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benjamin.begley\Documents\GitHub\LME-Machine-Learning-Redux\src\data\"/>
    </mc:Choice>
  </mc:AlternateContent>
  <xr:revisionPtr revIDLastSave="0" documentId="13_ncr:1_{E599606E-5C1F-4AF2-830A-B4825D5C4735}" xr6:coauthVersionLast="45" xr6:coauthVersionMax="47" xr10:uidLastSave="{00000000-0000-0000-0000-000000000000}"/>
  <bookViews>
    <workbookView xWindow="-60" yWindow="-60" windowWidth="20640" windowHeight="13200" firstSheet="1" activeTab="3" xr2:uid="{00000000-000D-0000-FFFF-FFFF00000000}"/>
  </bookViews>
  <sheets>
    <sheet name="Sheet1" sheetId="1" state="hidden" r:id="rId1"/>
    <sheet name="Mechanical" sheetId="3" r:id="rId2"/>
    <sheet name="Simple" sheetId="5" r:id="rId3"/>
    <sheet name="No Dupes (simple)" sheetId="7" r:id="rId4"/>
    <sheet name="Alloys on hand" sheetId="8" r:id="rId5"/>
    <sheet name="Thermal" sheetId="2" r:id="rId6"/>
    <sheet name="SST Data" sheetId="4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8" i="7" l="1"/>
  <c r="J780" i="5" l="1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G730" i="5"/>
  <c r="G731" i="5"/>
  <c r="G732" i="5"/>
  <c r="G729" i="5"/>
  <c r="H770" i="5"/>
  <c r="H758" i="5"/>
  <c r="H743" i="5"/>
  <c r="H742" i="5"/>
  <c r="H738" i="5"/>
  <c r="H737" i="5"/>
  <c r="FB723" i="5"/>
  <c r="FB724" i="5"/>
  <c r="FB725" i="5"/>
  <c r="FB726" i="5"/>
  <c r="FB727" i="5"/>
  <c r="FB728" i="5"/>
  <c r="FB729" i="5"/>
  <c r="FB730" i="5"/>
  <c r="FB731" i="5"/>
  <c r="FB732" i="5"/>
  <c r="FB733" i="5"/>
  <c r="FB734" i="5"/>
  <c r="FB735" i="5"/>
  <c r="FB736" i="5"/>
  <c r="FB737" i="5"/>
  <c r="FB738" i="5"/>
  <c r="FB739" i="5"/>
  <c r="FB740" i="5"/>
  <c r="FB741" i="5"/>
  <c r="FB742" i="5"/>
  <c r="FB743" i="5"/>
  <c r="FB744" i="5"/>
  <c r="FB745" i="5"/>
  <c r="FB746" i="5"/>
  <c r="FB747" i="5"/>
  <c r="FB748" i="5"/>
  <c r="FB749" i="5"/>
  <c r="FB750" i="5"/>
  <c r="FB751" i="5"/>
  <c r="FB752" i="5"/>
  <c r="FB753" i="5"/>
  <c r="FB754" i="5"/>
  <c r="FB755" i="5"/>
  <c r="FB756" i="5"/>
  <c r="FB757" i="5"/>
  <c r="FB761" i="5"/>
  <c r="FB762" i="5"/>
  <c r="FB763" i="5"/>
  <c r="FB764" i="5"/>
  <c r="FB765" i="5"/>
  <c r="FB766" i="5"/>
  <c r="FB767" i="5"/>
  <c r="FB768" i="5"/>
  <c r="FB769" i="5"/>
  <c r="FB770" i="5"/>
  <c r="FB771" i="5"/>
  <c r="FB772" i="5"/>
  <c r="FB773" i="5"/>
  <c r="FB774" i="5"/>
  <c r="FB775" i="5"/>
  <c r="FB776" i="5"/>
  <c r="FB777" i="5"/>
  <c r="FB778" i="5"/>
  <c r="FB779" i="5"/>
  <c r="EZ723" i="5"/>
  <c r="EZ724" i="5"/>
  <c r="EZ725" i="5"/>
  <c r="EZ726" i="5"/>
  <c r="EZ727" i="5"/>
  <c r="EZ728" i="5"/>
  <c r="EZ729" i="5"/>
  <c r="EZ730" i="5"/>
  <c r="EZ731" i="5"/>
  <c r="EZ732" i="5"/>
  <c r="EZ733" i="5"/>
  <c r="EZ734" i="5"/>
  <c r="EZ735" i="5"/>
  <c r="EZ736" i="5"/>
  <c r="EZ737" i="5"/>
  <c r="EZ738" i="5"/>
  <c r="EZ739" i="5"/>
  <c r="EZ740" i="5"/>
  <c r="EZ741" i="5"/>
  <c r="EZ742" i="5"/>
  <c r="EZ743" i="5"/>
  <c r="EZ744" i="5"/>
  <c r="EZ745" i="5"/>
  <c r="EZ746" i="5"/>
  <c r="EZ747" i="5"/>
  <c r="EZ748" i="5"/>
  <c r="EZ749" i="5"/>
  <c r="EZ750" i="5"/>
  <c r="EZ751" i="5"/>
  <c r="EZ752" i="5"/>
  <c r="EZ753" i="5"/>
  <c r="EZ754" i="5"/>
  <c r="EZ755" i="5"/>
  <c r="EZ756" i="5"/>
  <c r="EZ757" i="5"/>
  <c r="EZ761" i="5"/>
  <c r="EZ762" i="5"/>
  <c r="EZ763" i="5"/>
  <c r="EZ764" i="5"/>
  <c r="EZ765" i="5"/>
  <c r="EZ766" i="5"/>
  <c r="EZ767" i="5"/>
  <c r="EZ768" i="5"/>
  <c r="EZ769" i="5"/>
  <c r="EZ770" i="5"/>
  <c r="EZ771" i="5"/>
  <c r="EZ772" i="5"/>
  <c r="EZ773" i="5"/>
  <c r="EZ774" i="5"/>
  <c r="EZ775" i="5"/>
  <c r="EZ776" i="5"/>
  <c r="EZ777" i="5"/>
  <c r="EZ778" i="5"/>
  <c r="EZ779" i="5"/>
  <c r="EX723" i="5"/>
  <c r="EX724" i="5"/>
  <c r="EX725" i="5"/>
  <c r="EX726" i="5"/>
  <c r="EX727" i="5"/>
  <c r="EX728" i="5"/>
  <c r="EX729" i="5"/>
  <c r="EX730" i="5"/>
  <c r="EX731" i="5"/>
  <c r="EX732" i="5"/>
  <c r="EX733" i="5"/>
  <c r="EX734" i="5"/>
  <c r="EX735" i="5"/>
  <c r="EX736" i="5"/>
  <c r="EX737" i="5"/>
  <c r="EX738" i="5"/>
  <c r="EX739" i="5"/>
  <c r="EX740" i="5"/>
  <c r="EX741" i="5"/>
  <c r="EX742" i="5"/>
  <c r="EX743" i="5"/>
  <c r="EX744" i="5"/>
  <c r="EX745" i="5"/>
  <c r="EX746" i="5"/>
  <c r="EX747" i="5"/>
  <c r="EX748" i="5"/>
  <c r="EX749" i="5"/>
  <c r="EX750" i="5"/>
  <c r="EX751" i="5"/>
  <c r="EX752" i="5"/>
  <c r="EX753" i="5"/>
  <c r="EX754" i="5"/>
  <c r="EX755" i="5"/>
  <c r="EX756" i="5"/>
  <c r="EX757" i="5"/>
  <c r="EX761" i="5"/>
  <c r="EX762" i="5"/>
  <c r="EX763" i="5"/>
  <c r="EX764" i="5"/>
  <c r="EX765" i="5"/>
  <c r="EX766" i="5"/>
  <c r="EX767" i="5"/>
  <c r="EX768" i="5"/>
  <c r="EX769" i="5"/>
  <c r="EX770" i="5"/>
  <c r="EX771" i="5"/>
  <c r="EX772" i="5"/>
  <c r="EX773" i="5"/>
  <c r="EX774" i="5"/>
  <c r="EX775" i="5"/>
  <c r="EX776" i="5"/>
  <c r="EX777" i="5"/>
  <c r="EX778" i="5"/>
  <c r="EX779" i="5"/>
  <c r="EV723" i="5"/>
  <c r="EV724" i="5"/>
  <c r="EV725" i="5"/>
  <c r="EV726" i="5"/>
  <c r="EV727" i="5"/>
  <c r="EV728" i="5"/>
  <c r="EV729" i="5"/>
  <c r="EV730" i="5"/>
  <c r="EV731" i="5"/>
  <c r="EV732" i="5"/>
  <c r="EV733" i="5"/>
  <c r="EV734" i="5"/>
  <c r="EV735" i="5"/>
  <c r="EV736" i="5"/>
  <c r="EV737" i="5"/>
  <c r="EV738" i="5"/>
  <c r="EV739" i="5"/>
  <c r="EV740" i="5"/>
  <c r="EV741" i="5"/>
  <c r="EV742" i="5"/>
  <c r="EV743" i="5"/>
  <c r="EV744" i="5"/>
  <c r="EV745" i="5"/>
  <c r="EV746" i="5"/>
  <c r="EV747" i="5"/>
  <c r="EV748" i="5"/>
  <c r="EV749" i="5"/>
  <c r="EV750" i="5"/>
  <c r="EV751" i="5"/>
  <c r="EV752" i="5"/>
  <c r="EV753" i="5"/>
  <c r="EV754" i="5"/>
  <c r="EV755" i="5"/>
  <c r="EV756" i="5"/>
  <c r="EV757" i="5"/>
  <c r="EV761" i="5"/>
  <c r="EV762" i="5"/>
  <c r="EV763" i="5"/>
  <c r="EV764" i="5"/>
  <c r="EV765" i="5"/>
  <c r="EV766" i="5"/>
  <c r="EV767" i="5"/>
  <c r="EV768" i="5"/>
  <c r="EV769" i="5"/>
  <c r="EV770" i="5"/>
  <c r="EV771" i="5"/>
  <c r="EV772" i="5"/>
  <c r="EV773" i="5"/>
  <c r="EV774" i="5"/>
  <c r="EV775" i="5"/>
  <c r="EV776" i="5"/>
  <c r="EV777" i="5"/>
  <c r="EV778" i="5"/>
  <c r="EV779" i="5"/>
  <c r="ET723" i="5"/>
  <c r="ET724" i="5"/>
  <c r="ET725" i="5"/>
  <c r="ET726" i="5"/>
  <c r="ET727" i="5"/>
  <c r="ET728" i="5"/>
  <c r="ET729" i="5"/>
  <c r="ET730" i="5"/>
  <c r="ET731" i="5"/>
  <c r="ET732" i="5"/>
  <c r="ET733" i="5"/>
  <c r="ET734" i="5"/>
  <c r="ET735" i="5"/>
  <c r="ET736" i="5"/>
  <c r="ET737" i="5"/>
  <c r="ET738" i="5"/>
  <c r="ET739" i="5"/>
  <c r="ET740" i="5"/>
  <c r="ET741" i="5"/>
  <c r="ET742" i="5"/>
  <c r="ET743" i="5"/>
  <c r="ET744" i="5"/>
  <c r="ET745" i="5"/>
  <c r="ET746" i="5"/>
  <c r="ET747" i="5"/>
  <c r="ET748" i="5"/>
  <c r="ET749" i="5"/>
  <c r="ET750" i="5"/>
  <c r="ET751" i="5"/>
  <c r="ET752" i="5"/>
  <c r="ET753" i="5"/>
  <c r="ET754" i="5"/>
  <c r="ET755" i="5"/>
  <c r="ET756" i="5"/>
  <c r="ET757" i="5"/>
  <c r="ET761" i="5"/>
  <c r="ET762" i="5"/>
  <c r="ET763" i="5"/>
  <c r="ET764" i="5"/>
  <c r="ET765" i="5"/>
  <c r="ET766" i="5"/>
  <c r="ET767" i="5"/>
  <c r="ET768" i="5"/>
  <c r="ET769" i="5"/>
  <c r="ET770" i="5"/>
  <c r="ET771" i="5"/>
  <c r="ET772" i="5"/>
  <c r="ET773" i="5"/>
  <c r="ET774" i="5"/>
  <c r="ET775" i="5"/>
  <c r="ET776" i="5"/>
  <c r="ET777" i="5"/>
  <c r="ET778" i="5"/>
  <c r="ET779" i="5"/>
  <c r="ER723" i="5"/>
  <c r="ER724" i="5"/>
  <c r="ER725" i="5"/>
  <c r="ER726" i="5"/>
  <c r="ER727" i="5"/>
  <c r="ER728" i="5"/>
  <c r="ER729" i="5"/>
  <c r="ER730" i="5"/>
  <c r="ER731" i="5"/>
  <c r="ER732" i="5"/>
  <c r="ER733" i="5"/>
  <c r="ER734" i="5"/>
  <c r="ER735" i="5"/>
  <c r="ER736" i="5"/>
  <c r="ER737" i="5"/>
  <c r="ER738" i="5"/>
  <c r="ER739" i="5"/>
  <c r="ER740" i="5"/>
  <c r="ER741" i="5"/>
  <c r="ER742" i="5"/>
  <c r="ER743" i="5"/>
  <c r="ER744" i="5"/>
  <c r="ER745" i="5"/>
  <c r="ER746" i="5"/>
  <c r="ER747" i="5"/>
  <c r="ER748" i="5"/>
  <c r="ER749" i="5"/>
  <c r="ER750" i="5"/>
  <c r="ER751" i="5"/>
  <c r="ER752" i="5"/>
  <c r="ER753" i="5"/>
  <c r="ER754" i="5"/>
  <c r="ER755" i="5"/>
  <c r="ER756" i="5"/>
  <c r="ER757" i="5"/>
  <c r="ER761" i="5"/>
  <c r="ER762" i="5"/>
  <c r="ER763" i="5"/>
  <c r="ER764" i="5"/>
  <c r="ER765" i="5"/>
  <c r="ER766" i="5"/>
  <c r="ER767" i="5"/>
  <c r="ER768" i="5"/>
  <c r="ER769" i="5"/>
  <c r="ER770" i="5"/>
  <c r="ER771" i="5"/>
  <c r="ER772" i="5"/>
  <c r="ER773" i="5"/>
  <c r="ER774" i="5"/>
  <c r="ER775" i="5"/>
  <c r="ER776" i="5"/>
  <c r="ER777" i="5"/>
  <c r="ER778" i="5"/>
  <c r="ER779" i="5"/>
  <c r="EP723" i="5"/>
  <c r="EP724" i="5"/>
  <c r="EP725" i="5"/>
  <c r="EP726" i="5"/>
  <c r="EP727" i="5"/>
  <c r="EP728" i="5"/>
  <c r="EP729" i="5"/>
  <c r="EP730" i="5"/>
  <c r="EP731" i="5"/>
  <c r="EP732" i="5"/>
  <c r="EP733" i="5"/>
  <c r="EP734" i="5"/>
  <c r="EP735" i="5"/>
  <c r="EP736" i="5"/>
  <c r="EP737" i="5"/>
  <c r="EP738" i="5"/>
  <c r="EP739" i="5"/>
  <c r="EP740" i="5"/>
  <c r="EP741" i="5"/>
  <c r="EP742" i="5"/>
  <c r="EP743" i="5"/>
  <c r="EP744" i="5"/>
  <c r="EP745" i="5"/>
  <c r="EP746" i="5"/>
  <c r="EP747" i="5"/>
  <c r="EP748" i="5"/>
  <c r="EP749" i="5"/>
  <c r="EP750" i="5"/>
  <c r="EP751" i="5"/>
  <c r="EP752" i="5"/>
  <c r="EP753" i="5"/>
  <c r="EP754" i="5"/>
  <c r="EP755" i="5"/>
  <c r="EP756" i="5"/>
  <c r="EP757" i="5"/>
  <c r="EP761" i="5"/>
  <c r="EP762" i="5"/>
  <c r="EP763" i="5"/>
  <c r="EP764" i="5"/>
  <c r="EP765" i="5"/>
  <c r="EP766" i="5"/>
  <c r="EP767" i="5"/>
  <c r="EP768" i="5"/>
  <c r="EP769" i="5"/>
  <c r="EP770" i="5"/>
  <c r="EP771" i="5"/>
  <c r="EP772" i="5"/>
  <c r="EP773" i="5"/>
  <c r="EP774" i="5"/>
  <c r="EP775" i="5"/>
  <c r="EP776" i="5"/>
  <c r="EP777" i="5"/>
  <c r="EP778" i="5"/>
  <c r="EP779" i="5"/>
  <c r="EN723" i="5"/>
  <c r="EN724" i="5"/>
  <c r="EN725" i="5"/>
  <c r="EN726" i="5"/>
  <c r="EN727" i="5"/>
  <c r="EN728" i="5"/>
  <c r="EN729" i="5"/>
  <c r="EN730" i="5"/>
  <c r="EN731" i="5"/>
  <c r="EN732" i="5"/>
  <c r="EN733" i="5"/>
  <c r="EN734" i="5"/>
  <c r="EN735" i="5"/>
  <c r="EN736" i="5"/>
  <c r="EN737" i="5"/>
  <c r="EN738" i="5"/>
  <c r="EN739" i="5"/>
  <c r="EN740" i="5"/>
  <c r="EN741" i="5"/>
  <c r="EN742" i="5"/>
  <c r="EN743" i="5"/>
  <c r="EN744" i="5"/>
  <c r="EN745" i="5"/>
  <c r="EN746" i="5"/>
  <c r="EN747" i="5"/>
  <c r="EN748" i="5"/>
  <c r="EN749" i="5"/>
  <c r="EN750" i="5"/>
  <c r="EN751" i="5"/>
  <c r="EN752" i="5"/>
  <c r="EN753" i="5"/>
  <c r="EN754" i="5"/>
  <c r="EN755" i="5"/>
  <c r="EN756" i="5"/>
  <c r="EN757" i="5"/>
  <c r="EN761" i="5"/>
  <c r="EN762" i="5"/>
  <c r="EN763" i="5"/>
  <c r="EN764" i="5"/>
  <c r="EN765" i="5"/>
  <c r="EN766" i="5"/>
  <c r="EN767" i="5"/>
  <c r="EN768" i="5"/>
  <c r="EN769" i="5"/>
  <c r="EN770" i="5"/>
  <c r="EN771" i="5"/>
  <c r="EN772" i="5"/>
  <c r="EN773" i="5"/>
  <c r="EN774" i="5"/>
  <c r="EN775" i="5"/>
  <c r="EN776" i="5"/>
  <c r="EN777" i="5"/>
  <c r="EN778" i="5"/>
  <c r="EN779" i="5"/>
  <c r="EL723" i="5"/>
  <c r="EL724" i="5"/>
  <c r="EL725" i="5"/>
  <c r="EL726" i="5"/>
  <c r="EL727" i="5"/>
  <c r="EL728" i="5"/>
  <c r="EL729" i="5"/>
  <c r="EL730" i="5"/>
  <c r="EL731" i="5"/>
  <c r="EL732" i="5"/>
  <c r="EL733" i="5"/>
  <c r="EL734" i="5"/>
  <c r="EL735" i="5"/>
  <c r="EL736" i="5"/>
  <c r="EL737" i="5"/>
  <c r="EL738" i="5"/>
  <c r="EL739" i="5"/>
  <c r="EL740" i="5"/>
  <c r="EL741" i="5"/>
  <c r="EL742" i="5"/>
  <c r="EL743" i="5"/>
  <c r="EL744" i="5"/>
  <c r="EL745" i="5"/>
  <c r="EL746" i="5"/>
  <c r="EL747" i="5"/>
  <c r="EL748" i="5"/>
  <c r="EL749" i="5"/>
  <c r="EL750" i="5"/>
  <c r="EL751" i="5"/>
  <c r="EL752" i="5"/>
  <c r="EL753" i="5"/>
  <c r="EL754" i="5"/>
  <c r="EL755" i="5"/>
  <c r="EL756" i="5"/>
  <c r="EL757" i="5"/>
  <c r="EL761" i="5"/>
  <c r="EL762" i="5"/>
  <c r="EL763" i="5"/>
  <c r="EL764" i="5"/>
  <c r="EL765" i="5"/>
  <c r="EL766" i="5"/>
  <c r="EL767" i="5"/>
  <c r="EL768" i="5"/>
  <c r="EL769" i="5"/>
  <c r="EL770" i="5"/>
  <c r="EL771" i="5"/>
  <c r="EL772" i="5"/>
  <c r="EL773" i="5"/>
  <c r="EL774" i="5"/>
  <c r="EL775" i="5"/>
  <c r="EL776" i="5"/>
  <c r="EL777" i="5"/>
  <c r="EL778" i="5"/>
  <c r="EL779" i="5"/>
  <c r="EH723" i="5"/>
  <c r="EH724" i="5"/>
  <c r="EH725" i="5"/>
  <c r="EH726" i="5"/>
  <c r="EH727" i="5"/>
  <c r="EH728" i="5"/>
  <c r="EH729" i="5"/>
  <c r="EH730" i="5"/>
  <c r="EH731" i="5"/>
  <c r="EH732" i="5"/>
  <c r="EH733" i="5"/>
  <c r="EH734" i="5"/>
  <c r="EH735" i="5"/>
  <c r="EH736" i="5"/>
  <c r="EH737" i="5"/>
  <c r="EH738" i="5"/>
  <c r="EH739" i="5"/>
  <c r="EH740" i="5"/>
  <c r="EH741" i="5"/>
  <c r="EH742" i="5"/>
  <c r="EH743" i="5"/>
  <c r="EH744" i="5"/>
  <c r="EH745" i="5"/>
  <c r="EH746" i="5"/>
  <c r="EH747" i="5"/>
  <c r="EH748" i="5"/>
  <c r="EH749" i="5"/>
  <c r="EH750" i="5"/>
  <c r="EH751" i="5"/>
  <c r="EH752" i="5"/>
  <c r="EH753" i="5"/>
  <c r="EH754" i="5"/>
  <c r="EH755" i="5"/>
  <c r="EH756" i="5"/>
  <c r="EH757" i="5"/>
  <c r="EH761" i="5"/>
  <c r="EH762" i="5"/>
  <c r="EH763" i="5"/>
  <c r="EH764" i="5"/>
  <c r="EH765" i="5"/>
  <c r="EH766" i="5"/>
  <c r="EH767" i="5"/>
  <c r="EH768" i="5"/>
  <c r="EH769" i="5"/>
  <c r="EH770" i="5"/>
  <c r="EH771" i="5"/>
  <c r="EH772" i="5"/>
  <c r="EH773" i="5"/>
  <c r="EH774" i="5"/>
  <c r="EH775" i="5"/>
  <c r="EH776" i="5"/>
  <c r="EH777" i="5"/>
  <c r="EH778" i="5"/>
  <c r="EH779" i="5"/>
  <c r="EX693" i="5"/>
  <c r="EX694" i="5"/>
  <c r="EX695" i="5"/>
  <c r="EX696" i="5"/>
  <c r="EX697" i="5"/>
  <c r="EX698" i="5"/>
  <c r="EX699" i="5"/>
  <c r="EX700" i="5"/>
  <c r="EX701" i="5"/>
  <c r="EX702" i="5"/>
  <c r="EX703" i="5"/>
  <c r="EX704" i="5"/>
  <c r="EX705" i="5"/>
  <c r="EX706" i="5"/>
  <c r="EX707" i="5"/>
  <c r="EX708" i="5"/>
  <c r="EX709" i="5"/>
  <c r="EX710" i="5"/>
  <c r="EX711" i="5"/>
  <c r="EX712" i="5"/>
  <c r="EX713" i="5"/>
  <c r="EX714" i="5"/>
  <c r="EX715" i="5"/>
  <c r="EX716" i="5"/>
  <c r="EX717" i="5"/>
  <c r="EX718" i="5"/>
  <c r="EX719" i="5"/>
  <c r="EX720" i="5"/>
  <c r="EX721" i="5"/>
  <c r="EX722" i="5"/>
  <c r="EV693" i="5"/>
  <c r="EV694" i="5"/>
  <c r="EV695" i="5"/>
  <c r="EV696" i="5"/>
  <c r="EV697" i="5"/>
  <c r="EV698" i="5"/>
  <c r="EV699" i="5"/>
  <c r="EV700" i="5"/>
  <c r="EV701" i="5"/>
  <c r="EV702" i="5"/>
  <c r="EV703" i="5"/>
  <c r="EV704" i="5"/>
  <c r="EV705" i="5"/>
  <c r="EV706" i="5"/>
  <c r="EV707" i="5"/>
  <c r="EV708" i="5"/>
  <c r="EV709" i="5"/>
  <c r="EV710" i="5"/>
  <c r="EV711" i="5"/>
  <c r="EV712" i="5"/>
  <c r="EV713" i="5"/>
  <c r="EV714" i="5"/>
  <c r="EV715" i="5"/>
  <c r="EV716" i="5"/>
  <c r="EV717" i="5"/>
  <c r="EV718" i="5"/>
  <c r="EV719" i="5"/>
  <c r="EV720" i="5"/>
  <c r="EV721" i="5"/>
  <c r="EV722" i="5"/>
  <c r="ET693" i="5"/>
  <c r="ET694" i="5"/>
  <c r="ET695" i="5"/>
  <c r="ET696" i="5"/>
  <c r="ET697" i="5"/>
  <c r="ET698" i="5"/>
  <c r="ET699" i="5"/>
  <c r="ET700" i="5"/>
  <c r="ET701" i="5"/>
  <c r="ET702" i="5"/>
  <c r="ET703" i="5"/>
  <c r="ET704" i="5"/>
  <c r="ET705" i="5"/>
  <c r="ET706" i="5"/>
  <c r="ET707" i="5"/>
  <c r="ET708" i="5"/>
  <c r="ET709" i="5"/>
  <c r="ET710" i="5"/>
  <c r="ET711" i="5"/>
  <c r="ET712" i="5"/>
  <c r="ET713" i="5"/>
  <c r="ET714" i="5"/>
  <c r="ET715" i="5"/>
  <c r="ET716" i="5"/>
  <c r="ET717" i="5"/>
  <c r="ET718" i="5"/>
  <c r="ET719" i="5"/>
  <c r="ET720" i="5"/>
  <c r="ET721" i="5"/>
  <c r="ET722" i="5"/>
  <c r="ER693" i="5"/>
  <c r="ER694" i="5"/>
  <c r="ER695" i="5"/>
  <c r="ER696" i="5"/>
  <c r="ER697" i="5"/>
  <c r="ER698" i="5"/>
  <c r="ER699" i="5"/>
  <c r="ER700" i="5"/>
  <c r="ER701" i="5"/>
  <c r="ER702" i="5"/>
  <c r="ER703" i="5"/>
  <c r="ER704" i="5"/>
  <c r="ER705" i="5"/>
  <c r="ER706" i="5"/>
  <c r="ER707" i="5"/>
  <c r="ER708" i="5"/>
  <c r="ER709" i="5"/>
  <c r="ER710" i="5"/>
  <c r="ER711" i="5"/>
  <c r="ER712" i="5"/>
  <c r="ER713" i="5"/>
  <c r="ER714" i="5"/>
  <c r="ER715" i="5"/>
  <c r="ER716" i="5"/>
  <c r="ER717" i="5"/>
  <c r="ER718" i="5"/>
  <c r="ER719" i="5"/>
  <c r="ER720" i="5"/>
  <c r="ER721" i="5"/>
  <c r="ER722" i="5"/>
  <c r="EP693" i="5"/>
  <c r="EP694" i="5"/>
  <c r="EP695" i="5"/>
  <c r="EP696" i="5"/>
  <c r="EP697" i="5"/>
  <c r="EP698" i="5"/>
  <c r="EP699" i="5"/>
  <c r="EP700" i="5"/>
  <c r="EP701" i="5"/>
  <c r="EP702" i="5"/>
  <c r="EP703" i="5"/>
  <c r="EP704" i="5"/>
  <c r="EP705" i="5"/>
  <c r="EP706" i="5"/>
  <c r="EP707" i="5"/>
  <c r="EP708" i="5"/>
  <c r="EP709" i="5"/>
  <c r="EP710" i="5"/>
  <c r="EP711" i="5"/>
  <c r="EP712" i="5"/>
  <c r="EP713" i="5"/>
  <c r="EP714" i="5"/>
  <c r="EP715" i="5"/>
  <c r="EP716" i="5"/>
  <c r="EP717" i="5"/>
  <c r="EP718" i="5"/>
  <c r="EP719" i="5"/>
  <c r="EP720" i="5"/>
  <c r="EP721" i="5"/>
  <c r="EP722" i="5"/>
  <c r="EN693" i="5"/>
  <c r="EN694" i="5"/>
  <c r="EN695" i="5"/>
  <c r="EN696" i="5"/>
  <c r="EN697" i="5"/>
  <c r="EN698" i="5"/>
  <c r="EN699" i="5"/>
  <c r="EN700" i="5"/>
  <c r="EN701" i="5"/>
  <c r="EN702" i="5"/>
  <c r="EN703" i="5"/>
  <c r="EN704" i="5"/>
  <c r="EN705" i="5"/>
  <c r="EN706" i="5"/>
  <c r="EN707" i="5"/>
  <c r="EN708" i="5"/>
  <c r="EN709" i="5"/>
  <c r="EN710" i="5"/>
  <c r="EN711" i="5"/>
  <c r="EN712" i="5"/>
  <c r="EN713" i="5"/>
  <c r="EN714" i="5"/>
  <c r="EN715" i="5"/>
  <c r="EN716" i="5"/>
  <c r="EN717" i="5"/>
  <c r="EN718" i="5"/>
  <c r="EN719" i="5"/>
  <c r="EN720" i="5"/>
  <c r="EN721" i="5"/>
  <c r="EN722" i="5"/>
  <c r="EL693" i="5"/>
  <c r="EL694" i="5"/>
  <c r="EL695" i="5"/>
  <c r="EL696" i="5"/>
  <c r="EL697" i="5"/>
  <c r="EL698" i="5"/>
  <c r="EL699" i="5"/>
  <c r="EL700" i="5"/>
  <c r="EL701" i="5"/>
  <c r="EL702" i="5"/>
  <c r="EL703" i="5"/>
  <c r="EL704" i="5"/>
  <c r="EL705" i="5"/>
  <c r="EL706" i="5"/>
  <c r="EL707" i="5"/>
  <c r="EL708" i="5"/>
  <c r="EL709" i="5"/>
  <c r="EL710" i="5"/>
  <c r="EL711" i="5"/>
  <c r="EL712" i="5"/>
  <c r="EL713" i="5"/>
  <c r="EL714" i="5"/>
  <c r="EL715" i="5"/>
  <c r="EL716" i="5"/>
  <c r="EL717" i="5"/>
  <c r="EL718" i="5"/>
  <c r="EL719" i="5"/>
  <c r="EL720" i="5"/>
  <c r="EL721" i="5"/>
  <c r="EL722" i="5"/>
  <c r="EJ693" i="5"/>
  <c r="EJ694" i="5"/>
  <c r="EJ695" i="5"/>
  <c r="EJ696" i="5"/>
  <c r="EJ697" i="5"/>
  <c r="EJ698" i="5"/>
  <c r="EJ699" i="5"/>
  <c r="EJ700" i="5"/>
  <c r="EJ701" i="5"/>
  <c r="EJ702" i="5"/>
  <c r="EJ703" i="5"/>
  <c r="EJ704" i="5"/>
  <c r="EJ705" i="5"/>
  <c r="EJ706" i="5"/>
  <c r="EJ707" i="5"/>
  <c r="EJ708" i="5"/>
  <c r="EJ709" i="5"/>
  <c r="EJ710" i="5"/>
  <c r="EJ711" i="5"/>
  <c r="EJ712" i="5"/>
  <c r="EJ713" i="5"/>
  <c r="EJ714" i="5"/>
  <c r="EJ715" i="5"/>
  <c r="EJ716" i="5"/>
  <c r="EJ717" i="5"/>
  <c r="EJ718" i="5"/>
  <c r="EJ719" i="5"/>
  <c r="EJ720" i="5"/>
  <c r="EJ721" i="5"/>
  <c r="EJ722" i="5"/>
  <c r="EJ723" i="5"/>
  <c r="EJ724" i="5"/>
  <c r="EJ725" i="5"/>
  <c r="EJ726" i="5"/>
  <c r="EJ727" i="5"/>
  <c r="EJ728" i="5"/>
  <c r="EJ729" i="5"/>
  <c r="EJ730" i="5"/>
  <c r="EJ731" i="5"/>
  <c r="EJ732" i="5"/>
  <c r="EJ733" i="5"/>
  <c r="EJ734" i="5"/>
  <c r="EJ735" i="5"/>
  <c r="EJ736" i="5"/>
  <c r="EJ737" i="5"/>
  <c r="EJ738" i="5"/>
  <c r="EJ739" i="5"/>
  <c r="EJ740" i="5"/>
  <c r="EJ741" i="5"/>
  <c r="EJ742" i="5"/>
  <c r="EJ743" i="5"/>
  <c r="EJ744" i="5"/>
  <c r="EJ745" i="5"/>
  <c r="EJ746" i="5"/>
  <c r="EJ747" i="5"/>
  <c r="EJ748" i="5"/>
  <c r="EJ749" i="5"/>
  <c r="EJ750" i="5"/>
  <c r="EJ751" i="5"/>
  <c r="EJ752" i="5"/>
  <c r="EJ753" i="5"/>
  <c r="EJ754" i="5"/>
  <c r="EJ755" i="5"/>
  <c r="EJ756" i="5"/>
  <c r="EJ757" i="5"/>
  <c r="EJ761" i="5"/>
  <c r="EJ762" i="5"/>
  <c r="EJ763" i="5"/>
  <c r="EJ764" i="5"/>
  <c r="EJ765" i="5"/>
  <c r="EJ766" i="5"/>
  <c r="EJ767" i="5"/>
  <c r="EJ768" i="5"/>
  <c r="EJ769" i="5"/>
  <c r="EJ770" i="5"/>
  <c r="EJ771" i="5"/>
  <c r="EJ772" i="5"/>
  <c r="EJ773" i="5"/>
  <c r="EJ774" i="5"/>
  <c r="EJ775" i="5"/>
  <c r="EJ776" i="5"/>
  <c r="EJ777" i="5"/>
  <c r="EJ778" i="5"/>
  <c r="EJ779" i="5"/>
  <c r="EH693" i="5"/>
  <c r="EH694" i="5"/>
  <c r="EH695" i="5"/>
  <c r="EH696" i="5"/>
  <c r="EH697" i="5"/>
  <c r="EH698" i="5"/>
  <c r="EH699" i="5"/>
  <c r="EH700" i="5"/>
  <c r="EH701" i="5"/>
  <c r="EH702" i="5"/>
  <c r="EH703" i="5"/>
  <c r="EH704" i="5"/>
  <c r="EH705" i="5"/>
  <c r="EH706" i="5"/>
  <c r="EH707" i="5"/>
  <c r="EH708" i="5"/>
  <c r="EH709" i="5"/>
  <c r="EH710" i="5"/>
  <c r="EH711" i="5"/>
  <c r="EH712" i="5"/>
  <c r="EH713" i="5"/>
  <c r="EH714" i="5"/>
  <c r="EH715" i="5"/>
  <c r="EH716" i="5"/>
  <c r="EH717" i="5"/>
  <c r="EH718" i="5"/>
  <c r="EH719" i="5"/>
  <c r="EH720" i="5"/>
  <c r="EH721" i="5"/>
  <c r="EH722" i="5"/>
  <c r="EF723" i="5"/>
  <c r="EF724" i="5"/>
  <c r="EF725" i="5"/>
  <c r="EF726" i="5"/>
  <c r="EF727" i="5"/>
  <c r="EF728" i="5"/>
  <c r="EF729" i="5"/>
  <c r="EF730" i="5"/>
  <c r="EF731" i="5"/>
  <c r="EF732" i="5"/>
  <c r="EF733" i="5"/>
  <c r="EF734" i="5"/>
  <c r="EF735" i="5"/>
  <c r="EF736" i="5"/>
  <c r="EF737" i="5"/>
  <c r="EF738" i="5"/>
  <c r="EF739" i="5"/>
  <c r="EF740" i="5"/>
  <c r="EF741" i="5"/>
  <c r="EF742" i="5"/>
  <c r="EF743" i="5"/>
  <c r="EF744" i="5"/>
  <c r="EF745" i="5"/>
  <c r="EF746" i="5"/>
  <c r="EF747" i="5"/>
  <c r="EF748" i="5"/>
  <c r="EF749" i="5"/>
  <c r="EF750" i="5"/>
  <c r="EF751" i="5"/>
  <c r="EF752" i="5"/>
  <c r="EF753" i="5"/>
  <c r="EF754" i="5"/>
  <c r="EF755" i="5"/>
  <c r="EF756" i="5"/>
  <c r="EF757" i="5"/>
  <c r="EF761" i="5"/>
  <c r="EF762" i="5"/>
  <c r="EF763" i="5"/>
  <c r="EF764" i="5"/>
  <c r="EF765" i="5"/>
  <c r="EF766" i="5"/>
  <c r="EF767" i="5"/>
  <c r="EF768" i="5"/>
  <c r="EF769" i="5"/>
  <c r="EF770" i="5"/>
  <c r="EF771" i="5"/>
  <c r="EF772" i="5"/>
  <c r="EF773" i="5"/>
  <c r="EF774" i="5"/>
  <c r="EF775" i="5"/>
  <c r="EF776" i="5"/>
  <c r="EF777" i="5"/>
  <c r="EF778" i="5"/>
  <c r="EF779" i="5"/>
  <c r="EF693" i="5"/>
  <c r="EF694" i="5"/>
  <c r="EF695" i="5"/>
  <c r="EF696" i="5"/>
  <c r="EF697" i="5"/>
  <c r="EF698" i="5"/>
  <c r="EF699" i="5"/>
  <c r="EF700" i="5"/>
  <c r="EF701" i="5"/>
  <c r="EF702" i="5"/>
  <c r="EF703" i="5"/>
  <c r="EF704" i="5"/>
  <c r="EF705" i="5"/>
  <c r="EF706" i="5"/>
  <c r="EF707" i="5"/>
  <c r="EF708" i="5"/>
  <c r="EF709" i="5"/>
  <c r="EF710" i="5"/>
  <c r="EF711" i="5"/>
  <c r="EF712" i="5"/>
  <c r="EF713" i="5"/>
  <c r="EF714" i="5"/>
  <c r="EF715" i="5"/>
  <c r="EF716" i="5"/>
  <c r="EF717" i="5"/>
  <c r="EF718" i="5"/>
  <c r="EF719" i="5"/>
  <c r="EF720" i="5"/>
  <c r="EF721" i="5"/>
  <c r="EF722" i="5"/>
  <c r="DX677" i="5"/>
  <c r="DX678" i="5"/>
  <c r="DX679" i="5"/>
  <c r="DX680" i="5"/>
  <c r="DX681" i="5"/>
  <c r="DX682" i="5"/>
  <c r="DX683" i="5"/>
  <c r="DX684" i="5"/>
  <c r="DX685" i="5"/>
  <c r="DX686" i="5"/>
  <c r="DX687" i="5"/>
  <c r="DX688" i="5"/>
  <c r="DX689" i="5"/>
  <c r="DX690" i="5"/>
  <c r="DX691" i="5"/>
  <c r="DX692" i="5"/>
  <c r="DX693" i="5"/>
  <c r="DX694" i="5"/>
  <c r="DX695" i="5"/>
  <c r="DX696" i="5"/>
  <c r="DX697" i="5"/>
  <c r="DX698" i="5"/>
  <c r="DX699" i="5"/>
  <c r="DX700" i="5"/>
  <c r="DX701" i="5"/>
  <c r="DX702" i="5"/>
  <c r="DX703" i="5"/>
  <c r="DX704" i="5"/>
  <c r="DX705" i="5"/>
  <c r="DX706" i="5"/>
  <c r="DX707" i="5"/>
  <c r="DX708" i="5"/>
  <c r="DX709" i="5"/>
  <c r="DX710" i="5"/>
  <c r="DX711" i="5"/>
  <c r="DX712" i="5"/>
  <c r="DX713" i="5"/>
  <c r="DX714" i="5"/>
  <c r="DX715" i="5"/>
  <c r="DX716" i="5"/>
  <c r="DX717" i="5"/>
  <c r="DX718" i="5"/>
  <c r="DX719" i="5"/>
  <c r="DX720" i="5"/>
  <c r="DX721" i="5"/>
  <c r="DX722" i="5"/>
  <c r="DX723" i="5"/>
  <c r="DX724" i="5"/>
  <c r="DX725" i="5"/>
  <c r="DX726" i="5"/>
  <c r="DX727" i="5"/>
  <c r="DX728" i="5"/>
  <c r="DX729" i="5"/>
  <c r="DX730" i="5"/>
  <c r="DX731" i="5"/>
  <c r="DX732" i="5"/>
  <c r="DX733" i="5"/>
  <c r="DX734" i="5"/>
  <c r="DX735" i="5"/>
  <c r="DX736" i="5"/>
  <c r="DX737" i="5"/>
  <c r="DX738" i="5"/>
  <c r="DX739" i="5"/>
  <c r="DX740" i="5"/>
  <c r="DX741" i="5"/>
  <c r="DX742" i="5"/>
  <c r="DX743" i="5"/>
  <c r="DX744" i="5"/>
  <c r="DX745" i="5"/>
  <c r="DX746" i="5"/>
  <c r="DX747" i="5"/>
  <c r="DX748" i="5"/>
  <c r="DX749" i="5"/>
  <c r="DX750" i="5"/>
  <c r="DX751" i="5"/>
  <c r="DX752" i="5"/>
  <c r="DX753" i="5"/>
  <c r="DX754" i="5"/>
  <c r="DX755" i="5"/>
  <c r="DX756" i="5"/>
  <c r="DX757" i="5"/>
  <c r="DX761" i="5"/>
  <c r="DX762" i="5"/>
  <c r="DX763" i="5"/>
  <c r="DX764" i="5"/>
  <c r="DX765" i="5"/>
  <c r="DX766" i="5"/>
  <c r="DX767" i="5"/>
  <c r="DX768" i="5"/>
  <c r="DX769" i="5"/>
  <c r="DX770" i="5"/>
  <c r="DX771" i="5"/>
  <c r="DX772" i="5"/>
  <c r="DX773" i="5"/>
  <c r="DX774" i="5"/>
  <c r="DX775" i="5"/>
  <c r="DX776" i="5"/>
  <c r="DX777" i="5"/>
  <c r="DX778" i="5"/>
  <c r="DX779" i="5"/>
  <c r="DZ677" i="5"/>
  <c r="DZ678" i="5"/>
  <c r="DZ679" i="5"/>
  <c r="DZ680" i="5"/>
  <c r="DZ681" i="5"/>
  <c r="DZ682" i="5"/>
  <c r="DZ683" i="5"/>
  <c r="DZ684" i="5"/>
  <c r="DZ685" i="5"/>
  <c r="DZ686" i="5"/>
  <c r="DZ687" i="5"/>
  <c r="DZ688" i="5"/>
  <c r="DZ689" i="5"/>
  <c r="DZ690" i="5"/>
  <c r="DZ691" i="5"/>
  <c r="DZ692" i="5"/>
  <c r="DZ693" i="5"/>
  <c r="DZ694" i="5"/>
  <c r="DZ695" i="5"/>
  <c r="DZ696" i="5"/>
  <c r="DZ697" i="5"/>
  <c r="DZ698" i="5"/>
  <c r="DZ699" i="5"/>
  <c r="DZ700" i="5"/>
  <c r="DZ701" i="5"/>
  <c r="DZ702" i="5"/>
  <c r="DZ703" i="5"/>
  <c r="DZ704" i="5"/>
  <c r="DZ705" i="5"/>
  <c r="DZ706" i="5"/>
  <c r="DZ707" i="5"/>
  <c r="DZ708" i="5"/>
  <c r="DZ709" i="5"/>
  <c r="DZ710" i="5"/>
  <c r="DZ711" i="5"/>
  <c r="DZ712" i="5"/>
  <c r="DZ713" i="5"/>
  <c r="DZ714" i="5"/>
  <c r="DZ715" i="5"/>
  <c r="DZ716" i="5"/>
  <c r="DZ717" i="5"/>
  <c r="DZ718" i="5"/>
  <c r="DZ719" i="5"/>
  <c r="DZ720" i="5"/>
  <c r="DZ721" i="5"/>
  <c r="DZ722" i="5"/>
  <c r="DZ723" i="5"/>
  <c r="DZ724" i="5"/>
  <c r="DZ725" i="5"/>
  <c r="DZ726" i="5"/>
  <c r="DZ727" i="5"/>
  <c r="DZ728" i="5"/>
  <c r="DZ729" i="5"/>
  <c r="DZ730" i="5"/>
  <c r="DZ731" i="5"/>
  <c r="DZ732" i="5"/>
  <c r="DZ733" i="5"/>
  <c r="DZ734" i="5"/>
  <c r="DZ735" i="5"/>
  <c r="DZ736" i="5"/>
  <c r="DZ737" i="5"/>
  <c r="DZ738" i="5"/>
  <c r="DZ739" i="5"/>
  <c r="DZ740" i="5"/>
  <c r="DZ741" i="5"/>
  <c r="DZ742" i="5"/>
  <c r="DZ743" i="5"/>
  <c r="DZ744" i="5"/>
  <c r="DZ745" i="5"/>
  <c r="DZ746" i="5"/>
  <c r="DZ747" i="5"/>
  <c r="DZ748" i="5"/>
  <c r="DZ749" i="5"/>
  <c r="DZ750" i="5"/>
  <c r="DZ751" i="5"/>
  <c r="DZ752" i="5"/>
  <c r="DZ753" i="5"/>
  <c r="DZ754" i="5"/>
  <c r="DZ755" i="5"/>
  <c r="DZ756" i="5"/>
  <c r="DZ757" i="5"/>
  <c r="DZ761" i="5"/>
  <c r="DZ762" i="5"/>
  <c r="DZ763" i="5"/>
  <c r="DZ764" i="5"/>
  <c r="DZ765" i="5"/>
  <c r="DZ766" i="5"/>
  <c r="DZ767" i="5"/>
  <c r="DZ768" i="5"/>
  <c r="DZ769" i="5"/>
  <c r="DZ770" i="5"/>
  <c r="DZ771" i="5"/>
  <c r="DZ772" i="5"/>
  <c r="DZ773" i="5"/>
  <c r="DZ774" i="5"/>
  <c r="DZ775" i="5"/>
  <c r="DZ776" i="5"/>
  <c r="DZ777" i="5"/>
  <c r="DZ778" i="5"/>
  <c r="DZ779" i="5"/>
  <c r="EB677" i="5"/>
  <c r="EB678" i="5"/>
  <c r="EB679" i="5"/>
  <c r="EB680" i="5"/>
  <c r="EB681" i="5"/>
  <c r="EB682" i="5"/>
  <c r="EB683" i="5"/>
  <c r="EB684" i="5"/>
  <c r="EB685" i="5"/>
  <c r="EB686" i="5"/>
  <c r="EB687" i="5"/>
  <c r="EB688" i="5"/>
  <c r="EB689" i="5"/>
  <c r="EB690" i="5"/>
  <c r="EB691" i="5"/>
  <c r="EB692" i="5"/>
  <c r="EB693" i="5"/>
  <c r="EB694" i="5"/>
  <c r="EB695" i="5"/>
  <c r="EB696" i="5"/>
  <c r="EB697" i="5"/>
  <c r="EB698" i="5"/>
  <c r="EB699" i="5"/>
  <c r="EB700" i="5"/>
  <c r="EB701" i="5"/>
  <c r="EB702" i="5"/>
  <c r="EB703" i="5"/>
  <c r="EB704" i="5"/>
  <c r="EB705" i="5"/>
  <c r="EB706" i="5"/>
  <c r="EB707" i="5"/>
  <c r="EB708" i="5"/>
  <c r="EB709" i="5"/>
  <c r="EB710" i="5"/>
  <c r="EB711" i="5"/>
  <c r="EB712" i="5"/>
  <c r="EB713" i="5"/>
  <c r="EB714" i="5"/>
  <c r="EB715" i="5"/>
  <c r="EB716" i="5"/>
  <c r="EB717" i="5"/>
  <c r="EB718" i="5"/>
  <c r="EB719" i="5"/>
  <c r="EB720" i="5"/>
  <c r="EB721" i="5"/>
  <c r="EB722" i="5"/>
  <c r="EB723" i="5"/>
  <c r="EB724" i="5"/>
  <c r="EB725" i="5"/>
  <c r="EB726" i="5"/>
  <c r="EB727" i="5"/>
  <c r="EB728" i="5"/>
  <c r="EB729" i="5"/>
  <c r="EB730" i="5"/>
  <c r="EB731" i="5"/>
  <c r="EB732" i="5"/>
  <c r="EB733" i="5"/>
  <c r="EB734" i="5"/>
  <c r="EB735" i="5"/>
  <c r="EB736" i="5"/>
  <c r="EB737" i="5"/>
  <c r="EB738" i="5"/>
  <c r="EB739" i="5"/>
  <c r="EB740" i="5"/>
  <c r="EB741" i="5"/>
  <c r="EB742" i="5"/>
  <c r="EB743" i="5"/>
  <c r="EB744" i="5"/>
  <c r="EB745" i="5"/>
  <c r="EB746" i="5"/>
  <c r="EB747" i="5"/>
  <c r="EB748" i="5"/>
  <c r="EB749" i="5"/>
  <c r="EB750" i="5"/>
  <c r="EB751" i="5"/>
  <c r="EB752" i="5"/>
  <c r="EB753" i="5"/>
  <c r="EB754" i="5"/>
  <c r="EB755" i="5"/>
  <c r="EB756" i="5"/>
  <c r="EB757" i="5"/>
  <c r="EB761" i="5"/>
  <c r="EB762" i="5"/>
  <c r="EB763" i="5"/>
  <c r="EB764" i="5"/>
  <c r="EB765" i="5"/>
  <c r="EB766" i="5"/>
  <c r="EB767" i="5"/>
  <c r="EB768" i="5"/>
  <c r="EB769" i="5"/>
  <c r="EB770" i="5"/>
  <c r="EB771" i="5"/>
  <c r="EB772" i="5"/>
  <c r="EB773" i="5"/>
  <c r="EB774" i="5"/>
  <c r="EB775" i="5"/>
  <c r="EB776" i="5"/>
  <c r="EB777" i="5"/>
  <c r="EB778" i="5"/>
  <c r="EB779" i="5"/>
  <c r="ED677" i="5"/>
  <c r="ED678" i="5"/>
  <c r="ED679" i="5"/>
  <c r="ED680" i="5"/>
  <c r="ED681" i="5"/>
  <c r="ED682" i="5"/>
  <c r="ED683" i="5"/>
  <c r="ED684" i="5"/>
  <c r="ED685" i="5"/>
  <c r="ED686" i="5"/>
  <c r="ED687" i="5"/>
  <c r="ED688" i="5"/>
  <c r="ED689" i="5"/>
  <c r="ED690" i="5"/>
  <c r="ED691" i="5"/>
  <c r="ED692" i="5"/>
  <c r="ED693" i="5"/>
  <c r="ED694" i="5"/>
  <c r="ED695" i="5"/>
  <c r="ED696" i="5"/>
  <c r="ED697" i="5"/>
  <c r="ED698" i="5"/>
  <c r="ED699" i="5"/>
  <c r="ED700" i="5"/>
  <c r="ED701" i="5"/>
  <c r="ED702" i="5"/>
  <c r="ED703" i="5"/>
  <c r="ED704" i="5"/>
  <c r="ED705" i="5"/>
  <c r="ED706" i="5"/>
  <c r="ED707" i="5"/>
  <c r="ED708" i="5"/>
  <c r="ED709" i="5"/>
  <c r="ED710" i="5"/>
  <c r="ED711" i="5"/>
  <c r="ED712" i="5"/>
  <c r="ED713" i="5"/>
  <c r="ED714" i="5"/>
  <c r="ED715" i="5"/>
  <c r="ED716" i="5"/>
  <c r="ED717" i="5"/>
  <c r="ED718" i="5"/>
  <c r="ED719" i="5"/>
  <c r="ED720" i="5"/>
  <c r="ED721" i="5"/>
  <c r="ED722" i="5"/>
  <c r="ED723" i="5"/>
  <c r="ED724" i="5"/>
  <c r="ED725" i="5"/>
  <c r="ED726" i="5"/>
  <c r="ED727" i="5"/>
  <c r="ED728" i="5"/>
  <c r="ED729" i="5"/>
  <c r="ED730" i="5"/>
  <c r="ED731" i="5"/>
  <c r="ED732" i="5"/>
  <c r="ED733" i="5"/>
  <c r="ED734" i="5"/>
  <c r="ED735" i="5"/>
  <c r="ED736" i="5"/>
  <c r="ED737" i="5"/>
  <c r="ED738" i="5"/>
  <c r="ED739" i="5"/>
  <c r="ED740" i="5"/>
  <c r="ED741" i="5"/>
  <c r="ED742" i="5"/>
  <c r="ED743" i="5"/>
  <c r="ED744" i="5"/>
  <c r="ED745" i="5"/>
  <c r="ED746" i="5"/>
  <c r="ED747" i="5"/>
  <c r="ED748" i="5"/>
  <c r="ED749" i="5"/>
  <c r="ED750" i="5"/>
  <c r="ED751" i="5"/>
  <c r="ED752" i="5"/>
  <c r="ED753" i="5"/>
  <c r="ED754" i="5"/>
  <c r="ED755" i="5"/>
  <c r="ED756" i="5"/>
  <c r="ED757" i="5"/>
  <c r="ED761" i="5"/>
  <c r="ED762" i="5"/>
  <c r="ED763" i="5"/>
  <c r="ED764" i="5"/>
  <c r="ED765" i="5"/>
  <c r="ED766" i="5"/>
  <c r="ED767" i="5"/>
  <c r="ED768" i="5"/>
  <c r="ED769" i="5"/>
  <c r="ED770" i="5"/>
  <c r="ED771" i="5"/>
  <c r="ED772" i="5"/>
  <c r="ED773" i="5"/>
  <c r="ED774" i="5"/>
  <c r="ED775" i="5"/>
  <c r="ED776" i="5"/>
  <c r="ED777" i="5"/>
  <c r="ED778" i="5"/>
  <c r="ED779" i="5"/>
  <c r="EF677" i="5"/>
  <c r="EF678" i="5"/>
  <c r="EF679" i="5"/>
  <c r="EF680" i="5"/>
  <c r="EF681" i="5"/>
  <c r="EF682" i="5"/>
  <c r="EF683" i="5"/>
  <c r="EF684" i="5"/>
  <c r="EF685" i="5"/>
  <c r="EF686" i="5"/>
  <c r="EF687" i="5"/>
  <c r="EF688" i="5"/>
  <c r="EF689" i="5"/>
  <c r="EF690" i="5"/>
  <c r="EF691" i="5"/>
  <c r="EF692" i="5"/>
  <c r="EH677" i="5"/>
  <c r="EH678" i="5"/>
  <c r="EH679" i="5"/>
  <c r="EH680" i="5"/>
  <c r="EH681" i="5"/>
  <c r="EH682" i="5"/>
  <c r="EH683" i="5"/>
  <c r="EH684" i="5"/>
  <c r="EH685" i="5"/>
  <c r="EH686" i="5"/>
  <c r="EH687" i="5"/>
  <c r="EH688" i="5"/>
  <c r="EH689" i="5"/>
  <c r="EH690" i="5"/>
  <c r="EH691" i="5"/>
  <c r="EH692" i="5"/>
  <c r="EJ677" i="5"/>
  <c r="EJ678" i="5"/>
  <c r="EJ679" i="5"/>
  <c r="EJ680" i="5"/>
  <c r="EJ681" i="5"/>
  <c r="EJ682" i="5"/>
  <c r="EJ683" i="5"/>
  <c r="EJ684" i="5"/>
  <c r="EJ685" i="5"/>
  <c r="EJ686" i="5"/>
  <c r="EJ687" i="5"/>
  <c r="EJ688" i="5"/>
  <c r="EJ689" i="5"/>
  <c r="EJ690" i="5"/>
  <c r="EJ691" i="5"/>
  <c r="EJ692" i="5"/>
  <c r="DV723" i="5"/>
  <c r="DV724" i="5"/>
  <c r="DV725" i="5"/>
  <c r="DV726" i="5"/>
  <c r="DV727" i="5"/>
  <c r="DV728" i="5"/>
  <c r="DV729" i="5"/>
  <c r="DV730" i="5"/>
  <c r="DV731" i="5"/>
  <c r="DV732" i="5"/>
  <c r="DV733" i="5"/>
  <c r="DV734" i="5"/>
  <c r="DV735" i="5"/>
  <c r="DV736" i="5"/>
  <c r="DV737" i="5"/>
  <c r="DV738" i="5"/>
  <c r="DV739" i="5"/>
  <c r="DV740" i="5"/>
  <c r="DV741" i="5"/>
  <c r="DV742" i="5"/>
  <c r="DV743" i="5"/>
  <c r="DV744" i="5"/>
  <c r="DV745" i="5"/>
  <c r="DV746" i="5"/>
  <c r="DV747" i="5"/>
  <c r="DV748" i="5"/>
  <c r="DV749" i="5"/>
  <c r="DV750" i="5"/>
  <c r="DV751" i="5"/>
  <c r="DV752" i="5"/>
  <c r="DV753" i="5"/>
  <c r="DV754" i="5"/>
  <c r="DV755" i="5"/>
  <c r="DV756" i="5"/>
  <c r="DV757" i="5"/>
  <c r="DV761" i="5"/>
  <c r="DV762" i="5"/>
  <c r="DV763" i="5"/>
  <c r="DV764" i="5"/>
  <c r="DV765" i="5"/>
  <c r="DV766" i="5"/>
  <c r="DV767" i="5"/>
  <c r="DV768" i="5"/>
  <c r="DV769" i="5"/>
  <c r="DV770" i="5"/>
  <c r="DV771" i="5"/>
  <c r="DV772" i="5"/>
  <c r="DV773" i="5"/>
  <c r="DV774" i="5"/>
  <c r="DV775" i="5"/>
  <c r="DV776" i="5"/>
  <c r="DV777" i="5"/>
  <c r="DV778" i="5"/>
  <c r="DV779" i="5"/>
  <c r="DT723" i="5"/>
  <c r="DT724" i="5"/>
  <c r="DT725" i="5"/>
  <c r="DT726" i="5"/>
  <c r="DT727" i="5"/>
  <c r="DT728" i="5"/>
  <c r="DT729" i="5"/>
  <c r="DT730" i="5"/>
  <c r="DT731" i="5"/>
  <c r="DT732" i="5"/>
  <c r="DT733" i="5"/>
  <c r="DT734" i="5"/>
  <c r="DT735" i="5"/>
  <c r="DT736" i="5"/>
  <c r="DT737" i="5"/>
  <c r="DT738" i="5"/>
  <c r="DT739" i="5"/>
  <c r="DT740" i="5"/>
  <c r="DT741" i="5"/>
  <c r="DT742" i="5"/>
  <c r="DT743" i="5"/>
  <c r="DT744" i="5"/>
  <c r="DT745" i="5"/>
  <c r="DT746" i="5"/>
  <c r="DT747" i="5"/>
  <c r="DT748" i="5"/>
  <c r="DT749" i="5"/>
  <c r="DT750" i="5"/>
  <c r="DT751" i="5"/>
  <c r="DT752" i="5"/>
  <c r="DT753" i="5"/>
  <c r="DT754" i="5"/>
  <c r="DT755" i="5"/>
  <c r="DT756" i="5"/>
  <c r="DT757" i="5"/>
  <c r="DT761" i="5"/>
  <c r="DT762" i="5"/>
  <c r="DT763" i="5"/>
  <c r="DT764" i="5"/>
  <c r="DT765" i="5"/>
  <c r="DT766" i="5"/>
  <c r="DT767" i="5"/>
  <c r="DT768" i="5"/>
  <c r="DT769" i="5"/>
  <c r="DT770" i="5"/>
  <c r="DT771" i="5"/>
  <c r="DT772" i="5"/>
  <c r="DT773" i="5"/>
  <c r="DT774" i="5"/>
  <c r="DT775" i="5"/>
  <c r="DT776" i="5"/>
  <c r="DT777" i="5"/>
  <c r="DT778" i="5"/>
  <c r="DT779" i="5"/>
  <c r="DR723" i="5"/>
  <c r="DR724" i="5"/>
  <c r="DR725" i="5"/>
  <c r="DR726" i="5"/>
  <c r="DR727" i="5"/>
  <c r="DR728" i="5"/>
  <c r="DR729" i="5"/>
  <c r="DR730" i="5"/>
  <c r="DR731" i="5"/>
  <c r="DR732" i="5"/>
  <c r="DR733" i="5"/>
  <c r="DR734" i="5"/>
  <c r="DR735" i="5"/>
  <c r="DR736" i="5"/>
  <c r="DR737" i="5"/>
  <c r="DR738" i="5"/>
  <c r="DR739" i="5"/>
  <c r="DR740" i="5"/>
  <c r="DR741" i="5"/>
  <c r="DR742" i="5"/>
  <c r="DR743" i="5"/>
  <c r="DR744" i="5"/>
  <c r="DR745" i="5"/>
  <c r="DR746" i="5"/>
  <c r="DR747" i="5"/>
  <c r="DR748" i="5"/>
  <c r="DR749" i="5"/>
  <c r="DR750" i="5"/>
  <c r="DR751" i="5"/>
  <c r="DR752" i="5"/>
  <c r="DR753" i="5"/>
  <c r="DR754" i="5"/>
  <c r="DR755" i="5"/>
  <c r="DR756" i="5"/>
  <c r="DR757" i="5"/>
  <c r="DR761" i="5"/>
  <c r="DR762" i="5"/>
  <c r="DR763" i="5"/>
  <c r="DR764" i="5"/>
  <c r="DR765" i="5"/>
  <c r="DR766" i="5"/>
  <c r="DR767" i="5"/>
  <c r="DR768" i="5"/>
  <c r="DR769" i="5"/>
  <c r="DR770" i="5"/>
  <c r="DR771" i="5"/>
  <c r="DR772" i="5"/>
  <c r="DR773" i="5"/>
  <c r="DR774" i="5"/>
  <c r="DR775" i="5"/>
  <c r="DR776" i="5"/>
  <c r="DR777" i="5"/>
  <c r="DR778" i="5"/>
  <c r="DR779" i="5"/>
  <c r="DP723" i="5"/>
  <c r="DP724" i="5"/>
  <c r="DP725" i="5"/>
  <c r="DP726" i="5"/>
  <c r="DP727" i="5"/>
  <c r="DP728" i="5"/>
  <c r="DP729" i="5"/>
  <c r="DP730" i="5"/>
  <c r="DP731" i="5"/>
  <c r="DP732" i="5"/>
  <c r="DP733" i="5"/>
  <c r="DP734" i="5"/>
  <c r="DP735" i="5"/>
  <c r="DP736" i="5"/>
  <c r="DP737" i="5"/>
  <c r="DP738" i="5"/>
  <c r="DP739" i="5"/>
  <c r="DP740" i="5"/>
  <c r="DP741" i="5"/>
  <c r="DP742" i="5"/>
  <c r="DP743" i="5"/>
  <c r="DP744" i="5"/>
  <c r="DP745" i="5"/>
  <c r="DP746" i="5"/>
  <c r="DP747" i="5"/>
  <c r="DP748" i="5"/>
  <c r="DP749" i="5"/>
  <c r="DP750" i="5"/>
  <c r="DP751" i="5"/>
  <c r="DP752" i="5"/>
  <c r="DP753" i="5"/>
  <c r="DP754" i="5"/>
  <c r="DP755" i="5"/>
  <c r="DP756" i="5"/>
  <c r="DP757" i="5"/>
  <c r="DP761" i="5"/>
  <c r="DP762" i="5"/>
  <c r="DP763" i="5"/>
  <c r="DP764" i="5"/>
  <c r="DP765" i="5"/>
  <c r="DP766" i="5"/>
  <c r="DP767" i="5"/>
  <c r="DP768" i="5"/>
  <c r="DP769" i="5"/>
  <c r="DP770" i="5"/>
  <c r="DP771" i="5"/>
  <c r="DP772" i="5"/>
  <c r="DP773" i="5"/>
  <c r="DP774" i="5"/>
  <c r="DP775" i="5"/>
  <c r="DP776" i="5"/>
  <c r="DP777" i="5"/>
  <c r="DP778" i="5"/>
  <c r="DP779" i="5"/>
  <c r="DN723" i="5"/>
  <c r="DN724" i="5"/>
  <c r="DN725" i="5"/>
  <c r="DN726" i="5"/>
  <c r="DN727" i="5"/>
  <c r="DN728" i="5"/>
  <c r="DN729" i="5"/>
  <c r="DN730" i="5"/>
  <c r="DN731" i="5"/>
  <c r="DN732" i="5"/>
  <c r="DN733" i="5"/>
  <c r="DN734" i="5"/>
  <c r="DN735" i="5"/>
  <c r="DN736" i="5"/>
  <c r="DN737" i="5"/>
  <c r="DN738" i="5"/>
  <c r="DN739" i="5"/>
  <c r="DN740" i="5"/>
  <c r="DN741" i="5"/>
  <c r="DN742" i="5"/>
  <c r="DN743" i="5"/>
  <c r="DN744" i="5"/>
  <c r="DN745" i="5"/>
  <c r="DN746" i="5"/>
  <c r="DN747" i="5"/>
  <c r="DN748" i="5"/>
  <c r="DN749" i="5"/>
  <c r="DN750" i="5"/>
  <c r="DN751" i="5"/>
  <c r="DN752" i="5"/>
  <c r="DN753" i="5"/>
  <c r="DN754" i="5"/>
  <c r="DN755" i="5"/>
  <c r="DN756" i="5"/>
  <c r="DN757" i="5"/>
  <c r="DN761" i="5"/>
  <c r="DN762" i="5"/>
  <c r="DN763" i="5"/>
  <c r="DN764" i="5"/>
  <c r="DN765" i="5"/>
  <c r="DN766" i="5"/>
  <c r="DN767" i="5"/>
  <c r="DN768" i="5"/>
  <c r="DN769" i="5"/>
  <c r="DN770" i="5"/>
  <c r="DN771" i="5"/>
  <c r="DN772" i="5"/>
  <c r="DN773" i="5"/>
  <c r="DN774" i="5"/>
  <c r="DN775" i="5"/>
  <c r="DN776" i="5"/>
  <c r="DN777" i="5"/>
  <c r="DN778" i="5"/>
  <c r="DN779" i="5"/>
  <c r="DL723" i="5"/>
  <c r="DL724" i="5"/>
  <c r="DL725" i="5"/>
  <c r="DL726" i="5"/>
  <c r="DL727" i="5"/>
  <c r="DL728" i="5"/>
  <c r="DL729" i="5"/>
  <c r="DL730" i="5"/>
  <c r="DL731" i="5"/>
  <c r="DL732" i="5"/>
  <c r="DL733" i="5"/>
  <c r="DL734" i="5"/>
  <c r="DL735" i="5"/>
  <c r="DL736" i="5"/>
  <c r="DL737" i="5"/>
  <c r="DL738" i="5"/>
  <c r="DL739" i="5"/>
  <c r="DL740" i="5"/>
  <c r="DL741" i="5"/>
  <c r="DL742" i="5"/>
  <c r="DL743" i="5"/>
  <c r="DL744" i="5"/>
  <c r="DL745" i="5"/>
  <c r="DL746" i="5"/>
  <c r="DL747" i="5"/>
  <c r="DL748" i="5"/>
  <c r="DL749" i="5"/>
  <c r="DL750" i="5"/>
  <c r="DL751" i="5"/>
  <c r="DL752" i="5"/>
  <c r="DL753" i="5"/>
  <c r="DL754" i="5"/>
  <c r="DL755" i="5"/>
  <c r="DL756" i="5"/>
  <c r="DL757" i="5"/>
  <c r="DL761" i="5"/>
  <c r="DL762" i="5"/>
  <c r="DL763" i="5"/>
  <c r="DL764" i="5"/>
  <c r="DL765" i="5"/>
  <c r="DL766" i="5"/>
  <c r="DL767" i="5"/>
  <c r="DL768" i="5"/>
  <c r="DL769" i="5"/>
  <c r="DL770" i="5"/>
  <c r="DL771" i="5"/>
  <c r="DL772" i="5"/>
  <c r="DL773" i="5"/>
  <c r="DL774" i="5"/>
  <c r="DL775" i="5"/>
  <c r="DL776" i="5"/>
  <c r="DL777" i="5"/>
  <c r="DL778" i="5"/>
  <c r="DL779" i="5"/>
  <c r="DJ723" i="5"/>
  <c r="DJ724" i="5"/>
  <c r="DJ725" i="5"/>
  <c r="DJ726" i="5"/>
  <c r="DJ727" i="5"/>
  <c r="DJ728" i="5"/>
  <c r="DJ729" i="5"/>
  <c r="DJ730" i="5"/>
  <c r="DJ731" i="5"/>
  <c r="DJ732" i="5"/>
  <c r="DJ733" i="5"/>
  <c r="DJ734" i="5"/>
  <c r="DJ735" i="5"/>
  <c r="DJ736" i="5"/>
  <c r="DJ737" i="5"/>
  <c r="DJ738" i="5"/>
  <c r="DJ739" i="5"/>
  <c r="DJ740" i="5"/>
  <c r="DJ741" i="5"/>
  <c r="DJ742" i="5"/>
  <c r="DJ743" i="5"/>
  <c r="DJ744" i="5"/>
  <c r="DJ745" i="5"/>
  <c r="DJ746" i="5"/>
  <c r="DJ747" i="5"/>
  <c r="DJ748" i="5"/>
  <c r="DJ749" i="5"/>
  <c r="DJ750" i="5"/>
  <c r="DJ751" i="5"/>
  <c r="DJ752" i="5"/>
  <c r="DJ753" i="5"/>
  <c r="DJ754" i="5"/>
  <c r="DJ755" i="5"/>
  <c r="DJ756" i="5"/>
  <c r="DJ757" i="5"/>
  <c r="DJ761" i="5"/>
  <c r="DJ762" i="5"/>
  <c r="DJ763" i="5"/>
  <c r="DJ764" i="5"/>
  <c r="DJ765" i="5"/>
  <c r="DJ766" i="5"/>
  <c r="DJ767" i="5"/>
  <c r="DJ768" i="5"/>
  <c r="DJ769" i="5"/>
  <c r="DJ770" i="5"/>
  <c r="DJ771" i="5"/>
  <c r="DJ772" i="5"/>
  <c r="DJ773" i="5"/>
  <c r="DJ774" i="5"/>
  <c r="DJ775" i="5"/>
  <c r="DJ776" i="5"/>
  <c r="DJ777" i="5"/>
  <c r="DJ778" i="5"/>
  <c r="DJ779" i="5"/>
  <c r="DH723" i="5"/>
  <c r="DH724" i="5"/>
  <c r="DH725" i="5"/>
  <c r="DH726" i="5"/>
  <c r="DH727" i="5"/>
  <c r="DH728" i="5"/>
  <c r="DH729" i="5"/>
  <c r="DH730" i="5"/>
  <c r="DH731" i="5"/>
  <c r="DH732" i="5"/>
  <c r="DH733" i="5"/>
  <c r="DH734" i="5"/>
  <c r="DH735" i="5"/>
  <c r="DH736" i="5"/>
  <c r="DH737" i="5"/>
  <c r="DH738" i="5"/>
  <c r="DH739" i="5"/>
  <c r="DH740" i="5"/>
  <c r="DH741" i="5"/>
  <c r="DH742" i="5"/>
  <c r="DH743" i="5"/>
  <c r="DH744" i="5"/>
  <c r="DH745" i="5"/>
  <c r="DH746" i="5"/>
  <c r="DH747" i="5"/>
  <c r="DH748" i="5"/>
  <c r="DH749" i="5"/>
  <c r="DH750" i="5"/>
  <c r="DH751" i="5"/>
  <c r="DH752" i="5"/>
  <c r="DH753" i="5"/>
  <c r="DH754" i="5"/>
  <c r="DH755" i="5"/>
  <c r="DH756" i="5"/>
  <c r="DH757" i="5"/>
  <c r="DH761" i="5"/>
  <c r="DH762" i="5"/>
  <c r="DH763" i="5"/>
  <c r="DH764" i="5"/>
  <c r="DH765" i="5"/>
  <c r="DH766" i="5"/>
  <c r="DH767" i="5"/>
  <c r="DH768" i="5"/>
  <c r="DH769" i="5"/>
  <c r="DH770" i="5"/>
  <c r="DH771" i="5"/>
  <c r="DH772" i="5"/>
  <c r="DH773" i="5"/>
  <c r="DH774" i="5"/>
  <c r="DH775" i="5"/>
  <c r="DH776" i="5"/>
  <c r="DH777" i="5"/>
  <c r="DH778" i="5"/>
  <c r="DH779" i="5"/>
  <c r="DF723" i="5"/>
  <c r="DF724" i="5"/>
  <c r="DF725" i="5"/>
  <c r="DF726" i="5"/>
  <c r="DF727" i="5"/>
  <c r="DF728" i="5"/>
  <c r="DF729" i="5"/>
  <c r="DF730" i="5"/>
  <c r="DF731" i="5"/>
  <c r="DF732" i="5"/>
  <c r="DF733" i="5"/>
  <c r="DF734" i="5"/>
  <c r="DF735" i="5"/>
  <c r="DF736" i="5"/>
  <c r="DF737" i="5"/>
  <c r="DF738" i="5"/>
  <c r="DF739" i="5"/>
  <c r="DF740" i="5"/>
  <c r="DF741" i="5"/>
  <c r="DF742" i="5"/>
  <c r="DF743" i="5"/>
  <c r="DF744" i="5"/>
  <c r="DF745" i="5"/>
  <c r="DF746" i="5"/>
  <c r="DF747" i="5"/>
  <c r="DF748" i="5"/>
  <c r="DF749" i="5"/>
  <c r="DF750" i="5"/>
  <c r="DF751" i="5"/>
  <c r="DF752" i="5"/>
  <c r="DF753" i="5"/>
  <c r="DF754" i="5"/>
  <c r="DF755" i="5"/>
  <c r="DF756" i="5"/>
  <c r="DF757" i="5"/>
  <c r="DF761" i="5"/>
  <c r="DF762" i="5"/>
  <c r="DF763" i="5"/>
  <c r="DF764" i="5"/>
  <c r="DF765" i="5"/>
  <c r="DF769" i="5"/>
  <c r="DF770" i="5"/>
  <c r="DF771" i="5"/>
  <c r="DF772" i="5"/>
  <c r="DF773" i="5"/>
  <c r="DF774" i="5"/>
  <c r="DF775" i="5"/>
  <c r="DF776" i="5"/>
  <c r="DF777" i="5"/>
  <c r="DF778" i="5"/>
  <c r="DF779" i="5"/>
  <c r="DD723" i="5"/>
  <c r="DD724" i="5"/>
  <c r="DD725" i="5"/>
  <c r="DD726" i="5"/>
  <c r="DD727" i="5"/>
  <c r="DD728" i="5"/>
  <c r="DD729" i="5"/>
  <c r="DD730" i="5"/>
  <c r="DD731" i="5"/>
  <c r="DD732" i="5"/>
  <c r="DD733" i="5"/>
  <c r="DD734" i="5"/>
  <c r="DD735" i="5"/>
  <c r="DD736" i="5"/>
  <c r="DD737" i="5"/>
  <c r="DD738" i="5"/>
  <c r="DD739" i="5"/>
  <c r="DD740" i="5"/>
  <c r="DD741" i="5"/>
  <c r="DD742" i="5"/>
  <c r="DD743" i="5"/>
  <c r="DD744" i="5"/>
  <c r="DD745" i="5"/>
  <c r="DD746" i="5"/>
  <c r="DD747" i="5"/>
  <c r="DD748" i="5"/>
  <c r="DD749" i="5"/>
  <c r="DD750" i="5"/>
  <c r="DD751" i="5"/>
  <c r="DD752" i="5"/>
  <c r="DD753" i="5"/>
  <c r="DD754" i="5"/>
  <c r="DD755" i="5"/>
  <c r="DD756" i="5"/>
  <c r="DD757" i="5"/>
  <c r="DD761" i="5"/>
  <c r="DD762" i="5"/>
  <c r="DD763" i="5"/>
  <c r="DD764" i="5"/>
  <c r="DD765" i="5"/>
  <c r="DD769" i="5"/>
  <c r="DD770" i="5"/>
  <c r="DD771" i="5"/>
  <c r="DD772" i="5"/>
  <c r="DD773" i="5"/>
  <c r="DD774" i="5"/>
  <c r="DD775" i="5"/>
  <c r="DD776" i="5"/>
  <c r="DD777" i="5"/>
  <c r="DD778" i="5"/>
  <c r="DD779" i="5"/>
  <c r="BT724" i="5"/>
  <c r="BT725" i="5"/>
  <c r="BT726" i="5"/>
  <c r="BT727" i="5"/>
  <c r="BT728" i="5"/>
  <c r="BT729" i="5"/>
  <c r="BT730" i="5"/>
  <c r="BT731" i="5"/>
  <c r="BT732" i="5"/>
  <c r="BT733" i="5"/>
  <c r="BT734" i="5"/>
  <c r="BT735" i="5"/>
  <c r="BT736" i="5"/>
  <c r="BT737" i="5"/>
  <c r="BT738" i="5"/>
  <c r="BT739" i="5"/>
  <c r="BT740" i="5"/>
  <c r="BT741" i="5"/>
  <c r="BT742" i="5"/>
  <c r="BT743" i="5"/>
  <c r="BT744" i="5"/>
  <c r="BT745" i="5"/>
  <c r="BT746" i="5"/>
  <c r="BT747" i="5"/>
  <c r="BT748" i="5"/>
  <c r="BT749" i="5"/>
  <c r="BT750" i="5"/>
  <c r="BT751" i="5"/>
  <c r="BT752" i="5"/>
  <c r="BT753" i="5"/>
  <c r="BT754" i="5"/>
  <c r="BT755" i="5"/>
  <c r="BT756" i="5"/>
  <c r="BT757" i="5"/>
  <c r="BT758" i="5"/>
  <c r="BT759" i="5"/>
  <c r="BT760" i="5"/>
  <c r="BT761" i="5"/>
  <c r="BT762" i="5"/>
  <c r="BT763" i="5"/>
  <c r="BT764" i="5"/>
  <c r="BT765" i="5"/>
  <c r="BT766" i="5"/>
  <c r="BT767" i="5"/>
  <c r="BT768" i="5"/>
  <c r="BT769" i="5"/>
  <c r="BT770" i="5"/>
  <c r="BT771" i="5"/>
  <c r="BT772" i="5"/>
  <c r="BT773" i="5"/>
  <c r="BT774" i="5"/>
  <c r="BT775" i="5"/>
  <c r="BT776" i="5"/>
  <c r="BT777" i="5"/>
  <c r="BT778" i="5"/>
  <c r="BT779" i="5"/>
  <c r="BT723" i="5"/>
  <c r="BR723" i="5"/>
  <c r="BR724" i="5"/>
  <c r="BR725" i="5"/>
  <c r="BR726" i="5"/>
  <c r="BR727" i="5"/>
  <c r="BR728" i="5"/>
  <c r="BR729" i="5"/>
  <c r="BR730" i="5"/>
  <c r="BR731" i="5"/>
  <c r="BR732" i="5"/>
  <c r="BR733" i="5"/>
  <c r="BR734" i="5"/>
  <c r="BR735" i="5"/>
  <c r="BR736" i="5"/>
  <c r="BR737" i="5"/>
  <c r="BR738" i="5"/>
  <c r="BR739" i="5"/>
  <c r="BR740" i="5"/>
  <c r="BR741" i="5"/>
  <c r="BR742" i="5"/>
  <c r="BR743" i="5"/>
  <c r="BR744" i="5"/>
  <c r="BR745" i="5"/>
  <c r="BR746" i="5"/>
  <c r="BR747" i="5"/>
  <c r="BR748" i="5"/>
  <c r="BR749" i="5"/>
  <c r="BR750" i="5"/>
  <c r="BR751" i="5"/>
  <c r="BR752" i="5"/>
  <c r="BR753" i="5"/>
  <c r="BR754" i="5"/>
  <c r="BR755" i="5"/>
  <c r="BR756" i="5"/>
  <c r="BR757" i="5"/>
  <c r="BR758" i="5"/>
  <c r="BR759" i="5"/>
  <c r="BR760" i="5"/>
  <c r="BR761" i="5"/>
  <c r="BR762" i="5"/>
  <c r="BR763" i="5"/>
  <c r="BR764" i="5"/>
  <c r="BR765" i="5"/>
  <c r="BR766" i="5"/>
  <c r="BR767" i="5"/>
  <c r="BR768" i="5"/>
  <c r="BR769" i="5"/>
  <c r="BR770" i="5"/>
  <c r="BR771" i="5"/>
  <c r="BR772" i="5"/>
  <c r="BR773" i="5"/>
  <c r="BR774" i="5"/>
  <c r="BR775" i="5"/>
  <c r="BR776" i="5"/>
  <c r="BR777" i="5"/>
  <c r="BR778" i="5"/>
  <c r="BR779" i="5"/>
  <c r="BP723" i="5"/>
  <c r="BP724" i="5"/>
  <c r="BP725" i="5"/>
  <c r="BP726" i="5"/>
  <c r="BP727" i="5"/>
  <c r="BP728" i="5"/>
  <c r="BP729" i="5"/>
  <c r="BP730" i="5"/>
  <c r="BP731" i="5"/>
  <c r="BP732" i="5"/>
  <c r="BP733" i="5"/>
  <c r="BP734" i="5"/>
  <c r="BP735" i="5"/>
  <c r="BP736" i="5"/>
  <c r="BP737" i="5"/>
  <c r="BP738" i="5"/>
  <c r="BP739" i="5"/>
  <c r="BP740" i="5"/>
  <c r="BP741" i="5"/>
  <c r="BP742" i="5"/>
  <c r="BP743" i="5"/>
  <c r="BP744" i="5"/>
  <c r="BP745" i="5"/>
  <c r="BP746" i="5"/>
  <c r="BP747" i="5"/>
  <c r="BP748" i="5"/>
  <c r="BP749" i="5"/>
  <c r="BP750" i="5"/>
  <c r="BP751" i="5"/>
  <c r="BP752" i="5"/>
  <c r="BP753" i="5"/>
  <c r="BP754" i="5"/>
  <c r="BP755" i="5"/>
  <c r="BP756" i="5"/>
  <c r="BP757" i="5"/>
  <c r="BP758" i="5"/>
  <c r="BP759" i="5"/>
  <c r="BP760" i="5"/>
  <c r="BP761" i="5"/>
  <c r="BP762" i="5"/>
  <c r="BP763" i="5"/>
  <c r="BP764" i="5"/>
  <c r="BP765" i="5"/>
  <c r="BP766" i="5"/>
  <c r="BP767" i="5"/>
  <c r="BP768" i="5"/>
  <c r="BP769" i="5"/>
  <c r="BP770" i="5"/>
  <c r="BP771" i="5"/>
  <c r="BP772" i="5"/>
  <c r="BP773" i="5"/>
  <c r="BP774" i="5"/>
  <c r="BP775" i="5"/>
  <c r="BP776" i="5"/>
  <c r="BP777" i="5"/>
  <c r="BP778" i="5"/>
  <c r="BP779" i="5"/>
  <c r="BN723" i="5"/>
  <c r="BN724" i="5"/>
  <c r="BN725" i="5"/>
  <c r="BN726" i="5"/>
  <c r="BN727" i="5"/>
  <c r="BN728" i="5"/>
  <c r="BN729" i="5"/>
  <c r="BN730" i="5"/>
  <c r="BN731" i="5"/>
  <c r="BN732" i="5"/>
  <c r="BN733" i="5"/>
  <c r="BN734" i="5"/>
  <c r="BN735" i="5"/>
  <c r="BN736" i="5"/>
  <c r="BN737" i="5"/>
  <c r="BN738" i="5"/>
  <c r="BN739" i="5"/>
  <c r="BN740" i="5"/>
  <c r="BN741" i="5"/>
  <c r="BN742" i="5"/>
  <c r="BN743" i="5"/>
  <c r="BN744" i="5"/>
  <c r="BN745" i="5"/>
  <c r="BN746" i="5"/>
  <c r="BN747" i="5"/>
  <c r="BN748" i="5"/>
  <c r="BN749" i="5"/>
  <c r="BN750" i="5"/>
  <c r="BN751" i="5"/>
  <c r="BN752" i="5"/>
  <c r="BN753" i="5"/>
  <c r="BN754" i="5"/>
  <c r="BN755" i="5"/>
  <c r="BN756" i="5"/>
  <c r="BN757" i="5"/>
  <c r="BN758" i="5"/>
  <c r="BN759" i="5"/>
  <c r="BN760" i="5"/>
  <c r="BN761" i="5"/>
  <c r="BN762" i="5"/>
  <c r="BN763" i="5"/>
  <c r="BN764" i="5"/>
  <c r="BN765" i="5"/>
  <c r="BN766" i="5"/>
  <c r="BN767" i="5"/>
  <c r="BN768" i="5"/>
  <c r="BN769" i="5"/>
  <c r="BN770" i="5"/>
  <c r="BN771" i="5"/>
  <c r="BN772" i="5"/>
  <c r="BN773" i="5"/>
  <c r="BN774" i="5"/>
  <c r="BN775" i="5"/>
  <c r="BN776" i="5"/>
  <c r="BN777" i="5"/>
  <c r="BN778" i="5"/>
  <c r="BN779" i="5"/>
  <c r="BL723" i="5"/>
  <c r="BL724" i="5"/>
  <c r="BL725" i="5"/>
  <c r="BL726" i="5"/>
  <c r="BL727" i="5"/>
  <c r="BL728" i="5"/>
  <c r="BL729" i="5"/>
  <c r="BL730" i="5"/>
  <c r="BL731" i="5"/>
  <c r="BL732" i="5"/>
  <c r="BL733" i="5"/>
  <c r="BL734" i="5"/>
  <c r="BL735" i="5"/>
  <c r="BL736" i="5"/>
  <c r="BL737" i="5"/>
  <c r="BL738" i="5"/>
  <c r="BL739" i="5"/>
  <c r="BL740" i="5"/>
  <c r="BL741" i="5"/>
  <c r="BL742" i="5"/>
  <c r="BL743" i="5"/>
  <c r="BL744" i="5"/>
  <c r="BL745" i="5"/>
  <c r="BL746" i="5"/>
  <c r="BL747" i="5"/>
  <c r="BL748" i="5"/>
  <c r="BL749" i="5"/>
  <c r="BL750" i="5"/>
  <c r="BL751" i="5"/>
  <c r="BL752" i="5"/>
  <c r="BL753" i="5"/>
  <c r="BL754" i="5"/>
  <c r="BL755" i="5"/>
  <c r="BL756" i="5"/>
  <c r="BL757" i="5"/>
  <c r="BL758" i="5"/>
  <c r="BL759" i="5"/>
  <c r="BL760" i="5"/>
  <c r="BL761" i="5"/>
  <c r="BL762" i="5"/>
  <c r="BL763" i="5"/>
  <c r="BL764" i="5"/>
  <c r="BL765" i="5"/>
  <c r="BL766" i="5"/>
  <c r="BL767" i="5"/>
  <c r="BL768" i="5"/>
  <c r="BL769" i="5"/>
  <c r="BL770" i="5"/>
  <c r="BL771" i="5"/>
  <c r="BL772" i="5"/>
  <c r="BL773" i="5"/>
  <c r="BL774" i="5"/>
  <c r="BL775" i="5"/>
  <c r="BL776" i="5"/>
  <c r="BL777" i="5"/>
  <c r="BL778" i="5"/>
  <c r="BL779" i="5"/>
  <c r="BJ723" i="5"/>
  <c r="BJ724" i="5"/>
  <c r="BJ725" i="5"/>
  <c r="BJ726" i="5"/>
  <c r="BJ727" i="5"/>
  <c r="BJ728" i="5"/>
  <c r="BJ729" i="5"/>
  <c r="BJ730" i="5"/>
  <c r="BJ731" i="5"/>
  <c r="BJ732" i="5"/>
  <c r="BJ733" i="5"/>
  <c r="BJ734" i="5"/>
  <c r="BJ735" i="5"/>
  <c r="BJ736" i="5"/>
  <c r="BJ737" i="5"/>
  <c r="BJ738" i="5"/>
  <c r="BJ739" i="5"/>
  <c r="BJ740" i="5"/>
  <c r="BJ741" i="5"/>
  <c r="BJ742" i="5"/>
  <c r="BJ743" i="5"/>
  <c r="BJ744" i="5"/>
  <c r="BJ745" i="5"/>
  <c r="BJ746" i="5"/>
  <c r="BJ747" i="5"/>
  <c r="BJ748" i="5"/>
  <c r="BJ749" i="5"/>
  <c r="BJ750" i="5"/>
  <c r="BJ751" i="5"/>
  <c r="BJ752" i="5"/>
  <c r="BJ753" i="5"/>
  <c r="BJ754" i="5"/>
  <c r="BJ755" i="5"/>
  <c r="BJ756" i="5"/>
  <c r="BJ757" i="5"/>
  <c r="BJ758" i="5"/>
  <c r="BJ759" i="5"/>
  <c r="BJ760" i="5"/>
  <c r="BJ761" i="5"/>
  <c r="BJ762" i="5"/>
  <c r="BJ763" i="5"/>
  <c r="BJ764" i="5"/>
  <c r="BJ765" i="5"/>
  <c r="BJ766" i="5"/>
  <c r="BJ767" i="5"/>
  <c r="BJ768" i="5"/>
  <c r="BJ769" i="5"/>
  <c r="BJ770" i="5"/>
  <c r="BJ771" i="5"/>
  <c r="BJ772" i="5"/>
  <c r="BJ773" i="5"/>
  <c r="BJ774" i="5"/>
  <c r="BJ775" i="5"/>
  <c r="BJ776" i="5"/>
  <c r="BJ777" i="5"/>
  <c r="BJ778" i="5"/>
  <c r="BJ779" i="5"/>
  <c r="BH723" i="5"/>
  <c r="BH724" i="5"/>
  <c r="BH725" i="5"/>
  <c r="BH726" i="5"/>
  <c r="BH727" i="5"/>
  <c r="BH728" i="5"/>
  <c r="BH729" i="5"/>
  <c r="BH730" i="5"/>
  <c r="BH731" i="5"/>
  <c r="BH732" i="5"/>
  <c r="BH733" i="5"/>
  <c r="BH734" i="5"/>
  <c r="BH735" i="5"/>
  <c r="BH736" i="5"/>
  <c r="BH737" i="5"/>
  <c r="BH738" i="5"/>
  <c r="BH739" i="5"/>
  <c r="BH740" i="5"/>
  <c r="BH741" i="5"/>
  <c r="BH742" i="5"/>
  <c r="BH743" i="5"/>
  <c r="BH744" i="5"/>
  <c r="BH745" i="5"/>
  <c r="BH746" i="5"/>
  <c r="BH747" i="5"/>
  <c r="BH748" i="5"/>
  <c r="BH749" i="5"/>
  <c r="BH750" i="5"/>
  <c r="BH751" i="5"/>
  <c r="BH752" i="5"/>
  <c r="BH753" i="5"/>
  <c r="BH754" i="5"/>
  <c r="BH755" i="5"/>
  <c r="BH756" i="5"/>
  <c r="BH757" i="5"/>
  <c r="BH758" i="5"/>
  <c r="BH759" i="5"/>
  <c r="BH760" i="5"/>
  <c r="BH761" i="5"/>
  <c r="BH762" i="5"/>
  <c r="BH763" i="5"/>
  <c r="BH764" i="5"/>
  <c r="BH765" i="5"/>
  <c r="BH766" i="5"/>
  <c r="BH767" i="5"/>
  <c r="BH768" i="5"/>
  <c r="BH769" i="5"/>
  <c r="BH770" i="5"/>
  <c r="BH771" i="5"/>
  <c r="BH772" i="5"/>
  <c r="BH773" i="5"/>
  <c r="BH774" i="5"/>
  <c r="BH775" i="5"/>
  <c r="BH776" i="5"/>
  <c r="BH777" i="5"/>
  <c r="BH778" i="5"/>
  <c r="BH779" i="5"/>
  <c r="BF723" i="5"/>
  <c r="BF724" i="5"/>
  <c r="BF725" i="5"/>
  <c r="BF726" i="5"/>
  <c r="BF727" i="5"/>
  <c r="BF728" i="5"/>
  <c r="BF729" i="5"/>
  <c r="BF730" i="5"/>
  <c r="BF731" i="5"/>
  <c r="BF732" i="5"/>
  <c r="BF733" i="5"/>
  <c r="BF734" i="5"/>
  <c r="BF735" i="5"/>
  <c r="BF736" i="5"/>
  <c r="BF737" i="5"/>
  <c r="BF738" i="5"/>
  <c r="BF739" i="5"/>
  <c r="BF740" i="5"/>
  <c r="BF741" i="5"/>
  <c r="BF742" i="5"/>
  <c r="BF743" i="5"/>
  <c r="BF744" i="5"/>
  <c r="BF745" i="5"/>
  <c r="BF746" i="5"/>
  <c r="BF747" i="5"/>
  <c r="BF748" i="5"/>
  <c r="BF749" i="5"/>
  <c r="BF750" i="5"/>
  <c r="BF751" i="5"/>
  <c r="BF752" i="5"/>
  <c r="BF753" i="5"/>
  <c r="BF754" i="5"/>
  <c r="BF755" i="5"/>
  <c r="BF756" i="5"/>
  <c r="BF757" i="5"/>
  <c r="BF758" i="5"/>
  <c r="BF759" i="5"/>
  <c r="BF760" i="5"/>
  <c r="BF761" i="5"/>
  <c r="BF762" i="5"/>
  <c r="BF763" i="5"/>
  <c r="BF764" i="5"/>
  <c r="BF765" i="5"/>
  <c r="BF766" i="5"/>
  <c r="BF767" i="5"/>
  <c r="BF768" i="5"/>
  <c r="BF769" i="5"/>
  <c r="BF770" i="5"/>
  <c r="BF771" i="5"/>
  <c r="BF772" i="5"/>
  <c r="BF773" i="5"/>
  <c r="BF774" i="5"/>
  <c r="BF775" i="5"/>
  <c r="BF776" i="5"/>
  <c r="BF777" i="5"/>
  <c r="BF778" i="5"/>
  <c r="BF779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B723" i="5"/>
  <c r="BB724" i="5"/>
  <c r="BB725" i="5"/>
  <c r="BB726" i="5"/>
  <c r="BB727" i="5"/>
  <c r="BB728" i="5"/>
  <c r="BB729" i="5"/>
  <c r="BB730" i="5"/>
  <c r="BB731" i="5"/>
  <c r="BB732" i="5"/>
  <c r="BB733" i="5"/>
  <c r="BB734" i="5"/>
  <c r="BB735" i="5"/>
  <c r="BB736" i="5"/>
  <c r="BB737" i="5"/>
  <c r="BB738" i="5"/>
  <c r="BB739" i="5"/>
  <c r="BB740" i="5"/>
  <c r="BB741" i="5"/>
  <c r="BB742" i="5"/>
  <c r="BB743" i="5"/>
  <c r="BB744" i="5"/>
  <c r="BB745" i="5"/>
  <c r="BB746" i="5"/>
  <c r="BB747" i="5"/>
  <c r="BB748" i="5"/>
  <c r="BB749" i="5"/>
  <c r="BB750" i="5"/>
  <c r="BB751" i="5"/>
  <c r="BB752" i="5"/>
  <c r="BB753" i="5"/>
  <c r="BB754" i="5"/>
  <c r="BB755" i="5"/>
  <c r="BB756" i="5"/>
  <c r="BB757" i="5"/>
  <c r="BB758" i="5"/>
  <c r="BB759" i="5"/>
  <c r="BB760" i="5"/>
  <c r="BB761" i="5"/>
  <c r="BB762" i="5"/>
  <c r="BB763" i="5"/>
  <c r="BB764" i="5"/>
  <c r="BB765" i="5"/>
  <c r="BB766" i="5"/>
  <c r="BB767" i="5"/>
  <c r="BB768" i="5"/>
  <c r="BB769" i="5"/>
  <c r="BB770" i="5"/>
  <c r="BB771" i="5"/>
  <c r="BB772" i="5"/>
  <c r="BB773" i="5"/>
  <c r="BB774" i="5"/>
  <c r="BB775" i="5"/>
  <c r="BB776" i="5"/>
  <c r="BB777" i="5"/>
  <c r="BB778" i="5"/>
  <c r="BB779" i="5"/>
  <c r="AZ723" i="5"/>
  <c r="AZ724" i="5"/>
  <c r="AZ725" i="5"/>
  <c r="AZ726" i="5"/>
  <c r="AZ727" i="5"/>
  <c r="AZ728" i="5"/>
  <c r="AZ729" i="5"/>
  <c r="AZ730" i="5"/>
  <c r="AZ731" i="5"/>
  <c r="AZ732" i="5"/>
  <c r="AZ733" i="5"/>
  <c r="AZ734" i="5"/>
  <c r="AZ735" i="5"/>
  <c r="AZ736" i="5"/>
  <c r="AZ737" i="5"/>
  <c r="AZ738" i="5"/>
  <c r="AZ739" i="5"/>
  <c r="AZ740" i="5"/>
  <c r="AZ741" i="5"/>
  <c r="AZ742" i="5"/>
  <c r="AZ743" i="5"/>
  <c r="AZ744" i="5"/>
  <c r="AZ745" i="5"/>
  <c r="AZ746" i="5"/>
  <c r="AZ747" i="5"/>
  <c r="AZ748" i="5"/>
  <c r="AZ749" i="5"/>
  <c r="AZ750" i="5"/>
  <c r="AZ751" i="5"/>
  <c r="AZ752" i="5"/>
  <c r="AZ753" i="5"/>
  <c r="AZ754" i="5"/>
  <c r="AZ755" i="5"/>
  <c r="AZ756" i="5"/>
  <c r="AZ757" i="5"/>
  <c r="AZ758" i="5"/>
  <c r="AZ759" i="5"/>
  <c r="AZ760" i="5"/>
  <c r="AZ761" i="5"/>
  <c r="AZ762" i="5"/>
  <c r="AZ763" i="5"/>
  <c r="AZ764" i="5"/>
  <c r="AZ765" i="5"/>
  <c r="AZ766" i="5"/>
  <c r="AZ767" i="5"/>
  <c r="AZ768" i="5"/>
  <c r="AZ769" i="5"/>
  <c r="AZ770" i="5"/>
  <c r="AZ771" i="5"/>
  <c r="AZ772" i="5"/>
  <c r="AZ773" i="5"/>
  <c r="AZ774" i="5"/>
  <c r="AZ775" i="5"/>
  <c r="AZ776" i="5"/>
  <c r="AZ777" i="5"/>
  <c r="AZ778" i="5"/>
  <c r="AZ779" i="5"/>
  <c r="AX723" i="5"/>
  <c r="AX724" i="5"/>
  <c r="AX725" i="5"/>
  <c r="AX726" i="5"/>
  <c r="AX727" i="5"/>
  <c r="AX728" i="5"/>
  <c r="AX729" i="5"/>
  <c r="AX730" i="5"/>
  <c r="AX731" i="5"/>
  <c r="AX732" i="5"/>
  <c r="AX733" i="5"/>
  <c r="AX734" i="5"/>
  <c r="AX735" i="5"/>
  <c r="AX736" i="5"/>
  <c r="AX737" i="5"/>
  <c r="AX738" i="5"/>
  <c r="AX739" i="5"/>
  <c r="AX740" i="5"/>
  <c r="AX741" i="5"/>
  <c r="AX742" i="5"/>
  <c r="AX743" i="5"/>
  <c r="AX744" i="5"/>
  <c r="AX745" i="5"/>
  <c r="AX746" i="5"/>
  <c r="AX747" i="5"/>
  <c r="AX748" i="5"/>
  <c r="AX749" i="5"/>
  <c r="AX750" i="5"/>
  <c r="AX751" i="5"/>
  <c r="AX752" i="5"/>
  <c r="AX753" i="5"/>
  <c r="AX754" i="5"/>
  <c r="AX755" i="5"/>
  <c r="AX756" i="5"/>
  <c r="AX757" i="5"/>
  <c r="AX758" i="5"/>
  <c r="AX759" i="5"/>
  <c r="AX760" i="5"/>
  <c r="AX761" i="5"/>
  <c r="AX762" i="5"/>
  <c r="AX763" i="5"/>
  <c r="AX764" i="5"/>
  <c r="AX765" i="5"/>
  <c r="AX766" i="5"/>
  <c r="AX767" i="5"/>
  <c r="AX768" i="5"/>
  <c r="AX769" i="5"/>
  <c r="AX770" i="5"/>
  <c r="AX771" i="5"/>
  <c r="AX772" i="5"/>
  <c r="AX773" i="5"/>
  <c r="AX774" i="5"/>
  <c r="AX775" i="5"/>
  <c r="AX776" i="5"/>
  <c r="AX777" i="5"/>
  <c r="AX778" i="5"/>
  <c r="AX779" i="5"/>
  <c r="AV723" i="5"/>
  <c r="AV724" i="5"/>
  <c r="AV725" i="5"/>
  <c r="AV726" i="5"/>
  <c r="AV727" i="5"/>
  <c r="AV728" i="5"/>
  <c r="AV729" i="5"/>
  <c r="AV730" i="5"/>
  <c r="AV731" i="5"/>
  <c r="AV732" i="5"/>
  <c r="AV733" i="5"/>
  <c r="AV734" i="5"/>
  <c r="AV735" i="5"/>
  <c r="AV736" i="5"/>
  <c r="AV737" i="5"/>
  <c r="AV738" i="5"/>
  <c r="AV739" i="5"/>
  <c r="AV740" i="5"/>
  <c r="AV741" i="5"/>
  <c r="AV742" i="5"/>
  <c r="AV743" i="5"/>
  <c r="AV744" i="5"/>
  <c r="AV745" i="5"/>
  <c r="AV746" i="5"/>
  <c r="AV747" i="5"/>
  <c r="AV748" i="5"/>
  <c r="AV749" i="5"/>
  <c r="AV750" i="5"/>
  <c r="AV751" i="5"/>
  <c r="AV752" i="5"/>
  <c r="AV753" i="5"/>
  <c r="AV754" i="5"/>
  <c r="AV755" i="5"/>
  <c r="AV756" i="5"/>
  <c r="AV757" i="5"/>
  <c r="AV758" i="5"/>
  <c r="AV759" i="5"/>
  <c r="AV760" i="5"/>
  <c r="AV761" i="5"/>
  <c r="AV762" i="5"/>
  <c r="AV763" i="5"/>
  <c r="AV764" i="5"/>
  <c r="AV765" i="5"/>
  <c r="AV766" i="5"/>
  <c r="AV767" i="5"/>
  <c r="AV768" i="5"/>
  <c r="AV769" i="5"/>
  <c r="AV770" i="5"/>
  <c r="AV771" i="5"/>
  <c r="AV772" i="5"/>
  <c r="AV773" i="5"/>
  <c r="AV774" i="5"/>
  <c r="AV775" i="5"/>
  <c r="AV776" i="5"/>
  <c r="AV777" i="5"/>
  <c r="AV778" i="5"/>
  <c r="AV779" i="5"/>
  <c r="AT723" i="5"/>
  <c r="AT724" i="5"/>
  <c r="AT725" i="5"/>
  <c r="AT726" i="5"/>
  <c r="AT727" i="5"/>
  <c r="AT728" i="5"/>
  <c r="AT729" i="5"/>
  <c r="AT730" i="5"/>
  <c r="AT731" i="5"/>
  <c r="AT732" i="5"/>
  <c r="AT733" i="5"/>
  <c r="AT734" i="5"/>
  <c r="AT735" i="5"/>
  <c r="AT736" i="5"/>
  <c r="AT737" i="5"/>
  <c r="AT738" i="5"/>
  <c r="AT739" i="5"/>
  <c r="AT740" i="5"/>
  <c r="AT741" i="5"/>
  <c r="AT742" i="5"/>
  <c r="AT743" i="5"/>
  <c r="AT744" i="5"/>
  <c r="AT745" i="5"/>
  <c r="AT746" i="5"/>
  <c r="AT747" i="5"/>
  <c r="AT748" i="5"/>
  <c r="AT749" i="5"/>
  <c r="AT750" i="5"/>
  <c r="AT751" i="5"/>
  <c r="AT752" i="5"/>
  <c r="AT753" i="5"/>
  <c r="AT754" i="5"/>
  <c r="AT755" i="5"/>
  <c r="AT756" i="5"/>
  <c r="AT757" i="5"/>
  <c r="AT758" i="5"/>
  <c r="AT759" i="5"/>
  <c r="AT760" i="5"/>
  <c r="AT761" i="5"/>
  <c r="AT762" i="5"/>
  <c r="AT763" i="5"/>
  <c r="AT764" i="5"/>
  <c r="AT765" i="5"/>
  <c r="AT766" i="5"/>
  <c r="AT767" i="5"/>
  <c r="AT768" i="5"/>
  <c r="AT769" i="5"/>
  <c r="AT770" i="5"/>
  <c r="AT771" i="5"/>
  <c r="AT772" i="5"/>
  <c r="AT773" i="5"/>
  <c r="AT774" i="5"/>
  <c r="AT775" i="5"/>
  <c r="AT776" i="5"/>
  <c r="AT777" i="5"/>
  <c r="AT778" i="5"/>
  <c r="AT779" i="5"/>
  <c r="AR723" i="5"/>
  <c r="AR724" i="5"/>
  <c r="AR725" i="5"/>
  <c r="AR726" i="5"/>
  <c r="AR727" i="5"/>
  <c r="AR728" i="5"/>
  <c r="AR729" i="5"/>
  <c r="AR730" i="5"/>
  <c r="AR731" i="5"/>
  <c r="AR732" i="5"/>
  <c r="AR733" i="5"/>
  <c r="AR734" i="5"/>
  <c r="AR735" i="5"/>
  <c r="AR736" i="5"/>
  <c r="AR737" i="5"/>
  <c r="AR738" i="5"/>
  <c r="AR739" i="5"/>
  <c r="AR740" i="5"/>
  <c r="AR741" i="5"/>
  <c r="AR742" i="5"/>
  <c r="AR743" i="5"/>
  <c r="AR744" i="5"/>
  <c r="AR745" i="5"/>
  <c r="AR746" i="5"/>
  <c r="AR747" i="5"/>
  <c r="AR748" i="5"/>
  <c r="AR749" i="5"/>
  <c r="AR750" i="5"/>
  <c r="AR751" i="5"/>
  <c r="AR752" i="5"/>
  <c r="AR753" i="5"/>
  <c r="AR754" i="5"/>
  <c r="AR755" i="5"/>
  <c r="AR756" i="5"/>
  <c r="AR757" i="5"/>
  <c r="AR758" i="5"/>
  <c r="AR759" i="5"/>
  <c r="AR760" i="5"/>
  <c r="AR761" i="5"/>
  <c r="AR762" i="5"/>
  <c r="AR763" i="5"/>
  <c r="AR764" i="5"/>
  <c r="AR765" i="5"/>
  <c r="AR766" i="5"/>
  <c r="AR767" i="5"/>
  <c r="AR768" i="5"/>
  <c r="AR769" i="5"/>
  <c r="AR770" i="5"/>
  <c r="AR771" i="5"/>
  <c r="AR772" i="5"/>
  <c r="AR773" i="5"/>
  <c r="AR774" i="5"/>
  <c r="AR775" i="5"/>
  <c r="AR776" i="5"/>
  <c r="AR777" i="5"/>
  <c r="AR778" i="5"/>
  <c r="AR779" i="5"/>
  <c r="AP723" i="5"/>
  <c r="AP724" i="5"/>
  <c r="AP725" i="5"/>
  <c r="AP726" i="5"/>
  <c r="AP727" i="5"/>
  <c r="AP728" i="5"/>
  <c r="AP729" i="5"/>
  <c r="AP730" i="5"/>
  <c r="AP731" i="5"/>
  <c r="AP732" i="5"/>
  <c r="AP733" i="5"/>
  <c r="AP734" i="5"/>
  <c r="AP735" i="5"/>
  <c r="AP736" i="5"/>
  <c r="AP737" i="5"/>
  <c r="AP738" i="5"/>
  <c r="AP739" i="5"/>
  <c r="AP740" i="5"/>
  <c r="AP741" i="5"/>
  <c r="AP742" i="5"/>
  <c r="AP743" i="5"/>
  <c r="AP744" i="5"/>
  <c r="AP745" i="5"/>
  <c r="AP746" i="5"/>
  <c r="AP747" i="5"/>
  <c r="AP748" i="5"/>
  <c r="AP749" i="5"/>
  <c r="AP750" i="5"/>
  <c r="AP751" i="5"/>
  <c r="AP752" i="5"/>
  <c r="AP753" i="5"/>
  <c r="AP754" i="5"/>
  <c r="AP755" i="5"/>
  <c r="AP756" i="5"/>
  <c r="AP757" i="5"/>
  <c r="AP758" i="5"/>
  <c r="AP759" i="5"/>
  <c r="AP760" i="5"/>
  <c r="AP761" i="5"/>
  <c r="AP762" i="5"/>
  <c r="AP763" i="5"/>
  <c r="AP764" i="5"/>
  <c r="AP765" i="5"/>
  <c r="AP766" i="5"/>
  <c r="AP767" i="5"/>
  <c r="AP768" i="5"/>
  <c r="AP769" i="5"/>
  <c r="AP770" i="5"/>
  <c r="AP771" i="5"/>
  <c r="AP772" i="5"/>
  <c r="AP773" i="5"/>
  <c r="AP774" i="5"/>
  <c r="AP775" i="5"/>
  <c r="AP776" i="5"/>
  <c r="AP777" i="5"/>
  <c r="AP778" i="5"/>
  <c r="AP779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N743" i="5"/>
  <c r="AN744" i="5"/>
  <c r="AN745" i="5"/>
  <c r="AN746" i="5"/>
  <c r="AN747" i="5"/>
  <c r="AN748" i="5"/>
  <c r="AN749" i="5"/>
  <c r="AN750" i="5"/>
  <c r="AN751" i="5"/>
  <c r="AN752" i="5"/>
  <c r="AN753" i="5"/>
  <c r="AN754" i="5"/>
  <c r="AN755" i="5"/>
  <c r="AN756" i="5"/>
  <c r="AN757" i="5"/>
  <c r="AN758" i="5"/>
  <c r="AN759" i="5"/>
  <c r="AN760" i="5"/>
  <c r="AN761" i="5"/>
  <c r="AN762" i="5"/>
  <c r="AN763" i="5"/>
  <c r="AN764" i="5"/>
  <c r="AN765" i="5"/>
  <c r="AN766" i="5"/>
  <c r="AN767" i="5"/>
  <c r="AN768" i="5"/>
  <c r="AN769" i="5"/>
  <c r="AN770" i="5"/>
  <c r="AN771" i="5"/>
  <c r="AN772" i="5"/>
  <c r="AN773" i="5"/>
  <c r="AN774" i="5"/>
  <c r="AN775" i="5"/>
  <c r="AN776" i="5"/>
  <c r="AN777" i="5"/>
  <c r="AN778" i="5"/>
  <c r="AN779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J723" i="5"/>
  <c r="AJ724" i="5"/>
  <c r="AJ725" i="5"/>
  <c r="AJ726" i="5"/>
  <c r="AJ727" i="5"/>
  <c r="AJ728" i="5"/>
  <c r="AJ729" i="5"/>
  <c r="AJ730" i="5"/>
  <c r="AJ731" i="5"/>
  <c r="AJ732" i="5"/>
  <c r="AJ733" i="5"/>
  <c r="AJ734" i="5"/>
  <c r="AJ735" i="5"/>
  <c r="AJ736" i="5"/>
  <c r="AJ737" i="5"/>
  <c r="AJ738" i="5"/>
  <c r="AJ739" i="5"/>
  <c r="AJ740" i="5"/>
  <c r="AJ741" i="5"/>
  <c r="AJ742" i="5"/>
  <c r="AJ743" i="5"/>
  <c r="AJ744" i="5"/>
  <c r="AJ745" i="5"/>
  <c r="AJ746" i="5"/>
  <c r="AJ747" i="5"/>
  <c r="AJ748" i="5"/>
  <c r="AJ749" i="5"/>
  <c r="AJ750" i="5"/>
  <c r="AJ751" i="5"/>
  <c r="AJ752" i="5"/>
  <c r="AJ753" i="5"/>
  <c r="AJ754" i="5"/>
  <c r="AJ755" i="5"/>
  <c r="AJ756" i="5"/>
  <c r="AJ757" i="5"/>
  <c r="AJ758" i="5"/>
  <c r="AJ759" i="5"/>
  <c r="AJ760" i="5"/>
  <c r="AJ761" i="5"/>
  <c r="AJ762" i="5"/>
  <c r="AJ763" i="5"/>
  <c r="AJ764" i="5"/>
  <c r="AJ765" i="5"/>
  <c r="AJ766" i="5"/>
  <c r="AJ767" i="5"/>
  <c r="AJ768" i="5"/>
  <c r="AJ769" i="5"/>
  <c r="AJ770" i="5"/>
  <c r="AJ771" i="5"/>
  <c r="AJ772" i="5"/>
  <c r="AJ773" i="5"/>
  <c r="AJ774" i="5"/>
  <c r="AJ775" i="5"/>
  <c r="AJ776" i="5"/>
  <c r="AJ777" i="5"/>
  <c r="AJ778" i="5"/>
  <c r="AJ779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775" i="5"/>
  <c r="AF776" i="5"/>
  <c r="AF777" i="5"/>
  <c r="AF778" i="5"/>
  <c r="AF779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P723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N723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AC775" i="5"/>
  <c r="AC774" i="5"/>
  <c r="Q772" i="5"/>
  <c r="Q771" i="5"/>
  <c r="AC768" i="5"/>
  <c r="AC767" i="5"/>
  <c r="AC759" i="5"/>
  <c r="AC758" i="5"/>
  <c r="AC750" i="5"/>
  <c r="Q744" i="5"/>
  <c r="Q743" i="5"/>
  <c r="AC742" i="5"/>
  <c r="AC741" i="5"/>
  <c r="AC739" i="5"/>
  <c r="AC734" i="5"/>
  <c r="AC735" i="5"/>
  <c r="AC736" i="5"/>
  <c r="AC733" i="5"/>
  <c r="AC726" i="5"/>
  <c r="AC727" i="5"/>
  <c r="AC728" i="5"/>
  <c r="AC729" i="5"/>
  <c r="AC730" i="5"/>
  <c r="AC731" i="5"/>
  <c r="AC732" i="5"/>
  <c r="AC725" i="5"/>
  <c r="I769" i="5" l="1"/>
  <c r="I766" i="5"/>
  <c r="I765" i="5"/>
  <c r="I760" i="5" l="1"/>
  <c r="I758" i="5"/>
  <c r="I751" i="5"/>
  <c r="I749" i="5"/>
  <c r="I737" i="5"/>
  <c r="I739" i="5"/>
  <c r="AC724" i="5"/>
  <c r="I724" i="5"/>
  <c r="I723" i="5"/>
  <c r="AC723" i="5"/>
  <c r="P724" i="5" l="1"/>
  <c r="N724" i="5"/>
  <c r="D323" i="8"/>
  <c r="D324" i="8"/>
  <c r="D325" i="8"/>
  <c r="D326" i="8"/>
  <c r="D327" i="8"/>
  <c r="D328" i="8"/>
  <c r="D329" i="8"/>
  <c r="D330" i="8"/>
  <c r="D310" i="8"/>
  <c r="D311" i="8"/>
  <c r="D312" i="8"/>
  <c r="D313" i="8"/>
  <c r="D314" i="8"/>
  <c r="D315" i="8"/>
  <c r="D316" i="8"/>
  <c r="D309" i="8"/>
  <c r="D239" i="8"/>
  <c r="D240" i="8"/>
  <c r="D241" i="8"/>
  <c r="D242" i="8"/>
  <c r="D243" i="8"/>
  <c r="D244" i="8"/>
  <c r="D245" i="8"/>
  <c r="D238" i="8"/>
  <c r="D223" i="8"/>
  <c r="D224" i="8"/>
  <c r="D225" i="8"/>
  <c r="D226" i="8"/>
  <c r="D227" i="8"/>
  <c r="D228" i="8"/>
  <c r="D229" i="8"/>
  <c r="D222" i="8"/>
  <c r="D123" i="8"/>
  <c r="D124" i="8"/>
  <c r="D125" i="8"/>
  <c r="D126" i="8"/>
  <c r="D127" i="8"/>
  <c r="D128" i="8"/>
  <c r="D129" i="8"/>
  <c r="D122" i="8"/>
  <c r="D115" i="8"/>
  <c r="D116" i="8"/>
  <c r="D117" i="8"/>
  <c r="D118" i="8"/>
  <c r="D119" i="8"/>
  <c r="D120" i="8"/>
  <c r="D121" i="8"/>
  <c r="D114" i="8"/>
  <c r="D107" i="8"/>
  <c r="D108" i="8"/>
  <c r="D109" i="8"/>
  <c r="D110" i="8"/>
  <c r="D111" i="8"/>
  <c r="D112" i="8"/>
  <c r="D113" i="8"/>
  <c r="D106" i="8"/>
  <c r="D99" i="8"/>
  <c r="D100" i="8"/>
  <c r="D101" i="8"/>
  <c r="D102" i="8"/>
  <c r="D103" i="8"/>
  <c r="D104" i="8"/>
  <c r="D105" i="8"/>
  <c r="D98" i="8"/>
  <c r="D91" i="8"/>
  <c r="D92" i="8"/>
  <c r="D93" i="8"/>
  <c r="D94" i="8"/>
  <c r="D95" i="8"/>
  <c r="D96" i="8"/>
  <c r="D97" i="8"/>
  <c r="D90" i="8"/>
  <c r="D83" i="8"/>
  <c r="D84" i="8"/>
  <c r="D85" i="8"/>
  <c r="D86" i="8"/>
  <c r="D87" i="8"/>
  <c r="D88" i="8"/>
  <c r="D89" i="8"/>
  <c r="D82" i="8"/>
  <c r="D75" i="8"/>
  <c r="D76" i="8"/>
  <c r="D77" i="8"/>
  <c r="D78" i="8"/>
  <c r="D79" i="8"/>
  <c r="D80" i="8"/>
  <c r="D81" i="8"/>
  <c r="D74" i="8"/>
  <c r="D34" i="8"/>
  <c r="E330" i="8"/>
  <c r="E329" i="8"/>
  <c r="E328" i="8"/>
  <c r="E327" i="8"/>
  <c r="E326" i="8"/>
  <c r="E325" i="8"/>
  <c r="E322" i="8"/>
  <c r="E321" i="8"/>
  <c r="E320" i="8"/>
  <c r="E319" i="8"/>
  <c r="E318" i="8"/>
  <c r="E317" i="8"/>
  <c r="E314" i="8"/>
  <c r="E313" i="8"/>
  <c r="E312" i="8"/>
  <c r="E311" i="8"/>
  <c r="E310" i="8"/>
  <c r="E309" i="8"/>
  <c r="E306" i="8"/>
  <c r="E305" i="8"/>
  <c r="E304" i="8"/>
  <c r="E303" i="8"/>
  <c r="E302" i="8"/>
  <c r="E301" i="8"/>
  <c r="E298" i="8"/>
  <c r="E297" i="8"/>
  <c r="E296" i="8"/>
  <c r="E295" i="8"/>
  <c r="E294" i="8"/>
  <c r="E293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6" i="8"/>
  <c r="E275" i="8"/>
  <c r="E274" i="8"/>
  <c r="E273" i="8"/>
  <c r="E272" i="8"/>
  <c r="E271" i="8"/>
  <c r="E268" i="8"/>
  <c r="E267" i="8"/>
  <c r="E266" i="8"/>
  <c r="E265" i="8"/>
  <c r="E264" i="8"/>
  <c r="E263" i="8"/>
  <c r="E260" i="8"/>
  <c r="E259" i="8"/>
  <c r="E258" i="8"/>
  <c r="E257" i="8"/>
  <c r="E256" i="8"/>
  <c r="E255" i="8"/>
  <c r="E253" i="8"/>
  <c r="E252" i="8"/>
  <c r="E251" i="8"/>
  <c r="E250" i="8"/>
  <c r="E249" i="8"/>
  <c r="E248" i="8"/>
  <c r="E247" i="8"/>
  <c r="E246" i="8"/>
  <c r="E243" i="8"/>
  <c r="E242" i="8"/>
  <c r="E241" i="8"/>
  <c r="E240" i="8"/>
  <c r="E239" i="8"/>
  <c r="E238" i="8"/>
  <c r="E235" i="8"/>
  <c r="E234" i="8"/>
  <c r="E233" i="8"/>
  <c r="E232" i="8"/>
  <c r="E231" i="8"/>
  <c r="E230" i="8"/>
  <c r="E227" i="8"/>
  <c r="E226" i="8"/>
  <c r="E225" i="8"/>
  <c r="E224" i="8"/>
  <c r="E223" i="8"/>
  <c r="E222" i="8"/>
  <c r="E219" i="8"/>
  <c r="E218" i="8"/>
  <c r="E217" i="8"/>
  <c r="E216" i="8"/>
  <c r="E215" i="8"/>
  <c r="E214" i="8"/>
  <c r="E212" i="8"/>
  <c r="E211" i="8"/>
  <c r="E210" i="8"/>
  <c r="E209" i="8"/>
  <c r="E206" i="8"/>
  <c r="E205" i="8"/>
  <c r="E204" i="8"/>
  <c r="E203" i="8"/>
  <c r="E202" i="8"/>
  <c r="E201" i="8"/>
  <c r="E199" i="8"/>
  <c r="E198" i="8"/>
  <c r="E197" i="8"/>
  <c r="E196" i="8"/>
  <c r="E195" i="8"/>
  <c r="E194" i="8"/>
  <c r="E192" i="8"/>
  <c r="E191" i="8"/>
  <c r="E190" i="8"/>
  <c r="E189" i="8"/>
  <c r="E188" i="8"/>
  <c r="E187" i="8"/>
  <c r="E185" i="8"/>
  <c r="E184" i="8"/>
  <c r="E183" i="8"/>
  <c r="E182" i="8"/>
  <c r="E181" i="8"/>
  <c r="E180" i="8"/>
  <c r="E178" i="8"/>
  <c r="E177" i="8"/>
  <c r="E176" i="8"/>
  <c r="E175" i="8"/>
  <c r="E174" i="8"/>
  <c r="E173" i="8"/>
  <c r="E171" i="8"/>
  <c r="E170" i="8"/>
  <c r="E169" i="8"/>
  <c r="E168" i="8"/>
  <c r="E167" i="8"/>
  <c r="E166" i="8"/>
  <c r="E164" i="8"/>
  <c r="E163" i="8"/>
  <c r="E162" i="8"/>
  <c r="E161" i="8"/>
  <c r="E160" i="8"/>
  <c r="E159" i="8"/>
  <c r="E157" i="8"/>
  <c r="E156" i="8"/>
  <c r="E155" i="8"/>
  <c r="E154" i="8"/>
  <c r="E153" i="8"/>
  <c r="E152" i="8"/>
  <c r="E150" i="8"/>
  <c r="E149" i="8"/>
  <c r="E148" i="8"/>
  <c r="E147" i="8"/>
  <c r="E146" i="8"/>
  <c r="E145" i="8"/>
  <c r="E143" i="8"/>
  <c r="E142" i="8"/>
  <c r="E141" i="8"/>
  <c r="E140" i="8"/>
  <c r="E139" i="8"/>
  <c r="E138" i="8"/>
  <c r="E135" i="8"/>
  <c r="E134" i="8"/>
  <c r="E133" i="8"/>
  <c r="E132" i="8"/>
  <c r="E131" i="8"/>
  <c r="E130" i="8"/>
  <c r="E127" i="8"/>
  <c r="E126" i="8"/>
  <c r="E125" i="8"/>
  <c r="E124" i="8"/>
  <c r="E123" i="8"/>
  <c r="E122" i="8"/>
  <c r="E119" i="8"/>
  <c r="E118" i="8"/>
  <c r="E117" i="8"/>
  <c r="E116" i="8"/>
  <c r="E115" i="8"/>
  <c r="E114" i="8"/>
  <c r="E111" i="8"/>
  <c r="E110" i="8"/>
  <c r="E109" i="8"/>
  <c r="E108" i="8"/>
  <c r="E107" i="8"/>
  <c r="E106" i="8"/>
  <c r="E103" i="8"/>
  <c r="E102" i="8"/>
  <c r="E101" i="8"/>
  <c r="E100" i="8"/>
  <c r="E99" i="8"/>
  <c r="E98" i="8"/>
  <c r="E95" i="8"/>
  <c r="E94" i="8"/>
  <c r="E93" i="8"/>
  <c r="E92" i="8"/>
  <c r="E91" i="8"/>
  <c r="E90" i="8"/>
  <c r="E87" i="8"/>
  <c r="E86" i="8"/>
  <c r="E85" i="8"/>
  <c r="E84" i="8"/>
  <c r="E83" i="8"/>
  <c r="E82" i="8"/>
  <c r="E79" i="8"/>
  <c r="E78" i="8"/>
  <c r="E77" i="8"/>
  <c r="E76" i="8"/>
  <c r="E75" i="8"/>
  <c r="E74" i="8"/>
  <c r="E71" i="8"/>
  <c r="E70" i="8"/>
  <c r="E69" i="8"/>
  <c r="E68" i="8"/>
  <c r="E67" i="8"/>
  <c r="E66" i="8"/>
  <c r="E63" i="8"/>
  <c r="E62" i="8"/>
  <c r="E61" i="8"/>
  <c r="E60" i="8"/>
  <c r="E59" i="8"/>
  <c r="E58" i="8"/>
  <c r="E55" i="8"/>
  <c r="E54" i="8"/>
  <c r="E53" i="8"/>
  <c r="E52" i="8"/>
  <c r="E51" i="8"/>
  <c r="E50" i="8"/>
  <c r="E47" i="8"/>
  <c r="E46" i="8"/>
  <c r="E45" i="8"/>
  <c r="E44" i="8"/>
  <c r="E43" i="8"/>
  <c r="E42" i="8"/>
  <c r="E39" i="8"/>
  <c r="E38" i="8"/>
  <c r="E37" i="8"/>
  <c r="E36" i="8"/>
  <c r="E35" i="8"/>
  <c r="E34" i="8"/>
  <c r="E31" i="8"/>
  <c r="E30" i="8"/>
  <c r="E29" i="8"/>
  <c r="E28" i="8"/>
  <c r="E27" i="8"/>
  <c r="E26" i="8"/>
  <c r="E23" i="8"/>
  <c r="E22" i="8"/>
  <c r="E21" i="8"/>
  <c r="E20" i="8"/>
  <c r="E19" i="8"/>
  <c r="E18" i="8"/>
  <c r="E15" i="8"/>
  <c r="E14" i="8"/>
  <c r="E13" i="8"/>
  <c r="E12" i="8"/>
  <c r="E11" i="8"/>
  <c r="E10" i="8"/>
  <c r="E7" i="8"/>
  <c r="E6" i="8"/>
  <c r="E3" i="8"/>
  <c r="E5" i="8"/>
  <c r="E4" i="8"/>
  <c r="E2" i="8"/>
  <c r="W239" i="8"/>
  <c r="L239" i="8" s="1"/>
  <c r="W240" i="8"/>
  <c r="X240" i="8" s="1"/>
  <c r="W241" i="8"/>
  <c r="Z241" i="8" s="1"/>
  <c r="W242" i="8"/>
  <c r="N242" i="8" s="1"/>
  <c r="W243" i="8"/>
  <c r="L243" i="8" s="1"/>
  <c r="W244" i="8"/>
  <c r="X244" i="8" s="1"/>
  <c r="W245" i="8"/>
  <c r="Z245" i="8" s="1"/>
  <c r="W238" i="8"/>
  <c r="L238" i="8" s="1"/>
  <c r="BF223" i="8"/>
  <c r="BL223" i="8"/>
  <c r="BF224" i="8"/>
  <c r="BL224" i="8"/>
  <c r="BF225" i="8"/>
  <c r="BL225" i="8"/>
  <c r="BF226" i="8"/>
  <c r="BL226" i="8"/>
  <c r="BF227" i="8"/>
  <c r="BL227" i="8"/>
  <c r="BF228" i="8"/>
  <c r="BL228" i="8"/>
  <c r="BF229" i="8"/>
  <c r="BL229" i="8"/>
  <c r="CD181" i="8"/>
  <c r="CD182" i="8"/>
  <c r="CD183" i="8"/>
  <c r="CD184" i="8"/>
  <c r="CD185" i="8"/>
  <c r="CD186" i="8"/>
  <c r="CD180" i="8"/>
  <c r="R181" i="8"/>
  <c r="R182" i="8"/>
  <c r="R183" i="8"/>
  <c r="R184" i="8"/>
  <c r="R185" i="8"/>
  <c r="R186" i="8"/>
  <c r="R180" i="8"/>
  <c r="Z244" i="8" l="1"/>
  <c r="X241" i="8"/>
  <c r="AF244" i="8"/>
  <c r="L240" i="8"/>
  <c r="N244" i="8"/>
  <c r="L244" i="8"/>
  <c r="AF239" i="8"/>
  <c r="BF222" i="8"/>
  <c r="X245" i="8"/>
  <c r="AF242" i="8"/>
  <c r="Z239" i="8"/>
  <c r="X242" i="8"/>
  <c r="AF238" i="8"/>
  <c r="BL222" i="8"/>
  <c r="Z242" i="8"/>
  <c r="N240" i="8"/>
  <c r="Z238" i="8"/>
  <c r="AF243" i="8"/>
  <c r="Z243" i="8"/>
  <c r="X243" i="8"/>
  <c r="AF240" i="8"/>
  <c r="Z240" i="8"/>
  <c r="N241" i="8"/>
  <c r="L245" i="8"/>
  <c r="L241" i="8"/>
  <c r="N245" i="8"/>
  <c r="X239" i="8"/>
  <c r="L242" i="8"/>
  <c r="AF245" i="8"/>
  <c r="N243" i="8"/>
  <c r="AF241" i="8"/>
  <c r="N239" i="8"/>
  <c r="N238" i="8"/>
  <c r="X238" i="8"/>
  <c r="H23" i="7"/>
  <c r="I23" i="7"/>
  <c r="J23" i="7"/>
  <c r="K23" i="7"/>
  <c r="O23" i="7"/>
  <c r="Q23" i="7"/>
  <c r="S23" i="7"/>
  <c r="U23" i="7"/>
  <c r="W23" i="7"/>
  <c r="Y23" i="7"/>
  <c r="AA23" i="7"/>
  <c r="AC23" i="7"/>
  <c r="AE23" i="7"/>
  <c r="AG23" i="7"/>
  <c r="AI23" i="7"/>
  <c r="AK23" i="7"/>
  <c r="AM23" i="7"/>
  <c r="AO23" i="7"/>
  <c r="AQ23" i="7"/>
  <c r="AS23" i="7"/>
  <c r="AU23" i="7"/>
  <c r="AW23" i="7"/>
  <c r="AY23" i="7"/>
  <c r="BA23" i="7"/>
  <c r="BC23" i="7"/>
  <c r="BE23" i="7"/>
  <c r="BG23" i="7"/>
  <c r="BI23" i="7"/>
  <c r="BK23" i="7"/>
  <c r="BM23" i="7"/>
  <c r="BO23" i="7"/>
  <c r="BQ23" i="7"/>
  <c r="BS23" i="7"/>
  <c r="DE23" i="7"/>
  <c r="DG23" i="7"/>
  <c r="DI23" i="7"/>
  <c r="DK23" i="7"/>
  <c r="DM23" i="7"/>
  <c r="DO23" i="7"/>
  <c r="DQ23" i="7"/>
  <c r="DS23" i="7"/>
  <c r="DU23" i="7"/>
  <c r="DW23" i="7"/>
  <c r="DY23" i="7"/>
  <c r="EA23" i="7"/>
  <c r="EC23" i="7"/>
  <c r="EE23" i="7"/>
  <c r="EG23" i="7"/>
  <c r="EI23" i="7"/>
  <c r="EK23" i="7"/>
  <c r="EM23" i="7"/>
  <c r="EO23" i="7"/>
  <c r="EQ23" i="7"/>
  <c r="ES23" i="7"/>
  <c r="J381" i="7"/>
  <c r="K381" i="7" s="1"/>
  <c r="L381" i="7"/>
  <c r="O381" i="7"/>
  <c r="Q381" i="7"/>
  <c r="S381" i="7"/>
  <c r="U381" i="7"/>
  <c r="W381" i="7"/>
  <c r="Y381" i="7"/>
  <c r="AA381" i="7"/>
  <c r="AC381" i="7"/>
  <c r="AE381" i="7"/>
  <c r="AG381" i="7"/>
  <c r="AI381" i="7"/>
  <c r="AK381" i="7"/>
  <c r="AM381" i="7"/>
  <c r="AO381" i="7"/>
  <c r="AQ381" i="7"/>
  <c r="AS381" i="7"/>
  <c r="AU381" i="7"/>
  <c r="AW381" i="7"/>
  <c r="AY381" i="7"/>
  <c r="BA381" i="7"/>
  <c r="BC381" i="7"/>
  <c r="BE381" i="7"/>
  <c r="BG381" i="7"/>
  <c r="BI381" i="7"/>
  <c r="BK381" i="7"/>
  <c r="BM381" i="7"/>
  <c r="BO381" i="7"/>
  <c r="BQ381" i="7"/>
  <c r="BS381" i="7"/>
  <c r="BU381" i="7"/>
  <c r="DE381" i="7"/>
  <c r="DG381" i="7"/>
  <c r="DI381" i="7"/>
  <c r="DK381" i="7"/>
  <c r="DM381" i="7"/>
  <c r="DO381" i="7"/>
  <c r="DQ381" i="7"/>
  <c r="DS381" i="7"/>
  <c r="DU381" i="7"/>
  <c r="DW381" i="7"/>
  <c r="DY381" i="7"/>
  <c r="EA381" i="7"/>
  <c r="EC381" i="7"/>
  <c r="EE381" i="7"/>
  <c r="EG381" i="7"/>
  <c r="EI381" i="7"/>
  <c r="EK381" i="7"/>
  <c r="EM381" i="7"/>
  <c r="EO381" i="7"/>
  <c r="EQ381" i="7"/>
  <c r="ES381" i="7"/>
  <c r="EU381" i="7"/>
  <c r="EW381" i="7"/>
  <c r="EY381" i="7"/>
  <c r="FA381" i="7"/>
  <c r="FC381" i="7"/>
  <c r="J382" i="7"/>
  <c r="K382" i="7" s="1"/>
  <c r="L382" i="7"/>
  <c r="O382" i="7"/>
  <c r="Q382" i="7"/>
  <c r="S382" i="7"/>
  <c r="U382" i="7"/>
  <c r="W382" i="7"/>
  <c r="Y382" i="7"/>
  <c r="AA382" i="7"/>
  <c r="AC382" i="7"/>
  <c r="AE382" i="7"/>
  <c r="AG382" i="7"/>
  <c r="AI382" i="7"/>
  <c r="AK382" i="7"/>
  <c r="AM382" i="7"/>
  <c r="AO382" i="7"/>
  <c r="AQ382" i="7"/>
  <c r="AS382" i="7"/>
  <c r="AU382" i="7"/>
  <c r="AW382" i="7"/>
  <c r="AY382" i="7"/>
  <c r="BA382" i="7"/>
  <c r="BC382" i="7"/>
  <c r="BE382" i="7"/>
  <c r="BG382" i="7"/>
  <c r="BI382" i="7"/>
  <c r="BK382" i="7"/>
  <c r="BM382" i="7"/>
  <c r="BO382" i="7"/>
  <c r="BQ382" i="7"/>
  <c r="BS382" i="7"/>
  <c r="BU382" i="7"/>
  <c r="DE382" i="7"/>
  <c r="DG382" i="7"/>
  <c r="DI382" i="7"/>
  <c r="DK382" i="7"/>
  <c r="DM382" i="7"/>
  <c r="DO382" i="7"/>
  <c r="DQ382" i="7"/>
  <c r="DS382" i="7"/>
  <c r="DU382" i="7"/>
  <c r="DW382" i="7"/>
  <c r="DY382" i="7"/>
  <c r="EA382" i="7"/>
  <c r="EC382" i="7"/>
  <c r="EE382" i="7"/>
  <c r="EG382" i="7"/>
  <c r="EI382" i="7"/>
  <c r="EK382" i="7"/>
  <c r="EM382" i="7"/>
  <c r="EO382" i="7"/>
  <c r="EQ382" i="7"/>
  <c r="ES382" i="7"/>
  <c r="EU382" i="7"/>
  <c r="EW382" i="7"/>
  <c r="EY382" i="7"/>
  <c r="FA382" i="7"/>
  <c r="FC382" i="7"/>
  <c r="J383" i="7"/>
  <c r="K383" i="7" s="1"/>
  <c r="L383" i="7"/>
  <c r="O383" i="7"/>
  <c r="Q383" i="7"/>
  <c r="S383" i="7"/>
  <c r="U383" i="7"/>
  <c r="W383" i="7"/>
  <c r="Y383" i="7"/>
  <c r="AA383" i="7"/>
  <c r="AC383" i="7"/>
  <c r="AE383" i="7"/>
  <c r="AG383" i="7"/>
  <c r="AI383" i="7"/>
  <c r="AK383" i="7"/>
  <c r="AM383" i="7"/>
  <c r="AO383" i="7"/>
  <c r="AQ383" i="7"/>
  <c r="AS383" i="7"/>
  <c r="AU383" i="7"/>
  <c r="AW383" i="7"/>
  <c r="AY383" i="7"/>
  <c r="BA383" i="7"/>
  <c r="BC383" i="7"/>
  <c r="BE383" i="7"/>
  <c r="BG383" i="7"/>
  <c r="BI383" i="7"/>
  <c r="BK383" i="7"/>
  <c r="BM383" i="7"/>
  <c r="BO383" i="7"/>
  <c r="BQ383" i="7"/>
  <c r="BS383" i="7"/>
  <c r="BU383" i="7"/>
  <c r="DE383" i="7"/>
  <c r="DG383" i="7"/>
  <c r="DI383" i="7"/>
  <c r="DK383" i="7"/>
  <c r="DM383" i="7"/>
  <c r="DO383" i="7"/>
  <c r="DQ383" i="7"/>
  <c r="DS383" i="7"/>
  <c r="DU383" i="7"/>
  <c r="DW383" i="7"/>
  <c r="DY383" i="7"/>
  <c r="EA383" i="7"/>
  <c r="EC383" i="7"/>
  <c r="EE383" i="7"/>
  <c r="EG383" i="7"/>
  <c r="EI383" i="7"/>
  <c r="EK383" i="7"/>
  <c r="EM383" i="7"/>
  <c r="EO383" i="7"/>
  <c r="EQ383" i="7"/>
  <c r="ES383" i="7"/>
  <c r="EU383" i="7"/>
  <c r="EW383" i="7"/>
  <c r="EY383" i="7"/>
  <c r="FA383" i="7"/>
  <c r="FC383" i="7"/>
  <c r="J384" i="7"/>
  <c r="K384" i="7" s="1"/>
  <c r="L384" i="7"/>
  <c r="O384" i="7"/>
  <c r="Q384" i="7"/>
  <c r="S384" i="7"/>
  <c r="U384" i="7"/>
  <c r="W384" i="7"/>
  <c r="Y384" i="7"/>
  <c r="AA384" i="7"/>
  <c r="AC384" i="7"/>
  <c r="AE384" i="7"/>
  <c r="AG384" i="7"/>
  <c r="AI384" i="7"/>
  <c r="AK384" i="7"/>
  <c r="AM384" i="7"/>
  <c r="AO384" i="7"/>
  <c r="AQ384" i="7"/>
  <c r="AS384" i="7"/>
  <c r="AU384" i="7"/>
  <c r="AW384" i="7"/>
  <c r="AY384" i="7"/>
  <c r="BA384" i="7"/>
  <c r="BC384" i="7"/>
  <c r="BE384" i="7"/>
  <c r="BG384" i="7"/>
  <c r="BI384" i="7"/>
  <c r="BK384" i="7"/>
  <c r="BM384" i="7"/>
  <c r="BO384" i="7"/>
  <c r="BQ384" i="7"/>
  <c r="BS384" i="7"/>
  <c r="BU384" i="7"/>
  <c r="DE384" i="7"/>
  <c r="DG384" i="7"/>
  <c r="DI384" i="7"/>
  <c r="DK384" i="7"/>
  <c r="DM384" i="7"/>
  <c r="DO384" i="7"/>
  <c r="DQ384" i="7"/>
  <c r="DS384" i="7"/>
  <c r="DU384" i="7"/>
  <c r="DW384" i="7"/>
  <c r="DY384" i="7"/>
  <c r="EA384" i="7"/>
  <c r="EC384" i="7"/>
  <c r="EE384" i="7"/>
  <c r="EG384" i="7"/>
  <c r="EI384" i="7"/>
  <c r="EK384" i="7"/>
  <c r="EM384" i="7"/>
  <c r="EO384" i="7"/>
  <c r="EQ384" i="7"/>
  <c r="ES384" i="7"/>
  <c r="EU384" i="7"/>
  <c r="EW384" i="7"/>
  <c r="EY384" i="7"/>
  <c r="FA384" i="7"/>
  <c r="FC384" i="7"/>
  <c r="J385" i="7"/>
  <c r="K385" i="7" s="1"/>
  <c r="L385" i="7"/>
  <c r="O385" i="7"/>
  <c r="Q385" i="7"/>
  <c r="S385" i="7"/>
  <c r="U385" i="7"/>
  <c r="W385" i="7"/>
  <c r="Y385" i="7"/>
  <c r="AA385" i="7"/>
  <c r="AC385" i="7"/>
  <c r="AE385" i="7"/>
  <c r="AG385" i="7"/>
  <c r="AI385" i="7"/>
  <c r="AK385" i="7"/>
  <c r="AM385" i="7"/>
  <c r="AO385" i="7"/>
  <c r="AQ385" i="7"/>
  <c r="AS385" i="7"/>
  <c r="AU385" i="7"/>
  <c r="AW385" i="7"/>
  <c r="AY385" i="7"/>
  <c r="BA385" i="7"/>
  <c r="BC385" i="7"/>
  <c r="BE385" i="7"/>
  <c r="BG385" i="7"/>
  <c r="BI385" i="7"/>
  <c r="BK385" i="7"/>
  <c r="BM385" i="7"/>
  <c r="BO385" i="7"/>
  <c r="BQ385" i="7"/>
  <c r="BS385" i="7"/>
  <c r="BU385" i="7"/>
  <c r="DE385" i="7"/>
  <c r="DG385" i="7"/>
  <c r="DI385" i="7"/>
  <c r="DK385" i="7"/>
  <c r="DM385" i="7"/>
  <c r="DO385" i="7"/>
  <c r="DQ385" i="7"/>
  <c r="DS385" i="7"/>
  <c r="DU385" i="7"/>
  <c r="DW385" i="7"/>
  <c r="DY385" i="7"/>
  <c r="EA385" i="7"/>
  <c r="EC385" i="7"/>
  <c r="EE385" i="7"/>
  <c r="EG385" i="7"/>
  <c r="EI385" i="7"/>
  <c r="EK385" i="7"/>
  <c r="EM385" i="7"/>
  <c r="EO385" i="7"/>
  <c r="EQ385" i="7"/>
  <c r="ES385" i="7"/>
  <c r="EU385" i="7"/>
  <c r="EW385" i="7"/>
  <c r="EY385" i="7"/>
  <c r="FA385" i="7"/>
  <c r="FC385" i="7"/>
  <c r="J386" i="7"/>
  <c r="K386" i="7" s="1"/>
  <c r="L386" i="7"/>
  <c r="O386" i="7"/>
  <c r="Q386" i="7"/>
  <c r="S386" i="7"/>
  <c r="U386" i="7"/>
  <c r="W386" i="7"/>
  <c r="Y386" i="7"/>
  <c r="AA386" i="7"/>
  <c r="AC386" i="7"/>
  <c r="AE386" i="7"/>
  <c r="AG386" i="7"/>
  <c r="AI386" i="7"/>
  <c r="AK386" i="7"/>
  <c r="AM386" i="7"/>
  <c r="AO386" i="7"/>
  <c r="AQ386" i="7"/>
  <c r="AS386" i="7"/>
  <c r="AU386" i="7"/>
  <c r="AW386" i="7"/>
  <c r="AY386" i="7"/>
  <c r="BA386" i="7"/>
  <c r="BC386" i="7"/>
  <c r="BE386" i="7"/>
  <c r="BG386" i="7"/>
  <c r="BI386" i="7"/>
  <c r="BK386" i="7"/>
  <c r="BM386" i="7"/>
  <c r="BO386" i="7"/>
  <c r="BQ386" i="7"/>
  <c r="BS386" i="7"/>
  <c r="BU386" i="7"/>
  <c r="DE386" i="7"/>
  <c r="DG386" i="7"/>
  <c r="DI386" i="7"/>
  <c r="DK386" i="7"/>
  <c r="DM386" i="7"/>
  <c r="DO386" i="7"/>
  <c r="DQ386" i="7"/>
  <c r="DS386" i="7"/>
  <c r="DU386" i="7"/>
  <c r="DW386" i="7"/>
  <c r="DY386" i="7"/>
  <c r="EA386" i="7"/>
  <c r="EC386" i="7"/>
  <c r="EE386" i="7"/>
  <c r="EG386" i="7"/>
  <c r="EI386" i="7"/>
  <c r="EK386" i="7"/>
  <c r="EM386" i="7"/>
  <c r="EO386" i="7"/>
  <c r="EQ386" i="7"/>
  <c r="ES386" i="7"/>
  <c r="EU386" i="7"/>
  <c r="EW386" i="7"/>
  <c r="EY386" i="7"/>
  <c r="FA386" i="7"/>
  <c r="FC386" i="7"/>
  <c r="FC505" i="7"/>
  <c r="FA505" i="7"/>
  <c r="EY505" i="7"/>
  <c r="EW505" i="7"/>
  <c r="EU505" i="7"/>
  <c r="ES505" i="7"/>
  <c r="EQ505" i="7"/>
  <c r="EO505" i="7"/>
  <c r="EM505" i="7"/>
  <c r="EK505" i="7"/>
  <c r="EI505" i="7"/>
  <c r="EG505" i="7"/>
  <c r="EE505" i="7"/>
  <c r="EC505" i="7"/>
  <c r="EA505" i="7"/>
  <c r="DY505" i="7"/>
  <c r="DW505" i="7"/>
  <c r="DU505" i="7"/>
  <c r="DS505" i="7"/>
  <c r="DQ505" i="7"/>
  <c r="DO505" i="7"/>
  <c r="DM505" i="7"/>
  <c r="DK505" i="7"/>
  <c r="DI505" i="7"/>
  <c r="DG505" i="7"/>
  <c r="DE505" i="7"/>
  <c r="AD505" i="7"/>
  <c r="BI505" i="7" s="1"/>
  <c r="J505" i="7"/>
  <c r="K505" i="7" s="1"/>
  <c r="H505" i="7"/>
  <c r="FC504" i="7"/>
  <c r="FA504" i="7"/>
  <c r="EY504" i="7"/>
  <c r="EW504" i="7"/>
  <c r="EU504" i="7"/>
  <c r="ES504" i="7"/>
  <c r="EQ504" i="7"/>
  <c r="EO504" i="7"/>
  <c r="EM504" i="7"/>
  <c r="EK504" i="7"/>
  <c r="EI504" i="7"/>
  <c r="EG504" i="7"/>
  <c r="EE504" i="7"/>
  <c r="EC504" i="7"/>
  <c r="EA504" i="7"/>
  <c r="DY504" i="7"/>
  <c r="DW504" i="7"/>
  <c r="DU504" i="7"/>
  <c r="DS504" i="7"/>
  <c r="DQ504" i="7"/>
  <c r="DO504" i="7"/>
  <c r="DM504" i="7"/>
  <c r="DK504" i="7"/>
  <c r="DI504" i="7"/>
  <c r="DG504" i="7"/>
  <c r="DE504" i="7"/>
  <c r="AD504" i="7"/>
  <c r="BO504" i="7" s="1"/>
  <c r="K504" i="7"/>
  <c r="H504" i="7"/>
  <c r="FC503" i="7"/>
  <c r="FA503" i="7"/>
  <c r="EY503" i="7"/>
  <c r="EW503" i="7"/>
  <c r="EU503" i="7"/>
  <c r="ES503" i="7"/>
  <c r="EQ503" i="7"/>
  <c r="EO503" i="7"/>
  <c r="EM503" i="7"/>
  <c r="EK503" i="7"/>
  <c r="EI503" i="7"/>
  <c r="EG503" i="7"/>
  <c r="EE503" i="7"/>
  <c r="EC503" i="7"/>
  <c r="EA503" i="7"/>
  <c r="DY503" i="7"/>
  <c r="DW503" i="7"/>
  <c r="DU503" i="7"/>
  <c r="DS503" i="7"/>
  <c r="DQ503" i="7"/>
  <c r="DO503" i="7"/>
  <c r="DM503" i="7"/>
  <c r="DK503" i="7"/>
  <c r="DI503" i="7"/>
  <c r="DG503" i="7"/>
  <c r="DE503" i="7"/>
  <c r="AD503" i="7"/>
  <c r="BS503" i="7" s="1"/>
  <c r="K503" i="7"/>
  <c r="H503" i="7"/>
  <c r="FC502" i="7"/>
  <c r="FA502" i="7"/>
  <c r="EY502" i="7"/>
  <c r="EW502" i="7"/>
  <c r="EU502" i="7"/>
  <c r="ES502" i="7"/>
  <c r="EQ502" i="7"/>
  <c r="EO502" i="7"/>
  <c r="EM502" i="7"/>
  <c r="EK502" i="7"/>
  <c r="EI502" i="7"/>
  <c r="EG502" i="7"/>
  <c r="EE502" i="7"/>
  <c r="EC502" i="7"/>
  <c r="EA502" i="7"/>
  <c r="DY502" i="7"/>
  <c r="DW502" i="7"/>
  <c r="DU502" i="7"/>
  <c r="DS502" i="7"/>
  <c r="DQ502" i="7"/>
  <c r="DO502" i="7"/>
  <c r="DM502" i="7"/>
  <c r="DK502" i="7"/>
  <c r="DI502" i="7"/>
  <c r="DG502" i="7"/>
  <c r="DE502" i="7"/>
  <c r="AD502" i="7"/>
  <c r="BI502" i="7" s="1"/>
  <c r="K502" i="7"/>
  <c r="H502" i="7"/>
  <c r="FC501" i="7"/>
  <c r="FA501" i="7"/>
  <c r="EY501" i="7"/>
  <c r="EW501" i="7"/>
  <c r="EU501" i="7"/>
  <c r="ES501" i="7"/>
  <c r="EQ501" i="7"/>
  <c r="EO501" i="7"/>
  <c r="EM501" i="7"/>
  <c r="EK501" i="7"/>
  <c r="EI501" i="7"/>
  <c r="EG501" i="7"/>
  <c r="EE501" i="7"/>
  <c r="EC501" i="7"/>
  <c r="EA501" i="7"/>
  <c r="DY501" i="7"/>
  <c r="DW501" i="7"/>
  <c r="DU501" i="7"/>
  <c r="DS501" i="7"/>
  <c r="DQ501" i="7"/>
  <c r="DO501" i="7"/>
  <c r="DM501" i="7"/>
  <c r="DK501" i="7"/>
  <c r="DI501" i="7"/>
  <c r="DG501" i="7"/>
  <c r="DE501" i="7"/>
  <c r="AD501" i="7"/>
  <c r="BS501" i="7" s="1"/>
  <c r="K501" i="7"/>
  <c r="H501" i="7"/>
  <c r="FC500" i="7"/>
  <c r="FA500" i="7"/>
  <c r="EY500" i="7"/>
  <c r="EW500" i="7"/>
  <c r="EU500" i="7"/>
  <c r="ES500" i="7"/>
  <c r="EQ500" i="7"/>
  <c r="EO500" i="7"/>
  <c r="EM500" i="7"/>
  <c r="EK500" i="7"/>
  <c r="EI500" i="7"/>
  <c r="EG500" i="7"/>
  <c r="EE500" i="7"/>
  <c r="EC500" i="7"/>
  <c r="EA500" i="7"/>
  <c r="DY500" i="7"/>
  <c r="DW500" i="7"/>
  <c r="DU500" i="7"/>
  <c r="DS500" i="7"/>
  <c r="DQ500" i="7"/>
  <c r="DO500" i="7"/>
  <c r="DM500" i="7"/>
  <c r="DK500" i="7"/>
  <c r="DI500" i="7"/>
  <c r="DG500" i="7"/>
  <c r="DE500" i="7"/>
  <c r="AD500" i="7"/>
  <c r="BI500" i="7" s="1"/>
  <c r="K500" i="7"/>
  <c r="H500" i="7"/>
  <c r="FC499" i="7"/>
  <c r="FA499" i="7"/>
  <c r="EY499" i="7"/>
  <c r="EW499" i="7"/>
  <c r="EU499" i="7"/>
  <c r="ES499" i="7"/>
  <c r="EQ499" i="7"/>
  <c r="EO499" i="7"/>
  <c r="EM499" i="7"/>
  <c r="EK499" i="7"/>
  <c r="EI499" i="7"/>
  <c r="EG499" i="7"/>
  <c r="EE499" i="7"/>
  <c r="EC499" i="7"/>
  <c r="EA499" i="7"/>
  <c r="DY499" i="7"/>
  <c r="DW499" i="7"/>
  <c r="DU499" i="7"/>
  <c r="DS499" i="7"/>
  <c r="DQ499" i="7"/>
  <c r="DO499" i="7"/>
  <c r="DM499" i="7"/>
  <c r="DK499" i="7"/>
  <c r="DI499" i="7"/>
  <c r="DG499" i="7"/>
  <c r="DE499" i="7"/>
  <c r="AD499" i="7"/>
  <c r="BK499" i="7" s="1"/>
  <c r="K499" i="7"/>
  <c r="H499" i="7"/>
  <c r="FC498" i="7"/>
  <c r="FA498" i="7"/>
  <c r="EY498" i="7"/>
  <c r="EW498" i="7"/>
  <c r="EU498" i="7"/>
  <c r="ES498" i="7"/>
  <c r="EQ498" i="7"/>
  <c r="EO498" i="7"/>
  <c r="EM498" i="7"/>
  <c r="EK498" i="7"/>
  <c r="EI498" i="7"/>
  <c r="EG498" i="7"/>
  <c r="EE498" i="7"/>
  <c r="EC498" i="7"/>
  <c r="EA498" i="7"/>
  <c r="DY498" i="7"/>
  <c r="DW498" i="7"/>
  <c r="DU498" i="7"/>
  <c r="DS498" i="7"/>
  <c r="DQ498" i="7"/>
  <c r="DO498" i="7"/>
  <c r="DM498" i="7"/>
  <c r="DK498" i="7"/>
  <c r="DI498" i="7"/>
  <c r="DG498" i="7"/>
  <c r="DE498" i="7"/>
  <c r="AD498" i="7"/>
  <c r="BI498" i="7" s="1"/>
  <c r="K498" i="7"/>
  <c r="H498" i="7"/>
  <c r="FC497" i="7"/>
  <c r="FA497" i="7"/>
  <c r="EY497" i="7"/>
  <c r="EW497" i="7"/>
  <c r="EU497" i="7"/>
  <c r="ES497" i="7"/>
  <c r="EQ497" i="7"/>
  <c r="EO497" i="7"/>
  <c r="EM497" i="7"/>
  <c r="EK497" i="7"/>
  <c r="EI497" i="7"/>
  <c r="EG497" i="7"/>
  <c r="EE497" i="7"/>
  <c r="EC497" i="7"/>
  <c r="EA497" i="7"/>
  <c r="DY497" i="7"/>
  <c r="DW497" i="7"/>
  <c r="DU497" i="7"/>
  <c r="DS497" i="7"/>
  <c r="DQ497" i="7"/>
  <c r="DO497" i="7"/>
  <c r="DM497" i="7"/>
  <c r="DK497" i="7"/>
  <c r="DI497" i="7"/>
  <c r="DG497" i="7"/>
  <c r="DE497" i="7"/>
  <c r="AD497" i="7"/>
  <c r="BI497" i="7" s="1"/>
  <c r="K497" i="7"/>
  <c r="H497" i="7"/>
  <c r="FC496" i="7"/>
  <c r="FA496" i="7"/>
  <c r="EY496" i="7"/>
  <c r="EW496" i="7"/>
  <c r="EU496" i="7"/>
  <c r="ES496" i="7"/>
  <c r="EQ496" i="7"/>
  <c r="EO496" i="7"/>
  <c r="EM496" i="7"/>
  <c r="EK496" i="7"/>
  <c r="EI496" i="7"/>
  <c r="EG496" i="7"/>
  <c r="EE496" i="7"/>
  <c r="EC496" i="7"/>
  <c r="EA496" i="7"/>
  <c r="DY496" i="7"/>
  <c r="DW496" i="7"/>
  <c r="DU496" i="7"/>
  <c r="DS496" i="7"/>
  <c r="DQ496" i="7"/>
  <c r="DO496" i="7"/>
  <c r="DM496" i="7"/>
  <c r="DK496" i="7"/>
  <c r="DI496" i="7"/>
  <c r="DG496" i="7"/>
  <c r="DE496" i="7"/>
  <c r="AD496" i="7"/>
  <c r="BM496" i="7" s="1"/>
  <c r="K496" i="7"/>
  <c r="H496" i="7"/>
  <c r="FC495" i="7"/>
  <c r="FA495" i="7"/>
  <c r="EY495" i="7"/>
  <c r="EW495" i="7"/>
  <c r="EU495" i="7"/>
  <c r="ES495" i="7"/>
  <c r="EQ495" i="7"/>
  <c r="EO495" i="7"/>
  <c r="EM495" i="7"/>
  <c r="EK495" i="7"/>
  <c r="EI495" i="7"/>
  <c r="EG495" i="7"/>
  <c r="EE495" i="7"/>
  <c r="EC495" i="7"/>
  <c r="EA495" i="7"/>
  <c r="DY495" i="7"/>
  <c r="DW495" i="7"/>
  <c r="DU495" i="7"/>
  <c r="DS495" i="7"/>
  <c r="DQ495" i="7"/>
  <c r="DO495" i="7"/>
  <c r="DM495" i="7"/>
  <c r="DK495" i="7"/>
  <c r="DI495" i="7"/>
  <c r="DG495" i="7"/>
  <c r="DE495" i="7"/>
  <c r="AD495" i="7"/>
  <c r="BS495" i="7" s="1"/>
  <c r="K495" i="7"/>
  <c r="H495" i="7"/>
  <c r="FC494" i="7"/>
  <c r="FA494" i="7"/>
  <c r="EY494" i="7"/>
  <c r="EW494" i="7"/>
  <c r="EU494" i="7"/>
  <c r="ES494" i="7"/>
  <c r="EQ494" i="7"/>
  <c r="EO494" i="7"/>
  <c r="EM494" i="7"/>
  <c r="EK494" i="7"/>
  <c r="EI494" i="7"/>
  <c r="EG494" i="7"/>
  <c r="EE494" i="7"/>
  <c r="EC494" i="7"/>
  <c r="EA494" i="7"/>
  <c r="DY494" i="7"/>
  <c r="DW494" i="7"/>
  <c r="DU494" i="7"/>
  <c r="DS494" i="7"/>
  <c r="DQ494" i="7"/>
  <c r="DO494" i="7"/>
  <c r="DM494" i="7"/>
  <c r="DK494" i="7"/>
  <c r="DI494" i="7"/>
  <c r="DG494" i="7"/>
  <c r="DE494" i="7"/>
  <c r="AD494" i="7"/>
  <c r="BI494" i="7" s="1"/>
  <c r="K494" i="7"/>
  <c r="H494" i="7"/>
  <c r="FC493" i="7"/>
  <c r="FA493" i="7"/>
  <c r="EY493" i="7"/>
  <c r="EW493" i="7"/>
  <c r="EU493" i="7"/>
  <c r="ES493" i="7"/>
  <c r="EQ493" i="7"/>
  <c r="EO493" i="7"/>
  <c r="EM493" i="7"/>
  <c r="EK493" i="7"/>
  <c r="EI493" i="7"/>
  <c r="EG493" i="7"/>
  <c r="EE493" i="7"/>
  <c r="EC493" i="7"/>
  <c r="EA493" i="7"/>
  <c r="DY493" i="7"/>
  <c r="DW493" i="7"/>
  <c r="DU493" i="7"/>
  <c r="DS493" i="7"/>
  <c r="DQ493" i="7"/>
  <c r="DO493" i="7"/>
  <c r="DM493" i="7"/>
  <c r="DK493" i="7"/>
  <c r="DI493" i="7"/>
  <c r="DG493" i="7"/>
  <c r="DE493" i="7"/>
  <c r="AD493" i="7"/>
  <c r="BS493" i="7" s="1"/>
  <c r="K493" i="7"/>
  <c r="H493" i="7"/>
  <c r="FC492" i="7"/>
  <c r="FA492" i="7"/>
  <c r="EY492" i="7"/>
  <c r="EW492" i="7"/>
  <c r="EU492" i="7"/>
  <c r="ES492" i="7"/>
  <c r="EQ492" i="7"/>
  <c r="EO492" i="7"/>
  <c r="EM492" i="7"/>
  <c r="EK492" i="7"/>
  <c r="EI492" i="7"/>
  <c r="EG492" i="7"/>
  <c r="EE492" i="7"/>
  <c r="EC492" i="7"/>
  <c r="EA492" i="7"/>
  <c r="DY492" i="7"/>
  <c r="DW492" i="7"/>
  <c r="DU492" i="7"/>
  <c r="DS492" i="7"/>
  <c r="DQ492" i="7"/>
  <c r="DO492" i="7"/>
  <c r="DM492" i="7"/>
  <c r="DK492" i="7"/>
  <c r="DI492" i="7"/>
  <c r="DG492" i="7"/>
  <c r="DE492" i="7"/>
  <c r="AD492" i="7"/>
  <c r="BI492" i="7" s="1"/>
  <c r="K492" i="7"/>
  <c r="H492" i="7"/>
  <c r="FC491" i="7"/>
  <c r="FA491" i="7"/>
  <c r="EY491" i="7"/>
  <c r="EW491" i="7"/>
  <c r="EU491" i="7"/>
  <c r="ES491" i="7"/>
  <c r="EQ491" i="7"/>
  <c r="EO491" i="7"/>
  <c r="EM491" i="7"/>
  <c r="EK491" i="7"/>
  <c r="EI491" i="7"/>
  <c r="EG491" i="7"/>
  <c r="EE491" i="7"/>
  <c r="EC491" i="7"/>
  <c r="EA491" i="7"/>
  <c r="DY491" i="7"/>
  <c r="DW491" i="7"/>
  <c r="DU491" i="7"/>
  <c r="DS491" i="7"/>
  <c r="DQ491" i="7"/>
  <c r="DO491" i="7"/>
  <c r="DM491" i="7"/>
  <c r="DK491" i="7"/>
  <c r="DI491" i="7"/>
  <c r="DG491" i="7"/>
  <c r="DE491" i="7"/>
  <c r="AD491" i="7"/>
  <c r="BK491" i="7" s="1"/>
  <c r="K491" i="7"/>
  <c r="H491" i="7"/>
  <c r="FC490" i="7"/>
  <c r="FA490" i="7"/>
  <c r="EY490" i="7"/>
  <c r="EW490" i="7"/>
  <c r="EU490" i="7"/>
  <c r="ES490" i="7"/>
  <c r="EQ490" i="7"/>
  <c r="EO490" i="7"/>
  <c r="EM490" i="7"/>
  <c r="EK490" i="7"/>
  <c r="EI490" i="7"/>
  <c r="EG490" i="7"/>
  <c r="EE490" i="7"/>
  <c r="EC490" i="7"/>
  <c r="EA490" i="7"/>
  <c r="DY490" i="7"/>
  <c r="DW490" i="7"/>
  <c r="DU490" i="7"/>
  <c r="DS490" i="7"/>
  <c r="DQ490" i="7"/>
  <c r="DO490" i="7"/>
  <c r="DM490" i="7"/>
  <c r="DK490" i="7"/>
  <c r="DI490" i="7"/>
  <c r="BU490" i="7"/>
  <c r="BS490" i="7"/>
  <c r="BQ490" i="7"/>
  <c r="BO490" i="7"/>
  <c r="BM490" i="7"/>
  <c r="BK490" i="7"/>
  <c r="BI490" i="7"/>
  <c r="BG490" i="7"/>
  <c r="BE490" i="7"/>
  <c r="BC490" i="7"/>
  <c r="BA490" i="7"/>
  <c r="AY490" i="7"/>
  <c r="AW490" i="7"/>
  <c r="AU490" i="7"/>
  <c r="AS490" i="7"/>
  <c r="AQ490" i="7"/>
  <c r="AO490" i="7"/>
  <c r="AM490" i="7"/>
  <c r="AK490" i="7"/>
  <c r="AI490" i="7"/>
  <c r="AG490" i="7"/>
  <c r="AE490" i="7"/>
  <c r="AC490" i="7"/>
  <c r="AA490" i="7"/>
  <c r="Y490" i="7"/>
  <c r="W490" i="7"/>
  <c r="U490" i="7"/>
  <c r="S490" i="7"/>
  <c r="Q490" i="7"/>
  <c r="O490" i="7"/>
  <c r="J490" i="7"/>
  <c r="K490" i="7" s="1"/>
  <c r="H490" i="7"/>
  <c r="FC489" i="7"/>
  <c r="FA489" i="7"/>
  <c r="EY489" i="7"/>
  <c r="EW489" i="7"/>
  <c r="EU489" i="7"/>
  <c r="ES489" i="7"/>
  <c r="EQ489" i="7"/>
  <c r="EO489" i="7"/>
  <c r="EM489" i="7"/>
  <c r="EK489" i="7"/>
  <c r="EI489" i="7"/>
  <c r="EG489" i="7"/>
  <c r="EE489" i="7"/>
  <c r="EC489" i="7"/>
  <c r="EA489" i="7"/>
  <c r="DY489" i="7"/>
  <c r="DW489" i="7"/>
  <c r="DU489" i="7"/>
  <c r="DS489" i="7"/>
  <c r="DQ489" i="7"/>
  <c r="DO489" i="7"/>
  <c r="DM489" i="7"/>
  <c r="DK489" i="7"/>
  <c r="DI489" i="7"/>
  <c r="BU489" i="7"/>
  <c r="BS489" i="7"/>
  <c r="BQ489" i="7"/>
  <c r="BO489" i="7"/>
  <c r="BM489" i="7"/>
  <c r="BK489" i="7"/>
  <c r="BI489" i="7"/>
  <c r="BG489" i="7"/>
  <c r="BE489" i="7"/>
  <c r="BC489" i="7"/>
  <c r="BA489" i="7"/>
  <c r="AY489" i="7"/>
  <c r="AW489" i="7"/>
  <c r="AU489" i="7"/>
  <c r="AS489" i="7"/>
  <c r="AQ489" i="7"/>
  <c r="AO489" i="7"/>
  <c r="AM489" i="7"/>
  <c r="AK489" i="7"/>
  <c r="AI489" i="7"/>
  <c r="AG489" i="7"/>
  <c r="AE489" i="7"/>
  <c r="AC489" i="7"/>
  <c r="AA489" i="7"/>
  <c r="Y489" i="7"/>
  <c r="W489" i="7"/>
  <c r="U489" i="7"/>
  <c r="S489" i="7"/>
  <c r="Q489" i="7"/>
  <c r="O489" i="7"/>
  <c r="J489" i="7"/>
  <c r="K489" i="7" s="1"/>
  <c r="H489" i="7"/>
  <c r="FC488" i="7"/>
  <c r="FA488" i="7"/>
  <c r="EY488" i="7"/>
  <c r="EW488" i="7"/>
  <c r="EU488" i="7"/>
  <c r="ES488" i="7"/>
  <c r="EQ488" i="7"/>
  <c r="EO488" i="7"/>
  <c r="EM488" i="7"/>
  <c r="EK488" i="7"/>
  <c r="EI488" i="7"/>
  <c r="EG488" i="7"/>
  <c r="EE488" i="7"/>
  <c r="EC488" i="7"/>
  <c r="EA488" i="7"/>
  <c r="DY488" i="7"/>
  <c r="DW488" i="7"/>
  <c r="DU488" i="7"/>
  <c r="DS488" i="7"/>
  <c r="DQ488" i="7"/>
  <c r="DO488" i="7"/>
  <c r="DM488" i="7"/>
  <c r="DK488" i="7"/>
  <c r="DI488" i="7"/>
  <c r="DG488" i="7"/>
  <c r="DE488" i="7"/>
  <c r="BU488" i="7"/>
  <c r="BS488" i="7"/>
  <c r="BQ488" i="7"/>
  <c r="BO488" i="7"/>
  <c r="BM488" i="7"/>
  <c r="BK488" i="7"/>
  <c r="BI488" i="7"/>
  <c r="BG488" i="7"/>
  <c r="BE488" i="7"/>
  <c r="BC488" i="7"/>
  <c r="BA488" i="7"/>
  <c r="AY488" i="7"/>
  <c r="AW488" i="7"/>
  <c r="AU488" i="7"/>
  <c r="AS488" i="7"/>
  <c r="AQ488" i="7"/>
  <c r="AO488" i="7"/>
  <c r="AM488" i="7"/>
  <c r="AK488" i="7"/>
  <c r="AI488" i="7"/>
  <c r="AG488" i="7"/>
  <c r="AE488" i="7"/>
  <c r="AC488" i="7"/>
  <c r="AA488" i="7"/>
  <c r="Y488" i="7"/>
  <c r="W488" i="7"/>
  <c r="U488" i="7"/>
  <c r="S488" i="7"/>
  <c r="Q488" i="7"/>
  <c r="O488" i="7"/>
  <c r="J488" i="7"/>
  <c r="K488" i="7" s="1"/>
  <c r="H488" i="7"/>
  <c r="FC487" i="7"/>
  <c r="FA487" i="7"/>
  <c r="EY487" i="7"/>
  <c r="EW487" i="7"/>
  <c r="EU487" i="7"/>
  <c r="ES487" i="7"/>
  <c r="EQ487" i="7"/>
  <c r="EO487" i="7"/>
  <c r="EM487" i="7"/>
  <c r="EK487" i="7"/>
  <c r="EI487" i="7"/>
  <c r="EG487" i="7"/>
  <c r="EE487" i="7"/>
  <c r="EC487" i="7"/>
  <c r="EA487" i="7"/>
  <c r="DY487" i="7"/>
  <c r="DW487" i="7"/>
  <c r="DU487" i="7"/>
  <c r="DS487" i="7"/>
  <c r="DQ487" i="7"/>
  <c r="DO487" i="7"/>
  <c r="DM487" i="7"/>
  <c r="DK487" i="7"/>
  <c r="DI487" i="7"/>
  <c r="DG487" i="7"/>
  <c r="DE487" i="7"/>
  <c r="BU487" i="7"/>
  <c r="BS487" i="7"/>
  <c r="BO487" i="7"/>
  <c r="BM487" i="7"/>
  <c r="BK487" i="7"/>
  <c r="BI487" i="7"/>
  <c r="BG487" i="7"/>
  <c r="BE487" i="7"/>
  <c r="BC487" i="7"/>
  <c r="BA487" i="7"/>
  <c r="AY487" i="7"/>
  <c r="AW487" i="7"/>
  <c r="AU487" i="7"/>
  <c r="AS487" i="7"/>
  <c r="AQ487" i="7"/>
  <c r="AO487" i="7"/>
  <c r="AK487" i="7"/>
  <c r="AI487" i="7"/>
  <c r="AC487" i="7"/>
  <c r="AA487" i="7"/>
  <c r="Y487" i="7"/>
  <c r="W487" i="7"/>
  <c r="U487" i="7"/>
  <c r="S487" i="7"/>
  <c r="Q487" i="7"/>
  <c r="O487" i="7"/>
  <c r="K487" i="7"/>
  <c r="FC486" i="7"/>
  <c r="FA486" i="7"/>
  <c r="EY486" i="7"/>
  <c r="EW486" i="7"/>
  <c r="EU486" i="7"/>
  <c r="ES486" i="7"/>
  <c r="EQ486" i="7"/>
  <c r="EO486" i="7"/>
  <c r="EM486" i="7"/>
  <c r="EK486" i="7"/>
  <c r="EI486" i="7"/>
  <c r="EG486" i="7"/>
  <c r="EE486" i="7"/>
  <c r="EC486" i="7"/>
  <c r="EA486" i="7"/>
  <c r="DY486" i="7"/>
  <c r="DW486" i="7"/>
  <c r="DU486" i="7"/>
  <c r="DS486" i="7"/>
  <c r="DQ486" i="7"/>
  <c r="DO486" i="7"/>
  <c r="DM486" i="7"/>
  <c r="DK486" i="7"/>
  <c r="DI486" i="7"/>
  <c r="DG486" i="7"/>
  <c r="DE486" i="7"/>
  <c r="BU486" i="7"/>
  <c r="BS486" i="7"/>
  <c r="BQ486" i="7"/>
  <c r="BO486" i="7"/>
  <c r="BM486" i="7"/>
  <c r="BK486" i="7"/>
  <c r="BI486" i="7"/>
  <c r="BG486" i="7"/>
  <c r="BE486" i="7"/>
  <c r="BC486" i="7"/>
  <c r="BA486" i="7"/>
  <c r="AY486" i="7"/>
  <c r="AW486" i="7"/>
  <c r="AU486" i="7"/>
  <c r="AS486" i="7"/>
  <c r="AQ486" i="7"/>
  <c r="AO486" i="7"/>
  <c r="AK486" i="7"/>
  <c r="AI486" i="7"/>
  <c r="AG486" i="7"/>
  <c r="AC486" i="7"/>
  <c r="AA486" i="7"/>
  <c r="Y486" i="7"/>
  <c r="W486" i="7"/>
  <c r="U486" i="7"/>
  <c r="S486" i="7"/>
  <c r="Q486" i="7"/>
  <c r="O486" i="7"/>
  <c r="K486" i="7"/>
  <c r="FC485" i="7"/>
  <c r="FA485" i="7"/>
  <c r="EY485" i="7"/>
  <c r="EW485" i="7"/>
  <c r="EU485" i="7"/>
  <c r="ES485" i="7"/>
  <c r="EQ485" i="7"/>
  <c r="EO485" i="7"/>
  <c r="EM485" i="7"/>
  <c r="EK485" i="7"/>
  <c r="EI485" i="7"/>
  <c r="EG485" i="7"/>
  <c r="EE485" i="7"/>
  <c r="EC485" i="7"/>
  <c r="EA485" i="7"/>
  <c r="DY485" i="7"/>
  <c r="DW485" i="7"/>
  <c r="DU485" i="7"/>
  <c r="DS485" i="7"/>
  <c r="DQ485" i="7"/>
  <c r="DO485" i="7"/>
  <c r="DM485" i="7"/>
  <c r="DK485" i="7"/>
  <c r="DI485" i="7"/>
  <c r="DG485" i="7"/>
  <c r="DE485" i="7"/>
  <c r="BU485" i="7"/>
  <c r="BS485" i="7"/>
  <c r="BO485" i="7"/>
  <c r="BM485" i="7"/>
  <c r="BK485" i="7"/>
  <c r="BI485" i="7"/>
  <c r="BG485" i="7"/>
  <c r="BE485" i="7"/>
  <c r="BC485" i="7"/>
  <c r="BA485" i="7"/>
  <c r="AY485" i="7"/>
  <c r="AW485" i="7"/>
  <c r="AU485" i="7"/>
  <c r="AS485" i="7"/>
  <c r="AO485" i="7"/>
  <c r="AM485" i="7"/>
  <c r="AK485" i="7"/>
  <c r="AI485" i="7"/>
  <c r="AG485" i="7"/>
  <c r="AC485" i="7"/>
  <c r="AA485" i="7"/>
  <c r="Y485" i="7"/>
  <c r="W485" i="7"/>
  <c r="U485" i="7"/>
  <c r="Q485" i="7"/>
  <c r="O485" i="7"/>
  <c r="K485" i="7"/>
  <c r="FC484" i="7"/>
  <c r="FA484" i="7"/>
  <c r="EY484" i="7"/>
  <c r="EW484" i="7"/>
  <c r="EU484" i="7"/>
  <c r="ES484" i="7"/>
  <c r="EQ484" i="7"/>
  <c r="EO484" i="7"/>
  <c r="EM484" i="7"/>
  <c r="EK484" i="7"/>
  <c r="EI484" i="7"/>
  <c r="EG484" i="7"/>
  <c r="EE484" i="7"/>
  <c r="EC484" i="7"/>
  <c r="EA484" i="7"/>
  <c r="DY484" i="7"/>
  <c r="DW484" i="7"/>
  <c r="DU484" i="7"/>
  <c r="DS484" i="7"/>
  <c r="DQ484" i="7"/>
  <c r="DO484" i="7"/>
  <c r="DM484" i="7"/>
  <c r="DK484" i="7"/>
  <c r="DI484" i="7"/>
  <c r="DG484" i="7"/>
  <c r="DE484" i="7"/>
  <c r="BU484" i="7"/>
  <c r="BS484" i="7"/>
  <c r="BQ484" i="7"/>
  <c r="BO484" i="7"/>
  <c r="BM484" i="7"/>
  <c r="BK484" i="7"/>
  <c r="BI484" i="7"/>
  <c r="BG484" i="7"/>
  <c r="BE484" i="7"/>
  <c r="BC484" i="7"/>
  <c r="BA484" i="7"/>
  <c r="AY484" i="7"/>
  <c r="AW484" i="7"/>
  <c r="AU484" i="7"/>
  <c r="AS484" i="7"/>
  <c r="AQ484" i="7"/>
  <c r="AO484" i="7"/>
  <c r="AK484" i="7"/>
  <c r="AI484" i="7"/>
  <c r="AG484" i="7"/>
  <c r="AE484" i="7"/>
  <c r="AC484" i="7"/>
  <c r="AA484" i="7"/>
  <c r="Y484" i="7"/>
  <c r="W484" i="7"/>
  <c r="U484" i="7"/>
  <c r="Q484" i="7"/>
  <c r="O484" i="7"/>
  <c r="K484" i="7"/>
  <c r="FC483" i="7"/>
  <c r="FA483" i="7"/>
  <c r="EY483" i="7"/>
  <c r="EW483" i="7"/>
  <c r="EU483" i="7"/>
  <c r="ES483" i="7"/>
  <c r="EQ483" i="7"/>
  <c r="EO483" i="7"/>
  <c r="EM483" i="7"/>
  <c r="EK483" i="7"/>
  <c r="EI483" i="7"/>
  <c r="EG483" i="7"/>
  <c r="EE483" i="7"/>
  <c r="EC483" i="7"/>
  <c r="EA483" i="7"/>
  <c r="DY483" i="7"/>
  <c r="DW483" i="7"/>
  <c r="DU483" i="7"/>
  <c r="DS483" i="7"/>
  <c r="DQ483" i="7"/>
  <c r="DO483" i="7"/>
  <c r="DM483" i="7"/>
  <c r="DK483" i="7"/>
  <c r="DI483" i="7"/>
  <c r="DG483" i="7"/>
  <c r="DE483" i="7"/>
  <c r="BU483" i="7"/>
  <c r="BS483" i="7"/>
  <c r="BQ483" i="7"/>
  <c r="BO483" i="7"/>
  <c r="BM483" i="7"/>
  <c r="BK483" i="7"/>
  <c r="BI483" i="7"/>
  <c r="BG483" i="7"/>
  <c r="BE483" i="7"/>
  <c r="BC483" i="7"/>
  <c r="BA483" i="7"/>
  <c r="AY483" i="7"/>
  <c r="AW483" i="7"/>
  <c r="AU483" i="7"/>
  <c r="AS483" i="7"/>
  <c r="AQ483" i="7"/>
  <c r="AO483" i="7"/>
  <c r="AM483" i="7"/>
  <c r="AK483" i="7"/>
  <c r="AG483" i="7"/>
  <c r="AE483" i="7"/>
  <c r="AC483" i="7"/>
  <c r="AA483" i="7"/>
  <c r="Y483" i="7"/>
  <c r="W483" i="7"/>
  <c r="U483" i="7"/>
  <c r="Q483" i="7"/>
  <c r="O483" i="7"/>
  <c r="K483" i="7"/>
  <c r="FC482" i="7"/>
  <c r="FA482" i="7"/>
  <c r="EY482" i="7"/>
  <c r="EW482" i="7"/>
  <c r="EU482" i="7"/>
  <c r="ES482" i="7"/>
  <c r="EQ482" i="7"/>
  <c r="EO482" i="7"/>
  <c r="EM482" i="7"/>
  <c r="EK482" i="7"/>
  <c r="EI482" i="7"/>
  <c r="EG482" i="7"/>
  <c r="EE482" i="7"/>
  <c r="EC482" i="7"/>
  <c r="EA482" i="7"/>
  <c r="DY482" i="7"/>
  <c r="DW482" i="7"/>
  <c r="DU482" i="7"/>
  <c r="DS482" i="7"/>
  <c r="DQ482" i="7"/>
  <c r="DO482" i="7"/>
  <c r="DM482" i="7"/>
  <c r="DK482" i="7"/>
  <c r="DI482" i="7"/>
  <c r="DG482" i="7"/>
  <c r="DE482" i="7"/>
  <c r="BU482" i="7"/>
  <c r="BS482" i="7"/>
  <c r="BO482" i="7"/>
  <c r="BM482" i="7"/>
  <c r="BK482" i="7"/>
  <c r="BI482" i="7"/>
  <c r="BG482" i="7"/>
  <c r="BE482" i="7"/>
  <c r="BC482" i="7"/>
  <c r="BA482" i="7"/>
  <c r="AY482" i="7"/>
  <c r="AW482" i="7"/>
  <c r="AU482" i="7"/>
  <c r="AS482" i="7"/>
  <c r="AQ482" i="7"/>
  <c r="AO482" i="7"/>
  <c r="AM482" i="7"/>
  <c r="AK482" i="7"/>
  <c r="AG482" i="7"/>
  <c r="AC482" i="7"/>
  <c r="AA482" i="7"/>
  <c r="Y482" i="7"/>
  <c r="W482" i="7"/>
  <c r="U482" i="7"/>
  <c r="Q482" i="7"/>
  <c r="O482" i="7"/>
  <c r="K482" i="7"/>
  <c r="FC481" i="7"/>
  <c r="FA481" i="7"/>
  <c r="EY481" i="7"/>
  <c r="EW481" i="7"/>
  <c r="EU481" i="7"/>
  <c r="ES481" i="7"/>
  <c r="EQ481" i="7"/>
  <c r="EO481" i="7"/>
  <c r="EM481" i="7"/>
  <c r="EK481" i="7"/>
  <c r="EI481" i="7"/>
  <c r="EG481" i="7"/>
  <c r="EE481" i="7"/>
  <c r="EC481" i="7"/>
  <c r="EA481" i="7"/>
  <c r="DY481" i="7"/>
  <c r="DW481" i="7"/>
  <c r="DU481" i="7"/>
  <c r="DS481" i="7"/>
  <c r="DQ481" i="7"/>
  <c r="DO481" i="7"/>
  <c r="DM481" i="7"/>
  <c r="DK481" i="7"/>
  <c r="DI481" i="7"/>
  <c r="DG481" i="7"/>
  <c r="DE481" i="7"/>
  <c r="BU481" i="7"/>
  <c r="BS481" i="7"/>
  <c r="BQ481" i="7"/>
  <c r="BO481" i="7"/>
  <c r="BM481" i="7"/>
  <c r="BK481" i="7"/>
  <c r="BI481" i="7"/>
  <c r="BG481" i="7"/>
  <c r="BE481" i="7"/>
  <c r="BC481" i="7"/>
  <c r="BA481" i="7"/>
  <c r="AY481" i="7"/>
  <c r="AW481" i="7"/>
  <c r="AU481" i="7"/>
  <c r="AS481" i="7"/>
  <c r="AQ481" i="7"/>
  <c r="AO481" i="7"/>
  <c r="AM481" i="7"/>
  <c r="AK481" i="7"/>
  <c r="AI481" i="7"/>
  <c r="AG481" i="7"/>
  <c r="AE481" i="7"/>
  <c r="AC481" i="7"/>
  <c r="AA481" i="7"/>
  <c r="Y481" i="7"/>
  <c r="W481" i="7"/>
  <c r="U481" i="7"/>
  <c r="S481" i="7"/>
  <c r="Q481" i="7"/>
  <c r="O481" i="7"/>
  <c r="I481" i="7"/>
  <c r="K481" i="7" s="1"/>
  <c r="FC480" i="7"/>
  <c r="FA480" i="7"/>
  <c r="EY480" i="7"/>
  <c r="EW480" i="7"/>
  <c r="EU480" i="7"/>
  <c r="ES480" i="7"/>
  <c r="EQ480" i="7"/>
  <c r="EO480" i="7"/>
  <c r="EM480" i="7"/>
  <c r="EK480" i="7"/>
  <c r="EI480" i="7"/>
  <c r="EG480" i="7"/>
  <c r="EE480" i="7"/>
  <c r="EC480" i="7"/>
  <c r="EA480" i="7"/>
  <c r="DY480" i="7"/>
  <c r="DW480" i="7"/>
  <c r="DU480" i="7"/>
  <c r="DS480" i="7"/>
  <c r="DQ480" i="7"/>
  <c r="DO480" i="7"/>
  <c r="DM480" i="7"/>
  <c r="DK480" i="7"/>
  <c r="DI480" i="7"/>
  <c r="DG480" i="7"/>
  <c r="DE480" i="7"/>
  <c r="BU480" i="7"/>
  <c r="BS480" i="7"/>
  <c r="BQ480" i="7"/>
  <c r="BO480" i="7"/>
  <c r="BM480" i="7"/>
  <c r="BK480" i="7"/>
  <c r="BI480" i="7"/>
  <c r="BG480" i="7"/>
  <c r="BE480" i="7"/>
  <c r="BC480" i="7"/>
  <c r="BA480" i="7"/>
  <c r="AY480" i="7"/>
  <c r="AW480" i="7"/>
  <c r="AU480" i="7"/>
  <c r="AS480" i="7"/>
  <c r="AQ480" i="7"/>
  <c r="AO480" i="7"/>
  <c r="AM480" i="7"/>
  <c r="AK480" i="7"/>
  <c r="AI480" i="7"/>
  <c r="AG480" i="7"/>
  <c r="AE480" i="7"/>
  <c r="AC480" i="7"/>
  <c r="AA480" i="7"/>
  <c r="Y480" i="7"/>
  <c r="W480" i="7"/>
  <c r="U480" i="7"/>
  <c r="S480" i="7"/>
  <c r="Q480" i="7"/>
  <c r="O480" i="7"/>
  <c r="I480" i="7"/>
  <c r="K480" i="7" s="1"/>
  <c r="FC479" i="7"/>
  <c r="FA479" i="7"/>
  <c r="EY479" i="7"/>
  <c r="EW479" i="7"/>
  <c r="EU479" i="7"/>
  <c r="ES479" i="7"/>
  <c r="EQ479" i="7"/>
  <c r="EO479" i="7"/>
  <c r="EM479" i="7"/>
  <c r="EK479" i="7"/>
  <c r="EI479" i="7"/>
  <c r="EG479" i="7"/>
  <c r="EE479" i="7"/>
  <c r="EC479" i="7"/>
  <c r="EA479" i="7"/>
  <c r="DY479" i="7"/>
  <c r="DW479" i="7"/>
  <c r="DU479" i="7"/>
  <c r="DS479" i="7"/>
  <c r="DQ479" i="7"/>
  <c r="DO479" i="7"/>
  <c r="DM479" i="7"/>
  <c r="DK479" i="7"/>
  <c r="DI479" i="7"/>
  <c r="DG479" i="7"/>
  <c r="DE479" i="7"/>
  <c r="BU479" i="7"/>
  <c r="BS479" i="7"/>
  <c r="BQ479" i="7"/>
  <c r="BO479" i="7"/>
  <c r="BM479" i="7"/>
  <c r="BK479" i="7"/>
  <c r="BI479" i="7"/>
  <c r="BG479" i="7"/>
  <c r="BE479" i="7"/>
  <c r="BC479" i="7"/>
  <c r="BA479" i="7"/>
  <c r="AY479" i="7"/>
  <c r="AW479" i="7"/>
  <c r="AU479" i="7"/>
  <c r="AS479" i="7"/>
  <c r="AQ479" i="7"/>
  <c r="AO479" i="7"/>
  <c r="AM479" i="7"/>
  <c r="AK479" i="7"/>
  <c r="AI479" i="7"/>
  <c r="AG479" i="7"/>
  <c r="AE479" i="7"/>
  <c r="AC479" i="7"/>
  <c r="AA479" i="7"/>
  <c r="Y479" i="7"/>
  <c r="W479" i="7"/>
  <c r="U479" i="7"/>
  <c r="S479" i="7"/>
  <c r="Q479" i="7"/>
  <c r="O479" i="7"/>
  <c r="I479" i="7"/>
  <c r="K479" i="7" s="1"/>
  <c r="FC478" i="7"/>
  <c r="FA478" i="7"/>
  <c r="EY478" i="7"/>
  <c r="EW478" i="7"/>
  <c r="EU478" i="7"/>
  <c r="ES478" i="7"/>
  <c r="EQ478" i="7"/>
  <c r="EO478" i="7"/>
  <c r="EM478" i="7"/>
  <c r="EK478" i="7"/>
  <c r="EI478" i="7"/>
  <c r="EG478" i="7"/>
  <c r="EE478" i="7"/>
  <c r="EC478" i="7"/>
  <c r="EA478" i="7"/>
  <c r="DY478" i="7"/>
  <c r="DW478" i="7"/>
  <c r="DU478" i="7"/>
  <c r="DS478" i="7"/>
  <c r="DQ478" i="7"/>
  <c r="DO478" i="7"/>
  <c r="DM478" i="7"/>
  <c r="DK478" i="7"/>
  <c r="DI478" i="7"/>
  <c r="DG478" i="7"/>
  <c r="DE478" i="7"/>
  <c r="BU478" i="7"/>
  <c r="BS478" i="7"/>
  <c r="BQ478" i="7"/>
  <c r="BO478" i="7"/>
  <c r="BM478" i="7"/>
  <c r="BK478" i="7"/>
  <c r="BI478" i="7"/>
  <c r="BG478" i="7"/>
  <c r="BE478" i="7"/>
  <c r="BC478" i="7"/>
  <c r="BA478" i="7"/>
  <c r="AY478" i="7"/>
  <c r="AW478" i="7"/>
  <c r="AU478" i="7"/>
  <c r="AS478" i="7"/>
  <c r="AQ478" i="7"/>
  <c r="AO478" i="7"/>
  <c r="AM478" i="7"/>
  <c r="AK478" i="7"/>
  <c r="AI478" i="7"/>
  <c r="AG478" i="7"/>
  <c r="AE478" i="7"/>
  <c r="AC478" i="7"/>
  <c r="AA478" i="7"/>
  <c r="Y478" i="7"/>
  <c r="W478" i="7"/>
  <c r="U478" i="7"/>
  <c r="S478" i="7"/>
  <c r="Q478" i="7"/>
  <c r="O478" i="7"/>
  <c r="I478" i="7"/>
  <c r="K478" i="7" s="1"/>
  <c r="FC477" i="7"/>
  <c r="FA477" i="7"/>
  <c r="EY477" i="7"/>
  <c r="EW477" i="7"/>
  <c r="EU477" i="7"/>
  <c r="ES477" i="7"/>
  <c r="EQ477" i="7"/>
  <c r="EO477" i="7"/>
  <c r="EM477" i="7"/>
  <c r="EK477" i="7"/>
  <c r="EI477" i="7"/>
  <c r="EG477" i="7"/>
  <c r="EE477" i="7"/>
  <c r="EC477" i="7"/>
  <c r="EA477" i="7"/>
  <c r="DY477" i="7"/>
  <c r="DW477" i="7"/>
  <c r="DU477" i="7"/>
  <c r="DS477" i="7"/>
  <c r="DQ477" i="7"/>
  <c r="DO477" i="7"/>
  <c r="DM477" i="7"/>
  <c r="DK477" i="7"/>
  <c r="DI477" i="7"/>
  <c r="DG477" i="7"/>
  <c r="DE477" i="7"/>
  <c r="BU477" i="7"/>
  <c r="BS477" i="7"/>
  <c r="BQ477" i="7"/>
  <c r="BO477" i="7"/>
  <c r="BM477" i="7"/>
  <c r="BK477" i="7"/>
  <c r="BI477" i="7"/>
  <c r="BG477" i="7"/>
  <c r="BE477" i="7"/>
  <c r="BC477" i="7"/>
  <c r="BA477" i="7"/>
  <c r="AY477" i="7"/>
  <c r="AW477" i="7"/>
  <c r="AU477" i="7"/>
  <c r="AS477" i="7"/>
  <c r="AQ477" i="7"/>
  <c r="AO477" i="7"/>
  <c r="AM477" i="7"/>
  <c r="AK477" i="7"/>
  <c r="AI477" i="7"/>
  <c r="AG477" i="7"/>
  <c r="AE477" i="7"/>
  <c r="AC477" i="7"/>
  <c r="AA477" i="7"/>
  <c r="Y477" i="7"/>
  <c r="W477" i="7"/>
  <c r="U477" i="7"/>
  <c r="S477" i="7"/>
  <c r="Q477" i="7"/>
  <c r="O477" i="7"/>
  <c r="I477" i="7"/>
  <c r="K477" i="7" s="1"/>
  <c r="FC476" i="7"/>
  <c r="FA476" i="7"/>
  <c r="EY476" i="7"/>
  <c r="EW476" i="7"/>
  <c r="EU476" i="7"/>
  <c r="ES476" i="7"/>
  <c r="EQ476" i="7"/>
  <c r="EO476" i="7"/>
  <c r="EM476" i="7"/>
  <c r="EK476" i="7"/>
  <c r="EI476" i="7"/>
  <c r="EG476" i="7"/>
  <c r="EE476" i="7"/>
  <c r="EC476" i="7"/>
  <c r="EA476" i="7"/>
  <c r="DY476" i="7"/>
  <c r="DW476" i="7"/>
  <c r="DU476" i="7"/>
  <c r="DS476" i="7"/>
  <c r="DQ476" i="7"/>
  <c r="DO476" i="7"/>
  <c r="DM476" i="7"/>
  <c r="DK476" i="7"/>
  <c r="DI476" i="7"/>
  <c r="DG476" i="7"/>
  <c r="DE476" i="7"/>
  <c r="BU476" i="7"/>
  <c r="BS476" i="7"/>
  <c r="BQ476" i="7"/>
  <c r="BO476" i="7"/>
  <c r="BM476" i="7"/>
  <c r="BK476" i="7"/>
  <c r="BI476" i="7"/>
  <c r="BG476" i="7"/>
  <c r="BE476" i="7"/>
  <c r="BC476" i="7"/>
  <c r="BA476" i="7"/>
  <c r="AY476" i="7"/>
  <c r="AW476" i="7"/>
  <c r="AU476" i="7"/>
  <c r="AS476" i="7"/>
  <c r="AQ476" i="7"/>
  <c r="AO476" i="7"/>
  <c r="AM476" i="7"/>
  <c r="AK476" i="7"/>
  <c r="AI476" i="7"/>
  <c r="AG476" i="7"/>
  <c r="AE476" i="7"/>
  <c r="AC476" i="7"/>
  <c r="AA476" i="7"/>
  <c r="Y476" i="7"/>
  <c r="W476" i="7"/>
  <c r="U476" i="7"/>
  <c r="S476" i="7"/>
  <c r="Q476" i="7"/>
  <c r="O476" i="7"/>
  <c r="I476" i="7"/>
  <c r="K476" i="7" s="1"/>
  <c r="FC475" i="7"/>
  <c r="FA475" i="7"/>
  <c r="EY475" i="7"/>
  <c r="EW475" i="7"/>
  <c r="EU475" i="7"/>
  <c r="ES475" i="7"/>
  <c r="EQ475" i="7"/>
  <c r="EO475" i="7"/>
  <c r="EM475" i="7"/>
  <c r="EK475" i="7"/>
  <c r="EI475" i="7"/>
  <c r="EG475" i="7"/>
  <c r="EE475" i="7"/>
  <c r="EC475" i="7"/>
  <c r="EA475" i="7"/>
  <c r="DY475" i="7"/>
  <c r="DW475" i="7"/>
  <c r="DU475" i="7"/>
  <c r="DS475" i="7"/>
  <c r="DQ475" i="7"/>
  <c r="DO475" i="7"/>
  <c r="DM475" i="7"/>
  <c r="DK475" i="7"/>
  <c r="DI475" i="7"/>
  <c r="DG475" i="7"/>
  <c r="DE475" i="7"/>
  <c r="X475" i="7"/>
  <c r="BS475" i="7" s="1"/>
  <c r="J475" i="7"/>
  <c r="K475" i="7" s="1"/>
  <c r="H475" i="7"/>
  <c r="FC474" i="7"/>
  <c r="FA474" i="7"/>
  <c r="EY474" i="7"/>
  <c r="EW474" i="7"/>
  <c r="EU474" i="7"/>
  <c r="ES474" i="7"/>
  <c r="EQ474" i="7"/>
  <c r="EO474" i="7"/>
  <c r="EM474" i="7"/>
  <c r="EK474" i="7"/>
  <c r="EI474" i="7"/>
  <c r="EG474" i="7"/>
  <c r="EE474" i="7"/>
  <c r="EC474" i="7"/>
  <c r="EA474" i="7"/>
  <c r="DY474" i="7"/>
  <c r="DW474" i="7"/>
  <c r="DU474" i="7"/>
  <c r="DS474" i="7"/>
  <c r="DQ474" i="7"/>
  <c r="DO474" i="7"/>
  <c r="DM474" i="7"/>
  <c r="DK474" i="7"/>
  <c r="DI474" i="7"/>
  <c r="DG474" i="7"/>
  <c r="DE474" i="7"/>
  <c r="X474" i="7"/>
  <c r="BS474" i="7" s="1"/>
  <c r="K474" i="7"/>
  <c r="FC473" i="7"/>
  <c r="FA473" i="7"/>
  <c r="EY473" i="7"/>
  <c r="EW473" i="7"/>
  <c r="EU473" i="7"/>
  <c r="ES473" i="7"/>
  <c r="EQ473" i="7"/>
  <c r="EO473" i="7"/>
  <c r="EM473" i="7"/>
  <c r="EK473" i="7"/>
  <c r="EI473" i="7"/>
  <c r="EG473" i="7"/>
  <c r="EE473" i="7"/>
  <c r="EC473" i="7"/>
  <c r="EA473" i="7"/>
  <c r="DY473" i="7"/>
  <c r="DW473" i="7"/>
  <c r="DU473" i="7"/>
  <c r="DS473" i="7"/>
  <c r="DQ473" i="7"/>
  <c r="DO473" i="7"/>
  <c r="DM473" i="7"/>
  <c r="DK473" i="7"/>
  <c r="DI473" i="7"/>
  <c r="DG473" i="7"/>
  <c r="DE473" i="7"/>
  <c r="X473" i="7"/>
  <c r="BQ473" i="7" s="1"/>
  <c r="J473" i="7"/>
  <c r="K473" i="7" s="1"/>
  <c r="H473" i="7"/>
  <c r="FC472" i="7"/>
  <c r="FA472" i="7"/>
  <c r="EY472" i="7"/>
  <c r="EW472" i="7"/>
  <c r="EU472" i="7"/>
  <c r="ES472" i="7"/>
  <c r="EQ472" i="7"/>
  <c r="EO472" i="7"/>
  <c r="EM472" i="7"/>
  <c r="EK472" i="7"/>
  <c r="EI472" i="7"/>
  <c r="EG472" i="7"/>
  <c r="EE472" i="7"/>
  <c r="EC472" i="7"/>
  <c r="EA472" i="7"/>
  <c r="DY472" i="7"/>
  <c r="DW472" i="7"/>
  <c r="DU472" i="7"/>
  <c r="DS472" i="7"/>
  <c r="DQ472" i="7"/>
  <c r="DO472" i="7"/>
  <c r="DM472" i="7"/>
  <c r="DK472" i="7"/>
  <c r="DI472" i="7"/>
  <c r="DG472" i="7"/>
  <c r="DE472" i="7"/>
  <c r="X472" i="7"/>
  <c r="BS472" i="7" s="1"/>
  <c r="K472" i="7"/>
  <c r="FC471" i="7"/>
  <c r="FA471" i="7"/>
  <c r="EY471" i="7"/>
  <c r="EW471" i="7"/>
  <c r="EU471" i="7"/>
  <c r="ES471" i="7"/>
  <c r="EQ471" i="7"/>
  <c r="EO471" i="7"/>
  <c r="EM471" i="7"/>
  <c r="EK471" i="7"/>
  <c r="EI471" i="7"/>
  <c r="EG471" i="7"/>
  <c r="EE471" i="7"/>
  <c r="EC471" i="7"/>
  <c r="EA471" i="7"/>
  <c r="DY471" i="7"/>
  <c r="DW471" i="7"/>
  <c r="DU471" i="7"/>
  <c r="DS471" i="7"/>
  <c r="DQ471" i="7"/>
  <c r="DO471" i="7"/>
  <c r="DM471" i="7"/>
  <c r="DK471" i="7"/>
  <c r="DI471" i="7"/>
  <c r="DG471" i="7"/>
  <c r="DE471" i="7"/>
  <c r="X471" i="7"/>
  <c r="BS471" i="7" s="1"/>
  <c r="J471" i="7"/>
  <c r="K471" i="7" s="1"/>
  <c r="H471" i="7"/>
  <c r="FC470" i="7"/>
  <c r="FA470" i="7"/>
  <c r="EY470" i="7"/>
  <c r="EW470" i="7"/>
  <c r="EU470" i="7"/>
  <c r="ES470" i="7"/>
  <c r="EQ470" i="7"/>
  <c r="EO470" i="7"/>
  <c r="EM470" i="7"/>
  <c r="EK470" i="7"/>
  <c r="EI470" i="7"/>
  <c r="EG470" i="7"/>
  <c r="EE470" i="7"/>
  <c r="EC470" i="7"/>
  <c r="EA470" i="7"/>
  <c r="DY470" i="7"/>
  <c r="DW470" i="7"/>
  <c r="DU470" i="7"/>
  <c r="DS470" i="7"/>
  <c r="DQ470" i="7"/>
  <c r="DO470" i="7"/>
  <c r="DM470" i="7"/>
  <c r="DK470" i="7"/>
  <c r="DI470" i="7"/>
  <c r="DG470" i="7"/>
  <c r="DE470" i="7"/>
  <c r="X470" i="7"/>
  <c r="BS470" i="7" s="1"/>
  <c r="K470" i="7"/>
  <c r="FC469" i="7"/>
  <c r="FA469" i="7"/>
  <c r="EY469" i="7"/>
  <c r="EW469" i="7"/>
  <c r="EU469" i="7"/>
  <c r="ES469" i="7"/>
  <c r="EQ469" i="7"/>
  <c r="EO469" i="7"/>
  <c r="EM469" i="7"/>
  <c r="EK469" i="7"/>
  <c r="EI469" i="7"/>
  <c r="EG469" i="7"/>
  <c r="EE469" i="7"/>
  <c r="EC469" i="7"/>
  <c r="EA469" i="7"/>
  <c r="DY469" i="7"/>
  <c r="DW469" i="7"/>
  <c r="DU469" i="7"/>
  <c r="DS469" i="7"/>
  <c r="DQ469" i="7"/>
  <c r="DO469" i="7"/>
  <c r="DM469" i="7"/>
  <c r="DK469" i="7"/>
  <c r="DI469" i="7"/>
  <c r="DG469" i="7"/>
  <c r="DE469" i="7"/>
  <c r="X469" i="7"/>
  <c r="BM469" i="7" s="1"/>
  <c r="J469" i="7"/>
  <c r="K469" i="7" s="1"/>
  <c r="H469" i="7"/>
  <c r="FC468" i="7"/>
  <c r="FA468" i="7"/>
  <c r="EY468" i="7"/>
  <c r="EW468" i="7"/>
  <c r="EU468" i="7"/>
  <c r="ES468" i="7"/>
  <c r="EQ468" i="7"/>
  <c r="EO468" i="7"/>
  <c r="EM468" i="7"/>
  <c r="EK468" i="7"/>
  <c r="EI468" i="7"/>
  <c r="EG468" i="7"/>
  <c r="EE468" i="7"/>
  <c r="EC468" i="7"/>
  <c r="EA468" i="7"/>
  <c r="DY468" i="7"/>
  <c r="DW468" i="7"/>
  <c r="DU468" i="7"/>
  <c r="DS468" i="7"/>
  <c r="DQ468" i="7"/>
  <c r="DO468" i="7"/>
  <c r="DM468" i="7"/>
  <c r="DK468" i="7"/>
  <c r="DI468" i="7"/>
  <c r="DG468" i="7"/>
  <c r="DE468" i="7"/>
  <c r="X468" i="7"/>
  <c r="BK468" i="7" s="1"/>
  <c r="K468" i="7"/>
  <c r="FC467" i="7"/>
  <c r="FA467" i="7"/>
  <c r="EY467" i="7"/>
  <c r="EW467" i="7"/>
  <c r="EU467" i="7"/>
  <c r="ES467" i="7"/>
  <c r="EQ467" i="7"/>
  <c r="EO467" i="7"/>
  <c r="EM467" i="7"/>
  <c r="EK467" i="7"/>
  <c r="EI467" i="7"/>
  <c r="EG467" i="7"/>
  <c r="EE467" i="7"/>
  <c r="EC467" i="7"/>
  <c r="EA467" i="7"/>
  <c r="DY467" i="7"/>
  <c r="DW467" i="7"/>
  <c r="DU467" i="7"/>
  <c r="DS467" i="7"/>
  <c r="DQ467" i="7"/>
  <c r="DO467" i="7"/>
  <c r="DM467" i="7"/>
  <c r="DK467" i="7"/>
  <c r="DI467" i="7"/>
  <c r="DG467" i="7"/>
  <c r="DE467" i="7"/>
  <c r="X467" i="7"/>
  <c r="BS467" i="7" s="1"/>
  <c r="J467" i="7"/>
  <c r="K467" i="7" s="1"/>
  <c r="H467" i="7"/>
  <c r="FC466" i="7"/>
  <c r="FA466" i="7"/>
  <c r="EY466" i="7"/>
  <c r="EW466" i="7"/>
  <c r="EU466" i="7"/>
  <c r="ES466" i="7"/>
  <c r="EQ466" i="7"/>
  <c r="EO466" i="7"/>
  <c r="EM466" i="7"/>
  <c r="EK466" i="7"/>
  <c r="EI466" i="7"/>
  <c r="EG466" i="7"/>
  <c r="EE466" i="7"/>
  <c r="EC466" i="7"/>
  <c r="EA466" i="7"/>
  <c r="DY466" i="7"/>
  <c r="DW466" i="7"/>
  <c r="DU466" i="7"/>
  <c r="DS466" i="7"/>
  <c r="DQ466" i="7"/>
  <c r="DO466" i="7"/>
  <c r="DM466" i="7"/>
  <c r="DK466" i="7"/>
  <c r="DI466" i="7"/>
  <c r="DG466" i="7"/>
  <c r="DE466" i="7"/>
  <c r="X466" i="7"/>
  <c r="BK466" i="7" s="1"/>
  <c r="K466" i="7"/>
  <c r="FC465" i="7"/>
  <c r="FA465" i="7"/>
  <c r="EY465" i="7"/>
  <c r="EW465" i="7"/>
  <c r="EU465" i="7"/>
  <c r="ES465" i="7"/>
  <c r="EQ465" i="7"/>
  <c r="EO465" i="7"/>
  <c r="EM465" i="7"/>
  <c r="EK465" i="7"/>
  <c r="EI465" i="7"/>
  <c r="EG465" i="7"/>
  <c r="EE465" i="7"/>
  <c r="EC465" i="7"/>
  <c r="EA465" i="7"/>
  <c r="DY465" i="7"/>
  <c r="DW465" i="7"/>
  <c r="DU465" i="7"/>
  <c r="DS465" i="7"/>
  <c r="DQ465" i="7"/>
  <c r="DO465" i="7"/>
  <c r="DM465" i="7"/>
  <c r="DK465" i="7"/>
  <c r="DI465" i="7"/>
  <c r="DG465" i="7"/>
  <c r="DE465" i="7"/>
  <c r="X465" i="7"/>
  <c r="BO465" i="7" s="1"/>
  <c r="J465" i="7"/>
  <c r="K465" i="7" s="1"/>
  <c r="H465" i="7"/>
  <c r="FC464" i="7"/>
  <c r="FA464" i="7"/>
  <c r="EY464" i="7"/>
  <c r="EW464" i="7"/>
  <c r="EU464" i="7"/>
  <c r="ES464" i="7"/>
  <c r="EQ464" i="7"/>
  <c r="EO464" i="7"/>
  <c r="EM464" i="7"/>
  <c r="EK464" i="7"/>
  <c r="EI464" i="7"/>
  <c r="EG464" i="7"/>
  <c r="EE464" i="7"/>
  <c r="EC464" i="7"/>
  <c r="EA464" i="7"/>
  <c r="DY464" i="7"/>
  <c r="DW464" i="7"/>
  <c r="DU464" i="7"/>
  <c r="DS464" i="7"/>
  <c r="DQ464" i="7"/>
  <c r="DO464" i="7"/>
  <c r="DM464" i="7"/>
  <c r="DK464" i="7"/>
  <c r="DI464" i="7"/>
  <c r="DG464" i="7"/>
  <c r="DE464" i="7"/>
  <c r="X464" i="7"/>
  <c r="BG464" i="7" s="1"/>
  <c r="K464" i="7"/>
  <c r="FC463" i="7"/>
  <c r="FA463" i="7"/>
  <c r="EY463" i="7"/>
  <c r="EW463" i="7"/>
  <c r="EU463" i="7"/>
  <c r="ES463" i="7"/>
  <c r="EQ463" i="7"/>
  <c r="EO463" i="7"/>
  <c r="EM463" i="7"/>
  <c r="EK463" i="7"/>
  <c r="EI463" i="7"/>
  <c r="EG463" i="7"/>
  <c r="EE463" i="7"/>
  <c r="EC463" i="7"/>
  <c r="EA463" i="7"/>
  <c r="DY463" i="7"/>
  <c r="DW463" i="7"/>
  <c r="DU463" i="7"/>
  <c r="DS463" i="7"/>
  <c r="DQ463" i="7"/>
  <c r="DO463" i="7"/>
  <c r="DM463" i="7"/>
  <c r="DK463" i="7"/>
  <c r="DI463" i="7"/>
  <c r="DG463" i="7"/>
  <c r="DE463" i="7"/>
  <c r="BU463" i="7"/>
  <c r="BS463" i="7"/>
  <c r="BQ463" i="7"/>
  <c r="BO463" i="7"/>
  <c r="BM463" i="7"/>
  <c r="BK463" i="7"/>
  <c r="BI463" i="7"/>
  <c r="BG463" i="7"/>
  <c r="BE463" i="7"/>
  <c r="BC463" i="7"/>
  <c r="BA463" i="7"/>
  <c r="AY463" i="7"/>
  <c r="AW463" i="7"/>
  <c r="AU463" i="7"/>
  <c r="AS463" i="7"/>
  <c r="AQ463" i="7"/>
  <c r="AO463" i="7"/>
  <c r="AM463" i="7"/>
  <c r="AK463" i="7"/>
  <c r="AI463" i="7"/>
  <c r="AG463" i="7"/>
  <c r="AE463" i="7"/>
  <c r="AC463" i="7"/>
  <c r="AA463" i="7"/>
  <c r="Y463" i="7"/>
  <c r="W463" i="7"/>
  <c r="U463" i="7"/>
  <c r="S463" i="7"/>
  <c r="Q463" i="7"/>
  <c r="O463" i="7"/>
  <c r="K463" i="7"/>
  <c r="H463" i="7"/>
  <c r="FC462" i="7"/>
  <c r="FA462" i="7"/>
  <c r="EY462" i="7"/>
  <c r="EW462" i="7"/>
  <c r="EU462" i="7"/>
  <c r="ES462" i="7"/>
  <c r="EQ462" i="7"/>
  <c r="EO462" i="7"/>
  <c r="EM462" i="7"/>
  <c r="EK462" i="7"/>
  <c r="EI462" i="7"/>
  <c r="EG462" i="7"/>
  <c r="EE462" i="7"/>
  <c r="EC462" i="7"/>
  <c r="EA462" i="7"/>
  <c r="DY462" i="7"/>
  <c r="DW462" i="7"/>
  <c r="DU462" i="7"/>
  <c r="DS462" i="7"/>
  <c r="DQ462" i="7"/>
  <c r="DO462" i="7"/>
  <c r="DM462" i="7"/>
  <c r="DK462" i="7"/>
  <c r="DI462" i="7"/>
  <c r="DG462" i="7"/>
  <c r="DE462" i="7"/>
  <c r="BU462" i="7"/>
  <c r="BS462" i="7"/>
  <c r="BQ462" i="7"/>
  <c r="BO462" i="7"/>
  <c r="BM462" i="7"/>
  <c r="BK462" i="7"/>
  <c r="BI462" i="7"/>
  <c r="BG462" i="7"/>
  <c r="BE462" i="7"/>
  <c r="BC462" i="7"/>
  <c r="BA462" i="7"/>
  <c r="AY462" i="7"/>
  <c r="AW462" i="7"/>
  <c r="AU462" i="7"/>
  <c r="AS462" i="7"/>
  <c r="AQ462" i="7"/>
  <c r="AO462" i="7"/>
  <c r="AM462" i="7"/>
  <c r="AK462" i="7"/>
  <c r="AI462" i="7"/>
  <c r="AG462" i="7"/>
  <c r="AE462" i="7"/>
  <c r="AC462" i="7"/>
  <c r="AA462" i="7"/>
  <c r="Y462" i="7"/>
  <c r="W462" i="7"/>
  <c r="U462" i="7"/>
  <c r="S462" i="7"/>
  <c r="Q462" i="7"/>
  <c r="O462" i="7"/>
  <c r="J462" i="7"/>
  <c r="K462" i="7" s="1"/>
  <c r="H462" i="7"/>
  <c r="FC461" i="7"/>
  <c r="FA461" i="7"/>
  <c r="EY461" i="7"/>
  <c r="EW461" i="7"/>
  <c r="EU461" i="7"/>
  <c r="ES461" i="7"/>
  <c r="EQ461" i="7"/>
  <c r="EO461" i="7"/>
  <c r="EM461" i="7"/>
  <c r="EK461" i="7"/>
  <c r="EI461" i="7"/>
  <c r="EG461" i="7"/>
  <c r="EE461" i="7"/>
  <c r="EC461" i="7"/>
  <c r="EA461" i="7"/>
  <c r="DY461" i="7"/>
  <c r="DW461" i="7"/>
  <c r="DU461" i="7"/>
  <c r="DS461" i="7"/>
  <c r="DQ461" i="7"/>
  <c r="DO461" i="7"/>
  <c r="DM461" i="7"/>
  <c r="DK461" i="7"/>
  <c r="DI461" i="7"/>
  <c r="DG461" i="7"/>
  <c r="DE461" i="7"/>
  <c r="BU461" i="7"/>
  <c r="BS461" i="7"/>
  <c r="BQ461" i="7"/>
  <c r="BO461" i="7"/>
  <c r="BM461" i="7"/>
  <c r="BK461" i="7"/>
  <c r="BI461" i="7"/>
  <c r="BG461" i="7"/>
  <c r="BE461" i="7"/>
  <c r="BC461" i="7"/>
  <c r="BA461" i="7"/>
  <c r="AY461" i="7"/>
  <c r="AW461" i="7"/>
  <c r="AU461" i="7"/>
  <c r="AS461" i="7"/>
  <c r="AQ461" i="7"/>
  <c r="AO461" i="7"/>
  <c r="AM461" i="7"/>
  <c r="AK461" i="7"/>
  <c r="AI461" i="7"/>
  <c r="AG461" i="7"/>
  <c r="AE461" i="7"/>
  <c r="AC461" i="7"/>
  <c r="AA461" i="7"/>
  <c r="Y461" i="7"/>
  <c r="W461" i="7"/>
  <c r="U461" i="7"/>
  <c r="S461" i="7"/>
  <c r="Q461" i="7"/>
  <c r="O461" i="7"/>
  <c r="J461" i="7"/>
  <c r="K461" i="7" s="1"/>
  <c r="H461" i="7"/>
  <c r="FC460" i="7"/>
  <c r="FA460" i="7"/>
  <c r="EY460" i="7"/>
  <c r="EW460" i="7"/>
  <c r="EU460" i="7"/>
  <c r="ES460" i="7"/>
  <c r="EQ460" i="7"/>
  <c r="EO460" i="7"/>
  <c r="EM460" i="7"/>
  <c r="EK460" i="7"/>
  <c r="EI460" i="7"/>
  <c r="EG460" i="7"/>
  <c r="EE460" i="7"/>
  <c r="EC460" i="7"/>
  <c r="EA460" i="7"/>
  <c r="DY460" i="7"/>
  <c r="DW460" i="7"/>
  <c r="DU460" i="7"/>
  <c r="DS460" i="7"/>
  <c r="DQ460" i="7"/>
  <c r="DO460" i="7"/>
  <c r="DM460" i="7"/>
  <c r="DK460" i="7"/>
  <c r="DI460" i="7"/>
  <c r="DG460" i="7"/>
  <c r="DE460" i="7"/>
  <c r="BU460" i="7"/>
  <c r="BS460" i="7"/>
  <c r="BQ460" i="7"/>
  <c r="BO460" i="7"/>
  <c r="BM460" i="7"/>
  <c r="BK460" i="7"/>
  <c r="BI460" i="7"/>
  <c r="BG460" i="7"/>
  <c r="BE460" i="7"/>
  <c r="BC460" i="7"/>
  <c r="BA460" i="7"/>
  <c r="AY460" i="7"/>
  <c r="AW460" i="7"/>
  <c r="AU460" i="7"/>
  <c r="AS460" i="7"/>
  <c r="AQ460" i="7"/>
  <c r="AO460" i="7"/>
  <c r="AM460" i="7"/>
  <c r="AK460" i="7"/>
  <c r="AI460" i="7"/>
  <c r="AG460" i="7"/>
  <c r="AE460" i="7"/>
  <c r="AC460" i="7"/>
  <c r="AA460" i="7"/>
  <c r="Y460" i="7"/>
  <c r="W460" i="7"/>
  <c r="U460" i="7"/>
  <c r="S460" i="7"/>
  <c r="Q460" i="7"/>
  <c r="O460" i="7"/>
  <c r="I460" i="7"/>
  <c r="K460" i="7" s="1"/>
  <c r="FC459" i="7"/>
  <c r="FA459" i="7"/>
  <c r="EY459" i="7"/>
  <c r="EW459" i="7"/>
  <c r="EU459" i="7"/>
  <c r="ES459" i="7"/>
  <c r="EQ459" i="7"/>
  <c r="EO459" i="7"/>
  <c r="EM459" i="7"/>
  <c r="EK459" i="7"/>
  <c r="EI459" i="7"/>
  <c r="EG459" i="7"/>
  <c r="EE459" i="7"/>
  <c r="EC459" i="7"/>
  <c r="EA459" i="7"/>
  <c r="DY459" i="7"/>
  <c r="DW459" i="7"/>
  <c r="DU459" i="7"/>
  <c r="DS459" i="7"/>
  <c r="DQ459" i="7"/>
  <c r="DO459" i="7"/>
  <c r="DM459" i="7"/>
  <c r="DK459" i="7"/>
  <c r="DI459" i="7"/>
  <c r="DG459" i="7"/>
  <c r="DE459" i="7"/>
  <c r="BU459" i="7"/>
  <c r="BS459" i="7"/>
  <c r="BQ459" i="7"/>
  <c r="BO459" i="7"/>
  <c r="BM459" i="7"/>
  <c r="BK459" i="7"/>
  <c r="BI459" i="7"/>
  <c r="BG459" i="7"/>
  <c r="BE459" i="7"/>
  <c r="BC459" i="7"/>
  <c r="BA459" i="7"/>
  <c r="AY459" i="7"/>
  <c r="AW459" i="7"/>
  <c r="AU459" i="7"/>
  <c r="AS459" i="7"/>
  <c r="AQ459" i="7"/>
  <c r="AO459" i="7"/>
  <c r="AM459" i="7"/>
  <c r="AK459" i="7"/>
  <c r="AI459" i="7"/>
  <c r="AG459" i="7"/>
  <c r="AE459" i="7"/>
  <c r="AC459" i="7"/>
  <c r="AA459" i="7"/>
  <c r="Y459" i="7"/>
  <c r="W459" i="7"/>
  <c r="U459" i="7"/>
  <c r="S459" i="7"/>
  <c r="Q459" i="7"/>
  <c r="O459" i="7"/>
  <c r="K459" i="7"/>
  <c r="FC458" i="7"/>
  <c r="FA458" i="7"/>
  <c r="EY458" i="7"/>
  <c r="EW458" i="7"/>
  <c r="EU458" i="7"/>
  <c r="ES458" i="7"/>
  <c r="EQ458" i="7"/>
  <c r="EO458" i="7"/>
  <c r="EM458" i="7"/>
  <c r="EK458" i="7"/>
  <c r="EI458" i="7"/>
  <c r="EG458" i="7"/>
  <c r="EE458" i="7"/>
  <c r="EC458" i="7"/>
  <c r="EA458" i="7"/>
  <c r="DY458" i="7"/>
  <c r="DW458" i="7"/>
  <c r="DU458" i="7"/>
  <c r="DS458" i="7"/>
  <c r="DQ458" i="7"/>
  <c r="DO458" i="7"/>
  <c r="DM458" i="7"/>
  <c r="DK458" i="7"/>
  <c r="DI458" i="7"/>
  <c r="DG458" i="7"/>
  <c r="DE458" i="7"/>
  <c r="BU458" i="7"/>
  <c r="BS458" i="7"/>
  <c r="BQ458" i="7"/>
  <c r="BO458" i="7"/>
  <c r="BM458" i="7"/>
  <c r="BK458" i="7"/>
  <c r="BI458" i="7"/>
  <c r="BG458" i="7"/>
  <c r="BE458" i="7"/>
  <c r="BC458" i="7"/>
  <c r="BA458" i="7"/>
  <c r="AY458" i="7"/>
  <c r="AW458" i="7"/>
  <c r="AU458" i="7"/>
  <c r="AS458" i="7"/>
  <c r="AQ458" i="7"/>
  <c r="AO458" i="7"/>
  <c r="AM458" i="7"/>
  <c r="AK458" i="7"/>
  <c r="AI458" i="7"/>
  <c r="AG458" i="7"/>
  <c r="AE458" i="7"/>
  <c r="AC458" i="7"/>
  <c r="AA458" i="7"/>
  <c r="Y458" i="7"/>
  <c r="W458" i="7"/>
  <c r="U458" i="7"/>
  <c r="S458" i="7"/>
  <c r="Q458" i="7"/>
  <c r="O458" i="7"/>
  <c r="K458" i="7"/>
  <c r="FC457" i="7"/>
  <c r="FA457" i="7"/>
  <c r="EY457" i="7"/>
  <c r="EW457" i="7"/>
  <c r="EU457" i="7"/>
  <c r="ES457" i="7"/>
  <c r="EQ457" i="7"/>
  <c r="EO457" i="7"/>
  <c r="EM457" i="7"/>
  <c r="EK457" i="7"/>
  <c r="EI457" i="7"/>
  <c r="EG457" i="7"/>
  <c r="EE457" i="7"/>
  <c r="EC457" i="7"/>
  <c r="EA457" i="7"/>
  <c r="DY457" i="7"/>
  <c r="DW457" i="7"/>
  <c r="DU457" i="7"/>
  <c r="DS457" i="7"/>
  <c r="DQ457" i="7"/>
  <c r="DO457" i="7"/>
  <c r="DM457" i="7"/>
  <c r="DK457" i="7"/>
  <c r="DI457" i="7"/>
  <c r="DG457" i="7"/>
  <c r="DE457" i="7"/>
  <c r="BU457" i="7"/>
  <c r="BS457" i="7"/>
  <c r="BQ457" i="7"/>
  <c r="BO457" i="7"/>
  <c r="BM457" i="7"/>
  <c r="BK457" i="7"/>
  <c r="BI457" i="7"/>
  <c r="BG457" i="7"/>
  <c r="BE457" i="7"/>
  <c r="BC457" i="7"/>
  <c r="BA457" i="7"/>
  <c r="AY457" i="7"/>
  <c r="AW457" i="7"/>
  <c r="AU457" i="7"/>
  <c r="AS457" i="7"/>
  <c r="AQ457" i="7"/>
  <c r="AO457" i="7"/>
  <c r="AM457" i="7"/>
  <c r="AK457" i="7"/>
  <c r="AI457" i="7"/>
  <c r="AG457" i="7"/>
  <c r="AE457" i="7"/>
  <c r="AC457" i="7"/>
  <c r="AA457" i="7"/>
  <c r="Y457" i="7"/>
  <c r="W457" i="7"/>
  <c r="U457" i="7"/>
  <c r="S457" i="7"/>
  <c r="Q457" i="7"/>
  <c r="O457" i="7"/>
  <c r="K457" i="7"/>
  <c r="FC456" i="7"/>
  <c r="FA456" i="7"/>
  <c r="EY456" i="7"/>
  <c r="EW456" i="7"/>
  <c r="EU456" i="7"/>
  <c r="ES456" i="7"/>
  <c r="EQ456" i="7"/>
  <c r="EO456" i="7"/>
  <c r="EM456" i="7"/>
  <c r="EK456" i="7"/>
  <c r="EI456" i="7"/>
  <c r="EG456" i="7"/>
  <c r="EE456" i="7"/>
  <c r="EC456" i="7"/>
  <c r="EA456" i="7"/>
  <c r="DY456" i="7"/>
  <c r="DW456" i="7"/>
  <c r="DU456" i="7"/>
  <c r="DS456" i="7"/>
  <c r="DQ456" i="7"/>
  <c r="DO456" i="7"/>
  <c r="DM456" i="7"/>
  <c r="DK456" i="7"/>
  <c r="DI456" i="7"/>
  <c r="DG456" i="7"/>
  <c r="DE456" i="7"/>
  <c r="BU456" i="7"/>
  <c r="BS456" i="7"/>
  <c r="BQ456" i="7"/>
  <c r="BO456" i="7"/>
  <c r="BM456" i="7"/>
  <c r="BK456" i="7"/>
  <c r="BI456" i="7"/>
  <c r="BG456" i="7"/>
  <c r="BE456" i="7"/>
  <c r="BC456" i="7"/>
  <c r="BA456" i="7"/>
  <c r="AY456" i="7"/>
  <c r="AW456" i="7"/>
  <c r="AU456" i="7"/>
  <c r="AS456" i="7"/>
  <c r="AQ456" i="7"/>
  <c r="AO456" i="7"/>
  <c r="AM456" i="7"/>
  <c r="AK456" i="7"/>
  <c r="AI456" i="7"/>
  <c r="AG456" i="7"/>
  <c r="AE456" i="7"/>
  <c r="AC456" i="7"/>
  <c r="AA456" i="7"/>
  <c r="Y456" i="7"/>
  <c r="W456" i="7"/>
  <c r="U456" i="7"/>
  <c r="S456" i="7"/>
  <c r="Q456" i="7"/>
  <c r="O456" i="7"/>
  <c r="K456" i="7"/>
  <c r="FC455" i="7"/>
  <c r="FA455" i="7"/>
  <c r="EY455" i="7"/>
  <c r="EW455" i="7"/>
  <c r="EU455" i="7"/>
  <c r="ES455" i="7"/>
  <c r="EQ455" i="7"/>
  <c r="EO455" i="7"/>
  <c r="EM455" i="7"/>
  <c r="EK455" i="7"/>
  <c r="EI455" i="7"/>
  <c r="EG455" i="7"/>
  <c r="EE455" i="7"/>
  <c r="EC455" i="7"/>
  <c r="EA455" i="7"/>
  <c r="DY455" i="7"/>
  <c r="DW455" i="7"/>
  <c r="DU455" i="7"/>
  <c r="DS455" i="7"/>
  <c r="DQ455" i="7"/>
  <c r="DO455" i="7"/>
  <c r="DM455" i="7"/>
  <c r="DK455" i="7"/>
  <c r="DI455" i="7"/>
  <c r="DG455" i="7"/>
  <c r="DE455" i="7"/>
  <c r="BU455" i="7"/>
  <c r="BS455" i="7"/>
  <c r="BQ455" i="7"/>
  <c r="BO455" i="7"/>
  <c r="BM455" i="7"/>
  <c r="BK455" i="7"/>
  <c r="BI455" i="7"/>
  <c r="BG455" i="7"/>
  <c r="BE455" i="7"/>
  <c r="BC455" i="7"/>
  <c r="BA455" i="7"/>
  <c r="AY455" i="7"/>
  <c r="AW455" i="7"/>
  <c r="AU455" i="7"/>
  <c r="AS455" i="7"/>
  <c r="AQ455" i="7"/>
  <c r="AO455" i="7"/>
  <c r="AM455" i="7"/>
  <c r="AK455" i="7"/>
  <c r="AI455" i="7"/>
  <c r="AG455" i="7"/>
  <c r="AE455" i="7"/>
  <c r="AC455" i="7"/>
  <c r="AA455" i="7"/>
  <c r="Y455" i="7"/>
  <c r="W455" i="7"/>
  <c r="U455" i="7"/>
  <c r="S455" i="7"/>
  <c r="Q455" i="7"/>
  <c r="O455" i="7"/>
  <c r="K455" i="7"/>
  <c r="FC454" i="7"/>
  <c r="FA454" i="7"/>
  <c r="EY454" i="7"/>
  <c r="EW454" i="7"/>
  <c r="EU454" i="7"/>
  <c r="ES454" i="7"/>
  <c r="EQ454" i="7"/>
  <c r="EO454" i="7"/>
  <c r="EM454" i="7"/>
  <c r="EK454" i="7"/>
  <c r="EI454" i="7"/>
  <c r="EG454" i="7"/>
  <c r="EE454" i="7"/>
  <c r="EC454" i="7"/>
  <c r="EA454" i="7"/>
  <c r="DY454" i="7"/>
  <c r="DW454" i="7"/>
  <c r="DU454" i="7"/>
  <c r="DS454" i="7"/>
  <c r="DQ454" i="7"/>
  <c r="DO454" i="7"/>
  <c r="DM454" i="7"/>
  <c r="DK454" i="7"/>
  <c r="DI454" i="7"/>
  <c r="DG454" i="7"/>
  <c r="DE454" i="7"/>
  <c r="BU454" i="7"/>
  <c r="BS454" i="7"/>
  <c r="BQ454" i="7"/>
  <c r="BO454" i="7"/>
  <c r="BM454" i="7"/>
  <c r="BK454" i="7"/>
  <c r="BI454" i="7"/>
  <c r="BG454" i="7"/>
  <c r="BE454" i="7"/>
  <c r="BC454" i="7"/>
  <c r="BA454" i="7"/>
  <c r="AY454" i="7"/>
  <c r="AW454" i="7"/>
  <c r="AU454" i="7"/>
  <c r="AS454" i="7"/>
  <c r="AQ454" i="7"/>
  <c r="AO454" i="7"/>
  <c r="AM454" i="7"/>
  <c r="AK454" i="7"/>
  <c r="AI454" i="7"/>
  <c r="AG454" i="7"/>
  <c r="AE454" i="7"/>
  <c r="AC454" i="7"/>
  <c r="AA454" i="7"/>
  <c r="Y454" i="7"/>
  <c r="W454" i="7"/>
  <c r="U454" i="7"/>
  <c r="S454" i="7"/>
  <c r="Q454" i="7"/>
  <c r="O454" i="7"/>
  <c r="K454" i="7"/>
  <c r="H454" i="7"/>
  <c r="FC453" i="7"/>
  <c r="FA453" i="7"/>
  <c r="EY453" i="7"/>
  <c r="EW453" i="7"/>
  <c r="EU453" i="7"/>
  <c r="ES453" i="7"/>
  <c r="EQ453" i="7"/>
  <c r="EO453" i="7"/>
  <c r="EM453" i="7"/>
  <c r="EK453" i="7"/>
  <c r="EI453" i="7"/>
  <c r="EG453" i="7"/>
  <c r="EE453" i="7"/>
  <c r="EC453" i="7"/>
  <c r="EA453" i="7"/>
  <c r="DY453" i="7"/>
  <c r="DW453" i="7"/>
  <c r="DU453" i="7"/>
  <c r="DS453" i="7"/>
  <c r="DQ453" i="7"/>
  <c r="DO453" i="7"/>
  <c r="DM453" i="7"/>
  <c r="DK453" i="7"/>
  <c r="DI453" i="7"/>
  <c r="DG453" i="7"/>
  <c r="DE453" i="7"/>
  <c r="BU453" i="7"/>
  <c r="BS453" i="7"/>
  <c r="BQ453" i="7"/>
  <c r="BO453" i="7"/>
  <c r="BM453" i="7"/>
  <c r="BK453" i="7"/>
  <c r="BI453" i="7"/>
  <c r="BG453" i="7"/>
  <c r="BE453" i="7"/>
  <c r="BC453" i="7"/>
  <c r="BA453" i="7"/>
  <c r="AY453" i="7"/>
  <c r="AW453" i="7"/>
  <c r="AU453" i="7"/>
  <c r="AS453" i="7"/>
  <c r="AQ453" i="7"/>
  <c r="AO453" i="7"/>
  <c r="AM453" i="7"/>
  <c r="AK453" i="7"/>
  <c r="AI453" i="7"/>
  <c r="AG453" i="7"/>
  <c r="AE453" i="7"/>
  <c r="AC453" i="7"/>
  <c r="AA453" i="7"/>
  <c r="Y453" i="7"/>
  <c r="W453" i="7"/>
  <c r="U453" i="7"/>
  <c r="S453" i="7"/>
  <c r="Q453" i="7"/>
  <c r="O453" i="7"/>
  <c r="K453" i="7"/>
  <c r="H453" i="7"/>
  <c r="FC452" i="7"/>
  <c r="FA452" i="7"/>
  <c r="EY452" i="7"/>
  <c r="EW452" i="7"/>
  <c r="EU452" i="7"/>
  <c r="ES452" i="7"/>
  <c r="EQ452" i="7"/>
  <c r="EO452" i="7"/>
  <c r="EM452" i="7"/>
  <c r="EK452" i="7"/>
  <c r="EI452" i="7"/>
  <c r="EG452" i="7"/>
  <c r="EE452" i="7"/>
  <c r="EC452" i="7"/>
  <c r="EA452" i="7"/>
  <c r="DY452" i="7"/>
  <c r="DW452" i="7"/>
  <c r="DU452" i="7"/>
  <c r="DS452" i="7"/>
  <c r="DQ452" i="7"/>
  <c r="DO452" i="7"/>
  <c r="DM452" i="7"/>
  <c r="DK452" i="7"/>
  <c r="DI452" i="7"/>
  <c r="DG452" i="7"/>
  <c r="DE452" i="7"/>
  <c r="BU452" i="7"/>
  <c r="BS452" i="7"/>
  <c r="BQ452" i="7"/>
  <c r="BO452" i="7"/>
  <c r="BM452" i="7"/>
  <c r="BK452" i="7"/>
  <c r="BI452" i="7"/>
  <c r="BG452" i="7"/>
  <c r="BE452" i="7"/>
  <c r="BC452" i="7"/>
  <c r="BA452" i="7"/>
  <c r="AY452" i="7"/>
  <c r="AW452" i="7"/>
  <c r="AU452" i="7"/>
  <c r="AS452" i="7"/>
  <c r="AQ452" i="7"/>
  <c r="AO452" i="7"/>
  <c r="AM452" i="7"/>
  <c r="AK452" i="7"/>
  <c r="AI452" i="7"/>
  <c r="AG452" i="7"/>
  <c r="AE452" i="7"/>
  <c r="AC452" i="7"/>
  <c r="AA452" i="7"/>
  <c r="Y452" i="7"/>
  <c r="W452" i="7"/>
  <c r="U452" i="7"/>
  <c r="S452" i="7"/>
  <c r="Q452" i="7"/>
  <c r="O452" i="7"/>
  <c r="K452" i="7"/>
  <c r="FC451" i="7"/>
  <c r="FA451" i="7"/>
  <c r="EY451" i="7"/>
  <c r="EW451" i="7"/>
  <c r="EU451" i="7"/>
  <c r="ES451" i="7"/>
  <c r="EQ451" i="7"/>
  <c r="EO451" i="7"/>
  <c r="EM451" i="7"/>
  <c r="EK451" i="7"/>
  <c r="EI451" i="7"/>
  <c r="EG451" i="7"/>
  <c r="EE451" i="7"/>
  <c r="EC451" i="7"/>
  <c r="EA451" i="7"/>
  <c r="DY451" i="7"/>
  <c r="DW451" i="7"/>
  <c r="DU451" i="7"/>
  <c r="DS451" i="7"/>
  <c r="DQ451" i="7"/>
  <c r="DO451" i="7"/>
  <c r="DM451" i="7"/>
  <c r="DK451" i="7"/>
  <c r="DI451" i="7"/>
  <c r="DG451" i="7"/>
  <c r="DE451" i="7"/>
  <c r="BU451" i="7"/>
  <c r="BS451" i="7"/>
  <c r="BQ451" i="7"/>
  <c r="BO451" i="7"/>
  <c r="BM451" i="7"/>
  <c r="BK451" i="7"/>
  <c r="BI451" i="7"/>
  <c r="BG451" i="7"/>
  <c r="BE451" i="7"/>
  <c r="BC451" i="7"/>
  <c r="BA451" i="7"/>
  <c r="AY451" i="7"/>
  <c r="AW451" i="7"/>
  <c r="AU451" i="7"/>
  <c r="AS451" i="7"/>
  <c r="AQ451" i="7"/>
  <c r="AO451" i="7"/>
  <c r="AM451" i="7"/>
  <c r="AK451" i="7"/>
  <c r="AI451" i="7"/>
  <c r="AG451" i="7"/>
  <c r="AE451" i="7"/>
  <c r="AC451" i="7"/>
  <c r="AA451" i="7"/>
  <c r="Y451" i="7"/>
  <c r="W451" i="7"/>
  <c r="U451" i="7"/>
  <c r="S451" i="7"/>
  <c r="Q451" i="7"/>
  <c r="O451" i="7"/>
  <c r="K451" i="7"/>
  <c r="DH450" i="7"/>
  <c r="EY450" i="7" s="1"/>
  <c r="BU450" i="7"/>
  <c r="BS450" i="7"/>
  <c r="BQ450" i="7"/>
  <c r="BO450" i="7"/>
  <c r="BM450" i="7"/>
  <c r="BK450" i="7"/>
  <c r="BI450" i="7"/>
  <c r="BG450" i="7"/>
  <c r="BE450" i="7"/>
  <c r="BC450" i="7"/>
  <c r="BA450" i="7"/>
  <c r="AY450" i="7"/>
  <c r="AW450" i="7"/>
  <c r="AU450" i="7"/>
  <c r="AS450" i="7"/>
  <c r="AQ450" i="7"/>
  <c r="AO450" i="7"/>
  <c r="AM450" i="7"/>
  <c r="AK450" i="7"/>
  <c r="AI450" i="7"/>
  <c r="AG450" i="7"/>
  <c r="AE450" i="7"/>
  <c r="AC450" i="7"/>
  <c r="AA450" i="7"/>
  <c r="Y450" i="7"/>
  <c r="W450" i="7"/>
  <c r="U450" i="7"/>
  <c r="S450" i="7"/>
  <c r="Q450" i="7"/>
  <c r="O450" i="7"/>
  <c r="K450" i="7"/>
  <c r="DH449" i="7"/>
  <c r="FC449" i="7" s="1"/>
  <c r="BU449" i="7"/>
  <c r="BS449" i="7"/>
  <c r="BQ449" i="7"/>
  <c r="BO449" i="7"/>
  <c r="BM449" i="7"/>
  <c r="BK449" i="7"/>
  <c r="BI449" i="7"/>
  <c r="BG449" i="7"/>
  <c r="BE449" i="7"/>
  <c r="BC449" i="7"/>
  <c r="BA449" i="7"/>
  <c r="AY449" i="7"/>
  <c r="AW449" i="7"/>
  <c r="AU449" i="7"/>
  <c r="AS449" i="7"/>
  <c r="AQ449" i="7"/>
  <c r="AO449" i="7"/>
  <c r="AM449" i="7"/>
  <c r="AK449" i="7"/>
  <c r="AI449" i="7"/>
  <c r="AG449" i="7"/>
  <c r="AE449" i="7"/>
  <c r="AC449" i="7"/>
  <c r="AA449" i="7"/>
  <c r="Y449" i="7"/>
  <c r="W449" i="7"/>
  <c r="U449" i="7"/>
  <c r="S449" i="7"/>
  <c r="Q449" i="7"/>
  <c r="O449" i="7"/>
  <c r="K449" i="7"/>
  <c r="DH448" i="7"/>
  <c r="EQ448" i="7" s="1"/>
  <c r="BU448" i="7"/>
  <c r="BS448" i="7"/>
  <c r="BQ448" i="7"/>
  <c r="BO448" i="7"/>
  <c r="BM448" i="7"/>
  <c r="BK448" i="7"/>
  <c r="BI448" i="7"/>
  <c r="BG448" i="7"/>
  <c r="BE448" i="7"/>
  <c r="BC448" i="7"/>
  <c r="BA448" i="7"/>
  <c r="AY448" i="7"/>
  <c r="AW448" i="7"/>
  <c r="AU448" i="7"/>
  <c r="AS448" i="7"/>
  <c r="AQ448" i="7"/>
  <c r="AO448" i="7"/>
  <c r="AM448" i="7"/>
  <c r="AK448" i="7"/>
  <c r="AI448" i="7"/>
  <c r="AG448" i="7"/>
  <c r="AE448" i="7"/>
  <c r="AC448" i="7"/>
  <c r="AA448" i="7"/>
  <c r="Y448" i="7"/>
  <c r="W448" i="7"/>
  <c r="U448" i="7"/>
  <c r="S448" i="7"/>
  <c r="Q448" i="7"/>
  <c r="O448" i="7"/>
  <c r="K448" i="7"/>
  <c r="DH447" i="7"/>
  <c r="ES447" i="7" s="1"/>
  <c r="BU447" i="7"/>
  <c r="BS447" i="7"/>
  <c r="BQ447" i="7"/>
  <c r="BO447" i="7"/>
  <c r="BM447" i="7"/>
  <c r="BK447" i="7"/>
  <c r="BI447" i="7"/>
  <c r="BG447" i="7"/>
  <c r="BE447" i="7"/>
  <c r="BC447" i="7"/>
  <c r="BA447" i="7"/>
  <c r="AY447" i="7"/>
  <c r="AW447" i="7"/>
  <c r="AU447" i="7"/>
  <c r="AS447" i="7"/>
  <c r="AQ447" i="7"/>
  <c r="AO447" i="7"/>
  <c r="AM447" i="7"/>
  <c r="AK447" i="7"/>
  <c r="AI447" i="7"/>
  <c r="AG447" i="7"/>
  <c r="AE447" i="7"/>
  <c r="AC447" i="7"/>
  <c r="AA447" i="7"/>
  <c r="Y447" i="7"/>
  <c r="W447" i="7"/>
  <c r="U447" i="7"/>
  <c r="S447" i="7"/>
  <c r="Q447" i="7"/>
  <c r="O447" i="7"/>
  <c r="K447" i="7"/>
  <c r="DH446" i="7"/>
  <c r="FC446" i="7" s="1"/>
  <c r="BU446" i="7"/>
  <c r="BS446" i="7"/>
  <c r="BQ446" i="7"/>
  <c r="BO446" i="7"/>
  <c r="BM446" i="7"/>
  <c r="BK446" i="7"/>
  <c r="BI446" i="7"/>
  <c r="BG446" i="7"/>
  <c r="BE446" i="7"/>
  <c r="BC446" i="7"/>
  <c r="BA446" i="7"/>
  <c r="AY446" i="7"/>
  <c r="AW446" i="7"/>
  <c r="AU446" i="7"/>
  <c r="AS446" i="7"/>
  <c r="AQ446" i="7"/>
  <c r="AO446" i="7"/>
  <c r="AM446" i="7"/>
  <c r="AK446" i="7"/>
  <c r="AI446" i="7"/>
  <c r="AG446" i="7"/>
  <c r="AE446" i="7"/>
  <c r="AC446" i="7"/>
  <c r="AA446" i="7"/>
  <c r="Y446" i="7"/>
  <c r="W446" i="7"/>
  <c r="U446" i="7"/>
  <c r="S446" i="7"/>
  <c r="Q446" i="7"/>
  <c r="O446" i="7"/>
  <c r="K446" i="7"/>
  <c r="FC445" i="7"/>
  <c r="FA445" i="7"/>
  <c r="EY445" i="7"/>
  <c r="EW445" i="7"/>
  <c r="EU445" i="7"/>
  <c r="ES445" i="7"/>
  <c r="EQ445" i="7"/>
  <c r="EO445" i="7"/>
  <c r="EM445" i="7"/>
  <c r="EK445" i="7"/>
  <c r="EI445" i="7"/>
  <c r="EG445" i="7"/>
  <c r="EE445" i="7"/>
  <c r="EC445" i="7"/>
  <c r="EA445" i="7"/>
  <c r="DY445" i="7"/>
  <c r="DW445" i="7"/>
  <c r="DU445" i="7"/>
  <c r="DS445" i="7"/>
  <c r="DQ445" i="7"/>
  <c r="DO445" i="7"/>
  <c r="DM445" i="7"/>
  <c r="DK445" i="7"/>
  <c r="DI445" i="7"/>
  <c r="DG445" i="7"/>
  <c r="DE445" i="7"/>
  <c r="BU445" i="7"/>
  <c r="BS445" i="7"/>
  <c r="BQ445" i="7"/>
  <c r="BO445" i="7"/>
  <c r="BM445" i="7"/>
  <c r="BK445" i="7"/>
  <c r="BI445" i="7"/>
  <c r="BG445" i="7"/>
  <c r="BE445" i="7"/>
  <c r="BC445" i="7"/>
  <c r="BA445" i="7"/>
  <c r="AY445" i="7"/>
  <c r="AW445" i="7"/>
  <c r="AU445" i="7"/>
  <c r="AS445" i="7"/>
  <c r="AQ445" i="7"/>
  <c r="AO445" i="7"/>
  <c r="AM445" i="7"/>
  <c r="AK445" i="7"/>
  <c r="AI445" i="7"/>
  <c r="AG445" i="7"/>
  <c r="AE445" i="7"/>
  <c r="AC445" i="7"/>
  <c r="AA445" i="7"/>
  <c r="Y445" i="7"/>
  <c r="W445" i="7"/>
  <c r="U445" i="7"/>
  <c r="S445" i="7"/>
  <c r="Q445" i="7"/>
  <c r="O445" i="7"/>
  <c r="K445" i="7"/>
  <c r="FC444" i="7"/>
  <c r="FA444" i="7"/>
  <c r="EY444" i="7"/>
  <c r="EW444" i="7"/>
  <c r="EU444" i="7"/>
  <c r="ES444" i="7"/>
  <c r="EQ444" i="7"/>
  <c r="EO444" i="7"/>
  <c r="EM444" i="7"/>
  <c r="EK444" i="7"/>
  <c r="EI444" i="7"/>
  <c r="EG444" i="7"/>
  <c r="EE444" i="7"/>
  <c r="EC444" i="7"/>
  <c r="EA444" i="7"/>
  <c r="DY444" i="7"/>
  <c r="DW444" i="7"/>
  <c r="DU444" i="7"/>
  <c r="DS444" i="7"/>
  <c r="DQ444" i="7"/>
  <c r="DO444" i="7"/>
  <c r="DM444" i="7"/>
  <c r="DK444" i="7"/>
  <c r="DI444" i="7"/>
  <c r="DG444" i="7"/>
  <c r="DE444" i="7"/>
  <c r="BU444" i="7"/>
  <c r="BS444" i="7"/>
  <c r="BQ444" i="7"/>
  <c r="BO444" i="7"/>
  <c r="BM444" i="7"/>
  <c r="BK444" i="7"/>
  <c r="BI444" i="7"/>
  <c r="BG444" i="7"/>
  <c r="BE444" i="7"/>
  <c r="BC444" i="7"/>
  <c r="BA444" i="7"/>
  <c r="AY444" i="7"/>
  <c r="AW444" i="7"/>
  <c r="AU444" i="7"/>
  <c r="AS444" i="7"/>
  <c r="AQ444" i="7"/>
  <c r="AO444" i="7"/>
  <c r="AM444" i="7"/>
  <c r="AK444" i="7"/>
  <c r="AI444" i="7"/>
  <c r="AG444" i="7"/>
  <c r="AE444" i="7"/>
  <c r="AC444" i="7"/>
  <c r="AA444" i="7"/>
  <c r="Y444" i="7"/>
  <c r="W444" i="7"/>
  <c r="U444" i="7"/>
  <c r="S444" i="7"/>
  <c r="Q444" i="7"/>
  <c r="O444" i="7"/>
  <c r="K444" i="7"/>
  <c r="FC443" i="7"/>
  <c r="FA443" i="7"/>
  <c r="EY443" i="7"/>
  <c r="EW443" i="7"/>
  <c r="EU443" i="7"/>
  <c r="ES443" i="7"/>
  <c r="EQ443" i="7"/>
  <c r="EO443" i="7"/>
  <c r="EM443" i="7"/>
  <c r="EK443" i="7"/>
  <c r="EI443" i="7"/>
  <c r="EG443" i="7"/>
  <c r="EE443" i="7"/>
  <c r="EC443" i="7"/>
  <c r="EA443" i="7"/>
  <c r="DY443" i="7"/>
  <c r="DW443" i="7"/>
  <c r="DU443" i="7"/>
  <c r="DS443" i="7"/>
  <c r="DQ443" i="7"/>
  <c r="DO443" i="7"/>
  <c r="DM443" i="7"/>
  <c r="DK443" i="7"/>
  <c r="DI443" i="7"/>
  <c r="DG443" i="7"/>
  <c r="DE443" i="7"/>
  <c r="BU443" i="7"/>
  <c r="BS443" i="7"/>
  <c r="BQ443" i="7"/>
  <c r="BO443" i="7"/>
  <c r="BM443" i="7"/>
  <c r="BK443" i="7"/>
  <c r="BI443" i="7"/>
  <c r="BG443" i="7"/>
  <c r="BE443" i="7"/>
  <c r="BC443" i="7"/>
  <c r="BA443" i="7"/>
  <c r="AY443" i="7"/>
  <c r="AW443" i="7"/>
  <c r="AU443" i="7"/>
  <c r="AS443" i="7"/>
  <c r="AQ443" i="7"/>
  <c r="AO443" i="7"/>
  <c r="AM443" i="7"/>
  <c r="AK443" i="7"/>
  <c r="AI443" i="7"/>
  <c r="AG443" i="7"/>
  <c r="AE443" i="7"/>
  <c r="AC443" i="7"/>
  <c r="AA443" i="7"/>
  <c r="Y443" i="7"/>
  <c r="W443" i="7"/>
  <c r="U443" i="7"/>
  <c r="S443" i="7"/>
  <c r="Q443" i="7"/>
  <c r="O443" i="7"/>
  <c r="K443" i="7"/>
  <c r="FC442" i="7"/>
  <c r="FA442" i="7"/>
  <c r="EY442" i="7"/>
  <c r="EW442" i="7"/>
  <c r="EU442" i="7"/>
  <c r="ES442" i="7"/>
  <c r="EQ442" i="7"/>
  <c r="EO442" i="7"/>
  <c r="EM442" i="7"/>
  <c r="EK442" i="7"/>
  <c r="EI442" i="7"/>
  <c r="EG442" i="7"/>
  <c r="EE442" i="7"/>
  <c r="EC442" i="7"/>
  <c r="EA442" i="7"/>
  <c r="DY442" i="7"/>
  <c r="DW442" i="7"/>
  <c r="DU442" i="7"/>
  <c r="DS442" i="7"/>
  <c r="DQ442" i="7"/>
  <c r="DO442" i="7"/>
  <c r="DM442" i="7"/>
  <c r="DK442" i="7"/>
  <c r="DI442" i="7"/>
  <c r="DG442" i="7"/>
  <c r="DE442" i="7"/>
  <c r="BU442" i="7"/>
  <c r="BS442" i="7"/>
  <c r="BQ442" i="7"/>
  <c r="BO442" i="7"/>
  <c r="BM442" i="7"/>
  <c r="BK442" i="7"/>
  <c r="BI442" i="7"/>
  <c r="BG442" i="7"/>
  <c r="BE442" i="7"/>
  <c r="BC442" i="7"/>
  <c r="BA442" i="7"/>
  <c r="AY442" i="7"/>
  <c r="AW442" i="7"/>
  <c r="AU442" i="7"/>
  <c r="AS442" i="7"/>
  <c r="AQ442" i="7"/>
  <c r="AO442" i="7"/>
  <c r="AM442" i="7"/>
  <c r="AK442" i="7"/>
  <c r="AI442" i="7"/>
  <c r="AG442" i="7"/>
  <c r="AE442" i="7"/>
  <c r="AC442" i="7"/>
  <c r="AA442" i="7"/>
  <c r="Y442" i="7"/>
  <c r="W442" i="7"/>
  <c r="U442" i="7"/>
  <c r="S442" i="7"/>
  <c r="Q442" i="7"/>
  <c r="O442" i="7"/>
  <c r="K442" i="7"/>
  <c r="FC441" i="7"/>
  <c r="FA441" i="7"/>
  <c r="EY441" i="7"/>
  <c r="EW441" i="7"/>
  <c r="EU441" i="7"/>
  <c r="ES441" i="7"/>
  <c r="EQ441" i="7"/>
  <c r="EO441" i="7"/>
  <c r="EM441" i="7"/>
  <c r="EK441" i="7"/>
  <c r="EI441" i="7"/>
  <c r="EG441" i="7"/>
  <c r="EE441" i="7"/>
  <c r="EC441" i="7"/>
  <c r="EA441" i="7"/>
  <c r="DY441" i="7"/>
  <c r="DW441" i="7"/>
  <c r="DU441" i="7"/>
  <c r="DS441" i="7"/>
  <c r="DQ441" i="7"/>
  <c r="DO441" i="7"/>
  <c r="DM441" i="7"/>
  <c r="DK441" i="7"/>
  <c r="DI441" i="7"/>
  <c r="DG441" i="7"/>
  <c r="DE441" i="7"/>
  <c r="BU441" i="7"/>
  <c r="BS441" i="7"/>
  <c r="BQ441" i="7"/>
  <c r="BO441" i="7"/>
  <c r="BM441" i="7"/>
  <c r="BK441" i="7"/>
  <c r="BI441" i="7"/>
  <c r="BG441" i="7"/>
  <c r="BE441" i="7"/>
  <c r="BC441" i="7"/>
  <c r="BA441" i="7"/>
  <c r="AY441" i="7"/>
  <c r="AW441" i="7"/>
  <c r="AU441" i="7"/>
  <c r="AS441" i="7"/>
  <c r="AQ441" i="7"/>
  <c r="AO441" i="7"/>
  <c r="AM441" i="7"/>
  <c r="AK441" i="7"/>
  <c r="AI441" i="7"/>
  <c r="AG441" i="7"/>
  <c r="AE441" i="7"/>
  <c r="AC441" i="7"/>
  <c r="AA441" i="7"/>
  <c r="Y441" i="7"/>
  <c r="W441" i="7"/>
  <c r="U441" i="7"/>
  <c r="S441" i="7"/>
  <c r="Q441" i="7"/>
  <c r="O441" i="7"/>
  <c r="K441" i="7"/>
  <c r="FC440" i="7"/>
  <c r="FA440" i="7"/>
  <c r="EY440" i="7"/>
  <c r="EW440" i="7"/>
  <c r="EU440" i="7"/>
  <c r="ES440" i="7"/>
  <c r="EQ440" i="7"/>
  <c r="EO440" i="7"/>
  <c r="EM440" i="7"/>
  <c r="EK440" i="7"/>
  <c r="EI440" i="7"/>
  <c r="EG440" i="7"/>
  <c r="EE440" i="7"/>
  <c r="EC440" i="7"/>
  <c r="EA440" i="7"/>
  <c r="DY440" i="7"/>
  <c r="DW440" i="7"/>
  <c r="DU440" i="7"/>
  <c r="DS440" i="7"/>
  <c r="DQ440" i="7"/>
  <c r="DO440" i="7"/>
  <c r="DM440" i="7"/>
  <c r="DK440" i="7"/>
  <c r="DI440" i="7"/>
  <c r="DG440" i="7"/>
  <c r="DE440" i="7"/>
  <c r="BU440" i="7"/>
  <c r="BS440" i="7"/>
  <c r="BQ440" i="7"/>
  <c r="BO440" i="7"/>
  <c r="BM440" i="7"/>
  <c r="BK440" i="7"/>
  <c r="BI440" i="7"/>
  <c r="BG440" i="7"/>
  <c r="BE440" i="7"/>
  <c r="BC440" i="7"/>
  <c r="BA440" i="7"/>
  <c r="AY440" i="7"/>
  <c r="AW440" i="7"/>
  <c r="AU440" i="7"/>
  <c r="AS440" i="7"/>
  <c r="AQ440" i="7"/>
  <c r="AO440" i="7"/>
  <c r="AM440" i="7"/>
  <c r="AK440" i="7"/>
  <c r="AI440" i="7"/>
  <c r="AG440" i="7"/>
  <c r="AE440" i="7"/>
  <c r="AC440" i="7"/>
  <c r="AA440" i="7"/>
  <c r="Y440" i="7"/>
  <c r="W440" i="7"/>
  <c r="U440" i="7"/>
  <c r="S440" i="7"/>
  <c r="Q440" i="7"/>
  <c r="O440" i="7"/>
  <c r="J440" i="7"/>
  <c r="K440" i="7" s="1"/>
  <c r="FC439" i="7"/>
  <c r="FA439" i="7"/>
  <c r="EY439" i="7"/>
  <c r="EW439" i="7"/>
  <c r="EU439" i="7"/>
  <c r="ES439" i="7"/>
  <c r="EQ439" i="7"/>
  <c r="EO439" i="7"/>
  <c r="EM439" i="7"/>
  <c r="EK439" i="7"/>
  <c r="EI439" i="7"/>
  <c r="EG439" i="7"/>
  <c r="EE439" i="7"/>
  <c r="EC439" i="7"/>
  <c r="EA439" i="7"/>
  <c r="DY439" i="7"/>
  <c r="DW439" i="7"/>
  <c r="DU439" i="7"/>
  <c r="DS439" i="7"/>
  <c r="DQ439" i="7"/>
  <c r="DO439" i="7"/>
  <c r="DM439" i="7"/>
  <c r="DK439" i="7"/>
  <c r="DI439" i="7"/>
  <c r="DG439" i="7"/>
  <c r="DE439" i="7"/>
  <c r="BU439" i="7"/>
  <c r="BS439" i="7"/>
  <c r="BQ439" i="7"/>
  <c r="BO439" i="7"/>
  <c r="BM439" i="7"/>
  <c r="BK439" i="7"/>
  <c r="BI439" i="7"/>
  <c r="BG439" i="7"/>
  <c r="BE439" i="7"/>
  <c r="BC439" i="7"/>
  <c r="BA439" i="7"/>
  <c r="AY439" i="7"/>
  <c r="AW439" i="7"/>
  <c r="AU439" i="7"/>
  <c r="AS439" i="7"/>
  <c r="AQ439" i="7"/>
  <c r="AO439" i="7"/>
  <c r="AM439" i="7"/>
  <c r="AK439" i="7"/>
  <c r="AI439" i="7"/>
  <c r="AG439" i="7"/>
  <c r="AE439" i="7"/>
  <c r="AC439" i="7"/>
  <c r="AA439" i="7"/>
  <c r="Y439" i="7"/>
  <c r="W439" i="7"/>
  <c r="U439" i="7"/>
  <c r="S439" i="7"/>
  <c r="Q439" i="7"/>
  <c r="O439" i="7"/>
  <c r="J439" i="7"/>
  <c r="K439" i="7" s="1"/>
  <c r="FC438" i="7"/>
  <c r="FA438" i="7"/>
  <c r="EY438" i="7"/>
  <c r="EW438" i="7"/>
  <c r="EU438" i="7"/>
  <c r="ES438" i="7"/>
  <c r="EQ438" i="7"/>
  <c r="EO438" i="7"/>
  <c r="EM438" i="7"/>
  <c r="EK438" i="7"/>
  <c r="EI438" i="7"/>
  <c r="EG438" i="7"/>
  <c r="EE438" i="7"/>
  <c r="EC438" i="7"/>
  <c r="EA438" i="7"/>
  <c r="DY438" i="7"/>
  <c r="DW438" i="7"/>
  <c r="DU438" i="7"/>
  <c r="DS438" i="7"/>
  <c r="DQ438" i="7"/>
  <c r="DO438" i="7"/>
  <c r="DM438" i="7"/>
  <c r="DK438" i="7"/>
  <c r="DI438" i="7"/>
  <c r="DG438" i="7"/>
  <c r="DE438" i="7"/>
  <c r="BU438" i="7"/>
  <c r="BS438" i="7"/>
  <c r="BQ438" i="7"/>
  <c r="BO438" i="7"/>
  <c r="BM438" i="7"/>
  <c r="BK438" i="7"/>
  <c r="BI438" i="7"/>
  <c r="BG438" i="7"/>
  <c r="BE438" i="7"/>
  <c r="BC438" i="7"/>
  <c r="BA438" i="7"/>
  <c r="AY438" i="7"/>
  <c r="AW438" i="7"/>
  <c r="AU438" i="7"/>
  <c r="AS438" i="7"/>
  <c r="AQ438" i="7"/>
  <c r="AO438" i="7"/>
  <c r="AM438" i="7"/>
  <c r="AK438" i="7"/>
  <c r="AI438" i="7"/>
  <c r="AG438" i="7"/>
  <c r="AE438" i="7"/>
  <c r="AC438" i="7"/>
  <c r="AA438" i="7"/>
  <c r="Y438" i="7"/>
  <c r="W438" i="7"/>
  <c r="U438" i="7"/>
  <c r="S438" i="7"/>
  <c r="Q438" i="7"/>
  <c r="O438" i="7"/>
  <c r="J438" i="7"/>
  <c r="K438" i="7" s="1"/>
  <c r="FC437" i="7"/>
  <c r="FA437" i="7"/>
  <c r="EY437" i="7"/>
  <c r="EW437" i="7"/>
  <c r="EU437" i="7"/>
  <c r="ES437" i="7"/>
  <c r="EQ437" i="7"/>
  <c r="EO437" i="7"/>
  <c r="EM437" i="7"/>
  <c r="EK437" i="7"/>
  <c r="EI437" i="7"/>
  <c r="EG437" i="7"/>
  <c r="EE437" i="7"/>
  <c r="EC437" i="7"/>
  <c r="EA437" i="7"/>
  <c r="DY437" i="7"/>
  <c r="DW437" i="7"/>
  <c r="DU437" i="7"/>
  <c r="DS437" i="7"/>
  <c r="DQ437" i="7"/>
  <c r="DO437" i="7"/>
  <c r="DM437" i="7"/>
  <c r="DK437" i="7"/>
  <c r="DI437" i="7"/>
  <c r="DG437" i="7"/>
  <c r="DE437" i="7"/>
  <c r="BU437" i="7"/>
  <c r="BS437" i="7"/>
  <c r="BQ437" i="7"/>
  <c r="BO437" i="7"/>
  <c r="BM437" i="7"/>
  <c r="BK437" i="7"/>
  <c r="BI437" i="7"/>
  <c r="BG437" i="7"/>
  <c r="BE437" i="7"/>
  <c r="BC437" i="7"/>
  <c r="BA437" i="7"/>
  <c r="AY437" i="7"/>
  <c r="AW437" i="7"/>
  <c r="AU437" i="7"/>
  <c r="AS437" i="7"/>
  <c r="AQ437" i="7"/>
  <c r="AO437" i="7"/>
  <c r="AM437" i="7"/>
  <c r="AK437" i="7"/>
  <c r="AI437" i="7"/>
  <c r="AG437" i="7"/>
  <c r="AE437" i="7"/>
  <c r="AC437" i="7"/>
  <c r="AA437" i="7"/>
  <c r="Y437" i="7"/>
  <c r="W437" i="7"/>
  <c r="U437" i="7"/>
  <c r="S437" i="7"/>
  <c r="Q437" i="7"/>
  <c r="O437" i="7"/>
  <c r="J437" i="7"/>
  <c r="K437" i="7" s="1"/>
  <c r="FC436" i="7"/>
  <c r="FA436" i="7"/>
  <c r="EY436" i="7"/>
  <c r="EW436" i="7"/>
  <c r="EU436" i="7"/>
  <c r="ES436" i="7"/>
  <c r="EQ436" i="7"/>
  <c r="EO436" i="7"/>
  <c r="EM436" i="7"/>
  <c r="EK436" i="7"/>
  <c r="EI436" i="7"/>
  <c r="EG436" i="7"/>
  <c r="EE436" i="7"/>
  <c r="EC436" i="7"/>
  <c r="EA436" i="7"/>
  <c r="DY436" i="7"/>
  <c r="DW436" i="7"/>
  <c r="DU436" i="7"/>
  <c r="DS436" i="7"/>
  <c r="DQ436" i="7"/>
  <c r="DO436" i="7"/>
  <c r="DM436" i="7"/>
  <c r="DK436" i="7"/>
  <c r="DI436" i="7"/>
  <c r="DG436" i="7"/>
  <c r="DE436" i="7"/>
  <c r="BU436" i="7"/>
  <c r="BS436" i="7"/>
  <c r="BQ436" i="7"/>
  <c r="BO436" i="7"/>
  <c r="BM436" i="7"/>
  <c r="BK436" i="7"/>
  <c r="BI436" i="7"/>
  <c r="BG436" i="7"/>
  <c r="BE436" i="7"/>
  <c r="BC436" i="7"/>
  <c r="BA436" i="7"/>
  <c r="AY436" i="7"/>
  <c r="AW436" i="7"/>
  <c r="AU436" i="7"/>
  <c r="AS436" i="7"/>
  <c r="AQ436" i="7"/>
  <c r="AO436" i="7"/>
  <c r="AM436" i="7"/>
  <c r="AK436" i="7"/>
  <c r="AI436" i="7"/>
  <c r="AG436" i="7"/>
  <c r="AE436" i="7"/>
  <c r="AC436" i="7"/>
  <c r="AA436" i="7"/>
  <c r="Y436" i="7"/>
  <c r="W436" i="7"/>
  <c r="U436" i="7"/>
  <c r="S436" i="7"/>
  <c r="Q436" i="7"/>
  <c r="O436" i="7"/>
  <c r="K436" i="7"/>
  <c r="FC435" i="7"/>
  <c r="FA435" i="7"/>
  <c r="EY435" i="7"/>
  <c r="EW435" i="7"/>
  <c r="EU435" i="7"/>
  <c r="ES435" i="7"/>
  <c r="EQ435" i="7"/>
  <c r="EO435" i="7"/>
  <c r="EM435" i="7"/>
  <c r="EK435" i="7"/>
  <c r="EI435" i="7"/>
  <c r="EG435" i="7"/>
  <c r="EE435" i="7"/>
  <c r="EC435" i="7"/>
  <c r="EA435" i="7"/>
  <c r="DY435" i="7"/>
  <c r="DW435" i="7"/>
  <c r="DU435" i="7"/>
  <c r="DS435" i="7"/>
  <c r="DQ435" i="7"/>
  <c r="DO435" i="7"/>
  <c r="DM435" i="7"/>
  <c r="DK435" i="7"/>
  <c r="DI435" i="7"/>
  <c r="DG435" i="7"/>
  <c r="DE435" i="7"/>
  <c r="BU435" i="7"/>
  <c r="BS435" i="7"/>
  <c r="BQ435" i="7"/>
  <c r="BO435" i="7"/>
  <c r="BM435" i="7"/>
  <c r="BK435" i="7"/>
  <c r="BI435" i="7"/>
  <c r="BG435" i="7"/>
  <c r="BE435" i="7"/>
  <c r="BC435" i="7"/>
  <c r="BA435" i="7"/>
  <c r="AY435" i="7"/>
  <c r="AW435" i="7"/>
  <c r="AU435" i="7"/>
  <c r="AS435" i="7"/>
  <c r="AQ435" i="7"/>
  <c r="AO435" i="7"/>
  <c r="AM435" i="7"/>
  <c r="AK435" i="7"/>
  <c r="AI435" i="7"/>
  <c r="AG435" i="7"/>
  <c r="AE435" i="7"/>
  <c r="AC435" i="7"/>
  <c r="AA435" i="7"/>
  <c r="Y435" i="7"/>
  <c r="W435" i="7"/>
  <c r="U435" i="7"/>
  <c r="S435" i="7"/>
  <c r="Q435" i="7"/>
  <c r="O435" i="7"/>
  <c r="J435" i="7"/>
  <c r="K435" i="7" s="1"/>
  <c r="DH434" i="7"/>
  <c r="EQ434" i="7" s="1"/>
  <c r="BU434" i="7"/>
  <c r="BS434" i="7"/>
  <c r="BQ434" i="7"/>
  <c r="BO434" i="7"/>
  <c r="BM434" i="7"/>
  <c r="BK434" i="7"/>
  <c r="BI434" i="7"/>
  <c r="BG434" i="7"/>
  <c r="BE434" i="7"/>
  <c r="BC434" i="7"/>
  <c r="BA434" i="7"/>
  <c r="AY434" i="7"/>
  <c r="AW434" i="7"/>
  <c r="AU434" i="7"/>
  <c r="AS434" i="7"/>
  <c r="AQ434" i="7"/>
  <c r="AO434" i="7"/>
  <c r="AM434" i="7"/>
  <c r="AK434" i="7"/>
  <c r="AI434" i="7"/>
  <c r="AG434" i="7"/>
  <c r="AE434" i="7"/>
  <c r="AC434" i="7"/>
  <c r="AA434" i="7"/>
  <c r="Y434" i="7"/>
  <c r="W434" i="7"/>
  <c r="U434" i="7"/>
  <c r="S434" i="7"/>
  <c r="Q434" i="7"/>
  <c r="O434" i="7"/>
  <c r="J434" i="7"/>
  <c r="K434" i="7" s="1"/>
  <c r="DH433" i="7"/>
  <c r="ES433" i="7" s="1"/>
  <c r="BU433" i="7"/>
  <c r="BS433" i="7"/>
  <c r="BQ433" i="7"/>
  <c r="BO433" i="7"/>
  <c r="BM433" i="7"/>
  <c r="BK433" i="7"/>
  <c r="BI433" i="7"/>
  <c r="BG433" i="7"/>
  <c r="BE433" i="7"/>
  <c r="BC433" i="7"/>
  <c r="BA433" i="7"/>
  <c r="AY433" i="7"/>
  <c r="AW433" i="7"/>
  <c r="AU433" i="7"/>
  <c r="AS433" i="7"/>
  <c r="AQ433" i="7"/>
  <c r="AO433" i="7"/>
  <c r="AM433" i="7"/>
  <c r="AK433" i="7"/>
  <c r="AI433" i="7"/>
  <c r="AG433" i="7"/>
  <c r="AE433" i="7"/>
  <c r="AC433" i="7"/>
  <c r="AA433" i="7"/>
  <c r="Y433" i="7"/>
  <c r="W433" i="7"/>
  <c r="U433" i="7"/>
  <c r="S433" i="7"/>
  <c r="Q433" i="7"/>
  <c r="O433" i="7"/>
  <c r="J433" i="7"/>
  <c r="K433" i="7" s="1"/>
  <c r="DH432" i="7"/>
  <c r="ES432" i="7" s="1"/>
  <c r="BU432" i="7"/>
  <c r="BS432" i="7"/>
  <c r="BQ432" i="7"/>
  <c r="BO432" i="7"/>
  <c r="BM432" i="7"/>
  <c r="BK432" i="7"/>
  <c r="BI432" i="7"/>
  <c r="BG432" i="7"/>
  <c r="BE432" i="7"/>
  <c r="BC432" i="7"/>
  <c r="BA432" i="7"/>
  <c r="AY432" i="7"/>
  <c r="AW432" i="7"/>
  <c r="AU432" i="7"/>
  <c r="AS432" i="7"/>
  <c r="AQ432" i="7"/>
  <c r="AO432" i="7"/>
  <c r="AM432" i="7"/>
  <c r="AK432" i="7"/>
  <c r="AI432" i="7"/>
  <c r="AG432" i="7"/>
  <c r="AE432" i="7"/>
  <c r="AC432" i="7"/>
  <c r="AA432" i="7"/>
  <c r="Y432" i="7"/>
  <c r="W432" i="7"/>
  <c r="U432" i="7"/>
  <c r="S432" i="7"/>
  <c r="Q432" i="7"/>
  <c r="O432" i="7"/>
  <c r="K432" i="7"/>
  <c r="DH431" i="7"/>
  <c r="FC431" i="7" s="1"/>
  <c r="BU431" i="7"/>
  <c r="BS431" i="7"/>
  <c r="BQ431" i="7"/>
  <c r="BO431" i="7"/>
  <c r="BM431" i="7"/>
  <c r="BK431" i="7"/>
  <c r="BI431" i="7"/>
  <c r="BG431" i="7"/>
  <c r="BE431" i="7"/>
  <c r="BC431" i="7"/>
  <c r="BA431" i="7"/>
  <c r="AY431" i="7"/>
  <c r="AW431" i="7"/>
  <c r="AU431" i="7"/>
  <c r="AS431" i="7"/>
  <c r="AQ431" i="7"/>
  <c r="AO431" i="7"/>
  <c r="AM431" i="7"/>
  <c r="AK431" i="7"/>
  <c r="AI431" i="7"/>
  <c r="AG431" i="7"/>
  <c r="AE431" i="7"/>
  <c r="AC431" i="7"/>
  <c r="AA431" i="7"/>
  <c r="Y431" i="7"/>
  <c r="W431" i="7"/>
  <c r="U431" i="7"/>
  <c r="S431" i="7"/>
  <c r="Q431" i="7"/>
  <c r="O431" i="7"/>
  <c r="J431" i="7"/>
  <c r="K431" i="7" s="1"/>
  <c r="H431" i="7"/>
  <c r="DH430" i="7"/>
  <c r="EU430" i="7" s="1"/>
  <c r="BU430" i="7"/>
  <c r="BS430" i="7"/>
  <c r="BQ430" i="7"/>
  <c r="BO430" i="7"/>
  <c r="BM430" i="7"/>
  <c r="BK430" i="7"/>
  <c r="BI430" i="7"/>
  <c r="BG430" i="7"/>
  <c r="BE430" i="7"/>
  <c r="BC430" i="7"/>
  <c r="BA430" i="7"/>
  <c r="AY430" i="7"/>
  <c r="AW430" i="7"/>
  <c r="AU430" i="7"/>
  <c r="AS430" i="7"/>
  <c r="AQ430" i="7"/>
  <c r="AO430" i="7"/>
  <c r="AM430" i="7"/>
  <c r="AK430" i="7"/>
  <c r="AI430" i="7"/>
  <c r="AG430" i="7"/>
  <c r="AE430" i="7"/>
  <c r="AC430" i="7"/>
  <c r="AA430" i="7"/>
  <c r="Y430" i="7"/>
  <c r="W430" i="7"/>
  <c r="U430" i="7"/>
  <c r="S430" i="7"/>
  <c r="Q430" i="7"/>
  <c r="O430" i="7"/>
  <c r="J430" i="7"/>
  <c r="K430" i="7" s="1"/>
  <c r="H430" i="7"/>
  <c r="DH429" i="7"/>
  <c r="EY429" i="7" s="1"/>
  <c r="BU429" i="7"/>
  <c r="BS429" i="7"/>
  <c r="BQ429" i="7"/>
  <c r="BO429" i="7"/>
  <c r="BM429" i="7"/>
  <c r="BK429" i="7"/>
  <c r="BI429" i="7"/>
  <c r="BG429" i="7"/>
  <c r="BE429" i="7"/>
  <c r="BC429" i="7"/>
  <c r="BA429" i="7"/>
  <c r="AY429" i="7"/>
  <c r="AW429" i="7"/>
  <c r="AU429" i="7"/>
  <c r="AS429" i="7"/>
  <c r="AQ429" i="7"/>
  <c r="AO429" i="7"/>
  <c r="AM429" i="7"/>
  <c r="AK429" i="7"/>
  <c r="AI429" i="7"/>
  <c r="AG429" i="7"/>
  <c r="AE429" i="7"/>
  <c r="AC429" i="7"/>
  <c r="AA429" i="7"/>
  <c r="Y429" i="7"/>
  <c r="W429" i="7"/>
  <c r="U429" i="7"/>
  <c r="S429" i="7"/>
  <c r="Q429" i="7"/>
  <c r="O429" i="7"/>
  <c r="J429" i="7"/>
  <c r="K429" i="7" s="1"/>
  <c r="H429" i="7"/>
  <c r="DH428" i="7"/>
  <c r="FC428" i="7" s="1"/>
  <c r="BU428" i="7"/>
  <c r="BS428" i="7"/>
  <c r="BQ428" i="7"/>
  <c r="BO428" i="7"/>
  <c r="BM428" i="7"/>
  <c r="BK428" i="7"/>
  <c r="BI428" i="7"/>
  <c r="BG428" i="7"/>
  <c r="BE428" i="7"/>
  <c r="BC428" i="7"/>
  <c r="BA428" i="7"/>
  <c r="AY428" i="7"/>
  <c r="AW428" i="7"/>
  <c r="AU428" i="7"/>
  <c r="AS428" i="7"/>
  <c r="AQ428" i="7"/>
  <c r="AO428" i="7"/>
  <c r="AM428" i="7"/>
  <c r="AK428" i="7"/>
  <c r="AI428" i="7"/>
  <c r="AG428" i="7"/>
  <c r="AE428" i="7"/>
  <c r="AC428" i="7"/>
  <c r="AA428" i="7"/>
  <c r="Y428" i="7"/>
  <c r="W428" i="7"/>
  <c r="U428" i="7"/>
  <c r="S428" i="7"/>
  <c r="Q428" i="7"/>
  <c r="O428" i="7"/>
  <c r="J428" i="7"/>
  <c r="K428" i="7" s="1"/>
  <c r="DH427" i="7"/>
  <c r="FC427" i="7" s="1"/>
  <c r="BU427" i="7"/>
  <c r="BS427" i="7"/>
  <c r="BQ427" i="7"/>
  <c r="BO427" i="7"/>
  <c r="BM427" i="7"/>
  <c r="BK427" i="7"/>
  <c r="BI427" i="7"/>
  <c r="BG427" i="7"/>
  <c r="BE427" i="7"/>
  <c r="BC427" i="7"/>
  <c r="BA427" i="7"/>
  <c r="AY427" i="7"/>
  <c r="AW427" i="7"/>
  <c r="AU427" i="7"/>
  <c r="AS427" i="7"/>
  <c r="AQ427" i="7"/>
  <c r="AO427" i="7"/>
  <c r="AM427" i="7"/>
  <c r="AK427" i="7"/>
  <c r="AI427" i="7"/>
  <c r="AG427" i="7"/>
  <c r="AE427" i="7"/>
  <c r="AC427" i="7"/>
  <c r="AA427" i="7"/>
  <c r="Y427" i="7"/>
  <c r="W427" i="7"/>
  <c r="U427" i="7"/>
  <c r="S427" i="7"/>
  <c r="Q427" i="7"/>
  <c r="O427" i="7"/>
  <c r="K427" i="7"/>
  <c r="DH426" i="7"/>
  <c r="BU426" i="7"/>
  <c r="BS426" i="7"/>
  <c r="BQ426" i="7"/>
  <c r="BO426" i="7"/>
  <c r="BM426" i="7"/>
  <c r="BK426" i="7"/>
  <c r="BI426" i="7"/>
  <c r="BG426" i="7"/>
  <c r="BE426" i="7"/>
  <c r="BC426" i="7"/>
  <c r="BA426" i="7"/>
  <c r="AY426" i="7"/>
  <c r="AW426" i="7"/>
  <c r="AU426" i="7"/>
  <c r="AS426" i="7"/>
  <c r="AQ426" i="7"/>
  <c r="AO426" i="7"/>
  <c r="AM426" i="7"/>
  <c r="AK426" i="7"/>
  <c r="AI426" i="7"/>
  <c r="AG426" i="7"/>
  <c r="AE426" i="7"/>
  <c r="AC426" i="7"/>
  <c r="AA426" i="7"/>
  <c r="Y426" i="7"/>
  <c r="W426" i="7"/>
  <c r="U426" i="7"/>
  <c r="S426" i="7"/>
  <c r="Q426" i="7"/>
  <c r="O426" i="7"/>
  <c r="K426" i="7"/>
  <c r="DH425" i="7"/>
  <c r="BU425" i="7"/>
  <c r="BS425" i="7"/>
  <c r="BQ425" i="7"/>
  <c r="BO425" i="7"/>
  <c r="BM425" i="7"/>
  <c r="BK425" i="7"/>
  <c r="BI425" i="7"/>
  <c r="BG425" i="7"/>
  <c r="BE425" i="7"/>
  <c r="BC425" i="7"/>
  <c r="BA425" i="7"/>
  <c r="AY425" i="7"/>
  <c r="AW425" i="7"/>
  <c r="AU425" i="7"/>
  <c r="AS425" i="7"/>
  <c r="AQ425" i="7"/>
  <c r="AO425" i="7"/>
  <c r="AM425" i="7"/>
  <c r="AK425" i="7"/>
  <c r="AI425" i="7"/>
  <c r="AG425" i="7"/>
  <c r="AE425" i="7"/>
  <c r="AC425" i="7"/>
  <c r="AA425" i="7"/>
  <c r="Y425" i="7"/>
  <c r="W425" i="7"/>
  <c r="U425" i="7"/>
  <c r="S425" i="7"/>
  <c r="Q425" i="7"/>
  <c r="O425" i="7"/>
  <c r="J425" i="7"/>
  <c r="K425" i="7" s="1"/>
  <c r="H425" i="7"/>
  <c r="DH424" i="7"/>
  <c r="BU424" i="7"/>
  <c r="BS424" i="7"/>
  <c r="BQ424" i="7"/>
  <c r="BO424" i="7"/>
  <c r="BM424" i="7"/>
  <c r="BK424" i="7"/>
  <c r="BI424" i="7"/>
  <c r="BG424" i="7"/>
  <c r="BE424" i="7"/>
  <c r="BC424" i="7"/>
  <c r="BA424" i="7"/>
  <c r="AY424" i="7"/>
  <c r="AW424" i="7"/>
  <c r="AU424" i="7"/>
  <c r="AS424" i="7"/>
  <c r="AQ424" i="7"/>
  <c r="AO424" i="7"/>
  <c r="AM424" i="7"/>
  <c r="AK424" i="7"/>
  <c r="AI424" i="7"/>
  <c r="AG424" i="7"/>
  <c r="AE424" i="7"/>
  <c r="AC424" i="7"/>
  <c r="AA424" i="7"/>
  <c r="Y424" i="7"/>
  <c r="W424" i="7"/>
  <c r="U424" i="7"/>
  <c r="S424" i="7"/>
  <c r="Q424" i="7"/>
  <c r="O424" i="7"/>
  <c r="K424" i="7"/>
  <c r="H424" i="7"/>
  <c r="DH423" i="7"/>
  <c r="EW423" i="7" s="1"/>
  <c r="BU423" i="7"/>
  <c r="BS423" i="7"/>
  <c r="BQ423" i="7"/>
  <c r="BO423" i="7"/>
  <c r="BM423" i="7"/>
  <c r="BK423" i="7"/>
  <c r="BI423" i="7"/>
  <c r="BG423" i="7"/>
  <c r="BE423" i="7"/>
  <c r="BC423" i="7"/>
  <c r="BA423" i="7"/>
  <c r="AY423" i="7"/>
  <c r="AW423" i="7"/>
  <c r="AU423" i="7"/>
  <c r="AS423" i="7"/>
  <c r="AQ423" i="7"/>
  <c r="AO423" i="7"/>
  <c r="AM423" i="7"/>
  <c r="AK423" i="7"/>
  <c r="AI423" i="7"/>
  <c r="AG423" i="7"/>
  <c r="AE423" i="7"/>
  <c r="AC423" i="7"/>
  <c r="AA423" i="7"/>
  <c r="Y423" i="7"/>
  <c r="W423" i="7"/>
  <c r="U423" i="7"/>
  <c r="S423" i="7"/>
  <c r="Q423" i="7"/>
  <c r="O423" i="7"/>
  <c r="K423" i="7"/>
  <c r="H423" i="7"/>
  <c r="FC422" i="7"/>
  <c r="FA422" i="7"/>
  <c r="EY422" i="7"/>
  <c r="EW422" i="7"/>
  <c r="EU422" i="7"/>
  <c r="ES422" i="7"/>
  <c r="EQ422" i="7"/>
  <c r="EO422" i="7"/>
  <c r="EM422" i="7"/>
  <c r="EK422" i="7"/>
  <c r="EI422" i="7"/>
  <c r="EG422" i="7"/>
  <c r="EE422" i="7"/>
  <c r="EC422" i="7"/>
  <c r="EA422" i="7"/>
  <c r="DY422" i="7"/>
  <c r="DW422" i="7"/>
  <c r="DU422" i="7"/>
  <c r="DS422" i="7"/>
  <c r="DQ422" i="7"/>
  <c r="DO422" i="7"/>
  <c r="DM422" i="7"/>
  <c r="DK422" i="7"/>
  <c r="DI422" i="7"/>
  <c r="DG422" i="7"/>
  <c r="DE422" i="7"/>
  <c r="BU422" i="7"/>
  <c r="BS422" i="7"/>
  <c r="BQ422" i="7"/>
  <c r="BO422" i="7"/>
  <c r="BM422" i="7"/>
  <c r="BK422" i="7"/>
  <c r="BI422" i="7"/>
  <c r="BG422" i="7"/>
  <c r="BE422" i="7"/>
  <c r="BC422" i="7"/>
  <c r="BA422" i="7"/>
  <c r="AY422" i="7"/>
  <c r="AW422" i="7"/>
  <c r="AU422" i="7"/>
  <c r="AS422" i="7"/>
  <c r="AQ422" i="7"/>
  <c r="AO422" i="7"/>
  <c r="AM422" i="7"/>
  <c r="AK422" i="7"/>
  <c r="AI422" i="7"/>
  <c r="AG422" i="7"/>
  <c r="AE422" i="7"/>
  <c r="AC422" i="7"/>
  <c r="AA422" i="7"/>
  <c r="Y422" i="7"/>
  <c r="W422" i="7"/>
  <c r="U422" i="7"/>
  <c r="S422" i="7"/>
  <c r="Q422" i="7"/>
  <c r="O422" i="7"/>
  <c r="J422" i="7"/>
  <c r="K422" i="7" s="1"/>
  <c r="H422" i="7"/>
  <c r="FC421" i="7"/>
  <c r="FA421" i="7"/>
  <c r="EY421" i="7"/>
  <c r="EW421" i="7"/>
  <c r="EU421" i="7"/>
  <c r="ES421" i="7"/>
  <c r="EQ421" i="7"/>
  <c r="EO421" i="7"/>
  <c r="EM421" i="7"/>
  <c r="EK421" i="7"/>
  <c r="EI421" i="7"/>
  <c r="EG421" i="7"/>
  <c r="EE421" i="7"/>
  <c r="EC421" i="7"/>
  <c r="EA421" i="7"/>
  <c r="DY421" i="7"/>
  <c r="DW421" i="7"/>
  <c r="DU421" i="7"/>
  <c r="DS421" i="7"/>
  <c r="DQ421" i="7"/>
  <c r="DO421" i="7"/>
  <c r="DM421" i="7"/>
  <c r="DK421" i="7"/>
  <c r="DI421" i="7"/>
  <c r="DG421" i="7"/>
  <c r="DE421" i="7"/>
  <c r="BU421" i="7"/>
  <c r="BS421" i="7"/>
  <c r="BQ421" i="7"/>
  <c r="BO421" i="7"/>
  <c r="BM421" i="7"/>
  <c r="BK421" i="7"/>
  <c r="BI421" i="7"/>
  <c r="BG421" i="7"/>
  <c r="BE421" i="7"/>
  <c r="BC421" i="7"/>
  <c r="BA421" i="7"/>
  <c r="AY421" i="7"/>
  <c r="AW421" i="7"/>
  <c r="AU421" i="7"/>
  <c r="AS421" i="7"/>
  <c r="AQ421" i="7"/>
  <c r="AO421" i="7"/>
  <c r="AM421" i="7"/>
  <c r="AK421" i="7"/>
  <c r="AI421" i="7"/>
  <c r="AG421" i="7"/>
  <c r="AE421" i="7"/>
  <c r="AC421" i="7"/>
  <c r="AA421" i="7"/>
  <c r="Y421" i="7"/>
  <c r="W421" i="7"/>
  <c r="U421" i="7"/>
  <c r="S421" i="7"/>
  <c r="Q421" i="7"/>
  <c r="O421" i="7"/>
  <c r="K421" i="7"/>
  <c r="H421" i="7"/>
  <c r="FC420" i="7"/>
  <c r="FA420" i="7"/>
  <c r="EY420" i="7"/>
  <c r="EW420" i="7"/>
  <c r="EU420" i="7"/>
  <c r="ES420" i="7"/>
  <c r="EQ420" i="7"/>
  <c r="EO420" i="7"/>
  <c r="EM420" i="7"/>
  <c r="EK420" i="7"/>
  <c r="EI420" i="7"/>
  <c r="EG420" i="7"/>
  <c r="EE420" i="7"/>
  <c r="EC420" i="7"/>
  <c r="EA420" i="7"/>
  <c r="DY420" i="7"/>
  <c r="DW420" i="7"/>
  <c r="DU420" i="7"/>
  <c r="DS420" i="7"/>
  <c r="DQ420" i="7"/>
  <c r="DO420" i="7"/>
  <c r="DM420" i="7"/>
  <c r="DK420" i="7"/>
  <c r="DI420" i="7"/>
  <c r="DG420" i="7"/>
  <c r="DE420" i="7"/>
  <c r="BU420" i="7"/>
  <c r="BS420" i="7"/>
  <c r="BQ420" i="7"/>
  <c r="BO420" i="7"/>
  <c r="BM420" i="7"/>
  <c r="BK420" i="7"/>
  <c r="BI420" i="7"/>
  <c r="BG420" i="7"/>
  <c r="BE420" i="7"/>
  <c r="BC420" i="7"/>
  <c r="BA420" i="7"/>
  <c r="AY420" i="7"/>
  <c r="AW420" i="7"/>
  <c r="AU420" i="7"/>
  <c r="AS420" i="7"/>
  <c r="AQ420" i="7"/>
  <c r="AO420" i="7"/>
  <c r="AM420" i="7"/>
  <c r="AK420" i="7"/>
  <c r="AI420" i="7"/>
  <c r="AG420" i="7"/>
  <c r="AE420" i="7"/>
  <c r="AC420" i="7"/>
  <c r="AA420" i="7"/>
  <c r="Y420" i="7"/>
  <c r="W420" i="7"/>
  <c r="U420" i="7"/>
  <c r="S420" i="7"/>
  <c r="Q420" i="7"/>
  <c r="O420" i="7"/>
  <c r="J420" i="7"/>
  <c r="K420" i="7" s="1"/>
  <c r="H420" i="7"/>
  <c r="FC419" i="7"/>
  <c r="FA419" i="7"/>
  <c r="EY419" i="7"/>
  <c r="EW419" i="7"/>
  <c r="EU419" i="7"/>
  <c r="ES419" i="7"/>
  <c r="EQ419" i="7"/>
  <c r="EO419" i="7"/>
  <c r="EM419" i="7"/>
  <c r="EK419" i="7"/>
  <c r="EI419" i="7"/>
  <c r="EG419" i="7"/>
  <c r="EE419" i="7"/>
  <c r="EC419" i="7"/>
  <c r="EA419" i="7"/>
  <c r="DY419" i="7"/>
  <c r="DW419" i="7"/>
  <c r="DU419" i="7"/>
  <c r="DS419" i="7"/>
  <c r="DQ419" i="7"/>
  <c r="DO419" i="7"/>
  <c r="DM419" i="7"/>
  <c r="DK419" i="7"/>
  <c r="DI419" i="7"/>
  <c r="DG419" i="7"/>
  <c r="DE419" i="7"/>
  <c r="AD419" i="7"/>
  <c r="BK419" i="7" s="1"/>
  <c r="J419" i="7"/>
  <c r="I419" i="7"/>
  <c r="FC418" i="7"/>
  <c r="FA418" i="7"/>
  <c r="EY418" i="7"/>
  <c r="EW418" i="7"/>
  <c r="EU418" i="7"/>
  <c r="ES418" i="7"/>
  <c r="EQ418" i="7"/>
  <c r="EO418" i="7"/>
  <c r="EM418" i="7"/>
  <c r="EK418" i="7"/>
  <c r="EI418" i="7"/>
  <c r="EG418" i="7"/>
  <c r="EE418" i="7"/>
  <c r="EC418" i="7"/>
  <c r="EA418" i="7"/>
  <c r="DY418" i="7"/>
  <c r="DW418" i="7"/>
  <c r="DU418" i="7"/>
  <c r="DS418" i="7"/>
  <c r="DQ418" i="7"/>
  <c r="DO418" i="7"/>
  <c r="DM418" i="7"/>
  <c r="DK418" i="7"/>
  <c r="DI418" i="7"/>
  <c r="DG418" i="7"/>
  <c r="DE418" i="7"/>
  <c r="AD418" i="7"/>
  <c r="J418" i="7"/>
  <c r="I418" i="7"/>
  <c r="FC417" i="7"/>
  <c r="FA417" i="7"/>
  <c r="EY417" i="7"/>
  <c r="EW417" i="7"/>
  <c r="EU417" i="7"/>
  <c r="ES417" i="7"/>
  <c r="EQ417" i="7"/>
  <c r="EO417" i="7"/>
  <c r="EM417" i="7"/>
  <c r="EK417" i="7"/>
  <c r="EI417" i="7"/>
  <c r="EG417" i="7"/>
  <c r="EE417" i="7"/>
  <c r="EC417" i="7"/>
  <c r="EA417" i="7"/>
  <c r="DY417" i="7"/>
  <c r="DW417" i="7"/>
  <c r="DU417" i="7"/>
  <c r="DS417" i="7"/>
  <c r="DQ417" i="7"/>
  <c r="DO417" i="7"/>
  <c r="DM417" i="7"/>
  <c r="DK417" i="7"/>
  <c r="DI417" i="7"/>
  <c r="DG417" i="7"/>
  <c r="DE417" i="7"/>
  <c r="BU417" i="7"/>
  <c r="BS417" i="7"/>
  <c r="BQ417" i="7"/>
  <c r="BO417" i="7"/>
  <c r="BM417" i="7"/>
  <c r="BK417" i="7"/>
  <c r="BI417" i="7"/>
  <c r="BG417" i="7"/>
  <c r="BE417" i="7"/>
  <c r="BC417" i="7"/>
  <c r="BA417" i="7"/>
  <c r="AY417" i="7"/>
  <c r="AW417" i="7"/>
  <c r="AU417" i="7"/>
  <c r="AS417" i="7"/>
  <c r="AQ417" i="7"/>
  <c r="AO417" i="7"/>
  <c r="AM417" i="7"/>
  <c r="AK417" i="7"/>
  <c r="AI417" i="7"/>
  <c r="AG417" i="7"/>
  <c r="AE417" i="7"/>
  <c r="AC417" i="7"/>
  <c r="AA417" i="7"/>
  <c r="Y417" i="7"/>
  <c r="W417" i="7"/>
  <c r="U417" i="7"/>
  <c r="S417" i="7"/>
  <c r="Q417" i="7"/>
  <c r="O417" i="7"/>
  <c r="J417" i="7"/>
  <c r="I417" i="7"/>
  <c r="FC416" i="7"/>
  <c r="FA416" i="7"/>
  <c r="EY416" i="7"/>
  <c r="EW416" i="7"/>
  <c r="EU416" i="7"/>
  <c r="ES416" i="7"/>
  <c r="EQ416" i="7"/>
  <c r="EO416" i="7"/>
  <c r="EM416" i="7"/>
  <c r="EK416" i="7"/>
  <c r="EI416" i="7"/>
  <c r="EG416" i="7"/>
  <c r="EE416" i="7"/>
  <c r="EC416" i="7"/>
  <c r="EA416" i="7"/>
  <c r="DY416" i="7"/>
  <c r="DW416" i="7"/>
  <c r="DU416" i="7"/>
  <c r="DS416" i="7"/>
  <c r="DQ416" i="7"/>
  <c r="DO416" i="7"/>
  <c r="DM416" i="7"/>
  <c r="DK416" i="7"/>
  <c r="DI416" i="7"/>
  <c r="DG416" i="7"/>
  <c r="DE416" i="7"/>
  <c r="BU416" i="7"/>
  <c r="BS416" i="7"/>
  <c r="BQ416" i="7"/>
  <c r="BO416" i="7"/>
  <c r="BM416" i="7"/>
  <c r="BK416" i="7"/>
  <c r="BI416" i="7"/>
  <c r="BG416" i="7"/>
  <c r="BE416" i="7"/>
  <c r="BC416" i="7"/>
  <c r="BA416" i="7"/>
  <c r="AY416" i="7"/>
  <c r="AW416" i="7"/>
  <c r="AU416" i="7"/>
  <c r="AS416" i="7"/>
  <c r="AQ416" i="7"/>
  <c r="AO416" i="7"/>
  <c r="AM416" i="7"/>
  <c r="AK416" i="7"/>
  <c r="AI416" i="7"/>
  <c r="AG416" i="7"/>
  <c r="AE416" i="7"/>
  <c r="AC416" i="7"/>
  <c r="AA416" i="7"/>
  <c r="Y416" i="7"/>
  <c r="W416" i="7"/>
  <c r="U416" i="7"/>
  <c r="S416" i="7"/>
  <c r="Q416" i="7"/>
  <c r="O416" i="7"/>
  <c r="J416" i="7"/>
  <c r="I416" i="7"/>
  <c r="FC415" i="7"/>
  <c r="FA415" i="7"/>
  <c r="EY415" i="7"/>
  <c r="EW415" i="7"/>
  <c r="EU415" i="7"/>
  <c r="ES415" i="7"/>
  <c r="EQ415" i="7"/>
  <c r="EO415" i="7"/>
  <c r="EM415" i="7"/>
  <c r="EK415" i="7"/>
  <c r="EI415" i="7"/>
  <c r="EG415" i="7"/>
  <c r="EE415" i="7"/>
  <c r="EC415" i="7"/>
  <c r="EA415" i="7"/>
  <c r="DY415" i="7"/>
  <c r="DW415" i="7"/>
  <c r="DU415" i="7"/>
  <c r="DS415" i="7"/>
  <c r="DQ415" i="7"/>
  <c r="DO415" i="7"/>
  <c r="DM415" i="7"/>
  <c r="DK415" i="7"/>
  <c r="DI415" i="7"/>
  <c r="DG415" i="7"/>
  <c r="DE415" i="7"/>
  <c r="BU415" i="7"/>
  <c r="BS415" i="7"/>
  <c r="BQ415" i="7"/>
  <c r="BO415" i="7"/>
  <c r="BM415" i="7"/>
  <c r="BK415" i="7"/>
  <c r="BI415" i="7"/>
  <c r="BG415" i="7"/>
  <c r="BE415" i="7"/>
  <c r="BC415" i="7"/>
  <c r="BA415" i="7"/>
  <c r="AY415" i="7"/>
  <c r="AW415" i="7"/>
  <c r="AU415" i="7"/>
  <c r="AS415" i="7"/>
  <c r="AQ415" i="7"/>
  <c r="AO415" i="7"/>
  <c r="AM415" i="7"/>
  <c r="AK415" i="7"/>
  <c r="AI415" i="7"/>
  <c r="AG415" i="7"/>
  <c r="AE415" i="7"/>
  <c r="AC415" i="7"/>
  <c r="AA415" i="7"/>
  <c r="Y415" i="7"/>
  <c r="W415" i="7"/>
  <c r="U415" i="7"/>
  <c r="S415" i="7"/>
  <c r="Q415" i="7"/>
  <c r="O415" i="7"/>
  <c r="J415" i="7"/>
  <c r="I415" i="7"/>
  <c r="FC414" i="7"/>
  <c r="FA414" i="7"/>
  <c r="EY414" i="7"/>
  <c r="EW414" i="7"/>
  <c r="EU414" i="7"/>
  <c r="ES414" i="7"/>
  <c r="EQ414" i="7"/>
  <c r="EO414" i="7"/>
  <c r="EM414" i="7"/>
  <c r="EK414" i="7"/>
  <c r="EI414" i="7"/>
  <c r="EG414" i="7"/>
  <c r="EE414" i="7"/>
  <c r="EC414" i="7"/>
  <c r="EA414" i="7"/>
  <c r="DY414" i="7"/>
  <c r="DW414" i="7"/>
  <c r="DU414" i="7"/>
  <c r="DS414" i="7"/>
  <c r="DQ414" i="7"/>
  <c r="DO414" i="7"/>
  <c r="DM414" i="7"/>
  <c r="DK414" i="7"/>
  <c r="DI414" i="7"/>
  <c r="DG414" i="7"/>
  <c r="DE414" i="7"/>
  <c r="BU414" i="7"/>
  <c r="BS414" i="7"/>
  <c r="BQ414" i="7"/>
  <c r="BO414" i="7"/>
  <c r="BM414" i="7"/>
  <c r="BK414" i="7"/>
  <c r="BI414" i="7"/>
  <c r="BG414" i="7"/>
  <c r="BE414" i="7"/>
  <c r="BC414" i="7"/>
  <c r="BA414" i="7"/>
  <c r="AY414" i="7"/>
  <c r="AW414" i="7"/>
  <c r="AU414" i="7"/>
  <c r="AS414" i="7"/>
  <c r="AQ414" i="7"/>
  <c r="AO414" i="7"/>
  <c r="AM414" i="7"/>
  <c r="AK414" i="7"/>
  <c r="AI414" i="7"/>
  <c r="AG414" i="7"/>
  <c r="AE414" i="7"/>
  <c r="AC414" i="7"/>
  <c r="AA414" i="7"/>
  <c r="Y414" i="7"/>
  <c r="W414" i="7"/>
  <c r="U414" i="7"/>
  <c r="S414" i="7"/>
  <c r="Q414" i="7"/>
  <c r="O414" i="7"/>
  <c r="K414" i="7"/>
  <c r="DD413" i="7"/>
  <c r="EU413" i="7" s="1"/>
  <c r="AD413" i="7"/>
  <c r="BC413" i="7" s="1"/>
  <c r="L413" i="7"/>
  <c r="K413" i="7"/>
  <c r="H413" i="7"/>
  <c r="FC412" i="7"/>
  <c r="FA412" i="7"/>
  <c r="EY412" i="7"/>
  <c r="EW412" i="7"/>
  <c r="EU412" i="7"/>
  <c r="ES412" i="7"/>
  <c r="EQ412" i="7"/>
  <c r="EO412" i="7"/>
  <c r="EM412" i="7"/>
  <c r="EK412" i="7"/>
  <c r="EI412" i="7"/>
  <c r="EG412" i="7"/>
  <c r="EE412" i="7"/>
  <c r="EC412" i="7"/>
  <c r="EA412" i="7"/>
  <c r="DY412" i="7"/>
  <c r="DW412" i="7"/>
  <c r="DU412" i="7"/>
  <c r="DS412" i="7"/>
  <c r="DQ412" i="7"/>
  <c r="DO412" i="7"/>
  <c r="DM412" i="7"/>
  <c r="DK412" i="7"/>
  <c r="DI412" i="7"/>
  <c r="DG412" i="7"/>
  <c r="DE412" i="7"/>
  <c r="BU412" i="7"/>
  <c r="BS412" i="7"/>
  <c r="BQ412" i="7"/>
  <c r="BO412" i="7"/>
  <c r="BM412" i="7"/>
  <c r="BK412" i="7"/>
  <c r="BI412" i="7"/>
  <c r="BG412" i="7"/>
  <c r="BE412" i="7"/>
  <c r="BC412" i="7"/>
  <c r="BA412" i="7"/>
  <c r="AY412" i="7"/>
  <c r="AW412" i="7"/>
  <c r="AU412" i="7"/>
  <c r="AS412" i="7"/>
  <c r="AQ412" i="7"/>
  <c r="AO412" i="7"/>
  <c r="AM412" i="7"/>
  <c r="AK412" i="7"/>
  <c r="AI412" i="7"/>
  <c r="AG412" i="7"/>
  <c r="AE412" i="7"/>
  <c r="AC412" i="7"/>
  <c r="AA412" i="7"/>
  <c r="Y412" i="7"/>
  <c r="W412" i="7"/>
  <c r="U412" i="7"/>
  <c r="S412" i="7"/>
  <c r="Q412" i="7"/>
  <c r="O412" i="7"/>
  <c r="K412" i="7"/>
  <c r="FC411" i="7"/>
  <c r="FA411" i="7"/>
  <c r="EY411" i="7"/>
  <c r="EW411" i="7"/>
  <c r="EU411" i="7"/>
  <c r="ES411" i="7"/>
  <c r="EQ411" i="7"/>
  <c r="EO411" i="7"/>
  <c r="EM411" i="7"/>
  <c r="EK411" i="7"/>
  <c r="EI411" i="7"/>
  <c r="EG411" i="7"/>
  <c r="EE411" i="7"/>
  <c r="EC411" i="7"/>
  <c r="EA411" i="7"/>
  <c r="DY411" i="7"/>
  <c r="DW411" i="7"/>
  <c r="DU411" i="7"/>
  <c r="DS411" i="7"/>
  <c r="DQ411" i="7"/>
  <c r="DO411" i="7"/>
  <c r="DM411" i="7"/>
  <c r="DK411" i="7"/>
  <c r="DI411" i="7"/>
  <c r="DG411" i="7"/>
  <c r="DE411" i="7"/>
  <c r="BU411" i="7"/>
  <c r="BS411" i="7"/>
  <c r="BQ411" i="7"/>
  <c r="BO411" i="7"/>
  <c r="BM411" i="7"/>
  <c r="BK411" i="7"/>
  <c r="BI411" i="7"/>
  <c r="BG411" i="7"/>
  <c r="BE411" i="7"/>
  <c r="BC411" i="7"/>
  <c r="BA411" i="7"/>
  <c r="AY411" i="7"/>
  <c r="AW411" i="7"/>
  <c r="AU411" i="7"/>
  <c r="AS411" i="7"/>
  <c r="AQ411" i="7"/>
  <c r="AO411" i="7"/>
  <c r="AM411" i="7"/>
  <c r="AK411" i="7"/>
  <c r="AI411" i="7"/>
  <c r="AG411" i="7"/>
  <c r="AE411" i="7"/>
  <c r="AC411" i="7"/>
  <c r="AA411" i="7"/>
  <c r="Y411" i="7"/>
  <c r="W411" i="7"/>
  <c r="U411" i="7"/>
  <c r="S411" i="7"/>
  <c r="Q411" i="7"/>
  <c r="O411" i="7"/>
  <c r="K411" i="7"/>
  <c r="FC410" i="7"/>
  <c r="FA410" i="7"/>
  <c r="EY410" i="7"/>
  <c r="EW410" i="7"/>
  <c r="EU410" i="7"/>
  <c r="ES410" i="7"/>
  <c r="EQ410" i="7"/>
  <c r="EO410" i="7"/>
  <c r="EM410" i="7"/>
  <c r="EK410" i="7"/>
  <c r="EI410" i="7"/>
  <c r="EG410" i="7"/>
  <c r="EE410" i="7"/>
  <c r="EC410" i="7"/>
  <c r="EA410" i="7"/>
  <c r="DY410" i="7"/>
  <c r="DW410" i="7"/>
  <c r="DU410" i="7"/>
  <c r="DS410" i="7"/>
  <c r="DQ410" i="7"/>
  <c r="DO410" i="7"/>
  <c r="DM410" i="7"/>
  <c r="DK410" i="7"/>
  <c r="DI410" i="7"/>
  <c r="DG410" i="7"/>
  <c r="DE410" i="7"/>
  <c r="BU410" i="7"/>
  <c r="BS410" i="7"/>
  <c r="BQ410" i="7"/>
  <c r="BO410" i="7"/>
  <c r="BM410" i="7"/>
  <c r="BK410" i="7"/>
  <c r="BI410" i="7"/>
  <c r="BG410" i="7"/>
  <c r="BE410" i="7"/>
  <c r="BC410" i="7"/>
  <c r="BA410" i="7"/>
  <c r="AY410" i="7"/>
  <c r="AW410" i="7"/>
  <c r="AU410" i="7"/>
  <c r="AS410" i="7"/>
  <c r="AQ410" i="7"/>
  <c r="AO410" i="7"/>
  <c r="AM410" i="7"/>
  <c r="AK410" i="7"/>
  <c r="AI410" i="7"/>
  <c r="AG410" i="7"/>
  <c r="AE410" i="7"/>
  <c r="AC410" i="7"/>
  <c r="AA410" i="7"/>
  <c r="Y410" i="7"/>
  <c r="W410" i="7"/>
  <c r="U410" i="7"/>
  <c r="S410" i="7"/>
  <c r="Q410" i="7"/>
  <c r="O410" i="7"/>
  <c r="K410" i="7"/>
  <c r="FC409" i="7"/>
  <c r="FA409" i="7"/>
  <c r="EY409" i="7"/>
  <c r="EW409" i="7"/>
  <c r="EU409" i="7"/>
  <c r="ES409" i="7"/>
  <c r="EQ409" i="7"/>
  <c r="EO409" i="7"/>
  <c r="EM409" i="7"/>
  <c r="EK409" i="7"/>
  <c r="EI409" i="7"/>
  <c r="EG409" i="7"/>
  <c r="EE409" i="7"/>
  <c r="EC409" i="7"/>
  <c r="EA409" i="7"/>
  <c r="DY409" i="7"/>
  <c r="DW409" i="7"/>
  <c r="DU409" i="7"/>
  <c r="DS409" i="7"/>
  <c r="DQ409" i="7"/>
  <c r="DO409" i="7"/>
  <c r="DM409" i="7"/>
  <c r="DK409" i="7"/>
  <c r="DI409" i="7"/>
  <c r="DG409" i="7"/>
  <c r="DE409" i="7"/>
  <c r="BU409" i="7"/>
  <c r="BS409" i="7"/>
  <c r="BQ409" i="7"/>
  <c r="BO409" i="7"/>
  <c r="BM409" i="7"/>
  <c r="BK409" i="7"/>
  <c r="BI409" i="7"/>
  <c r="BG409" i="7"/>
  <c r="BE409" i="7"/>
  <c r="BC409" i="7"/>
  <c r="BA409" i="7"/>
  <c r="AY409" i="7"/>
  <c r="AW409" i="7"/>
  <c r="AU409" i="7"/>
  <c r="AS409" i="7"/>
  <c r="AQ409" i="7"/>
  <c r="AO409" i="7"/>
  <c r="AM409" i="7"/>
  <c r="AK409" i="7"/>
  <c r="AI409" i="7"/>
  <c r="AG409" i="7"/>
  <c r="AE409" i="7"/>
  <c r="AC409" i="7"/>
  <c r="AA409" i="7"/>
  <c r="Y409" i="7"/>
  <c r="W409" i="7"/>
  <c r="U409" i="7"/>
  <c r="S409" i="7"/>
  <c r="Q409" i="7"/>
  <c r="O409" i="7"/>
  <c r="K409" i="7"/>
  <c r="FC408" i="7"/>
  <c r="FA408" i="7"/>
  <c r="EY408" i="7"/>
  <c r="EW408" i="7"/>
  <c r="EU408" i="7"/>
  <c r="ES408" i="7"/>
  <c r="EQ408" i="7"/>
  <c r="EO408" i="7"/>
  <c r="EM408" i="7"/>
  <c r="EK408" i="7"/>
  <c r="EI408" i="7"/>
  <c r="EG408" i="7"/>
  <c r="EE408" i="7"/>
  <c r="EC408" i="7"/>
  <c r="EA408" i="7"/>
  <c r="DY408" i="7"/>
  <c r="DW408" i="7"/>
  <c r="DU408" i="7"/>
  <c r="DS408" i="7"/>
  <c r="DQ408" i="7"/>
  <c r="DO408" i="7"/>
  <c r="DM408" i="7"/>
  <c r="DK408" i="7"/>
  <c r="DI408" i="7"/>
  <c r="DG408" i="7"/>
  <c r="DE408" i="7"/>
  <c r="BU408" i="7"/>
  <c r="BS408" i="7"/>
  <c r="BQ408" i="7"/>
  <c r="BO408" i="7"/>
  <c r="BM408" i="7"/>
  <c r="BK408" i="7"/>
  <c r="BI408" i="7"/>
  <c r="BG408" i="7"/>
  <c r="BE408" i="7"/>
  <c r="BC408" i="7"/>
  <c r="BA408" i="7"/>
  <c r="AY408" i="7"/>
  <c r="AW408" i="7"/>
  <c r="AU408" i="7"/>
  <c r="AS408" i="7"/>
  <c r="AQ408" i="7"/>
  <c r="AO408" i="7"/>
  <c r="AM408" i="7"/>
  <c r="AK408" i="7"/>
  <c r="AI408" i="7"/>
  <c r="AG408" i="7"/>
  <c r="AE408" i="7"/>
  <c r="AC408" i="7"/>
  <c r="AA408" i="7"/>
  <c r="Y408" i="7"/>
  <c r="W408" i="7"/>
  <c r="U408" i="7"/>
  <c r="S408" i="7"/>
  <c r="Q408" i="7"/>
  <c r="O408" i="7"/>
  <c r="K408" i="7"/>
  <c r="FC407" i="7"/>
  <c r="FA407" i="7"/>
  <c r="EY407" i="7"/>
  <c r="EW407" i="7"/>
  <c r="EU407" i="7"/>
  <c r="ES407" i="7"/>
  <c r="EQ407" i="7"/>
  <c r="EO407" i="7"/>
  <c r="EM407" i="7"/>
  <c r="EK407" i="7"/>
  <c r="EI407" i="7"/>
  <c r="EG407" i="7"/>
  <c r="EE407" i="7"/>
  <c r="EC407" i="7"/>
  <c r="EA407" i="7"/>
  <c r="DY407" i="7"/>
  <c r="DW407" i="7"/>
  <c r="DU407" i="7"/>
  <c r="DS407" i="7"/>
  <c r="DQ407" i="7"/>
  <c r="DO407" i="7"/>
  <c r="DM407" i="7"/>
  <c r="DK407" i="7"/>
  <c r="DI407" i="7"/>
  <c r="DG407" i="7"/>
  <c r="DE407" i="7"/>
  <c r="X407" i="7"/>
  <c r="BC407" i="7" s="1"/>
  <c r="K407" i="7"/>
  <c r="FC406" i="7"/>
  <c r="FA406" i="7"/>
  <c r="EY406" i="7"/>
  <c r="EW406" i="7"/>
  <c r="EU406" i="7"/>
  <c r="ES406" i="7"/>
  <c r="EQ406" i="7"/>
  <c r="EO406" i="7"/>
  <c r="EM406" i="7"/>
  <c r="EK406" i="7"/>
  <c r="EI406" i="7"/>
  <c r="EG406" i="7"/>
  <c r="EE406" i="7"/>
  <c r="EC406" i="7"/>
  <c r="EA406" i="7"/>
  <c r="DY406" i="7"/>
  <c r="DW406" i="7"/>
  <c r="DU406" i="7"/>
  <c r="DS406" i="7"/>
  <c r="DQ406" i="7"/>
  <c r="DO406" i="7"/>
  <c r="DM406" i="7"/>
  <c r="DK406" i="7"/>
  <c r="DI406" i="7"/>
  <c r="DG406" i="7"/>
  <c r="DE406" i="7"/>
  <c r="X406" i="7"/>
  <c r="W406" i="7" s="1"/>
  <c r="K406" i="7"/>
  <c r="FC405" i="7"/>
  <c r="FA405" i="7"/>
  <c r="EY405" i="7"/>
  <c r="EW405" i="7"/>
  <c r="EU405" i="7"/>
  <c r="ES405" i="7"/>
  <c r="EQ405" i="7"/>
  <c r="EO405" i="7"/>
  <c r="EM405" i="7"/>
  <c r="EK405" i="7"/>
  <c r="EI405" i="7"/>
  <c r="EG405" i="7"/>
  <c r="EE405" i="7"/>
  <c r="EC405" i="7"/>
  <c r="EA405" i="7"/>
  <c r="DY405" i="7"/>
  <c r="DW405" i="7"/>
  <c r="DU405" i="7"/>
  <c r="DS405" i="7"/>
  <c r="DQ405" i="7"/>
  <c r="DO405" i="7"/>
  <c r="DM405" i="7"/>
  <c r="DK405" i="7"/>
  <c r="DI405" i="7"/>
  <c r="DG405" i="7"/>
  <c r="DE405" i="7"/>
  <c r="BU405" i="7"/>
  <c r="BS405" i="7"/>
  <c r="BQ405" i="7"/>
  <c r="BO405" i="7"/>
  <c r="BM405" i="7"/>
  <c r="BK405" i="7"/>
  <c r="BI405" i="7"/>
  <c r="BG405" i="7"/>
  <c r="BE405" i="7"/>
  <c r="BC405" i="7"/>
  <c r="BA405" i="7"/>
  <c r="AY405" i="7"/>
  <c r="AW405" i="7"/>
  <c r="AU405" i="7"/>
  <c r="AS405" i="7"/>
  <c r="AQ405" i="7"/>
  <c r="AO405" i="7"/>
  <c r="AM405" i="7"/>
  <c r="AK405" i="7"/>
  <c r="AI405" i="7"/>
  <c r="AG405" i="7"/>
  <c r="AE405" i="7"/>
  <c r="AC405" i="7"/>
  <c r="AA405" i="7"/>
  <c r="Y405" i="7"/>
  <c r="W405" i="7"/>
  <c r="U405" i="7"/>
  <c r="S405" i="7"/>
  <c r="Q405" i="7"/>
  <c r="O405" i="7"/>
  <c r="K405" i="7"/>
  <c r="FC404" i="7"/>
  <c r="FA404" i="7"/>
  <c r="EY404" i="7"/>
  <c r="EW404" i="7"/>
  <c r="EU404" i="7"/>
  <c r="ES404" i="7"/>
  <c r="EQ404" i="7"/>
  <c r="EO404" i="7"/>
  <c r="EM404" i="7"/>
  <c r="EK404" i="7"/>
  <c r="EI404" i="7"/>
  <c r="EG404" i="7"/>
  <c r="EE404" i="7"/>
  <c r="EC404" i="7"/>
  <c r="EA404" i="7"/>
  <c r="DY404" i="7"/>
  <c r="DW404" i="7"/>
  <c r="DU404" i="7"/>
  <c r="DS404" i="7"/>
  <c r="DQ404" i="7"/>
  <c r="DO404" i="7"/>
  <c r="DM404" i="7"/>
  <c r="DK404" i="7"/>
  <c r="DI404" i="7"/>
  <c r="DG404" i="7"/>
  <c r="DE404" i="7"/>
  <c r="P404" i="7"/>
  <c r="BK404" i="7" s="1"/>
  <c r="K404" i="7"/>
  <c r="FC403" i="7"/>
  <c r="FA403" i="7"/>
  <c r="EY403" i="7"/>
  <c r="EW403" i="7"/>
  <c r="EU403" i="7"/>
  <c r="ES403" i="7"/>
  <c r="EQ403" i="7"/>
  <c r="EO403" i="7"/>
  <c r="EM403" i="7"/>
  <c r="EK403" i="7"/>
  <c r="EI403" i="7"/>
  <c r="EG403" i="7"/>
  <c r="EE403" i="7"/>
  <c r="EC403" i="7"/>
  <c r="EA403" i="7"/>
  <c r="DY403" i="7"/>
  <c r="DW403" i="7"/>
  <c r="DU403" i="7"/>
  <c r="DS403" i="7"/>
  <c r="DQ403" i="7"/>
  <c r="DO403" i="7"/>
  <c r="DM403" i="7"/>
  <c r="DK403" i="7"/>
  <c r="DI403" i="7"/>
  <c r="DG403" i="7"/>
  <c r="DE403" i="7"/>
  <c r="P403" i="7"/>
  <c r="BM403" i="7" s="1"/>
  <c r="K403" i="7"/>
  <c r="FC402" i="7"/>
  <c r="FA402" i="7"/>
  <c r="EY402" i="7"/>
  <c r="EW402" i="7"/>
  <c r="EU402" i="7"/>
  <c r="ES402" i="7"/>
  <c r="EQ402" i="7"/>
  <c r="EO402" i="7"/>
  <c r="EM402" i="7"/>
  <c r="EK402" i="7"/>
  <c r="EI402" i="7"/>
  <c r="EG402" i="7"/>
  <c r="EE402" i="7"/>
  <c r="EC402" i="7"/>
  <c r="EA402" i="7"/>
  <c r="DY402" i="7"/>
  <c r="DW402" i="7"/>
  <c r="DU402" i="7"/>
  <c r="DS402" i="7"/>
  <c r="DQ402" i="7"/>
  <c r="DO402" i="7"/>
  <c r="DM402" i="7"/>
  <c r="DK402" i="7"/>
  <c r="DI402" i="7"/>
  <c r="DG402" i="7"/>
  <c r="DE402" i="7"/>
  <c r="AD402" i="7"/>
  <c r="BE402" i="7" s="1"/>
  <c r="K402" i="7"/>
  <c r="FC401" i="7"/>
  <c r="FA401" i="7"/>
  <c r="EY401" i="7"/>
  <c r="EW401" i="7"/>
  <c r="EU401" i="7"/>
  <c r="ES401" i="7"/>
  <c r="EQ401" i="7"/>
  <c r="EO401" i="7"/>
  <c r="EM401" i="7"/>
  <c r="EK401" i="7"/>
  <c r="EI401" i="7"/>
  <c r="EG401" i="7"/>
  <c r="EE401" i="7"/>
  <c r="EC401" i="7"/>
  <c r="EA401" i="7"/>
  <c r="DY401" i="7"/>
  <c r="DW401" i="7"/>
  <c r="DU401" i="7"/>
  <c r="DS401" i="7"/>
  <c r="DQ401" i="7"/>
  <c r="DO401" i="7"/>
  <c r="DM401" i="7"/>
  <c r="DK401" i="7"/>
  <c r="DI401" i="7"/>
  <c r="DG401" i="7"/>
  <c r="DE401" i="7"/>
  <c r="AD401" i="7"/>
  <c r="BQ401" i="7" s="1"/>
  <c r="K401" i="7"/>
  <c r="FC400" i="7"/>
  <c r="FA400" i="7"/>
  <c r="EY400" i="7"/>
  <c r="EW400" i="7"/>
  <c r="EU400" i="7"/>
  <c r="ES400" i="7"/>
  <c r="EQ400" i="7"/>
  <c r="EO400" i="7"/>
  <c r="EM400" i="7"/>
  <c r="EK400" i="7"/>
  <c r="EI400" i="7"/>
  <c r="EG400" i="7"/>
  <c r="EE400" i="7"/>
  <c r="EC400" i="7"/>
  <c r="EA400" i="7"/>
  <c r="DY400" i="7"/>
  <c r="DW400" i="7"/>
  <c r="DU400" i="7"/>
  <c r="DS400" i="7"/>
  <c r="DQ400" i="7"/>
  <c r="DO400" i="7"/>
  <c r="DM400" i="7"/>
  <c r="DK400" i="7"/>
  <c r="DI400" i="7"/>
  <c r="DG400" i="7"/>
  <c r="DE400" i="7"/>
  <c r="AD400" i="7"/>
  <c r="BA400" i="7" s="1"/>
  <c r="K400" i="7"/>
  <c r="FC399" i="7"/>
  <c r="FA399" i="7"/>
  <c r="EY399" i="7"/>
  <c r="EW399" i="7"/>
  <c r="EU399" i="7"/>
  <c r="ES399" i="7"/>
  <c r="EQ399" i="7"/>
  <c r="EO399" i="7"/>
  <c r="EM399" i="7"/>
  <c r="EK399" i="7"/>
  <c r="EI399" i="7"/>
  <c r="EG399" i="7"/>
  <c r="EE399" i="7"/>
  <c r="EC399" i="7"/>
  <c r="EA399" i="7"/>
  <c r="DY399" i="7"/>
  <c r="DW399" i="7"/>
  <c r="DU399" i="7"/>
  <c r="DS399" i="7"/>
  <c r="DQ399" i="7"/>
  <c r="DO399" i="7"/>
  <c r="DM399" i="7"/>
  <c r="DK399" i="7"/>
  <c r="DI399" i="7"/>
  <c r="DG399" i="7"/>
  <c r="DE399" i="7"/>
  <c r="AD399" i="7"/>
  <c r="BK399" i="7" s="1"/>
  <c r="K399" i="7"/>
  <c r="FC398" i="7"/>
  <c r="FA398" i="7"/>
  <c r="EY398" i="7"/>
  <c r="EW398" i="7"/>
  <c r="EU398" i="7"/>
  <c r="ES398" i="7"/>
  <c r="EQ398" i="7"/>
  <c r="EO398" i="7"/>
  <c r="EM398" i="7"/>
  <c r="EK398" i="7"/>
  <c r="EI398" i="7"/>
  <c r="EG398" i="7"/>
  <c r="EE398" i="7"/>
  <c r="EC398" i="7"/>
  <c r="EA398" i="7"/>
  <c r="DY398" i="7"/>
  <c r="DW398" i="7"/>
  <c r="DU398" i="7"/>
  <c r="DS398" i="7"/>
  <c r="DQ398" i="7"/>
  <c r="DO398" i="7"/>
  <c r="DM398" i="7"/>
  <c r="DK398" i="7"/>
  <c r="DI398" i="7"/>
  <c r="DG398" i="7"/>
  <c r="DE398" i="7"/>
  <c r="AD398" i="7"/>
  <c r="BK398" i="7" s="1"/>
  <c r="K398" i="7"/>
  <c r="FC397" i="7"/>
  <c r="FA397" i="7"/>
  <c r="EY397" i="7"/>
  <c r="EW397" i="7"/>
  <c r="EU397" i="7"/>
  <c r="ES397" i="7"/>
  <c r="EQ397" i="7"/>
  <c r="EO397" i="7"/>
  <c r="EM397" i="7"/>
  <c r="EK397" i="7"/>
  <c r="EI397" i="7"/>
  <c r="EG397" i="7"/>
  <c r="EE397" i="7"/>
  <c r="EC397" i="7"/>
  <c r="EA397" i="7"/>
  <c r="DY397" i="7"/>
  <c r="DW397" i="7"/>
  <c r="DU397" i="7"/>
  <c r="DS397" i="7"/>
  <c r="DQ397" i="7"/>
  <c r="DO397" i="7"/>
  <c r="DM397" i="7"/>
  <c r="DK397" i="7"/>
  <c r="DI397" i="7"/>
  <c r="DG397" i="7"/>
  <c r="DE397" i="7"/>
  <c r="AD397" i="7"/>
  <c r="BU397" i="7" s="1"/>
  <c r="K397" i="7"/>
  <c r="FC396" i="7"/>
  <c r="FA396" i="7"/>
  <c r="EY396" i="7"/>
  <c r="EW396" i="7"/>
  <c r="EU396" i="7"/>
  <c r="ES396" i="7"/>
  <c r="EQ396" i="7"/>
  <c r="EO396" i="7"/>
  <c r="EM396" i="7"/>
  <c r="EK396" i="7"/>
  <c r="EI396" i="7"/>
  <c r="EG396" i="7"/>
  <c r="EE396" i="7"/>
  <c r="EC396" i="7"/>
  <c r="EA396" i="7"/>
  <c r="DY396" i="7"/>
  <c r="DW396" i="7"/>
  <c r="DU396" i="7"/>
  <c r="DS396" i="7"/>
  <c r="DQ396" i="7"/>
  <c r="DO396" i="7"/>
  <c r="DM396" i="7"/>
  <c r="DK396" i="7"/>
  <c r="DI396" i="7"/>
  <c r="DG396" i="7"/>
  <c r="DE396" i="7"/>
  <c r="AD396" i="7"/>
  <c r="BO396" i="7" s="1"/>
  <c r="K396" i="7"/>
  <c r="FC395" i="7"/>
  <c r="FA395" i="7"/>
  <c r="EY395" i="7"/>
  <c r="EW395" i="7"/>
  <c r="EU395" i="7"/>
  <c r="ES395" i="7"/>
  <c r="EQ395" i="7"/>
  <c r="EO395" i="7"/>
  <c r="EM395" i="7"/>
  <c r="EK395" i="7"/>
  <c r="EI395" i="7"/>
  <c r="EG395" i="7"/>
  <c r="EE395" i="7"/>
  <c r="EC395" i="7"/>
  <c r="EA395" i="7"/>
  <c r="DY395" i="7"/>
  <c r="DW395" i="7"/>
  <c r="DU395" i="7"/>
  <c r="DS395" i="7"/>
  <c r="DQ395" i="7"/>
  <c r="DO395" i="7"/>
  <c r="DM395" i="7"/>
  <c r="DK395" i="7"/>
  <c r="DI395" i="7"/>
  <c r="DG395" i="7"/>
  <c r="DE395" i="7"/>
  <c r="AD395" i="7"/>
  <c r="BI395" i="7" s="1"/>
  <c r="J395" i="7"/>
  <c r="K395" i="7" s="1"/>
  <c r="FC394" i="7"/>
  <c r="FA394" i="7"/>
  <c r="EY394" i="7"/>
  <c r="EW394" i="7"/>
  <c r="EU394" i="7"/>
  <c r="ES394" i="7"/>
  <c r="EQ394" i="7"/>
  <c r="EO394" i="7"/>
  <c r="EM394" i="7"/>
  <c r="EK394" i="7"/>
  <c r="EI394" i="7"/>
  <c r="EG394" i="7"/>
  <c r="EE394" i="7"/>
  <c r="EC394" i="7"/>
  <c r="EA394" i="7"/>
  <c r="DY394" i="7"/>
  <c r="DW394" i="7"/>
  <c r="DU394" i="7"/>
  <c r="DS394" i="7"/>
  <c r="DQ394" i="7"/>
  <c r="DO394" i="7"/>
  <c r="DM394" i="7"/>
  <c r="DK394" i="7"/>
  <c r="DI394" i="7"/>
  <c r="DG394" i="7"/>
  <c r="DE394" i="7"/>
  <c r="AD394" i="7"/>
  <c r="BK394" i="7" s="1"/>
  <c r="K394" i="7"/>
  <c r="FC393" i="7"/>
  <c r="FA393" i="7"/>
  <c r="EY393" i="7"/>
  <c r="EW393" i="7"/>
  <c r="EU393" i="7"/>
  <c r="ES393" i="7"/>
  <c r="EQ393" i="7"/>
  <c r="EO393" i="7"/>
  <c r="EM393" i="7"/>
  <c r="EK393" i="7"/>
  <c r="EI393" i="7"/>
  <c r="EG393" i="7"/>
  <c r="EE393" i="7"/>
  <c r="EC393" i="7"/>
  <c r="EA393" i="7"/>
  <c r="DY393" i="7"/>
  <c r="DW393" i="7"/>
  <c r="DU393" i="7"/>
  <c r="DS393" i="7"/>
  <c r="DQ393" i="7"/>
  <c r="DO393" i="7"/>
  <c r="DM393" i="7"/>
  <c r="DK393" i="7"/>
  <c r="DI393" i="7"/>
  <c r="DG393" i="7"/>
  <c r="DE393" i="7"/>
  <c r="AD393" i="7"/>
  <c r="BO393" i="7" s="1"/>
  <c r="J393" i="7"/>
  <c r="K393" i="7" s="1"/>
  <c r="FC392" i="7"/>
  <c r="FA392" i="7"/>
  <c r="EY392" i="7"/>
  <c r="EW392" i="7"/>
  <c r="EU392" i="7"/>
  <c r="ES392" i="7"/>
  <c r="EQ392" i="7"/>
  <c r="EO392" i="7"/>
  <c r="EM392" i="7"/>
  <c r="EK392" i="7"/>
  <c r="EI392" i="7"/>
  <c r="EG392" i="7"/>
  <c r="EE392" i="7"/>
  <c r="EC392" i="7"/>
  <c r="EA392" i="7"/>
  <c r="DY392" i="7"/>
  <c r="DW392" i="7"/>
  <c r="DU392" i="7"/>
  <c r="DS392" i="7"/>
  <c r="DQ392" i="7"/>
  <c r="DO392" i="7"/>
  <c r="DM392" i="7"/>
  <c r="DK392" i="7"/>
  <c r="DI392" i="7"/>
  <c r="DG392" i="7"/>
  <c r="DE392" i="7"/>
  <c r="AD392" i="7"/>
  <c r="J392" i="7"/>
  <c r="K392" i="7" s="1"/>
  <c r="H392" i="7"/>
  <c r="FC391" i="7"/>
  <c r="FA391" i="7"/>
  <c r="EY391" i="7"/>
  <c r="EW391" i="7"/>
  <c r="EU391" i="7"/>
  <c r="ES391" i="7"/>
  <c r="EQ391" i="7"/>
  <c r="EO391" i="7"/>
  <c r="EM391" i="7"/>
  <c r="EK391" i="7"/>
  <c r="EI391" i="7"/>
  <c r="EG391" i="7"/>
  <c r="EE391" i="7"/>
  <c r="EC391" i="7"/>
  <c r="EA391" i="7"/>
  <c r="DY391" i="7"/>
  <c r="DW391" i="7"/>
  <c r="DU391" i="7"/>
  <c r="DS391" i="7"/>
  <c r="DQ391" i="7"/>
  <c r="DO391" i="7"/>
  <c r="DM391" i="7"/>
  <c r="DK391" i="7"/>
  <c r="DI391" i="7"/>
  <c r="DG391" i="7"/>
  <c r="DE391" i="7"/>
  <c r="AD391" i="7"/>
  <c r="AI391" i="7" s="1"/>
  <c r="J391" i="7"/>
  <c r="K391" i="7" s="1"/>
  <c r="H391" i="7"/>
  <c r="FC390" i="7"/>
  <c r="FA390" i="7"/>
  <c r="EY390" i="7"/>
  <c r="EW390" i="7"/>
  <c r="EU390" i="7"/>
  <c r="ES390" i="7"/>
  <c r="EQ390" i="7"/>
  <c r="EO390" i="7"/>
  <c r="EM390" i="7"/>
  <c r="EK390" i="7"/>
  <c r="EI390" i="7"/>
  <c r="EG390" i="7"/>
  <c r="EE390" i="7"/>
  <c r="EC390" i="7"/>
  <c r="EA390" i="7"/>
  <c r="DY390" i="7"/>
  <c r="DW390" i="7"/>
  <c r="DU390" i="7"/>
  <c r="DS390" i="7"/>
  <c r="DQ390" i="7"/>
  <c r="DO390" i="7"/>
  <c r="DM390" i="7"/>
  <c r="DK390" i="7"/>
  <c r="DI390" i="7"/>
  <c r="DG390" i="7"/>
  <c r="DE390" i="7"/>
  <c r="AD390" i="7"/>
  <c r="BU390" i="7" s="1"/>
  <c r="J390" i="7"/>
  <c r="K390" i="7" s="1"/>
  <c r="FC389" i="7"/>
  <c r="FA389" i="7"/>
  <c r="EY389" i="7"/>
  <c r="EW389" i="7"/>
  <c r="EU389" i="7"/>
  <c r="ES389" i="7"/>
  <c r="EQ389" i="7"/>
  <c r="EO389" i="7"/>
  <c r="EM389" i="7"/>
  <c r="EK389" i="7"/>
  <c r="EI389" i="7"/>
  <c r="EG389" i="7"/>
  <c r="EE389" i="7"/>
  <c r="EC389" i="7"/>
  <c r="EA389" i="7"/>
  <c r="DY389" i="7"/>
  <c r="DW389" i="7"/>
  <c r="DU389" i="7"/>
  <c r="DS389" i="7"/>
  <c r="DQ389" i="7"/>
  <c r="DO389" i="7"/>
  <c r="DM389" i="7"/>
  <c r="DK389" i="7"/>
  <c r="DI389" i="7"/>
  <c r="DG389" i="7"/>
  <c r="DE389" i="7"/>
  <c r="AD389" i="7"/>
  <c r="BS389" i="7" s="1"/>
  <c r="J389" i="7"/>
  <c r="K389" i="7" s="1"/>
  <c r="H389" i="7"/>
  <c r="FC388" i="7"/>
  <c r="FA388" i="7"/>
  <c r="EY388" i="7"/>
  <c r="EW388" i="7"/>
  <c r="EU388" i="7"/>
  <c r="ES388" i="7"/>
  <c r="EQ388" i="7"/>
  <c r="EO388" i="7"/>
  <c r="EM388" i="7"/>
  <c r="EK388" i="7"/>
  <c r="EI388" i="7"/>
  <c r="EG388" i="7"/>
  <c r="EE388" i="7"/>
  <c r="EC388" i="7"/>
  <c r="EA388" i="7"/>
  <c r="DY388" i="7"/>
  <c r="DW388" i="7"/>
  <c r="DU388" i="7"/>
  <c r="DS388" i="7"/>
  <c r="DQ388" i="7"/>
  <c r="DO388" i="7"/>
  <c r="DM388" i="7"/>
  <c r="DK388" i="7"/>
  <c r="DI388" i="7"/>
  <c r="DG388" i="7"/>
  <c r="DE388" i="7"/>
  <c r="AD388" i="7"/>
  <c r="BS388" i="7" s="1"/>
  <c r="J388" i="7"/>
  <c r="K388" i="7" s="1"/>
  <c r="H388" i="7"/>
  <c r="FC387" i="7"/>
  <c r="FA387" i="7"/>
  <c r="EY387" i="7"/>
  <c r="EW387" i="7"/>
  <c r="EU387" i="7"/>
  <c r="ES387" i="7"/>
  <c r="EQ387" i="7"/>
  <c r="EO387" i="7"/>
  <c r="EM387" i="7"/>
  <c r="EK387" i="7"/>
  <c r="EI387" i="7"/>
  <c r="EG387" i="7"/>
  <c r="EE387" i="7"/>
  <c r="EC387" i="7"/>
  <c r="EA387" i="7"/>
  <c r="DY387" i="7"/>
  <c r="DW387" i="7"/>
  <c r="DU387" i="7"/>
  <c r="DS387" i="7"/>
  <c r="DQ387" i="7"/>
  <c r="DO387" i="7"/>
  <c r="DM387" i="7"/>
  <c r="DK387" i="7"/>
  <c r="DI387" i="7"/>
  <c r="DG387" i="7"/>
  <c r="DE387" i="7"/>
  <c r="AD387" i="7"/>
  <c r="BS387" i="7" s="1"/>
  <c r="J387" i="7"/>
  <c r="K387" i="7" s="1"/>
  <c r="H387" i="7"/>
  <c r="FC380" i="7"/>
  <c r="FA380" i="7"/>
  <c r="EY380" i="7"/>
  <c r="EW380" i="7"/>
  <c r="EU380" i="7"/>
  <c r="ES380" i="7"/>
  <c r="EQ380" i="7"/>
  <c r="EO380" i="7"/>
  <c r="EM380" i="7"/>
  <c r="EK380" i="7"/>
  <c r="EI380" i="7"/>
  <c r="EG380" i="7"/>
  <c r="EE380" i="7"/>
  <c r="EC380" i="7"/>
  <c r="EA380" i="7"/>
  <c r="DY380" i="7"/>
  <c r="DW380" i="7"/>
  <c r="DU380" i="7"/>
  <c r="DS380" i="7"/>
  <c r="DQ380" i="7"/>
  <c r="DO380" i="7"/>
  <c r="DM380" i="7"/>
  <c r="DK380" i="7"/>
  <c r="DI380" i="7"/>
  <c r="DG380" i="7"/>
  <c r="DE380" i="7"/>
  <c r="BU380" i="7"/>
  <c r="BS380" i="7"/>
  <c r="BQ380" i="7"/>
  <c r="BO380" i="7"/>
  <c r="BM380" i="7"/>
  <c r="BK380" i="7"/>
  <c r="BI380" i="7"/>
  <c r="BG380" i="7"/>
  <c r="BE380" i="7"/>
  <c r="BC380" i="7"/>
  <c r="BA380" i="7"/>
  <c r="AY380" i="7"/>
  <c r="AW380" i="7"/>
  <c r="AU380" i="7"/>
  <c r="AS380" i="7"/>
  <c r="AQ380" i="7"/>
  <c r="AO380" i="7"/>
  <c r="AM380" i="7"/>
  <c r="AK380" i="7"/>
  <c r="AI380" i="7"/>
  <c r="AG380" i="7"/>
  <c r="AE380" i="7"/>
  <c r="AC380" i="7"/>
  <c r="AA380" i="7"/>
  <c r="Y380" i="7"/>
  <c r="W380" i="7"/>
  <c r="U380" i="7"/>
  <c r="S380" i="7"/>
  <c r="Q380" i="7"/>
  <c r="O380" i="7"/>
  <c r="L380" i="7"/>
  <c r="J380" i="7"/>
  <c r="K380" i="7" s="1"/>
  <c r="H380" i="7"/>
  <c r="FC379" i="7"/>
  <c r="FA379" i="7"/>
  <c r="EY379" i="7"/>
  <c r="EW379" i="7"/>
  <c r="EU379" i="7"/>
  <c r="ES379" i="7"/>
  <c r="EQ379" i="7"/>
  <c r="EO379" i="7"/>
  <c r="EM379" i="7"/>
  <c r="EK379" i="7"/>
  <c r="EI379" i="7"/>
  <c r="EG379" i="7"/>
  <c r="EE379" i="7"/>
  <c r="EC379" i="7"/>
  <c r="EA379" i="7"/>
  <c r="DY379" i="7"/>
  <c r="DW379" i="7"/>
  <c r="DU379" i="7"/>
  <c r="DS379" i="7"/>
  <c r="DQ379" i="7"/>
  <c r="DO379" i="7"/>
  <c r="DM379" i="7"/>
  <c r="DK379" i="7"/>
  <c r="DI379" i="7"/>
  <c r="DG379" i="7"/>
  <c r="DE379" i="7"/>
  <c r="BU379" i="7"/>
  <c r="BS379" i="7"/>
  <c r="BQ379" i="7"/>
  <c r="BO379" i="7"/>
  <c r="BM379" i="7"/>
  <c r="BK379" i="7"/>
  <c r="BI379" i="7"/>
  <c r="BG379" i="7"/>
  <c r="BE379" i="7"/>
  <c r="BC379" i="7"/>
  <c r="BA379" i="7"/>
  <c r="AY379" i="7"/>
  <c r="AW379" i="7"/>
  <c r="AU379" i="7"/>
  <c r="AS379" i="7"/>
  <c r="AQ379" i="7"/>
  <c r="AO379" i="7"/>
  <c r="AM379" i="7"/>
  <c r="AK379" i="7"/>
  <c r="AI379" i="7"/>
  <c r="AG379" i="7"/>
  <c r="AE379" i="7"/>
  <c r="AC379" i="7"/>
  <c r="AA379" i="7"/>
  <c r="Y379" i="7"/>
  <c r="W379" i="7"/>
  <c r="U379" i="7"/>
  <c r="S379" i="7"/>
  <c r="Q379" i="7"/>
  <c r="O379" i="7"/>
  <c r="L379" i="7"/>
  <c r="J379" i="7"/>
  <c r="K379" i="7" s="1"/>
  <c r="H379" i="7"/>
  <c r="FC378" i="7"/>
  <c r="FA378" i="7"/>
  <c r="EY378" i="7"/>
  <c r="EW378" i="7"/>
  <c r="EU378" i="7"/>
  <c r="ES378" i="7"/>
  <c r="EQ378" i="7"/>
  <c r="EO378" i="7"/>
  <c r="EM378" i="7"/>
  <c r="EK378" i="7"/>
  <c r="EI378" i="7"/>
  <c r="EG378" i="7"/>
  <c r="EE378" i="7"/>
  <c r="EC378" i="7"/>
  <c r="EA378" i="7"/>
  <c r="DY378" i="7"/>
  <c r="DW378" i="7"/>
  <c r="DU378" i="7"/>
  <c r="DS378" i="7"/>
  <c r="DQ378" i="7"/>
  <c r="DO378" i="7"/>
  <c r="DM378" i="7"/>
  <c r="DK378" i="7"/>
  <c r="DI378" i="7"/>
  <c r="DG378" i="7"/>
  <c r="DE378" i="7"/>
  <c r="BU378" i="7"/>
  <c r="BS378" i="7"/>
  <c r="BQ378" i="7"/>
  <c r="BO378" i="7"/>
  <c r="BM378" i="7"/>
  <c r="BK378" i="7"/>
  <c r="BI378" i="7"/>
  <c r="BG378" i="7"/>
  <c r="BE378" i="7"/>
  <c r="BC378" i="7"/>
  <c r="BA378" i="7"/>
  <c r="AY378" i="7"/>
  <c r="AW378" i="7"/>
  <c r="AU378" i="7"/>
  <c r="AS378" i="7"/>
  <c r="AQ378" i="7"/>
  <c r="AO378" i="7"/>
  <c r="AM378" i="7"/>
  <c r="AK378" i="7"/>
  <c r="AI378" i="7"/>
  <c r="AG378" i="7"/>
  <c r="AE378" i="7"/>
  <c r="AC378" i="7"/>
  <c r="AA378" i="7"/>
  <c r="Y378" i="7"/>
  <c r="W378" i="7"/>
  <c r="U378" i="7"/>
  <c r="S378" i="7"/>
  <c r="Q378" i="7"/>
  <c r="O378" i="7"/>
  <c r="L378" i="7"/>
  <c r="J378" i="7"/>
  <c r="K378" i="7" s="1"/>
  <c r="H378" i="7"/>
  <c r="FC377" i="7"/>
  <c r="FA377" i="7"/>
  <c r="EY377" i="7"/>
  <c r="EW377" i="7"/>
  <c r="EU377" i="7"/>
  <c r="ES377" i="7"/>
  <c r="EQ377" i="7"/>
  <c r="EO377" i="7"/>
  <c r="EM377" i="7"/>
  <c r="EK377" i="7"/>
  <c r="EI377" i="7"/>
  <c r="EG377" i="7"/>
  <c r="EE377" i="7"/>
  <c r="EC377" i="7"/>
  <c r="EA377" i="7"/>
  <c r="DY377" i="7"/>
  <c r="DW377" i="7"/>
  <c r="DU377" i="7"/>
  <c r="DS377" i="7"/>
  <c r="DQ377" i="7"/>
  <c r="DO377" i="7"/>
  <c r="DM377" i="7"/>
  <c r="DK377" i="7"/>
  <c r="DI377" i="7"/>
  <c r="DG377" i="7"/>
  <c r="DE377" i="7"/>
  <c r="BU377" i="7"/>
  <c r="BS377" i="7"/>
  <c r="BQ377" i="7"/>
  <c r="BO377" i="7"/>
  <c r="BM377" i="7"/>
  <c r="BK377" i="7"/>
  <c r="BI377" i="7"/>
  <c r="BG377" i="7"/>
  <c r="BE377" i="7"/>
  <c r="BC377" i="7"/>
  <c r="BA377" i="7"/>
  <c r="AY377" i="7"/>
  <c r="AW377" i="7"/>
  <c r="AU377" i="7"/>
  <c r="AS377" i="7"/>
  <c r="AQ377" i="7"/>
  <c r="AO377" i="7"/>
  <c r="AM377" i="7"/>
  <c r="AK377" i="7"/>
  <c r="AI377" i="7"/>
  <c r="AG377" i="7"/>
  <c r="AE377" i="7"/>
  <c r="AC377" i="7"/>
  <c r="AA377" i="7"/>
  <c r="Y377" i="7"/>
  <c r="W377" i="7"/>
  <c r="U377" i="7"/>
  <c r="S377" i="7"/>
  <c r="Q377" i="7"/>
  <c r="O377" i="7"/>
  <c r="L377" i="7"/>
  <c r="J377" i="7"/>
  <c r="K377" i="7" s="1"/>
  <c r="H377" i="7"/>
  <c r="FC376" i="7"/>
  <c r="FA376" i="7"/>
  <c r="EY376" i="7"/>
  <c r="EW376" i="7"/>
  <c r="EU376" i="7"/>
  <c r="ES376" i="7"/>
  <c r="EQ376" i="7"/>
  <c r="EO376" i="7"/>
  <c r="EM376" i="7"/>
  <c r="EK376" i="7"/>
  <c r="EI376" i="7"/>
  <c r="EG376" i="7"/>
  <c r="EE376" i="7"/>
  <c r="EC376" i="7"/>
  <c r="EA376" i="7"/>
  <c r="DY376" i="7"/>
  <c r="DW376" i="7"/>
  <c r="DU376" i="7"/>
  <c r="DS376" i="7"/>
  <c r="DQ376" i="7"/>
  <c r="DO376" i="7"/>
  <c r="DM376" i="7"/>
  <c r="DK376" i="7"/>
  <c r="DI376" i="7"/>
  <c r="DG376" i="7"/>
  <c r="DE376" i="7"/>
  <c r="BU376" i="7"/>
  <c r="BS376" i="7"/>
  <c r="BQ376" i="7"/>
  <c r="BO376" i="7"/>
  <c r="BM376" i="7"/>
  <c r="BK376" i="7"/>
  <c r="BI376" i="7"/>
  <c r="BG376" i="7"/>
  <c r="BE376" i="7"/>
  <c r="BC376" i="7"/>
  <c r="BA376" i="7"/>
  <c r="AY376" i="7"/>
  <c r="AW376" i="7"/>
  <c r="AU376" i="7"/>
  <c r="AS376" i="7"/>
  <c r="AQ376" i="7"/>
  <c r="AO376" i="7"/>
  <c r="AM376" i="7"/>
  <c r="AK376" i="7"/>
  <c r="AI376" i="7"/>
  <c r="AG376" i="7"/>
  <c r="AE376" i="7"/>
  <c r="AC376" i="7"/>
  <c r="AA376" i="7"/>
  <c r="Y376" i="7"/>
  <c r="W376" i="7"/>
  <c r="U376" i="7"/>
  <c r="S376" i="7"/>
  <c r="Q376" i="7"/>
  <c r="O376" i="7"/>
  <c r="L376" i="7"/>
  <c r="J376" i="7"/>
  <c r="K376" i="7" s="1"/>
  <c r="H376" i="7"/>
  <c r="FC375" i="7"/>
  <c r="FA375" i="7"/>
  <c r="EY375" i="7"/>
  <c r="EW375" i="7"/>
  <c r="EU375" i="7"/>
  <c r="ES375" i="7"/>
  <c r="EQ375" i="7"/>
  <c r="EO375" i="7"/>
  <c r="EM375" i="7"/>
  <c r="EK375" i="7"/>
  <c r="EI375" i="7"/>
  <c r="EG375" i="7"/>
  <c r="EE375" i="7"/>
  <c r="EC375" i="7"/>
  <c r="EA375" i="7"/>
  <c r="DY375" i="7"/>
  <c r="DW375" i="7"/>
  <c r="DU375" i="7"/>
  <c r="DS375" i="7"/>
  <c r="DQ375" i="7"/>
  <c r="DO375" i="7"/>
  <c r="DM375" i="7"/>
  <c r="DK375" i="7"/>
  <c r="DI375" i="7"/>
  <c r="DG375" i="7"/>
  <c r="DE375" i="7"/>
  <c r="BU375" i="7"/>
  <c r="BS375" i="7"/>
  <c r="BQ375" i="7"/>
  <c r="BO375" i="7"/>
  <c r="BM375" i="7"/>
  <c r="BK375" i="7"/>
  <c r="BI375" i="7"/>
  <c r="BG375" i="7"/>
  <c r="BE375" i="7"/>
  <c r="BC375" i="7"/>
  <c r="BA375" i="7"/>
  <c r="AY375" i="7"/>
  <c r="AW375" i="7"/>
  <c r="AU375" i="7"/>
  <c r="AS375" i="7"/>
  <c r="AQ375" i="7"/>
  <c r="AO375" i="7"/>
  <c r="AM375" i="7"/>
  <c r="AK375" i="7"/>
  <c r="AI375" i="7"/>
  <c r="AG375" i="7"/>
  <c r="AE375" i="7"/>
  <c r="AC375" i="7"/>
  <c r="AA375" i="7"/>
  <c r="Y375" i="7"/>
  <c r="W375" i="7"/>
  <c r="U375" i="7"/>
  <c r="S375" i="7"/>
  <c r="Q375" i="7"/>
  <c r="O375" i="7"/>
  <c r="L375" i="7"/>
  <c r="K375" i="7"/>
  <c r="H375" i="7"/>
  <c r="FC374" i="7"/>
  <c r="FA374" i="7"/>
  <c r="EY374" i="7"/>
  <c r="EW374" i="7"/>
  <c r="EU374" i="7"/>
  <c r="ES374" i="7"/>
  <c r="EQ374" i="7"/>
  <c r="EO374" i="7"/>
  <c r="EM374" i="7"/>
  <c r="EK374" i="7"/>
  <c r="EI374" i="7"/>
  <c r="EG374" i="7"/>
  <c r="EE374" i="7"/>
  <c r="EC374" i="7"/>
  <c r="EA374" i="7"/>
  <c r="DY374" i="7"/>
  <c r="DW374" i="7"/>
  <c r="DU374" i="7"/>
  <c r="DS374" i="7"/>
  <c r="DQ374" i="7"/>
  <c r="DO374" i="7"/>
  <c r="DM374" i="7"/>
  <c r="DK374" i="7"/>
  <c r="DI374" i="7"/>
  <c r="DG374" i="7"/>
  <c r="DE374" i="7"/>
  <c r="AP374" i="7"/>
  <c r="BI374" i="7" s="1"/>
  <c r="L374" i="7"/>
  <c r="K374" i="7"/>
  <c r="FC373" i="7"/>
  <c r="FA373" i="7"/>
  <c r="EY373" i="7"/>
  <c r="EW373" i="7"/>
  <c r="EU373" i="7"/>
  <c r="ES373" i="7"/>
  <c r="EQ373" i="7"/>
  <c r="EO373" i="7"/>
  <c r="EM373" i="7"/>
  <c r="EK373" i="7"/>
  <c r="EI373" i="7"/>
  <c r="EG373" i="7"/>
  <c r="EE373" i="7"/>
  <c r="EC373" i="7"/>
  <c r="EA373" i="7"/>
  <c r="DY373" i="7"/>
  <c r="DW373" i="7"/>
  <c r="DU373" i="7"/>
  <c r="DS373" i="7"/>
  <c r="DQ373" i="7"/>
  <c r="DO373" i="7"/>
  <c r="DM373" i="7"/>
  <c r="DK373" i="7"/>
  <c r="DI373" i="7"/>
  <c r="DG373" i="7"/>
  <c r="DE373" i="7"/>
  <c r="AP373" i="7"/>
  <c r="L373" i="7"/>
  <c r="K373" i="7"/>
  <c r="FC372" i="7"/>
  <c r="FA372" i="7"/>
  <c r="EY372" i="7"/>
  <c r="EW372" i="7"/>
  <c r="EU372" i="7"/>
  <c r="ES372" i="7"/>
  <c r="EQ372" i="7"/>
  <c r="EO372" i="7"/>
  <c r="EM372" i="7"/>
  <c r="EK372" i="7"/>
  <c r="EI372" i="7"/>
  <c r="EG372" i="7"/>
  <c r="EE372" i="7"/>
  <c r="EC372" i="7"/>
  <c r="EA372" i="7"/>
  <c r="DY372" i="7"/>
  <c r="DW372" i="7"/>
  <c r="DU372" i="7"/>
  <c r="DS372" i="7"/>
  <c r="DQ372" i="7"/>
  <c r="DO372" i="7"/>
  <c r="DM372" i="7"/>
  <c r="DK372" i="7"/>
  <c r="DI372" i="7"/>
  <c r="DG372" i="7"/>
  <c r="DE372" i="7"/>
  <c r="AP372" i="7"/>
  <c r="BE372" i="7" s="1"/>
  <c r="L372" i="7"/>
  <c r="K372" i="7"/>
  <c r="FC371" i="7"/>
  <c r="FA371" i="7"/>
  <c r="EY371" i="7"/>
  <c r="EW371" i="7"/>
  <c r="EU371" i="7"/>
  <c r="ES371" i="7"/>
  <c r="EQ371" i="7"/>
  <c r="EO371" i="7"/>
  <c r="EM371" i="7"/>
  <c r="EK371" i="7"/>
  <c r="EI371" i="7"/>
  <c r="EG371" i="7"/>
  <c r="EE371" i="7"/>
  <c r="EC371" i="7"/>
  <c r="EA371" i="7"/>
  <c r="DY371" i="7"/>
  <c r="DW371" i="7"/>
  <c r="DU371" i="7"/>
  <c r="DS371" i="7"/>
  <c r="DQ371" i="7"/>
  <c r="DO371" i="7"/>
  <c r="DM371" i="7"/>
  <c r="DK371" i="7"/>
  <c r="DI371" i="7"/>
  <c r="DG371" i="7"/>
  <c r="DE371" i="7"/>
  <c r="AP371" i="7"/>
  <c r="BI371" i="7" s="1"/>
  <c r="L371" i="7"/>
  <c r="K371" i="7"/>
  <c r="FC370" i="7"/>
  <c r="FA370" i="7"/>
  <c r="EY370" i="7"/>
  <c r="EW370" i="7"/>
  <c r="EU370" i="7"/>
  <c r="ES370" i="7"/>
  <c r="EQ370" i="7"/>
  <c r="EO370" i="7"/>
  <c r="EM370" i="7"/>
  <c r="EK370" i="7"/>
  <c r="EI370" i="7"/>
  <c r="EG370" i="7"/>
  <c r="EE370" i="7"/>
  <c r="EC370" i="7"/>
  <c r="EA370" i="7"/>
  <c r="DY370" i="7"/>
  <c r="DW370" i="7"/>
  <c r="DU370" i="7"/>
  <c r="DS370" i="7"/>
  <c r="DQ370" i="7"/>
  <c r="DO370" i="7"/>
  <c r="DM370" i="7"/>
  <c r="DK370" i="7"/>
  <c r="DI370" i="7"/>
  <c r="DG370" i="7"/>
  <c r="DE370" i="7"/>
  <c r="AP370" i="7"/>
  <c r="BI370" i="7" s="1"/>
  <c r="L370" i="7"/>
  <c r="K370" i="7"/>
  <c r="FC369" i="7"/>
  <c r="FA369" i="7"/>
  <c r="EY369" i="7"/>
  <c r="EW369" i="7"/>
  <c r="EU369" i="7"/>
  <c r="ES369" i="7"/>
  <c r="EQ369" i="7"/>
  <c r="EO369" i="7"/>
  <c r="EM369" i="7"/>
  <c r="EK369" i="7"/>
  <c r="EI369" i="7"/>
  <c r="EG369" i="7"/>
  <c r="EE369" i="7"/>
  <c r="EC369" i="7"/>
  <c r="EA369" i="7"/>
  <c r="DY369" i="7"/>
  <c r="DW369" i="7"/>
  <c r="DU369" i="7"/>
  <c r="DS369" i="7"/>
  <c r="DQ369" i="7"/>
  <c r="DO369" i="7"/>
  <c r="DM369" i="7"/>
  <c r="DK369" i="7"/>
  <c r="DI369" i="7"/>
  <c r="DG369" i="7"/>
  <c r="DE369" i="7"/>
  <c r="AP369" i="7"/>
  <c r="AE369" i="7" s="1"/>
  <c r="L369" i="7"/>
  <c r="K369" i="7"/>
  <c r="FC368" i="7"/>
  <c r="FA368" i="7"/>
  <c r="EY368" i="7"/>
  <c r="EW368" i="7"/>
  <c r="EU368" i="7"/>
  <c r="ES368" i="7"/>
  <c r="EQ368" i="7"/>
  <c r="EO368" i="7"/>
  <c r="EM368" i="7"/>
  <c r="EK368" i="7"/>
  <c r="EI368" i="7"/>
  <c r="EG368" i="7"/>
  <c r="EE368" i="7"/>
  <c r="EC368" i="7"/>
  <c r="EA368" i="7"/>
  <c r="DY368" i="7"/>
  <c r="DW368" i="7"/>
  <c r="DU368" i="7"/>
  <c r="DS368" i="7"/>
  <c r="DQ368" i="7"/>
  <c r="DO368" i="7"/>
  <c r="DM368" i="7"/>
  <c r="DK368" i="7"/>
  <c r="DI368" i="7"/>
  <c r="DG368" i="7"/>
  <c r="DE368" i="7"/>
  <c r="BJ368" i="7"/>
  <c r="BG368" i="7" s="1"/>
  <c r="L368" i="7"/>
  <c r="K368" i="7"/>
  <c r="FC367" i="7"/>
  <c r="FA367" i="7"/>
  <c r="EY367" i="7"/>
  <c r="EW367" i="7"/>
  <c r="EU367" i="7"/>
  <c r="ES367" i="7"/>
  <c r="EQ367" i="7"/>
  <c r="EO367" i="7"/>
  <c r="EM367" i="7"/>
  <c r="EK367" i="7"/>
  <c r="EI367" i="7"/>
  <c r="EG367" i="7"/>
  <c r="EE367" i="7"/>
  <c r="EC367" i="7"/>
  <c r="EA367" i="7"/>
  <c r="DY367" i="7"/>
  <c r="DW367" i="7"/>
  <c r="DU367" i="7"/>
  <c r="DS367" i="7"/>
  <c r="DQ367" i="7"/>
  <c r="DO367" i="7"/>
  <c r="DM367" i="7"/>
  <c r="DK367" i="7"/>
  <c r="DI367" i="7"/>
  <c r="DG367" i="7"/>
  <c r="DE367" i="7"/>
  <c r="BJ367" i="7"/>
  <c r="L367" i="7"/>
  <c r="K367" i="7"/>
  <c r="FC366" i="7"/>
  <c r="FA366" i="7"/>
  <c r="EY366" i="7"/>
  <c r="EW366" i="7"/>
  <c r="EU366" i="7"/>
  <c r="ES366" i="7"/>
  <c r="EQ366" i="7"/>
  <c r="EO366" i="7"/>
  <c r="EM366" i="7"/>
  <c r="EK366" i="7"/>
  <c r="EI366" i="7"/>
  <c r="EG366" i="7"/>
  <c r="EE366" i="7"/>
  <c r="EC366" i="7"/>
  <c r="EA366" i="7"/>
  <c r="DY366" i="7"/>
  <c r="DW366" i="7"/>
  <c r="DU366" i="7"/>
  <c r="DS366" i="7"/>
  <c r="DQ366" i="7"/>
  <c r="DO366" i="7"/>
  <c r="DM366" i="7"/>
  <c r="DK366" i="7"/>
  <c r="DI366" i="7"/>
  <c r="DG366" i="7"/>
  <c r="DE366" i="7"/>
  <c r="BJ366" i="7"/>
  <c r="U366" i="7" s="1"/>
  <c r="L366" i="7"/>
  <c r="K366" i="7"/>
  <c r="FC365" i="7"/>
  <c r="FA365" i="7"/>
  <c r="EY365" i="7"/>
  <c r="EW365" i="7"/>
  <c r="EU365" i="7"/>
  <c r="ES365" i="7"/>
  <c r="EQ365" i="7"/>
  <c r="EO365" i="7"/>
  <c r="EM365" i="7"/>
  <c r="EK365" i="7"/>
  <c r="EI365" i="7"/>
  <c r="EG365" i="7"/>
  <c r="EE365" i="7"/>
  <c r="EC365" i="7"/>
  <c r="EA365" i="7"/>
  <c r="DY365" i="7"/>
  <c r="DW365" i="7"/>
  <c r="DU365" i="7"/>
  <c r="DS365" i="7"/>
  <c r="DQ365" i="7"/>
  <c r="DO365" i="7"/>
  <c r="DM365" i="7"/>
  <c r="DK365" i="7"/>
  <c r="DI365" i="7"/>
  <c r="DG365" i="7"/>
  <c r="DE365" i="7"/>
  <c r="BJ365" i="7"/>
  <c r="BG365" i="7" s="1"/>
  <c r="L365" i="7"/>
  <c r="K365" i="7"/>
  <c r="FC364" i="7"/>
  <c r="FA364" i="7"/>
  <c r="EY364" i="7"/>
  <c r="EW364" i="7"/>
  <c r="EU364" i="7"/>
  <c r="ES364" i="7"/>
  <c r="EQ364" i="7"/>
  <c r="EO364" i="7"/>
  <c r="EM364" i="7"/>
  <c r="EK364" i="7"/>
  <c r="EI364" i="7"/>
  <c r="EG364" i="7"/>
  <c r="EE364" i="7"/>
  <c r="EC364" i="7"/>
  <c r="EA364" i="7"/>
  <c r="DY364" i="7"/>
  <c r="DW364" i="7"/>
  <c r="DU364" i="7"/>
  <c r="DS364" i="7"/>
  <c r="DQ364" i="7"/>
  <c r="DO364" i="7"/>
  <c r="DM364" i="7"/>
  <c r="DK364" i="7"/>
  <c r="DI364" i="7"/>
  <c r="DG364" i="7"/>
  <c r="DE364" i="7"/>
  <c r="BJ364" i="7"/>
  <c r="BU364" i="7" s="1"/>
  <c r="L364" i="7"/>
  <c r="K364" i="7"/>
  <c r="FC363" i="7"/>
  <c r="FA363" i="7"/>
  <c r="EY363" i="7"/>
  <c r="EW363" i="7"/>
  <c r="EU363" i="7"/>
  <c r="ES363" i="7"/>
  <c r="EQ363" i="7"/>
  <c r="EO363" i="7"/>
  <c r="EM363" i="7"/>
  <c r="EK363" i="7"/>
  <c r="EI363" i="7"/>
  <c r="EG363" i="7"/>
  <c r="EE363" i="7"/>
  <c r="EC363" i="7"/>
  <c r="EA363" i="7"/>
  <c r="DY363" i="7"/>
  <c r="DW363" i="7"/>
  <c r="DU363" i="7"/>
  <c r="DS363" i="7"/>
  <c r="DQ363" i="7"/>
  <c r="DO363" i="7"/>
  <c r="DM363" i="7"/>
  <c r="DK363" i="7"/>
  <c r="DI363" i="7"/>
  <c r="DG363" i="7"/>
  <c r="DE363" i="7"/>
  <c r="BJ363" i="7"/>
  <c r="O363" i="7" s="1"/>
  <c r="L363" i="7"/>
  <c r="K363" i="7"/>
  <c r="FC362" i="7"/>
  <c r="FA362" i="7"/>
  <c r="EY362" i="7"/>
  <c r="EW362" i="7"/>
  <c r="EU362" i="7"/>
  <c r="ES362" i="7"/>
  <c r="EQ362" i="7"/>
  <c r="EO362" i="7"/>
  <c r="EM362" i="7"/>
  <c r="EK362" i="7"/>
  <c r="EI362" i="7"/>
  <c r="EG362" i="7"/>
  <c r="EE362" i="7"/>
  <c r="EC362" i="7"/>
  <c r="EA362" i="7"/>
  <c r="DY362" i="7"/>
  <c r="DW362" i="7"/>
  <c r="DU362" i="7"/>
  <c r="DS362" i="7"/>
  <c r="DQ362" i="7"/>
  <c r="DO362" i="7"/>
  <c r="DM362" i="7"/>
  <c r="DK362" i="7"/>
  <c r="DI362" i="7"/>
  <c r="DG362" i="7"/>
  <c r="DE362" i="7"/>
  <c r="AZ362" i="7"/>
  <c r="O362" i="7" s="1"/>
  <c r="L362" i="7"/>
  <c r="K362" i="7"/>
  <c r="FC361" i="7"/>
  <c r="FA361" i="7"/>
  <c r="EY361" i="7"/>
  <c r="EW361" i="7"/>
  <c r="EU361" i="7"/>
  <c r="ES361" i="7"/>
  <c r="EQ361" i="7"/>
  <c r="EO361" i="7"/>
  <c r="EM361" i="7"/>
  <c r="EK361" i="7"/>
  <c r="EI361" i="7"/>
  <c r="EG361" i="7"/>
  <c r="EE361" i="7"/>
  <c r="EC361" i="7"/>
  <c r="EA361" i="7"/>
  <c r="DY361" i="7"/>
  <c r="DW361" i="7"/>
  <c r="DU361" i="7"/>
  <c r="DS361" i="7"/>
  <c r="DQ361" i="7"/>
  <c r="DO361" i="7"/>
  <c r="DM361" i="7"/>
  <c r="DK361" i="7"/>
  <c r="DI361" i="7"/>
  <c r="DG361" i="7"/>
  <c r="DE361" i="7"/>
  <c r="AZ361" i="7"/>
  <c r="L361" i="7"/>
  <c r="K361" i="7"/>
  <c r="FC360" i="7"/>
  <c r="FA360" i="7"/>
  <c r="EY360" i="7"/>
  <c r="EW360" i="7"/>
  <c r="EU360" i="7"/>
  <c r="ES360" i="7"/>
  <c r="EQ360" i="7"/>
  <c r="EO360" i="7"/>
  <c r="EM360" i="7"/>
  <c r="EK360" i="7"/>
  <c r="EI360" i="7"/>
  <c r="EG360" i="7"/>
  <c r="EE360" i="7"/>
  <c r="EC360" i="7"/>
  <c r="EA360" i="7"/>
  <c r="DY360" i="7"/>
  <c r="DW360" i="7"/>
  <c r="DU360" i="7"/>
  <c r="DS360" i="7"/>
  <c r="DQ360" i="7"/>
  <c r="DO360" i="7"/>
  <c r="DM360" i="7"/>
  <c r="DK360" i="7"/>
  <c r="DI360" i="7"/>
  <c r="DG360" i="7"/>
  <c r="DE360" i="7"/>
  <c r="AZ360" i="7"/>
  <c r="BE360" i="7" s="1"/>
  <c r="L360" i="7"/>
  <c r="K360" i="7"/>
  <c r="FC359" i="7"/>
  <c r="FA359" i="7"/>
  <c r="EY359" i="7"/>
  <c r="EW359" i="7"/>
  <c r="EU359" i="7"/>
  <c r="ES359" i="7"/>
  <c r="EQ359" i="7"/>
  <c r="EO359" i="7"/>
  <c r="EM359" i="7"/>
  <c r="EK359" i="7"/>
  <c r="EI359" i="7"/>
  <c r="EG359" i="7"/>
  <c r="EE359" i="7"/>
  <c r="EC359" i="7"/>
  <c r="EA359" i="7"/>
  <c r="DY359" i="7"/>
  <c r="DW359" i="7"/>
  <c r="DU359" i="7"/>
  <c r="DS359" i="7"/>
  <c r="DQ359" i="7"/>
  <c r="DO359" i="7"/>
  <c r="DM359" i="7"/>
  <c r="DK359" i="7"/>
  <c r="DI359" i="7"/>
  <c r="DG359" i="7"/>
  <c r="DE359" i="7"/>
  <c r="AZ359" i="7"/>
  <c r="O359" i="7" s="1"/>
  <c r="L359" i="7"/>
  <c r="K359" i="7"/>
  <c r="FC358" i="7"/>
  <c r="FA358" i="7"/>
  <c r="EY358" i="7"/>
  <c r="EW358" i="7"/>
  <c r="EU358" i="7"/>
  <c r="ES358" i="7"/>
  <c r="EQ358" i="7"/>
  <c r="EO358" i="7"/>
  <c r="EM358" i="7"/>
  <c r="EK358" i="7"/>
  <c r="EI358" i="7"/>
  <c r="EG358" i="7"/>
  <c r="EE358" i="7"/>
  <c r="EC358" i="7"/>
  <c r="EA358" i="7"/>
  <c r="DY358" i="7"/>
  <c r="DW358" i="7"/>
  <c r="DU358" i="7"/>
  <c r="DS358" i="7"/>
  <c r="DQ358" i="7"/>
  <c r="DO358" i="7"/>
  <c r="DM358" i="7"/>
  <c r="DK358" i="7"/>
  <c r="DI358" i="7"/>
  <c r="DG358" i="7"/>
  <c r="DE358" i="7"/>
  <c r="AZ358" i="7"/>
  <c r="BI358" i="7" s="1"/>
  <c r="L358" i="7"/>
  <c r="K358" i="7"/>
  <c r="FC357" i="7"/>
  <c r="FA357" i="7"/>
  <c r="EY357" i="7"/>
  <c r="EW357" i="7"/>
  <c r="EU357" i="7"/>
  <c r="ES357" i="7"/>
  <c r="EQ357" i="7"/>
  <c r="EO357" i="7"/>
  <c r="EM357" i="7"/>
  <c r="EK357" i="7"/>
  <c r="EI357" i="7"/>
  <c r="EG357" i="7"/>
  <c r="EE357" i="7"/>
  <c r="EC357" i="7"/>
  <c r="EA357" i="7"/>
  <c r="DY357" i="7"/>
  <c r="DW357" i="7"/>
  <c r="DU357" i="7"/>
  <c r="DS357" i="7"/>
  <c r="DQ357" i="7"/>
  <c r="DO357" i="7"/>
  <c r="DM357" i="7"/>
  <c r="DK357" i="7"/>
  <c r="DI357" i="7"/>
  <c r="DG357" i="7"/>
  <c r="DE357" i="7"/>
  <c r="AZ357" i="7"/>
  <c r="BQ357" i="7" s="1"/>
  <c r="L357" i="7"/>
  <c r="K357" i="7"/>
  <c r="FC356" i="7"/>
  <c r="FA356" i="7"/>
  <c r="EY356" i="7"/>
  <c r="EW356" i="7"/>
  <c r="EU356" i="7"/>
  <c r="ES356" i="7"/>
  <c r="EQ356" i="7"/>
  <c r="EO356" i="7"/>
  <c r="EM356" i="7"/>
  <c r="EK356" i="7"/>
  <c r="EI356" i="7"/>
  <c r="EG356" i="7"/>
  <c r="EE356" i="7"/>
  <c r="EC356" i="7"/>
  <c r="EA356" i="7"/>
  <c r="DY356" i="7"/>
  <c r="DW356" i="7"/>
  <c r="DU356" i="7"/>
  <c r="DS356" i="7"/>
  <c r="DQ356" i="7"/>
  <c r="DO356" i="7"/>
  <c r="DM356" i="7"/>
  <c r="DK356" i="7"/>
  <c r="DI356" i="7"/>
  <c r="DG356" i="7"/>
  <c r="DE356" i="7"/>
  <c r="BB356" i="7"/>
  <c r="BG356" i="7" s="1"/>
  <c r="L356" i="7"/>
  <c r="K356" i="7"/>
  <c r="FC355" i="7"/>
  <c r="FA355" i="7"/>
  <c r="EY355" i="7"/>
  <c r="EW355" i="7"/>
  <c r="EU355" i="7"/>
  <c r="ES355" i="7"/>
  <c r="EQ355" i="7"/>
  <c r="EO355" i="7"/>
  <c r="EM355" i="7"/>
  <c r="EK355" i="7"/>
  <c r="EI355" i="7"/>
  <c r="EG355" i="7"/>
  <c r="EE355" i="7"/>
  <c r="EC355" i="7"/>
  <c r="EA355" i="7"/>
  <c r="DY355" i="7"/>
  <c r="DW355" i="7"/>
  <c r="DU355" i="7"/>
  <c r="DS355" i="7"/>
  <c r="DQ355" i="7"/>
  <c r="DO355" i="7"/>
  <c r="DM355" i="7"/>
  <c r="DK355" i="7"/>
  <c r="DI355" i="7"/>
  <c r="DG355" i="7"/>
  <c r="DE355" i="7"/>
  <c r="BB355" i="7"/>
  <c r="BC355" i="7" s="1"/>
  <c r="L355" i="7"/>
  <c r="K355" i="7"/>
  <c r="FC354" i="7"/>
  <c r="FA354" i="7"/>
  <c r="EY354" i="7"/>
  <c r="EW354" i="7"/>
  <c r="EU354" i="7"/>
  <c r="ES354" i="7"/>
  <c r="EQ354" i="7"/>
  <c r="EO354" i="7"/>
  <c r="EM354" i="7"/>
  <c r="EK354" i="7"/>
  <c r="EI354" i="7"/>
  <c r="EG354" i="7"/>
  <c r="EE354" i="7"/>
  <c r="EC354" i="7"/>
  <c r="EA354" i="7"/>
  <c r="DY354" i="7"/>
  <c r="DW354" i="7"/>
  <c r="DU354" i="7"/>
  <c r="DS354" i="7"/>
  <c r="DQ354" i="7"/>
  <c r="DO354" i="7"/>
  <c r="DM354" i="7"/>
  <c r="DK354" i="7"/>
  <c r="DI354" i="7"/>
  <c r="DG354" i="7"/>
  <c r="DE354" i="7"/>
  <c r="BB354" i="7"/>
  <c r="BS354" i="7" s="1"/>
  <c r="L354" i="7"/>
  <c r="K354" i="7"/>
  <c r="FC353" i="7"/>
  <c r="FA353" i="7"/>
  <c r="EY353" i="7"/>
  <c r="EW353" i="7"/>
  <c r="EU353" i="7"/>
  <c r="ES353" i="7"/>
  <c r="EQ353" i="7"/>
  <c r="EO353" i="7"/>
  <c r="EM353" i="7"/>
  <c r="EK353" i="7"/>
  <c r="EI353" i="7"/>
  <c r="EG353" i="7"/>
  <c r="EE353" i="7"/>
  <c r="EC353" i="7"/>
  <c r="EA353" i="7"/>
  <c r="DY353" i="7"/>
  <c r="DW353" i="7"/>
  <c r="DU353" i="7"/>
  <c r="DS353" i="7"/>
  <c r="DQ353" i="7"/>
  <c r="DO353" i="7"/>
  <c r="DM353" i="7"/>
  <c r="DK353" i="7"/>
  <c r="DI353" i="7"/>
  <c r="DG353" i="7"/>
  <c r="DE353" i="7"/>
  <c r="BB353" i="7"/>
  <c r="AA353" i="7" s="1"/>
  <c r="L353" i="7"/>
  <c r="K353" i="7"/>
  <c r="FC352" i="7"/>
  <c r="FA352" i="7"/>
  <c r="EY352" i="7"/>
  <c r="EW352" i="7"/>
  <c r="EU352" i="7"/>
  <c r="ES352" i="7"/>
  <c r="EQ352" i="7"/>
  <c r="EO352" i="7"/>
  <c r="EM352" i="7"/>
  <c r="EK352" i="7"/>
  <c r="EI352" i="7"/>
  <c r="EG352" i="7"/>
  <c r="EE352" i="7"/>
  <c r="EC352" i="7"/>
  <c r="EA352" i="7"/>
  <c r="DY352" i="7"/>
  <c r="DW352" i="7"/>
  <c r="DU352" i="7"/>
  <c r="DS352" i="7"/>
  <c r="DQ352" i="7"/>
  <c r="DO352" i="7"/>
  <c r="DM352" i="7"/>
  <c r="DK352" i="7"/>
  <c r="DI352" i="7"/>
  <c r="DG352" i="7"/>
  <c r="DE352" i="7"/>
  <c r="BB352" i="7"/>
  <c r="BQ352" i="7" s="1"/>
  <c r="L352" i="7"/>
  <c r="K352" i="7"/>
  <c r="FC351" i="7"/>
  <c r="FA351" i="7"/>
  <c r="EY351" i="7"/>
  <c r="EW351" i="7"/>
  <c r="EU351" i="7"/>
  <c r="ES351" i="7"/>
  <c r="EQ351" i="7"/>
  <c r="EO351" i="7"/>
  <c r="EM351" i="7"/>
  <c r="EK351" i="7"/>
  <c r="EI351" i="7"/>
  <c r="EG351" i="7"/>
  <c r="EE351" i="7"/>
  <c r="EC351" i="7"/>
  <c r="EA351" i="7"/>
  <c r="DY351" i="7"/>
  <c r="DW351" i="7"/>
  <c r="DU351" i="7"/>
  <c r="DS351" i="7"/>
  <c r="DQ351" i="7"/>
  <c r="DO351" i="7"/>
  <c r="DM351" i="7"/>
  <c r="DK351" i="7"/>
  <c r="DI351" i="7"/>
  <c r="DG351" i="7"/>
  <c r="DE351" i="7"/>
  <c r="BB351" i="7"/>
  <c r="BG351" i="7" s="1"/>
  <c r="L351" i="7"/>
  <c r="K351" i="7"/>
  <c r="FC350" i="7"/>
  <c r="FA350" i="7"/>
  <c r="EY350" i="7"/>
  <c r="EW350" i="7"/>
  <c r="EU350" i="7"/>
  <c r="ES350" i="7"/>
  <c r="EQ350" i="7"/>
  <c r="EO350" i="7"/>
  <c r="EM350" i="7"/>
  <c r="EK350" i="7"/>
  <c r="EI350" i="7"/>
  <c r="EG350" i="7"/>
  <c r="EE350" i="7"/>
  <c r="EC350" i="7"/>
  <c r="EA350" i="7"/>
  <c r="DY350" i="7"/>
  <c r="DW350" i="7"/>
  <c r="DU350" i="7"/>
  <c r="DS350" i="7"/>
  <c r="DQ350" i="7"/>
  <c r="DO350" i="7"/>
  <c r="DM350" i="7"/>
  <c r="DK350" i="7"/>
  <c r="DI350" i="7"/>
  <c r="DG350" i="7"/>
  <c r="DE350" i="7"/>
  <c r="BU350" i="7"/>
  <c r="BS350" i="7"/>
  <c r="BQ350" i="7"/>
  <c r="BO350" i="7"/>
  <c r="BM350" i="7"/>
  <c r="BK350" i="7"/>
  <c r="BI350" i="7"/>
  <c r="BG350" i="7"/>
  <c r="BE350" i="7"/>
  <c r="BC350" i="7"/>
  <c r="BA350" i="7"/>
  <c r="AY350" i="7"/>
  <c r="AW350" i="7"/>
  <c r="AU350" i="7"/>
  <c r="AS350" i="7"/>
  <c r="AQ350" i="7"/>
  <c r="AO350" i="7"/>
  <c r="AM350" i="7"/>
  <c r="AK350" i="7"/>
  <c r="AI350" i="7"/>
  <c r="AG350" i="7"/>
  <c r="AE350" i="7"/>
  <c r="AC350" i="7"/>
  <c r="AA350" i="7"/>
  <c r="Y350" i="7"/>
  <c r="W350" i="7"/>
  <c r="U350" i="7"/>
  <c r="S350" i="7"/>
  <c r="Q350" i="7"/>
  <c r="O350" i="7"/>
  <c r="L350" i="7"/>
  <c r="I350" i="7"/>
  <c r="K350" i="7" s="1"/>
  <c r="FC349" i="7"/>
  <c r="FA349" i="7"/>
  <c r="EY349" i="7"/>
  <c r="EW349" i="7"/>
  <c r="EU349" i="7"/>
  <c r="ES349" i="7"/>
  <c r="EQ349" i="7"/>
  <c r="EO349" i="7"/>
  <c r="EM349" i="7"/>
  <c r="EK349" i="7"/>
  <c r="EI349" i="7"/>
  <c r="EG349" i="7"/>
  <c r="EE349" i="7"/>
  <c r="EC349" i="7"/>
  <c r="EA349" i="7"/>
  <c r="DY349" i="7"/>
  <c r="DW349" i="7"/>
  <c r="DU349" i="7"/>
  <c r="DS349" i="7"/>
  <c r="DQ349" i="7"/>
  <c r="DO349" i="7"/>
  <c r="DM349" i="7"/>
  <c r="DK349" i="7"/>
  <c r="DI349" i="7"/>
  <c r="DG349" i="7"/>
  <c r="DE349" i="7"/>
  <c r="BU349" i="7"/>
  <c r="BS349" i="7"/>
  <c r="BQ349" i="7"/>
  <c r="BO349" i="7"/>
  <c r="BM349" i="7"/>
  <c r="BK349" i="7"/>
  <c r="BI349" i="7"/>
  <c r="BG349" i="7"/>
  <c r="BE349" i="7"/>
  <c r="BC349" i="7"/>
  <c r="BA349" i="7"/>
  <c r="AY349" i="7"/>
  <c r="AW349" i="7"/>
  <c r="AU349" i="7"/>
  <c r="AS349" i="7"/>
  <c r="AQ349" i="7"/>
  <c r="AO349" i="7"/>
  <c r="AM349" i="7"/>
  <c r="AK349" i="7"/>
  <c r="AI349" i="7"/>
  <c r="AG349" i="7"/>
  <c r="AE349" i="7"/>
  <c r="AC349" i="7"/>
  <c r="AA349" i="7"/>
  <c r="Y349" i="7"/>
  <c r="W349" i="7"/>
  <c r="U349" i="7"/>
  <c r="S349" i="7"/>
  <c r="Q349" i="7"/>
  <c r="O349" i="7"/>
  <c r="L349" i="7"/>
  <c r="I349" i="7"/>
  <c r="K349" i="7" s="1"/>
  <c r="FC348" i="7"/>
  <c r="FA348" i="7"/>
  <c r="EY348" i="7"/>
  <c r="EW348" i="7"/>
  <c r="EU348" i="7"/>
  <c r="ES348" i="7"/>
  <c r="EQ348" i="7"/>
  <c r="EO348" i="7"/>
  <c r="EM348" i="7"/>
  <c r="EK348" i="7"/>
  <c r="EI348" i="7"/>
  <c r="EG348" i="7"/>
  <c r="EE348" i="7"/>
  <c r="EC348" i="7"/>
  <c r="EA348" i="7"/>
  <c r="DY348" i="7"/>
  <c r="DW348" i="7"/>
  <c r="DU348" i="7"/>
  <c r="DS348" i="7"/>
  <c r="DQ348" i="7"/>
  <c r="DO348" i="7"/>
  <c r="DM348" i="7"/>
  <c r="DK348" i="7"/>
  <c r="DI348" i="7"/>
  <c r="DG348" i="7"/>
  <c r="DE348" i="7"/>
  <c r="BU348" i="7"/>
  <c r="BS348" i="7"/>
  <c r="BQ348" i="7"/>
  <c r="BO348" i="7"/>
  <c r="BM348" i="7"/>
  <c r="BK348" i="7"/>
  <c r="BI348" i="7"/>
  <c r="BG348" i="7"/>
  <c r="BE348" i="7"/>
  <c r="BC348" i="7"/>
  <c r="BA348" i="7"/>
  <c r="AY348" i="7"/>
  <c r="AW348" i="7"/>
  <c r="AU348" i="7"/>
  <c r="AS348" i="7"/>
  <c r="AQ348" i="7"/>
  <c r="AO348" i="7"/>
  <c r="AM348" i="7"/>
  <c r="AK348" i="7"/>
  <c r="AI348" i="7"/>
  <c r="AG348" i="7"/>
  <c r="AE348" i="7"/>
  <c r="AC348" i="7"/>
  <c r="AA348" i="7"/>
  <c r="Y348" i="7"/>
  <c r="W348" i="7"/>
  <c r="U348" i="7"/>
  <c r="S348" i="7"/>
  <c r="Q348" i="7"/>
  <c r="O348" i="7"/>
  <c r="L348" i="7"/>
  <c r="I348" i="7"/>
  <c r="K348" i="7" s="1"/>
  <c r="FC347" i="7"/>
  <c r="FA347" i="7"/>
  <c r="EY347" i="7"/>
  <c r="EW347" i="7"/>
  <c r="EU347" i="7"/>
  <c r="ES347" i="7"/>
  <c r="EQ347" i="7"/>
  <c r="EO347" i="7"/>
  <c r="EM347" i="7"/>
  <c r="EK347" i="7"/>
  <c r="EI347" i="7"/>
  <c r="EG347" i="7"/>
  <c r="EE347" i="7"/>
  <c r="EC347" i="7"/>
  <c r="EA347" i="7"/>
  <c r="DY347" i="7"/>
  <c r="DW347" i="7"/>
  <c r="DU347" i="7"/>
  <c r="DS347" i="7"/>
  <c r="DQ347" i="7"/>
  <c r="DO347" i="7"/>
  <c r="DM347" i="7"/>
  <c r="DK347" i="7"/>
  <c r="DI347" i="7"/>
  <c r="DG347" i="7"/>
  <c r="DE347" i="7"/>
  <c r="BU347" i="7"/>
  <c r="BS347" i="7"/>
  <c r="BQ347" i="7"/>
  <c r="BO347" i="7"/>
  <c r="BM347" i="7"/>
  <c r="BK347" i="7"/>
  <c r="BI347" i="7"/>
  <c r="BG347" i="7"/>
  <c r="BE347" i="7"/>
  <c r="BC347" i="7"/>
  <c r="BA347" i="7"/>
  <c r="AY347" i="7"/>
  <c r="AW347" i="7"/>
  <c r="AU347" i="7"/>
  <c r="AS347" i="7"/>
  <c r="AQ347" i="7"/>
  <c r="AO347" i="7"/>
  <c r="AM347" i="7"/>
  <c r="AK347" i="7"/>
  <c r="AI347" i="7"/>
  <c r="AG347" i="7"/>
  <c r="AE347" i="7"/>
  <c r="AC347" i="7"/>
  <c r="AA347" i="7"/>
  <c r="Y347" i="7"/>
  <c r="W347" i="7"/>
  <c r="U347" i="7"/>
  <c r="S347" i="7"/>
  <c r="Q347" i="7"/>
  <c r="O347" i="7"/>
  <c r="L347" i="7"/>
  <c r="I347" i="7"/>
  <c r="K347" i="7" s="1"/>
  <c r="FC346" i="7"/>
  <c r="FA346" i="7"/>
  <c r="EY346" i="7"/>
  <c r="EW346" i="7"/>
  <c r="EU346" i="7"/>
  <c r="ES346" i="7"/>
  <c r="EQ346" i="7"/>
  <c r="EO346" i="7"/>
  <c r="EM346" i="7"/>
  <c r="EK346" i="7"/>
  <c r="EI346" i="7"/>
  <c r="EG346" i="7"/>
  <c r="EE346" i="7"/>
  <c r="EC346" i="7"/>
  <c r="EA346" i="7"/>
  <c r="DY346" i="7"/>
  <c r="DW346" i="7"/>
  <c r="DU346" i="7"/>
  <c r="DS346" i="7"/>
  <c r="DQ346" i="7"/>
  <c r="DO346" i="7"/>
  <c r="DM346" i="7"/>
  <c r="DK346" i="7"/>
  <c r="DI346" i="7"/>
  <c r="DG346" i="7"/>
  <c r="DE346" i="7"/>
  <c r="BU346" i="7"/>
  <c r="BS346" i="7"/>
  <c r="BQ346" i="7"/>
  <c r="BO346" i="7"/>
  <c r="BM346" i="7"/>
  <c r="BK346" i="7"/>
  <c r="BI346" i="7"/>
  <c r="BG346" i="7"/>
  <c r="BE346" i="7"/>
  <c r="BC346" i="7"/>
  <c r="BA346" i="7"/>
  <c r="AY346" i="7"/>
  <c r="AW346" i="7"/>
  <c r="AU346" i="7"/>
  <c r="AS346" i="7"/>
  <c r="AQ346" i="7"/>
  <c r="AO346" i="7"/>
  <c r="AM346" i="7"/>
  <c r="AK346" i="7"/>
  <c r="AI346" i="7"/>
  <c r="AG346" i="7"/>
  <c r="AE346" i="7"/>
  <c r="AC346" i="7"/>
  <c r="AA346" i="7"/>
  <c r="Y346" i="7"/>
  <c r="W346" i="7"/>
  <c r="U346" i="7"/>
  <c r="S346" i="7"/>
  <c r="Q346" i="7"/>
  <c r="O346" i="7"/>
  <c r="J346" i="7"/>
  <c r="K346" i="7" s="1"/>
  <c r="FC345" i="7"/>
  <c r="FA345" i="7"/>
  <c r="EY345" i="7"/>
  <c r="EW345" i="7"/>
  <c r="EU345" i="7"/>
  <c r="ES345" i="7"/>
  <c r="EQ345" i="7"/>
  <c r="EO345" i="7"/>
  <c r="EM345" i="7"/>
  <c r="EK345" i="7"/>
  <c r="EI345" i="7"/>
  <c r="EG345" i="7"/>
  <c r="EE345" i="7"/>
  <c r="EC345" i="7"/>
  <c r="EA345" i="7"/>
  <c r="DY345" i="7"/>
  <c r="DW345" i="7"/>
  <c r="DU345" i="7"/>
  <c r="DS345" i="7"/>
  <c r="DQ345" i="7"/>
  <c r="DO345" i="7"/>
  <c r="DM345" i="7"/>
  <c r="DK345" i="7"/>
  <c r="DI345" i="7"/>
  <c r="DG345" i="7"/>
  <c r="DE345" i="7"/>
  <c r="BU345" i="7"/>
  <c r="BS345" i="7"/>
  <c r="BQ345" i="7"/>
  <c r="BO345" i="7"/>
  <c r="BM345" i="7"/>
  <c r="BK345" i="7"/>
  <c r="BI345" i="7"/>
  <c r="BG345" i="7"/>
  <c r="BE345" i="7"/>
  <c r="BC345" i="7"/>
  <c r="BA345" i="7"/>
  <c r="AY345" i="7"/>
  <c r="AW345" i="7"/>
  <c r="AU345" i="7"/>
  <c r="AS345" i="7"/>
  <c r="AQ345" i="7"/>
  <c r="AO345" i="7"/>
  <c r="AM345" i="7"/>
  <c r="AK345" i="7"/>
  <c r="AI345" i="7"/>
  <c r="AG345" i="7"/>
  <c r="AE345" i="7"/>
  <c r="AC345" i="7"/>
  <c r="AA345" i="7"/>
  <c r="Y345" i="7"/>
  <c r="W345" i="7"/>
  <c r="U345" i="7"/>
  <c r="S345" i="7"/>
  <c r="Q345" i="7"/>
  <c r="O345" i="7"/>
  <c r="K345" i="7"/>
  <c r="FC344" i="7"/>
  <c r="FA344" i="7"/>
  <c r="EY344" i="7"/>
  <c r="EW344" i="7"/>
  <c r="EU344" i="7"/>
  <c r="ES344" i="7"/>
  <c r="EQ344" i="7"/>
  <c r="EO344" i="7"/>
  <c r="EM344" i="7"/>
  <c r="EK344" i="7"/>
  <c r="EI344" i="7"/>
  <c r="EG344" i="7"/>
  <c r="EE344" i="7"/>
  <c r="EC344" i="7"/>
  <c r="EA344" i="7"/>
  <c r="DY344" i="7"/>
  <c r="DW344" i="7"/>
  <c r="DU344" i="7"/>
  <c r="DS344" i="7"/>
  <c r="DQ344" i="7"/>
  <c r="DO344" i="7"/>
  <c r="DM344" i="7"/>
  <c r="DK344" i="7"/>
  <c r="DI344" i="7"/>
  <c r="DG344" i="7"/>
  <c r="DE344" i="7"/>
  <c r="BU344" i="7"/>
  <c r="BS344" i="7"/>
  <c r="BQ344" i="7"/>
  <c r="BO344" i="7"/>
  <c r="BM344" i="7"/>
  <c r="BK344" i="7"/>
  <c r="BI344" i="7"/>
  <c r="BG344" i="7"/>
  <c r="BE344" i="7"/>
  <c r="BC344" i="7"/>
  <c r="BA344" i="7"/>
  <c r="AY344" i="7"/>
  <c r="AW344" i="7"/>
  <c r="AU344" i="7"/>
  <c r="AS344" i="7"/>
  <c r="AQ344" i="7"/>
  <c r="AO344" i="7"/>
  <c r="AM344" i="7"/>
  <c r="AK344" i="7"/>
  <c r="AI344" i="7"/>
  <c r="AG344" i="7"/>
  <c r="AE344" i="7"/>
  <c r="AC344" i="7"/>
  <c r="AA344" i="7"/>
  <c r="Y344" i="7"/>
  <c r="W344" i="7"/>
  <c r="U344" i="7"/>
  <c r="S344" i="7"/>
  <c r="Q344" i="7"/>
  <c r="O344" i="7"/>
  <c r="L344" i="7"/>
  <c r="K344" i="7"/>
  <c r="FC343" i="7"/>
  <c r="FA343" i="7"/>
  <c r="EY343" i="7"/>
  <c r="EW343" i="7"/>
  <c r="EU343" i="7"/>
  <c r="ES343" i="7"/>
  <c r="EQ343" i="7"/>
  <c r="EO343" i="7"/>
  <c r="EM343" i="7"/>
  <c r="EK343" i="7"/>
  <c r="EI343" i="7"/>
  <c r="EG343" i="7"/>
  <c r="EE343" i="7"/>
  <c r="EC343" i="7"/>
  <c r="EA343" i="7"/>
  <c r="DY343" i="7"/>
  <c r="DW343" i="7"/>
  <c r="DU343" i="7"/>
  <c r="DS343" i="7"/>
  <c r="DQ343" i="7"/>
  <c r="DO343" i="7"/>
  <c r="DM343" i="7"/>
  <c r="DK343" i="7"/>
  <c r="DI343" i="7"/>
  <c r="DG343" i="7"/>
  <c r="DE343" i="7"/>
  <c r="BU343" i="7"/>
  <c r="BS343" i="7"/>
  <c r="BQ343" i="7"/>
  <c r="BO343" i="7"/>
  <c r="BM343" i="7"/>
  <c r="BK343" i="7"/>
  <c r="BI343" i="7"/>
  <c r="BG343" i="7"/>
  <c r="BE343" i="7"/>
  <c r="BC343" i="7"/>
  <c r="BA343" i="7"/>
  <c r="AY343" i="7"/>
  <c r="AW343" i="7"/>
  <c r="AU343" i="7"/>
  <c r="AS343" i="7"/>
  <c r="AQ343" i="7"/>
  <c r="AO343" i="7"/>
  <c r="AM343" i="7"/>
  <c r="AK343" i="7"/>
  <c r="AI343" i="7"/>
  <c r="AG343" i="7"/>
  <c r="AE343" i="7"/>
  <c r="AC343" i="7"/>
  <c r="AA343" i="7"/>
  <c r="Y343" i="7"/>
  <c r="W343" i="7"/>
  <c r="U343" i="7"/>
  <c r="S343" i="7"/>
  <c r="Q343" i="7"/>
  <c r="O343" i="7"/>
  <c r="L343" i="7"/>
  <c r="I343" i="7"/>
  <c r="K343" i="7" s="1"/>
  <c r="FC342" i="7"/>
  <c r="FA342" i="7"/>
  <c r="EY342" i="7"/>
  <c r="EW342" i="7"/>
  <c r="EU342" i="7"/>
  <c r="ES342" i="7"/>
  <c r="EQ342" i="7"/>
  <c r="EO342" i="7"/>
  <c r="EM342" i="7"/>
  <c r="EK342" i="7"/>
  <c r="EI342" i="7"/>
  <c r="EG342" i="7"/>
  <c r="EE342" i="7"/>
  <c r="EC342" i="7"/>
  <c r="EA342" i="7"/>
  <c r="DY342" i="7"/>
  <c r="DW342" i="7"/>
  <c r="DU342" i="7"/>
  <c r="DS342" i="7"/>
  <c r="DQ342" i="7"/>
  <c r="DO342" i="7"/>
  <c r="DM342" i="7"/>
  <c r="DK342" i="7"/>
  <c r="DI342" i="7"/>
  <c r="DG342" i="7"/>
  <c r="DE342" i="7"/>
  <c r="AD342" i="7"/>
  <c r="O342" i="7" s="1"/>
  <c r="K342" i="7"/>
  <c r="H342" i="7"/>
  <c r="FC341" i="7"/>
  <c r="FA341" i="7"/>
  <c r="EY341" i="7"/>
  <c r="EW341" i="7"/>
  <c r="EU341" i="7"/>
  <c r="ES341" i="7"/>
  <c r="EQ341" i="7"/>
  <c r="EO341" i="7"/>
  <c r="EM341" i="7"/>
  <c r="EK341" i="7"/>
  <c r="EI341" i="7"/>
  <c r="EG341" i="7"/>
  <c r="EE341" i="7"/>
  <c r="EC341" i="7"/>
  <c r="EA341" i="7"/>
  <c r="DY341" i="7"/>
  <c r="DW341" i="7"/>
  <c r="DU341" i="7"/>
  <c r="DS341" i="7"/>
  <c r="DQ341" i="7"/>
  <c r="DO341" i="7"/>
  <c r="DM341" i="7"/>
  <c r="DK341" i="7"/>
  <c r="DI341" i="7"/>
  <c r="DG341" i="7"/>
  <c r="DE341" i="7"/>
  <c r="AD341" i="7"/>
  <c r="W341" i="7" s="1"/>
  <c r="K341" i="7"/>
  <c r="H341" i="7"/>
  <c r="FC340" i="7"/>
  <c r="FA340" i="7"/>
  <c r="EY340" i="7"/>
  <c r="EW340" i="7"/>
  <c r="EU340" i="7"/>
  <c r="ES340" i="7"/>
  <c r="EQ340" i="7"/>
  <c r="EO340" i="7"/>
  <c r="EM340" i="7"/>
  <c r="EK340" i="7"/>
  <c r="EI340" i="7"/>
  <c r="EG340" i="7"/>
  <c r="EE340" i="7"/>
  <c r="EC340" i="7"/>
  <c r="EA340" i="7"/>
  <c r="DY340" i="7"/>
  <c r="DW340" i="7"/>
  <c r="DU340" i="7"/>
  <c r="DS340" i="7"/>
  <c r="DQ340" i="7"/>
  <c r="DO340" i="7"/>
  <c r="DM340" i="7"/>
  <c r="DK340" i="7"/>
  <c r="DI340" i="7"/>
  <c r="DG340" i="7"/>
  <c r="DE340" i="7"/>
  <c r="AD340" i="7"/>
  <c r="BA340" i="7" s="1"/>
  <c r="K340" i="7"/>
  <c r="H340" i="7"/>
  <c r="FC339" i="7"/>
  <c r="FA339" i="7"/>
  <c r="EY339" i="7"/>
  <c r="EW339" i="7"/>
  <c r="EU339" i="7"/>
  <c r="ES339" i="7"/>
  <c r="EQ339" i="7"/>
  <c r="EO339" i="7"/>
  <c r="EM339" i="7"/>
  <c r="EK339" i="7"/>
  <c r="EI339" i="7"/>
  <c r="EG339" i="7"/>
  <c r="EE339" i="7"/>
  <c r="EC339" i="7"/>
  <c r="EA339" i="7"/>
  <c r="DY339" i="7"/>
  <c r="DW339" i="7"/>
  <c r="DU339" i="7"/>
  <c r="DS339" i="7"/>
  <c r="DQ339" i="7"/>
  <c r="DO339" i="7"/>
  <c r="DM339" i="7"/>
  <c r="DK339" i="7"/>
  <c r="DI339" i="7"/>
  <c r="DG339" i="7"/>
  <c r="DE339" i="7"/>
  <c r="AF339" i="7"/>
  <c r="AD339" i="7"/>
  <c r="L339" i="7"/>
  <c r="J339" i="7"/>
  <c r="K339" i="7" s="1"/>
  <c r="H339" i="7"/>
  <c r="FC338" i="7"/>
  <c r="FA338" i="7"/>
  <c r="EY338" i="7"/>
  <c r="EW338" i="7"/>
  <c r="EU338" i="7"/>
  <c r="ES338" i="7"/>
  <c r="EQ338" i="7"/>
  <c r="EO338" i="7"/>
  <c r="EM338" i="7"/>
  <c r="EK338" i="7"/>
  <c r="EI338" i="7"/>
  <c r="EG338" i="7"/>
  <c r="EE338" i="7"/>
  <c r="EC338" i="7"/>
  <c r="EA338" i="7"/>
  <c r="DY338" i="7"/>
  <c r="DW338" i="7"/>
  <c r="DU338" i="7"/>
  <c r="DS338" i="7"/>
  <c r="DQ338" i="7"/>
  <c r="DO338" i="7"/>
  <c r="DM338" i="7"/>
  <c r="DK338" i="7"/>
  <c r="DI338" i="7"/>
  <c r="DG338" i="7"/>
  <c r="DE338" i="7"/>
  <c r="AF338" i="7"/>
  <c r="AD338" i="7"/>
  <c r="L338" i="7"/>
  <c r="J338" i="7"/>
  <c r="K338" i="7" s="1"/>
  <c r="H338" i="7"/>
  <c r="FC337" i="7"/>
  <c r="FA337" i="7"/>
  <c r="EY337" i="7"/>
  <c r="EW337" i="7"/>
  <c r="EU337" i="7"/>
  <c r="ES337" i="7"/>
  <c r="EQ337" i="7"/>
  <c r="EO337" i="7"/>
  <c r="EM337" i="7"/>
  <c r="EK337" i="7"/>
  <c r="EI337" i="7"/>
  <c r="EG337" i="7"/>
  <c r="EE337" i="7"/>
  <c r="EC337" i="7"/>
  <c r="EA337" i="7"/>
  <c r="DY337" i="7"/>
  <c r="DW337" i="7"/>
  <c r="DU337" i="7"/>
  <c r="DS337" i="7"/>
  <c r="DQ337" i="7"/>
  <c r="DO337" i="7"/>
  <c r="DM337" i="7"/>
  <c r="DK337" i="7"/>
  <c r="DI337" i="7"/>
  <c r="DG337" i="7"/>
  <c r="DE337" i="7"/>
  <c r="AF337" i="7"/>
  <c r="AD337" i="7"/>
  <c r="L337" i="7"/>
  <c r="J337" i="7"/>
  <c r="K337" i="7" s="1"/>
  <c r="H337" i="7"/>
  <c r="FC336" i="7"/>
  <c r="FA336" i="7"/>
  <c r="EY336" i="7"/>
  <c r="EW336" i="7"/>
  <c r="EU336" i="7"/>
  <c r="ES336" i="7"/>
  <c r="EQ336" i="7"/>
  <c r="EO336" i="7"/>
  <c r="EM336" i="7"/>
  <c r="EK336" i="7"/>
  <c r="EI336" i="7"/>
  <c r="EG336" i="7"/>
  <c r="EE336" i="7"/>
  <c r="EC336" i="7"/>
  <c r="EA336" i="7"/>
  <c r="DY336" i="7"/>
  <c r="DW336" i="7"/>
  <c r="DU336" i="7"/>
  <c r="DS336" i="7"/>
  <c r="DQ336" i="7"/>
  <c r="DO336" i="7"/>
  <c r="DM336" i="7"/>
  <c r="DK336" i="7"/>
  <c r="DI336" i="7"/>
  <c r="DG336" i="7"/>
  <c r="DE336" i="7"/>
  <c r="AF336" i="7"/>
  <c r="AD336" i="7"/>
  <c r="L336" i="7"/>
  <c r="J336" i="7"/>
  <c r="K336" i="7" s="1"/>
  <c r="H336" i="7"/>
  <c r="FC335" i="7"/>
  <c r="FA335" i="7"/>
  <c r="EY335" i="7"/>
  <c r="EW335" i="7"/>
  <c r="EU335" i="7"/>
  <c r="ES335" i="7"/>
  <c r="EQ335" i="7"/>
  <c r="EO335" i="7"/>
  <c r="EM335" i="7"/>
  <c r="EK335" i="7"/>
  <c r="EI335" i="7"/>
  <c r="EG335" i="7"/>
  <c r="EE335" i="7"/>
  <c r="EC335" i="7"/>
  <c r="EA335" i="7"/>
  <c r="DY335" i="7"/>
  <c r="DW335" i="7"/>
  <c r="DU335" i="7"/>
  <c r="DS335" i="7"/>
  <c r="DQ335" i="7"/>
  <c r="DO335" i="7"/>
  <c r="DM335" i="7"/>
  <c r="DK335" i="7"/>
  <c r="DI335" i="7"/>
  <c r="DG335" i="7"/>
  <c r="DE335" i="7"/>
  <c r="AF335" i="7"/>
  <c r="AD335" i="7"/>
  <c r="L335" i="7"/>
  <c r="J335" i="7"/>
  <c r="K335" i="7" s="1"/>
  <c r="H335" i="7"/>
  <c r="FC334" i="7"/>
  <c r="FA334" i="7"/>
  <c r="EY334" i="7"/>
  <c r="EW334" i="7"/>
  <c r="EU334" i="7"/>
  <c r="ES334" i="7"/>
  <c r="EQ334" i="7"/>
  <c r="EO334" i="7"/>
  <c r="EM334" i="7"/>
  <c r="EK334" i="7"/>
  <c r="EI334" i="7"/>
  <c r="EG334" i="7"/>
  <c r="EE334" i="7"/>
  <c r="EC334" i="7"/>
  <c r="EA334" i="7"/>
  <c r="DY334" i="7"/>
  <c r="DW334" i="7"/>
  <c r="DU334" i="7"/>
  <c r="DS334" i="7"/>
  <c r="DQ334" i="7"/>
  <c r="DO334" i="7"/>
  <c r="DM334" i="7"/>
  <c r="DK334" i="7"/>
  <c r="DI334" i="7"/>
  <c r="DG334" i="7"/>
  <c r="DE334" i="7"/>
  <c r="AF334" i="7"/>
  <c r="AD334" i="7"/>
  <c r="L334" i="7"/>
  <c r="J334" i="7"/>
  <c r="K334" i="7" s="1"/>
  <c r="H334" i="7"/>
  <c r="FC333" i="7"/>
  <c r="FA333" i="7"/>
  <c r="EY333" i="7"/>
  <c r="EW333" i="7"/>
  <c r="EU333" i="7"/>
  <c r="ES333" i="7"/>
  <c r="EQ333" i="7"/>
  <c r="EO333" i="7"/>
  <c r="EM333" i="7"/>
  <c r="EK333" i="7"/>
  <c r="EI333" i="7"/>
  <c r="EG333" i="7"/>
  <c r="EE333" i="7"/>
  <c r="EC333" i="7"/>
  <c r="EA333" i="7"/>
  <c r="DY333" i="7"/>
  <c r="DW333" i="7"/>
  <c r="DU333" i="7"/>
  <c r="DS333" i="7"/>
  <c r="DQ333" i="7"/>
  <c r="DO333" i="7"/>
  <c r="DM333" i="7"/>
  <c r="DK333" i="7"/>
  <c r="DI333" i="7"/>
  <c r="DG333" i="7"/>
  <c r="DE333" i="7"/>
  <c r="AF333" i="7"/>
  <c r="AD333" i="7"/>
  <c r="L333" i="7"/>
  <c r="J333" i="7"/>
  <c r="K333" i="7" s="1"/>
  <c r="H333" i="7"/>
  <c r="FC332" i="7"/>
  <c r="FA332" i="7"/>
  <c r="EY332" i="7"/>
  <c r="EW332" i="7"/>
  <c r="EU332" i="7"/>
  <c r="ES332" i="7"/>
  <c r="EQ332" i="7"/>
  <c r="EO332" i="7"/>
  <c r="EM332" i="7"/>
  <c r="EK332" i="7"/>
  <c r="EI332" i="7"/>
  <c r="EG332" i="7"/>
  <c r="EE332" i="7"/>
  <c r="EC332" i="7"/>
  <c r="EA332" i="7"/>
  <c r="DY332" i="7"/>
  <c r="DW332" i="7"/>
  <c r="DU332" i="7"/>
  <c r="DS332" i="7"/>
  <c r="DQ332" i="7"/>
  <c r="DO332" i="7"/>
  <c r="DM332" i="7"/>
  <c r="DK332" i="7"/>
  <c r="DI332" i="7"/>
  <c r="DG332" i="7"/>
  <c r="DE332" i="7"/>
  <c r="AF332" i="7"/>
  <c r="AD332" i="7"/>
  <c r="L332" i="7"/>
  <c r="J332" i="7"/>
  <c r="K332" i="7" s="1"/>
  <c r="H332" i="7"/>
  <c r="FC331" i="7"/>
  <c r="FA331" i="7"/>
  <c r="EY331" i="7"/>
  <c r="EW331" i="7"/>
  <c r="EU331" i="7"/>
  <c r="ES331" i="7"/>
  <c r="EQ331" i="7"/>
  <c r="EO331" i="7"/>
  <c r="EM331" i="7"/>
  <c r="EK331" i="7"/>
  <c r="EI331" i="7"/>
  <c r="EG331" i="7"/>
  <c r="EE331" i="7"/>
  <c r="EC331" i="7"/>
  <c r="EA331" i="7"/>
  <c r="DY331" i="7"/>
  <c r="DW331" i="7"/>
  <c r="DU331" i="7"/>
  <c r="DS331" i="7"/>
  <c r="DQ331" i="7"/>
  <c r="DO331" i="7"/>
  <c r="DM331" i="7"/>
  <c r="DK331" i="7"/>
  <c r="DI331" i="7"/>
  <c r="DG331" i="7"/>
  <c r="DE331" i="7"/>
  <c r="AF331" i="7"/>
  <c r="AD331" i="7"/>
  <c r="L331" i="7"/>
  <c r="J331" i="7"/>
  <c r="K331" i="7" s="1"/>
  <c r="H331" i="7"/>
  <c r="FC330" i="7"/>
  <c r="FA330" i="7"/>
  <c r="EY330" i="7"/>
  <c r="EW330" i="7"/>
  <c r="EU330" i="7"/>
  <c r="ES330" i="7"/>
  <c r="EQ330" i="7"/>
  <c r="EO330" i="7"/>
  <c r="EM330" i="7"/>
  <c r="EK330" i="7"/>
  <c r="EI330" i="7"/>
  <c r="EG330" i="7"/>
  <c r="EE330" i="7"/>
  <c r="EC330" i="7"/>
  <c r="EA330" i="7"/>
  <c r="DY330" i="7"/>
  <c r="DW330" i="7"/>
  <c r="DU330" i="7"/>
  <c r="DS330" i="7"/>
  <c r="DQ330" i="7"/>
  <c r="DO330" i="7"/>
  <c r="DM330" i="7"/>
  <c r="DK330" i="7"/>
  <c r="DI330" i="7"/>
  <c r="DG330" i="7"/>
  <c r="DE330" i="7"/>
  <c r="AF330" i="7"/>
  <c r="AD330" i="7"/>
  <c r="L330" i="7"/>
  <c r="J330" i="7"/>
  <c r="K330" i="7" s="1"/>
  <c r="H330" i="7"/>
  <c r="FC329" i="7"/>
  <c r="FA329" i="7"/>
  <c r="EY329" i="7"/>
  <c r="EW329" i="7"/>
  <c r="EU329" i="7"/>
  <c r="ES329" i="7"/>
  <c r="EQ329" i="7"/>
  <c r="EO329" i="7"/>
  <c r="EM329" i="7"/>
  <c r="EK329" i="7"/>
  <c r="EI329" i="7"/>
  <c r="EG329" i="7"/>
  <c r="EE329" i="7"/>
  <c r="EC329" i="7"/>
  <c r="EA329" i="7"/>
  <c r="DY329" i="7"/>
  <c r="DW329" i="7"/>
  <c r="DU329" i="7"/>
  <c r="DS329" i="7"/>
  <c r="DQ329" i="7"/>
  <c r="DO329" i="7"/>
  <c r="DM329" i="7"/>
  <c r="DK329" i="7"/>
  <c r="DI329" i="7"/>
  <c r="DG329" i="7"/>
  <c r="DE329" i="7"/>
  <c r="AF329" i="7"/>
  <c r="AD329" i="7"/>
  <c r="L329" i="7"/>
  <c r="J329" i="7"/>
  <c r="K329" i="7" s="1"/>
  <c r="H329" i="7"/>
  <c r="FC328" i="7"/>
  <c r="FA328" i="7"/>
  <c r="EY328" i="7"/>
  <c r="EW328" i="7"/>
  <c r="EU328" i="7"/>
  <c r="ES328" i="7"/>
  <c r="EQ328" i="7"/>
  <c r="EO328" i="7"/>
  <c r="EM328" i="7"/>
  <c r="EK328" i="7"/>
  <c r="EI328" i="7"/>
  <c r="EG328" i="7"/>
  <c r="EE328" i="7"/>
  <c r="EC328" i="7"/>
  <c r="EA328" i="7"/>
  <c r="DY328" i="7"/>
  <c r="DW328" i="7"/>
  <c r="DU328" i="7"/>
  <c r="DS328" i="7"/>
  <c r="DQ328" i="7"/>
  <c r="DO328" i="7"/>
  <c r="DM328" i="7"/>
  <c r="DK328" i="7"/>
  <c r="DI328" i="7"/>
  <c r="DG328" i="7"/>
  <c r="DE328" i="7"/>
  <c r="AF328" i="7"/>
  <c r="AD328" i="7"/>
  <c r="L328" i="7"/>
  <c r="J328" i="7"/>
  <c r="K328" i="7" s="1"/>
  <c r="H328" i="7"/>
  <c r="FC327" i="7"/>
  <c r="FA327" i="7"/>
  <c r="EY327" i="7"/>
  <c r="EW327" i="7"/>
  <c r="EU327" i="7"/>
  <c r="ES327" i="7"/>
  <c r="EQ327" i="7"/>
  <c r="EO327" i="7"/>
  <c r="EM327" i="7"/>
  <c r="EK327" i="7"/>
  <c r="EI327" i="7"/>
  <c r="EG327" i="7"/>
  <c r="EE327" i="7"/>
  <c r="EC327" i="7"/>
  <c r="EA327" i="7"/>
  <c r="DY327" i="7"/>
  <c r="DW327" i="7"/>
  <c r="DU327" i="7"/>
  <c r="DS327" i="7"/>
  <c r="DQ327" i="7"/>
  <c r="DO327" i="7"/>
  <c r="DM327" i="7"/>
  <c r="DK327" i="7"/>
  <c r="DI327" i="7"/>
  <c r="DG327" i="7"/>
  <c r="DE327" i="7"/>
  <c r="BU327" i="7"/>
  <c r="BS327" i="7"/>
  <c r="BQ327" i="7"/>
  <c r="BO327" i="7"/>
  <c r="BM327" i="7"/>
  <c r="BK327" i="7"/>
  <c r="BI327" i="7"/>
  <c r="BG327" i="7"/>
  <c r="BE327" i="7"/>
  <c r="BC327" i="7"/>
  <c r="BA327" i="7"/>
  <c r="AY327" i="7"/>
  <c r="AW327" i="7"/>
  <c r="AU327" i="7"/>
  <c r="AS327" i="7"/>
  <c r="AQ327" i="7"/>
  <c r="AO327" i="7"/>
  <c r="AM327" i="7"/>
  <c r="AK327" i="7"/>
  <c r="AI327" i="7"/>
  <c r="AG327" i="7"/>
  <c r="AE327" i="7"/>
  <c r="AC327" i="7"/>
  <c r="AA327" i="7"/>
  <c r="Y327" i="7"/>
  <c r="W327" i="7"/>
  <c r="U327" i="7"/>
  <c r="S327" i="7"/>
  <c r="Q327" i="7"/>
  <c r="O327" i="7"/>
  <c r="L327" i="7"/>
  <c r="K327" i="7"/>
  <c r="FC326" i="7"/>
  <c r="FA326" i="7"/>
  <c r="EY326" i="7"/>
  <c r="EW326" i="7"/>
  <c r="EU326" i="7"/>
  <c r="ES326" i="7"/>
  <c r="EQ326" i="7"/>
  <c r="EO326" i="7"/>
  <c r="EM326" i="7"/>
  <c r="EK326" i="7"/>
  <c r="EI326" i="7"/>
  <c r="EG326" i="7"/>
  <c r="EE326" i="7"/>
  <c r="EC326" i="7"/>
  <c r="EA326" i="7"/>
  <c r="DY326" i="7"/>
  <c r="DW326" i="7"/>
  <c r="DU326" i="7"/>
  <c r="DS326" i="7"/>
  <c r="DQ326" i="7"/>
  <c r="DO326" i="7"/>
  <c r="DM326" i="7"/>
  <c r="DK326" i="7"/>
  <c r="DI326" i="7"/>
  <c r="DG326" i="7"/>
  <c r="DE326" i="7"/>
  <c r="BU326" i="7"/>
  <c r="BS326" i="7"/>
  <c r="BQ326" i="7"/>
  <c r="BO326" i="7"/>
  <c r="BM326" i="7"/>
  <c r="BK326" i="7"/>
  <c r="BI326" i="7"/>
  <c r="BG326" i="7"/>
  <c r="BE326" i="7"/>
  <c r="BC326" i="7"/>
  <c r="BA326" i="7"/>
  <c r="AY326" i="7"/>
  <c r="AW326" i="7"/>
  <c r="AU326" i="7"/>
  <c r="AS326" i="7"/>
  <c r="AQ326" i="7"/>
  <c r="AO326" i="7"/>
  <c r="AM326" i="7"/>
  <c r="AK326" i="7"/>
  <c r="AI326" i="7"/>
  <c r="AG326" i="7"/>
  <c r="AE326" i="7"/>
  <c r="AC326" i="7"/>
  <c r="AA326" i="7"/>
  <c r="Y326" i="7"/>
  <c r="W326" i="7"/>
  <c r="U326" i="7"/>
  <c r="S326" i="7"/>
  <c r="Q326" i="7"/>
  <c r="O326" i="7"/>
  <c r="J326" i="7"/>
  <c r="K326" i="7" s="1"/>
  <c r="FC325" i="7"/>
  <c r="FA325" i="7"/>
  <c r="EY325" i="7"/>
  <c r="EW325" i="7"/>
  <c r="EU325" i="7"/>
  <c r="ES325" i="7"/>
  <c r="EQ325" i="7"/>
  <c r="EO325" i="7"/>
  <c r="EM325" i="7"/>
  <c r="EK325" i="7"/>
  <c r="EI325" i="7"/>
  <c r="EG325" i="7"/>
  <c r="EE325" i="7"/>
  <c r="EC325" i="7"/>
  <c r="EA325" i="7"/>
  <c r="DY325" i="7"/>
  <c r="DW325" i="7"/>
  <c r="DU325" i="7"/>
  <c r="DS325" i="7"/>
  <c r="DQ325" i="7"/>
  <c r="DO325" i="7"/>
  <c r="DM325" i="7"/>
  <c r="DK325" i="7"/>
  <c r="DI325" i="7"/>
  <c r="DG325" i="7"/>
  <c r="DE325" i="7"/>
  <c r="BU325" i="7"/>
  <c r="BS325" i="7"/>
  <c r="BQ325" i="7"/>
  <c r="BO325" i="7"/>
  <c r="BM325" i="7"/>
  <c r="BK325" i="7"/>
  <c r="BI325" i="7"/>
  <c r="BG325" i="7"/>
  <c r="BE325" i="7"/>
  <c r="BC325" i="7"/>
  <c r="BA325" i="7"/>
  <c r="AY325" i="7"/>
  <c r="AW325" i="7"/>
  <c r="AU325" i="7"/>
  <c r="AS325" i="7"/>
  <c r="AQ325" i="7"/>
  <c r="AO325" i="7"/>
  <c r="AM325" i="7"/>
  <c r="AK325" i="7"/>
  <c r="AI325" i="7"/>
  <c r="AG325" i="7"/>
  <c r="AE325" i="7"/>
  <c r="AC325" i="7"/>
  <c r="AA325" i="7"/>
  <c r="Y325" i="7"/>
  <c r="W325" i="7"/>
  <c r="U325" i="7"/>
  <c r="S325" i="7"/>
  <c r="Q325" i="7"/>
  <c r="O325" i="7"/>
  <c r="J325" i="7"/>
  <c r="K325" i="7" s="1"/>
  <c r="FC324" i="7"/>
  <c r="FA324" i="7"/>
  <c r="EY324" i="7"/>
  <c r="EW324" i="7"/>
  <c r="EU324" i="7"/>
  <c r="ES324" i="7"/>
  <c r="EQ324" i="7"/>
  <c r="EO324" i="7"/>
  <c r="EM324" i="7"/>
  <c r="EK324" i="7"/>
  <c r="EI324" i="7"/>
  <c r="EG324" i="7"/>
  <c r="EE324" i="7"/>
  <c r="EC324" i="7"/>
  <c r="EA324" i="7"/>
  <c r="DY324" i="7"/>
  <c r="DW324" i="7"/>
  <c r="DU324" i="7"/>
  <c r="DS324" i="7"/>
  <c r="DQ324" i="7"/>
  <c r="DO324" i="7"/>
  <c r="DM324" i="7"/>
  <c r="DK324" i="7"/>
  <c r="DI324" i="7"/>
  <c r="DG324" i="7"/>
  <c r="DE324" i="7"/>
  <c r="BU324" i="7"/>
  <c r="BS324" i="7"/>
  <c r="BQ324" i="7"/>
  <c r="BO324" i="7"/>
  <c r="BM324" i="7"/>
  <c r="BK324" i="7"/>
  <c r="BI324" i="7"/>
  <c r="BG324" i="7"/>
  <c r="BE324" i="7"/>
  <c r="BC324" i="7"/>
  <c r="BA324" i="7"/>
  <c r="AY324" i="7"/>
  <c r="AW324" i="7"/>
  <c r="AU324" i="7"/>
  <c r="AS324" i="7"/>
  <c r="AQ324" i="7"/>
  <c r="AO324" i="7"/>
  <c r="AM324" i="7"/>
  <c r="AK324" i="7"/>
  <c r="AI324" i="7"/>
  <c r="AG324" i="7"/>
  <c r="AE324" i="7"/>
  <c r="AC324" i="7"/>
  <c r="AA324" i="7"/>
  <c r="Y324" i="7"/>
  <c r="W324" i="7"/>
  <c r="U324" i="7"/>
  <c r="S324" i="7"/>
  <c r="Q324" i="7"/>
  <c r="O324" i="7"/>
  <c r="J324" i="7"/>
  <c r="K324" i="7" s="1"/>
  <c r="FC323" i="7"/>
  <c r="FA323" i="7"/>
  <c r="EY323" i="7"/>
  <c r="EW323" i="7"/>
  <c r="EU323" i="7"/>
  <c r="ES323" i="7"/>
  <c r="EQ323" i="7"/>
  <c r="EO323" i="7"/>
  <c r="EM323" i="7"/>
  <c r="EK323" i="7"/>
  <c r="EI323" i="7"/>
  <c r="EG323" i="7"/>
  <c r="EE323" i="7"/>
  <c r="EC323" i="7"/>
  <c r="EA323" i="7"/>
  <c r="DY323" i="7"/>
  <c r="DW323" i="7"/>
  <c r="DU323" i="7"/>
  <c r="DS323" i="7"/>
  <c r="DQ323" i="7"/>
  <c r="DO323" i="7"/>
  <c r="DM323" i="7"/>
  <c r="DK323" i="7"/>
  <c r="DI323" i="7"/>
  <c r="DG323" i="7"/>
  <c r="DE323" i="7"/>
  <c r="BU323" i="7"/>
  <c r="BS323" i="7"/>
  <c r="BQ323" i="7"/>
  <c r="BO323" i="7"/>
  <c r="BM323" i="7"/>
  <c r="BK323" i="7"/>
  <c r="BI323" i="7"/>
  <c r="BG323" i="7"/>
  <c r="BE323" i="7"/>
  <c r="BC323" i="7"/>
  <c r="BA323" i="7"/>
  <c r="AY323" i="7"/>
  <c r="AW323" i="7"/>
  <c r="AU323" i="7"/>
  <c r="AS323" i="7"/>
  <c r="AQ323" i="7"/>
  <c r="AO323" i="7"/>
  <c r="AM323" i="7"/>
  <c r="AK323" i="7"/>
  <c r="AI323" i="7"/>
  <c r="AG323" i="7"/>
  <c r="AE323" i="7"/>
  <c r="AC323" i="7"/>
  <c r="AA323" i="7"/>
  <c r="Y323" i="7"/>
  <c r="W323" i="7"/>
  <c r="U323" i="7"/>
  <c r="S323" i="7"/>
  <c r="Q323" i="7"/>
  <c r="O323" i="7"/>
  <c r="J323" i="7"/>
  <c r="K323" i="7" s="1"/>
  <c r="FC322" i="7"/>
  <c r="FA322" i="7"/>
  <c r="EY322" i="7"/>
  <c r="EW322" i="7"/>
  <c r="EU322" i="7"/>
  <c r="ES322" i="7"/>
  <c r="EQ322" i="7"/>
  <c r="EO322" i="7"/>
  <c r="EM322" i="7"/>
  <c r="EK322" i="7"/>
  <c r="EI322" i="7"/>
  <c r="EG322" i="7"/>
  <c r="EE322" i="7"/>
  <c r="EC322" i="7"/>
  <c r="EA322" i="7"/>
  <c r="DY322" i="7"/>
  <c r="DW322" i="7"/>
  <c r="DU322" i="7"/>
  <c r="DS322" i="7"/>
  <c r="DQ322" i="7"/>
  <c r="DO322" i="7"/>
  <c r="DM322" i="7"/>
  <c r="DK322" i="7"/>
  <c r="DI322" i="7"/>
  <c r="DG322" i="7"/>
  <c r="DE322" i="7"/>
  <c r="BU322" i="7"/>
  <c r="BS322" i="7"/>
  <c r="BQ322" i="7"/>
  <c r="BO322" i="7"/>
  <c r="BM322" i="7"/>
  <c r="BK322" i="7"/>
  <c r="BI322" i="7"/>
  <c r="BG322" i="7"/>
  <c r="BE322" i="7"/>
  <c r="BC322" i="7"/>
  <c r="BA322" i="7"/>
  <c r="AY322" i="7"/>
  <c r="AW322" i="7"/>
  <c r="AU322" i="7"/>
  <c r="AS322" i="7"/>
  <c r="AQ322" i="7"/>
  <c r="AO322" i="7"/>
  <c r="AM322" i="7"/>
  <c r="AK322" i="7"/>
  <c r="AI322" i="7"/>
  <c r="AG322" i="7"/>
  <c r="AE322" i="7"/>
  <c r="AC322" i="7"/>
  <c r="AA322" i="7"/>
  <c r="Y322" i="7"/>
  <c r="W322" i="7"/>
  <c r="U322" i="7"/>
  <c r="S322" i="7"/>
  <c r="Q322" i="7"/>
  <c r="O322" i="7"/>
  <c r="K322" i="7"/>
  <c r="FC321" i="7"/>
  <c r="FA321" i="7"/>
  <c r="EY321" i="7"/>
  <c r="EW321" i="7"/>
  <c r="EU321" i="7"/>
  <c r="ES321" i="7"/>
  <c r="EQ321" i="7"/>
  <c r="EO321" i="7"/>
  <c r="EM321" i="7"/>
  <c r="EK321" i="7"/>
  <c r="EI321" i="7"/>
  <c r="EG321" i="7"/>
  <c r="EE321" i="7"/>
  <c r="EC321" i="7"/>
  <c r="EA321" i="7"/>
  <c r="DY321" i="7"/>
  <c r="DW321" i="7"/>
  <c r="DU321" i="7"/>
  <c r="DS321" i="7"/>
  <c r="DQ321" i="7"/>
  <c r="DO321" i="7"/>
  <c r="DM321" i="7"/>
  <c r="DK321" i="7"/>
  <c r="DI321" i="7"/>
  <c r="DG321" i="7"/>
  <c r="DE321" i="7"/>
  <c r="BU321" i="7"/>
  <c r="BS321" i="7"/>
  <c r="BQ321" i="7"/>
  <c r="BO321" i="7"/>
  <c r="BM321" i="7"/>
  <c r="BK321" i="7"/>
  <c r="BI321" i="7"/>
  <c r="BG321" i="7"/>
  <c r="BE321" i="7"/>
  <c r="BC321" i="7"/>
  <c r="BA321" i="7"/>
  <c r="AY321" i="7"/>
  <c r="AW321" i="7"/>
  <c r="AU321" i="7"/>
  <c r="AS321" i="7"/>
  <c r="AQ321" i="7"/>
  <c r="AO321" i="7"/>
  <c r="AM321" i="7"/>
  <c r="AK321" i="7"/>
  <c r="AI321" i="7"/>
  <c r="AG321" i="7"/>
  <c r="AE321" i="7"/>
  <c r="AC321" i="7"/>
  <c r="AA321" i="7"/>
  <c r="Y321" i="7"/>
  <c r="W321" i="7"/>
  <c r="U321" i="7"/>
  <c r="S321" i="7"/>
  <c r="Q321" i="7"/>
  <c r="O321" i="7"/>
  <c r="J321" i="7"/>
  <c r="K321" i="7" s="1"/>
  <c r="H321" i="7"/>
  <c r="FC320" i="7"/>
  <c r="FA320" i="7"/>
  <c r="EY320" i="7"/>
  <c r="EW320" i="7"/>
  <c r="EU320" i="7"/>
  <c r="ES320" i="7"/>
  <c r="EQ320" i="7"/>
  <c r="EO320" i="7"/>
  <c r="EM320" i="7"/>
  <c r="EK320" i="7"/>
  <c r="EI320" i="7"/>
  <c r="EG320" i="7"/>
  <c r="EE320" i="7"/>
  <c r="EC320" i="7"/>
  <c r="EA320" i="7"/>
  <c r="DY320" i="7"/>
  <c r="DW320" i="7"/>
  <c r="DU320" i="7"/>
  <c r="DS320" i="7"/>
  <c r="DQ320" i="7"/>
  <c r="DO320" i="7"/>
  <c r="DM320" i="7"/>
  <c r="DK320" i="7"/>
  <c r="DI320" i="7"/>
  <c r="DG320" i="7"/>
  <c r="DE320" i="7"/>
  <c r="BU320" i="7"/>
  <c r="BS320" i="7"/>
  <c r="BQ320" i="7"/>
  <c r="BO320" i="7"/>
  <c r="BM320" i="7"/>
  <c r="BK320" i="7"/>
  <c r="BI320" i="7"/>
  <c r="BG320" i="7"/>
  <c r="BE320" i="7"/>
  <c r="BC320" i="7"/>
  <c r="BA320" i="7"/>
  <c r="AY320" i="7"/>
  <c r="AW320" i="7"/>
  <c r="AU320" i="7"/>
  <c r="AS320" i="7"/>
  <c r="AQ320" i="7"/>
  <c r="AO320" i="7"/>
  <c r="AM320" i="7"/>
  <c r="AK320" i="7"/>
  <c r="AI320" i="7"/>
  <c r="AG320" i="7"/>
  <c r="AE320" i="7"/>
  <c r="AC320" i="7"/>
  <c r="AA320" i="7"/>
  <c r="Y320" i="7"/>
  <c r="W320" i="7"/>
  <c r="U320" i="7"/>
  <c r="S320" i="7"/>
  <c r="Q320" i="7"/>
  <c r="O320" i="7"/>
  <c r="J320" i="7"/>
  <c r="K320" i="7" s="1"/>
  <c r="H320" i="7"/>
  <c r="FC319" i="7"/>
  <c r="FA319" i="7"/>
  <c r="EY319" i="7"/>
  <c r="EW319" i="7"/>
  <c r="EU319" i="7"/>
  <c r="ES319" i="7"/>
  <c r="EQ319" i="7"/>
  <c r="EO319" i="7"/>
  <c r="EM319" i="7"/>
  <c r="EK319" i="7"/>
  <c r="EI319" i="7"/>
  <c r="EG319" i="7"/>
  <c r="EE319" i="7"/>
  <c r="EC319" i="7"/>
  <c r="EA319" i="7"/>
  <c r="DY319" i="7"/>
  <c r="DW319" i="7"/>
  <c r="DU319" i="7"/>
  <c r="DS319" i="7"/>
  <c r="DQ319" i="7"/>
  <c r="DO319" i="7"/>
  <c r="DM319" i="7"/>
  <c r="DK319" i="7"/>
  <c r="DI319" i="7"/>
  <c r="DG319" i="7"/>
  <c r="DE319" i="7"/>
  <c r="BU319" i="7"/>
  <c r="BS319" i="7"/>
  <c r="BQ319" i="7"/>
  <c r="BO319" i="7"/>
  <c r="BM319" i="7"/>
  <c r="BK319" i="7"/>
  <c r="BI319" i="7"/>
  <c r="BG319" i="7"/>
  <c r="BE319" i="7"/>
  <c r="BC319" i="7"/>
  <c r="BA319" i="7"/>
  <c r="AY319" i="7"/>
  <c r="AW319" i="7"/>
  <c r="AU319" i="7"/>
  <c r="AS319" i="7"/>
  <c r="AQ319" i="7"/>
  <c r="AO319" i="7"/>
  <c r="AM319" i="7"/>
  <c r="AK319" i="7"/>
  <c r="AI319" i="7"/>
  <c r="AG319" i="7"/>
  <c r="AE319" i="7"/>
  <c r="AC319" i="7"/>
  <c r="AA319" i="7"/>
  <c r="Y319" i="7"/>
  <c r="W319" i="7"/>
  <c r="U319" i="7"/>
  <c r="S319" i="7"/>
  <c r="Q319" i="7"/>
  <c r="O319" i="7"/>
  <c r="J319" i="7"/>
  <c r="K319" i="7" s="1"/>
  <c r="H319" i="7"/>
  <c r="FC318" i="7"/>
  <c r="FA318" i="7"/>
  <c r="EY318" i="7"/>
  <c r="EW318" i="7"/>
  <c r="EU318" i="7"/>
  <c r="ES318" i="7"/>
  <c r="EQ318" i="7"/>
  <c r="EO318" i="7"/>
  <c r="EM318" i="7"/>
  <c r="EK318" i="7"/>
  <c r="EI318" i="7"/>
  <c r="EG318" i="7"/>
  <c r="EE318" i="7"/>
  <c r="EC318" i="7"/>
  <c r="EA318" i="7"/>
  <c r="DY318" i="7"/>
  <c r="DW318" i="7"/>
  <c r="DU318" i="7"/>
  <c r="DS318" i="7"/>
  <c r="DQ318" i="7"/>
  <c r="DO318" i="7"/>
  <c r="DM318" i="7"/>
  <c r="DK318" i="7"/>
  <c r="DI318" i="7"/>
  <c r="DG318" i="7"/>
  <c r="DE318" i="7"/>
  <c r="BU318" i="7"/>
  <c r="BS318" i="7"/>
  <c r="BQ318" i="7"/>
  <c r="BO318" i="7"/>
  <c r="BM318" i="7"/>
  <c r="BK318" i="7"/>
  <c r="BI318" i="7"/>
  <c r="BG318" i="7"/>
  <c r="BE318" i="7"/>
  <c r="BC318" i="7"/>
  <c r="BA318" i="7"/>
  <c r="AY318" i="7"/>
  <c r="AW318" i="7"/>
  <c r="AU318" i="7"/>
  <c r="AS318" i="7"/>
  <c r="AQ318" i="7"/>
  <c r="AO318" i="7"/>
  <c r="AM318" i="7"/>
  <c r="AK318" i="7"/>
  <c r="AI318" i="7"/>
  <c r="AG318" i="7"/>
  <c r="AE318" i="7"/>
  <c r="AC318" i="7"/>
  <c r="AA318" i="7"/>
  <c r="Y318" i="7"/>
  <c r="W318" i="7"/>
  <c r="U318" i="7"/>
  <c r="S318" i="7"/>
  <c r="Q318" i="7"/>
  <c r="O318" i="7"/>
  <c r="J318" i="7"/>
  <c r="K318" i="7" s="1"/>
  <c r="H318" i="7"/>
  <c r="FC317" i="7"/>
  <c r="FA317" i="7"/>
  <c r="EY317" i="7"/>
  <c r="EW317" i="7"/>
  <c r="EU317" i="7"/>
  <c r="ES317" i="7"/>
  <c r="EQ317" i="7"/>
  <c r="EO317" i="7"/>
  <c r="EM317" i="7"/>
  <c r="EK317" i="7"/>
  <c r="EI317" i="7"/>
  <c r="EG317" i="7"/>
  <c r="EE317" i="7"/>
  <c r="EC317" i="7"/>
  <c r="EA317" i="7"/>
  <c r="DY317" i="7"/>
  <c r="DW317" i="7"/>
  <c r="DU317" i="7"/>
  <c r="DS317" i="7"/>
  <c r="DQ317" i="7"/>
  <c r="DO317" i="7"/>
  <c r="DM317" i="7"/>
  <c r="DK317" i="7"/>
  <c r="DI317" i="7"/>
  <c r="DG317" i="7"/>
  <c r="DE317" i="7"/>
  <c r="BU317" i="7"/>
  <c r="BS317" i="7"/>
  <c r="BQ317" i="7"/>
  <c r="BO317" i="7"/>
  <c r="BM317" i="7"/>
  <c r="BK317" i="7"/>
  <c r="BI317" i="7"/>
  <c r="BG317" i="7"/>
  <c r="BE317" i="7"/>
  <c r="BC317" i="7"/>
  <c r="BA317" i="7"/>
  <c r="AY317" i="7"/>
  <c r="AW317" i="7"/>
  <c r="AU317" i="7"/>
  <c r="AS317" i="7"/>
  <c r="AQ317" i="7"/>
  <c r="AO317" i="7"/>
  <c r="AM317" i="7"/>
  <c r="AK317" i="7"/>
  <c r="AI317" i="7"/>
  <c r="AG317" i="7"/>
  <c r="AE317" i="7"/>
  <c r="AC317" i="7"/>
  <c r="AA317" i="7"/>
  <c r="Y317" i="7"/>
  <c r="W317" i="7"/>
  <c r="U317" i="7"/>
  <c r="S317" i="7"/>
  <c r="Q317" i="7"/>
  <c r="O317" i="7"/>
  <c r="J317" i="7"/>
  <c r="K317" i="7" s="1"/>
  <c r="H317" i="7"/>
  <c r="FC316" i="7"/>
  <c r="FA316" i="7"/>
  <c r="EY316" i="7"/>
  <c r="EW316" i="7"/>
  <c r="EU316" i="7"/>
  <c r="ES316" i="7"/>
  <c r="EQ316" i="7"/>
  <c r="EO316" i="7"/>
  <c r="EM316" i="7"/>
  <c r="EK316" i="7"/>
  <c r="EI316" i="7"/>
  <c r="EG316" i="7"/>
  <c r="EE316" i="7"/>
  <c r="EC316" i="7"/>
  <c r="EA316" i="7"/>
  <c r="DY316" i="7"/>
  <c r="DW316" i="7"/>
  <c r="DU316" i="7"/>
  <c r="DS316" i="7"/>
  <c r="DQ316" i="7"/>
  <c r="DO316" i="7"/>
  <c r="DM316" i="7"/>
  <c r="DK316" i="7"/>
  <c r="DI316" i="7"/>
  <c r="DG316" i="7"/>
  <c r="DE316" i="7"/>
  <c r="BU316" i="7"/>
  <c r="BS316" i="7"/>
  <c r="BQ316" i="7"/>
  <c r="BO316" i="7"/>
  <c r="BM316" i="7"/>
  <c r="BK316" i="7"/>
  <c r="BI316" i="7"/>
  <c r="BG316" i="7"/>
  <c r="BE316" i="7"/>
  <c r="BC316" i="7"/>
  <c r="BA316" i="7"/>
  <c r="AY316" i="7"/>
  <c r="AW316" i="7"/>
  <c r="AU316" i="7"/>
  <c r="AS316" i="7"/>
  <c r="AQ316" i="7"/>
  <c r="AO316" i="7"/>
  <c r="AM316" i="7"/>
  <c r="AK316" i="7"/>
  <c r="AI316" i="7"/>
  <c r="AG316" i="7"/>
  <c r="AE316" i="7"/>
  <c r="AC316" i="7"/>
  <c r="AA316" i="7"/>
  <c r="Y316" i="7"/>
  <c r="W316" i="7"/>
  <c r="U316" i="7"/>
  <c r="S316" i="7"/>
  <c r="Q316" i="7"/>
  <c r="O316" i="7"/>
  <c r="K316" i="7"/>
  <c r="H316" i="7"/>
  <c r="FC315" i="7"/>
  <c r="FA315" i="7"/>
  <c r="EY315" i="7"/>
  <c r="EW315" i="7"/>
  <c r="EU315" i="7"/>
  <c r="ES315" i="7"/>
  <c r="EQ315" i="7"/>
  <c r="EO315" i="7"/>
  <c r="EM315" i="7"/>
  <c r="EK315" i="7"/>
  <c r="EI315" i="7"/>
  <c r="EG315" i="7"/>
  <c r="EE315" i="7"/>
  <c r="EC315" i="7"/>
  <c r="EA315" i="7"/>
  <c r="DY315" i="7"/>
  <c r="DW315" i="7"/>
  <c r="DU315" i="7"/>
  <c r="DS315" i="7"/>
  <c r="DQ315" i="7"/>
  <c r="DO315" i="7"/>
  <c r="DM315" i="7"/>
  <c r="DK315" i="7"/>
  <c r="DI315" i="7"/>
  <c r="DG315" i="7"/>
  <c r="DE315" i="7"/>
  <c r="BU315" i="7"/>
  <c r="BS315" i="7"/>
  <c r="BQ315" i="7"/>
  <c r="BO315" i="7"/>
  <c r="BM315" i="7"/>
  <c r="BK315" i="7"/>
  <c r="BI315" i="7"/>
  <c r="BG315" i="7"/>
  <c r="BE315" i="7"/>
  <c r="BC315" i="7"/>
  <c r="BA315" i="7"/>
  <c r="AY315" i="7"/>
  <c r="AW315" i="7"/>
  <c r="AU315" i="7"/>
  <c r="AS315" i="7"/>
  <c r="AQ315" i="7"/>
  <c r="AO315" i="7"/>
  <c r="AM315" i="7"/>
  <c r="AK315" i="7"/>
  <c r="AI315" i="7"/>
  <c r="AG315" i="7"/>
  <c r="AE315" i="7"/>
  <c r="AC315" i="7"/>
  <c r="AA315" i="7"/>
  <c r="Y315" i="7"/>
  <c r="W315" i="7"/>
  <c r="U315" i="7"/>
  <c r="S315" i="7"/>
  <c r="Q315" i="7"/>
  <c r="O315" i="7"/>
  <c r="K315" i="7"/>
  <c r="H315" i="7"/>
  <c r="FC314" i="7"/>
  <c r="FA314" i="7"/>
  <c r="EY314" i="7"/>
  <c r="EW314" i="7"/>
  <c r="EU314" i="7"/>
  <c r="ES314" i="7"/>
  <c r="EQ314" i="7"/>
  <c r="EO314" i="7"/>
  <c r="EM314" i="7"/>
  <c r="EK314" i="7"/>
  <c r="EI314" i="7"/>
  <c r="EG314" i="7"/>
  <c r="EE314" i="7"/>
  <c r="EC314" i="7"/>
  <c r="EA314" i="7"/>
  <c r="DY314" i="7"/>
  <c r="DW314" i="7"/>
  <c r="DU314" i="7"/>
  <c r="DS314" i="7"/>
  <c r="DQ314" i="7"/>
  <c r="DO314" i="7"/>
  <c r="DM314" i="7"/>
  <c r="DK314" i="7"/>
  <c r="DI314" i="7"/>
  <c r="DG314" i="7"/>
  <c r="DE314" i="7"/>
  <c r="BU314" i="7"/>
  <c r="BS314" i="7"/>
  <c r="BQ314" i="7"/>
  <c r="BO314" i="7"/>
  <c r="BM314" i="7"/>
  <c r="BK314" i="7"/>
  <c r="BI314" i="7"/>
  <c r="BG314" i="7"/>
  <c r="BE314" i="7"/>
  <c r="BC314" i="7"/>
  <c r="BA314" i="7"/>
  <c r="AY314" i="7"/>
  <c r="AW314" i="7"/>
  <c r="AU314" i="7"/>
  <c r="AS314" i="7"/>
  <c r="AQ314" i="7"/>
  <c r="AO314" i="7"/>
  <c r="AM314" i="7"/>
  <c r="AK314" i="7"/>
  <c r="AI314" i="7"/>
  <c r="AG314" i="7"/>
  <c r="AE314" i="7"/>
  <c r="AC314" i="7"/>
  <c r="AA314" i="7"/>
  <c r="Y314" i="7"/>
  <c r="W314" i="7"/>
  <c r="U314" i="7"/>
  <c r="S314" i="7"/>
  <c r="Q314" i="7"/>
  <c r="O314" i="7"/>
  <c r="K314" i="7"/>
  <c r="H314" i="7"/>
  <c r="FC313" i="7"/>
  <c r="FA313" i="7"/>
  <c r="EY313" i="7"/>
  <c r="EW313" i="7"/>
  <c r="EU313" i="7"/>
  <c r="ES313" i="7"/>
  <c r="EQ313" i="7"/>
  <c r="EO313" i="7"/>
  <c r="EM313" i="7"/>
  <c r="EK313" i="7"/>
  <c r="EI313" i="7"/>
  <c r="EG313" i="7"/>
  <c r="EE313" i="7"/>
  <c r="EC313" i="7"/>
  <c r="EA313" i="7"/>
  <c r="DY313" i="7"/>
  <c r="DW313" i="7"/>
  <c r="DU313" i="7"/>
  <c r="DS313" i="7"/>
  <c r="DQ313" i="7"/>
  <c r="DO313" i="7"/>
  <c r="DM313" i="7"/>
  <c r="DK313" i="7"/>
  <c r="DI313" i="7"/>
  <c r="DG313" i="7"/>
  <c r="DE313" i="7"/>
  <c r="BU313" i="7"/>
  <c r="BS313" i="7"/>
  <c r="BQ313" i="7"/>
  <c r="BO313" i="7"/>
  <c r="BM313" i="7"/>
  <c r="BK313" i="7"/>
  <c r="BI313" i="7"/>
  <c r="BG313" i="7"/>
  <c r="BE313" i="7"/>
  <c r="BC313" i="7"/>
  <c r="BA313" i="7"/>
  <c r="AY313" i="7"/>
  <c r="AW313" i="7"/>
  <c r="AU313" i="7"/>
  <c r="AS313" i="7"/>
  <c r="AQ313" i="7"/>
  <c r="AO313" i="7"/>
  <c r="AM313" i="7"/>
  <c r="AK313" i="7"/>
  <c r="AI313" i="7"/>
  <c r="AG313" i="7"/>
  <c r="AE313" i="7"/>
  <c r="AC313" i="7"/>
  <c r="AA313" i="7"/>
  <c r="Y313" i="7"/>
  <c r="W313" i="7"/>
  <c r="U313" i="7"/>
  <c r="S313" i="7"/>
  <c r="Q313" i="7"/>
  <c r="O313" i="7"/>
  <c r="L313" i="7"/>
  <c r="J313" i="7"/>
  <c r="I313" i="7"/>
  <c r="H313" i="7"/>
  <c r="FC312" i="7"/>
  <c r="FA312" i="7"/>
  <c r="EY312" i="7"/>
  <c r="EW312" i="7"/>
  <c r="EU312" i="7"/>
  <c r="ES312" i="7"/>
  <c r="EQ312" i="7"/>
  <c r="EO312" i="7"/>
  <c r="EM312" i="7"/>
  <c r="EK312" i="7"/>
  <c r="EI312" i="7"/>
  <c r="EG312" i="7"/>
  <c r="EE312" i="7"/>
  <c r="EC312" i="7"/>
  <c r="EA312" i="7"/>
  <c r="DY312" i="7"/>
  <c r="DW312" i="7"/>
  <c r="DU312" i="7"/>
  <c r="DS312" i="7"/>
  <c r="DQ312" i="7"/>
  <c r="DO312" i="7"/>
  <c r="DM312" i="7"/>
  <c r="DK312" i="7"/>
  <c r="DI312" i="7"/>
  <c r="DG312" i="7"/>
  <c r="DE312" i="7"/>
  <c r="BU312" i="7"/>
  <c r="BS312" i="7"/>
  <c r="BQ312" i="7"/>
  <c r="BO312" i="7"/>
  <c r="BM312" i="7"/>
  <c r="BK312" i="7"/>
  <c r="BI312" i="7"/>
  <c r="BG312" i="7"/>
  <c r="BE312" i="7"/>
  <c r="BC312" i="7"/>
  <c r="BA312" i="7"/>
  <c r="AY312" i="7"/>
  <c r="AW312" i="7"/>
  <c r="AU312" i="7"/>
  <c r="AS312" i="7"/>
  <c r="AQ312" i="7"/>
  <c r="AO312" i="7"/>
  <c r="AM312" i="7"/>
  <c r="AK312" i="7"/>
  <c r="AI312" i="7"/>
  <c r="AG312" i="7"/>
  <c r="AE312" i="7"/>
  <c r="AC312" i="7"/>
  <c r="AA312" i="7"/>
  <c r="Y312" i="7"/>
  <c r="W312" i="7"/>
  <c r="U312" i="7"/>
  <c r="S312" i="7"/>
  <c r="Q312" i="7"/>
  <c r="O312" i="7"/>
  <c r="L312" i="7"/>
  <c r="J312" i="7"/>
  <c r="I312" i="7"/>
  <c r="FC311" i="7"/>
  <c r="FA311" i="7"/>
  <c r="EY311" i="7"/>
  <c r="EW311" i="7"/>
  <c r="EU311" i="7"/>
  <c r="ES311" i="7"/>
  <c r="EQ311" i="7"/>
  <c r="EO311" i="7"/>
  <c r="EM311" i="7"/>
  <c r="EK311" i="7"/>
  <c r="EI311" i="7"/>
  <c r="EG311" i="7"/>
  <c r="EE311" i="7"/>
  <c r="EC311" i="7"/>
  <c r="EA311" i="7"/>
  <c r="DY311" i="7"/>
  <c r="DW311" i="7"/>
  <c r="DU311" i="7"/>
  <c r="DS311" i="7"/>
  <c r="DQ311" i="7"/>
  <c r="DO311" i="7"/>
  <c r="DM311" i="7"/>
  <c r="DK311" i="7"/>
  <c r="DI311" i="7"/>
  <c r="DG311" i="7"/>
  <c r="DE311" i="7"/>
  <c r="BU311" i="7"/>
  <c r="BS311" i="7"/>
  <c r="BQ311" i="7"/>
  <c r="BO311" i="7"/>
  <c r="BM311" i="7"/>
  <c r="BK311" i="7"/>
  <c r="BI311" i="7"/>
  <c r="BG311" i="7"/>
  <c r="BE311" i="7"/>
  <c r="BC311" i="7"/>
  <c r="BA311" i="7"/>
  <c r="AY311" i="7"/>
  <c r="AW311" i="7"/>
  <c r="AU311" i="7"/>
  <c r="AS311" i="7"/>
  <c r="AQ311" i="7"/>
  <c r="AO311" i="7"/>
  <c r="AM311" i="7"/>
  <c r="AK311" i="7"/>
  <c r="AI311" i="7"/>
  <c r="AG311" i="7"/>
  <c r="AE311" i="7"/>
  <c r="AC311" i="7"/>
  <c r="AA311" i="7"/>
  <c r="Y311" i="7"/>
  <c r="W311" i="7"/>
  <c r="U311" i="7"/>
  <c r="S311" i="7"/>
  <c r="Q311" i="7"/>
  <c r="O311" i="7"/>
  <c r="L311" i="7"/>
  <c r="J311" i="7"/>
  <c r="I311" i="7"/>
  <c r="H311" i="7"/>
  <c r="FC310" i="7"/>
  <c r="FA310" i="7"/>
  <c r="EY310" i="7"/>
  <c r="EW310" i="7"/>
  <c r="EU310" i="7"/>
  <c r="ES310" i="7"/>
  <c r="EQ310" i="7"/>
  <c r="EO310" i="7"/>
  <c r="EM310" i="7"/>
  <c r="EK310" i="7"/>
  <c r="EI310" i="7"/>
  <c r="EG310" i="7"/>
  <c r="EE310" i="7"/>
  <c r="EC310" i="7"/>
  <c r="EA310" i="7"/>
  <c r="DY310" i="7"/>
  <c r="DW310" i="7"/>
  <c r="DU310" i="7"/>
  <c r="DS310" i="7"/>
  <c r="DQ310" i="7"/>
  <c r="DO310" i="7"/>
  <c r="DM310" i="7"/>
  <c r="DK310" i="7"/>
  <c r="DI310" i="7"/>
  <c r="DG310" i="7"/>
  <c r="DE310" i="7"/>
  <c r="BU310" i="7"/>
  <c r="BS310" i="7"/>
  <c r="BQ310" i="7"/>
  <c r="BO310" i="7"/>
  <c r="BM310" i="7"/>
  <c r="BK310" i="7"/>
  <c r="BI310" i="7"/>
  <c r="BG310" i="7"/>
  <c r="BE310" i="7"/>
  <c r="BC310" i="7"/>
  <c r="BA310" i="7"/>
  <c r="AY310" i="7"/>
  <c r="AW310" i="7"/>
  <c r="AU310" i="7"/>
  <c r="AS310" i="7"/>
  <c r="AQ310" i="7"/>
  <c r="AO310" i="7"/>
  <c r="AM310" i="7"/>
  <c r="AK310" i="7"/>
  <c r="AI310" i="7"/>
  <c r="AG310" i="7"/>
  <c r="AE310" i="7"/>
  <c r="AC310" i="7"/>
  <c r="AA310" i="7"/>
  <c r="Y310" i="7"/>
  <c r="W310" i="7"/>
  <c r="U310" i="7"/>
  <c r="S310" i="7"/>
  <c r="Q310" i="7"/>
  <c r="O310" i="7"/>
  <c r="L310" i="7"/>
  <c r="J310" i="7"/>
  <c r="I310" i="7"/>
  <c r="H310" i="7"/>
  <c r="FC309" i="7"/>
  <c r="FA309" i="7"/>
  <c r="EY309" i="7"/>
  <c r="EW309" i="7"/>
  <c r="EU309" i="7"/>
  <c r="ES309" i="7"/>
  <c r="EQ309" i="7"/>
  <c r="EO309" i="7"/>
  <c r="EM309" i="7"/>
  <c r="EK309" i="7"/>
  <c r="EI309" i="7"/>
  <c r="EG309" i="7"/>
  <c r="EE309" i="7"/>
  <c r="EC309" i="7"/>
  <c r="EA309" i="7"/>
  <c r="DY309" i="7"/>
  <c r="DW309" i="7"/>
  <c r="DU309" i="7"/>
  <c r="DS309" i="7"/>
  <c r="DQ309" i="7"/>
  <c r="DO309" i="7"/>
  <c r="DM309" i="7"/>
  <c r="DK309" i="7"/>
  <c r="DI309" i="7"/>
  <c r="DG309" i="7"/>
  <c r="DE309" i="7"/>
  <c r="BU309" i="7"/>
  <c r="BS309" i="7"/>
  <c r="BQ309" i="7"/>
  <c r="BO309" i="7"/>
  <c r="BM309" i="7"/>
  <c r="BK309" i="7"/>
  <c r="BI309" i="7"/>
  <c r="BG309" i="7"/>
  <c r="BE309" i="7"/>
  <c r="BC309" i="7"/>
  <c r="BA309" i="7"/>
  <c r="AY309" i="7"/>
  <c r="AW309" i="7"/>
  <c r="AU309" i="7"/>
  <c r="AS309" i="7"/>
  <c r="AQ309" i="7"/>
  <c r="AO309" i="7"/>
  <c r="AM309" i="7"/>
  <c r="AK309" i="7"/>
  <c r="AI309" i="7"/>
  <c r="AG309" i="7"/>
  <c r="AE309" i="7"/>
  <c r="AC309" i="7"/>
  <c r="AA309" i="7"/>
  <c r="Y309" i="7"/>
  <c r="W309" i="7"/>
  <c r="U309" i="7"/>
  <c r="S309" i="7"/>
  <c r="Q309" i="7"/>
  <c r="O309" i="7"/>
  <c r="L309" i="7"/>
  <c r="J309" i="7"/>
  <c r="I309" i="7"/>
  <c r="H309" i="7"/>
  <c r="FC308" i="7"/>
  <c r="FA308" i="7"/>
  <c r="EY308" i="7"/>
  <c r="EW308" i="7"/>
  <c r="EU308" i="7"/>
  <c r="ES308" i="7"/>
  <c r="EQ308" i="7"/>
  <c r="EO308" i="7"/>
  <c r="EM308" i="7"/>
  <c r="EK308" i="7"/>
  <c r="EI308" i="7"/>
  <c r="EG308" i="7"/>
  <c r="EE308" i="7"/>
  <c r="EC308" i="7"/>
  <c r="EA308" i="7"/>
  <c r="DY308" i="7"/>
  <c r="DW308" i="7"/>
  <c r="DU308" i="7"/>
  <c r="DS308" i="7"/>
  <c r="DQ308" i="7"/>
  <c r="DO308" i="7"/>
  <c r="DM308" i="7"/>
  <c r="DK308" i="7"/>
  <c r="DI308" i="7"/>
  <c r="DG308" i="7"/>
  <c r="DE308" i="7"/>
  <c r="BU308" i="7"/>
  <c r="BS308" i="7"/>
  <c r="BQ308" i="7"/>
  <c r="BO308" i="7"/>
  <c r="BM308" i="7"/>
  <c r="BK308" i="7"/>
  <c r="BI308" i="7"/>
  <c r="BG308" i="7"/>
  <c r="BE308" i="7"/>
  <c r="BC308" i="7"/>
  <c r="BA308" i="7"/>
  <c r="AY308" i="7"/>
  <c r="AW308" i="7"/>
  <c r="AU308" i="7"/>
  <c r="AS308" i="7"/>
  <c r="AQ308" i="7"/>
  <c r="AO308" i="7"/>
  <c r="AM308" i="7"/>
  <c r="AK308" i="7"/>
  <c r="AI308" i="7"/>
  <c r="AG308" i="7"/>
  <c r="AE308" i="7"/>
  <c r="AC308" i="7"/>
  <c r="AA308" i="7"/>
  <c r="Y308" i="7"/>
  <c r="W308" i="7"/>
  <c r="U308" i="7"/>
  <c r="S308" i="7"/>
  <c r="Q308" i="7"/>
  <c r="O308" i="7"/>
  <c r="L308" i="7"/>
  <c r="J308" i="7"/>
  <c r="I308" i="7"/>
  <c r="H308" i="7"/>
  <c r="FC307" i="7"/>
  <c r="FA307" i="7"/>
  <c r="EY307" i="7"/>
  <c r="EW307" i="7"/>
  <c r="EU307" i="7"/>
  <c r="ES307" i="7"/>
  <c r="EQ307" i="7"/>
  <c r="EO307" i="7"/>
  <c r="EM307" i="7"/>
  <c r="EK307" i="7"/>
  <c r="EI307" i="7"/>
  <c r="EG307" i="7"/>
  <c r="EE307" i="7"/>
  <c r="EC307" i="7"/>
  <c r="EA307" i="7"/>
  <c r="DY307" i="7"/>
  <c r="DW307" i="7"/>
  <c r="DU307" i="7"/>
  <c r="DS307" i="7"/>
  <c r="DQ307" i="7"/>
  <c r="DO307" i="7"/>
  <c r="DM307" i="7"/>
  <c r="DK307" i="7"/>
  <c r="DI307" i="7"/>
  <c r="DG307" i="7"/>
  <c r="DE307" i="7"/>
  <c r="BU307" i="7"/>
  <c r="BS307" i="7"/>
  <c r="BQ307" i="7"/>
  <c r="BO307" i="7"/>
  <c r="BM307" i="7"/>
  <c r="BK307" i="7"/>
  <c r="BI307" i="7"/>
  <c r="BG307" i="7"/>
  <c r="BE307" i="7"/>
  <c r="BC307" i="7"/>
  <c r="BA307" i="7"/>
  <c r="AY307" i="7"/>
  <c r="AW307" i="7"/>
  <c r="AU307" i="7"/>
  <c r="AS307" i="7"/>
  <c r="AQ307" i="7"/>
  <c r="AO307" i="7"/>
  <c r="AM307" i="7"/>
  <c r="AK307" i="7"/>
  <c r="AI307" i="7"/>
  <c r="AG307" i="7"/>
  <c r="AE307" i="7"/>
  <c r="AC307" i="7"/>
  <c r="AA307" i="7"/>
  <c r="Y307" i="7"/>
  <c r="W307" i="7"/>
  <c r="U307" i="7"/>
  <c r="S307" i="7"/>
  <c r="Q307" i="7"/>
  <c r="O307" i="7"/>
  <c r="L307" i="7"/>
  <c r="J307" i="7"/>
  <c r="I307" i="7"/>
  <c r="H307" i="7"/>
  <c r="FC306" i="7"/>
  <c r="FA306" i="7"/>
  <c r="EY306" i="7"/>
  <c r="EW306" i="7"/>
  <c r="EU306" i="7"/>
  <c r="ES306" i="7"/>
  <c r="EQ306" i="7"/>
  <c r="EO306" i="7"/>
  <c r="EM306" i="7"/>
  <c r="EK306" i="7"/>
  <c r="EI306" i="7"/>
  <c r="EG306" i="7"/>
  <c r="EE306" i="7"/>
  <c r="EC306" i="7"/>
  <c r="EA306" i="7"/>
  <c r="DY306" i="7"/>
  <c r="DW306" i="7"/>
  <c r="DU306" i="7"/>
  <c r="DS306" i="7"/>
  <c r="DQ306" i="7"/>
  <c r="DO306" i="7"/>
  <c r="DM306" i="7"/>
  <c r="DK306" i="7"/>
  <c r="DI306" i="7"/>
  <c r="DG306" i="7"/>
  <c r="DE306" i="7"/>
  <c r="BU306" i="7"/>
  <c r="BS306" i="7"/>
  <c r="BQ306" i="7"/>
  <c r="BO306" i="7"/>
  <c r="BM306" i="7"/>
  <c r="BK306" i="7"/>
  <c r="BI306" i="7"/>
  <c r="BG306" i="7"/>
  <c r="BE306" i="7"/>
  <c r="BC306" i="7"/>
  <c r="BA306" i="7"/>
  <c r="AY306" i="7"/>
  <c r="AW306" i="7"/>
  <c r="AU306" i="7"/>
  <c r="AS306" i="7"/>
  <c r="AQ306" i="7"/>
  <c r="AO306" i="7"/>
  <c r="AM306" i="7"/>
  <c r="AK306" i="7"/>
  <c r="AI306" i="7"/>
  <c r="AG306" i="7"/>
  <c r="AE306" i="7"/>
  <c r="AC306" i="7"/>
  <c r="AA306" i="7"/>
  <c r="Y306" i="7"/>
  <c r="W306" i="7"/>
  <c r="U306" i="7"/>
  <c r="S306" i="7"/>
  <c r="Q306" i="7"/>
  <c r="O306" i="7"/>
  <c r="L306" i="7"/>
  <c r="J306" i="7"/>
  <c r="I306" i="7"/>
  <c r="H306" i="7"/>
  <c r="FC305" i="7"/>
  <c r="FA305" i="7"/>
  <c r="EY305" i="7"/>
  <c r="EW305" i="7"/>
  <c r="EU305" i="7"/>
  <c r="ES305" i="7"/>
  <c r="EQ305" i="7"/>
  <c r="EO305" i="7"/>
  <c r="EM305" i="7"/>
  <c r="EK305" i="7"/>
  <c r="EI305" i="7"/>
  <c r="EG305" i="7"/>
  <c r="EE305" i="7"/>
  <c r="EC305" i="7"/>
  <c r="EA305" i="7"/>
  <c r="DY305" i="7"/>
  <c r="DW305" i="7"/>
  <c r="DU305" i="7"/>
  <c r="DS305" i="7"/>
  <c r="DQ305" i="7"/>
  <c r="DO305" i="7"/>
  <c r="DM305" i="7"/>
  <c r="DK305" i="7"/>
  <c r="DI305" i="7"/>
  <c r="DG305" i="7"/>
  <c r="DE305" i="7"/>
  <c r="BU305" i="7"/>
  <c r="BS305" i="7"/>
  <c r="BQ305" i="7"/>
  <c r="BO305" i="7"/>
  <c r="BM305" i="7"/>
  <c r="BK305" i="7"/>
  <c r="BI305" i="7"/>
  <c r="BG305" i="7"/>
  <c r="BE305" i="7"/>
  <c r="BC305" i="7"/>
  <c r="BA305" i="7"/>
  <c r="AY305" i="7"/>
  <c r="AW305" i="7"/>
  <c r="AU305" i="7"/>
  <c r="AS305" i="7"/>
  <c r="AQ305" i="7"/>
  <c r="AO305" i="7"/>
  <c r="AM305" i="7"/>
  <c r="AK305" i="7"/>
  <c r="AI305" i="7"/>
  <c r="AG305" i="7"/>
  <c r="AE305" i="7"/>
  <c r="AC305" i="7"/>
  <c r="AA305" i="7"/>
  <c r="Y305" i="7"/>
  <c r="W305" i="7"/>
  <c r="U305" i="7"/>
  <c r="S305" i="7"/>
  <c r="Q305" i="7"/>
  <c r="O305" i="7"/>
  <c r="L305" i="7"/>
  <c r="J305" i="7"/>
  <c r="I305" i="7"/>
  <c r="FC304" i="7"/>
  <c r="FA304" i="7"/>
  <c r="EY304" i="7"/>
  <c r="EW304" i="7"/>
  <c r="EU304" i="7"/>
  <c r="ES304" i="7"/>
  <c r="EQ304" i="7"/>
  <c r="EO304" i="7"/>
  <c r="EM304" i="7"/>
  <c r="EK304" i="7"/>
  <c r="EI304" i="7"/>
  <c r="EG304" i="7"/>
  <c r="EE304" i="7"/>
  <c r="EC304" i="7"/>
  <c r="EA304" i="7"/>
  <c r="DY304" i="7"/>
  <c r="DW304" i="7"/>
  <c r="DU304" i="7"/>
  <c r="DS304" i="7"/>
  <c r="DQ304" i="7"/>
  <c r="DO304" i="7"/>
  <c r="DM304" i="7"/>
  <c r="DK304" i="7"/>
  <c r="DI304" i="7"/>
  <c r="DG304" i="7"/>
  <c r="DE304" i="7"/>
  <c r="BU304" i="7"/>
  <c r="BS304" i="7"/>
  <c r="BQ304" i="7"/>
  <c r="BO304" i="7"/>
  <c r="BM304" i="7"/>
  <c r="BK304" i="7"/>
  <c r="BI304" i="7"/>
  <c r="BG304" i="7"/>
  <c r="BE304" i="7"/>
  <c r="BC304" i="7"/>
  <c r="BA304" i="7"/>
  <c r="AY304" i="7"/>
  <c r="AW304" i="7"/>
  <c r="AU304" i="7"/>
  <c r="AS304" i="7"/>
  <c r="AQ304" i="7"/>
  <c r="AO304" i="7"/>
  <c r="AM304" i="7"/>
  <c r="AK304" i="7"/>
  <c r="AI304" i="7"/>
  <c r="AG304" i="7"/>
  <c r="AE304" i="7"/>
  <c r="AC304" i="7"/>
  <c r="AA304" i="7"/>
  <c r="Y304" i="7"/>
  <c r="W304" i="7"/>
  <c r="U304" i="7"/>
  <c r="S304" i="7"/>
  <c r="Q304" i="7"/>
  <c r="O304" i="7"/>
  <c r="L304" i="7"/>
  <c r="J304" i="7"/>
  <c r="I304" i="7"/>
  <c r="FC303" i="7"/>
  <c r="FA303" i="7"/>
  <c r="EY303" i="7"/>
  <c r="EW303" i="7"/>
  <c r="EU303" i="7"/>
  <c r="ES303" i="7"/>
  <c r="EQ303" i="7"/>
  <c r="EO303" i="7"/>
  <c r="EM303" i="7"/>
  <c r="EK303" i="7"/>
  <c r="EI303" i="7"/>
  <c r="EG303" i="7"/>
  <c r="EE303" i="7"/>
  <c r="EC303" i="7"/>
  <c r="EA303" i="7"/>
  <c r="DY303" i="7"/>
  <c r="DW303" i="7"/>
  <c r="DU303" i="7"/>
  <c r="DS303" i="7"/>
  <c r="DQ303" i="7"/>
  <c r="DO303" i="7"/>
  <c r="DM303" i="7"/>
  <c r="DK303" i="7"/>
  <c r="DI303" i="7"/>
  <c r="DG303" i="7"/>
  <c r="DE303" i="7"/>
  <c r="BU303" i="7"/>
  <c r="BS303" i="7"/>
  <c r="BQ303" i="7"/>
  <c r="BO303" i="7"/>
  <c r="BM303" i="7"/>
  <c r="BK303" i="7"/>
  <c r="BI303" i="7"/>
  <c r="BG303" i="7"/>
  <c r="BE303" i="7"/>
  <c r="BC303" i="7"/>
  <c r="BA303" i="7"/>
  <c r="AY303" i="7"/>
  <c r="AW303" i="7"/>
  <c r="AU303" i="7"/>
  <c r="AS303" i="7"/>
  <c r="AQ303" i="7"/>
  <c r="AO303" i="7"/>
  <c r="AM303" i="7"/>
  <c r="AK303" i="7"/>
  <c r="AI303" i="7"/>
  <c r="AG303" i="7"/>
  <c r="AE303" i="7"/>
  <c r="AC303" i="7"/>
  <c r="AA303" i="7"/>
  <c r="Y303" i="7"/>
  <c r="W303" i="7"/>
  <c r="U303" i="7"/>
  <c r="S303" i="7"/>
  <c r="Q303" i="7"/>
  <c r="O303" i="7"/>
  <c r="L303" i="7"/>
  <c r="K303" i="7"/>
  <c r="FC302" i="7"/>
  <c r="FA302" i="7"/>
  <c r="EY302" i="7"/>
  <c r="EW302" i="7"/>
  <c r="EU302" i="7"/>
  <c r="ES302" i="7"/>
  <c r="EQ302" i="7"/>
  <c r="EO302" i="7"/>
  <c r="EM302" i="7"/>
  <c r="EK302" i="7"/>
  <c r="EI302" i="7"/>
  <c r="EG302" i="7"/>
  <c r="EE302" i="7"/>
  <c r="EC302" i="7"/>
  <c r="EA302" i="7"/>
  <c r="DY302" i="7"/>
  <c r="DW302" i="7"/>
  <c r="DU302" i="7"/>
  <c r="DS302" i="7"/>
  <c r="DQ302" i="7"/>
  <c r="DO302" i="7"/>
  <c r="DM302" i="7"/>
  <c r="DK302" i="7"/>
  <c r="DI302" i="7"/>
  <c r="DG302" i="7"/>
  <c r="DE302" i="7"/>
  <c r="BU302" i="7"/>
  <c r="BS302" i="7"/>
  <c r="BQ302" i="7"/>
  <c r="BO302" i="7"/>
  <c r="BM302" i="7"/>
  <c r="BK302" i="7"/>
  <c r="BI302" i="7"/>
  <c r="BG302" i="7"/>
  <c r="BE302" i="7"/>
  <c r="BC302" i="7"/>
  <c r="BA302" i="7"/>
  <c r="AY302" i="7"/>
  <c r="AW302" i="7"/>
  <c r="AU302" i="7"/>
  <c r="AS302" i="7"/>
  <c r="AQ302" i="7"/>
  <c r="AO302" i="7"/>
  <c r="AM302" i="7"/>
  <c r="AK302" i="7"/>
  <c r="AI302" i="7"/>
  <c r="AG302" i="7"/>
  <c r="AE302" i="7"/>
  <c r="AC302" i="7"/>
  <c r="AA302" i="7"/>
  <c r="Y302" i="7"/>
  <c r="W302" i="7"/>
  <c r="U302" i="7"/>
  <c r="S302" i="7"/>
  <c r="Q302" i="7"/>
  <c r="O302" i="7"/>
  <c r="L302" i="7"/>
  <c r="K302" i="7"/>
  <c r="FC301" i="7"/>
  <c r="FA301" i="7"/>
  <c r="EY301" i="7"/>
  <c r="EW301" i="7"/>
  <c r="EU301" i="7"/>
  <c r="ES301" i="7"/>
  <c r="EQ301" i="7"/>
  <c r="EO301" i="7"/>
  <c r="EM301" i="7"/>
  <c r="EK301" i="7"/>
  <c r="EI301" i="7"/>
  <c r="EG301" i="7"/>
  <c r="EE301" i="7"/>
  <c r="EC301" i="7"/>
  <c r="EA301" i="7"/>
  <c r="DY301" i="7"/>
  <c r="DW301" i="7"/>
  <c r="DU301" i="7"/>
  <c r="DS301" i="7"/>
  <c r="DQ301" i="7"/>
  <c r="DO301" i="7"/>
  <c r="DM301" i="7"/>
  <c r="DK301" i="7"/>
  <c r="DI301" i="7"/>
  <c r="DG301" i="7"/>
  <c r="DE301" i="7"/>
  <c r="BU301" i="7"/>
  <c r="BS301" i="7"/>
  <c r="BQ301" i="7"/>
  <c r="BO301" i="7"/>
  <c r="BM301" i="7"/>
  <c r="BK301" i="7"/>
  <c r="BI301" i="7"/>
  <c r="BG301" i="7"/>
  <c r="BE301" i="7"/>
  <c r="BC301" i="7"/>
  <c r="BA301" i="7"/>
  <c r="AY301" i="7"/>
  <c r="AW301" i="7"/>
  <c r="AU301" i="7"/>
  <c r="AS301" i="7"/>
  <c r="AQ301" i="7"/>
  <c r="AO301" i="7"/>
  <c r="AM301" i="7"/>
  <c r="AK301" i="7"/>
  <c r="AI301" i="7"/>
  <c r="AG301" i="7"/>
  <c r="AE301" i="7"/>
  <c r="AC301" i="7"/>
  <c r="AA301" i="7"/>
  <c r="Y301" i="7"/>
  <c r="W301" i="7"/>
  <c r="U301" i="7"/>
  <c r="S301" i="7"/>
  <c r="Q301" i="7"/>
  <c r="O301" i="7"/>
  <c r="L301" i="7"/>
  <c r="K301" i="7"/>
  <c r="FA300" i="7"/>
  <c r="EY300" i="7"/>
  <c r="EW300" i="7"/>
  <c r="EU300" i="7"/>
  <c r="ES300" i="7"/>
  <c r="EQ300" i="7"/>
  <c r="EO300" i="7"/>
  <c r="EM300" i="7"/>
  <c r="EK300" i="7"/>
  <c r="EI300" i="7"/>
  <c r="EG300" i="7"/>
  <c r="EE300" i="7"/>
  <c r="EC300" i="7"/>
  <c r="EA300" i="7"/>
  <c r="DY300" i="7"/>
  <c r="DW300" i="7"/>
  <c r="DU300" i="7"/>
  <c r="DS300" i="7"/>
  <c r="DQ300" i="7"/>
  <c r="DO300" i="7"/>
  <c r="DM300" i="7"/>
  <c r="DK300" i="7"/>
  <c r="DI300" i="7"/>
  <c r="DG300" i="7"/>
  <c r="DE300" i="7"/>
  <c r="BU300" i="7"/>
  <c r="BS300" i="7"/>
  <c r="BQ300" i="7"/>
  <c r="BO300" i="7"/>
  <c r="BM300" i="7"/>
  <c r="BK300" i="7"/>
  <c r="BI300" i="7"/>
  <c r="BG300" i="7"/>
  <c r="BE300" i="7"/>
  <c r="BC300" i="7"/>
  <c r="BA300" i="7"/>
  <c r="AY300" i="7"/>
  <c r="AW300" i="7"/>
  <c r="AU300" i="7"/>
  <c r="AS300" i="7"/>
  <c r="AQ300" i="7"/>
  <c r="AO300" i="7"/>
  <c r="AM300" i="7"/>
  <c r="AK300" i="7"/>
  <c r="AI300" i="7"/>
  <c r="AG300" i="7"/>
  <c r="AE300" i="7"/>
  <c r="AC300" i="7"/>
  <c r="AA300" i="7"/>
  <c r="Y300" i="7"/>
  <c r="W300" i="7"/>
  <c r="U300" i="7"/>
  <c r="S300" i="7"/>
  <c r="Q300" i="7"/>
  <c r="O300" i="7"/>
  <c r="L300" i="7"/>
  <c r="J300" i="7"/>
  <c r="K300" i="7" s="1"/>
  <c r="H300" i="7"/>
  <c r="FA299" i="7"/>
  <c r="EY299" i="7"/>
  <c r="EW299" i="7"/>
  <c r="EU299" i="7"/>
  <c r="ES299" i="7"/>
  <c r="EQ299" i="7"/>
  <c r="EO299" i="7"/>
  <c r="EM299" i="7"/>
  <c r="EK299" i="7"/>
  <c r="EI299" i="7"/>
  <c r="EG299" i="7"/>
  <c r="EE299" i="7"/>
  <c r="EC299" i="7"/>
  <c r="EA299" i="7"/>
  <c r="DY299" i="7"/>
  <c r="DW299" i="7"/>
  <c r="DU299" i="7"/>
  <c r="DS299" i="7"/>
  <c r="DQ299" i="7"/>
  <c r="DO299" i="7"/>
  <c r="DM299" i="7"/>
  <c r="DK299" i="7"/>
  <c r="DI299" i="7"/>
  <c r="DG299" i="7"/>
  <c r="DE299" i="7"/>
  <c r="BU299" i="7"/>
  <c r="BS299" i="7"/>
  <c r="BQ299" i="7"/>
  <c r="BO299" i="7"/>
  <c r="BM299" i="7"/>
  <c r="BK299" i="7"/>
  <c r="BI299" i="7"/>
  <c r="BG299" i="7"/>
  <c r="BE299" i="7"/>
  <c r="BC299" i="7"/>
  <c r="BA299" i="7"/>
  <c r="AY299" i="7"/>
  <c r="AW299" i="7"/>
  <c r="AU299" i="7"/>
  <c r="AS299" i="7"/>
  <c r="AQ299" i="7"/>
  <c r="AO299" i="7"/>
  <c r="AM299" i="7"/>
  <c r="AK299" i="7"/>
  <c r="AI299" i="7"/>
  <c r="AG299" i="7"/>
  <c r="AE299" i="7"/>
  <c r="AC299" i="7"/>
  <c r="AA299" i="7"/>
  <c r="Y299" i="7"/>
  <c r="W299" i="7"/>
  <c r="U299" i="7"/>
  <c r="S299" i="7"/>
  <c r="Q299" i="7"/>
  <c r="O299" i="7"/>
  <c r="L299" i="7"/>
  <c r="J299" i="7"/>
  <c r="K299" i="7" s="1"/>
  <c r="H299" i="7"/>
  <c r="FA298" i="7"/>
  <c r="EY298" i="7"/>
  <c r="EW298" i="7"/>
  <c r="EU298" i="7"/>
  <c r="ES298" i="7"/>
  <c r="EQ298" i="7"/>
  <c r="EO298" i="7"/>
  <c r="EM298" i="7"/>
  <c r="EK298" i="7"/>
  <c r="EI298" i="7"/>
  <c r="EG298" i="7"/>
  <c r="EE298" i="7"/>
  <c r="EC298" i="7"/>
  <c r="EA298" i="7"/>
  <c r="DY298" i="7"/>
  <c r="DW298" i="7"/>
  <c r="DU298" i="7"/>
  <c r="DS298" i="7"/>
  <c r="DQ298" i="7"/>
  <c r="DO298" i="7"/>
  <c r="DM298" i="7"/>
  <c r="DK298" i="7"/>
  <c r="DI298" i="7"/>
  <c r="DG298" i="7"/>
  <c r="DE298" i="7"/>
  <c r="BU298" i="7"/>
  <c r="BS298" i="7"/>
  <c r="BQ298" i="7"/>
  <c r="BO298" i="7"/>
  <c r="BM298" i="7"/>
  <c r="BK298" i="7"/>
  <c r="BI298" i="7"/>
  <c r="BG298" i="7"/>
  <c r="BE298" i="7"/>
  <c r="BC298" i="7"/>
  <c r="BA298" i="7"/>
  <c r="AY298" i="7"/>
  <c r="AW298" i="7"/>
  <c r="AU298" i="7"/>
  <c r="AS298" i="7"/>
  <c r="AQ298" i="7"/>
  <c r="AO298" i="7"/>
  <c r="AM298" i="7"/>
  <c r="AK298" i="7"/>
  <c r="AI298" i="7"/>
  <c r="AG298" i="7"/>
  <c r="AE298" i="7"/>
  <c r="AC298" i="7"/>
  <c r="AA298" i="7"/>
  <c r="Y298" i="7"/>
  <c r="W298" i="7"/>
  <c r="U298" i="7"/>
  <c r="S298" i="7"/>
  <c r="Q298" i="7"/>
  <c r="O298" i="7"/>
  <c r="L298" i="7"/>
  <c r="J298" i="7"/>
  <c r="K298" i="7" s="1"/>
  <c r="H298" i="7"/>
  <c r="FA297" i="7"/>
  <c r="EY297" i="7"/>
  <c r="EW297" i="7"/>
  <c r="EU297" i="7"/>
  <c r="ES297" i="7"/>
  <c r="EQ297" i="7"/>
  <c r="EO297" i="7"/>
  <c r="EM297" i="7"/>
  <c r="EK297" i="7"/>
  <c r="EI297" i="7"/>
  <c r="EG297" i="7"/>
  <c r="EE297" i="7"/>
  <c r="EC297" i="7"/>
  <c r="EA297" i="7"/>
  <c r="DY297" i="7"/>
  <c r="DW297" i="7"/>
  <c r="DU297" i="7"/>
  <c r="DS297" i="7"/>
  <c r="DQ297" i="7"/>
  <c r="DO297" i="7"/>
  <c r="DM297" i="7"/>
  <c r="DK297" i="7"/>
  <c r="DI297" i="7"/>
  <c r="DG297" i="7"/>
  <c r="DE297" i="7"/>
  <c r="BU297" i="7"/>
  <c r="BS297" i="7"/>
  <c r="BQ297" i="7"/>
  <c r="BO297" i="7"/>
  <c r="BM297" i="7"/>
  <c r="BK297" i="7"/>
  <c r="BI297" i="7"/>
  <c r="BG297" i="7"/>
  <c r="BE297" i="7"/>
  <c r="BC297" i="7"/>
  <c r="BA297" i="7"/>
  <c r="AY297" i="7"/>
  <c r="AW297" i="7"/>
  <c r="AU297" i="7"/>
  <c r="AS297" i="7"/>
  <c r="AQ297" i="7"/>
  <c r="AO297" i="7"/>
  <c r="AM297" i="7"/>
  <c r="AK297" i="7"/>
  <c r="AI297" i="7"/>
  <c r="AG297" i="7"/>
  <c r="AE297" i="7"/>
  <c r="AC297" i="7"/>
  <c r="AA297" i="7"/>
  <c r="Y297" i="7"/>
  <c r="W297" i="7"/>
  <c r="U297" i="7"/>
  <c r="S297" i="7"/>
  <c r="Q297" i="7"/>
  <c r="O297" i="7"/>
  <c r="L297" i="7"/>
  <c r="J297" i="7"/>
  <c r="K297" i="7" s="1"/>
  <c r="H297" i="7"/>
  <c r="FA296" i="7"/>
  <c r="EY296" i="7"/>
  <c r="EW296" i="7"/>
  <c r="EU296" i="7"/>
  <c r="ES296" i="7"/>
  <c r="EQ296" i="7"/>
  <c r="EO296" i="7"/>
  <c r="EM296" i="7"/>
  <c r="EK296" i="7"/>
  <c r="EI296" i="7"/>
  <c r="EG296" i="7"/>
  <c r="EE296" i="7"/>
  <c r="EC296" i="7"/>
  <c r="EA296" i="7"/>
  <c r="DY296" i="7"/>
  <c r="DW296" i="7"/>
  <c r="DU296" i="7"/>
  <c r="DS296" i="7"/>
  <c r="DQ296" i="7"/>
  <c r="DO296" i="7"/>
  <c r="DM296" i="7"/>
  <c r="DK296" i="7"/>
  <c r="DI296" i="7"/>
  <c r="DG296" i="7"/>
  <c r="DE296" i="7"/>
  <c r="BU296" i="7"/>
  <c r="BS296" i="7"/>
  <c r="BQ296" i="7"/>
  <c r="BO296" i="7"/>
  <c r="BM296" i="7"/>
  <c r="BK296" i="7"/>
  <c r="BI296" i="7"/>
  <c r="BG296" i="7"/>
  <c r="BE296" i="7"/>
  <c r="BC296" i="7"/>
  <c r="BA296" i="7"/>
  <c r="AY296" i="7"/>
  <c r="AW296" i="7"/>
  <c r="AU296" i="7"/>
  <c r="AS296" i="7"/>
  <c r="AQ296" i="7"/>
  <c r="AO296" i="7"/>
  <c r="AM296" i="7"/>
  <c r="AK296" i="7"/>
  <c r="AI296" i="7"/>
  <c r="AG296" i="7"/>
  <c r="AE296" i="7"/>
  <c r="AC296" i="7"/>
  <c r="AA296" i="7"/>
  <c r="Y296" i="7"/>
  <c r="W296" i="7"/>
  <c r="U296" i="7"/>
  <c r="S296" i="7"/>
  <c r="Q296" i="7"/>
  <c r="O296" i="7"/>
  <c r="L296" i="7"/>
  <c r="J296" i="7"/>
  <c r="K296" i="7" s="1"/>
  <c r="H296" i="7"/>
  <c r="FA295" i="7"/>
  <c r="EY295" i="7"/>
  <c r="EW295" i="7"/>
  <c r="EU295" i="7"/>
  <c r="ES295" i="7"/>
  <c r="EQ295" i="7"/>
  <c r="EO295" i="7"/>
  <c r="EM295" i="7"/>
  <c r="EK295" i="7"/>
  <c r="EI295" i="7"/>
  <c r="EG295" i="7"/>
  <c r="EE295" i="7"/>
  <c r="EC295" i="7"/>
  <c r="EA295" i="7"/>
  <c r="DY295" i="7"/>
  <c r="DW295" i="7"/>
  <c r="DU295" i="7"/>
  <c r="DS295" i="7"/>
  <c r="DQ295" i="7"/>
  <c r="DO295" i="7"/>
  <c r="DM295" i="7"/>
  <c r="DK295" i="7"/>
  <c r="DI295" i="7"/>
  <c r="DG295" i="7"/>
  <c r="DE295" i="7"/>
  <c r="BU295" i="7"/>
  <c r="BS295" i="7"/>
  <c r="BQ295" i="7"/>
  <c r="BO295" i="7"/>
  <c r="BM295" i="7"/>
  <c r="BK295" i="7"/>
  <c r="BI295" i="7"/>
  <c r="BG295" i="7"/>
  <c r="BE295" i="7"/>
  <c r="BC295" i="7"/>
  <c r="BA295" i="7"/>
  <c r="AY295" i="7"/>
  <c r="AW295" i="7"/>
  <c r="AU295" i="7"/>
  <c r="AS295" i="7"/>
  <c r="AQ295" i="7"/>
  <c r="AO295" i="7"/>
  <c r="AM295" i="7"/>
  <c r="AK295" i="7"/>
  <c r="AI295" i="7"/>
  <c r="AG295" i="7"/>
  <c r="AE295" i="7"/>
  <c r="AC295" i="7"/>
  <c r="AA295" i="7"/>
  <c r="Y295" i="7"/>
  <c r="W295" i="7"/>
  <c r="U295" i="7"/>
  <c r="S295" i="7"/>
  <c r="Q295" i="7"/>
  <c r="O295" i="7"/>
  <c r="L295" i="7"/>
  <c r="J295" i="7"/>
  <c r="K295" i="7" s="1"/>
  <c r="FA294" i="7"/>
  <c r="EY294" i="7"/>
  <c r="EW294" i="7"/>
  <c r="EU294" i="7"/>
  <c r="ES294" i="7"/>
  <c r="EQ294" i="7"/>
  <c r="EO294" i="7"/>
  <c r="EM294" i="7"/>
  <c r="EK294" i="7"/>
  <c r="EI294" i="7"/>
  <c r="EG294" i="7"/>
  <c r="EE294" i="7"/>
  <c r="EC294" i="7"/>
  <c r="EA294" i="7"/>
  <c r="DY294" i="7"/>
  <c r="DW294" i="7"/>
  <c r="DU294" i="7"/>
  <c r="DS294" i="7"/>
  <c r="DQ294" i="7"/>
  <c r="DO294" i="7"/>
  <c r="DM294" i="7"/>
  <c r="DK294" i="7"/>
  <c r="DI294" i="7"/>
  <c r="DG294" i="7"/>
  <c r="DE294" i="7"/>
  <c r="BU294" i="7"/>
  <c r="BS294" i="7"/>
  <c r="BQ294" i="7"/>
  <c r="BO294" i="7"/>
  <c r="BM294" i="7"/>
  <c r="BK294" i="7"/>
  <c r="BI294" i="7"/>
  <c r="BG294" i="7"/>
  <c r="BE294" i="7"/>
  <c r="BC294" i="7"/>
  <c r="BA294" i="7"/>
  <c r="AY294" i="7"/>
  <c r="AW294" i="7"/>
  <c r="AU294" i="7"/>
  <c r="AS294" i="7"/>
  <c r="AQ294" i="7"/>
  <c r="AO294" i="7"/>
  <c r="AM294" i="7"/>
  <c r="AK294" i="7"/>
  <c r="AI294" i="7"/>
  <c r="AG294" i="7"/>
  <c r="AE294" i="7"/>
  <c r="AC294" i="7"/>
  <c r="AA294" i="7"/>
  <c r="Y294" i="7"/>
  <c r="W294" i="7"/>
  <c r="U294" i="7"/>
  <c r="S294" i="7"/>
  <c r="Q294" i="7"/>
  <c r="O294" i="7"/>
  <c r="L294" i="7"/>
  <c r="J294" i="7"/>
  <c r="K294" i="7" s="1"/>
  <c r="FA293" i="7"/>
  <c r="EY293" i="7"/>
  <c r="EW293" i="7"/>
  <c r="EU293" i="7"/>
  <c r="ES293" i="7"/>
  <c r="EQ293" i="7"/>
  <c r="EO293" i="7"/>
  <c r="EM293" i="7"/>
  <c r="EK293" i="7"/>
  <c r="EI293" i="7"/>
  <c r="EG293" i="7"/>
  <c r="EE293" i="7"/>
  <c r="EC293" i="7"/>
  <c r="EA293" i="7"/>
  <c r="DY293" i="7"/>
  <c r="DW293" i="7"/>
  <c r="DU293" i="7"/>
  <c r="DS293" i="7"/>
  <c r="DQ293" i="7"/>
  <c r="DO293" i="7"/>
  <c r="DM293" i="7"/>
  <c r="DK293" i="7"/>
  <c r="DI293" i="7"/>
  <c r="DG293" i="7"/>
  <c r="DE293" i="7"/>
  <c r="BU293" i="7"/>
  <c r="BS293" i="7"/>
  <c r="BQ293" i="7"/>
  <c r="BO293" i="7"/>
  <c r="BM293" i="7"/>
  <c r="BK293" i="7"/>
  <c r="BI293" i="7"/>
  <c r="BG293" i="7"/>
  <c r="BE293" i="7"/>
  <c r="BC293" i="7"/>
  <c r="BA293" i="7"/>
  <c r="AY293" i="7"/>
  <c r="AW293" i="7"/>
  <c r="AU293" i="7"/>
  <c r="AS293" i="7"/>
  <c r="AQ293" i="7"/>
  <c r="AO293" i="7"/>
  <c r="AM293" i="7"/>
  <c r="AK293" i="7"/>
  <c r="AI293" i="7"/>
  <c r="AG293" i="7"/>
  <c r="AE293" i="7"/>
  <c r="AC293" i="7"/>
  <c r="AA293" i="7"/>
  <c r="Y293" i="7"/>
  <c r="W293" i="7"/>
  <c r="U293" i="7"/>
  <c r="S293" i="7"/>
  <c r="Q293" i="7"/>
  <c r="O293" i="7"/>
  <c r="L293" i="7"/>
  <c r="J293" i="7"/>
  <c r="K293" i="7" s="1"/>
  <c r="FA292" i="7"/>
  <c r="EY292" i="7"/>
  <c r="EW292" i="7"/>
  <c r="EU292" i="7"/>
  <c r="ES292" i="7"/>
  <c r="EQ292" i="7"/>
  <c r="EO292" i="7"/>
  <c r="EM292" i="7"/>
  <c r="EK292" i="7"/>
  <c r="EI292" i="7"/>
  <c r="EG292" i="7"/>
  <c r="EE292" i="7"/>
  <c r="EC292" i="7"/>
  <c r="EA292" i="7"/>
  <c r="DY292" i="7"/>
  <c r="DW292" i="7"/>
  <c r="DU292" i="7"/>
  <c r="DS292" i="7"/>
  <c r="DQ292" i="7"/>
  <c r="DO292" i="7"/>
  <c r="DM292" i="7"/>
  <c r="DK292" i="7"/>
  <c r="DI292" i="7"/>
  <c r="DG292" i="7"/>
  <c r="DE292" i="7"/>
  <c r="BU292" i="7"/>
  <c r="BS292" i="7"/>
  <c r="BQ292" i="7"/>
  <c r="BO292" i="7"/>
  <c r="BM292" i="7"/>
  <c r="BK292" i="7"/>
  <c r="BI292" i="7"/>
  <c r="BG292" i="7"/>
  <c r="BE292" i="7"/>
  <c r="BC292" i="7"/>
  <c r="BA292" i="7"/>
  <c r="AY292" i="7"/>
  <c r="AW292" i="7"/>
  <c r="AU292" i="7"/>
  <c r="AS292" i="7"/>
  <c r="AQ292" i="7"/>
  <c r="AO292" i="7"/>
  <c r="AM292" i="7"/>
  <c r="AK292" i="7"/>
  <c r="AI292" i="7"/>
  <c r="AG292" i="7"/>
  <c r="AE292" i="7"/>
  <c r="AC292" i="7"/>
  <c r="AA292" i="7"/>
  <c r="Y292" i="7"/>
  <c r="W292" i="7"/>
  <c r="U292" i="7"/>
  <c r="S292" i="7"/>
  <c r="Q292" i="7"/>
  <c r="O292" i="7"/>
  <c r="L292" i="7"/>
  <c r="J292" i="7"/>
  <c r="K292" i="7" s="1"/>
  <c r="FA291" i="7"/>
  <c r="EY291" i="7"/>
  <c r="EW291" i="7"/>
  <c r="EU291" i="7"/>
  <c r="ES291" i="7"/>
  <c r="EQ291" i="7"/>
  <c r="EO291" i="7"/>
  <c r="EM291" i="7"/>
  <c r="EK291" i="7"/>
  <c r="EI291" i="7"/>
  <c r="EG291" i="7"/>
  <c r="EE291" i="7"/>
  <c r="EC291" i="7"/>
  <c r="EA291" i="7"/>
  <c r="DY291" i="7"/>
  <c r="DW291" i="7"/>
  <c r="DU291" i="7"/>
  <c r="DS291" i="7"/>
  <c r="DQ291" i="7"/>
  <c r="DO291" i="7"/>
  <c r="DM291" i="7"/>
  <c r="DK291" i="7"/>
  <c r="DI291" i="7"/>
  <c r="DG291" i="7"/>
  <c r="DE291" i="7"/>
  <c r="BU291" i="7"/>
  <c r="BS291" i="7"/>
  <c r="BQ291" i="7"/>
  <c r="BO291" i="7"/>
  <c r="BM291" i="7"/>
  <c r="BK291" i="7"/>
  <c r="BI291" i="7"/>
  <c r="BG291" i="7"/>
  <c r="BE291" i="7"/>
  <c r="BC291" i="7"/>
  <c r="BA291" i="7"/>
  <c r="AY291" i="7"/>
  <c r="AW291" i="7"/>
  <c r="AU291" i="7"/>
  <c r="AS291" i="7"/>
  <c r="AQ291" i="7"/>
  <c r="AO291" i="7"/>
  <c r="AM291" i="7"/>
  <c r="AK291" i="7"/>
  <c r="AI291" i="7"/>
  <c r="AG291" i="7"/>
  <c r="AE291" i="7"/>
  <c r="AC291" i="7"/>
  <c r="AA291" i="7"/>
  <c r="Y291" i="7"/>
  <c r="W291" i="7"/>
  <c r="U291" i="7"/>
  <c r="S291" i="7"/>
  <c r="Q291" i="7"/>
  <c r="O291" i="7"/>
  <c r="L291" i="7"/>
  <c r="J291" i="7"/>
  <c r="K291" i="7" s="1"/>
  <c r="FA290" i="7"/>
  <c r="EY290" i="7"/>
  <c r="EW290" i="7"/>
  <c r="EU290" i="7"/>
  <c r="ES290" i="7"/>
  <c r="EQ290" i="7"/>
  <c r="EO290" i="7"/>
  <c r="EM290" i="7"/>
  <c r="EK290" i="7"/>
  <c r="EI290" i="7"/>
  <c r="EG290" i="7"/>
  <c r="EE290" i="7"/>
  <c r="EC290" i="7"/>
  <c r="EA290" i="7"/>
  <c r="DY290" i="7"/>
  <c r="DW290" i="7"/>
  <c r="DU290" i="7"/>
  <c r="DS290" i="7"/>
  <c r="DQ290" i="7"/>
  <c r="DO290" i="7"/>
  <c r="DM290" i="7"/>
  <c r="DK290" i="7"/>
  <c r="DI290" i="7"/>
  <c r="DG290" i="7"/>
  <c r="DE290" i="7"/>
  <c r="BU290" i="7"/>
  <c r="BS290" i="7"/>
  <c r="BQ290" i="7"/>
  <c r="BO290" i="7"/>
  <c r="BM290" i="7"/>
  <c r="BK290" i="7"/>
  <c r="BI290" i="7"/>
  <c r="BG290" i="7"/>
  <c r="BE290" i="7"/>
  <c r="BC290" i="7"/>
  <c r="BA290" i="7"/>
  <c r="AY290" i="7"/>
  <c r="AW290" i="7"/>
  <c r="AU290" i="7"/>
  <c r="AS290" i="7"/>
  <c r="AQ290" i="7"/>
  <c r="AO290" i="7"/>
  <c r="AM290" i="7"/>
  <c r="AK290" i="7"/>
  <c r="AI290" i="7"/>
  <c r="AG290" i="7"/>
  <c r="AE290" i="7"/>
  <c r="AC290" i="7"/>
  <c r="AA290" i="7"/>
  <c r="Y290" i="7"/>
  <c r="W290" i="7"/>
  <c r="U290" i="7"/>
  <c r="S290" i="7"/>
  <c r="Q290" i="7"/>
  <c r="O290" i="7"/>
  <c r="L290" i="7"/>
  <c r="J290" i="7"/>
  <c r="I290" i="7"/>
  <c r="H290" i="7"/>
  <c r="EW289" i="7"/>
  <c r="EU289" i="7"/>
  <c r="ES289" i="7"/>
  <c r="EQ289" i="7"/>
  <c r="EO289" i="7"/>
  <c r="EM289" i="7"/>
  <c r="EK289" i="7"/>
  <c r="EI289" i="7"/>
  <c r="EG289" i="7"/>
  <c r="EE289" i="7"/>
  <c r="EC289" i="7"/>
  <c r="EA289" i="7"/>
  <c r="DY289" i="7"/>
  <c r="DW289" i="7"/>
  <c r="DU289" i="7"/>
  <c r="DS289" i="7"/>
  <c r="DQ289" i="7"/>
  <c r="DO289" i="7"/>
  <c r="DM289" i="7"/>
  <c r="DK289" i="7"/>
  <c r="DI289" i="7"/>
  <c r="DG289" i="7"/>
  <c r="DE289" i="7"/>
  <c r="BU289" i="7"/>
  <c r="BS289" i="7"/>
  <c r="BQ289" i="7"/>
  <c r="BO289" i="7"/>
  <c r="BM289" i="7"/>
  <c r="BK289" i="7"/>
  <c r="BI289" i="7"/>
  <c r="BG289" i="7"/>
  <c r="BE289" i="7"/>
  <c r="BC289" i="7"/>
  <c r="BA289" i="7"/>
  <c r="AY289" i="7"/>
  <c r="AW289" i="7"/>
  <c r="AU289" i="7"/>
  <c r="AS289" i="7"/>
  <c r="AQ289" i="7"/>
  <c r="AO289" i="7"/>
  <c r="AM289" i="7"/>
  <c r="AK289" i="7"/>
  <c r="AI289" i="7"/>
  <c r="AG289" i="7"/>
  <c r="AE289" i="7"/>
  <c r="AC289" i="7"/>
  <c r="AA289" i="7"/>
  <c r="Y289" i="7"/>
  <c r="W289" i="7"/>
  <c r="U289" i="7"/>
  <c r="S289" i="7"/>
  <c r="Q289" i="7"/>
  <c r="O289" i="7"/>
  <c r="L289" i="7"/>
  <c r="J289" i="7"/>
  <c r="I289" i="7"/>
  <c r="H289" i="7"/>
  <c r="EW288" i="7"/>
  <c r="EU288" i="7"/>
  <c r="ES288" i="7"/>
  <c r="EQ288" i="7"/>
  <c r="EO288" i="7"/>
  <c r="EM288" i="7"/>
  <c r="EK288" i="7"/>
  <c r="EI288" i="7"/>
  <c r="EG288" i="7"/>
  <c r="EE288" i="7"/>
  <c r="EC288" i="7"/>
  <c r="EA288" i="7"/>
  <c r="DY288" i="7"/>
  <c r="DW288" i="7"/>
  <c r="DU288" i="7"/>
  <c r="DS288" i="7"/>
  <c r="DQ288" i="7"/>
  <c r="DO288" i="7"/>
  <c r="DM288" i="7"/>
  <c r="DK288" i="7"/>
  <c r="DI288" i="7"/>
  <c r="DG288" i="7"/>
  <c r="DE288" i="7"/>
  <c r="BU288" i="7"/>
  <c r="BS288" i="7"/>
  <c r="BQ288" i="7"/>
  <c r="BO288" i="7"/>
  <c r="BM288" i="7"/>
  <c r="BK288" i="7"/>
  <c r="BI288" i="7"/>
  <c r="BG288" i="7"/>
  <c r="BE288" i="7"/>
  <c r="BC288" i="7"/>
  <c r="BA288" i="7"/>
  <c r="AY288" i="7"/>
  <c r="AW288" i="7"/>
  <c r="AU288" i="7"/>
  <c r="AS288" i="7"/>
  <c r="AQ288" i="7"/>
  <c r="AO288" i="7"/>
  <c r="AM288" i="7"/>
  <c r="AK288" i="7"/>
  <c r="AI288" i="7"/>
  <c r="AG288" i="7"/>
  <c r="AE288" i="7"/>
  <c r="AC288" i="7"/>
  <c r="AA288" i="7"/>
  <c r="Y288" i="7"/>
  <c r="W288" i="7"/>
  <c r="U288" i="7"/>
  <c r="S288" i="7"/>
  <c r="Q288" i="7"/>
  <c r="O288" i="7"/>
  <c r="L288" i="7"/>
  <c r="J288" i="7"/>
  <c r="I288" i="7"/>
  <c r="H288" i="7"/>
  <c r="EW287" i="7"/>
  <c r="EU287" i="7"/>
  <c r="ES287" i="7"/>
  <c r="EQ287" i="7"/>
  <c r="EO287" i="7"/>
  <c r="EM287" i="7"/>
  <c r="EK287" i="7"/>
  <c r="EI287" i="7"/>
  <c r="EG287" i="7"/>
  <c r="EE287" i="7"/>
  <c r="EC287" i="7"/>
  <c r="EA287" i="7"/>
  <c r="DY287" i="7"/>
  <c r="DW287" i="7"/>
  <c r="DU287" i="7"/>
  <c r="DS287" i="7"/>
  <c r="DQ287" i="7"/>
  <c r="DO287" i="7"/>
  <c r="DM287" i="7"/>
  <c r="DK287" i="7"/>
  <c r="DI287" i="7"/>
  <c r="DG287" i="7"/>
  <c r="DE287" i="7"/>
  <c r="BU287" i="7"/>
  <c r="BS287" i="7"/>
  <c r="BQ287" i="7"/>
  <c r="BO287" i="7"/>
  <c r="BM287" i="7"/>
  <c r="BK287" i="7"/>
  <c r="BI287" i="7"/>
  <c r="BG287" i="7"/>
  <c r="BE287" i="7"/>
  <c r="BC287" i="7"/>
  <c r="BA287" i="7"/>
  <c r="AY287" i="7"/>
  <c r="AW287" i="7"/>
  <c r="AU287" i="7"/>
  <c r="AS287" i="7"/>
  <c r="AQ287" i="7"/>
  <c r="AO287" i="7"/>
  <c r="AM287" i="7"/>
  <c r="AK287" i="7"/>
  <c r="AI287" i="7"/>
  <c r="AG287" i="7"/>
  <c r="AE287" i="7"/>
  <c r="AC287" i="7"/>
  <c r="AA287" i="7"/>
  <c r="Y287" i="7"/>
  <c r="W287" i="7"/>
  <c r="U287" i="7"/>
  <c r="S287" i="7"/>
  <c r="Q287" i="7"/>
  <c r="O287" i="7"/>
  <c r="L287" i="7"/>
  <c r="J287" i="7"/>
  <c r="I287" i="7"/>
  <c r="H287" i="7"/>
  <c r="EW286" i="7"/>
  <c r="EU286" i="7"/>
  <c r="ES286" i="7"/>
  <c r="EQ286" i="7"/>
  <c r="EO286" i="7"/>
  <c r="EM286" i="7"/>
  <c r="EK286" i="7"/>
  <c r="EI286" i="7"/>
  <c r="EG286" i="7"/>
  <c r="EE286" i="7"/>
  <c r="EC286" i="7"/>
  <c r="EA286" i="7"/>
  <c r="DY286" i="7"/>
  <c r="DW286" i="7"/>
  <c r="DU286" i="7"/>
  <c r="DS286" i="7"/>
  <c r="DQ286" i="7"/>
  <c r="DO286" i="7"/>
  <c r="DM286" i="7"/>
  <c r="DK286" i="7"/>
  <c r="DI286" i="7"/>
  <c r="DG286" i="7"/>
  <c r="DE286" i="7"/>
  <c r="BU286" i="7"/>
  <c r="BS286" i="7"/>
  <c r="BQ286" i="7"/>
  <c r="BO286" i="7"/>
  <c r="BM286" i="7"/>
  <c r="BK286" i="7"/>
  <c r="BI286" i="7"/>
  <c r="BG286" i="7"/>
  <c r="BE286" i="7"/>
  <c r="BC286" i="7"/>
  <c r="BA286" i="7"/>
  <c r="AY286" i="7"/>
  <c r="AW286" i="7"/>
  <c r="AU286" i="7"/>
  <c r="AS286" i="7"/>
  <c r="AQ286" i="7"/>
  <c r="AO286" i="7"/>
  <c r="AM286" i="7"/>
  <c r="AK286" i="7"/>
  <c r="AI286" i="7"/>
  <c r="AG286" i="7"/>
  <c r="AE286" i="7"/>
  <c r="AC286" i="7"/>
  <c r="AA286" i="7"/>
  <c r="Y286" i="7"/>
  <c r="W286" i="7"/>
  <c r="U286" i="7"/>
  <c r="S286" i="7"/>
  <c r="Q286" i="7"/>
  <c r="O286" i="7"/>
  <c r="L286" i="7"/>
  <c r="J286" i="7"/>
  <c r="I286" i="7"/>
  <c r="H286" i="7"/>
  <c r="EW285" i="7"/>
  <c r="EU285" i="7"/>
  <c r="ES285" i="7"/>
  <c r="EQ285" i="7"/>
  <c r="EO285" i="7"/>
  <c r="EM285" i="7"/>
  <c r="EK285" i="7"/>
  <c r="EI285" i="7"/>
  <c r="EG285" i="7"/>
  <c r="EE285" i="7"/>
  <c r="EC285" i="7"/>
  <c r="EA285" i="7"/>
  <c r="DY285" i="7"/>
  <c r="DW285" i="7"/>
  <c r="DU285" i="7"/>
  <c r="DS285" i="7"/>
  <c r="DQ285" i="7"/>
  <c r="DO285" i="7"/>
  <c r="DM285" i="7"/>
  <c r="DK285" i="7"/>
  <c r="DI285" i="7"/>
  <c r="DG285" i="7"/>
  <c r="DE285" i="7"/>
  <c r="BU285" i="7"/>
  <c r="BS285" i="7"/>
  <c r="BQ285" i="7"/>
  <c r="BO285" i="7"/>
  <c r="BM285" i="7"/>
  <c r="BK285" i="7"/>
  <c r="BI285" i="7"/>
  <c r="BG285" i="7"/>
  <c r="BE285" i="7"/>
  <c r="BC285" i="7"/>
  <c r="BA285" i="7"/>
  <c r="AY285" i="7"/>
  <c r="AW285" i="7"/>
  <c r="AU285" i="7"/>
  <c r="AS285" i="7"/>
  <c r="AQ285" i="7"/>
  <c r="AO285" i="7"/>
  <c r="AM285" i="7"/>
  <c r="AK285" i="7"/>
  <c r="AI285" i="7"/>
  <c r="AG285" i="7"/>
  <c r="AE285" i="7"/>
  <c r="AC285" i="7"/>
  <c r="AA285" i="7"/>
  <c r="Y285" i="7"/>
  <c r="W285" i="7"/>
  <c r="U285" i="7"/>
  <c r="S285" i="7"/>
  <c r="Q285" i="7"/>
  <c r="O285" i="7"/>
  <c r="L285" i="7"/>
  <c r="J285" i="7"/>
  <c r="I285" i="7"/>
  <c r="H285" i="7"/>
  <c r="EW284" i="7"/>
  <c r="EU284" i="7"/>
  <c r="ES284" i="7"/>
  <c r="EQ284" i="7"/>
  <c r="EO284" i="7"/>
  <c r="EM284" i="7"/>
  <c r="EK284" i="7"/>
  <c r="EI284" i="7"/>
  <c r="EG284" i="7"/>
  <c r="EE284" i="7"/>
  <c r="EC284" i="7"/>
  <c r="EA284" i="7"/>
  <c r="DY284" i="7"/>
  <c r="DW284" i="7"/>
  <c r="DU284" i="7"/>
  <c r="DS284" i="7"/>
  <c r="DQ284" i="7"/>
  <c r="DO284" i="7"/>
  <c r="DM284" i="7"/>
  <c r="DK284" i="7"/>
  <c r="DI284" i="7"/>
  <c r="DG284" i="7"/>
  <c r="DE284" i="7"/>
  <c r="BU284" i="7"/>
  <c r="BS284" i="7"/>
  <c r="BQ284" i="7"/>
  <c r="BO284" i="7"/>
  <c r="BM284" i="7"/>
  <c r="BK284" i="7"/>
  <c r="BI284" i="7"/>
  <c r="BG284" i="7"/>
  <c r="BE284" i="7"/>
  <c r="BC284" i="7"/>
  <c r="BA284" i="7"/>
  <c r="AY284" i="7"/>
  <c r="AW284" i="7"/>
  <c r="AU284" i="7"/>
  <c r="AS284" i="7"/>
  <c r="AQ284" i="7"/>
  <c r="AO284" i="7"/>
  <c r="AM284" i="7"/>
  <c r="AK284" i="7"/>
  <c r="AI284" i="7"/>
  <c r="AG284" i="7"/>
  <c r="AE284" i="7"/>
  <c r="AC284" i="7"/>
  <c r="AA284" i="7"/>
  <c r="Y284" i="7"/>
  <c r="W284" i="7"/>
  <c r="U284" i="7"/>
  <c r="S284" i="7"/>
  <c r="Q284" i="7"/>
  <c r="O284" i="7"/>
  <c r="L284" i="7"/>
  <c r="J284" i="7"/>
  <c r="I284" i="7"/>
  <c r="EW283" i="7"/>
  <c r="EU283" i="7"/>
  <c r="ES283" i="7"/>
  <c r="EQ283" i="7"/>
  <c r="EO283" i="7"/>
  <c r="EM283" i="7"/>
  <c r="EK283" i="7"/>
  <c r="EI283" i="7"/>
  <c r="EG283" i="7"/>
  <c r="EE283" i="7"/>
  <c r="EC283" i="7"/>
  <c r="EA283" i="7"/>
  <c r="DY283" i="7"/>
  <c r="DW283" i="7"/>
  <c r="DU283" i="7"/>
  <c r="DS283" i="7"/>
  <c r="DQ283" i="7"/>
  <c r="DO283" i="7"/>
  <c r="DM283" i="7"/>
  <c r="DK283" i="7"/>
  <c r="DI283" i="7"/>
  <c r="DG283" i="7"/>
  <c r="DE283" i="7"/>
  <c r="BU283" i="7"/>
  <c r="BS283" i="7"/>
  <c r="BQ283" i="7"/>
  <c r="BO283" i="7"/>
  <c r="BM283" i="7"/>
  <c r="BK283" i="7"/>
  <c r="BI283" i="7"/>
  <c r="BG283" i="7"/>
  <c r="BE283" i="7"/>
  <c r="BC283" i="7"/>
  <c r="BA283" i="7"/>
  <c r="AY283" i="7"/>
  <c r="AW283" i="7"/>
  <c r="AU283" i="7"/>
  <c r="AS283" i="7"/>
  <c r="AQ283" i="7"/>
  <c r="AO283" i="7"/>
  <c r="AM283" i="7"/>
  <c r="AK283" i="7"/>
  <c r="AI283" i="7"/>
  <c r="AG283" i="7"/>
  <c r="AE283" i="7"/>
  <c r="AC283" i="7"/>
  <c r="AA283" i="7"/>
  <c r="Y283" i="7"/>
  <c r="W283" i="7"/>
  <c r="U283" i="7"/>
  <c r="S283" i="7"/>
  <c r="Q283" i="7"/>
  <c r="O283" i="7"/>
  <c r="L283" i="7"/>
  <c r="J283" i="7"/>
  <c r="I283" i="7"/>
  <c r="EW282" i="7"/>
  <c r="EU282" i="7"/>
  <c r="ES282" i="7"/>
  <c r="EQ282" i="7"/>
  <c r="EO282" i="7"/>
  <c r="EM282" i="7"/>
  <c r="EK282" i="7"/>
  <c r="EI282" i="7"/>
  <c r="EG282" i="7"/>
  <c r="EE282" i="7"/>
  <c r="EC282" i="7"/>
  <c r="EA282" i="7"/>
  <c r="DY282" i="7"/>
  <c r="DW282" i="7"/>
  <c r="DU282" i="7"/>
  <c r="DS282" i="7"/>
  <c r="DQ282" i="7"/>
  <c r="DO282" i="7"/>
  <c r="DM282" i="7"/>
  <c r="DK282" i="7"/>
  <c r="DI282" i="7"/>
  <c r="DG282" i="7"/>
  <c r="DE282" i="7"/>
  <c r="BU282" i="7"/>
  <c r="BS282" i="7"/>
  <c r="BQ282" i="7"/>
  <c r="BO282" i="7"/>
  <c r="BM282" i="7"/>
  <c r="BK282" i="7"/>
  <c r="BI282" i="7"/>
  <c r="BG282" i="7"/>
  <c r="BE282" i="7"/>
  <c r="BC282" i="7"/>
  <c r="BA282" i="7"/>
  <c r="AY282" i="7"/>
  <c r="AW282" i="7"/>
  <c r="AU282" i="7"/>
  <c r="AS282" i="7"/>
  <c r="AQ282" i="7"/>
  <c r="AO282" i="7"/>
  <c r="AM282" i="7"/>
  <c r="AK282" i="7"/>
  <c r="AI282" i="7"/>
  <c r="AG282" i="7"/>
  <c r="AE282" i="7"/>
  <c r="AC282" i="7"/>
  <c r="AA282" i="7"/>
  <c r="Y282" i="7"/>
  <c r="W282" i="7"/>
  <c r="U282" i="7"/>
  <c r="S282" i="7"/>
  <c r="Q282" i="7"/>
  <c r="O282" i="7"/>
  <c r="L282" i="7"/>
  <c r="J282" i="7"/>
  <c r="I282" i="7"/>
  <c r="EW281" i="7"/>
  <c r="EU281" i="7"/>
  <c r="ES281" i="7"/>
  <c r="EQ281" i="7"/>
  <c r="EO281" i="7"/>
  <c r="EM281" i="7"/>
  <c r="EK281" i="7"/>
  <c r="EI281" i="7"/>
  <c r="EG281" i="7"/>
  <c r="EE281" i="7"/>
  <c r="EC281" i="7"/>
  <c r="EA281" i="7"/>
  <c r="DY281" i="7"/>
  <c r="DW281" i="7"/>
  <c r="DU281" i="7"/>
  <c r="DS281" i="7"/>
  <c r="DQ281" i="7"/>
  <c r="DO281" i="7"/>
  <c r="DM281" i="7"/>
  <c r="DK281" i="7"/>
  <c r="DI281" i="7"/>
  <c r="DG281" i="7"/>
  <c r="DE281" i="7"/>
  <c r="BU281" i="7"/>
  <c r="BS281" i="7"/>
  <c r="BQ281" i="7"/>
  <c r="BO281" i="7"/>
  <c r="BM281" i="7"/>
  <c r="BK281" i="7"/>
  <c r="BI281" i="7"/>
  <c r="BG281" i="7"/>
  <c r="BE281" i="7"/>
  <c r="BC281" i="7"/>
  <c r="BA281" i="7"/>
  <c r="AY281" i="7"/>
  <c r="AW281" i="7"/>
  <c r="AU281" i="7"/>
  <c r="AS281" i="7"/>
  <c r="AQ281" i="7"/>
  <c r="AO281" i="7"/>
  <c r="AM281" i="7"/>
  <c r="AK281" i="7"/>
  <c r="AI281" i="7"/>
  <c r="AG281" i="7"/>
  <c r="AE281" i="7"/>
  <c r="AC281" i="7"/>
  <c r="AA281" i="7"/>
  <c r="Y281" i="7"/>
  <c r="W281" i="7"/>
  <c r="U281" i="7"/>
  <c r="S281" i="7"/>
  <c r="Q281" i="7"/>
  <c r="O281" i="7"/>
  <c r="L281" i="7"/>
  <c r="J281" i="7"/>
  <c r="I281" i="7"/>
  <c r="EW280" i="7"/>
  <c r="EU280" i="7"/>
  <c r="ES280" i="7"/>
  <c r="EQ280" i="7"/>
  <c r="EO280" i="7"/>
  <c r="EM280" i="7"/>
  <c r="EK280" i="7"/>
  <c r="EI280" i="7"/>
  <c r="EG280" i="7"/>
  <c r="EE280" i="7"/>
  <c r="EC280" i="7"/>
  <c r="EA280" i="7"/>
  <c r="DY280" i="7"/>
  <c r="DW280" i="7"/>
  <c r="DU280" i="7"/>
  <c r="DS280" i="7"/>
  <c r="DQ280" i="7"/>
  <c r="DO280" i="7"/>
  <c r="DM280" i="7"/>
  <c r="DK280" i="7"/>
  <c r="DI280" i="7"/>
  <c r="DG280" i="7"/>
  <c r="DE280" i="7"/>
  <c r="BU280" i="7"/>
  <c r="BS280" i="7"/>
  <c r="BQ280" i="7"/>
  <c r="BO280" i="7"/>
  <c r="BM280" i="7"/>
  <c r="BK280" i="7"/>
  <c r="BI280" i="7"/>
  <c r="BG280" i="7"/>
  <c r="BE280" i="7"/>
  <c r="BC280" i="7"/>
  <c r="BA280" i="7"/>
  <c r="AY280" i="7"/>
  <c r="AW280" i="7"/>
  <c r="AU280" i="7"/>
  <c r="AS280" i="7"/>
  <c r="AQ280" i="7"/>
  <c r="AO280" i="7"/>
  <c r="AM280" i="7"/>
  <c r="AK280" i="7"/>
  <c r="AI280" i="7"/>
  <c r="AG280" i="7"/>
  <c r="AE280" i="7"/>
  <c r="AC280" i="7"/>
  <c r="AA280" i="7"/>
  <c r="Y280" i="7"/>
  <c r="W280" i="7"/>
  <c r="U280" i="7"/>
  <c r="S280" i="7"/>
  <c r="Q280" i="7"/>
  <c r="O280" i="7"/>
  <c r="L280" i="7"/>
  <c r="J280" i="7"/>
  <c r="I280" i="7"/>
  <c r="EW279" i="7"/>
  <c r="EU279" i="7"/>
  <c r="ES279" i="7"/>
  <c r="EQ279" i="7"/>
  <c r="EO279" i="7"/>
  <c r="EM279" i="7"/>
  <c r="EK279" i="7"/>
  <c r="EI279" i="7"/>
  <c r="EG279" i="7"/>
  <c r="EE279" i="7"/>
  <c r="EC279" i="7"/>
  <c r="EA279" i="7"/>
  <c r="DY279" i="7"/>
  <c r="DW279" i="7"/>
  <c r="DU279" i="7"/>
  <c r="DS279" i="7"/>
  <c r="DQ279" i="7"/>
  <c r="DO279" i="7"/>
  <c r="DM279" i="7"/>
  <c r="DK279" i="7"/>
  <c r="DI279" i="7"/>
  <c r="DG279" i="7"/>
  <c r="DE279" i="7"/>
  <c r="BU279" i="7"/>
  <c r="BS279" i="7"/>
  <c r="BQ279" i="7"/>
  <c r="BO279" i="7"/>
  <c r="BM279" i="7"/>
  <c r="BK279" i="7"/>
  <c r="BI279" i="7"/>
  <c r="BG279" i="7"/>
  <c r="BE279" i="7"/>
  <c r="BC279" i="7"/>
  <c r="BA279" i="7"/>
  <c r="AY279" i="7"/>
  <c r="AW279" i="7"/>
  <c r="AU279" i="7"/>
  <c r="AS279" i="7"/>
  <c r="AQ279" i="7"/>
  <c r="AO279" i="7"/>
  <c r="AM279" i="7"/>
  <c r="AK279" i="7"/>
  <c r="AI279" i="7"/>
  <c r="AG279" i="7"/>
  <c r="AE279" i="7"/>
  <c r="AC279" i="7"/>
  <c r="AA279" i="7"/>
  <c r="Y279" i="7"/>
  <c r="W279" i="7"/>
  <c r="U279" i="7"/>
  <c r="S279" i="7"/>
  <c r="Q279" i="7"/>
  <c r="O279" i="7"/>
  <c r="L279" i="7"/>
  <c r="J279" i="7"/>
  <c r="I279" i="7"/>
  <c r="EW278" i="7"/>
  <c r="EU278" i="7"/>
  <c r="ES278" i="7"/>
  <c r="EQ278" i="7"/>
  <c r="EO278" i="7"/>
  <c r="EM278" i="7"/>
  <c r="EK278" i="7"/>
  <c r="EI278" i="7"/>
  <c r="EG278" i="7"/>
  <c r="EE278" i="7"/>
  <c r="EC278" i="7"/>
  <c r="EA278" i="7"/>
  <c r="DY278" i="7"/>
  <c r="DW278" i="7"/>
  <c r="DU278" i="7"/>
  <c r="DS278" i="7"/>
  <c r="DQ278" i="7"/>
  <c r="DO278" i="7"/>
  <c r="DM278" i="7"/>
  <c r="DK278" i="7"/>
  <c r="DI278" i="7"/>
  <c r="DG278" i="7"/>
  <c r="DE278" i="7"/>
  <c r="BU278" i="7"/>
  <c r="BS278" i="7"/>
  <c r="BQ278" i="7"/>
  <c r="BO278" i="7"/>
  <c r="BM278" i="7"/>
  <c r="BK278" i="7"/>
  <c r="BI278" i="7"/>
  <c r="BG278" i="7"/>
  <c r="BE278" i="7"/>
  <c r="BC278" i="7"/>
  <c r="BA278" i="7"/>
  <c r="AY278" i="7"/>
  <c r="AW278" i="7"/>
  <c r="AU278" i="7"/>
  <c r="AS278" i="7"/>
  <c r="AQ278" i="7"/>
  <c r="AO278" i="7"/>
  <c r="AM278" i="7"/>
  <c r="AK278" i="7"/>
  <c r="AI278" i="7"/>
  <c r="AG278" i="7"/>
  <c r="AE278" i="7"/>
  <c r="AC278" i="7"/>
  <c r="AA278" i="7"/>
  <c r="Y278" i="7"/>
  <c r="W278" i="7"/>
  <c r="U278" i="7"/>
  <c r="S278" i="7"/>
  <c r="Q278" i="7"/>
  <c r="O278" i="7"/>
  <c r="L278" i="7"/>
  <c r="K278" i="7"/>
  <c r="EW277" i="7"/>
  <c r="EU277" i="7"/>
  <c r="ES277" i="7"/>
  <c r="EQ277" i="7"/>
  <c r="EO277" i="7"/>
  <c r="EM277" i="7"/>
  <c r="EK277" i="7"/>
  <c r="EI277" i="7"/>
  <c r="EG277" i="7"/>
  <c r="EE277" i="7"/>
  <c r="EC277" i="7"/>
  <c r="EA277" i="7"/>
  <c r="DY277" i="7"/>
  <c r="DW277" i="7"/>
  <c r="DU277" i="7"/>
  <c r="DS277" i="7"/>
  <c r="DQ277" i="7"/>
  <c r="DO277" i="7"/>
  <c r="DM277" i="7"/>
  <c r="DK277" i="7"/>
  <c r="DI277" i="7"/>
  <c r="DG277" i="7"/>
  <c r="DE277" i="7"/>
  <c r="BU277" i="7"/>
  <c r="BS277" i="7"/>
  <c r="BQ277" i="7"/>
  <c r="BO277" i="7"/>
  <c r="BM277" i="7"/>
  <c r="BK277" i="7"/>
  <c r="BI277" i="7"/>
  <c r="BG277" i="7"/>
  <c r="BE277" i="7"/>
  <c r="BC277" i="7"/>
  <c r="BA277" i="7"/>
  <c r="AY277" i="7"/>
  <c r="AW277" i="7"/>
  <c r="AU277" i="7"/>
  <c r="AS277" i="7"/>
  <c r="AQ277" i="7"/>
  <c r="AO277" i="7"/>
  <c r="AM277" i="7"/>
  <c r="AK277" i="7"/>
  <c r="AI277" i="7"/>
  <c r="AG277" i="7"/>
  <c r="AE277" i="7"/>
  <c r="AC277" i="7"/>
  <c r="AA277" i="7"/>
  <c r="Y277" i="7"/>
  <c r="W277" i="7"/>
  <c r="U277" i="7"/>
  <c r="S277" i="7"/>
  <c r="Q277" i="7"/>
  <c r="O277" i="7"/>
  <c r="L277" i="7"/>
  <c r="K277" i="7"/>
  <c r="EW276" i="7"/>
  <c r="EU276" i="7"/>
  <c r="ES276" i="7"/>
  <c r="EQ276" i="7"/>
  <c r="EO276" i="7"/>
  <c r="EM276" i="7"/>
  <c r="EK276" i="7"/>
  <c r="EI276" i="7"/>
  <c r="EG276" i="7"/>
  <c r="EE276" i="7"/>
  <c r="EC276" i="7"/>
  <c r="EA276" i="7"/>
  <c r="DY276" i="7"/>
  <c r="DW276" i="7"/>
  <c r="DU276" i="7"/>
  <c r="DS276" i="7"/>
  <c r="DQ276" i="7"/>
  <c r="DO276" i="7"/>
  <c r="DM276" i="7"/>
  <c r="DK276" i="7"/>
  <c r="DI276" i="7"/>
  <c r="DG276" i="7"/>
  <c r="DE276" i="7"/>
  <c r="BU276" i="7"/>
  <c r="BS276" i="7"/>
  <c r="BQ276" i="7"/>
  <c r="BO276" i="7"/>
  <c r="BM276" i="7"/>
  <c r="BK276" i="7"/>
  <c r="BI276" i="7"/>
  <c r="BG276" i="7"/>
  <c r="BE276" i="7"/>
  <c r="BC276" i="7"/>
  <c r="BA276" i="7"/>
  <c r="AY276" i="7"/>
  <c r="AW276" i="7"/>
  <c r="AU276" i="7"/>
  <c r="AS276" i="7"/>
  <c r="AQ276" i="7"/>
  <c r="AO276" i="7"/>
  <c r="AM276" i="7"/>
  <c r="AK276" i="7"/>
  <c r="AI276" i="7"/>
  <c r="AG276" i="7"/>
  <c r="AE276" i="7"/>
  <c r="AC276" i="7"/>
  <c r="AA276" i="7"/>
  <c r="Y276" i="7"/>
  <c r="W276" i="7"/>
  <c r="U276" i="7"/>
  <c r="S276" i="7"/>
  <c r="Q276" i="7"/>
  <c r="O276" i="7"/>
  <c r="L276" i="7"/>
  <c r="I276" i="7"/>
  <c r="K276" i="7" s="1"/>
  <c r="EW275" i="7"/>
  <c r="EU275" i="7"/>
  <c r="ES275" i="7"/>
  <c r="EQ275" i="7"/>
  <c r="EO275" i="7"/>
  <c r="EM275" i="7"/>
  <c r="EK275" i="7"/>
  <c r="EI275" i="7"/>
  <c r="EG275" i="7"/>
  <c r="EE275" i="7"/>
  <c r="EC275" i="7"/>
  <c r="EA275" i="7"/>
  <c r="DY275" i="7"/>
  <c r="DW275" i="7"/>
  <c r="DU275" i="7"/>
  <c r="DS275" i="7"/>
  <c r="DQ275" i="7"/>
  <c r="DO275" i="7"/>
  <c r="DM275" i="7"/>
  <c r="DK275" i="7"/>
  <c r="DI275" i="7"/>
  <c r="DG275" i="7"/>
  <c r="DE275" i="7"/>
  <c r="BU275" i="7"/>
  <c r="BS275" i="7"/>
  <c r="BQ275" i="7"/>
  <c r="BO275" i="7"/>
  <c r="BM275" i="7"/>
  <c r="BK275" i="7"/>
  <c r="BI275" i="7"/>
  <c r="BG275" i="7"/>
  <c r="BE275" i="7"/>
  <c r="BC275" i="7"/>
  <c r="BA275" i="7"/>
  <c r="AY275" i="7"/>
  <c r="AW275" i="7"/>
  <c r="AU275" i="7"/>
  <c r="AS275" i="7"/>
  <c r="AQ275" i="7"/>
  <c r="AO275" i="7"/>
  <c r="AM275" i="7"/>
  <c r="AK275" i="7"/>
  <c r="AI275" i="7"/>
  <c r="AG275" i="7"/>
  <c r="AE275" i="7"/>
  <c r="AC275" i="7"/>
  <c r="AA275" i="7"/>
  <c r="Y275" i="7"/>
  <c r="W275" i="7"/>
  <c r="U275" i="7"/>
  <c r="S275" i="7"/>
  <c r="Q275" i="7"/>
  <c r="O275" i="7"/>
  <c r="L275" i="7"/>
  <c r="I275" i="7"/>
  <c r="K275" i="7" s="1"/>
  <c r="EW274" i="7"/>
  <c r="EU274" i="7"/>
  <c r="ES274" i="7"/>
  <c r="EQ274" i="7"/>
  <c r="EO274" i="7"/>
  <c r="EM274" i="7"/>
  <c r="EK274" i="7"/>
  <c r="EI274" i="7"/>
  <c r="EG274" i="7"/>
  <c r="EE274" i="7"/>
  <c r="EC274" i="7"/>
  <c r="EA274" i="7"/>
  <c r="DY274" i="7"/>
  <c r="DW274" i="7"/>
  <c r="DU274" i="7"/>
  <c r="DS274" i="7"/>
  <c r="DQ274" i="7"/>
  <c r="DO274" i="7"/>
  <c r="DM274" i="7"/>
  <c r="DK274" i="7"/>
  <c r="DI274" i="7"/>
  <c r="DG274" i="7"/>
  <c r="DE274" i="7"/>
  <c r="BU274" i="7"/>
  <c r="BS274" i="7"/>
  <c r="BQ274" i="7"/>
  <c r="BO274" i="7"/>
  <c r="BM274" i="7"/>
  <c r="BK274" i="7"/>
  <c r="BI274" i="7"/>
  <c r="BG274" i="7"/>
  <c r="BE274" i="7"/>
  <c r="BC274" i="7"/>
  <c r="BA274" i="7"/>
  <c r="AY274" i="7"/>
  <c r="AW274" i="7"/>
  <c r="AU274" i="7"/>
  <c r="AS274" i="7"/>
  <c r="AQ274" i="7"/>
  <c r="AO274" i="7"/>
  <c r="AM274" i="7"/>
  <c r="AK274" i="7"/>
  <c r="AI274" i="7"/>
  <c r="AG274" i="7"/>
  <c r="AE274" i="7"/>
  <c r="AC274" i="7"/>
  <c r="AA274" i="7"/>
  <c r="Y274" i="7"/>
  <c r="W274" i="7"/>
  <c r="U274" i="7"/>
  <c r="S274" i="7"/>
  <c r="Q274" i="7"/>
  <c r="O274" i="7"/>
  <c r="L274" i="7"/>
  <c r="I274" i="7"/>
  <c r="K274" i="7" s="1"/>
  <c r="EW273" i="7"/>
  <c r="EU273" i="7"/>
  <c r="ES273" i="7"/>
  <c r="EQ273" i="7"/>
  <c r="EO273" i="7"/>
  <c r="EM273" i="7"/>
  <c r="EK273" i="7"/>
  <c r="EI273" i="7"/>
  <c r="EG273" i="7"/>
  <c r="EE273" i="7"/>
  <c r="EC273" i="7"/>
  <c r="EA273" i="7"/>
  <c r="DY273" i="7"/>
  <c r="DW273" i="7"/>
  <c r="DU273" i="7"/>
  <c r="DS273" i="7"/>
  <c r="DQ273" i="7"/>
  <c r="DO273" i="7"/>
  <c r="DM273" i="7"/>
  <c r="DK273" i="7"/>
  <c r="DI273" i="7"/>
  <c r="DG273" i="7"/>
  <c r="DE273" i="7"/>
  <c r="AD273" i="7"/>
  <c r="AO273" i="7" s="1"/>
  <c r="L273" i="7"/>
  <c r="K273" i="7"/>
  <c r="EW272" i="7"/>
  <c r="EU272" i="7"/>
  <c r="ES272" i="7"/>
  <c r="EQ272" i="7"/>
  <c r="EO272" i="7"/>
  <c r="EM272" i="7"/>
  <c r="EK272" i="7"/>
  <c r="EI272" i="7"/>
  <c r="EG272" i="7"/>
  <c r="EE272" i="7"/>
  <c r="EC272" i="7"/>
  <c r="EA272" i="7"/>
  <c r="DY272" i="7"/>
  <c r="DW272" i="7"/>
  <c r="DU272" i="7"/>
  <c r="DS272" i="7"/>
  <c r="DQ272" i="7"/>
  <c r="DO272" i="7"/>
  <c r="DM272" i="7"/>
  <c r="DK272" i="7"/>
  <c r="DI272" i="7"/>
  <c r="DG272" i="7"/>
  <c r="DE272" i="7"/>
  <c r="AD272" i="7"/>
  <c r="Y272" i="7" s="1"/>
  <c r="L272" i="7"/>
  <c r="K272" i="7"/>
  <c r="H272" i="7"/>
  <c r="EW271" i="7"/>
  <c r="EU271" i="7"/>
  <c r="ES271" i="7"/>
  <c r="EQ271" i="7"/>
  <c r="EO271" i="7"/>
  <c r="EM271" i="7"/>
  <c r="EK271" i="7"/>
  <c r="EI271" i="7"/>
  <c r="EG271" i="7"/>
  <c r="EE271" i="7"/>
  <c r="EC271" i="7"/>
  <c r="EA271" i="7"/>
  <c r="DY271" i="7"/>
  <c r="DW271" i="7"/>
  <c r="DU271" i="7"/>
  <c r="DS271" i="7"/>
  <c r="DQ271" i="7"/>
  <c r="DO271" i="7"/>
  <c r="DM271" i="7"/>
  <c r="DK271" i="7"/>
  <c r="DI271" i="7"/>
  <c r="DG271" i="7"/>
  <c r="DE271" i="7"/>
  <c r="AD271" i="7"/>
  <c r="BE271" i="7" s="1"/>
  <c r="L271" i="7"/>
  <c r="K271" i="7"/>
  <c r="EW270" i="7"/>
  <c r="EU270" i="7"/>
  <c r="ES270" i="7"/>
  <c r="EQ270" i="7"/>
  <c r="EO270" i="7"/>
  <c r="EM270" i="7"/>
  <c r="EK270" i="7"/>
  <c r="EI270" i="7"/>
  <c r="EG270" i="7"/>
  <c r="EE270" i="7"/>
  <c r="EC270" i="7"/>
  <c r="EA270" i="7"/>
  <c r="DY270" i="7"/>
  <c r="DW270" i="7"/>
  <c r="DU270" i="7"/>
  <c r="DS270" i="7"/>
  <c r="DQ270" i="7"/>
  <c r="DO270" i="7"/>
  <c r="DM270" i="7"/>
  <c r="DK270" i="7"/>
  <c r="DI270" i="7"/>
  <c r="DG270" i="7"/>
  <c r="DE270" i="7"/>
  <c r="AD270" i="7"/>
  <c r="Y270" i="7" s="1"/>
  <c r="L270" i="7"/>
  <c r="K270" i="7"/>
  <c r="EW269" i="7"/>
  <c r="EU269" i="7"/>
  <c r="ES269" i="7"/>
  <c r="EQ269" i="7"/>
  <c r="EO269" i="7"/>
  <c r="EM269" i="7"/>
  <c r="EK269" i="7"/>
  <c r="EI269" i="7"/>
  <c r="EG269" i="7"/>
  <c r="EE269" i="7"/>
  <c r="EC269" i="7"/>
  <c r="EA269" i="7"/>
  <c r="DY269" i="7"/>
  <c r="DW269" i="7"/>
  <c r="DU269" i="7"/>
  <c r="DS269" i="7"/>
  <c r="DQ269" i="7"/>
  <c r="DO269" i="7"/>
  <c r="DM269" i="7"/>
  <c r="DK269" i="7"/>
  <c r="DI269" i="7"/>
  <c r="DG269" i="7"/>
  <c r="DE269" i="7"/>
  <c r="AD269" i="7"/>
  <c r="BI269" i="7" s="1"/>
  <c r="L269" i="7"/>
  <c r="K269" i="7"/>
  <c r="EW268" i="7"/>
  <c r="EU268" i="7"/>
  <c r="ES268" i="7"/>
  <c r="EQ268" i="7"/>
  <c r="EO268" i="7"/>
  <c r="EM268" i="7"/>
  <c r="EK268" i="7"/>
  <c r="EI268" i="7"/>
  <c r="EG268" i="7"/>
  <c r="EE268" i="7"/>
  <c r="EC268" i="7"/>
  <c r="EA268" i="7"/>
  <c r="DY268" i="7"/>
  <c r="DW268" i="7"/>
  <c r="DU268" i="7"/>
  <c r="DS268" i="7"/>
  <c r="DQ268" i="7"/>
  <c r="DO268" i="7"/>
  <c r="DM268" i="7"/>
  <c r="DK268" i="7"/>
  <c r="DI268" i="7"/>
  <c r="DG268" i="7"/>
  <c r="DE268" i="7"/>
  <c r="AD268" i="7"/>
  <c r="BQ268" i="7" s="1"/>
  <c r="L268" i="7"/>
  <c r="EW267" i="7"/>
  <c r="EU267" i="7"/>
  <c r="ES267" i="7"/>
  <c r="EQ267" i="7"/>
  <c r="EO267" i="7"/>
  <c r="EM267" i="7"/>
  <c r="EK267" i="7"/>
  <c r="EI267" i="7"/>
  <c r="EG267" i="7"/>
  <c r="EE267" i="7"/>
  <c r="EC267" i="7"/>
  <c r="EA267" i="7"/>
  <c r="DY267" i="7"/>
  <c r="DW267" i="7"/>
  <c r="DU267" i="7"/>
  <c r="DS267" i="7"/>
  <c r="DQ267" i="7"/>
  <c r="DO267" i="7"/>
  <c r="DM267" i="7"/>
  <c r="DK267" i="7"/>
  <c r="DI267" i="7"/>
  <c r="DG267" i="7"/>
  <c r="DE267" i="7"/>
  <c r="AD267" i="7"/>
  <c r="AC267" i="7" s="1"/>
  <c r="L267" i="7"/>
  <c r="EW266" i="7"/>
  <c r="EU266" i="7"/>
  <c r="ES266" i="7"/>
  <c r="EQ266" i="7"/>
  <c r="EO266" i="7"/>
  <c r="EM266" i="7"/>
  <c r="EK266" i="7"/>
  <c r="EI266" i="7"/>
  <c r="EG266" i="7"/>
  <c r="EE266" i="7"/>
  <c r="EC266" i="7"/>
  <c r="EA266" i="7"/>
  <c r="DY266" i="7"/>
  <c r="DW266" i="7"/>
  <c r="DU266" i="7"/>
  <c r="DS266" i="7"/>
  <c r="DQ266" i="7"/>
  <c r="DO266" i="7"/>
  <c r="DM266" i="7"/>
  <c r="DK266" i="7"/>
  <c r="DI266" i="7"/>
  <c r="DG266" i="7"/>
  <c r="DE266" i="7"/>
  <c r="AD266" i="7"/>
  <c r="Y266" i="7" s="1"/>
  <c r="L266" i="7"/>
  <c r="EW265" i="7"/>
  <c r="EU265" i="7"/>
  <c r="ES265" i="7"/>
  <c r="EQ265" i="7"/>
  <c r="EO265" i="7"/>
  <c r="EM265" i="7"/>
  <c r="EK265" i="7"/>
  <c r="EI265" i="7"/>
  <c r="EG265" i="7"/>
  <c r="EE265" i="7"/>
  <c r="EC265" i="7"/>
  <c r="EA265" i="7"/>
  <c r="DY265" i="7"/>
  <c r="DW265" i="7"/>
  <c r="DU265" i="7"/>
  <c r="DS265" i="7"/>
  <c r="DQ265" i="7"/>
  <c r="DO265" i="7"/>
  <c r="DM265" i="7"/>
  <c r="DK265" i="7"/>
  <c r="DI265" i="7"/>
  <c r="DG265" i="7"/>
  <c r="DE265" i="7"/>
  <c r="AD265" i="7"/>
  <c r="L265" i="7"/>
  <c r="EW264" i="7"/>
  <c r="EU264" i="7"/>
  <c r="ES264" i="7"/>
  <c r="EQ264" i="7"/>
  <c r="EO264" i="7"/>
  <c r="EM264" i="7"/>
  <c r="EK264" i="7"/>
  <c r="EI264" i="7"/>
  <c r="EG264" i="7"/>
  <c r="EE264" i="7"/>
  <c r="EC264" i="7"/>
  <c r="EA264" i="7"/>
  <c r="DY264" i="7"/>
  <c r="DW264" i="7"/>
  <c r="DU264" i="7"/>
  <c r="DS264" i="7"/>
  <c r="DQ264" i="7"/>
  <c r="DO264" i="7"/>
  <c r="DM264" i="7"/>
  <c r="DK264" i="7"/>
  <c r="DI264" i="7"/>
  <c r="DG264" i="7"/>
  <c r="DE264" i="7"/>
  <c r="AD264" i="7"/>
  <c r="AA264" i="7" s="1"/>
  <c r="L264" i="7"/>
  <c r="EW263" i="7"/>
  <c r="EU263" i="7"/>
  <c r="ES263" i="7"/>
  <c r="EQ263" i="7"/>
  <c r="EO263" i="7"/>
  <c r="EM263" i="7"/>
  <c r="EK263" i="7"/>
  <c r="EI263" i="7"/>
  <c r="EG263" i="7"/>
  <c r="EE263" i="7"/>
  <c r="EC263" i="7"/>
  <c r="EA263" i="7"/>
  <c r="DY263" i="7"/>
  <c r="DW263" i="7"/>
  <c r="DU263" i="7"/>
  <c r="DS263" i="7"/>
  <c r="DQ263" i="7"/>
  <c r="DO263" i="7"/>
  <c r="DM263" i="7"/>
  <c r="DK263" i="7"/>
  <c r="DI263" i="7"/>
  <c r="DG263" i="7"/>
  <c r="DE263" i="7"/>
  <c r="AD263" i="7"/>
  <c r="L263" i="7"/>
  <c r="EW262" i="7"/>
  <c r="EU262" i="7"/>
  <c r="ES262" i="7"/>
  <c r="EQ262" i="7"/>
  <c r="EO262" i="7"/>
  <c r="EM262" i="7"/>
  <c r="EK262" i="7"/>
  <c r="EI262" i="7"/>
  <c r="EG262" i="7"/>
  <c r="EE262" i="7"/>
  <c r="EC262" i="7"/>
  <c r="EA262" i="7"/>
  <c r="DY262" i="7"/>
  <c r="DW262" i="7"/>
  <c r="DU262" i="7"/>
  <c r="DS262" i="7"/>
  <c r="DQ262" i="7"/>
  <c r="DO262" i="7"/>
  <c r="DM262" i="7"/>
  <c r="DK262" i="7"/>
  <c r="DI262" i="7"/>
  <c r="DG262" i="7"/>
  <c r="DE262" i="7"/>
  <c r="AD262" i="7"/>
  <c r="L262" i="7"/>
  <c r="J262" i="7"/>
  <c r="K262" i="7" s="1"/>
  <c r="EW261" i="7"/>
  <c r="EU261" i="7"/>
  <c r="ES261" i="7"/>
  <c r="EQ261" i="7"/>
  <c r="EO261" i="7"/>
  <c r="EM261" i="7"/>
  <c r="EK261" i="7"/>
  <c r="EI261" i="7"/>
  <c r="EG261" i="7"/>
  <c r="EE261" i="7"/>
  <c r="EC261" i="7"/>
  <c r="EA261" i="7"/>
  <c r="DY261" i="7"/>
  <c r="DW261" i="7"/>
  <c r="DU261" i="7"/>
  <c r="DS261" i="7"/>
  <c r="DQ261" i="7"/>
  <c r="DO261" i="7"/>
  <c r="DM261" i="7"/>
  <c r="DK261" i="7"/>
  <c r="DI261" i="7"/>
  <c r="DG261" i="7"/>
  <c r="DE261" i="7"/>
  <c r="AD261" i="7"/>
  <c r="AA261" i="7" s="1"/>
  <c r="L261" i="7"/>
  <c r="K261" i="7"/>
  <c r="EW260" i="7"/>
  <c r="EU260" i="7"/>
  <c r="ES260" i="7"/>
  <c r="EQ260" i="7"/>
  <c r="EO260" i="7"/>
  <c r="EM260" i="7"/>
  <c r="EK260" i="7"/>
  <c r="EI260" i="7"/>
  <c r="EG260" i="7"/>
  <c r="EE260" i="7"/>
  <c r="EC260" i="7"/>
  <c r="EA260" i="7"/>
  <c r="DY260" i="7"/>
  <c r="DW260" i="7"/>
  <c r="DU260" i="7"/>
  <c r="DS260" i="7"/>
  <c r="DQ260" i="7"/>
  <c r="DO260" i="7"/>
  <c r="DM260" i="7"/>
  <c r="DK260" i="7"/>
  <c r="DI260" i="7"/>
  <c r="DG260" i="7"/>
  <c r="DE260" i="7"/>
  <c r="AD260" i="7"/>
  <c r="AY260" i="7" s="1"/>
  <c r="L260" i="7"/>
  <c r="J260" i="7"/>
  <c r="K260" i="7" s="1"/>
  <c r="ES259" i="7"/>
  <c r="EQ259" i="7"/>
  <c r="EO259" i="7"/>
  <c r="EM259" i="7"/>
  <c r="EK259" i="7"/>
  <c r="EI259" i="7"/>
  <c r="EG259" i="7"/>
  <c r="EE259" i="7"/>
  <c r="EC259" i="7"/>
  <c r="EA259" i="7"/>
  <c r="DY259" i="7"/>
  <c r="DW259" i="7"/>
  <c r="DU259" i="7"/>
  <c r="DS259" i="7"/>
  <c r="DQ259" i="7"/>
  <c r="DO259" i="7"/>
  <c r="DM259" i="7"/>
  <c r="DK259" i="7"/>
  <c r="DI259" i="7"/>
  <c r="DG259" i="7"/>
  <c r="DE259" i="7"/>
  <c r="X259" i="7"/>
  <c r="AM259" i="7" s="1"/>
  <c r="L259" i="7"/>
  <c r="I259" i="7"/>
  <c r="K259" i="7" s="1"/>
  <c r="ES258" i="7"/>
  <c r="EQ258" i="7"/>
  <c r="EO258" i="7"/>
  <c r="EM258" i="7"/>
  <c r="EK258" i="7"/>
  <c r="EI258" i="7"/>
  <c r="EG258" i="7"/>
  <c r="EE258" i="7"/>
  <c r="EC258" i="7"/>
  <c r="EA258" i="7"/>
  <c r="DY258" i="7"/>
  <c r="DW258" i="7"/>
  <c r="DU258" i="7"/>
  <c r="DS258" i="7"/>
  <c r="DQ258" i="7"/>
  <c r="DO258" i="7"/>
  <c r="DM258" i="7"/>
  <c r="DK258" i="7"/>
  <c r="DI258" i="7"/>
  <c r="DG258" i="7"/>
  <c r="DE258" i="7"/>
  <c r="AD258" i="7"/>
  <c r="Y258" i="7" s="1"/>
  <c r="L258" i="7"/>
  <c r="K258" i="7"/>
  <c r="ES257" i="7"/>
  <c r="EQ257" i="7"/>
  <c r="EO257" i="7"/>
  <c r="EM257" i="7"/>
  <c r="EK257" i="7"/>
  <c r="EI257" i="7"/>
  <c r="EG257" i="7"/>
  <c r="EE257" i="7"/>
  <c r="EC257" i="7"/>
  <c r="EA257" i="7"/>
  <c r="DY257" i="7"/>
  <c r="DW257" i="7"/>
  <c r="DU257" i="7"/>
  <c r="DS257" i="7"/>
  <c r="DQ257" i="7"/>
  <c r="DO257" i="7"/>
  <c r="DM257" i="7"/>
  <c r="DK257" i="7"/>
  <c r="DI257" i="7"/>
  <c r="DG257" i="7"/>
  <c r="DE257" i="7"/>
  <c r="AD257" i="7"/>
  <c r="L257" i="7"/>
  <c r="K257" i="7"/>
  <c r="H257" i="7"/>
  <c r="ES256" i="7"/>
  <c r="EQ256" i="7"/>
  <c r="EO256" i="7"/>
  <c r="EM256" i="7"/>
  <c r="EK256" i="7"/>
  <c r="EI256" i="7"/>
  <c r="EG256" i="7"/>
  <c r="EE256" i="7"/>
  <c r="EC256" i="7"/>
  <c r="EA256" i="7"/>
  <c r="DY256" i="7"/>
  <c r="DW256" i="7"/>
  <c r="DU256" i="7"/>
  <c r="DS256" i="7"/>
  <c r="DQ256" i="7"/>
  <c r="DO256" i="7"/>
  <c r="DM256" i="7"/>
  <c r="DK256" i="7"/>
  <c r="DI256" i="7"/>
  <c r="DG256" i="7"/>
  <c r="DE256" i="7"/>
  <c r="AD256" i="7"/>
  <c r="W256" i="7" s="1"/>
  <c r="L256" i="7"/>
  <c r="K256" i="7"/>
  <c r="DL255" i="7"/>
  <c r="DO255" i="7" s="1"/>
  <c r="AD255" i="7"/>
  <c r="L255" i="7"/>
  <c r="J255" i="7"/>
  <c r="K255" i="7" s="1"/>
  <c r="ES254" i="7"/>
  <c r="EQ254" i="7"/>
  <c r="EO254" i="7"/>
  <c r="EM254" i="7"/>
  <c r="EK254" i="7"/>
  <c r="EI254" i="7"/>
  <c r="EG254" i="7"/>
  <c r="EE254" i="7"/>
  <c r="EC254" i="7"/>
  <c r="EA254" i="7"/>
  <c r="DY254" i="7"/>
  <c r="DW254" i="7"/>
  <c r="DU254" i="7"/>
  <c r="DS254" i="7"/>
  <c r="DQ254" i="7"/>
  <c r="DO254" i="7"/>
  <c r="DM254" i="7"/>
  <c r="DK254" i="7"/>
  <c r="DI254" i="7"/>
  <c r="DG254" i="7"/>
  <c r="DE254" i="7"/>
  <c r="AD254" i="7"/>
  <c r="AW254" i="7" s="1"/>
  <c r="L254" i="7"/>
  <c r="J254" i="7"/>
  <c r="K254" i="7" s="1"/>
  <c r="H254" i="7"/>
  <c r="DL253" i="7"/>
  <c r="DK253" i="7" s="1"/>
  <c r="AD253" i="7"/>
  <c r="AY253" i="7" s="1"/>
  <c r="L253" i="7"/>
  <c r="K253" i="7"/>
  <c r="DL252" i="7"/>
  <c r="AD252" i="7"/>
  <c r="BK252" i="7" s="1"/>
  <c r="L252" i="7"/>
  <c r="J252" i="7"/>
  <c r="K252" i="7" s="1"/>
  <c r="DL251" i="7"/>
  <c r="DK251" i="7" s="1"/>
  <c r="AD251" i="7"/>
  <c r="BC251" i="7" s="1"/>
  <c r="L251" i="7"/>
  <c r="K251" i="7"/>
  <c r="DL250" i="7"/>
  <c r="EK250" i="7" s="1"/>
  <c r="AD250" i="7"/>
  <c r="AG250" i="7" s="1"/>
  <c r="L250" i="7"/>
  <c r="J250" i="7"/>
  <c r="K250" i="7" s="1"/>
  <c r="DL249" i="7"/>
  <c r="DK249" i="7" s="1"/>
  <c r="AD249" i="7"/>
  <c r="Q249" i="7" s="1"/>
  <c r="L249" i="7"/>
  <c r="K249" i="7"/>
  <c r="DL248" i="7"/>
  <c r="EE248" i="7" s="1"/>
  <c r="AD248" i="7"/>
  <c r="L248" i="7"/>
  <c r="J248" i="7"/>
  <c r="K248" i="7" s="1"/>
  <c r="DL247" i="7"/>
  <c r="AD247" i="7"/>
  <c r="BQ247" i="7" s="1"/>
  <c r="L247" i="7"/>
  <c r="K247" i="7"/>
  <c r="DL246" i="7"/>
  <c r="DE246" i="7" s="1"/>
  <c r="AD246" i="7"/>
  <c r="AK246" i="7" s="1"/>
  <c r="L246" i="7"/>
  <c r="J246" i="7"/>
  <c r="K246" i="7" s="1"/>
  <c r="DL245" i="7"/>
  <c r="EA245" i="7" s="1"/>
  <c r="AD245" i="7"/>
  <c r="BM245" i="7" s="1"/>
  <c r="L245" i="7"/>
  <c r="K245" i="7"/>
  <c r="DL244" i="7"/>
  <c r="AD244" i="7"/>
  <c r="BC244" i="7" s="1"/>
  <c r="L244" i="7"/>
  <c r="J244" i="7"/>
  <c r="K244" i="7" s="1"/>
  <c r="DL243" i="7"/>
  <c r="AD243" i="7"/>
  <c r="L243" i="7"/>
  <c r="K243" i="7"/>
  <c r="DL242" i="7"/>
  <c r="AD242" i="7"/>
  <c r="Y242" i="7" s="1"/>
  <c r="L242" i="7"/>
  <c r="J242" i="7"/>
  <c r="K242" i="7" s="1"/>
  <c r="DL241" i="7"/>
  <c r="EQ241" i="7" s="1"/>
  <c r="AD241" i="7"/>
  <c r="BQ241" i="7" s="1"/>
  <c r="L241" i="7"/>
  <c r="K241" i="7"/>
  <c r="DL240" i="7"/>
  <c r="ES240" i="7" s="1"/>
  <c r="AD240" i="7"/>
  <c r="AC240" i="7" s="1"/>
  <c r="L240" i="7"/>
  <c r="J240" i="7"/>
  <c r="K240" i="7" s="1"/>
  <c r="DL239" i="7"/>
  <c r="EM239" i="7" s="1"/>
  <c r="AD239" i="7"/>
  <c r="BG239" i="7" s="1"/>
  <c r="L239" i="7"/>
  <c r="K239" i="7"/>
  <c r="DL238" i="7"/>
  <c r="DE238" i="7" s="1"/>
  <c r="AD238" i="7"/>
  <c r="L238" i="7"/>
  <c r="J238" i="7"/>
  <c r="K238" i="7" s="1"/>
  <c r="DL237" i="7"/>
  <c r="EA237" i="7" s="1"/>
  <c r="AD237" i="7"/>
  <c r="L237" i="7"/>
  <c r="K237" i="7"/>
  <c r="DL236" i="7"/>
  <c r="EM236" i="7" s="1"/>
  <c r="AD236" i="7"/>
  <c r="W236" i="7" s="1"/>
  <c r="L236" i="7"/>
  <c r="J236" i="7"/>
  <c r="K236" i="7" s="1"/>
  <c r="ES235" i="7"/>
  <c r="EQ235" i="7"/>
  <c r="EO235" i="7"/>
  <c r="EM235" i="7"/>
  <c r="EK235" i="7"/>
  <c r="EI235" i="7"/>
  <c r="EG235" i="7"/>
  <c r="EE235" i="7"/>
  <c r="EC235" i="7"/>
  <c r="EA235" i="7"/>
  <c r="DY235" i="7"/>
  <c r="DW235" i="7"/>
  <c r="DU235" i="7"/>
  <c r="DS235" i="7"/>
  <c r="DQ235" i="7"/>
  <c r="DO235" i="7"/>
  <c r="DM235" i="7"/>
  <c r="DK235" i="7"/>
  <c r="DI235" i="7"/>
  <c r="DG235" i="7"/>
  <c r="DE235" i="7"/>
  <c r="AD235" i="7"/>
  <c r="BE235" i="7" s="1"/>
  <c r="L235" i="7"/>
  <c r="K235" i="7"/>
  <c r="ES234" i="7"/>
  <c r="EQ234" i="7"/>
  <c r="EO234" i="7"/>
  <c r="EM234" i="7"/>
  <c r="EK234" i="7"/>
  <c r="EI234" i="7"/>
  <c r="EG234" i="7"/>
  <c r="EE234" i="7"/>
  <c r="EC234" i="7"/>
  <c r="EA234" i="7"/>
  <c r="DY234" i="7"/>
  <c r="DW234" i="7"/>
  <c r="DU234" i="7"/>
  <c r="DS234" i="7"/>
  <c r="DQ234" i="7"/>
  <c r="DO234" i="7"/>
  <c r="DM234" i="7"/>
  <c r="DK234" i="7"/>
  <c r="DI234" i="7"/>
  <c r="DG234" i="7"/>
  <c r="DE234" i="7"/>
  <c r="AD234" i="7"/>
  <c r="W234" i="7" s="1"/>
  <c r="L234" i="7"/>
  <c r="K234" i="7"/>
  <c r="H234" i="7"/>
  <c r="ES233" i="7"/>
  <c r="EQ233" i="7"/>
  <c r="EO233" i="7"/>
  <c r="EM233" i="7"/>
  <c r="EK233" i="7"/>
  <c r="EI233" i="7"/>
  <c r="EG233" i="7"/>
  <c r="EE233" i="7"/>
  <c r="EC233" i="7"/>
  <c r="EA233" i="7"/>
  <c r="DY233" i="7"/>
  <c r="DW233" i="7"/>
  <c r="DU233" i="7"/>
  <c r="DS233" i="7"/>
  <c r="DQ233" i="7"/>
  <c r="DO233" i="7"/>
  <c r="DM233" i="7"/>
  <c r="DK233" i="7"/>
  <c r="DI233" i="7"/>
  <c r="DG233" i="7"/>
  <c r="DE233" i="7"/>
  <c r="AD233" i="7"/>
  <c r="L233" i="7"/>
  <c r="K233" i="7"/>
  <c r="ES232" i="7"/>
  <c r="EQ232" i="7"/>
  <c r="EO232" i="7"/>
  <c r="EM232" i="7"/>
  <c r="EK232" i="7"/>
  <c r="EI232" i="7"/>
  <c r="EG232" i="7"/>
  <c r="EE232" i="7"/>
  <c r="EC232" i="7"/>
  <c r="EA232" i="7"/>
  <c r="DY232" i="7"/>
  <c r="DW232" i="7"/>
  <c r="DU232" i="7"/>
  <c r="DS232" i="7"/>
  <c r="DQ232" i="7"/>
  <c r="DO232" i="7"/>
  <c r="DM232" i="7"/>
  <c r="DK232" i="7"/>
  <c r="DI232" i="7"/>
  <c r="DG232" i="7"/>
  <c r="DE232" i="7"/>
  <c r="AD232" i="7"/>
  <c r="BO232" i="7" s="1"/>
  <c r="L232" i="7"/>
  <c r="K232" i="7"/>
  <c r="H232" i="7"/>
  <c r="ES231" i="7"/>
  <c r="EQ231" i="7"/>
  <c r="EO231" i="7"/>
  <c r="EM231" i="7"/>
  <c r="EK231" i="7"/>
  <c r="EI231" i="7"/>
  <c r="EG231" i="7"/>
  <c r="EE231" i="7"/>
  <c r="EC231" i="7"/>
  <c r="EA231" i="7"/>
  <c r="DY231" i="7"/>
  <c r="DW231" i="7"/>
  <c r="DU231" i="7"/>
  <c r="DS231" i="7"/>
  <c r="DQ231" i="7"/>
  <c r="DO231" i="7"/>
  <c r="DM231" i="7"/>
  <c r="DK231" i="7"/>
  <c r="DI231" i="7"/>
  <c r="DG231" i="7"/>
  <c r="DE231" i="7"/>
  <c r="AD231" i="7"/>
  <c r="Q231" i="7" s="1"/>
  <c r="L231" i="7"/>
  <c r="K231" i="7"/>
  <c r="H231" i="7"/>
  <c r="ES230" i="7"/>
  <c r="EQ230" i="7"/>
  <c r="EO230" i="7"/>
  <c r="EM230" i="7"/>
  <c r="EK230" i="7"/>
  <c r="EI230" i="7"/>
  <c r="EG230" i="7"/>
  <c r="EE230" i="7"/>
  <c r="EC230" i="7"/>
  <c r="EA230" i="7"/>
  <c r="DY230" i="7"/>
  <c r="DW230" i="7"/>
  <c r="DU230" i="7"/>
  <c r="DS230" i="7"/>
  <c r="DQ230" i="7"/>
  <c r="DO230" i="7"/>
  <c r="DM230" i="7"/>
  <c r="DK230" i="7"/>
  <c r="DI230" i="7"/>
  <c r="DG230" i="7"/>
  <c r="DE230" i="7"/>
  <c r="AD230" i="7"/>
  <c r="BI230" i="7" s="1"/>
  <c r="L230" i="7"/>
  <c r="J230" i="7"/>
  <c r="K230" i="7" s="1"/>
  <c r="H230" i="7"/>
  <c r="ES229" i="7"/>
  <c r="EQ229" i="7"/>
  <c r="EO229" i="7"/>
  <c r="EM229" i="7"/>
  <c r="EK229" i="7"/>
  <c r="EI229" i="7"/>
  <c r="EG229" i="7"/>
  <c r="EE229" i="7"/>
  <c r="EC229" i="7"/>
  <c r="EA229" i="7"/>
  <c r="DY229" i="7"/>
  <c r="DW229" i="7"/>
  <c r="DU229" i="7"/>
  <c r="DS229" i="7"/>
  <c r="DQ229" i="7"/>
  <c r="DO229" i="7"/>
  <c r="DM229" i="7"/>
  <c r="DK229" i="7"/>
  <c r="DI229" i="7"/>
  <c r="DG229" i="7"/>
  <c r="DE229" i="7"/>
  <c r="AD229" i="7"/>
  <c r="BI229" i="7" s="1"/>
  <c r="L229" i="7"/>
  <c r="J229" i="7"/>
  <c r="K229" i="7" s="1"/>
  <c r="H229" i="7"/>
  <c r="ES228" i="7"/>
  <c r="EQ228" i="7"/>
  <c r="EO228" i="7"/>
  <c r="EM228" i="7"/>
  <c r="EK228" i="7"/>
  <c r="EI228" i="7"/>
  <c r="EG228" i="7"/>
  <c r="EE228" i="7"/>
  <c r="EC228" i="7"/>
  <c r="EA228" i="7"/>
  <c r="DY228" i="7"/>
  <c r="DW228" i="7"/>
  <c r="DU228" i="7"/>
  <c r="DS228" i="7"/>
  <c r="DQ228" i="7"/>
  <c r="DO228" i="7"/>
  <c r="DM228" i="7"/>
  <c r="DK228" i="7"/>
  <c r="DI228" i="7"/>
  <c r="DG228" i="7"/>
  <c r="DE228" i="7"/>
  <c r="AD228" i="7"/>
  <c r="L228" i="7"/>
  <c r="K228" i="7"/>
  <c r="H228" i="7"/>
  <c r="ES227" i="7"/>
  <c r="EQ227" i="7"/>
  <c r="EO227" i="7"/>
  <c r="EM227" i="7"/>
  <c r="EK227" i="7"/>
  <c r="EI227" i="7"/>
  <c r="EG227" i="7"/>
  <c r="EE227" i="7"/>
  <c r="EC227" i="7"/>
  <c r="EA227" i="7"/>
  <c r="DY227" i="7"/>
  <c r="DW227" i="7"/>
  <c r="DU227" i="7"/>
  <c r="DS227" i="7"/>
  <c r="DQ227" i="7"/>
  <c r="DO227" i="7"/>
  <c r="DM227" i="7"/>
  <c r="DK227" i="7"/>
  <c r="DI227" i="7"/>
  <c r="DG227" i="7"/>
  <c r="DE227" i="7"/>
  <c r="AD227" i="7"/>
  <c r="BG227" i="7" s="1"/>
  <c r="L227" i="7"/>
  <c r="J227" i="7"/>
  <c r="K227" i="7" s="1"/>
  <c r="H227" i="7"/>
  <c r="ES226" i="7"/>
  <c r="EQ226" i="7"/>
  <c r="EO226" i="7"/>
  <c r="EM226" i="7"/>
  <c r="EK226" i="7"/>
  <c r="EI226" i="7"/>
  <c r="EG226" i="7"/>
  <c r="EE226" i="7"/>
  <c r="EC226" i="7"/>
  <c r="EA226" i="7"/>
  <c r="DY226" i="7"/>
  <c r="DW226" i="7"/>
  <c r="DU226" i="7"/>
  <c r="DS226" i="7"/>
  <c r="DQ226" i="7"/>
  <c r="DO226" i="7"/>
  <c r="DM226" i="7"/>
  <c r="DK226" i="7"/>
  <c r="DI226" i="7"/>
  <c r="DG226" i="7"/>
  <c r="DE226" i="7"/>
  <c r="AD226" i="7"/>
  <c r="L226" i="7"/>
  <c r="K226" i="7"/>
  <c r="H226" i="7"/>
  <c r="ES225" i="7"/>
  <c r="EQ225" i="7"/>
  <c r="EO225" i="7"/>
  <c r="EM225" i="7"/>
  <c r="EK225" i="7"/>
  <c r="EI225" i="7"/>
  <c r="EG225" i="7"/>
  <c r="EE225" i="7"/>
  <c r="EC225" i="7"/>
  <c r="EA225" i="7"/>
  <c r="DY225" i="7"/>
  <c r="DW225" i="7"/>
  <c r="DU225" i="7"/>
  <c r="DS225" i="7"/>
  <c r="DQ225" i="7"/>
  <c r="DO225" i="7"/>
  <c r="DM225" i="7"/>
  <c r="DK225" i="7"/>
  <c r="DI225" i="7"/>
  <c r="DG225" i="7"/>
  <c r="DE225" i="7"/>
  <c r="AD225" i="7"/>
  <c r="BU225" i="7" s="1"/>
  <c r="L225" i="7"/>
  <c r="J225" i="7"/>
  <c r="K225" i="7" s="1"/>
  <c r="H225" i="7"/>
  <c r="ES224" i="7"/>
  <c r="EQ224" i="7"/>
  <c r="EO224" i="7"/>
  <c r="EM224" i="7"/>
  <c r="EK224" i="7"/>
  <c r="EI224" i="7"/>
  <c r="EG224" i="7"/>
  <c r="EE224" i="7"/>
  <c r="EC224" i="7"/>
  <c r="EA224" i="7"/>
  <c r="DY224" i="7"/>
  <c r="DW224" i="7"/>
  <c r="DU224" i="7"/>
  <c r="DS224" i="7"/>
  <c r="DQ224" i="7"/>
  <c r="DO224" i="7"/>
  <c r="DM224" i="7"/>
  <c r="DK224" i="7"/>
  <c r="DI224" i="7"/>
  <c r="DG224" i="7"/>
  <c r="DE224" i="7"/>
  <c r="AD224" i="7"/>
  <c r="Q224" i="7" s="1"/>
  <c r="L224" i="7"/>
  <c r="J224" i="7"/>
  <c r="K224" i="7" s="1"/>
  <c r="H224" i="7"/>
  <c r="ES223" i="7"/>
  <c r="EQ223" i="7"/>
  <c r="EO223" i="7"/>
  <c r="EM223" i="7"/>
  <c r="EK223" i="7"/>
  <c r="EI223" i="7"/>
  <c r="EG223" i="7"/>
  <c r="EE223" i="7"/>
  <c r="EC223" i="7"/>
  <c r="EA223" i="7"/>
  <c r="DY223" i="7"/>
  <c r="DW223" i="7"/>
  <c r="DU223" i="7"/>
  <c r="DS223" i="7"/>
  <c r="DQ223" i="7"/>
  <c r="DO223" i="7"/>
  <c r="DM223" i="7"/>
  <c r="DK223" i="7"/>
  <c r="DI223" i="7"/>
  <c r="DG223" i="7"/>
  <c r="DE223" i="7"/>
  <c r="AD223" i="7"/>
  <c r="L223" i="7"/>
  <c r="J223" i="7"/>
  <c r="K223" i="7" s="1"/>
  <c r="H223" i="7"/>
  <c r="ES222" i="7"/>
  <c r="EQ222" i="7"/>
  <c r="EO222" i="7"/>
  <c r="EM222" i="7"/>
  <c r="EK222" i="7"/>
  <c r="EI222" i="7"/>
  <c r="EG222" i="7"/>
  <c r="EE222" i="7"/>
  <c r="EC222" i="7"/>
  <c r="EA222" i="7"/>
  <c r="DY222" i="7"/>
  <c r="DW222" i="7"/>
  <c r="DU222" i="7"/>
  <c r="DS222" i="7"/>
  <c r="DQ222" i="7"/>
  <c r="DO222" i="7"/>
  <c r="DM222" i="7"/>
  <c r="DK222" i="7"/>
  <c r="DI222" i="7"/>
  <c r="DG222" i="7"/>
  <c r="DE222" i="7"/>
  <c r="AD222" i="7"/>
  <c r="L222" i="7"/>
  <c r="J222" i="7"/>
  <c r="K222" i="7" s="1"/>
  <c r="H222" i="7"/>
  <c r="ES221" i="7"/>
  <c r="EQ221" i="7"/>
  <c r="EO221" i="7"/>
  <c r="EM221" i="7"/>
  <c r="EK221" i="7"/>
  <c r="EI221" i="7"/>
  <c r="EG221" i="7"/>
  <c r="EE221" i="7"/>
  <c r="EC221" i="7"/>
  <c r="EA221" i="7"/>
  <c r="DY221" i="7"/>
  <c r="DW221" i="7"/>
  <c r="DU221" i="7"/>
  <c r="DS221" i="7"/>
  <c r="DQ221" i="7"/>
  <c r="DO221" i="7"/>
  <c r="DM221" i="7"/>
  <c r="DK221" i="7"/>
  <c r="DI221" i="7"/>
  <c r="DG221" i="7"/>
  <c r="DE221" i="7"/>
  <c r="X221" i="7"/>
  <c r="AI221" i="7" s="1"/>
  <c r="I221" i="7"/>
  <c r="K221" i="7" s="1"/>
  <c r="ES220" i="7"/>
  <c r="EQ220" i="7"/>
  <c r="EO220" i="7"/>
  <c r="EM220" i="7"/>
  <c r="EK220" i="7"/>
  <c r="EI220" i="7"/>
  <c r="EG220" i="7"/>
  <c r="EE220" i="7"/>
  <c r="EC220" i="7"/>
  <c r="EA220" i="7"/>
  <c r="DY220" i="7"/>
  <c r="DW220" i="7"/>
  <c r="DU220" i="7"/>
  <c r="DS220" i="7"/>
  <c r="DQ220" i="7"/>
  <c r="DO220" i="7"/>
  <c r="DM220" i="7"/>
  <c r="DK220" i="7"/>
  <c r="DI220" i="7"/>
  <c r="DG220" i="7"/>
  <c r="DE220" i="7"/>
  <c r="X220" i="7"/>
  <c r="BI220" i="7" s="1"/>
  <c r="I220" i="7"/>
  <c r="K220" i="7" s="1"/>
  <c r="ES219" i="7"/>
  <c r="EQ219" i="7"/>
  <c r="EO219" i="7"/>
  <c r="EM219" i="7"/>
  <c r="EK219" i="7"/>
  <c r="EI219" i="7"/>
  <c r="EG219" i="7"/>
  <c r="EE219" i="7"/>
  <c r="EC219" i="7"/>
  <c r="EA219" i="7"/>
  <c r="DY219" i="7"/>
  <c r="DW219" i="7"/>
  <c r="DU219" i="7"/>
  <c r="DS219" i="7"/>
  <c r="DQ219" i="7"/>
  <c r="DO219" i="7"/>
  <c r="DM219" i="7"/>
  <c r="DK219" i="7"/>
  <c r="DI219" i="7"/>
  <c r="DG219" i="7"/>
  <c r="DE219" i="7"/>
  <c r="BU219" i="7"/>
  <c r="BS219" i="7"/>
  <c r="BQ219" i="7"/>
  <c r="BO219" i="7"/>
  <c r="BM219" i="7"/>
  <c r="BK219" i="7"/>
  <c r="BI219" i="7"/>
  <c r="BG219" i="7"/>
  <c r="BE219" i="7"/>
  <c r="BC219" i="7"/>
  <c r="BA219" i="7"/>
  <c r="AY219" i="7"/>
  <c r="AW219" i="7"/>
  <c r="AU219" i="7"/>
  <c r="AS219" i="7"/>
  <c r="AQ219" i="7"/>
  <c r="AO219" i="7"/>
  <c r="AM219" i="7"/>
  <c r="AK219" i="7"/>
  <c r="AI219" i="7"/>
  <c r="AG219" i="7"/>
  <c r="AE219" i="7"/>
  <c r="AC219" i="7"/>
  <c r="AA219" i="7"/>
  <c r="Y219" i="7"/>
  <c r="W219" i="7"/>
  <c r="U219" i="7"/>
  <c r="S219" i="7"/>
  <c r="Q219" i="7"/>
  <c r="O219" i="7"/>
  <c r="I219" i="7"/>
  <c r="K219" i="7" s="1"/>
  <c r="ES218" i="7"/>
  <c r="EQ218" i="7"/>
  <c r="EO218" i="7"/>
  <c r="EM218" i="7"/>
  <c r="EK218" i="7"/>
  <c r="EI218" i="7"/>
  <c r="EG218" i="7"/>
  <c r="EE218" i="7"/>
  <c r="EC218" i="7"/>
  <c r="EA218" i="7"/>
  <c r="DY218" i="7"/>
  <c r="DW218" i="7"/>
  <c r="DU218" i="7"/>
  <c r="DS218" i="7"/>
  <c r="DQ218" i="7"/>
  <c r="DO218" i="7"/>
  <c r="DM218" i="7"/>
  <c r="DK218" i="7"/>
  <c r="DI218" i="7"/>
  <c r="DG218" i="7"/>
  <c r="DE218" i="7"/>
  <c r="BU218" i="7"/>
  <c r="BS218" i="7"/>
  <c r="BQ218" i="7"/>
  <c r="BO218" i="7"/>
  <c r="BM218" i="7"/>
  <c r="BK218" i="7"/>
  <c r="BI218" i="7"/>
  <c r="BG218" i="7"/>
  <c r="BE218" i="7"/>
  <c r="BC218" i="7"/>
  <c r="BA218" i="7"/>
  <c r="AY218" i="7"/>
  <c r="AW218" i="7"/>
  <c r="AU218" i="7"/>
  <c r="AS218" i="7"/>
  <c r="AQ218" i="7"/>
  <c r="AO218" i="7"/>
  <c r="AM218" i="7"/>
  <c r="AK218" i="7"/>
  <c r="AI218" i="7"/>
  <c r="AG218" i="7"/>
  <c r="AE218" i="7"/>
  <c r="AC218" i="7"/>
  <c r="AA218" i="7"/>
  <c r="Y218" i="7"/>
  <c r="W218" i="7"/>
  <c r="U218" i="7"/>
  <c r="S218" i="7"/>
  <c r="Q218" i="7"/>
  <c r="O218" i="7"/>
  <c r="L218" i="7"/>
  <c r="I218" i="7"/>
  <c r="K218" i="7" s="1"/>
  <c r="ES217" i="7"/>
  <c r="EQ217" i="7"/>
  <c r="EO217" i="7"/>
  <c r="EM217" i="7"/>
  <c r="EK217" i="7"/>
  <c r="EI217" i="7"/>
  <c r="EG217" i="7"/>
  <c r="EE217" i="7"/>
  <c r="EC217" i="7"/>
  <c r="EA217" i="7"/>
  <c r="DY217" i="7"/>
  <c r="DW217" i="7"/>
  <c r="DU217" i="7"/>
  <c r="DS217" i="7"/>
  <c r="DQ217" i="7"/>
  <c r="DO217" i="7"/>
  <c r="DM217" i="7"/>
  <c r="DK217" i="7"/>
  <c r="DI217" i="7"/>
  <c r="DG217" i="7"/>
  <c r="DE217" i="7"/>
  <c r="AD217" i="7"/>
  <c r="L217" i="7"/>
  <c r="K217" i="7"/>
  <c r="ES216" i="7"/>
  <c r="EQ216" i="7"/>
  <c r="EO216" i="7"/>
  <c r="EM216" i="7"/>
  <c r="EK216" i="7"/>
  <c r="EI216" i="7"/>
  <c r="EG216" i="7"/>
  <c r="EE216" i="7"/>
  <c r="EC216" i="7"/>
  <c r="EA216" i="7"/>
  <c r="DY216" i="7"/>
  <c r="DW216" i="7"/>
  <c r="DU216" i="7"/>
  <c r="DS216" i="7"/>
  <c r="DQ216" i="7"/>
  <c r="DO216" i="7"/>
  <c r="DM216" i="7"/>
  <c r="DK216" i="7"/>
  <c r="DI216" i="7"/>
  <c r="DG216" i="7"/>
  <c r="DE216" i="7"/>
  <c r="AD216" i="7"/>
  <c r="BE216" i="7" s="1"/>
  <c r="L216" i="7"/>
  <c r="K216" i="7"/>
  <c r="ES215" i="7"/>
  <c r="EQ215" i="7"/>
  <c r="EO215" i="7"/>
  <c r="EM215" i="7"/>
  <c r="EK215" i="7"/>
  <c r="EI215" i="7"/>
  <c r="EG215" i="7"/>
  <c r="EE215" i="7"/>
  <c r="EC215" i="7"/>
  <c r="EA215" i="7"/>
  <c r="DY215" i="7"/>
  <c r="DW215" i="7"/>
  <c r="DU215" i="7"/>
  <c r="DS215" i="7"/>
  <c r="DQ215" i="7"/>
  <c r="DO215" i="7"/>
  <c r="DM215" i="7"/>
  <c r="DK215" i="7"/>
  <c r="DI215" i="7"/>
  <c r="DG215" i="7"/>
  <c r="DE215" i="7"/>
  <c r="BU215" i="7"/>
  <c r="BS215" i="7"/>
  <c r="BQ215" i="7"/>
  <c r="BO215" i="7"/>
  <c r="BM215" i="7"/>
  <c r="BK215" i="7"/>
  <c r="BI215" i="7"/>
  <c r="BG215" i="7"/>
  <c r="BE215" i="7"/>
  <c r="BC215" i="7"/>
  <c r="BA215" i="7"/>
  <c r="AY215" i="7"/>
  <c r="AW215" i="7"/>
  <c r="AU215" i="7"/>
  <c r="AS215" i="7"/>
  <c r="AQ215" i="7"/>
  <c r="AO215" i="7"/>
  <c r="AM215" i="7"/>
  <c r="AK215" i="7"/>
  <c r="AI215" i="7"/>
  <c r="AG215" i="7"/>
  <c r="AE215" i="7"/>
  <c r="AC215" i="7"/>
  <c r="AA215" i="7"/>
  <c r="Y215" i="7"/>
  <c r="W215" i="7"/>
  <c r="U215" i="7"/>
  <c r="S215" i="7"/>
  <c r="Q215" i="7"/>
  <c r="O215" i="7"/>
  <c r="L215" i="7"/>
  <c r="I215" i="7"/>
  <c r="K215" i="7" s="1"/>
  <c r="ES214" i="7"/>
  <c r="EQ214" i="7"/>
  <c r="EO214" i="7"/>
  <c r="EM214" i="7"/>
  <c r="EK214" i="7"/>
  <c r="EI214" i="7"/>
  <c r="EG214" i="7"/>
  <c r="EE214" i="7"/>
  <c r="EC214" i="7"/>
  <c r="EA214" i="7"/>
  <c r="DY214" i="7"/>
  <c r="DW214" i="7"/>
  <c r="DU214" i="7"/>
  <c r="DS214" i="7"/>
  <c r="DQ214" i="7"/>
  <c r="DO214" i="7"/>
  <c r="DM214" i="7"/>
  <c r="DK214" i="7"/>
  <c r="DI214" i="7"/>
  <c r="DG214" i="7"/>
  <c r="DE214" i="7"/>
  <c r="BU214" i="7"/>
  <c r="BS214" i="7"/>
  <c r="BQ214" i="7"/>
  <c r="BO214" i="7"/>
  <c r="BM214" i="7"/>
  <c r="BK214" i="7"/>
  <c r="BI214" i="7"/>
  <c r="BG214" i="7"/>
  <c r="BE214" i="7"/>
  <c r="BC214" i="7"/>
  <c r="BA214" i="7"/>
  <c r="AY214" i="7"/>
  <c r="AW214" i="7"/>
  <c r="AU214" i="7"/>
  <c r="AS214" i="7"/>
  <c r="AQ214" i="7"/>
  <c r="AO214" i="7"/>
  <c r="AM214" i="7"/>
  <c r="AK214" i="7"/>
  <c r="AI214" i="7"/>
  <c r="AG214" i="7"/>
  <c r="AE214" i="7"/>
  <c r="AC214" i="7"/>
  <c r="AA214" i="7"/>
  <c r="Y214" i="7"/>
  <c r="W214" i="7"/>
  <c r="U214" i="7"/>
  <c r="S214" i="7"/>
  <c r="Q214" i="7"/>
  <c r="O214" i="7"/>
  <c r="L214" i="7"/>
  <c r="I214" i="7"/>
  <c r="K214" i="7" s="1"/>
  <c r="ES213" i="7"/>
  <c r="EQ213" i="7"/>
  <c r="EO213" i="7"/>
  <c r="EM213" i="7"/>
  <c r="EK213" i="7"/>
  <c r="EI213" i="7"/>
  <c r="EG213" i="7"/>
  <c r="EE213" i="7"/>
  <c r="EC213" i="7"/>
  <c r="EA213" i="7"/>
  <c r="DY213" i="7"/>
  <c r="DW213" i="7"/>
  <c r="DU213" i="7"/>
  <c r="DS213" i="7"/>
  <c r="DQ213" i="7"/>
  <c r="DO213" i="7"/>
  <c r="DM213" i="7"/>
  <c r="DK213" i="7"/>
  <c r="DI213" i="7"/>
  <c r="DG213" i="7"/>
  <c r="DE213" i="7"/>
  <c r="BU213" i="7"/>
  <c r="BS213" i="7"/>
  <c r="BQ213" i="7"/>
  <c r="BO213" i="7"/>
  <c r="BM213" i="7"/>
  <c r="BK213" i="7"/>
  <c r="BI213" i="7"/>
  <c r="BG213" i="7"/>
  <c r="BE213" i="7"/>
  <c r="BC213" i="7"/>
  <c r="BA213" i="7"/>
  <c r="AY213" i="7"/>
  <c r="AW213" i="7"/>
  <c r="AU213" i="7"/>
  <c r="AS213" i="7"/>
  <c r="AQ213" i="7"/>
  <c r="AO213" i="7"/>
  <c r="AM213" i="7"/>
  <c r="AK213" i="7"/>
  <c r="AI213" i="7"/>
  <c r="AG213" i="7"/>
  <c r="AE213" i="7"/>
  <c r="AC213" i="7"/>
  <c r="AA213" i="7"/>
  <c r="Y213" i="7"/>
  <c r="W213" i="7"/>
  <c r="U213" i="7"/>
  <c r="S213" i="7"/>
  <c r="Q213" i="7"/>
  <c r="O213" i="7"/>
  <c r="L213" i="7"/>
  <c r="I213" i="7"/>
  <c r="K213" i="7" s="1"/>
  <c r="ES212" i="7"/>
  <c r="EQ212" i="7"/>
  <c r="EO212" i="7"/>
  <c r="EM212" i="7"/>
  <c r="EK212" i="7"/>
  <c r="EI212" i="7"/>
  <c r="EG212" i="7"/>
  <c r="EE212" i="7"/>
  <c r="EC212" i="7"/>
  <c r="EA212" i="7"/>
  <c r="DY212" i="7"/>
  <c r="DW212" i="7"/>
  <c r="DU212" i="7"/>
  <c r="DS212" i="7"/>
  <c r="DQ212" i="7"/>
  <c r="DO212" i="7"/>
  <c r="DM212" i="7"/>
  <c r="DK212" i="7"/>
  <c r="DI212" i="7"/>
  <c r="DG212" i="7"/>
  <c r="DE212" i="7"/>
  <c r="BU212" i="7"/>
  <c r="BS212" i="7"/>
  <c r="BQ212" i="7"/>
  <c r="BO212" i="7"/>
  <c r="BM212" i="7"/>
  <c r="BK212" i="7"/>
  <c r="BI212" i="7"/>
  <c r="BG212" i="7"/>
  <c r="BE212" i="7"/>
  <c r="BC212" i="7"/>
  <c r="BA212" i="7"/>
  <c r="AY212" i="7"/>
  <c r="AW212" i="7"/>
  <c r="AU212" i="7"/>
  <c r="AS212" i="7"/>
  <c r="AQ212" i="7"/>
  <c r="AO212" i="7"/>
  <c r="AM212" i="7"/>
  <c r="AK212" i="7"/>
  <c r="AI212" i="7"/>
  <c r="AG212" i="7"/>
  <c r="AE212" i="7"/>
  <c r="AC212" i="7"/>
  <c r="AA212" i="7"/>
  <c r="Y212" i="7"/>
  <c r="W212" i="7"/>
  <c r="U212" i="7"/>
  <c r="S212" i="7"/>
  <c r="Q212" i="7"/>
  <c r="O212" i="7"/>
  <c r="L212" i="7"/>
  <c r="I212" i="7"/>
  <c r="K212" i="7" s="1"/>
  <c r="ES211" i="7"/>
  <c r="EQ211" i="7"/>
  <c r="EO211" i="7"/>
  <c r="EM211" i="7"/>
  <c r="EK211" i="7"/>
  <c r="EI211" i="7"/>
  <c r="EG211" i="7"/>
  <c r="EE211" i="7"/>
  <c r="EC211" i="7"/>
  <c r="EA211" i="7"/>
  <c r="DY211" i="7"/>
  <c r="DW211" i="7"/>
  <c r="DU211" i="7"/>
  <c r="DS211" i="7"/>
  <c r="DQ211" i="7"/>
  <c r="DO211" i="7"/>
  <c r="DM211" i="7"/>
  <c r="DK211" i="7"/>
  <c r="DI211" i="7"/>
  <c r="DG211" i="7"/>
  <c r="DE211" i="7"/>
  <c r="BU211" i="7"/>
  <c r="BS211" i="7"/>
  <c r="BQ211" i="7"/>
  <c r="BO211" i="7"/>
  <c r="BM211" i="7"/>
  <c r="BK211" i="7"/>
  <c r="BI211" i="7"/>
  <c r="BG211" i="7"/>
  <c r="BE211" i="7"/>
  <c r="BC211" i="7"/>
  <c r="BA211" i="7"/>
  <c r="AY211" i="7"/>
  <c r="AW211" i="7"/>
  <c r="AU211" i="7"/>
  <c r="AS211" i="7"/>
  <c r="AQ211" i="7"/>
  <c r="AO211" i="7"/>
  <c r="AM211" i="7"/>
  <c r="AK211" i="7"/>
  <c r="AI211" i="7"/>
  <c r="AG211" i="7"/>
  <c r="AE211" i="7"/>
  <c r="AC211" i="7"/>
  <c r="AA211" i="7"/>
  <c r="Y211" i="7"/>
  <c r="W211" i="7"/>
  <c r="U211" i="7"/>
  <c r="S211" i="7"/>
  <c r="Q211" i="7"/>
  <c r="O211" i="7"/>
  <c r="L211" i="7"/>
  <c r="I211" i="7"/>
  <c r="K211" i="7" s="1"/>
  <c r="ES210" i="7"/>
  <c r="EQ210" i="7"/>
  <c r="EO210" i="7"/>
  <c r="EM210" i="7"/>
  <c r="EK210" i="7"/>
  <c r="EI210" i="7"/>
  <c r="EG210" i="7"/>
  <c r="EE210" i="7"/>
  <c r="EC210" i="7"/>
  <c r="EA210" i="7"/>
  <c r="DY210" i="7"/>
  <c r="DW210" i="7"/>
  <c r="DU210" i="7"/>
  <c r="DS210" i="7"/>
  <c r="DQ210" i="7"/>
  <c r="DO210" i="7"/>
  <c r="DM210" i="7"/>
  <c r="DK210" i="7"/>
  <c r="DI210" i="7"/>
  <c r="DG210" i="7"/>
  <c r="DE210" i="7"/>
  <c r="AD210" i="7"/>
  <c r="L210" i="7"/>
  <c r="J210" i="7"/>
  <c r="K210" i="7" s="1"/>
  <c r="ES209" i="7"/>
  <c r="EQ209" i="7"/>
  <c r="EO209" i="7"/>
  <c r="EM209" i="7"/>
  <c r="EK209" i="7"/>
  <c r="EI209" i="7"/>
  <c r="EG209" i="7"/>
  <c r="EE209" i="7"/>
  <c r="EC209" i="7"/>
  <c r="EA209" i="7"/>
  <c r="DY209" i="7"/>
  <c r="DW209" i="7"/>
  <c r="DU209" i="7"/>
  <c r="DS209" i="7"/>
  <c r="DQ209" i="7"/>
  <c r="DO209" i="7"/>
  <c r="DM209" i="7"/>
  <c r="DK209" i="7"/>
  <c r="DI209" i="7"/>
  <c r="DG209" i="7"/>
  <c r="DE209" i="7"/>
  <c r="AD209" i="7"/>
  <c r="BQ209" i="7" s="1"/>
  <c r="L209" i="7"/>
  <c r="K209" i="7"/>
  <c r="ES208" i="7"/>
  <c r="EQ208" i="7"/>
  <c r="EO208" i="7"/>
  <c r="EM208" i="7"/>
  <c r="EK208" i="7"/>
  <c r="EI208" i="7"/>
  <c r="EG208" i="7"/>
  <c r="EE208" i="7"/>
  <c r="EC208" i="7"/>
  <c r="EA208" i="7"/>
  <c r="DY208" i="7"/>
  <c r="DW208" i="7"/>
  <c r="DU208" i="7"/>
  <c r="DS208" i="7"/>
  <c r="DQ208" i="7"/>
  <c r="DO208" i="7"/>
  <c r="DM208" i="7"/>
  <c r="DK208" i="7"/>
  <c r="DI208" i="7"/>
  <c r="DG208" i="7"/>
  <c r="DE208" i="7"/>
  <c r="AD208" i="7"/>
  <c r="BQ208" i="7" s="1"/>
  <c r="L208" i="7"/>
  <c r="K208" i="7"/>
  <c r="ES207" i="7"/>
  <c r="EQ207" i="7"/>
  <c r="EO207" i="7"/>
  <c r="EM207" i="7"/>
  <c r="EK207" i="7"/>
  <c r="EI207" i="7"/>
  <c r="EG207" i="7"/>
  <c r="EE207" i="7"/>
  <c r="EC207" i="7"/>
  <c r="EA207" i="7"/>
  <c r="DY207" i="7"/>
  <c r="DW207" i="7"/>
  <c r="DU207" i="7"/>
  <c r="DS207" i="7"/>
  <c r="DQ207" i="7"/>
  <c r="DO207" i="7"/>
  <c r="DM207" i="7"/>
  <c r="DK207" i="7"/>
  <c r="DI207" i="7"/>
  <c r="DG207" i="7"/>
  <c r="DE207" i="7"/>
  <c r="AD207" i="7"/>
  <c r="BM207" i="7" s="1"/>
  <c r="L207" i="7"/>
  <c r="K207" i="7"/>
  <c r="ES206" i="7"/>
  <c r="EQ206" i="7"/>
  <c r="EO206" i="7"/>
  <c r="EM206" i="7"/>
  <c r="EK206" i="7"/>
  <c r="EI206" i="7"/>
  <c r="EG206" i="7"/>
  <c r="EE206" i="7"/>
  <c r="EC206" i="7"/>
  <c r="EA206" i="7"/>
  <c r="DY206" i="7"/>
  <c r="DW206" i="7"/>
  <c r="DU206" i="7"/>
  <c r="DS206" i="7"/>
  <c r="DQ206" i="7"/>
  <c r="DO206" i="7"/>
  <c r="DM206" i="7"/>
  <c r="DK206" i="7"/>
  <c r="DI206" i="7"/>
  <c r="DG206" i="7"/>
  <c r="DE206" i="7"/>
  <c r="X206" i="7"/>
  <c r="BS206" i="7" s="1"/>
  <c r="L206" i="7"/>
  <c r="I206" i="7"/>
  <c r="K206" i="7" s="1"/>
  <c r="H206" i="7"/>
  <c r="ES205" i="7"/>
  <c r="EQ205" i="7"/>
  <c r="EO205" i="7"/>
  <c r="EM205" i="7"/>
  <c r="EK205" i="7"/>
  <c r="EI205" i="7"/>
  <c r="EG205" i="7"/>
  <c r="EE205" i="7"/>
  <c r="EC205" i="7"/>
  <c r="EA205" i="7"/>
  <c r="DY205" i="7"/>
  <c r="DW205" i="7"/>
  <c r="DU205" i="7"/>
  <c r="DS205" i="7"/>
  <c r="DQ205" i="7"/>
  <c r="DO205" i="7"/>
  <c r="DM205" i="7"/>
  <c r="DK205" i="7"/>
  <c r="DI205" i="7"/>
  <c r="DG205" i="7"/>
  <c r="DE205" i="7"/>
  <c r="BU205" i="7"/>
  <c r="BS205" i="7"/>
  <c r="BQ205" i="7"/>
  <c r="BO205" i="7"/>
  <c r="BM205" i="7"/>
  <c r="BK205" i="7"/>
  <c r="BI205" i="7"/>
  <c r="BG205" i="7"/>
  <c r="BE205" i="7"/>
  <c r="BC205" i="7"/>
  <c r="BA205" i="7"/>
  <c r="AY205" i="7"/>
  <c r="AW205" i="7"/>
  <c r="AU205" i="7"/>
  <c r="AS205" i="7"/>
  <c r="AQ205" i="7"/>
  <c r="AO205" i="7"/>
  <c r="AM205" i="7"/>
  <c r="AK205" i="7"/>
  <c r="AI205" i="7"/>
  <c r="AG205" i="7"/>
  <c r="AE205" i="7"/>
  <c r="AC205" i="7"/>
  <c r="AA205" i="7"/>
  <c r="Y205" i="7"/>
  <c r="W205" i="7"/>
  <c r="U205" i="7"/>
  <c r="S205" i="7"/>
  <c r="Q205" i="7"/>
  <c r="O205" i="7"/>
  <c r="L205" i="7"/>
  <c r="I205" i="7"/>
  <c r="K205" i="7" s="1"/>
  <c r="ES204" i="7"/>
  <c r="EQ204" i="7"/>
  <c r="EO204" i="7"/>
  <c r="EM204" i="7"/>
  <c r="EK204" i="7"/>
  <c r="EI204" i="7"/>
  <c r="EG204" i="7"/>
  <c r="EE204" i="7"/>
  <c r="EC204" i="7"/>
  <c r="EA204" i="7"/>
  <c r="DY204" i="7"/>
  <c r="DW204" i="7"/>
  <c r="DU204" i="7"/>
  <c r="DS204" i="7"/>
  <c r="DQ204" i="7"/>
  <c r="DO204" i="7"/>
  <c r="DM204" i="7"/>
  <c r="DK204" i="7"/>
  <c r="DI204" i="7"/>
  <c r="DG204" i="7"/>
  <c r="DE204" i="7"/>
  <c r="AD204" i="7"/>
  <c r="AW204" i="7" s="1"/>
  <c r="L204" i="7"/>
  <c r="J204" i="7"/>
  <c r="K204" i="7" s="1"/>
  <c r="H204" i="7"/>
  <c r="ES203" i="7"/>
  <c r="EQ203" i="7"/>
  <c r="EO203" i="7"/>
  <c r="EM203" i="7"/>
  <c r="EK203" i="7"/>
  <c r="EI203" i="7"/>
  <c r="EG203" i="7"/>
  <c r="EE203" i="7"/>
  <c r="EC203" i="7"/>
  <c r="EA203" i="7"/>
  <c r="DY203" i="7"/>
  <c r="DW203" i="7"/>
  <c r="DU203" i="7"/>
  <c r="DS203" i="7"/>
  <c r="DQ203" i="7"/>
  <c r="DO203" i="7"/>
  <c r="DM203" i="7"/>
  <c r="DK203" i="7"/>
  <c r="DI203" i="7"/>
  <c r="DG203" i="7"/>
  <c r="DE203" i="7"/>
  <c r="AD203" i="7"/>
  <c r="AQ203" i="7" s="1"/>
  <c r="L203" i="7"/>
  <c r="J203" i="7"/>
  <c r="K203" i="7" s="1"/>
  <c r="H203" i="7"/>
  <c r="ES202" i="7"/>
  <c r="EQ202" i="7"/>
  <c r="EO202" i="7"/>
  <c r="EM202" i="7"/>
  <c r="EK202" i="7"/>
  <c r="EI202" i="7"/>
  <c r="EG202" i="7"/>
  <c r="EE202" i="7"/>
  <c r="EC202" i="7"/>
  <c r="EA202" i="7"/>
  <c r="DY202" i="7"/>
  <c r="DW202" i="7"/>
  <c r="DU202" i="7"/>
  <c r="DS202" i="7"/>
  <c r="DQ202" i="7"/>
  <c r="DO202" i="7"/>
  <c r="DM202" i="7"/>
  <c r="DK202" i="7"/>
  <c r="DI202" i="7"/>
  <c r="DG202" i="7"/>
  <c r="DE202" i="7"/>
  <c r="AD202" i="7"/>
  <c r="BC202" i="7" s="1"/>
  <c r="L202" i="7"/>
  <c r="K202" i="7"/>
  <c r="H202" i="7"/>
  <c r="DD201" i="7"/>
  <c r="BU201" i="7"/>
  <c r="BS201" i="7"/>
  <c r="BQ201" i="7"/>
  <c r="BO201" i="7"/>
  <c r="BM201" i="7"/>
  <c r="BK201" i="7"/>
  <c r="BI201" i="7"/>
  <c r="BG201" i="7"/>
  <c r="BE201" i="7"/>
  <c r="BC201" i="7"/>
  <c r="BA201" i="7"/>
  <c r="AY201" i="7"/>
  <c r="AW201" i="7"/>
  <c r="AU201" i="7"/>
  <c r="AS201" i="7"/>
  <c r="AQ201" i="7"/>
  <c r="AO201" i="7"/>
  <c r="AM201" i="7"/>
  <c r="AK201" i="7"/>
  <c r="AI201" i="7"/>
  <c r="AG201" i="7"/>
  <c r="AE201" i="7"/>
  <c r="AC201" i="7"/>
  <c r="AA201" i="7"/>
  <c r="Y201" i="7"/>
  <c r="W201" i="7"/>
  <c r="U201" i="7"/>
  <c r="S201" i="7"/>
  <c r="Q201" i="7"/>
  <c r="O201" i="7"/>
  <c r="L201" i="7"/>
  <c r="K201" i="7"/>
  <c r="DD200" i="7"/>
  <c r="EO200" i="7" s="1"/>
  <c r="BU200" i="7"/>
  <c r="BS200" i="7"/>
  <c r="BQ200" i="7"/>
  <c r="BO200" i="7"/>
  <c r="BM200" i="7"/>
  <c r="BK200" i="7"/>
  <c r="BI200" i="7"/>
  <c r="BG200" i="7"/>
  <c r="BE200" i="7"/>
  <c r="BC200" i="7"/>
  <c r="BA200" i="7"/>
  <c r="AY200" i="7"/>
  <c r="AW200" i="7"/>
  <c r="AU200" i="7"/>
  <c r="AS200" i="7"/>
  <c r="AQ200" i="7"/>
  <c r="AO200" i="7"/>
  <c r="AM200" i="7"/>
  <c r="AK200" i="7"/>
  <c r="AI200" i="7"/>
  <c r="AG200" i="7"/>
  <c r="AE200" i="7"/>
  <c r="AC200" i="7"/>
  <c r="AA200" i="7"/>
  <c r="Y200" i="7"/>
  <c r="W200" i="7"/>
  <c r="U200" i="7"/>
  <c r="S200" i="7"/>
  <c r="Q200" i="7"/>
  <c r="O200" i="7"/>
  <c r="L200" i="7"/>
  <c r="K200" i="7"/>
  <c r="DD199" i="7"/>
  <c r="DQ199" i="7" s="1"/>
  <c r="BU199" i="7"/>
  <c r="BS199" i="7"/>
  <c r="BQ199" i="7"/>
  <c r="BO199" i="7"/>
  <c r="BM199" i="7"/>
  <c r="BK199" i="7"/>
  <c r="BI199" i="7"/>
  <c r="BG199" i="7"/>
  <c r="BE199" i="7"/>
  <c r="BC199" i="7"/>
  <c r="BA199" i="7"/>
  <c r="AY199" i="7"/>
  <c r="AW199" i="7"/>
  <c r="AU199" i="7"/>
  <c r="AS199" i="7"/>
  <c r="AQ199" i="7"/>
  <c r="AO199" i="7"/>
  <c r="AM199" i="7"/>
  <c r="AK199" i="7"/>
  <c r="AI199" i="7"/>
  <c r="AG199" i="7"/>
  <c r="AE199" i="7"/>
  <c r="AC199" i="7"/>
  <c r="AA199" i="7"/>
  <c r="Y199" i="7"/>
  <c r="W199" i="7"/>
  <c r="U199" i="7"/>
  <c r="S199" i="7"/>
  <c r="Q199" i="7"/>
  <c r="O199" i="7"/>
  <c r="L199" i="7"/>
  <c r="I199" i="7"/>
  <c r="K199" i="7" s="1"/>
  <c r="DD198" i="7"/>
  <c r="AD198" i="7"/>
  <c r="BO198" i="7" s="1"/>
  <c r="L198" i="7"/>
  <c r="I198" i="7"/>
  <c r="K198" i="7" s="1"/>
  <c r="H198" i="7"/>
  <c r="DD197" i="7"/>
  <c r="EM197" i="7" s="1"/>
  <c r="BS197" i="7"/>
  <c r="BQ197" i="7"/>
  <c r="BO197" i="7"/>
  <c r="BM197" i="7"/>
  <c r="BK197" i="7"/>
  <c r="BI197" i="7"/>
  <c r="BG197" i="7"/>
  <c r="BE197" i="7"/>
  <c r="BC197" i="7"/>
  <c r="BA197" i="7"/>
  <c r="AY197" i="7"/>
  <c r="AW197" i="7"/>
  <c r="AU197" i="7"/>
  <c r="AS197" i="7"/>
  <c r="AQ197" i="7"/>
  <c r="AO197" i="7"/>
  <c r="AM197" i="7"/>
  <c r="AK197" i="7"/>
  <c r="AI197" i="7"/>
  <c r="AG197" i="7"/>
  <c r="AE197" i="7"/>
  <c r="AC197" i="7"/>
  <c r="AA197" i="7"/>
  <c r="Y197" i="7"/>
  <c r="W197" i="7"/>
  <c r="U197" i="7"/>
  <c r="S197" i="7"/>
  <c r="Q197" i="7"/>
  <c r="O197" i="7"/>
  <c r="L197" i="7"/>
  <c r="I197" i="7"/>
  <c r="K197" i="7" s="1"/>
  <c r="H197" i="7"/>
  <c r="DD196" i="7"/>
  <c r="AR196" i="7"/>
  <c r="BI196" i="7" s="1"/>
  <c r="L196" i="7"/>
  <c r="I196" i="7"/>
  <c r="K196" i="7" s="1"/>
  <c r="H196" i="7"/>
  <c r="DD195" i="7"/>
  <c r="DS195" i="7" s="1"/>
  <c r="AD195" i="7"/>
  <c r="BK195" i="7" s="1"/>
  <c r="L195" i="7"/>
  <c r="K195" i="7"/>
  <c r="H195" i="7"/>
  <c r="DD194" i="7"/>
  <c r="DY194" i="7" s="1"/>
  <c r="AD194" i="7"/>
  <c r="BO194" i="7" s="1"/>
  <c r="L194" i="7"/>
  <c r="K194" i="7"/>
  <c r="H194" i="7"/>
  <c r="DD193" i="7"/>
  <c r="EG193" i="7" s="1"/>
  <c r="AD193" i="7"/>
  <c r="BO193" i="7" s="1"/>
  <c r="L193" i="7"/>
  <c r="K193" i="7"/>
  <c r="H193" i="7"/>
  <c r="DD192" i="7"/>
  <c r="DU192" i="7" s="1"/>
  <c r="BS192" i="7"/>
  <c r="BQ192" i="7"/>
  <c r="BO192" i="7"/>
  <c r="BM192" i="7"/>
  <c r="BK192" i="7"/>
  <c r="BI192" i="7"/>
  <c r="BG192" i="7"/>
  <c r="BE192" i="7"/>
  <c r="BC192" i="7"/>
  <c r="BA192" i="7"/>
  <c r="AY192" i="7"/>
  <c r="AW192" i="7"/>
  <c r="AU192" i="7"/>
  <c r="AS192" i="7"/>
  <c r="AQ192" i="7"/>
  <c r="AO192" i="7"/>
  <c r="AM192" i="7"/>
  <c r="AK192" i="7"/>
  <c r="AI192" i="7"/>
  <c r="AG192" i="7"/>
  <c r="AE192" i="7"/>
  <c r="AC192" i="7"/>
  <c r="AA192" i="7"/>
  <c r="Y192" i="7"/>
  <c r="W192" i="7"/>
  <c r="U192" i="7"/>
  <c r="S192" i="7"/>
  <c r="Q192" i="7"/>
  <c r="O192" i="7"/>
  <c r="L192" i="7"/>
  <c r="I192" i="7"/>
  <c r="K192" i="7" s="1"/>
  <c r="H192" i="7"/>
  <c r="DD191" i="7"/>
  <c r="EQ191" i="7" s="1"/>
  <c r="N191" i="7"/>
  <c r="BM191" i="7" s="1"/>
  <c r="L191" i="7"/>
  <c r="I191" i="7"/>
  <c r="K191" i="7" s="1"/>
  <c r="H191" i="7"/>
  <c r="DD190" i="7"/>
  <c r="EI190" i="7" s="1"/>
  <c r="BS190" i="7"/>
  <c r="BQ190" i="7"/>
  <c r="BO190" i="7"/>
  <c r="BM190" i="7"/>
  <c r="BK190" i="7"/>
  <c r="BI190" i="7"/>
  <c r="BG190" i="7"/>
  <c r="BE190" i="7"/>
  <c r="BC190" i="7"/>
  <c r="BA190" i="7"/>
  <c r="AY190" i="7"/>
  <c r="AW190" i="7"/>
  <c r="AU190" i="7"/>
  <c r="AS190" i="7"/>
  <c r="AQ190" i="7"/>
  <c r="AO190" i="7"/>
  <c r="AM190" i="7"/>
  <c r="AK190" i="7"/>
  <c r="AI190" i="7"/>
  <c r="AG190" i="7"/>
  <c r="AE190" i="7"/>
  <c r="AC190" i="7"/>
  <c r="AA190" i="7"/>
  <c r="Y190" i="7"/>
  <c r="W190" i="7"/>
  <c r="U190" i="7"/>
  <c r="S190" i="7"/>
  <c r="Q190" i="7"/>
  <c r="O190" i="7"/>
  <c r="L190" i="7"/>
  <c r="I190" i="7"/>
  <c r="K190" i="7" s="1"/>
  <c r="H190" i="7"/>
  <c r="DD189" i="7"/>
  <c r="EK189" i="7" s="1"/>
  <c r="BS189" i="7"/>
  <c r="BQ189" i="7"/>
  <c r="BO189" i="7"/>
  <c r="BM189" i="7"/>
  <c r="BK189" i="7"/>
  <c r="BI189" i="7"/>
  <c r="BG189" i="7"/>
  <c r="BE189" i="7"/>
  <c r="BC189" i="7"/>
  <c r="BA189" i="7"/>
  <c r="AY189" i="7"/>
  <c r="AW189" i="7"/>
  <c r="AU189" i="7"/>
  <c r="AS189" i="7"/>
  <c r="AQ189" i="7"/>
  <c r="AO189" i="7"/>
  <c r="AM189" i="7"/>
  <c r="AK189" i="7"/>
  <c r="AI189" i="7"/>
  <c r="AG189" i="7"/>
  <c r="AE189" i="7"/>
  <c r="AC189" i="7"/>
  <c r="AA189" i="7"/>
  <c r="Y189" i="7"/>
  <c r="W189" i="7"/>
  <c r="U189" i="7"/>
  <c r="S189" i="7"/>
  <c r="Q189" i="7"/>
  <c r="O189" i="7"/>
  <c r="L189" i="7"/>
  <c r="I189" i="7"/>
  <c r="K189" i="7" s="1"/>
  <c r="H189" i="7"/>
  <c r="DD188" i="7"/>
  <c r="EI188" i="7" s="1"/>
  <c r="N188" i="7"/>
  <c r="BS188" i="7" s="1"/>
  <c r="L188" i="7"/>
  <c r="I188" i="7"/>
  <c r="K188" i="7" s="1"/>
  <c r="H188" i="7"/>
  <c r="DD187" i="7"/>
  <c r="EQ187" i="7" s="1"/>
  <c r="X187" i="7"/>
  <c r="BS187" i="7" s="1"/>
  <c r="L187" i="7"/>
  <c r="I187" i="7"/>
  <c r="K187" i="7" s="1"/>
  <c r="H187" i="7"/>
  <c r="DD186" i="7"/>
  <c r="EI186" i="7" s="1"/>
  <c r="BS186" i="7"/>
  <c r="BQ186" i="7"/>
  <c r="BO186" i="7"/>
  <c r="BM186" i="7"/>
  <c r="BK186" i="7"/>
  <c r="BI186" i="7"/>
  <c r="BG186" i="7"/>
  <c r="BE186" i="7"/>
  <c r="BC186" i="7"/>
  <c r="BA186" i="7"/>
  <c r="AY186" i="7"/>
  <c r="AW186" i="7"/>
  <c r="AU186" i="7"/>
  <c r="AS186" i="7"/>
  <c r="AQ186" i="7"/>
  <c r="AO186" i="7"/>
  <c r="AM186" i="7"/>
  <c r="AK186" i="7"/>
  <c r="AI186" i="7"/>
  <c r="AG186" i="7"/>
  <c r="AE186" i="7"/>
  <c r="AC186" i="7"/>
  <c r="AA186" i="7"/>
  <c r="Y186" i="7"/>
  <c r="W186" i="7"/>
  <c r="U186" i="7"/>
  <c r="S186" i="7"/>
  <c r="Q186" i="7"/>
  <c r="O186" i="7"/>
  <c r="L186" i="7"/>
  <c r="I186" i="7"/>
  <c r="K186" i="7" s="1"/>
  <c r="H186" i="7"/>
  <c r="ES185" i="7"/>
  <c r="EQ185" i="7"/>
  <c r="EO185" i="7"/>
  <c r="EM185" i="7"/>
  <c r="EK185" i="7"/>
  <c r="EI185" i="7"/>
  <c r="EG185" i="7"/>
  <c r="EE185" i="7"/>
  <c r="EC185" i="7"/>
  <c r="EA185" i="7"/>
  <c r="DY185" i="7"/>
  <c r="DW185" i="7"/>
  <c r="DU185" i="7"/>
  <c r="DS185" i="7"/>
  <c r="DQ185" i="7"/>
  <c r="DO185" i="7"/>
  <c r="DM185" i="7"/>
  <c r="DK185" i="7"/>
  <c r="DI185" i="7"/>
  <c r="DG185" i="7"/>
  <c r="DE185" i="7"/>
  <c r="AD185" i="7"/>
  <c r="BO185" i="7" s="1"/>
  <c r="L185" i="7"/>
  <c r="J185" i="7"/>
  <c r="K185" i="7" s="1"/>
  <c r="ES184" i="7"/>
  <c r="EQ184" i="7"/>
  <c r="EO184" i="7"/>
  <c r="EM184" i="7"/>
  <c r="EK184" i="7"/>
  <c r="EI184" i="7"/>
  <c r="EG184" i="7"/>
  <c r="EE184" i="7"/>
  <c r="EC184" i="7"/>
  <c r="EA184" i="7"/>
  <c r="DY184" i="7"/>
  <c r="DW184" i="7"/>
  <c r="DU184" i="7"/>
  <c r="DS184" i="7"/>
  <c r="DQ184" i="7"/>
  <c r="DO184" i="7"/>
  <c r="DM184" i="7"/>
  <c r="DK184" i="7"/>
  <c r="DI184" i="7"/>
  <c r="DG184" i="7"/>
  <c r="DE184" i="7"/>
  <c r="AD184" i="7"/>
  <c r="BE184" i="7" s="1"/>
  <c r="L184" i="7"/>
  <c r="J184" i="7"/>
  <c r="K184" i="7" s="1"/>
  <c r="ES183" i="7"/>
  <c r="EQ183" i="7"/>
  <c r="EO183" i="7"/>
  <c r="EM183" i="7"/>
  <c r="EK183" i="7"/>
  <c r="EI183" i="7"/>
  <c r="EG183" i="7"/>
  <c r="EE183" i="7"/>
  <c r="EC183" i="7"/>
  <c r="EA183" i="7"/>
  <c r="DY183" i="7"/>
  <c r="DW183" i="7"/>
  <c r="DU183" i="7"/>
  <c r="DS183" i="7"/>
  <c r="DQ183" i="7"/>
  <c r="DO183" i="7"/>
  <c r="DM183" i="7"/>
  <c r="DK183" i="7"/>
  <c r="DI183" i="7"/>
  <c r="DG183" i="7"/>
  <c r="DE183" i="7"/>
  <c r="AD183" i="7"/>
  <c r="BS183" i="7" s="1"/>
  <c r="L183" i="7"/>
  <c r="J183" i="7"/>
  <c r="K183" i="7" s="1"/>
  <c r="ES182" i="7"/>
  <c r="EQ182" i="7"/>
  <c r="EO182" i="7"/>
  <c r="EM182" i="7"/>
  <c r="EK182" i="7"/>
  <c r="EI182" i="7"/>
  <c r="EG182" i="7"/>
  <c r="EE182" i="7"/>
  <c r="EC182" i="7"/>
  <c r="EA182" i="7"/>
  <c r="DY182" i="7"/>
  <c r="DW182" i="7"/>
  <c r="DU182" i="7"/>
  <c r="DS182" i="7"/>
  <c r="DQ182" i="7"/>
  <c r="DO182" i="7"/>
  <c r="DM182" i="7"/>
  <c r="DK182" i="7"/>
  <c r="DI182" i="7"/>
  <c r="DG182" i="7"/>
  <c r="DE182" i="7"/>
  <c r="AD182" i="7"/>
  <c r="BQ182" i="7" s="1"/>
  <c r="L182" i="7"/>
  <c r="J182" i="7"/>
  <c r="K182" i="7" s="1"/>
  <c r="ES181" i="7"/>
  <c r="EQ181" i="7"/>
  <c r="EO181" i="7"/>
  <c r="EM181" i="7"/>
  <c r="EK181" i="7"/>
  <c r="EI181" i="7"/>
  <c r="EG181" i="7"/>
  <c r="EE181" i="7"/>
  <c r="EC181" i="7"/>
  <c r="EA181" i="7"/>
  <c r="DY181" i="7"/>
  <c r="DW181" i="7"/>
  <c r="DU181" i="7"/>
  <c r="DS181" i="7"/>
  <c r="DQ181" i="7"/>
  <c r="DO181" i="7"/>
  <c r="DM181" i="7"/>
  <c r="DK181" i="7"/>
  <c r="DI181" i="7"/>
  <c r="DG181" i="7"/>
  <c r="DE181" i="7"/>
  <c r="AD181" i="7"/>
  <c r="BI181" i="7" s="1"/>
  <c r="L181" i="7"/>
  <c r="J181" i="7"/>
  <c r="K181" i="7" s="1"/>
  <c r="ES180" i="7"/>
  <c r="EQ180" i="7"/>
  <c r="EO180" i="7"/>
  <c r="EM180" i="7"/>
  <c r="EK180" i="7"/>
  <c r="EI180" i="7"/>
  <c r="EG180" i="7"/>
  <c r="EE180" i="7"/>
  <c r="EC180" i="7"/>
  <c r="EA180" i="7"/>
  <c r="DY180" i="7"/>
  <c r="DW180" i="7"/>
  <c r="DU180" i="7"/>
  <c r="DS180" i="7"/>
  <c r="DQ180" i="7"/>
  <c r="DO180" i="7"/>
  <c r="DM180" i="7"/>
  <c r="DK180" i="7"/>
  <c r="DI180" i="7"/>
  <c r="DG180" i="7"/>
  <c r="DE180" i="7"/>
  <c r="AD180" i="7"/>
  <c r="AY180" i="7" s="1"/>
  <c r="L180" i="7"/>
  <c r="J180" i="7"/>
  <c r="K180" i="7" s="1"/>
  <c r="H180" i="7"/>
  <c r="ES179" i="7"/>
  <c r="EQ179" i="7"/>
  <c r="EO179" i="7"/>
  <c r="EM179" i="7"/>
  <c r="EK179" i="7"/>
  <c r="EI179" i="7"/>
  <c r="EG179" i="7"/>
  <c r="EE179" i="7"/>
  <c r="EC179" i="7"/>
  <c r="EA179" i="7"/>
  <c r="DY179" i="7"/>
  <c r="DW179" i="7"/>
  <c r="DU179" i="7"/>
  <c r="DS179" i="7"/>
  <c r="DQ179" i="7"/>
  <c r="DO179" i="7"/>
  <c r="DM179" i="7"/>
  <c r="DK179" i="7"/>
  <c r="DI179" i="7"/>
  <c r="DG179" i="7"/>
  <c r="DE179" i="7"/>
  <c r="AD179" i="7"/>
  <c r="AY179" i="7" s="1"/>
  <c r="L179" i="7"/>
  <c r="J179" i="7"/>
  <c r="K179" i="7" s="1"/>
  <c r="H179" i="7"/>
  <c r="ES178" i="7"/>
  <c r="EQ178" i="7"/>
  <c r="EO178" i="7"/>
  <c r="EM178" i="7"/>
  <c r="EK178" i="7"/>
  <c r="EI178" i="7"/>
  <c r="EG178" i="7"/>
  <c r="EE178" i="7"/>
  <c r="EC178" i="7"/>
  <c r="EA178" i="7"/>
  <c r="DY178" i="7"/>
  <c r="DW178" i="7"/>
  <c r="DU178" i="7"/>
  <c r="DS178" i="7"/>
  <c r="DQ178" i="7"/>
  <c r="DO178" i="7"/>
  <c r="DM178" i="7"/>
  <c r="DK178" i="7"/>
  <c r="DI178" i="7"/>
  <c r="DG178" i="7"/>
  <c r="DE178" i="7"/>
  <c r="AD178" i="7"/>
  <c r="AY178" i="7" s="1"/>
  <c r="L178" i="7"/>
  <c r="J178" i="7"/>
  <c r="K178" i="7" s="1"/>
  <c r="ES177" i="7"/>
  <c r="EQ177" i="7"/>
  <c r="EO177" i="7"/>
  <c r="EM177" i="7"/>
  <c r="EK177" i="7"/>
  <c r="EI177" i="7"/>
  <c r="EG177" i="7"/>
  <c r="EE177" i="7"/>
  <c r="EC177" i="7"/>
  <c r="EA177" i="7"/>
  <c r="DY177" i="7"/>
  <c r="DW177" i="7"/>
  <c r="DU177" i="7"/>
  <c r="DS177" i="7"/>
  <c r="DQ177" i="7"/>
  <c r="DO177" i="7"/>
  <c r="DM177" i="7"/>
  <c r="DK177" i="7"/>
  <c r="DI177" i="7"/>
  <c r="DG177" i="7"/>
  <c r="DE177" i="7"/>
  <c r="AD177" i="7"/>
  <c r="BI177" i="7" s="1"/>
  <c r="L177" i="7"/>
  <c r="K177" i="7"/>
  <c r="ES176" i="7"/>
  <c r="EQ176" i="7"/>
  <c r="EO176" i="7"/>
  <c r="EM176" i="7"/>
  <c r="EK176" i="7"/>
  <c r="EI176" i="7"/>
  <c r="EG176" i="7"/>
  <c r="EE176" i="7"/>
  <c r="EC176" i="7"/>
  <c r="EA176" i="7"/>
  <c r="DY176" i="7"/>
  <c r="DW176" i="7"/>
  <c r="DU176" i="7"/>
  <c r="DS176" i="7"/>
  <c r="DQ176" i="7"/>
  <c r="DO176" i="7"/>
  <c r="DM176" i="7"/>
  <c r="DK176" i="7"/>
  <c r="DI176" i="7"/>
  <c r="DG176" i="7"/>
  <c r="DE176" i="7"/>
  <c r="AD176" i="7"/>
  <c r="L176" i="7"/>
  <c r="K176" i="7"/>
  <c r="ES175" i="7"/>
  <c r="EQ175" i="7"/>
  <c r="EO175" i="7"/>
  <c r="EM175" i="7"/>
  <c r="EK175" i="7"/>
  <c r="EI175" i="7"/>
  <c r="EG175" i="7"/>
  <c r="EE175" i="7"/>
  <c r="EC175" i="7"/>
  <c r="EA175" i="7"/>
  <c r="DY175" i="7"/>
  <c r="DW175" i="7"/>
  <c r="DU175" i="7"/>
  <c r="DS175" i="7"/>
  <c r="DQ175" i="7"/>
  <c r="DO175" i="7"/>
  <c r="DM175" i="7"/>
  <c r="DK175" i="7"/>
  <c r="DI175" i="7"/>
  <c r="DG175" i="7"/>
  <c r="DE175" i="7"/>
  <c r="AD175" i="7"/>
  <c r="BI175" i="7" s="1"/>
  <c r="L175" i="7"/>
  <c r="K175" i="7"/>
  <c r="H175" i="7"/>
  <c r="ES174" i="7"/>
  <c r="EQ174" i="7"/>
  <c r="EO174" i="7"/>
  <c r="EM174" i="7"/>
  <c r="EK174" i="7"/>
  <c r="EI174" i="7"/>
  <c r="EG174" i="7"/>
  <c r="EE174" i="7"/>
  <c r="EC174" i="7"/>
  <c r="EA174" i="7"/>
  <c r="DY174" i="7"/>
  <c r="DW174" i="7"/>
  <c r="DU174" i="7"/>
  <c r="DS174" i="7"/>
  <c r="DQ174" i="7"/>
  <c r="DO174" i="7"/>
  <c r="DM174" i="7"/>
  <c r="DK174" i="7"/>
  <c r="DI174" i="7"/>
  <c r="DG174" i="7"/>
  <c r="DE174" i="7"/>
  <c r="AD174" i="7"/>
  <c r="BI174" i="7" s="1"/>
  <c r="L174" i="7"/>
  <c r="K174" i="7"/>
  <c r="H174" i="7"/>
  <c r="ES173" i="7"/>
  <c r="EQ173" i="7"/>
  <c r="EO173" i="7"/>
  <c r="EM173" i="7"/>
  <c r="EK173" i="7"/>
  <c r="EI173" i="7"/>
  <c r="EG173" i="7"/>
  <c r="EE173" i="7"/>
  <c r="EC173" i="7"/>
  <c r="EA173" i="7"/>
  <c r="DY173" i="7"/>
  <c r="DW173" i="7"/>
  <c r="DU173" i="7"/>
  <c r="DS173" i="7"/>
  <c r="DQ173" i="7"/>
  <c r="DO173" i="7"/>
  <c r="DM173" i="7"/>
  <c r="DK173" i="7"/>
  <c r="DI173" i="7"/>
  <c r="DG173" i="7"/>
  <c r="DE173" i="7"/>
  <c r="AD173" i="7"/>
  <c r="BI173" i="7" s="1"/>
  <c r="K173" i="7"/>
  <c r="H173" i="7"/>
  <c r="ES172" i="7"/>
  <c r="EQ172" i="7"/>
  <c r="EO172" i="7"/>
  <c r="EM172" i="7"/>
  <c r="EK172" i="7"/>
  <c r="EI172" i="7"/>
  <c r="EG172" i="7"/>
  <c r="EE172" i="7"/>
  <c r="EC172" i="7"/>
  <c r="EA172" i="7"/>
  <c r="DY172" i="7"/>
  <c r="DW172" i="7"/>
  <c r="DU172" i="7"/>
  <c r="DS172" i="7"/>
  <c r="DQ172" i="7"/>
  <c r="DO172" i="7"/>
  <c r="DM172" i="7"/>
  <c r="DK172" i="7"/>
  <c r="DI172" i="7"/>
  <c r="DG172" i="7"/>
  <c r="DE172" i="7"/>
  <c r="AD172" i="7"/>
  <c r="O172" i="7" s="1"/>
  <c r="K172" i="7"/>
  <c r="H172" i="7"/>
  <c r="ES171" i="7"/>
  <c r="EQ171" i="7"/>
  <c r="EO171" i="7"/>
  <c r="EM171" i="7"/>
  <c r="EK171" i="7"/>
  <c r="EI171" i="7"/>
  <c r="EG171" i="7"/>
  <c r="EE171" i="7"/>
  <c r="EC171" i="7"/>
  <c r="EA171" i="7"/>
  <c r="DY171" i="7"/>
  <c r="DW171" i="7"/>
  <c r="DU171" i="7"/>
  <c r="DS171" i="7"/>
  <c r="DQ171" i="7"/>
  <c r="DO171" i="7"/>
  <c r="DM171" i="7"/>
  <c r="DK171" i="7"/>
  <c r="DI171" i="7"/>
  <c r="DG171" i="7"/>
  <c r="DE171" i="7"/>
  <c r="AD171" i="7"/>
  <c r="BM171" i="7" s="1"/>
  <c r="K171" i="7"/>
  <c r="H171" i="7"/>
  <c r="ES170" i="7"/>
  <c r="EQ170" i="7"/>
  <c r="EO170" i="7"/>
  <c r="EM170" i="7"/>
  <c r="EK170" i="7"/>
  <c r="EI170" i="7"/>
  <c r="EG170" i="7"/>
  <c r="EE170" i="7"/>
  <c r="EC170" i="7"/>
  <c r="EA170" i="7"/>
  <c r="DY170" i="7"/>
  <c r="DW170" i="7"/>
  <c r="DU170" i="7"/>
  <c r="DS170" i="7"/>
  <c r="DQ170" i="7"/>
  <c r="DO170" i="7"/>
  <c r="DM170" i="7"/>
  <c r="DK170" i="7"/>
  <c r="DI170" i="7"/>
  <c r="DG170" i="7"/>
  <c r="DE170" i="7"/>
  <c r="AD170" i="7"/>
  <c r="K170" i="7"/>
  <c r="H170" i="7"/>
  <c r="ES169" i="7"/>
  <c r="EQ169" i="7"/>
  <c r="EO169" i="7"/>
  <c r="EM169" i="7"/>
  <c r="EK169" i="7"/>
  <c r="EI169" i="7"/>
  <c r="EG169" i="7"/>
  <c r="EE169" i="7"/>
  <c r="EC169" i="7"/>
  <c r="EA169" i="7"/>
  <c r="DY169" i="7"/>
  <c r="DW169" i="7"/>
  <c r="DU169" i="7"/>
  <c r="DS169" i="7"/>
  <c r="DQ169" i="7"/>
  <c r="DO169" i="7"/>
  <c r="DM169" i="7"/>
  <c r="DK169" i="7"/>
  <c r="DI169" i="7"/>
  <c r="DG169" i="7"/>
  <c r="DE169" i="7"/>
  <c r="AD169" i="7"/>
  <c r="AG169" i="7" s="1"/>
  <c r="K169" i="7"/>
  <c r="H169" i="7"/>
  <c r="ES168" i="7"/>
  <c r="EQ168" i="7"/>
  <c r="EO168" i="7"/>
  <c r="EM168" i="7"/>
  <c r="EK168" i="7"/>
  <c r="EI168" i="7"/>
  <c r="EG168" i="7"/>
  <c r="EE168" i="7"/>
  <c r="EC168" i="7"/>
  <c r="EA168" i="7"/>
  <c r="DY168" i="7"/>
  <c r="DW168" i="7"/>
  <c r="DU168" i="7"/>
  <c r="DS168" i="7"/>
  <c r="DQ168" i="7"/>
  <c r="DO168" i="7"/>
  <c r="DM168" i="7"/>
  <c r="DK168" i="7"/>
  <c r="DI168" i="7"/>
  <c r="DG168" i="7"/>
  <c r="DE168" i="7"/>
  <c r="AD168" i="7"/>
  <c r="AY168" i="7" s="1"/>
  <c r="K168" i="7"/>
  <c r="H168" i="7"/>
  <c r="ES167" i="7"/>
  <c r="EQ167" i="7"/>
  <c r="EO167" i="7"/>
  <c r="EM167" i="7"/>
  <c r="EK167" i="7"/>
  <c r="EI167" i="7"/>
  <c r="EG167" i="7"/>
  <c r="EE167" i="7"/>
  <c r="EC167" i="7"/>
  <c r="EA167" i="7"/>
  <c r="DY167" i="7"/>
  <c r="DW167" i="7"/>
  <c r="DU167" i="7"/>
  <c r="DS167" i="7"/>
  <c r="DQ167" i="7"/>
  <c r="DO167" i="7"/>
  <c r="DM167" i="7"/>
  <c r="DK167" i="7"/>
  <c r="DI167" i="7"/>
  <c r="DG167" i="7"/>
  <c r="DE167" i="7"/>
  <c r="AD167" i="7"/>
  <c r="AM167" i="7" s="1"/>
  <c r="K167" i="7"/>
  <c r="H167" i="7"/>
  <c r="ES166" i="7"/>
  <c r="EQ166" i="7"/>
  <c r="EO166" i="7"/>
  <c r="EM166" i="7"/>
  <c r="EK166" i="7"/>
  <c r="EI166" i="7"/>
  <c r="EG166" i="7"/>
  <c r="EE166" i="7"/>
  <c r="EC166" i="7"/>
  <c r="EA166" i="7"/>
  <c r="DY166" i="7"/>
  <c r="DW166" i="7"/>
  <c r="DU166" i="7"/>
  <c r="DS166" i="7"/>
  <c r="DQ166" i="7"/>
  <c r="DO166" i="7"/>
  <c r="DM166" i="7"/>
  <c r="DK166" i="7"/>
  <c r="DI166" i="7"/>
  <c r="DG166" i="7"/>
  <c r="DE166" i="7"/>
  <c r="AD166" i="7"/>
  <c r="BI166" i="7" s="1"/>
  <c r="I166" i="7"/>
  <c r="K166" i="7" s="1"/>
  <c r="H166" i="7"/>
  <c r="ES165" i="7"/>
  <c r="EQ165" i="7"/>
  <c r="EO165" i="7"/>
  <c r="EM165" i="7"/>
  <c r="EK165" i="7"/>
  <c r="EI165" i="7"/>
  <c r="EG165" i="7"/>
  <c r="EE165" i="7"/>
  <c r="EC165" i="7"/>
  <c r="EA165" i="7"/>
  <c r="DY165" i="7"/>
  <c r="DW165" i="7"/>
  <c r="DU165" i="7"/>
  <c r="DS165" i="7"/>
  <c r="DQ165" i="7"/>
  <c r="DO165" i="7"/>
  <c r="DM165" i="7"/>
  <c r="DK165" i="7"/>
  <c r="DI165" i="7"/>
  <c r="DG165" i="7"/>
  <c r="DE165" i="7"/>
  <c r="AD165" i="7"/>
  <c r="I165" i="7"/>
  <c r="K165" i="7" s="1"/>
  <c r="H165" i="7"/>
  <c r="ES164" i="7"/>
  <c r="EQ164" i="7"/>
  <c r="EO164" i="7"/>
  <c r="EM164" i="7"/>
  <c r="EK164" i="7"/>
  <c r="EI164" i="7"/>
  <c r="EG164" i="7"/>
  <c r="EE164" i="7"/>
  <c r="EC164" i="7"/>
  <c r="EA164" i="7"/>
  <c r="DY164" i="7"/>
  <c r="DW164" i="7"/>
  <c r="DU164" i="7"/>
  <c r="DS164" i="7"/>
  <c r="DQ164" i="7"/>
  <c r="DO164" i="7"/>
  <c r="DM164" i="7"/>
  <c r="DK164" i="7"/>
  <c r="DI164" i="7"/>
  <c r="DG164" i="7"/>
  <c r="DE164" i="7"/>
  <c r="AD164" i="7"/>
  <c r="I164" i="7"/>
  <c r="K164" i="7" s="1"/>
  <c r="H164" i="7"/>
  <c r="ES163" i="7"/>
  <c r="EQ163" i="7"/>
  <c r="EO163" i="7"/>
  <c r="EM163" i="7"/>
  <c r="EK163" i="7"/>
  <c r="EI163" i="7"/>
  <c r="EG163" i="7"/>
  <c r="EE163" i="7"/>
  <c r="EC163" i="7"/>
  <c r="EA163" i="7"/>
  <c r="DY163" i="7"/>
  <c r="DW163" i="7"/>
  <c r="DU163" i="7"/>
  <c r="DS163" i="7"/>
  <c r="DQ163" i="7"/>
  <c r="DO163" i="7"/>
  <c r="DM163" i="7"/>
  <c r="DK163" i="7"/>
  <c r="DI163" i="7"/>
  <c r="DG163" i="7"/>
  <c r="DE163" i="7"/>
  <c r="AD163" i="7"/>
  <c r="O163" i="7" s="1"/>
  <c r="I163" i="7"/>
  <c r="K163" i="7" s="1"/>
  <c r="H163" i="7"/>
  <c r="ES162" i="7"/>
  <c r="EQ162" i="7"/>
  <c r="EO162" i="7"/>
  <c r="EM162" i="7"/>
  <c r="EK162" i="7"/>
  <c r="EI162" i="7"/>
  <c r="EG162" i="7"/>
  <c r="EE162" i="7"/>
  <c r="EC162" i="7"/>
  <c r="EA162" i="7"/>
  <c r="DY162" i="7"/>
  <c r="DW162" i="7"/>
  <c r="DU162" i="7"/>
  <c r="DS162" i="7"/>
  <c r="DQ162" i="7"/>
  <c r="DO162" i="7"/>
  <c r="DM162" i="7"/>
  <c r="DK162" i="7"/>
  <c r="DI162" i="7"/>
  <c r="DG162" i="7"/>
  <c r="DE162" i="7"/>
  <c r="AD162" i="7"/>
  <c r="AE162" i="7" s="1"/>
  <c r="I162" i="7"/>
  <c r="K162" i="7" s="1"/>
  <c r="H162" i="7"/>
  <c r="ES161" i="7"/>
  <c r="EQ161" i="7"/>
  <c r="EO161" i="7"/>
  <c r="EM161" i="7"/>
  <c r="EK161" i="7"/>
  <c r="EI161" i="7"/>
  <c r="EG161" i="7"/>
  <c r="EE161" i="7"/>
  <c r="EC161" i="7"/>
  <c r="EA161" i="7"/>
  <c r="DY161" i="7"/>
  <c r="DW161" i="7"/>
  <c r="DU161" i="7"/>
  <c r="DS161" i="7"/>
  <c r="DQ161" i="7"/>
  <c r="DO161" i="7"/>
  <c r="DM161" i="7"/>
  <c r="DK161" i="7"/>
  <c r="DI161" i="7"/>
  <c r="DG161" i="7"/>
  <c r="DE161" i="7"/>
  <c r="AD161" i="7"/>
  <c r="I161" i="7"/>
  <c r="K161" i="7" s="1"/>
  <c r="H161" i="7"/>
  <c r="ES160" i="7"/>
  <c r="EQ160" i="7"/>
  <c r="EO160" i="7"/>
  <c r="EM160" i="7"/>
  <c r="EK160" i="7"/>
  <c r="EI160" i="7"/>
  <c r="EG160" i="7"/>
  <c r="EE160" i="7"/>
  <c r="EC160" i="7"/>
  <c r="EA160" i="7"/>
  <c r="DY160" i="7"/>
  <c r="DW160" i="7"/>
  <c r="DU160" i="7"/>
  <c r="DS160" i="7"/>
  <c r="DQ160" i="7"/>
  <c r="DO160" i="7"/>
  <c r="DM160" i="7"/>
  <c r="DK160" i="7"/>
  <c r="DI160" i="7"/>
  <c r="DG160" i="7"/>
  <c r="DE160" i="7"/>
  <c r="AD160" i="7"/>
  <c r="I160" i="7"/>
  <c r="K160" i="7" s="1"/>
  <c r="H160" i="7"/>
  <c r="ES159" i="7"/>
  <c r="EQ159" i="7"/>
  <c r="EO159" i="7"/>
  <c r="EM159" i="7"/>
  <c r="EK159" i="7"/>
  <c r="EI159" i="7"/>
  <c r="EG159" i="7"/>
  <c r="EE159" i="7"/>
  <c r="EC159" i="7"/>
  <c r="EA159" i="7"/>
  <c r="DY159" i="7"/>
  <c r="DW159" i="7"/>
  <c r="DU159" i="7"/>
  <c r="DS159" i="7"/>
  <c r="DQ159" i="7"/>
  <c r="DO159" i="7"/>
  <c r="DM159" i="7"/>
  <c r="DK159" i="7"/>
  <c r="DI159" i="7"/>
  <c r="DG159" i="7"/>
  <c r="DE159" i="7"/>
  <c r="AD159" i="7"/>
  <c r="BG159" i="7" s="1"/>
  <c r="I159" i="7"/>
  <c r="K159" i="7" s="1"/>
  <c r="H159" i="7"/>
  <c r="ES158" i="7"/>
  <c r="EQ158" i="7"/>
  <c r="EO158" i="7"/>
  <c r="EM158" i="7"/>
  <c r="EK158" i="7"/>
  <c r="EI158" i="7"/>
  <c r="EG158" i="7"/>
  <c r="EE158" i="7"/>
  <c r="EC158" i="7"/>
  <c r="EA158" i="7"/>
  <c r="DY158" i="7"/>
  <c r="DW158" i="7"/>
  <c r="DU158" i="7"/>
  <c r="DS158" i="7"/>
  <c r="DQ158" i="7"/>
  <c r="DO158" i="7"/>
  <c r="DM158" i="7"/>
  <c r="DK158" i="7"/>
  <c r="DI158" i="7"/>
  <c r="DG158" i="7"/>
  <c r="DE158" i="7"/>
  <c r="AD158" i="7"/>
  <c r="BQ158" i="7" s="1"/>
  <c r="L158" i="7"/>
  <c r="I158" i="7"/>
  <c r="K158" i="7" s="1"/>
  <c r="ES157" i="7"/>
  <c r="EQ157" i="7"/>
  <c r="EO157" i="7"/>
  <c r="EM157" i="7"/>
  <c r="EK157" i="7"/>
  <c r="EI157" i="7"/>
  <c r="EG157" i="7"/>
  <c r="EE157" i="7"/>
  <c r="EC157" i="7"/>
  <c r="EA157" i="7"/>
  <c r="DY157" i="7"/>
  <c r="DW157" i="7"/>
  <c r="DU157" i="7"/>
  <c r="DS157" i="7"/>
  <c r="DQ157" i="7"/>
  <c r="DO157" i="7"/>
  <c r="DM157" i="7"/>
  <c r="DK157" i="7"/>
  <c r="DI157" i="7"/>
  <c r="DG157" i="7"/>
  <c r="DE157" i="7"/>
  <c r="AD157" i="7"/>
  <c r="L157" i="7"/>
  <c r="I157" i="7"/>
  <c r="K157" i="7" s="1"/>
  <c r="ES156" i="7"/>
  <c r="EQ156" i="7"/>
  <c r="EO156" i="7"/>
  <c r="EM156" i="7"/>
  <c r="EK156" i="7"/>
  <c r="EI156" i="7"/>
  <c r="EG156" i="7"/>
  <c r="EE156" i="7"/>
  <c r="EC156" i="7"/>
  <c r="EA156" i="7"/>
  <c r="DY156" i="7"/>
  <c r="DW156" i="7"/>
  <c r="DU156" i="7"/>
  <c r="DS156" i="7"/>
  <c r="DQ156" i="7"/>
  <c r="DO156" i="7"/>
  <c r="DM156" i="7"/>
  <c r="DK156" i="7"/>
  <c r="DI156" i="7"/>
  <c r="DG156" i="7"/>
  <c r="DE156" i="7"/>
  <c r="AD156" i="7"/>
  <c r="AW156" i="7" s="1"/>
  <c r="L156" i="7"/>
  <c r="I156" i="7"/>
  <c r="K156" i="7" s="1"/>
  <c r="ES155" i="7"/>
  <c r="EQ155" i="7"/>
  <c r="EO155" i="7"/>
  <c r="EM155" i="7"/>
  <c r="EK155" i="7"/>
  <c r="EI155" i="7"/>
  <c r="EG155" i="7"/>
  <c r="EE155" i="7"/>
  <c r="EC155" i="7"/>
  <c r="EA155" i="7"/>
  <c r="DY155" i="7"/>
  <c r="DW155" i="7"/>
  <c r="DU155" i="7"/>
  <c r="DS155" i="7"/>
  <c r="DQ155" i="7"/>
  <c r="DO155" i="7"/>
  <c r="DM155" i="7"/>
  <c r="DK155" i="7"/>
  <c r="DI155" i="7"/>
  <c r="DG155" i="7"/>
  <c r="DE155" i="7"/>
  <c r="AD155" i="7"/>
  <c r="BA155" i="7" s="1"/>
  <c r="L155" i="7"/>
  <c r="I155" i="7"/>
  <c r="K155" i="7" s="1"/>
  <c r="ES154" i="7"/>
  <c r="EQ154" i="7"/>
  <c r="EO154" i="7"/>
  <c r="EM154" i="7"/>
  <c r="EK154" i="7"/>
  <c r="EI154" i="7"/>
  <c r="EG154" i="7"/>
  <c r="EE154" i="7"/>
  <c r="EC154" i="7"/>
  <c r="EA154" i="7"/>
  <c r="DY154" i="7"/>
  <c r="DW154" i="7"/>
  <c r="DU154" i="7"/>
  <c r="DS154" i="7"/>
  <c r="DQ154" i="7"/>
  <c r="DO154" i="7"/>
  <c r="DM154" i="7"/>
  <c r="DK154" i="7"/>
  <c r="DI154" i="7"/>
  <c r="DG154" i="7"/>
  <c r="DE154" i="7"/>
  <c r="AD154" i="7"/>
  <c r="AA154" i="7" s="1"/>
  <c r="L154" i="7"/>
  <c r="I154" i="7"/>
  <c r="K154" i="7" s="1"/>
  <c r="ES153" i="7"/>
  <c r="EQ153" i="7"/>
  <c r="EO153" i="7"/>
  <c r="EM153" i="7"/>
  <c r="EK153" i="7"/>
  <c r="EI153" i="7"/>
  <c r="EG153" i="7"/>
  <c r="EE153" i="7"/>
  <c r="EC153" i="7"/>
  <c r="EA153" i="7"/>
  <c r="DY153" i="7"/>
  <c r="DW153" i="7"/>
  <c r="DU153" i="7"/>
  <c r="DS153" i="7"/>
  <c r="DQ153" i="7"/>
  <c r="DO153" i="7"/>
  <c r="DM153" i="7"/>
  <c r="DK153" i="7"/>
  <c r="DI153" i="7"/>
  <c r="DG153" i="7"/>
  <c r="DE153" i="7"/>
  <c r="AD153" i="7"/>
  <c r="BI153" i="7" s="1"/>
  <c r="L153" i="7"/>
  <c r="I153" i="7"/>
  <c r="K153" i="7" s="1"/>
  <c r="ES152" i="7"/>
  <c r="EQ152" i="7"/>
  <c r="EO152" i="7"/>
  <c r="EM152" i="7"/>
  <c r="EK152" i="7"/>
  <c r="EI152" i="7"/>
  <c r="EG152" i="7"/>
  <c r="EE152" i="7"/>
  <c r="EC152" i="7"/>
  <c r="EA152" i="7"/>
  <c r="DY152" i="7"/>
  <c r="DW152" i="7"/>
  <c r="DU152" i="7"/>
  <c r="DS152" i="7"/>
  <c r="DQ152" i="7"/>
  <c r="DO152" i="7"/>
  <c r="DM152" i="7"/>
  <c r="DK152" i="7"/>
  <c r="DI152" i="7"/>
  <c r="DG152" i="7"/>
  <c r="DE152" i="7"/>
  <c r="BS152" i="7"/>
  <c r="BQ152" i="7"/>
  <c r="BO152" i="7"/>
  <c r="BM152" i="7"/>
  <c r="BK152" i="7"/>
  <c r="BI152" i="7"/>
  <c r="BG152" i="7"/>
  <c r="BE152" i="7"/>
  <c r="BC152" i="7"/>
  <c r="BA152" i="7"/>
  <c r="AY152" i="7"/>
  <c r="AW152" i="7"/>
  <c r="AU152" i="7"/>
  <c r="AS152" i="7"/>
  <c r="AQ152" i="7"/>
  <c r="AO152" i="7"/>
  <c r="AM152" i="7"/>
  <c r="AK152" i="7"/>
  <c r="AI152" i="7"/>
  <c r="AG152" i="7"/>
  <c r="AE152" i="7"/>
  <c r="AC152" i="7"/>
  <c r="AA152" i="7"/>
  <c r="Y152" i="7"/>
  <c r="W152" i="7"/>
  <c r="U152" i="7"/>
  <c r="S152" i="7"/>
  <c r="Q152" i="7"/>
  <c r="O152" i="7"/>
  <c r="L152" i="7"/>
  <c r="I152" i="7"/>
  <c r="K152" i="7" s="1"/>
  <c r="H152" i="7"/>
  <c r="ES151" i="7"/>
  <c r="EQ151" i="7"/>
  <c r="EO151" i="7"/>
  <c r="EM151" i="7"/>
  <c r="EK151" i="7"/>
  <c r="EI151" i="7"/>
  <c r="EG151" i="7"/>
  <c r="EE151" i="7"/>
  <c r="EC151" i="7"/>
  <c r="EA151" i="7"/>
  <c r="DY151" i="7"/>
  <c r="DW151" i="7"/>
  <c r="DU151" i="7"/>
  <c r="DS151" i="7"/>
  <c r="DQ151" i="7"/>
  <c r="DO151" i="7"/>
  <c r="DM151" i="7"/>
  <c r="DK151" i="7"/>
  <c r="DI151" i="7"/>
  <c r="DG151" i="7"/>
  <c r="DE151" i="7"/>
  <c r="BS151" i="7"/>
  <c r="BQ151" i="7"/>
  <c r="BO151" i="7"/>
  <c r="BM151" i="7"/>
  <c r="BK151" i="7"/>
  <c r="BI151" i="7"/>
  <c r="BG151" i="7"/>
  <c r="BE151" i="7"/>
  <c r="BC151" i="7"/>
  <c r="BA151" i="7"/>
  <c r="AY151" i="7"/>
  <c r="AW151" i="7"/>
  <c r="AU151" i="7"/>
  <c r="AS151" i="7"/>
  <c r="AQ151" i="7"/>
  <c r="AO151" i="7"/>
  <c r="AM151" i="7"/>
  <c r="AK151" i="7"/>
  <c r="AI151" i="7"/>
  <c r="AG151" i="7"/>
  <c r="AE151" i="7"/>
  <c r="AC151" i="7"/>
  <c r="AA151" i="7"/>
  <c r="Y151" i="7"/>
  <c r="W151" i="7"/>
  <c r="U151" i="7"/>
  <c r="S151" i="7"/>
  <c r="Q151" i="7"/>
  <c r="O151" i="7"/>
  <c r="L151" i="7"/>
  <c r="I151" i="7"/>
  <c r="K151" i="7" s="1"/>
  <c r="H151" i="7"/>
  <c r="ES150" i="7"/>
  <c r="EQ150" i="7"/>
  <c r="EO150" i="7"/>
  <c r="EM150" i="7"/>
  <c r="EK150" i="7"/>
  <c r="EI150" i="7"/>
  <c r="EG150" i="7"/>
  <c r="EE150" i="7"/>
  <c r="EC150" i="7"/>
  <c r="EA150" i="7"/>
  <c r="DY150" i="7"/>
  <c r="DW150" i="7"/>
  <c r="DU150" i="7"/>
  <c r="DS150" i="7"/>
  <c r="DQ150" i="7"/>
  <c r="DO150" i="7"/>
  <c r="DM150" i="7"/>
  <c r="DK150" i="7"/>
  <c r="DI150" i="7"/>
  <c r="DG150" i="7"/>
  <c r="DE150" i="7"/>
  <c r="BS150" i="7"/>
  <c r="BQ150" i="7"/>
  <c r="BO150" i="7"/>
  <c r="BM150" i="7"/>
  <c r="BK150" i="7"/>
  <c r="BI150" i="7"/>
  <c r="BG150" i="7"/>
  <c r="BE150" i="7"/>
  <c r="BC150" i="7"/>
  <c r="BA150" i="7"/>
  <c r="AY150" i="7"/>
  <c r="AW150" i="7"/>
  <c r="AU150" i="7"/>
  <c r="AS150" i="7"/>
  <c r="AQ150" i="7"/>
  <c r="AO150" i="7"/>
  <c r="AM150" i="7"/>
  <c r="AK150" i="7"/>
  <c r="AI150" i="7"/>
  <c r="AG150" i="7"/>
  <c r="AE150" i="7"/>
  <c r="AC150" i="7"/>
  <c r="AA150" i="7"/>
  <c r="Y150" i="7"/>
  <c r="W150" i="7"/>
  <c r="U150" i="7"/>
  <c r="S150" i="7"/>
  <c r="Q150" i="7"/>
  <c r="O150" i="7"/>
  <c r="L150" i="7"/>
  <c r="I150" i="7"/>
  <c r="K150" i="7" s="1"/>
  <c r="H150" i="7"/>
  <c r="ES149" i="7"/>
  <c r="EQ149" i="7"/>
  <c r="EO149" i="7"/>
  <c r="EM149" i="7"/>
  <c r="EK149" i="7"/>
  <c r="EI149" i="7"/>
  <c r="EG149" i="7"/>
  <c r="EE149" i="7"/>
  <c r="EC149" i="7"/>
  <c r="EA149" i="7"/>
  <c r="DY149" i="7"/>
  <c r="DW149" i="7"/>
  <c r="DU149" i="7"/>
  <c r="DS149" i="7"/>
  <c r="DQ149" i="7"/>
  <c r="DO149" i="7"/>
  <c r="DM149" i="7"/>
  <c r="DK149" i="7"/>
  <c r="DI149" i="7"/>
  <c r="DG149" i="7"/>
  <c r="DE149" i="7"/>
  <c r="BS149" i="7"/>
  <c r="BQ149" i="7"/>
  <c r="BO149" i="7"/>
  <c r="BM149" i="7"/>
  <c r="BK149" i="7"/>
  <c r="BI149" i="7"/>
  <c r="BG149" i="7"/>
  <c r="BE149" i="7"/>
  <c r="BC149" i="7"/>
  <c r="BA149" i="7"/>
  <c r="AY149" i="7"/>
  <c r="AW149" i="7"/>
  <c r="AU149" i="7"/>
  <c r="AS149" i="7"/>
  <c r="AQ149" i="7"/>
  <c r="AO149" i="7"/>
  <c r="AM149" i="7"/>
  <c r="AK149" i="7"/>
  <c r="AI149" i="7"/>
  <c r="AG149" i="7"/>
  <c r="AE149" i="7"/>
  <c r="AC149" i="7"/>
  <c r="AA149" i="7"/>
  <c r="Y149" i="7"/>
  <c r="W149" i="7"/>
  <c r="U149" i="7"/>
  <c r="S149" i="7"/>
  <c r="Q149" i="7"/>
  <c r="O149" i="7"/>
  <c r="L149" i="7"/>
  <c r="I149" i="7"/>
  <c r="K149" i="7" s="1"/>
  <c r="H149" i="7"/>
  <c r="ES148" i="7"/>
  <c r="EQ148" i="7"/>
  <c r="EO148" i="7"/>
  <c r="EM148" i="7"/>
  <c r="EK148" i="7"/>
  <c r="EI148" i="7"/>
  <c r="EG148" i="7"/>
  <c r="EE148" i="7"/>
  <c r="EC148" i="7"/>
  <c r="EA148" i="7"/>
  <c r="DY148" i="7"/>
  <c r="DW148" i="7"/>
  <c r="DU148" i="7"/>
  <c r="DS148" i="7"/>
  <c r="DQ148" i="7"/>
  <c r="DO148" i="7"/>
  <c r="DM148" i="7"/>
  <c r="DK148" i="7"/>
  <c r="DI148" i="7"/>
  <c r="DG148" i="7"/>
  <c r="DE148" i="7"/>
  <c r="BS148" i="7"/>
  <c r="BQ148" i="7"/>
  <c r="BO148" i="7"/>
  <c r="BM148" i="7"/>
  <c r="BK148" i="7"/>
  <c r="BI148" i="7"/>
  <c r="BG148" i="7"/>
  <c r="BE148" i="7"/>
  <c r="BC148" i="7"/>
  <c r="BA148" i="7"/>
  <c r="AY148" i="7"/>
  <c r="AW148" i="7"/>
  <c r="AU148" i="7"/>
  <c r="AS148" i="7"/>
  <c r="AQ148" i="7"/>
  <c r="AO148" i="7"/>
  <c r="AM148" i="7"/>
  <c r="AK148" i="7"/>
  <c r="AI148" i="7"/>
  <c r="AG148" i="7"/>
  <c r="AE148" i="7"/>
  <c r="AC148" i="7"/>
  <c r="AA148" i="7"/>
  <c r="Y148" i="7"/>
  <c r="W148" i="7"/>
  <c r="U148" i="7"/>
  <c r="S148" i="7"/>
  <c r="Q148" i="7"/>
  <c r="O148" i="7"/>
  <c r="L148" i="7"/>
  <c r="K148" i="7"/>
  <c r="H148" i="7"/>
  <c r="ES147" i="7"/>
  <c r="EQ147" i="7"/>
  <c r="EO147" i="7"/>
  <c r="EM147" i="7"/>
  <c r="EK147" i="7"/>
  <c r="EI147" i="7"/>
  <c r="EG147" i="7"/>
  <c r="EE147" i="7"/>
  <c r="EC147" i="7"/>
  <c r="EA147" i="7"/>
  <c r="DY147" i="7"/>
  <c r="DW147" i="7"/>
  <c r="DU147" i="7"/>
  <c r="DS147" i="7"/>
  <c r="DQ147" i="7"/>
  <c r="DO147" i="7"/>
  <c r="DM147" i="7"/>
  <c r="DK147" i="7"/>
  <c r="DI147" i="7"/>
  <c r="DG147" i="7"/>
  <c r="DE147" i="7"/>
  <c r="BS147" i="7"/>
  <c r="BQ147" i="7"/>
  <c r="BO147" i="7"/>
  <c r="BM147" i="7"/>
  <c r="BK147" i="7"/>
  <c r="BI147" i="7"/>
  <c r="BG147" i="7"/>
  <c r="BE147" i="7"/>
  <c r="BC147" i="7"/>
  <c r="BA147" i="7"/>
  <c r="AY147" i="7"/>
  <c r="AW147" i="7"/>
  <c r="AU147" i="7"/>
  <c r="AS147" i="7"/>
  <c r="AQ147" i="7"/>
  <c r="AO147" i="7"/>
  <c r="AM147" i="7"/>
  <c r="AK147" i="7"/>
  <c r="AI147" i="7"/>
  <c r="AG147" i="7"/>
  <c r="AE147" i="7"/>
  <c r="AC147" i="7"/>
  <c r="AA147" i="7"/>
  <c r="Y147" i="7"/>
  <c r="W147" i="7"/>
  <c r="U147" i="7"/>
  <c r="S147" i="7"/>
  <c r="Q147" i="7"/>
  <c r="O147" i="7"/>
  <c r="L147" i="7"/>
  <c r="K147" i="7"/>
  <c r="H147" i="7"/>
  <c r="ES146" i="7"/>
  <c r="EQ146" i="7"/>
  <c r="EO146" i="7"/>
  <c r="EM146" i="7"/>
  <c r="EK146" i="7"/>
  <c r="EI146" i="7"/>
  <c r="EG146" i="7"/>
  <c r="EE146" i="7"/>
  <c r="EC146" i="7"/>
  <c r="EA146" i="7"/>
  <c r="DY146" i="7"/>
  <c r="DW146" i="7"/>
  <c r="DU146" i="7"/>
  <c r="DS146" i="7"/>
  <c r="DQ146" i="7"/>
  <c r="DO146" i="7"/>
  <c r="DM146" i="7"/>
  <c r="DK146" i="7"/>
  <c r="DI146" i="7"/>
  <c r="DG146" i="7"/>
  <c r="DE146" i="7"/>
  <c r="BS146" i="7"/>
  <c r="BQ146" i="7"/>
  <c r="BO146" i="7"/>
  <c r="BM146" i="7"/>
  <c r="BK146" i="7"/>
  <c r="BI146" i="7"/>
  <c r="BG146" i="7"/>
  <c r="BE146" i="7"/>
  <c r="BC146" i="7"/>
  <c r="BA146" i="7"/>
  <c r="AY146" i="7"/>
  <c r="AW146" i="7"/>
  <c r="AU146" i="7"/>
  <c r="AS146" i="7"/>
  <c r="AQ146" i="7"/>
  <c r="AO146" i="7"/>
  <c r="AM146" i="7"/>
  <c r="AK146" i="7"/>
  <c r="AI146" i="7"/>
  <c r="AG146" i="7"/>
  <c r="AE146" i="7"/>
  <c r="AC146" i="7"/>
  <c r="AA146" i="7"/>
  <c r="Y146" i="7"/>
  <c r="W146" i="7"/>
  <c r="U146" i="7"/>
  <c r="S146" i="7"/>
  <c r="Q146" i="7"/>
  <c r="O146" i="7"/>
  <c r="L146" i="7"/>
  <c r="J146" i="7"/>
  <c r="K146" i="7" s="1"/>
  <c r="ES145" i="7"/>
  <c r="EQ145" i="7"/>
  <c r="EO145" i="7"/>
  <c r="EM145" i="7"/>
  <c r="EK145" i="7"/>
  <c r="EI145" i="7"/>
  <c r="EG145" i="7"/>
  <c r="EE145" i="7"/>
  <c r="EC145" i="7"/>
  <c r="EA145" i="7"/>
  <c r="DY145" i="7"/>
  <c r="DW145" i="7"/>
  <c r="DU145" i="7"/>
  <c r="DS145" i="7"/>
  <c r="DQ145" i="7"/>
  <c r="DO145" i="7"/>
  <c r="DM145" i="7"/>
  <c r="DK145" i="7"/>
  <c r="DI145" i="7"/>
  <c r="DG145" i="7"/>
  <c r="DE145" i="7"/>
  <c r="BS145" i="7"/>
  <c r="BQ145" i="7"/>
  <c r="BO145" i="7"/>
  <c r="BM145" i="7"/>
  <c r="BK145" i="7"/>
  <c r="BI145" i="7"/>
  <c r="BG145" i="7"/>
  <c r="BE145" i="7"/>
  <c r="BC145" i="7"/>
  <c r="BA145" i="7"/>
  <c r="AY145" i="7"/>
  <c r="AW145" i="7"/>
  <c r="AU145" i="7"/>
  <c r="AS145" i="7"/>
  <c r="AQ145" i="7"/>
  <c r="AO145" i="7"/>
  <c r="AM145" i="7"/>
  <c r="AK145" i="7"/>
  <c r="AI145" i="7"/>
  <c r="AG145" i="7"/>
  <c r="AE145" i="7"/>
  <c r="AC145" i="7"/>
  <c r="AA145" i="7"/>
  <c r="Y145" i="7"/>
  <c r="W145" i="7"/>
  <c r="U145" i="7"/>
  <c r="S145" i="7"/>
  <c r="Q145" i="7"/>
  <c r="O145" i="7"/>
  <c r="L145" i="7"/>
  <c r="J145" i="7"/>
  <c r="K145" i="7" s="1"/>
  <c r="ES144" i="7"/>
  <c r="EQ144" i="7"/>
  <c r="EO144" i="7"/>
  <c r="EM144" i="7"/>
  <c r="EK144" i="7"/>
  <c r="EI144" i="7"/>
  <c r="EG144" i="7"/>
  <c r="EE144" i="7"/>
  <c r="EC144" i="7"/>
  <c r="EA144" i="7"/>
  <c r="DY144" i="7"/>
  <c r="DW144" i="7"/>
  <c r="DU144" i="7"/>
  <c r="DS144" i="7"/>
  <c r="DQ144" i="7"/>
  <c r="DO144" i="7"/>
  <c r="DM144" i="7"/>
  <c r="DK144" i="7"/>
  <c r="DI144" i="7"/>
  <c r="DG144" i="7"/>
  <c r="DE144" i="7"/>
  <c r="BS144" i="7"/>
  <c r="BQ144" i="7"/>
  <c r="BO144" i="7"/>
  <c r="BM144" i="7"/>
  <c r="BK144" i="7"/>
  <c r="BI144" i="7"/>
  <c r="BG144" i="7"/>
  <c r="BE144" i="7"/>
  <c r="BC144" i="7"/>
  <c r="BA144" i="7"/>
  <c r="AY144" i="7"/>
  <c r="AW144" i="7"/>
  <c r="AU144" i="7"/>
  <c r="AS144" i="7"/>
  <c r="AQ144" i="7"/>
  <c r="AO144" i="7"/>
  <c r="AM144" i="7"/>
  <c r="AK144" i="7"/>
  <c r="AI144" i="7"/>
  <c r="AG144" i="7"/>
  <c r="AE144" i="7"/>
  <c r="AC144" i="7"/>
  <c r="AA144" i="7"/>
  <c r="Y144" i="7"/>
  <c r="W144" i="7"/>
  <c r="U144" i="7"/>
  <c r="S144" i="7"/>
  <c r="Q144" i="7"/>
  <c r="O144" i="7"/>
  <c r="L144" i="7"/>
  <c r="J144" i="7"/>
  <c r="K144" i="7" s="1"/>
  <c r="ES143" i="7"/>
  <c r="EQ143" i="7"/>
  <c r="EO143" i="7"/>
  <c r="EM143" i="7"/>
  <c r="EK143" i="7"/>
  <c r="EI143" i="7"/>
  <c r="EG143" i="7"/>
  <c r="EE143" i="7"/>
  <c r="EC143" i="7"/>
  <c r="EA143" i="7"/>
  <c r="DY143" i="7"/>
  <c r="DW143" i="7"/>
  <c r="DU143" i="7"/>
  <c r="DS143" i="7"/>
  <c r="DQ143" i="7"/>
  <c r="DO143" i="7"/>
  <c r="DM143" i="7"/>
  <c r="DK143" i="7"/>
  <c r="DI143" i="7"/>
  <c r="DG143" i="7"/>
  <c r="DE143" i="7"/>
  <c r="BS143" i="7"/>
  <c r="BQ143" i="7"/>
  <c r="BO143" i="7"/>
  <c r="BM143" i="7"/>
  <c r="BK143" i="7"/>
  <c r="BI143" i="7"/>
  <c r="BG143" i="7"/>
  <c r="BE143" i="7"/>
  <c r="BC143" i="7"/>
  <c r="BA143" i="7"/>
  <c r="AY143" i="7"/>
  <c r="AW143" i="7"/>
  <c r="AU143" i="7"/>
  <c r="AS143" i="7"/>
  <c r="AQ143" i="7"/>
  <c r="AO143" i="7"/>
  <c r="AM143" i="7"/>
  <c r="AK143" i="7"/>
  <c r="AI143" i="7"/>
  <c r="AG143" i="7"/>
  <c r="AE143" i="7"/>
  <c r="AC143" i="7"/>
  <c r="AA143" i="7"/>
  <c r="Y143" i="7"/>
  <c r="W143" i="7"/>
  <c r="U143" i="7"/>
  <c r="S143" i="7"/>
  <c r="Q143" i="7"/>
  <c r="O143" i="7"/>
  <c r="L143" i="7"/>
  <c r="J143" i="7"/>
  <c r="K143" i="7" s="1"/>
  <c r="ES142" i="7"/>
  <c r="EQ142" i="7"/>
  <c r="EO142" i="7"/>
  <c r="EM142" i="7"/>
  <c r="EK142" i="7"/>
  <c r="EI142" i="7"/>
  <c r="EG142" i="7"/>
  <c r="EE142" i="7"/>
  <c r="EC142" i="7"/>
  <c r="EA142" i="7"/>
  <c r="DY142" i="7"/>
  <c r="DW142" i="7"/>
  <c r="DU142" i="7"/>
  <c r="DS142" i="7"/>
  <c r="DQ142" i="7"/>
  <c r="DO142" i="7"/>
  <c r="DM142" i="7"/>
  <c r="DK142" i="7"/>
  <c r="DI142" i="7"/>
  <c r="DG142" i="7"/>
  <c r="DE142" i="7"/>
  <c r="BS142" i="7"/>
  <c r="BQ142" i="7"/>
  <c r="BO142" i="7"/>
  <c r="BM142" i="7"/>
  <c r="BK142" i="7"/>
  <c r="BI142" i="7"/>
  <c r="BG142" i="7"/>
  <c r="BE142" i="7"/>
  <c r="BC142" i="7"/>
  <c r="BA142" i="7"/>
  <c r="AY142" i="7"/>
  <c r="AW142" i="7"/>
  <c r="AU142" i="7"/>
  <c r="AS142" i="7"/>
  <c r="AQ142" i="7"/>
  <c r="AO142" i="7"/>
  <c r="AM142" i="7"/>
  <c r="AK142" i="7"/>
  <c r="AI142" i="7"/>
  <c r="AG142" i="7"/>
  <c r="AE142" i="7"/>
  <c r="AC142" i="7"/>
  <c r="AA142" i="7"/>
  <c r="Y142" i="7"/>
  <c r="W142" i="7"/>
  <c r="U142" i="7"/>
  <c r="S142" i="7"/>
  <c r="Q142" i="7"/>
  <c r="O142" i="7"/>
  <c r="L142" i="7"/>
  <c r="J142" i="7"/>
  <c r="K142" i="7" s="1"/>
  <c r="ES141" i="7"/>
  <c r="EQ141" i="7"/>
  <c r="EO141" i="7"/>
  <c r="EM141" i="7"/>
  <c r="EK141" i="7"/>
  <c r="EI141" i="7"/>
  <c r="EG141" i="7"/>
  <c r="EE141" i="7"/>
  <c r="EC141" i="7"/>
  <c r="EA141" i="7"/>
  <c r="DY141" i="7"/>
  <c r="DW141" i="7"/>
  <c r="DU141" i="7"/>
  <c r="DS141" i="7"/>
  <c r="DQ141" i="7"/>
  <c r="DO141" i="7"/>
  <c r="DM141" i="7"/>
  <c r="DK141" i="7"/>
  <c r="DI141" i="7"/>
  <c r="DG141" i="7"/>
  <c r="DE141" i="7"/>
  <c r="BS141" i="7"/>
  <c r="BQ141" i="7"/>
  <c r="BO141" i="7"/>
  <c r="BM141" i="7"/>
  <c r="BK141" i="7"/>
  <c r="BI141" i="7"/>
  <c r="BG141" i="7"/>
  <c r="BE141" i="7"/>
  <c r="BC141" i="7"/>
  <c r="BA141" i="7"/>
  <c r="AY141" i="7"/>
  <c r="AW141" i="7"/>
  <c r="AU141" i="7"/>
  <c r="AS141" i="7"/>
  <c r="AQ141" i="7"/>
  <c r="AO141" i="7"/>
  <c r="AM141" i="7"/>
  <c r="AK141" i="7"/>
  <c r="AI141" i="7"/>
  <c r="AG141" i="7"/>
  <c r="AE141" i="7"/>
  <c r="AC141" i="7"/>
  <c r="AA141" i="7"/>
  <c r="Y141" i="7"/>
  <c r="W141" i="7"/>
  <c r="U141" i="7"/>
  <c r="S141" i="7"/>
  <c r="Q141" i="7"/>
  <c r="O141" i="7"/>
  <c r="L141" i="7"/>
  <c r="J141" i="7"/>
  <c r="I141" i="7"/>
  <c r="ES140" i="7"/>
  <c r="EQ140" i="7"/>
  <c r="EO140" i="7"/>
  <c r="EM140" i="7"/>
  <c r="EK140" i="7"/>
  <c r="EI140" i="7"/>
  <c r="EG140" i="7"/>
  <c r="EE140" i="7"/>
  <c r="EC140" i="7"/>
  <c r="EA140" i="7"/>
  <c r="DY140" i="7"/>
  <c r="DW140" i="7"/>
  <c r="DU140" i="7"/>
  <c r="DS140" i="7"/>
  <c r="DQ140" i="7"/>
  <c r="DO140" i="7"/>
  <c r="DM140" i="7"/>
  <c r="DK140" i="7"/>
  <c r="DI140" i="7"/>
  <c r="DG140" i="7"/>
  <c r="DE140" i="7"/>
  <c r="BS140" i="7"/>
  <c r="BQ140" i="7"/>
  <c r="BO140" i="7"/>
  <c r="BM140" i="7"/>
  <c r="BK140" i="7"/>
  <c r="BI140" i="7"/>
  <c r="BG140" i="7"/>
  <c r="BE140" i="7"/>
  <c r="BC140" i="7"/>
  <c r="BA140" i="7"/>
  <c r="AY140" i="7"/>
  <c r="AW140" i="7"/>
  <c r="AU140" i="7"/>
  <c r="AS140" i="7"/>
  <c r="AQ140" i="7"/>
  <c r="AO140" i="7"/>
  <c r="AM140" i="7"/>
  <c r="AK140" i="7"/>
  <c r="AI140" i="7"/>
  <c r="AG140" i="7"/>
  <c r="AE140" i="7"/>
  <c r="AC140" i="7"/>
  <c r="AA140" i="7"/>
  <c r="Y140" i="7"/>
  <c r="W140" i="7"/>
  <c r="U140" i="7"/>
  <c r="S140" i="7"/>
  <c r="Q140" i="7"/>
  <c r="O140" i="7"/>
  <c r="L140" i="7"/>
  <c r="J140" i="7"/>
  <c r="K140" i="7" s="1"/>
  <c r="ES139" i="7"/>
  <c r="EQ139" i="7"/>
  <c r="EO139" i="7"/>
  <c r="EM139" i="7"/>
  <c r="EK139" i="7"/>
  <c r="EI139" i="7"/>
  <c r="EG139" i="7"/>
  <c r="EE139" i="7"/>
  <c r="EC139" i="7"/>
  <c r="EA139" i="7"/>
  <c r="DY139" i="7"/>
  <c r="DW139" i="7"/>
  <c r="DU139" i="7"/>
  <c r="DS139" i="7"/>
  <c r="DQ139" i="7"/>
  <c r="DO139" i="7"/>
  <c r="DM139" i="7"/>
  <c r="DK139" i="7"/>
  <c r="DI139" i="7"/>
  <c r="DG139" i="7"/>
  <c r="DE139" i="7"/>
  <c r="BS139" i="7"/>
  <c r="BQ139" i="7"/>
  <c r="BO139" i="7"/>
  <c r="BM139" i="7"/>
  <c r="BK139" i="7"/>
  <c r="BI139" i="7"/>
  <c r="BG139" i="7"/>
  <c r="BE139" i="7"/>
  <c r="BC139" i="7"/>
  <c r="BA139" i="7"/>
  <c r="AY139" i="7"/>
  <c r="AW139" i="7"/>
  <c r="AU139" i="7"/>
  <c r="AS139" i="7"/>
  <c r="AQ139" i="7"/>
  <c r="AO139" i="7"/>
  <c r="AM139" i="7"/>
  <c r="AK139" i="7"/>
  <c r="AI139" i="7"/>
  <c r="AG139" i="7"/>
  <c r="AE139" i="7"/>
  <c r="AC139" i="7"/>
  <c r="AA139" i="7"/>
  <c r="Y139" i="7"/>
  <c r="W139" i="7"/>
  <c r="U139" i="7"/>
  <c r="S139" i="7"/>
  <c r="Q139" i="7"/>
  <c r="O139" i="7"/>
  <c r="L139" i="7"/>
  <c r="J139" i="7"/>
  <c r="K139" i="7" s="1"/>
  <c r="ES138" i="7"/>
  <c r="EQ138" i="7"/>
  <c r="EO138" i="7"/>
  <c r="EM138" i="7"/>
  <c r="EK138" i="7"/>
  <c r="EI138" i="7"/>
  <c r="EG138" i="7"/>
  <c r="EE138" i="7"/>
  <c r="EC138" i="7"/>
  <c r="EA138" i="7"/>
  <c r="DY138" i="7"/>
  <c r="DW138" i="7"/>
  <c r="DU138" i="7"/>
  <c r="DS138" i="7"/>
  <c r="DQ138" i="7"/>
  <c r="DO138" i="7"/>
  <c r="DM138" i="7"/>
  <c r="DK138" i="7"/>
  <c r="DI138" i="7"/>
  <c r="DG138" i="7"/>
  <c r="DE138" i="7"/>
  <c r="BS138" i="7"/>
  <c r="BQ138" i="7"/>
  <c r="BO138" i="7"/>
  <c r="BM138" i="7"/>
  <c r="BK138" i="7"/>
  <c r="BI138" i="7"/>
  <c r="BG138" i="7"/>
  <c r="BE138" i="7"/>
  <c r="BC138" i="7"/>
  <c r="BA138" i="7"/>
  <c r="AY138" i="7"/>
  <c r="AW138" i="7"/>
  <c r="AU138" i="7"/>
  <c r="AS138" i="7"/>
  <c r="AQ138" i="7"/>
  <c r="AO138" i="7"/>
  <c r="AM138" i="7"/>
  <c r="AK138" i="7"/>
  <c r="AI138" i="7"/>
  <c r="AG138" i="7"/>
  <c r="AE138" i="7"/>
  <c r="AC138" i="7"/>
  <c r="AA138" i="7"/>
  <c r="Y138" i="7"/>
  <c r="W138" i="7"/>
  <c r="U138" i="7"/>
  <c r="S138" i="7"/>
  <c r="Q138" i="7"/>
  <c r="O138" i="7"/>
  <c r="L138" i="7"/>
  <c r="J138" i="7"/>
  <c r="K138" i="7" s="1"/>
  <c r="ES137" i="7"/>
  <c r="EQ137" i="7"/>
  <c r="EO137" i="7"/>
  <c r="EM137" i="7"/>
  <c r="EK137" i="7"/>
  <c r="EI137" i="7"/>
  <c r="EG137" i="7"/>
  <c r="EE137" i="7"/>
  <c r="EC137" i="7"/>
  <c r="EA137" i="7"/>
  <c r="DY137" i="7"/>
  <c r="DW137" i="7"/>
  <c r="DU137" i="7"/>
  <c r="DS137" i="7"/>
  <c r="DQ137" i="7"/>
  <c r="DO137" i="7"/>
  <c r="DM137" i="7"/>
  <c r="DK137" i="7"/>
  <c r="DI137" i="7"/>
  <c r="DG137" i="7"/>
  <c r="DE137" i="7"/>
  <c r="BS137" i="7"/>
  <c r="BQ137" i="7"/>
  <c r="BO137" i="7"/>
  <c r="BM137" i="7"/>
  <c r="BK137" i="7"/>
  <c r="BI137" i="7"/>
  <c r="BG137" i="7"/>
  <c r="BE137" i="7"/>
  <c r="BC137" i="7"/>
  <c r="BA137" i="7"/>
  <c r="AY137" i="7"/>
  <c r="AW137" i="7"/>
  <c r="AU137" i="7"/>
  <c r="AS137" i="7"/>
  <c r="AQ137" i="7"/>
  <c r="AO137" i="7"/>
  <c r="AM137" i="7"/>
  <c r="AK137" i="7"/>
  <c r="AI137" i="7"/>
  <c r="AG137" i="7"/>
  <c r="AE137" i="7"/>
  <c r="AC137" i="7"/>
  <c r="AA137" i="7"/>
  <c r="Y137" i="7"/>
  <c r="W137" i="7"/>
  <c r="U137" i="7"/>
  <c r="S137" i="7"/>
  <c r="Q137" i="7"/>
  <c r="O137" i="7"/>
  <c r="L137" i="7"/>
  <c r="J137" i="7"/>
  <c r="K137" i="7" s="1"/>
  <c r="ES136" i="7"/>
  <c r="EQ136" i="7"/>
  <c r="EO136" i="7"/>
  <c r="EM136" i="7"/>
  <c r="EK136" i="7"/>
  <c r="EI136" i="7"/>
  <c r="EG136" i="7"/>
  <c r="EE136" i="7"/>
  <c r="EC136" i="7"/>
  <c r="EA136" i="7"/>
  <c r="DY136" i="7"/>
  <c r="DW136" i="7"/>
  <c r="DU136" i="7"/>
  <c r="DS136" i="7"/>
  <c r="DQ136" i="7"/>
  <c r="DO136" i="7"/>
  <c r="DM136" i="7"/>
  <c r="DK136" i="7"/>
  <c r="DI136" i="7"/>
  <c r="DG136" i="7"/>
  <c r="DE136" i="7"/>
  <c r="BS136" i="7"/>
  <c r="BQ136" i="7"/>
  <c r="BO136" i="7"/>
  <c r="BM136" i="7"/>
  <c r="BK136" i="7"/>
  <c r="BI136" i="7"/>
  <c r="BG136" i="7"/>
  <c r="BE136" i="7"/>
  <c r="BC136" i="7"/>
  <c r="BA136" i="7"/>
  <c r="AY136" i="7"/>
  <c r="AW136" i="7"/>
  <c r="AU136" i="7"/>
  <c r="AS136" i="7"/>
  <c r="AQ136" i="7"/>
  <c r="AO136" i="7"/>
  <c r="AM136" i="7"/>
  <c r="AK136" i="7"/>
  <c r="AI136" i="7"/>
  <c r="AG136" i="7"/>
  <c r="AE136" i="7"/>
  <c r="AC136" i="7"/>
  <c r="AA136" i="7"/>
  <c r="Y136" i="7"/>
  <c r="W136" i="7"/>
  <c r="U136" i="7"/>
  <c r="S136" i="7"/>
  <c r="Q136" i="7"/>
  <c r="O136" i="7"/>
  <c r="L136" i="7"/>
  <c r="J136" i="7"/>
  <c r="I136" i="7"/>
  <c r="ES135" i="7"/>
  <c r="EQ135" i="7"/>
  <c r="EO135" i="7"/>
  <c r="EM135" i="7"/>
  <c r="EK135" i="7"/>
  <c r="EI135" i="7"/>
  <c r="EG135" i="7"/>
  <c r="EE135" i="7"/>
  <c r="EC135" i="7"/>
  <c r="EA135" i="7"/>
  <c r="DY135" i="7"/>
  <c r="DW135" i="7"/>
  <c r="DU135" i="7"/>
  <c r="DS135" i="7"/>
  <c r="DQ135" i="7"/>
  <c r="DO135" i="7"/>
  <c r="DM135" i="7"/>
  <c r="DK135" i="7"/>
  <c r="DI135" i="7"/>
  <c r="DG135" i="7"/>
  <c r="DE135" i="7"/>
  <c r="BS135" i="7"/>
  <c r="BQ135" i="7"/>
  <c r="BO135" i="7"/>
  <c r="BM135" i="7"/>
  <c r="BK135" i="7"/>
  <c r="BI135" i="7"/>
  <c r="BG135" i="7"/>
  <c r="BE135" i="7"/>
  <c r="BC135" i="7"/>
  <c r="BA135" i="7"/>
  <c r="AY135" i="7"/>
  <c r="AW135" i="7"/>
  <c r="AU135" i="7"/>
  <c r="AS135" i="7"/>
  <c r="AQ135" i="7"/>
  <c r="AO135" i="7"/>
  <c r="AM135" i="7"/>
  <c r="AK135" i="7"/>
  <c r="AI135" i="7"/>
  <c r="AG135" i="7"/>
  <c r="AE135" i="7"/>
  <c r="AC135" i="7"/>
  <c r="AA135" i="7"/>
  <c r="Y135" i="7"/>
  <c r="W135" i="7"/>
  <c r="U135" i="7"/>
  <c r="S135" i="7"/>
  <c r="Q135" i="7"/>
  <c r="O135" i="7"/>
  <c r="L135" i="7"/>
  <c r="J135" i="7"/>
  <c r="I135" i="7"/>
  <c r="ES134" i="7"/>
  <c r="EQ134" i="7"/>
  <c r="EO134" i="7"/>
  <c r="EM134" i="7"/>
  <c r="EK134" i="7"/>
  <c r="EI134" i="7"/>
  <c r="EG134" i="7"/>
  <c r="EE134" i="7"/>
  <c r="EC134" i="7"/>
  <c r="EA134" i="7"/>
  <c r="DY134" i="7"/>
  <c r="DW134" i="7"/>
  <c r="DU134" i="7"/>
  <c r="DS134" i="7"/>
  <c r="DQ134" i="7"/>
  <c r="DO134" i="7"/>
  <c r="DM134" i="7"/>
  <c r="DK134" i="7"/>
  <c r="DI134" i="7"/>
  <c r="DG134" i="7"/>
  <c r="DE134" i="7"/>
  <c r="BS134" i="7"/>
  <c r="BQ134" i="7"/>
  <c r="BO134" i="7"/>
  <c r="BM134" i="7"/>
  <c r="BK134" i="7"/>
  <c r="BI134" i="7"/>
  <c r="BG134" i="7"/>
  <c r="BE134" i="7"/>
  <c r="BC134" i="7"/>
  <c r="BA134" i="7"/>
  <c r="AY134" i="7"/>
  <c r="AW134" i="7"/>
  <c r="AU134" i="7"/>
  <c r="AS134" i="7"/>
  <c r="AQ134" i="7"/>
  <c r="AO134" i="7"/>
  <c r="AM134" i="7"/>
  <c r="AK134" i="7"/>
  <c r="AI134" i="7"/>
  <c r="AG134" i="7"/>
  <c r="AE134" i="7"/>
  <c r="AC134" i="7"/>
  <c r="AA134" i="7"/>
  <c r="Y134" i="7"/>
  <c r="W134" i="7"/>
  <c r="U134" i="7"/>
  <c r="S134" i="7"/>
  <c r="Q134" i="7"/>
  <c r="O134" i="7"/>
  <c r="L134" i="7"/>
  <c r="J134" i="7"/>
  <c r="I134" i="7"/>
  <c r="ES133" i="7"/>
  <c r="EQ133" i="7"/>
  <c r="EO133" i="7"/>
  <c r="EM133" i="7"/>
  <c r="EK133" i="7"/>
  <c r="EI133" i="7"/>
  <c r="EG133" i="7"/>
  <c r="EE133" i="7"/>
  <c r="EC133" i="7"/>
  <c r="EA133" i="7"/>
  <c r="DY133" i="7"/>
  <c r="DW133" i="7"/>
  <c r="DU133" i="7"/>
  <c r="DS133" i="7"/>
  <c r="DQ133" i="7"/>
  <c r="DO133" i="7"/>
  <c r="DM133" i="7"/>
  <c r="DK133" i="7"/>
  <c r="DI133" i="7"/>
  <c r="DG133" i="7"/>
  <c r="DE133" i="7"/>
  <c r="AD133" i="7"/>
  <c r="O133" i="7" s="1"/>
  <c r="J133" i="7"/>
  <c r="I133" i="7"/>
  <c r="H133" i="7"/>
  <c r="ES132" i="7"/>
  <c r="EQ132" i="7"/>
  <c r="EO132" i="7"/>
  <c r="EM132" i="7"/>
  <c r="EK132" i="7"/>
  <c r="EI132" i="7"/>
  <c r="EG132" i="7"/>
  <c r="EE132" i="7"/>
  <c r="EC132" i="7"/>
  <c r="EA132" i="7"/>
  <c r="DY132" i="7"/>
  <c r="DW132" i="7"/>
  <c r="DU132" i="7"/>
  <c r="DS132" i="7"/>
  <c r="DQ132" i="7"/>
  <c r="DO132" i="7"/>
  <c r="DM132" i="7"/>
  <c r="DK132" i="7"/>
  <c r="DI132" i="7"/>
  <c r="DG132" i="7"/>
  <c r="DE132" i="7"/>
  <c r="AD132" i="7"/>
  <c r="AQ132" i="7" s="1"/>
  <c r="J132" i="7"/>
  <c r="I132" i="7"/>
  <c r="ES131" i="7"/>
  <c r="EQ131" i="7"/>
  <c r="EO131" i="7"/>
  <c r="EM131" i="7"/>
  <c r="EK131" i="7"/>
  <c r="EI131" i="7"/>
  <c r="EG131" i="7"/>
  <c r="EE131" i="7"/>
  <c r="EC131" i="7"/>
  <c r="EA131" i="7"/>
  <c r="DY131" i="7"/>
  <c r="DW131" i="7"/>
  <c r="DU131" i="7"/>
  <c r="DS131" i="7"/>
  <c r="DQ131" i="7"/>
  <c r="DO131" i="7"/>
  <c r="DM131" i="7"/>
  <c r="DK131" i="7"/>
  <c r="DI131" i="7"/>
  <c r="DG131" i="7"/>
  <c r="DE131" i="7"/>
  <c r="AD131" i="7"/>
  <c r="AC131" i="7" s="1"/>
  <c r="J131" i="7"/>
  <c r="I131" i="7"/>
  <c r="H131" i="7"/>
  <c r="ES130" i="7"/>
  <c r="EQ130" i="7"/>
  <c r="EO130" i="7"/>
  <c r="EM130" i="7"/>
  <c r="EK130" i="7"/>
  <c r="EI130" i="7"/>
  <c r="EG130" i="7"/>
  <c r="EE130" i="7"/>
  <c r="EC130" i="7"/>
  <c r="EA130" i="7"/>
  <c r="DY130" i="7"/>
  <c r="DW130" i="7"/>
  <c r="DU130" i="7"/>
  <c r="DS130" i="7"/>
  <c r="DQ130" i="7"/>
  <c r="DO130" i="7"/>
  <c r="DM130" i="7"/>
  <c r="DK130" i="7"/>
  <c r="DI130" i="7"/>
  <c r="DG130" i="7"/>
  <c r="DE130" i="7"/>
  <c r="AD130" i="7"/>
  <c r="BO130" i="7" s="1"/>
  <c r="J130" i="7"/>
  <c r="I130" i="7"/>
  <c r="ES129" i="7"/>
  <c r="EQ129" i="7"/>
  <c r="EO129" i="7"/>
  <c r="EM129" i="7"/>
  <c r="EK129" i="7"/>
  <c r="EI129" i="7"/>
  <c r="EG129" i="7"/>
  <c r="EE129" i="7"/>
  <c r="EC129" i="7"/>
  <c r="EA129" i="7"/>
  <c r="DY129" i="7"/>
  <c r="DW129" i="7"/>
  <c r="DU129" i="7"/>
  <c r="DS129" i="7"/>
  <c r="DQ129" i="7"/>
  <c r="DO129" i="7"/>
  <c r="DM129" i="7"/>
  <c r="DK129" i="7"/>
  <c r="DI129" i="7"/>
  <c r="DG129" i="7"/>
  <c r="DE129" i="7"/>
  <c r="AD129" i="7"/>
  <c r="BE129" i="7" s="1"/>
  <c r="J129" i="7"/>
  <c r="I129" i="7"/>
  <c r="H129" i="7"/>
  <c r="ES128" i="7"/>
  <c r="EQ128" i="7"/>
  <c r="EO128" i="7"/>
  <c r="EM128" i="7"/>
  <c r="EK128" i="7"/>
  <c r="EI128" i="7"/>
  <c r="EG128" i="7"/>
  <c r="EE128" i="7"/>
  <c r="EC128" i="7"/>
  <c r="EA128" i="7"/>
  <c r="DY128" i="7"/>
  <c r="DW128" i="7"/>
  <c r="DU128" i="7"/>
  <c r="DS128" i="7"/>
  <c r="DQ128" i="7"/>
  <c r="DO128" i="7"/>
  <c r="DM128" i="7"/>
  <c r="DK128" i="7"/>
  <c r="DI128" i="7"/>
  <c r="DG128" i="7"/>
  <c r="DE128" i="7"/>
  <c r="AD128" i="7"/>
  <c r="BQ128" i="7" s="1"/>
  <c r="J128" i="7"/>
  <c r="I128" i="7"/>
  <c r="H128" i="7"/>
  <c r="ES127" i="7"/>
  <c r="EQ127" i="7"/>
  <c r="EO127" i="7"/>
  <c r="EM127" i="7"/>
  <c r="EK127" i="7"/>
  <c r="EI127" i="7"/>
  <c r="EG127" i="7"/>
  <c r="EE127" i="7"/>
  <c r="EC127" i="7"/>
  <c r="EA127" i="7"/>
  <c r="DY127" i="7"/>
  <c r="DW127" i="7"/>
  <c r="DU127" i="7"/>
  <c r="DS127" i="7"/>
  <c r="DQ127" i="7"/>
  <c r="DO127" i="7"/>
  <c r="DM127" i="7"/>
  <c r="DK127" i="7"/>
  <c r="DI127" i="7"/>
  <c r="DG127" i="7"/>
  <c r="DE127" i="7"/>
  <c r="AD127" i="7"/>
  <c r="J127" i="7"/>
  <c r="I127" i="7"/>
  <c r="ES126" i="7"/>
  <c r="EQ126" i="7"/>
  <c r="EO126" i="7"/>
  <c r="EM126" i="7"/>
  <c r="EK126" i="7"/>
  <c r="EI126" i="7"/>
  <c r="EG126" i="7"/>
  <c r="EE126" i="7"/>
  <c r="EC126" i="7"/>
  <c r="EA126" i="7"/>
  <c r="DY126" i="7"/>
  <c r="DW126" i="7"/>
  <c r="DU126" i="7"/>
  <c r="DS126" i="7"/>
  <c r="DQ126" i="7"/>
  <c r="DO126" i="7"/>
  <c r="DM126" i="7"/>
  <c r="DK126" i="7"/>
  <c r="DI126" i="7"/>
  <c r="DG126" i="7"/>
  <c r="DE126" i="7"/>
  <c r="AD126" i="7"/>
  <c r="BM126" i="7" s="1"/>
  <c r="J126" i="7"/>
  <c r="I126" i="7"/>
  <c r="ES125" i="7"/>
  <c r="EQ125" i="7"/>
  <c r="EO125" i="7"/>
  <c r="EM125" i="7"/>
  <c r="EK125" i="7"/>
  <c r="EI125" i="7"/>
  <c r="EG125" i="7"/>
  <c r="EE125" i="7"/>
  <c r="EC125" i="7"/>
  <c r="EA125" i="7"/>
  <c r="DY125" i="7"/>
  <c r="DW125" i="7"/>
  <c r="DU125" i="7"/>
  <c r="DS125" i="7"/>
  <c r="DQ125" i="7"/>
  <c r="DO125" i="7"/>
  <c r="DM125" i="7"/>
  <c r="DK125" i="7"/>
  <c r="DI125" i="7"/>
  <c r="DG125" i="7"/>
  <c r="DE125" i="7"/>
  <c r="AD125" i="7"/>
  <c r="AA125" i="7" s="1"/>
  <c r="J125" i="7"/>
  <c r="I125" i="7"/>
  <c r="ES124" i="7"/>
  <c r="EQ124" i="7"/>
  <c r="EO124" i="7"/>
  <c r="EM124" i="7"/>
  <c r="EK124" i="7"/>
  <c r="EI124" i="7"/>
  <c r="EG124" i="7"/>
  <c r="EE124" i="7"/>
  <c r="EC124" i="7"/>
  <c r="EA124" i="7"/>
  <c r="DY124" i="7"/>
  <c r="DW124" i="7"/>
  <c r="DU124" i="7"/>
  <c r="DS124" i="7"/>
  <c r="DQ124" i="7"/>
  <c r="DO124" i="7"/>
  <c r="DM124" i="7"/>
  <c r="DK124" i="7"/>
  <c r="DI124" i="7"/>
  <c r="DG124" i="7"/>
  <c r="DE124" i="7"/>
  <c r="AD124" i="7"/>
  <c r="BE124" i="7" s="1"/>
  <c r="J124" i="7"/>
  <c r="I124" i="7"/>
  <c r="ES123" i="7"/>
  <c r="EQ123" i="7"/>
  <c r="EO123" i="7"/>
  <c r="EM123" i="7"/>
  <c r="EK123" i="7"/>
  <c r="EI123" i="7"/>
  <c r="EG123" i="7"/>
  <c r="EE123" i="7"/>
  <c r="EC123" i="7"/>
  <c r="EA123" i="7"/>
  <c r="DY123" i="7"/>
  <c r="DW123" i="7"/>
  <c r="DU123" i="7"/>
  <c r="DS123" i="7"/>
  <c r="DQ123" i="7"/>
  <c r="DO123" i="7"/>
  <c r="DM123" i="7"/>
  <c r="DK123" i="7"/>
  <c r="DI123" i="7"/>
  <c r="DG123" i="7"/>
  <c r="DE123" i="7"/>
  <c r="AD123" i="7"/>
  <c r="BQ123" i="7" s="1"/>
  <c r="J123" i="7"/>
  <c r="I123" i="7"/>
  <c r="ES122" i="7"/>
  <c r="EQ122" i="7"/>
  <c r="EO122" i="7"/>
  <c r="EM122" i="7"/>
  <c r="EK122" i="7"/>
  <c r="EI122" i="7"/>
  <c r="EG122" i="7"/>
  <c r="EE122" i="7"/>
  <c r="EC122" i="7"/>
  <c r="EA122" i="7"/>
  <c r="DY122" i="7"/>
  <c r="DW122" i="7"/>
  <c r="DU122" i="7"/>
  <c r="DS122" i="7"/>
  <c r="DQ122" i="7"/>
  <c r="DO122" i="7"/>
  <c r="DM122" i="7"/>
  <c r="DK122" i="7"/>
  <c r="DI122" i="7"/>
  <c r="DG122" i="7"/>
  <c r="DE122" i="7"/>
  <c r="AD122" i="7"/>
  <c r="BM122" i="7" s="1"/>
  <c r="J122" i="7"/>
  <c r="I122" i="7"/>
  <c r="ES121" i="7"/>
  <c r="EQ121" i="7"/>
  <c r="EO121" i="7"/>
  <c r="EM121" i="7"/>
  <c r="EK121" i="7"/>
  <c r="EI121" i="7"/>
  <c r="EG121" i="7"/>
  <c r="EE121" i="7"/>
  <c r="EC121" i="7"/>
  <c r="EA121" i="7"/>
  <c r="DY121" i="7"/>
  <c r="DW121" i="7"/>
  <c r="DU121" i="7"/>
  <c r="DS121" i="7"/>
  <c r="DQ121" i="7"/>
  <c r="DO121" i="7"/>
  <c r="DM121" i="7"/>
  <c r="DK121" i="7"/>
  <c r="DI121" i="7"/>
  <c r="DG121" i="7"/>
  <c r="DE121" i="7"/>
  <c r="AD121" i="7"/>
  <c r="BI121" i="7" s="1"/>
  <c r="J121" i="7"/>
  <c r="I121" i="7"/>
  <c r="ES120" i="7"/>
  <c r="EQ120" i="7"/>
  <c r="EO120" i="7"/>
  <c r="EM120" i="7"/>
  <c r="EK120" i="7"/>
  <c r="EI120" i="7"/>
  <c r="EG120" i="7"/>
  <c r="EE120" i="7"/>
  <c r="EC120" i="7"/>
  <c r="EA120" i="7"/>
  <c r="DY120" i="7"/>
  <c r="DW120" i="7"/>
  <c r="DU120" i="7"/>
  <c r="DS120" i="7"/>
  <c r="DQ120" i="7"/>
  <c r="DO120" i="7"/>
  <c r="DM120" i="7"/>
  <c r="DK120" i="7"/>
  <c r="DI120" i="7"/>
  <c r="DG120" i="7"/>
  <c r="DE120" i="7"/>
  <c r="AD120" i="7"/>
  <c r="BE120" i="7" s="1"/>
  <c r="J120" i="7"/>
  <c r="I120" i="7"/>
  <c r="ES119" i="7"/>
  <c r="EQ119" i="7"/>
  <c r="EO119" i="7"/>
  <c r="EM119" i="7"/>
  <c r="EK119" i="7"/>
  <c r="EI119" i="7"/>
  <c r="EG119" i="7"/>
  <c r="EE119" i="7"/>
  <c r="EC119" i="7"/>
  <c r="EA119" i="7"/>
  <c r="DY119" i="7"/>
  <c r="DW119" i="7"/>
  <c r="DU119" i="7"/>
  <c r="DS119" i="7"/>
  <c r="DQ119" i="7"/>
  <c r="DO119" i="7"/>
  <c r="DM119" i="7"/>
  <c r="DK119" i="7"/>
  <c r="DI119" i="7"/>
  <c r="DG119" i="7"/>
  <c r="DE119" i="7"/>
  <c r="AD119" i="7"/>
  <c r="BS119" i="7" s="1"/>
  <c r="J119" i="7"/>
  <c r="I119" i="7"/>
  <c r="ES118" i="7"/>
  <c r="EQ118" i="7"/>
  <c r="EO118" i="7"/>
  <c r="EM118" i="7"/>
  <c r="EK118" i="7"/>
  <c r="EI118" i="7"/>
  <c r="EG118" i="7"/>
  <c r="EE118" i="7"/>
  <c r="EC118" i="7"/>
  <c r="EA118" i="7"/>
  <c r="DY118" i="7"/>
  <c r="DW118" i="7"/>
  <c r="DU118" i="7"/>
  <c r="DS118" i="7"/>
  <c r="DQ118" i="7"/>
  <c r="DO118" i="7"/>
  <c r="DM118" i="7"/>
  <c r="DK118" i="7"/>
  <c r="DI118" i="7"/>
  <c r="DG118" i="7"/>
  <c r="DE118" i="7"/>
  <c r="AD118" i="7"/>
  <c r="U118" i="7" s="1"/>
  <c r="J118" i="7"/>
  <c r="I118" i="7"/>
  <c r="H118" i="7"/>
  <c r="ES117" i="7"/>
  <c r="EQ117" i="7"/>
  <c r="EO117" i="7"/>
  <c r="EM117" i="7"/>
  <c r="EK117" i="7"/>
  <c r="EI117" i="7"/>
  <c r="EG117" i="7"/>
  <c r="EE117" i="7"/>
  <c r="EC117" i="7"/>
  <c r="EA117" i="7"/>
  <c r="DY117" i="7"/>
  <c r="DW117" i="7"/>
  <c r="DU117" i="7"/>
  <c r="DS117" i="7"/>
  <c r="DQ117" i="7"/>
  <c r="DO117" i="7"/>
  <c r="DM117" i="7"/>
  <c r="DK117" i="7"/>
  <c r="DI117" i="7"/>
  <c r="DG117" i="7"/>
  <c r="DE117" i="7"/>
  <c r="AD117" i="7"/>
  <c r="BK117" i="7" s="1"/>
  <c r="J117" i="7"/>
  <c r="I117" i="7"/>
  <c r="H117" i="7"/>
  <c r="ES116" i="7"/>
  <c r="EQ116" i="7"/>
  <c r="EO116" i="7"/>
  <c r="EM116" i="7"/>
  <c r="EK116" i="7"/>
  <c r="EI116" i="7"/>
  <c r="EG116" i="7"/>
  <c r="EE116" i="7"/>
  <c r="EC116" i="7"/>
  <c r="EA116" i="7"/>
  <c r="DY116" i="7"/>
  <c r="DW116" i="7"/>
  <c r="DU116" i="7"/>
  <c r="DS116" i="7"/>
  <c r="DQ116" i="7"/>
  <c r="DO116" i="7"/>
  <c r="DM116" i="7"/>
  <c r="DK116" i="7"/>
  <c r="DI116" i="7"/>
  <c r="DG116" i="7"/>
  <c r="DE116" i="7"/>
  <c r="AD116" i="7"/>
  <c r="BE116" i="7" s="1"/>
  <c r="J116" i="7"/>
  <c r="I116" i="7"/>
  <c r="H116" i="7"/>
  <c r="ES115" i="7"/>
  <c r="EQ115" i="7"/>
  <c r="EO115" i="7"/>
  <c r="EM115" i="7"/>
  <c r="EK115" i="7"/>
  <c r="EI115" i="7"/>
  <c r="EG115" i="7"/>
  <c r="EE115" i="7"/>
  <c r="EC115" i="7"/>
  <c r="EA115" i="7"/>
  <c r="DY115" i="7"/>
  <c r="DW115" i="7"/>
  <c r="DU115" i="7"/>
  <c r="DS115" i="7"/>
  <c r="DQ115" i="7"/>
  <c r="DO115" i="7"/>
  <c r="DM115" i="7"/>
  <c r="DK115" i="7"/>
  <c r="DI115" i="7"/>
  <c r="DG115" i="7"/>
  <c r="DE115" i="7"/>
  <c r="AD115" i="7"/>
  <c r="AA115" i="7" s="1"/>
  <c r="J115" i="7"/>
  <c r="I115" i="7"/>
  <c r="H115" i="7"/>
  <c r="ES114" i="7"/>
  <c r="EQ114" i="7"/>
  <c r="EO114" i="7"/>
  <c r="EM114" i="7"/>
  <c r="EK114" i="7"/>
  <c r="EI114" i="7"/>
  <c r="EG114" i="7"/>
  <c r="EE114" i="7"/>
  <c r="EC114" i="7"/>
  <c r="EA114" i="7"/>
  <c r="DY114" i="7"/>
  <c r="DW114" i="7"/>
  <c r="DU114" i="7"/>
  <c r="DS114" i="7"/>
  <c r="DQ114" i="7"/>
  <c r="DO114" i="7"/>
  <c r="DM114" i="7"/>
  <c r="DK114" i="7"/>
  <c r="DI114" i="7"/>
  <c r="DG114" i="7"/>
  <c r="DE114" i="7"/>
  <c r="AD114" i="7"/>
  <c r="BO114" i="7" s="1"/>
  <c r="J114" i="7"/>
  <c r="I114" i="7"/>
  <c r="H114" i="7"/>
  <c r="ES113" i="7"/>
  <c r="EQ113" i="7"/>
  <c r="EO113" i="7"/>
  <c r="EM113" i="7"/>
  <c r="EK113" i="7"/>
  <c r="EI113" i="7"/>
  <c r="EG113" i="7"/>
  <c r="EE113" i="7"/>
  <c r="EC113" i="7"/>
  <c r="EA113" i="7"/>
  <c r="DY113" i="7"/>
  <c r="DW113" i="7"/>
  <c r="DU113" i="7"/>
  <c r="DS113" i="7"/>
  <c r="DQ113" i="7"/>
  <c r="DO113" i="7"/>
  <c r="DM113" i="7"/>
  <c r="DK113" i="7"/>
  <c r="DI113" i="7"/>
  <c r="DG113" i="7"/>
  <c r="DE113" i="7"/>
  <c r="AD113" i="7"/>
  <c r="BO113" i="7" s="1"/>
  <c r="J113" i="7"/>
  <c r="I113" i="7"/>
  <c r="H113" i="7"/>
  <c r="DD112" i="7"/>
  <c r="ES112" i="7" s="1"/>
  <c r="BS112" i="7"/>
  <c r="BQ112" i="7"/>
  <c r="BO112" i="7"/>
  <c r="BM112" i="7"/>
  <c r="BK112" i="7"/>
  <c r="BI112" i="7"/>
  <c r="BG112" i="7"/>
  <c r="BE112" i="7"/>
  <c r="BC112" i="7"/>
  <c r="BA112" i="7"/>
  <c r="AY112" i="7"/>
  <c r="AW112" i="7"/>
  <c r="AU112" i="7"/>
  <c r="AS112" i="7"/>
  <c r="AQ112" i="7"/>
  <c r="AO112" i="7"/>
  <c r="AM112" i="7"/>
  <c r="AK112" i="7"/>
  <c r="AI112" i="7"/>
  <c r="AG112" i="7"/>
  <c r="AE112" i="7"/>
  <c r="AC112" i="7"/>
  <c r="AA112" i="7"/>
  <c r="Y112" i="7"/>
  <c r="W112" i="7"/>
  <c r="U112" i="7"/>
  <c r="S112" i="7"/>
  <c r="Q112" i="7"/>
  <c r="O112" i="7"/>
  <c r="L112" i="7"/>
  <c r="K112" i="7"/>
  <c r="ES111" i="7"/>
  <c r="EQ111" i="7"/>
  <c r="EO111" i="7"/>
  <c r="EM111" i="7"/>
  <c r="EK111" i="7"/>
  <c r="EI111" i="7"/>
  <c r="EG111" i="7"/>
  <c r="EE111" i="7"/>
  <c r="EC111" i="7"/>
  <c r="EA111" i="7"/>
  <c r="DY111" i="7"/>
  <c r="DW111" i="7"/>
  <c r="DU111" i="7"/>
  <c r="DS111" i="7"/>
  <c r="DQ111" i="7"/>
  <c r="DO111" i="7"/>
  <c r="DM111" i="7"/>
  <c r="DK111" i="7"/>
  <c r="DI111" i="7"/>
  <c r="DG111" i="7"/>
  <c r="DE111" i="7"/>
  <c r="BS111" i="7"/>
  <c r="BQ111" i="7"/>
  <c r="BO111" i="7"/>
  <c r="BM111" i="7"/>
  <c r="BK111" i="7"/>
  <c r="BI111" i="7"/>
  <c r="BG111" i="7"/>
  <c r="BE111" i="7"/>
  <c r="BC111" i="7"/>
  <c r="BA111" i="7"/>
  <c r="AY111" i="7"/>
  <c r="AW111" i="7"/>
  <c r="AU111" i="7"/>
  <c r="AS111" i="7"/>
  <c r="AQ111" i="7"/>
  <c r="AO111" i="7"/>
  <c r="AM111" i="7"/>
  <c r="AK111" i="7"/>
  <c r="AI111" i="7"/>
  <c r="AG111" i="7"/>
  <c r="AE111" i="7"/>
  <c r="AC111" i="7"/>
  <c r="AA111" i="7"/>
  <c r="Y111" i="7"/>
  <c r="W111" i="7"/>
  <c r="U111" i="7"/>
  <c r="S111" i="7"/>
  <c r="Q111" i="7"/>
  <c r="O111" i="7"/>
  <c r="L111" i="7"/>
  <c r="K111" i="7"/>
  <c r="H111" i="7"/>
  <c r="DH110" i="7"/>
  <c r="EG110" i="7" s="1"/>
  <c r="BS110" i="7"/>
  <c r="BQ110" i="7"/>
  <c r="BO110" i="7"/>
  <c r="BM110" i="7"/>
  <c r="BK110" i="7"/>
  <c r="BI110" i="7"/>
  <c r="BG110" i="7"/>
  <c r="BE110" i="7"/>
  <c r="BC110" i="7"/>
  <c r="BA110" i="7"/>
  <c r="AY110" i="7"/>
  <c r="AW110" i="7"/>
  <c r="AU110" i="7"/>
  <c r="AS110" i="7"/>
  <c r="AQ110" i="7"/>
  <c r="AO110" i="7"/>
  <c r="AM110" i="7"/>
  <c r="AK110" i="7"/>
  <c r="AI110" i="7"/>
  <c r="AG110" i="7"/>
  <c r="AE110" i="7"/>
  <c r="AC110" i="7"/>
  <c r="AA110" i="7"/>
  <c r="Y110" i="7"/>
  <c r="W110" i="7"/>
  <c r="U110" i="7"/>
  <c r="S110" i="7"/>
  <c r="Q110" i="7"/>
  <c r="O110" i="7"/>
  <c r="L110" i="7"/>
  <c r="K110" i="7"/>
  <c r="DH109" i="7"/>
  <c r="EQ109" i="7" s="1"/>
  <c r="BS109" i="7"/>
  <c r="BQ109" i="7"/>
  <c r="BO109" i="7"/>
  <c r="BM109" i="7"/>
  <c r="BK109" i="7"/>
  <c r="BI109" i="7"/>
  <c r="BG109" i="7"/>
  <c r="BE109" i="7"/>
  <c r="BC109" i="7"/>
  <c r="BA109" i="7"/>
  <c r="AY109" i="7"/>
  <c r="AW109" i="7"/>
  <c r="AU109" i="7"/>
  <c r="AS109" i="7"/>
  <c r="AQ109" i="7"/>
  <c r="AO109" i="7"/>
  <c r="AM109" i="7"/>
  <c r="AK109" i="7"/>
  <c r="AI109" i="7"/>
  <c r="AG109" i="7"/>
  <c r="AE109" i="7"/>
  <c r="AC109" i="7"/>
  <c r="AA109" i="7"/>
  <c r="Y109" i="7"/>
  <c r="W109" i="7"/>
  <c r="U109" i="7"/>
  <c r="S109" i="7"/>
  <c r="Q109" i="7"/>
  <c r="O109" i="7"/>
  <c r="L109" i="7"/>
  <c r="K109" i="7"/>
  <c r="H109" i="7"/>
  <c r="ES108" i="7"/>
  <c r="EQ108" i="7"/>
  <c r="EO108" i="7"/>
  <c r="EM108" i="7"/>
  <c r="EK108" i="7"/>
  <c r="EI108" i="7"/>
  <c r="EG108" i="7"/>
  <c r="EE108" i="7"/>
  <c r="EC108" i="7"/>
  <c r="EA108" i="7"/>
  <c r="DY108" i="7"/>
  <c r="DW108" i="7"/>
  <c r="DU108" i="7"/>
  <c r="DS108" i="7"/>
  <c r="DQ108" i="7"/>
  <c r="DO108" i="7"/>
  <c r="DM108" i="7"/>
  <c r="DK108" i="7"/>
  <c r="DI108" i="7"/>
  <c r="DG108" i="7"/>
  <c r="DE108" i="7"/>
  <c r="BS108" i="7"/>
  <c r="BQ108" i="7"/>
  <c r="BO108" i="7"/>
  <c r="BM108" i="7"/>
  <c r="BK108" i="7"/>
  <c r="BI108" i="7"/>
  <c r="BG108" i="7"/>
  <c r="BE108" i="7"/>
  <c r="BC108" i="7"/>
  <c r="BA108" i="7"/>
  <c r="AY108" i="7"/>
  <c r="AW108" i="7"/>
  <c r="AU108" i="7"/>
  <c r="AS108" i="7"/>
  <c r="AQ108" i="7"/>
  <c r="AO108" i="7"/>
  <c r="AM108" i="7"/>
  <c r="AK108" i="7"/>
  <c r="AI108" i="7"/>
  <c r="AG108" i="7"/>
  <c r="AE108" i="7"/>
  <c r="AC108" i="7"/>
  <c r="AA108" i="7"/>
  <c r="Y108" i="7"/>
  <c r="W108" i="7"/>
  <c r="U108" i="7"/>
  <c r="S108" i="7"/>
  <c r="Q108" i="7"/>
  <c r="O108" i="7"/>
  <c r="L108" i="7"/>
  <c r="K108" i="7"/>
  <c r="H108" i="7"/>
  <c r="ES107" i="7"/>
  <c r="EQ107" i="7"/>
  <c r="EO107" i="7"/>
  <c r="EM107" i="7"/>
  <c r="EK107" i="7"/>
  <c r="EI107" i="7"/>
  <c r="EG107" i="7"/>
  <c r="EE107" i="7"/>
  <c r="EC107" i="7"/>
  <c r="EA107" i="7"/>
  <c r="DY107" i="7"/>
  <c r="DW107" i="7"/>
  <c r="DU107" i="7"/>
  <c r="DS107" i="7"/>
  <c r="DQ107" i="7"/>
  <c r="DO107" i="7"/>
  <c r="DM107" i="7"/>
  <c r="DK107" i="7"/>
  <c r="DI107" i="7"/>
  <c r="DG107" i="7"/>
  <c r="DE107" i="7"/>
  <c r="BS107" i="7"/>
  <c r="BQ107" i="7"/>
  <c r="BO107" i="7"/>
  <c r="BM107" i="7"/>
  <c r="BK107" i="7"/>
  <c r="BI107" i="7"/>
  <c r="BG107" i="7"/>
  <c r="BE107" i="7"/>
  <c r="BC107" i="7"/>
  <c r="BA107" i="7"/>
  <c r="AY107" i="7"/>
  <c r="AW107" i="7"/>
  <c r="AU107" i="7"/>
  <c r="AS107" i="7"/>
  <c r="AQ107" i="7"/>
  <c r="AO107" i="7"/>
  <c r="AM107" i="7"/>
  <c r="AK107" i="7"/>
  <c r="AI107" i="7"/>
  <c r="AG107" i="7"/>
  <c r="AE107" i="7"/>
  <c r="AC107" i="7"/>
  <c r="AA107" i="7"/>
  <c r="Y107" i="7"/>
  <c r="W107" i="7"/>
  <c r="U107" i="7"/>
  <c r="S107" i="7"/>
  <c r="Q107" i="7"/>
  <c r="O107" i="7"/>
  <c r="L107" i="7"/>
  <c r="K107" i="7"/>
  <c r="H107" i="7"/>
  <c r="ES106" i="7"/>
  <c r="EQ106" i="7"/>
  <c r="EO106" i="7"/>
  <c r="EM106" i="7"/>
  <c r="EK106" i="7"/>
  <c r="EI106" i="7"/>
  <c r="EG106" i="7"/>
  <c r="EE106" i="7"/>
  <c r="EC106" i="7"/>
  <c r="EA106" i="7"/>
  <c r="DY106" i="7"/>
  <c r="DW106" i="7"/>
  <c r="DU106" i="7"/>
  <c r="DS106" i="7"/>
  <c r="DQ106" i="7"/>
  <c r="DO106" i="7"/>
  <c r="DM106" i="7"/>
  <c r="DK106" i="7"/>
  <c r="DI106" i="7"/>
  <c r="DG106" i="7"/>
  <c r="DE106" i="7"/>
  <c r="BS106" i="7"/>
  <c r="BQ106" i="7"/>
  <c r="BO106" i="7"/>
  <c r="BM106" i="7"/>
  <c r="BK106" i="7"/>
  <c r="BI106" i="7"/>
  <c r="BG106" i="7"/>
  <c r="BE106" i="7"/>
  <c r="BC106" i="7"/>
  <c r="BA106" i="7"/>
  <c r="AY106" i="7"/>
  <c r="AW106" i="7"/>
  <c r="AU106" i="7"/>
  <c r="AS106" i="7"/>
  <c r="AQ106" i="7"/>
  <c r="AO106" i="7"/>
  <c r="AM106" i="7"/>
  <c r="AK106" i="7"/>
  <c r="AI106" i="7"/>
  <c r="AG106" i="7"/>
  <c r="AE106" i="7"/>
  <c r="AC106" i="7"/>
  <c r="AA106" i="7"/>
  <c r="Y106" i="7"/>
  <c r="W106" i="7"/>
  <c r="U106" i="7"/>
  <c r="S106" i="7"/>
  <c r="Q106" i="7"/>
  <c r="O106" i="7"/>
  <c r="L106" i="7"/>
  <c r="K106" i="7"/>
  <c r="ES105" i="7"/>
  <c r="EQ105" i="7"/>
  <c r="EO105" i="7"/>
  <c r="EM105" i="7"/>
  <c r="EK105" i="7"/>
  <c r="EI105" i="7"/>
  <c r="EG105" i="7"/>
  <c r="EE105" i="7"/>
  <c r="EC105" i="7"/>
  <c r="EA105" i="7"/>
  <c r="DY105" i="7"/>
  <c r="DW105" i="7"/>
  <c r="DU105" i="7"/>
  <c r="DS105" i="7"/>
  <c r="DQ105" i="7"/>
  <c r="DO105" i="7"/>
  <c r="DM105" i="7"/>
  <c r="DK105" i="7"/>
  <c r="DI105" i="7"/>
  <c r="DG105" i="7"/>
  <c r="DE105" i="7"/>
  <c r="AD105" i="7"/>
  <c r="BE105" i="7" s="1"/>
  <c r="L105" i="7"/>
  <c r="I105" i="7"/>
  <c r="K105" i="7" s="1"/>
  <c r="H105" i="7"/>
  <c r="ES104" i="7"/>
  <c r="EQ104" i="7"/>
  <c r="EO104" i="7"/>
  <c r="EM104" i="7"/>
  <c r="EK104" i="7"/>
  <c r="EI104" i="7"/>
  <c r="EG104" i="7"/>
  <c r="EE104" i="7"/>
  <c r="EC104" i="7"/>
  <c r="EA104" i="7"/>
  <c r="DY104" i="7"/>
  <c r="DW104" i="7"/>
  <c r="DU104" i="7"/>
  <c r="DS104" i="7"/>
  <c r="DQ104" i="7"/>
  <c r="DO104" i="7"/>
  <c r="DM104" i="7"/>
  <c r="DK104" i="7"/>
  <c r="DI104" i="7"/>
  <c r="DG104" i="7"/>
  <c r="DE104" i="7"/>
  <c r="AD104" i="7"/>
  <c r="BG104" i="7" s="1"/>
  <c r="L104" i="7"/>
  <c r="I104" i="7"/>
  <c r="K104" i="7" s="1"/>
  <c r="H104" i="7"/>
  <c r="ES103" i="7"/>
  <c r="EQ103" i="7"/>
  <c r="EO103" i="7"/>
  <c r="EM103" i="7"/>
  <c r="EK103" i="7"/>
  <c r="EI103" i="7"/>
  <c r="EG103" i="7"/>
  <c r="EE103" i="7"/>
  <c r="EC103" i="7"/>
  <c r="EA103" i="7"/>
  <c r="DY103" i="7"/>
  <c r="DW103" i="7"/>
  <c r="DU103" i="7"/>
  <c r="DS103" i="7"/>
  <c r="DQ103" i="7"/>
  <c r="DO103" i="7"/>
  <c r="DM103" i="7"/>
  <c r="DK103" i="7"/>
  <c r="DI103" i="7"/>
  <c r="DG103" i="7"/>
  <c r="DE103" i="7"/>
  <c r="AD103" i="7"/>
  <c r="AW103" i="7" s="1"/>
  <c r="L103" i="7"/>
  <c r="J103" i="7"/>
  <c r="I103" i="7"/>
  <c r="H103" i="7"/>
  <c r="ES102" i="7"/>
  <c r="EQ102" i="7"/>
  <c r="EO102" i="7"/>
  <c r="EM102" i="7"/>
  <c r="EK102" i="7"/>
  <c r="EI102" i="7"/>
  <c r="EG102" i="7"/>
  <c r="EE102" i="7"/>
  <c r="EC102" i="7"/>
  <c r="EA102" i="7"/>
  <c r="DY102" i="7"/>
  <c r="DW102" i="7"/>
  <c r="DU102" i="7"/>
  <c r="DS102" i="7"/>
  <c r="DQ102" i="7"/>
  <c r="DO102" i="7"/>
  <c r="DM102" i="7"/>
  <c r="DK102" i="7"/>
  <c r="DI102" i="7"/>
  <c r="DG102" i="7"/>
  <c r="DE102" i="7"/>
  <c r="AD102" i="7"/>
  <c r="L102" i="7"/>
  <c r="I102" i="7"/>
  <c r="K102" i="7" s="1"/>
  <c r="H102" i="7"/>
  <c r="ES101" i="7"/>
  <c r="EQ101" i="7"/>
  <c r="EO101" i="7"/>
  <c r="EM101" i="7"/>
  <c r="EK101" i="7"/>
  <c r="EI101" i="7"/>
  <c r="EG101" i="7"/>
  <c r="EE101" i="7"/>
  <c r="EC101" i="7"/>
  <c r="EA101" i="7"/>
  <c r="DY101" i="7"/>
  <c r="DW101" i="7"/>
  <c r="DU101" i="7"/>
  <c r="DS101" i="7"/>
  <c r="DQ101" i="7"/>
  <c r="DO101" i="7"/>
  <c r="DM101" i="7"/>
  <c r="DK101" i="7"/>
  <c r="DI101" i="7"/>
  <c r="DG101" i="7"/>
  <c r="DE101" i="7"/>
  <c r="AD101" i="7"/>
  <c r="BM101" i="7" s="1"/>
  <c r="L101" i="7"/>
  <c r="I101" i="7"/>
  <c r="K101" i="7" s="1"/>
  <c r="H101" i="7"/>
  <c r="ES100" i="7"/>
  <c r="EQ100" i="7"/>
  <c r="EO100" i="7"/>
  <c r="EM100" i="7"/>
  <c r="EK100" i="7"/>
  <c r="EI100" i="7"/>
  <c r="EG100" i="7"/>
  <c r="EE100" i="7"/>
  <c r="EC100" i="7"/>
  <c r="EA100" i="7"/>
  <c r="DY100" i="7"/>
  <c r="DW100" i="7"/>
  <c r="DU100" i="7"/>
  <c r="DS100" i="7"/>
  <c r="DQ100" i="7"/>
  <c r="DO100" i="7"/>
  <c r="DM100" i="7"/>
  <c r="DK100" i="7"/>
  <c r="DI100" i="7"/>
  <c r="DG100" i="7"/>
  <c r="DE100" i="7"/>
  <c r="AD100" i="7"/>
  <c r="BC100" i="7" s="1"/>
  <c r="L100" i="7"/>
  <c r="I100" i="7"/>
  <c r="K100" i="7" s="1"/>
  <c r="H100" i="7"/>
  <c r="ES99" i="7"/>
  <c r="EQ99" i="7"/>
  <c r="EO99" i="7"/>
  <c r="EM99" i="7"/>
  <c r="EK99" i="7"/>
  <c r="EI99" i="7"/>
  <c r="EG99" i="7"/>
  <c r="EE99" i="7"/>
  <c r="EC99" i="7"/>
  <c r="EA99" i="7"/>
  <c r="DY99" i="7"/>
  <c r="DW99" i="7"/>
  <c r="DU99" i="7"/>
  <c r="DS99" i="7"/>
  <c r="DQ99" i="7"/>
  <c r="DO99" i="7"/>
  <c r="DM99" i="7"/>
  <c r="DK99" i="7"/>
  <c r="DI99" i="7"/>
  <c r="DG99" i="7"/>
  <c r="DE99" i="7"/>
  <c r="AD99" i="7"/>
  <c r="BI99" i="7" s="1"/>
  <c r="L99" i="7"/>
  <c r="K99" i="7"/>
  <c r="H99" i="7"/>
  <c r="ES98" i="7"/>
  <c r="EQ98" i="7"/>
  <c r="EO98" i="7"/>
  <c r="EM98" i="7"/>
  <c r="EK98" i="7"/>
  <c r="EI98" i="7"/>
  <c r="EG98" i="7"/>
  <c r="EE98" i="7"/>
  <c r="EC98" i="7"/>
  <c r="EA98" i="7"/>
  <c r="DY98" i="7"/>
  <c r="DW98" i="7"/>
  <c r="DU98" i="7"/>
  <c r="DS98" i="7"/>
  <c r="DQ98" i="7"/>
  <c r="DO98" i="7"/>
  <c r="DM98" i="7"/>
  <c r="DK98" i="7"/>
  <c r="DI98" i="7"/>
  <c r="DG98" i="7"/>
  <c r="DE98" i="7"/>
  <c r="AD98" i="7"/>
  <c r="BE98" i="7" s="1"/>
  <c r="L98" i="7"/>
  <c r="I98" i="7"/>
  <c r="K98" i="7" s="1"/>
  <c r="H98" i="7"/>
  <c r="ES97" i="7"/>
  <c r="EQ97" i="7"/>
  <c r="EO97" i="7"/>
  <c r="EM97" i="7"/>
  <c r="EK97" i="7"/>
  <c r="EI97" i="7"/>
  <c r="EG97" i="7"/>
  <c r="EE97" i="7"/>
  <c r="EC97" i="7"/>
  <c r="EA97" i="7"/>
  <c r="DY97" i="7"/>
  <c r="DW97" i="7"/>
  <c r="DU97" i="7"/>
  <c r="DS97" i="7"/>
  <c r="DQ97" i="7"/>
  <c r="DO97" i="7"/>
  <c r="DM97" i="7"/>
  <c r="DK97" i="7"/>
  <c r="DI97" i="7"/>
  <c r="DG97" i="7"/>
  <c r="DE97" i="7"/>
  <c r="AD97" i="7"/>
  <c r="AY97" i="7" s="1"/>
  <c r="L97" i="7"/>
  <c r="I97" i="7"/>
  <c r="K97" i="7" s="1"/>
  <c r="H97" i="7"/>
  <c r="ES96" i="7"/>
  <c r="EQ96" i="7"/>
  <c r="EO96" i="7"/>
  <c r="EM96" i="7"/>
  <c r="EK96" i="7"/>
  <c r="EI96" i="7"/>
  <c r="EG96" i="7"/>
  <c r="EE96" i="7"/>
  <c r="EC96" i="7"/>
  <c r="EA96" i="7"/>
  <c r="DY96" i="7"/>
  <c r="DW96" i="7"/>
  <c r="DU96" i="7"/>
  <c r="DS96" i="7"/>
  <c r="DQ96" i="7"/>
  <c r="DO96" i="7"/>
  <c r="DM96" i="7"/>
  <c r="DK96" i="7"/>
  <c r="DI96" i="7"/>
  <c r="DG96" i="7"/>
  <c r="DE96" i="7"/>
  <c r="AD96" i="7"/>
  <c r="AY96" i="7" s="1"/>
  <c r="L96" i="7"/>
  <c r="I96" i="7"/>
  <c r="K96" i="7" s="1"/>
  <c r="H96" i="7"/>
  <c r="ES95" i="7"/>
  <c r="EQ95" i="7"/>
  <c r="EO95" i="7"/>
  <c r="EM95" i="7"/>
  <c r="EK95" i="7"/>
  <c r="EI95" i="7"/>
  <c r="EG95" i="7"/>
  <c r="EE95" i="7"/>
  <c r="EC95" i="7"/>
  <c r="EA95" i="7"/>
  <c r="DY95" i="7"/>
  <c r="DW95" i="7"/>
  <c r="DU95" i="7"/>
  <c r="DS95" i="7"/>
  <c r="DQ95" i="7"/>
  <c r="DO95" i="7"/>
  <c r="DM95" i="7"/>
  <c r="DK95" i="7"/>
  <c r="DI95" i="7"/>
  <c r="DG95" i="7"/>
  <c r="DE95" i="7"/>
  <c r="AD95" i="7"/>
  <c r="BO95" i="7" s="1"/>
  <c r="L95" i="7"/>
  <c r="I95" i="7"/>
  <c r="K95" i="7" s="1"/>
  <c r="H95" i="7"/>
  <c r="EL94" i="7"/>
  <c r="AD94" i="7"/>
  <c r="AW94" i="7" s="1"/>
  <c r="L94" i="7"/>
  <c r="I94" i="7"/>
  <c r="K94" i="7" s="1"/>
  <c r="H94" i="7"/>
  <c r="ES93" i="7"/>
  <c r="EQ93" i="7"/>
  <c r="EO93" i="7"/>
  <c r="EM93" i="7"/>
  <c r="EK93" i="7"/>
  <c r="EI93" i="7"/>
  <c r="EG93" i="7"/>
  <c r="EE93" i="7"/>
  <c r="EC93" i="7"/>
  <c r="EA93" i="7"/>
  <c r="DY93" i="7"/>
  <c r="DW93" i="7"/>
  <c r="DU93" i="7"/>
  <c r="DS93" i="7"/>
  <c r="DQ93" i="7"/>
  <c r="DO93" i="7"/>
  <c r="DM93" i="7"/>
  <c r="DK93" i="7"/>
  <c r="DI93" i="7"/>
  <c r="DG93" i="7"/>
  <c r="DE93" i="7"/>
  <c r="AD93" i="7"/>
  <c r="BS93" i="7" s="1"/>
  <c r="L93" i="7"/>
  <c r="I93" i="7"/>
  <c r="K93" i="7" s="1"/>
  <c r="H93" i="7"/>
  <c r="ES92" i="7"/>
  <c r="EQ92" i="7"/>
  <c r="EO92" i="7"/>
  <c r="EM92" i="7"/>
  <c r="EK92" i="7"/>
  <c r="EI92" i="7"/>
  <c r="EG92" i="7"/>
  <c r="EE92" i="7"/>
  <c r="EC92" i="7"/>
  <c r="EA92" i="7"/>
  <c r="DY92" i="7"/>
  <c r="DW92" i="7"/>
  <c r="DU92" i="7"/>
  <c r="DS92" i="7"/>
  <c r="DQ92" i="7"/>
  <c r="DO92" i="7"/>
  <c r="DM92" i="7"/>
  <c r="DK92" i="7"/>
  <c r="DI92" i="7"/>
  <c r="DG92" i="7"/>
  <c r="DE92" i="7"/>
  <c r="AD92" i="7"/>
  <c r="BC92" i="7" s="1"/>
  <c r="L92" i="7"/>
  <c r="I92" i="7"/>
  <c r="K92" i="7" s="1"/>
  <c r="H92" i="7"/>
  <c r="ES91" i="7"/>
  <c r="EQ91" i="7"/>
  <c r="EO91" i="7"/>
  <c r="EM91" i="7"/>
  <c r="EK91" i="7"/>
  <c r="EI91" i="7"/>
  <c r="EG91" i="7"/>
  <c r="EE91" i="7"/>
  <c r="EC91" i="7"/>
  <c r="EA91" i="7"/>
  <c r="DY91" i="7"/>
  <c r="DW91" i="7"/>
  <c r="DU91" i="7"/>
  <c r="DS91" i="7"/>
  <c r="DQ91" i="7"/>
  <c r="DO91" i="7"/>
  <c r="DM91" i="7"/>
  <c r="DK91" i="7"/>
  <c r="DI91" i="7"/>
  <c r="DG91" i="7"/>
  <c r="DE91" i="7"/>
  <c r="AD91" i="7"/>
  <c r="L91" i="7"/>
  <c r="K91" i="7"/>
  <c r="H91" i="7"/>
  <c r="ES90" i="7"/>
  <c r="EQ90" i="7"/>
  <c r="EO90" i="7"/>
  <c r="EM90" i="7"/>
  <c r="EK90" i="7"/>
  <c r="EI90" i="7"/>
  <c r="EG90" i="7"/>
  <c r="EE90" i="7"/>
  <c r="EC90" i="7"/>
  <c r="EA90" i="7"/>
  <c r="DY90" i="7"/>
  <c r="DW90" i="7"/>
  <c r="DU90" i="7"/>
  <c r="DS90" i="7"/>
  <c r="DQ90" i="7"/>
  <c r="DO90" i="7"/>
  <c r="DM90" i="7"/>
  <c r="DK90" i="7"/>
  <c r="DI90" i="7"/>
  <c r="DG90" i="7"/>
  <c r="DE90" i="7"/>
  <c r="AD90" i="7"/>
  <c r="BE90" i="7" s="1"/>
  <c r="L90" i="7"/>
  <c r="K90" i="7"/>
  <c r="H90" i="7"/>
  <c r="ES89" i="7"/>
  <c r="EQ89" i="7"/>
  <c r="EO89" i="7"/>
  <c r="EM89" i="7"/>
  <c r="EK89" i="7"/>
  <c r="EI89" i="7"/>
  <c r="EG89" i="7"/>
  <c r="EE89" i="7"/>
  <c r="EC89" i="7"/>
  <c r="EA89" i="7"/>
  <c r="DY89" i="7"/>
  <c r="DW89" i="7"/>
  <c r="DU89" i="7"/>
  <c r="DS89" i="7"/>
  <c r="DQ89" i="7"/>
  <c r="DO89" i="7"/>
  <c r="DM89" i="7"/>
  <c r="DK89" i="7"/>
  <c r="DI89" i="7"/>
  <c r="DG89" i="7"/>
  <c r="DE89" i="7"/>
  <c r="AD89" i="7"/>
  <c r="BO89" i="7" s="1"/>
  <c r="L89" i="7"/>
  <c r="K89" i="7"/>
  <c r="H89" i="7"/>
  <c r="ES88" i="7"/>
  <c r="EQ88" i="7"/>
  <c r="EO88" i="7"/>
  <c r="EM88" i="7"/>
  <c r="EK88" i="7"/>
  <c r="EI88" i="7"/>
  <c r="EG88" i="7"/>
  <c r="EE88" i="7"/>
  <c r="EC88" i="7"/>
  <c r="EA88" i="7"/>
  <c r="DY88" i="7"/>
  <c r="DW88" i="7"/>
  <c r="DU88" i="7"/>
  <c r="DS88" i="7"/>
  <c r="DQ88" i="7"/>
  <c r="DO88" i="7"/>
  <c r="DM88" i="7"/>
  <c r="DK88" i="7"/>
  <c r="DI88" i="7"/>
  <c r="DG88" i="7"/>
  <c r="DE88" i="7"/>
  <c r="AD88" i="7"/>
  <c r="BC88" i="7" s="1"/>
  <c r="L88" i="7"/>
  <c r="J88" i="7"/>
  <c r="K88" i="7" s="1"/>
  <c r="H88" i="7"/>
  <c r="ES87" i="7"/>
  <c r="EQ87" i="7"/>
  <c r="EO87" i="7"/>
  <c r="EM87" i="7"/>
  <c r="EK87" i="7"/>
  <c r="EI87" i="7"/>
  <c r="EG87" i="7"/>
  <c r="EE87" i="7"/>
  <c r="EC87" i="7"/>
  <c r="EA87" i="7"/>
  <c r="DY87" i="7"/>
  <c r="DW87" i="7"/>
  <c r="DU87" i="7"/>
  <c r="DS87" i="7"/>
  <c r="DQ87" i="7"/>
  <c r="DO87" i="7"/>
  <c r="DM87" i="7"/>
  <c r="DK87" i="7"/>
  <c r="DI87" i="7"/>
  <c r="DG87" i="7"/>
  <c r="DE87" i="7"/>
  <c r="AD87" i="7"/>
  <c r="L87" i="7"/>
  <c r="K87" i="7"/>
  <c r="H87" i="7"/>
  <c r="ES86" i="7"/>
  <c r="EQ86" i="7"/>
  <c r="EO86" i="7"/>
  <c r="EM86" i="7"/>
  <c r="EK86" i="7"/>
  <c r="EI86" i="7"/>
  <c r="EG86" i="7"/>
  <c r="EE86" i="7"/>
  <c r="EC86" i="7"/>
  <c r="EA86" i="7"/>
  <c r="DY86" i="7"/>
  <c r="DW86" i="7"/>
  <c r="DU86" i="7"/>
  <c r="DS86" i="7"/>
  <c r="DQ86" i="7"/>
  <c r="DO86" i="7"/>
  <c r="DM86" i="7"/>
  <c r="DK86" i="7"/>
  <c r="DI86" i="7"/>
  <c r="DG86" i="7"/>
  <c r="DE86" i="7"/>
  <c r="AD86" i="7"/>
  <c r="L86" i="7"/>
  <c r="K86" i="7"/>
  <c r="H86" i="7"/>
  <c r="ES85" i="7"/>
  <c r="EQ85" i="7"/>
  <c r="EO85" i="7"/>
  <c r="EM85" i="7"/>
  <c r="EK85" i="7"/>
  <c r="EI85" i="7"/>
  <c r="EG85" i="7"/>
  <c r="EE85" i="7"/>
  <c r="EC85" i="7"/>
  <c r="EA85" i="7"/>
  <c r="DY85" i="7"/>
  <c r="DW85" i="7"/>
  <c r="DU85" i="7"/>
  <c r="DS85" i="7"/>
  <c r="DQ85" i="7"/>
  <c r="DO85" i="7"/>
  <c r="DM85" i="7"/>
  <c r="DK85" i="7"/>
  <c r="DI85" i="7"/>
  <c r="DG85" i="7"/>
  <c r="DE85" i="7"/>
  <c r="AD85" i="7"/>
  <c r="L85" i="7"/>
  <c r="K85" i="7"/>
  <c r="H85" i="7"/>
  <c r="ES84" i="7"/>
  <c r="EQ84" i="7"/>
  <c r="EO84" i="7"/>
  <c r="EM84" i="7"/>
  <c r="EK84" i="7"/>
  <c r="EI84" i="7"/>
  <c r="EG84" i="7"/>
  <c r="EE84" i="7"/>
  <c r="EC84" i="7"/>
  <c r="EA84" i="7"/>
  <c r="DY84" i="7"/>
  <c r="DW84" i="7"/>
  <c r="DU84" i="7"/>
  <c r="DS84" i="7"/>
  <c r="DQ84" i="7"/>
  <c r="DO84" i="7"/>
  <c r="DM84" i="7"/>
  <c r="DK84" i="7"/>
  <c r="DI84" i="7"/>
  <c r="DG84" i="7"/>
  <c r="DE84" i="7"/>
  <c r="AD84" i="7"/>
  <c r="L84" i="7"/>
  <c r="K84" i="7"/>
  <c r="H84" i="7"/>
  <c r="ES83" i="7"/>
  <c r="EQ83" i="7"/>
  <c r="EO83" i="7"/>
  <c r="EM83" i="7"/>
  <c r="EK83" i="7"/>
  <c r="EI83" i="7"/>
  <c r="EG83" i="7"/>
  <c r="EE83" i="7"/>
  <c r="EC83" i="7"/>
  <c r="EA83" i="7"/>
  <c r="DY83" i="7"/>
  <c r="DW83" i="7"/>
  <c r="DU83" i="7"/>
  <c r="DS83" i="7"/>
  <c r="DQ83" i="7"/>
  <c r="DO83" i="7"/>
  <c r="DM83" i="7"/>
  <c r="DK83" i="7"/>
  <c r="DI83" i="7"/>
  <c r="DG83" i="7"/>
  <c r="DE83" i="7"/>
  <c r="AD83" i="7"/>
  <c r="O83" i="7" s="1"/>
  <c r="L83" i="7"/>
  <c r="K83" i="7"/>
  <c r="H83" i="7"/>
  <c r="ES82" i="7"/>
  <c r="EQ82" i="7"/>
  <c r="EO82" i="7"/>
  <c r="EM82" i="7"/>
  <c r="EK82" i="7"/>
  <c r="EI82" i="7"/>
  <c r="EG82" i="7"/>
  <c r="EE82" i="7"/>
  <c r="EC82" i="7"/>
  <c r="EA82" i="7"/>
  <c r="DY82" i="7"/>
  <c r="DW82" i="7"/>
  <c r="DU82" i="7"/>
  <c r="DS82" i="7"/>
  <c r="DQ82" i="7"/>
  <c r="DO82" i="7"/>
  <c r="DM82" i="7"/>
  <c r="DK82" i="7"/>
  <c r="DI82" i="7"/>
  <c r="DG82" i="7"/>
  <c r="DE82" i="7"/>
  <c r="AD82" i="7"/>
  <c r="BM82" i="7" s="1"/>
  <c r="L82" i="7"/>
  <c r="K82" i="7"/>
  <c r="H82" i="7"/>
  <c r="ES81" i="7"/>
  <c r="EQ81" i="7"/>
  <c r="EO81" i="7"/>
  <c r="EM81" i="7"/>
  <c r="EK81" i="7"/>
  <c r="EI81" i="7"/>
  <c r="EG81" i="7"/>
  <c r="EE81" i="7"/>
  <c r="EC81" i="7"/>
  <c r="EA81" i="7"/>
  <c r="DY81" i="7"/>
  <c r="DW81" i="7"/>
  <c r="DU81" i="7"/>
  <c r="DS81" i="7"/>
  <c r="DQ81" i="7"/>
  <c r="DO81" i="7"/>
  <c r="DM81" i="7"/>
  <c r="DK81" i="7"/>
  <c r="DI81" i="7"/>
  <c r="DG81" i="7"/>
  <c r="DE81" i="7"/>
  <c r="AD81" i="7"/>
  <c r="BO81" i="7" s="1"/>
  <c r="L81" i="7"/>
  <c r="J81" i="7"/>
  <c r="K81" i="7" s="1"/>
  <c r="H81" i="7"/>
  <c r="ES80" i="7"/>
  <c r="EQ80" i="7"/>
  <c r="EO80" i="7"/>
  <c r="EM80" i="7"/>
  <c r="EK80" i="7"/>
  <c r="EI80" i="7"/>
  <c r="EG80" i="7"/>
  <c r="EE80" i="7"/>
  <c r="EC80" i="7"/>
  <c r="EA80" i="7"/>
  <c r="DY80" i="7"/>
  <c r="DW80" i="7"/>
  <c r="DU80" i="7"/>
  <c r="DS80" i="7"/>
  <c r="DQ80" i="7"/>
  <c r="DO80" i="7"/>
  <c r="DM80" i="7"/>
  <c r="DK80" i="7"/>
  <c r="DI80" i="7"/>
  <c r="DG80" i="7"/>
  <c r="DE80" i="7"/>
  <c r="AD80" i="7"/>
  <c r="AY80" i="7" s="1"/>
  <c r="L80" i="7"/>
  <c r="K80" i="7"/>
  <c r="H80" i="7"/>
  <c r="ES79" i="7"/>
  <c r="EQ79" i="7"/>
  <c r="EO79" i="7"/>
  <c r="EM79" i="7"/>
  <c r="EK79" i="7"/>
  <c r="EI79" i="7"/>
  <c r="EG79" i="7"/>
  <c r="EE79" i="7"/>
  <c r="EC79" i="7"/>
  <c r="EA79" i="7"/>
  <c r="DY79" i="7"/>
  <c r="DW79" i="7"/>
  <c r="DU79" i="7"/>
  <c r="DS79" i="7"/>
  <c r="DQ79" i="7"/>
  <c r="DO79" i="7"/>
  <c r="DM79" i="7"/>
  <c r="DK79" i="7"/>
  <c r="DI79" i="7"/>
  <c r="DG79" i="7"/>
  <c r="DE79" i="7"/>
  <c r="AD79" i="7"/>
  <c r="L79" i="7"/>
  <c r="K79" i="7"/>
  <c r="H79" i="7"/>
  <c r="ES78" i="7"/>
  <c r="EQ78" i="7"/>
  <c r="EO78" i="7"/>
  <c r="EM78" i="7"/>
  <c r="EK78" i="7"/>
  <c r="EI78" i="7"/>
  <c r="EG78" i="7"/>
  <c r="EE78" i="7"/>
  <c r="EC78" i="7"/>
  <c r="EA78" i="7"/>
  <c r="DY78" i="7"/>
  <c r="DW78" i="7"/>
  <c r="DU78" i="7"/>
  <c r="DS78" i="7"/>
  <c r="DQ78" i="7"/>
  <c r="DO78" i="7"/>
  <c r="DM78" i="7"/>
  <c r="DK78" i="7"/>
  <c r="DI78" i="7"/>
  <c r="DG78" i="7"/>
  <c r="DE78" i="7"/>
  <c r="AD78" i="7"/>
  <c r="BI78" i="7" s="1"/>
  <c r="L78" i="7"/>
  <c r="K78" i="7"/>
  <c r="H78" i="7"/>
  <c r="ES77" i="7"/>
  <c r="EQ77" i="7"/>
  <c r="EO77" i="7"/>
  <c r="EM77" i="7"/>
  <c r="EK77" i="7"/>
  <c r="EI77" i="7"/>
  <c r="EG77" i="7"/>
  <c r="EE77" i="7"/>
  <c r="EC77" i="7"/>
  <c r="EA77" i="7"/>
  <c r="DY77" i="7"/>
  <c r="DW77" i="7"/>
  <c r="DU77" i="7"/>
  <c r="DS77" i="7"/>
  <c r="DQ77" i="7"/>
  <c r="DO77" i="7"/>
  <c r="DM77" i="7"/>
  <c r="DK77" i="7"/>
  <c r="DI77" i="7"/>
  <c r="DG77" i="7"/>
  <c r="DE77" i="7"/>
  <c r="AD77" i="7"/>
  <c r="BK77" i="7" s="1"/>
  <c r="L77" i="7"/>
  <c r="K77" i="7"/>
  <c r="ES76" i="7"/>
  <c r="EQ76" i="7"/>
  <c r="EO76" i="7"/>
  <c r="EM76" i="7"/>
  <c r="EK76" i="7"/>
  <c r="EI76" i="7"/>
  <c r="EG76" i="7"/>
  <c r="EE76" i="7"/>
  <c r="EC76" i="7"/>
  <c r="EA76" i="7"/>
  <c r="DY76" i="7"/>
  <c r="DW76" i="7"/>
  <c r="DU76" i="7"/>
  <c r="DS76" i="7"/>
  <c r="DQ76" i="7"/>
  <c r="DO76" i="7"/>
  <c r="DM76" i="7"/>
  <c r="DK76" i="7"/>
  <c r="DI76" i="7"/>
  <c r="DG76" i="7"/>
  <c r="DE76" i="7"/>
  <c r="AD76" i="7"/>
  <c r="L76" i="7"/>
  <c r="J76" i="7"/>
  <c r="K76" i="7" s="1"/>
  <c r="ES75" i="7"/>
  <c r="EQ75" i="7"/>
  <c r="EO75" i="7"/>
  <c r="EM75" i="7"/>
  <c r="EK75" i="7"/>
  <c r="EI75" i="7"/>
  <c r="EG75" i="7"/>
  <c r="EE75" i="7"/>
  <c r="EC75" i="7"/>
  <c r="EA75" i="7"/>
  <c r="DY75" i="7"/>
  <c r="DW75" i="7"/>
  <c r="DU75" i="7"/>
  <c r="DS75" i="7"/>
  <c r="DQ75" i="7"/>
  <c r="DO75" i="7"/>
  <c r="DM75" i="7"/>
  <c r="DK75" i="7"/>
  <c r="DI75" i="7"/>
  <c r="DG75" i="7"/>
  <c r="DE75" i="7"/>
  <c r="AD75" i="7"/>
  <c r="L75" i="7"/>
  <c r="J75" i="7"/>
  <c r="K75" i="7" s="1"/>
  <c r="ES74" i="7"/>
  <c r="EQ74" i="7"/>
  <c r="EO74" i="7"/>
  <c r="EM74" i="7"/>
  <c r="EK74" i="7"/>
  <c r="EI74" i="7"/>
  <c r="EG74" i="7"/>
  <c r="EE74" i="7"/>
  <c r="EC74" i="7"/>
  <c r="EA74" i="7"/>
  <c r="DY74" i="7"/>
  <c r="DW74" i="7"/>
  <c r="DU74" i="7"/>
  <c r="DS74" i="7"/>
  <c r="DQ74" i="7"/>
  <c r="DO74" i="7"/>
  <c r="DM74" i="7"/>
  <c r="DK74" i="7"/>
  <c r="DI74" i="7"/>
  <c r="DG74" i="7"/>
  <c r="DE74" i="7"/>
  <c r="AD74" i="7"/>
  <c r="Q74" i="7" s="1"/>
  <c r="L74" i="7"/>
  <c r="J74" i="7"/>
  <c r="I74" i="7"/>
  <c r="ES73" i="7"/>
  <c r="EQ73" i="7"/>
  <c r="EO73" i="7"/>
  <c r="EM73" i="7"/>
  <c r="EK73" i="7"/>
  <c r="EI73" i="7"/>
  <c r="EG73" i="7"/>
  <c r="EE73" i="7"/>
  <c r="EC73" i="7"/>
  <c r="EA73" i="7"/>
  <c r="DY73" i="7"/>
  <c r="DW73" i="7"/>
  <c r="DU73" i="7"/>
  <c r="DS73" i="7"/>
  <c r="DQ73" i="7"/>
  <c r="DO73" i="7"/>
  <c r="DM73" i="7"/>
  <c r="DK73" i="7"/>
  <c r="DI73" i="7"/>
  <c r="DG73" i="7"/>
  <c r="DE73" i="7"/>
  <c r="AD73" i="7"/>
  <c r="S73" i="7" s="1"/>
  <c r="L73" i="7"/>
  <c r="J73" i="7"/>
  <c r="I73" i="7"/>
  <c r="H73" i="7"/>
  <c r="ES72" i="7"/>
  <c r="EQ72" i="7"/>
  <c r="EO72" i="7"/>
  <c r="EM72" i="7"/>
  <c r="EK72" i="7"/>
  <c r="EI72" i="7"/>
  <c r="EG72" i="7"/>
  <c r="EE72" i="7"/>
  <c r="EC72" i="7"/>
  <c r="EA72" i="7"/>
  <c r="DY72" i="7"/>
  <c r="DW72" i="7"/>
  <c r="DU72" i="7"/>
  <c r="DS72" i="7"/>
  <c r="DQ72" i="7"/>
  <c r="DO72" i="7"/>
  <c r="DM72" i="7"/>
  <c r="DK72" i="7"/>
  <c r="DI72" i="7"/>
  <c r="DG72" i="7"/>
  <c r="DE72" i="7"/>
  <c r="AD72" i="7"/>
  <c r="L72" i="7"/>
  <c r="J72" i="7"/>
  <c r="I72" i="7"/>
  <c r="ES71" i="7"/>
  <c r="EQ71" i="7"/>
  <c r="EO71" i="7"/>
  <c r="EM71" i="7"/>
  <c r="EK71" i="7"/>
  <c r="EI71" i="7"/>
  <c r="EG71" i="7"/>
  <c r="EE71" i="7"/>
  <c r="EC71" i="7"/>
  <c r="EA71" i="7"/>
  <c r="DY71" i="7"/>
  <c r="DW71" i="7"/>
  <c r="DU71" i="7"/>
  <c r="DS71" i="7"/>
  <c r="DQ71" i="7"/>
  <c r="DO71" i="7"/>
  <c r="DM71" i="7"/>
  <c r="DK71" i="7"/>
  <c r="DI71" i="7"/>
  <c r="DG71" i="7"/>
  <c r="DE71" i="7"/>
  <c r="AD71" i="7"/>
  <c r="BK71" i="7" s="1"/>
  <c r="L71" i="7"/>
  <c r="I71" i="7"/>
  <c r="K71" i="7" s="1"/>
  <c r="ES70" i="7"/>
  <c r="EQ70" i="7"/>
  <c r="EO70" i="7"/>
  <c r="EM70" i="7"/>
  <c r="EK70" i="7"/>
  <c r="EI70" i="7"/>
  <c r="EG70" i="7"/>
  <c r="EE70" i="7"/>
  <c r="EC70" i="7"/>
  <c r="EA70" i="7"/>
  <c r="DY70" i="7"/>
  <c r="DW70" i="7"/>
  <c r="DU70" i="7"/>
  <c r="DS70" i="7"/>
  <c r="DQ70" i="7"/>
  <c r="DO70" i="7"/>
  <c r="DM70" i="7"/>
  <c r="DK70" i="7"/>
  <c r="DI70" i="7"/>
  <c r="DG70" i="7"/>
  <c r="DE70" i="7"/>
  <c r="AD70" i="7"/>
  <c r="BE70" i="7" s="1"/>
  <c r="I70" i="7"/>
  <c r="K70" i="7" s="1"/>
  <c r="ES69" i="7"/>
  <c r="EQ69" i="7"/>
  <c r="EO69" i="7"/>
  <c r="EM69" i="7"/>
  <c r="EK69" i="7"/>
  <c r="EI69" i="7"/>
  <c r="EG69" i="7"/>
  <c r="EE69" i="7"/>
  <c r="EC69" i="7"/>
  <c r="EA69" i="7"/>
  <c r="DY69" i="7"/>
  <c r="DW69" i="7"/>
  <c r="DU69" i="7"/>
  <c r="DS69" i="7"/>
  <c r="DQ69" i="7"/>
  <c r="DO69" i="7"/>
  <c r="DM69" i="7"/>
  <c r="DK69" i="7"/>
  <c r="DI69" i="7"/>
  <c r="DG69" i="7"/>
  <c r="DE69" i="7"/>
  <c r="AD69" i="7"/>
  <c r="J69" i="7"/>
  <c r="I69" i="7"/>
  <c r="H69" i="7"/>
  <c r="ES68" i="7"/>
  <c r="EQ68" i="7"/>
  <c r="EO68" i="7"/>
  <c r="EM68" i="7"/>
  <c r="EK68" i="7"/>
  <c r="EI68" i="7"/>
  <c r="EG68" i="7"/>
  <c r="EE68" i="7"/>
  <c r="EC68" i="7"/>
  <c r="EA68" i="7"/>
  <c r="DY68" i="7"/>
  <c r="DW68" i="7"/>
  <c r="DU68" i="7"/>
  <c r="DS68" i="7"/>
  <c r="DQ68" i="7"/>
  <c r="DO68" i="7"/>
  <c r="DM68" i="7"/>
  <c r="DK68" i="7"/>
  <c r="DI68" i="7"/>
  <c r="DG68" i="7"/>
  <c r="DE68" i="7"/>
  <c r="AD68" i="7"/>
  <c r="W68" i="7" s="1"/>
  <c r="J68" i="7"/>
  <c r="I68" i="7"/>
  <c r="H68" i="7"/>
  <c r="ES67" i="7"/>
  <c r="EQ67" i="7"/>
  <c r="EO67" i="7"/>
  <c r="EM67" i="7"/>
  <c r="EK67" i="7"/>
  <c r="EI67" i="7"/>
  <c r="EG67" i="7"/>
  <c r="EE67" i="7"/>
  <c r="EC67" i="7"/>
  <c r="EA67" i="7"/>
  <c r="DY67" i="7"/>
  <c r="DW67" i="7"/>
  <c r="DU67" i="7"/>
  <c r="DS67" i="7"/>
  <c r="DQ67" i="7"/>
  <c r="DO67" i="7"/>
  <c r="DM67" i="7"/>
  <c r="DK67" i="7"/>
  <c r="DI67" i="7"/>
  <c r="DG67" i="7"/>
  <c r="DE67" i="7"/>
  <c r="AD67" i="7"/>
  <c r="AA67" i="7" s="1"/>
  <c r="J67" i="7"/>
  <c r="I67" i="7"/>
  <c r="H67" i="7"/>
  <c r="ES66" i="7"/>
  <c r="EQ66" i="7"/>
  <c r="EO66" i="7"/>
  <c r="EM66" i="7"/>
  <c r="EK66" i="7"/>
  <c r="EI66" i="7"/>
  <c r="EG66" i="7"/>
  <c r="EE66" i="7"/>
  <c r="EC66" i="7"/>
  <c r="EA66" i="7"/>
  <c r="DY66" i="7"/>
  <c r="DW66" i="7"/>
  <c r="DU66" i="7"/>
  <c r="DS66" i="7"/>
  <c r="DQ66" i="7"/>
  <c r="DO66" i="7"/>
  <c r="DM66" i="7"/>
  <c r="DK66" i="7"/>
  <c r="DI66" i="7"/>
  <c r="DG66" i="7"/>
  <c r="DE66" i="7"/>
  <c r="AD66" i="7"/>
  <c r="BC66" i="7" s="1"/>
  <c r="J66" i="7"/>
  <c r="I66" i="7"/>
  <c r="H66" i="7"/>
  <c r="ES65" i="7"/>
  <c r="EQ65" i="7"/>
  <c r="EO65" i="7"/>
  <c r="EM65" i="7"/>
  <c r="EK65" i="7"/>
  <c r="EI65" i="7"/>
  <c r="EG65" i="7"/>
  <c r="EE65" i="7"/>
  <c r="EC65" i="7"/>
  <c r="EA65" i="7"/>
  <c r="DY65" i="7"/>
  <c r="DW65" i="7"/>
  <c r="DU65" i="7"/>
  <c r="DS65" i="7"/>
  <c r="DQ65" i="7"/>
  <c r="DO65" i="7"/>
  <c r="DM65" i="7"/>
  <c r="DK65" i="7"/>
  <c r="DI65" i="7"/>
  <c r="DG65" i="7"/>
  <c r="DE65" i="7"/>
  <c r="AD65" i="7"/>
  <c r="BQ65" i="7" s="1"/>
  <c r="J65" i="7"/>
  <c r="I65" i="7"/>
  <c r="ES64" i="7"/>
  <c r="EQ64" i="7"/>
  <c r="EO64" i="7"/>
  <c r="EM64" i="7"/>
  <c r="EK64" i="7"/>
  <c r="EI64" i="7"/>
  <c r="EG64" i="7"/>
  <c r="EE64" i="7"/>
  <c r="EC64" i="7"/>
  <c r="EA64" i="7"/>
  <c r="DY64" i="7"/>
  <c r="DW64" i="7"/>
  <c r="DU64" i="7"/>
  <c r="DS64" i="7"/>
  <c r="DQ64" i="7"/>
  <c r="DO64" i="7"/>
  <c r="DM64" i="7"/>
  <c r="DK64" i="7"/>
  <c r="DI64" i="7"/>
  <c r="DG64" i="7"/>
  <c r="DE64" i="7"/>
  <c r="AD64" i="7"/>
  <c r="BC64" i="7" s="1"/>
  <c r="J64" i="7"/>
  <c r="I64" i="7"/>
  <c r="ES63" i="7"/>
  <c r="EQ63" i="7"/>
  <c r="EO63" i="7"/>
  <c r="EM63" i="7"/>
  <c r="EK63" i="7"/>
  <c r="EI63" i="7"/>
  <c r="EG63" i="7"/>
  <c r="EE63" i="7"/>
  <c r="EC63" i="7"/>
  <c r="EA63" i="7"/>
  <c r="DY63" i="7"/>
  <c r="DW63" i="7"/>
  <c r="DU63" i="7"/>
  <c r="DS63" i="7"/>
  <c r="DQ63" i="7"/>
  <c r="DO63" i="7"/>
  <c r="DM63" i="7"/>
  <c r="DK63" i="7"/>
  <c r="DI63" i="7"/>
  <c r="DG63" i="7"/>
  <c r="DE63" i="7"/>
  <c r="AD63" i="7"/>
  <c r="J63" i="7"/>
  <c r="I63" i="7"/>
  <c r="H63" i="7"/>
  <c r="ES62" i="7"/>
  <c r="EQ62" i="7"/>
  <c r="EO62" i="7"/>
  <c r="EM62" i="7"/>
  <c r="EK62" i="7"/>
  <c r="EI62" i="7"/>
  <c r="EG62" i="7"/>
  <c r="EE62" i="7"/>
  <c r="EC62" i="7"/>
  <c r="EA62" i="7"/>
  <c r="DY62" i="7"/>
  <c r="DW62" i="7"/>
  <c r="DU62" i="7"/>
  <c r="DS62" i="7"/>
  <c r="DQ62" i="7"/>
  <c r="DO62" i="7"/>
  <c r="DM62" i="7"/>
  <c r="DK62" i="7"/>
  <c r="DI62" i="7"/>
  <c r="DG62" i="7"/>
  <c r="DE62" i="7"/>
  <c r="AD62" i="7"/>
  <c r="AC62" i="7" s="1"/>
  <c r="J62" i="7"/>
  <c r="I62" i="7"/>
  <c r="ES61" i="7"/>
  <c r="EQ61" i="7"/>
  <c r="EO61" i="7"/>
  <c r="EM61" i="7"/>
  <c r="EK61" i="7"/>
  <c r="EI61" i="7"/>
  <c r="EG61" i="7"/>
  <c r="EE61" i="7"/>
  <c r="EC61" i="7"/>
  <c r="EA61" i="7"/>
  <c r="DY61" i="7"/>
  <c r="DW61" i="7"/>
  <c r="DU61" i="7"/>
  <c r="DS61" i="7"/>
  <c r="DQ61" i="7"/>
  <c r="DO61" i="7"/>
  <c r="DM61" i="7"/>
  <c r="DK61" i="7"/>
  <c r="DI61" i="7"/>
  <c r="DG61" i="7"/>
  <c r="DE61" i="7"/>
  <c r="AD61" i="7"/>
  <c r="BQ61" i="7" s="1"/>
  <c r="J61" i="7"/>
  <c r="I61" i="7"/>
  <c r="ES60" i="7"/>
  <c r="EQ60" i="7"/>
  <c r="EO60" i="7"/>
  <c r="EM60" i="7"/>
  <c r="EK60" i="7"/>
  <c r="EI60" i="7"/>
  <c r="EG60" i="7"/>
  <c r="EE60" i="7"/>
  <c r="EC60" i="7"/>
  <c r="EA60" i="7"/>
  <c r="DY60" i="7"/>
  <c r="DW60" i="7"/>
  <c r="DU60" i="7"/>
  <c r="DS60" i="7"/>
  <c r="DQ60" i="7"/>
  <c r="DO60" i="7"/>
  <c r="DM60" i="7"/>
  <c r="DK60" i="7"/>
  <c r="DI60" i="7"/>
  <c r="DG60" i="7"/>
  <c r="DE60" i="7"/>
  <c r="AD60" i="7"/>
  <c r="BK60" i="7" s="1"/>
  <c r="J60" i="7"/>
  <c r="I60" i="7"/>
  <c r="ES59" i="7"/>
  <c r="EQ59" i="7"/>
  <c r="EO59" i="7"/>
  <c r="EM59" i="7"/>
  <c r="EK59" i="7"/>
  <c r="EI59" i="7"/>
  <c r="EG59" i="7"/>
  <c r="EE59" i="7"/>
  <c r="EC59" i="7"/>
  <c r="EA59" i="7"/>
  <c r="DY59" i="7"/>
  <c r="DW59" i="7"/>
  <c r="DU59" i="7"/>
  <c r="DS59" i="7"/>
  <c r="DQ59" i="7"/>
  <c r="DO59" i="7"/>
  <c r="DM59" i="7"/>
  <c r="DK59" i="7"/>
  <c r="DI59" i="7"/>
  <c r="DG59" i="7"/>
  <c r="DE59" i="7"/>
  <c r="AD59" i="7"/>
  <c r="AW59" i="7" s="1"/>
  <c r="J59" i="7"/>
  <c r="I59" i="7"/>
  <c r="H59" i="7"/>
  <c r="ES58" i="7"/>
  <c r="EQ58" i="7"/>
  <c r="EO58" i="7"/>
  <c r="EM58" i="7"/>
  <c r="EK58" i="7"/>
  <c r="EI58" i="7"/>
  <c r="EG58" i="7"/>
  <c r="EE58" i="7"/>
  <c r="EC58" i="7"/>
  <c r="EA58" i="7"/>
  <c r="DY58" i="7"/>
  <c r="DW58" i="7"/>
  <c r="DU58" i="7"/>
  <c r="DS58" i="7"/>
  <c r="DQ58" i="7"/>
  <c r="DO58" i="7"/>
  <c r="DM58" i="7"/>
  <c r="DK58" i="7"/>
  <c r="DI58" i="7"/>
  <c r="DG58" i="7"/>
  <c r="DE58" i="7"/>
  <c r="BS58" i="7"/>
  <c r="BQ58" i="7"/>
  <c r="BO58" i="7"/>
  <c r="BM58" i="7"/>
  <c r="BK58" i="7"/>
  <c r="BI58" i="7"/>
  <c r="BG58" i="7"/>
  <c r="BE58" i="7"/>
  <c r="BC58" i="7"/>
  <c r="BA58" i="7"/>
  <c r="AY58" i="7"/>
  <c r="AW58" i="7"/>
  <c r="AU58" i="7"/>
  <c r="AS58" i="7"/>
  <c r="AQ58" i="7"/>
  <c r="AO58" i="7"/>
  <c r="AM58" i="7"/>
  <c r="AK58" i="7"/>
  <c r="AI58" i="7"/>
  <c r="AG58" i="7"/>
  <c r="AE58" i="7"/>
  <c r="AC58" i="7"/>
  <c r="AA58" i="7"/>
  <c r="Y58" i="7"/>
  <c r="W58" i="7"/>
  <c r="U58" i="7"/>
  <c r="S58" i="7"/>
  <c r="Q58" i="7"/>
  <c r="O58" i="7"/>
  <c r="L58" i="7"/>
  <c r="I58" i="7"/>
  <c r="K58" i="7" s="1"/>
  <c r="ES57" i="7"/>
  <c r="EQ57" i="7"/>
  <c r="EO57" i="7"/>
  <c r="EM57" i="7"/>
  <c r="EK57" i="7"/>
  <c r="EI57" i="7"/>
  <c r="EG57" i="7"/>
  <c r="EE57" i="7"/>
  <c r="EC57" i="7"/>
  <c r="EA57" i="7"/>
  <c r="DY57" i="7"/>
  <c r="DW57" i="7"/>
  <c r="DU57" i="7"/>
  <c r="DS57" i="7"/>
  <c r="DQ57" i="7"/>
  <c r="DO57" i="7"/>
  <c r="DM57" i="7"/>
  <c r="DK57" i="7"/>
  <c r="DI57" i="7"/>
  <c r="DG57" i="7"/>
  <c r="DE57" i="7"/>
  <c r="N57" i="7"/>
  <c r="BS57" i="7" s="1"/>
  <c r="L57" i="7"/>
  <c r="I57" i="7"/>
  <c r="K57" i="7" s="1"/>
  <c r="ES56" i="7"/>
  <c r="EQ56" i="7"/>
  <c r="EO56" i="7"/>
  <c r="EM56" i="7"/>
  <c r="EK56" i="7"/>
  <c r="EI56" i="7"/>
  <c r="EG56" i="7"/>
  <c r="EE56" i="7"/>
  <c r="EC56" i="7"/>
  <c r="EA56" i="7"/>
  <c r="DY56" i="7"/>
  <c r="DW56" i="7"/>
  <c r="DU56" i="7"/>
  <c r="DS56" i="7"/>
  <c r="DQ56" i="7"/>
  <c r="DO56" i="7"/>
  <c r="DM56" i="7"/>
  <c r="DK56" i="7"/>
  <c r="DI56" i="7"/>
  <c r="DG56" i="7"/>
  <c r="DE56" i="7"/>
  <c r="N56" i="7"/>
  <c r="BK56" i="7" s="1"/>
  <c r="L56" i="7"/>
  <c r="I56" i="7"/>
  <c r="K56" i="7" s="1"/>
  <c r="ES55" i="7"/>
  <c r="EQ55" i="7"/>
  <c r="EO55" i="7"/>
  <c r="EM55" i="7"/>
  <c r="EK55" i="7"/>
  <c r="EI55" i="7"/>
  <c r="EG55" i="7"/>
  <c r="EE55" i="7"/>
  <c r="EC55" i="7"/>
  <c r="EA55" i="7"/>
  <c r="DY55" i="7"/>
  <c r="DW55" i="7"/>
  <c r="DU55" i="7"/>
  <c r="DS55" i="7"/>
  <c r="DQ55" i="7"/>
  <c r="DO55" i="7"/>
  <c r="DM55" i="7"/>
  <c r="DK55" i="7"/>
  <c r="DI55" i="7"/>
  <c r="DG55" i="7"/>
  <c r="DE55" i="7"/>
  <c r="N55" i="7"/>
  <c r="BE55" i="7" s="1"/>
  <c r="L55" i="7"/>
  <c r="I55" i="7"/>
  <c r="K55" i="7" s="1"/>
  <c r="ES54" i="7"/>
  <c r="EQ54" i="7"/>
  <c r="EO54" i="7"/>
  <c r="EM54" i="7"/>
  <c r="EK54" i="7"/>
  <c r="EI54" i="7"/>
  <c r="EG54" i="7"/>
  <c r="EE54" i="7"/>
  <c r="EC54" i="7"/>
  <c r="EA54" i="7"/>
  <c r="DY54" i="7"/>
  <c r="DW54" i="7"/>
  <c r="DU54" i="7"/>
  <c r="DS54" i="7"/>
  <c r="DQ54" i="7"/>
  <c r="DO54" i="7"/>
  <c r="DM54" i="7"/>
  <c r="DK54" i="7"/>
  <c r="DI54" i="7"/>
  <c r="DG54" i="7"/>
  <c r="DE54" i="7"/>
  <c r="AR54" i="7"/>
  <c r="BA54" i="7" s="1"/>
  <c r="L54" i="7"/>
  <c r="J54" i="7"/>
  <c r="K54" i="7" s="1"/>
  <c r="ES53" i="7"/>
  <c r="EQ53" i="7"/>
  <c r="EO53" i="7"/>
  <c r="EM53" i="7"/>
  <c r="EK53" i="7"/>
  <c r="EI53" i="7"/>
  <c r="EG53" i="7"/>
  <c r="EE53" i="7"/>
  <c r="EC53" i="7"/>
  <c r="EA53" i="7"/>
  <c r="DY53" i="7"/>
  <c r="DW53" i="7"/>
  <c r="DU53" i="7"/>
  <c r="DS53" i="7"/>
  <c r="DQ53" i="7"/>
  <c r="DO53" i="7"/>
  <c r="DM53" i="7"/>
  <c r="DK53" i="7"/>
  <c r="DI53" i="7"/>
  <c r="DG53" i="7"/>
  <c r="DE53" i="7"/>
  <c r="AR53" i="7"/>
  <c r="BO53" i="7" s="1"/>
  <c r="L53" i="7"/>
  <c r="J53" i="7"/>
  <c r="K53" i="7" s="1"/>
  <c r="ES52" i="7"/>
  <c r="EQ52" i="7"/>
  <c r="EO52" i="7"/>
  <c r="EM52" i="7"/>
  <c r="EK52" i="7"/>
  <c r="EI52" i="7"/>
  <c r="EG52" i="7"/>
  <c r="EE52" i="7"/>
  <c r="EC52" i="7"/>
  <c r="EA52" i="7"/>
  <c r="DY52" i="7"/>
  <c r="DW52" i="7"/>
  <c r="DU52" i="7"/>
  <c r="DS52" i="7"/>
  <c r="DQ52" i="7"/>
  <c r="DO52" i="7"/>
  <c r="DM52" i="7"/>
  <c r="DK52" i="7"/>
  <c r="DI52" i="7"/>
  <c r="DG52" i="7"/>
  <c r="DE52" i="7"/>
  <c r="AR52" i="7"/>
  <c r="BG52" i="7" s="1"/>
  <c r="L52" i="7"/>
  <c r="J52" i="7"/>
  <c r="K52" i="7" s="1"/>
  <c r="ES51" i="7"/>
  <c r="EQ51" i="7"/>
  <c r="EO51" i="7"/>
  <c r="EM51" i="7"/>
  <c r="EK51" i="7"/>
  <c r="EI51" i="7"/>
  <c r="EG51" i="7"/>
  <c r="EE51" i="7"/>
  <c r="EC51" i="7"/>
  <c r="EA51" i="7"/>
  <c r="DY51" i="7"/>
  <c r="DW51" i="7"/>
  <c r="DU51" i="7"/>
  <c r="DS51" i="7"/>
  <c r="DQ51" i="7"/>
  <c r="DO51" i="7"/>
  <c r="DM51" i="7"/>
  <c r="DK51" i="7"/>
  <c r="DI51" i="7"/>
  <c r="DG51" i="7"/>
  <c r="DE51" i="7"/>
  <c r="AR51" i="7"/>
  <c r="L51" i="7"/>
  <c r="J51" i="7"/>
  <c r="K51" i="7" s="1"/>
  <c r="ES50" i="7"/>
  <c r="EQ50" i="7"/>
  <c r="EO50" i="7"/>
  <c r="EM50" i="7"/>
  <c r="EK50" i="7"/>
  <c r="EI50" i="7"/>
  <c r="EG50" i="7"/>
  <c r="EE50" i="7"/>
  <c r="EC50" i="7"/>
  <c r="EA50" i="7"/>
  <c r="DY50" i="7"/>
  <c r="DW50" i="7"/>
  <c r="DU50" i="7"/>
  <c r="DS50" i="7"/>
  <c r="DQ50" i="7"/>
  <c r="DO50" i="7"/>
  <c r="DM50" i="7"/>
  <c r="DK50" i="7"/>
  <c r="DI50" i="7"/>
  <c r="DG50" i="7"/>
  <c r="DE50" i="7"/>
  <c r="AR50" i="7"/>
  <c r="BI50" i="7" s="1"/>
  <c r="L50" i="7"/>
  <c r="J50" i="7"/>
  <c r="K50" i="7" s="1"/>
  <c r="ES49" i="7"/>
  <c r="EQ49" i="7"/>
  <c r="EO49" i="7"/>
  <c r="EM49" i="7"/>
  <c r="EK49" i="7"/>
  <c r="EI49" i="7"/>
  <c r="EG49" i="7"/>
  <c r="EE49" i="7"/>
  <c r="EC49" i="7"/>
  <c r="EA49" i="7"/>
  <c r="DY49" i="7"/>
  <c r="DW49" i="7"/>
  <c r="DU49" i="7"/>
  <c r="DS49" i="7"/>
  <c r="DQ49" i="7"/>
  <c r="DO49" i="7"/>
  <c r="DM49" i="7"/>
  <c r="DK49" i="7"/>
  <c r="DI49" i="7"/>
  <c r="DG49" i="7"/>
  <c r="DE49" i="7"/>
  <c r="AR49" i="7"/>
  <c r="BG49" i="7" s="1"/>
  <c r="L49" i="7"/>
  <c r="J49" i="7"/>
  <c r="K49" i="7" s="1"/>
  <c r="ES48" i="7"/>
  <c r="EQ48" i="7"/>
  <c r="EO48" i="7"/>
  <c r="EM48" i="7"/>
  <c r="EK48" i="7"/>
  <c r="EI48" i="7"/>
  <c r="EG48" i="7"/>
  <c r="EE48" i="7"/>
  <c r="EC48" i="7"/>
  <c r="EA48" i="7"/>
  <c r="DY48" i="7"/>
  <c r="DW48" i="7"/>
  <c r="DU48" i="7"/>
  <c r="DS48" i="7"/>
  <c r="DQ48" i="7"/>
  <c r="DO48" i="7"/>
  <c r="DM48" i="7"/>
  <c r="DK48" i="7"/>
  <c r="DI48" i="7"/>
  <c r="DG48" i="7"/>
  <c r="DE48" i="7"/>
  <c r="AR48" i="7"/>
  <c r="BQ48" i="7" s="1"/>
  <c r="L48" i="7"/>
  <c r="J48" i="7"/>
  <c r="K48" i="7" s="1"/>
  <c r="ES47" i="7"/>
  <c r="EQ47" i="7"/>
  <c r="EO47" i="7"/>
  <c r="EM47" i="7"/>
  <c r="EK47" i="7"/>
  <c r="EI47" i="7"/>
  <c r="EG47" i="7"/>
  <c r="EE47" i="7"/>
  <c r="EC47" i="7"/>
  <c r="EA47" i="7"/>
  <c r="DY47" i="7"/>
  <c r="DW47" i="7"/>
  <c r="DU47" i="7"/>
  <c r="DS47" i="7"/>
  <c r="DQ47" i="7"/>
  <c r="DO47" i="7"/>
  <c r="DM47" i="7"/>
  <c r="DK47" i="7"/>
  <c r="DI47" i="7"/>
  <c r="DG47" i="7"/>
  <c r="DE47" i="7"/>
  <c r="AD47" i="7"/>
  <c r="BK47" i="7" s="1"/>
  <c r="I47" i="7"/>
  <c r="K47" i="7" s="1"/>
  <c r="ES46" i="7"/>
  <c r="EQ46" i="7"/>
  <c r="EO46" i="7"/>
  <c r="EM46" i="7"/>
  <c r="EK46" i="7"/>
  <c r="EI46" i="7"/>
  <c r="EG46" i="7"/>
  <c r="EE46" i="7"/>
  <c r="EC46" i="7"/>
  <c r="EA46" i="7"/>
  <c r="DY46" i="7"/>
  <c r="DW46" i="7"/>
  <c r="DU46" i="7"/>
  <c r="DS46" i="7"/>
  <c r="DQ46" i="7"/>
  <c r="DO46" i="7"/>
  <c r="DM46" i="7"/>
  <c r="DK46" i="7"/>
  <c r="DI46" i="7"/>
  <c r="DG46" i="7"/>
  <c r="DE46" i="7"/>
  <c r="AD46" i="7"/>
  <c r="BI46" i="7" s="1"/>
  <c r="I46" i="7"/>
  <c r="K46" i="7" s="1"/>
  <c r="ES45" i="7"/>
  <c r="EQ45" i="7"/>
  <c r="EO45" i="7"/>
  <c r="EM45" i="7"/>
  <c r="EK45" i="7"/>
  <c r="EI45" i="7"/>
  <c r="EG45" i="7"/>
  <c r="EE45" i="7"/>
  <c r="EC45" i="7"/>
  <c r="EA45" i="7"/>
  <c r="DY45" i="7"/>
  <c r="DW45" i="7"/>
  <c r="DU45" i="7"/>
  <c r="DS45" i="7"/>
  <c r="DQ45" i="7"/>
  <c r="DO45" i="7"/>
  <c r="DM45" i="7"/>
  <c r="DK45" i="7"/>
  <c r="DI45" i="7"/>
  <c r="DG45" i="7"/>
  <c r="DE45" i="7"/>
  <c r="AD45" i="7"/>
  <c r="BQ45" i="7" s="1"/>
  <c r="I45" i="7"/>
  <c r="K45" i="7" s="1"/>
  <c r="ES44" i="7"/>
  <c r="EQ44" i="7"/>
  <c r="EO44" i="7"/>
  <c r="EM44" i="7"/>
  <c r="EK44" i="7"/>
  <c r="EI44" i="7"/>
  <c r="EG44" i="7"/>
  <c r="EE44" i="7"/>
  <c r="EC44" i="7"/>
  <c r="EA44" i="7"/>
  <c r="DY44" i="7"/>
  <c r="DW44" i="7"/>
  <c r="DU44" i="7"/>
  <c r="DS44" i="7"/>
  <c r="DQ44" i="7"/>
  <c r="DO44" i="7"/>
  <c r="DM44" i="7"/>
  <c r="DK44" i="7"/>
  <c r="DI44" i="7"/>
  <c r="DG44" i="7"/>
  <c r="DE44" i="7"/>
  <c r="AD44" i="7"/>
  <c r="BI44" i="7" s="1"/>
  <c r="I44" i="7"/>
  <c r="K44" i="7" s="1"/>
  <c r="ES43" i="7"/>
  <c r="EQ43" i="7"/>
  <c r="EO43" i="7"/>
  <c r="EM43" i="7"/>
  <c r="EK43" i="7"/>
  <c r="EI43" i="7"/>
  <c r="EG43" i="7"/>
  <c r="EE43" i="7"/>
  <c r="EC43" i="7"/>
  <c r="EA43" i="7"/>
  <c r="DY43" i="7"/>
  <c r="DW43" i="7"/>
  <c r="DU43" i="7"/>
  <c r="DS43" i="7"/>
  <c r="DQ43" i="7"/>
  <c r="DO43" i="7"/>
  <c r="DM43" i="7"/>
  <c r="DK43" i="7"/>
  <c r="DI43" i="7"/>
  <c r="DG43" i="7"/>
  <c r="DE43" i="7"/>
  <c r="AD43" i="7"/>
  <c r="BO43" i="7" s="1"/>
  <c r="I43" i="7"/>
  <c r="K43" i="7" s="1"/>
  <c r="ES42" i="7"/>
  <c r="EQ42" i="7"/>
  <c r="EO42" i="7"/>
  <c r="EM42" i="7"/>
  <c r="EK42" i="7"/>
  <c r="EI42" i="7"/>
  <c r="EG42" i="7"/>
  <c r="EE42" i="7"/>
  <c r="EC42" i="7"/>
  <c r="EA42" i="7"/>
  <c r="DY42" i="7"/>
  <c r="DW42" i="7"/>
  <c r="DU42" i="7"/>
  <c r="DS42" i="7"/>
  <c r="DQ42" i="7"/>
  <c r="DO42" i="7"/>
  <c r="DM42" i="7"/>
  <c r="DK42" i="7"/>
  <c r="DI42" i="7"/>
  <c r="DG42" i="7"/>
  <c r="DE42" i="7"/>
  <c r="AD42" i="7"/>
  <c r="BI42" i="7" s="1"/>
  <c r="I42" i="7"/>
  <c r="K42" i="7" s="1"/>
  <c r="ES41" i="7"/>
  <c r="EQ41" i="7"/>
  <c r="EO41" i="7"/>
  <c r="EM41" i="7"/>
  <c r="EK41" i="7"/>
  <c r="EI41" i="7"/>
  <c r="EG41" i="7"/>
  <c r="EE41" i="7"/>
  <c r="EC41" i="7"/>
  <c r="EA41" i="7"/>
  <c r="DY41" i="7"/>
  <c r="DW41" i="7"/>
  <c r="DU41" i="7"/>
  <c r="DS41" i="7"/>
  <c r="DQ41" i="7"/>
  <c r="DO41" i="7"/>
  <c r="DM41" i="7"/>
  <c r="DK41" i="7"/>
  <c r="DI41" i="7"/>
  <c r="DG41" i="7"/>
  <c r="DE41" i="7"/>
  <c r="AD41" i="7"/>
  <c r="BQ41" i="7" s="1"/>
  <c r="I41" i="7"/>
  <c r="K41" i="7" s="1"/>
  <c r="ES40" i="7"/>
  <c r="EQ40" i="7"/>
  <c r="EO40" i="7"/>
  <c r="EM40" i="7"/>
  <c r="EK40" i="7"/>
  <c r="EI40" i="7"/>
  <c r="EG40" i="7"/>
  <c r="EE40" i="7"/>
  <c r="EC40" i="7"/>
  <c r="EA40" i="7"/>
  <c r="DY40" i="7"/>
  <c r="DW40" i="7"/>
  <c r="DU40" i="7"/>
  <c r="DS40" i="7"/>
  <c r="DQ40" i="7"/>
  <c r="DO40" i="7"/>
  <c r="DM40" i="7"/>
  <c r="DK40" i="7"/>
  <c r="DI40" i="7"/>
  <c r="DG40" i="7"/>
  <c r="DE40" i="7"/>
  <c r="BS40" i="7"/>
  <c r="BQ40" i="7"/>
  <c r="BO40" i="7"/>
  <c r="BM40" i="7"/>
  <c r="BK40" i="7"/>
  <c r="BI40" i="7"/>
  <c r="BG40" i="7"/>
  <c r="BE40" i="7"/>
  <c r="BC40" i="7"/>
  <c r="BA40" i="7"/>
  <c r="AY40" i="7"/>
  <c r="AW40" i="7"/>
  <c r="AU40" i="7"/>
  <c r="AS40" i="7"/>
  <c r="AQ40" i="7"/>
  <c r="AO40" i="7"/>
  <c r="AM40" i="7"/>
  <c r="AK40" i="7"/>
  <c r="AI40" i="7"/>
  <c r="AG40" i="7"/>
  <c r="AE40" i="7"/>
  <c r="AC40" i="7"/>
  <c r="AA40" i="7"/>
  <c r="Y40" i="7"/>
  <c r="W40" i="7"/>
  <c r="U40" i="7"/>
  <c r="S40" i="7"/>
  <c r="Q40" i="7"/>
  <c r="O40" i="7"/>
  <c r="K40" i="7"/>
  <c r="ES39" i="7"/>
  <c r="EQ39" i="7"/>
  <c r="EO39" i="7"/>
  <c r="EM39" i="7"/>
  <c r="EK39" i="7"/>
  <c r="EI39" i="7"/>
  <c r="EG39" i="7"/>
  <c r="EE39" i="7"/>
  <c r="EC39" i="7"/>
  <c r="EA39" i="7"/>
  <c r="DY39" i="7"/>
  <c r="DW39" i="7"/>
  <c r="DU39" i="7"/>
  <c r="DS39" i="7"/>
  <c r="DQ39" i="7"/>
  <c r="DO39" i="7"/>
  <c r="DM39" i="7"/>
  <c r="DK39" i="7"/>
  <c r="DI39" i="7"/>
  <c r="DG39" i="7"/>
  <c r="DE39" i="7"/>
  <c r="BS39" i="7"/>
  <c r="BQ39" i="7"/>
  <c r="BO39" i="7"/>
  <c r="BM39" i="7"/>
  <c r="BK39" i="7"/>
  <c r="BI39" i="7"/>
  <c r="BG39" i="7"/>
  <c r="BE39" i="7"/>
  <c r="BC39" i="7"/>
  <c r="BA39" i="7"/>
  <c r="AY39" i="7"/>
  <c r="AW39" i="7"/>
  <c r="AU39" i="7"/>
  <c r="AS39" i="7"/>
  <c r="AQ39" i="7"/>
  <c r="AO39" i="7"/>
  <c r="AM39" i="7"/>
  <c r="AK39" i="7"/>
  <c r="AI39" i="7"/>
  <c r="AG39" i="7"/>
  <c r="AE39" i="7"/>
  <c r="AC39" i="7"/>
  <c r="AA39" i="7"/>
  <c r="Y39" i="7"/>
  <c r="W39" i="7"/>
  <c r="U39" i="7"/>
  <c r="S39" i="7"/>
  <c r="Q39" i="7"/>
  <c r="O39" i="7"/>
  <c r="K39" i="7"/>
  <c r="H39" i="7"/>
  <c r="ES38" i="7"/>
  <c r="EQ38" i="7"/>
  <c r="EO38" i="7"/>
  <c r="EM38" i="7"/>
  <c r="EK38" i="7"/>
  <c r="EI38" i="7"/>
  <c r="EG38" i="7"/>
  <c r="EE38" i="7"/>
  <c r="EC38" i="7"/>
  <c r="EA38" i="7"/>
  <c r="DY38" i="7"/>
  <c r="DW38" i="7"/>
  <c r="DU38" i="7"/>
  <c r="DS38" i="7"/>
  <c r="DQ38" i="7"/>
  <c r="DO38" i="7"/>
  <c r="DM38" i="7"/>
  <c r="DK38" i="7"/>
  <c r="DI38" i="7"/>
  <c r="DG38" i="7"/>
  <c r="DE38" i="7"/>
  <c r="BS38" i="7"/>
  <c r="BQ38" i="7"/>
  <c r="BO38" i="7"/>
  <c r="BM38" i="7"/>
  <c r="BK38" i="7"/>
  <c r="BI38" i="7"/>
  <c r="BG38" i="7"/>
  <c r="BE38" i="7"/>
  <c r="BC38" i="7"/>
  <c r="BA38" i="7"/>
  <c r="AY38" i="7"/>
  <c r="AW38" i="7"/>
  <c r="AU38" i="7"/>
  <c r="AS38" i="7"/>
  <c r="AQ38" i="7"/>
  <c r="AO38" i="7"/>
  <c r="AM38" i="7"/>
  <c r="AK38" i="7"/>
  <c r="AI38" i="7"/>
  <c r="AG38" i="7"/>
  <c r="AE38" i="7"/>
  <c r="AC38" i="7"/>
  <c r="AA38" i="7"/>
  <c r="Y38" i="7"/>
  <c r="W38" i="7"/>
  <c r="U38" i="7"/>
  <c r="S38" i="7"/>
  <c r="Q38" i="7"/>
  <c r="O38" i="7"/>
  <c r="K38" i="7"/>
  <c r="H38" i="7"/>
  <c r="ES37" i="7"/>
  <c r="EQ37" i="7"/>
  <c r="EO37" i="7"/>
  <c r="EM37" i="7"/>
  <c r="EK37" i="7"/>
  <c r="EI37" i="7"/>
  <c r="EG37" i="7"/>
  <c r="EE37" i="7"/>
  <c r="EC37" i="7"/>
  <c r="EA37" i="7"/>
  <c r="DY37" i="7"/>
  <c r="DW37" i="7"/>
  <c r="DU37" i="7"/>
  <c r="DS37" i="7"/>
  <c r="DQ37" i="7"/>
  <c r="DO37" i="7"/>
  <c r="DM37" i="7"/>
  <c r="DK37" i="7"/>
  <c r="DI37" i="7"/>
  <c r="DG37" i="7"/>
  <c r="DE37" i="7"/>
  <c r="BS37" i="7"/>
  <c r="BQ37" i="7"/>
  <c r="BO37" i="7"/>
  <c r="BM37" i="7"/>
  <c r="BK37" i="7"/>
  <c r="BI37" i="7"/>
  <c r="BG37" i="7"/>
  <c r="BE37" i="7"/>
  <c r="BC37" i="7"/>
  <c r="BA37" i="7"/>
  <c r="AY37" i="7"/>
  <c r="AW37" i="7"/>
  <c r="AU37" i="7"/>
  <c r="AS37" i="7"/>
  <c r="AQ37" i="7"/>
  <c r="AO37" i="7"/>
  <c r="AM37" i="7"/>
  <c r="AK37" i="7"/>
  <c r="AI37" i="7"/>
  <c r="AG37" i="7"/>
  <c r="AE37" i="7"/>
  <c r="AC37" i="7"/>
  <c r="AA37" i="7"/>
  <c r="Y37" i="7"/>
  <c r="W37" i="7"/>
  <c r="U37" i="7"/>
  <c r="S37" i="7"/>
  <c r="Q37" i="7"/>
  <c r="O37" i="7"/>
  <c r="K37" i="7"/>
  <c r="ES36" i="7"/>
  <c r="EQ36" i="7"/>
  <c r="EO36" i="7"/>
  <c r="EM36" i="7"/>
  <c r="EK36" i="7"/>
  <c r="EI36" i="7"/>
  <c r="EG36" i="7"/>
  <c r="EE36" i="7"/>
  <c r="EC36" i="7"/>
  <c r="EA36" i="7"/>
  <c r="DY36" i="7"/>
  <c r="DW36" i="7"/>
  <c r="DU36" i="7"/>
  <c r="DS36" i="7"/>
  <c r="DQ36" i="7"/>
  <c r="DO36" i="7"/>
  <c r="DM36" i="7"/>
  <c r="DK36" i="7"/>
  <c r="DI36" i="7"/>
  <c r="DG36" i="7"/>
  <c r="DE36" i="7"/>
  <c r="BS36" i="7"/>
  <c r="BQ36" i="7"/>
  <c r="BO36" i="7"/>
  <c r="BM36" i="7"/>
  <c r="BK36" i="7"/>
  <c r="BI36" i="7"/>
  <c r="BG36" i="7"/>
  <c r="BE36" i="7"/>
  <c r="BC36" i="7"/>
  <c r="BA36" i="7"/>
  <c r="AY36" i="7"/>
  <c r="AW36" i="7"/>
  <c r="AU36" i="7"/>
  <c r="AS36" i="7"/>
  <c r="AQ36" i="7"/>
  <c r="AO36" i="7"/>
  <c r="AM36" i="7"/>
  <c r="AK36" i="7"/>
  <c r="AI36" i="7"/>
  <c r="AG36" i="7"/>
  <c r="AE36" i="7"/>
  <c r="AC36" i="7"/>
  <c r="AA36" i="7"/>
  <c r="Y36" i="7"/>
  <c r="W36" i="7"/>
  <c r="U36" i="7"/>
  <c r="S36" i="7"/>
  <c r="Q36" i="7"/>
  <c r="O36" i="7"/>
  <c r="K36" i="7"/>
  <c r="ES35" i="7"/>
  <c r="EQ35" i="7"/>
  <c r="EO35" i="7"/>
  <c r="EM35" i="7"/>
  <c r="EK35" i="7"/>
  <c r="EI35" i="7"/>
  <c r="EG35" i="7"/>
  <c r="EE35" i="7"/>
  <c r="EC35" i="7"/>
  <c r="EA35" i="7"/>
  <c r="DY35" i="7"/>
  <c r="DW35" i="7"/>
  <c r="DU35" i="7"/>
  <c r="DS35" i="7"/>
  <c r="DQ35" i="7"/>
  <c r="DO35" i="7"/>
  <c r="DM35" i="7"/>
  <c r="DK35" i="7"/>
  <c r="DI35" i="7"/>
  <c r="DG35" i="7"/>
  <c r="DE35" i="7"/>
  <c r="BS35" i="7"/>
  <c r="BQ35" i="7"/>
  <c r="BO35" i="7"/>
  <c r="BM35" i="7"/>
  <c r="BK35" i="7"/>
  <c r="BI35" i="7"/>
  <c r="BG35" i="7"/>
  <c r="BE35" i="7"/>
  <c r="BC35" i="7"/>
  <c r="BA35" i="7"/>
  <c r="AY35" i="7"/>
  <c r="AW35" i="7"/>
  <c r="AU35" i="7"/>
  <c r="AS35" i="7"/>
  <c r="AQ35" i="7"/>
  <c r="AO35" i="7"/>
  <c r="AM35" i="7"/>
  <c r="AK35" i="7"/>
  <c r="AI35" i="7"/>
  <c r="AG35" i="7"/>
  <c r="AE35" i="7"/>
  <c r="AC35" i="7"/>
  <c r="AA35" i="7"/>
  <c r="Y35" i="7"/>
  <c r="W35" i="7"/>
  <c r="U35" i="7"/>
  <c r="S35" i="7"/>
  <c r="Q35" i="7"/>
  <c r="O35" i="7"/>
  <c r="K35" i="7"/>
  <c r="H35" i="7"/>
  <c r="ES34" i="7"/>
  <c r="EQ34" i="7"/>
  <c r="EO34" i="7"/>
  <c r="EM34" i="7"/>
  <c r="EK34" i="7"/>
  <c r="EI34" i="7"/>
  <c r="EG34" i="7"/>
  <c r="EE34" i="7"/>
  <c r="EC34" i="7"/>
  <c r="EA34" i="7"/>
  <c r="DY34" i="7"/>
  <c r="DW34" i="7"/>
  <c r="DU34" i="7"/>
  <c r="DS34" i="7"/>
  <c r="DQ34" i="7"/>
  <c r="DO34" i="7"/>
  <c r="DM34" i="7"/>
  <c r="DK34" i="7"/>
  <c r="DI34" i="7"/>
  <c r="DG34" i="7"/>
  <c r="DE34" i="7"/>
  <c r="BS34" i="7"/>
  <c r="BQ34" i="7"/>
  <c r="BO34" i="7"/>
  <c r="BM34" i="7"/>
  <c r="BK34" i="7"/>
  <c r="BI34" i="7"/>
  <c r="BG34" i="7"/>
  <c r="BE34" i="7"/>
  <c r="BC34" i="7"/>
  <c r="BA34" i="7"/>
  <c r="AY34" i="7"/>
  <c r="AW34" i="7"/>
  <c r="AU34" i="7"/>
  <c r="AS34" i="7"/>
  <c r="AQ34" i="7"/>
  <c r="AO34" i="7"/>
  <c r="AM34" i="7"/>
  <c r="AK34" i="7"/>
  <c r="AI34" i="7"/>
  <c r="AG34" i="7"/>
  <c r="AE34" i="7"/>
  <c r="AC34" i="7"/>
  <c r="AA34" i="7"/>
  <c r="Y34" i="7"/>
  <c r="W34" i="7"/>
  <c r="U34" i="7"/>
  <c r="S34" i="7"/>
  <c r="Q34" i="7"/>
  <c r="O34" i="7"/>
  <c r="K34" i="7"/>
  <c r="H34" i="7"/>
  <c r="ES33" i="7"/>
  <c r="EQ33" i="7"/>
  <c r="EO33" i="7"/>
  <c r="EM33" i="7"/>
  <c r="EK33" i="7"/>
  <c r="EI33" i="7"/>
  <c r="EG33" i="7"/>
  <c r="EE33" i="7"/>
  <c r="EC33" i="7"/>
  <c r="EA33" i="7"/>
  <c r="DY33" i="7"/>
  <c r="DW33" i="7"/>
  <c r="DU33" i="7"/>
  <c r="DS33" i="7"/>
  <c r="DQ33" i="7"/>
  <c r="DO33" i="7"/>
  <c r="DM33" i="7"/>
  <c r="DK33" i="7"/>
  <c r="DI33" i="7"/>
  <c r="DG33" i="7"/>
  <c r="DE33" i="7"/>
  <c r="BS33" i="7"/>
  <c r="BQ33" i="7"/>
  <c r="BO33" i="7"/>
  <c r="BM33" i="7"/>
  <c r="BK33" i="7"/>
  <c r="BI33" i="7"/>
  <c r="BG33" i="7"/>
  <c r="BE33" i="7"/>
  <c r="BC33" i="7"/>
  <c r="BA33" i="7"/>
  <c r="AY33" i="7"/>
  <c r="AW33" i="7"/>
  <c r="AU33" i="7"/>
  <c r="AS33" i="7"/>
  <c r="AQ33" i="7"/>
  <c r="AO33" i="7"/>
  <c r="AM33" i="7"/>
  <c r="AK33" i="7"/>
  <c r="AI33" i="7"/>
  <c r="AG33" i="7"/>
  <c r="AE33" i="7"/>
  <c r="AC33" i="7"/>
  <c r="AA33" i="7"/>
  <c r="Y33" i="7"/>
  <c r="W33" i="7"/>
  <c r="U33" i="7"/>
  <c r="S33" i="7"/>
  <c r="Q33" i="7"/>
  <c r="O33" i="7"/>
  <c r="K33" i="7"/>
  <c r="ES32" i="7"/>
  <c r="EQ32" i="7"/>
  <c r="EO32" i="7"/>
  <c r="EM32" i="7"/>
  <c r="EK32" i="7"/>
  <c r="EI32" i="7"/>
  <c r="EG32" i="7"/>
  <c r="EE32" i="7"/>
  <c r="EC32" i="7"/>
  <c r="EA32" i="7"/>
  <c r="DY32" i="7"/>
  <c r="DW32" i="7"/>
  <c r="DU32" i="7"/>
  <c r="DS32" i="7"/>
  <c r="DQ32" i="7"/>
  <c r="DO32" i="7"/>
  <c r="DM32" i="7"/>
  <c r="DK32" i="7"/>
  <c r="DI32" i="7"/>
  <c r="DG32" i="7"/>
  <c r="DE32" i="7"/>
  <c r="BS32" i="7"/>
  <c r="BQ32" i="7"/>
  <c r="BO32" i="7"/>
  <c r="BM32" i="7"/>
  <c r="BK32" i="7"/>
  <c r="BI32" i="7"/>
  <c r="BG32" i="7"/>
  <c r="BE32" i="7"/>
  <c r="BC32" i="7"/>
  <c r="BA32" i="7"/>
  <c r="AY32" i="7"/>
  <c r="AW32" i="7"/>
  <c r="AU32" i="7"/>
  <c r="AS32" i="7"/>
  <c r="AQ32" i="7"/>
  <c r="AO32" i="7"/>
  <c r="AM32" i="7"/>
  <c r="AK32" i="7"/>
  <c r="AI32" i="7"/>
  <c r="AG32" i="7"/>
  <c r="AE32" i="7"/>
  <c r="AC32" i="7"/>
  <c r="AA32" i="7"/>
  <c r="Y32" i="7"/>
  <c r="W32" i="7"/>
  <c r="U32" i="7"/>
  <c r="S32" i="7"/>
  <c r="Q32" i="7"/>
  <c r="O32" i="7"/>
  <c r="L32" i="7"/>
  <c r="J32" i="7"/>
  <c r="K32" i="7" s="1"/>
  <c r="ES31" i="7"/>
  <c r="EQ31" i="7"/>
  <c r="EO31" i="7"/>
  <c r="EM31" i="7"/>
  <c r="EK31" i="7"/>
  <c r="EI31" i="7"/>
  <c r="EG31" i="7"/>
  <c r="EE31" i="7"/>
  <c r="EC31" i="7"/>
  <c r="EA31" i="7"/>
  <c r="DY31" i="7"/>
  <c r="DW31" i="7"/>
  <c r="DU31" i="7"/>
  <c r="DS31" i="7"/>
  <c r="DQ31" i="7"/>
  <c r="DO31" i="7"/>
  <c r="DM31" i="7"/>
  <c r="DK31" i="7"/>
  <c r="DI31" i="7"/>
  <c r="DG31" i="7"/>
  <c r="DE31" i="7"/>
  <c r="BS31" i="7"/>
  <c r="BQ31" i="7"/>
  <c r="BO31" i="7"/>
  <c r="BM31" i="7"/>
  <c r="BK31" i="7"/>
  <c r="BI31" i="7"/>
  <c r="BG31" i="7"/>
  <c r="BE31" i="7"/>
  <c r="BC31" i="7"/>
  <c r="BA31" i="7"/>
  <c r="AY31" i="7"/>
  <c r="AW31" i="7"/>
  <c r="AU31" i="7"/>
  <c r="AS31" i="7"/>
  <c r="AQ31" i="7"/>
  <c r="AO31" i="7"/>
  <c r="AM31" i="7"/>
  <c r="AK31" i="7"/>
  <c r="AI31" i="7"/>
  <c r="AG31" i="7"/>
  <c r="AE31" i="7"/>
  <c r="AC31" i="7"/>
  <c r="AA31" i="7"/>
  <c r="Y31" i="7"/>
  <c r="W31" i="7"/>
  <c r="U31" i="7"/>
  <c r="S31" i="7"/>
  <c r="Q31" i="7"/>
  <c r="O31" i="7"/>
  <c r="J31" i="7"/>
  <c r="K31" i="7" s="1"/>
  <c r="H31" i="7"/>
  <c r="ES30" i="7"/>
  <c r="EQ30" i="7"/>
  <c r="EO30" i="7"/>
  <c r="EM30" i="7"/>
  <c r="EK30" i="7"/>
  <c r="EI30" i="7"/>
  <c r="EG30" i="7"/>
  <c r="EE30" i="7"/>
  <c r="EC30" i="7"/>
  <c r="EA30" i="7"/>
  <c r="DY30" i="7"/>
  <c r="DW30" i="7"/>
  <c r="DU30" i="7"/>
  <c r="DS30" i="7"/>
  <c r="DQ30" i="7"/>
  <c r="DO30" i="7"/>
  <c r="DM30" i="7"/>
  <c r="DK30" i="7"/>
  <c r="DI30" i="7"/>
  <c r="DG30" i="7"/>
  <c r="DE30" i="7"/>
  <c r="BS30" i="7"/>
  <c r="BQ30" i="7"/>
  <c r="BO30" i="7"/>
  <c r="BM30" i="7"/>
  <c r="BK30" i="7"/>
  <c r="BI30" i="7"/>
  <c r="BG30" i="7"/>
  <c r="BE30" i="7"/>
  <c r="BC30" i="7"/>
  <c r="BA30" i="7"/>
  <c r="AY30" i="7"/>
  <c r="AW30" i="7"/>
  <c r="AU30" i="7"/>
  <c r="AS30" i="7"/>
  <c r="AQ30" i="7"/>
  <c r="AO30" i="7"/>
  <c r="AM30" i="7"/>
  <c r="AK30" i="7"/>
  <c r="AI30" i="7"/>
  <c r="AG30" i="7"/>
  <c r="AE30" i="7"/>
  <c r="AC30" i="7"/>
  <c r="AA30" i="7"/>
  <c r="Y30" i="7"/>
  <c r="W30" i="7"/>
  <c r="U30" i="7"/>
  <c r="S30" i="7"/>
  <c r="Q30" i="7"/>
  <c r="O30" i="7"/>
  <c r="J30" i="7"/>
  <c r="K30" i="7" s="1"/>
  <c r="H30" i="7"/>
  <c r="ES29" i="7"/>
  <c r="EQ29" i="7"/>
  <c r="EO29" i="7"/>
  <c r="EM29" i="7"/>
  <c r="EK29" i="7"/>
  <c r="EI29" i="7"/>
  <c r="EG29" i="7"/>
  <c r="EE29" i="7"/>
  <c r="EC29" i="7"/>
  <c r="EA29" i="7"/>
  <c r="DY29" i="7"/>
  <c r="DW29" i="7"/>
  <c r="DU29" i="7"/>
  <c r="DS29" i="7"/>
  <c r="DQ29" i="7"/>
  <c r="DO29" i="7"/>
  <c r="DM29" i="7"/>
  <c r="DK29" i="7"/>
  <c r="DI29" i="7"/>
  <c r="DG29" i="7"/>
  <c r="DE29" i="7"/>
  <c r="BS29" i="7"/>
  <c r="BQ29" i="7"/>
  <c r="BO29" i="7"/>
  <c r="BM29" i="7"/>
  <c r="BK29" i="7"/>
  <c r="BI29" i="7"/>
  <c r="BG29" i="7"/>
  <c r="BE29" i="7"/>
  <c r="BC29" i="7"/>
  <c r="BA29" i="7"/>
  <c r="AY29" i="7"/>
  <c r="AW29" i="7"/>
  <c r="AU29" i="7"/>
  <c r="AS29" i="7"/>
  <c r="AQ29" i="7"/>
  <c r="AO29" i="7"/>
  <c r="AM29" i="7"/>
  <c r="AK29" i="7"/>
  <c r="AI29" i="7"/>
  <c r="AG29" i="7"/>
  <c r="AE29" i="7"/>
  <c r="AC29" i="7"/>
  <c r="AA29" i="7"/>
  <c r="Y29" i="7"/>
  <c r="W29" i="7"/>
  <c r="U29" i="7"/>
  <c r="S29" i="7"/>
  <c r="Q29" i="7"/>
  <c r="O29" i="7"/>
  <c r="J29" i="7"/>
  <c r="K29" i="7" s="1"/>
  <c r="H29" i="7"/>
  <c r="ES28" i="7"/>
  <c r="EQ28" i="7"/>
  <c r="EO28" i="7"/>
  <c r="EM28" i="7"/>
  <c r="EK28" i="7"/>
  <c r="EI28" i="7"/>
  <c r="EG28" i="7"/>
  <c r="EE28" i="7"/>
  <c r="EC28" i="7"/>
  <c r="EA28" i="7"/>
  <c r="DY28" i="7"/>
  <c r="DW28" i="7"/>
  <c r="DU28" i="7"/>
  <c r="DS28" i="7"/>
  <c r="DQ28" i="7"/>
  <c r="DO28" i="7"/>
  <c r="DM28" i="7"/>
  <c r="DK28" i="7"/>
  <c r="DI28" i="7"/>
  <c r="DG28" i="7"/>
  <c r="DE28" i="7"/>
  <c r="BS28" i="7"/>
  <c r="BQ28" i="7"/>
  <c r="BO28" i="7"/>
  <c r="BM28" i="7"/>
  <c r="BK28" i="7"/>
  <c r="BI28" i="7"/>
  <c r="BG28" i="7"/>
  <c r="BE28" i="7"/>
  <c r="BC28" i="7"/>
  <c r="BA28" i="7"/>
  <c r="AY28" i="7"/>
  <c r="AW28" i="7"/>
  <c r="AU28" i="7"/>
  <c r="AS28" i="7"/>
  <c r="AQ28" i="7"/>
  <c r="AO28" i="7"/>
  <c r="AM28" i="7"/>
  <c r="AK28" i="7"/>
  <c r="AI28" i="7"/>
  <c r="AG28" i="7"/>
  <c r="AE28" i="7"/>
  <c r="AC28" i="7"/>
  <c r="AA28" i="7"/>
  <c r="Y28" i="7"/>
  <c r="W28" i="7"/>
  <c r="U28" i="7"/>
  <c r="S28" i="7"/>
  <c r="Q28" i="7"/>
  <c r="O28" i="7"/>
  <c r="I28" i="7"/>
  <c r="K28" i="7" s="1"/>
  <c r="ES27" i="7"/>
  <c r="EQ27" i="7"/>
  <c r="EO27" i="7"/>
  <c r="EM27" i="7"/>
  <c r="EK27" i="7"/>
  <c r="EI27" i="7"/>
  <c r="EG27" i="7"/>
  <c r="EE27" i="7"/>
  <c r="EC27" i="7"/>
  <c r="EA27" i="7"/>
  <c r="DY27" i="7"/>
  <c r="DW27" i="7"/>
  <c r="DU27" i="7"/>
  <c r="DS27" i="7"/>
  <c r="DQ27" i="7"/>
  <c r="DO27" i="7"/>
  <c r="DM27" i="7"/>
  <c r="DK27" i="7"/>
  <c r="DI27" i="7"/>
  <c r="DG27" i="7"/>
  <c r="DE27" i="7"/>
  <c r="BS27" i="7"/>
  <c r="BQ27" i="7"/>
  <c r="BO27" i="7"/>
  <c r="BM27" i="7"/>
  <c r="BK27" i="7"/>
  <c r="BI27" i="7"/>
  <c r="BG27" i="7"/>
  <c r="BE27" i="7"/>
  <c r="BC27" i="7"/>
  <c r="BA27" i="7"/>
  <c r="AY27" i="7"/>
  <c r="AW27" i="7"/>
  <c r="AU27" i="7"/>
  <c r="AS27" i="7"/>
  <c r="AQ27" i="7"/>
  <c r="AO27" i="7"/>
  <c r="AM27" i="7"/>
  <c r="AK27" i="7"/>
  <c r="AI27" i="7"/>
  <c r="AG27" i="7"/>
  <c r="AE27" i="7"/>
  <c r="AC27" i="7"/>
  <c r="AA27" i="7"/>
  <c r="Y27" i="7"/>
  <c r="W27" i="7"/>
  <c r="U27" i="7"/>
  <c r="S27" i="7"/>
  <c r="Q27" i="7"/>
  <c r="O27" i="7"/>
  <c r="I27" i="7"/>
  <c r="K27" i="7" s="1"/>
  <c r="ES26" i="7"/>
  <c r="EQ26" i="7"/>
  <c r="EO26" i="7"/>
  <c r="EM26" i="7"/>
  <c r="EK26" i="7"/>
  <c r="EI26" i="7"/>
  <c r="EG26" i="7"/>
  <c r="EE26" i="7"/>
  <c r="EC26" i="7"/>
  <c r="EA26" i="7"/>
  <c r="DY26" i="7"/>
  <c r="DW26" i="7"/>
  <c r="DU26" i="7"/>
  <c r="DS26" i="7"/>
  <c r="DQ26" i="7"/>
  <c r="DO26" i="7"/>
  <c r="DM26" i="7"/>
  <c r="DK26" i="7"/>
  <c r="DI26" i="7"/>
  <c r="DG26" i="7"/>
  <c r="DE26" i="7"/>
  <c r="BS26" i="7"/>
  <c r="BQ26" i="7"/>
  <c r="BO26" i="7"/>
  <c r="BM26" i="7"/>
  <c r="BK26" i="7"/>
  <c r="BI26" i="7"/>
  <c r="BG26" i="7"/>
  <c r="BE26" i="7"/>
  <c r="BC26" i="7"/>
  <c r="BA26" i="7"/>
  <c r="AY26" i="7"/>
  <c r="AW26" i="7"/>
  <c r="AU26" i="7"/>
  <c r="AS26" i="7"/>
  <c r="AQ26" i="7"/>
  <c r="AO26" i="7"/>
  <c r="AM26" i="7"/>
  <c r="AK26" i="7"/>
  <c r="AI26" i="7"/>
  <c r="AG26" i="7"/>
  <c r="AE26" i="7"/>
  <c r="AC26" i="7"/>
  <c r="AA26" i="7"/>
  <c r="Y26" i="7"/>
  <c r="W26" i="7"/>
  <c r="U26" i="7"/>
  <c r="S26" i="7"/>
  <c r="Q26" i="7"/>
  <c r="O26" i="7"/>
  <c r="I26" i="7"/>
  <c r="K26" i="7" s="1"/>
  <c r="H26" i="7"/>
  <c r="ES25" i="7"/>
  <c r="EQ25" i="7"/>
  <c r="EO25" i="7"/>
  <c r="EM25" i="7"/>
  <c r="EK25" i="7"/>
  <c r="EI25" i="7"/>
  <c r="EG25" i="7"/>
  <c r="EE25" i="7"/>
  <c r="EC25" i="7"/>
  <c r="EA25" i="7"/>
  <c r="DY25" i="7"/>
  <c r="DW25" i="7"/>
  <c r="DU25" i="7"/>
  <c r="DS25" i="7"/>
  <c r="DQ25" i="7"/>
  <c r="DO25" i="7"/>
  <c r="DM25" i="7"/>
  <c r="DK25" i="7"/>
  <c r="DI25" i="7"/>
  <c r="DG25" i="7"/>
  <c r="DE25" i="7"/>
  <c r="BS25" i="7"/>
  <c r="BQ25" i="7"/>
  <c r="BO25" i="7"/>
  <c r="BM25" i="7"/>
  <c r="BK25" i="7"/>
  <c r="BI25" i="7"/>
  <c r="BG25" i="7"/>
  <c r="BE25" i="7"/>
  <c r="BC25" i="7"/>
  <c r="BA25" i="7"/>
  <c r="AY25" i="7"/>
  <c r="AW25" i="7"/>
  <c r="AU25" i="7"/>
  <c r="AS25" i="7"/>
  <c r="AQ25" i="7"/>
  <c r="AO25" i="7"/>
  <c r="AM25" i="7"/>
  <c r="AK25" i="7"/>
  <c r="AI25" i="7"/>
  <c r="AG25" i="7"/>
  <c r="AE25" i="7"/>
  <c r="AC25" i="7"/>
  <c r="AA25" i="7"/>
  <c r="Y25" i="7"/>
  <c r="W25" i="7"/>
  <c r="U25" i="7"/>
  <c r="S25" i="7"/>
  <c r="Q25" i="7"/>
  <c r="O25" i="7"/>
  <c r="I25" i="7"/>
  <c r="K25" i="7" s="1"/>
  <c r="H25" i="7"/>
  <c r="DD24" i="7"/>
  <c r="EI24" i="7" s="1"/>
  <c r="BS24" i="7"/>
  <c r="BQ24" i="7"/>
  <c r="BO24" i="7"/>
  <c r="BM24" i="7"/>
  <c r="BK24" i="7"/>
  <c r="BI24" i="7"/>
  <c r="BG24" i="7"/>
  <c r="BE24" i="7"/>
  <c r="BC24" i="7"/>
  <c r="BA24" i="7"/>
  <c r="AY24" i="7"/>
  <c r="AW24" i="7"/>
  <c r="AU24" i="7"/>
  <c r="AS24" i="7"/>
  <c r="AQ24" i="7"/>
  <c r="AO24" i="7"/>
  <c r="AM24" i="7"/>
  <c r="AK24" i="7"/>
  <c r="AI24" i="7"/>
  <c r="AG24" i="7"/>
  <c r="AE24" i="7"/>
  <c r="AC24" i="7"/>
  <c r="AA24" i="7"/>
  <c r="Y24" i="7"/>
  <c r="W24" i="7"/>
  <c r="U24" i="7"/>
  <c r="S24" i="7"/>
  <c r="Q24" i="7"/>
  <c r="O24" i="7"/>
  <c r="I24" i="7"/>
  <c r="K24" i="7" s="1"/>
  <c r="ES22" i="7"/>
  <c r="EQ22" i="7"/>
  <c r="EO22" i="7"/>
  <c r="EM22" i="7"/>
  <c r="EK22" i="7"/>
  <c r="EI22" i="7"/>
  <c r="EG22" i="7"/>
  <c r="EE22" i="7"/>
  <c r="EC22" i="7"/>
  <c r="EA22" i="7"/>
  <c r="DY22" i="7"/>
  <c r="DW22" i="7"/>
  <c r="DU22" i="7"/>
  <c r="DS22" i="7"/>
  <c r="DQ22" i="7"/>
  <c r="DO22" i="7"/>
  <c r="DM22" i="7"/>
  <c r="DK22" i="7"/>
  <c r="DI22" i="7"/>
  <c r="DG22" i="7"/>
  <c r="DE22" i="7"/>
  <c r="BS22" i="7"/>
  <c r="BQ22" i="7"/>
  <c r="BO22" i="7"/>
  <c r="BM22" i="7"/>
  <c r="BK22" i="7"/>
  <c r="BI22" i="7"/>
  <c r="BG22" i="7"/>
  <c r="BE22" i="7"/>
  <c r="BC22" i="7"/>
  <c r="BA22" i="7"/>
  <c r="AY22" i="7"/>
  <c r="AW22" i="7"/>
  <c r="AU22" i="7"/>
  <c r="AS22" i="7"/>
  <c r="AQ22" i="7"/>
  <c r="AO22" i="7"/>
  <c r="AM22" i="7"/>
  <c r="AK22" i="7"/>
  <c r="AI22" i="7"/>
  <c r="AG22" i="7"/>
  <c r="AE22" i="7"/>
  <c r="AC22" i="7"/>
  <c r="AA22" i="7"/>
  <c r="Y22" i="7"/>
  <c r="W22" i="7"/>
  <c r="U22" i="7"/>
  <c r="S22" i="7"/>
  <c r="Q22" i="7"/>
  <c r="O22" i="7"/>
  <c r="L22" i="7"/>
  <c r="J22" i="7"/>
  <c r="K22" i="7" s="1"/>
  <c r="H22" i="7"/>
  <c r="ES21" i="7"/>
  <c r="EQ21" i="7"/>
  <c r="EO21" i="7"/>
  <c r="EM21" i="7"/>
  <c r="EK21" i="7"/>
  <c r="EI21" i="7"/>
  <c r="EG21" i="7"/>
  <c r="EE21" i="7"/>
  <c r="EC21" i="7"/>
  <c r="EA21" i="7"/>
  <c r="DY21" i="7"/>
  <c r="DW21" i="7"/>
  <c r="DU21" i="7"/>
  <c r="DS21" i="7"/>
  <c r="DQ21" i="7"/>
  <c r="DO21" i="7"/>
  <c r="DM21" i="7"/>
  <c r="DK21" i="7"/>
  <c r="DI21" i="7"/>
  <c r="DG21" i="7"/>
  <c r="DE21" i="7"/>
  <c r="BS21" i="7"/>
  <c r="BQ21" i="7"/>
  <c r="BO21" i="7"/>
  <c r="BM21" i="7"/>
  <c r="BK21" i="7"/>
  <c r="BI21" i="7"/>
  <c r="BG21" i="7"/>
  <c r="BE21" i="7"/>
  <c r="BC21" i="7"/>
  <c r="BA21" i="7"/>
  <c r="AY21" i="7"/>
  <c r="AW21" i="7"/>
  <c r="AU21" i="7"/>
  <c r="AS21" i="7"/>
  <c r="AQ21" i="7"/>
  <c r="AO21" i="7"/>
  <c r="AM21" i="7"/>
  <c r="AK21" i="7"/>
  <c r="AI21" i="7"/>
  <c r="AG21" i="7"/>
  <c r="AE21" i="7"/>
  <c r="AC21" i="7"/>
  <c r="AA21" i="7"/>
  <c r="Y21" i="7"/>
  <c r="W21" i="7"/>
  <c r="U21" i="7"/>
  <c r="S21" i="7"/>
  <c r="Q21" i="7"/>
  <c r="O21" i="7"/>
  <c r="L21" i="7"/>
  <c r="J21" i="7"/>
  <c r="K21" i="7" s="1"/>
  <c r="H21" i="7"/>
  <c r="ES20" i="7"/>
  <c r="EQ20" i="7"/>
  <c r="EO20" i="7"/>
  <c r="EM20" i="7"/>
  <c r="EK20" i="7"/>
  <c r="EI20" i="7"/>
  <c r="EG20" i="7"/>
  <c r="EE20" i="7"/>
  <c r="EC20" i="7"/>
  <c r="EA20" i="7"/>
  <c r="DY20" i="7"/>
  <c r="DW20" i="7"/>
  <c r="DU20" i="7"/>
  <c r="DS20" i="7"/>
  <c r="DQ20" i="7"/>
  <c r="DO20" i="7"/>
  <c r="DM20" i="7"/>
  <c r="DK20" i="7"/>
  <c r="DI20" i="7"/>
  <c r="DG20" i="7"/>
  <c r="DE20" i="7"/>
  <c r="BS20" i="7"/>
  <c r="BQ20" i="7"/>
  <c r="BO20" i="7"/>
  <c r="BM20" i="7"/>
  <c r="BK20" i="7"/>
  <c r="BI20" i="7"/>
  <c r="BG20" i="7"/>
  <c r="BE20" i="7"/>
  <c r="BC20" i="7"/>
  <c r="BA20" i="7"/>
  <c r="AY20" i="7"/>
  <c r="AW20" i="7"/>
  <c r="AU20" i="7"/>
  <c r="AS20" i="7"/>
  <c r="AQ20" i="7"/>
  <c r="AO20" i="7"/>
  <c r="AM20" i="7"/>
  <c r="AK20" i="7"/>
  <c r="AI20" i="7"/>
  <c r="AG20" i="7"/>
  <c r="AE20" i="7"/>
  <c r="AC20" i="7"/>
  <c r="AA20" i="7"/>
  <c r="Y20" i="7"/>
  <c r="W20" i="7"/>
  <c r="U20" i="7"/>
  <c r="S20" i="7"/>
  <c r="Q20" i="7"/>
  <c r="O20" i="7"/>
  <c r="L20" i="7"/>
  <c r="J20" i="7"/>
  <c r="K20" i="7" s="1"/>
  <c r="H20" i="7"/>
  <c r="ES19" i="7"/>
  <c r="EQ19" i="7"/>
  <c r="EO19" i="7"/>
  <c r="EM19" i="7"/>
  <c r="EK19" i="7"/>
  <c r="EI19" i="7"/>
  <c r="EG19" i="7"/>
  <c r="EE19" i="7"/>
  <c r="EC19" i="7"/>
  <c r="EA19" i="7"/>
  <c r="DY19" i="7"/>
  <c r="DW19" i="7"/>
  <c r="DU19" i="7"/>
  <c r="DS19" i="7"/>
  <c r="DQ19" i="7"/>
  <c r="DO19" i="7"/>
  <c r="DM19" i="7"/>
  <c r="DK19" i="7"/>
  <c r="DI19" i="7"/>
  <c r="DG19" i="7"/>
  <c r="DE19" i="7"/>
  <c r="BS19" i="7"/>
  <c r="BQ19" i="7"/>
  <c r="BO19" i="7"/>
  <c r="BM19" i="7"/>
  <c r="BK19" i="7"/>
  <c r="BI19" i="7"/>
  <c r="BG19" i="7"/>
  <c r="BE19" i="7"/>
  <c r="BC19" i="7"/>
  <c r="BA19" i="7"/>
  <c r="AY19" i="7"/>
  <c r="AW19" i="7"/>
  <c r="AU19" i="7"/>
  <c r="AS19" i="7"/>
  <c r="AQ19" i="7"/>
  <c r="AO19" i="7"/>
  <c r="AM19" i="7"/>
  <c r="AK19" i="7"/>
  <c r="AI19" i="7"/>
  <c r="AG19" i="7"/>
  <c r="AE19" i="7"/>
  <c r="AC19" i="7"/>
  <c r="AA19" i="7"/>
  <c r="Y19" i="7"/>
  <c r="W19" i="7"/>
  <c r="U19" i="7"/>
  <c r="S19" i="7"/>
  <c r="Q19" i="7"/>
  <c r="O19" i="7"/>
  <c r="L19" i="7"/>
  <c r="J19" i="7"/>
  <c r="K19" i="7" s="1"/>
  <c r="H19" i="7"/>
  <c r="ES18" i="7"/>
  <c r="EQ18" i="7"/>
  <c r="EO18" i="7"/>
  <c r="EM18" i="7"/>
  <c r="EK18" i="7"/>
  <c r="EI18" i="7"/>
  <c r="EG18" i="7"/>
  <c r="EE18" i="7"/>
  <c r="EC18" i="7"/>
  <c r="EA18" i="7"/>
  <c r="DY18" i="7"/>
  <c r="DW18" i="7"/>
  <c r="DU18" i="7"/>
  <c r="DS18" i="7"/>
  <c r="DQ18" i="7"/>
  <c r="DO18" i="7"/>
  <c r="DM18" i="7"/>
  <c r="DK18" i="7"/>
  <c r="DI18" i="7"/>
  <c r="DG18" i="7"/>
  <c r="DE18" i="7"/>
  <c r="BS18" i="7"/>
  <c r="BQ18" i="7"/>
  <c r="BO18" i="7"/>
  <c r="BM18" i="7"/>
  <c r="BK18" i="7"/>
  <c r="BI18" i="7"/>
  <c r="BG18" i="7"/>
  <c r="BE18" i="7"/>
  <c r="BC18" i="7"/>
  <c r="BA18" i="7"/>
  <c r="AY18" i="7"/>
  <c r="AW18" i="7"/>
  <c r="AU18" i="7"/>
  <c r="AS18" i="7"/>
  <c r="AQ18" i="7"/>
  <c r="AO18" i="7"/>
  <c r="AM18" i="7"/>
  <c r="AK18" i="7"/>
  <c r="AI18" i="7"/>
  <c r="AG18" i="7"/>
  <c r="AE18" i="7"/>
  <c r="AC18" i="7"/>
  <c r="AA18" i="7"/>
  <c r="Y18" i="7"/>
  <c r="W18" i="7"/>
  <c r="U18" i="7"/>
  <c r="S18" i="7"/>
  <c r="Q18" i="7"/>
  <c r="O18" i="7"/>
  <c r="L18" i="7"/>
  <c r="J18" i="7"/>
  <c r="K18" i="7" s="1"/>
  <c r="H18" i="7"/>
  <c r="ES17" i="7"/>
  <c r="EQ17" i="7"/>
  <c r="EO17" i="7"/>
  <c r="EM17" i="7"/>
  <c r="EK17" i="7"/>
  <c r="EI17" i="7"/>
  <c r="EG17" i="7"/>
  <c r="EE17" i="7"/>
  <c r="EC17" i="7"/>
  <c r="EA17" i="7"/>
  <c r="DY17" i="7"/>
  <c r="DW17" i="7"/>
  <c r="DU17" i="7"/>
  <c r="DS17" i="7"/>
  <c r="DQ17" i="7"/>
  <c r="DO17" i="7"/>
  <c r="DM17" i="7"/>
  <c r="DK17" i="7"/>
  <c r="DI17" i="7"/>
  <c r="DG17" i="7"/>
  <c r="DE17" i="7"/>
  <c r="BS17" i="7"/>
  <c r="BQ17" i="7"/>
  <c r="BO17" i="7"/>
  <c r="BM17" i="7"/>
  <c r="BK17" i="7"/>
  <c r="BI17" i="7"/>
  <c r="BG17" i="7"/>
  <c r="BE17" i="7"/>
  <c r="BC17" i="7"/>
  <c r="BA17" i="7"/>
  <c r="AY17" i="7"/>
  <c r="AW17" i="7"/>
  <c r="AU17" i="7"/>
  <c r="AS17" i="7"/>
  <c r="AQ17" i="7"/>
  <c r="AO17" i="7"/>
  <c r="AM17" i="7"/>
  <c r="AK17" i="7"/>
  <c r="AI17" i="7"/>
  <c r="AG17" i="7"/>
  <c r="AE17" i="7"/>
  <c r="AC17" i="7"/>
  <c r="AA17" i="7"/>
  <c r="Y17" i="7"/>
  <c r="W17" i="7"/>
  <c r="U17" i="7"/>
  <c r="S17" i="7"/>
  <c r="Q17" i="7"/>
  <c r="O17" i="7"/>
  <c r="L17" i="7"/>
  <c r="J17" i="7"/>
  <c r="K17" i="7" s="1"/>
  <c r="H17" i="7"/>
  <c r="ES16" i="7"/>
  <c r="EQ16" i="7"/>
  <c r="EO16" i="7"/>
  <c r="EM16" i="7"/>
  <c r="EK16" i="7"/>
  <c r="EI16" i="7"/>
  <c r="EG16" i="7"/>
  <c r="EE16" i="7"/>
  <c r="EC16" i="7"/>
  <c r="EA16" i="7"/>
  <c r="DY16" i="7"/>
  <c r="DW16" i="7"/>
  <c r="DU16" i="7"/>
  <c r="DS16" i="7"/>
  <c r="DQ16" i="7"/>
  <c r="DO16" i="7"/>
  <c r="DM16" i="7"/>
  <c r="DK16" i="7"/>
  <c r="DI16" i="7"/>
  <c r="DG16" i="7"/>
  <c r="DE16" i="7"/>
  <c r="BS16" i="7"/>
  <c r="BQ16" i="7"/>
  <c r="BO16" i="7"/>
  <c r="BM16" i="7"/>
  <c r="BK16" i="7"/>
  <c r="BI16" i="7"/>
  <c r="BG16" i="7"/>
  <c r="BE16" i="7"/>
  <c r="BC16" i="7"/>
  <c r="BA16" i="7"/>
  <c r="AY16" i="7"/>
  <c r="AW16" i="7"/>
  <c r="AU16" i="7"/>
  <c r="AS16" i="7"/>
  <c r="AQ16" i="7"/>
  <c r="AO16" i="7"/>
  <c r="AM16" i="7"/>
  <c r="AK16" i="7"/>
  <c r="AI16" i="7"/>
  <c r="AG16" i="7"/>
  <c r="AE16" i="7"/>
  <c r="AC16" i="7"/>
  <c r="AA16" i="7"/>
  <c r="Y16" i="7"/>
  <c r="W16" i="7"/>
  <c r="U16" i="7"/>
  <c r="S16" i="7"/>
  <c r="Q16" i="7"/>
  <c r="O16" i="7"/>
  <c r="L16" i="7"/>
  <c r="J16" i="7"/>
  <c r="K16" i="7" s="1"/>
  <c r="H16" i="7"/>
  <c r="ES15" i="7"/>
  <c r="EQ15" i="7"/>
  <c r="EO15" i="7"/>
  <c r="EM15" i="7"/>
  <c r="EK15" i="7"/>
  <c r="EI15" i="7"/>
  <c r="EG15" i="7"/>
  <c r="EE15" i="7"/>
  <c r="EC15" i="7"/>
  <c r="EA15" i="7"/>
  <c r="DY15" i="7"/>
  <c r="DW15" i="7"/>
  <c r="DU15" i="7"/>
  <c r="DS15" i="7"/>
  <c r="DQ15" i="7"/>
  <c r="DO15" i="7"/>
  <c r="DM15" i="7"/>
  <c r="DK15" i="7"/>
  <c r="DI15" i="7"/>
  <c r="DG15" i="7"/>
  <c r="DE15" i="7"/>
  <c r="BS15" i="7"/>
  <c r="BQ15" i="7"/>
  <c r="BO15" i="7"/>
  <c r="BM15" i="7"/>
  <c r="BK15" i="7"/>
  <c r="BI15" i="7"/>
  <c r="BG15" i="7"/>
  <c r="BE15" i="7"/>
  <c r="BC15" i="7"/>
  <c r="BA15" i="7"/>
  <c r="AY15" i="7"/>
  <c r="AW15" i="7"/>
  <c r="AU15" i="7"/>
  <c r="AS15" i="7"/>
  <c r="AQ15" i="7"/>
  <c r="AO15" i="7"/>
  <c r="AM15" i="7"/>
  <c r="AK15" i="7"/>
  <c r="AI15" i="7"/>
  <c r="AG15" i="7"/>
  <c r="AE15" i="7"/>
  <c r="AC15" i="7"/>
  <c r="AA15" i="7"/>
  <c r="Y15" i="7"/>
  <c r="W15" i="7"/>
  <c r="U15" i="7"/>
  <c r="S15" i="7"/>
  <c r="Q15" i="7"/>
  <c r="O15" i="7"/>
  <c r="L15" i="7"/>
  <c r="J15" i="7"/>
  <c r="K15" i="7" s="1"/>
  <c r="H15" i="7"/>
  <c r="ES14" i="7"/>
  <c r="EQ14" i="7"/>
  <c r="EO14" i="7"/>
  <c r="EM14" i="7"/>
  <c r="EK14" i="7"/>
  <c r="EI14" i="7"/>
  <c r="EG14" i="7"/>
  <c r="EE14" i="7"/>
  <c r="EC14" i="7"/>
  <c r="EA14" i="7"/>
  <c r="DY14" i="7"/>
  <c r="DW14" i="7"/>
  <c r="DU14" i="7"/>
  <c r="DS14" i="7"/>
  <c r="DQ14" i="7"/>
  <c r="DO14" i="7"/>
  <c r="DM14" i="7"/>
  <c r="DK14" i="7"/>
  <c r="DI14" i="7"/>
  <c r="DG14" i="7"/>
  <c r="DE14" i="7"/>
  <c r="BS14" i="7"/>
  <c r="BQ14" i="7"/>
  <c r="BO14" i="7"/>
  <c r="BM14" i="7"/>
  <c r="BK14" i="7"/>
  <c r="BI14" i="7"/>
  <c r="BG14" i="7"/>
  <c r="BE14" i="7"/>
  <c r="BC14" i="7"/>
  <c r="BA14" i="7"/>
  <c r="AY14" i="7"/>
  <c r="AW14" i="7"/>
  <c r="AU14" i="7"/>
  <c r="AS14" i="7"/>
  <c r="AQ14" i="7"/>
  <c r="AO14" i="7"/>
  <c r="AM14" i="7"/>
  <c r="AK14" i="7"/>
  <c r="AI14" i="7"/>
  <c r="AG14" i="7"/>
  <c r="AE14" i="7"/>
  <c r="AC14" i="7"/>
  <c r="AA14" i="7"/>
  <c r="Y14" i="7"/>
  <c r="W14" i="7"/>
  <c r="U14" i="7"/>
  <c r="S14" i="7"/>
  <c r="Q14" i="7"/>
  <c r="O14" i="7"/>
  <c r="L14" i="7"/>
  <c r="J14" i="7"/>
  <c r="K14" i="7" s="1"/>
  <c r="H14" i="7"/>
  <c r="ES13" i="7"/>
  <c r="EQ13" i="7"/>
  <c r="EO13" i="7"/>
  <c r="EM13" i="7"/>
  <c r="EK13" i="7"/>
  <c r="EI13" i="7"/>
  <c r="EG13" i="7"/>
  <c r="EE13" i="7"/>
  <c r="EC13" i="7"/>
  <c r="EA13" i="7"/>
  <c r="DY13" i="7"/>
  <c r="DW13" i="7"/>
  <c r="DU13" i="7"/>
  <c r="DS13" i="7"/>
  <c r="DQ13" i="7"/>
  <c r="DO13" i="7"/>
  <c r="DM13" i="7"/>
  <c r="DK13" i="7"/>
  <c r="DI13" i="7"/>
  <c r="DG13" i="7"/>
  <c r="DE13" i="7"/>
  <c r="BS13" i="7"/>
  <c r="BQ13" i="7"/>
  <c r="BO13" i="7"/>
  <c r="BM13" i="7"/>
  <c r="BK13" i="7"/>
  <c r="BI13" i="7"/>
  <c r="BG13" i="7"/>
  <c r="BE13" i="7"/>
  <c r="BC13" i="7"/>
  <c r="BA13" i="7"/>
  <c r="AY13" i="7"/>
  <c r="AW13" i="7"/>
  <c r="AU13" i="7"/>
  <c r="AS13" i="7"/>
  <c r="AQ13" i="7"/>
  <c r="AO13" i="7"/>
  <c r="AM13" i="7"/>
  <c r="AK13" i="7"/>
  <c r="AI13" i="7"/>
  <c r="AG13" i="7"/>
  <c r="AE13" i="7"/>
  <c r="AC13" i="7"/>
  <c r="AA13" i="7"/>
  <c r="Y13" i="7"/>
  <c r="W13" i="7"/>
  <c r="U13" i="7"/>
  <c r="S13" i="7"/>
  <c r="Q13" i="7"/>
  <c r="O13" i="7"/>
  <c r="L13" i="7"/>
  <c r="J13" i="7"/>
  <c r="K13" i="7" s="1"/>
  <c r="H13" i="7"/>
  <c r="ES12" i="7"/>
  <c r="EQ12" i="7"/>
  <c r="EO12" i="7"/>
  <c r="EM12" i="7"/>
  <c r="EK12" i="7"/>
  <c r="EI12" i="7"/>
  <c r="EG12" i="7"/>
  <c r="EE12" i="7"/>
  <c r="EC12" i="7"/>
  <c r="EA12" i="7"/>
  <c r="DY12" i="7"/>
  <c r="DW12" i="7"/>
  <c r="DU12" i="7"/>
  <c r="DS12" i="7"/>
  <c r="DQ12" i="7"/>
  <c r="DO12" i="7"/>
  <c r="DM12" i="7"/>
  <c r="DK12" i="7"/>
  <c r="DI12" i="7"/>
  <c r="DG12" i="7"/>
  <c r="DE12" i="7"/>
  <c r="BS12" i="7"/>
  <c r="BQ12" i="7"/>
  <c r="BO12" i="7"/>
  <c r="BM12" i="7"/>
  <c r="BK12" i="7"/>
  <c r="BI12" i="7"/>
  <c r="BG12" i="7"/>
  <c r="BE12" i="7"/>
  <c r="BC12" i="7"/>
  <c r="BA12" i="7"/>
  <c r="AY12" i="7"/>
  <c r="AW12" i="7"/>
  <c r="AU12" i="7"/>
  <c r="AS12" i="7"/>
  <c r="AQ12" i="7"/>
  <c r="AO12" i="7"/>
  <c r="AM12" i="7"/>
  <c r="AK12" i="7"/>
  <c r="AI12" i="7"/>
  <c r="AG12" i="7"/>
  <c r="AE12" i="7"/>
  <c r="AC12" i="7"/>
  <c r="AA12" i="7"/>
  <c r="Y12" i="7"/>
  <c r="W12" i="7"/>
  <c r="U12" i="7"/>
  <c r="S12" i="7"/>
  <c r="Q12" i="7"/>
  <c r="O12" i="7"/>
  <c r="L12" i="7"/>
  <c r="J12" i="7"/>
  <c r="K12" i="7" s="1"/>
  <c r="H12" i="7"/>
  <c r="ES11" i="7"/>
  <c r="EQ11" i="7"/>
  <c r="EO11" i="7"/>
  <c r="EM11" i="7"/>
  <c r="EK11" i="7"/>
  <c r="EI11" i="7"/>
  <c r="EG11" i="7"/>
  <c r="EE11" i="7"/>
  <c r="EC11" i="7"/>
  <c r="EA11" i="7"/>
  <c r="DY11" i="7"/>
  <c r="DW11" i="7"/>
  <c r="DU11" i="7"/>
  <c r="DS11" i="7"/>
  <c r="DQ11" i="7"/>
  <c r="DO11" i="7"/>
  <c r="DM11" i="7"/>
  <c r="DK11" i="7"/>
  <c r="DI11" i="7"/>
  <c r="DG11" i="7"/>
  <c r="DE11" i="7"/>
  <c r="BS11" i="7"/>
  <c r="BQ11" i="7"/>
  <c r="BO11" i="7"/>
  <c r="BM11" i="7"/>
  <c r="BK11" i="7"/>
  <c r="BI11" i="7"/>
  <c r="BG11" i="7"/>
  <c r="BE11" i="7"/>
  <c r="BC11" i="7"/>
  <c r="BA11" i="7"/>
  <c r="AY11" i="7"/>
  <c r="AW11" i="7"/>
  <c r="AU11" i="7"/>
  <c r="AS11" i="7"/>
  <c r="AQ11" i="7"/>
  <c r="AO11" i="7"/>
  <c r="AM11" i="7"/>
  <c r="AK11" i="7"/>
  <c r="AI11" i="7"/>
  <c r="AG11" i="7"/>
  <c r="AE11" i="7"/>
  <c r="AC11" i="7"/>
  <c r="AA11" i="7"/>
  <c r="Y11" i="7"/>
  <c r="W11" i="7"/>
  <c r="U11" i="7"/>
  <c r="S11" i="7"/>
  <c r="Q11" i="7"/>
  <c r="O11" i="7"/>
  <c r="L11" i="7"/>
  <c r="J11" i="7"/>
  <c r="K11" i="7" s="1"/>
  <c r="H11" i="7"/>
  <c r="ES10" i="7"/>
  <c r="EQ10" i="7"/>
  <c r="EO10" i="7"/>
  <c r="EM10" i="7"/>
  <c r="EK10" i="7"/>
  <c r="EI10" i="7"/>
  <c r="EG10" i="7"/>
  <c r="EE10" i="7"/>
  <c r="EC10" i="7"/>
  <c r="EA10" i="7"/>
  <c r="DY10" i="7"/>
  <c r="DW10" i="7"/>
  <c r="DU10" i="7"/>
  <c r="DS10" i="7"/>
  <c r="DQ10" i="7"/>
  <c r="DO10" i="7"/>
  <c r="DM10" i="7"/>
  <c r="DK10" i="7"/>
  <c r="DI10" i="7"/>
  <c r="DG10" i="7"/>
  <c r="DE10" i="7"/>
  <c r="BS10" i="7"/>
  <c r="BQ10" i="7"/>
  <c r="BO10" i="7"/>
  <c r="BM10" i="7"/>
  <c r="BK10" i="7"/>
  <c r="BI10" i="7"/>
  <c r="BG10" i="7"/>
  <c r="BE10" i="7"/>
  <c r="BC10" i="7"/>
  <c r="BA10" i="7"/>
  <c r="AY10" i="7"/>
  <c r="AW10" i="7"/>
  <c r="AU10" i="7"/>
  <c r="AS10" i="7"/>
  <c r="AQ10" i="7"/>
  <c r="AO10" i="7"/>
  <c r="AM10" i="7"/>
  <c r="AK10" i="7"/>
  <c r="AI10" i="7"/>
  <c r="AG10" i="7"/>
  <c r="AE10" i="7"/>
  <c r="AC10" i="7"/>
  <c r="AA10" i="7"/>
  <c r="Y10" i="7"/>
  <c r="W10" i="7"/>
  <c r="U10" i="7"/>
  <c r="S10" i="7"/>
  <c r="Q10" i="7"/>
  <c r="O10" i="7"/>
  <c r="L10" i="7"/>
  <c r="J10" i="7"/>
  <c r="K10" i="7" s="1"/>
  <c r="H10" i="7"/>
  <c r="ES9" i="7"/>
  <c r="EQ9" i="7"/>
  <c r="EO9" i="7"/>
  <c r="EM9" i="7"/>
  <c r="EK9" i="7"/>
  <c r="EI9" i="7"/>
  <c r="EG9" i="7"/>
  <c r="EE9" i="7"/>
  <c r="EC9" i="7"/>
  <c r="EA9" i="7"/>
  <c r="DY9" i="7"/>
  <c r="DW9" i="7"/>
  <c r="DU9" i="7"/>
  <c r="DS9" i="7"/>
  <c r="DQ9" i="7"/>
  <c r="DO9" i="7"/>
  <c r="DM9" i="7"/>
  <c r="DK9" i="7"/>
  <c r="DI9" i="7"/>
  <c r="DG9" i="7"/>
  <c r="DE9" i="7"/>
  <c r="BS9" i="7"/>
  <c r="BQ9" i="7"/>
  <c r="BO9" i="7"/>
  <c r="BM9" i="7"/>
  <c r="BK9" i="7"/>
  <c r="BI9" i="7"/>
  <c r="BG9" i="7"/>
  <c r="BE9" i="7"/>
  <c r="BC9" i="7"/>
  <c r="BA9" i="7"/>
  <c r="AY9" i="7"/>
  <c r="AW9" i="7"/>
  <c r="AU9" i="7"/>
  <c r="AS9" i="7"/>
  <c r="AQ9" i="7"/>
  <c r="AO9" i="7"/>
  <c r="AM9" i="7"/>
  <c r="AK9" i="7"/>
  <c r="AI9" i="7"/>
  <c r="AG9" i="7"/>
  <c r="AE9" i="7"/>
  <c r="AC9" i="7"/>
  <c r="AA9" i="7"/>
  <c r="Y9" i="7"/>
  <c r="W9" i="7"/>
  <c r="U9" i="7"/>
  <c r="S9" i="7"/>
  <c r="Q9" i="7"/>
  <c r="O9" i="7"/>
  <c r="L9" i="7"/>
  <c r="J9" i="7"/>
  <c r="K9" i="7" s="1"/>
  <c r="H9" i="7"/>
  <c r="ES8" i="7"/>
  <c r="EQ8" i="7"/>
  <c r="EO8" i="7"/>
  <c r="EM8" i="7"/>
  <c r="EK8" i="7"/>
  <c r="EI8" i="7"/>
  <c r="EG8" i="7"/>
  <c r="EE8" i="7"/>
  <c r="EC8" i="7"/>
  <c r="EA8" i="7"/>
  <c r="DY8" i="7"/>
  <c r="DW8" i="7"/>
  <c r="DU8" i="7"/>
  <c r="DS8" i="7"/>
  <c r="DQ8" i="7"/>
  <c r="DO8" i="7"/>
  <c r="DM8" i="7"/>
  <c r="DK8" i="7"/>
  <c r="DI8" i="7"/>
  <c r="DG8" i="7"/>
  <c r="DE8" i="7"/>
  <c r="BS8" i="7"/>
  <c r="BQ8" i="7"/>
  <c r="BO8" i="7"/>
  <c r="BM8" i="7"/>
  <c r="BK8" i="7"/>
  <c r="BI8" i="7"/>
  <c r="BG8" i="7"/>
  <c r="BE8" i="7"/>
  <c r="BC8" i="7"/>
  <c r="BA8" i="7"/>
  <c r="AY8" i="7"/>
  <c r="AW8" i="7"/>
  <c r="AU8" i="7"/>
  <c r="AS8" i="7"/>
  <c r="AQ8" i="7"/>
  <c r="AO8" i="7"/>
  <c r="AM8" i="7"/>
  <c r="AK8" i="7"/>
  <c r="AI8" i="7"/>
  <c r="AG8" i="7"/>
  <c r="AE8" i="7"/>
  <c r="AC8" i="7"/>
  <c r="AA8" i="7"/>
  <c r="Y8" i="7"/>
  <c r="W8" i="7"/>
  <c r="U8" i="7"/>
  <c r="Q8" i="7"/>
  <c r="O8" i="7"/>
  <c r="L8" i="7"/>
  <c r="J8" i="7"/>
  <c r="K8" i="7" s="1"/>
  <c r="H8" i="7"/>
  <c r="ES7" i="7"/>
  <c r="EQ7" i="7"/>
  <c r="EO7" i="7"/>
  <c r="EM7" i="7"/>
  <c r="EK7" i="7"/>
  <c r="EI7" i="7"/>
  <c r="EG7" i="7"/>
  <c r="EE7" i="7"/>
  <c r="EC7" i="7"/>
  <c r="EA7" i="7"/>
  <c r="DY7" i="7"/>
  <c r="DW7" i="7"/>
  <c r="DU7" i="7"/>
  <c r="DS7" i="7"/>
  <c r="DQ7" i="7"/>
  <c r="DO7" i="7"/>
  <c r="DM7" i="7"/>
  <c r="DK7" i="7"/>
  <c r="DI7" i="7"/>
  <c r="DG7" i="7"/>
  <c r="DE7" i="7"/>
  <c r="BS7" i="7"/>
  <c r="BQ7" i="7"/>
  <c r="BO7" i="7"/>
  <c r="BM7" i="7"/>
  <c r="BK7" i="7"/>
  <c r="BI7" i="7"/>
  <c r="BG7" i="7"/>
  <c r="BE7" i="7"/>
  <c r="BC7" i="7"/>
  <c r="BA7" i="7"/>
  <c r="AY7" i="7"/>
  <c r="AW7" i="7"/>
  <c r="AU7" i="7"/>
  <c r="AS7" i="7"/>
  <c r="AQ7" i="7"/>
  <c r="AO7" i="7"/>
  <c r="AM7" i="7"/>
  <c r="AK7" i="7"/>
  <c r="AI7" i="7"/>
  <c r="AG7" i="7"/>
  <c r="AE7" i="7"/>
  <c r="AC7" i="7"/>
  <c r="AA7" i="7"/>
  <c r="Y7" i="7"/>
  <c r="W7" i="7"/>
  <c r="U7" i="7"/>
  <c r="S7" i="7"/>
  <c r="Q7" i="7"/>
  <c r="O7" i="7"/>
  <c r="L7" i="7"/>
  <c r="J7" i="7"/>
  <c r="K7" i="7" s="1"/>
  <c r="H7" i="7"/>
  <c r="ES6" i="7"/>
  <c r="EQ6" i="7"/>
  <c r="EO6" i="7"/>
  <c r="EM6" i="7"/>
  <c r="EK6" i="7"/>
  <c r="EI6" i="7"/>
  <c r="EG6" i="7"/>
  <c r="EE6" i="7"/>
  <c r="EC6" i="7"/>
  <c r="EA6" i="7"/>
  <c r="DY6" i="7"/>
  <c r="DW6" i="7"/>
  <c r="DU6" i="7"/>
  <c r="DS6" i="7"/>
  <c r="DQ6" i="7"/>
  <c r="DO6" i="7"/>
  <c r="DM6" i="7"/>
  <c r="DK6" i="7"/>
  <c r="DI6" i="7"/>
  <c r="DG6" i="7"/>
  <c r="DE6" i="7"/>
  <c r="BS6" i="7"/>
  <c r="BQ6" i="7"/>
  <c r="BO6" i="7"/>
  <c r="BM6" i="7"/>
  <c r="BK6" i="7"/>
  <c r="BI6" i="7"/>
  <c r="BG6" i="7"/>
  <c r="BE6" i="7"/>
  <c r="BC6" i="7"/>
  <c r="BA6" i="7"/>
  <c r="AY6" i="7"/>
  <c r="AW6" i="7"/>
  <c r="AU6" i="7"/>
  <c r="AS6" i="7"/>
  <c r="AQ6" i="7"/>
  <c r="AO6" i="7"/>
  <c r="AM6" i="7"/>
  <c r="AK6" i="7"/>
  <c r="AI6" i="7"/>
  <c r="AG6" i="7"/>
  <c r="AE6" i="7"/>
  <c r="AC6" i="7"/>
  <c r="AA6" i="7"/>
  <c r="Y6" i="7"/>
  <c r="W6" i="7"/>
  <c r="U6" i="7"/>
  <c r="S6" i="7"/>
  <c r="Q6" i="7"/>
  <c r="O6" i="7"/>
  <c r="L6" i="7"/>
  <c r="J6" i="7"/>
  <c r="I6" i="7"/>
  <c r="H6" i="7"/>
  <c r="ES5" i="7"/>
  <c r="EQ5" i="7"/>
  <c r="EO5" i="7"/>
  <c r="EM5" i="7"/>
  <c r="EK5" i="7"/>
  <c r="EI5" i="7"/>
  <c r="EG5" i="7"/>
  <c r="EE5" i="7"/>
  <c r="EC5" i="7"/>
  <c r="EA5" i="7"/>
  <c r="DY5" i="7"/>
  <c r="DW5" i="7"/>
  <c r="DU5" i="7"/>
  <c r="DS5" i="7"/>
  <c r="DQ5" i="7"/>
  <c r="DO5" i="7"/>
  <c r="DM5" i="7"/>
  <c r="DK5" i="7"/>
  <c r="DI5" i="7"/>
  <c r="DG5" i="7"/>
  <c r="DE5" i="7"/>
  <c r="BS5" i="7"/>
  <c r="BQ5" i="7"/>
  <c r="BO5" i="7"/>
  <c r="BM5" i="7"/>
  <c r="BK5" i="7"/>
  <c r="BI5" i="7"/>
  <c r="BG5" i="7"/>
  <c r="BE5" i="7"/>
  <c r="BC5" i="7"/>
  <c r="BA5" i="7"/>
  <c r="AY5" i="7"/>
  <c r="AW5" i="7"/>
  <c r="AU5" i="7"/>
  <c r="AS5" i="7"/>
  <c r="AQ5" i="7"/>
  <c r="AO5" i="7"/>
  <c r="AM5" i="7"/>
  <c r="AK5" i="7"/>
  <c r="AI5" i="7"/>
  <c r="AG5" i="7"/>
  <c r="AE5" i="7"/>
  <c r="AC5" i="7"/>
  <c r="AA5" i="7"/>
  <c r="Y5" i="7"/>
  <c r="W5" i="7"/>
  <c r="U5" i="7"/>
  <c r="S5" i="7"/>
  <c r="Q5" i="7"/>
  <c r="O5" i="7"/>
  <c r="L5" i="7"/>
  <c r="J5" i="7"/>
  <c r="I5" i="7"/>
  <c r="H5" i="7"/>
  <c r="ES4" i="7"/>
  <c r="EQ4" i="7"/>
  <c r="EO4" i="7"/>
  <c r="EM4" i="7"/>
  <c r="EK4" i="7"/>
  <c r="EI4" i="7"/>
  <c r="EG4" i="7"/>
  <c r="EE4" i="7"/>
  <c r="EC4" i="7"/>
  <c r="EA4" i="7"/>
  <c r="DY4" i="7"/>
  <c r="DW4" i="7"/>
  <c r="DU4" i="7"/>
  <c r="DS4" i="7"/>
  <c r="DQ4" i="7"/>
  <c r="DO4" i="7"/>
  <c r="DM4" i="7"/>
  <c r="DK4" i="7"/>
  <c r="DI4" i="7"/>
  <c r="DG4" i="7"/>
  <c r="DE4" i="7"/>
  <c r="BS4" i="7"/>
  <c r="BQ4" i="7"/>
  <c r="BO4" i="7"/>
  <c r="BM4" i="7"/>
  <c r="BK4" i="7"/>
  <c r="BI4" i="7"/>
  <c r="BG4" i="7"/>
  <c r="BE4" i="7"/>
  <c r="BC4" i="7"/>
  <c r="BA4" i="7"/>
  <c r="AY4" i="7"/>
  <c r="AW4" i="7"/>
  <c r="AU4" i="7"/>
  <c r="AS4" i="7"/>
  <c r="AQ4" i="7"/>
  <c r="AO4" i="7"/>
  <c r="AM4" i="7"/>
  <c r="AK4" i="7"/>
  <c r="AI4" i="7"/>
  <c r="AG4" i="7"/>
  <c r="AE4" i="7"/>
  <c r="AC4" i="7"/>
  <c r="AA4" i="7"/>
  <c r="Y4" i="7"/>
  <c r="W4" i="7"/>
  <c r="U4" i="7"/>
  <c r="S4" i="7"/>
  <c r="Q4" i="7"/>
  <c r="O4" i="7"/>
  <c r="L4" i="7"/>
  <c r="J4" i="7"/>
  <c r="I4" i="7"/>
  <c r="H4" i="7"/>
  <c r="ES3" i="7"/>
  <c r="EQ3" i="7"/>
  <c r="EO3" i="7"/>
  <c r="EM3" i="7"/>
  <c r="EK3" i="7"/>
  <c r="EI3" i="7"/>
  <c r="EG3" i="7"/>
  <c r="EE3" i="7"/>
  <c r="EC3" i="7"/>
  <c r="EA3" i="7"/>
  <c r="DY3" i="7"/>
  <c r="DW3" i="7"/>
  <c r="DU3" i="7"/>
  <c r="DS3" i="7"/>
  <c r="DQ3" i="7"/>
  <c r="DO3" i="7"/>
  <c r="DM3" i="7"/>
  <c r="DK3" i="7"/>
  <c r="DI3" i="7"/>
  <c r="DG3" i="7"/>
  <c r="DE3" i="7"/>
  <c r="BS3" i="7"/>
  <c r="BQ3" i="7"/>
  <c r="BO3" i="7"/>
  <c r="BM3" i="7"/>
  <c r="BK3" i="7"/>
  <c r="BI3" i="7"/>
  <c r="BG3" i="7"/>
  <c r="BE3" i="7"/>
  <c r="BC3" i="7"/>
  <c r="BA3" i="7"/>
  <c r="AY3" i="7"/>
  <c r="AW3" i="7"/>
  <c r="AU3" i="7"/>
  <c r="AS3" i="7"/>
  <c r="AQ3" i="7"/>
  <c r="AO3" i="7"/>
  <c r="AM3" i="7"/>
  <c r="AK3" i="7"/>
  <c r="AI3" i="7"/>
  <c r="AG3" i="7"/>
  <c r="AE3" i="7"/>
  <c r="AC3" i="7"/>
  <c r="AA3" i="7"/>
  <c r="Y3" i="7"/>
  <c r="W3" i="7"/>
  <c r="U3" i="7"/>
  <c r="S3" i="7"/>
  <c r="Q3" i="7"/>
  <c r="O3" i="7"/>
  <c r="L3" i="7"/>
  <c r="J3" i="7"/>
  <c r="I3" i="7"/>
  <c r="H3" i="7"/>
  <c r="ES2" i="7"/>
  <c r="EQ2" i="7"/>
  <c r="EO2" i="7"/>
  <c r="EM2" i="7"/>
  <c r="EK2" i="7"/>
  <c r="EI2" i="7"/>
  <c r="EG2" i="7"/>
  <c r="EE2" i="7"/>
  <c r="EC2" i="7"/>
  <c r="EA2" i="7"/>
  <c r="DY2" i="7"/>
  <c r="DW2" i="7"/>
  <c r="DU2" i="7"/>
  <c r="DS2" i="7"/>
  <c r="DQ2" i="7"/>
  <c r="DO2" i="7"/>
  <c r="DM2" i="7"/>
  <c r="DK2" i="7"/>
  <c r="DI2" i="7"/>
  <c r="DG2" i="7"/>
  <c r="DE2" i="7"/>
  <c r="BS2" i="7"/>
  <c r="BQ2" i="7"/>
  <c r="BO2" i="7"/>
  <c r="BM2" i="7"/>
  <c r="BK2" i="7"/>
  <c r="BI2" i="7"/>
  <c r="BG2" i="7"/>
  <c r="BE2" i="7"/>
  <c r="BC2" i="7"/>
  <c r="BA2" i="7"/>
  <c r="AY2" i="7"/>
  <c r="AW2" i="7"/>
  <c r="AU2" i="7"/>
  <c r="AS2" i="7"/>
  <c r="AQ2" i="7"/>
  <c r="AO2" i="7"/>
  <c r="AM2" i="7"/>
  <c r="AK2" i="7"/>
  <c r="AI2" i="7"/>
  <c r="AG2" i="7"/>
  <c r="AE2" i="7"/>
  <c r="AC2" i="7"/>
  <c r="AA2" i="7"/>
  <c r="Y2" i="7"/>
  <c r="W2" i="7"/>
  <c r="U2" i="7"/>
  <c r="S2" i="7"/>
  <c r="Q2" i="7"/>
  <c r="O2" i="7"/>
  <c r="L2" i="7"/>
  <c r="J2" i="7"/>
  <c r="I2" i="7"/>
  <c r="H2" i="7"/>
  <c r="EE447" i="7" l="1"/>
  <c r="AW55" i="7"/>
  <c r="BO419" i="7"/>
  <c r="BO374" i="7"/>
  <c r="AW396" i="7"/>
  <c r="AC53" i="7"/>
  <c r="AS400" i="7"/>
  <c r="AU48" i="7"/>
  <c r="BQ175" i="7"/>
  <c r="DK447" i="7"/>
  <c r="AG90" i="7"/>
  <c r="BO101" i="7"/>
  <c r="AQ406" i="7"/>
  <c r="AM419" i="7"/>
  <c r="EA431" i="7"/>
  <c r="AA175" i="7"/>
  <c r="U374" i="7"/>
  <c r="Y90" i="7"/>
  <c r="O50" i="7"/>
  <c r="O155" i="7"/>
  <c r="AY74" i="7"/>
  <c r="BQ400" i="7"/>
  <c r="Y70" i="7"/>
  <c r="AK254" i="7"/>
  <c r="AK475" i="7"/>
  <c r="K6" i="7"/>
  <c r="S41" i="7"/>
  <c r="S175" i="7"/>
  <c r="AK42" i="7"/>
  <c r="AM68" i="7"/>
  <c r="AM122" i="7"/>
  <c r="BC469" i="7"/>
  <c r="AY496" i="7"/>
  <c r="BC162" i="7"/>
  <c r="AI175" i="7"/>
  <c r="AS404" i="7"/>
  <c r="AQ41" i="7"/>
  <c r="AS80" i="7"/>
  <c r="BA128" i="7"/>
  <c r="AY175" i="7"/>
  <c r="BI331" i="7"/>
  <c r="BC338" i="7"/>
  <c r="AI471" i="7"/>
  <c r="AQ52" i="7"/>
  <c r="S103" i="7"/>
  <c r="BO132" i="7"/>
  <c r="BA181" i="7"/>
  <c r="Q183" i="7"/>
  <c r="Y216" i="7"/>
  <c r="AI232" i="7"/>
  <c r="EC249" i="7"/>
  <c r="AA404" i="7"/>
  <c r="DQ431" i="7"/>
  <c r="DQ449" i="7"/>
  <c r="AG474" i="7"/>
  <c r="AE502" i="7"/>
  <c r="K116" i="7"/>
  <c r="K136" i="7"/>
  <c r="AE355" i="7"/>
  <c r="K415" i="7"/>
  <c r="DM433" i="7"/>
  <c r="AA465" i="7"/>
  <c r="AS471" i="7"/>
  <c r="AS465" i="7"/>
  <c r="AU42" i="7"/>
  <c r="AQ90" i="7"/>
  <c r="AI101" i="7"/>
  <c r="BK332" i="7"/>
  <c r="EC427" i="7"/>
  <c r="BG465" i="7"/>
  <c r="O117" i="7"/>
  <c r="K132" i="7"/>
  <c r="O181" i="7"/>
  <c r="Y362" i="7"/>
  <c r="AG194" i="7"/>
  <c r="BS264" i="7"/>
  <c r="BK372" i="7"/>
  <c r="AC407" i="7"/>
  <c r="AA470" i="7"/>
  <c r="AY44" i="7"/>
  <c r="Q52" i="7"/>
  <c r="AU52" i="7"/>
  <c r="BK54" i="7"/>
  <c r="AU90" i="7"/>
  <c r="AG117" i="7"/>
  <c r="K120" i="7"/>
  <c r="K121" i="7"/>
  <c r="AW180" i="7"/>
  <c r="DY187" i="7"/>
  <c r="AK194" i="7"/>
  <c r="Y220" i="7"/>
  <c r="AQ260" i="7"/>
  <c r="BS272" i="7"/>
  <c r="Q358" i="7"/>
  <c r="W390" i="7"/>
  <c r="AE473" i="7"/>
  <c r="BC54" i="7"/>
  <c r="U52" i="7"/>
  <c r="BA52" i="7"/>
  <c r="O90" i="7"/>
  <c r="BC90" i="7"/>
  <c r="Y101" i="7"/>
  <c r="AS155" i="7"/>
  <c r="Y156" i="7"/>
  <c r="Q175" i="7"/>
  <c r="BC194" i="7"/>
  <c r="AO220" i="7"/>
  <c r="DG241" i="7"/>
  <c r="S358" i="7"/>
  <c r="W52" i="7"/>
  <c r="BQ52" i="7"/>
  <c r="O78" i="7"/>
  <c r="S90" i="7"/>
  <c r="BS90" i="7"/>
  <c r="Q125" i="7"/>
  <c r="BK220" i="7"/>
  <c r="BG334" i="7"/>
  <c r="U355" i="7"/>
  <c r="O356" i="7"/>
  <c r="Y358" i="7"/>
  <c r="Y419" i="7"/>
  <c r="AC52" i="7"/>
  <c r="BS52" i="7"/>
  <c r="BA229" i="7"/>
  <c r="AG356" i="7"/>
  <c r="S42" i="7"/>
  <c r="Q44" i="7"/>
  <c r="AG52" i="7"/>
  <c r="W54" i="7"/>
  <c r="AC90" i="7"/>
  <c r="BC132" i="7"/>
  <c r="AI173" i="7"/>
  <c r="Y194" i="7"/>
  <c r="K289" i="7"/>
  <c r="AQ340" i="7"/>
  <c r="S354" i="7"/>
  <c r="AI355" i="7"/>
  <c r="AO356" i="7"/>
  <c r="BC358" i="7"/>
  <c r="O364" i="7"/>
  <c r="AE403" i="7"/>
  <c r="BM404" i="7"/>
  <c r="AE419" i="7"/>
  <c r="DK427" i="7"/>
  <c r="EY431" i="7"/>
  <c r="AU497" i="7"/>
  <c r="AC44" i="7"/>
  <c r="AC49" i="7"/>
  <c r="AM52" i="7"/>
  <c r="AG54" i="7"/>
  <c r="K65" i="7"/>
  <c r="AC194" i="7"/>
  <c r="BA356" i="7"/>
  <c r="BG358" i="7"/>
  <c r="AI372" i="7"/>
  <c r="AW403" i="7"/>
  <c r="AK419" i="7"/>
  <c r="DO427" i="7"/>
  <c r="BC116" i="7"/>
  <c r="K309" i="7"/>
  <c r="BU328" i="7"/>
  <c r="BU337" i="7"/>
  <c r="BA355" i="7"/>
  <c r="AC358" i="7"/>
  <c r="BQ358" i="7"/>
  <c r="BA359" i="7"/>
  <c r="AK362" i="7"/>
  <c r="AA368" i="7"/>
  <c r="DE430" i="7"/>
  <c r="EY447" i="7"/>
  <c r="AA467" i="7"/>
  <c r="AE470" i="7"/>
  <c r="AI474" i="7"/>
  <c r="BC502" i="7"/>
  <c r="DS248" i="7"/>
  <c r="DW24" i="7"/>
  <c r="AW42" i="7"/>
  <c r="AG56" i="7"/>
  <c r="BC70" i="7"/>
  <c r="BE125" i="7"/>
  <c r="K130" i="7"/>
  <c r="K141" i="7"/>
  <c r="AE156" i="7"/>
  <c r="BA169" i="7"/>
  <c r="AU183" i="7"/>
  <c r="DM190" i="7"/>
  <c r="AQ194" i="7"/>
  <c r="BA235" i="7"/>
  <c r="EC237" i="7"/>
  <c r="O239" i="7"/>
  <c r="DM241" i="7"/>
  <c r="BE245" i="7"/>
  <c r="EA248" i="7"/>
  <c r="BG251" i="7"/>
  <c r="AO252" i="7"/>
  <c r="AM271" i="7"/>
  <c r="AG358" i="7"/>
  <c r="BS358" i="7"/>
  <c r="BK390" i="7"/>
  <c r="AI491" i="7"/>
  <c r="AO498" i="7"/>
  <c r="EA24" i="7"/>
  <c r="Q42" i="7"/>
  <c r="BM42" i="7"/>
  <c r="AM44" i="7"/>
  <c r="AA52" i="7"/>
  <c r="AS52" i="7"/>
  <c r="AY53" i="7"/>
  <c r="AK56" i="7"/>
  <c r="BK61" i="7"/>
  <c r="AM78" i="7"/>
  <c r="DY110" i="7"/>
  <c r="BE156" i="7"/>
  <c r="W159" i="7"/>
  <c r="AM171" i="7"/>
  <c r="AG175" i="7"/>
  <c r="EA190" i="7"/>
  <c r="S194" i="7"/>
  <c r="AU194" i="7"/>
  <c r="AK209" i="7"/>
  <c r="ES237" i="7"/>
  <c r="W239" i="7"/>
  <c r="DQ241" i="7"/>
  <c r="BA242" i="7"/>
  <c r="EC248" i="7"/>
  <c r="BU252" i="7"/>
  <c r="AO271" i="7"/>
  <c r="BU355" i="7"/>
  <c r="AM358" i="7"/>
  <c r="DO430" i="7"/>
  <c r="DS434" i="7"/>
  <c r="O496" i="7"/>
  <c r="U56" i="7"/>
  <c r="AI169" i="7"/>
  <c r="AE221" i="7"/>
  <c r="BE56" i="7"/>
  <c r="DY241" i="7"/>
  <c r="BK341" i="7"/>
  <c r="AO358" i="7"/>
  <c r="EA430" i="7"/>
  <c r="DQ237" i="7"/>
  <c r="AG245" i="7"/>
  <c r="AM252" i="7"/>
  <c r="Y42" i="7"/>
  <c r="BO44" i="7"/>
  <c r="AM45" i="7"/>
  <c r="AE52" i="7"/>
  <c r="AY52" i="7"/>
  <c r="AE57" i="7"/>
  <c r="AS92" i="7"/>
  <c r="AE95" i="7"/>
  <c r="AY131" i="7"/>
  <c r="S132" i="7"/>
  <c r="W155" i="7"/>
  <c r="AQ159" i="7"/>
  <c r="Y162" i="7"/>
  <c r="AO175" i="7"/>
  <c r="AA194" i="7"/>
  <c r="BE194" i="7"/>
  <c r="BU204" i="7"/>
  <c r="AC224" i="7"/>
  <c r="AA229" i="7"/>
  <c r="AM239" i="7"/>
  <c r="EE241" i="7"/>
  <c r="DQ250" i="7"/>
  <c r="Q254" i="7"/>
  <c r="AK268" i="7"/>
  <c r="AW358" i="7"/>
  <c r="AA370" i="7"/>
  <c r="AC472" i="7"/>
  <c r="AQ496" i="7"/>
  <c r="BQ95" i="7"/>
  <c r="AQ239" i="7"/>
  <c r="ES241" i="7"/>
  <c r="EO250" i="7"/>
  <c r="W252" i="7"/>
  <c r="S388" i="7"/>
  <c r="U502" i="7"/>
  <c r="AE42" i="7"/>
  <c r="O52" i="7"/>
  <c r="AK52" i="7"/>
  <c r="BE52" i="7"/>
  <c r="AM74" i="7"/>
  <c r="Q116" i="7"/>
  <c r="K124" i="7"/>
  <c r="AE132" i="7"/>
  <c r="AO155" i="7"/>
  <c r="AM162" i="7"/>
  <c r="EK194" i="7"/>
  <c r="AG196" i="7"/>
  <c r="O221" i="7"/>
  <c r="AW224" i="7"/>
  <c r="AK229" i="7"/>
  <c r="DE241" i="7"/>
  <c r="AA252" i="7"/>
  <c r="AE254" i="7"/>
  <c r="BO256" i="7"/>
  <c r="BQ264" i="7"/>
  <c r="AK272" i="7"/>
  <c r="S339" i="7"/>
  <c r="U369" i="7"/>
  <c r="Q467" i="7"/>
  <c r="W42" i="7"/>
  <c r="BA42" i="7"/>
  <c r="Q50" i="7"/>
  <c r="Y52" i="7"/>
  <c r="AO52" i="7"/>
  <c r="BC52" i="7"/>
  <c r="AQ54" i="7"/>
  <c r="BO55" i="7"/>
  <c r="K68" i="7"/>
  <c r="AY68" i="7"/>
  <c r="AQ73" i="7"/>
  <c r="AY119" i="7"/>
  <c r="BG193" i="7"/>
  <c r="AE193" i="7"/>
  <c r="BM193" i="7"/>
  <c r="Y193" i="7"/>
  <c r="BK193" i="7"/>
  <c r="U193" i="7"/>
  <c r="AU193" i="7"/>
  <c r="Q193" i="7"/>
  <c r="AO193" i="7"/>
  <c r="O193" i="7"/>
  <c r="AI193" i="7"/>
  <c r="AG193" i="7"/>
  <c r="AA50" i="7"/>
  <c r="O68" i="7"/>
  <c r="BQ68" i="7"/>
  <c r="O74" i="7"/>
  <c r="BI91" i="7"/>
  <c r="O91" i="7"/>
  <c r="BE91" i="7"/>
  <c r="BO103" i="7"/>
  <c r="AA103" i="7"/>
  <c r="AG103" i="7"/>
  <c r="DE24" i="7"/>
  <c r="O45" i="7"/>
  <c r="AC48" i="7"/>
  <c r="AQ50" i="7"/>
  <c r="BO52" i="7"/>
  <c r="AS54" i="7"/>
  <c r="K60" i="7"/>
  <c r="U68" i="7"/>
  <c r="BI85" i="7"/>
  <c r="AS85" i="7"/>
  <c r="AU103" i="7"/>
  <c r="AW161" i="7"/>
  <c r="AI161" i="7"/>
  <c r="U161" i="7"/>
  <c r="AY161" i="7"/>
  <c r="BE74" i="7"/>
  <c r="AG74" i="7"/>
  <c r="BO74" i="7"/>
  <c r="AA74" i="7"/>
  <c r="BK74" i="7"/>
  <c r="Y74" i="7"/>
  <c r="AO74" i="7"/>
  <c r="BG125" i="7"/>
  <c r="O125" i="7"/>
  <c r="AW125" i="7"/>
  <c r="AE125" i="7"/>
  <c r="Y125" i="7"/>
  <c r="BK68" i="7"/>
  <c r="BC68" i="7"/>
  <c r="BS87" i="7"/>
  <c r="AG87" i="7"/>
  <c r="EM24" i="7"/>
  <c r="O42" i="7"/>
  <c r="AM42" i="7"/>
  <c r="S52" i="7"/>
  <c r="AI52" i="7"/>
  <c r="AW52" i="7"/>
  <c r="AG55" i="7"/>
  <c r="BS56" i="7"/>
  <c r="BM62" i="7"/>
  <c r="K63" i="7"/>
  <c r="K64" i="7"/>
  <c r="AG68" i="7"/>
  <c r="AW74" i="7"/>
  <c r="BO125" i="7"/>
  <c r="AC127" i="7"/>
  <c r="BG127" i="7"/>
  <c r="AQ55" i="7"/>
  <c r="AK68" i="7"/>
  <c r="BM75" i="7"/>
  <c r="BE75" i="7"/>
  <c r="EK94" i="7"/>
  <c r="DM94" i="7"/>
  <c r="BO102" i="7"/>
  <c r="BM102" i="7"/>
  <c r="BQ73" i="7"/>
  <c r="AE73" i="7"/>
  <c r="BK73" i="7"/>
  <c r="AO170" i="7"/>
  <c r="AE170" i="7"/>
  <c r="BE170" i="7"/>
  <c r="O171" i="7"/>
  <c r="BK171" i="7"/>
  <c r="AG198" i="7"/>
  <c r="BS203" i="7"/>
  <c r="BK231" i="7"/>
  <c r="AK249" i="7"/>
  <c r="BU250" i="7"/>
  <c r="AM90" i="7"/>
  <c r="BC101" i="7"/>
  <c r="BG132" i="7"/>
  <c r="AY154" i="7"/>
  <c r="Q171" i="7"/>
  <c r="BO171" i="7"/>
  <c r="AI174" i="7"/>
  <c r="BS175" i="7"/>
  <c r="BC196" i="7"/>
  <c r="AO198" i="7"/>
  <c r="Q220" i="7"/>
  <c r="BQ220" i="7"/>
  <c r="EK237" i="7"/>
  <c r="DU241" i="7"/>
  <c r="BS244" i="7"/>
  <c r="BK249" i="7"/>
  <c r="DG250" i="7"/>
  <c r="O251" i="7"/>
  <c r="W272" i="7"/>
  <c r="BA335" i="7"/>
  <c r="AS356" i="7"/>
  <c r="BQ371" i="7"/>
  <c r="AG387" i="7"/>
  <c r="W388" i="7"/>
  <c r="Y390" i="7"/>
  <c r="AO402" i="7"/>
  <c r="AU403" i="7"/>
  <c r="DY430" i="7"/>
  <c r="EW431" i="7"/>
  <c r="DS449" i="7"/>
  <c r="AI464" i="7"/>
  <c r="AY475" i="7"/>
  <c r="AY491" i="7"/>
  <c r="AG495" i="7"/>
  <c r="BO154" i="7"/>
  <c r="W171" i="7"/>
  <c r="BS171" i="7"/>
  <c r="AU174" i="7"/>
  <c r="W185" i="7"/>
  <c r="BK196" i="7"/>
  <c r="AY198" i="7"/>
  <c r="S242" i="7"/>
  <c r="U251" i="7"/>
  <c r="BM387" i="7"/>
  <c r="EY449" i="7"/>
  <c r="AK464" i="7"/>
  <c r="BE475" i="7"/>
  <c r="BE491" i="7"/>
  <c r="BC198" i="7"/>
  <c r="BE351" i="7"/>
  <c r="AU388" i="7"/>
  <c r="AI390" i="7"/>
  <c r="BU394" i="7"/>
  <c r="AE401" i="7"/>
  <c r="BS403" i="7"/>
  <c r="FC430" i="7"/>
  <c r="DO447" i="7"/>
  <c r="AU464" i="7"/>
  <c r="AC465" i="7"/>
  <c r="AO466" i="7"/>
  <c r="AC467" i="7"/>
  <c r="AE472" i="7"/>
  <c r="BA473" i="7"/>
  <c r="BG491" i="7"/>
  <c r="AE494" i="7"/>
  <c r="W90" i="7"/>
  <c r="AY90" i="7"/>
  <c r="W95" i="7"/>
  <c r="K115" i="7"/>
  <c r="U122" i="7"/>
  <c r="K129" i="7"/>
  <c r="Y132" i="7"/>
  <c r="K135" i="7"/>
  <c r="AO166" i="7"/>
  <c r="AE171" i="7"/>
  <c r="AW173" i="7"/>
  <c r="O175" i="7"/>
  <c r="AK175" i="7"/>
  <c r="Y181" i="7"/>
  <c r="AY185" i="7"/>
  <c r="EO187" i="7"/>
  <c r="DI189" i="7"/>
  <c r="BQ194" i="7"/>
  <c r="U198" i="7"/>
  <c r="S204" i="7"/>
  <c r="Y209" i="7"/>
  <c r="AA220" i="7"/>
  <c r="U235" i="7"/>
  <c r="DK237" i="7"/>
  <c r="AE240" i="7"/>
  <c r="DK241" i="7"/>
  <c r="EK241" i="7"/>
  <c r="AU242" i="7"/>
  <c r="DW250" i="7"/>
  <c r="AI251" i="7"/>
  <c r="J263" i="7"/>
  <c r="J264" i="7" s="1"/>
  <c r="J265" i="7" s="1"/>
  <c r="K265" i="7" s="1"/>
  <c r="AQ272" i="7"/>
  <c r="Y340" i="7"/>
  <c r="BK351" i="7"/>
  <c r="U356" i="7"/>
  <c r="BI356" i="7"/>
  <c r="BC368" i="7"/>
  <c r="AW388" i="7"/>
  <c r="AM390" i="7"/>
  <c r="AK401" i="7"/>
  <c r="DE431" i="7"/>
  <c r="BQ464" i="7"/>
  <c r="AQ465" i="7"/>
  <c r="AW467" i="7"/>
  <c r="BC472" i="7"/>
  <c r="S491" i="7"/>
  <c r="BG499" i="7"/>
  <c r="AK171" i="7"/>
  <c r="EG189" i="7"/>
  <c r="Y196" i="7"/>
  <c r="Y198" i="7"/>
  <c r="AK220" i="7"/>
  <c r="BA240" i="7"/>
  <c r="EM241" i="7"/>
  <c r="AW242" i="7"/>
  <c r="O249" i="7"/>
  <c r="EM250" i="7"/>
  <c r="BA272" i="7"/>
  <c r="W356" i="7"/>
  <c r="BM356" i="7"/>
  <c r="BA388" i="7"/>
  <c r="AQ390" i="7"/>
  <c r="O403" i="7"/>
  <c r="DE449" i="7"/>
  <c r="BK467" i="7"/>
  <c r="U491" i="7"/>
  <c r="Y371" i="7"/>
  <c r="AU95" i="7"/>
  <c r="AY122" i="7"/>
  <c r="AI132" i="7"/>
  <c r="BO155" i="7"/>
  <c r="O156" i="7"/>
  <c r="AY171" i="7"/>
  <c r="O174" i="7"/>
  <c r="U175" i="7"/>
  <c r="BO175" i="7"/>
  <c r="BS181" i="7"/>
  <c r="W182" i="7"/>
  <c r="DQ190" i="7"/>
  <c r="Q194" i="7"/>
  <c r="AO194" i="7"/>
  <c r="EQ194" i="7"/>
  <c r="AQ196" i="7"/>
  <c r="AE198" i="7"/>
  <c r="AO203" i="7"/>
  <c r="AY209" i="7"/>
  <c r="AQ220" i="7"/>
  <c r="BG231" i="7"/>
  <c r="DY237" i="7"/>
  <c r="BA239" i="7"/>
  <c r="DO241" i="7"/>
  <c r="BS242" i="7"/>
  <c r="AI245" i="7"/>
  <c r="EG246" i="7"/>
  <c r="AG249" i="7"/>
  <c r="AQ252" i="7"/>
  <c r="EG253" i="7"/>
  <c r="BM254" i="7"/>
  <c r="AY268" i="7"/>
  <c r="BU272" i="7"/>
  <c r="O337" i="7"/>
  <c r="AG339" i="7"/>
  <c r="BE340" i="7"/>
  <c r="AI356" i="7"/>
  <c r="AQ360" i="7"/>
  <c r="AK371" i="7"/>
  <c r="Q388" i="7"/>
  <c r="S390" i="7"/>
  <c r="BM390" i="7"/>
  <c r="AC403" i="7"/>
  <c r="DS431" i="7"/>
  <c r="DK449" i="7"/>
  <c r="U464" i="7"/>
  <c r="AU469" i="7"/>
  <c r="Y475" i="7"/>
  <c r="AE491" i="7"/>
  <c r="AE497" i="7"/>
  <c r="Q41" i="7"/>
  <c r="AO41" i="7"/>
  <c r="Y48" i="7"/>
  <c r="Q56" i="7"/>
  <c r="BA56" i="7"/>
  <c r="Y60" i="7"/>
  <c r="W65" i="7"/>
  <c r="K69" i="7"/>
  <c r="Q73" i="7"/>
  <c r="AM73" i="7"/>
  <c r="AA82" i="7"/>
  <c r="BM87" i="7"/>
  <c r="AM91" i="7"/>
  <c r="AQ92" i="7"/>
  <c r="S95" i="7"/>
  <c r="AQ95" i="7"/>
  <c r="BO96" i="7"/>
  <c r="AE102" i="7"/>
  <c r="AQ113" i="7"/>
  <c r="BK115" i="7"/>
  <c r="U126" i="7"/>
  <c r="BC127" i="7"/>
  <c r="AI131" i="7"/>
  <c r="AG132" i="7"/>
  <c r="BI176" i="7"/>
  <c r="AC176" i="7"/>
  <c r="W176" i="7"/>
  <c r="BQ176" i="7"/>
  <c r="BE176" i="7"/>
  <c r="AQ176" i="7"/>
  <c r="DG24" i="7"/>
  <c r="Y41" i="7"/>
  <c r="AU41" i="7"/>
  <c r="BS42" i="7"/>
  <c r="AG48" i="7"/>
  <c r="Y54" i="7"/>
  <c r="BS54" i="7"/>
  <c r="Y56" i="7"/>
  <c r="BG56" i="7"/>
  <c r="AM60" i="7"/>
  <c r="AK65" i="7"/>
  <c r="K66" i="7"/>
  <c r="W73" i="7"/>
  <c r="BA73" i="7"/>
  <c r="AI82" i="7"/>
  <c r="AS88" i="7"/>
  <c r="BK90" i="7"/>
  <c r="W92" i="7"/>
  <c r="BG92" i="7"/>
  <c r="AA95" i="7"/>
  <c r="AW95" i="7"/>
  <c r="AM101" i="7"/>
  <c r="BG103" i="7"/>
  <c r="DI109" i="7"/>
  <c r="O115" i="7"/>
  <c r="AY120" i="7"/>
  <c r="AE126" i="7"/>
  <c r="BO127" i="7"/>
  <c r="BO131" i="7"/>
  <c r="O132" i="7"/>
  <c r="AM132" i="7"/>
  <c r="DU24" i="7"/>
  <c r="AA41" i="7"/>
  <c r="AW41" i="7"/>
  <c r="AM48" i="7"/>
  <c r="BC50" i="7"/>
  <c r="BM52" i="7"/>
  <c r="AA54" i="7"/>
  <c r="S55" i="7"/>
  <c r="AA56" i="7"/>
  <c r="BM56" i="7"/>
  <c r="S59" i="7"/>
  <c r="BG60" i="7"/>
  <c r="K62" i="7"/>
  <c r="Q66" i="7"/>
  <c r="AG70" i="7"/>
  <c r="Y73" i="7"/>
  <c r="BC73" i="7"/>
  <c r="W75" i="7"/>
  <c r="Q80" i="7"/>
  <c r="AS82" i="7"/>
  <c r="Y87" i="7"/>
  <c r="BO88" i="7"/>
  <c r="AE90" i="7"/>
  <c r="BO90" i="7"/>
  <c r="Y92" i="7"/>
  <c r="BQ92" i="7"/>
  <c r="AC95" i="7"/>
  <c r="BG95" i="7"/>
  <c r="AO101" i="7"/>
  <c r="Q103" i="7"/>
  <c r="DY109" i="7"/>
  <c r="W115" i="7"/>
  <c r="AG116" i="7"/>
  <c r="BS120" i="7"/>
  <c r="K122" i="7"/>
  <c r="BI125" i="7"/>
  <c r="AM125" i="7"/>
  <c r="BK126" i="7"/>
  <c r="U127" i="7"/>
  <c r="BS128" i="7"/>
  <c r="O128" i="7"/>
  <c r="Q132" i="7"/>
  <c r="AC41" i="7"/>
  <c r="BG41" i="7"/>
  <c r="W59" i="7"/>
  <c r="Y66" i="7"/>
  <c r="BG73" i="7"/>
  <c r="BA82" i="7"/>
  <c r="AA92" i="7"/>
  <c r="BS92" i="7"/>
  <c r="BK95" i="7"/>
  <c r="EG109" i="7"/>
  <c r="K119" i="7"/>
  <c r="BM41" i="7"/>
  <c r="BS115" i="7"/>
  <c r="BE115" i="7"/>
  <c r="BQ127" i="7"/>
  <c r="Y127" i="7"/>
  <c r="K2" i="7"/>
  <c r="EK24" i="7"/>
  <c r="AG41" i="7"/>
  <c r="BS41" i="7"/>
  <c r="BE48" i="7"/>
  <c r="U53" i="7"/>
  <c r="AO56" i="7"/>
  <c r="AM57" i="7"/>
  <c r="BK59" i="7"/>
  <c r="Q64" i="7"/>
  <c r="AG73" i="7"/>
  <c r="BO73" i="7"/>
  <c r="BK80" i="7"/>
  <c r="AQ87" i="7"/>
  <c r="Y91" i="7"/>
  <c r="AG92" i="7"/>
  <c r="AO93" i="7"/>
  <c r="AG95" i="7"/>
  <c r="S96" i="7"/>
  <c r="Q101" i="7"/>
  <c r="S102" i="7"/>
  <c r="EO110" i="7"/>
  <c r="K113" i="7"/>
  <c r="AK115" i="7"/>
  <c r="BM118" i="7"/>
  <c r="AU118" i="7"/>
  <c r="BQ119" i="7"/>
  <c r="O119" i="7"/>
  <c r="AI127" i="7"/>
  <c r="BE132" i="7"/>
  <c r="BA132" i="7"/>
  <c r="W132" i="7"/>
  <c r="BM132" i="7"/>
  <c r="O41" i="7"/>
  <c r="AM41" i="7"/>
  <c r="O48" i="7"/>
  <c r="BI48" i="7"/>
  <c r="AY56" i="7"/>
  <c r="S60" i="7"/>
  <c r="O65" i="7"/>
  <c r="O73" i="7"/>
  <c r="AI73" i="7"/>
  <c r="BC87" i="7"/>
  <c r="AO92" i="7"/>
  <c r="BI93" i="7"/>
  <c r="O95" i="7"/>
  <c r="AO95" i="7"/>
  <c r="AO115" i="7"/>
  <c r="AM127" i="7"/>
  <c r="BQ131" i="7"/>
  <c r="O131" i="7"/>
  <c r="BA238" i="7"/>
  <c r="AS238" i="7"/>
  <c r="AM238" i="7"/>
  <c r="U238" i="7"/>
  <c r="BO243" i="7"/>
  <c r="BG243" i="7"/>
  <c r="AA243" i="7"/>
  <c r="AY243" i="7"/>
  <c r="O243" i="7"/>
  <c r="AG243" i="7"/>
  <c r="AE243" i="7"/>
  <c r="BE265" i="7"/>
  <c r="BC265" i="7"/>
  <c r="AY265" i="7"/>
  <c r="Y265" i="7"/>
  <c r="O265" i="7"/>
  <c r="BM154" i="7"/>
  <c r="AU162" i="7"/>
  <c r="BM166" i="7"/>
  <c r="O167" i="7"/>
  <c r="AW169" i="7"/>
  <c r="BK170" i="7"/>
  <c r="AQ173" i="7"/>
  <c r="AO174" i="7"/>
  <c r="W175" i="7"/>
  <c r="AW175" i="7"/>
  <c r="U181" i="7"/>
  <c r="AC182" i="7"/>
  <c r="O185" i="7"/>
  <c r="Y187" i="7"/>
  <c r="EM187" i="7"/>
  <c r="DK188" i="7"/>
  <c r="DM189" i="7"/>
  <c r="EQ190" i="7"/>
  <c r="U191" i="7"/>
  <c r="S193" i="7"/>
  <c r="AM193" i="7"/>
  <c r="BS193" i="7"/>
  <c r="BM194" i="7"/>
  <c r="AW198" i="7"/>
  <c r="AA202" i="7"/>
  <c r="AC204" i="7"/>
  <c r="U208" i="7"/>
  <c r="AS209" i="7"/>
  <c r="BE224" i="7"/>
  <c r="O231" i="7"/>
  <c r="BU238" i="7"/>
  <c r="AM243" i="7"/>
  <c r="EI251" i="7"/>
  <c r="AI265" i="7"/>
  <c r="AE187" i="7"/>
  <c r="DY188" i="7"/>
  <c r="W191" i="7"/>
  <c r="Y233" i="7"/>
  <c r="AQ233" i="7"/>
  <c r="AW243" i="7"/>
  <c r="EQ244" i="7"/>
  <c r="EO244" i="7"/>
  <c r="EA244" i="7"/>
  <c r="EG255" i="7"/>
  <c r="DG255" i="7"/>
  <c r="DY255" i="7"/>
  <c r="DU255" i="7"/>
  <c r="BI272" i="7"/>
  <c r="BK272" i="7"/>
  <c r="AC272" i="7"/>
  <c r="BC272" i="7"/>
  <c r="AA272" i="7"/>
  <c r="AO272" i="7"/>
  <c r="U272" i="7"/>
  <c r="AM272" i="7"/>
  <c r="O272" i="7"/>
  <c r="S154" i="7"/>
  <c r="BE162" i="7"/>
  <c r="BG169" i="7"/>
  <c r="O170" i="7"/>
  <c r="S173" i="7"/>
  <c r="BE173" i="7"/>
  <c r="Q174" i="7"/>
  <c r="BE174" i="7"/>
  <c r="BC175" i="7"/>
  <c r="AM182" i="7"/>
  <c r="AO187" i="7"/>
  <c r="EK188" i="7"/>
  <c r="EQ189" i="7"/>
  <c r="AK191" i="7"/>
  <c r="DS193" i="7"/>
  <c r="AS202" i="7"/>
  <c r="AG204" i="7"/>
  <c r="AK208" i="7"/>
  <c r="BA209" i="7"/>
  <c r="BM225" i="7"/>
  <c r="AM231" i="7"/>
  <c r="AC231" i="7"/>
  <c r="BM231" i="7"/>
  <c r="U231" i="7"/>
  <c r="AO231" i="7"/>
  <c r="EM242" i="7"/>
  <c r="EC242" i="7"/>
  <c r="DU242" i="7"/>
  <c r="BM243" i="7"/>
  <c r="EQ252" i="7"/>
  <c r="EO252" i="7"/>
  <c r="EI252" i="7"/>
  <c r="Y154" i="7"/>
  <c r="BK156" i="7"/>
  <c r="BQ161" i="7"/>
  <c r="U162" i="7"/>
  <c r="BO162" i="7"/>
  <c r="Q166" i="7"/>
  <c r="O169" i="7"/>
  <c r="AA170" i="7"/>
  <c r="AA173" i="7"/>
  <c r="BM173" i="7"/>
  <c r="S174" i="7"/>
  <c r="BG174" i="7"/>
  <c r="AE175" i="7"/>
  <c r="BG175" i="7"/>
  <c r="W179" i="7"/>
  <c r="AK181" i="7"/>
  <c r="AW182" i="7"/>
  <c r="AI185" i="7"/>
  <c r="AS187" i="7"/>
  <c r="AM191" i="7"/>
  <c r="AA193" i="7"/>
  <c r="AW193" i="7"/>
  <c r="DI194" i="7"/>
  <c r="AG195" i="7"/>
  <c r="AA198" i="7"/>
  <c r="BS198" i="7"/>
  <c r="Y203" i="7"/>
  <c r="AM204" i="7"/>
  <c r="BG208" i="7"/>
  <c r="O209" i="7"/>
  <c r="BI209" i="7"/>
  <c r="BE229" i="7"/>
  <c r="S229" i="7"/>
  <c r="AG229" i="7"/>
  <c r="AI231" i="7"/>
  <c r="AI234" i="7"/>
  <c r="DO242" i="7"/>
  <c r="DE243" i="7"/>
  <c r="EA243" i="7"/>
  <c r="DW243" i="7"/>
  <c r="S246" i="7"/>
  <c r="O246" i="7"/>
  <c r="AO251" i="7"/>
  <c r="Y251" i="7"/>
  <c r="BS251" i="7"/>
  <c r="W251" i="7"/>
  <c r="AY251" i="7"/>
  <c r="AM251" i="7"/>
  <c r="DS252" i="7"/>
  <c r="EA255" i="7"/>
  <c r="Y166" i="7"/>
  <c r="W169" i="7"/>
  <c r="AC173" i="7"/>
  <c r="BO173" i="7"/>
  <c r="AA174" i="7"/>
  <c r="BM174" i="7"/>
  <c r="AU181" i="7"/>
  <c r="BC182" i="7"/>
  <c r="AK185" i="7"/>
  <c r="BI187" i="7"/>
  <c r="AS191" i="7"/>
  <c r="BE193" i="7"/>
  <c r="DQ194" i="7"/>
  <c r="BU198" i="7"/>
  <c r="AO204" i="7"/>
  <c r="W209" i="7"/>
  <c r="BU209" i="7"/>
  <c r="AW231" i="7"/>
  <c r="EE255" i="7"/>
  <c r="BG264" i="7"/>
  <c r="AQ264" i="7"/>
  <c r="AM264" i="7"/>
  <c r="AI154" i="7"/>
  <c r="AK158" i="7"/>
  <c r="BS182" i="7"/>
  <c r="O187" i="7"/>
  <c r="BM187" i="7"/>
  <c r="AW191" i="7"/>
  <c r="BE204" i="7"/>
  <c r="BG228" i="7"/>
  <c r="W228" i="7"/>
  <c r="BI228" i="7"/>
  <c r="U248" i="7"/>
  <c r="AC248" i="7"/>
  <c r="AY256" i="7"/>
  <c r="AC256" i="7"/>
  <c r="Y256" i="7"/>
  <c r="BK256" i="7"/>
  <c r="BE256" i="7"/>
  <c r="AU154" i="7"/>
  <c r="AG166" i="7"/>
  <c r="AU170" i="7"/>
  <c r="AE173" i="7"/>
  <c r="AE174" i="7"/>
  <c r="S182" i="7"/>
  <c r="Q187" i="7"/>
  <c r="DW200" i="7"/>
  <c r="BG204" i="7"/>
  <c r="BS221" i="7"/>
  <c r="BK221" i="7"/>
  <c r="BA221" i="7"/>
  <c r="S221" i="7"/>
  <c r="BI224" i="7"/>
  <c r="AM224" i="7"/>
  <c r="AE224" i="7"/>
  <c r="BS224" i="7"/>
  <c r="AM228" i="7"/>
  <c r="BG236" i="7"/>
  <c r="O236" i="7"/>
  <c r="BA236" i="7"/>
  <c r="AU236" i="7"/>
  <c r="Y238" i="7"/>
  <c r="AC243" i="7"/>
  <c r="AU248" i="7"/>
  <c r="AE256" i="7"/>
  <c r="K280" i="7"/>
  <c r="K283" i="7"/>
  <c r="K284" i="7"/>
  <c r="BE329" i="7"/>
  <c r="BC330" i="7"/>
  <c r="AS352" i="7"/>
  <c r="Q357" i="7"/>
  <c r="BC365" i="7"/>
  <c r="AU468" i="7"/>
  <c r="Y468" i="7"/>
  <c r="AW468" i="7"/>
  <c r="AE220" i="7"/>
  <c r="BU220" i="7"/>
  <c r="BQ239" i="7"/>
  <c r="BQ240" i="7"/>
  <c r="EI241" i="7"/>
  <c r="AK245" i="7"/>
  <c r="DI250" i="7"/>
  <c r="BC252" i="7"/>
  <c r="W254" i="7"/>
  <c r="S268" i="7"/>
  <c r="AC271" i="7"/>
  <c r="K312" i="7"/>
  <c r="AM330" i="7"/>
  <c r="BI338" i="7"/>
  <c r="BG340" i="7"/>
  <c r="BU352" i="7"/>
  <c r="AQ355" i="7"/>
  <c r="Y356" i="7"/>
  <c r="AW356" i="7"/>
  <c r="BO356" i="7"/>
  <c r="BA357" i="7"/>
  <c r="U358" i="7"/>
  <c r="AY358" i="7"/>
  <c r="AO362" i="7"/>
  <c r="S364" i="7"/>
  <c r="AG368" i="7"/>
  <c r="O394" i="7"/>
  <c r="U400" i="7"/>
  <c r="BS400" i="7"/>
  <c r="AQ402" i="7"/>
  <c r="BO404" i="7"/>
  <c r="AA419" i="7"/>
  <c r="DO423" i="7"/>
  <c r="EU427" i="7"/>
  <c r="EO430" i="7"/>
  <c r="EE431" i="7"/>
  <c r="DW434" i="7"/>
  <c r="DY447" i="7"/>
  <c r="EI449" i="7"/>
  <c r="BI465" i="7"/>
  <c r="AE467" i="7"/>
  <c r="AA468" i="7"/>
  <c r="BA468" i="7"/>
  <c r="BK469" i="7"/>
  <c r="BO471" i="7"/>
  <c r="AY474" i="7"/>
  <c r="S475" i="7"/>
  <c r="BI475" i="7"/>
  <c r="AK491" i="7"/>
  <c r="U496" i="7"/>
  <c r="O498" i="7"/>
  <c r="K287" i="7"/>
  <c r="BI336" i="7"/>
  <c r="BG337" i="7"/>
  <c r="BG339" i="7"/>
  <c r="O340" i="7"/>
  <c r="AY355" i="7"/>
  <c r="AE356" i="7"/>
  <c r="AY356" i="7"/>
  <c r="BS356" i="7"/>
  <c r="BM357" i="7"/>
  <c r="AU362" i="7"/>
  <c r="Y364" i="7"/>
  <c r="AK368" i="7"/>
  <c r="Q369" i="7"/>
  <c r="O370" i="7"/>
  <c r="S394" i="7"/>
  <c r="W400" i="7"/>
  <c r="BU400" i="7"/>
  <c r="AS402" i="7"/>
  <c r="O404" i="7"/>
  <c r="DS423" i="7"/>
  <c r="EY427" i="7"/>
  <c r="EY430" i="7"/>
  <c r="EM431" i="7"/>
  <c r="EM434" i="7"/>
  <c r="EA447" i="7"/>
  <c r="EQ449" i="7"/>
  <c r="AI467" i="7"/>
  <c r="AC468" i="7"/>
  <c r="BE468" i="7"/>
  <c r="BE474" i="7"/>
  <c r="W475" i="7"/>
  <c r="Q498" i="7"/>
  <c r="AE364" i="7"/>
  <c r="AC394" i="7"/>
  <c r="Y400" i="7"/>
  <c r="BG402" i="7"/>
  <c r="FC423" i="7"/>
  <c r="O467" i="7"/>
  <c r="AQ467" i="7"/>
  <c r="O468" i="7"/>
  <c r="AE468" i="7"/>
  <c r="BI468" i="7"/>
  <c r="S469" i="7"/>
  <c r="O474" i="7"/>
  <c r="BG474" i="7"/>
  <c r="O499" i="7"/>
  <c r="AO502" i="7"/>
  <c r="K288" i="7"/>
  <c r="AK339" i="7"/>
  <c r="AE354" i="7"/>
  <c r="BC362" i="7"/>
  <c r="AU364" i="7"/>
  <c r="AA365" i="7"/>
  <c r="Q402" i="7"/>
  <c r="BI402" i="7"/>
  <c r="Q468" i="7"/>
  <c r="AG468" i="7"/>
  <c r="BM468" i="7"/>
  <c r="BO474" i="7"/>
  <c r="W220" i="7"/>
  <c r="AU220" i="7"/>
  <c r="W240" i="7"/>
  <c r="DS241" i="7"/>
  <c r="BC242" i="7"/>
  <c r="S245" i="7"/>
  <c r="DY250" i="7"/>
  <c r="AU254" i="7"/>
  <c r="Q261" i="7"/>
  <c r="BK268" i="7"/>
  <c r="BG271" i="7"/>
  <c r="Y333" i="7"/>
  <c r="BU339" i="7"/>
  <c r="AE340" i="7"/>
  <c r="U352" i="7"/>
  <c r="AI354" i="7"/>
  <c r="W355" i="7"/>
  <c r="BO355" i="7"/>
  <c r="Q356" i="7"/>
  <c r="AK356" i="7"/>
  <c r="BC356" i="7"/>
  <c r="AK358" i="7"/>
  <c r="BK358" i="7"/>
  <c r="BI362" i="7"/>
  <c r="AY364" i="7"/>
  <c r="AU365" i="7"/>
  <c r="AO366" i="7"/>
  <c r="BK368" i="7"/>
  <c r="BK369" i="7"/>
  <c r="BC370" i="7"/>
  <c r="AM371" i="7"/>
  <c r="BC394" i="7"/>
  <c r="AO399" i="7"/>
  <c r="AM400" i="7"/>
  <c r="AA402" i="7"/>
  <c r="AC404" i="7"/>
  <c r="AI407" i="7"/>
  <c r="EU432" i="7"/>
  <c r="S467" i="7"/>
  <c r="BG467" i="7"/>
  <c r="S468" i="7"/>
  <c r="AK468" i="7"/>
  <c r="BS468" i="7"/>
  <c r="Y469" i="7"/>
  <c r="Y471" i="7"/>
  <c r="Y474" i="7"/>
  <c r="AG475" i="7"/>
  <c r="W491" i="7"/>
  <c r="AG494" i="7"/>
  <c r="BA496" i="7"/>
  <c r="AW498" i="7"/>
  <c r="AW499" i="7"/>
  <c r="AI500" i="7"/>
  <c r="BO502" i="7"/>
  <c r="BG220" i="7"/>
  <c r="AY254" i="7"/>
  <c r="BS271" i="7"/>
  <c r="K313" i="7"/>
  <c r="S330" i="7"/>
  <c r="AI340" i="7"/>
  <c r="AC352" i="7"/>
  <c r="AW354" i="7"/>
  <c r="Y355" i="7"/>
  <c r="BS355" i="7"/>
  <c r="S356" i="7"/>
  <c r="AM356" i="7"/>
  <c r="BE364" i="7"/>
  <c r="AY365" i="7"/>
  <c r="BE394" i="7"/>
  <c r="AO400" i="7"/>
  <c r="AC402" i="7"/>
  <c r="AM404" i="7"/>
  <c r="BI467" i="7"/>
  <c r="W468" i="7"/>
  <c r="AM468" i="7"/>
  <c r="BU468" i="7"/>
  <c r="AI469" i="7"/>
  <c r="AG471" i="7"/>
  <c r="AC474" i="7"/>
  <c r="AY498" i="7"/>
  <c r="BE499" i="7"/>
  <c r="AY500" i="7"/>
  <c r="Y44" i="7"/>
  <c r="AQ44" i="7"/>
  <c r="AM50" i="7"/>
  <c r="BK50" i="7"/>
  <c r="BA60" i="7"/>
  <c r="AM61" i="7"/>
  <c r="AQ62" i="7"/>
  <c r="Y67" i="7"/>
  <c r="O70" i="7"/>
  <c r="AQ70" i="7"/>
  <c r="BQ84" i="7"/>
  <c r="BE84" i="7"/>
  <c r="AQ84" i="7"/>
  <c r="AG84" i="7"/>
  <c r="W84" i="7"/>
  <c r="S84" i="7"/>
  <c r="BI84" i="7"/>
  <c r="BK41" i="7"/>
  <c r="AG42" i="7"/>
  <c r="BQ42" i="7"/>
  <c r="AA44" i="7"/>
  <c r="AW44" i="7"/>
  <c r="BK45" i="7"/>
  <c r="Y47" i="7"/>
  <c r="AO50" i="7"/>
  <c r="BQ50" i="7"/>
  <c r="BK52" i="7"/>
  <c r="O54" i="7"/>
  <c r="AI55" i="7"/>
  <c r="S56" i="7"/>
  <c r="AW56" i="7"/>
  <c r="O57" i="7"/>
  <c r="W60" i="7"/>
  <c r="BC60" i="7"/>
  <c r="AU61" i="7"/>
  <c r="AW62" i="7"/>
  <c r="S70" i="7"/>
  <c r="BA70" i="7"/>
  <c r="AO84" i="7"/>
  <c r="BQ67" i="7"/>
  <c r="AE67" i="7"/>
  <c r="BE67" i="7"/>
  <c r="BE44" i="7"/>
  <c r="AO47" i="7"/>
  <c r="BM60" i="7"/>
  <c r="O61" i="7"/>
  <c r="BS61" i="7"/>
  <c r="O62" i="7"/>
  <c r="AQ67" i="7"/>
  <c r="AC70" i="7"/>
  <c r="BK79" i="7"/>
  <c r="AY79" i="7"/>
  <c r="Q79" i="7"/>
  <c r="AE44" i="7"/>
  <c r="BG44" i="7"/>
  <c r="BM47" i="7"/>
  <c r="W50" i="7"/>
  <c r="AS50" i="7"/>
  <c r="BG55" i="7"/>
  <c r="AG60" i="7"/>
  <c r="Q61" i="7"/>
  <c r="U62" i="7"/>
  <c r="BQ66" i="7"/>
  <c r="AM66" i="7"/>
  <c r="BS66" i="7"/>
  <c r="AU67" i="7"/>
  <c r="BS70" i="7"/>
  <c r="BK70" i="7"/>
  <c r="AK70" i="7"/>
  <c r="Q70" i="7"/>
  <c r="AS70" i="7"/>
  <c r="AA70" i="7"/>
  <c r="BI70" i="7"/>
  <c r="BQ86" i="7"/>
  <c r="BI86" i="7"/>
  <c r="AM86" i="7"/>
  <c r="U86" i="7"/>
  <c r="K5" i="7"/>
  <c r="O44" i="7"/>
  <c r="AG44" i="7"/>
  <c r="BK44" i="7"/>
  <c r="Y50" i="7"/>
  <c r="BA50" i="7"/>
  <c r="Q55" i="7"/>
  <c r="BM55" i="7"/>
  <c r="AI60" i="7"/>
  <c r="Y61" i="7"/>
  <c r="AW64" i="7"/>
  <c r="AU66" i="7"/>
  <c r="BS67" i="7"/>
  <c r="AE70" i="7"/>
  <c r="BQ70" i="7"/>
  <c r="BS75" i="7"/>
  <c r="AO75" i="7"/>
  <c r="AI75" i="7"/>
  <c r="BE62" i="7"/>
  <c r="BG62" i="7"/>
  <c r="K4" i="7"/>
  <c r="BK42" i="7"/>
  <c r="S44" i="7"/>
  <c r="AO44" i="7"/>
  <c r="BQ44" i="7"/>
  <c r="AE50" i="7"/>
  <c r="AA55" i="7"/>
  <c r="AM56" i="7"/>
  <c r="BQ56" i="7"/>
  <c r="O60" i="7"/>
  <c r="AO60" i="7"/>
  <c r="AE61" i="7"/>
  <c r="AI62" i="7"/>
  <c r="BO65" i="7"/>
  <c r="BA65" i="7"/>
  <c r="O67" i="7"/>
  <c r="AO70" i="7"/>
  <c r="AM83" i="7"/>
  <c r="BG83" i="7"/>
  <c r="AK83" i="7"/>
  <c r="S83" i="7"/>
  <c r="BS83" i="7"/>
  <c r="AO99" i="7"/>
  <c r="W116" i="7"/>
  <c r="AM116" i="7"/>
  <c r="BM116" i="7"/>
  <c r="S121" i="7"/>
  <c r="AI121" i="7"/>
  <c r="BG121" i="7"/>
  <c r="BO122" i="7"/>
  <c r="Q130" i="7"/>
  <c r="AO130" i="7"/>
  <c r="AQ153" i="7"/>
  <c r="BI169" i="7"/>
  <c r="BS169" i="7"/>
  <c r="AO169" i="7"/>
  <c r="U169" i="7"/>
  <c r="BQ169" i="7"/>
  <c r="AK169" i="7"/>
  <c r="S169" i="7"/>
  <c r="BC169" i="7"/>
  <c r="AE169" i="7"/>
  <c r="AY169" i="7"/>
  <c r="AA169" i="7"/>
  <c r="AK172" i="7"/>
  <c r="K67" i="7"/>
  <c r="AC73" i="7"/>
  <c r="AS73" i="7"/>
  <c r="BS73" i="7"/>
  <c r="BE78" i="7"/>
  <c r="AG80" i="7"/>
  <c r="O82" i="7"/>
  <c r="BC82" i="7"/>
  <c r="U85" i="7"/>
  <c r="AE88" i="7"/>
  <c r="Q90" i="7"/>
  <c r="AI90" i="7"/>
  <c r="BM90" i="7"/>
  <c r="O92" i="7"/>
  <c r="AK92" i="7"/>
  <c r="BI92" i="7"/>
  <c r="Q95" i="7"/>
  <c r="AK95" i="7"/>
  <c r="BM95" i="7"/>
  <c r="O99" i="7"/>
  <c r="AW99" i="7"/>
  <c r="AA101" i="7"/>
  <c r="BS101" i="7"/>
  <c r="AK103" i="7"/>
  <c r="DM109" i="7"/>
  <c r="DO110" i="7"/>
  <c r="BQ113" i="7"/>
  <c r="AU115" i="7"/>
  <c r="Y116" i="7"/>
  <c r="AQ116" i="7"/>
  <c r="BO116" i="7"/>
  <c r="AI119" i="7"/>
  <c r="AE120" i="7"/>
  <c r="U121" i="7"/>
  <c r="AM121" i="7"/>
  <c r="BK121" i="7"/>
  <c r="AE122" i="7"/>
  <c r="BS122" i="7"/>
  <c r="K125" i="7"/>
  <c r="AO125" i="7"/>
  <c r="AU126" i="7"/>
  <c r="K127" i="7"/>
  <c r="AQ127" i="7"/>
  <c r="AK128" i="7"/>
  <c r="AM129" i="7"/>
  <c r="S130" i="7"/>
  <c r="AQ130" i="7"/>
  <c r="U131" i="7"/>
  <c r="BC131" i="7"/>
  <c r="AC132" i="7"/>
  <c r="AU132" i="7"/>
  <c r="BS132" i="7"/>
  <c r="K133" i="7"/>
  <c r="K134" i="7"/>
  <c r="S153" i="7"/>
  <c r="AS153" i="7"/>
  <c r="BA172" i="7"/>
  <c r="AY73" i="7"/>
  <c r="AI80" i="7"/>
  <c r="Y82" i="7"/>
  <c r="BQ82" i="7"/>
  <c r="AI88" i="7"/>
  <c r="S92" i="7"/>
  <c r="AM92" i="7"/>
  <c r="BM92" i="7"/>
  <c r="Q99" i="7"/>
  <c r="BE99" i="7"/>
  <c r="O103" i="7"/>
  <c r="AO103" i="7"/>
  <c r="DQ109" i="7"/>
  <c r="DS110" i="7"/>
  <c r="AC116" i="7"/>
  <c r="AU116" i="7"/>
  <c r="BS116" i="7"/>
  <c r="AM119" i="7"/>
  <c r="AK120" i="7"/>
  <c r="Y121" i="7"/>
  <c r="AO121" i="7"/>
  <c r="BO121" i="7"/>
  <c r="AI122" i="7"/>
  <c r="AY126" i="7"/>
  <c r="AO128" i="7"/>
  <c r="BK129" i="7"/>
  <c r="W130" i="7"/>
  <c r="AU130" i="7"/>
  <c r="Y131" i="7"/>
  <c r="BG131" i="7"/>
  <c r="AY132" i="7"/>
  <c r="U153" i="7"/>
  <c r="AW153" i="7"/>
  <c r="BI154" i="7"/>
  <c r="AO154" i="7"/>
  <c r="BS154" i="7"/>
  <c r="AE154" i="7"/>
  <c r="AS167" i="7"/>
  <c r="AQ167" i="7"/>
  <c r="AC167" i="7"/>
  <c r="BS167" i="7"/>
  <c r="Y99" i="7"/>
  <c r="BG99" i="7"/>
  <c r="AY116" i="7"/>
  <c r="AA121" i="7"/>
  <c r="AQ121" i="7"/>
  <c r="BQ121" i="7"/>
  <c r="AA130" i="7"/>
  <c r="AW130" i="7"/>
  <c r="W153" i="7"/>
  <c r="AY153" i="7"/>
  <c r="BC80" i="7"/>
  <c r="AU88" i="7"/>
  <c r="AA99" i="7"/>
  <c r="BO99" i="7"/>
  <c r="EC109" i="7"/>
  <c r="EI110" i="7"/>
  <c r="O116" i="7"/>
  <c r="AE116" i="7"/>
  <c r="BA116" i="7"/>
  <c r="BO119" i="7"/>
  <c r="BG120" i="7"/>
  <c r="AC121" i="7"/>
  <c r="AW121" i="7"/>
  <c r="BS121" i="7"/>
  <c r="O122" i="7"/>
  <c r="AU122" i="7"/>
  <c r="BE128" i="7"/>
  <c r="AC130" i="7"/>
  <c r="BE130" i="7"/>
  <c r="AC153" i="7"/>
  <c r="AW164" i="7"/>
  <c r="AS164" i="7"/>
  <c r="O164" i="7"/>
  <c r="BG167" i="7"/>
  <c r="BM168" i="7"/>
  <c r="AG168" i="7"/>
  <c r="O168" i="7"/>
  <c r="AY121" i="7"/>
  <c r="BK130" i="7"/>
  <c r="BG153" i="7"/>
  <c r="BQ153" i="7"/>
  <c r="AK153" i="7"/>
  <c r="O153" i="7"/>
  <c r="BM153" i="7"/>
  <c r="BO153" i="7"/>
  <c r="U73" i="7"/>
  <c r="AK73" i="7"/>
  <c r="BI73" i="7"/>
  <c r="BQ74" i="7"/>
  <c r="Y78" i="7"/>
  <c r="S80" i="7"/>
  <c r="BS80" i="7"/>
  <c r="AO82" i="7"/>
  <c r="O88" i="7"/>
  <c r="BS88" i="7"/>
  <c r="BA90" i="7"/>
  <c r="AC92" i="7"/>
  <c r="AW92" i="7"/>
  <c r="BE95" i="7"/>
  <c r="AE99" i="7"/>
  <c r="O101" i="7"/>
  <c r="AY101" i="7"/>
  <c r="AO102" i="7"/>
  <c r="AC103" i="7"/>
  <c r="BK103" i="7"/>
  <c r="DE109" i="7"/>
  <c r="EO109" i="7"/>
  <c r="W113" i="7"/>
  <c r="S116" i="7"/>
  <c r="AI116" i="7"/>
  <c r="BG116" i="7"/>
  <c r="U119" i="7"/>
  <c r="O120" i="7"/>
  <c r="O121" i="7"/>
  <c r="AE121" i="7"/>
  <c r="BA121" i="7"/>
  <c r="Y122" i="7"/>
  <c r="BC122" i="7"/>
  <c r="Y126" i="7"/>
  <c r="W128" i="7"/>
  <c r="AE130" i="7"/>
  <c r="BM130" i="7"/>
  <c r="AM131" i="7"/>
  <c r="U132" i="7"/>
  <c r="AK132" i="7"/>
  <c r="BK132" i="7"/>
  <c r="AG153" i="7"/>
  <c r="O154" i="7"/>
  <c r="BC154" i="7"/>
  <c r="BI162" i="7"/>
  <c r="BM162" i="7"/>
  <c r="AK162" i="7"/>
  <c r="S162" i="7"/>
  <c r="BK162" i="7"/>
  <c r="AI162" i="7"/>
  <c r="O162" i="7"/>
  <c r="AY162" i="7"/>
  <c r="AA162" i="7"/>
  <c r="BS162" i="7"/>
  <c r="AO162" i="7"/>
  <c r="W162" i="7"/>
  <c r="Q169" i="7"/>
  <c r="BO169" i="7"/>
  <c r="AC80" i="7"/>
  <c r="Y88" i="7"/>
  <c r="BE92" i="7"/>
  <c r="AM99" i="7"/>
  <c r="BE102" i="7"/>
  <c r="K103" i="7"/>
  <c r="BM103" i="7"/>
  <c r="ES109" i="7"/>
  <c r="DE110" i="7"/>
  <c r="U116" i="7"/>
  <c r="AK116" i="7"/>
  <c r="BK116" i="7"/>
  <c r="Y119" i="7"/>
  <c r="U120" i="7"/>
  <c r="Q121" i="7"/>
  <c r="AG121" i="7"/>
  <c r="BE121" i="7"/>
  <c r="AA122" i="7"/>
  <c r="BK122" i="7"/>
  <c r="AA128" i="7"/>
  <c r="W129" i="7"/>
  <c r="AK130" i="7"/>
  <c r="BQ130" i="7"/>
  <c r="AQ131" i="7"/>
  <c r="AI153" i="7"/>
  <c r="BI172" i="7"/>
  <c r="AQ172" i="7"/>
  <c r="AO172" i="7"/>
  <c r="AA172" i="7"/>
  <c r="BG172" i="7"/>
  <c r="BA166" i="7"/>
  <c r="BQ171" i="7"/>
  <c r="Q173" i="7"/>
  <c r="AO173" i="7"/>
  <c r="BK174" i="7"/>
  <c r="O176" i="7"/>
  <c r="BA176" i="7"/>
  <c r="O177" i="7"/>
  <c r="AG178" i="7"/>
  <c r="Q181" i="7"/>
  <c r="AM181" i="7"/>
  <c r="U182" i="7"/>
  <c r="AQ182" i="7"/>
  <c r="AU185" i="7"/>
  <c r="AC187" i="7"/>
  <c r="BK187" i="7"/>
  <c r="AA188" i="7"/>
  <c r="BE188" i="7"/>
  <c r="DM188" i="7"/>
  <c r="DG189" i="7"/>
  <c r="EE189" i="7"/>
  <c r="DO190" i="7"/>
  <c r="ES190" i="7"/>
  <c r="EE191" i="7"/>
  <c r="DK194" i="7"/>
  <c r="Y195" i="7"/>
  <c r="Y208" i="7"/>
  <c r="AQ178" i="7"/>
  <c r="AE188" i="7"/>
  <c r="BG188" i="7"/>
  <c r="EM191" i="7"/>
  <c r="BG195" i="7"/>
  <c r="BM195" i="7"/>
  <c r="AI195" i="7"/>
  <c r="Q195" i="7"/>
  <c r="AW195" i="7"/>
  <c r="AA195" i="7"/>
  <c r="BS195" i="7"/>
  <c r="AO195" i="7"/>
  <c r="U195" i="7"/>
  <c r="BO195" i="7"/>
  <c r="EA197" i="7"/>
  <c r="DK197" i="7"/>
  <c r="EQ197" i="7"/>
  <c r="EC197" i="7"/>
  <c r="BI208" i="7"/>
  <c r="BE208" i="7"/>
  <c r="AI208" i="7"/>
  <c r="S208" i="7"/>
  <c r="BA208" i="7"/>
  <c r="AE208" i="7"/>
  <c r="O208" i="7"/>
  <c r="BS208" i="7"/>
  <c r="AW208" i="7"/>
  <c r="AA208" i="7"/>
  <c r="BO208" i="7"/>
  <c r="AM208" i="7"/>
  <c r="W208" i="7"/>
  <c r="BU208" i="7"/>
  <c r="AU156" i="7"/>
  <c r="AS170" i="7"/>
  <c r="AI171" i="7"/>
  <c r="U173" i="7"/>
  <c r="AU173" i="7"/>
  <c r="AG174" i="7"/>
  <c r="BA175" i="7"/>
  <c r="AA176" i="7"/>
  <c r="BG176" i="7"/>
  <c r="BG178" i="7"/>
  <c r="W181" i="7"/>
  <c r="AY181" i="7"/>
  <c r="AA182" i="7"/>
  <c r="AY182" i="7"/>
  <c r="BK183" i="7"/>
  <c r="BC185" i="7"/>
  <c r="AG187" i="7"/>
  <c r="AG188" i="7"/>
  <c r="BM188" i="7"/>
  <c r="EA188" i="7"/>
  <c r="DK189" i="7"/>
  <c r="EO189" i="7"/>
  <c r="DY190" i="7"/>
  <c r="BQ191" i="7"/>
  <c r="Q191" i="7"/>
  <c r="BS191" i="7"/>
  <c r="AE195" i="7"/>
  <c r="DM195" i="7"/>
  <c r="DQ195" i="7"/>
  <c r="DM197" i="7"/>
  <c r="AG208" i="7"/>
  <c r="AO188" i="7"/>
  <c r="BO188" i="7"/>
  <c r="EO191" i="7"/>
  <c r="EG191" i="7"/>
  <c r="DW198" i="7"/>
  <c r="DQ198" i="7"/>
  <c r="DW201" i="7"/>
  <c r="ES201" i="7"/>
  <c r="Q222" i="7"/>
  <c r="BO222" i="7"/>
  <c r="BK181" i="7"/>
  <c r="BG182" i="7"/>
  <c r="O188" i="7"/>
  <c r="AQ188" i="7"/>
  <c r="EO188" i="7"/>
  <c r="DQ189" i="7"/>
  <c r="EE190" i="7"/>
  <c r="DK191" i="7"/>
  <c r="AM195" i="7"/>
  <c r="EI196" i="7"/>
  <c r="EM196" i="7"/>
  <c r="EO198" i="7"/>
  <c r="DG201" i="7"/>
  <c r="AO208" i="7"/>
  <c r="BI223" i="7"/>
  <c r="BG223" i="7"/>
  <c r="BK173" i="7"/>
  <c r="AK176" i="7"/>
  <c r="AE179" i="7"/>
  <c r="AA180" i="7"/>
  <c r="AE181" i="7"/>
  <c r="BO181" i="7"/>
  <c r="AG182" i="7"/>
  <c r="BO182" i="7"/>
  <c r="S187" i="7"/>
  <c r="AU187" i="7"/>
  <c r="Q188" i="7"/>
  <c r="AU188" i="7"/>
  <c r="DE188" i="7"/>
  <c r="EQ188" i="7"/>
  <c r="DW189" i="7"/>
  <c r="DG190" i="7"/>
  <c r="EG190" i="7"/>
  <c r="DM191" i="7"/>
  <c r="DY192" i="7"/>
  <c r="AU195" i="7"/>
  <c r="EC201" i="7"/>
  <c r="AY208" i="7"/>
  <c r="AO176" i="7"/>
  <c r="O178" i="7"/>
  <c r="BC179" i="7"/>
  <c r="AI181" i="7"/>
  <c r="BQ181" i="7"/>
  <c r="AK182" i="7"/>
  <c r="BE187" i="7"/>
  <c r="S188" i="7"/>
  <c r="AW188" i="7"/>
  <c r="DI188" i="7"/>
  <c r="ES188" i="7"/>
  <c r="EA189" i="7"/>
  <c r="DI190" i="7"/>
  <c r="EK190" i="7"/>
  <c r="DQ191" i="7"/>
  <c r="DQ193" i="7"/>
  <c r="DY193" i="7"/>
  <c r="ES194" i="7"/>
  <c r="DU194" i="7"/>
  <c r="EO194" i="7"/>
  <c r="DE194" i="7"/>
  <c r="EA194" i="7"/>
  <c r="O195" i="7"/>
  <c r="BC195" i="7"/>
  <c r="Q208" i="7"/>
  <c r="BC208" i="7"/>
  <c r="BS217" i="7"/>
  <c r="AG217" i="7"/>
  <c r="AC217" i="7"/>
  <c r="Y188" i="7"/>
  <c r="AY188" i="7"/>
  <c r="EC189" i="7"/>
  <c r="DU191" i="7"/>
  <c r="S195" i="7"/>
  <c r="BE195" i="7"/>
  <c r="BC217" i="7"/>
  <c r="AM209" i="7"/>
  <c r="BE220" i="7"/>
  <c r="Y221" i="7"/>
  <c r="AU221" i="7"/>
  <c r="BQ221" i="7"/>
  <c r="O224" i="7"/>
  <c r="AS224" i="7"/>
  <c r="AI225" i="7"/>
  <c r="Q229" i="7"/>
  <c r="AS229" i="7"/>
  <c r="AK230" i="7"/>
  <c r="BA232" i="7"/>
  <c r="AE236" i="7"/>
  <c r="BQ236" i="7"/>
  <c r="AG238" i="7"/>
  <c r="BE238" i="7"/>
  <c r="DY242" i="7"/>
  <c r="DO244" i="7"/>
  <c r="AS247" i="7"/>
  <c r="DG249" i="7"/>
  <c r="ES249" i="7"/>
  <c r="EI250" i="7"/>
  <c r="ES250" i="7"/>
  <c r="DO250" i="7"/>
  <c r="DU250" i="7"/>
  <c r="AK251" i="7"/>
  <c r="BU251" i="7"/>
  <c r="Y252" i="7"/>
  <c r="AC253" i="7"/>
  <c r="AA253" i="7"/>
  <c r="W259" i="7"/>
  <c r="AO264" i="7"/>
  <c r="AC265" i="7"/>
  <c r="BG270" i="7"/>
  <c r="AA221" i="7"/>
  <c r="AW221" i="7"/>
  <c r="BU221" i="7"/>
  <c r="AO225" i="7"/>
  <c r="O230" i="7"/>
  <c r="AS230" i="7"/>
  <c r="O232" i="7"/>
  <c r="BG232" i="7"/>
  <c r="AG236" i="7"/>
  <c r="BS236" i="7"/>
  <c r="O238" i="7"/>
  <c r="AI238" i="7"/>
  <c r="BI238" i="7"/>
  <c r="EG243" i="7"/>
  <c r="EE243" i="7"/>
  <c r="DK243" i="7"/>
  <c r="DQ244" i="7"/>
  <c r="DG245" i="7"/>
  <c r="BU246" i="7"/>
  <c r="AO246" i="7"/>
  <c r="BE246" i="7"/>
  <c r="AY247" i="7"/>
  <c r="DI249" i="7"/>
  <c r="BE262" i="7"/>
  <c r="Y262" i="7"/>
  <c r="BI265" i="7"/>
  <c r="BK265" i="7"/>
  <c r="AM265" i="7"/>
  <c r="W265" i="7"/>
  <c r="BG265" i="7"/>
  <c r="AK265" i="7"/>
  <c r="U265" i="7"/>
  <c r="BS265" i="7"/>
  <c r="AQ265" i="7"/>
  <c r="AA265" i="7"/>
  <c r="BQ265" i="7"/>
  <c r="BS270" i="7"/>
  <c r="O198" i="7"/>
  <c r="AU198" i="7"/>
  <c r="BE202" i="7"/>
  <c r="AC221" i="7"/>
  <c r="AY221" i="7"/>
  <c r="U224" i="7"/>
  <c r="AY224" i="7"/>
  <c r="AU225" i="7"/>
  <c r="U229" i="7"/>
  <c r="BC229" i="7"/>
  <c r="Q230" i="7"/>
  <c r="AW230" i="7"/>
  <c r="AC232" i="7"/>
  <c r="BU232" i="7"/>
  <c r="O233" i="7"/>
  <c r="AI236" i="7"/>
  <c r="S238" i="7"/>
  <c r="AK238" i="7"/>
  <c r="BQ238" i="7"/>
  <c r="DS243" i="7"/>
  <c r="AC244" i="7"/>
  <c r="DS244" i="7"/>
  <c r="BA245" i="7"/>
  <c r="O245" i="7"/>
  <c r="BG245" i="7"/>
  <c r="U245" i="7"/>
  <c r="DK245" i="7"/>
  <c r="AI246" i="7"/>
  <c r="U247" i="7"/>
  <c r="BI247" i="7"/>
  <c r="S251" i="7"/>
  <c r="BE252" i="7"/>
  <c r="AC252" i="7"/>
  <c r="BM252" i="7"/>
  <c r="AK252" i="7"/>
  <c r="BC262" i="7"/>
  <c r="AG265" i="7"/>
  <c r="BU265" i="7"/>
  <c r="BE268" i="7"/>
  <c r="AI268" i="7"/>
  <c r="AE268" i="7"/>
  <c r="AO268" i="7"/>
  <c r="BG269" i="7"/>
  <c r="U230" i="7"/>
  <c r="AY230" i="7"/>
  <c r="Y247" i="7"/>
  <c r="BO247" i="7"/>
  <c r="DU249" i="7"/>
  <c r="DY249" i="7"/>
  <c r="DG253" i="7"/>
  <c r="EA253" i="7"/>
  <c r="EI253" i="7"/>
  <c r="S266" i="7"/>
  <c r="Q221" i="7"/>
  <c r="AG221" i="7"/>
  <c r="BI221" i="7"/>
  <c r="BO224" i="7"/>
  <c r="BQ229" i="7"/>
  <c r="AA230" i="7"/>
  <c r="BC230" i="7"/>
  <c r="AE232" i="7"/>
  <c r="AG233" i="7"/>
  <c r="Q236" i="7"/>
  <c r="AW236" i="7"/>
  <c r="W238" i="7"/>
  <c r="AO238" i="7"/>
  <c r="EE242" i="7"/>
  <c r="EI242" i="7"/>
  <c r="DG242" i="7"/>
  <c r="ES242" i="7"/>
  <c r="DM242" i="7"/>
  <c r="DY243" i="7"/>
  <c r="AG244" i="7"/>
  <c r="EG244" i="7"/>
  <c r="DS245" i="7"/>
  <c r="AY246" i="7"/>
  <c r="AC247" i="7"/>
  <c r="DW249" i="7"/>
  <c r="DS253" i="7"/>
  <c r="O261" i="7"/>
  <c r="AO265" i="7"/>
  <c r="AA273" i="7"/>
  <c r="BO230" i="7"/>
  <c r="BK247" i="7"/>
  <c r="AQ247" i="7"/>
  <c r="O247" i="7"/>
  <c r="AU247" i="7"/>
  <c r="W247" i="7"/>
  <c r="BS247" i="7"/>
  <c r="BI266" i="7"/>
  <c r="AW266" i="7"/>
  <c r="AS266" i="7"/>
  <c r="BQ266" i="7"/>
  <c r="AO270" i="7"/>
  <c r="AC270" i="7"/>
  <c r="AA270" i="7"/>
  <c r="AQ270" i="7"/>
  <c r="BC193" i="7"/>
  <c r="BK194" i="7"/>
  <c r="W196" i="7"/>
  <c r="U221" i="7"/>
  <c r="AQ221" i="7"/>
  <c r="BM221" i="7"/>
  <c r="AG224" i="7"/>
  <c r="S225" i="7"/>
  <c r="AI229" i="7"/>
  <c r="AE230" i="7"/>
  <c r="BQ230" i="7"/>
  <c r="AM232" i="7"/>
  <c r="BK233" i="7"/>
  <c r="AA236" i="7"/>
  <c r="BC236" i="7"/>
  <c r="AC238" i="7"/>
  <c r="DQ242" i="7"/>
  <c r="EQ243" i="7"/>
  <c r="DK244" i="7"/>
  <c r="AO245" i="7"/>
  <c r="AI247" i="7"/>
  <c r="DG247" i="7"/>
  <c r="DW247" i="7"/>
  <c r="EE249" i="7"/>
  <c r="BI251" i="7"/>
  <c r="BA251" i="7"/>
  <c r="AA251" i="7"/>
  <c r="BE251" i="7"/>
  <c r="AG251" i="7"/>
  <c r="BQ251" i="7"/>
  <c r="O252" i="7"/>
  <c r="AU252" i="7"/>
  <c r="AY264" i="7"/>
  <c r="Y264" i="7"/>
  <c r="AS264" i="7"/>
  <c r="W264" i="7"/>
  <c r="BI264" i="7"/>
  <c r="AC264" i="7"/>
  <c r="S265" i="7"/>
  <c r="BA265" i="7"/>
  <c r="BE266" i="7"/>
  <c r="BC270" i="7"/>
  <c r="AS221" i="7"/>
  <c r="BO221" i="7"/>
  <c r="AG230" i="7"/>
  <c r="BU230" i="7"/>
  <c r="AU232" i="7"/>
  <c r="BM238" i="7"/>
  <c r="BG238" i="7"/>
  <c r="BC238" i="7"/>
  <c r="EM244" i="7"/>
  <c r="DW244" i="7"/>
  <c r="EE244" i="7"/>
  <c r="DI244" i="7"/>
  <c r="AM247" i="7"/>
  <c r="EO249" i="7"/>
  <c r="BI261" i="7"/>
  <c r="BM261" i="7"/>
  <c r="AQ261" i="7"/>
  <c r="BS266" i="7"/>
  <c r="BE270" i="7"/>
  <c r="BC337" i="7"/>
  <c r="BC367" i="7"/>
  <c r="AU367" i="7"/>
  <c r="AS367" i="7"/>
  <c r="AC367" i="7"/>
  <c r="W367" i="7"/>
  <c r="Q367" i="7"/>
  <c r="BG373" i="7"/>
  <c r="AK373" i="7"/>
  <c r="AC373" i="7"/>
  <c r="Y373" i="7"/>
  <c r="BO373" i="7"/>
  <c r="Q373" i="7"/>
  <c r="BC373" i="7"/>
  <c r="BA373" i="7"/>
  <c r="BU392" i="7"/>
  <c r="AU392" i="7"/>
  <c r="Y392" i="7"/>
  <c r="BS392" i="7"/>
  <c r="AQ392" i="7"/>
  <c r="U392" i="7"/>
  <c r="BO392" i="7"/>
  <c r="AK392" i="7"/>
  <c r="S392" i="7"/>
  <c r="BM392" i="7"/>
  <c r="AI392" i="7"/>
  <c r="Q392" i="7"/>
  <c r="BG392" i="7"/>
  <c r="AG392" i="7"/>
  <c r="O392" i="7"/>
  <c r="BC392" i="7"/>
  <c r="AE392" i="7"/>
  <c r="U337" i="7"/>
  <c r="AG337" i="7"/>
  <c r="BE337" i="7"/>
  <c r="BU338" i="7"/>
  <c r="U339" i="7"/>
  <c r="AO339" i="7"/>
  <c r="AA340" i="7"/>
  <c r="AU340" i="7"/>
  <c r="AQ373" i="7"/>
  <c r="BM391" i="7"/>
  <c r="AA391" i="7"/>
  <c r="BU391" i="7"/>
  <c r="U391" i="7"/>
  <c r="BO391" i="7"/>
  <c r="O391" i="7"/>
  <c r="BE391" i="7"/>
  <c r="AY391" i="7"/>
  <c r="AO391" i="7"/>
  <c r="AY392" i="7"/>
  <c r="AK333" i="7"/>
  <c r="W337" i="7"/>
  <c r="AI337" i="7"/>
  <c r="Y339" i="7"/>
  <c r="AQ339" i="7"/>
  <c r="AC340" i="7"/>
  <c r="BK387" i="7"/>
  <c r="BE387" i="7"/>
  <c r="AC387" i="7"/>
  <c r="BC387" i="7"/>
  <c r="AA387" i="7"/>
  <c r="AW387" i="7"/>
  <c r="Y387" i="7"/>
  <c r="AQ387" i="7"/>
  <c r="S387" i="7"/>
  <c r="AO387" i="7"/>
  <c r="O387" i="7"/>
  <c r="BU387" i="7"/>
  <c r="AM387" i="7"/>
  <c r="BA392" i="7"/>
  <c r="K279" i="7"/>
  <c r="Y337" i="7"/>
  <c r="AK337" i="7"/>
  <c r="BM337" i="7"/>
  <c r="Y338" i="7"/>
  <c r="AC339" i="7"/>
  <c r="AS339" i="7"/>
  <c r="BM340" i="7"/>
  <c r="BU340" i="7"/>
  <c r="BK340" i="7"/>
  <c r="AM340" i="7"/>
  <c r="W340" i="7"/>
  <c r="BC340" i="7"/>
  <c r="BO361" i="7"/>
  <c r="AK361" i="7"/>
  <c r="AA337" i="7"/>
  <c r="AM337" i="7"/>
  <c r="BQ337" i="7"/>
  <c r="BE339" i="7"/>
  <c r="K285" i="7"/>
  <c r="AC337" i="7"/>
  <c r="AO337" i="7"/>
  <c r="AE338" i="7"/>
  <c r="AE339" i="7"/>
  <c r="BI339" i="7"/>
  <c r="BO341" i="7"/>
  <c r="AI341" i="7"/>
  <c r="AG341" i="7"/>
  <c r="BM341" i="7"/>
  <c r="U341" i="7"/>
  <c r="BE363" i="7"/>
  <c r="AY363" i="7"/>
  <c r="AU363" i="7"/>
  <c r="AO363" i="7"/>
  <c r="Y363" i="7"/>
  <c r="BS363" i="7"/>
  <c r="S363" i="7"/>
  <c r="BK389" i="7"/>
  <c r="BE389" i="7"/>
  <c r="AC389" i="7"/>
  <c r="BC389" i="7"/>
  <c r="AA389" i="7"/>
  <c r="AW389" i="7"/>
  <c r="Y389" i="7"/>
  <c r="AQ389" i="7"/>
  <c r="S389" i="7"/>
  <c r="AO389" i="7"/>
  <c r="O389" i="7"/>
  <c r="BU389" i="7"/>
  <c r="AM389" i="7"/>
  <c r="BE272" i="7"/>
  <c r="K286" i="7"/>
  <c r="K305" i="7"/>
  <c r="AE329" i="7"/>
  <c r="Q331" i="7"/>
  <c r="BS337" i="7"/>
  <c r="AW337" i="7"/>
  <c r="BK339" i="7"/>
  <c r="Q340" i="7"/>
  <c r="AK340" i="7"/>
  <c r="BO340" i="7"/>
  <c r="BA341" i="7"/>
  <c r="BO342" i="7"/>
  <c r="BS342" i="7"/>
  <c r="BM363" i="7"/>
  <c r="O367" i="7"/>
  <c r="AG389" i="7"/>
  <c r="Q239" i="7"/>
  <c r="EG241" i="7"/>
  <c r="Q242" i="7"/>
  <c r="S254" i="7"/>
  <c r="BU254" i="7"/>
  <c r="DE255" i="7"/>
  <c r="ES255" i="7"/>
  <c r="AE260" i="7"/>
  <c r="AA271" i="7"/>
  <c r="AI272" i="7"/>
  <c r="BG272" i="7"/>
  <c r="K306" i="7"/>
  <c r="BQ330" i="7"/>
  <c r="BG332" i="7"/>
  <c r="AE337" i="7"/>
  <c r="BA337" i="7"/>
  <c r="AQ338" i="7"/>
  <c r="Q339" i="7"/>
  <c r="BM339" i="7"/>
  <c r="U340" i="7"/>
  <c r="AO340" i="7"/>
  <c r="BQ340" i="7"/>
  <c r="BE341" i="7"/>
  <c r="AE342" i="7"/>
  <c r="AY359" i="7"/>
  <c r="AK359" i="7"/>
  <c r="AI359" i="7"/>
  <c r="AG359" i="7"/>
  <c r="BU359" i="7"/>
  <c r="AE359" i="7"/>
  <c r="BE359" i="7"/>
  <c r="Q359" i="7"/>
  <c r="BG367" i="7"/>
  <c r="BM389" i="7"/>
  <c r="AC392" i="7"/>
  <c r="AA397" i="7"/>
  <c r="AI492" i="7"/>
  <c r="BU351" i="7"/>
  <c r="AM354" i="7"/>
  <c r="AU355" i="7"/>
  <c r="S357" i="7"/>
  <c r="BU357" i="7"/>
  <c r="W358" i="7"/>
  <c r="AS358" i="7"/>
  <c r="BM358" i="7"/>
  <c r="AC364" i="7"/>
  <c r="BI364" i="7"/>
  <c r="Y365" i="7"/>
  <c r="BE365" i="7"/>
  <c r="AE371" i="7"/>
  <c r="AA388" i="7"/>
  <c r="BK388" i="7"/>
  <c r="Q393" i="7"/>
  <c r="AA394" i="7"/>
  <c r="AG397" i="7"/>
  <c r="AC400" i="7"/>
  <c r="AY400" i="7"/>
  <c r="AM401" i="7"/>
  <c r="W402" i="7"/>
  <c r="AY402" i="7"/>
  <c r="AO404" i="7"/>
  <c r="AM407" i="7"/>
  <c r="AI413" i="7"/>
  <c r="BC419" i="7"/>
  <c r="DU423" i="7"/>
  <c r="DS429" i="7"/>
  <c r="DU433" i="7"/>
  <c r="EU434" i="7"/>
  <c r="DW446" i="7"/>
  <c r="DE447" i="7"/>
  <c r="EQ447" i="7"/>
  <c r="AY464" i="7"/>
  <c r="AG467" i="7"/>
  <c r="BM467" i="7"/>
  <c r="AS468" i="7"/>
  <c r="BQ468" i="7"/>
  <c r="W469" i="7"/>
  <c r="BO469" i="7"/>
  <c r="AS470" i="7"/>
  <c r="O471" i="7"/>
  <c r="AY471" i="7"/>
  <c r="S474" i="7"/>
  <c r="AK474" i="7"/>
  <c r="BQ474" i="7"/>
  <c r="BQ475" i="7"/>
  <c r="BM491" i="7"/>
  <c r="AY492" i="7"/>
  <c r="AU494" i="7"/>
  <c r="U495" i="7"/>
  <c r="BA497" i="7"/>
  <c r="S498" i="7"/>
  <c r="BG498" i="7"/>
  <c r="Q499" i="7"/>
  <c r="BU499" i="7"/>
  <c r="BO500" i="7"/>
  <c r="Q351" i="7"/>
  <c r="AC357" i="7"/>
  <c r="BM388" i="7"/>
  <c r="AM397" i="7"/>
  <c r="BC400" i="7"/>
  <c r="BC401" i="7"/>
  <c r="AO407" i="7"/>
  <c r="BO413" i="7"/>
  <c r="O419" i="7"/>
  <c r="BG419" i="7"/>
  <c r="DW423" i="7"/>
  <c r="EU429" i="7"/>
  <c r="EO433" i="7"/>
  <c r="EW434" i="7"/>
  <c r="EU447" i="7"/>
  <c r="Q464" i="7"/>
  <c r="BA464" i="7"/>
  <c r="AW470" i="7"/>
  <c r="S471" i="7"/>
  <c r="BA471" i="7"/>
  <c r="U474" i="7"/>
  <c r="AS474" i="7"/>
  <c r="BU474" i="7"/>
  <c r="BO492" i="7"/>
  <c r="BC494" i="7"/>
  <c r="BK497" i="7"/>
  <c r="AA498" i="7"/>
  <c r="BO498" i="7"/>
  <c r="AA499" i="7"/>
  <c r="O504" i="7"/>
  <c r="O505" i="7"/>
  <c r="W351" i="7"/>
  <c r="AI357" i="7"/>
  <c r="AI364" i="7"/>
  <c r="BM364" i="7"/>
  <c r="AC365" i="7"/>
  <c r="BS365" i="7"/>
  <c r="AE388" i="7"/>
  <c r="BQ388" i="7"/>
  <c r="BA393" i="7"/>
  <c r="AO397" i="7"/>
  <c r="BA398" i="7"/>
  <c r="AG400" i="7"/>
  <c r="BE400" i="7"/>
  <c r="BI401" i="7"/>
  <c r="AW404" i="7"/>
  <c r="Q407" i="7"/>
  <c r="AW407" i="7"/>
  <c r="EG423" i="7"/>
  <c r="FC429" i="7"/>
  <c r="EW433" i="7"/>
  <c r="EY434" i="7"/>
  <c r="BK470" i="7"/>
  <c r="BE471" i="7"/>
  <c r="AW474" i="7"/>
  <c r="BE494" i="7"/>
  <c r="BQ498" i="7"/>
  <c r="AA351" i="7"/>
  <c r="BC354" i="7"/>
  <c r="AK357" i="7"/>
  <c r="AO364" i="7"/>
  <c r="BS364" i="7"/>
  <c r="AE365" i="7"/>
  <c r="BU365" i="7"/>
  <c r="AI388" i="7"/>
  <c r="BU388" i="7"/>
  <c r="AO394" i="7"/>
  <c r="BE397" i="7"/>
  <c r="O400" i="7"/>
  <c r="AI400" i="7"/>
  <c r="BG400" i="7"/>
  <c r="S401" i="7"/>
  <c r="BK401" i="7"/>
  <c r="BQ402" i="7"/>
  <c r="U404" i="7"/>
  <c r="BE404" i="7"/>
  <c r="O406" i="7"/>
  <c r="S407" i="7"/>
  <c r="BE407" i="7"/>
  <c r="EI423" i="7"/>
  <c r="DK434" i="7"/>
  <c r="DU448" i="7"/>
  <c r="EC450" i="7"/>
  <c r="BO470" i="7"/>
  <c r="O494" i="7"/>
  <c r="BS494" i="7"/>
  <c r="AW495" i="7"/>
  <c r="AE498" i="7"/>
  <c r="AG499" i="7"/>
  <c r="BA504" i="7"/>
  <c r="AY505" i="7"/>
  <c r="AG351" i="7"/>
  <c r="Q354" i="7"/>
  <c r="BM354" i="7"/>
  <c r="AA355" i="7"/>
  <c r="AW357" i="7"/>
  <c r="AI358" i="7"/>
  <c r="BA358" i="7"/>
  <c r="AS364" i="7"/>
  <c r="AM365" i="7"/>
  <c r="AK388" i="7"/>
  <c r="BC390" i="7"/>
  <c r="AQ394" i="7"/>
  <c r="BI397" i="7"/>
  <c r="S400" i="7"/>
  <c r="AK400" i="7"/>
  <c r="BM400" i="7"/>
  <c r="U401" i="7"/>
  <c r="AG402" i="7"/>
  <c r="W404" i="7"/>
  <c r="BG404" i="7"/>
  <c r="U407" i="7"/>
  <c r="BI407" i="7"/>
  <c r="DE423" i="7"/>
  <c r="EU423" i="7"/>
  <c r="EG427" i="7"/>
  <c r="DO432" i="7"/>
  <c r="DQ434" i="7"/>
  <c r="DS447" i="7"/>
  <c r="AE464" i="7"/>
  <c r="BU466" i="7"/>
  <c r="AY467" i="7"/>
  <c r="BC468" i="7"/>
  <c r="AM469" i="7"/>
  <c r="Q470" i="7"/>
  <c r="AC471" i="7"/>
  <c r="BU471" i="7"/>
  <c r="BE472" i="7"/>
  <c r="AA474" i="7"/>
  <c r="BA474" i="7"/>
  <c r="AQ475" i="7"/>
  <c r="O491" i="7"/>
  <c r="AO491" i="7"/>
  <c r="Y494" i="7"/>
  <c r="BM495" i="7"/>
  <c r="AI496" i="7"/>
  <c r="O497" i="7"/>
  <c r="AG498" i="7"/>
  <c r="AI499" i="7"/>
  <c r="Y397" i="7"/>
  <c r="BQ397" i="7"/>
  <c r="FA423" i="7"/>
  <c r="O492" i="7"/>
  <c r="BI69" i="7"/>
  <c r="BC69" i="7"/>
  <c r="AK69" i="7"/>
  <c r="W69" i="7"/>
  <c r="BQ69" i="7"/>
  <c r="AY69" i="7"/>
  <c r="AG69" i="7"/>
  <c r="S69" i="7"/>
  <c r="BO69" i="7"/>
  <c r="AW69" i="7"/>
  <c r="AE69" i="7"/>
  <c r="Q69" i="7"/>
  <c r="BK69" i="7"/>
  <c r="AQ69" i="7"/>
  <c r="AC69" i="7"/>
  <c r="BG69" i="7"/>
  <c r="AO69" i="7"/>
  <c r="AA69" i="7"/>
  <c r="BE69" i="7"/>
  <c r="AM69" i="7"/>
  <c r="Y69" i="7"/>
  <c r="BQ72" i="7"/>
  <c r="AQ72" i="7"/>
  <c r="Q72" i="7"/>
  <c r="BO72" i="7"/>
  <c r="AM72" i="7"/>
  <c r="O72" i="7"/>
  <c r="BK72" i="7"/>
  <c r="AG72" i="7"/>
  <c r="BI72" i="7"/>
  <c r="AE72" i="7"/>
  <c r="AY72" i="7"/>
  <c r="AC72" i="7"/>
  <c r="AW72" i="7"/>
  <c r="Y72" i="7"/>
  <c r="AS72" i="7"/>
  <c r="W72" i="7"/>
  <c r="EC24" i="7"/>
  <c r="O43" i="7"/>
  <c r="AU44" i="7"/>
  <c r="BM44" i="7"/>
  <c r="AU45" i="7"/>
  <c r="AA47" i="7"/>
  <c r="AQ47" i="7"/>
  <c r="BO47" i="7"/>
  <c r="AE48" i="7"/>
  <c r="BC48" i="7"/>
  <c r="BO50" i="7"/>
  <c r="AU50" i="7"/>
  <c r="AC50" i="7"/>
  <c r="BS50" i="7"/>
  <c r="BO54" i="7"/>
  <c r="BI54" i="7"/>
  <c r="AO54" i="7"/>
  <c r="Q54" i="7"/>
  <c r="AU54" i="7"/>
  <c r="AC54" i="7"/>
  <c r="U64" i="7"/>
  <c r="BA64" i="7"/>
  <c r="AI69" i="7"/>
  <c r="BG72" i="7"/>
  <c r="W43" i="7"/>
  <c r="BC45" i="7"/>
  <c r="AC47" i="7"/>
  <c r="AW47" i="7"/>
  <c r="BQ47" i="7"/>
  <c r="BG51" i="7"/>
  <c r="AC51" i="7"/>
  <c r="W64" i="7"/>
  <c r="AU69" i="7"/>
  <c r="AY47" i="7"/>
  <c r="BS47" i="7"/>
  <c r="BI59" i="7"/>
  <c r="BM59" i="7"/>
  <c r="AG59" i="7"/>
  <c r="BA59" i="7"/>
  <c r="Y59" i="7"/>
  <c r="BS59" i="7"/>
  <c r="AM59" i="7"/>
  <c r="Q59" i="7"/>
  <c r="BQ59" i="7"/>
  <c r="AK59" i="7"/>
  <c r="O59" i="7"/>
  <c r="BI64" i="7"/>
  <c r="BE64" i="7"/>
  <c r="AM64" i="7"/>
  <c r="Y64" i="7"/>
  <c r="BQ64" i="7"/>
  <c r="AY64" i="7"/>
  <c r="AG64" i="7"/>
  <c r="S64" i="7"/>
  <c r="BK64" i="7"/>
  <c r="AQ64" i="7"/>
  <c r="AC64" i="7"/>
  <c r="BG64" i="7"/>
  <c r="AO64" i="7"/>
  <c r="AA64" i="7"/>
  <c r="BM64" i="7"/>
  <c r="BA69" i="7"/>
  <c r="K3" i="7"/>
  <c r="DK24" i="7"/>
  <c r="EQ24" i="7"/>
  <c r="BC41" i="7"/>
  <c r="AK43" i="7"/>
  <c r="U44" i="7"/>
  <c r="AI44" i="7"/>
  <c r="BA44" i="7"/>
  <c r="BS44" i="7"/>
  <c r="Q45" i="7"/>
  <c r="BS45" i="7"/>
  <c r="O47" i="7"/>
  <c r="AG47" i="7"/>
  <c r="BA47" i="7"/>
  <c r="Q48" i="7"/>
  <c r="AO48" i="7"/>
  <c r="BK48" i="7"/>
  <c r="AE59" i="7"/>
  <c r="AE64" i="7"/>
  <c r="BO64" i="7"/>
  <c r="BM69" i="7"/>
  <c r="BK76" i="7"/>
  <c r="AO76" i="7"/>
  <c r="O76" i="7"/>
  <c r="AM76" i="7"/>
  <c r="BS76" i="7"/>
  <c r="AG76" i="7"/>
  <c r="BQ76" i="7"/>
  <c r="AE76" i="7"/>
  <c r="BE76" i="7"/>
  <c r="Y76" i="7"/>
  <c r="BA76" i="7"/>
  <c r="W76" i="7"/>
  <c r="AW76" i="7"/>
  <c r="Q76" i="7"/>
  <c r="DM24" i="7"/>
  <c r="ES24" i="7"/>
  <c r="AE41" i="7"/>
  <c r="BE41" i="7"/>
  <c r="BC42" i="7"/>
  <c r="BA43" i="7"/>
  <c r="W44" i="7"/>
  <c r="AK44" i="7"/>
  <c r="BC44" i="7"/>
  <c r="Y45" i="7"/>
  <c r="S47" i="7"/>
  <c r="AI47" i="7"/>
  <c r="BC47" i="7"/>
  <c r="W48" i="7"/>
  <c r="AQ48" i="7"/>
  <c r="AG50" i="7"/>
  <c r="BE50" i="7"/>
  <c r="AE54" i="7"/>
  <c r="BE54" i="7"/>
  <c r="AU59" i="7"/>
  <c r="AI64" i="7"/>
  <c r="BS64" i="7"/>
  <c r="BS69" i="7"/>
  <c r="BG76" i="7"/>
  <c r="BQ43" i="7"/>
  <c r="U47" i="7"/>
  <c r="AK47" i="7"/>
  <c r="BE47" i="7"/>
  <c r="BO48" i="7"/>
  <c r="BA48" i="7"/>
  <c r="BS48" i="7"/>
  <c r="AK64" i="7"/>
  <c r="O69" i="7"/>
  <c r="AE45" i="7"/>
  <c r="W47" i="7"/>
  <c r="AM47" i="7"/>
  <c r="BG47" i="7"/>
  <c r="AA48" i="7"/>
  <c r="AS48" i="7"/>
  <c r="BM53" i="7"/>
  <c r="AK53" i="7"/>
  <c r="AM54" i="7"/>
  <c r="BQ54" i="7"/>
  <c r="BQ57" i="7"/>
  <c r="AU57" i="7"/>
  <c r="W57" i="7"/>
  <c r="BK57" i="7"/>
  <c r="BC57" i="7"/>
  <c r="BC59" i="7"/>
  <c r="BI63" i="7"/>
  <c r="O63" i="7"/>
  <c r="O64" i="7"/>
  <c r="AU64" i="7"/>
  <c r="U69" i="7"/>
  <c r="BI52" i="7"/>
  <c r="AY55" i="7"/>
  <c r="W56" i="7"/>
  <c r="AQ56" i="7"/>
  <c r="BO56" i="7"/>
  <c r="AC60" i="7"/>
  <c r="AW60" i="7"/>
  <c r="BQ60" i="7"/>
  <c r="K61" i="7"/>
  <c r="BC61" i="7"/>
  <c r="AG62" i="7"/>
  <c r="AE66" i="7"/>
  <c r="S67" i="7"/>
  <c r="AM67" i="7"/>
  <c r="BK67" i="7"/>
  <c r="AE68" i="7"/>
  <c r="BO68" i="7"/>
  <c r="W70" i="7"/>
  <c r="AM70" i="7"/>
  <c r="BG70" i="7"/>
  <c r="AW73" i="7"/>
  <c r="K74" i="7"/>
  <c r="AE74" i="7"/>
  <c r="BI74" i="7"/>
  <c r="AA75" i="7"/>
  <c r="AS75" i="7"/>
  <c r="S78" i="7"/>
  <c r="AG78" i="7"/>
  <c r="AY78" i="7"/>
  <c r="BQ78" i="7"/>
  <c r="AI79" i="7"/>
  <c r="BS79" i="7"/>
  <c r="AO81" i="7"/>
  <c r="AG82" i="7"/>
  <c r="BO82" i="7"/>
  <c r="AW83" i="7"/>
  <c r="AE84" i="7"/>
  <c r="O85" i="7"/>
  <c r="AI85" i="7"/>
  <c r="BK85" i="7"/>
  <c r="AC88" i="7"/>
  <c r="BE88" i="7"/>
  <c r="U90" i="7"/>
  <c r="AK90" i="7"/>
  <c r="BG90" i="7"/>
  <c r="S91" i="7"/>
  <c r="AG91" i="7"/>
  <c r="AY91" i="7"/>
  <c r="BQ91" i="7"/>
  <c r="U93" i="7"/>
  <c r="AQ94" i="7"/>
  <c r="BA95" i="7"/>
  <c r="AQ96" i="7"/>
  <c r="W98" i="7"/>
  <c r="AM98" i="7"/>
  <c r="BK98" i="7"/>
  <c r="U99" i="7"/>
  <c r="AI99" i="7"/>
  <c r="BA99" i="7"/>
  <c r="BS99" i="7"/>
  <c r="BM100" i="7"/>
  <c r="AE101" i="7"/>
  <c r="BK101" i="7"/>
  <c r="AA102" i="7"/>
  <c r="AU102" i="7"/>
  <c r="AE103" i="7"/>
  <c r="BE103" i="7"/>
  <c r="DS109" i="7"/>
  <c r="DI110" i="7"/>
  <c r="EA112" i="7"/>
  <c r="O113" i="7"/>
  <c r="AG113" i="7"/>
  <c r="BG113" i="7"/>
  <c r="AS114" i="7"/>
  <c r="AE115" i="7"/>
  <c r="AW116" i="7"/>
  <c r="BQ116" i="7"/>
  <c r="BM117" i="7"/>
  <c r="K118" i="7"/>
  <c r="AI118" i="7"/>
  <c r="BO118" i="7"/>
  <c r="BC119" i="7"/>
  <c r="Y120" i="7"/>
  <c r="AQ120" i="7"/>
  <c r="BM120" i="7"/>
  <c r="W121" i="7"/>
  <c r="AK121" i="7"/>
  <c r="BC121" i="7"/>
  <c r="Q122" i="7"/>
  <c r="AO122" i="7"/>
  <c r="U123" i="7"/>
  <c r="BC123" i="7"/>
  <c r="W124" i="7"/>
  <c r="AM124" i="7"/>
  <c r="BK124" i="7"/>
  <c r="U125" i="7"/>
  <c r="AI125" i="7"/>
  <c r="BA125" i="7"/>
  <c r="BS125" i="7"/>
  <c r="O126" i="7"/>
  <c r="AM126" i="7"/>
  <c r="BS126" i="7"/>
  <c r="O127" i="7"/>
  <c r="AY127" i="7"/>
  <c r="Q129" i="7"/>
  <c r="AG129" i="7"/>
  <c r="BA129" i="7"/>
  <c r="K131" i="7"/>
  <c r="BI158" i="7"/>
  <c r="BO158" i="7"/>
  <c r="AU158" i="7"/>
  <c r="AA158" i="7"/>
  <c r="BM158" i="7"/>
  <c r="AO158" i="7"/>
  <c r="Y158" i="7"/>
  <c r="BK158" i="7"/>
  <c r="AM158" i="7"/>
  <c r="W158" i="7"/>
  <c r="BC158" i="7"/>
  <c r="AI158" i="7"/>
  <c r="S158" i="7"/>
  <c r="BA158" i="7"/>
  <c r="AG158" i="7"/>
  <c r="Q158" i="7"/>
  <c r="BS158" i="7"/>
  <c r="AY158" i="7"/>
  <c r="AE158" i="7"/>
  <c r="O158" i="7"/>
  <c r="BQ163" i="7"/>
  <c r="AY60" i="7"/>
  <c r="BS60" i="7"/>
  <c r="U67" i="7"/>
  <c r="AO67" i="7"/>
  <c r="BM67" i="7"/>
  <c r="AC75" i="7"/>
  <c r="BA75" i="7"/>
  <c r="U78" i="7"/>
  <c r="AI78" i="7"/>
  <c r="BA78" i="7"/>
  <c r="BS78" i="7"/>
  <c r="AM79" i="7"/>
  <c r="AY81" i="7"/>
  <c r="BE83" i="7"/>
  <c r="Q85" i="7"/>
  <c r="AK85" i="7"/>
  <c r="BM85" i="7"/>
  <c r="BK88" i="7"/>
  <c r="U91" i="7"/>
  <c r="AI91" i="7"/>
  <c r="BA91" i="7"/>
  <c r="BS91" i="7"/>
  <c r="BE94" i="7"/>
  <c r="Y98" i="7"/>
  <c r="AQ98" i="7"/>
  <c r="BM98" i="7"/>
  <c r="W99" i="7"/>
  <c r="AK99" i="7"/>
  <c r="BC99" i="7"/>
  <c r="O100" i="7"/>
  <c r="BQ100" i="7"/>
  <c r="AC102" i="7"/>
  <c r="AW102" i="7"/>
  <c r="EE112" i="7"/>
  <c r="Q113" i="7"/>
  <c r="AK113" i="7"/>
  <c r="BK113" i="7"/>
  <c r="BC114" i="7"/>
  <c r="K117" i="7"/>
  <c r="O118" i="7"/>
  <c r="AM118" i="7"/>
  <c r="BS118" i="7"/>
  <c r="AC120" i="7"/>
  <c r="AU120" i="7"/>
  <c r="BO120" i="7"/>
  <c r="Y123" i="7"/>
  <c r="BG123" i="7"/>
  <c r="Y124" i="7"/>
  <c r="AQ124" i="7"/>
  <c r="BM124" i="7"/>
  <c r="W125" i="7"/>
  <c r="AK125" i="7"/>
  <c r="BC125" i="7"/>
  <c r="Q126" i="7"/>
  <c r="AO126" i="7"/>
  <c r="S129" i="7"/>
  <c r="AI129" i="7"/>
  <c r="BC129" i="7"/>
  <c r="BC75" i="7"/>
  <c r="W78" i="7"/>
  <c r="AK78" i="7"/>
  <c r="BC78" i="7"/>
  <c r="O79" i="7"/>
  <c r="AO79" i="7"/>
  <c r="BK81" i="7"/>
  <c r="S85" i="7"/>
  <c r="AO85" i="7"/>
  <c r="BO85" i="7"/>
  <c r="W91" i="7"/>
  <c r="AK91" i="7"/>
  <c r="BC91" i="7"/>
  <c r="BQ94" i="7"/>
  <c r="AC98" i="7"/>
  <c r="AU98" i="7"/>
  <c r="BO98" i="7"/>
  <c r="S100" i="7"/>
  <c r="BA102" i="7"/>
  <c r="EK112" i="7"/>
  <c r="S113" i="7"/>
  <c r="AO113" i="7"/>
  <c r="BM113" i="7"/>
  <c r="K114" i="7"/>
  <c r="BI114" i="7"/>
  <c r="Q118" i="7"/>
  <c r="AO118" i="7"/>
  <c r="AW120" i="7"/>
  <c r="BQ120" i="7"/>
  <c r="AC123" i="7"/>
  <c r="BO123" i="7"/>
  <c r="AC124" i="7"/>
  <c r="AU124" i="7"/>
  <c r="BO124" i="7"/>
  <c r="U129" i="7"/>
  <c r="AK129" i="7"/>
  <c r="BG129" i="7"/>
  <c r="AW158" i="7"/>
  <c r="AW98" i="7"/>
  <c r="BQ98" i="7"/>
  <c r="EQ112" i="7"/>
  <c r="BS123" i="7"/>
  <c r="AW124" i="7"/>
  <c r="BQ124" i="7"/>
  <c r="BE158" i="7"/>
  <c r="BA165" i="7"/>
  <c r="S165" i="7"/>
  <c r="BQ165" i="7"/>
  <c r="AW165" i="7"/>
  <c r="AK165" i="7"/>
  <c r="AI56" i="7"/>
  <c r="BC56" i="7"/>
  <c r="U60" i="7"/>
  <c r="AK60" i="7"/>
  <c r="BE60" i="7"/>
  <c r="S62" i="7"/>
  <c r="AY62" i="7"/>
  <c r="O66" i="7"/>
  <c r="BK66" i="7"/>
  <c r="AC67" i="7"/>
  <c r="AW67" i="7"/>
  <c r="Q68" i="7"/>
  <c r="AW68" i="7"/>
  <c r="AW70" i="7"/>
  <c r="W74" i="7"/>
  <c r="AS74" i="7"/>
  <c r="S75" i="7"/>
  <c r="AK75" i="7"/>
  <c r="BG75" i="7"/>
  <c r="AA78" i="7"/>
  <c r="AO78" i="7"/>
  <c r="BG78" i="7"/>
  <c r="W79" i="7"/>
  <c r="BA79" i="7"/>
  <c r="W82" i="7"/>
  <c r="AW82" i="7"/>
  <c r="AC83" i="7"/>
  <c r="O84" i="7"/>
  <c r="BA84" i="7"/>
  <c r="W85" i="7"/>
  <c r="AU85" i="7"/>
  <c r="AQ88" i="7"/>
  <c r="AW90" i="7"/>
  <c r="BQ90" i="7"/>
  <c r="AA91" i="7"/>
  <c r="AO91" i="7"/>
  <c r="BG91" i="7"/>
  <c r="EA94" i="7"/>
  <c r="O98" i="7"/>
  <c r="AE98" i="7"/>
  <c r="AY98" i="7"/>
  <c r="BS98" i="7"/>
  <c r="AC99" i="7"/>
  <c r="AQ99" i="7"/>
  <c r="BK99" i="7"/>
  <c r="AG100" i="7"/>
  <c r="U101" i="7"/>
  <c r="AU101" i="7"/>
  <c r="O102" i="7"/>
  <c r="AG102" i="7"/>
  <c r="BG102" i="7"/>
  <c r="W103" i="7"/>
  <c r="AQ103" i="7"/>
  <c r="BQ103" i="7"/>
  <c r="EI109" i="7"/>
  <c r="EE110" i="7"/>
  <c r="DE112" i="7"/>
  <c r="AA113" i="7"/>
  <c r="AU113" i="7"/>
  <c r="O114" i="7"/>
  <c r="Q115" i="7"/>
  <c r="BA115" i="7"/>
  <c r="S117" i="7"/>
  <c r="Y118" i="7"/>
  <c r="AY118" i="7"/>
  <c r="Q120" i="7"/>
  <c r="AG120" i="7"/>
  <c r="BA120" i="7"/>
  <c r="AU121" i="7"/>
  <c r="BM121" i="7"/>
  <c r="BE122" i="7"/>
  <c r="AI123" i="7"/>
  <c r="O124" i="7"/>
  <c r="AE124" i="7"/>
  <c r="AY124" i="7"/>
  <c r="BS124" i="7"/>
  <c r="AC125" i="7"/>
  <c r="AQ125" i="7"/>
  <c r="BK125" i="7"/>
  <c r="AA126" i="7"/>
  <c r="BC126" i="7"/>
  <c r="BS127" i="7"/>
  <c r="K128" i="7"/>
  <c r="Y129" i="7"/>
  <c r="AQ129" i="7"/>
  <c r="BM129" i="7"/>
  <c r="BC67" i="7"/>
  <c r="U75" i="7"/>
  <c r="AM75" i="7"/>
  <c r="BI75" i="7"/>
  <c r="AC78" i="7"/>
  <c r="AQ78" i="7"/>
  <c r="BK78" i="7"/>
  <c r="Y79" i="7"/>
  <c r="BE79" i="7"/>
  <c r="U81" i="7"/>
  <c r="AA85" i="7"/>
  <c r="BA85" i="7"/>
  <c r="AC91" i="7"/>
  <c r="AQ91" i="7"/>
  <c r="BK91" i="7"/>
  <c r="W94" i="7"/>
  <c r="Q98" i="7"/>
  <c r="AG98" i="7"/>
  <c r="BA98" i="7"/>
  <c r="AU99" i="7"/>
  <c r="BM99" i="7"/>
  <c r="AK100" i="7"/>
  <c r="Q102" i="7"/>
  <c r="AK102" i="7"/>
  <c r="BK102" i="7"/>
  <c r="DK112" i="7"/>
  <c r="AC113" i="7"/>
  <c r="AW113" i="7"/>
  <c r="U114" i="7"/>
  <c r="AA118" i="7"/>
  <c r="BC118" i="7"/>
  <c r="S120" i="7"/>
  <c r="AI120" i="7"/>
  <c r="BC120" i="7"/>
  <c r="K123" i="7"/>
  <c r="AM123" i="7"/>
  <c r="Q124" i="7"/>
  <c r="AG124" i="7"/>
  <c r="BA124" i="7"/>
  <c r="AU125" i="7"/>
  <c r="BM125" i="7"/>
  <c r="BE126" i="7"/>
  <c r="AC129" i="7"/>
  <c r="AU129" i="7"/>
  <c r="BO129" i="7"/>
  <c r="AU78" i="7"/>
  <c r="BM78" i="7"/>
  <c r="BG79" i="7"/>
  <c r="BE85" i="7"/>
  <c r="AU91" i="7"/>
  <c r="BM91" i="7"/>
  <c r="S98" i="7"/>
  <c r="AI98" i="7"/>
  <c r="BC98" i="7"/>
  <c r="AS100" i="7"/>
  <c r="DO112" i="7"/>
  <c r="BA113" i="7"/>
  <c r="BE118" i="7"/>
  <c r="AQ123" i="7"/>
  <c r="S124" i="7"/>
  <c r="AI124" i="7"/>
  <c r="BC124" i="7"/>
  <c r="AW129" i="7"/>
  <c r="BQ129" i="7"/>
  <c r="BG163" i="7"/>
  <c r="AC163" i="7"/>
  <c r="BE163" i="7"/>
  <c r="AA163" i="7"/>
  <c r="BA163" i="7"/>
  <c r="W163" i="7"/>
  <c r="AQ163" i="7"/>
  <c r="AO163" i="7"/>
  <c r="AK163" i="7"/>
  <c r="K59" i="7"/>
  <c r="AA60" i="7"/>
  <c r="AQ60" i="7"/>
  <c r="BO60" i="7"/>
  <c r="BO62" i="7"/>
  <c r="Q67" i="7"/>
  <c r="AG67" i="7"/>
  <c r="BG67" i="7"/>
  <c r="BE68" i="7"/>
  <c r="Y75" i="7"/>
  <c r="AQ75" i="7"/>
  <c r="Q78" i="7"/>
  <c r="AE78" i="7"/>
  <c r="AW78" i="7"/>
  <c r="BO78" i="7"/>
  <c r="AE79" i="7"/>
  <c r="BQ79" i="7"/>
  <c r="AE81" i="7"/>
  <c r="BK84" i="7"/>
  <c r="AG85" i="7"/>
  <c r="AA88" i="7"/>
  <c r="Q91" i="7"/>
  <c r="AE91" i="7"/>
  <c r="AW91" i="7"/>
  <c r="BO91" i="7"/>
  <c r="AE94" i="7"/>
  <c r="U98" i="7"/>
  <c r="AK98" i="7"/>
  <c r="BG98" i="7"/>
  <c r="S99" i="7"/>
  <c r="AG99" i="7"/>
  <c r="AY99" i="7"/>
  <c r="BQ99" i="7"/>
  <c r="AW100" i="7"/>
  <c r="BE101" i="7"/>
  <c r="W102" i="7"/>
  <c r="AQ102" i="7"/>
  <c r="BQ102" i="7"/>
  <c r="BA103" i="7"/>
  <c r="DU112" i="7"/>
  <c r="AE113" i="7"/>
  <c r="BE113" i="7"/>
  <c r="AM114" i="7"/>
  <c r="BQ115" i="7"/>
  <c r="AW117" i="7"/>
  <c r="AE118" i="7"/>
  <c r="BK118" i="7"/>
  <c r="W120" i="7"/>
  <c r="AM120" i="7"/>
  <c r="BK120" i="7"/>
  <c r="O123" i="7"/>
  <c r="AY123" i="7"/>
  <c r="U124" i="7"/>
  <c r="AK124" i="7"/>
  <c r="BG124" i="7"/>
  <c r="S125" i="7"/>
  <c r="AG125" i="7"/>
  <c r="AY125" i="7"/>
  <c r="BQ125" i="7"/>
  <c r="K126" i="7"/>
  <c r="AI126" i="7"/>
  <c r="BO126" i="7"/>
  <c r="O129" i="7"/>
  <c r="AE129" i="7"/>
  <c r="AY129" i="7"/>
  <c r="BS129" i="7"/>
  <c r="U158" i="7"/>
  <c r="AS163" i="7"/>
  <c r="AW154" i="7"/>
  <c r="BQ154" i="7"/>
  <c r="W161" i="7"/>
  <c r="BA161" i="7"/>
  <c r="AA164" i="7"/>
  <c r="AA166" i="7"/>
  <c r="AU166" i="7"/>
  <c r="BO166" i="7"/>
  <c r="Q177" i="7"/>
  <c r="AE177" i="7"/>
  <c r="AW177" i="7"/>
  <c r="BO177" i="7"/>
  <c r="AK178" i="7"/>
  <c r="AC180" i="7"/>
  <c r="O183" i="7"/>
  <c r="BC183" i="7"/>
  <c r="AE184" i="7"/>
  <c r="BM184" i="7"/>
  <c r="BM161" i="7"/>
  <c r="AW166" i="7"/>
  <c r="BQ166" i="7"/>
  <c r="S177" i="7"/>
  <c r="AG177" i="7"/>
  <c r="AY177" i="7"/>
  <c r="BQ177" i="7"/>
  <c r="BS180" i="7"/>
  <c r="BG180" i="7"/>
  <c r="AG180" i="7"/>
  <c r="O180" i="7"/>
  <c r="BE180" i="7"/>
  <c r="AG184" i="7"/>
  <c r="BO184" i="7"/>
  <c r="BA130" i="7"/>
  <c r="Q154" i="7"/>
  <c r="AG154" i="7"/>
  <c r="BA154" i="7"/>
  <c r="AG161" i="7"/>
  <c r="BO161" i="7"/>
  <c r="AW162" i="7"/>
  <c r="BQ162" i="7"/>
  <c r="AG164" i="7"/>
  <c r="O166" i="7"/>
  <c r="AE166" i="7"/>
  <c r="AY166" i="7"/>
  <c r="BS166" i="7"/>
  <c r="Y169" i="7"/>
  <c r="AM169" i="7"/>
  <c r="BE169" i="7"/>
  <c r="U171" i="7"/>
  <c r="AU171" i="7"/>
  <c r="W172" i="7"/>
  <c r="BE172" i="7"/>
  <c r="AY173" i="7"/>
  <c r="U174" i="7"/>
  <c r="AQ174" i="7"/>
  <c r="BO174" i="7"/>
  <c r="Y175" i="7"/>
  <c r="AM175" i="7"/>
  <c r="BE175" i="7"/>
  <c r="U177" i="7"/>
  <c r="AI177" i="7"/>
  <c r="BA177" i="7"/>
  <c r="BS177" i="7"/>
  <c r="AS178" i="7"/>
  <c r="AU179" i="7"/>
  <c r="AE180" i="7"/>
  <c r="BK180" i="7"/>
  <c r="BK182" i="7"/>
  <c r="BM182" i="7"/>
  <c r="AO182" i="7"/>
  <c r="Y182" i="7"/>
  <c r="BA182" i="7"/>
  <c r="Y183" i="7"/>
  <c r="AO184" i="7"/>
  <c r="U185" i="7"/>
  <c r="BA185" i="7"/>
  <c r="EG187" i="7"/>
  <c r="DK187" i="7"/>
  <c r="DI187" i="7"/>
  <c r="EA187" i="7"/>
  <c r="W177" i="7"/>
  <c r="AK177" i="7"/>
  <c r="BC177" i="7"/>
  <c r="AI180" i="7"/>
  <c r="BM180" i="7"/>
  <c r="BG183" i="7"/>
  <c r="AM183" i="7"/>
  <c r="O184" i="7"/>
  <c r="AQ184" i="7"/>
  <c r="DG187" i="7"/>
  <c r="O130" i="7"/>
  <c r="AG130" i="7"/>
  <c r="BG130" i="7"/>
  <c r="BS131" i="7"/>
  <c r="AW132" i="7"/>
  <c r="BQ132" i="7"/>
  <c r="U154" i="7"/>
  <c r="AK154" i="7"/>
  <c r="BE154" i="7"/>
  <c r="AM156" i="7"/>
  <c r="BA159" i="7"/>
  <c r="AK161" i="7"/>
  <c r="Q162" i="7"/>
  <c r="AG162" i="7"/>
  <c r="BA162" i="7"/>
  <c r="BE164" i="7"/>
  <c r="S166" i="7"/>
  <c r="AI166" i="7"/>
  <c r="BC166" i="7"/>
  <c r="AS168" i="7"/>
  <c r="AC169" i="7"/>
  <c r="AQ169" i="7"/>
  <c r="BK169" i="7"/>
  <c r="Y171" i="7"/>
  <c r="BA171" i="7"/>
  <c r="AC172" i="7"/>
  <c r="BQ172" i="7"/>
  <c r="O173" i="7"/>
  <c r="AG173" i="7"/>
  <c r="BG173" i="7"/>
  <c r="AC174" i="7"/>
  <c r="AW174" i="7"/>
  <c r="AC175" i="7"/>
  <c r="AQ175" i="7"/>
  <c r="BK175" i="7"/>
  <c r="Y177" i="7"/>
  <c r="AM177" i="7"/>
  <c r="BE177" i="7"/>
  <c r="S178" i="7"/>
  <c r="BM178" i="7"/>
  <c r="BS179" i="7"/>
  <c r="Q180" i="7"/>
  <c r="AO180" i="7"/>
  <c r="BO180" i="7"/>
  <c r="O182" i="7"/>
  <c r="AI182" i="7"/>
  <c r="BE182" i="7"/>
  <c r="AE183" i="7"/>
  <c r="S184" i="7"/>
  <c r="AW184" i="7"/>
  <c r="Y185" i="7"/>
  <c r="DW187" i="7"/>
  <c r="BG191" i="7"/>
  <c r="AG191" i="7"/>
  <c r="BA191" i="7"/>
  <c r="AC191" i="7"/>
  <c r="AY191" i="7"/>
  <c r="AA191" i="7"/>
  <c r="BO191" i="7"/>
  <c r="AQ191" i="7"/>
  <c r="S191" i="7"/>
  <c r="BI191" i="7"/>
  <c r="W154" i="7"/>
  <c r="AM154" i="7"/>
  <c r="BK154" i="7"/>
  <c r="O161" i="7"/>
  <c r="AS161" i="7"/>
  <c r="BM164" i="7"/>
  <c r="U166" i="7"/>
  <c r="AK166" i="7"/>
  <c r="BE166" i="7"/>
  <c r="AU169" i="7"/>
  <c r="BM169" i="7"/>
  <c r="BC171" i="7"/>
  <c r="AY174" i="7"/>
  <c r="AU175" i="7"/>
  <c r="BM175" i="7"/>
  <c r="AA177" i="7"/>
  <c r="AO177" i="7"/>
  <c r="BG177" i="7"/>
  <c r="U178" i="7"/>
  <c r="BO178" i="7"/>
  <c r="S180" i="7"/>
  <c r="AQ180" i="7"/>
  <c r="AQ183" i="7"/>
  <c r="U184" i="7"/>
  <c r="AY184" i="7"/>
  <c r="BI185" i="7"/>
  <c r="BK185" i="7"/>
  <c r="AE185" i="7"/>
  <c r="BS185" i="7"/>
  <c r="AM185" i="7"/>
  <c r="Q185" i="7"/>
  <c r="BQ185" i="7"/>
  <c r="Q210" i="7"/>
  <c r="BU210" i="7"/>
  <c r="BE210" i="7"/>
  <c r="U210" i="7"/>
  <c r="AS210" i="7"/>
  <c r="AQ210" i="7"/>
  <c r="S161" i="7"/>
  <c r="W166" i="7"/>
  <c r="AM166" i="7"/>
  <c r="BK166" i="7"/>
  <c r="AC177" i="7"/>
  <c r="AQ177" i="7"/>
  <c r="BK177" i="7"/>
  <c r="BQ178" i="7"/>
  <c r="U180" i="7"/>
  <c r="AU180" i="7"/>
  <c r="AS183" i="7"/>
  <c r="AC184" i="7"/>
  <c r="AU177" i="7"/>
  <c r="BM177" i="7"/>
  <c r="BS184" i="7"/>
  <c r="BK184" i="7"/>
  <c r="AI184" i="7"/>
  <c r="Q184" i="7"/>
  <c r="AU184" i="7"/>
  <c r="AA184" i="7"/>
  <c r="BG184" i="7"/>
  <c r="O196" i="7"/>
  <c r="AM196" i="7"/>
  <c r="BE196" i="7"/>
  <c r="DU198" i="7"/>
  <c r="EQ198" i="7"/>
  <c r="EI200" i="7"/>
  <c r="O202" i="7"/>
  <c r="AY202" i="7"/>
  <c r="BE203" i="7"/>
  <c r="BC203" i="7"/>
  <c r="AC203" i="7"/>
  <c r="AY203" i="7"/>
  <c r="AA203" i="7"/>
  <c r="BK203" i="7"/>
  <c r="AI203" i="7"/>
  <c r="BU203" i="7"/>
  <c r="BS222" i="7"/>
  <c r="EC188" i="7"/>
  <c r="DY189" i="7"/>
  <c r="ES189" i="7"/>
  <c r="DK190" i="7"/>
  <c r="EC190" i="7"/>
  <c r="DO191" i="7"/>
  <c r="EK191" i="7"/>
  <c r="EC193" i="7"/>
  <c r="W194" i="7"/>
  <c r="AM194" i="7"/>
  <c r="BG194" i="7"/>
  <c r="ES195" i="7"/>
  <c r="U196" i="7"/>
  <c r="AO196" i="7"/>
  <c r="EI199" i="7"/>
  <c r="DU199" i="7"/>
  <c r="U202" i="7"/>
  <c r="AG203" i="7"/>
  <c r="AQ217" i="7"/>
  <c r="AM217" i="7"/>
  <c r="BM217" i="7"/>
  <c r="Y217" i="7"/>
  <c r="BG217" i="7"/>
  <c r="BU227" i="7"/>
  <c r="BE227" i="7"/>
  <c r="AC227" i="7"/>
  <c r="AW227" i="7"/>
  <c r="AA227" i="7"/>
  <c r="AS227" i="7"/>
  <c r="W227" i="7"/>
  <c r="AQ227" i="7"/>
  <c r="U227" i="7"/>
  <c r="BO227" i="7"/>
  <c r="AO227" i="7"/>
  <c r="O227" i="7"/>
  <c r="BK227" i="7"/>
  <c r="AK227" i="7"/>
  <c r="BI227" i="7"/>
  <c r="AE227" i="7"/>
  <c r="AS241" i="7"/>
  <c r="O241" i="7"/>
  <c r="BC241" i="7"/>
  <c r="W241" i="7"/>
  <c r="BM241" i="7"/>
  <c r="Q241" i="7"/>
  <c r="BK241" i="7"/>
  <c r="BA241" i="7"/>
  <c r="AO241" i="7"/>
  <c r="AK241" i="7"/>
  <c r="AG241" i="7"/>
  <c r="AE241" i="7"/>
  <c r="EI198" i="7"/>
  <c r="EC198" i="7"/>
  <c r="DK198" i="7"/>
  <c r="ES198" i="7"/>
  <c r="EA198" i="7"/>
  <c r="DI198" i="7"/>
  <c r="DY198" i="7"/>
  <c r="BI222" i="7"/>
  <c r="AS222" i="7"/>
  <c r="O222" i="7"/>
  <c r="AM222" i="7"/>
  <c r="BE222" i="7"/>
  <c r="AC222" i="7"/>
  <c r="AY222" i="7"/>
  <c r="U222" i="7"/>
  <c r="AW237" i="7"/>
  <c r="AC237" i="7"/>
  <c r="BE237" i="7"/>
  <c r="AI237" i="7"/>
  <c r="BG237" i="7"/>
  <c r="AA237" i="7"/>
  <c r="BC237" i="7"/>
  <c r="Y237" i="7"/>
  <c r="AS237" i="7"/>
  <c r="W237" i="7"/>
  <c r="AQ237" i="7"/>
  <c r="U237" i="7"/>
  <c r="BS237" i="7"/>
  <c r="AO237" i="7"/>
  <c r="S237" i="7"/>
  <c r="BO237" i="7"/>
  <c r="AM237" i="7"/>
  <c r="BM237" i="7"/>
  <c r="AK237" i="7"/>
  <c r="BM196" i="7"/>
  <c r="BA196" i="7"/>
  <c r="AK196" i="7"/>
  <c r="Q196" i="7"/>
  <c r="BO196" i="7"/>
  <c r="DE198" i="7"/>
  <c r="EE198" i="7"/>
  <c r="EG200" i="7"/>
  <c r="EA200" i="7"/>
  <c r="DI200" i="7"/>
  <c r="BK202" i="7"/>
  <c r="AM202" i="7"/>
  <c r="S202" i="7"/>
  <c r="BI202" i="7"/>
  <c r="AI202" i="7"/>
  <c r="Q202" i="7"/>
  <c r="BU202" i="7"/>
  <c r="AW202" i="7"/>
  <c r="AC202" i="7"/>
  <c r="BO202" i="7"/>
  <c r="BK206" i="7"/>
  <c r="AE222" i="7"/>
  <c r="BI237" i="7"/>
  <c r="DW191" i="7"/>
  <c r="ES191" i="7"/>
  <c r="AA196" i="7"/>
  <c r="AS196" i="7"/>
  <c r="BQ196" i="7"/>
  <c r="DG198" i="7"/>
  <c r="EG198" i="7"/>
  <c r="DE200" i="7"/>
  <c r="AE202" i="7"/>
  <c r="BS202" i="7"/>
  <c r="AS203" i="7"/>
  <c r="AG222" i="7"/>
  <c r="DU190" i="7"/>
  <c r="EM190" i="7"/>
  <c r="DE191" i="7"/>
  <c r="EA191" i="7"/>
  <c r="AW194" i="7"/>
  <c r="BS194" i="7"/>
  <c r="AC196" i="7"/>
  <c r="AU196" i="7"/>
  <c r="BS196" i="7"/>
  <c r="EE197" i="7"/>
  <c r="DW197" i="7"/>
  <c r="ES197" i="7"/>
  <c r="DM198" i="7"/>
  <c r="EK198" i="7"/>
  <c r="DO200" i="7"/>
  <c r="AG202" i="7"/>
  <c r="Q203" i="7"/>
  <c r="BG203" i="7"/>
  <c r="AW222" i="7"/>
  <c r="BC181" i="7"/>
  <c r="AW187" i="7"/>
  <c r="AI188" i="7"/>
  <c r="BK188" i="7"/>
  <c r="DU188" i="7"/>
  <c r="DO189" i="7"/>
  <c r="EM189" i="7"/>
  <c r="DE190" i="7"/>
  <c r="DW190" i="7"/>
  <c r="EO190" i="7"/>
  <c r="DG191" i="7"/>
  <c r="EC191" i="7"/>
  <c r="AY193" i="7"/>
  <c r="O194" i="7"/>
  <c r="AE194" i="7"/>
  <c r="BA194" i="7"/>
  <c r="EG194" i="7"/>
  <c r="AY195" i="7"/>
  <c r="AE196" i="7"/>
  <c r="AY196" i="7"/>
  <c r="DG197" i="7"/>
  <c r="BG198" i="7"/>
  <c r="BM198" i="7"/>
  <c r="AM198" i="7"/>
  <c r="S198" i="7"/>
  <c r="BK198" i="7"/>
  <c r="AI198" i="7"/>
  <c r="Q198" i="7"/>
  <c r="BE198" i="7"/>
  <c r="DO198" i="7"/>
  <c r="EM198" i="7"/>
  <c r="DQ200" i="7"/>
  <c r="AQ202" i="7"/>
  <c r="S203" i="7"/>
  <c r="BI203" i="7"/>
  <c r="BK222" i="7"/>
  <c r="AU263" i="7"/>
  <c r="W263" i="7"/>
  <c r="AS263" i="7"/>
  <c r="U263" i="7"/>
  <c r="AQ263" i="7"/>
  <c r="BK263" i="7"/>
  <c r="BE263" i="7"/>
  <c r="AM263" i="7"/>
  <c r="BO263" i="7"/>
  <c r="AA263" i="7"/>
  <c r="Y228" i="7"/>
  <c r="AQ228" i="7"/>
  <c r="BK228" i="7"/>
  <c r="AW229" i="7"/>
  <c r="BS229" i="7"/>
  <c r="BI231" i="7"/>
  <c r="BQ231" i="7"/>
  <c r="AY231" i="7"/>
  <c r="AG231" i="7"/>
  <c r="S231" i="7"/>
  <c r="BU231" i="7"/>
  <c r="BC231" i="7"/>
  <c r="AK231" i="7"/>
  <c r="W231" i="7"/>
  <c r="BA231" i="7"/>
  <c r="W235" i="7"/>
  <c r="BC235" i="7"/>
  <c r="BQ244" i="7"/>
  <c r="BK244" i="7"/>
  <c r="AO244" i="7"/>
  <c r="BG244" i="7"/>
  <c r="AM244" i="7"/>
  <c r="U244" i="7"/>
  <c r="BM244" i="7"/>
  <c r="AQ244" i="7"/>
  <c r="AA244" i="7"/>
  <c r="BE244" i="7"/>
  <c r="DK246" i="7"/>
  <c r="EO246" i="7"/>
  <c r="ES247" i="7"/>
  <c r="DS247" i="7"/>
  <c r="EQ247" i="7"/>
  <c r="DO247" i="7"/>
  <c r="DU247" i="7"/>
  <c r="BS250" i="7"/>
  <c r="BC250" i="7"/>
  <c r="S250" i="7"/>
  <c r="AW250" i="7"/>
  <c r="O250" i="7"/>
  <c r="BI250" i="7"/>
  <c r="AA250" i="7"/>
  <c r="BI259" i="7"/>
  <c r="AK259" i="7"/>
  <c r="Q259" i="7"/>
  <c r="BE259" i="7"/>
  <c r="AI259" i="7"/>
  <c r="BC259" i="7"/>
  <c r="AC259" i="7"/>
  <c r="AS259" i="7"/>
  <c r="AQ259" i="7"/>
  <c r="BS259" i="7"/>
  <c r="AA259" i="7"/>
  <c r="AU259" i="7"/>
  <c r="U259" i="7"/>
  <c r="AK263" i="7"/>
  <c r="W267" i="7"/>
  <c r="BI273" i="7"/>
  <c r="BU273" i="7"/>
  <c r="BC273" i="7"/>
  <c r="AK273" i="7"/>
  <c r="W273" i="7"/>
  <c r="BS273" i="7"/>
  <c r="BA273" i="7"/>
  <c r="AI273" i="7"/>
  <c r="U273" i="7"/>
  <c r="BQ273" i="7"/>
  <c r="AY273" i="7"/>
  <c r="AG273" i="7"/>
  <c r="S273" i="7"/>
  <c r="BK273" i="7"/>
  <c r="AQ273" i="7"/>
  <c r="AC273" i="7"/>
  <c r="AW273" i="7"/>
  <c r="Q273" i="7"/>
  <c r="AU273" i="7"/>
  <c r="O273" i="7"/>
  <c r="AM273" i="7"/>
  <c r="BE273" i="7"/>
  <c r="Y273" i="7"/>
  <c r="BS204" i="7"/>
  <c r="BC216" i="7"/>
  <c r="AC228" i="7"/>
  <c r="AS228" i="7"/>
  <c r="BO228" i="7"/>
  <c r="O229" i="7"/>
  <c r="AE229" i="7"/>
  <c r="AY229" i="7"/>
  <c r="BU229" i="7"/>
  <c r="AE231" i="7"/>
  <c r="BE231" i="7"/>
  <c r="Y235" i="7"/>
  <c r="BI236" i="7"/>
  <c r="BE236" i="7"/>
  <c r="AM236" i="7"/>
  <c r="Y236" i="7"/>
  <c r="BK236" i="7"/>
  <c r="AQ236" i="7"/>
  <c r="AC236" i="7"/>
  <c r="AY236" i="7"/>
  <c r="BU236" i="7"/>
  <c r="U239" i="7"/>
  <c r="AS239" i="7"/>
  <c r="BQ243" i="7"/>
  <c r="BE243" i="7"/>
  <c r="AI243" i="7"/>
  <c r="S243" i="7"/>
  <c r="BK243" i="7"/>
  <c r="AO243" i="7"/>
  <c r="Y243" i="7"/>
  <c r="BC243" i="7"/>
  <c r="AE244" i="7"/>
  <c r="BO244" i="7"/>
  <c r="EG245" i="7"/>
  <c r="EC245" i="7"/>
  <c r="ES245" i="7"/>
  <c r="DE245" i="7"/>
  <c r="DQ246" i="7"/>
  <c r="DM247" i="7"/>
  <c r="AE250" i="7"/>
  <c r="AQ253" i="7"/>
  <c r="U254" i="7"/>
  <c r="BE257" i="7"/>
  <c r="AS257" i="7"/>
  <c r="AI257" i="7"/>
  <c r="AG257" i="7"/>
  <c r="BU257" i="7"/>
  <c r="BK257" i="7"/>
  <c r="AC257" i="7"/>
  <c r="Y259" i="7"/>
  <c r="BC263" i="7"/>
  <c r="AE273" i="7"/>
  <c r="AW228" i="7"/>
  <c r="BQ228" i="7"/>
  <c r="BI235" i="7"/>
  <c r="AI235" i="7"/>
  <c r="O235" i="7"/>
  <c r="BO235" i="7"/>
  <c r="AM235" i="7"/>
  <c r="S235" i="7"/>
  <c r="BM235" i="7"/>
  <c r="EA236" i="7"/>
  <c r="EQ236" i="7"/>
  <c r="DK236" i="7"/>
  <c r="DM236" i="7"/>
  <c r="EG238" i="7"/>
  <c r="EO238" i="7"/>
  <c r="AY258" i="7"/>
  <c r="AW258" i="7"/>
  <c r="AO258" i="7"/>
  <c r="O258" i="7"/>
  <c r="BI258" i="7"/>
  <c r="W258" i="7"/>
  <c r="BU263" i="7"/>
  <c r="BI267" i="7"/>
  <c r="BC267" i="7"/>
  <c r="AI267" i="7"/>
  <c r="S267" i="7"/>
  <c r="BA267" i="7"/>
  <c r="AG267" i="7"/>
  <c r="Q267" i="7"/>
  <c r="BS267" i="7"/>
  <c r="AY267" i="7"/>
  <c r="AE267" i="7"/>
  <c r="O267" i="7"/>
  <c r="BM267" i="7"/>
  <c r="AQ267" i="7"/>
  <c r="Y267" i="7"/>
  <c r="AW267" i="7"/>
  <c r="AU267" i="7"/>
  <c r="AK267" i="7"/>
  <c r="BG267" i="7"/>
  <c r="U267" i="7"/>
  <c r="O228" i="7"/>
  <c r="AE228" i="7"/>
  <c r="AY228" i="7"/>
  <c r="BS228" i="7"/>
  <c r="BQ234" i="7"/>
  <c r="BK234" i="7"/>
  <c r="Q234" i="7"/>
  <c r="AG235" i="7"/>
  <c r="BU235" i="7"/>
  <c r="DQ236" i="7"/>
  <c r="DQ238" i="7"/>
  <c r="Y239" i="7"/>
  <c r="EA240" i="7"/>
  <c r="O244" i="7"/>
  <c r="AI244" i="7"/>
  <c r="BU244" i="7"/>
  <c r="EK246" i="7"/>
  <c r="EA247" i="7"/>
  <c r="BS248" i="7"/>
  <c r="BO248" i="7"/>
  <c r="AM250" i="7"/>
  <c r="DY251" i="7"/>
  <c r="DO251" i="7"/>
  <c r="EG251" i="7"/>
  <c r="BU253" i="7"/>
  <c r="BI254" i="7"/>
  <c r="BG254" i="7"/>
  <c r="AO254" i="7"/>
  <c r="AA254" i="7"/>
  <c r="BE254" i="7"/>
  <c r="AM254" i="7"/>
  <c r="Y254" i="7"/>
  <c r="BS254" i="7"/>
  <c r="BA254" i="7"/>
  <c r="BK254" i="7"/>
  <c r="AQ254" i="7"/>
  <c r="AC254" i="7"/>
  <c r="BC254" i="7"/>
  <c r="BE258" i="7"/>
  <c r="BA259" i="7"/>
  <c r="AM267" i="7"/>
  <c r="BG273" i="7"/>
  <c r="Q228" i="7"/>
  <c r="AG228" i="7"/>
  <c r="BA228" i="7"/>
  <c r="AK235" i="7"/>
  <c r="DW236" i="7"/>
  <c r="DY238" i="7"/>
  <c r="AU239" i="7"/>
  <c r="AC239" i="7"/>
  <c r="BC239" i="7"/>
  <c r="AE239" i="7"/>
  <c r="BI239" i="7"/>
  <c r="Q244" i="7"/>
  <c r="AU244" i="7"/>
  <c r="EE247" i="7"/>
  <c r="AO250" i="7"/>
  <c r="BK259" i="7"/>
  <c r="BK267" i="7"/>
  <c r="BM273" i="7"/>
  <c r="O204" i="7"/>
  <c r="AU204" i="7"/>
  <c r="AC208" i="7"/>
  <c r="AQ208" i="7"/>
  <c r="BK208" i="7"/>
  <c r="AA209" i="7"/>
  <c r="BO209" i="7"/>
  <c r="BA220" i="7"/>
  <c r="W221" i="7"/>
  <c r="AK221" i="7"/>
  <c r="BE221" i="7"/>
  <c r="Y223" i="7"/>
  <c r="BK224" i="7"/>
  <c r="BC225" i="7"/>
  <c r="S228" i="7"/>
  <c r="AI228" i="7"/>
  <c r="BC228" i="7"/>
  <c r="W229" i="7"/>
  <c r="AM229" i="7"/>
  <c r="BK229" i="7"/>
  <c r="Y231" i="7"/>
  <c r="AQ231" i="7"/>
  <c r="BO231" i="7"/>
  <c r="AQ234" i="7"/>
  <c r="AO235" i="7"/>
  <c r="S236" i="7"/>
  <c r="AK236" i="7"/>
  <c r="BM236" i="7"/>
  <c r="EC236" i="7"/>
  <c r="AI239" i="7"/>
  <c r="BK239" i="7"/>
  <c r="DK242" i="7"/>
  <c r="Q243" i="7"/>
  <c r="AQ243" i="7"/>
  <c r="BS243" i="7"/>
  <c r="S244" i="7"/>
  <c r="AW244" i="7"/>
  <c r="BQ245" i="7"/>
  <c r="AS245" i="7"/>
  <c r="AA245" i="7"/>
  <c r="BO245" i="7"/>
  <c r="AQ245" i="7"/>
  <c r="W245" i="7"/>
  <c r="AW245" i="7"/>
  <c r="AC245" i="7"/>
  <c r="BI245" i="7"/>
  <c r="EK247" i="7"/>
  <c r="DG248" i="7"/>
  <c r="EQ248" i="7"/>
  <c r="DI248" i="7"/>
  <c r="EI249" i="7"/>
  <c r="EK249" i="7"/>
  <c r="DO249" i="7"/>
  <c r="EG249" i="7"/>
  <c r="DM249" i="7"/>
  <c r="EM249" i="7"/>
  <c r="DQ249" i="7"/>
  <c r="BK250" i="7"/>
  <c r="EM251" i="7"/>
  <c r="BI252" i="7"/>
  <c r="BQ252" i="7"/>
  <c r="AY252" i="7"/>
  <c r="AG252" i="7"/>
  <c r="S252" i="7"/>
  <c r="BO252" i="7"/>
  <c r="AW252" i="7"/>
  <c r="AE252" i="7"/>
  <c r="Q252" i="7"/>
  <c r="BS252" i="7"/>
  <c r="BA252" i="7"/>
  <c r="AI252" i="7"/>
  <c r="U252" i="7"/>
  <c r="BG252" i="7"/>
  <c r="AG254" i="7"/>
  <c r="BO254" i="7"/>
  <c r="BO259" i="7"/>
  <c r="BO267" i="7"/>
  <c r="BO273" i="7"/>
  <c r="Q204" i="7"/>
  <c r="AU208" i="7"/>
  <c r="BM208" i="7"/>
  <c r="BS209" i="7"/>
  <c r="AO221" i="7"/>
  <c r="BG221" i="7"/>
  <c r="BG225" i="7"/>
  <c r="U228" i="7"/>
  <c r="AK228" i="7"/>
  <c r="Y229" i="7"/>
  <c r="AO229" i="7"/>
  <c r="BO229" i="7"/>
  <c r="AA231" i="7"/>
  <c r="AU231" i="7"/>
  <c r="BS231" i="7"/>
  <c r="BO233" i="7"/>
  <c r="BC233" i="7"/>
  <c r="BE234" i="7"/>
  <c r="Q235" i="7"/>
  <c r="AU235" i="7"/>
  <c r="U236" i="7"/>
  <c r="AO236" i="7"/>
  <c r="BO236" i="7"/>
  <c r="EI236" i="7"/>
  <c r="AK239" i="7"/>
  <c r="BO239" i="7"/>
  <c r="AY240" i="7"/>
  <c r="AU240" i="7"/>
  <c r="BC240" i="7"/>
  <c r="AA242" i="7"/>
  <c r="AM242" i="7"/>
  <c r="EQ242" i="7"/>
  <c r="EK242" i="7"/>
  <c r="DS242" i="7"/>
  <c r="DE242" i="7"/>
  <c r="EO242" i="7"/>
  <c r="DW242" i="7"/>
  <c r="DI242" i="7"/>
  <c r="EG242" i="7"/>
  <c r="U243" i="7"/>
  <c r="AU243" i="7"/>
  <c r="BU243" i="7"/>
  <c r="Y244" i="7"/>
  <c r="AY244" i="7"/>
  <c r="DE247" i="7"/>
  <c r="EM247" i="7"/>
  <c r="BE249" i="7"/>
  <c r="BA249" i="7"/>
  <c r="BI249" i="7"/>
  <c r="BM250" i="7"/>
  <c r="O254" i="7"/>
  <c r="AI254" i="7"/>
  <c r="BQ254" i="7"/>
  <c r="BU259" i="7"/>
  <c r="BK260" i="7"/>
  <c r="BS260" i="7"/>
  <c r="AO260" i="7"/>
  <c r="Q260" i="7"/>
  <c r="BO260" i="7"/>
  <c r="AM260" i="7"/>
  <c r="O260" i="7"/>
  <c r="BI260" i="7"/>
  <c r="AG260" i="7"/>
  <c r="BG260" i="7"/>
  <c r="Y260" i="7"/>
  <c r="BE260" i="7"/>
  <c r="U260" i="7"/>
  <c r="AW260" i="7"/>
  <c r="AA260" i="7"/>
  <c r="AC263" i="7"/>
  <c r="BQ267" i="7"/>
  <c r="BQ232" i="7"/>
  <c r="AY238" i="7"/>
  <c r="BS238" i="7"/>
  <c r="EC241" i="7"/>
  <c r="AG246" i="7"/>
  <c r="BO246" i="7"/>
  <c r="DM250" i="7"/>
  <c r="EG250" i="7"/>
  <c r="Q251" i="7"/>
  <c r="AE251" i="7"/>
  <c r="AW251" i="7"/>
  <c r="BO251" i="7"/>
  <c r="DM255" i="7"/>
  <c r="EQ255" i="7"/>
  <c r="K310" i="7"/>
  <c r="AS256" i="7"/>
  <c r="O256" i="7"/>
  <c r="AO256" i="7"/>
  <c r="BQ256" i="7"/>
  <c r="AW261" i="7"/>
  <c r="AO261" i="7"/>
  <c r="BS261" i="7"/>
  <c r="AG261" i="7"/>
  <c r="BO261" i="7"/>
  <c r="AE261" i="7"/>
  <c r="BK230" i="7"/>
  <c r="U232" i="7"/>
  <c r="BC232" i="7"/>
  <c r="DE237" i="7"/>
  <c r="AA238" i="7"/>
  <c r="AQ238" i="7"/>
  <c r="DI241" i="7"/>
  <c r="DW241" i="7"/>
  <c r="EO241" i="7"/>
  <c r="DI243" i="7"/>
  <c r="AC246" i="7"/>
  <c r="BG246" i="7"/>
  <c r="DK250" i="7"/>
  <c r="EC250" i="7"/>
  <c r="AC251" i="7"/>
  <c r="AQ251" i="7"/>
  <c r="BK251" i="7"/>
  <c r="DK255" i="7"/>
  <c r="AM256" i="7"/>
  <c r="AU261" i="7"/>
  <c r="BE264" i="7"/>
  <c r="AK264" i="7"/>
  <c r="U264" i="7"/>
  <c r="BC264" i="7"/>
  <c r="AI264" i="7"/>
  <c r="S264" i="7"/>
  <c r="BU264" i="7"/>
  <c r="BA264" i="7"/>
  <c r="AG264" i="7"/>
  <c r="O264" i="7"/>
  <c r="BM264" i="7"/>
  <c r="BI246" i="7"/>
  <c r="EE250" i="7"/>
  <c r="AU251" i="7"/>
  <c r="BM251" i="7"/>
  <c r="EO255" i="7"/>
  <c r="DS255" i="7"/>
  <c r="EK255" i="7"/>
  <c r="DQ255" i="7"/>
  <c r="EI255" i="7"/>
  <c r="AU256" i="7"/>
  <c r="AY261" i="7"/>
  <c r="BG330" i="7"/>
  <c r="BM335" i="7"/>
  <c r="BG353" i="7"/>
  <c r="BU353" i="7"/>
  <c r="AU353" i="7"/>
  <c r="U353" i="7"/>
  <c r="BU366" i="7"/>
  <c r="BG366" i="7"/>
  <c r="AQ366" i="7"/>
  <c r="AA366" i="7"/>
  <c r="BK366" i="7"/>
  <c r="AW366" i="7"/>
  <c r="AG366" i="7"/>
  <c r="Q366" i="7"/>
  <c r="BU271" i="7"/>
  <c r="K308" i="7"/>
  <c r="AM329" i="7"/>
  <c r="AG330" i="7"/>
  <c r="BS330" i="7"/>
  <c r="BG331" i="7"/>
  <c r="S332" i="7"/>
  <c r="BQ332" i="7"/>
  <c r="BG333" i="7"/>
  <c r="AE335" i="7"/>
  <c r="BQ335" i="7"/>
  <c r="S336" i="7"/>
  <c r="AC338" i="7"/>
  <c r="AW338" i="7"/>
  <c r="BI341" i="7"/>
  <c r="AC342" i="7"/>
  <c r="W352" i="7"/>
  <c r="AW352" i="7"/>
  <c r="AE353" i="7"/>
  <c r="BE353" i="7"/>
  <c r="O354" i="7"/>
  <c r="AG354" i="7"/>
  <c r="AY354" i="7"/>
  <c r="AG357" i="7"/>
  <c r="AY357" i="7"/>
  <c r="BS359" i="7"/>
  <c r="BG359" i="7"/>
  <c r="AQ359" i="7"/>
  <c r="W359" i="7"/>
  <c r="BQ360" i="7"/>
  <c r="BU360" i="7"/>
  <c r="W366" i="7"/>
  <c r="AS366" i="7"/>
  <c r="BM366" i="7"/>
  <c r="AC368" i="7"/>
  <c r="AW372" i="7"/>
  <c r="Q372" i="7"/>
  <c r="AQ372" i="7"/>
  <c r="O372" i="7"/>
  <c r="AM372" i="7"/>
  <c r="BG372" i="7"/>
  <c r="W372" i="7"/>
  <c r="AS329" i="7"/>
  <c r="Q330" i="7"/>
  <c r="AK330" i="7"/>
  <c r="BU330" i="7"/>
  <c r="U332" i="7"/>
  <c r="BO335" i="7"/>
  <c r="BU335" i="7"/>
  <c r="AC336" i="7"/>
  <c r="BA338" i="7"/>
  <c r="AA352" i="7"/>
  <c r="BA352" i="7"/>
  <c r="AG353" i="7"/>
  <c r="BI353" i="7"/>
  <c r="BQ354" i="7"/>
  <c r="BO354" i="7"/>
  <c r="BA354" i="7"/>
  <c r="AK354" i="7"/>
  <c r="U354" i="7"/>
  <c r="BU354" i="7"/>
  <c r="BO357" i="7"/>
  <c r="BI357" i="7"/>
  <c r="AU357" i="7"/>
  <c r="AE357" i="7"/>
  <c r="O357" i="7"/>
  <c r="BS357" i="7"/>
  <c r="Y366" i="7"/>
  <c r="AU366" i="7"/>
  <c r="BO366" i="7"/>
  <c r="BM368" i="7"/>
  <c r="BI368" i="7"/>
  <c r="AQ368" i="7"/>
  <c r="Y368" i="7"/>
  <c r="BU368" i="7"/>
  <c r="BE368" i="7"/>
  <c r="AM368" i="7"/>
  <c r="BO368" i="7"/>
  <c r="AW368" i="7"/>
  <c r="AE368" i="7"/>
  <c r="AG335" i="7"/>
  <c r="AK353" i="7"/>
  <c r="BK353" i="7"/>
  <c r="AC366" i="7"/>
  <c r="AY366" i="7"/>
  <c r="BQ366" i="7"/>
  <c r="BU270" i="7"/>
  <c r="AQ271" i="7"/>
  <c r="AU272" i="7"/>
  <c r="BM272" i="7"/>
  <c r="K282" i="7"/>
  <c r="S328" i="7"/>
  <c r="O329" i="7"/>
  <c r="BM329" i="7"/>
  <c r="U330" i="7"/>
  <c r="AO330" i="7"/>
  <c r="O332" i="7"/>
  <c r="BC333" i="7"/>
  <c r="Q334" i="7"/>
  <c r="O335" i="7"/>
  <c r="AI335" i="7"/>
  <c r="O336" i="7"/>
  <c r="AS337" i="7"/>
  <c r="BO337" i="7"/>
  <c r="BE338" i="7"/>
  <c r="AW339" i="7"/>
  <c r="O341" i="7"/>
  <c r="AK341" i="7"/>
  <c r="AI342" i="7"/>
  <c r="AM351" i="7"/>
  <c r="AG352" i="7"/>
  <c r="BE352" i="7"/>
  <c r="AM353" i="7"/>
  <c r="BO353" i="7"/>
  <c r="W354" i="7"/>
  <c r="AO354" i="7"/>
  <c r="BE354" i="7"/>
  <c r="BK355" i="7"/>
  <c r="BE355" i="7"/>
  <c r="AM355" i="7"/>
  <c r="S355" i="7"/>
  <c r="U357" i="7"/>
  <c r="AM357" i="7"/>
  <c r="BC357" i="7"/>
  <c r="S359" i="7"/>
  <c r="AM359" i="7"/>
  <c r="BI359" i="7"/>
  <c r="BU362" i="7"/>
  <c r="AE362" i="7"/>
  <c r="BO363" i="7"/>
  <c r="AI363" i="7"/>
  <c r="AI365" i="7"/>
  <c r="AE366" i="7"/>
  <c r="BA366" i="7"/>
  <c r="BS366" i="7"/>
  <c r="BS367" i="7"/>
  <c r="AW367" i="7"/>
  <c r="AA367" i="7"/>
  <c r="BI367" i="7"/>
  <c r="AG367" i="7"/>
  <c r="O368" i="7"/>
  <c r="AO368" i="7"/>
  <c r="BQ368" i="7"/>
  <c r="BU371" i="7"/>
  <c r="BO371" i="7"/>
  <c r="AS371" i="7"/>
  <c r="AC371" i="7"/>
  <c r="BM371" i="7"/>
  <c r="AQ371" i="7"/>
  <c r="AA371" i="7"/>
  <c r="BG371" i="7"/>
  <c r="AO371" i="7"/>
  <c r="W371" i="7"/>
  <c r="BS371" i="7"/>
  <c r="AY371" i="7"/>
  <c r="AI371" i="7"/>
  <c r="O371" i="7"/>
  <c r="BU372" i="7"/>
  <c r="AU265" i="7"/>
  <c r="BM265" i="7"/>
  <c r="AK266" i="7"/>
  <c r="AM269" i="7"/>
  <c r="AM270" i="7"/>
  <c r="BC271" i="7"/>
  <c r="Q272" i="7"/>
  <c r="AE272" i="7"/>
  <c r="AW272" i="7"/>
  <c r="BO272" i="7"/>
  <c r="AA329" i="7"/>
  <c r="Y330" i="7"/>
  <c r="BA330" i="7"/>
  <c r="AG332" i="7"/>
  <c r="BU333" i="7"/>
  <c r="Q335" i="7"/>
  <c r="AU335" i="7"/>
  <c r="AO336" i="7"/>
  <c r="O338" i="7"/>
  <c r="AG338" i="7"/>
  <c r="BG338" i="7"/>
  <c r="Q341" i="7"/>
  <c r="AO341" i="7"/>
  <c r="AU342" i="7"/>
  <c r="AQ351" i="7"/>
  <c r="AK352" i="7"/>
  <c r="BG352" i="7"/>
  <c r="O353" i="7"/>
  <c r="AQ353" i="7"/>
  <c r="Y354" i="7"/>
  <c r="AQ354" i="7"/>
  <c r="BG354" i="7"/>
  <c r="W357" i="7"/>
  <c r="AO357" i="7"/>
  <c r="BE357" i="7"/>
  <c r="U359" i="7"/>
  <c r="AS359" i="7"/>
  <c r="BK359" i="7"/>
  <c r="U360" i="7"/>
  <c r="BO365" i="7"/>
  <c r="BI365" i="7"/>
  <c r="AO365" i="7"/>
  <c r="S365" i="7"/>
  <c r="AI366" i="7"/>
  <c r="BC366" i="7"/>
  <c r="AE367" i="7"/>
  <c r="BK367" i="7"/>
  <c r="Q368" i="7"/>
  <c r="AS368" i="7"/>
  <c r="BS368" i="7"/>
  <c r="BG369" i="7"/>
  <c r="AK369" i="7"/>
  <c r="BO369" i="7"/>
  <c r="AG369" i="7"/>
  <c r="BI369" i="7"/>
  <c r="AA369" i="7"/>
  <c r="AS369" i="7"/>
  <c r="O369" i="7"/>
  <c r="AW371" i="7"/>
  <c r="Q265" i="7"/>
  <c r="AE265" i="7"/>
  <c r="AW265" i="7"/>
  <c r="BO265" i="7"/>
  <c r="AM266" i="7"/>
  <c r="BU268" i="7"/>
  <c r="BE269" i="7"/>
  <c r="Y271" i="7"/>
  <c r="S272" i="7"/>
  <c r="AG272" i="7"/>
  <c r="AY272" i="7"/>
  <c r="BQ272" i="7"/>
  <c r="K290" i="7"/>
  <c r="K311" i="7"/>
  <c r="O328" i="7"/>
  <c r="BG329" i="7"/>
  <c r="AA330" i="7"/>
  <c r="AS332" i="7"/>
  <c r="BI334" i="7"/>
  <c r="S335" i="7"/>
  <c r="AY335" i="7"/>
  <c r="Q337" i="7"/>
  <c r="AY337" i="7"/>
  <c r="Q338" i="7"/>
  <c r="AK338" i="7"/>
  <c r="BM338" i="7"/>
  <c r="O339" i="7"/>
  <c r="BA339" i="7"/>
  <c r="AY340" i="7"/>
  <c r="BS340" i="7"/>
  <c r="S341" i="7"/>
  <c r="AS341" i="7"/>
  <c r="BC342" i="7"/>
  <c r="AW351" i="7"/>
  <c r="AM352" i="7"/>
  <c r="BK352" i="7"/>
  <c r="Q353" i="7"/>
  <c r="AW353" i="7"/>
  <c r="AA354" i="7"/>
  <c r="AS354" i="7"/>
  <c r="BI354" i="7"/>
  <c r="AK355" i="7"/>
  <c r="BI355" i="7"/>
  <c r="Y357" i="7"/>
  <c r="AQ357" i="7"/>
  <c r="BG357" i="7"/>
  <c r="AA359" i="7"/>
  <c r="AU359" i="7"/>
  <c r="BM359" i="7"/>
  <c r="AA360" i="7"/>
  <c r="O365" i="7"/>
  <c r="AQ365" i="7"/>
  <c r="BM365" i="7"/>
  <c r="O366" i="7"/>
  <c r="AK366" i="7"/>
  <c r="BE366" i="7"/>
  <c r="AM367" i="7"/>
  <c r="BQ367" i="7"/>
  <c r="U368" i="7"/>
  <c r="AU368" i="7"/>
  <c r="AU369" i="7"/>
  <c r="S371" i="7"/>
  <c r="BA371" i="7"/>
  <c r="S372" i="7"/>
  <c r="K307" i="7"/>
  <c r="BI330" i="7"/>
  <c r="BE330" i="7"/>
  <c r="AY332" i="7"/>
  <c r="U335" i="7"/>
  <c r="U338" i="7"/>
  <c r="AM338" i="7"/>
  <c r="BS338" i="7"/>
  <c r="BE342" i="7"/>
  <c r="Q352" i="7"/>
  <c r="AQ352" i="7"/>
  <c r="BO352" i="7"/>
  <c r="W353" i="7"/>
  <c r="BA353" i="7"/>
  <c r="AC354" i="7"/>
  <c r="AU354" i="7"/>
  <c r="BK354" i="7"/>
  <c r="O355" i="7"/>
  <c r="AO355" i="7"/>
  <c r="BM355" i="7"/>
  <c r="BU356" i="7"/>
  <c r="BK356" i="7"/>
  <c r="AU356" i="7"/>
  <c r="AC356" i="7"/>
  <c r="AA357" i="7"/>
  <c r="AS357" i="7"/>
  <c r="BK357" i="7"/>
  <c r="AC359" i="7"/>
  <c r="AW359" i="7"/>
  <c r="BQ359" i="7"/>
  <c r="AK360" i="7"/>
  <c r="U361" i="7"/>
  <c r="U362" i="7"/>
  <c r="BS362" i="7"/>
  <c r="AE363" i="7"/>
  <c r="W365" i="7"/>
  <c r="AS365" i="7"/>
  <c r="BQ365" i="7"/>
  <c r="S366" i="7"/>
  <c r="AM366" i="7"/>
  <c r="BI366" i="7"/>
  <c r="AQ367" i="7"/>
  <c r="BU367" i="7"/>
  <c r="W368" i="7"/>
  <c r="BA368" i="7"/>
  <c r="AY369" i="7"/>
  <c r="BU370" i="7"/>
  <c r="AO370" i="7"/>
  <c r="AE370" i="7"/>
  <c r="BS370" i="7"/>
  <c r="Y370" i="7"/>
  <c r="AS370" i="7"/>
  <c r="U371" i="7"/>
  <c r="BC371" i="7"/>
  <c r="AE372" i="7"/>
  <c r="BE374" i="7"/>
  <c r="AM374" i="7"/>
  <c r="AA374" i="7"/>
  <c r="S374" i="7"/>
  <c r="AU374" i="7"/>
  <c r="W395" i="7"/>
  <c r="AM395" i="7"/>
  <c r="BM395" i="7"/>
  <c r="EO425" i="7"/>
  <c r="DG425" i="7"/>
  <c r="EW425" i="7"/>
  <c r="DE425" i="7"/>
  <c r="ES425" i="7"/>
  <c r="EK425" i="7"/>
  <c r="DY425" i="7"/>
  <c r="DW425" i="7"/>
  <c r="DQ425" i="7"/>
  <c r="FC426" i="7"/>
  <c r="EU426" i="7"/>
  <c r="DY426" i="7"/>
  <c r="DG426" i="7"/>
  <c r="ES426" i="7"/>
  <c r="DU426" i="7"/>
  <c r="DE426" i="7"/>
  <c r="EO426" i="7"/>
  <c r="DS426" i="7"/>
  <c r="EK426" i="7"/>
  <c r="DQ426" i="7"/>
  <c r="EI426" i="7"/>
  <c r="DO426" i="7"/>
  <c r="FA426" i="7"/>
  <c r="EG426" i="7"/>
  <c r="DM426" i="7"/>
  <c r="EY426" i="7"/>
  <c r="EE426" i="7"/>
  <c r="DI426" i="7"/>
  <c r="W373" i="7"/>
  <c r="AY373" i="7"/>
  <c r="U388" i="7"/>
  <c r="AO388" i="7"/>
  <c r="BO388" i="7"/>
  <c r="U390" i="7"/>
  <c r="AK390" i="7"/>
  <c r="BG390" i="7"/>
  <c r="AW392" i="7"/>
  <c r="BQ392" i="7"/>
  <c r="W393" i="7"/>
  <c r="BG393" i="7"/>
  <c r="Y394" i="7"/>
  <c r="AW394" i="7"/>
  <c r="Y395" i="7"/>
  <c r="AQ395" i="7"/>
  <c r="BQ395" i="7"/>
  <c r="BK397" i="7"/>
  <c r="AI398" i="7"/>
  <c r="Y399" i="7"/>
  <c r="O401" i="7"/>
  <c r="AI401" i="7"/>
  <c r="BE401" i="7"/>
  <c r="AM403" i="7"/>
  <c r="Y404" i="7"/>
  <c r="AQ404" i="7"/>
  <c r="BI404" i="7"/>
  <c r="EC426" i="7"/>
  <c r="AC393" i="7"/>
  <c r="BK393" i="7"/>
  <c r="AC395" i="7"/>
  <c r="AU395" i="7"/>
  <c r="BS395" i="7"/>
  <c r="AQ398" i="7"/>
  <c r="Y418" i="7"/>
  <c r="O418" i="7"/>
  <c r="BI418" i="7"/>
  <c r="AS418" i="7"/>
  <c r="AM418" i="7"/>
  <c r="EW426" i="7"/>
  <c r="BQ393" i="7"/>
  <c r="AW395" i="7"/>
  <c r="BU395" i="7"/>
  <c r="EY413" i="7"/>
  <c r="FA413" i="7"/>
  <c r="DU413" i="7"/>
  <c r="ES413" i="7"/>
  <c r="DM413" i="7"/>
  <c r="EQ413" i="7"/>
  <c r="DK413" i="7"/>
  <c r="EK413" i="7"/>
  <c r="DE413" i="7"/>
  <c r="AG373" i="7"/>
  <c r="BE373" i="7"/>
  <c r="AY388" i="7"/>
  <c r="AC390" i="7"/>
  <c r="AU390" i="7"/>
  <c r="BO390" i="7"/>
  <c r="AE393" i="7"/>
  <c r="BG394" i="7"/>
  <c r="O395" i="7"/>
  <c r="AE395" i="7"/>
  <c r="BA395" i="7"/>
  <c r="BI398" i="7"/>
  <c r="BG399" i="7"/>
  <c r="W401" i="7"/>
  <c r="AO401" i="7"/>
  <c r="BO401" i="7"/>
  <c r="BA403" i="7"/>
  <c r="AG404" i="7"/>
  <c r="AY404" i="7"/>
  <c r="BQ404" i="7"/>
  <c r="DO413" i="7"/>
  <c r="AW390" i="7"/>
  <c r="BQ390" i="7"/>
  <c r="AK393" i="7"/>
  <c r="AG394" i="7"/>
  <c r="BM394" i="7"/>
  <c r="Q395" i="7"/>
  <c r="AG395" i="7"/>
  <c r="BC395" i="7"/>
  <c r="Q397" i="7"/>
  <c r="AS397" i="7"/>
  <c r="BU398" i="7"/>
  <c r="Y401" i="7"/>
  <c r="AS401" i="7"/>
  <c r="BS401" i="7"/>
  <c r="U403" i="7"/>
  <c r="BI403" i="7"/>
  <c r="Q404" i="7"/>
  <c r="AI404" i="7"/>
  <c r="BA404" i="7"/>
  <c r="BS404" i="7"/>
  <c r="BI406" i="7"/>
  <c r="BM406" i="7"/>
  <c r="BC406" i="7"/>
  <c r="EA413" i="7"/>
  <c r="FC424" i="7"/>
  <c r="EO424" i="7"/>
  <c r="DU424" i="7"/>
  <c r="DG424" i="7"/>
  <c r="EK424" i="7"/>
  <c r="DS424" i="7"/>
  <c r="DE424" i="7"/>
  <c r="FA424" i="7"/>
  <c r="EI424" i="7"/>
  <c r="DQ424" i="7"/>
  <c r="EY424" i="7"/>
  <c r="EG424" i="7"/>
  <c r="DO424" i="7"/>
  <c r="EW424" i="7"/>
  <c r="EE424" i="7"/>
  <c r="DM424" i="7"/>
  <c r="EU424" i="7"/>
  <c r="EC424" i="7"/>
  <c r="DK424" i="7"/>
  <c r="ES424" i="7"/>
  <c r="EA424" i="7"/>
  <c r="DI424" i="7"/>
  <c r="AM373" i="7"/>
  <c r="BS373" i="7"/>
  <c r="BG387" i="7"/>
  <c r="O388" i="7"/>
  <c r="AG388" i="7"/>
  <c r="BE388" i="7"/>
  <c r="BG389" i="7"/>
  <c r="O390" i="7"/>
  <c r="AE390" i="7"/>
  <c r="AY390" i="7"/>
  <c r="BS390" i="7"/>
  <c r="W392" i="7"/>
  <c r="AM392" i="7"/>
  <c r="BK392" i="7"/>
  <c r="AQ393" i="7"/>
  <c r="AM394" i="7"/>
  <c r="BS394" i="7"/>
  <c r="S395" i="7"/>
  <c r="AI395" i="7"/>
  <c r="BE395" i="7"/>
  <c r="W397" i="7"/>
  <c r="AY397" i="7"/>
  <c r="S398" i="7"/>
  <c r="AA401" i="7"/>
  <c r="AW401" i="7"/>
  <c r="BU401" i="7"/>
  <c r="BK402" i="7"/>
  <c r="AA403" i="7"/>
  <c r="BQ403" i="7"/>
  <c r="S404" i="7"/>
  <c r="AK404" i="7"/>
  <c r="BC404" i="7"/>
  <c r="BU404" i="7"/>
  <c r="AI406" i="7"/>
  <c r="EC413" i="7"/>
  <c r="DY424" i="7"/>
  <c r="BU373" i="7"/>
  <c r="Q390" i="7"/>
  <c r="AG390" i="7"/>
  <c r="BA390" i="7"/>
  <c r="O393" i="7"/>
  <c r="AU393" i="7"/>
  <c r="U395" i="7"/>
  <c r="AK395" i="7"/>
  <c r="AA398" i="7"/>
  <c r="BA401" i="7"/>
  <c r="EE413" i="7"/>
  <c r="EQ424" i="7"/>
  <c r="BG503" i="7"/>
  <c r="BK407" i="7"/>
  <c r="Q419" i="7"/>
  <c r="AQ419" i="7"/>
  <c r="EM423" i="7"/>
  <c r="DQ427" i="7"/>
  <c r="EI427" i="7"/>
  <c r="FA427" i="7"/>
  <c r="EQ431" i="7"/>
  <c r="DS432" i="7"/>
  <c r="EY432" i="7"/>
  <c r="DW433" i="7"/>
  <c r="FA433" i="7"/>
  <c r="EA434" i="7"/>
  <c r="FC434" i="7"/>
  <c r="EI447" i="7"/>
  <c r="EE448" i="7"/>
  <c r="EA449" i="7"/>
  <c r="ES450" i="7"/>
  <c r="W464" i="7"/>
  <c r="BK464" i="7"/>
  <c r="O465" i="7"/>
  <c r="U467" i="7"/>
  <c r="AS467" i="7"/>
  <c r="BO467" i="7"/>
  <c r="AQ468" i="7"/>
  <c r="AC469" i="7"/>
  <c r="AW469" i="7"/>
  <c r="BQ469" i="7"/>
  <c r="S470" i="7"/>
  <c r="AG470" i="7"/>
  <c r="AY470" i="7"/>
  <c r="BQ470" i="7"/>
  <c r="U471" i="7"/>
  <c r="AK471" i="7"/>
  <c r="BG471" i="7"/>
  <c r="BC473" i="7"/>
  <c r="W474" i="7"/>
  <c r="AO474" i="7"/>
  <c r="BI474" i="7"/>
  <c r="AA475" i="7"/>
  <c r="AS475" i="7"/>
  <c r="BK475" i="7"/>
  <c r="AA491" i="7"/>
  <c r="AQ491" i="7"/>
  <c r="BO491" i="7"/>
  <c r="U492" i="7"/>
  <c r="Q494" i="7"/>
  <c r="AI494" i="7"/>
  <c r="BK494" i="7"/>
  <c r="AI495" i="7"/>
  <c r="BO495" i="7"/>
  <c r="W496" i="7"/>
  <c r="BG496" i="7"/>
  <c r="Q497" i="7"/>
  <c r="BQ497" i="7"/>
  <c r="U498" i="7"/>
  <c r="AI498" i="7"/>
  <c r="BA498" i="7"/>
  <c r="BS498" i="7"/>
  <c r="S499" i="7"/>
  <c r="AK499" i="7"/>
  <c r="BM499" i="7"/>
  <c r="O500" i="7"/>
  <c r="O502" i="7"/>
  <c r="AG502" i="7"/>
  <c r="BE502" i="7"/>
  <c r="AG503" i="7"/>
  <c r="BM503" i="7"/>
  <c r="U504" i="7"/>
  <c r="BG504" i="7"/>
  <c r="U505" i="7"/>
  <c r="BS407" i="7"/>
  <c r="K416" i="7"/>
  <c r="W419" i="7"/>
  <c r="AW419" i="7"/>
  <c r="DK423" i="7"/>
  <c r="EQ423" i="7"/>
  <c r="DE427" i="7"/>
  <c r="DS427" i="7"/>
  <c r="EK427" i="7"/>
  <c r="DE429" i="7"/>
  <c r="DO431" i="7"/>
  <c r="EU431" i="7"/>
  <c r="DW432" i="7"/>
  <c r="FC432" i="7"/>
  <c r="DY433" i="7"/>
  <c r="FC433" i="7"/>
  <c r="DE434" i="7"/>
  <c r="EE434" i="7"/>
  <c r="DI447" i="7"/>
  <c r="EO447" i="7"/>
  <c r="EK448" i="7"/>
  <c r="EG449" i="7"/>
  <c r="BO464" i="7"/>
  <c r="AU467" i="7"/>
  <c r="O469" i="7"/>
  <c r="AE469" i="7"/>
  <c r="AY469" i="7"/>
  <c r="BS469" i="7"/>
  <c r="U470" i="7"/>
  <c r="AI470" i="7"/>
  <c r="BA470" i="7"/>
  <c r="BU470" i="7"/>
  <c r="W471" i="7"/>
  <c r="AO471" i="7"/>
  <c r="BI471" i="7"/>
  <c r="BS473" i="7"/>
  <c r="AQ474" i="7"/>
  <c r="BM474" i="7"/>
  <c r="O475" i="7"/>
  <c r="AC475" i="7"/>
  <c r="AU475" i="7"/>
  <c r="BM475" i="7"/>
  <c r="AC491" i="7"/>
  <c r="AU491" i="7"/>
  <c r="BQ491" i="7"/>
  <c r="O493" i="7"/>
  <c r="S494" i="7"/>
  <c r="AM494" i="7"/>
  <c r="BM494" i="7"/>
  <c r="O495" i="7"/>
  <c r="AO495" i="7"/>
  <c r="BU495" i="7"/>
  <c r="AC496" i="7"/>
  <c r="BO496" i="7"/>
  <c r="W497" i="7"/>
  <c r="W498" i="7"/>
  <c r="AK498" i="7"/>
  <c r="BC498" i="7"/>
  <c r="BU498" i="7"/>
  <c r="U499" i="7"/>
  <c r="AO499" i="7"/>
  <c r="BO499" i="7"/>
  <c r="U500" i="7"/>
  <c r="Q502" i="7"/>
  <c r="AI502" i="7"/>
  <c r="BK502" i="7"/>
  <c r="AI503" i="7"/>
  <c r="BO503" i="7"/>
  <c r="W504" i="7"/>
  <c r="BQ504" i="7"/>
  <c r="K417" i="7"/>
  <c r="DG427" i="7"/>
  <c r="DU427" i="7"/>
  <c r="EO427" i="7"/>
  <c r="EA432" i="7"/>
  <c r="DG433" i="7"/>
  <c r="EC433" i="7"/>
  <c r="EI434" i="7"/>
  <c r="EU448" i="7"/>
  <c r="Q469" i="7"/>
  <c r="AG469" i="7"/>
  <c r="BA469" i="7"/>
  <c r="BU469" i="7"/>
  <c r="W470" i="7"/>
  <c r="AK470" i="7"/>
  <c r="BE470" i="7"/>
  <c r="AQ471" i="7"/>
  <c r="BM471" i="7"/>
  <c r="W473" i="7"/>
  <c r="Q475" i="7"/>
  <c r="AE475" i="7"/>
  <c r="AW475" i="7"/>
  <c r="BO475" i="7"/>
  <c r="AW491" i="7"/>
  <c r="BU491" i="7"/>
  <c r="U494" i="7"/>
  <c r="AO494" i="7"/>
  <c r="BO494" i="7"/>
  <c r="S495" i="7"/>
  <c r="AQ495" i="7"/>
  <c r="BQ496" i="7"/>
  <c r="Y498" i="7"/>
  <c r="AM498" i="7"/>
  <c r="BE498" i="7"/>
  <c r="W499" i="7"/>
  <c r="AQ499" i="7"/>
  <c r="BQ499" i="7"/>
  <c r="O501" i="7"/>
  <c r="S502" i="7"/>
  <c r="AM502" i="7"/>
  <c r="BM502" i="7"/>
  <c r="O503" i="7"/>
  <c r="AO503" i="7"/>
  <c r="BU503" i="7"/>
  <c r="AC504" i="7"/>
  <c r="AI505" i="7"/>
  <c r="DY427" i="7"/>
  <c r="EQ427" i="7"/>
  <c r="EC432" i="7"/>
  <c r="EK433" i="7"/>
  <c r="FA448" i="7"/>
  <c r="AO470" i="7"/>
  <c r="BG470" i="7"/>
  <c r="S503" i="7"/>
  <c r="AQ503" i="7"/>
  <c r="BI419" i="7"/>
  <c r="DI427" i="7"/>
  <c r="EA427" i="7"/>
  <c r="ES427" i="7"/>
  <c r="EE429" i="7"/>
  <c r="DW431" i="7"/>
  <c r="DE432" i="7"/>
  <c r="EM432" i="7"/>
  <c r="DI433" i="7"/>
  <c r="EM433" i="7"/>
  <c r="DO434" i="7"/>
  <c r="DG448" i="7"/>
  <c r="EW449" i="7"/>
  <c r="Y466" i="7"/>
  <c r="U469" i="7"/>
  <c r="AK469" i="7"/>
  <c r="BE469" i="7"/>
  <c r="Y470" i="7"/>
  <c r="AQ470" i="7"/>
  <c r="BI470" i="7"/>
  <c r="AA471" i="7"/>
  <c r="AW471" i="7"/>
  <c r="BQ471" i="7"/>
  <c r="AC473" i="7"/>
  <c r="U475" i="7"/>
  <c r="AI475" i="7"/>
  <c r="BA475" i="7"/>
  <c r="BU475" i="7"/>
  <c r="Q491" i="7"/>
  <c r="AG491" i="7"/>
  <c r="BA491" i="7"/>
  <c r="AA494" i="7"/>
  <c r="AW494" i="7"/>
  <c r="BU494" i="7"/>
  <c r="AA495" i="7"/>
  <c r="AY495" i="7"/>
  <c r="AK496" i="7"/>
  <c r="AK497" i="7"/>
  <c r="AC498" i="7"/>
  <c r="AQ498" i="7"/>
  <c r="BK498" i="7"/>
  <c r="AC499" i="7"/>
  <c r="AY499" i="7"/>
  <c r="Y502" i="7"/>
  <c r="AU502" i="7"/>
  <c r="BS502" i="7"/>
  <c r="U503" i="7"/>
  <c r="AW503" i="7"/>
  <c r="AI504" i="7"/>
  <c r="BO505" i="7"/>
  <c r="EQ432" i="7"/>
  <c r="AY494" i="7"/>
  <c r="AC495" i="7"/>
  <c r="BE495" i="7"/>
  <c r="AU498" i="7"/>
  <c r="BM498" i="7"/>
  <c r="BA499" i="7"/>
  <c r="AA502" i="7"/>
  <c r="AW502" i="7"/>
  <c r="BU502" i="7"/>
  <c r="AA503" i="7"/>
  <c r="AY503" i="7"/>
  <c r="AK504" i="7"/>
  <c r="K419" i="7"/>
  <c r="DM427" i="7"/>
  <c r="EE427" i="7"/>
  <c r="EW427" i="7"/>
  <c r="DM432" i="7"/>
  <c r="DQ433" i="7"/>
  <c r="DM446" i="7"/>
  <c r="DO448" i="7"/>
  <c r="DM450" i="7"/>
  <c r="BE466" i="7"/>
  <c r="AS469" i="7"/>
  <c r="O470" i="7"/>
  <c r="AC470" i="7"/>
  <c r="AU470" i="7"/>
  <c r="BM470" i="7"/>
  <c r="AU473" i="7"/>
  <c r="AO475" i="7"/>
  <c r="BG475" i="7"/>
  <c r="BG495" i="7"/>
  <c r="AY502" i="7"/>
  <c r="AC503" i="7"/>
  <c r="BE503" i="7"/>
  <c r="AQ504" i="7"/>
  <c r="O46" i="7"/>
  <c r="AS46" i="7"/>
  <c r="Y43" i="7"/>
  <c r="AM43" i="7"/>
  <c r="BC43" i="7"/>
  <c r="BS43" i="7"/>
  <c r="AA45" i="7"/>
  <c r="AO45" i="7"/>
  <c r="BE45" i="7"/>
  <c r="Q46" i="7"/>
  <c r="AE46" i="7"/>
  <c r="AU46" i="7"/>
  <c r="BK46" i="7"/>
  <c r="O49" i="7"/>
  <c r="AE49" i="7"/>
  <c r="AS49" i="7"/>
  <c r="BI49" i="7"/>
  <c r="O51" i="7"/>
  <c r="AE51" i="7"/>
  <c r="AS51" i="7"/>
  <c r="BI51" i="7"/>
  <c r="W53" i="7"/>
  <c r="AM53" i="7"/>
  <c r="BA53" i="7"/>
  <c r="BQ53" i="7"/>
  <c r="AC55" i="7"/>
  <c r="AS55" i="7"/>
  <c r="BI55" i="7"/>
  <c r="Y57" i="7"/>
  <c r="AO57" i="7"/>
  <c r="BE57" i="7"/>
  <c r="AA61" i="7"/>
  <c r="AO61" i="7"/>
  <c r="BE61" i="7"/>
  <c r="AS62" i="7"/>
  <c r="BI62" i="7"/>
  <c r="Q63" i="7"/>
  <c r="AE63" i="7"/>
  <c r="AU63" i="7"/>
  <c r="BK63" i="7"/>
  <c r="Y65" i="7"/>
  <c r="AM65" i="7"/>
  <c r="BC65" i="7"/>
  <c r="BS65" i="7"/>
  <c r="AA66" i="7"/>
  <c r="AO66" i="7"/>
  <c r="BE66" i="7"/>
  <c r="O71" i="7"/>
  <c r="AE71" i="7"/>
  <c r="AW71" i="7"/>
  <c r="BO71" i="7"/>
  <c r="K72" i="7"/>
  <c r="O77" i="7"/>
  <c r="AE77" i="7"/>
  <c r="AW77" i="7"/>
  <c r="BO77" i="7"/>
  <c r="BQ80" i="7"/>
  <c r="BA80" i="7"/>
  <c r="AK80" i="7"/>
  <c r="W80" i="7"/>
  <c r="AU80" i="7"/>
  <c r="BM80" i="7"/>
  <c r="W81" i="7"/>
  <c r="AS81" i="7"/>
  <c r="BM81" i="7"/>
  <c r="BK83" i="7"/>
  <c r="AU83" i="7"/>
  <c r="AE83" i="7"/>
  <c r="Q83" i="7"/>
  <c r="BO83" i="7"/>
  <c r="AY83" i="7"/>
  <c r="AI83" i="7"/>
  <c r="U83" i="7"/>
  <c r="BA83" i="7"/>
  <c r="W86" i="7"/>
  <c r="AO86" i="7"/>
  <c r="BM86" i="7"/>
  <c r="AA87" i="7"/>
  <c r="AS87" i="7"/>
  <c r="BQ87" i="7"/>
  <c r="AE89" i="7"/>
  <c r="AY89" i="7"/>
  <c r="Y93" i="7"/>
  <c r="AQ93" i="7"/>
  <c r="BK93" i="7"/>
  <c r="AA94" i="7"/>
  <c r="AU94" i="7"/>
  <c r="DE94" i="7"/>
  <c r="EC94" i="7"/>
  <c r="U96" i="7"/>
  <c r="AS96" i="7"/>
  <c r="BS96" i="7"/>
  <c r="AE97" i="7"/>
  <c r="BE97" i="7"/>
  <c r="U104" i="7"/>
  <c r="AY104" i="7"/>
  <c r="Q105" i="7"/>
  <c r="AU105" i="7"/>
  <c r="AS133" i="7"/>
  <c r="BG160" i="7"/>
  <c r="AQ160" i="7"/>
  <c r="AC160" i="7"/>
  <c r="BS160" i="7"/>
  <c r="BC160" i="7"/>
  <c r="AM160" i="7"/>
  <c r="Y160" i="7"/>
  <c r="BQ160" i="7"/>
  <c r="BA160" i="7"/>
  <c r="AK160" i="7"/>
  <c r="W160" i="7"/>
  <c r="BO160" i="7"/>
  <c r="AY160" i="7"/>
  <c r="AI160" i="7"/>
  <c r="U160" i="7"/>
  <c r="BE160" i="7"/>
  <c r="AA160" i="7"/>
  <c r="AW160" i="7"/>
  <c r="S160" i="7"/>
  <c r="AU160" i="7"/>
  <c r="Q160" i="7"/>
  <c r="AS160" i="7"/>
  <c r="O160" i="7"/>
  <c r="AO160" i="7"/>
  <c r="BM160" i="7"/>
  <c r="AG160" i="7"/>
  <c r="BK160" i="7"/>
  <c r="AE160" i="7"/>
  <c r="DI24" i="7"/>
  <c r="DY24" i="7"/>
  <c r="EO24" i="7"/>
  <c r="AS41" i="7"/>
  <c r="BI41" i="7"/>
  <c r="U42" i="7"/>
  <c r="AI42" i="7"/>
  <c r="AY42" i="7"/>
  <c r="BO42" i="7"/>
  <c r="AA43" i="7"/>
  <c r="AO43" i="7"/>
  <c r="BE43" i="7"/>
  <c r="AC45" i="7"/>
  <c r="AQ45" i="7"/>
  <c r="BG45" i="7"/>
  <c r="S46" i="7"/>
  <c r="AG46" i="7"/>
  <c r="AW46" i="7"/>
  <c r="BM46" i="7"/>
  <c r="BG48" i="7"/>
  <c r="Q49" i="7"/>
  <c r="AG49" i="7"/>
  <c r="AU49" i="7"/>
  <c r="BK49" i="7"/>
  <c r="BG50" i="7"/>
  <c r="Q51" i="7"/>
  <c r="AG51" i="7"/>
  <c r="AU51" i="7"/>
  <c r="BK51" i="7"/>
  <c r="Y53" i="7"/>
  <c r="AO53" i="7"/>
  <c r="BC53" i="7"/>
  <c r="BS53" i="7"/>
  <c r="BG54" i="7"/>
  <c r="O55" i="7"/>
  <c r="AE55" i="7"/>
  <c r="AU55" i="7"/>
  <c r="BK55" i="7"/>
  <c r="AA57" i="7"/>
  <c r="AQ57" i="7"/>
  <c r="BG57" i="7"/>
  <c r="U59" i="7"/>
  <c r="AI59" i="7"/>
  <c r="AY59" i="7"/>
  <c r="BO59" i="7"/>
  <c r="AC61" i="7"/>
  <c r="AQ61" i="7"/>
  <c r="BG61" i="7"/>
  <c r="Q62" i="7"/>
  <c r="AE62" i="7"/>
  <c r="AU62" i="7"/>
  <c r="BK62" i="7"/>
  <c r="S63" i="7"/>
  <c r="AG63" i="7"/>
  <c r="AW63" i="7"/>
  <c r="BM63" i="7"/>
  <c r="AA65" i="7"/>
  <c r="AO65" i="7"/>
  <c r="BE65" i="7"/>
  <c r="AC66" i="7"/>
  <c r="AQ66" i="7"/>
  <c r="BG66" i="7"/>
  <c r="AS67" i="7"/>
  <c r="BI67" i="7"/>
  <c r="S68" i="7"/>
  <c r="AI68" i="7"/>
  <c r="BA68" i="7"/>
  <c r="BS68" i="7"/>
  <c r="Q71" i="7"/>
  <c r="AG71" i="7"/>
  <c r="AY71" i="7"/>
  <c r="BQ71" i="7"/>
  <c r="BE72" i="7"/>
  <c r="AO72" i="7"/>
  <c r="AA72" i="7"/>
  <c r="AU72" i="7"/>
  <c r="BM72" i="7"/>
  <c r="BG74" i="7"/>
  <c r="AQ74" i="7"/>
  <c r="AC74" i="7"/>
  <c r="AU74" i="7"/>
  <c r="BM74" i="7"/>
  <c r="S76" i="7"/>
  <c r="AK76" i="7"/>
  <c r="BC76" i="7"/>
  <c r="Q77" i="7"/>
  <c r="AG77" i="7"/>
  <c r="AY77" i="7"/>
  <c r="BQ77" i="7"/>
  <c r="U79" i="7"/>
  <c r="AK79" i="7"/>
  <c r="BC79" i="7"/>
  <c r="O80" i="7"/>
  <c r="AE80" i="7"/>
  <c r="AW80" i="7"/>
  <c r="BO80" i="7"/>
  <c r="AA81" i="7"/>
  <c r="AU81" i="7"/>
  <c r="BG82" i="7"/>
  <c r="AQ82" i="7"/>
  <c r="AC82" i="7"/>
  <c r="BK82" i="7"/>
  <c r="AU82" i="7"/>
  <c r="AE82" i="7"/>
  <c r="Q82" i="7"/>
  <c r="AY82" i="7"/>
  <c r="BS82" i="7"/>
  <c r="AG83" i="7"/>
  <c r="BC83" i="7"/>
  <c r="Q84" i="7"/>
  <c r="AK84" i="7"/>
  <c r="BG84" i="7"/>
  <c r="Y86" i="7"/>
  <c r="AS86" i="7"/>
  <c r="BO86" i="7"/>
  <c r="AC87" i="7"/>
  <c r="AW87" i="7"/>
  <c r="BM88" i="7"/>
  <c r="AW88" i="7"/>
  <c r="AG88" i="7"/>
  <c r="S88" i="7"/>
  <c r="BQ88" i="7"/>
  <c r="BA88" i="7"/>
  <c r="AK88" i="7"/>
  <c r="W88" i="7"/>
  <c r="AY88" i="7"/>
  <c r="O89" i="7"/>
  <c r="AG89" i="7"/>
  <c r="BC89" i="7"/>
  <c r="AA93" i="7"/>
  <c r="AS93" i="7"/>
  <c r="BO93" i="7"/>
  <c r="AC94" i="7"/>
  <c r="DG94" i="7"/>
  <c r="EG94" i="7"/>
  <c r="Y96" i="7"/>
  <c r="AW96" i="7"/>
  <c r="AI97" i="7"/>
  <c r="BI97" i="7"/>
  <c r="AM100" i="7"/>
  <c r="BS100" i="7"/>
  <c r="Y104" i="7"/>
  <c r="BC104" i="7"/>
  <c r="W105" i="7"/>
  <c r="BA105" i="7"/>
  <c r="AY114" i="7"/>
  <c r="BI133" i="7"/>
  <c r="BI160" i="7"/>
  <c r="AC43" i="7"/>
  <c r="AQ43" i="7"/>
  <c r="BG43" i="7"/>
  <c r="AS45" i="7"/>
  <c r="BI45" i="7"/>
  <c r="U46" i="7"/>
  <c r="AI46" i="7"/>
  <c r="AY46" i="7"/>
  <c r="BO46" i="7"/>
  <c r="S49" i="7"/>
  <c r="AI49" i="7"/>
  <c r="AW49" i="7"/>
  <c r="BM49" i="7"/>
  <c r="S51" i="7"/>
  <c r="AI51" i="7"/>
  <c r="AW51" i="7"/>
  <c r="BM51" i="7"/>
  <c r="AA53" i="7"/>
  <c r="AQ53" i="7"/>
  <c r="BE53" i="7"/>
  <c r="AC57" i="7"/>
  <c r="AS57" i="7"/>
  <c r="BI57" i="7"/>
  <c r="AS61" i="7"/>
  <c r="BI61" i="7"/>
  <c r="U63" i="7"/>
  <c r="AI63" i="7"/>
  <c r="AY63" i="7"/>
  <c r="BO63" i="7"/>
  <c r="AC65" i="7"/>
  <c r="AQ65" i="7"/>
  <c r="BG65" i="7"/>
  <c r="AS66" i="7"/>
  <c r="BI66" i="7"/>
  <c r="S71" i="7"/>
  <c r="AI71" i="7"/>
  <c r="BA71" i="7"/>
  <c r="S77" i="7"/>
  <c r="AI77" i="7"/>
  <c r="BA77" i="7"/>
  <c r="BS77" i="7"/>
  <c r="BS81" i="7"/>
  <c r="BC81" i="7"/>
  <c r="AM81" i="7"/>
  <c r="Y81" i="7"/>
  <c r="BG81" i="7"/>
  <c r="AQ81" i="7"/>
  <c r="AC81" i="7"/>
  <c r="AW81" i="7"/>
  <c r="BQ81" i="7"/>
  <c r="AA86" i="7"/>
  <c r="AW86" i="7"/>
  <c r="BK87" i="7"/>
  <c r="AU87" i="7"/>
  <c r="AE87" i="7"/>
  <c r="Q87" i="7"/>
  <c r="BO87" i="7"/>
  <c r="AY87" i="7"/>
  <c r="AI87" i="7"/>
  <c r="U87" i="7"/>
  <c r="BA87" i="7"/>
  <c r="Q89" i="7"/>
  <c r="AI89" i="7"/>
  <c r="BG89" i="7"/>
  <c r="AC93" i="7"/>
  <c r="AU93" i="7"/>
  <c r="BO94" i="7"/>
  <c r="AY94" i="7"/>
  <c r="AI94" i="7"/>
  <c r="U94" i="7"/>
  <c r="BI94" i="7"/>
  <c r="AS94" i="7"/>
  <c r="BS94" i="7"/>
  <c r="BC94" i="7"/>
  <c r="AM94" i="7"/>
  <c r="Y94" i="7"/>
  <c r="BA94" i="7"/>
  <c r="DK94" i="7"/>
  <c r="AC96" i="7"/>
  <c r="O97" i="7"/>
  <c r="AK97" i="7"/>
  <c r="BK97" i="7"/>
  <c r="AC104" i="7"/>
  <c r="AA105" i="7"/>
  <c r="BQ46" i="7"/>
  <c r="AY49" i="7"/>
  <c r="AY51" i="7"/>
  <c r="BG53" i="7"/>
  <c r="W63" i="7"/>
  <c r="AK63" i="7"/>
  <c r="BA63" i="7"/>
  <c r="BQ63" i="7"/>
  <c r="AS65" i="7"/>
  <c r="BI65" i="7"/>
  <c r="U71" i="7"/>
  <c r="AK71" i="7"/>
  <c r="BE71" i="7"/>
  <c r="U77" i="7"/>
  <c r="AK77" i="7"/>
  <c r="BC77" i="7"/>
  <c r="BG86" i="7"/>
  <c r="AQ86" i="7"/>
  <c r="AC86" i="7"/>
  <c r="BK86" i="7"/>
  <c r="AU86" i="7"/>
  <c r="AE86" i="7"/>
  <c r="Q86" i="7"/>
  <c r="AY86" i="7"/>
  <c r="BS86" i="7"/>
  <c r="S89" i="7"/>
  <c r="AM89" i="7"/>
  <c r="BI89" i="7"/>
  <c r="BM93" i="7"/>
  <c r="AW93" i="7"/>
  <c r="AG93" i="7"/>
  <c r="S93" i="7"/>
  <c r="BQ93" i="7"/>
  <c r="BA93" i="7"/>
  <c r="AK93" i="7"/>
  <c r="W93" i="7"/>
  <c r="AY93" i="7"/>
  <c r="ES94" i="7"/>
  <c r="EE94" i="7"/>
  <c r="DO94" i="7"/>
  <c r="EM94" i="7"/>
  <c r="DY94" i="7"/>
  <c r="DI94" i="7"/>
  <c r="EI94" i="7"/>
  <c r="DS94" i="7"/>
  <c r="BQ96" i="7"/>
  <c r="BA96" i="7"/>
  <c r="AK96" i="7"/>
  <c r="W96" i="7"/>
  <c r="BK96" i="7"/>
  <c r="AU96" i="7"/>
  <c r="AE96" i="7"/>
  <c r="Q96" i="7"/>
  <c r="BE96" i="7"/>
  <c r="AO96" i="7"/>
  <c r="AA96" i="7"/>
  <c r="BC96" i="7"/>
  <c r="Q97" i="7"/>
  <c r="AO97" i="7"/>
  <c r="BO97" i="7"/>
  <c r="BQ104" i="7"/>
  <c r="BA104" i="7"/>
  <c r="AK104" i="7"/>
  <c r="W104" i="7"/>
  <c r="BM104" i="7"/>
  <c r="AW104" i="7"/>
  <c r="AG104" i="7"/>
  <c r="S104" i="7"/>
  <c r="BK104" i="7"/>
  <c r="AU104" i="7"/>
  <c r="AE104" i="7"/>
  <c r="Q104" i="7"/>
  <c r="BE104" i="7"/>
  <c r="AO104" i="7"/>
  <c r="AA104" i="7"/>
  <c r="BI104" i="7"/>
  <c r="BS105" i="7"/>
  <c r="BC105" i="7"/>
  <c r="AM105" i="7"/>
  <c r="Y105" i="7"/>
  <c r="BO105" i="7"/>
  <c r="AY105" i="7"/>
  <c r="AI105" i="7"/>
  <c r="U105" i="7"/>
  <c r="BM105" i="7"/>
  <c r="AW105" i="7"/>
  <c r="AG105" i="7"/>
  <c r="S105" i="7"/>
  <c r="BG105" i="7"/>
  <c r="AQ105" i="7"/>
  <c r="AC105" i="7"/>
  <c r="BI105" i="7"/>
  <c r="BK157" i="7"/>
  <c r="AU157" i="7"/>
  <c r="AE157" i="7"/>
  <c r="Q157" i="7"/>
  <c r="BE157" i="7"/>
  <c r="AO157" i="7"/>
  <c r="AA157" i="7"/>
  <c r="BS157" i="7"/>
  <c r="BC157" i="7"/>
  <c r="AM157" i="7"/>
  <c r="Y157" i="7"/>
  <c r="AY157" i="7"/>
  <c r="AC157" i="7"/>
  <c r="AW157" i="7"/>
  <c r="W157" i="7"/>
  <c r="BQ157" i="7"/>
  <c r="AS157" i="7"/>
  <c r="U157" i="7"/>
  <c r="BO157" i="7"/>
  <c r="AQ157" i="7"/>
  <c r="S157" i="7"/>
  <c r="BM157" i="7"/>
  <c r="AK157" i="7"/>
  <c r="O157" i="7"/>
  <c r="BI157" i="7"/>
  <c r="AI157" i="7"/>
  <c r="BG157" i="7"/>
  <c r="AG157" i="7"/>
  <c r="AS43" i="7"/>
  <c r="BI43" i="7"/>
  <c r="W46" i="7"/>
  <c r="BA46" i="7"/>
  <c r="U49" i="7"/>
  <c r="BO49" i="7"/>
  <c r="DO24" i="7"/>
  <c r="EE24" i="7"/>
  <c r="U41" i="7"/>
  <c r="AI41" i="7"/>
  <c r="AY41" i="7"/>
  <c r="BO41" i="7"/>
  <c r="AA42" i="7"/>
  <c r="AO42" i="7"/>
  <c r="BE42" i="7"/>
  <c r="Q43" i="7"/>
  <c r="AE43" i="7"/>
  <c r="AU43" i="7"/>
  <c r="BK43" i="7"/>
  <c r="S45" i="7"/>
  <c r="AG45" i="7"/>
  <c r="AW45" i="7"/>
  <c r="BM45" i="7"/>
  <c r="Y46" i="7"/>
  <c r="AM46" i="7"/>
  <c r="BC46" i="7"/>
  <c r="BS46" i="7"/>
  <c r="AS47" i="7"/>
  <c r="BI47" i="7"/>
  <c r="S48" i="7"/>
  <c r="AI48" i="7"/>
  <c r="AW48" i="7"/>
  <c r="BM48" i="7"/>
  <c r="W49" i="7"/>
  <c r="AM49" i="7"/>
  <c r="BA49" i="7"/>
  <c r="BQ49" i="7"/>
  <c r="S50" i="7"/>
  <c r="AI50" i="7"/>
  <c r="AW50" i="7"/>
  <c r="BM50" i="7"/>
  <c r="W51" i="7"/>
  <c r="AM51" i="7"/>
  <c r="BA51" i="7"/>
  <c r="BQ51" i="7"/>
  <c r="O53" i="7"/>
  <c r="AE53" i="7"/>
  <c r="AS53" i="7"/>
  <c r="BI53" i="7"/>
  <c r="S54" i="7"/>
  <c r="AI54" i="7"/>
  <c r="AW54" i="7"/>
  <c r="BM54" i="7"/>
  <c r="U55" i="7"/>
  <c r="AK55" i="7"/>
  <c r="BA55" i="7"/>
  <c r="BQ55" i="7"/>
  <c r="AC56" i="7"/>
  <c r="AS56" i="7"/>
  <c r="BI56" i="7"/>
  <c r="Q57" i="7"/>
  <c r="AG57" i="7"/>
  <c r="AW57" i="7"/>
  <c r="BM57" i="7"/>
  <c r="AA59" i="7"/>
  <c r="AO59" i="7"/>
  <c r="BE59" i="7"/>
  <c r="AS60" i="7"/>
  <c r="BI60" i="7"/>
  <c r="S61" i="7"/>
  <c r="AG61" i="7"/>
  <c r="AW61" i="7"/>
  <c r="BM61" i="7"/>
  <c r="W62" i="7"/>
  <c r="AK62" i="7"/>
  <c r="BA62" i="7"/>
  <c r="BQ62" i="7"/>
  <c r="Y63" i="7"/>
  <c r="AM63" i="7"/>
  <c r="BC63" i="7"/>
  <c r="BS63" i="7"/>
  <c r="Q65" i="7"/>
  <c r="AE65" i="7"/>
  <c r="AU65" i="7"/>
  <c r="BK65" i="7"/>
  <c r="S66" i="7"/>
  <c r="AG66" i="7"/>
  <c r="AW66" i="7"/>
  <c r="BM66" i="7"/>
  <c r="AI67" i="7"/>
  <c r="AY67" i="7"/>
  <c r="BO67" i="7"/>
  <c r="Y68" i="7"/>
  <c r="AO68" i="7"/>
  <c r="BI68" i="7"/>
  <c r="W71" i="7"/>
  <c r="AO71" i="7"/>
  <c r="BG71" i="7"/>
  <c r="S72" i="7"/>
  <c r="AI72" i="7"/>
  <c r="BA72" i="7"/>
  <c r="BS72" i="7"/>
  <c r="K73" i="7"/>
  <c r="S74" i="7"/>
  <c r="AI74" i="7"/>
  <c r="BA74" i="7"/>
  <c r="BS74" i="7"/>
  <c r="BK75" i="7"/>
  <c r="AU75" i="7"/>
  <c r="AE75" i="7"/>
  <c r="Q75" i="7"/>
  <c r="AW75" i="7"/>
  <c r="BO75" i="7"/>
  <c r="AA76" i="7"/>
  <c r="AQ76" i="7"/>
  <c r="BI76" i="7"/>
  <c r="W77" i="7"/>
  <c r="AM77" i="7"/>
  <c r="BG77" i="7"/>
  <c r="AA79" i="7"/>
  <c r="AQ79" i="7"/>
  <c r="BI79" i="7"/>
  <c r="U80" i="7"/>
  <c r="AM80" i="7"/>
  <c r="BE80" i="7"/>
  <c r="O81" i="7"/>
  <c r="AG81" i="7"/>
  <c r="BA81" i="7"/>
  <c r="S82" i="7"/>
  <c r="AK82" i="7"/>
  <c r="BE82" i="7"/>
  <c r="W83" i="7"/>
  <c r="AO83" i="7"/>
  <c r="BI83" i="7"/>
  <c r="AA84" i="7"/>
  <c r="AS84" i="7"/>
  <c r="BM84" i="7"/>
  <c r="BS85" i="7"/>
  <c r="BC85" i="7"/>
  <c r="AM85" i="7"/>
  <c r="Y85" i="7"/>
  <c r="BG85" i="7"/>
  <c r="AQ85" i="7"/>
  <c r="AC85" i="7"/>
  <c r="AW85" i="7"/>
  <c r="BQ85" i="7"/>
  <c r="AG86" i="7"/>
  <c r="BA86" i="7"/>
  <c r="O87" i="7"/>
  <c r="AK87" i="7"/>
  <c r="BE87" i="7"/>
  <c r="Q88" i="7"/>
  <c r="AM88" i="7"/>
  <c r="BG88" i="7"/>
  <c r="U89" i="7"/>
  <c r="AQ89" i="7"/>
  <c r="BK89" i="7"/>
  <c r="BK92" i="7"/>
  <c r="AU92" i="7"/>
  <c r="AE92" i="7"/>
  <c r="Q92" i="7"/>
  <c r="BO92" i="7"/>
  <c r="AY92" i="7"/>
  <c r="AI92" i="7"/>
  <c r="U92" i="7"/>
  <c r="BA92" i="7"/>
  <c r="AE93" i="7"/>
  <c r="BC93" i="7"/>
  <c r="O94" i="7"/>
  <c r="AG94" i="7"/>
  <c r="BG94" i="7"/>
  <c r="DQ94" i="7"/>
  <c r="EO94" i="7"/>
  <c r="AG96" i="7"/>
  <c r="BG96" i="7"/>
  <c r="U97" i="7"/>
  <c r="AS97" i="7"/>
  <c r="BQ97" i="7"/>
  <c r="W100" i="7"/>
  <c r="BA100" i="7"/>
  <c r="AI104" i="7"/>
  <c r="BO104" i="7"/>
  <c r="AE105" i="7"/>
  <c r="BK105" i="7"/>
  <c r="Y114" i="7"/>
  <c r="BA157" i="7"/>
  <c r="AK46" i="7"/>
  <c r="AK49" i="7"/>
  <c r="U51" i="7"/>
  <c r="AK51" i="7"/>
  <c r="BO51" i="7"/>
  <c r="DQ24" i="7"/>
  <c r="EG24" i="7"/>
  <c r="W41" i="7"/>
  <c r="AK41" i="7"/>
  <c r="BA41" i="7"/>
  <c r="AC42" i="7"/>
  <c r="AQ42" i="7"/>
  <c r="BG42" i="7"/>
  <c r="S43" i="7"/>
  <c r="AG43" i="7"/>
  <c r="AW43" i="7"/>
  <c r="BM43" i="7"/>
  <c r="AS44" i="7"/>
  <c r="U45" i="7"/>
  <c r="AI45" i="7"/>
  <c r="AY45" i="7"/>
  <c r="BO45" i="7"/>
  <c r="AA46" i="7"/>
  <c r="AO46" i="7"/>
  <c r="BE46" i="7"/>
  <c r="Q47" i="7"/>
  <c r="AE47" i="7"/>
  <c r="AU47" i="7"/>
  <c r="U48" i="7"/>
  <c r="AK48" i="7"/>
  <c r="AY48" i="7"/>
  <c r="Y49" i="7"/>
  <c r="AO49" i="7"/>
  <c r="BC49" i="7"/>
  <c r="BS49" i="7"/>
  <c r="U50" i="7"/>
  <c r="AK50" i="7"/>
  <c r="AY50" i="7"/>
  <c r="Y51" i="7"/>
  <c r="AO51" i="7"/>
  <c r="BC51" i="7"/>
  <c r="BS51" i="7"/>
  <c r="Q53" i="7"/>
  <c r="AG53" i="7"/>
  <c r="AU53" i="7"/>
  <c r="BK53" i="7"/>
  <c r="U54" i="7"/>
  <c r="AK54" i="7"/>
  <c r="AY54" i="7"/>
  <c r="W55" i="7"/>
  <c r="AM55" i="7"/>
  <c r="BC55" i="7"/>
  <c r="BS55" i="7"/>
  <c r="O56" i="7"/>
  <c r="AE56" i="7"/>
  <c r="AU56" i="7"/>
  <c r="S57" i="7"/>
  <c r="AI57" i="7"/>
  <c r="AY57" i="7"/>
  <c r="BO57" i="7"/>
  <c r="AC59" i="7"/>
  <c r="AQ59" i="7"/>
  <c r="BG59" i="7"/>
  <c r="Q60" i="7"/>
  <c r="AE60" i="7"/>
  <c r="AU60" i="7"/>
  <c r="U61" i="7"/>
  <c r="AI61" i="7"/>
  <c r="AY61" i="7"/>
  <c r="BO61" i="7"/>
  <c r="Y62" i="7"/>
  <c r="AM62" i="7"/>
  <c r="BC62" i="7"/>
  <c r="BS62" i="7"/>
  <c r="AA63" i="7"/>
  <c r="AO63" i="7"/>
  <c r="BE63" i="7"/>
  <c r="AS64" i="7"/>
  <c r="S65" i="7"/>
  <c r="AG65" i="7"/>
  <c r="AW65" i="7"/>
  <c r="BM65" i="7"/>
  <c r="U66" i="7"/>
  <c r="AI66" i="7"/>
  <c r="AY66" i="7"/>
  <c r="BO66" i="7"/>
  <c r="W67" i="7"/>
  <c r="AK67" i="7"/>
  <c r="BA67" i="7"/>
  <c r="AA68" i="7"/>
  <c r="AS68" i="7"/>
  <c r="BO70" i="7"/>
  <c r="AY70" i="7"/>
  <c r="AI70" i="7"/>
  <c r="U70" i="7"/>
  <c r="AU70" i="7"/>
  <c r="BM70" i="7"/>
  <c r="AA71" i="7"/>
  <c r="AQ71" i="7"/>
  <c r="BI71" i="7"/>
  <c r="U72" i="7"/>
  <c r="AK72" i="7"/>
  <c r="BC72" i="7"/>
  <c r="BE73" i="7"/>
  <c r="AO73" i="7"/>
  <c r="AA73" i="7"/>
  <c r="AU73" i="7"/>
  <c r="BM73" i="7"/>
  <c r="U74" i="7"/>
  <c r="AK74" i="7"/>
  <c r="BC74" i="7"/>
  <c r="O75" i="7"/>
  <c r="AG75" i="7"/>
  <c r="AY75" i="7"/>
  <c r="BQ75" i="7"/>
  <c r="AC76" i="7"/>
  <c r="AS76" i="7"/>
  <c r="Y77" i="7"/>
  <c r="AQ77" i="7"/>
  <c r="BI77" i="7"/>
  <c r="AC79" i="7"/>
  <c r="AS79" i="7"/>
  <c r="Y80" i="7"/>
  <c r="AO80" i="7"/>
  <c r="BG80" i="7"/>
  <c r="Q81" i="7"/>
  <c r="AI81" i="7"/>
  <c r="BE81" i="7"/>
  <c r="U82" i="7"/>
  <c r="AM82" i="7"/>
  <c r="BI82" i="7"/>
  <c r="Y83" i="7"/>
  <c r="AQ83" i="7"/>
  <c r="BM83" i="7"/>
  <c r="AC84" i="7"/>
  <c r="AU84" i="7"/>
  <c r="AE85" i="7"/>
  <c r="AY85" i="7"/>
  <c r="O86" i="7"/>
  <c r="AI86" i="7"/>
  <c r="BC86" i="7"/>
  <c r="S87" i="7"/>
  <c r="AM87" i="7"/>
  <c r="BG87" i="7"/>
  <c r="U88" i="7"/>
  <c r="AO88" i="7"/>
  <c r="BI88" i="7"/>
  <c r="Y89" i="7"/>
  <c r="AS89" i="7"/>
  <c r="BM89" i="7"/>
  <c r="O93" i="7"/>
  <c r="AI93" i="7"/>
  <c r="BE93" i="7"/>
  <c r="Q94" i="7"/>
  <c r="AK94" i="7"/>
  <c r="BK94" i="7"/>
  <c r="DU94" i="7"/>
  <c r="EQ94" i="7"/>
  <c r="AI96" i="7"/>
  <c r="BI96" i="7"/>
  <c r="W97" i="7"/>
  <c r="AU97" i="7"/>
  <c r="Y100" i="7"/>
  <c r="AM104" i="7"/>
  <c r="BS104" i="7"/>
  <c r="AK105" i="7"/>
  <c r="BQ105" i="7"/>
  <c r="BQ114" i="7"/>
  <c r="BA114" i="7"/>
  <c r="AK114" i="7"/>
  <c r="W114" i="7"/>
  <c r="BM114" i="7"/>
  <c r="AW114" i="7"/>
  <c r="AG114" i="7"/>
  <c r="S114" i="7"/>
  <c r="BK114" i="7"/>
  <c r="AU114" i="7"/>
  <c r="AE114" i="7"/>
  <c r="Q114" i="7"/>
  <c r="BG114" i="7"/>
  <c r="AQ114" i="7"/>
  <c r="AC114" i="7"/>
  <c r="BE114" i="7"/>
  <c r="AO114" i="7"/>
  <c r="AA114" i="7"/>
  <c r="BS114" i="7"/>
  <c r="DS24" i="7"/>
  <c r="AS42" i="7"/>
  <c r="U43" i="7"/>
  <c r="AI43" i="7"/>
  <c r="AY43" i="7"/>
  <c r="W45" i="7"/>
  <c r="AK45" i="7"/>
  <c r="BA45" i="7"/>
  <c r="AC46" i="7"/>
  <c r="AQ46" i="7"/>
  <c r="BG46" i="7"/>
  <c r="AA49" i="7"/>
  <c r="AQ49" i="7"/>
  <c r="BE49" i="7"/>
  <c r="AA51" i="7"/>
  <c r="AQ51" i="7"/>
  <c r="BE51" i="7"/>
  <c r="S53" i="7"/>
  <c r="AI53" i="7"/>
  <c r="AW53" i="7"/>
  <c r="Y55" i="7"/>
  <c r="AO55" i="7"/>
  <c r="U57" i="7"/>
  <c r="AK57" i="7"/>
  <c r="BA57" i="7"/>
  <c r="AS59" i="7"/>
  <c r="W61" i="7"/>
  <c r="AK61" i="7"/>
  <c r="BA61" i="7"/>
  <c r="AA62" i="7"/>
  <c r="AO62" i="7"/>
  <c r="AC63" i="7"/>
  <c r="AQ63" i="7"/>
  <c r="BG63" i="7"/>
  <c r="U65" i="7"/>
  <c r="AI65" i="7"/>
  <c r="AY65" i="7"/>
  <c r="W66" i="7"/>
  <c r="AK66" i="7"/>
  <c r="BA66" i="7"/>
  <c r="BG68" i="7"/>
  <c r="AQ68" i="7"/>
  <c r="AC68" i="7"/>
  <c r="AU68" i="7"/>
  <c r="BM68" i="7"/>
  <c r="AC71" i="7"/>
  <c r="AS71" i="7"/>
  <c r="BO76" i="7"/>
  <c r="AY76" i="7"/>
  <c r="AI76" i="7"/>
  <c r="U76" i="7"/>
  <c r="AU76" i="7"/>
  <c r="BM76" i="7"/>
  <c r="AC77" i="7"/>
  <c r="AS77" i="7"/>
  <c r="BM79" i="7"/>
  <c r="AW79" i="7"/>
  <c r="AG79" i="7"/>
  <c r="S79" i="7"/>
  <c r="AU79" i="7"/>
  <c r="BO79" i="7"/>
  <c r="AA80" i="7"/>
  <c r="AQ80" i="7"/>
  <c r="BI80" i="7"/>
  <c r="S81" i="7"/>
  <c r="AK81" i="7"/>
  <c r="BI81" i="7"/>
  <c r="AA83" i="7"/>
  <c r="AS83" i="7"/>
  <c r="BQ83" i="7"/>
  <c r="BO84" i="7"/>
  <c r="AY84" i="7"/>
  <c r="AI84" i="7"/>
  <c r="U84" i="7"/>
  <c r="BS84" i="7"/>
  <c r="BC84" i="7"/>
  <c r="AM84" i="7"/>
  <c r="Y84" i="7"/>
  <c r="AW84" i="7"/>
  <c r="S86" i="7"/>
  <c r="AK86" i="7"/>
  <c r="BE86" i="7"/>
  <c r="W87" i="7"/>
  <c r="AO87" i="7"/>
  <c r="BI87" i="7"/>
  <c r="AC89" i="7"/>
  <c r="AU89" i="7"/>
  <c r="Q93" i="7"/>
  <c r="AM93" i="7"/>
  <c r="BG93" i="7"/>
  <c r="S94" i="7"/>
  <c r="AO94" i="7"/>
  <c r="BM94" i="7"/>
  <c r="DW94" i="7"/>
  <c r="O96" i="7"/>
  <c r="AM96" i="7"/>
  <c r="BM96" i="7"/>
  <c r="AA97" i="7"/>
  <c r="BK100" i="7"/>
  <c r="AU100" i="7"/>
  <c r="AE100" i="7"/>
  <c r="Q100" i="7"/>
  <c r="BG100" i="7"/>
  <c r="AQ100" i="7"/>
  <c r="AC100" i="7"/>
  <c r="BE100" i="7"/>
  <c r="AO100" i="7"/>
  <c r="AA100" i="7"/>
  <c r="BO100" i="7"/>
  <c r="AY100" i="7"/>
  <c r="AI100" i="7"/>
  <c r="U100" i="7"/>
  <c r="BI100" i="7"/>
  <c r="AQ104" i="7"/>
  <c r="AO105" i="7"/>
  <c r="AI114" i="7"/>
  <c r="AS63" i="7"/>
  <c r="BS71" i="7"/>
  <c r="BC71" i="7"/>
  <c r="AM71" i="7"/>
  <c r="Y71" i="7"/>
  <c r="AU71" i="7"/>
  <c r="BM71" i="7"/>
  <c r="BE77" i="7"/>
  <c r="AO77" i="7"/>
  <c r="AA77" i="7"/>
  <c r="AU77" i="7"/>
  <c r="BM77" i="7"/>
  <c r="BQ89" i="7"/>
  <c r="BA89" i="7"/>
  <c r="AK89" i="7"/>
  <c r="W89" i="7"/>
  <c r="BE89" i="7"/>
  <c r="AO89" i="7"/>
  <c r="AA89" i="7"/>
  <c r="AW89" i="7"/>
  <c r="BS89" i="7"/>
  <c r="BS97" i="7"/>
  <c r="BC97" i="7"/>
  <c r="AM97" i="7"/>
  <c r="Y97" i="7"/>
  <c r="BM97" i="7"/>
  <c r="AW97" i="7"/>
  <c r="AG97" i="7"/>
  <c r="S97" i="7"/>
  <c r="BG97" i="7"/>
  <c r="AQ97" i="7"/>
  <c r="AC97" i="7"/>
  <c r="BA97" i="7"/>
  <c r="O104" i="7"/>
  <c r="AS104" i="7"/>
  <c r="O105" i="7"/>
  <c r="AS105" i="7"/>
  <c r="BG133" i="7"/>
  <c r="AQ133" i="7"/>
  <c r="AC133" i="7"/>
  <c r="BE133" i="7"/>
  <c r="AO133" i="7"/>
  <c r="AA133" i="7"/>
  <c r="BS133" i="7"/>
  <c r="BC133" i="7"/>
  <c r="AM133" i="7"/>
  <c r="Y133" i="7"/>
  <c r="BQ133" i="7"/>
  <c r="BA133" i="7"/>
  <c r="AK133" i="7"/>
  <c r="W133" i="7"/>
  <c r="BO133" i="7"/>
  <c r="AY133" i="7"/>
  <c r="AI133" i="7"/>
  <c r="U133" i="7"/>
  <c r="BM133" i="7"/>
  <c r="AW133" i="7"/>
  <c r="AG133" i="7"/>
  <c r="S133" i="7"/>
  <c r="BK133" i="7"/>
  <c r="AU133" i="7"/>
  <c r="AE133" i="7"/>
  <c r="Q133" i="7"/>
  <c r="AS90" i="7"/>
  <c r="BI90" i="7"/>
  <c r="Y95" i="7"/>
  <c r="AM95" i="7"/>
  <c r="BC95" i="7"/>
  <c r="BS95" i="7"/>
  <c r="AS98" i="7"/>
  <c r="BI98" i="7"/>
  <c r="W101" i="7"/>
  <c r="AK101" i="7"/>
  <c r="BA101" i="7"/>
  <c r="BQ101" i="7"/>
  <c r="Y102" i="7"/>
  <c r="AM102" i="7"/>
  <c r="BC102" i="7"/>
  <c r="BS102" i="7"/>
  <c r="Y103" i="7"/>
  <c r="AM103" i="7"/>
  <c r="BC103" i="7"/>
  <c r="BS103" i="7"/>
  <c r="DO109" i="7"/>
  <c r="EE109" i="7"/>
  <c r="DG110" i="7"/>
  <c r="DU110" i="7"/>
  <c r="EK110" i="7"/>
  <c r="DQ112" i="7"/>
  <c r="EG112" i="7"/>
  <c r="Y113" i="7"/>
  <c r="AM113" i="7"/>
  <c r="BC113" i="7"/>
  <c r="BS113" i="7"/>
  <c r="AC115" i="7"/>
  <c r="AQ115" i="7"/>
  <c r="BG115" i="7"/>
  <c r="AS116" i="7"/>
  <c r="BI116" i="7"/>
  <c r="U117" i="7"/>
  <c r="AI117" i="7"/>
  <c r="AY117" i="7"/>
  <c r="BO117" i="7"/>
  <c r="W118" i="7"/>
  <c r="AK118" i="7"/>
  <c r="BA118" i="7"/>
  <c r="BQ118" i="7"/>
  <c r="AA119" i="7"/>
  <c r="AO119" i="7"/>
  <c r="BE119" i="7"/>
  <c r="AS120" i="7"/>
  <c r="BI120" i="7"/>
  <c r="W122" i="7"/>
  <c r="AK122" i="7"/>
  <c r="BA122" i="7"/>
  <c r="BQ122" i="7"/>
  <c r="AA123" i="7"/>
  <c r="AO123" i="7"/>
  <c r="BE123" i="7"/>
  <c r="AS124" i="7"/>
  <c r="BI124" i="7"/>
  <c r="W126" i="7"/>
  <c r="AK126" i="7"/>
  <c r="BA126" i="7"/>
  <c r="BQ126" i="7"/>
  <c r="AA127" i="7"/>
  <c r="AO127" i="7"/>
  <c r="BE127" i="7"/>
  <c r="AC128" i="7"/>
  <c r="AQ128" i="7"/>
  <c r="BG128" i="7"/>
  <c r="AS129" i="7"/>
  <c r="BI129" i="7"/>
  <c r="Y130" i="7"/>
  <c r="AM130" i="7"/>
  <c r="BC130" i="7"/>
  <c r="BS130" i="7"/>
  <c r="AA131" i="7"/>
  <c r="AO131" i="7"/>
  <c r="BE131" i="7"/>
  <c r="AS132" i="7"/>
  <c r="BI132" i="7"/>
  <c r="AA155" i="7"/>
  <c r="AY155" i="7"/>
  <c r="Q156" i="7"/>
  <c r="AO156" i="7"/>
  <c r="BM156" i="7"/>
  <c r="AA159" i="7"/>
  <c r="BE159" i="7"/>
  <c r="Q164" i="7"/>
  <c r="AU164" i="7"/>
  <c r="U165" i="7"/>
  <c r="AY165" i="7"/>
  <c r="BK167" i="7"/>
  <c r="AU167" i="7"/>
  <c r="AE167" i="7"/>
  <c r="Q167" i="7"/>
  <c r="BE167" i="7"/>
  <c r="AO167" i="7"/>
  <c r="AA167" i="7"/>
  <c r="BQ167" i="7"/>
  <c r="BA167" i="7"/>
  <c r="AK167" i="7"/>
  <c r="W167" i="7"/>
  <c r="BO167" i="7"/>
  <c r="AY167" i="7"/>
  <c r="AI167" i="7"/>
  <c r="U167" i="7"/>
  <c r="BM167" i="7"/>
  <c r="AW167" i="7"/>
  <c r="AG167" i="7"/>
  <c r="S167" i="7"/>
  <c r="S168" i="7"/>
  <c r="BI168" i="7"/>
  <c r="BM170" i="7"/>
  <c r="AW170" i="7"/>
  <c r="AG170" i="7"/>
  <c r="S170" i="7"/>
  <c r="BG170" i="7"/>
  <c r="AQ170" i="7"/>
  <c r="AC170" i="7"/>
  <c r="BS170" i="7"/>
  <c r="BC170" i="7"/>
  <c r="AM170" i="7"/>
  <c r="Y170" i="7"/>
  <c r="BQ170" i="7"/>
  <c r="BA170" i="7"/>
  <c r="AK170" i="7"/>
  <c r="W170" i="7"/>
  <c r="BO170" i="7"/>
  <c r="AY170" i="7"/>
  <c r="AI170" i="7"/>
  <c r="U170" i="7"/>
  <c r="DW110" i="7"/>
  <c r="EM110" i="7"/>
  <c r="DS112" i="7"/>
  <c r="EI112" i="7"/>
  <c r="AS115" i="7"/>
  <c r="BI115" i="7"/>
  <c r="W117" i="7"/>
  <c r="AK117" i="7"/>
  <c r="BA117" i="7"/>
  <c r="BQ117" i="7"/>
  <c r="AC119" i="7"/>
  <c r="AQ119" i="7"/>
  <c r="BG119" i="7"/>
  <c r="AS128" i="7"/>
  <c r="BI128" i="7"/>
  <c r="AC155" i="7"/>
  <c r="S156" i="7"/>
  <c r="AS156" i="7"/>
  <c r="BS156" i="7"/>
  <c r="AC159" i="7"/>
  <c r="S164" i="7"/>
  <c r="W165" i="7"/>
  <c r="U168" i="7"/>
  <c r="Y117" i="7"/>
  <c r="AM117" i="7"/>
  <c r="BC117" i="7"/>
  <c r="BS117" i="7"/>
  <c r="AS119" i="7"/>
  <c r="BI119" i="7"/>
  <c r="AS123" i="7"/>
  <c r="BI123" i="7"/>
  <c r="AS127" i="7"/>
  <c r="BI127" i="7"/>
  <c r="Q128" i="7"/>
  <c r="AE128" i="7"/>
  <c r="AU128" i="7"/>
  <c r="BK128" i="7"/>
  <c r="AS131" i="7"/>
  <c r="BI131" i="7"/>
  <c r="BS155" i="7"/>
  <c r="BC155" i="7"/>
  <c r="AM155" i="7"/>
  <c r="Y155" i="7"/>
  <c r="BM155" i="7"/>
  <c r="AW155" i="7"/>
  <c r="AG155" i="7"/>
  <c r="S155" i="7"/>
  <c r="BK155" i="7"/>
  <c r="AU155" i="7"/>
  <c r="AE155" i="7"/>
  <c r="Q155" i="7"/>
  <c r="BE155" i="7"/>
  <c r="BS159" i="7"/>
  <c r="BC159" i="7"/>
  <c r="AM159" i="7"/>
  <c r="Y159" i="7"/>
  <c r="BO159" i="7"/>
  <c r="AY159" i="7"/>
  <c r="AI159" i="7"/>
  <c r="U159" i="7"/>
  <c r="BM159" i="7"/>
  <c r="AW159" i="7"/>
  <c r="AG159" i="7"/>
  <c r="S159" i="7"/>
  <c r="BK159" i="7"/>
  <c r="AU159" i="7"/>
  <c r="AE159" i="7"/>
  <c r="Q159" i="7"/>
  <c r="BI159" i="7"/>
  <c r="BK165" i="7"/>
  <c r="AU165" i="7"/>
  <c r="AE165" i="7"/>
  <c r="Q165" i="7"/>
  <c r="BG165" i="7"/>
  <c r="AQ165" i="7"/>
  <c r="AC165" i="7"/>
  <c r="BE165" i="7"/>
  <c r="AO165" i="7"/>
  <c r="AA165" i="7"/>
  <c r="BS165" i="7"/>
  <c r="BC165" i="7"/>
  <c r="AM165" i="7"/>
  <c r="Y165" i="7"/>
  <c r="BI165" i="7"/>
  <c r="BQ168" i="7"/>
  <c r="BA168" i="7"/>
  <c r="AK168" i="7"/>
  <c r="W168" i="7"/>
  <c r="BK168" i="7"/>
  <c r="AU168" i="7"/>
  <c r="AE168" i="7"/>
  <c r="Q168" i="7"/>
  <c r="BG168" i="7"/>
  <c r="AQ168" i="7"/>
  <c r="AC168" i="7"/>
  <c r="BE168" i="7"/>
  <c r="AO168" i="7"/>
  <c r="AA168" i="7"/>
  <c r="BS168" i="7"/>
  <c r="BC168" i="7"/>
  <c r="AM168" i="7"/>
  <c r="Y168" i="7"/>
  <c r="BO168" i="7"/>
  <c r="AS95" i="7"/>
  <c r="BI95" i="7"/>
  <c r="AC101" i="7"/>
  <c r="AQ101" i="7"/>
  <c r="BG101" i="7"/>
  <c r="AS102" i="7"/>
  <c r="BI102" i="7"/>
  <c r="AS103" i="7"/>
  <c r="BI103" i="7"/>
  <c r="DG109" i="7"/>
  <c r="DU109" i="7"/>
  <c r="EK109" i="7"/>
  <c r="DK110" i="7"/>
  <c r="EA110" i="7"/>
  <c r="EQ110" i="7"/>
  <c r="DG112" i="7"/>
  <c r="DW112" i="7"/>
  <c r="EM112" i="7"/>
  <c r="AS113" i="7"/>
  <c r="BI113" i="7"/>
  <c r="S115" i="7"/>
  <c r="AG115" i="7"/>
  <c r="AW115" i="7"/>
  <c r="BM115" i="7"/>
  <c r="AA117" i="7"/>
  <c r="AO117" i="7"/>
  <c r="BE117" i="7"/>
  <c r="AC118" i="7"/>
  <c r="AQ118" i="7"/>
  <c r="BG118" i="7"/>
  <c r="Q119" i="7"/>
  <c r="AE119" i="7"/>
  <c r="AU119" i="7"/>
  <c r="BK119" i="7"/>
  <c r="AC122" i="7"/>
  <c r="AQ122" i="7"/>
  <c r="BG122" i="7"/>
  <c r="Q123" i="7"/>
  <c r="AE123" i="7"/>
  <c r="AU123" i="7"/>
  <c r="BK123" i="7"/>
  <c r="AC126" i="7"/>
  <c r="AQ126" i="7"/>
  <c r="BG126" i="7"/>
  <c r="Q127" i="7"/>
  <c r="AE127" i="7"/>
  <c r="AU127" i="7"/>
  <c r="BK127" i="7"/>
  <c r="S128" i="7"/>
  <c r="AG128" i="7"/>
  <c r="AW128" i="7"/>
  <c r="BM128" i="7"/>
  <c r="AS130" i="7"/>
  <c r="BI130" i="7"/>
  <c r="Q131" i="7"/>
  <c r="AE131" i="7"/>
  <c r="AU131" i="7"/>
  <c r="BK131" i="7"/>
  <c r="AI155" i="7"/>
  <c r="BG155" i="7"/>
  <c r="AA156" i="7"/>
  <c r="AK159" i="7"/>
  <c r="BQ159" i="7"/>
  <c r="BG164" i="7"/>
  <c r="AQ164" i="7"/>
  <c r="AC164" i="7"/>
  <c r="BS164" i="7"/>
  <c r="BC164" i="7"/>
  <c r="AM164" i="7"/>
  <c r="Y164" i="7"/>
  <c r="BQ164" i="7"/>
  <c r="BA164" i="7"/>
  <c r="AK164" i="7"/>
  <c r="W164" i="7"/>
  <c r="BO164" i="7"/>
  <c r="AY164" i="7"/>
  <c r="AI164" i="7"/>
  <c r="U164" i="7"/>
  <c r="BI164" i="7"/>
  <c r="AG165" i="7"/>
  <c r="BM165" i="7"/>
  <c r="AS101" i="7"/>
  <c r="BI101" i="7"/>
  <c r="DW109" i="7"/>
  <c r="EM109" i="7"/>
  <c r="DM110" i="7"/>
  <c r="EC110" i="7"/>
  <c r="ES110" i="7"/>
  <c r="DI112" i="7"/>
  <c r="DY112" i="7"/>
  <c r="EO112" i="7"/>
  <c r="U115" i="7"/>
  <c r="AI115" i="7"/>
  <c r="AY115" i="7"/>
  <c r="BO115" i="7"/>
  <c r="AC117" i="7"/>
  <c r="AQ117" i="7"/>
  <c r="BG117" i="7"/>
  <c r="AS118" i="7"/>
  <c r="BI118" i="7"/>
  <c r="S119" i="7"/>
  <c r="AG119" i="7"/>
  <c r="AW119" i="7"/>
  <c r="BM119" i="7"/>
  <c r="AS122" i="7"/>
  <c r="BI122" i="7"/>
  <c r="S123" i="7"/>
  <c r="AG123" i="7"/>
  <c r="AW123" i="7"/>
  <c r="BM123" i="7"/>
  <c r="AS126" i="7"/>
  <c r="BI126" i="7"/>
  <c r="S127" i="7"/>
  <c r="AG127" i="7"/>
  <c r="AW127" i="7"/>
  <c r="BM127" i="7"/>
  <c r="U128" i="7"/>
  <c r="AI128" i="7"/>
  <c r="AY128" i="7"/>
  <c r="BO128" i="7"/>
  <c r="S131" i="7"/>
  <c r="AG131" i="7"/>
  <c r="AW131" i="7"/>
  <c r="BM131" i="7"/>
  <c r="AK155" i="7"/>
  <c r="BI155" i="7"/>
  <c r="BG156" i="7"/>
  <c r="AQ156" i="7"/>
  <c r="AC156" i="7"/>
  <c r="BQ156" i="7"/>
  <c r="BA156" i="7"/>
  <c r="AK156" i="7"/>
  <c r="W156" i="7"/>
  <c r="BO156" i="7"/>
  <c r="AY156" i="7"/>
  <c r="AI156" i="7"/>
  <c r="U156" i="7"/>
  <c r="BC156" i="7"/>
  <c r="AO159" i="7"/>
  <c r="AE164" i="7"/>
  <c r="BK164" i="7"/>
  <c r="AI165" i="7"/>
  <c r="BO165" i="7"/>
  <c r="BC167" i="7"/>
  <c r="AI168" i="7"/>
  <c r="AS117" i="7"/>
  <c r="BI117" i="7"/>
  <c r="AS69" i="7"/>
  <c r="AS78" i="7"/>
  <c r="AA90" i="7"/>
  <c r="AO90" i="7"/>
  <c r="AS91" i="7"/>
  <c r="U95" i="7"/>
  <c r="AI95" i="7"/>
  <c r="AY95" i="7"/>
  <c r="AA98" i="7"/>
  <c r="AO98" i="7"/>
  <c r="AS99" i="7"/>
  <c r="S101" i="7"/>
  <c r="AG101" i="7"/>
  <c r="AW101" i="7"/>
  <c r="U102" i="7"/>
  <c r="AI102" i="7"/>
  <c r="AY102" i="7"/>
  <c r="U103" i="7"/>
  <c r="AI103" i="7"/>
  <c r="AY103" i="7"/>
  <c r="DK109" i="7"/>
  <c r="EA109" i="7"/>
  <c r="DQ110" i="7"/>
  <c r="DM112" i="7"/>
  <c r="EC112" i="7"/>
  <c r="U113" i="7"/>
  <c r="AI113" i="7"/>
  <c r="AY113" i="7"/>
  <c r="Y115" i="7"/>
  <c r="AM115" i="7"/>
  <c r="BC115" i="7"/>
  <c r="AA116" i="7"/>
  <c r="AO116" i="7"/>
  <c r="Q117" i="7"/>
  <c r="AE117" i="7"/>
  <c r="AU117" i="7"/>
  <c r="S118" i="7"/>
  <c r="AG118" i="7"/>
  <c r="AW118" i="7"/>
  <c r="W119" i="7"/>
  <c r="AK119" i="7"/>
  <c r="BA119" i="7"/>
  <c r="AA120" i="7"/>
  <c r="AO120" i="7"/>
  <c r="AS121" i="7"/>
  <c r="S122" i="7"/>
  <c r="AG122" i="7"/>
  <c r="AW122" i="7"/>
  <c r="W123" i="7"/>
  <c r="AK123" i="7"/>
  <c r="BA123" i="7"/>
  <c r="AA124" i="7"/>
  <c r="AO124" i="7"/>
  <c r="AS125" i="7"/>
  <c r="S126" i="7"/>
  <c r="AG126" i="7"/>
  <c r="AW126" i="7"/>
  <c r="W127" i="7"/>
  <c r="AK127" i="7"/>
  <c r="BA127" i="7"/>
  <c r="Y128" i="7"/>
  <c r="AM128" i="7"/>
  <c r="BC128" i="7"/>
  <c r="AA129" i="7"/>
  <c r="AO129" i="7"/>
  <c r="U130" i="7"/>
  <c r="AI130" i="7"/>
  <c r="AY130" i="7"/>
  <c r="W131" i="7"/>
  <c r="AK131" i="7"/>
  <c r="BA131" i="7"/>
  <c r="AA132" i="7"/>
  <c r="AO132" i="7"/>
  <c r="BK153" i="7"/>
  <c r="AU153" i="7"/>
  <c r="AE153" i="7"/>
  <c r="Q153" i="7"/>
  <c r="BE153" i="7"/>
  <c r="AO153" i="7"/>
  <c r="AA153" i="7"/>
  <c r="BS153" i="7"/>
  <c r="BC153" i="7"/>
  <c r="AM153" i="7"/>
  <c r="Y153" i="7"/>
  <c r="BA153" i="7"/>
  <c r="U155" i="7"/>
  <c r="AQ155" i="7"/>
  <c r="BQ155" i="7"/>
  <c r="AG156" i="7"/>
  <c r="BI156" i="7"/>
  <c r="O159" i="7"/>
  <c r="AS159" i="7"/>
  <c r="BK161" i="7"/>
  <c r="AU161" i="7"/>
  <c r="AE161" i="7"/>
  <c r="Q161" i="7"/>
  <c r="BG161" i="7"/>
  <c r="AQ161" i="7"/>
  <c r="AC161" i="7"/>
  <c r="BE161" i="7"/>
  <c r="AO161" i="7"/>
  <c r="AA161" i="7"/>
  <c r="BS161" i="7"/>
  <c r="BC161" i="7"/>
  <c r="AM161" i="7"/>
  <c r="Y161" i="7"/>
  <c r="BI161" i="7"/>
  <c r="BS163" i="7"/>
  <c r="BC163" i="7"/>
  <c r="AM163" i="7"/>
  <c r="Y163" i="7"/>
  <c r="BO163" i="7"/>
  <c r="AY163" i="7"/>
  <c r="AI163" i="7"/>
  <c r="U163" i="7"/>
  <c r="BM163" i="7"/>
  <c r="AW163" i="7"/>
  <c r="AG163" i="7"/>
  <c r="S163" i="7"/>
  <c r="BK163" i="7"/>
  <c r="AU163" i="7"/>
  <c r="AE163" i="7"/>
  <c r="Q163" i="7"/>
  <c r="BI163" i="7"/>
  <c r="AO164" i="7"/>
  <c r="O165" i="7"/>
  <c r="AS165" i="7"/>
  <c r="Y167" i="7"/>
  <c r="BI167" i="7"/>
  <c r="AW168" i="7"/>
  <c r="Q170" i="7"/>
  <c r="BI170" i="7"/>
  <c r="AC154" i="7"/>
  <c r="AQ154" i="7"/>
  <c r="BG154" i="7"/>
  <c r="AC158" i="7"/>
  <c r="AQ158" i="7"/>
  <c r="BG158" i="7"/>
  <c r="AC162" i="7"/>
  <c r="AQ162" i="7"/>
  <c r="BG162" i="7"/>
  <c r="AC166" i="7"/>
  <c r="AQ166" i="7"/>
  <c r="BG166" i="7"/>
  <c r="AS169" i="7"/>
  <c r="AA171" i="7"/>
  <c r="AO171" i="7"/>
  <c r="BE171" i="7"/>
  <c r="Q172" i="7"/>
  <c r="AE172" i="7"/>
  <c r="AU172" i="7"/>
  <c r="BK172" i="7"/>
  <c r="W173" i="7"/>
  <c r="AK173" i="7"/>
  <c r="BA173" i="7"/>
  <c r="BQ173" i="7"/>
  <c r="W174" i="7"/>
  <c r="AK174" i="7"/>
  <c r="BA174" i="7"/>
  <c r="BQ174" i="7"/>
  <c r="AS175" i="7"/>
  <c r="Q176" i="7"/>
  <c r="AE176" i="7"/>
  <c r="AU176" i="7"/>
  <c r="BK176" i="7"/>
  <c r="W178" i="7"/>
  <c r="AW178" i="7"/>
  <c r="O179" i="7"/>
  <c r="AK179" i="7"/>
  <c r="BK179" i="7"/>
  <c r="AC183" i="7"/>
  <c r="DS186" i="7"/>
  <c r="AS154" i="7"/>
  <c r="AS158" i="7"/>
  <c r="AS162" i="7"/>
  <c r="AS166" i="7"/>
  <c r="AC171" i="7"/>
  <c r="AQ171" i="7"/>
  <c r="BG171" i="7"/>
  <c r="S172" i="7"/>
  <c r="AG172" i="7"/>
  <c r="AW172" i="7"/>
  <c r="BM172" i="7"/>
  <c r="Y173" i="7"/>
  <c r="AM173" i="7"/>
  <c r="BC173" i="7"/>
  <c r="BS173" i="7"/>
  <c r="Y174" i="7"/>
  <c r="AM174" i="7"/>
  <c r="BC174" i="7"/>
  <c r="BS174" i="7"/>
  <c r="S176" i="7"/>
  <c r="AG176" i="7"/>
  <c r="AW176" i="7"/>
  <c r="BM176" i="7"/>
  <c r="AC178" i="7"/>
  <c r="Q179" i="7"/>
  <c r="AM179" i="7"/>
  <c r="BO179" i="7"/>
  <c r="BQ183" i="7"/>
  <c r="BA183" i="7"/>
  <c r="AK183" i="7"/>
  <c r="W183" i="7"/>
  <c r="BO183" i="7"/>
  <c r="AY183" i="7"/>
  <c r="AI183" i="7"/>
  <c r="U183" i="7"/>
  <c r="BM183" i="7"/>
  <c r="AW183" i="7"/>
  <c r="AG183" i="7"/>
  <c r="S183" i="7"/>
  <c r="BE183" i="7"/>
  <c r="AO183" i="7"/>
  <c r="AA183" i="7"/>
  <c r="BI183" i="7"/>
  <c r="EG186" i="7"/>
  <c r="AS171" i="7"/>
  <c r="BI171" i="7"/>
  <c r="U172" i="7"/>
  <c r="AI172" i="7"/>
  <c r="AY172" i="7"/>
  <c r="BO172" i="7"/>
  <c r="U176" i="7"/>
  <c r="AI176" i="7"/>
  <c r="AY176" i="7"/>
  <c r="BO176" i="7"/>
  <c r="BE178" i="7"/>
  <c r="AO178" i="7"/>
  <c r="AA178" i="7"/>
  <c r="BS178" i="7"/>
  <c r="BC178" i="7"/>
  <c r="AM178" i="7"/>
  <c r="Y178" i="7"/>
  <c r="BK178" i="7"/>
  <c r="AU178" i="7"/>
  <c r="AE178" i="7"/>
  <c r="Q178" i="7"/>
  <c r="BA178" i="7"/>
  <c r="U179" i="7"/>
  <c r="AS179" i="7"/>
  <c r="BQ179" i="7"/>
  <c r="S171" i="7"/>
  <c r="AG171" i="7"/>
  <c r="AW171" i="7"/>
  <c r="Y172" i="7"/>
  <c r="AM172" i="7"/>
  <c r="BC172" i="7"/>
  <c r="BS172" i="7"/>
  <c r="AS173" i="7"/>
  <c r="AS174" i="7"/>
  <c r="Y176" i="7"/>
  <c r="AM176" i="7"/>
  <c r="BC176" i="7"/>
  <c r="BS176" i="7"/>
  <c r="AI178" i="7"/>
  <c r="BI178" i="7"/>
  <c r="Y179" i="7"/>
  <c r="BG179" i="7"/>
  <c r="AQ179" i="7"/>
  <c r="AC179" i="7"/>
  <c r="BE179" i="7"/>
  <c r="AO179" i="7"/>
  <c r="AA179" i="7"/>
  <c r="BM179" i="7"/>
  <c r="AW179" i="7"/>
  <c r="AG179" i="7"/>
  <c r="S179" i="7"/>
  <c r="BA179" i="7"/>
  <c r="EQ186" i="7"/>
  <c r="EA186" i="7"/>
  <c r="DK186" i="7"/>
  <c r="EO186" i="7"/>
  <c r="DY186" i="7"/>
  <c r="DI186" i="7"/>
  <c r="EM186" i="7"/>
  <c r="DW186" i="7"/>
  <c r="DG186" i="7"/>
  <c r="EK186" i="7"/>
  <c r="DU186" i="7"/>
  <c r="DE186" i="7"/>
  <c r="EE186" i="7"/>
  <c r="DO186" i="7"/>
  <c r="ES186" i="7"/>
  <c r="EC186" i="7"/>
  <c r="DM186" i="7"/>
  <c r="AS172" i="7"/>
  <c r="AS176" i="7"/>
  <c r="AI179" i="7"/>
  <c r="BI179" i="7"/>
  <c r="DQ186" i="7"/>
  <c r="DS187" i="7"/>
  <c r="EI187" i="7"/>
  <c r="DS192" i="7"/>
  <c r="EQ192" i="7"/>
  <c r="DY196" i="7"/>
  <c r="EQ201" i="7"/>
  <c r="EA201" i="7"/>
  <c r="DK201" i="7"/>
  <c r="EG201" i="7"/>
  <c r="DQ201" i="7"/>
  <c r="EI201" i="7"/>
  <c r="DM201" i="7"/>
  <c r="EE201" i="7"/>
  <c r="DI201" i="7"/>
  <c r="DY201" i="7"/>
  <c r="DE201" i="7"/>
  <c r="EO201" i="7"/>
  <c r="DU201" i="7"/>
  <c r="EM201" i="7"/>
  <c r="DS201" i="7"/>
  <c r="EK201" i="7"/>
  <c r="DO201" i="7"/>
  <c r="AS180" i="7"/>
  <c r="BI180" i="7"/>
  <c r="S181" i="7"/>
  <c r="AG181" i="7"/>
  <c r="AW181" i="7"/>
  <c r="BM181" i="7"/>
  <c r="AS184" i="7"/>
  <c r="BI184" i="7"/>
  <c r="S185" i="7"/>
  <c r="AG185" i="7"/>
  <c r="AW185" i="7"/>
  <c r="BM185" i="7"/>
  <c r="AA187" i="7"/>
  <c r="AQ187" i="7"/>
  <c r="BG187" i="7"/>
  <c r="DE187" i="7"/>
  <c r="DU187" i="7"/>
  <c r="EK187" i="7"/>
  <c r="AC188" i="7"/>
  <c r="AS188" i="7"/>
  <c r="BI188" i="7"/>
  <c r="DG188" i="7"/>
  <c r="DW188" i="7"/>
  <c r="EM188" i="7"/>
  <c r="EK195" i="7"/>
  <c r="DU195" i="7"/>
  <c r="DE195" i="7"/>
  <c r="EE195" i="7"/>
  <c r="DO195" i="7"/>
  <c r="EQ195" i="7"/>
  <c r="EA195" i="7"/>
  <c r="DK195" i="7"/>
  <c r="EO195" i="7"/>
  <c r="DY195" i="7"/>
  <c r="DI195" i="7"/>
  <c r="EM195" i="7"/>
  <c r="DW195" i="7"/>
  <c r="DG195" i="7"/>
  <c r="EO199" i="7"/>
  <c r="DY199" i="7"/>
  <c r="DI199" i="7"/>
  <c r="ES199" i="7"/>
  <c r="EA199" i="7"/>
  <c r="DG199" i="7"/>
  <c r="EQ199" i="7"/>
  <c r="DW199" i="7"/>
  <c r="DE199" i="7"/>
  <c r="EK199" i="7"/>
  <c r="DS199" i="7"/>
  <c r="EG199" i="7"/>
  <c r="DO199" i="7"/>
  <c r="EE199" i="7"/>
  <c r="DM199" i="7"/>
  <c r="EC199" i="7"/>
  <c r="DK199" i="7"/>
  <c r="ES192" i="7"/>
  <c r="EC192" i="7"/>
  <c r="DM192" i="7"/>
  <c r="EM192" i="7"/>
  <c r="DW192" i="7"/>
  <c r="DG192" i="7"/>
  <c r="EE192" i="7"/>
  <c r="DO192" i="7"/>
  <c r="EA192" i="7"/>
  <c r="EQ196" i="7"/>
  <c r="EA196" i="7"/>
  <c r="DK196" i="7"/>
  <c r="EK196" i="7"/>
  <c r="DU196" i="7"/>
  <c r="DE196" i="7"/>
  <c r="EG196" i="7"/>
  <c r="DQ196" i="7"/>
  <c r="EE196" i="7"/>
  <c r="DO196" i="7"/>
  <c r="ES196" i="7"/>
  <c r="EC196" i="7"/>
  <c r="DM196" i="7"/>
  <c r="EO196" i="7"/>
  <c r="DE192" i="7"/>
  <c r="EG192" i="7"/>
  <c r="DG196" i="7"/>
  <c r="W180" i="7"/>
  <c r="AK180" i="7"/>
  <c r="BA180" i="7"/>
  <c r="BQ180" i="7"/>
  <c r="AA181" i="7"/>
  <c r="AO181" i="7"/>
  <c r="BE181" i="7"/>
  <c r="AS182" i="7"/>
  <c r="BI182" i="7"/>
  <c r="W184" i="7"/>
  <c r="AK184" i="7"/>
  <c r="BA184" i="7"/>
  <c r="BQ184" i="7"/>
  <c r="AA185" i="7"/>
  <c r="AO185" i="7"/>
  <c r="BE185" i="7"/>
  <c r="U187" i="7"/>
  <c r="AI187" i="7"/>
  <c r="AY187" i="7"/>
  <c r="BO187" i="7"/>
  <c r="DM187" i="7"/>
  <c r="EC187" i="7"/>
  <c r="ES187" i="7"/>
  <c r="U188" i="7"/>
  <c r="AK188" i="7"/>
  <c r="BA188" i="7"/>
  <c r="BQ188" i="7"/>
  <c r="DO188" i="7"/>
  <c r="EE188" i="7"/>
  <c r="DS189" i="7"/>
  <c r="EI189" i="7"/>
  <c r="DI192" i="7"/>
  <c r="EI192" i="7"/>
  <c r="EK193" i="7"/>
  <c r="DU193" i="7"/>
  <c r="DE193" i="7"/>
  <c r="EE193" i="7"/>
  <c r="DO193" i="7"/>
  <c r="EQ193" i="7"/>
  <c r="EA193" i="7"/>
  <c r="DK193" i="7"/>
  <c r="EM193" i="7"/>
  <c r="DW193" i="7"/>
  <c r="DG193" i="7"/>
  <c r="EI193" i="7"/>
  <c r="EC195" i="7"/>
  <c r="DI196" i="7"/>
  <c r="EM199" i="7"/>
  <c r="AS177" i="7"/>
  <c r="Y180" i="7"/>
  <c r="AM180" i="7"/>
  <c r="BC180" i="7"/>
  <c r="AC181" i="7"/>
  <c r="AQ181" i="7"/>
  <c r="BG181" i="7"/>
  <c r="Q182" i="7"/>
  <c r="AE182" i="7"/>
  <c r="AU182" i="7"/>
  <c r="Y184" i="7"/>
  <c r="AM184" i="7"/>
  <c r="BC184" i="7"/>
  <c r="AC185" i="7"/>
  <c r="AQ185" i="7"/>
  <c r="BG185" i="7"/>
  <c r="W187" i="7"/>
  <c r="AK187" i="7"/>
  <c r="BA187" i="7"/>
  <c r="BQ187" i="7"/>
  <c r="DO187" i="7"/>
  <c r="EE187" i="7"/>
  <c r="W188" i="7"/>
  <c r="AM188" i="7"/>
  <c r="BC188" i="7"/>
  <c r="DQ188" i="7"/>
  <c r="EG188" i="7"/>
  <c r="DE189" i="7"/>
  <c r="DU189" i="7"/>
  <c r="BK191" i="7"/>
  <c r="AU191" i="7"/>
  <c r="AE191" i="7"/>
  <c r="O191" i="7"/>
  <c r="BE191" i="7"/>
  <c r="AO191" i="7"/>
  <c r="Y191" i="7"/>
  <c r="AI191" i="7"/>
  <c r="BC191" i="7"/>
  <c r="DK192" i="7"/>
  <c r="EK192" i="7"/>
  <c r="DI193" i="7"/>
  <c r="EO193" i="7"/>
  <c r="EG195" i="7"/>
  <c r="DS196" i="7"/>
  <c r="AS181" i="7"/>
  <c r="AS185" i="7"/>
  <c r="AM187" i="7"/>
  <c r="BC187" i="7"/>
  <c r="DQ187" i="7"/>
  <c r="DS188" i="7"/>
  <c r="DQ192" i="7"/>
  <c r="EO192" i="7"/>
  <c r="DM193" i="7"/>
  <c r="ES193" i="7"/>
  <c r="EI195" i="7"/>
  <c r="DW196" i="7"/>
  <c r="AS193" i="7"/>
  <c r="BI193" i="7"/>
  <c r="DO194" i="7"/>
  <c r="EE194" i="7"/>
  <c r="AS195" i="7"/>
  <c r="BI195" i="7"/>
  <c r="DQ197" i="7"/>
  <c r="EG197" i="7"/>
  <c r="AS198" i="7"/>
  <c r="BI198" i="7"/>
  <c r="ES200" i="7"/>
  <c r="EC200" i="7"/>
  <c r="DM200" i="7"/>
  <c r="DU200" i="7"/>
  <c r="EM200" i="7"/>
  <c r="AQ206" i="7"/>
  <c r="BG207" i="7"/>
  <c r="BO210" i="7"/>
  <c r="DS197" i="7"/>
  <c r="EI197" i="7"/>
  <c r="AU206" i="7"/>
  <c r="O207" i="7"/>
  <c r="BK207" i="7"/>
  <c r="DS194" i="7"/>
  <c r="EI194" i="7"/>
  <c r="DE197" i="7"/>
  <c r="DU197" i="7"/>
  <c r="EK197" i="7"/>
  <c r="DG200" i="7"/>
  <c r="DY200" i="7"/>
  <c r="EQ200" i="7"/>
  <c r="BG206" i="7"/>
  <c r="Q207" i="7"/>
  <c r="BO207" i="7"/>
  <c r="AY207" i="7"/>
  <c r="AI207" i="7"/>
  <c r="U207" i="7"/>
  <c r="BU207" i="7"/>
  <c r="BE207" i="7"/>
  <c r="AO207" i="7"/>
  <c r="AA207" i="7"/>
  <c r="BS207" i="7"/>
  <c r="BC207" i="7"/>
  <c r="AM207" i="7"/>
  <c r="Y207" i="7"/>
  <c r="AW207" i="7"/>
  <c r="AC207" i="7"/>
  <c r="AU207" i="7"/>
  <c r="W207" i="7"/>
  <c r="BQ207" i="7"/>
  <c r="AS207" i="7"/>
  <c r="S207" i="7"/>
  <c r="BI207" i="7"/>
  <c r="AG207" i="7"/>
  <c r="DS191" i="7"/>
  <c r="EI191" i="7"/>
  <c r="W193" i="7"/>
  <c r="AK193" i="7"/>
  <c r="BA193" i="7"/>
  <c r="BQ193" i="7"/>
  <c r="AS194" i="7"/>
  <c r="BI194" i="7"/>
  <c r="DG194" i="7"/>
  <c r="DW194" i="7"/>
  <c r="EM194" i="7"/>
  <c r="W195" i="7"/>
  <c r="AK195" i="7"/>
  <c r="BA195" i="7"/>
  <c r="BQ195" i="7"/>
  <c r="BG196" i="7"/>
  <c r="DI197" i="7"/>
  <c r="DY197" i="7"/>
  <c r="EO197" i="7"/>
  <c r="W198" i="7"/>
  <c r="AK198" i="7"/>
  <c r="BA198" i="7"/>
  <c r="BQ198" i="7"/>
  <c r="DK200" i="7"/>
  <c r="EE200" i="7"/>
  <c r="W206" i="7"/>
  <c r="AE207" i="7"/>
  <c r="BM210" i="7"/>
  <c r="AW210" i="7"/>
  <c r="AG210" i="7"/>
  <c r="S210" i="7"/>
  <c r="BS210" i="7"/>
  <c r="BC210" i="7"/>
  <c r="AM210" i="7"/>
  <c r="Y210" i="7"/>
  <c r="BQ210" i="7"/>
  <c r="BA210" i="7"/>
  <c r="AK210" i="7"/>
  <c r="W210" i="7"/>
  <c r="BK210" i="7"/>
  <c r="AO210" i="7"/>
  <c r="O210" i="7"/>
  <c r="BI210" i="7"/>
  <c r="AI210" i="7"/>
  <c r="BG210" i="7"/>
  <c r="AE210" i="7"/>
  <c r="AY210" i="7"/>
  <c r="AC210" i="7"/>
  <c r="AU210" i="7"/>
  <c r="AA210" i="7"/>
  <c r="BI206" i="7"/>
  <c r="AS206" i="7"/>
  <c r="AC206" i="7"/>
  <c r="O206" i="7"/>
  <c r="BO206" i="7"/>
  <c r="AY206" i="7"/>
  <c r="AI206" i="7"/>
  <c r="U206" i="7"/>
  <c r="BM206" i="7"/>
  <c r="AW206" i="7"/>
  <c r="AG206" i="7"/>
  <c r="S206" i="7"/>
  <c r="BE206" i="7"/>
  <c r="AE206" i="7"/>
  <c r="BC206" i="7"/>
  <c r="AA206" i="7"/>
  <c r="BA206" i="7"/>
  <c r="Y206" i="7"/>
  <c r="BQ206" i="7"/>
  <c r="AO206" i="7"/>
  <c r="Q206" i="7"/>
  <c r="BU206" i="7"/>
  <c r="AK207" i="7"/>
  <c r="AK206" i="7"/>
  <c r="AQ207" i="7"/>
  <c r="DS190" i="7"/>
  <c r="DI191" i="7"/>
  <c r="DY191" i="7"/>
  <c r="AC193" i="7"/>
  <c r="AQ193" i="7"/>
  <c r="U194" i="7"/>
  <c r="AI194" i="7"/>
  <c r="AY194" i="7"/>
  <c r="DM194" i="7"/>
  <c r="EC194" i="7"/>
  <c r="AC195" i="7"/>
  <c r="AQ195" i="7"/>
  <c r="S196" i="7"/>
  <c r="AI196" i="7"/>
  <c r="AW196" i="7"/>
  <c r="DO197" i="7"/>
  <c r="AC198" i="7"/>
  <c r="AQ198" i="7"/>
  <c r="DS198" i="7"/>
  <c r="DS200" i="7"/>
  <c r="EK200" i="7"/>
  <c r="BQ204" i="7"/>
  <c r="BA204" i="7"/>
  <c r="AK204" i="7"/>
  <c r="W204" i="7"/>
  <c r="BO204" i="7"/>
  <c r="AY204" i="7"/>
  <c r="AI204" i="7"/>
  <c r="U204" i="7"/>
  <c r="BM204" i="7"/>
  <c r="AS204" i="7"/>
  <c r="AA204" i="7"/>
  <c r="BK204" i="7"/>
  <c r="AQ204" i="7"/>
  <c r="Y204" i="7"/>
  <c r="BC204" i="7"/>
  <c r="AE204" i="7"/>
  <c r="BI204" i="7"/>
  <c r="AM206" i="7"/>
  <c r="BA207" i="7"/>
  <c r="BS226" i="7"/>
  <c r="BC226" i="7"/>
  <c r="AM226" i="7"/>
  <c r="Y226" i="7"/>
  <c r="BE226" i="7"/>
  <c r="AK226" i="7"/>
  <c r="U226" i="7"/>
  <c r="BU226" i="7"/>
  <c r="BA226" i="7"/>
  <c r="AI226" i="7"/>
  <c r="S226" i="7"/>
  <c r="BO226" i="7"/>
  <c r="AW226" i="7"/>
  <c r="AE226" i="7"/>
  <c r="O226" i="7"/>
  <c r="BK226" i="7"/>
  <c r="AS226" i="7"/>
  <c r="AC226" i="7"/>
  <c r="BI226" i="7"/>
  <c r="AQ226" i="7"/>
  <c r="AA226" i="7"/>
  <c r="BQ202" i="7"/>
  <c r="BA202" i="7"/>
  <c r="AK202" i="7"/>
  <c r="W202" i="7"/>
  <c r="AU202" i="7"/>
  <c r="BM202" i="7"/>
  <c r="U203" i="7"/>
  <c r="AM203" i="7"/>
  <c r="U209" i="7"/>
  <c r="AO209" i="7"/>
  <c r="AA216" i="7"/>
  <c r="BK217" i="7"/>
  <c r="AU217" i="7"/>
  <c r="AE217" i="7"/>
  <c r="Q217" i="7"/>
  <c r="BU217" i="7"/>
  <c r="BE217" i="7"/>
  <c r="AO217" i="7"/>
  <c r="AA217" i="7"/>
  <c r="BQ217" i="7"/>
  <c r="BA217" i="7"/>
  <c r="AK217" i="7"/>
  <c r="W217" i="7"/>
  <c r="BO217" i="7"/>
  <c r="AY217" i="7"/>
  <c r="AI217" i="7"/>
  <c r="U217" i="7"/>
  <c r="BI217" i="7"/>
  <c r="AA223" i="7"/>
  <c r="AG226" i="7"/>
  <c r="BK255" i="7"/>
  <c r="BM255" i="7"/>
  <c r="AU255" i="7"/>
  <c r="AE255" i="7"/>
  <c r="Q255" i="7"/>
  <c r="BE255" i="7"/>
  <c r="AO255" i="7"/>
  <c r="AA255" i="7"/>
  <c r="BU255" i="7"/>
  <c r="BC255" i="7"/>
  <c r="AM255" i="7"/>
  <c r="Y255" i="7"/>
  <c r="AY255" i="7"/>
  <c r="AC255" i="7"/>
  <c r="BS255" i="7"/>
  <c r="AS255" i="7"/>
  <c r="U255" i="7"/>
  <c r="AQ255" i="7"/>
  <c r="AK255" i="7"/>
  <c r="BQ255" i="7"/>
  <c r="AI255" i="7"/>
  <c r="BO255" i="7"/>
  <c r="AG255" i="7"/>
  <c r="BG255" i="7"/>
  <c r="W255" i="7"/>
  <c r="BA255" i="7"/>
  <c r="S255" i="7"/>
  <c r="AW255" i="7"/>
  <c r="O255" i="7"/>
  <c r="BI255" i="7"/>
  <c r="BG216" i="7"/>
  <c r="AQ216" i="7"/>
  <c r="AC216" i="7"/>
  <c r="BQ216" i="7"/>
  <c r="BA216" i="7"/>
  <c r="AK216" i="7"/>
  <c r="W216" i="7"/>
  <c r="BM216" i="7"/>
  <c r="AW216" i="7"/>
  <c r="AG216" i="7"/>
  <c r="S216" i="7"/>
  <c r="BK216" i="7"/>
  <c r="AU216" i="7"/>
  <c r="AE216" i="7"/>
  <c r="Q216" i="7"/>
  <c r="BI216" i="7"/>
  <c r="BQ223" i="7"/>
  <c r="BA223" i="7"/>
  <c r="AK223" i="7"/>
  <c r="W223" i="7"/>
  <c r="BK223" i="7"/>
  <c r="AS223" i="7"/>
  <c r="AC223" i="7"/>
  <c r="BE223" i="7"/>
  <c r="AM223" i="7"/>
  <c r="U223" i="7"/>
  <c r="BS223" i="7"/>
  <c r="AY223" i="7"/>
  <c r="AG223" i="7"/>
  <c r="Q223" i="7"/>
  <c r="BO223" i="7"/>
  <c r="AW223" i="7"/>
  <c r="AE223" i="7"/>
  <c r="O223" i="7"/>
  <c r="BM223" i="7"/>
  <c r="AO226" i="7"/>
  <c r="AI216" i="7"/>
  <c r="BO216" i="7"/>
  <c r="AI223" i="7"/>
  <c r="BU223" i="7"/>
  <c r="AU226" i="7"/>
  <c r="AM216" i="7"/>
  <c r="BS216" i="7"/>
  <c r="AO223" i="7"/>
  <c r="AY226" i="7"/>
  <c r="BQ203" i="7"/>
  <c r="BA203" i="7"/>
  <c r="AK203" i="7"/>
  <c r="W203" i="7"/>
  <c r="AU203" i="7"/>
  <c r="BM203" i="7"/>
  <c r="BG209" i="7"/>
  <c r="AQ209" i="7"/>
  <c r="AC209" i="7"/>
  <c r="BM209" i="7"/>
  <c r="AW209" i="7"/>
  <c r="AG209" i="7"/>
  <c r="S209" i="7"/>
  <c r="BK209" i="7"/>
  <c r="AU209" i="7"/>
  <c r="AE209" i="7"/>
  <c r="Q209" i="7"/>
  <c r="BC209" i="7"/>
  <c r="AO216" i="7"/>
  <c r="BU216" i="7"/>
  <c r="O217" i="7"/>
  <c r="AS217" i="7"/>
  <c r="AQ223" i="7"/>
  <c r="Y225" i="7"/>
  <c r="BG226" i="7"/>
  <c r="EO239" i="7"/>
  <c r="DY239" i="7"/>
  <c r="DK239" i="7"/>
  <c r="EG239" i="7"/>
  <c r="DQ239" i="7"/>
  <c r="EQ239" i="7"/>
  <c r="DU239" i="7"/>
  <c r="EE239" i="7"/>
  <c r="DI239" i="7"/>
  <c r="EC239" i="7"/>
  <c r="DG239" i="7"/>
  <c r="EK239" i="7"/>
  <c r="DE239" i="7"/>
  <c r="EI239" i="7"/>
  <c r="EA239" i="7"/>
  <c r="DW239" i="7"/>
  <c r="DS239" i="7"/>
  <c r="DO239" i="7"/>
  <c r="ES239" i="7"/>
  <c r="DM239" i="7"/>
  <c r="Y202" i="7"/>
  <c r="AO202" i="7"/>
  <c r="BG202" i="7"/>
  <c r="O203" i="7"/>
  <c r="AE203" i="7"/>
  <c r="AW203" i="7"/>
  <c r="BO203" i="7"/>
  <c r="AI209" i="7"/>
  <c r="BE209" i="7"/>
  <c r="O216" i="7"/>
  <c r="AS216" i="7"/>
  <c r="S217" i="7"/>
  <c r="AW217" i="7"/>
  <c r="AU223" i="7"/>
  <c r="BQ225" i="7"/>
  <c r="BA225" i="7"/>
  <c r="AK225" i="7"/>
  <c r="W225" i="7"/>
  <c r="BK225" i="7"/>
  <c r="AS225" i="7"/>
  <c r="AC225" i="7"/>
  <c r="BI225" i="7"/>
  <c r="AQ225" i="7"/>
  <c r="AA225" i="7"/>
  <c r="BE225" i="7"/>
  <c r="AM225" i="7"/>
  <c r="U225" i="7"/>
  <c r="BS225" i="7"/>
  <c r="AY225" i="7"/>
  <c r="AG225" i="7"/>
  <c r="Q225" i="7"/>
  <c r="BO225" i="7"/>
  <c r="AW225" i="7"/>
  <c r="AE225" i="7"/>
  <c r="O225" i="7"/>
  <c r="Q226" i="7"/>
  <c r="BM226" i="7"/>
  <c r="U216" i="7"/>
  <c r="AY216" i="7"/>
  <c r="S223" i="7"/>
  <c r="BC223" i="7"/>
  <c r="W226" i="7"/>
  <c r="BQ226" i="7"/>
  <c r="S220" i="7"/>
  <c r="AG220" i="7"/>
  <c r="AW220" i="7"/>
  <c r="BM220" i="7"/>
  <c r="Y222" i="7"/>
  <c r="AO222" i="7"/>
  <c r="BG222" i="7"/>
  <c r="Y224" i="7"/>
  <c r="AO224" i="7"/>
  <c r="BG224" i="7"/>
  <c r="Q227" i="7"/>
  <c r="AG227" i="7"/>
  <c r="AY227" i="7"/>
  <c r="BQ227" i="7"/>
  <c r="W230" i="7"/>
  <c r="AM230" i="7"/>
  <c r="BE230" i="7"/>
  <c r="W232" i="7"/>
  <c r="AO232" i="7"/>
  <c r="BK232" i="7"/>
  <c r="AA233" i="7"/>
  <c r="AS233" i="7"/>
  <c r="BM233" i="7"/>
  <c r="AA234" i="7"/>
  <c r="AS234" i="7"/>
  <c r="BM234" i="7"/>
  <c r="BG235" i="7"/>
  <c r="AQ235" i="7"/>
  <c r="AC235" i="7"/>
  <c r="BK235" i="7"/>
  <c r="AS235" i="7"/>
  <c r="AA235" i="7"/>
  <c r="AW235" i="7"/>
  <c r="BQ235" i="7"/>
  <c r="DE236" i="7"/>
  <c r="DY236" i="7"/>
  <c r="ES236" i="7"/>
  <c r="DS237" i="7"/>
  <c r="EO237" i="7"/>
  <c r="DG238" i="7"/>
  <c r="EA238" i="7"/>
  <c r="AI240" i="7"/>
  <c r="BS240" i="7"/>
  <c r="EC240" i="7"/>
  <c r="BO242" i="7"/>
  <c r="AY242" i="7"/>
  <c r="AI242" i="7"/>
  <c r="U242" i="7"/>
  <c r="BG242" i="7"/>
  <c r="AQ242" i="7"/>
  <c r="AC242" i="7"/>
  <c r="BK242" i="7"/>
  <c r="AO242" i="7"/>
  <c r="W242" i="7"/>
  <c r="BI242" i="7"/>
  <c r="AK242" i="7"/>
  <c r="O242" i="7"/>
  <c r="BE242" i="7"/>
  <c r="AG242" i="7"/>
  <c r="BM242" i="7"/>
  <c r="AY248" i="7"/>
  <c r="BG249" i="7"/>
  <c r="AQ249" i="7"/>
  <c r="AC249" i="7"/>
  <c r="BO249" i="7"/>
  <c r="AY249" i="7"/>
  <c r="AI249" i="7"/>
  <c r="U249" i="7"/>
  <c r="BQ249" i="7"/>
  <c r="AU249" i="7"/>
  <c r="AA249" i="7"/>
  <c r="BC249" i="7"/>
  <c r="AE249" i="7"/>
  <c r="BU249" i="7"/>
  <c r="AW249" i="7"/>
  <c r="Y249" i="7"/>
  <c r="BS249" i="7"/>
  <c r="AS249" i="7"/>
  <c r="W249" i="7"/>
  <c r="BM249" i="7"/>
  <c r="AO249" i="7"/>
  <c r="S249" i="7"/>
  <c r="EK252" i="7"/>
  <c r="DU252" i="7"/>
  <c r="DG252" i="7"/>
  <c r="ES252" i="7"/>
  <c r="EC252" i="7"/>
  <c r="DM252" i="7"/>
  <c r="EA252" i="7"/>
  <c r="DI252" i="7"/>
  <c r="EM252" i="7"/>
  <c r="DO252" i="7"/>
  <c r="EG252" i="7"/>
  <c r="DK252" i="7"/>
  <c r="EE252" i="7"/>
  <c r="DE252" i="7"/>
  <c r="DY252" i="7"/>
  <c r="BE253" i="7"/>
  <c r="AS208" i="7"/>
  <c r="U220" i="7"/>
  <c r="AI220" i="7"/>
  <c r="AY220" i="7"/>
  <c r="BO220" i="7"/>
  <c r="AM221" i="7"/>
  <c r="BC221" i="7"/>
  <c r="AA222" i="7"/>
  <c r="AQ222" i="7"/>
  <c r="AA224" i="7"/>
  <c r="AQ224" i="7"/>
  <c r="S227" i="7"/>
  <c r="AI227" i="7"/>
  <c r="BA227" i="7"/>
  <c r="BU228" i="7"/>
  <c r="BE228" i="7"/>
  <c r="AO228" i="7"/>
  <c r="AA228" i="7"/>
  <c r="AU228" i="7"/>
  <c r="BM228" i="7"/>
  <c r="BG229" i="7"/>
  <c r="AQ229" i="7"/>
  <c r="AC229" i="7"/>
  <c r="AU229" i="7"/>
  <c r="BM229" i="7"/>
  <c r="Y230" i="7"/>
  <c r="AO230" i="7"/>
  <c r="Y232" i="7"/>
  <c r="AS232" i="7"/>
  <c r="AC233" i="7"/>
  <c r="AU233" i="7"/>
  <c r="AC234" i="7"/>
  <c r="AU234" i="7"/>
  <c r="AE235" i="7"/>
  <c r="AY235" i="7"/>
  <c r="BS235" i="7"/>
  <c r="DI236" i="7"/>
  <c r="BK237" i="7"/>
  <c r="AU237" i="7"/>
  <c r="AE237" i="7"/>
  <c r="Q237" i="7"/>
  <c r="BQ237" i="7"/>
  <c r="AY237" i="7"/>
  <c r="AG237" i="7"/>
  <c r="O237" i="7"/>
  <c r="BA237" i="7"/>
  <c r="BU237" i="7"/>
  <c r="DU237" i="7"/>
  <c r="EQ237" i="7"/>
  <c r="DK238" i="7"/>
  <c r="AQ240" i="7"/>
  <c r="DE240" i="7"/>
  <c r="EE240" i="7"/>
  <c r="BO241" i="7"/>
  <c r="AY241" i="7"/>
  <c r="AI241" i="7"/>
  <c r="U241" i="7"/>
  <c r="BG241" i="7"/>
  <c r="AQ241" i="7"/>
  <c r="AC241" i="7"/>
  <c r="BI241" i="7"/>
  <c r="AM241" i="7"/>
  <c r="S241" i="7"/>
  <c r="BU241" i="7"/>
  <c r="AW241" i="7"/>
  <c r="AA241" i="7"/>
  <c r="BS241" i="7"/>
  <c r="AU241" i="7"/>
  <c r="Y241" i="7"/>
  <c r="BE241" i="7"/>
  <c r="AE242" i="7"/>
  <c r="BQ242" i="7"/>
  <c r="EE246" i="7"/>
  <c r="DO246" i="7"/>
  <c r="EM246" i="7"/>
  <c r="DW246" i="7"/>
  <c r="DI246" i="7"/>
  <c r="EI246" i="7"/>
  <c r="DM246" i="7"/>
  <c r="EC246" i="7"/>
  <c r="DG246" i="7"/>
  <c r="DY246" i="7"/>
  <c r="ES246" i="7"/>
  <c r="DU246" i="7"/>
  <c r="EQ246" i="7"/>
  <c r="DS246" i="7"/>
  <c r="BC248" i="7"/>
  <c r="DQ252" i="7"/>
  <c r="U253" i="7"/>
  <c r="BO253" i="7"/>
  <c r="BQ233" i="7"/>
  <c r="BA233" i="7"/>
  <c r="AK233" i="7"/>
  <c r="W233" i="7"/>
  <c r="BE233" i="7"/>
  <c r="AM233" i="7"/>
  <c r="U233" i="7"/>
  <c r="AW233" i="7"/>
  <c r="BS233" i="7"/>
  <c r="BS234" i="7"/>
  <c r="BC234" i="7"/>
  <c r="AM234" i="7"/>
  <c r="Y234" i="7"/>
  <c r="BO234" i="7"/>
  <c r="AW234" i="7"/>
  <c r="AE234" i="7"/>
  <c r="O234" i="7"/>
  <c r="AY234" i="7"/>
  <c r="BU234" i="7"/>
  <c r="EM238" i="7"/>
  <c r="DW238" i="7"/>
  <c r="DI238" i="7"/>
  <c r="EE238" i="7"/>
  <c r="DM238" i="7"/>
  <c r="EC238" i="7"/>
  <c r="EI238" i="7"/>
  <c r="DG240" i="7"/>
  <c r="EI240" i="7"/>
  <c r="AM220" i="7"/>
  <c r="BC220" i="7"/>
  <c r="BS220" i="7"/>
  <c r="BQ222" i="7"/>
  <c r="BA222" i="7"/>
  <c r="AK222" i="7"/>
  <c r="W222" i="7"/>
  <c r="AU222" i="7"/>
  <c r="BM222" i="7"/>
  <c r="BQ224" i="7"/>
  <c r="BA224" i="7"/>
  <c r="AK224" i="7"/>
  <c r="W224" i="7"/>
  <c r="AU224" i="7"/>
  <c r="BM224" i="7"/>
  <c r="BG230" i="7"/>
  <c r="AQ230" i="7"/>
  <c r="AC230" i="7"/>
  <c r="AU230" i="7"/>
  <c r="BM230" i="7"/>
  <c r="BM232" i="7"/>
  <c r="AW232" i="7"/>
  <c r="AG232" i="7"/>
  <c r="S232" i="7"/>
  <c r="BI232" i="7"/>
  <c r="AQ232" i="7"/>
  <c r="AA232" i="7"/>
  <c r="AY232" i="7"/>
  <c r="BS232" i="7"/>
  <c r="AE233" i="7"/>
  <c r="AY233" i="7"/>
  <c r="BU233" i="7"/>
  <c r="AG234" i="7"/>
  <c r="BA234" i="7"/>
  <c r="EK236" i="7"/>
  <c r="DU236" i="7"/>
  <c r="DG236" i="7"/>
  <c r="EG236" i="7"/>
  <c r="DO236" i="7"/>
  <c r="EE236" i="7"/>
  <c r="DG237" i="7"/>
  <c r="DO238" i="7"/>
  <c r="EK238" i="7"/>
  <c r="U240" i="7"/>
  <c r="DI240" i="7"/>
  <c r="AS242" i="7"/>
  <c r="BU242" i="7"/>
  <c r="EA246" i="7"/>
  <c r="Y248" i="7"/>
  <c r="AM249" i="7"/>
  <c r="EK251" i="7"/>
  <c r="DU251" i="7"/>
  <c r="DG251" i="7"/>
  <c r="ES251" i="7"/>
  <c r="EC251" i="7"/>
  <c r="DM251" i="7"/>
  <c r="EA251" i="7"/>
  <c r="DI251" i="7"/>
  <c r="EE251" i="7"/>
  <c r="DE251" i="7"/>
  <c r="DW251" i="7"/>
  <c r="EQ251" i="7"/>
  <c r="DS251" i="7"/>
  <c r="EO251" i="7"/>
  <c r="DQ251" i="7"/>
  <c r="DW252" i="7"/>
  <c r="EO240" i="7"/>
  <c r="DY240" i="7"/>
  <c r="DK240" i="7"/>
  <c r="EG240" i="7"/>
  <c r="DQ240" i="7"/>
  <c r="EK240" i="7"/>
  <c r="DO240" i="7"/>
  <c r="EQ240" i="7"/>
  <c r="DS240" i="7"/>
  <c r="EM240" i="7"/>
  <c r="DM240" i="7"/>
  <c r="BK253" i="7"/>
  <c r="AU253" i="7"/>
  <c r="AE253" i="7"/>
  <c r="Q253" i="7"/>
  <c r="BS253" i="7"/>
  <c r="BC253" i="7"/>
  <c r="AM253" i="7"/>
  <c r="Y253" i="7"/>
  <c r="BA253" i="7"/>
  <c r="AG253" i="7"/>
  <c r="BQ253" i="7"/>
  <c r="AS253" i="7"/>
  <c r="W253" i="7"/>
  <c r="BM253" i="7"/>
  <c r="AO253" i="7"/>
  <c r="S253" i="7"/>
  <c r="BI253" i="7"/>
  <c r="AK253" i="7"/>
  <c r="O253" i="7"/>
  <c r="BG253" i="7"/>
  <c r="AI253" i="7"/>
  <c r="Q233" i="7"/>
  <c r="AI233" i="7"/>
  <c r="BG233" i="7"/>
  <c r="S234" i="7"/>
  <c r="AK234" i="7"/>
  <c r="BG234" i="7"/>
  <c r="EM237" i="7"/>
  <c r="DW237" i="7"/>
  <c r="DI237" i="7"/>
  <c r="EG237" i="7"/>
  <c r="DO237" i="7"/>
  <c r="EE237" i="7"/>
  <c r="DS238" i="7"/>
  <c r="EQ238" i="7"/>
  <c r="DU240" i="7"/>
  <c r="BU248" i="7"/>
  <c r="BE248" i="7"/>
  <c r="AO248" i="7"/>
  <c r="AA248" i="7"/>
  <c r="BM248" i="7"/>
  <c r="AW248" i="7"/>
  <c r="AG248" i="7"/>
  <c r="S248" i="7"/>
  <c r="BA248" i="7"/>
  <c r="AE248" i="7"/>
  <c r="BQ248" i="7"/>
  <c r="AS248" i="7"/>
  <c r="W248" i="7"/>
  <c r="BK248" i="7"/>
  <c r="AM248" i="7"/>
  <c r="Q248" i="7"/>
  <c r="BI248" i="7"/>
  <c r="AK248" i="7"/>
  <c r="O248" i="7"/>
  <c r="BG248" i="7"/>
  <c r="AI248" i="7"/>
  <c r="O220" i="7"/>
  <c r="AC220" i="7"/>
  <c r="AS220" i="7"/>
  <c r="S222" i="7"/>
  <c r="AI222" i="7"/>
  <c r="BC222" i="7"/>
  <c r="BU222" i="7"/>
  <c r="S224" i="7"/>
  <c r="AI224" i="7"/>
  <c r="BC224" i="7"/>
  <c r="BU224" i="7"/>
  <c r="BS227" i="7"/>
  <c r="BC227" i="7"/>
  <c r="AM227" i="7"/>
  <c r="Y227" i="7"/>
  <c r="AU227" i="7"/>
  <c r="BM227" i="7"/>
  <c r="S230" i="7"/>
  <c r="AI230" i="7"/>
  <c r="BA230" i="7"/>
  <c r="BS230" i="7"/>
  <c r="Q232" i="7"/>
  <c r="AK232" i="7"/>
  <c r="BE232" i="7"/>
  <c r="S233" i="7"/>
  <c r="AO233" i="7"/>
  <c r="BI233" i="7"/>
  <c r="U234" i="7"/>
  <c r="AO234" i="7"/>
  <c r="BI234" i="7"/>
  <c r="DS236" i="7"/>
  <c r="EO236" i="7"/>
  <c r="DM237" i="7"/>
  <c r="EI237" i="7"/>
  <c r="DU238" i="7"/>
  <c r="ES238" i="7"/>
  <c r="BM240" i="7"/>
  <c r="AW240" i="7"/>
  <c r="AG240" i="7"/>
  <c r="S240" i="7"/>
  <c r="BU240" i="7"/>
  <c r="BE240" i="7"/>
  <c r="AO240" i="7"/>
  <c r="AA240" i="7"/>
  <c r="BO240" i="7"/>
  <c r="AS240" i="7"/>
  <c r="Y240" i="7"/>
  <c r="BK240" i="7"/>
  <c r="AM240" i="7"/>
  <c r="Q240" i="7"/>
  <c r="BI240" i="7"/>
  <c r="AK240" i="7"/>
  <c r="O240" i="7"/>
  <c r="BG240" i="7"/>
  <c r="DW240" i="7"/>
  <c r="AQ248" i="7"/>
  <c r="AW253" i="7"/>
  <c r="EE245" i="7"/>
  <c r="DO245" i="7"/>
  <c r="EM245" i="7"/>
  <c r="DW245" i="7"/>
  <c r="DI245" i="7"/>
  <c r="EQ245" i="7"/>
  <c r="DU245" i="7"/>
  <c r="EI245" i="7"/>
  <c r="EG248" i="7"/>
  <c r="DQ248" i="7"/>
  <c r="EO248" i="7"/>
  <c r="DY248" i="7"/>
  <c r="DK248" i="7"/>
  <c r="ES248" i="7"/>
  <c r="DW248" i="7"/>
  <c r="DE248" i="7"/>
  <c r="EI248" i="7"/>
  <c r="EM253" i="7"/>
  <c r="DW253" i="7"/>
  <c r="DI253" i="7"/>
  <c r="EE253" i="7"/>
  <c r="DO253" i="7"/>
  <c r="EC253" i="7"/>
  <c r="ES253" i="7"/>
  <c r="DY253" i="7"/>
  <c r="DE253" i="7"/>
  <c r="EK253" i="7"/>
  <c r="AY257" i="7"/>
  <c r="BG258" i="7"/>
  <c r="AQ258" i="7"/>
  <c r="AC258" i="7"/>
  <c r="BK258" i="7"/>
  <c r="AS258" i="7"/>
  <c r="AA258" i="7"/>
  <c r="BU258" i="7"/>
  <c r="BC258" i="7"/>
  <c r="AK258" i="7"/>
  <c r="U258" i="7"/>
  <c r="BS258" i="7"/>
  <c r="BA258" i="7"/>
  <c r="AI258" i="7"/>
  <c r="S258" i="7"/>
  <c r="AU258" i="7"/>
  <c r="Q258" i="7"/>
  <c r="BO258" i="7"/>
  <c r="AM258" i="7"/>
  <c r="BM258" i="7"/>
  <c r="ES243" i="7"/>
  <c r="EC243" i="7"/>
  <c r="DM243" i="7"/>
  <c r="EK243" i="7"/>
  <c r="DU243" i="7"/>
  <c r="DG243" i="7"/>
  <c r="EI243" i="7"/>
  <c r="DO243" i="7"/>
  <c r="EM243" i="7"/>
  <c r="DM245" i="7"/>
  <c r="EK245" i="7"/>
  <c r="U246" i="7"/>
  <c r="AS246" i="7"/>
  <c r="BQ246" i="7"/>
  <c r="BU247" i="7"/>
  <c r="BE247" i="7"/>
  <c r="AO247" i="7"/>
  <c r="AA247" i="7"/>
  <c r="BM247" i="7"/>
  <c r="AW247" i="7"/>
  <c r="AG247" i="7"/>
  <c r="S247" i="7"/>
  <c r="BG247" i="7"/>
  <c r="AK247" i="7"/>
  <c r="Q247" i="7"/>
  <c r="BA247" i="7"/>
  <c r="DM248" i="7"/>
  <c r="EK248" i="7"/>
  <c r="W250" i="7"/>
  <c r="AS250" i="7"/>
  <c r="BQ250" i="7"/>
  <c r="DM253" i="7"/>
  <c r="EO253" i="7"/>
  <c r="Q257" i="7"/>
  <c r="BA257" i="7"/>
  <c r="AE258" i="7"/>
  <c r="BQ258" i="7"/>
  <c r="BO262" i="7"/>
  <c r="AY262" i="7"/>
  <c r="AI262" i="7"/>
  <c r="U262" i="7"/>
  <c r="BS262" i="7"/>
  <c r="BA262" i="7"/>
  <c r="AG262" i="7"/>
  <c r="Q262" i="7"/>
  <c r="BK262" i="7"/>
  <c r="AS262" i="7"/>
  <c r="AC262" i="7"/>
  <c r="BI262" i="7"/>
  <c r="AQ262" i="7"/>
  <c r="AA262" i="7"/>
  <c r="AW262" i="7"/>
  <c r="W262" i="7"/>
  <c r="AU262" i="7"/>
  <c r="S262" i="7"/>
  <c r="BU262" i="7"/>
  <c r="AO262" i="7"/>
  <c r="O262" i="7"/>
  <c r="BQ262" i="7"/>
  <c r="AM262" i="7"/>
  <c r="BM262" i="7"/>
  <c r="AK262" i="7"/>
  <c r="BG262" i="7"/>
  <c r="AE262" i="7"/>
  <c r="BK238" i="7"/>
  <c r="AU238" i="7"/>
  <c r="AE238" i="7"/>
  <c r="Q238" i="7"/>
  <c r="AW238" i="7"/>
  <c r="BO238" i="7"/>
  <c r="DQ243" i="7"/>
  <c r="EO243" i="7"/>
  <c r="ES244" i="7"/>
  <c r="EC244" i="7"/>
  <c r="DM244" i="7"/>
  <c r="EK244" i="7"/>
  <c r="DU244" i="7"/>
  <c r="DG244" i="7"/>
  <c r="DY244" i="7"/>
  <c r="DE244" i="7"/>
  <c r="EI244" i="7"/>
  <c r="DQ245" i="7"/>
  <c r="EO245" i="7"/>
  <c r="AA246" i="7"/>
  <c r="AW246" i="7"/>
  <c r="AE247" i="7"/>
  <c r="BC247" i="7"/>
  <c r="EG247" i="7"/>
  <c r="DQ247" i="7"/>
  <c r="EO247" i="7"/>
  <c r="DY247" i="7"/>
  <c r="DK247" i="7"/>
  <c r="EC247" i="7"/>
  <c r="DI247" i="7"/>
  <c r="EI247" i="7"/>
  <c r="DO248" i="7"/>
  <c r="EM248" i="7"/>
  <c r="Y250" i="7"/>
  <c r="AU250" i="7"/>
  <c r="DQ253" i="7"/>
  <c r="EQ253" i="7"/>
  <c r="U257" i="7"/>
  <c r="AG258" i="7"/>
  <c r="DY245" i="7"/>
  <c r="BS246" i="7"/>
  <c r="BC246" i="7"/>
  <c r="AM246" i="7"/>
  <c r="Y246" i="7"/>
  <c r="BK246" i="7"/>
  <c r="AU246" i="7"/>
  <c r="AE246" i="7"/>
  <c r="Q246" i="7"/>
  <c r="BM246" i="7"/>
  <c r="AQ246" i="7"/>
  <c r="W246" i="7"/>
  <c r="BA246" i="7"/>
  <c r="DU248" i="7"/>
  <c r="BG250" i="7"/>
  <c r="AQ250" i="7"/>
  <c r="AC250" i="7"/>
  <c r="BO250" i="7"/>
  <c r="AY250" i="7"/>
  <c r="AI250" i="7"/>
  <c r="U250" i="7"/>
  <c r="BE250" i="7"/>
  <c r="AK250" i="7"/>
  <c r="Q250" i="7"/>
  <c r="BA250" i="7"/>
  <c r="DU253" i="7"/>
  <c r="BS257" i="7"/>
  <c r="BC257" i="7"/>
  <c r="AM257" i="7"/>
  <c r="Y257" i="7"/>
  <c r="BO257" i="7"/>
  <c r="AW257" i="7"/>
  <c r="AE257" i="7"/>
  <c r="O257" i="7"/>
  <c r="BI257" i="7"/>
  <c r="AQ257" i="7"/>
  <c r="AA257" i="7"/>
  <c r="BG257" i="7"/>
  <c r="AO257" i="7"/>
  <c r="W257" i="7"/>
  <c r="AU257" i="7"/>
  <c r="S257" i="7"/>
  <c r="BQ257" i="7"/>
  <c r="AK257" i="7"/>
  <c r="BM257" i="7"/>
  <c r="BM239" i="7"/>
  <c r="AW239" i="7"/>
  <c r="AG239" i="7"/>
  <c r="S239" i="7"/>
  <c r="BU239" i="7"/>
  <c r="BE239" i="7"/>
  <c r="AO239" i="7"/>
  <c r="AA239" i="7"/>
  <c r="AY239" i="7"/>
  <c r="BS239" i="7"/>
  <c r="BS245" i="7"/>
  <c r="BC245" i="7"/>
  <c r="AM245" i="7"/>
  <c r="Y245" i="7"/>
  <c r="BK245" i="7"/>
  <c r="AU245" i="7"/>
  <c r="AE245" i="7"/>
  <c r="Q245" i="7"/>
  <c r="AY245" i="7"/>
  <c r="BU245" i="7"/>
  <c r="BM256" i="7"/>
  <c r="AW256" i="7"/>
  <c r="AG256" i="7"/>
  <c r="S256" i="7"/>
  <c r="BI256" i="7"/>
  <c r="AQ256" i="7"/>
  <c r="AA256" i="7"/>
  <c r="BU256" i="7"/>
  <c r="BC256" i="7"/>
  <c r="AK256" i="7"/>
  <c r="U256" i="7"/>
  <c r="BS256" i="7"/>
  <c r="BA256" i="7"/>
  <c r="AI256" i="7"/>
  <c r="Q256" i="7"/>
  <c r="BG256" i="7"/>
  <c r="Y261" i="7"/>
  <c r="BM263" i="7"/>
  <c r="AW263" i="7"/>
  <c r="AG263" i="7"/>
  <c r="S263" i="7"/>
  <c r="BG263" i="7"/>
  <c r="AO263" i="7"/>
  <c r="Y263" i="7"/>
  <c r="BS263" i="7"/>
  <c r="BA263" i="7"/>
  <c r="AI263" i="7"/>
  <c r="Q263" i="7"/>
  <c r="BQ263" i="7"/>
  <c r="AY263" i="7"/>
  <c r="AE263" i="7"/>
  <c r="O263" i="7"/>
  <c r="BI263" i="7"/>
  <c r="U266" i="7"/>
  <c r="AY266" i="7"/>
  <c r="Q268" i="7"/>
  <c r="AW268" i="7"/>
  <c r="BO269" i="7"/>
  <c r="AY269" i="7"/>
  <c r="AI269" i="7"/>
  <c r="U269" i="7"/>
  <c r="BM269" i="7"/>
  <c r="AW269" i="7"/>
  <c r="AG269" i="7"/>
  <c r="S269" i="7"/>
  <c r="BK269" i="7"/>
  <c r="AU269" i="7"/>
  <c r="AE269" i="7"/>
  <c r="Q269" i="7"/>
  <c r="BC269" i="7"/>
  <c r="AC269" i="7"/>
  <c r="BA269" i="7"/>
  <c r="AA269" i="7"/>
  <c r="BU269" i="7"/>
  <c r="AS269" i="7"/>
  <c r="Y269" i="7"/>
  <c r="BS269" i="7"/>
  <c r="AQ269" i="7"/>
  <c r="W269" i="7"/>
  <c r="BQ269" i="7"/>
  <c r="AO269" i="7"/>
  <c r="O269" i="7"/>
  <c r="BQ261" i="7"/>
  <c r="BA261" i="7"/>
  <c r="AK261" i="7"/>
  <c r="W261" i="7"/>
  <c r="BK261" i="7"/>
  <c r="AS261" i="7"/>
  <c r="AC261" i="7"/>
  <c r="BE261" i="7"/>
  <c r="AM261" i="7"/>
  <c r="U261" i="7"/>
  <c r="BU261" i="7"/>
  <c r="BC261" i="7"/>
  <c r="AI261" i="7"/>
  <c r="S261" i="7"/>
  <c r="BG261" i="7"/>
  <c r="AA266" i="7"/>
  <c r="U268" i="7"/>
  <c r="AK269" i="7"/>
  <c r="BK266" i="7"/>
  <c r="AU266" i="7"/>
  <c r="AE266" i="7"/>
  <c r="Q266" i="7"/>
  <c r="BG266" i="7"/>
  <c r="AQ266" i="7"/>
  <c r="AC266" i="7"/>
  <c r="BM266" i="7"/>
  <c r="AO266" i="7"/>
  <c r="W266" i="7"/>
  <c r="BC266" i="7"/>
  <c r="AI266" i="7"/>
  <c r="O266" i="7"/>
  <c r="BU266" i="7"/>
  <c r="BA266" i="7"/>
  <c r="AG266" i="7"/>
  <c r="BO266" i="7"/>
  <c r="BG268" i="7"/>
  <c r="AQ268" i="7"/>
  <c r="AC268" i="7"/>
  <c r="BS268" i="7"/>
  <c r="BC268" i="7"/>
  <c r="AM268" i="7"/>
  <c r="Y268" i="7"/>
  <c r="BA268" i="7"/>
  <c r="AG268" i="7"/>
  <c r="O268" i="7"/>
  <c r="BO268" i="7"/>
  <c r="AU268" i="7"/>
  <c r="AA268" i="7"/>
  <c r="BM268" i="7"/>
  <c r="AS268" i="7"/>
  <c r="W268" i="7"/>
  <c r="BI268" i="7"/>
  <c r="AS243" i="7"/>
  <c r="BI243" i="7"/>
  <c r="AS244" i="7"/>
  <c r="BI244" i="7"/>
  <c r="EA249" i="7"/>
  <c r="EQ249" i="7"/>
  <c r="EA250" i="7"/>
  <c r="EQ250" i="7"/>
  <c r="BM259" i="7"/>
  <c r="AW259" i="7"/>
  <c r="AG259" i="7"/>
  <c r="S259" i="7"/>
  <c r="AO259" i="7"/>
  <c r="BG259" i="7"/>
  <c r="AC260" i="7"/>
  <c r="AS260" i="7"/>
  <c r="BO270" i="7"/>
  <c r="AY270" i="7"/>
  <c r="AI270" i="7"/>
  <c r="U270" i="7"/>
  <c r="BM270" i="7"/>
  <c r="AW270" i="7"/>
  <c r="AG270" i="7"/>
  <c r="S270" i="7"/>
  <c r="BK270" i="7"/>
  <c r="AU270" i="7"/>
  <c r="AE270" i="7"/>
  <c r="Q270" i="7"/>
  <c r="BQ270" i="7"/>
  <c r="BA270" i="7"/>
  <c r="AK270" i="7"/>
  <c r="W270" i="7"/>
  <c r="BI270" i="7"/>
  <c r="BO271" i="7"/>
  <c r="AY271" i="7"/>
  <c r="AI271" i="7"/>
  <c r="U271" i="7"/>
  <c r="BM271" i="7"/>
  <c r="AW271" i="7"/>
  <c r="AG271" i="7"/>
  <c r="S271" i="7"/>
  <c r="BK271" i="7"/>
  <c r="AU271" i="7"/>
  <c r="AE271" i="7"/>
  <c r="Q271" i="7"/>
  <c r="BQ271" i="7"/>
  <c r="BA271" i="7"/>
  <c r="AK271" i="7"/>
  <c r="W271" i="7"/>
  <c r="BI271" i="7"/>
  <c r="K281" i="7"/>
  <c r="BQ260" i="7"/>
  <c r="BA260" i="7"/>
  <c r="AK260" i="7"/>
  <c r="W260" i="7"/>
  <c r="AU260" i="7"/>
  <c r="BM260" i="7"/>
  <c r="K304" i="7"/>
  <c r="AS231" i="7"/>
  <c r="AS236" i="7"/>
  <c r="EA241" i="7"/>
  <c r="EA242" i="7"/>
  <c r="W243" i="7"/>
  <c r="AK243" i="7"/>
  <c r="BA243" i="7"/>
  <c r="W244" i="7"/>
  <c r="AK244" i="7"/>
  <c r="BA244" i="7"/>
  <c r="DE249" i="7"/>
  <c r="DS249" i="7"/>
  <c r="DE250" i="7"/>
  <c r="DS250" i="7"/>
  <c r="AS251" i="7"/>
  <c r="AS252" i="7"/>
  <c r="AS254" i="7"/>
  <c r="EM255" i="7"/>
  <c r="DW255" i="7"/>
  <c r="DI255" i="7"/>
  <c r="EC255" i="7"/>
  <c r="O259" i="7"/>
  <c r="AE259" i="7"/>
  <c r="AY259" i="7"/>
  <c r="BQ259" i="7"/>
  <c r="S260" i="7"/>
  <c r="AI260" i="7"/>
  <c r="BC260" i="7"/>
  <c r="BU260" i="7"/>
  <c r="BK264" i="7"/>
  <c r="AU264" i="7"/>
  <c r="AE264" i="7"/>
  <c r="Q264" i="7"/>
  <c r="AW264" i="7"/>
  <c r="BO264" i="7"/>
  <c r="O270" i="7"/>
  <c r="AS270" i="7"/>
  <c r="O271" i="7"/>
  <c r="AS271" i="7"/>
  <c r="Q328" i="7"/>
  <c r="AE328" i="7"/>
  <c r="AS328" i="7"/>
  <c r="BK328" i="7"/>
  <c r="Y329" i="7"/>
  <c r="AK329" i="7"/>
  <c r="BC329" i="7"/>
  <c r="BU329" i="7"/>
  <c r="AW330" i="7"/>
  <c r="O331" i="7"/>
  <c r="AE331" i="7"/>
  <c r="AU331" i="7"/>
  <c r="BM331" i="7"/>
  <c r="AC332" i="7"/>
  <c r="AO332" i="7"/>
  <c r="BI332" i="7"/>
  <c r="W333" i="7"/>
  <c r="AI333" i="7"/>
  <c r="BA333" i="7"/>
  <c r="BS333" i="7"/>
  <c r="O334" i="7"/>
  <c r="AE334" i="7"/>
  <c r="AU334" i="7"/>
  <c r="BM334" i="7"/>
  <c r="BS335" i="7"/>
  <c r="BC335" i="7"/>
  <c r="AM335" i="7"/>
  <c r="AA335" i="7"/>
  <c r="AS335" i="7"/>
  <c r="BK335" i="7"/>
  <c r="AA336" i="7"/>
  <c r="AM336" i="7"/>
  <c r="BE336" i="7"/>
  <c r="AA342" i="7"/>
  <c r="AS342" i="7"/>
  <c r="AU328" i="7"/>
  <c r="BM328" i="7"/>
  <c r="AW331" i="7"/>
  <c r="BO331" i="7"/>
  <c r="AW334" i="7"/>
  <c r="BQ334" i="7"/>
  <c r="BK361" i="7"/>
  <c r="AW361" i="7"/>
  <c r="AG361" i="7"/>
  <c r="Q361" i="7"/>
  <c r="BI361" i="7"/>
  <c r="AU361" i="7"/>
  <c r="AE361" i="7"/>
  <c r="O361" i="7"/>
  <c r="BG361" i="7"/>
  <c r="AS361" i="7"/>
  <c r="AC361" i="7"/>
  <c r="BU361" i="7"/>
  <c r="BE361" i="7"/>
  <c r="AQ361" i="7"/>
  <c r="AA361" i="7"/>
  <c r="BS361" i="7"/>
  <c r="BC361" i="7"/>
  <c r="AO361" i="7"/>
  <c r="Y361" i="7"/>
  <c r="BQ361" i="7"/>
  <c r="BA361" i="7"/>
  <c r="AM361" i="7"/>
  <c r="W361" i="7"/>
  <c r="BM361" i="7"/>
  <c r="AY361" i="7"/>
  <c r="AI361" i="7"/>
  <c r="S361" i="7"/>
  <c r="U328" i="7"/>
  <c r="AG328" i="7"/>
  <c r="AW328" i="7"/>
  <c r="BO328" i="7"/>
  <c r="AC329" i="7"/>
  <c r="AO329" i="7"/>
  <c r="S331" i="7"/>
  <c r="AG331" i="7"/>
  <c r="AY331" i="7"/>
  <c r="BQ331" i="7"/>
  <c r="Q332" i="7"/>
  <c r="AE332" i="7"/>
  <c r="AU332" i="7"/>
  <c r="BM332" i="7"/>
  <c r="AA333" i="7"/>
  <c r="AM333" i="7"/>
  <c r="BE333" i="7"/>
  <c r="S334" i="7"/>
  <c r="AG334" i="7"/>
  <c r="BA334" i="7"/>
  <c r="BS334" i="7"/>
  <c r="AW335" i="7"/>
  <c r="BG336" i="7"/>
  <c r="AS336" i="7"/>
  <c r="BK336" i="7"/>
  <c r="BQ342" i="7"/>
  <c r="BA342" i="7"/>
  <c r="AK342" i="7"/>
  <c r="W342" i="7"/>
  <c r="BM342" i="7"/>
  <c r="AW342" i="7"/>
  <c r="AG342" i="7"/>
  <c r="S342" i="7"/>
  <c r="AY342" i="7"/>
  <c r="BU342" i="7"/>
  <c r="W328" i="7"/>
  <c r="AI328" i="7"/>
  <c r="AY328" i="7"/>
  <c r="BQ328" i="7"/>
  <c r="BK329" i="7"/>
  <c r="AU329" i="7"/>
  <c r="S329" i="7"/>
  <c r="AQ329" i="7"/>
  <c r="BI329" i="7"/>
  <c r="U331" i="7"/>
  <c r="AI331" i="7"/>
  <c r="BA331" i="7"/>
  <c r="BU331" i="7"/>
  <c r="AW332" i="7"/>
  <c r="BO332" i="7"/>
  <c r="AC333" i="7"/>
  <c r="AO333" i="7"/>
  <c r="U334" i="7"/>
  <c r="AK334" i="7"/>
  <c r="BC334" i="7"/>
  <c r="BU334" i="7"/>
  <c r="Q336" i="7"/>
  <c r="AE336" i="7"/>
  <c r="AU336" i="7"/>
  <c r="BM336" i="7"/>
  <c r="Y328" i="7"/>
  <c r="AK328" i="7"/>
  <c r="BA328" i="7"/>
  <c r="BS328" i="7"/>
  <c r="W331" i="7"/>
  <c r="AK331" i="7"/>
  <c r="BE331" i="7"/>
  <c r="BK333" i="7"/>
  <c r="AU333" i="7"/>
  <c r="S333" i="7"/>
  <c r="AQ333" i="7"/>
  <c r="BI333" i="7"/>
  <c r="Y334" i="7"/>
  <c r="AM334" i="7"/>
  <c r="BE334" i="7"/>
  <c r="AW336" i="7"/>
  <c r="BO336" i="7"/>
  <c r="AS265" i="7"/>
  <c r="AA267" i="7"/>
  <c r="AO267" i="7"/>
  <c r="BE267" i="7"/>
  <c r="BU267" i="7"/>
  <c r="AS272" i="7"/>
  <c r="AS273" i="7"/>
  <c r="AA328" i="7"/>
  <c r="AM328" i="7"/>
  <c r="BC328" i="7"/>
  <c r="Q329" i="7"/>
  <c r="AW329" i="7"/>
  <c r="BO329" i="7"/>
  <c r="AC330" i="7"/>
  <c r="AQ330" i="7"/>
  <c r="Y331" i="7"/>
  <c r="AO331" i="7"/>
  <c r="W332" i="7"/>
  <c r="AI332" i="7"/>
  <c r="BA332" i="7"/>
  <c r="BS332" i="7"/>
  <c r="O333" i="7"/>
  <c r="AE333" i="7"/>
  <c r="AS333" i="7"/>
  <c r="BM333" i="7"/>
  <c r="AA334" i="7"/>
  <c r="AO334" i="7"/>
  <c r="W335" i="7"/>
  <c r="AK335" i="7"/>
  <c r="BE335" i="7"/>
  <c r="U336" i="7"/>
  <c r="AG336" i="7"/>
  <c r="AY336" i="7"/>
  <c r="BQ336" i="7"/>
  <c r="BK337" i="7"/>
  <c r="AU337" i="7"/>
  <c r="S337" i="7"/>
  <c r="AQ337" i="7"/>
  <c r="BI337" i="7"/>
  <c r="AA338" i="7"/>
  <c r="AO338" i="7"/>
  <c r="BS339" i="7"/>
  <c r="BC339" i="7"/>
  <c r="AM339" i="7"/>
  <c r="AA339" i="7"/>
  <c r="BO339" i="7"/>
  <c r="AY339" i="7"/>
  <c r="AI339" i="7"/>
  <c r="W339" i="7"/>
  <c r="AU339" i="7"/>
  <c r="BQ339" i="7"/>
  <c r="AA341" i="7"/>
  <c r="AU341" i="7"/>
  <c r="Q342" i="7"/>
  <c r="AM342" i="7"/>
  <c r="BG342" i="7"/>
  <c r="AC328" i="7"/>
  <c r="AO328" i="7"/>
  <c r="BE328" i="7"/>
  <c r="U329" i="7"/>
  <c r="AG329" i="7"/>
  <c r="AY329" i="7"/>
  <c r="BQ329" i="7"/>
  <c r="BO330" i="7"/>
  <c r="AY330" i="7"/>
  <c r="AI330" i="7"/>
  <c r="W330" i="7"/>
  <c r="AS330" i="7"/>
  <c r="BK330" i="7"/>
  <c r="AC331" i="7"/>
  <c r="AQ331" i="7"/>
  <c r="Y332" i="7"/>
  <c r="AK332" i="7"/>
  <c r="BC332" i="7"/>
  <c r="BU332" i="7"/>
  <c r="Q333" i="7"/>
  <c r="AW333" i="7"/>
  <c r="BO333" i="7"/>
  <c r="AC334" i="7"/>
  <c r="AQ334" i="7"/>
  <c r="Y335" i="7"/>
  <c r="AO335" i="7"/>
  <c r="BG335" i="7"/>
  <c r="W336" i="7"/>
  <c r="AI336" i="7"/>
  <c r="BA336" i="7"/>
  <c r="BS336" i="7"/>
  <c r="BG341" i="7"/>
  <c r="AQ341" i="7"/>
  <c r="AC341" i="7"/>
  <c r="BS341" i="7"/>
  <c r="BC341" i="7"/>
  <c r="AM341" i="7"/>
  <c r="Y341" i="7"/>
  <c r="AW341" i="7"/>
  <c r="BQ341" i="7"/>
  <c r="U342" i="7"/>
  <c r="AO342" i="7"/>
  <c r="BI342" i="7"/>
  <c r="AS267" i="7"/>
  <c r="BG328" i="7"/>
  <c r="AQ328" i="7"/>
  <c r="BI328" i="7"/>
  <c r="W329" i="7"/>
  <c r="AI329" i="7"/>
  <c r="BA329" i="7"/>
  <c r="BS329" i="7"/>
  <c r="O330" i="7"/>
  <c r="AE330" i="7"/>
  <c r="AU330" i="7"/>
  <c r="BM330" i="7"/>
  <c r="BS331" i="7"/>
  <c r="BC331" i="7"/>
  <c r="AM331" i="7"/>
  <c r="AA331" i="7"/>
  <c r="AS331" i="7"/>
  <c r="BK331" i="7"/>
  <c r="AA332" i="7"/>
  <c r="AM332" i="7"/>
  <c r="BE332" i="7"/>
  <c r="U333" i="7"/>
  <c r="AG333" i="7"/>
  <c r="AY333" i="7"/>
  <c r="BQ333" i="7"/>
  <c r="BO334" i="7"/>
  <c r="AY334" i="7"/>
  <c r="AI334" i="7"/>
  <c r="W334" i="7"/>
  <c r="AS334" i="7"/>
  <c r="BK334" i="7"/>
  <c r="AC335" i="7"/>
  <c r="AQ335" i="7"/>
  <c r="BI335" i="7"/>
  <c r="Y336" i="7"/>
  <c r="AK336" i="7"/>
  <c r="BC336" i="7"/>
  <c r="BU336" i="7"/>
  <c r="BO338" i="7"/>
  <c r="AY338" i="7"/>
  <c r="AI338" i="7"/>
  <c r="W338" i="7"/>
  <c r="BK338" i="7"/>
  <c r="AU338" i="7"/>
  <c r="S338" i="7"/>
  <c r="AS338" i="7"/>
  <c r="BQ338" i="7"/>
  <c r="AE341" i="7"/>
  <c r="AY341" i="7"/>
  <c r="BU341" i="7"/>
  <c r="Y342" i="7"/>
  <c r="AQ342" i="7"/>
  <c r="BK342" i="7"/>
  <c r="O351" i="7"/>
  <c r="AE351" i="7"/>
  <c r="AU351" i="7"/>
  <c r="BI351" i="7"/>
  <c r="Y352" i="7"/>
  <c r="AO352" i="7"/>
  <c r="BC352" i="7"/>
  <c r="BS352" i="7"/>
  <c r="S353" i="7"/>
  <c r="AI353" i="7"/>
  <c r="AY353" i="7"/>
  <c r="BM353" i="7"/>
  <c r="BQ355" i="7"/>
  <c r="BO358" i="7"/>
  <c r="Y360" i="7"/>
  <c r="AO360" i="7"/>
  <c r="BC360" i="7"/>
  <c r="BS360" i="7"/>
  <c r="AC362" i="7"/>
  <c r="AS362" i="7"/>
  <c r="BG362" i="7"/>
  <c r="W363" i="7"/>
  <c r="AM363" i="7"/>
  <c r="BC363" i="7"/>
  <c r="BQ363" i="7"/>
  <c r="Q364" i="7"/>
  <c r="AG364" i="7"/>
  <c r="AW364" i="7"/>
  <c r="BK364" i="7"/>
  <c r="S369" i="7"/>
  <c r="AI369" i="7"/>
  <c r="AW369" i="7"/>
  <c r="BM369" i="7"/>
  <c r="AC370" i="7"/>
  <c r="AQ370" i="7"/>
  <c r="BG370" i="7"/>
  <c r="BO372" i="7"/>
  <c r="AY372" i="7"/>
  <c r="AK372" i="7"/>
  <c r="U372" i="7"/>
  <c r="BS372" i="7"/>
  <c r="BC372" i="7"/>
  <c r="AO372" i="7"/>
  <c r="Y372" i="7"/>
  <c r="BI372" i="7"/>
  <c r="W374" i="7"/>
  <c r="AS374" i="7"/>
  <c r="BM374" i="7"/>
  <c r="S351" i="7"/>
  <c r="AI351" i="7"/>
  <c r="AY351" i="7"/>
  <c r="BM351" i="7"/>
  <c r="BQ353" i="7"/>
  <c r="AC360" i="7"/>
  <c r="AS360" i="7"/>
  <c r="BG360" i="7"/>
  <c r="Q362" i="7"/>
  <c r="AG362" i="7"/>
  <c r="AW362" i="7"/>
  <c r="BK362" i="7"/>
  <c r="AA363" i="7"/>
  <c r="AQ363" i="7"/>
  <c r="BG363" i="7"/>
  <c r="BU363" i="7"/>
  <c r="U364" i="7"/>
  <c r="AK364" i="7"/>
  <c r="BA364" i="7"/>
  <c r="BO364" i="7"/>
  <c r="S367" i="7"/>
  <c r="AI367" i="7"/>
  <c r="AY367" i="7"/>
  <c r="BM367" i="7"/>
  <c r="W369" i="7"/>
  <c r="AM369" i="7"/>
  <c r="BA369" i="7"/>
  <c r="BQ369" i="7"/>
  <c r="Q370" i="7"/>
  <c r="AG370" i="7"/>
  <c r="AU370" i="7"/>
  <c r="BK370" i="7"/>
  <c r="BE371" i="7"/>
  <c r="AA372" i="7"/>
  <c r="AS372" i="7"/>
  <c r="BM372" i="7"/>
  <c r="U373" i="7"/>
  <c r="AO373" i="7"/>
  <c r="AE374" i="7"/>
  <c r="AW374" i="7"/>
  <c r="BQ374" i="7"/>
  <c r="AS340" i="7"/>
  <c r="BI340" i="7"/>
  <c r="U351" i="7"/>
  <c r="AK351" i="7"/>
  <c r="BA351" i="7"/>
  <c r="BO351" i="7"/>
  <c r="O352" i="7"/>
  <c r="AE352" i="7"/>
  <c r="AU352" i="7"/>
  <c r="BI352" i="7"/>
  <c r="Y353" i="7"/>
  <c r="AO353" i="7"/>
  <c r="BC353" i="7"/>
  <c r="BS353" i="7"/>
  <c r="AC355" i="7"/>
  <c r="AS355" i="7"/>
  <c r="BG355" i="7"/>
  <c r="BQ356" i="7"/>
  <c r="AA358" i="7"/>
  <c r="AQ358" i="7"/>
  <c r="BE358" i="7"/>
  <c r="BU358" i="7"/>
  <c r="BO359" i="7"/>
  <c r="O360" i="7"/>
  <c r="AE360" i="7"/>
  <c r="AU360" i="7"/>
  <c r="BI360" i="7"/>
  <c r="S362" i="7"/>
  <c r="AI362" i="7"/>
  <c r="AY362" i="7"/>
  <c r="BM362" i="7"/>
  <c r="AC363" i="7"/>
  <c r="AS363" i="7"/>
  <c r="BI363" i="7"/>
  <c r="W364" i="7"/>
  <c r="AM364" i="7"/>
  <c r="BC364" i="7"/>
  <c r="BQ364" i="7"/>
  <c r="Q365" i="7"/>
  <c r="AG365" i="7"/>
  <c r="AW365" i="7"/>
  <c r="BK365" i="7"/>
  <c r="U367" i="7"/>
  <c r="AK367" i="7"/>
  <c r="BA367" i="7"/>
  <c r="BO367" i="7"/>
  <c r="Y369" i="7"/>
  <c r="AO369" i="7"/>
  <c r="BC369" i="7"/>
  <c r="BS369" i="7"/>
  <c r="S370" i="7"/>
  <c r="AI370" i="7"/>
  <c r="AW370" i="7"/>
  <c r="BM370" i="7"/>
  <c r="AC372" i="7"/>
  <c r="AU372" i="7"/>
  <c r="BQ372" i="7"/>
  <c r="BI373" i="7"/>
  <c r="AS373" i="7"/>
  <c r="AE373" i="7"/>
  <c r="O373" i="7"/>
  <c r="BM373" i="7"/>
  <c r="AW373" i="7"/>
  <c r="AI373" i="7"/>
  <c r="S373" i="7"/>
  <c r="BK373" i="7"/>
  <c r="AG374" i="7"/>
  <c r="AY374" i="7"/>
  <c r="BU374" i="7"/>
  <c r="BK396" i="7"/>
  <c r="AU396" i="7"/>
  <c r="AE396" i="7"/>
  <c r="Q396" i="7"/>
  <c r="BM396" i="7"/>
  <c r="AS396" i="7"/>
  <c r="AC396" i="7"/>
  <c r="BI396" i="7"/>
  <c r="AQ396" i="7"/>
  <c r="AA396" i="7"/>
  <c r="BG396" i="7"/>
  <c r="AO396" i="7"/>
  <c r="Y396" i="7"/>
  <c r="BE396" i="7"/>
  <c r="AM396" i="7"/>
  <c r="W396" i="7"/>
  <c r="BU396" i="7"/>
  <c r="BC396" i="7"/>
  <c r="AK396" i="7"/>
  <c r="U396" i="7"/>
  <c r="BS396" i="7"/>
  <c r="BA396" i="7"/>
  <c r="AI396" i="7"/>
  <c r="S396" i="7"/>
  <c r="BQ396" i="7"/>
  <c r="AY396" i="7"/>
  <c r="AG396" i="7"/>
  <c r="O396" i="7"/>
  <c r="BQ351" i="7"/>
  <c r="Q360" i="7"/>
  <c r="AG360" i="7"/>
  <c r="AW360" i="7"/>
  <c r="BK360" i="7"/>
  <c r="BO362" i="7"/>
  <c r="BE369" i="7"/>
  <c r="BU369" i="7"/>
  <c r="U370" i="7"/>
  <c r="AK370" i="7"/>
  <c r="AY370" i="7"/>
  <c r="BO370" i="7"/>
  <c r="O374" i="7"/>
  <c r="AI374" i="7"/>
  <c r="BA374" i="7"/>
  <c r="AQ332" i="7"/>
  <c r="AQ336" i="7"/>
  <c r="S340" i="7"/>
  <c r="AG340" i="7"/>
  <c r="AW340" i="7"/>
  <c r="Y351" i="7"/>
  <c r="AO351" i="7"/>
  <c r="BC351" i="7"/>
  <c r="BS351" i="7"/>
  <c r="S352" i="7"/>
  <c r="AI352" i="7"/>
  <c r="AY352" i="7"/>
  <c r="BM352" i="7"/>
  <c r="AC353" i="7"/>
  <c r="AS353" i="7"/>
  <c r="Q355" i="7"/>
  <c r="AG355" i="7"/>
  <c r="AW355" i="7"/>
  <c r="AA356" i="7"/>
  <c r="AQ356" i="7"/>
  <c r="BE356" i="7"/>
  <c r="O358" i="7"/>
  <c r="AE358" i="7"/>
  <c r="AU358" i="7"/>
  <c r="Y359" i="7"/>
  <c r="AO359" i="7"/>
  <c r="BC359" i="7"/>
  <c r="S360" i="7"/>
  <c r="AI360" i="7"/>
  <c r="AY360" i="7"/>
  <c r="BM360" i="7"/>
  <c r="W362" i="7"/>
  <c r="AM362" i="7"/>
  <c r="BA362" i="7"/>
  <c r="BQ362" i="7"/>
  <c r="Q363" i="7"/>
  <c r="AG363" i="7"/>
  <c r="AW363" i="7"/>
  <c r="BK363" i="7"/>
  <c r="AA364" i="7"/>
  <c r="AQ364" i="7"/>
  <c r="BG364" i="7"/>
  <c r="U365" i="7"/>
  <c r="AK365" i="7"/>
  <c r="BA365" i="7"/>
  <c r="Y367" i="7"/>
  <c r="AO367" i="7"/>
  <c r="BE367" i="7"/>
  <c r="S368" i="7"/>
  <c r="AI368" i="7"/>
  <c r="AY368" i="7"/>
  <c r="AC369" i="7"/>
  <c r="AQ369" i="7"/>
  <c r="W370" i="7"/>
  <c r="AM370" i="7"/>
  <c r="BA370" i="7"/>
  <c r="BQ370" i="7"/>
  <c r="Q371" i="7"/>
  <c r="AG371" i="7"/>
  <c r="AU371" i="7"/>
  <c r="BK371" i="7"/>
  <c r="AG372" i="7"/>
  <c r="BA372" i="7"/>
  <c r="AA373" i="7"/>
  <c r="AU373" i="7"/>
  <c r="BQ373" i="7"/>
  <c r="Q374" i="7"/>
  <c r="AK374" i="7"/>
  <c r="BO360" i="7"/>
  <c r="AC351" i="7"/>
  <c r="AS351" i="7"/>
  <c r="W360" i="7"/>
  <c r="AM360" i="7"/>
  <c r="BA360" i="7"/>
  <c r="AA362" i="7"/>
  <c r="AQ362" i="7"/>
  <c r="BE362" i="7"/>
  <c r="U363" i="7"/>
  <c r="AK363" i="7"/>
  <c r="BA363" i="7"/>
  <c r="BE370" i="7"/>
  <c r="BS374" i="7"/>
  <c r="BC374" i="7"/>
  <c r="AO374" i="7"/>
  <c r="Y374" i="7"/>
  <c r="BG374" i="7"/>
  <c r="AQ374" i="7"/>
  <c r="AC374" i="7"/>
  <c r="BK374" i="7"/>
  <c r="U387" i="7"/>
  <c r="AI387" i="7"/>
  <c r="AY387" i="7"/>
  <c r="BO387" i="7"/>
  <c r="AC388" i="7"/>
  <c r="AQ388" i="7"/>
  <c r="BG388" i="7"/>
  <c r="U389" i="7"/>
  <c r="AI389" i="7"/>
  <c r="AY389" i="7"/>
  <c r="BO389" i="7"/>
  <c r="AS390" i="7"/>
  <c r="BI390" i="7"/>
  <c r="W391" i="7"/>
  <c r="AK391" i="7"/>
  <c r="BA391" i="7"/>
  <c r="BQ391" i="7"/>
  <c r="AS392" i="7"/>
  <c r="BI392" i="7"/>
  <c r="Y393" i="7"/>
  <c r="AM393" i="7"/>
  <c r="BC393" i="7"/>
  <c r="BS393" i="7"/>
  <c r="U394" i="7"/>
  <c r="AI394" i="7"/>
  <c r="AY394" i="7"/>
  <c r="BO394" i="7"/>
  <c r="BO395" i="7"/>
  <c r="AY395" i="7"/>
  <c r="AS395" i="7"/>
  <c r="BK395" i="7"/>
  <c r="S397" i="7"/>
  <c r="AI397" i="7"/>
  <c r="BA397" i="7"/>
  <c r="BS397" i="7"/>
  <c r="U398" i="7"/>
  <c r="AK398" i="7"/>
  <c r="BE398" i="7"/>
  <c r="AA399" i="7"/>
  <c r="AQ399" i="7"/>
  <c r="BI399" i="7"/>
  <c r="BK400" i="7"/>
  <c r="AU400" i="7"/>
  <c r="AE400" i="7"/>
  <c r="Q400" i="7"/>
  <c r="AW400" i="7"/>
  <c r="BO400" i="7"/>
  <c r="Q401" i="7"/>
  <c r="AG401" i="7"/>
  <c r="AY401" i="7"/>
  <c r="S402" i="7"/>
  <c r="AI402" i="7"/>
  <c r="BA402" i="7"/>
  <c r="BU402" i="7"/>
  <c r="W403" i="7"/>
  <c r="AQ403" i="7"/>
  <c r="BK403" i="7"/>
  <c r="S406" i="7"/>
  <c r="AK406" i="7"/>
  <c r="BG406" i="7"/>
  <c r="AE407" i="7"/>
  <c r="AY407" i="7"/>
  <c r="BU407" i="7"/>
  <c r="AK413" i="7"/>
  <c r="BQ413" i="7"/>
  <c r="BC418" i="7"/>
  <c r="W387" i="7"/>
  <c r="AK387" i="7"/>
  <c r="BA387" i="7"/>
  <c r="BQ387" i="7"/>
  <c r="AS388" i="7"/>
  <c r="BI388" i="7"/>
  <c r="W389" i="7"/>
  <c r="AK389" i="7"/>
  <c r="BA389" i="7"/>
  <c r="BQ389" i="7"/>
  <c r="Y391" i="7"/>
  <c r="AM391" i="7"/>
  <c r="BC391" i="7"/>
  <c r="BS391" i="7"/>
  <c r="AA393" i="7"/>
  <c r="AO393" i="7"/>
  <c r="BE393" i="7"/>
  <c r="BU393" i="7"/>
  <c r="W394" i="7"/>
  <c r="AK394" i="7"/>
  <c r="BA394" i="7"/>
  <c r="BQ394" i="7"/>
  <c r="U397" i="7"/>
  <c r="AK397" i="7"/>
  <c r="BC397" i="7"/>
  <c r="W398" i="7"/>
  <c r="AO398" i="7"/>
  <c r="BG398" i="7"/>
  <c r="AC399" i="7"/>
  <c r="AS399" i="7"/>
  <c r="U402" i="7"/>
  <c r="AK402" i="7"/>
  <c r="Y403" i="7"/>
  <c r="AS403" i="7"/>
  <c r="U406" i="7"/>
  <c r="AM406" i="7"/>
  <c r="O407" i="7"/>
  <c r="AG407" i="7"/>
  <c r="AM413" i="7"/>
  <c r="BS413" i="7"/>
  <c r="BO399" i="7"/>
  <c r="AY399" i="7"/>
  <c r="AI399" i="7"/>
  <c r="U399" i="7"/>
  <c r="AU399" i="7"/>
  <c r="BM399" i="7"/>
  <c r="O413" i="7"/>
  <c r="AS413" i="7"/>
  <c r="K418" i="7"/>
  <c r="BS418" i="7"/>
  <c r="AC391" i="7"/>
  <c r="AQ391" i="7"/>
  <c r="BG391" i="7"/>
  <c r="AS393" i="7"/>
  <c r="BI393" i="7"/>
  <c r="AC398" i="7"/>
  <c r="AS398" i="7"/>
  <c r="O399" i="7"/>
  <c r="AE399" i="7"/>
  <c r="AW399" i="7"/>
  <c r="BQ399" i="7"/>
  <c r="BU406" i="7"/>
  <c r="BE406" i="7"/>
  <c r="AO406" i="7"/>
  <c r="Y406" i="7"/>
  <c r="BK406" i="7"/>
  <c r="AU406" i="7"/>
  <c r="AE406" i="7"/>
  <c r="Q406" i="7"/>
  <c r="AS406" i="7"/>
  <c r="BO406" i="7"/>
  <c r="U413" i="7"/>
  <c r="AY413" i="7"/>
  <c r="AS391" i="7"/>
  <c r="BI391" i="7"/>
  <c r="BS398" i="7"/>
  <c r="BC398" i="7"/>
  <c r="AM398" i="7"/>
  <c r="Y398" i="7"/>
  <c r="AU398" i="7"/>
  <c r="BM398" i="7"/>
  <c r="Q399" i="7"/>
  <c r="AG399" i="7"/>
  <c r="BA399" i="7"/>
  <c r="BS399" i="7"/>
  <c r="AA406" i="7"/>
  <c r="AW406" i="7"/>
  <c r="BQ406" i="7"/>
  <c r="W413" i="7"/>
  <c r="BA413" i="7"/>
  <c r="AS387" i="7"/>
  <c r="BI387" i="7"/>
  <c r="AS389" i="7"/>
  <c r="BI389" i="7"/>
  <c r="Q391" i="7"/>
  <c r="AE391" i="7"/>
  <c r="AU391" i="7"/>
  <c r="BK391" i="7"/>
  <c r="S393" i="7"/>
  <c r="AG393" i="7"/>
  <c r="AW393" i="7"/>
  <c r="BM393" i="7"/>
  <c r="AS394" i="7"/>
  <c r="BI394" i="7"/>
  <c r="BG397" i="7"/>
  <c r="AQ397" i="7"/>
  <c r="AC397" i="7"/>
  <c r="AU397" i="7"/>
  <c r="BM397" i="7"/>
  <c r="O398" i="7"/>
  <c r="AE398" i="7"/>
  <c r="AW398" i="7"/>
  <c r="BO398" i="7"/>
  <c r="S399" i="7"/>
  <c r="AK399" i="7"/>
  <c r="BC399" i="7"/>
  <c r="BU399" i="7"/>
  <c r="BS402" i="7"/>
  <c r="BC402" i="7"/>
  <c r="AM402" i="7"/>
  <c r="Y402" i="7"/>
  <c r="AU402" i="7"/>
  <c r="BM402" i="7"/>
  <c r="BO403" i="7"/>
  <c r="AY403" i="7"/>
  <c r="AI403" i="7"/>
  <c r="S403" i="7"/>
  <c r="BU403" i="7"/>
  <c r="BE403" i="7"/>
  <c r="AO403" i="7"/>
  <c r="AG403" i="7"/>
  <c r="BC403" i="7"/>
  <c r="AC406" i="7"/>
  <c r="AY406" i="7"/>
  <c r="BS406" i="7"/>
  <c r="BQ407" i="7"/>
  <c r="BA407" i="7"/>
  <c r="AK407" i="7"/>
  <c r="W407" i="7"/>
  <c r="BG407" i="7"/>
  <c r="AQ407" i="7"/>
  <c r="AA407" i="7"/>
  <c r="AS407" i="7"/>
  <c r="BM407" i="7"/>
  <c r="Y413" i="7"/>
  <c r="BQ418" i="7"/>
  <c r="BA418" i="7"/>
  <c r="AK418" i="7"/>
  <c r="W418" i="7"/>
  <c r="BO418" i="7"/>
  <c r="AY418" i="7"/>
  <c r="AI418" i="7"/>
  <c r="U418" i="7"/>
  <c r="BM418" i="7"/>
  <c r="AW418" i="7"/>
  <c r="AG418" i="7"/>
  <c r="S418" i="7"/>
  <c r="BK418" i="7"/>
  <c r="AU418" i="7"/>
  <c r="AE418" i="7"/>
  <c r="Q418" i="7"/>
  <c r="BG418" i="7"/>
  <c r="AQ418" i="7"/>
  <c r="AC418" i="7"/>
  <c r="BU418" i="7"/>
  <c r="BE418" i="7"/>
  <c r="AO418" i="7"/>
  <c r="AA418" i="7"/>
  <c r="Q387" i="7"/>
  <c r="AE387" i="7"/>
  <c r="AU387" i="7"/>
  <c r="Y388" i="7"/>
  <c r="AM388" i="7"/>
  <c r="BC388" i="7"/>
  <c r="Q389" i="7"/>
  <c r="AE389" i="7"/>
  <c r="AU389" i="7"/>
  <c r="AA390" i="7"/>
  <c r="AO390" i="7"/>
  <c r="BE390" i="7"/>
  <c r="S391" i="7"/>
  <c r="AG391" i="7"/>
  <c r="AW391" i="7"/>
  <c r="AA392" i="7"/>
  <c r="AO392" i="7"/>
  <c r="BE392" i="7"/>
  <c r="U393" i="7"/>
  <c r="AI393" i="7"/>
  <c r="AY393" i="7"/>
  <c r="Q394" i="7"/>
  <c r="AE394" i="7"/>
  <c r="AU394" i="7"/>
  <c r="AA395" i="7"/>
  <c r="AO395" i="7"/>
  <c r="BG395" i="7"/>
  <c r="O397" i="7"/>
  <c r="AE397" i="7"/>
  <c r="AW397" i="7"/>
  <c r="BO397" i="7"/>
  <c r="Q398" i="7"/>
  <c r="AG398" i="7"/>
  <c r="AY398" i="7"/>
  <c r="BQ398" i="7"/>
  <c r="W399" i="7"/>
  <c r="AM399" i="7"/>
  <c r="BE399" i="7"/>
  <c r="AA400" i="7"/>
  <c r="AQ400" i="7"/>
  <c r="BI400" i="7"/>
  <c r="BG401" i="7"/>
  <c r="AQ401" i="7"/>
  <c r="AC401" i="7"/>
  <c r="AU401" i="7"/>
  <c r="BM401" i="7"/>
  <c r="O402" i="7"/>
  <c r="AE402" i="7"/>
  <c r="AW402" i="7"/>
  <c r="BO402" i="7"/>
  <c r="Q403" i="7"/>
  <c r="AK403" i="7"/>
  <c r="BG403" i="7"/>
  <c r="AG406" i="7"/>
  <c r="BA406" i="7"/>
  <c r="Y407" i="7"/>
  <c r="AU407" i="7"/>
  <c r="BO407" i="7"/>
  <c r="BG413" i="7"/>
  <c r="AQ413" i="7"/>
  <c r="AC413" i="7"/>
  <c r="BU413" i="7"/>
  <c r="BE413" i="7"/>
  <c r="AO413" i="7"/>
  <c r="AA413" i="7"/>
  <c r="BM413" i="7"/>
  <c r="AW413" i="7"/>
  <c r="AG413" i="7"/>
  <c r="S413" i="7"/>
  <c r="BK413" i="7"/>
  <c r="AU413" i="7"/>
  <c r="AE413" i="7"/>
  <c r="Q413" i="7"/>
  <c r="BI413" i="7"/>
  <c r="DG413" i="7"/>
  <c r="DW413" i="7"/>
  <c r="EM413" i="7"/>
  <c r="FC413" i="7"/>
  <c r="S419" i="7"/>
  <c r="AG419" i="7"/>
  <c r="AY419" i="7"/>
  <c r="BQ419" i="7"/>
  <c r="DS425" i="7"/>
  <c r="EM425" i="7"/>
  <c r="DY428" i="7"/>
  <c r="EY428" i="7"/>
  <c r="DW429" i="7"/>
  <c r="EW429" i="7"/>
  <c r="DS430" i="7"/>
  <c r="EQ430" i="7"/>
  <c r="DI413" i="7"/>
  <c r="DY413" i="7"/>
  <c r="EO413" i="7"/>
  <c r="U419" i="7"/>
  <c r="AI419" i="7"/>
  <c r="BA419" i="7"/>
  <c r="BS419" i="7"/>
  <c r="DQ423" i="7"/>
  <c r="EK423" i="7"/>
  <c r="DU425" i="7"/>
  <c r="DE428" i="7"/>
  <c r="EA428" i="7"/>
  <c r="EA429" i="7"/>
  <c r="DW430" i="7"/>
  <c r="ES428" i="7"/>
  <c r="EC428" i="7"/>
  <c r="DM428" i="7"/>
  <c r="FA428" i="7"/>
  <c r="EK428" i="7"/>
  <c r="DU428" i="7"/>
  <c r="DG428" i="7"/>
  <c r="EW428" i="7"/>
  <c r="EG428" i="7"/>
  <c r="DQ428" i="7"/>
  <c r="EE428" i="7"/>
  <c r="EY446" i="7"/>
  <c r="EI446" i="7"/>
  <c r="DS446" i="7"/>
  <c r="DE446" i="7"/>
  <c r="EW446" i="7"/>
  <c r="EG446" i="7"/>
  <c r="DQ446" i="7"/>
  <c r="EU446" i="7"/>
  <c r="EE446" i="7"/>
  <c r="DO446" i="7"/>
  <c r="EQ446" i="7"/>
  <c r="EA446" i="7"/>
  <c r="DK446" i="7"/>
  <c r="EO446" i="7"/>
  <c r="DY446" i="7"/>
  <c r="DI446" i="7"/>
  <c r="FA446" i="7"/>
  <c r="EK446" i="7"/>
  <c r="DU446" i="7"/>
  <c r="DG446" i="7"/>
  <c r="DI428" i="7"/>
  <c r="EI428" i="7"/>
  <c r="FA429" i="7"/>
  <c r="EK429" i="7"/>
  <c r="DU429" i="7"/>
  <c r="DG429" i="7"/>
  <c r="ES429" i="7"/>
  <c r="EC429" i="7"/>
  <c r="DM429" i="7"/>
  <c r="EO429" i="7"/>
  <c r="DY429" i="7"/>
  <c r="DI429" i="7"/>
  <c r="EG429" i="7"/>
  <c r="EQ425" i="7"/>
  <c r="EA425" i="7"/>
  <c r="DK425" i="7"/>
  <c r="EU425" i="7"/>
  <c r="EE425" i="7"/>
  <c r="DO425" i="7"/>
  <c r="EC425" i="7"/>
  <c r="EY425" i="7"/>
  <c r="DK428" i="7"/>
  <c r="EM428" i="7"/>
  <c r="DK429" i="7"/>
  <c r="EI429" i="7"/>
  <c r="ES430" i="7"/>
  <c r="EC430" i="7"/>
  <c r="DM430" i="7"/>
  <c r="FA430" i="7"/>
  <c r="EK430" i="7"/>
  <c r="DU430" i="7"/>
  <c r="DG430" i="7"/>
  <c r="EW430" i="7"/>
  <c r="EG430" i="7"/>
  <c r="DQ430" i="7"/>
  <c r="EE430" i="7"/>
  <c r="AE404" i="7"/>
  <c r="AU404" i="7"/>
  <c r="DQ413" i="7"/>
  <c r="EG413" i="7"/>
  <c r="EW413" i="7"/>
  <c r="AC419" i="7"/>
  <c r="AS419" i="7"/>
  <c r="DG423" i="7"/>
  <c r="EA423" i="7"/>
  <c r="DI425" i="7"/>
  <c r="EG425" i="7"/>
  <c r="FA425" i="7"/>
  <c r="DO428" i="7"/>
  <c r="EO428" i="7"/>
  <c r="DO429" i="7"/>
  <c r="EM429" i="7"/>
  <c r="DI430" i="7"/>
  <c r="EI430" i="7"/>
  <c r="FA431" i="7"/>
  <c r="EK431" i="7"/>
  <c r="DU431" i="7"/>
  <c r="DG431" i="7"/>
  <c r="ES431" i="7"/>
  <c r="EC431" i="7"/>
  <c r="DM431" i="7"/>
  <c r="EO431" i="7"/>
  <c r="DY431" i="7"/>
  <c r="DI431" i="7"/>
  <c r="EG431" i="7"/>
  <c r="EW432" i="7"/>
  <c r="EG432" i="7"/>
  <c r="DQ432" i="7"/>
  <c r="EO432" i="7"/>
  <c r="DY432" i="7"/>
  <c r="DI432" i="7"/>
  <c r="FA432" i="7"/>
  <c r="EK432" i="7"/>
  <c r="DU432" i="7"/>
  <c r="DG432" i="7"/>
  <c r="EE432" i="7"/>
  <c r="EC446" i="7"/>
  <c r="DS413" i="7"/>
  <c r="EI413" i="7"/>
  <c r="BU419" i="7"/>
  <c r="BE419" i="7"/>
  <c r="AO419" i="7"/>
  <c r="AU419" i="7"/>
  <c r="BM419" i="7"/>
  <c r="EO423" i="7"/>
  <c r="DY423" i="7"/>
  <c r="DI423" i="7"/>
  <c r="ES423" i="7"/>
  <c r="EC423" i="7"/>
  <c r="DM423" i="7"/>
  <c r="EE423" i="7"/>
  <c r="EY423" i="7"/>
  <c r="DM425" i="7"/>
  <c r="EI425" i="7"/>
  <c r="FC425" i="7"/>
  <c r="DS428" i="7"/>
  <c r="EQ428" i="7"/>
  <c r="DQ429" i="7"/>
  <c r="EQ429" i="7"/>
  <c r="DK430" i="7"/>
  <c r="EM430" i="7"/>
  <c r="DK431" i="7"/>
  <c r="EI431" i="7"/>
  <c r="DK432" i="7"/>
  <c r="EI432" i="7"/>
  <c r="EQ433" i="7"/>
  <c r="EA433" i="7"/>
  <c r="DK433" i="7"/>
  <c r="EY433" i="7"/>
  <c r="EI433" i="7"/>
  <c r="DS433" i="7"/>
  <c r="DE433" i="7"/>
  <c r="EU433" i="7"/>
  <c r="EE433" i="7"/>
  <c r="DO433" i="7"/>
  <c r="EG433" i="7"/>
  <c r="FA434" i="7"/>
  <c r="EK434" i="7"/>
  <c r="DU434" i="7"/>
  <c r="DG434" i="7"/>
  <c r="ES434" i="7"/>
  <c r="EC434" i="7"/>
  <c r="DM434" i="7"/>
  <c r="EO434" i="7"/>
  <c r="DY434" i="7"/>
  <c r="DI434" i="7"/>
  <c r="EG434" i="7"/>
  <c r="EM446" i="7"/>
  <c r="DW428" i="7"/>
  <c r="EU428" i="7"/>
  <c r="ES446" i="7"/>
  <c r="DW424" i="7"/>
  <c r="EM424" i="7"/>
  <c r="DK426" i="7"/>
  <c r="EA426" i="7"/>
  <c r="EQ426" i="7"/>
  <c r="DW427" i="7"/>
  <c r="EM427" i="7"/>
  <c r="DQ447" i="7"/>
  <c r="EG447" i="7"/>
  <c r="EW447" i="7"/>
  <c r="DM448" i="7"/>
  <c r="EC448" i="7"/>
  <c r="ES448" i="7"/>
  <c r="DI449" i="7"/>
  <c r="DY449" i="7"/>
  <c r="EO449" i="7"/>
  <c r="DG450" i="7"/>
  <c r="DU450" i="7"/>
  <c r="EK450" i="7"/>
  <c r="FA450" i="7"/>
  <c r="O464" i="7"/>
  <c r="AC464" i="7"/>
  <c r="AS464" i="7"/>
  <c r="BI464" i="7"/>
  <c r="W465" i="7"/>
  <c r="AK465" i="7"/>
  <c r="BA465" i="7"/>
  <c r="BQ465" i="7"/>
  <c r="S466" i="7"/>
  <c r="AG466" i="7"/>
  <c r="AW466" i="7"/>
  <c r="BM466" i="7"/>
  <c r="Y467" i="7"/>
  <c r="AO467" i="7"/>
  <c r="BE467" i="7"/>
  <c r="BU467" i="7"/>
  <c r="BO468" i="7"/>
  <c r="AY468" i="7"/>
  <c r="AI468" i="7"/>
  <c r="U468" i="7"/>
  <c r="AO468" i="7"/>
  <c r="BG468" i="7"/>
  <c r="BG469" i="7"/>
  <c r="AQ469" i="7"/>
  <c r="AA469" i="7"/>
  <c r="AO469" i="7"/>
  <c r="BI469" i="7"/>
  <c r="W472" i="7"/>
  <c r="AS472" i="7"/>
  <c r="S473" i="7"/>
  <c r="AS473" i="7"/>
  <c r="DW450" i="7"/>
  <c r="EM450" i="7"/>
  <c r="FC450" i="7"/>
  <c r="AM465" i="7"/>
  <c r="BC465" i="7"/>
  <c r="BS465" i="7"/>
  <c r="U466" i="7"/>
  <c r="AI466" i="7"/>
  <c r="AY466" i="7"/>
  <c r="BO466" i="7"/>
  <c r="BO472" i="7"/>
  <c r="AY472" i="7"/>
  <c r="AI472" i="7"/>
  <c r="U472" i="7"/>
  <c r="BM472" i="7"/>
  <c r="AW472" i="7"/>
  <c r="AG472" i="7"/>
  <c r="S472" i="7"/>
  <c r="BG472" i="7"/>
  <c r="AQ472" i="7"/>
  <c r="AA472" i="7"/>
  <c r="AU472" i="7"/>
  <c r="BU472" i="7"/>
  <c r="DG447" i="7"/>
  <c r="DU447" i="7"/>
  <c r="EK447" i="7"/>
  <c r="FA447" i="7"/>
  <c r="DQ448" i="7"/>
  <c r="EG448" i="7"/>
  <c r="EW448" i="7"/>
  <c r="DM449" i="7"/>
  <c r="EC449" i="7"/>
  <c r="ES449" i="7"/>
  <c r="DI450" i="7"/>
  <c r="DY450" i="7"/>
  <c r="EO450" i="7"/>
  <c r="S464" i="7"/>
  <c r="AG464" i="7"/>
  <c r="AW464" i="7"/>
  <c r="BM464" i="7"/>
  <c r="Y465" i="7"/>
  <c r="AO465" i="7"/>
  <c r="BE465" i="7"/>
  <c r="BU465" i="7"/>
  <c r="W466" i="7"/>
  <c r="AK466" i="7"/>
  <c r="BA466" i="7"/>
  <c r="BQ466" i="7"/>
  <c r="Y472" i="7"/>
  <c r="BA472" i="7"/>
  <c r="BG473" i="7"/>
  <c r="AQ473" i="7"/>
  <c r="AA473" i="7"/>
  <c r="BU473" i="7"/>
  <c r="BE473" i="7"/>
  <c r="AO473" i="7"/>
  <c r="Y473" i="7"/>
  <c r="BO473" i="7"/>
  <c r="AY473" i="7"/>
  <c r="AI473" i="7"/>
  <c r="U473" i="7"/>
  <c r="AW473" i="7"/>
  <c r="DW447" i="7"/>
  <c r="EM447" i="7"/>
  <c r="FC447" i="7"/>
  <c r="DE448" i="7"/>
  <c r="DS448" i="7"/>
  <c r="EI448" i="7"/>
  <c r="EY448" i="7"/>
  <c r="DO449" i="7"/>
  <c r="EE449" i="7"/>
  <c r="EU449" i="7"/>
  <c r="DK450" i="7"/>
  <c r="EA450" i="7"/>
  <c r="EQ450" i="7"/>
  <c r="AM466" i="7"/>
  <c r="BC466" i="7"/>
  <c r="BS466" i="7"/>
  <c r="DW448" i="7"/>
  <c r="EM448" i="7"/>
  <c r="FC448" i="7"/>
  <c r="DO450" i="7"/>
  <c r="EE450" i="7"/>
  <c r="EU450" i="7"/>
  <c r="AM464" i="7"/>
  <c r="BC464" i="7"/>
  <c r="BS464" i="7"/>
  <c r="Q465" i="7"/>
  <c r="AE465" i="7"/>
  <c r="AU465" i="7"/>
  <c r="BK465" i="7"/>
  <c r="AA466" i="7"/>
  <c r="AQ466" i="7"/>
  <c r="BG466" i="7"/>
  <c r="AK472" i="7"/>
  <c r="BI472" i="7"/>
  <c r="AG473" i="7"/>
  <c r="BI473" i="7"/>
  <c r="DW426" i="7"/>
  <c r="EM426" i="7"/>
  <c r="DM447" i="7"/>
  <c r="EC447" i="7"/>
  <c r="DI448" i="7"/>
  <c r="DY448" i="7"/>
  <c r="EO448" i="7"/>
  <c r="DG449" i="7"/>
  <c r="DU449" i="7"/>
  <c r="EK449" i="7"/>
  <c r="FA449" i="7"/>
  <c r="DQ450" i="7"/>
  <c r="EG450" i="7"/>
  <c r="EW450" i="7"/>
  <c r="Y464" i="7"/>
  <c r="AO464" i="7"/>
  <c r="BE464" i="7"/>
  <c r="BU464" i="7"/>
  <c r="S465" i="7"/>
  <c r="AG465" i="7"/>
  <c r="AW465" i="7"/>
  <c r="BM465" i="7"/>
  <c r="O466" i="7"/>
  <c r="AC466" i="7"/>
  <c r="AS466" i="7"/>
  <c r="BI466" i="7"/>
  <c r="W467" i="7"/>
  <c r="AK467" i="7"/>
  <c r="BA467" i="7"/>
  <c r="BQ467" i="7"/>
  <c r="O472" i="7"/>
  <c r="AM472" i="7"/>
  <c r="BK472" i="7"/>
  <c r="O473" i="7"/>
  <c r="AK473" i="7"/>
  <c r="BK473" i="7"/>
  <c r="DK448" i="7"/>
  <c r="EA448" i="7"/>
  <c r="DW449" i="7"/>
  <c r="EM449" i="7"/>
  <c r="DE450" i="7"/>
  <c r="DS450" i="7"/>
  <c r="EI450" i="7"/>
  <c r="AA464" i="7"/>
  <c r="AQ464" i="7"/>
  <c r="U465" i="7"/>
  <c r="AI465" i="7"/>
  <c r="AY465" i="7"/>
  <c r="Q466" i="7"/>
  <c r="AE466" i="7"/>
  <c r="AU466" i="7"/>
  <c r="AM467" i="7"/>
  <c r="BC467" i="7"/>
  <c r="Q472" i="7"/>
  <c r="AO472" i="7"/>
  <c r="BQ472" i="7"/>
  <c r="Q473" i="7"/>
  <c r="AM473" i="7"/>
  <c r="BM473" i="7"/>
  <c r="Q492" i="7"/>
  <c r="AE492" i="7"/>
  <c r="AU492" i="7"/>
  <c r="BK492" i="7"/>
  <c r="AA493" i="7"/>
  <c r="AO493" i="7"/>
  <c r="BE493" i="7"/>
  <c r="BU493" i="7"/>
  <c r="AS495" i="7"/>
  <c r="BI495" i="7"/>
  <c r="Y496" i="7"/>
  <c r="AM496" i="7"/>
  <c r="BC496" i="7"/>
  <c r="BS496" i="7"/>
  <c r="S497" i="7"/>
  <c r="AG497" i="7"/>
  <c r="AW497" i="7"/>
  <c r="BM497" i="7"/>
  <c r="Q500" i="7"/>
  <c r="AE500" i="7"/>
  <c r="AU500" i="7"/>
  <c r="BK500" i="7"/>
  <c r="AA501" i="7"/>
  <c r="AO501" i="7"/>
  <c r="BE501" i="7"/>
  <c r="BU501" i="7"/>
  <c r="AS503" i="7"/>
  <c r="BI503" i="7"/>
  <c r="Y504" i="7"/>
  <c r="AM504" i="7"/>
  <c r="BC504" i="7"/>
  <c r="BS504" i="7"/>
  <c r="Q505" i="7"/>
  <c r="AE505" i="7"/>
  <c r="AU505" i="7"/>
  <c r="BK505" i="7"/>
  <c r="AM470" i="7"/>
  <c r="BC470" i="7"/>
  <c r="Q471" i="7"/>
  <c r="AE471" i="7"/>
  <c r="AU471" i="7"/>
  <c r="BK471" i="7"/>
  <c r="Q474" i="7"/>
  <c r="AE474" i="7"/>
  <c r="AU474" i="7"/>
  <c r="BK474" i="7"/>
  <c r="AM475" i="7"/>
  <c r="BC475" i="7"/>
  <c r="Y491" i="7"/>
  <c r="AM491" i="7"/>
  <c r="BC491" i="7"/>
  <c r="BS491" i="7"/>
  <c r="S492" i="7"/>
  <c r="AG492" i="7"/>
  <c r="AW492" i="7"/>
  <c r="BM492" i="7"/>
  <c r="AC493" i="7"/>
  <c r="AQ493" i="7"/>
  <c r="BG493" i="7"/>
  <c r="W494" i="7"/>
  <c r="AK494" i="7"/>
  <c r="BA494" i="7"/>
  <c r="BQ494" i="7"/>
  <c r="Q495" i="7"/>
  <c r="AE495" i="7"/>
  <c r="AU495" i="7"/>
  <c r="BK495" i="7"/>
  <c r="AA496" i="7"/>
  <c r="AO496" i="7"/>
  <c r="BE496" i="7"/>
  <c r="BU496" i="7"/>
  <c r="U497" i="7"/>
  <c r="AI497" i="7"/>
  <c r="AY497" i="7"/>
  <c r="BO497" i="7"/>
  <c r="AS498" i="7"/>
  <c r="Y499" i="7"/>
  <c r="AM499" i="7"/>
  <c r="BC499" i="7"/>
  <c r="BS499" i="7"/>
  <c r="S500" i="7"/>
  <c r="AG500" i="7"/>
  <c r="AW500" i="7"/>
  <c r="BM500" i="7"/>
  <c r="AC501" i="7"/>
  <c r="AQ501" i="7"/>
  <c r="BG501" i="7"/>
  <c r="W502" i="7"/>
  <c r="AK502" i="7"/>
  <c r="BA502" i="7"/>
  <c r="BQ502" i="7"/>
  <c r="Q503" i="7"/>
  <c r="AE503" i="7"/>
  <c r="AU503" i="7"/>
  <c r="BK503" i="7"/>
  <c r="AA504" i="7"/>
  <c r="AO504" i="7"/>
  <c r="BE504" i="7"/>
  <c r="BU504" i="7"/>
  <c r="S505" i="7"/>
  <c r="AG505" i="7"/>
  <c r="AW505" i="7"/>
  <c r="BM505" i="7"/>
  <c r="AS493" i="7"/>
  <c r="BI493" i="7"/>
  <c r="AS501" i="7"/>
  <c r="BI501" i="7"/>
  <c r="W492" i="7"/>
  <c r="AK492" i="7"/>
  <c r="BA492" i="7"/>
  <c r="BQ492" i="7"/>
  <c r="Q493" i="7"/>
  <c r="AE493" i="7"/>
  <c r="AU493" i="7"/>
  <c r="BK493" i="7"/>
  <c r="AS496" i="7"/>
  <c r="BI496" i="7"/>
  <c r="Y497" i="7"/>
  <c r="AM497" i="7"/>
  <c r="BC497" i="7"/>
  <c r="BS497" i="7"/>
  <c r="W500" i="7"/>
  <c r="AK500" i="7"/>
  <c r="BA500" i="7"/>
  <c r="BQ500" i="7"/>
  <c r="Q501" i="7"/>
  <c r="AE501" i="7"/>
  <c r="AU501" i="7"/>
  <c r="BK501" i="7"/>
  <c r="AS504" i="7"/>
  <c r="BI504" i="7"/>
  <c r="W505" i="7"/>
  <c r="AK505" i="7"/>
  <c r="BA505" i="7"/>
  <c r="BQ505" i="7"/>
  <c r="AS491" i="7"/>
  <c r="BI491" i="7"/>
  <c r="Y492" i="7"/>
  <c r="AM492" i="7"/>
  <c r="BC492" i="7"/>
  <c r="BS492" i="7"/>
  <c r="S493" i="7"/>
  <c r="AG493" i="7"/>
  <c r="AW493" i="7"/>
  <c r="BM493" i="7"/>
  <c r="AC494" i="7"/>
  <c r="AQ494" i="7"/>
  <c r="BG494" i="7"/>
  <c r="W495" i="7"/>
  <c r="AK495" i="7"/>
  <c r="BA495" i="7"/>
  <c r="BQ495" i="7"/>
  <c r="Q496" i="7"/>
  <c r="AE496" i="7"/>
  <c r="AU496" i="7"/>
  <c r="BK496" i="7"/>
  <c r="AA497" i="7"/>
  <c r="AO497" i="7"/>
  <c r="BE497" i="7"/>
  <c r="BU497" i="7"/>
  <c r="AS499" i="7"/>
  <c r="BI499" i="7"/>
  <c r="Y500" i="7"/>
  <c r="AM500" i="7"/>
  <c r="BC500" i="7"/>
  <c r="BS500" i="7"/>
  <c r="S501" i="7"/>
  <c r="AG501" i="7"/>
  <c r="AW501" i="7"/>
  <c r="BM501" i="7"/>
  <c r="AC502" i="7"/>
  <c r="AQ502" i="7"/>
  <c r="BG502" i="7"/>
  <c r="W503" i="7"/>
  <c r="AK503" i="7"/>
  <c r="BA503" i="7"/>
  <c r="BQ503" i="7"/>
  <c r="Q504" i="7"/>
  <c r="AE504" i="7"/>
  <c r="AU504" i="7"/>
  <c r="BK504" i="7"/>
  <c r="Y505" i="7"/>
  <c r="AM505" i="7"/>
  <c r="BC505" i="7"/>
  <c r="BS505" i="7"/>
  <c r="AM471" i="7"/>
  <c r="BC471" i="7"/>
  <c r="AM474" i="7"/>
  <c r="BC474" i="7"/>
  <c r="AA492" i="7"/>
  <c r="AO492" i="7"/>
  <c r="BE492" i="7"/>
  <c r="BU492" i="7"/>
  <c r="U493" i="7"/>
  <c r="AI493" i="7"/>
  <c r="AY493" i="7"/>
  <c r="BO493" i="7"/>
  <c r="AS494" i="7"/>
  <c r="Y495" i="7"/>
  <c r="AM495" i="7"/>
  <c r="BC495" i="7"/>
  <c r="S496" i="7"/>
  <c r="AG496" i="7"/>
  <c r="AW496" i="7"/>
  <c r="AC497" i="7"/>
  <c r="AQ497" i="7"/>
  <c r="BG497" i="7"/>
  <c r="AE499" i="7"/>
  <c r="AU499" i="7"/>
  <c r="AA500" i="7"/>
  <c r="AO500" i="7"/>
  <c r="BE500" i="7"/>
  <c r="BU500" i="7"/>
  <c r="U501" i="7"/>
  <c r="AI501" i="7"/>
  <c r="AY501" i="7"/>
  <c r="BO501" i="7"/>
  <c r="AS502" i="7"/>
  <c r="Y503" i="7"/>
  <c r="AM503" i="7"/>
  <c r="BC503" i="7"/>
  <c r="S504" i="7"/>
  <c r="AG504" i="7"/>
  <c r="AW504" i="7"/>
  <c r="BM504" i="7"/>
  <c r="AA505" i="7"/>
  <c r="AO505" i="7"/>
  <c r="BE505" i="7"/>
  <c r="BU505" i="7"/>
  <c r="AC492" i="7"/>
  <c r="AQ492" i="7"/>
  <c r="BG492" i="7"/>
  <c r="W493" i="7"/>
  <c r="AK493" i="7"/>
  <c r="BA493" i="7"/>
  <c r="BQ493" i="7"/>
  <c r="AS497" i="7"/>
  <c r="AC500" i="7"/>
  <c r="AQ500" i="7"/>
  <c r="BG500" i="7"/>
  <c r="W501" i="7"/>
  <c r="AK501" i="7"/>
  <c r="BA501" i="7"/>
  <c r="BQ501" i="7"/>
  <c r="AY504" i="7"/>
  <c r="AC505" i="7"/>
  <c r="AQ505" i="7"/>
  <c r="BG505" i="7"/>
  <c r="AS492" i="7"/>
  <c r="Y493" i="7"/>
  <c r="AM493" i="7"/>
  <c r="BC493" i="7"/>
  <c r="AS500" i="7"/>
  <c r="Y501" i="7"/>
  <c r="AM501" i="7"/>
  <c r="BC501" i="7"/>
  <c r="AS505" i="7"/>
  <c r="M67" i="5"/>
  <c r="M68" i="5"/>
  <c r="M69" i="5"/>
  <c r="M70" i="5"/>
  <c r="M255" i="5"/>
  <c r="M256" i="5"/>
  <c r="M257" i="5"/>
  <c r="M266" i="5"/>
  <c r="M267" i="5"/>
  <c r="M268" i="5"/>
  <c r="J631" i="5"/>
  <c r="J638" i="5"/>
  <c r="J640" i="5"/>
  <c r="J641" i="5"/>
  <c r="J643" i="5"/>
  <c r="J644" i="5"/>
  <c r="J649" i="5"/>
  <c r="J653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80" i="5"/>
  <c r="J681" i="5"/>
  <c r="J683" i="5"/>
  <c r="J685" i="5"/>
  <c r="J687" i="5"/>
  <c r="J689" i="5"/>
  <c r="J691" i="5"/>
  <c r="J699" i="5"/>
  <c r="J700" i="5"/>
  <c r="J701" i="5"/>
  <c r="J702" i="5"/>
  <c r="J703" i="5"/>
  <c r="J704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38" i="5"/>
  <c r="J42" i="5"/>
  <c r="J43" i="5"/>
  <c r="J44" i="5"/>
  <c r="J45" i="5"/>
  <c r="J46" i="5"/>
  <c r="J47" i="5"/>
  <c r="J48" i="5"/>
  <c r="J49" i="5"/>
  <c r="J90" i="5"/>
  <c r="J91" i="5"/>
  <c r="J92" i="5"/>
  <c r="J93" i="5"/>
  <c r="J95" i="5"/>
  <c r="J96" i="5"/>
  <c r="J97" i="5"/>
  <c r="J98" i="5"/>
  <c r="J99" i="5"/>
  <c r="J100" i="5"/>
  <c r="J102" i="5"/>
  <c r="J103" i="5"/>
  <c r="J104" i="5"/>
  <c r="J112" i="5"/>
  <c r="J119" i="5"/>
  <c r="J120" i="5"/>
  <c r="J121" i="5"/>
  <c r="J122" i="5"/>
  <c r="J123" i="5"/>
  <c r="J124" i="5"/>
  <c r="J125" i="5"/>
  <c r="J183" i="5"/>
  <c r="J184" i="5"/>
  <c r="J185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72" i="5"/>
  <c r="J273" i="5"/>
  <c r="J274" i="5"/>
  <c r="J275" i="5"/>
  <c r="J276" i="5"/>
  <c r="J277" i="5"/>
  <c r="J278" i="5"/>
  <c r="J279" i="5"/>
  <c r="J280" i="5"/>
  <c r="J291" i="5"/>
  <c r="J292" i="5"/>
  <c r="J293" i="5"/>
  <c r="J294" i="5"/>
  <c r="J295" i="5"/>
  <c r="J296" i="5"/>
  <c r="J297" i="5"/>
  <c r="J310" i="5"/>
  <c r="J311" i="5"/>
  <c r="J312" i="5"/>
  <c r="J313" i="5"/>
  <c r="J325" i="5"/>
  <c r="J326" i="5"/>
  <c r="J335" i="5"/>
  <c r="J337" i="5"/>
  <c r="J338" i="5"/>
  <c r="J343" i="5"/>
  <c r="J344" i="5"/>
  <c r="J345" i="5"/>
  <c r="J346" i="5"/>
  <c r="J347" i="5"/>
  <c r="J348" i="5"/>
  <c r="J350" i="5"/>
  <c r="J352" i="5"/>
  <c r="J354" i="5"/>
  <c r="J356" i="5"/>
  <c r="J358" i="5"/>
  <c r="J360" i="5"/>
  <c r="J362" i="5"/>
  <c r="J364" i="5"/>
  <c r="J366" i="5"/>
  <c r="J372" i="5"/>
  <c r="J373" i="5"/>
  <c r="J374" i="5"/>
  <c r="J375" i="5"/>
  <c r="J376" i="5"/>
  <c r="J380" i="5"/>
  <c r="J388" i="5"/>
  <c r="J393" i="5"/>
  <c r="J394" i="5"/>
  <c r="J395" i="5"/>
  <c r="J396" i="5"/>
  <c r="J397" i="5"/>
  <c r="J398" i="5"/>
  <c r="J408" i="5"/>
  <c r="J409" i="5"/>
  <c r="J435" i="5"/>
  <c r="J436" i="5"/>
  <c r="J437" i="5"/>
  <c r="J468" i="5"/>
  <c r="J469" i="5"/>
  <c r="J470" i="5"/>
  <c r="J476" i="5"/>
  <c r="J477" i="5"/>
  <c r="J478" i="5"/>
  <c r="J481" i="5"/>
  <c r="J485" i="5"/>
  <c r="J490" i="5"/>
  <c r="J495" i="5"/>
  <c r="J500" i="5"/>
  <c r="J501" i="5"/>
  <c r="J502" i="5"/>
  <c r="J503" i="5"/>
  <c r="J516" i="5"/>
  <c r="J517" i="5"/>
  <c r="J518" i="5"/>
  <c r="J522" i="5"/>
  <c r="J523" i="5"/>
  <c r="J524" i="5"/>
  <c r="J525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80" i="5"/>
  <c r="J609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EZ708" i="5"/>
  <c r="FB708" i="5"/>
  <c r="EZ709" i="5"/>
  <c r="FB709" i="5"/>
  <c r="EZ710" i="5"/>
  <c r="FB710" i="5"/>
  <c r="EZ711" i="5"/>
  <c r="FB711" i="5"/>
  <c r="EZ712" i="5"/>
  <c r="FB712" i="5"/>
  <c r="EZ713" i="5"/>
  <c r="FB713" i="5"/>
  <c r="EZ714" i="5"/>
  <c r="FB714" i="5"/>
  <c r="EZ715" i="5"/>
  <c r="FB715" i="5"/>
  <c r="EZ716" i="5"/>
  <c r="FB716" i="5"/>
  <c r="EZ717" i="5"/>
  <c r="FB717" i="5"/>
  <c r="EZ718" i="5"/>
  <c r="FB718" i="5"/>
  <c r="EZ719" i="5"/>
  <c r="FB719" i="5"/>
  <c r="EZ720" i="5"/>
  <c r="FB720" i="5"/>
  <c r="EZ721" i="5"/>
  <c r="FB721" i="5"/>
  <c r="EZ722" i="5"/>
  <c r="FB722" i="5"/>
  <c r="DR708" i="5"/>
  <c r="DT708" i="5"/>
  <c r="DV708" i="5"/>
  <c r="DR709" i="5"/>
  <c r="DT709" i="5"/>
  <c r="DV709" i="5"/>
  <c r="DR710" i="5"/>
  <c r="DT710" i="5"/>
  <c r="DV710" i="5"/>
  <c r="DR711" i="5"/>
  <c r="DT711" i="5"/>
  <c r="DV711" i="5"/>
  <c r="DR712" i="5"/>
  <c r="DT712" i="5"/>
  <c r="DV712" i="5"/>
  <c r="DR713" i="5"/>
  <c r="DT713" i="5"/>
  <c r="DV713" i="5"/>
  <c r="DR714" i="5"/>
  <c r="DT714" i="5"/>
  <c r="DV714" i="5"/>
  <c r="DR715" i="5"/>
  <c r="DT715" i="5"/>
  <c r="DV715" i="5"/>
  <c r="DR716" i="5"/>
  <c r="DT716" i="5"/>
  <c r="DV716" i="5"/>
  <c r="DR717" i="5"/>
  <c r="DT717" i="5"/>
  <c r="DV717" i="5"/>
  <c r="DR718" i="5"/>
  <c r="DT718" i="5"/>
  <c r="DV718" i="5"/>
  <c r="DR719" i="5"/>
  <c r="DT719" i="5"/>
  <c r="DV719" i="5"/>
  <c r="DR720" i="5"/>
  <c r="DT720" i="5"/>
  <c r="DV720" i="5"/>
  <c r="DR721" i="5"/>
  <c r="DT721" i="5"/>
  <c r="DV721" i="5"/>
  <c r="DR722" i="5"/>
  <c r="DT722" i="5"/>
  <c r="DV722" i="5"/>
  <c r="DL708" i="5"/>
  <c r="DN708" i="5"/>
  <c r="DP708" i="5"/>
  <c r="DL709" i="5"/>
  <c r="DN709" i="5"/>
  <c r="DP709" i="5"/>
  <c r="DL710" i="5"/>
  <c r="DN710" i="5"/>
  <c r="DP710" i="5"/>
  <c r="DL711" i="5"/>
  <c r="DN711" i="5"/>
  <c r="DP711" i="5"/>
  <c r="DL712" i="5"/>
  <c r="DN712" i="5"/>
  <c r="DP712" i="5"/>
  <c r="DL713" i="5"/>
  <c r="DN713" i="5"/>
  <c r="DP713" i="5"/>
  <c r="DL714" i="5"/>
  <c r="DN714" i="5"/>
  <c r="DP714" i="5"/>
  <c r="DL715" i="5"/>
  <c r="DN715" i="5"/>
  <c r="DP715" i="5"/>
  <c r="DL716" i="5"/>
  <c r="DN716" i="5"/>
  <c r="DP716" i="5"/>
  <c r="DL717" i="5"/>
  <c r="DN717" i="5"/>
  <c r="DP717" i="5"/>
  <c r="DL718" i="5"/>
  <c r="DN718" i="5"/>
  <c r="DP718" i="5"/>
  <c r="DL719" i="5"/>
  <c r="DN719" i="5"/>
  <c r="DP719" i="5"/>
  <c r="DL720" i="5"/>
  <c r="DN720" i="5"/>
  <c r="DP720" i="5"/>
  <c r="DL721" i="5"/>
  <c r="DN721" i="5"/>
  <c r="DP721" i="5"/>
  <c r="DL722" i="5"/>
  <c r="DN722" i="5"/>
  <c r="DP722" i="5"/>
  <c r="DD708" i="5"/>
  <c r="DF708" i="5"/>
  <c r="DH708" i="5"/>
  <c r="DJ708" i="5"/>
  <c r="DD709" i="5"/>
  <c r="DF709" i="5"/>
  <c r="DH709" i="5"/>
  <c r="DJ709" i="5"/>
  <c r="DD710" i="5"/>
  <c r="DF710" i="5"/>
  <c r="DH710" i="5"/>
  <c r="DJ710" i="5"/>
  <c r="DD711" i="5"/>
  <c r="DF711" i="5"/>
  <c r="DH711" i="5"/>
  <c r="DJ711" i="5"/>
  <c r="DD712" i="5"/>
  <c r="DF712" i="5"/>
  <c r="DH712" i="5"/>
  <c r="DJ712" i="5"/>
  <c r="DD713" i="5"/>
  <c r="DF713" i="5"/>
  <c r="DH713" i="5"/>
  <c r="DJ713" i="5"/>
  <c r="DD714" i="5"/>
  <c r="DF714" i="5"/>
  <c r="DH714" i="5"/>
  <c r="DJ714" i="5"/>
  <c r="DD715" i="5"/>
  <c r="DF715" i="5"/>
  <c r="DH715" i="5"/>
  <c r="DJ715" i="5"/>
  <c r="DD716" i="5"/>
  <c r="DF716" i="5"/>
  <c r="DH716" i="5"/>
  <c r="DJ716" i="5"/>
  <c r="DD717" i="5"/>
  <c r="DF717" i="5"/>
  <c r="DH717" i="5"/>
  <c r="DJ717" i="5"/>
  <c r="DD718" i="5"/>
  <c r="DF718" i="5"/>
  <c r="DH718" i="5"/>
  <c r="DJ718" i="5"/>
  <c r="DD719" i="5"/>
  <c r="DF719" i="5"/>
  <c r="DH719" i="5"/>
  <c r="DJ719" i="5"/>
  <c r="DD720" i="5"/>
  <c r="DF720" i="5"/>
  <c r="DH720" i="5"/>
  <c r="DJ720" i="5"/>
  <c r="DD721" i="5"/>
  <c r="DF721" i="5"/>
  <c r="DH721" i="5"/>
  <c r="DJ721" i="5"/>
  <c r="DD722" i="5"/>
  <c r="DF722" i="5"/>
  <c r="DH722" i="5"/>
  <c r="DJ722" i="5"/>
  <c r="BJ713" i="5"/>
  <c r="BR719" i="5"/>
  <c r="BF721" i="5"/>
  <c r="BT721" i="5"/>
  <c r="BB711" i="5"/>
  <c r="AT713" i="5"/>
  <c r="AC709" i="5"/>
  <c r="AD709" i="5" s="1"/>
  <c r="AC710" i="5"/>
  <c r="BL710" i="5" s="1"/>
  <c r="AC711" i="5"/>
  <c r="BJ711" i="5" s="1"/>
  <c r="AC712" i="5"/>
  <c r="BD712" i="5" s="1"/>
  <c r="AC713" i="5"/>
  <c r="AN713" i="5" s="1"/>
  <c r="AC714" i="5"/>
  <c r="BL714" i="5" s="1"/>
  <c r="AC715" i="5"/>
  <c r="AT715" i="5" s="1"/>
  <c r="AC716" i="5"/>
  <c r="BD716" i="5" s="1"/>
  <c r="AC717" i="5"/>
  <c r="AD717" i="5" s="1"/>
  <c r="AC718" i="5"/>
  <c r="BT718" i="5" s="1"/>
  <c r="AC719" i="5"/>
  <c r="BJ719" i="5" s="1"/>
  <c r="AC720" i="5"/>
  <c r="BL720" i="5" s="1"/>
  <c r="AC721" i="5"/>
  <c r="AN721" i="5" s="1"/>
  <c r="AC722" i="5"/>
  <c r="BD722" i="5" s="1"/>
  <c r="AC708" i="5"/>
  <c r="BP708" i="5" s="1"/>
  <c r="N713" i="5"/>
  <c r="AD718" i="5"/>
  <c r="T721" i="5"/>
  <c r="P721" i="5"/>
  <c r="I722" i="5"/>
  <c r="J722" i="5" s="1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08" i="5"/>
  <c r="BP714" i="5" l="1"/>
  <c r="BB719" i="5"/>
  <c r="BT720" i="5"/>
  <c r="BN714" i="5"/>
  <c r="BF714" i="5"/>
  <c r="BF719" i="5"/>
  <c r="BL722" i="5"/>
  <c r="BJ717" i="5"/>
  <c r="BH713" i="5"/>
  <c r="BT722" i="5"/>
  <c r="BF722" i="5"/>
  <c r="BT716" i="5"/>
  <c r="BR712" i="5"/>
  <c r="AP714" i="5"/>
  <c r="BH712" i="5"/>
  <c r="BL716" i="5"/>
  <c r="AV721" i="5"/>
  <c r="BH721" i="5"/>
  <c r="BJ716" i="5"/>
  <c r="BH709" i="5"/>
  <c r="N718" i="5"/>
  <c r="AP713" i="5"/>
  <c r="AX709" i="5"/>
  <c r="BB709" i="5"/>
  <c r="BR721" i="5"/>
  <c r="BR720" i="5"/>
  <c r="BD718" i="5"/>
  <c r="BD714" i="5"/>
  <c r="BL712" i="5"/>
  <c r="BR709" i="5"/>
  <c r="BF710" i="5"/>
  <c r="AR718" i="5"/>
  <c r="AV709" i="5"/>
  <c r="BR713" i="5"/>
  <c r="BP709" i="5"/>
  <c r="AR709" i="5"/>
  <c r="AT709" i="5"/>
  <c r="BP722" i="5"/>
  <c r="BN721" i="5"/>
  <c r="BN719" i="5"/>
  <c r="BP717" i="5"/>
  <c r="BJ715" i="5"/>
  <c r="BP713" i="5"/>
  <c r="BR711" i="5"/>
  <c r="BN709" i="5"/>
  <c r="BT710" i="5"/>
  <c r="BF718" i="5"/>
  <c r="BP721" i="5"/>
  <c r="BR717" i="5"/>
  <c r="X721" i="5"/>
  <c r="AB721" i="5"/>
  <c r="AZ721" i="5"/>
  <c r="BB721" i="5"/>
  <c r="BN722" i="5"/>
  <c r="BJ721" i="5"/>
  <c r="BN717" i="5"/>
  <c r="BT714" i="5"/>
  <c r="BN713" i="5"/>
  <c r="BJ709" i="5"/>
  <c r="BP718" i="5"/>
  <c r="AV717" i="5"/>
  <c r="BB717" i="5"/>
  <c r="BH717" i="5"/>
  <c r="BN710" i="5"/>
  <c r="BF709" i="5"/>
  <c r="AN718" i="5"/>
  <c r="AP722" i="5"/>
  <c r="AT717" i="5"/>
  <c r="BB713" i="5"/>
  <c r="BD721" i="5"/>
  <c r="BN718" i="5"/>
  <c r="BF717" i="5"/>
  <c r="BF713" i="5"/>
  <c r="BH710" i="5"/>
  <c r="BH708" i="5"/>
  <c r="AP710" i="5"/>
  <c r="BB720" i="5"/>
  <c r="BH716" i="5"/>
  <c r="BT708" i="5"/>
  <c r="BB708" i="5"/>
  <c r="AN711" i="5"/>
  <c r="BH711" i="5"/>
  <c r="BP711" i="5"/>
  <c r="AP711" i="5"/>
  <c r="BT711" i="5"/>
  <c r="BF711" i="5"/>
  <c r="AT711" i="5"/>
  <c r="AR711" i="5"/>
  <c r="AX711" i="5"/>
  <c r="BN711" i="5"/>
  <c r="N708" i="5"/>
  <c r="BN708" i="5"/>
  <c r="BF708" i="5"/>
  <c r="BJ708" i="5"/>
  <c r="BR708" i="5"/>
  <c r="AN715" i="5"/>
  <c r="BP715" i="5"/>
  <c r="BH715" i="5"/>
  <c r="BL715" i="5"/>
  <c r="BT715" i="5"/>
  <c r="AN720" i="5"/>
  <c r="BF720" i="5"/>
  <c r="BN720" i="5"/>
  <c r="BH720" i="5"/>
  <c r="BP720" i="5"/>
  <c r="AV712" i="5"/>
  <c r="BF712" i="5"/>
  <c r="BN712" i="5"/>
  <c r="BB712" i="5"/>
  <c r="BJ712" i="5"/>
  <c r="BJ720" i="5"/>
  <c r="AN719" i="5"/>
  <c r="BH719" i="5"/>
  <c r="BP719" i="5"/>
  <c r="BD719" i="5"/>
  <c r="BL719" i="5"/>
  <c r="BD720" i="5"/>
  <c r="BR715" i="5"/>
  <c r="AJ718" i="5"/>
  <c r="BJ718" i="5"/>
  <c r="BR718" i="5"/>
  <c r="BB718" i="5"/>
  <c r="R718" i="5"/>
  <c r="BH718" i="5"/>
  <c r="AN710" i="5"/>
  <c r="BJ710" i="5"/>
  <c r="AR710" i="5"/>
  <c r="AD710" i="5"/>
  <c r="BR710" i="5"/>
  <c r="BB710" i="5"/>
  <c r="AZ710" i="5"/>
  <c r="BP710" i="5"/>
  <c r="BD710" i="5"/>
  <c r="AV711" i="5"/>
  <c r="BB715" i="5"/>
  <c r="BT719" i="5"/>
  <c r="BL718" i="5"/>
  <c r="BN715" i="5"/>
  <c r="BT712" i="5"/>
  <c r="BL711" i="5"/>
  <c r="BL708" i="5"/>
  <c r="AN716" i="5"/>
  <c r="BN716" i="5"/>
  <c r="BF716" i="5"/>
  <c r="BP716" i="5"/>
  <c r="BB716" i="5"/>
  <c r="BR716" i="5"/>
  <c r="BF715" i="5"/>
  <c r="BP712" i="5"/>
  <c r="BD711" i="5"/>
  <c r="BD708" i="5"/>
  <c r="BD715" i="5"/>
  <c r="AN722" i="5"/>
  <c r="BR722" i="5"/>
  <c r="BB722" i="5"/>
  <c r="BJ722" i="5"/>
  <c r="X714" i="5"/>
  <c r="BR714" i="5"/>
  <c r="BB714" i="5"/>
  <c r="BJ714" i="5"/>
  <c r="BH722" i="5"/>
  <c r="BH714" i="5"/>
  <c r="AT721" i="5"/>
  <c r="BL721" i="5"/>
  <c r="BT717" i="5"/>
  <c r="BD717" i="5"/>
  <c r="BL713" i="5"/>
  <c r="BT709" i="5"/>
  <c r="BD709" i="5"/>
  <c r="BL717" i="5"/>
  <c r="BT713" i="5"/>
  <c r="BD713" i="5"/>
  <c r="BL709" i="5"/>
  <c r="K264" i="7"/>
  <c r="K263" i="7"/>
  <c r="J266" i="7"/>
  <c r="J267" i="7" s="1"/>
  <c r="AT719" i="5"/>
  <c r="AP721" i="5"/>
  <c r="AR722" i="5"/>
  <c r="AZ722" i="5"/>
  <c r="AZ720" i="5"/>
  <c r="AZ718" i="5"/>
  <c r="AP720" i="5"/>
  <c r="AR721" i="5"/>
  <c r="AX722" i="5"/>
  <c r="AX720" i="5"/>
  <c r="AX718" i="5"/>
  <c r="AP719" i="5"/>
  <c r="AR720" i="5"/>
  <c r="AV722" i="5"/>
  <c r="AV720" i="5"/>
  <c r="AV718" i="5"/>
  <c r="AP718" i="5"/>
  <c r="AR719" i="5"/>
  <c r="AT722" i="5"/>
  <c r="AT720" i="5"/>
  <c r="AT718" i="5"/>
  <c r="AZ719" i="5"/>
  <c r="AX721" i="5"/>
  <c r="AX719" i="5"/>
  <c r="AV719" i="5"/>
  <c r="AP717" i="5"/>
  <c r="AR717" i="5"/>
  <c r="AZ717" i="5"/>
  <c r="AX717" i="5"/>
  <c r="V716" i="5"/>
  <c r="AZ716" i="5"/>
  <c r="AP716" i="5"/>
  <c r="AX716" i="5"/>
  <c r="AV716" i="5"/>
  <c r="AT716" i="5"/>
  <c r="AR716" i="5"/>
  <c r="AZ714" i="5"/>
  <c r="AR715" i="5"/>
  <c r="AV714" i="5"/>
  <c r="AR714" i="5"/>
  <c r="AT714" i="5"/>
  <c r="AR713" i="5"/>
  <c r="AZ715" i="5"/>
  <c r="AZ713" i="5"/>
  <c r="AX714" i="5"/>
  <c r="AX715" i="5"/>
  <c r="AX713" i="5"/>
  <c r="V715" i="5"/>
  <c r="P715" i="5"/>
  <c r="AD715" i="5"/>
  <c r="AP715" i="5"/>
  <c r="AV715" i="5"/>
  <c r="AV713" i="5"/>
  <c r="AR712" i="5"/>
  <c r="AN712" i="5"/>
  <c r="AT712" i="5"/>
  <c r="AP712" i="5"/>
  <c r="N712" i="5"/>
  <c r="AZ712" i="5"/>
  <c r="AX712" i="5"/>
  <c r="AP709" i="5"/>
  <c r="AX710" i="5"/>
  <c r="AV710" i="5"/>
  <c r="AT710" i="5"/>
  <c r="AZ711" i="5"/>
  <c r="AZ709" i="5"/>
  <c r="AV708" i="5"/>
  <c r="AT708" i="5"/>
  <c r="AR708" i="5"/>
  <c r="AP708" i="5"/>
  <c r="AZ708" i="5"/>
  <c r="AX708" i="5"/>
  <c r="X720" i="5"/>
  <c r="P718" i="5"/>
  <c r="Z718" i="5"/>
  <c r="AD720" i="5"/>
  <c r="AN717" i="5"/>
  <c r="AF714" i="5"/>
  <c r="Z715" i="5"/>
  <c r="R714" i="5"/>
  <c r="V714" i="5"/>
  <c r="Z714" i="5"/>
  <c r="AN709" i="5"/>
  <c r="AH709" i="5"/>
  <c r="N709" i="5"/>
  <c r="Z709" i="5"/>
  <c r="P716" i="5"/>
  <c r="AB722" i="5"/>
  <c r="AB714" i="5"/>
  <c r="P714" i="5"/>
  <c r="AN714" i="5"/>
  <c r="N714" i="5"/>
  <c r="AB719" i="5"/>
  <c r="AB711" i="5"/>
  <c r="AN708" i="5"/>
  <c r="AL708" i="5"/>
  <c r="AL722" i="5"/>
  <c r="P720" i="5"/>
  <c r="X718" i="5"/>
  <c r="AB720" i="5"/>
  <c r="AL721" i="5"/>
  <c r="N720" i="5"/>
  <c r="V718" i="5"/>
  <c r="AF721" i="5"/>
  <c r="AL720" i="5"/>
  <c r="N719" i="5"/>
  <c r="R720" i="5"/>
  <c r="AF718" i="5"/>
  <c r="AL719" i="5"/>
  <c r="AL718" i="5"/>
  <c r="AH720" i="5"/>
  <c r="AH717" i="5"/>
  <c r="AL717" i="5"/>
  <c r="AF717" i="5"/>
  <c r="AB717" i="5"/>
  <c r="AL716" i="5"/>
  <c r="AL715" i="5"/>
  <c r="AL714" i="5"/>
  <c r="AL713" i="5"/>
  <c r="N715" i="5"/>
  <c r="T714" i="5"/>
  <c r="AF715" i="5"/>
  <c r="AL712" i="5"/>
  <c r="AF709" i="5"/>
  <c r="AL711" i="5"/>
  <c r="AL710" i="5"/>
  <c r="R711" i="5"/>
  <c r="AH710" i="5"/>
  <c r="AL709" i="5"/>
  <c r="AJ709" i="5"/>
  <c r="R722" i="5"/>
  <c r="X722" i="5"/>
  <c r="AF722" i="5"/>
  <c r="T722" i="5"/>
  <c r="AD722" i="5"/>
  <c r="AJ722" i="5"/>
  <c r="AH722" i="5"/>
  <c r="V722" i="5"/>
  <c r="Z722" i="5"/>
  <c r="P722" i="5"/>
  <c r="N722" i="5"/>
  <c r="AJ719" i="5"/>
  <c r="P719" i="5"/>
  <c r="AH719" i="5"/>
  <c r="AF720" i="5"/>
  <c r="AH718" i="5"/>
  <c r="R721" i="5"/>
  <c r="T720" i="5"/>
  <c r="V720" i="5"/>
  <c r="AB718" i="5"/>
  <c r="AF719" i="5"/>
  <c r="AJ721" i="5"/>
  <c r="T719" i="5"/>
  <c r="X719" i="5"/>
  <c r="Z721" i="5"/>
  <c r="AH721" i="5"/>
  <c r="N721" i="5"/>
  <c r="R719" i="5"/>
  <c r="T718" i="5"/>
  <c r="V719" i="5"/>
  <c r="Z720" i="5"/>
  <c r="AD721" i="5"/>
  <c r="AJ720" i="5"/>
  <c r="Z719" i="5"/>
  <c r="AD719" i="5"/>
  <c r="Z717" i="5"/>
  <c r="AJ717" i="5"/>
  <c r="AF716" i="5"/>
  <c r="AJ716" i="5"/>
  <c r="AH716" i="5"/>
  <c r="R715" i="5"/>
  <c r="T715" i="5"/>
  <c r="AF713" i="5"/>
  <c r="AJ715" i="5"/>
  <c r="AH715" i="5"/>
  <c r="AJ714" i="5"/>
  <c r="X715" i="5"/>
  <c r="AB715" i="5"/>
  <c r="AH714" i="5"/>
  <c r="AJ713" i="5"/>
  <c r="AH713" i="5"/>
  <c r="AD712" i="5"/>
  <c r="AF712" i="5"/>
  <c r="AJ712" i="5"/>
  <c r="N711" i="5"/>
  <c r="X712" i="5"/>
  <c r="AF711" i="5"/>
  <c r="AH712" i="5"/>
  <c r="P711" i="5"/>
  <c r="P709" i="5"/>
  <c r="X711" i="5"/>
  <c r="AF710" i="5"/>
  <c r="AJ711" i="5"/>
  <c r="T711" i="5"/>
  <c r="V711" i="5"/>
  <c r="AH711" i="5"/>
  <c r="Z711" i="5"/>
  <c r="AJ710" i="5"/>
  <c r="AF708" i="5"/>
  <c r="AH708" i="5"/>
  <c r="AJ708" i="5"/>
  <c r="V721" i="5"/>
  <c r="X717" i="5"/>
  <c r="P717" i="5"/>
  <c r="V717" i="5"/>
  <c r="N717" i="5"/>
  <c r="T717" i="5"/>
  <c r="R717" i="5"/>
  <c r="AD716" i="5"/>
  <c r="X713" i="5"/>
  <c r="R713" i="5"/>
  <c r="Z713" i="5"/>
  <c r="AB713" i="5"/>
  <c r="AD714" i="5"/>
  <c r="V713" i="5"/>
  <c r="P713" i="5"/>
  <c r="T713" i="5"/>
  <c r="AD713" i="5"/>
  <c r="T712" i="5"/>
  <c r="Z712" i="5"/>
  <c r="V712" i="5"/>
  <c r="AB712" i="5"/>
  <c r="R712" i="5"/>
  <c r="P712" i="5"/>
  <c r="Z710" i="5"/>
  <c r="X709" i="5"/>
  <c r="T710" i="5"/>
  <c r="AB710" i="5"/>
  <c r="T709" i="5"/>
  <c r="V710" i="5"/>
  <c r="AB709" i="5"/>
  <c r="R710" i="5"/>
  <c r="P710" i="5"/>
  <c r="R709" i="5"/>
  <c r="AD711" i="5"/>
  <c r="X710" i="5"/>
  <c r="V709" i="5"/>
  <c r="N710" i="5"/>
  <c r="AD708" i="5"/>
  <c r="T716" i="5"/>
  <c r="AB716" i="5"/>
  <c r="R716" i="5"/>
  <c r="Z716" i="5"/>
  <c r="X716" i="5"/>
  <c r="N716" i="5"/>
  <c r="AB708" i="5"/>
  <c r="V708" i="5"/>
  <c r="T708" i="5"/>
  <c r="Z708" i="5"/>
  <c r="R708" i="5"/>
  <c r="X708" i="5"/>
  <c r="P708" i="5"/>
  <c r="DD705" i="5"/>
  <c r="DF705" i="5"/>
  <c r="DH705" i="5"/>
  <c r="DJ705" i="5"/>
  <c r="DL705" i="5"/>
  <c r="DN705" i="5"/>
  <c r="DP705" i="5"/>
  <c r="DR705" i="5"/>
  <c r="DT705" i="5"/>
  <c r="DH706" i="5"/>
  <c r="DJ706" i="5"/>
  <c r="DL706" i="5"/>
  <c r="DN706" i="5"/>
  <c r="DP706" i="5"/>
  <c r="DR706" i="5"/>
  <c r="DT706" i="5"/>
  <c r="DH707" i="5"/>
  <c r="DJ707" i="5"/>
  <c r="DL707" i="5"/>
  <c r="DN707" i="5"/>
  <c r="DP707" i="5"/>
  <c r="DR707" i="5"/>
  <c r="DT707" i="5"/>
  <c r="FB705" i="5"/>
  <c r="FB706" i="5"/>
  <c r="FB707" i="5"/>
  <c r="DV705" i="5"/>
  <c r="DV706" i="5"/>
  <c r="DV707" i="5"/>
  <c r="EZ705" i="5"/>
  <c r="EZ706" i="5"/>
  <c r="EZ707" i="5"/>
  <c r="BR705" i="5"/>
  <c r="BT705" i="5"/>
  <c r="BR706" i="5"/>
  <c r="BT706" i="5"/>
  <c r="BR707" i="5"/>
  <c r="BT707" i="5"/>
  <c r="AR705" i="5"/>
  <c r="AT705" i="5"/>
  <c r="AV705" i="5"/>
  <c r="AX705" i="5"/>
  <c r="AZ705" i="5"/>
  <c r="BB705" i="5"/>
  <c r="BD705" i="5"/>
  <c r="BF705" i="5"/>
  <c r="BH705" i="5"/>
  <c r="BJ705" i="5"/>
  <c r="BL705" i="5"/>
  <c r="BN705" i="5"/>
  <c r="AR706" i="5"/>
  <c r="AT706" i="5"/>
  <c r="AV706" i="5"/>
  <c r="AX706" i="5"/>
  <c r="AZ706" i="5"/>
  <c r="BB706" i="5"/>
  <c r="BD706" i="5"/>
  <c r="BF706" i="5"/>
  <c r="BH706" i="5"/>
  <c r="BJ706" i="5"/>
  <c r="BL706" i="5"/>
  <c r="BN706" i="5"/>
  <c r="AR707" i="5"/>
  <c r="AT707" i="5"/>
  <c r="AV707" i="5"/>
  <c r="AX707" i="5"/>
  <c r="AZ707" i="5"/>
  <c r="BB707" i="5"/>
  <c r="BD707" i="5"/>
  <c r="BF707" i="5"/>
  <c r="BH707" i="5"/>
  <c r="BJ707" i="5"/>
  <c r="BL707" i="5"/>
  <c r="BN707" i="5"/>
  <c r="AN705" i="5"/>
  <c r="AN706" i="5"/>
  <c r="AN707" i="5"/>
  <c r="AJ705" i="5"/>
  <c r="AJ706" i="5"/>
  <c r="AJ707" i="5"/>
  <c r="N705" i="5"/>
  <c r="P705" i="5"/>
  <c r="N706" i="5"/>
  <c r="P706" i="5"/>
  <c r="N707" i="5"/>
  <c r="P707" i="5"/>
  <c r="I707" i="5"/>
  <c r="J707" i="5" s="1"/>
  <c r="G707" i="5"/>
  <c r="I706" i="5"/>
  <c r="J706" i="5" s="1"/>
  <c r="G706" i="5"/>
  <c r="I705" i="5"/>
  <c r="J705" i="5" s="1"/>
  <c r="G705" i="5"/>
  <c r="EZ699" i="5"/>
  <c r="FB699" i="5"/>
  <c r="EZ700" i="5"/>
  <c r="FB700" i="5"/>
  <c r="EZ701" i="5"/>
  <c r="FB701" i="5"/>
  <c r="EZ702" i="5"/>
  <c r="FB702" i="5"/>
  <c r="EZ703" i="5"/>
  <c r="FB703" i="5"/>
  <c r="EZ704" i="5"/>
  <c r="FB704" i="5"/>
  <c r="DD704" i="5"/>
  <c r="DF704" i="5"/>
  <c r="DH704" i="5"/>
  <c r="DJ704" i="5"/>
  <c r="DL704" i="5"/>
  <c r="DN704" i="5"/>
  <c r="DP704" i="5"/>
  <c r="DR704" i="5"/>
  <c r="DT704" i="5"/>
  <c r="DV704" i="5"/>
  <c r="DD699" i="5"/>
  <c r="DF699" i="5"/>
  <c r="DH699" i="5"/>
  <c r="DJ699" i="5"/>
  <c r="DL699" i="5"/>
  <c r="DN699" i="5"/>
  <c r="DP699" i="5"/>
  <c r="DR699" i="5"/>
  <c r="DT699" i="5"/>
  <c r="DV699" i="5"/>
  <c r="DD700" i="5"/>
  <c r="DF700" i="5"/>
  <c r="DH700" i="5"/>
  <c r="DJ700" i="5"/>
  <c r="DL700" i="5"/>
  <c r="DN700" i="5"/>
  <c r="DP700" i="5"/>
  <c r="DR700" i="5"/>
  <c r="DT700" i="5"/>
  <c r="DV700" i="5"/>
  <c r="DD701" i="5"/>
  <c r="DF701" i="5"/>
  <c r="DH701" i="5"/>
  <c r="DJ701" i="5"/>
  <c r="DL701" i="5"/>
  <c r="DN701" i="5"/>
  <c r="DP701" i="5"/>
  <c r="DR701" i="5"/>
  <c r="DT701" i="5"/>
  <c r="DV701" i="5"/>
  <c r="DD702" i="5"/>
  <c r="DF702" i="5"/>
  <c r="DH702" i="5"/>
  <c r="DJ702" i="5"/>
  <c r="DL702" i="5"/>
  <c r="DN702" i="5"/>
  <c r="DP702" i="5"/>
  <c r="DR702" i="5"/>
  <c r="DT702" i="5"/>
  <c r="DV702" i="5"/>
  <c r="DD703" i="5"/>
  <c r="DF703" i="5"/>
  <c r="DH703" i="5"/>
  <c r="DJ703" i="5"/>
  <c r="DL703" i="5"/>
  <c r="DN703" i="5"/>
  <c r="DP703" i="5"/>
  <c r="DR703" i="5"/>
  <c r="DT703" i="5"/>
  <c r="DV703" i="5"/>
  <c r="BR699" i="5"/>
  <c r="BT699" i="5"/>
  <c r="BR700" i="5"/>
  <c r="BT700" i="5"/>
  <c r="BR701" i="5"/>
  <c r="BT701" i="5"/>
  <c r="BR702" i="5"/>
  <c r="BT702" i="5"/>
  <c r="BR703" i="5"/>
  <c r="BT703" i="5"/>
  <c r="BR704" i="5"/>
  <c r="BT704" i="5"/>
  <c r="AZ699" i="5"/>
  <c r="BB699" i="5"/>
  <c r="BD699" i="5"/>
  <c r="BF699" i="5"/>
  <c r="BH699" i="5"/>
  <c r="BJ699" i="5"/>
  <c r="BL699" i="5"/>
  <c r="BN699" i="5"/>
  <c r="AZ700" i="5"/>
  <c r="BB700" i="5"/>
  <c r="BD700" i="5"/>
  <c r="BF700" i="5"/>
  <c r="BH700" i="5"/>
  <c r="BJ700" i="5"/>
  <c r="BL700" i="5"/>
  <c r="BN700" i="5"/>
  <c r="AZ701" i="5"/>
  <c r="BB701" i="5"/>
  <c r="BD701" i="5"/>
  <c r="BF701" i="5"/>
  <c r="BH701" i="5"/>
  <c r="BJ701" i="5"/>
  <c r="BL701" i="5"/>
  <c r="BN701" i="5"/>
  <c r="AZ702" i="5"/>
  <c r="BB702" i="5"/>
  <c r="BD702" i="5"/>
  <c r="BF702" i="5"/>
  <c r="BH702" i="5"/>
  <c r="BJ702" i="5"/>
  <c r="BL702" i="5"/>
  <c r="BN702" i="5"/>
  <c r="AZ703" i="5"/>
  <c r="BB703" i="5"/>
  <c r="BD703" i="5"/>
  <c r="BF703" i="5"/>
  <c r="BH703" i="5"/>
  <c r="BJ703" i="5"/>
  <c r="BL703" i="5"/>
  <c r="BN703" i="5"/>
  <c r="AZ704" i="5"/>
  <c r="BB704" i="5"/>
  <c r="BD704" i="5"/>
  <c r="BF704" i="5"/>
  <c r="BH704" i="5"/>
  <c r="BJ704" i="5"/>
  <c r="BL704" i="5"/>
  <c r="BN704" i="5"/>
  <c r="AR699" i="5"/>
  <c r="AT699" i="5"/>
  <c r="AV699" i="5"/>
  <c r="AX699" i="5"/>
  <c r="AR700" i="5"/>
  <c r="AT700" i="5"/>
  <c r="AV700" i="5"/>
  <c r="AX700" i="5"/>
  <c r="AR701" i="5"/>
  <c r="AT701" i="5"/>
  <c r="AV701" i="5"/>
  <c r="AX701" i="5"/>
  <c r="AR702" i="5"/>
  <c r="AT702" i="5"/>
  <c r="AV702" i="5"/>
  <c r="AX702" i="5"/>
  <c r="AR703" i="5"/>
  <c r="AT703" i="5"/>
  <c r="AV703" i="5"/>
  <c r="AX703" i="5"/>
  <c r="AR704" i="5"/>
  <c r="AT704" i="5"/>
  <c r="AV704" i="5"/>
  <c r="AX704" i="5"/>
  <c r="AN699" i="5"/>
  <c r="AN700" i="5"/>
  <c r="AN701" i="5"/>
  <c r="AN702" i="5"/>
  <c r="AN703" i="5"/>
  <c r="AN704" i="5"/>
  <c r="AJ699" i="5"/>
  <c r="AJ700" i="5"/>
  <c r="AJ701" i="5"/>
  <c r="AJ702" i="5"/>
  <c r="AJ703" i="5"/>
  <c r="AJ704" i="5"/>
  <c r="AP699" i="5"/>
  <c r="AP700" i="5"/>
  <c r="AP701" i="5"/>
  <c r="AP703" i="5"/>
  <c r="AP704" i="5"/>
  <c r="AP705" i="5"/>
  <c r="AP706" i="5"/>
  <c r="AP707" i="5"/>
  <c r="T699" i="5"/>
  <c r="V699" i="5"/>
  <c r="X699" i="5"/>
  <c r="Z699" i="5"/>
  <c r="AB699" i="5"/>
  <c r="T700" i="5"/>
  <c r="V700" i="5"/>
  <c r="X700" i="5"/>
  <c r="Z700" i="5"/>
  <c r="AB700" i="5"/>
  <c r="T701" i="5"/>
  <c r="V701" i="5"/>
  <c r="X701" i="5"/>
  <c r="Z701" i="5"/>
  <c r="AB701" i="5"/>
  <c r="T702" i="5"/>
  <c r="V702" i="5"/>
  <c r="X702" i="5"/>
  <c r="Z702" i="5"/>
  <c r="AB702" i="5"/>
  <c r="T703" i="5"/>
  <c r="V703" i="5"/>
  <c r="X703" i="5"/>
  <c r="Z703" i="5"/>
  <c r="AB703" i="5"/>
  <c r="T704" i="5"/>
  <c r="V704" i="5"/>
  <c r="X704" i="5"/>
  <c r="Z704" i="5"/>
  <c r="AB704" i="5"/>
  <c r="T705" i="5"/>
  <c r="V705" i="5"/>
  <c r="X705" i="5"/>
  <c r="Z705" i="5"/>
  <c r="AB705" i="5"/>
  <c r="T706" i="5"/>
  <c r="V706" i="5"/>
  <c r="X706" i="5"/>
  <c r="Z706" i="5"/>
  <c r="AB706" i="5"/>
  <c r="T707" i="5"/>
  <c r="V707" i="5"/>
  <c r="X707" i="5"/>
  <c r="Z707" i="5"/>
  <c r="AB707" i="5"/>
  <c r="AF699" i="5"/>
  <c r="AF700" i="5"/>
  <c r="AF701" i="5"/>
  <c r="AF702" i="5"/>
  <c r="AF703" i="5"/>
  <c r="AF705" i="5"/>
  <c r="AF706" i="5"/>
  <c r="AF707" i="5"/>
  <c r="AH701" i="5"/>
  <c r="AH702" i="5"/>
  <c r="AH703" i="5"/>
  <c r="AH704" i="5"/>
  <c r="AH705" i="5"/>
  <c r="AH706" i="5"/>
  <c r="AH707" i="5"/>
  <c r="AL699" i="5"/>
  <c r="AL700" i="5"/>
  <c r="AL702" i="5"/>
  <c r="AL705" i="5"/>
  <c r="AL706" i="5"/>
  <c r="AL707" i="5"/>
  <c r="R703" i="5"/>
  <c r="R704" i="5"/>
  <c r="R705" i="5"/>
  <c r="R706" i="5"/>
  <c r="R707" i="5"/>
  <c r="AD700" i="5"/>
  <c r="AD701" i="5"/>
  <c r="AD705" i="5"/>
  <c r="AD706" i="5"/>
  <c r="AD707" i="5"/>
  <c r="BP705" i="5"/>
  <c r="BP706" i="5"/>
  <c r="BP707" i="5"/>
  <c r="N699" i="5"/>
  <c r="P699" i="5"/>
  <c r="N700" i="5"/>
  <c r="P700" i="5"/>
  <c r="N701" i="5"/>
  <c r="P701" i="5"/>
  <c r="N702" i="5"/>
  <c r="P702" i="5"/>
  <c r="N703" i="5"/>
  <c r="P703" i="5"/>
  <c r="N704" i="5"/>
  <c r="P704" i="5"/>
  <c r="BP700" i="5"/>
  <c r="BP701" i="5"/>
  <c r="BP703" i="5"/>
  <c r="DT693" i="5"/>
  <c r="DV693" i="5"/>
  <c r="EZ693" i="5"/>
  <c r="FB693" i="5"/>
  <c r="DT694" i="5"/>
  <c r="DV694" i="5"/>
  <c r="EZ694" i="5"/>
  <c r="FB694" i="5"/>
  <c r="DT695" i="5"/>
  <c r="DV695" i="5"/>
  <c r="EZ695" i="5"/>
  <c r="FB695" i="5"/>
  <c r="DT696" i="5"/>
  <c r="DV696" i="5"/>
  <c r="EZ696" i="5"/>
  <c r="FB696" i="5"/>
  <c r="DT697" i="5"/>
  <c r="DV697" i="5"/>
  <c r="EZ697" i="5"/>
  <c r="FB697" i="5"/>
  <c r="DT698" i="5"/>
  <c r="DV698" i="5"/>
  <c r="EZ698" i="5"/>
  <c r="FB698" i="5"/>
  <c r="DR693" i="5"/>
  <c r="DR694" i="5"/>
  <c r="DR695" i="5"/>
  <c r="DR696" i="5"/>
  <c r="DR697" i="5"/>
  <c r="DR698" i="5"/>
  <c r="DP693" i="5"/>
  <c r="DP694" i="5"/>
  <c r="DP695" i="5"/>
  <c r="DP696" i="5"/>
  <c r="DP697" i="5"/>
  <c r="DP698" i="5"/>
  <c r="DN693" i="5"/>
  <c r="DN694" i="5"/>
  <c r="DN695" i="5"/>
  <c r="DN696" i="5"/>
  <c r="DN697" i="5"/>
  <c r="DN698" i="5"/>
  <c r="DL693" i="5"/>
  <c r="DL694" i="5"/>
  <c r="DL695" i="5"/>
  <c r="DL696" i="5"/>
  <c r="DL697" i="5"/>
  <c r="DL698" i="5"/>
  <c r="DH693" i="5"/>
  <c r="DJ693" i="5"/>
  <c r="DH694" i="5"/>
  <c r="DJ694" i="5"/>
  <c r="DH695" i="5"/>
  <c r="DJ695" i="5"/>
  <c r="DH696" i="5"/>
  <c r="DJ696" i="5"/>
  <c r="DH697" i="5"/>
  <c r="DJ697" i="5"/>
  <c r="DH698" i="5"/>
  <c r="DJ698" i="5"/>
  <c r="DF693" i="5"/>
  <c r="DF694" i="5"/>
  <c r="DF695" i="5"/>
  <c r="DF696" i="5"/>
  <c r="DF697" i="5"/>
  <c r="DF698" i="5"/>
  <c r="DD693" i="5"/>
  <c r="DD694" i="5"/>
  <c r="DD695" i="5"/>
  <c r="DD696" i="5"/>
  <c r="DD697" i="5"/>
  <c r="DD698" i="5"/>
  <c r="BR693" i="5"/>
  <c r="BT693" i="5"/>
  <c r="BR694" i="5"/>
  <c r="BT694" i="5"/>
  <c r="BR695" i="5"/>
  <c r="BT695" i="5"/>
  <c r="BR696" i="5"/>
  <c r="BT696" i="5"/>
  <c r="BR697" i="5"/>
  <c r="BT697" i="5"/>
  <c r="BR698" i="5"/>
  <c r="BT698" i="5"/>
  <c r="Z693" i="5"/>
  <c r="AB693" i="5"/>
  <c r="AD693" i="5"/>
  <c r="AF693" i="5"/>
  <c r="AH693" i="5"/>
  <c r="AJ693" i="5"/>
  <c r="AL693" i="5"/>
  <c r="AN693" i="5"/>
  <c r="AP693" i="5"/>
  <c r="AR693" i="5"/>
  <c r="AT693" i="5"/>
  <c r="AV693" i="5"/>
  <c r="AX693" i="5"/>
  <c r="Z694" i="5"/>
  <c r="AB694" i="5"/>
  <c r="AD694" i="5"/>
  <c r="AF694" i="5"/>
  <c r="AH694" i="5"/>
  <c r="AJ694" i="5"/>
  <c r="AL694" i="5"/>
  <c r="AN694" i="5"/>
  <c r="AP694" i="5"/>
  <c r="AR694" i="5"/>
  <c r="AT694" i="5"/>
  <c r="AV694" i="5"/>
  <c r="AX694" i="5"/>
  <c r="Z695" i="5"/>
  <c r="AB695" i="5"/>
  <c r="AD695" i="5"/>
  <c r="AF695" i="5"/>
  <c r="AH695" i="5"/>
  <c r="AJ695" i="5"/>
  <c r="AL695" i="5"/>
  <c r="AN695" i="5"/>
  <c r="AP695" i="5"/>
  <c r="AR695" i="5"/>
  <c r="AT695" i="5"/>
  <c r="AV695" i="5"/>
  <c r="AX695" i="5"/>
  <c r="Z696" i="5"/>
  <c r="AB696" i="5"/>
  <c r="AD696" i="5"/>
  <c r="AF696" i="5"/>
  <c r="AH696" i="5"/>
  <c r="AJ696" i="5"/>
  <c r="AL696" i="5"/>
  <c r="AN696" i="5"/>
  <c r="AP696" i="5"/>
  <c r="AR696" i="5"/>
  <c r="AT696" i="5"/>
  <c r="AV696" i="5"/>
  <c r="AX696" i="5"/>
  <c r="Z697" i="5"/>
  <c r="AB697" i="5"/>
  <c r="AD697" i="5"/>
  <c r="AF697" i="5"/>
  <c r="AH697" i="5"/>
  <c r="AJ697" i="5"/>
  <c r="AL697" i="5"/>
  <c r="AN697" i="5"/>
  <c r="AP697" i="5"/>
  <c r="AR697" i="5"/>
  <c r="AT697" i="5"/>
  <c r="AV697" i="5"/>
  <c r="AX697" i="5"/>
  <c r="Z698" i="5"/>
  <c r="AB698" i="5"/>
  <c r="AD698" i="5"/>
  <c r="AF698" i="5"/>
  <c r="AH698" i="5"/>
  <c r="AJ698" i="5"/>
  <c r="AL698" i="5"/>
  <c r="AN698" i="5"/>
  <c r="AP698" i="5"/>
  <c r="AR698" i="5"/>
  <c r="AT698" i="5"/>
  <c r="AV698" i="5"/>
  <c r="AX698" i="5"/>
  <c r="BB693" i="5"/>
  <c r="BD693" i="5"/>
  <c r="BF693" i="5"/>
  <c r="BH693" i="5"/>
  <c r="BJ693" i="5"/>
  <c r="BL693" i="5"/>
  <c r="BN693" i="5"/>
  <c r="BP693" i="5"/>
  <c r="BB694" i="5"/>
  <c r="BD694" i="5"/>
  <c r="BF694" i="5"/>
  <c r="BH694" i="5"/>
  <c r="BJ694" i="5"/>
  <c r="BL694" i="5"/>
  <c r="BN694" i="5"/>
  <c r="BP694" i="5"/>
  <c r="BB695" i="5"/>
  <c r="BD695" i="5"/>
  <c r="BF695" i="5"/>
  <c r="BH695" i="5"/>
  <c r="BJ695" i="5"/>
  <c r="BL695" i="5"/>
  <c r="BN695" i="5"/>
  <c r="BP695" i="5"/>
  <c r="BB696" i="5"/>
  <c r="BD696" i="5"/>
  <c r="BF696" i="5"/>
  <c r="BH696" i="5"/>
  <c r="BJ696" i="5"/>
  <c r="BL696" i="5"/>
  <c r="BN696" i="5"/>
  <c r="BP696" i="5"/>
  <c r="BB697" i="5"/>
  <c r="BD697" i="5"/>
  <c r="BF697" i="5"/>
  <c r="BH697" i="5"/>
  <c r="BJ697" i="5"/>
  <c r="BL697" i="5"/>
  <c r="BN697" i="5"/>
  <c r="BP697" i="5"/>
  <c r="BB698" i="5"/>
  <c r="BD698" i="5"/>
  <c r="BF698" i="5"/>
  <c r="BH698" i="5"/>
  <c r="BJ698" i="5"/>
  <c r="BL698" i="5"/>
  <c r="BN698" i="5"/>
  <c r="BP698" i="5"/>
  <c r="AZ693" i="5"/>
  <c r="AZ694" i="5"/>
  <c r="AZ695" i="5"/>
  <c r="AZ696" i="5"/>
  <c r="AZ697" i="5"/>
  <c r="AZ698" i="5"/>
  <c r="X693" i="5"/>
  <c r="X694" i="5"/>
  <c r="X695" i="5"/>
  <c r="X696" i="5"/>
  <c r="X697" i="5"/>
  <c r="X698" i="5"/>
  <c r="V693" i="5"/>
  <c r="V694" i="5"/>
  <c r="V695" i="5"/>
  <c r="V696" i="5"/>
  <c r="V697" i="5"/>
  <c r="V698" i="5"/>
  <c r="N693" i="5"/>
  <c r="P693" i="5"/>
  <c r="R693" i="5"/>
  <c r="T693" i="5"/>
  <c r="N694" i="5"/>
  <c r="P694" i="5"/>
  <c r="R694" i="5"/>
  <c r="T694" i="5"/>
  <c r="N695" i="5"/>
  <c r="P695" i="5"/>
  <c r="R695" i="5"/>
  <c r="T695" i="5"/>
  <c r="N696" i="5"/>
  <c r="P696" i="5"/>
  <c r="R696" i="5"/>
  <c r="T696" i="5"/>
  <c r="N697" i="5"/>
  <c r="P697" i="5"/>
  <c r="R697" i="5"/>
  <c r="T697" i="5"/>
  <c r="N698" i="5"/>
  <c r="P698" i="5"/>
  <c r="R698" i="5"/>
  <c r="T698" i="5"/>
  <c r="H694" i="5"/>
  <c r="J694" i="5" s="1"/>
  <c r="H695" i="5"/>
  <c r="J695" i="5" s="1"/>
  <c r="H696" i="5"/>
  <c r="J696" i="5" s="1"/>
  <c r="H697" i="5"/>
  <c r="J697" i="5" s="1"/>
  <c r="H698" i="5"/>
  <c r="J698" i="5" s="1"/>
  <c r="H693" i="5"/>
  <c r="J693" i="5" s="1"/>
  <c r="DV681" i="5"/>
  <c r="EL681" i="5"/>
  <c r="EN681" i="5"/>
  <c r="EP681" i="5"/>
  <c r="ER681" i="5"/>
  <c r="ET681" i="5"/>
  <c r="EV681" i="5"/>
  <c r="EX681" i="5"/>
  <c r="EZ681" i="5"/>
  <c r="FB681" i="5"/>
  <c r="DV682" i="5"/>
  <c r="EL682" i="5"/>
  <c r="EN682" i="5"/>
  <c r="EP682" i="5"/>
  <c r="ER682" i="5"/>
  <c r="ET682" i="5"/>
  <c r="EV682" i="5"/>
  <c r="EX682" i="5"/>
  <c r="EZ682" i="5"/>
  <c r="FB682" i="5"/>
  <c r="DV683" i="5"/>
  <c r="EL683" i="5"/>
  <c r="EN683" i="5"/>
  <c r="EP683" i="5"/>
  <c r="ER683" i="5"/>
  <c r="ET683" i="5"/>
  <c r="EV683" i="5"/>
  <c r="EX683" i="5"/>
  <c r="EZ683" i="5"/>
  <c r="FB683" i="5"/>
  <c r="DV684" i="5"/>
  <c r="EL684" i="5"/>
  <c r="EN684" i="5"/>
  <c r="EP684" i="5"/>
  <c r="ER684" i="5"/>
  <c r="ET684" i="5"/>
  <c r="EV684" i="5"/>
  <c r="EX684" i="5"/>
  <c r="EZ684" i="5"/>
  <c r="FB684" i="5"/>
  <c r="DV685" i="5"/>
  <c r="EL685" i="5"/>
  <c r="EN685" i="5"/>
  <c r="EP685" i="5"/>
  <c r="ER685" i="5"/>
  <c r="ET685" i="5"/>
  <c r="EV685" i="5"/>
  <c r="EX685" i="5"/>
  <c r="EZ685" i="5"/>
  <c r="FB685" i="5"/>
  <c r="DV686" i="5"/>
  <c r="EL686" i="5"/>
  <c r="EN686" i="5"/>
  <c r="EP686" i="5"/>
  <c r="ER686" i="5"/>
  <c r="ET686" i="5"/>
  <c r="EV686" i="5"/>
  <c r="EX686" i="5"/>
  <c r="EZ686" i="5"/>
  <c r="FB686" i="5"/>
  <c r="DV687" i="5"/>
  <c r="EL687" i="5"/>
  <c r="EN687" i="5"/>
  <c r="EP687" i="5"/>
  <c r="ER687" i="5"/>
  <c r="ET687" i="5"/>
  <c r="EV687" i="5"/>
  <c r="EX687" i="5"/>
  <c r="EZ687" i="5"/>
  <c r="FB687" i="5"/>
  <c r="DV688" i="5"/>
  <c r="EL688" i="5"/>
  <c r="EN688" i="5"/>
  <c r="EP688" i="5"/>
  <c r="ER688" i="5"/>
  <c r="ET688" i="5"/>
  <c r="EV688" i="5"/>
  <c r="EX688" i="5"/>
  <c r="EZ688" i="5"/>
  <c r="FB688" i="5"/>
  <c r="DV689" i="5"/>
  <c r="EL689" i="5"/>
  <c r="EN689" i="5"/>
  <c r="EP689" i="5"/>
  <c r="ER689" i="5"/>
  <c r="ET689" i="5"/>
  <c r="EV689" i="5"/>
  <c r="EX689" i="5"/>
  <c r="EZ689" i="5"/>
  <c r="FB689" i="5"/>
  <c r="DV690" i="5"/>
  <c r="EL690" i="5"/>
  <c r="EN690" i="5"/>
  <c r="EP690" i="5"/>
  <c r="ER690" i="5"/>
  <c r="ET690" i="5"/>
  <c r="EV690" i="5"/>
  <c r="EX690" i="5"/>
  <c r="EZ690" i="5"/>
  <c r="FB690" i="5"/>
  <c r="DV691" i="5"/>
  <c r="EL691" i="5"/>
  <c r="EN691" i="5"/>
  <c r="EP691" i="5"/>
  <c r="ER691" i="5"/>
  <c r="ET691" i="5"/>
  <c r="EV691" i="5"/>
  <c r="EX691" i="5"/>
  <c r="EZ691" i="5"/>
  <c r="FB691" i="5"/>
  <c r="DV692" i="5"/>
  <c r="EL692" i="5"/>
  <c r="EN692" i="5"/>
  <c r="EP692" i="5"/>
  <c r="ER692" i="5"/>
  <c r="ET692" i="5"/>
  <c r="EV692" i="5"/>
  <c r="EX692" i="5"/>
  <c r="EZ692" i="5"/>
  <c r="FB692" i="5"/>
  <c r="DT681" i="5"/>
  <c r="DT682" i="5"/>
  <c r="DT683" i="5"/>
  <c r="DT684" i="5"/>
  <c r="DT685" i="5"/>
  <c r="DT686" i="5"/>
  <c r="DT687" i="5"/>
  <c r="DT688" i="5"/>
  <c r="DT689" i="5"/>
  <c r="DT690" i="5"/>
  <c r="DT691" i="5"/>
  <c r="DT692" i="5"/>
  <c r="DR681" i="5"/>
  <c r="DR682" i="5"/>
  <c r="DR683" i="5"/>
  <c r="DR684" i="5"/>
  <c r="DR685" i="5"/>
  <c r="DR686" i="5"/>
  <c r="DR687" i="5"/>
  <c r="DR688" i="5"/>
  <c r="DR689" i="5"/>
  <c r="DR690" i="5"/>
  <c r="DR691" i="5"/>
  <c r="DR692" i="5"/>
  <c r="DP681" i="5"/>
  <c r="DP682" i="5"/>
  <c r="DP683" i="5"/>
  <c r="DP684" i="5"/>
  <c r="DP685" i="5"/>
  <c r="DP686" i="5"/>
  <c r="DP687" i="5"/>
  <c r="DP688" i="5"/>
  <c r="DP689" i="5"/>
  <c r="DP690" i="5"/>
  <c r="DP691" i="5"/>
  <c r="DP692" i="5"/>
  <c r="DN681" i="5"/>
  <c r="DN682" i="5"/>
  <c r="DN683" i="5"/>
  <c r="DN684" i="5"/>
  <c r="DN685" i="5"/>
  <c r="DN686" i="5"/>
  <c r="DN687" i="5"/>
  <c r="DN688" i="5"/>
  <c r="DN689" i="5"/>
  <c r="DN690" i="5"/>
  <c r="DN691" i="5"/>
  <c r="DN692" i="5"/>
  <c r="DL681" i="5"/>
  <c r="DL682" i="5"/>
  <c r="DL683" i="5"/>
  <c r="DL684" i="5"/>
  <c r="DL685" i="5"/>
  <c r="DL686" i="5"/>
  <c r="DL687" i="5"/>
  <c r="DL688" i="5"/>
  <c r="DL689" i="5"/>
  <c r="DL690" i="5"/>
  <c r="DL691" i="5"/>
  <c r="DL692" i="5"/>
  <c r="DJ681" i="5"/>
  <c r="DJ682" i="5"/>
  <c r="DJ683" i="5"/>
  <c r="DJ684" i="5"/>
  <c r="DJ685" i="5"/>
  <c r="DJ686" i="5"/>
  <c r="DJ687" i="5"/>
  <c r="DJ688" i="5"/>
  <c r="DJ689" i="5"/>
  <c r="DJ690" i="5"/>
  <c r="DJ691" i="5"/>
  <c r="DJ692" i="5"/>
  <c r="DH681" i="5"/>
  <c r="DH682" i="5"/>
  <c r="DH683" i="5"/>
  <c r="DH684" i="5"/>
  <c r="DH685" i="5"/>
  <c r="DH686" i="5"/>
  <c r="DH687" i="5"/>
  <c r="DH688" i="5"/>
  <c r="DH689" i="5"/>
  <c r="DH690" i="5"/>
  <c r="DH691" i="5"/>
  <c r="DH692" i="5"/>
  <c r="DF681" i="5"/>
  <c r="DF682" i="5"/>
  <c r="DF683" i="5"/>
  <c r="DF684" i="5"/>
  <c r="DF685" i="5"/>
  <c r="DF686" i="5"/>
  <c r="DF687" i="5"/>
  <c r="DF688" i="5"/>
  <c r="DF689" i="5"/>
  <c r="DF690" i="5"/>
  <c r="DF691" i="5"/>
  <c r="DF692" i="5"/>
  <c r="DD681" i="5"/>
  <c r="DD682" i="5"/>
  <c r="DD683" i="5"/>
  <c r="DD684" i="5"/>
  <c r="DD685" i="5"/>
  <c r="DD686" i="5"/>
  <c r="DD687" i="5"/>
  <c r="DD688" i="5"/>
  <c r="DD689" i="5"/>
  <c r="DD690" i="5"/>
  <c r="DD691" i="5"/>
  <c r="DD692" i="5"/>
  <c r="AP684" i="5"/>
  <c r="BT685" i="5"/>
  <c r="AF687" i="5"/>
  <c r="AB689" i="5"/>
  <c r="AF689" i="5"/>
  <c r="AL689" i="5"/>
  <c r="AV689" i="5"/>
  <c r="BB689" i="5"/>
  <c r="BD689" i="5"/>
  <c r="BH689" i="5"/>
  <c r="BP689" i="5"/>
  <c r="BN692" i="5"/>
  <c r="W682" i="5"/>
  <c r="R682" i="5" s="1"/>
  <c r="W683" i="5"/>
  <c r="R683" i="5" s="1"/>
  <c r="W684" i="5"/>
  <c r="R684" i="5" s="1"/>
  <c r="W685" i="5"/>
  <c r="AL685" i="5" s="1"/>
  <c r="W686" i="5"/>
  <c r="V686" i="5" s="1"/>
  <c r="W687" i="5"/>
  <c r="P687" i="5" s="1"/>
  <c r="W688" i="5"/>
  <c r="N688" i="5" s="1"/>
  <c r="W689" i="5"/>
  <c r="V689" i="5" s="1"/>
  <c r="W690" i="5"/>
  <c r="AF690" i="5" s="1"/>
  <c r="W691" i="5"/>
  <c r="N691" i="5" s="1"/>
  <c r="W692" i="5"/>
  <c r="V692" i="5" s="1"/>
  <c r="W681" i="5"/>
  <c r="T681" i="5" s="1"/>
  <c r="V681" i="5"/>
  <c r="V685" i="5"/>
  <c r="T683" i="5"/>
  <c r="T684" i="5"/>
  <c r="P685" i="5"/>
  <c r="T685" i="5"/>
  <c r="T689" i="5"/>
  <c r="N689" i="5"/>
  <c r="N692" i="5"/>
  <c r="G692" i="5"/>
  <c r="G690" i="5"/>
  <c r="G688" i="5"/>
  <c r="G686" i="5"/>
  <c r="G684" i="5"/>
  <c r="G682" i="5"/>
  <c r="I692" i="5"/>
  <c r="J692" i="5" s="1"/>
  <c r="I690" i="5"/>
  <c r="J690" i="5" s="1"/>
  <c r="I688" i="5"/>
  <c r="J688" i="5" s="1"/>
  <c r="I686" i="5"/>
  <c r="J686" i="5" s="1"/>
  <c r="I684" i="5"/>
  <c r="J684" i="5" s="1"/>
  <c r="I682" i="5"/>
  <c r="J682" i="5" s="1"/>
  <c r="G679" i="5"/>
  <c r="G678" i="5"/>
  <c r="G680" i="5"/>
  <c r="DR678" i="5"/>
  <c r="DT678" i="5"/>
  <c r="DV678" i="5"/>
  <c r="EL678" i="5"/>
  <c r="EN678" i="5"/>
  <c r="EP678" i="5"/>
  <c r="ER678" i="5"/>
  <c r="ET678" i="5"/>
  <c r="EV678" i="5"/>
  <c r="EX678" i="5"/>
  <c r="EZ678" i="5"/>
  <c r="FB678" i="5"/>
  <c r="DR679" i="5"/>
  <c r="DT679" i="5"/>
  <c r="DV679" i="5"/>
  <c r="EL679" i="5"/>
  <c r="EN679" i="5"/>
  <c r="EP679" i="5"/>
  <c r="ER679" i="5"/>
  <c r="ET679" i="5"/>
  <c r="EV679" i="5"/>
  <c r="EX679" i="5"/>
  <c r="EZ679" i="5"/>
  <c r="FB679" i="5"/>
  <c r="DR680" i="5"/>
  <c r="DT680" i="5"/>
  <c r="DV680" i="5"/>
  <c r="EL680" i="5"/>
  <c r="EN680" i="5"/>
  <c r="EP680" i="5"/>
  <c r="ER680" i="5"/>
  <c r="ET680" i="5"/>
  <c r="EV680" i="5"/>
  <c r="EX680" i="5"/>
  <c r="EZ680" i="5"/>
  <c r="FB680" i="5"/>
  <c r="DN678" i="5"/>
  <c r="DP678" i="5"/>
  <c r="DN679" i="5"/>
  <c r="DP679" i="5"/>
  <c r="DN680" i="5"/>
  <c r="DP680" i="5"/>
  <c r="DL678" i="5"/>
  <c r="DL679" i="5"/>
  <c r="DL680" i="5"/>
  <c r="DD678" i="5"/>
  <c r="DF678" i="5"/>
  <c r="DH678" i="5"/>
  <c r="DJ678" i="5"/>
  <c r="DD679" i="5"/>
  <c r="DF679" i="5"/>
  <c r="DH679" i="5"/>
  <c r="DJ679" i="5"/>
  <c r="DD680" i="5"/>
  <c r="DF680" i="5"/>
  <c r="DH680" i="5"/>
  <c r="DJ680" i="5"/>
  <c r="X678" i="5"/>
  <c r="Z678" i="5"/>
  <c r="AB678" i="5"/>
  <c r="AD678" i="5"/>
  <c r="AF678" i="5"/>
  <c r="AH678" i="5"/>
  <c r="AJ678" i="5"/>
  <c r="AL678" i="5"/>
  <c r="AN678" i="5"/>
  <c r="AP678" i="5"/>
  <c r="AR678" i="5"/>
  <c r="AT678" i="5"/>
  <c r="AV678" i="5"/>
  <c r="AX678" i="5"/>
  <c r="AZ678" i="5"/>
  <c r="BB678" i="5"/>
  <c r="BD678" i="5"/>
  <c r="BF678" i="5"/>
  <c r="BH678" i="5"/>
  <c r="BJ678" i="5"/>
  <c r="BL678" i="5"/>
  <c r="BN678" i="5"/>
  <c r="BP678" i="5"/>
  <c r="BR678" i="5"/>
  <c r="BT678" i="5"/>
  <c r="X679" i="5"/>
  <c r="Z679" i="5"/>
  <c r="AB679" i="5"/>
  <c r="AD679" i="5"/>
  <c r="AF679" i="5"/>
  <c r="AH679" i="5"/>
  <c r="AJ679" i="5"/>
  <c r="AL679" i="5"/>
  <c r="AN679" i="5"/>
  <c r="AP679" i="5"/>
  <c r="AR679" i="5"/>
  <c r="AT679" i="5"/>
  <c r="AV679" i="5"/>
  <c r="AX679" i="5"/>
  <c r="AZ679" i="5"/>
  <c r="BB679" i="5"/>
  <c r="BD679" i="5"/>
  <c r="BF679" i="5"/>
  <c r="BH679" i="5"/>
  <c r="BJ679" i="5"/>
  <c r="BL679" i="5"/>
  <c r="BN679" i="5"/>
  <c r="BP679" i="5"/>
  <c r="BR679" i="5"/>
  <c r="BT679" i="5"/>
  <c r="X680" i="5"/>
  <c r="Z680" i="5"/>
  <c r="AB680" i="5"/>
  <c r="AD680" i="5"/>
  <c r="AF680" i="5"/>
  <c r="AH680" i="5"/>
  <c r="AJ680" i="5"/>
  <c r="AL680" i="5"/>
  <c r="AN680" i="5"/>
  <c r="AP680" i="5"/>
  <c r="AR680" i="5"/>
  <c r="AT680" i="5"/>
  <c r="AV680" i="5"/>
  <c r="AX680" i="5"/>
  <c r="AZ680" i="5"/>
  <c r="BB680" i="5"/>
  <c r="BD680" i="5"/>
  <c r="BF680" i="5"/>
  <c r="BH680" i="5"/>
  <c r="BJ680" i="5"/>
  <c r="BL680" i="5"/>
  <c r="BN680" i="5"/>
  <c r="BP680" i="5"/>
  <c r="BR680" i="5"/>
  <c r="BT680" i="5"/>
  <c r="P678" i="5"/>
  <c r="R678" i="5"/>
  <c r="T678" i="5"/>
  <c r="V678" i="5"/>
  <c r="P679" i="5"/>
  <c r="R679" i="5"/>
  <c r="T679" i="5"/>
  <c r="V679" i="5"/>
  <c r="P680" i="5"/>
  <c r="R680" i="5"/>
  <c r="T680" i="5"/>
  <c r="V680" i="5"/>
  <c r="N678" i="5"/>
  <c r="N679" i="5"/>
  <c r="N680" i="5"/>
  <c r="I679" i="5"/>
  <c r="J679" i="5" s="1"/>
  <c r="I678" i="5"/>
  <c r="J678" i="5" s="1"/>
  <c r="DH677" i="5"/>
  <c r="DJ677" i="5"/>
  <c r="DL677" i="5"/>
  <c r="DN677" i="5"/>
  <c r="DP677" i="5"/>
  <c r="DR677" i="5"/>
  <c r="DT677" i="5"/>
  <c r="DV677" i="5"/>
  <c r="EL677" i="5"/>
  <c r="EN677" i="5"/>
  <c r="EP677" i="5"/>
  <c r="ER677" i="5"/>
  <c r="ET677" i="5"/>
  <c r="EV677" i="5"/>
  <c r="EX677" i="5"/>
  <c r="EZ677" i="5"/>
  <c r="FB677" i="5"/>
  <c r="X677" i="5"/>
  <c r="Z677" i="5"/>
  <c r="AB677" i="5"/>
  <c r="AD677" i="5"/>
  <c r="AF677" i="5"/>
  <c r="AH677" i="5"/>
  <c r="AJ677" i="5"/>
  <c r="AL677" i="5"/>
  <c r="AN677" i="5"/>
  <c r="AP677" i="5"/>
  <c r="AR677" i="5"/>
  <c r="AT677" i="5"/>
  <c r="AV677" i="5"/>
  <c r="AX677" i="5"/>
  <c r="AZ677" i="5"/>
  <c r="BB677" i="5"/>
  <c r="BD677" i="5"/>
  <c r="BF677" i="5"/>
  <c r="BH677" i="5"/>
  <c r="BJ677" i="5"/>
  <c r="BL677" i="5"/>
  <c r="BN677" i="5"/>
  <c r="BP677" i="5"/>
  <c r="BR677" i="5"/>
  <c r="BT677" i="5"/>
  <c r="DD677" i="5"/>
  <c r="DF677" i="5"/>
  <c r="P677" i="5"/>
  <c r="R677" i="5"/>
  <c r="T677" i="5"/>
  <c r="V677" i="5"/>
  <c r="N677" i="5"/>
  <c r="H677" i="5"/>
  <c r="J677" i="5" s="1"/>
  <c r="DJ674" i="5"/>
  <c r="DL674" i="5"/>
  <c r="DN674" i="5"/>
  <c r="DP674" i="5"/>
  <c r="DR674" i="5"/>
  <c r="DT674" i="5"/>
  <c r="DV674" i="5"/>
  <c r="DX674" i="5"/>
  <c r="DZ674" i="5"/>
  <c r="EB674" i="5"/>
  <c r="ED674" i="5"/>
  <c r="EF674" i="5"/>
  <c r="EH674" i="5"/>
  <c r="EJ674" i="5"/>
  <c r="EL674" i="5"/>
  <c r="EN674" i="5"/>
  <c r="EP674" i="5"/>
  <c r="ER674" i="5"/>
  <c r="ET674" i="5"/>
  <c r="EV674" i="5"/>
  <c r="EX674" i="5"/>
  <c r="EZ674" i="5"/>
  <c r="FB674" i="5"/>
  <c r="DJ675" i="5"/>
  <c r="DL675" i="5"/>
  <c r="DN675" i="5"/>
  <c r="DP675" i="5"/>
  <c r="DR675" i="5"/>
  <c r="DT675" i="5"/>
  <c r="DV675" i="5"/>
  <c r="DX675" i="5"/>
  <c r="DZ675" i="5"/>
  <c r="EB675" i="5"/>
  <c r="ED675" i="5"/>
  <c r="EF675" i="5"/>
  <c r="EH675" i="5"/>
  <c r="EJ675" i="5"/>
  <c r="EL675" i="5"/>
  <c r="EN675" i="5"/>
  <c r="EP675" i="5"/>
  <c r="ER675" i="5"/>
  <c r="ET675" i="5"/>
  <c r="EV675" i="5"/>
  <c r="EX675" i="5"/>
  <c r="EZ675" i="5"/>
  <c r="FB675" i="5"/>
  <c r="DJ676" i="5"/>
  <c r="DL676" i="5"/>
  <c r="DN676" i="5"/>
  <c r="DP676" i="5"/>
  <c r="DR676" i="5"/>
  <c r="DT676" i="5"/>
  <c r="DV676" i="5"/>
  <c r="DX676" i="5"/>
  <c r="DZ676" i="5"/>
  <c r="EB676" i="5"/>
  <c r="ED676" i="5"/>
  <c r="EF676" i="5"/>
  <c r="EH676" i="5"/>
  <c r="EJ676" i="5"/>
  <c r="EL676" i="5"/>
  <c r="EN676" i="5"/>
  <c r="EP676" i="5"/>
  <c r="ER676" i="5"/>
  <c r="ET676" i="5"/>
  <c r="EV676" i="5"/>
  <c r="EX676" i="5"/>
  <c r="EZ676" i="5"/>
  <c r="FB676" i="5"/>
  <c r="DH674" i="5"/>
  <c r="DH675" i="5"/>
  <c r="DH676" i="5"/>
  <c r="DD674" i="5"/>
  <c r="DF674" i="5"/>
  <c r="DD675" i="5"/>
  <c r="DF675" i="5"/>
  <c r="DD676" i="5"/>
  <c r="DF676" i="5"/>
  <c r="Z674" i="5"/>
  <c r="AB674" i="5"/>
  <c r="AD674" i="5"/>
  <c r="AF674" i="5"/>
  <c r="AH674" i="5"/>
  <c r="AJ674" i="5"/>
  <c r="AL674" i="5"/>
  <c r="AN674" i="5"/>
  <c r="AP674" i="5"/>
  <c r="AR674" i="5"/>
  <c r="AT674" i="5"/>
  <c r="AV674" i="5"/>
  <c r="AX674" i="5"/>
  <c r="AZ674" i="5"/>
  <c r="BB674" i="5"/>
  <c r="BD674" i="5"/>
  <c r="BF674" i="5"/>
  <c r="BH674" i="5"/>
  <c r="BJ674" i="5"/>
  <c r="BL674" i="5"/>
  <c r="BN674" i="5"/>
  <c r="BP674" i="5"/>
  <c r="BR674" i="5"/>
  <c r="BT674" i="5"/>
  <c r="Z675" i="5"/>
  <c r="AB675" i="5"/>
  <c r="AD675" i="5"/>
  <c r="AF675" i="5"/>
  <c r="AH675" i="5"/>
  <c r="AJ675" i="5"/>
  <c r="AL675" i="5"/>
  <c r="AN675" i="5"/>
  <c r="AP675" i="5"/>
  <c r="AR675" i="5"/>
  <c r="AT675" i="5"/>
  <c r="AV675" i="5"/>
  <c r="AX675" i="5"/>
  <c r="AZ675" i="5"/>
  <c r="BB675" i="5"/>
  <c r="BD675" i="5"/>
  <c r="BF675" i="5"/>
  <c r="BH675" i="5"/>
  <c r="BJ675" i="5"/>
  <c r="BL675" i="5"/>
  <c r="BN675" i="5"/>
  <c r="BP675" i="5"/>
  <c r="BR675" i="5"/>
  <c r="BT675" i="5"/>
  <c r="Z676" i="5"/>
  <c r="AB676" i="5"/>
  <c r="AD676" i="5"/>
  <c r="AF676" i="5"/>
  <c r="AH676" i="5"/>
  <c r="AJ676" i="5"/>
  <c r="AL676" i="5"/>
  <c r="AN676" i="5"/>
  <c r="AP676" i="5"/>
  <c r="AR676" i="5"/>
  <c r="AT676" i="5"/>
  <c r="AV676" i="5"/>
  <c r="AX676" i="5"/>
  <c r="AZ676" i="5"/>
  <c r="BB676" i="5"/>
  <c r="BD676" i="5"/>
  <c r="BF676" i="5"/>
  <c r="BH676" i="5"/>
  <c r="BJ676" i="5"/>
  <c r="BL676" i="5"/>
  <c r="BN676" i="5"/>
  <c r="BP676" i="5"/>
  <c r="BR676" i="5"/>
  <c r="BT676" i="5"/>
  <c r="V675" i="5"/>
  <c r="V676" i="5"/>
  <c r="X674" i="5"/>
  <c r="X675" i="5"/>
  <c r="X676" i="5"/>
  <c r="V674" i="5"/>
  <c r="N674" i="5"/>
  <c r="P674" i="5"/>
  <c r="R674" i="5"/>
  <c r="T674" i="5"/>
  <c r="N675" i="5"/>
  <c r="P675" i="5"/>
  <c r="R675" i="5"/>
  <c r="T675" i="5"/>
  <c r="N676" i="5"/>
  <c r="P676" i="5"/>
  <c r="R676" i="5"/>
  <c r="T676" i="5"/>
  <c r="EN668" i="5"/>
  <c r="EP668" i="5"/>
  <c r="ER668" i="5"/>
  <c r="ET668" i="5"/>
  <c r="EV668" i="5"/>
  <c r="EX668" i="5"/>
  <c r="EZ668" i="5"/>
  <c r="FB668" i="5"/>
  <c r="EN669" i="5"/>
  <c r="EP669" i="5"/>
  <c r="ER669" i="5"/>
  <c r="ET669" i="5"/>
  <c r="EV669" i="5"/>
  <c r="EX669" i="5"/>
  <c r="EZ669" i="5"/>
  <c r="FB669" i="5"/>
  <c r="EN670" i="5"/>
  <c r="EP670" i="5"/>
  <c r="ER670" i="5"/>
  <c r="ET670" i="5"/>
  <c r="EV670" i="5"/>
  <c r="EX670" i="5"/>
  <c r="EZ670" i="5"/>
  <c r="FB670" i="5"/>
  <c r="EN671" i="5"/>
  <c r="EP671" i="5"/>
  <c r="ER671" i="5"/>
  <c r="ET671" i="5"/>
  <c r="EV671" i="5"/>
  <c r="EX671" i="5"/>
  <c r="EZ671" i="5"/>
  <c r="FB671" i="5"/>
  <c r="EN672" i="5"/>
  <c r="EP672" i="5"/>
  <c r="ER672" i="5"/>
  <c r="ET672" i="5"/>
  <c r="EV672" i="5"/>
  <c r="EX672" i="5"/>
  <c r="EZ672" i="5"/>
  <c r="FB672" i="5"/>
  <c r="EN673" i="5"/>
  <c r="EP673" i="5"/>
  <c r="ER673" i="5"/>
  <c r="ET673" i="5"/>
  <c r="EV673" i="5"/>
  <c r="EX673" i="5"/>
  <c r="EZ673" i="5"/>
  <c r="FB673" i="5"/>
  <c r="DT668" i="5"/>
  <c r="DV668" i="5"/>
  <c r="DX668" i="5"/>
  <c r="DZ668" i="5"/>
  <c r="EB668" i="5"/>
  <c r="ED668" i="5"/>
  <c r="EF668" i="5"/>
  <c r="EH668" i="5"/>
  <c r="EJ668" i="5"/>
  <c r="EL668" i="5"/>
  <c r="DT669" i="5"/>
  <c r="DV669" i="5"/>
  <c r="DX669" i="5"/>
  <c r="DZ669" i="5"/>
  <c r="EB669" i="5"/>
  <c r="ED669" i="5"/>
  <c r="EF669" i="5"/>
  <c r="EH669" i="5"/>
  <c r="EJ669" i="5"/>
  <c r="EL669" i="5"/>
  <c r="DT670" i="5"/>
  <c r="DV670" i="5"/>
  <c r="DX670" i="5"/>
  <c r="DZ670" i="5"/>
  <c r="EB670" i="5"/>
  <c r="ED670" i="5"/>
  <c r="EF670" i="5"/>
  <c r="EH670" i="5"/>
  <c r="EJ670" i="5"/>
  <c r="EL670" i="5"/>
  <c r="DT671" i="5"/>
  <c r="DV671" i="5"/>
  <c r="DX671" i="5"/>
  <c r="DZ671" i="5"/>
  <c r="EB671" i="5"/>
  <c r="ED671" i="5"/>
  <c r="EF671" i="5"/>
  <c r="EH671" i="5"/>
  <c r="EJ671" i="5"/>
  <c r="EL671" i="5"/>
  <c r="DT672" i="5"/>
  <c r="DV672" i="5"/>
  <c r="DX672" i="5"/>
  <c r="DZ672" i="5"/>
  <c r="EB672" i="5"/>
  <c r="ED672" i="5"/>
  <c r="EF672" i="5"/>
  <c r="EH672" i="5"/>
  <c r="EJ672" i="5"/>
  <c r="EL672" i="5"/>
  <c r="DT673" i="5"/>
  <c r="DV673" i="5"/>
  <c r="DX673" i="5"/>
  <c r="DZ673" i="5"/>
  <c r="EB673" i="5"/>
  <c r="ED673" i="5"/>
  <c r="EF673" i="5"/>
  <c r="EH673" i="5"/>
  <c r="EJ673" i="5"/>
  <c r="EL673" i="5"/>
  <c r="DL668" i="5"/>
  <c r="DN668" i="5"/>
  <c r="DP668" i="5"/>
  <c r="DR668" i="5"/>
  <c r="DL669" i="5"/>
  <c r="DN669" i="5"/>
  <c r="DP669" i="5"/>
  <c r="DR669" i="5"/>
  <c r="DL670" i="5"/>
  <c r="DN670" i="5"/>
  <c r="DP670" i="5"/>
  <c r="DR670" i="5"/>
  <c r="DL671" i="5"/>
  <c r="DN671" i="5"/>
  <c r="DP671" i="5"/>
  <c r="DR671" i="5"/>
  <c r="DL672" i="5"/>
  <c r="DN672" i="5"/>
  <c r="DP672" i="5"/>
  <c r="DR672" i="5"/>
  <c r="DL673" i="5"/>
  <c r="DN673" i="5"/>
  <c r="DP673" i="5"/>
  <c r="DR673" i="5"/>
  <c r="DJ668" i="5"/>
  <c r="DJ669" i="5"/>
  <c r="DJ670" i="5"/>
  <c r="DJ671" i="5"/>
  <c r="DJ672" i="5"/>
  <c r="DJ673" i="5"/>
  <c r="DH668" i="5"/>
  <c r="DH669" i="5"/>
  <c r="DH670" i="5"/>
  <c r="DH671" i="5"/>
  <c r="DH672" i="5"/>
  <c r="DH673" i="5"/>
  <c r="DF668" i="5"/>
  <c r="DF669" i="5"/>
  <c r="DF670" i="5"/>
  <c r="DF671" i="5"/>
  <c r="DF672" i="5"/>
  <c r="DF673" i="5"/>
  <c r="DD668" i="5"/>
  <c r="DD669" i="5"/>
  <c r="DD670" i="5"/>
  <c r="DD671" i="5"/>
  <c r="DD672" i="5"/>
  <c r="DD673" i="5"/>
  <c r="BF668" i="5"/>
  <c r="BH668" i="5"/>
  <c r="BJ668" i="5"/>
  <c r="BL668" i="5"/>
  <c r="BN668" i="5"/>
  <c r="BP668" i="5"/>
  <c r="BR668" i="5"/>
  <c r="BT668" i="5"/>
  <c r="BF669" i="5"/>
  <c r="BH669" i="5"/>
  <c r="BJ669" i="5"/>
  <c r="BL669" i="5"/>
  <c r="BN669" i="5"/>
  <c r="BP669" i="5"/>
  <c r="BR669" i="5"/>
  <c r="BT669" i="5"/>
  <c r="BF670" i="5"/>
  <c r="BH670" i="5"/>
  <c r="BJ670" i="5"/>
  <c r="BL670" i="5"/>
  <c r="BN670" i="5"/>
  <c r="BP670" i="5"/>
  <c r="BR670" i="5"/>
  <c r="BT670" i="5"/>
  <c r="BF671" i="5"/>
  <c r="BH671" i="5"/>
  <c r="BJ671" i="5"/>
  <c r="BL671" i="5"/>
  <c r="BN671" i="5"/>
  <c r="BP671" i="5"/>
  <c r="BR671" i="5"/>
  <c r="BT671" i="5"/>
  <c r="BF672" i="5"/>
  <c r="BH672" i="5"/>
  <c r="BJ672" i="5"/>
  <c r="BL672" i="5"/>
  <c r="BN672" i="5"/>
  <c r="BP672" i="5"/>
  <c r="BR672" i="5"/>
  <c r="BT672" i="5"/>
  <c r="BF673" i="5"/>
  <c r="BH673" i="5"/>
  <c r="BJ673" i="5"/>
  <c r="BL673" i="5"/>
  <c r="BN673" i="5"/>
  <c r="BP673" i="5"/>
  <c r="BR673" i="5"/>
  <c r="BT673" i="5"/>
  <c r="X668" i="5"/>
  <c r="Z668" i="5"/>
  <c r="AB668" i="5"/>
  <c r="AD668" i="5"/>
  <c r="AF668" i="5"/>
  <c r="AH668" i="5"/>
  <c r="AJ668" i="5"/>
  <c r="AL668" i="5"/>
  <c r="AN668" i="5"/>
  <c r="AP668" i="5"/>
  <c r="AR668" i="5"/>
  <c r="AT668" i="5"/>
  <c r="AV668" i="5"/>
  <c r="AX668" i="5"/>
  <c r="AZ668" i="5"/>
  <c r="BB668" i="5"/>
  <c r="BD668" i="5"/>
  <c r="X669" i="5"/>
  <c r="Z669" i="5"/>
  <c r="AB669" i="5"/>
  <c r="AD669" i="5"/>
  <c r="AF669" i="5"/>
  <c r="AH669" i="5"/>
  <c r="AJ669" i="5"/>
  <c r="AL669" i="5"/>
  <c r="AN669" i="5"/>
  <c r="AP669" i="5"/>
  <c r="AR669" i="5"/>
  <c r="AT669" i="5"/>
  <c r="AV669" i="5"/>
  <c r="AX669" i="5"/>
  <c r="AZ669" i="5"/>
  <c r="BB669" i="5"/>
  <c r="BD669" i="5"/>
  <c r="X670" i="5"/>
  <c r="Z670" i="5"/>
  <c r="AB670" i="5"/>
  <c r="AD670" i="5"/>
  <c r="AF670" i="5"/>
  <c r="AH670" i="5"/>
  <c r="AJ670" i="5"/>
  <c r="AL670" i="5"/>
  <c r="AN670" i="5"/>
  <c r="AP670" i="5"/>
  <c r="AR670" i="5"/>
  <c r="AT670" i="5"/>
  <c r="AV670" i="5"/>
  <c r="AX670" i="5"/>
  <c r="AZ670" i="5"/>
  <c r="BB670" i="5"/>
  <c r="BD670" i="5"/>
  <c r="X671" i="5"/>
  <c r="Z671" i="5"/>
  <c r="AB671" i="5"/>
  <c r="AD671" i="5"/>
  <c r="AF671" i="5"/>
  <c r="AH671" i="5"/>
  <c r="AJ671" i="5"/>
  <c r="AL671" i="5"/>
  <c r="AN671" i="5"/>
  <c r="AP671" i="5"/>
  <c r="AR671" i="5"/>
  <c r="AT671" i="5"/>
  <c r="AV671" i="5"/>
  <c r="AX671" i="5"/>
  <c r="AZ671" i="5"/>
  <c r="BB671" i="5"/>
  <c r="BD671" i="5"/>
  <c r="X672" i="5"/>
  <c r="Z672" i="5"/>
  <c r="AB672" i="5"/>
  <c r="AD672" i="5"/>
  <c r="AF672" i="5"/>
  <c r="AH672" i="5"/>
  <c r="AJ672" i="5"/>
  <c r="AL672" i="5"/>
  <c r="AN672" i="5"/>
  <c r="AP672" i="5"/>
  <c r="AR672" i="5"/>
  <c r="AT672" i="5"/>
  <c r="AV672" i="5"/>
  <c r="AX672" i="5"/>
  <c r="AZ672" i="5"/>
  <c r="BB672" i="5"/>
  <c r="BD672" i="5"/>
  <c r="X673" i="5"/>
  <c r="Z673" i="5"/>
  <c r="AB673" i="5"/>
  <c r="AD673" i="5"/>
  <c r="AF673" i="5"/>
  <c r="AH673" i="5"/>
  <c r="AJ673" i="5"/>
  <c r="AL673" i="5"/>
  <c r="AN673" i="5"/>
  <c r="AP673" i="5"/>
  <c r="AR673" i="5"/>
  <c r="AT673" i="5"/>
  <c r="AV673" i="5"/>
  <c r="AX673" i="5"/>
  <c r="AZ673" i="5"/>
  <c r="BB673" i="5"/>
  <c r="BD673" i="5"/>
  <c r="R668" i="5"/>
  <c r="T668" i="5"/>
  <c r="V668" i="5"/>
  <c r="R669" i="5"/>
  <c r="T669" i="5"/>
  <c r="V669" i="5"/>
  <c r="R670" i="5"/>
  <c r="T670" i="5"/>
  <c r="V670" i="5"/>
  <c r="R671" i="5"/>
  <c r="T671" i="5"/>
  <c r="V671" i="5"/>
  <c r="R672" i="5"/>
  <c r="T672" i="5"/>
  <c r="V672" i="5"/>
  <c r="R673" i="5"/>
  <c r="T673" i="5"/>
  <c r="V673" i="5"/>
  <c r="P668" i="5"/>
  <c r="P669" i="5"/>
  <c r="P670" i="5"/>
  <c r="P671" i="5"/>
  <c r="P672" i="5"/>
  <c r="P673" i="5"/>
  <c r="N668" i="5"/>
  <c r="N669" i="5"/>
  <c r="N670" i="5"/>
  <c r="N671" i="5"/>
  <c r="N672" i="5"/>
  <c r="N673" i="5"/>
  <c r="G670" i="5"/>
  <c r="G671" i="5"/>
  <c r="EX660" i="5"/>
  <c r="EZ660" i="5"/>
  <c r="FB660" i="5"/>
  <c r="EX661" i="5"/>
  <c r="EZ661" i="5"/>
  <c r="FB661" i="5"/>
  <c r="EX662" i="5"/>
  <c r="EZ662" i="5"/>
  <c r="FB662" i="5"/>
  <c r="DJ660" i="5"/>
  <c r="DL660" i="5"/>
  <c r="DN660" i="5"/>
  <c r="DP660" i="5"/>
  <c r="DR660" i="5"/>
  <c r="DT660" i="5"/>
  <c r="DV660" i="5"/>
  <c r="DX660" i="5"/>
  <c r="DZ660" i="5"/>
  <c r="EB660" i="5"/>
  <c r="ED660" i="5"/>
  <c r="EF660" i="5"/>
  <c r="EH660" i="5"/>
  <c r="EJ660" i="5"/>
  <c r="EL660" i="5"/>
  <c r="EN660" i="5"/>
  <c r="EP660" i="5"/>
  <c r="ER660" i="5"/>
  <c r="ET660" i="5"/>
  <c r="EV660" i="5"/>
  <c r="DJ661" i="5"/>
  <c r="DL661" i="5"/>
  <c r="DN661" i="5"/>
  <c r="DP661" i="5"/>
  <c r="DR661" i="5"/>
  <c r="DT661" i="5"/>
  <c r="DV661" i="5"/>
  <c r="DX661" i="5"/>
  <c r="DZ661" i="5"/>
  <c r="EB661" i="5"/>
  <c r="ED661" i="5"/>
  <c r="EF661" i="5"/>
  <c r="EH661" i="5"/>
  <c r="EJ661" i="5"/>
  <c r="EL661" i="5"/>
  <c r="EN661" i="5"/>
  <c r="EP661" i="5"/>
  <c r="ER661" i="5"/>
  <c r="ET661" i="5"/>
  <c r="EV661" i="5"/>
  <c r="DJ662" i="5"/>
  <c r="DL662" i="5"/>
  <c r="DN662" i="5"/>
  <c r="DP662" i="5"/>
  <c r="DR662" i="5"/>
  <c r="DT662" i="5"/>
  <c r="DV662" i="5"/>
  <c r="DX662" i="5"/>
  <c r="DZ662" i="5"/>
  <c r="EB662" i="5"/>
  <c r="ED662" i="5"/>
  <c r="EF662" i="5"/>
  <c r="EH662" i="5"/>
  <c r="EJ662" i="5"/>
  <c r="EL662" i="5"/>
  <c r="EN662" i="5"/>
  <c r="EP662" i="5"/>
  <c r="ER662" i="5"/>
  <c r="ET662" i="5"/>
  <c r="EV662" i="5"/>
  <c r="EF663" i="5"/>
  <c r="DX667" i="5"/>
  <c r="DG667" i="5"/>
  <c r="DF667" i="5" s="1"/>
  <c r="DG666" i="5"/>
  <c r="DD666" i="5" s="1"/>
  <c r="DG664" i="5"/>
  <c r="DP664" i="5" s="1"/>
  <c r="DG665" i="5"/>
  <c r="DF665" i="5" s="1"/>
  <c r="DG663" i="5"/>
  <c r="DD663" i="5" s="1"/>
  <c r="DH660" i="5"/>
  <c r="DH661" i="5"/>
  <c r="DH662" i="5"/>
  <c r="DF660" i="5"/>
  <c r="DF661" i="5"/>
  <c r="DF662" i="5"/>
  <c r="DD660" i="5"/>
  <c r="DD661" i="5"/>
  <c r="DD662" i="5"/>
  <c r="BD660" i="5"/>
  <c r="BF660" i="5"/>
  <c r="BH660" i="5"/>
  <c r="BJ660" i="5"/>
  <c r="BL660" i="5"/>
  <c r="BN660" i="5"/>
  <c r="BP660" i="5"/>
  <c r="BR660" i="5"/>
  <c r="BT660" i="5"/>
  <c r="BD661" i="5"/>
  <c r="BF661" i="5"/>
  <c r="BH661" i="5"/>
  <c r="BJ661" i="5"/>
  <c r="BL661" i="5"/>
  <c r="BN661" i="5"/>
  <c r="BP661" i="5"/>
  <c r="BR661" i="5"/>
  <c r="BT661" i="5"/>
  <c r="BD662" i="5"/>
  <c r="BF662" i="5"/>
  <c r="BH662" i="5"/>
  <c r="BJ662" i="5"/>
  <c r="BL662" i="5"/>
  <c r="BN662" i="5"/>
  <c r="BP662" i="5"/>
  <c r="BR662" i="5"/>
  <c r="BT662" i="5"/>
  <c r="BD663" i="5"/>
  <c r="BF663" i="5"/>
  <c r="BH663" i="5"/>
  <c r="BJ663" i="5"/>
  <c r="BL663" i="5"/>
  <c r="BN663" i="5"/>
  <c r="BP663" i="5"/>
  <c r="BR663" i="5"/>
  <c r="BT663" i="5"/>
  <c r="BD664" i="5"/>
  <c r="BF664" i="5"/>
  <c r="BH664" i="5"/>
  <c r="BJ664" i="5"/>
  <c r="BL664" i="5"/>
  <c r="BN664" i="5"/>
  <c r="BP664" i="5"/>
  <c r="BR664" i="5"/>
  <c r="BT664" i="5"/>
  <c r="BD665" i="5"/>
  <c r="BF665" i="5"/>
  <c r="BH665" i="5"/>
  <c r="BJ665" i="5"/>
  <c r="BL665" i="5"/>
  <c r="BN665" i="5"/>
  <c r="BP665" i="5"/>
  <c r="BR665" i="5"/>
  <c r="BT665" i="5"/>
  <c r="BD666" i="5"/>
  <c r="BF666" i="5"/>
  <c r="BH666" i="5"/>
  <c r="BJ666" i="5"/>
  <c r="BL666" i="5"/>
  <c r="BN666" i="5"/>
  <c r="BP666" i="5"/>
  <c r="BR666" i="5"/>
  <c r="BT666" i="5"/>
  <c r="BD667" i="5"/>
  <c r="BF667" i="5"/>
  <c r="BH667" i="5"/>
  <c r="BJ667" i="5"/>
  <c r="BL667" i="5"/>
  <c r="BN667" i="5"/>
  <c r="BP667" i="5"/>
  <c r="BR667" i="5"/>
  <c r="BT667" i="5"/>
  <c r="V660" i="5"/>
  <c r="X660" i="5"/>
  <c r="Z660" i="5"/>
  <c r="AB660" i="5"/>
  <c r="AD660" i="5"/>
  <c r="AF660" i="5"/>
  <c r="AH660" i="5"/>
  <c r="AJ660" i="5"/>
  <c r="AL660" i="5"/>
  <c r="AN660" i="5"/>
  <c r="AP660" i="5"/>
  <c r="AR660" i="5"/>
  <c r="AT660" i="5"/>
  <c r="AV660" i="5"/>
  <c r="AX660" i="5"/>
  <c r="AZ660" i="5"/>
  <c r="BB660" i="5"/>
  <c r="V661" i="5"/>
  <c r="X661" i="5"/>
  <c r="Z661" i="5"/>
  <c r="AB661" i="5"/>
  <c r="AD661" i="5"/>
  <c r="AF661" i="5"/>
  <c r="AH661" i="5"/>
  <c r="AJ661" i="5"/>
  <c r="AL661" i="5"/>
  <c r="AN661" i="5"/>
  <c r="AP661" i="5"/>
  <c r="AR661" i="5"/>
  <c r="AT661" i="5"/>
  <c r="AV661" i="5"/>
  <c r="AX661" i="5"/>
  <c r="AZ661" i="5"/>
  <c r="BB661" i="5"/>
  <c r="V662" i="5"/>
  <c r="X662" i="5"/>
  <c r="Z662" i="5"/>
  <c r="AB662" i="5"/>
  <c r="AD662" i="5"/>
  <c r="AF662" i="5"/>
  <c r="AH662" i="5"/>
  <c r="AJ662" i="5"/>
  <c r="AL662" i="5"/>
  <c r="AN662" i="5"/>
  <c r="AP662" i="5"/>
  <c r="AR662" i="5"/>
  <c r="AT662" i="5"/>
  <c r="AV662" i="5"/>
  <c r="AX662" i="5"/>
  <c r="AZ662" i="5"/>
  <c r="BB662" i="5"/>
  <c r="V663" i="5"/>
  <c r="X663" i="5"/>
  <c r="Z663" i="5"/>
  <c r="AB663" i="5"/>
  <c r="AD663" i="5"/>
  <c r="AF663" i="5"/>
  <c r="AH663" i="5"/>
  <c r="AJ663" i="5"/>
  <c r="AL663" i="5"/>
  <c r="AN663" i="5"/>
  <c r="AP663" i="5"/>
  <c r="AR663" i="5"/>
  <c r="AT663" i="5"/>
  <c r="AV663" i="5"/>
  <c r="AX663" i="5"/>
  <c r="AZ663" i="5"/>
  <c r="BB663" i="5"/>
  <c r="V664" i="5"/>
  <c r="X664" i="5"/>
  <c r="Z664" i="5"/>
  <c r="AB664" i="5"/>
  <c r="AD664" i="5"/>
  <c r="AF664" i="5"/>
  <c r="AH664" i="5"/>
  <c r="AJ664" i="5"/>
  <c r="AL664" i="5"/>
  <c r="AN664" i="5"/>
  <c r="AP664" i="5"/>
  <c r="AR664" i="5"/>
  <c r="AT664" i="5"/>
  <c r="AV664" i="5"/>
  <c r="AX664" i="5"/>
  <c r="AZ664" i="5"/>
  <c r="BB664" i="5"/>
  <c r="V665" i="5"/>
  <c r="X665" i="5"/>
  <c r="Z665" i="5"/>
  <c r="AB665" i="5"/>
  <c r="AD665" i="5"/>
  <c r="AF665" i="5"/>
  <c r="AH665" i="5"/>
  <c r="AJ665" i="5"/>
  <c r="AL665" i="5"/>
  <c r="AN665" i="5"/>
  <c r="AP665" i="5"/>
  <c r="AR665" i="5"/>
  <c r="AT665" i="5"/>
  <c r="AV665" i="5"/>
  <c r="AX665" i="5"/>
  <c r="AZ665" i="5"/>
  <c r="BB665" i="5"/>
  <c r="V666" i="5"/>
  <c r="X666" i="5"/>
  <c r="Z666" i="5"/>
  <c r="AB666" i="5"/>
  <c r="AD666" i="5"/>
  <c r="AF666" i="5"/>
  <c r="AH666" i="5"/>
  <c r="AJ666" i="5"/>
  <c r="AL666" i="5"/>
  <c r="AN666" i="5"/>
  <c r="AP666" i="5"/>
  <c r="AR666" i="5"/>
  <c r="AT666" i="5"/>
  <c r="AV666" i="5"/>
  <c r="AX666" i="5"/>
  <c r="AZ666" i="5"/>
  <c r="BB666" i="5"/>
  <c r="V667" i="5"/>
  <c r="X667" i="5"/>
  <c r="Z667" i="5"/>
  <c r="AB667" i="5"/>
  <c r="AD667" i="5"/>
  <c r="AF667" i="5"/>
  <c r="AH667" i="5"/>
  <c r="AJ667" i="5"/>
  <c r="AL667" i="5"/>
  <c r="AN667" i="5"/>
  <c r="AP667" i="5"/>
  <c r="AR667" i="5"/>
  <c r="AT667" i="5"/>
  <c r="AV667" i="5"/>
  <c r="AX667" i="5"/>
  <c r="AZ667" i="5"/>
  <c r="BB667" i="5"/>
  <c r="P660" i="5"/>
  <c r="R660" i="5"/>
  <c r="T660" i="5"/>
  <c r="P661" i="5"/>
  <c r="R661" i="5"/>
  <c r="T661" i="5"/>
  <c r="P662" i="5"/>
  <c r="R662" i="5"/>
  <c r="T662" i="5"/>
  <c r="P663" i="5"/>
  <c r="R663" i="5"/>
  <c r="T663" i="5"/>
  <c r="P664" i="5"/>
  <c r="R664" i="5"/>
  <c r="T664" i="5"/>
  <c r="P665" i="5"/>
  <c r="R665" i="5"/>
  <c r="T665" i="5"/>
  <c r="P666" i="5"/>
  <c r="R666" i="5"/>
  <c r="T666" i="5"/>
  <c r="P667" i="5"/>
  <c r="R667" i="5"/>
  <c r="T667" i="5"/>
  <c r="N660" i="5"/>
  <c r="N661" i="5"/>
  <c r="N662" i="5"/>
  <c r="N663" i="5"/>
  <c r="N664" i="5"/>
  <c r="N665" i="5"/>
  <c r="N666" i="5"/>
  <c r="N667" i="5"/>
  <c r="DJ652" i="5"/>
  <c r="DL652" i="5"/>
  <c r="DN652" i="5"/>
  <c r="DP652" i="5"/>
  <c r="DR652" i="5"/>
  <c r="DT652" i="5"/>
  <c r="DV652" i="5"/>
  <c r="DX652" i="5"/>
  <c r="DZ652" i="5"/>
  <c r="EB652" i="5"/>
  <c r="ED652" i="5"/>
  <c r="EF652" i="5"/>
  <c r="EH652" i="5"/>
  <c r="EJ652" i="5"/>
  <c r="EL652" i="5"/>
  <c r="EN652" i="5"/>
  <c r="EP652" i="5"/>
  <c r="ER652" i="5"/>
  <c r="ET652" i="5"/>
  <c r="EV652" i="5"/>
  <c r="EX652" i="5"/>
  <c r="EZ652" i="5"/>
  <c r="FB652" i="5"/>
  <c r="DJ653" i="5"/>
  <c r="DL653" i="5"/>
  <c r="DN653" i="5"/>
  <c r="DP653" i="5"/>
  <c r="DR653" i="5"/>
  <c r="DT653" i="5"/>
  <c r="DV653" i="5"/>
  <c r="DX653" i="5"/>
  <c r="DZ653" i="5"/>
  <c r="EB653" i="5"/>
  <c r="ED653" i="5"/>
  <c r="EF653" i="5"/>
  <c r="EH653" i="5"/>
  <c r="EJ653" i="5"/>
  <c r="EL653" i="5"/>
  <c r="EN653" i="5"/>
  <c r="EP653" i="5"/>
  <c r="ER653" i="5"/>
  <c r="ET653" i="5"/>
  <c r="EV653" i="5"/>
  <c r="EX653" i="5"/>
  <c r="EZ653" i="5"/>
  <c r="FB653" i="5"/>
  <c r="DJ654" i="5"/>
  <c r="DL654" i="5"/>
  <c r="DN654" i="5"/>
  <c r="DP654" i="5"/>
  <c r="DR654" i="5"/>
  <c r="DT654" i="5"/>
  <c r="DV654" i="5"/>
  <c r="DX654" i="5"/>
  <c r="DZ654" i="5"/>
  <c r="EB654" i="5"/>
  <c r="ED654" i="5"/>
  <c r="EF654" i="5"/>
  <c r="EH654" i="5"/>
  <c r="EJ654" i="5"/>
  <c r="EL654" i="5"/>
  <c r="EN654" i="5"/>
  <c r="EP654" i="5"/>
  <c r="ER654" i="5"/>
  <c r="ET654" i="5"/>
  <c r="EV654" i="5"/>
  <c r="EX654" i="5"/>
  <c r="EZ654" i="5"/>
  <c r="FB654" i="5"/>
  <c r="DJ655" i="5"/>
  <c r="DL655" i="5"/>
  <c r="DN655" i="5"/>
  <c r="DP655" i="5"/>
  <c r="DR655" i="5"/>
  <c r="DT655" i="5"/>
  <c r="DV655" i="5"/>
  <c r="DX655" i="5"/>
  <c r="DZ655" i="5"/>
  <c r="EB655" i="5"/>
  <c r="ED655" i="5"/>
  <c r="EF655" i="5"/>
  <c r="EH655" i="5"/>
  <c r="EJ655" i="5"/>
  <c r="EL655" i="5"/>
  <c r="EN655" i="5"/>
  <c r="EP655" i="5"/>
  <c r="ER655" i="5"/>
  <c r="ET655" i="5"/>
  <c r="EV655" i="5"/>
  <c r="EX655" i="5"/>
  <c r="EZ655" i="5"/>
  <c r="FB655" i="5"/>
  <c r="DJ656" i="5"/>
  <c r="DL656" i="5"/>
  <c r="DN656" i="5"/>
  <c r="DP656" i="5"/>
  <c r="DR656" i="5"/>
  <c r="DT656" i="5"/>
  <c r="DV656" i="5"/>
  <c r="DX656" i="5"/>
  <c r="DZ656" i="5"/>
  <c r="EB656" i="5"/>
  <c r="ED656" i="5"/>
  <c r="EF656" i="5"/>
  <c r="EH656" i="5"/>
  <c r="EJ656" i="5"/>
  <c r="EL656" i="5"/>
  <c r="EN656" i="5"/>
  <c r="EP656" i="5"/>
  <c r="ER656" i="5"/>
  <c r="ET656" i="5"/>
  <c r="EV656" i="5"/>
  <c r="EX656" i="5"/>
  <c r="EZ656" i="5"/>
  <c r="FB656" i="5"/>
  <c r="DJ657" i="5"/>
  <c r="DL657" i="5"/>
  <c r="DN657" i="5"/>
  <c r="DP657" i="5"/>
  <c r="DR657" i="5"/>
  <c r="DT657" i="5"/>
  <c r="DV657" i="5"/>
  <c r="DX657" i="5"/>
  <c r="DZ657" i="5"/>
  <c r="EB657" i="5"/>
  <c r="ED657" i="5"/>
  <c r="EF657" i="5"/>
  <c r="EH657" i="5"/>
  <c r="EJ657" i="5"/>
  <c r="EL657" i="5"/>
  <c r="EN657" i="5"/>
  <c r="EP657" i="5"/>
  <c r="ER657" i="5"/>
  <c r="ET657" i="5"/>
  <c r="EV657" i="5"/>
  <c r="EX657" i="5"/>
  <c r="EZ657" i="5"/>
  <c r="FB657" i="5"/>
  <c r="DJ658" i="5"/>
  <c r="DL658" i="5"/>
  <c r="DN658" i="5"/>
  <c r="DP658" i="5"/>
  <c r="DR658" i="5"/>
  <c r="DT658" i="5"/>
  <c r="DV658" i="5"/>
  <c r="DX658" i="5"/>
  <c r="DZ658" i="5"/>
  <c r="EB658" i="5"/>
  <c r="ED658" i="5"/>
  <c r="EF658" i="5"/>
  <c r="EH658" i="5"/>
  <c r="EJ658" i="5"/>
  <c r="EL658" i="5"/>
  <c r="EN658" i="5"/>
  <c r="EP658" i="5"/>
  <c r="ER658" i="5"/>
  <c r="ET658" i="5"/>
  <c r="EV658" i="5"/>
  <c r="EX658" i="5"/>
  <c r="EZ658" i="5"/>
  <c r="FB658" i="5"/>
  <c r="DJ659" i="5"/>
  <c r="DL659" i="5"/>
  <c r="DN659" i="5"/>
  <c r="DP659" i="5"/>
  <c r="DR659" i="5"/>
  <c r="DT659" i="5"/>
  <c r="DV659" i="5"/>
  <c r="DX659" i="5"/>
  <c r="DZ659" i="5"/>
  <c r="EB659" i="5"/>
  <c r="ED659" i="5"/>
  <c r="EF659" i="5"/>
  <c r="EH659" i="5"/>
  <c r="EJ659" i="5"/>
  <c r="EL659" i="5"/>
  <c r="EN659" i="5"/>
  <c r="EP659" i="5"/>
  <c r="ER659" i="5"/>
  <c r="ET659" i="5"/>
  <c r="EV659" i="5"/>
  <c r="EX659" i="5"/>
  <c r="EZ659" i="5"/>
  <c r="FB659" i="5"/>
  <c r="DH653" i="5"/>
  <c r="DH654" i="5"/>
  <c r="DH655" i="5"/>
  <c r="DH656" i="5"/>
  <c r="DH657" i="5"/>
  <c r="DH658" i="5"/>
  <c r="DH659" i="5"/>
  <c r="DH652" i="5"/>
  <c r="DF652" i="5"/>
  <c r="DF653" i="5"/>
  <c r="DF654" i="5"/>
  <c r="DF655" i="5"/>
  <c r="DF656" i="5"/>
  <c r="DF657" i="5"/>
  <c r="DF658" i="5"/>
  <c r="DF659" i="5"/>
  <c r="DD652" i="5"/>
  <c r="DD653" i="5"/>
  <c r="DD654" i="5"/>
  <c r="DD655" i="5"/>
  <c r="DD656" i="5"/>
  <c r="DD657" i="5"/>
  <c r="DD658" i="5"/>
  <c r="DD659" i="5"/>
  <c r="X652" i="5"/>
  <c r="Z652" i="5"/>
  <c r="AB652" i="5"/>
  <c r="AD652" i="5"/>
  <c r="AF652" i="5"/>
  <c r="AH652" i="5"/>
  <c r="AJ652" i="5"/>
  <c r="AL652" i="5"/>
  <c r="AN652" i="5"/>
  <c r="AP652" i="5"/>
  <c r="AR652" i="5"/>
  <c r="AT652" i="5"/>
  <c r="AV652" i="5"/>
  <c r="AX652" i="5"/>
  <c r="AZ652" i="5"/>
  <c r="BB652" i="5"/>
  <c r="BD652" i="5"/>
  <c r="BF652" i="5"/>
  <c r="BH652" i="5"/>
  <c r="BJ652" i="5"/>
  <c r="BL652" i="5"/>
  <c r="BN652" i="5"/>
  <c r="BP652" i="5"/>
  <c r="BR652" i="5"/>
  <c r="BT652" i="5"/>
  <c r="X653" i="5"/>
  <c r="Z653" i="5"/>
  <c r="AB653" i="5"/>
  <c r="AD653" i="5"/>
  <c r="AF653" i="5"/>
  <c r="AH653" i="5"/>
  <c r="AJ653" i="5"/>
  <c r="AL653" i="5"/>
  <c r="AN653" i="5"/>
  <c r="AP653" i="5"/>
  <c r="AR653" i="5"/>
  <c r="AT653" i="5"/>
  <c r="AV653" i="5"/>
  <c r="AX653" i="5"/>
  <c r="AZ653" i="5"/>
  <c r="BB653" i="5"/>
  <c r="BD653" i="5"/>
  <c r="BF653" i="5"/>
  <c r="BH653" i="5"/>
  <c r="BJ653" i="5"/>
  <c r="BL653" i="5"/>
  <c r="BN653" i="5"/>
  <c r="BP653" i="5"/>
  <c r="BR653" i="5"/>
  <c r="BT653" i="5"/>
  <c r="X654" i="5"/>
  <c r="Z654" i="5"/>
  <c r="AB654" i="5"/>
  <c r="AD654" i="5"/>
  <c r="AF654" i="5"/>
  <c r="AH654" i="5"/>
  <c r="AJ654" i="5"/>
  <c r="AL654" i="5"/>
  <c r="AN654" i="5"/>
  <c r="AP654" i="5"/>
  <c r="AR654" i="5"/>
  <c r="AT654" i="5"/>
  <c r="AV654" i="5"/>
  <c r="AX654" i="5"/>
  <c r="AZ654" i="5"/>
  <c r="BB654" i="5"/>
  <c r="BD654" i="5"/>
  <c r="BF654" i="5"/>
  <c r="BH654" i="5"/>
  <c r="BJ654" i="5"/>
  <c r="BL654" i="5"/>
  <c r="BN654" i="5"/>
  <c r="BP654" i="5"/>
  <c r="BR654" i="5"/>
  <c r="BT654" i="5"/>
  <c r="X655" i="5"/>
  <c r="Z655" i="5"/>
  <c r="AB655" i="5"/>
  <c r="AD655" i="5"/>
  <c r="AF655" i="5"/>
  <c r="AH655" i="5"/>
  <c r="AJ655" i="5"/>
  <c r="AL655" i="5"/>
  <c r="AN655" i="5"/>
  <c r="AP655" i="5"/>
  <c r="AR655" i="5"/>
  <c r="AT655" i="5"/>
  <c r="AV655" i="5"/>
  <c r="AX655" i="5"/>
  <c r="AZ655" i="5"/>
  <c r="BB655" i="5"/>
  <c r="BD655" i="5"/>
  <c r="BF655" i="5"/>
  <c r="BH655" i="5"/>
  <c r="BJ655" i="5"/>
  <c r="BL655" i="5"/>
  <c r="BN655" i="5"/>
  <c r="BP655" i="5"/>
  <c r="BR655" i="5"/>
  <c r="BT655" i="5"/>
  <c r="X656" i="5"/>
  <c r="Z656" i="5"/>
  <c r="AB656" i="5"/>
  <c r="AD656" i="5"/>
  <c r="AF656" i="5"/>
  <c r="AH656" i="5"/>
  <c r="AJ656" i="5"/>
  <c r="AL656" i="5"/>
  <c r="AN656" i="5"/>
  <c r="AP656" i="5"/>
  <c r="AR656" i="5"/>
  <c r="AT656" i="5"/>
  <c r="AV656" i="5"/>
  <c r="AX656" i="5"/>
  <c r="AZ656" i="5"/>
  <c r="BB656" i="5"/>
  <c r="BD656" i="5"/>
  <c r="BF656" i="5"/>
  <c r="BH656" i="5"/>
  <c r="BJ656" i="5"/>
  <c r="BL656" i="5"/>
  <c r="BN656" i="5"/>
  <c r="BP656" i="5"/>
  <c r="BR656" i="5"/>
  <c r="BT656" i="5"/>
  <c r="X657" i="5"/>
  <c r="Z657" i="5"/>
  <c r="AB657" i="5"/>
  <c r="AD657" i="5"/>
  <c r="AF657" i="5"/>
  <c r="AH657" i="5"/>
  <c r="AJ657" i="5"/>
  <c r="AL657" i="5"/>
  <c r="AN657" i="5"/>
  <c r="AP657" i="5"/>
  <c r="AR657" i="5"/>
  <c r="AT657" i="5"/>
  <c r="AV657" i="5"/>
  <c r="AX657" i="5"/>
  <c r="AZ657" i="5"/>
  <c r="BB657" i="5"/>
  <c r="BD657" i="5"/>
  <c r="BF657" i="5"/>
  <c r="BH657" i="5"/>
  <c r="BJ657" i="5"/>
  <c r="BL657" i="5"/>
  <c r="BN657" i="5"/>
  <c r="BP657" i="5"/>
  <c r="BR657" i="5"/>
  <c r="BT657" i="5"/>
  <c r="X658" i="5"/>
  <c r="Z658" i="5"/>
  <c r="AB658" i="5"/>
  <c r="AD658" i="5"/>
  <c r="AF658" i="5"/>
  <c r="AH658" i="5"/>
  <c r="AJ658" i="5"/>
  <c r="AL658" i="5"/>
  <c r="AN658" i="5"/>
  <c r="AP658" i="5"/>
  <c r="AR658" i="5"/>
  <c r="AT658" i="5"/>
  <c r="AV658" i="5"/>
  <c r="AX658" i="5"/>
  <c r="AZ658" i="5"/>
  <c r="BB658" i="5"/>
  <c r="BD658" i="5"/>
  <c r="BF658" i="5"/>
  <c r="BH658" i="5"/>
  <c r="BJ658" i="5"/>
  <c r="BL658" i="5"/>
  <c r="BN658" i="5"/>
  <c r="BP658" i="5"/>
  <c r="BR658" i="5"/>
  <c r="BT658" i="5"/>
  <c r="X659" i="5"/>
  <c r="Z659" i="5"/>
  <c r="AB659" i="5"/>
  <c r="AD659" i="5"/>
  <c r="AF659" i="5"/>
  <c r="AH659" i="5"/>
  <c r="AJ659" i="5"/>
  <c r="AL659" i="5"/>
  <c r="AN659" i="5"/>
  <c r="AP659" i="5"/>
  <c r="AR659" i="5"/>
  <c r="AT659" i="5"/>
  <c r="AV659" i="5"/>
  <c r="AX659" i="5"/>
  <c r="AZ659" i="5"/>
  <c r="BB659" i="5"/>
  <c r="BD659" i="5"/>
  <c r="BF659" i="5"/>
  <c r="BH659" i="5"/>
  <c r="BJ659" i="5"/>
  <c r="BL659" i="5"/>
  <c r="BN659" i="5"/>
  <c r="BP659" i="5"/>
  <c r="BR659" i="5"/>
  <c r="BT659" i="5"/>
  <c r="V652" i="5"/>
  <c r="V653" i="5"/>
  <c r="V654" i="5"/>
  <c r="V655" i="5"/>
  <c r="V656" i="5"/>
  <c r="V657" i="5"/>
  <c r="V658" i="5"/>
  <c r="V659" i="5"/>
  <c r="N652" i="5"/>
  <c r="P652" i="5"/>
  <c r="R652" i="5"/>
  <c r="T652" i="5"/>
  <c r="N653" i="5"/>
  <c r="P653" i="5"/>
  <c r="R653" i="5"/>
  <c r="T653" i="5"/>
  <c r="N654" i="5"/>
  <c r="P654" i="5"/>
  <c r="R654" i="5"/>
  <c r="T654" i="5"/>
  <c r="N655" i="5"/>
  <c r="P655" i="5"/>
  <c r="R655" i="5"/>
  <c r="T655" i="5"/>
  <c r="N656" i="5"/>
  <c r="P656" i="5"/>
  <c r="R656" i="5"/>
  <c r="T656" i="5"/>
  <c r="N657" i="5"/>
  <c r="P657" i="5"/>
  <c r="R657" i="5"/>
  <c r="T657" i="5"/>
  <c r="N658" i="5"/>
  <c r="P658" i="5"/>
  <c r="R658" i="5"/>
  <c r="T658" i="5"/>
  <c r="N659" i="5"/>
  <c r="P659" i="5"/>
  <c r="R659" i="5"/>
  <c r="T659" i="5"/>
  <c r="I657" i="5"/>
  <c r="J657" i="5" s="1"/>
  <c r="I656" i="5"/>
  <c r="J656" i="5" s="1"/>
  <c r="I655" i="5"/>
  <c r="J655" i="5" s="1"/>
  <c r="I654" i="5"/>
  <c r="J654" i="5" s="1"/>
  <c r="I652" i="5"/>
  <c r="J652" i="5" s="1"/>
  <c r="DL637" i="5"/>
  <c r="DN637" i="5"/>
  <c r="DP637" i="5"/>
  <c r="DR637" i="5"/>
  <c r="DT637" i="5"/>
  <c r="DV637" i="5"/>
  <c r="DX637" i="5"/>
  <c r="DZ637" i="5"/>
  <c r="EB637" i="5"/>
  <c r="ED637" i="5"/>
  <c r="EF637" i="5"/>
  <c r="EH637" i="5"/>
  <c r="EJ637" i="5"/>
  <c r="EL637" i="5"/>
  <c r="EN637" i="5"/>
  <c r="EP637" i="5"/>
  <c r="ER637" i="5"/>
  <c r="ET637" i="5"/>
  <c r="EV637" i="5"/>
  <c r="EX637" i="5"/>
  <c r="EZ637" i="5"/>
  <c r="FB637" i="5"/>
  <c r="DL638" i="5"/>
  <c r="DN638" i="5"/>
  <c r="DP638" i="5"/>
  <c r="DR638" i="5"/>
  <c r="DT638" i="5"/>
  <c r="DV638" i="5"/>
  <c r="DX638" i="5"/>
  <c r="DZ638" i="5"/>
  <c r="EB638" i="5"/>
  <c r="ED638" i="5"/>
  <c r="EF638" i="5"/>
  <c r="EH638" i="5"/>
  <c r="EJ638" i="5"/>
  <c r="EL638" i="5"/>
  <c r="EN638" i="5"/>
  <c r="EP638" i="5"/>
  <c r="ER638" i="5"/>
  <c r="ET638" i="5"/>
  <c r="EV638" i="5"/>
  <c r="EX638" i="5"/>
  <c r="EZ638" i="5"/>
  <c r="FB638" i="5"/>
  <c r="DL639" i="5"/>
  <c r="DN639" i="5"/>
  <c r="DP639" i="5"/>
  <c r="DR639" i="5"/>
  <c r="DT639" i="5"/>
  <c r="DV639" i="5"/>
  <c r="DX639" i="5"/>
  <c r="DZ639" i="5"/>
  <c r="EB639" i="5"/>
  <c r="ED639" i="5"/>
  <c r="EF639" i="5"/>
  <c r="EH639" i="5"/>
  <c r="EJ639" i="5"/>
  <c r="EL639" i="5"/>
  <c r="EN639" i="5"/>
  <c r="EP639" i="5"/>
  <c r="ER639" i="5"/>
  <c r="ET639" i="5"/>
  <c r="EV639" i="5"/>
  <c r="EX639" i="5"/>
  <c r="EZ639" i="5"/>
  <c r="FB639" i="5"/>
  <c r="DZ644" i="5"/>
  <c r="EN644" i="5"/>
  <c r="EN646" i="5"/>
  <c r="DR647" i="5"/>
  <c r="EX647" i="5"/>
  <c r="EL648" i="5"/>
  <c r="EL649" i="5"/>
  <c r="DX650" i="5"/>
  <c r="EF650" i="5"/>
  <c r="ER650" i="5"/>
  <c r="EX650" i="5"/>
  <c r="DJ637" i="5"/>
  <c r="DJ638" i="5"/>
  <c r="DJ639" i="5"/>
  <c r="DG651" i="5"/>
  <c r="DF651" i="5" s="1"/>
  <c r="DG650" i="5"/>
  <c r="DP650" i="5" s="1"/>
  <c r="DD650" i="5"/>
  <c r="DH650" i="5"/>
  <c r="DG649" i="5"/>
  <c r="DL649" i="5" s="1"/>
  <c r="DH648" i="5"/>
  <c r="DG647" i="5"/>
  <c r="DV647" i="5" s="1"/>
  <c r="DG648" i="5"/>
  <c r="DX648" i="5" s="1"/>
  <c r="DG646" i="5"/>
  <c r="EF646" i="5" s="1"/>
  <c r="DG644" i="5"/>
  <c r="DV644" i="5" s="1"/>
  <c r="DG645" i="5"/>
  <c r="DR645" i="5" s="1"/>
  <c r="DG643" i="5"/>
  <c r="DL643" i="5" s="1"/>
  <c r="DF637" i="5"/>
  <c r="DF638" i="5"/>
  <c r="DF639" i="5"/>
  <c r="DG641" i="5"/>
  <c r="ET641" i="5" s="1"/>
  <c r="DG642" i="5"/>
  <c r="DZ642" i="5" s="1"/>
  <c r="DG640" i="5"/>
  <c r="EF640" i="5" s="1"/>
  <c r="DH637" i="5"/>
  <c r="DH638" i="5"/>
  <c r="DH639" i="5"/>
  <c r="DD637" i="5"/>
  <c r="DD638" i="5"/>
  <c r="DD639" i="5"/>
  <c r="AN637" i="5"/>
  <c r="AP637" i="5"/>
  <c r="AR637" i="5"/>
  <c r="AT637" i="5"/>
  <c r="AV637" i="5"/>
  <c r="AX637" i="5"/>
  <c r="AZ637" i="5"/>
  <c r="BB637" i="5"/>
  <c r="BD637" i="5"/>
  <c r="BF637" i="5"/>
  <c r="BH637" i="5"/>
  <c r="BJ637" i="5"/>
  <c r="BL637" i="5"/>
  <c r="BN637" i="5"/>
  <c r="BP637" i="5"/>
  <c r="BR637" i="5"/>
  <c r="BT637" i="5"/>
  <c r="AN638" i="5"/>
  <c r="AP638" i="5"/>
  <c r="AR638" i="5"/>
  <c r="AT638" i="5"/>
  <c r="AV638" i="5"/>
  <c r="AX638" i="5"/>
  <c r="AZ638" i="5"/>
  <c r="BB638" i="5"/>
  <c r="BD638" i="5"/>
  <c r="BF638" i="5"/>
  <c r="BH638" i="5"/>
  <c r="BJ638" i="5"/>
  <c r="BL638" i="5"/>
  <c r="BN638" i="5"/>
  <c r="BP638" i="5"/>
  <c r="BR638" i="5"/>
  <c r="BT638" i="5"/>
  <c r="AN639" i="5"/>
  <c r="AP639" i="5"/>
  <c r="AR639" i="5"/>
  <c r="AT639" i="5"/>
  <c r="AV639" i="5"/>
  <c r="AX639" i="5"/>
  <c r="AZ639" i="5"/>
  <c r="BB639" i="5"/>
  <c r="BD639" i="5"/>
  <c r="BF639" i="5"/>
  <c r="BH639" i="5"/>
  <c r="BJ639" i="5"/>
  <c r="BL639" i="5"/>
  <c r="BN639" i="5"/>
  <c r="BP639" i="5"/>
  <c r="BR639" i="5"/>
  <c r="BT639" i="5"/>
  <c r="AN640" i="5"/>
  <c r="AP640" i="5"/>
  <c r="AR640" i="5"/>
  <c r="AT640" i="5"/>
  <c r="AV640" i="5"/>
  <c r="AX640" i="5"/>
  <c r="AZ640" i="5"/>
  <c r="BB640" i="5"/>
  <c r="BD640" i="5"/>
  <c r="BF640" i="5"/>
  <c r="BH640" i="5"/>
  <c r="BJ640" i="5"/>
  <c r="BL640" i="5"/>
  <c r="BN640" i="5"/>
  <c r="BP640" i="5"/>
  <c r="BR640" i="5"/>
  <c r="BT640" i="5"/>
  <c r="AN641" i="5"/>
  <c r="AP641" i="5"/>
  <c r="AR641" i="5"/>
  <c r="AT641" i="5"/>
  <c r="AV641" i="5"/>
  <c r="AX641" i="5"/>
  <c r="AZ641" i="5"/>
  <c r="BB641" i="5"/>
  <c r="BD641" i="5"/>
  <c r="BF641" i="5"/>
  <c r="BH641" i="5"/>
  <c r="BJ641" i="5"/>
  <c r="BL641" i="5"/>
  <c r="BN641" i="5"/>
  <c r="BP641" i="5"/>
  <c r="BR641" i="5"/>
  <c r="BT641" i="5"/>
  <c r="AN642" i="5"/>
  <c r="AP642" i="5"/>
  <c r="AR642" i="5"/>
  <c r="AT642" i="5"/>
  <c r="AV642" i="5"/>
  <c r="AX642" i="5"/>
  <c r="AZ642" i="5"/>
  <c r="BB642" i="5"/>
  <c r="BD642" i="5"/>
  <c r="BF642" i="5"/>
  <c r="BH642" i="5"/>
  <c r="BJ642" i="5"/>
  <c r="BL642" i="5"/>
  <c r="BN642" i="5"/>
  <c r="BP642" i="5"/>
  <c r="BR642" i="5"/>
  <c r="BT642" i="5"/>
  <c r="AN643" i="5"/>
  <c r="AP643" i="5"/>
  <c r="AR643" i="5"/>
  <c r="AT643" i="5"/>
  <c r="AV643" i="5"/>
  <c r="AX643" i="5"/>
  <c r="AZ643" i="5"/>
  <c r="BB643" i="5"/>
  <c r="BD643" i="5"/>
  <c r="BF643" i="5"/>
  <c r="BH643" i="5"/>
  <c r="BJ643" i="5"/>
  <c r="BL643" i="5"/>
  <c r="BN643" i="5"/>
  <c r="BP643" i="5"/>
  <c r="BR643" i="5"/>
  <c r="BT643" i="5"/>
  <c r="AN644" i="5"/>
  <c r="AP644" i="5"/>
  <c r="AR644" i="5"/>
  <c r="AT644" i="5"/>
  <c r="AV644" i="5"/>
  <c r="AX644" i="5"/>
  <c r="AZ644" i="5"/>
  <c r="BB644" i="5"/>
  <c r="BD644" i="5"/>
  <c r="BF644" i="5"/>
  <c r="BH644" i="5"/>
  <c r="BJ644" i="5"/>
  <c r="BL644" i="5"/>
  <c r="BN644" i="5"/>
  <c r="BP644" i="5"/>
  <c r="BR644" i="5"/>
  <c r="BT644" i="5"/>
  <c r="AN645" i="5"/>
  <c r="AP645" i="5"/>
  <c r="AR645" i="5"/>
  <c r="AT645" i="5"/>
  <c r="AV645" i="5"/>
  <c r="AX645" i="5"/>
  <c r="AZ645" i="5"/>
  <c r="BB645" i="5"/>
  <c r="BD645" i="5"/>
  <c r="BF645" i="5"/>
  <c r="BH645" i="5"/>
  <c r="BJ645" i="5"/>
  <c r="BL645" i="5"/>
  <c r="BN645" i="5"/>
  <c r="BP645" i="5"/>
  <c r="BR645" i="5"/>
  <c r="BT645" i="5"/>
  <c r="AN646" i="5"/>
  <c r="AP646" i="5"/>
  <c r="AR646" i="5"/>
  <c r="AT646" i="5"/>
  <c r="AV646" i="5"/>
  <c r="AX646" i="5"/>
  <c r="AZ646" i="5"/>
  <c r="BB646" i="5"/>
  <c r="BD646" i="5"/>
  <c r="BF646" i="5"/>
  <c r="BH646" i="5"/>
  <c r="BJ646" i="5"/>
  <c r="BL646" i="5"/>
  <c r="BN646" i="5"/>
  <c r="BP646" i="5"/>
  <c r="BR646" i="5"/>
  <c r="BT646" i="5"/>
  <c r="AN647" i="5"/>
  <c r="AP647" i="5"/>
  <c r="AR647" i="5"/>
  <c r="AT647" i="5"/>
  <c r="AV647" i="5"/>
  <c r="AX647" i="5"/>
  <c r="AZ647" i="5"/>
  <c r="BB647" i="5"/>
  <c r="BD647" i="5"/>
  <c r="BF647" i="5"/>
  <c r="BH647" i="5"/>
  <c r="BJ647" i="5"/>
  <c r="BL647" i="5"/>
  <c r="BN647" i="5"/>
  <c r="BP647" i="5"/>
  <c r="BR647" i="5"/>
  <c r="BT647" i="5"/>
  <c r="AN648" i="5"/>
  <c r="AP648" i="5"/>
  <c r="AR648" i="5"/>
  <c r="AT648" i="5"/>
  <c r="AV648" i="5"/>
  <c r="AX648" i="5"/>
  <c r="AZ648" i="5"/>
  <c r="BB648" i="5"/>
  <c r="BD648" i="5"/>
  <c r="BF648" i="5"/>
  <c r="BH648" i="5"/>
  <c r="BJ648" i="5"/>
  <c r="BL648" i="5"/>
  <c r="BN648" i="5"/>
  <c r="BP648" i="5"/>
  <c r="BR648" i="5"/>
  <c r="BT648" i="5"/>
  <c r="AN649" i="5"/>
  <c r="AP649" i="5"/>
  <c r="AR649" i="5"/>
  <c r="AT649" i="5"/>
  <c r="AV649" i="5"/>
  <c r="AX649" i="5"/>
  <c r="AZ649" i="5"/>
  <c r="BB649" i="5"/>
  <c r="BD649" i="5"/>
  <c r="BF649" i="5"/>
  <c r="BH649" i="5"/>
  <c r="BJ649" i="5"/>
  <c r="BL649" i="5"/>
  <c r="BN649" i="5"/>
  <c r="BP649" i="5"/>
  <c r="BR649" i="5"/>
  <c r="BT649" i="5"/>
  <c r="AN650" i="5"/>
  <c r="AP650" i="5"/>
  <c r="AR650" i="5"/>
  <c r="AT650" i="5"/>
  <c r="AV650" i="5"/>
  <c r="AX650" i="5"/>
  <c r="AZ650" i="5"/>
  <c r="BB650" i="5"/>
  <c r="BD650" i="5"/>
  <c r="BF650" i="5"/>
  <c r="BH650" i="5"/>
  <c r="BJ650" i="5"/>
  <c r="BL650" i="5"/>
  <c r="BN650" i="5"/>
  <c r="BP650" i="5"/>
  <c r="BR650" i="5"/>
  <c r="BT650" i="5"/>
  <c r="AN651" i="5"/>
  <c r="AP651" i="5"/>
  <c r="AR651" i="5"/>
  <c r="AT651" i="5"/>
  <c r="AV651" i="5"/>
  <c r="AX651" i="5"/>
  <c r="AZ651" i="5"/>
  <c r="BB651" i="5"/>
  <c r="BD651" i="5"/>
  <c r="BF651" i="5"/>
  <c r="BH651" i="5"/>
  <c r="BJ651" i="5"/>
  <c r="BL651" i="5"/>
  <c r="BN651" i="5"/>
  <c r="BP651" i="5"/>
  <c r="BR651" i="5"/>
  <c r="BT651" i="5"/>
  <c r="AF637" i="5"/>
  <c r="AH637" i="5"/>
  <c r="AJ637" i="5"/>
  <c r="AL637" i="5"/>
  <c r="AF638" i="5"/>
  <c r="AH638" i="5"/>
  <c r="AJ638" i="5"/>
  <c r="AL638" i="5"/>
  <c r="AF639" i="5"/>
  <c r="AH639" i="5"/>
  <c r="AJ639" i="5"/>
  <c r="AL639" i="5"/>
  <c r="AF640" i="5"/>
  <c r="AH640" i="5"/>
  <c r="AJ640" i="5"/>
  <c r="AL640" i="5"/>
  <c r="AF641" i="5"/>
  <c r="AH641" i="5"/>
  <c r="AJ641" i="5"/>
  <c r="AL641" i="5"/>
  <c r="AF642" i="5"/>
  <c r="AH642" i="5"/>
  <c r="AJ642" i="5"/>
  <c r="AL642" i="5"/>
  <c r="AF643" i="5"/>
  <c r="AH643" i="5"/>
  <c r="AJ643" i="5"/>
  <c r="AL643" i="5"/>
  <c r="AF644" i="5"/>
  <c r="AH644" i="5"/>
  <c r="AJ644" i="5"/>
  <c r="AL644" i="5"/>
  <c r="AF645" i="5"/>
  <c r="AH645" i="5"/>
  <c r="AJ645" i="5"/>
  <c r="AL645" i="5"/>
  <c r="AF646" i="5"/>
  <c r="AH646" i="5"/>
  <c r="AJ646" i="5"/>
  <c r="AL646" i="5"/>
  <c r="AF647" i="5"/>
  <c r="AH647" i="5"/>
  <c r="AJ647" i="5"/>
  <c r="AL647" i="5"/>
  <c r="AF648" i="5"/>
  <c r="AH648" i="5"/>
  <c r="AJ648" i="5"/>
  <c r="AL648" i="5"/>
  <c r="AF649" i="5"/>
  <c r="AH649" i="5"/>
  <c r="AJ649" i="5"/>
  <c r="AL649" i="5"/>
  <c r="AF650" i="5"/>
  <c r="AH650" i="5"/>
  <c r="AJ650" i="5"/>
  <c r="AL650" i="5"/>
  <c r="AF651" i="5"/>
  <c r="AH651" i="5"/>
  <c r="AJ651" i="5"/>
  <c r="AL651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Z637" i="5"/>
  <c r="AB637" i="5"/>
  <c r="Z638" i="5"/>
  <c r="AB638" i="5"/>
  <c r="Z639" i="5"/>
  <c r="AB639" i="5"/>
  <c r="Z640" i="5"/>
  <c r="AB640" i="5"/>
  <c r="Z641" i="5"/>
  <c r="AB641" i="5"/>
  <c r="Z642" i="5"/>
  <c r="AB642" i="5"/>
  <c r="Z643" i="5"/>
  <c r="AB643" i="5"/>
  <c r="Z644" i="5"/>
  <c r="AB644" i="5"/>
  <c r="Z645" i="5"/>
  <c r="AB645" i="5"/>
  <c r="Z646" i="5"/>
  <c r="AB646" i="5"/>
  <c r="Z647" i="5"/>
  <c r="AB647" i="5"/>
  <c r="Z648" i="5"/>
  <c r="AB648" i="5"/>
  <c r="Z649" i="5"/>
  <c r="AB649" i="5"/>
  <c r="Z650" i="5"/>
  <c r="AB650" i="5"/>
  <c r="Z651" i="5"/>
  <c r="AB651" i="5"/>
  <c r="R637" i="5"/>
  <c r="T637" i="5"/>
  <c r="V637" i="5"/>
  <c r="R638" i="5"/>
  <c r="T638" i="5"/>
  <c r="V638" i="5"/>
  <c r="R639" i="5"/>
  <c r="T639" i="5"/>
  <c r="V639" i="5"/>
  <c r="R640" i="5"/>
  <c r="T640" i="5"/>
  <c r="V640" i="5"/>
  <c r="R641" i="5"/>
  <c r="T641" i="5"/>
  <c r="V641" i="5"/>
  <c r="R642" i="5"/>
  <c r="T642" i="5"/>
  <c r="V642" i="5"/>
  <c r="R643" i="5"/>
  <c r="T643" i="5"/>
  <c r="V643" i="5"/>
  <c r="R644" i="5"/>
  <c r="T644" i="5"/>
  <c r="V644" i="5"/>
  <c r="R645" i="5"/>
  <c r="T645" i="5"/>
  <c r="V645" i="5"/>
  <c r="R646" i="5"/>
  <c r="T646" i="5"/>
  <c r="V646" i="5"/>
  <c r="R647" i="5"/>
  <c r="T647" i="5"/>
  <c r="V647" i="5"/>
  <c r="R648" i="5"/>
  <c r="T648" i="5"/>
  <c r="V648" i="5"/>
  <c r="R649" i="5"/>
  <c r="T649" i="5"/>
  <c r="V649" i="5"/>
  <c r="R650" i="5"/>
  <c r="T650" i="5"/>
  <c r="V650" i="5"/>
  <c r="R651" i="5"/>
  <c r="T651" i="5"/>
  <c r="V651" i="5"/>
  <c r="N637" i="5"/>
  <c r="P637" i="5"/>
  <c r="N638" i="5"/>
  <c r="P638" i="5"/>
  <c r="N639" i="5"/>
  <c r="P639" i="5"/>
  <c r="N640" i="5"/>
  <c r="P640" i="5"/>
  <c r="N641" i="5"/>
  <c r="P641" i="5"/>
  <c r="N642" i="5"/>
  <c r="P642" i="5"/>
  <c r="N643" i="5"/>
  <c r="P643" i="5"/>
  <c r="N644" i="5"/>
  <c r="P644" i="5"/>
  <c r="N645" i="5"/>
  <c r="P645" i="5"/>
  <c r="N646" i="5"/>
  <c r="P646" i="5"/>
  <c r="N647" i="5"/>
  <c r="P647" i="5"/>
  <c r="N648" i="5"/>
  <c r="P648" i="5"/>
  <c r="N649" i="5"/>
  <c r="P649" i="5"/>
  <c r="N650" i="5"/>
  <c r="P650" i="5"/>
  <c r="N651" i="5"/>
  <c r="P651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G641" i="5"/>
  <c r="G642" i="5"/>
  <c r="G640" i="5"/>
  <c r="G647" i="5"/>
  <c r="G648" i="5"/>
  <c r="G646" i="5"/>
  <c r="G638" i="5"/>
  <c r="G639" i="5"/>
  <c r="G637" i="5"/>
  <c r="I651" i="5"/>
  <c r="J651" i="5" s="1"/>
  <c r="I650" i="5"/>
  <c r="J650" i="5" s="1"/>
  <c r="I648" i="5"/>
  <c r="J648" i="5" s="1"/>
  <c r="I647" i="5"/>
  <c r="J647" i="5" s="1"/>
  <c r="I646" i="5"/>
  <c r="J646" i="5" s="1"/>
  <c r="I645" i="5"/>
  <c r="J645" i="5" s="1"/>
  <c r="I642" i="5"/>
  <c r="J642" i="5" s="1"/>
  <c r="AC636" i="5"/>
  <c r="X636" i="5" s="1"/>
  <c r="AC635" i="5"/>
  <c r="X635" i="5" s="1"/>
  <c r="I639" i="5"/>
  <c r="J639" i="5" s="1"/>
  <c r="I637" i="5"/>
  <c r="J637" i="5" s="1"/>
  <c r="DJ632" i="5"/>
  <c r="DL632" i="5"/>
  <c r="DN632" i="5"/>
  <c r="DP632" i="5"/>
  <c r="DR632" i="5"/>
  <c r="DT632" i="5"/>
  <c r="DV632" i="5"/>
  <c r="DX632" i="5"/>
  <c r="DZ632" i="5"/>
  <c r="EB632" i="5"/>
  <c r="ED632" i="5"/>
  <c r="EF632" i="5"/>
  <c r="EH632" i="5"/>
  <c r="EJ632" i="5"/>
  <c r="EL632" i="5"/>
  <c r="EN632" i="5"/>
  <c r="EP632" i="5"/>
  <c r="ER632" i="5"/>
  <c r="ET632" i="5"/>
  <c r="EV632" i="5"/>
  <c r="EX632" i="5"/>
  <c r="EZ632" i="5"/>
  <c r="FB632" i="5"/>
  <c r="DJ633" i="5"/>
  <c r="DL633" i="5"/>
  <c r="DN633" i="5"/>
  <c r="DP633" i="5"/>
  <c r="DR633" i="5"/>
  <c r="DT633" i="5"/>
  <c r="DV633" i="5"/>
  <c r="DX633" i="5"/>
  <c r="DZ633" i="5"/>
  <c r="EB633" i="5"/>
  <c r="ED633" i="5"/>
  <c r="EF633" i="5"/>
  <c r="EH633" i="5"/>
  <c r="EJ633" i="5"/>
  <c r="EL633" i="5"/>
  <c r="EN633" i="5"/>
  <c r="EP633" i="5"/>
  <c r="ER633" i="5"/>
  <c r="ET633" i="5"/>
  <c r="EV633" i="5"/>
  <c r="EX633" i="5"/>
  <c r="EZ633" i="5"/>
  <c r="FB633" i="5"/>
  <c r="DJ634" i="5"/>
  <c r="DL634" i="5"/>
  <c r="DN634" i="5"/>
  <c r="DP634" i="5"/>
  <c r="DR634" i="5"/>
  <c r="DT634" i="5"/>
  <c r="DV634" i="5"/>
  <c r="DX634" i="5"/>
  <c r="DZ634" i="5"/>
  <c r="EB634" i="5"/>
  <c r="ED634" i="5"/>
  <c r="EF634" i="5"/>
  <c r="EH634" i="5"/>
  <c r="EJ634" i="5"/>
  <c r="EL634" i="5"/>
  <c r="EN634" i="5"/>
  <c r="EP634" i="5"/>
  <c r="ER634" i="5"/>
  <c r="ET634" i="5"/>
  <c r="EV634" i="5"/>
  <c r="EX634" i="5"/>
  <c r="EZ634" i="5"/>
  <c r="FB634" i="5"/>
  <c r="DJ635" i="5"/>
  <c r="DL635" i="5"/>
  <c r="DN635" i="5"/>
  <c r="DP635" i="5"/>
  <c r="DR635" i="5"/>
  <c r="DT635" i="5"/>
  <c r="DV635" i="5"/>
  <c r="DX635" i="5"/>
  <c r="DZ635" i="5"/>
  <c r="EB635" i="5"/>
  <c r="ED635" i="5"/>
  <c r="EF635" i="5"/>
  <c r="EH635" i="5"/>
  <c r="EJ635" i="5"/>
  <c r="EL635" i="5"/>
  <c r="EN635" i="5"/>
  <c r="EP635" i="5"/>
  <c r="ER635" i="5"/>
  <c r="ET635" i="5"/>
  <c r="EV635" i="5"/>
  <c r="EX635" i="5"/>
  <c r="EZ635" i="5"/>
  <c r="FB635" i="5"/>
  <c r="DJ636" i="5"/>
  <c r="DL636" i="5"/>
  <c r="DN636" i="5"/>
  <c r="DP636" i="5"/>
  <c r="DR636" i="5"/>
  <c r="DT636" i="5"/>
  <c r="DV636" i="5"/>
  <c r="DX636" i="5"/>
  <c r="DZ636" i="5"/>
  <c r="EB636" i="5"/>
  <c r="ED636" i="5"/>
  <c r="EF636" i="5"/>
  <c r="EH636" i="5"/>
  <c r="EJ636" i="5"/>
  <c r="EL636" i="5"/>
  <c r="EN636" i="5"/>
  <c r="EP636" i="5"/>
  <c r="ER636" i="5"/>
  <c r="ET636" i="5"/>
  <c r="EV636" i="5"/>
  <c r="EX636" i="5"/>
  <c r="EZ636" i="5"/>
  <c r="FB636" i="5"/>
  <c r="DF632" i="5"/>
  <c r="DH632" i="5"/>
  <c r="DF633" i="5"/>
  <c r="DH633" i="5"/>
  <c r="DF634" i="5"/>
  <c r="DH634" i="5"/>
  <c r="DF635" i="5"/>
  <c r="DH635" i="5"/>
  <c r="DF636" i="5"/>
  <c r="DH636" i="5"/>
  <c r="DD632" i="5"/>
  <c r="DD633" i="5"/>
  <c r="DD634" i="5"/>
  <c r="DD635" i="5"/>
  <c r="DD636" i="5"/>
  <c r="N633" i="5"/>
  <c r="P633" i="5"/>
  <c r="R633" i="5"/>
  <c r="T633" i="5"/>
  <c r="V633" i="5"/>
  <c r="X633" i="5"/>
  <c r="Z633" i="5"/>
  <c r="AB633" i="5"/>
  <c r="N634" i="5"/>
  <c r="P634" i="5"/>
  <c r="R634" i="5"/>
  <c r="T634" i="5"/>
  <c r="V634" i="5"/>
  <c r="X634" i="5"/>
  <c r="Z634" i="5"/>
  <c r="AB634" i="5"/>
  <c r="N635" i="5"/>
  <c r="P635" i="5"/>
  <c r="R635" i="5"/>
  <c r="T635" i="5"/>
  <c r="V635" i="5"/>
  <c r="AB635" i="5"/>
  <c r="AD632" i="5"/>
  <c r="AF632" i="5"/>
  <c r="AH632" i="5"/>
  <c r="AJ632" i="5"/>
  <c r="AL632" i="5"/>
  <c r="AN632" i="5"/>
  <c r="AP632" i="5"/>
  <c r="AR632" i="5"/>
  <c r="AT632" i="5"/>
  <c r="AV632" i="5"/>
  <c r="AX632" i="5"/>
  <c r="AZ632" i="5"/>
  <c r="BB632" i="5"/>
  <c r="BD632" i="5"/>
  <c r="BF632" i="5"/>
  <c r="BH632" i="5"/>
  <c r="BJ632" i="5"/>
  <c r="BL632" i="5"/>
  <c r="BN632" i="5"/>
  <c r="BP632" i="5"/>
  <c r="BR632" i="5"/>
  <c r="BT632" i="5"/>
  <c r="AD633" i="5"/>
  <c r="AF633" i="5"/>
  <c r="AH633" i="5"/>
  <c r="AJ633" i="5"/>
  <c r="AL633" i="5"/>
  <c r="AN633" i="5"/>
  <c r="AP633" i="5"/>
  <c r="AR633" i="5"/>
  <c r="AT633" i="5"/>
  <c r="AV633" i="5"/>
  <c r="AX633" i="5"/>
  <c r="AZ633" i="5"/>
  <c r="BB633" i="5"/>
  <c r="BD633" i="5"/>
  <c r="BF633" i="5"/>
  <c r="BH633" i="5"/>
  <c r="BJ633" i="5"/>
  <c r="BL633" i="5"/>
  <c r="BN633" i="5"/>
  <c r="BP633" i="5"/>
  <c r="BR633" i="5"/>
  <c r="BT633" i="5"/>
  <c r="AD634" i="5"/>
  <c r="AF634" i="5"/>
  <c r="AH634" i="5"/>
  <c r="AJ634" i="5"/>
  <c r="AL634" i="5"/>
  <c r="AN634" i="5"/>
  <c r="AP634" i="5"/>
  <c r="AR634" i="5"/>
  <c r="AT634" i="5"/>
  <c r="AV634" i="5"/>
  <c r="AX634" i="5"/>
  <c r="AZ634" i="5"/>
  <c r="BB634" i="5"/>
  <c r="BD634" i="5"/>
  <c r="BF634" i="5"/>
  <c r="BH634" i="5"/>
  <c r="BJ634" i="5"/>
  <c r="BL634" i="5"/>
  <c r="BN634" i="5"/>
  <c r="BP634" i="5"/>
  <c r="BR634" i="5"/>
  <c r="BT634" i="5"/>
  <c r="AD635" i="5"/>
  <c r="AF635" i="5"/>
  <c r="AH635" i="5"/>
  <c r="AN635" i="5"/>
  <c r="AP635" i="5"/>
  <c r="AR635" i="5"/>
  <c r="AT635" i="5"/>
  <c r="AV635" i="5"/>
  <c r="AX635" i="5"/>
  <c r="BD635" i="5"/>
  <c r="BF635" i="5"/>
  <c r="BH635" i="5"/>
  <c r="BJ635" i="5"/>
  <c r="BL635" i="5"/>
  <c r="BN635" i="5"/>
  <c r="BT635" i="5"/>
  <c r="AJ636" i="5"/>
  <c r="AZ636" i="5"/>
  <c r="BP636" i="5"/>
  <c r="AB632" i="5"/>
  <c r="R632" i="5"/>
  <c r="T632" i="5"/>
  <c r="V632" i="5"/>
  <c r="X632" i="5"/>
  <c r="Z632" i="5"/>
  <c r="N632" i="5"/>
  <c r="P632" i="5"/>
  <c r="H633" i="5"/>
  <c r="H634" i="5"/>
  <c r="H635" i="5"/>
  <c r="H636" i="5"/>
  <c r="H632" i="5"/>
  <c r="I636" i="5"/>
  <c r="I635" i="5"/>
  <c r="I634" i="5"/>
  <c r="I633" i="5"/>
  <c r="J633" i="5" s="1"/>
  <c r="I632" i="5"/>
  <c r="K629" i="5"/>
  <c r="K628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77" i="5"/>
  <c r="K576" i="5"/>
  <c r="K575" i="5"/>
  <c r="K574" i="5"/>
  <c r="K573" i="5"/>
  <c r="K572" i="5"/>
  <c r="K571" i="5"/>
  <c r="K570" i="5"/>
  <c r="K569" i="5"/>
  <c r="K568" i="5"/>
  <c r="K567" i="5"/>
  <c r="K566" i="5"/>
  <c r="K565" i="5"/>
  <c r="K564" i="5"/>
  <c r="K563" i="5"/>
  <c r="K562" i="5"/>
  <c r="K561" i="5"/>
  <c r="K560" i="5"/>
  <c r="K559" i="5"/>
  <c r="K558" i="5"/>
  <c r="K557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536" i="5"/>
  <c r="K535" i="5"/>
  <c r="K534" i="5"/>
  <c r="K533" i="5"/>
  <c r="K532" i="5"/>
  <c r="K531" i="5"/>
  <c r="K530" i="5"/>
  <c r="K524" i="5"/>
  <c r="K523" i="5"/>
  <c r="K522" i="5"/>
  <c r="K521" i="5"/>
  <c r="K520" i="5"/>
  <c r="K519" i="5"/>
  <c r="K515" i="5"/>
  <c r="K514" i="5"/>
  <c r="K513" i="5"/>
  <c r="K512" i="5"/>
  <c r="K511" i="5"/>
  <c r="K510" i="5"/>
  <c r="K509" i="5"/>
  <c r="K508" i="5"/>
  <c r="K507" i="5"/>
  <c r="K506" i="5"/>
  <c r="K505" i="5"/>
  <c r="K504" i="5"/>
  <c r="K503" i="5"/>
  <c r="K502" i="5"/>
  <c r="K501" i="5"/>
  <c r="K500" i="5"/>
  <c r="K467" i="5"/>
  <c r="K466" i="5"/>
  <c r="K465" i="5"/>
  <c r="K464" i="5"/>
  <c r="K463" i="5"/>
  <c r="K462" i="5"/>
  <c r="K461" i="5"/>
  <c r="K460" i="5"/>
  <c r="K459" i="5"/>
  <c r="K458" i="5"/>
  <c r="K457" i="5"/>
  <c r="K456" i="5"/>
  <c r="K455" i="5"/>
  <c r="K454" i="5"/>
  <c r="K453" i="5"/>
  <c r="K452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K420" i="5"/>
  <c r="K419" i="5"/>
  <c r="K418" i="5"/>
  <c r="K417" i="5"/>
  <c r="K416" i="5"/>
  <c r="K415" i="5"/>
  <c r="K414" i="5"/>
  <c r="K413" i="5"/>
  <c r="K412" i="5"/>
  <c r="K411" i="5"/>
  <c r="K410" i="5"/>
  <c r="K409" i="5"/>
  <c r="K408" i="5"/>
  <c r="K407" i="5"/>
  <c r="K406" i="5"/>
  <c r="K405" i="5"/>
  <c r="K404" i="5"/>
  <c r="K403" i="5"/>
  <c r="K402" i="5"/>
  <c r="K401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387" i="5"/>
  <c r="K386" i="5"/>
  <c r="K385" i="5"/>
  <c r="K384" i="5"/>
  <c r="K383" i="5"/>
  <c r="K382" i="5"/>
  <c r="K381" i="5"/>
  <c r="K380" i="5"/>
  <c r="K379" i="5"/>
  <c r="K378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62" i="5"/>
  <c r="K361" i="5"/>
  <c r="K360" i="5"/>
  <c r="K359" i="5"/>
  <c r="K358" i="5"/>
  <c r="K357" i="5"/>
  <c r="K356" i="5"/>
  <c r="K355" i="5"/>
  <c r="K354" i="5"/>
  <c r="K353" i="5"/>
  <c r="K352" i="5"/>
  <c r="K351" i="5"/>
  <c r="K350" i="5"/>
  <c r="K349" i="5"/>
  <c r="K348" i="5"/>
  <c r="K347" i="5"/>
  <c r="K346" i="5"/>
  <c r="K345" i="5"/>
  <c r="K344" i="5"/>
  <c r="K343" i="5"/>
  <c r="K342" i="5"/>
  <c r="K341" i="5"/>
  <c r="K340" i="5"/>
  <c r="K339" i="5"/>
  <c r="K338" i="5"/>
  <c r="K337" i="5"/>
  <c r="K336" i="5"/>
  <c r="K335" i="5"/>
  <c r="K334" i="5"/>
  <c r="K333" i="5"/>
  <c r="K332" i="5"/>
  <c r="K331" i="5"/>
  <c r="K327" i="5"/>
  <c r="K326" i="5"/>
  <c r="K325" i="5"/>
  <c r="K324" i="5"/>
  <c r="K323" i="5"/>
  <c r="K322" i="5"/>
  <c r="K321" i="5"/>
  <c r="K320" i="5"/>
  <c r="K315" i="5"/>
  <c r="K314" i="5"/>
  <c r="K313" i="5"/>
  <c r="K312" i="5"/>
  <c r="K311" i="5"/>
  <c r="K310" i="5"/>
  <c r="K308" i="5"/>
  <c r="K307" i="5"/>
  <c r="K305" i="5"/>
  <c r="K304" i="5"/>
  <c r="K303" i="5"/>
  <c r="K302" i="5"/>
  <c r="K301" i="5"/>
  <c r="K300" i="5"/>
  <c r="K299" i="5"/>
  <c r="K298" i="5"/>
  <c r="K297" i="5"/>
  <c r="K295" i="5"/>
  <c r="K294" i="5"/>
  <c r="K292" i="5"/>
  <c r="K291" i="5"/>
  <c r="K290" i="5"/>
  <c r="K288" i="5"/>
  <c r="K287" i="5"/>
  <c r="K285" i="5"/>
  <c r="K284" i="5"/>
  <c r="K282" i="5"/>
  <c r="K281" i="5"/>
  <c r="K279" i="5"/>
  <c r="K278" i="5"/>
  <c r="K276" i="5"/>
  <c r="K275" i="5"/>
  <c r="K273" i="5"/>
  <c r="K272" i="5"/>
  <c r="K270" i="5"/>
  <c r="K269" i="5"/>
  <c r="K267" i="5"/>
  <c r="K266" i="5"/>
  <c r="K264" i="5"/>
  <c r="K263" i="5"/>
  <c r="K262" i="5"/>
  <c r="K261" i="5"/>
  <c r="K259" i="5"/>
  <c r="K258" i="5"/>
  <c r="K256" i="5"/>
  <c r="K255" i="5"/>
  <c r="K253" i="5"/>
  <c r="K252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41" i="5"/>
  <c r="K40" i="5"/>
  <c r="K39" i="5"/>
  <c r="K38" i="5"/>
  <c r="K37" i="5"/>
  <c r="K36" i="5"/>
  <c r="K35" i="5"/>
  <c r="K22" i="5"/>
  <c r="K21" i="5"/>
  <c r="K20" i="5"/>
  <c r="K19" i="5"/>
  <c r="K18" i="5"/>
  <c r="K17" i="5"/>
  <c r="K16" i="5"/>
  <c r="K15" i="5"/>
  <c r="K14" i="5"/>
  <c r="K13" i="5"/>
  <c r="K12" i="5"/>
  <c r="K11" i="5"/>
  <c r="K10" i="5"/>
  <c r="K9" i="5"/>
  <c r="K8" i="5"/>
  <c r="K7" i="5"/>
  <c r="K6" i="5"/>
  <c r="K5" i="5"/>
  <c r="K4" i="5"/>
  <c r="K3" i="5"/>
  <c r="K2" i="5"/>
  <c r="DF631" i="5"/>
  <c r="DH631" i="5"/>
  <c r="DJ631" i="5"/>
  <c r="DL631" i="5"/>
  <c r="DN631" i="5"/>
  <c r="DP631" i="5"/>
  <c r="DR631" i="5"/>
  <c r="DT631" i="5"/>
  <c r="DV631" i="5"/>
  <c r="DX631" i="5"/>
  <c r="DZ631" i="5"/>
  <c r="EB631" i="5"/>
  <c r="ED631" i="5"/>
  <c r="EF631" i="5"/>
  <c r="EH631" i="5"/>
  <c r="EJ631" i="5"/>
  <c r="EL631" i="5"/>
  <c r="EN631" i="5"/>
  <c r="EP631" i="5"/>
  <c r="ER631" i="5"/>
  <c r="ET631" i="5"/>
  <c r="EV631" i="5"/>
  <c r="EX631" i="5"/>
  <c r="EZ631" i="5"/>
  <c r="FB631" i="5"/>
  <c r="DD631" i="5"/>
  <c r="AH631" i="5"/>
  <c r="AJ631" i="5"/>
  <c r="AL631" i="5"/>
  <c r="AN631" i="5"/>
  <c r="AP631" i="5"/>
  <c r="AR631" i="5"/>
  <c r="AT631" i="5"/>
  <c r="AV631" i="5"/>
  <c r="AX631" i="5"/>
  <c r="AZ631" i="5"/>
  <c r="BB631" i="5"/>
  <c r="BD631" i="5"/>
  <c r="BF631" i="5"/>
  <c r="BH631" i="5"/>
  <c r="BJ631" i="5"/>
  <c r="BL631" i="5"/>
  <c r="BN631" i="5"/>
  <c r="BP631" i="5"/>
  <c r="BR631" i="5"/>
  <c r="BT631" i="5"/>
  <c r="AF631" i="5"/>
  <c r="AD631" i="5"/>
  <c r="T631" i="5"/>
  <c r="V631" i="5"/>
  <c r="X631" i="5"/>
  <c r="Z631" i="5"/>
  <c r="AB631" i="5"/>
  <c r="N631" i="5"/>
  <c r="P631" i="5"/>
  <c r="R631" i="5"/>
  <c r="DF630" i="5"/>
  <c r="DC630" i="5"/>
  <c r="EZ630" i="5" s="1"/>
  <c r="AD630" i="5"/>
  <c r="AC630" i="5"/>
  <c r="BH630" i="5" s="1"/>
  <c r="DC629" i="5"/>
  <c r="EN629" i="5" s="1"/>
  <c r="BP629" i="5"/>
  <c r="AC629" i="5"/>
  <c r="BH629" i="5" s="1"/>
  <c r="P629" i="5"/>
  <c r="DC628" i="5"/>
  <c r="AC628" i="5"/>
  <c r="BL628" i="5" s="1"/>
  <c r="FB627" i="5"/>
  <c r="EZ627" i="5"/>
  <c r="EX627" i="5"/>
  <c r="EV627" i="5"/>
  <c r="ET627" i="5"/>
  <c r="ER627" i="5"/>
  <c r="EP627" i="5"/>
  <c r="EN627" i="5"/>
  <c r="EL627" i="5"/>
  <c r="EJ627" i="5"/>
  <c r="EH627" i="5"/>
  <c r="EF627" i="5"/>
  <c r="ED627" i="5"/>
  <c r="EB627" i="5"/>
  <c r="DZ627" i="5"/>
  <c r="DX627" i="5"/>
  <c r="DV627" i="5"/>
  <c r="DT627" i="5"/>
  <c r="DR627" i="5"/>
  <c r="DP627" i="5"/>
  <c r="DN627" i="5"/>
  <c r="DL627" i="5"/>
  <c r="DJ627" i="5"/>
  <c r="DH627" i="5"/>
  <c r="DF627" i="5"/>
  <c r="DD627" i="5"/>
  <c r="BT627" i="5"/>
  <c r="BR627" i="5"/>
  <c r="BP627" i="5"/>
  <c r="BN627" i="5"/>
  <c r="BL627" i="5"/>
  <c r="BJ627" i="5"/>
  <c r="BH627" i="5"/>
  <c r="BF627" i="5"/>
  <c r="BD627" i="5"/>
  <c r="BB627" i="5"/>
  <c r="AZ627" i="5"/>
  <c r="AX627" i="5"/>
  <c r="AV627" i="5"/>
  <c r="AT627" i="5"/>
  <c r="AR627" i="5"/>
  <c r="AP627" i="5"/>
  <c r="AN627" i="5"/>
  <c r="AL627" i="5"/>
  <c r="AJ627" i="5"/>
  <c r="AH627" i="5"/>
  <c r="AF627" i="5"/>
  <c r="AD627" i="5"/>
  <c r="AB627" i="5"/>
  <c r="Z627" i="5"/>
  <c r="X627" i="5"/>
  <c r="V627" i="5"/>
  <c r="T627" i="5"/>
  <c r="R627" i="5"/>
  <c r="P627" i="5"/>
  <c r="N627" i="5"/>
  <c r="FB626" i="5"/>
  <c r="EZ626" i="5"/>
  <c r="EX626" i="5"/>
  <c r="EV626" i="5"/>
  <c r="ET626" i="5"/>
  <c r="ER626" i="5"/>
  <c r="EP626" i="5"/>
  <c r="EN626" i="5"/>
  <c r="EL626" i="5"/>
  <c r="EJ626" i="5"/>
  <c r="EH626" i="5"/>
  <c r="EF626" i="5"/>
  <c r="ED626" i="5"/>
  <c r="EB626" i="5"/>
  <c r="DZ626" i="5"/>
  <c r="DX626" i="5"/>
  <c r="DV626" i="5"/>
  <c r="DT626" i="5"/>
  <c r="DR626" i="5"/>
  <c r="DP626" i="5"/>
  <c r="DN626" i="5"/>
  <c r="DL626" i="5"/>
  <c r="DJ626" i="5"/>
  <c r="DH626" i="5"/>
  <c r="DF626" i="5"/>
  <c r="DD626" i="5"/>
  <c r="BT626" i="5"/>
  <c r="BR626" i="5"/>
  <c r="BP626" i="5"/>
  <c r="BN626" i="5"/>
  <c r="BL626" i="5"/>
  <c r="BJ626" i="5"/>
  <c r="BH626" i="5"/>
  <c r="BF626" i="5"/>
  <c r="BD626" i="5"/>
  <c r="BB626" i="5"/>
  <c r="AZ626" i="5"/>
  <c r="AX626" i="5"/>
  <c r="AV626" i="5"/>
  <c r="AT626" i="5"/>
  <c r="AR626" i="5"/>
  <c r="AP626" i="5"/>
  <c r="AN626" i="5"/>
  <c r="AL626" i="5"/>
  <c r="AJ626" i="5"/>
  <c r="AH626" i="5"/>
  <c r="AF626" i="5"/>
  <c r="AD626" i="5"/>
  <c r="AB626" i="5"/>
  <c r="Z626" i="5"/>
  <c r="X626" i="5"/>
  <c r="V626" i="5"/>
  <c r="T626" i="5"/>
  <c r="R626" i="5"/>
  <c r="P626" i="5"/>
  <c r="N626" i="5"/>
  <c r="FB625" i="5"/>
  <c r="EZ625" i="5"/>
  <c r="EX625" i="5"/>
  <c r="EV625" i="5"/>
  <c r="ET625" i="5"/>
  <c r="ER625" i="5"/>
  <c r="EP625" i="5"/>
  <c r="EN625" i="5"/>
  <c r="EL625" i="5"/>
  <c r="EJ625" i="5"/>
  <c r="EH625" i="5"/>
  <c r="EF625" i="5"/>
  <c r="ED625" i="5"/>
  <c r="EB625" i="5"/>
  <c r="DZ625" i="5"/>
  <c r="DX625" i="5"/>
  <c r="DV625" i="5"/>
  <c r="DT625" i="5"/>
  <c r="DR625" i="5"/>
  <c r="DP625" i="5"/>
  <c r="DN625" i="5"/>
  <c r="DL625" i="5"/>
  <c r="DJ625" i="5"/>
  <c r="DH625" i="5"/>
  <c r="DF625" i="5"/>
  <c r="DD625" i="5"/>
  <c r="BT625" i="5"/>
  <c r="BR625" i="5"/>
  <c r="BP625" i="5"/>
  <c r="BN625" i="5"/>
  <c r="BL625" i="5"/>
  <c r="BJ625" i="5"/>
  <c r="BH625" i="5"/>
  <c r="BF625" i="5"/>
  <c r="BD625" i="5"/>
  <c r="BB625" i="5"/>
  <c r="AZ625" i="5"/>
  <c r="AX625" i="5"/>
  <c r="AV625" i="5"/>
  <c r="AT625" i="5"/>
  <c r="AR625" i="5"/>
  <c r="AP625" i="5"/>
  <c r="AN625" i="5"/>
  <c r="AL625" i="5"/>
  <c r="AJ625" i="5"/>
  <c r="AH625" i="5"/>
  <c r="AF625" i="5"/>
  <c r="AD625" i="5"/>
  <c r="AB625" i="5"/>
  <c r="Z625" i="5"/>
  <c r="X625" i="5"/>
  <c r="V625" i="5"/>
  <c r="T625" i="5"/>
  <c r="R625" i="5"/>
  <c r="P625" i="5"/>
  <c r="N625" i="5"/>
  <c r="FB624" i="5"/>
  <c r="EZ624" i="5"/>
  <c r="EX624" i="5"/>
  <c r="EV624" i="5"/>
  <c r="ET624" i="5"/>
  <c r="ER624" i="5"/>
  <c r="EP624" i="5"/>
  <c r="EN624" i="5"/>
  <c r="EL624" i="5"/>
  <c r="EJ624" i="5"/>
  <c r="EH624" i="5"/>
  <c r="EF624" i="5"/>
  <c r="ED624" i="5"/>
  <c r="EB624" i="5"/>
  <c r="DZ624" i="5"/>
  <c r="DX624" i="5"/>
  <c r="DV624" i="5"/>
  <c r="DT624" i="5"/>
  <c r="DR624" i="5"/>
  <c r="DP624" i="5"/>
  <c r="DN624" i="5"/>
  <c r="DL624" i="5"/>
  <c r="DJ624" i="5"/>
  <c r="DH624" i="5"/>
  <c r="DF624" i="5"/>
  <c r="DD624" i="5"/>
  <c r="BT624" i="5"/>
  <c r="BR624" i="5"/>
  <c r="BP624" i="5"/>
  <c r="BN624" i="5"/>
  <c r="BL624" i="5"/>
  <c r="BJ624" i="5"/>
  <c r="BH624" i="5"/>
  <c r="BF624" i="5"/>
  <c r="BD624" i="5"/>
  <c r="BB624" i="5"/>
  <c r="AZ624" i="5"/>
  <c r="AX624" i="5"/>
  <c r="AV624" i="5"/>
  <c r="AT624" i="5"/>
  <c r="AR624" i="5"/>
  <c r="AP624" i="5"/>
  <c r="AN624" i="5"/>
  <c r="AL624" i="5"/>
  <c r="AJ624" i="5"/>
  <c r="AH624" i="5"/>
  <c r="AF624" i="5"/>
  <c r="AD624" i="5"/>
  <c r="AB624" i="5"/>
  <c r="Z624" i="5"/>
  <c r="X624" i="5"/>
  <c r="V624" i="5"/>
  <c r="T624" i="5"/>
  <c r="R624" i="5"/>
  <c r="P624" i="5"/>
  <c r="N624" i="5"/>
  <c r="FB623" i="5"/>
  <c r="EZ623" i="5"/>
  <c r="EX623" i="5"/>
  <c r="EV623" i="5"/>
  <c r="ET623" i="5"/>
  <c r="ER623" i="5"/>
  <c r="EP623" i="5"/>
  <c r="EN623" i="5"/>
  <c r="EL623" i="5"/>
  <c r="EJ623" i="5"/>
  <c r="EH623" i="5"/>
  <c r="EF623" i="5"/>
  <c r="ED623" i="5"/>
  <c r="EB623" i="5"/>
  <c r="DZ623" i="5"/>
  <c r="DX623" i="5"/>
  <c r="DV623" i="5"/>
  <c r="DT623" i="5"/>
  <c r="DR623" i="5"/>
  <c r="DP623" i="5"/>
  <c r="DN623" i="5"/>
  <c r="DL623" i="5"/>
  <c r="DJ623" i="5"/>
  <c r="DH623" i="5"/>
  <c r="DF623" i="5"/>
  <c r="DD623" i="5"/>
  <c r="BT623" i="5"/>
  <c r="BR623" i="5"/>
  <c r="BP623" i="5"/>
  <c r="BN623" i="5"/>
  <c r="BL623" i="5"/>
  <c r="BJ623" i="5"/>
  <c r="BH623" i="5"/>
  <c r="BF623" i="5"/>
  <c r="BD623" i="5"/>
  <c r="BB623" i="5"/>
  <c r="AZ623" i="5"/>
  <c r="AX623" i="5"/>
  <c r="AV623" i="5"/>
  <c r="AT623" i="5"/>
  <c r="AR623" i="5"/>
  <c r="AP623" i="5"/>
  <c r="AN623" i="5"/>
  <c r="AL623" i="5"/>
  <c r="AJ623" i="5"/>
  <c r="AH623" i="5"/>
  <c r="AF623" i="5"/>
  <c r="AD623" i="5"/>
  <c r="AB623" i="5"/>
  <c r="Z623" i="5"/>
  <c r="X623" i="5"/>
  <c r="V623" i="5"/>
  <c r="T623" i="5"/>
  <c r="R623" i="5"/>
  <c r="P623" i="5"/>
  <c r="N623" i="5"/>
  <c r="FB622" i="5"/>
  <c r="EZ622" i="5"/>
  <c r="EX622" i="5"/>
  <c r="EV622" i="5"/>
  <c r="ET622" i="5"/>
  <c r="ER622" i="5"/>
  <c r="EP622" i="5"/>
  <c r="EN622" i="5"/>
  <c r="EL622" i="5"/>
  <c r="EJ622" i="5"/>
  <c r="EH622" i="5"/>
  <c r="EF622" i="5"/>
  <c r="ED622" i="5"/>
  <c r="EB622" i="5"/>
  <c r="DZ622" i="5"/>
  <c r="DX622" i="5"/>
  <c r="DV622" i="5"/>
  <c r="DT622" i="5"/>
  <c r="DR622" i="5"/>
  <c r="DP622" i="5"/>
  <c r="DN622" i="5"/>
  <c r="DL622" i="5"/>
  <c r="DJ622" i="5"/>
  <c r="DH622" i="5"/>
  <c r="DF622" i="5"/>
  <c r="DD622" i="5"/>
  <c r="BF622" i="5"/>
  <c r="W622" i="5"/>
  <c r="BR622" i="5" s="1"/>
  <c r="FB621" i="5"/>
  <c r="EZ621" i="5"/>
  <c r="EX621" i="5"/>
  <c r="EV621" i="5"/>
  <c r="ET621" i="5"/>
  <c r="ER621" i="5"/>
  <c r="EP621" i="5"/>
  <c r="EN621" i="5"/>
  <c r="EL621" i="5"/>
  <c r="EJ621" i="5"/>
  <c r="EH621" i="5"/>
  <c r="EF621" i="5"/>
  <c r="ED621" i="5"/>
  <c r="EB621" i="5"/>
  <c r="DZ621" i="5"/>
  <c r="DX621" i="5"/>
  <c r="DV621" i="5"/>
  <c r="DT621" i="5"/>
  <c r="DR621" i="5"/>
  <c r="DP621" i="5"/>
  <c r="DN621" i="5"/>
  <c r="DL621" i="5"/>
  <c r="DJ621" i="5"/>
  <c r="DH621" i="5"/>
  <c r="DF621" i="5"/>
  <c r="DD621" i="5"/>
  <c r="W621" i="5"/>
  <c r="BT621" i="5" s="1"/>
  <c r="FB620" i="5"/>
  <c r="EZ620" i="5"/>
  <c r="EX620" i="5"/>
  <c r="EV620" i="5"/>
  <c r="ET620" i="5"/>
  <c r="ER620" i="5"/>
  <c r="EP620" i="5"/>
  <c r="EN620" i="5"/>
  <c r="EL620" i="5"/>
  <c r="EJ620" i="5"/>
  <c r="EH620" i="5"/>
  <c r="EF620" i="5"/>
  <c r="ED620" i="5"/>
  <c r="EB620" i="5"/>
  <c r="DZ620" i="5"/>
  <c r="DX620" i="5"/>
  <c r="DV620" i="5"/>
  <c r="DT620" i="5"/>
  <c r="DR620" i="5"/>
  <c r="DP620" i="5"/>
  <c r="DN620" i="5"/>
  <c r="DL620" i="5"/>
  <c r="DJ620" i="5"/>
  <c r="DH620" i="5"/>
  <c r="DF620" i="5"/>
  <c r="DD620" i="5"/>
  <c r="BT620" i="5"/>
  <c r="BR620" i="5"/>
  <c r="BP620" i="5"/>
  <c r="BN620" i="5"/>
  <c r="BL620" i="5"/>
  <c r="BJ620" i="5"/>
  <c r="BH620" i="5"/>
  <c r="BF620" i="5"/>
  <c r="BD620" i="5"/>
  <c r="BB620" i="5"/>
  <c r="AZ620" i="5"/>
  <c r="AX620" i="5"/>
  <c r="AV620" i="5"/>
  <c r="AT620" i="5"/>
  <c r="AR620" i="5"/>
  <c r="AP620" i="5"/>
  <c r="AN620" i="5"/>
  <c r="AL620" i="5"/>
  <c r="AJ620" i="5"/>
  <c r="AH620" i="5"/>
  <c r="AF620" i="5"/>
  <c r="AD620" i="5"/>
  <c r="AB620" i="5"/>
  <c r="Z620" i="5"/>
  <c r="X620" i="5"/>
  <c r="V620" i="5"/>
  <c r="T620" i="5"/>
  <c r="R620" i="5"/>
  <c r="P620" i="5"/>
  <c r="N620" i="5"/>
  <c r="FB619" i="5"/>
  <c r="EZ619" i="5"/>
  <c r="EX619" i="5"/>
  <c r="EV619" i="5"/>
  <c r="ET619" i="5"/>
  <c r="ER619" i="5"/>
  <c r="EP619" i="5"/>
  <c r="EN619" i="5"/>
  <c r="EL619" i="5"/>
  <c r="EJ619" i="5"/>
  <c r="EH619" i="5"/>
  <c r="EF619" i="5"/>
  <c r="ED619" i="5"/>
  <c r="EB619" i="5"/>
  <c r="DZ619" i="5"/>
  <c r="DX619" i="5"/>
  <c r="DV619" i="5"/>
  <c r="DT619" i="5"/>
  <c r="DR619" i="5"/>
  <c r="DP619" i="5"/>
  <c r="DN619" i="5"/>
  <c r="DL619" i="5"/>
  <c r="DJ619" i="5"/>
  <c r="DH619" i="5"/>
  <c r="DF619" i="5"/>
  <c r="DD619" i="5"/>
  <c r="O619" i="5"/>
  <c r="BF619" i="5" s="1"/>
  <c r="FB618" i="5"/>
  <c r="EZ618" i="5"/>
  <c r="EX618" i="5"/>
  <c r="EV618" i="5"/>
  <c r="ET618" i="5"/>
  <c r="ER618" i="5"/>
  <c r="EP618" i="5"/>
  <c r="EN618" i="5"/>
  <c r="EL618" i="5"/>
  <c r="EJ618" i="5"/>
  <c r="EH618" i="5"/>
  <c r="EF618" i="5"/>
  <c r="ED618" i="5"/>
  <c r="EB618" i="5"/>
  <c r="DZ618" i="5"/>
  <c r="DX618" i="5"/>
  <c r="DV618" i="5"/>
  <c r="DT618" i="5"/>
  <c r="DR618" i="5"/>
  <c r="DP618" i="5"/>
  <c r="DN618" i="5"/>
  <c r="DL618" i="5"/>
  <c r="DJ618" i="5"/>
  <c r="DH618" i="5"/>
  <c r="DF618" i="5"/>
  <c r="DD618" i="5"/>
  <c r="O618" i="5"/>
  <c r="FB617" i="5"/>
  <c r="EZ617" i="5"/>
  <c r="EX617" i="5"/>
  <c r="EV617" i="5"/>
  <c r="ET617" i="5"/>
  <c r="ER617" i="5"/>
  <c r="EP617" i="5"/>
  <c r="EN617" i="5"/>
  <c r="EL617" i="5"/>
  <c r="EJ617" i="5"/>
  <c r="EH617" i="5"/>
  <c r="EF617" i="5"/>
  <c r="ED617" i="5"/>
  <c r="EB617" i="5"/>
  <c r="DZ617" i="5"/>
  <c r="DX617" i="5"/>
  <c r="DV617" i="5"/>
  <c r="DT617" i="5"/>
  <c r="DR617" i="5"/>
  <c r="DP617" i="5"/>
  <c r="DN617" i="5"/>
  <c r="DL617" i="5"/>
  <c r="DJ617" i="5"/>
  <c r="DH617" i="5"/>
  <c r="DF617" i="5"/>
  <c r="DD617" i="5"/>
  <c r="BN617" i="5"/>
  <c r="AX617" i="5"/>
  <c r="AJ617" i="5"/>
  <c r="AF617" i="5"/>
  <c r="AC617" i="5"/>
  <c r="BJ617" i="5" s="1"/>
  <c r="N617" i="5"/>
  <c r="FB616" i="5"/>
  <c r="EZ616" i="5"/>
  <c r="EX616" i="5"/>
  <c r="EV616" i="5"/>
  <c r="ET616" i="5"/>
  <c r="ER616" i="5"/>
  <c r="EP616" i="5"/>
  <c r="EN616" i="5"/>
  <c r="EL616" i="5"/>
  <c r="EJ616" i="5"/>
  <c r="EH616" i="5"/>
  <c r="EF616" i="5"/>
  <c r="ED616" i="5"/>
  <c r="EB616" i="5"/>
  <c r="DZ616" i="5"/>
  <c r="DX616" i="5"/>
  <c r="DV616" i="5"/>
  <c r="DT616" i="5"/>
  <c r="DR616" i="5"/>
  <c r="DP616" i="5"/>
  <c r="DN616" i="5"/>
  <c r="DL616" i="5"/>
  <c r="DJ616" i="5"/>
  <c r="DH616" i="5"/>
  <c r="DF616" i="5"/>
  <c r="DD616" i="5"/>
  <c r="AC616" i="5"/>
  <c r="BH616" i="5" s="1"/>
  <c r="FB615" i="5"/>
  <c r="EZ615" i="5"/>
  <c r="EX615" i="5"/>
  <c r="EV615" i="5"/>
  <c r="ET615" i="5"/>
  <c r="ER615" i="5"/>
  <c r="EP615" i="5"/>
  <c r="EN615" i="5"/>
  <c r="EL615" i="5"/>
  <c r="EJ615" i="5"/>
  <c r="EH615" i="5"/>
  <c r="EF615" i="5"/>
  <c r="ED615" i="5"/>
  <c r="EB615" i="5"/>
  <c r="DZ615" i="5"/>
  <c r="DX615" i="5"/>
  <c r="DV615" i="5"/>
  <c r="DT615" i="5"/>
  <c r="DR615" i="5"/>
  <c r="DP615" i="5"/>
  <c r="DN615" i="5"/>
  <c r="DL615" i="5"/>
  <c r="DJ615" i="5"/>
  <c r="DH615" i="5"/>
  <c r="DF615" i="5"/>
  <c r="DD615" i="5"/>
  <c r="AC615" i="5"/>
  <c r="AN615" i="5" s="1"/>
  <c r="FB614" i="5"/>
  <c r="EZ614" i="5"/>
  <c r="EX614" i="5"/>
  <c r="EV614" i="5"/>
  <c r="ET614" i="5"/>
  <c r="ER614" i="5"/>
  <c r="EP614" i="5"/>
  <c r="EN614" i="5"/>
  <c r="EL614" i="5"/>
  <c r="EJ614" i="5"/>
  <c r="EH614" i="5"/>
  <c r="EF614" i="5"/>
  <c r="ED614" i="5"/>
  <c r="EB614" i="5"/>
  <c r="DZ614" i="5"/>
  <c r="DX614" i="5"/>
  <c r="DV614" i="5"/>
  <c r="DT614" i="5"/>
  <c r="DR614" i="5"/>
  <c r="DP614" i="5"/>
  <c r="DN614" i="5"/>
  <c r="DL614" i="5"/>
  <c r="DJ614" i="5"/>
  <c r="DH614" i="5"/>
  <c r="DF614" i="5"/>
  <c r="DD614" i="5"/>
  <c r="AL614" i="5"/>
  <c r="AC614" i="5"/>
  <c r="BL614" i="5" s="1"/>
  <c r="FB613" i="5"/>
  <c r="EZ613" i="5"/>
  <c r="EX613" i="5"/>
  <c r="EV613" i="5"/>
  <c r="ET613" i="5"/>
  <c r="ER613" i="5"/>
  <c r="EP613" i="5"/>
  <c r="EN613" i="5"/>
  <c r="EL613" i="5"/>
  <c r="EJ613" i="5"/>
  <c r="EH613" i="5"/>
  <c r="EF613" i="5"/>
  <c r="ED613" i="5"/>
  <c r="EB613" i="5"/>
  <c r="DZ613" i="5"/>
  <c r="DX613" i="5"/>
  <c r="DV613" i="5"/>
  <c r="DT613" i="5"/>
  <c r="DR613" i="5"/>
  <c r="DP613" i="5"/>
  <c r="DN613" i="5"/>
  <c r="DL613" i="5"/>
  <c r="DJ613" i="5"/>
  <c r="DH613" i="5"/>
  <c r="DF613" i="5"/>
  <c r="DD613" i="5"/>
  <c r="AC613" i="5"/>
  <c r="AB613" i="5" s="1"/>
  <c r="FB612" i="5"/>
  <c r="EZ612" i="5"/>
  <c r="EX612" i="5"/>
  <c r="EV612" i="5"/>
  <c r="ET612" i="5"/>
  <c r="ER612" i="5"/>
  <c r="EP612" i="5"/>
  <c r="EN612" i="5"/>
  <c r="EL612" i="5"/>
  <c r="EJ612" i="5"/>
  <c r="EH612" i="5"/>
  <c r="EF612" i="5"/>
  <c r="ED612" i="5"/>
  <c r="EB612" i="5"/>
  <c r="DZ612" i="5"/>
  <c r="DX612" i="5"/>
  <c r="DV612" i="5"/>
  <c r="DT612" i="5"/>
  <c r="DR612" i="5"/>
  <c r="DP612" i="5"/>
  <c r="DN612" i="5"/>
  <c r="DL612" i="5"/>
  <c r="DJ612" i="5"/>
  <c r="DH612" i="5"/>
  <c r="DF612" i="5"/>
  <c r="DD612" i="5"/>
  <c r="AC612" i="5"/>
  <c r="AB612" i="5" s="1"/>
  <c r="FB611" i="5"/>
  <c r="EZ611" i="5"/>
  <c r="EX611" i="5"/>
  <c r="EV611" i="5"/>
  <c r="ET611" i="5"/>
  <c r="ER611" i="5"/>
  <c r="EP611" i="5"/>
  <c r="EN611" i="5"/>
  <c r="EL611" i="5"/>
  <c r="EJ611" i="5"/>
  <c r="EH611" i="5"/>
  <c r="EF611" i="5"/>
  <c r="ED611" i="5"/>
  <c r="EB611" i="5"/>
  <c r="DZ611" i="5"/>
  <c r="DX611" i="5"/>
  <c r="DV611" i="5"/>
  <c r="DT611" i="5"/>
  <c r="DR611" i="5"/>
  <c r="DP611" i="5"/>
  <c r="DN611" i="5"/>
  <c r="DL611" i="5"/>
  <c r="DJ611" i="5"/>
  <c r="DH611" i="5"/>
  <c r="DF611" i="5"/>
  <c r="DD611" i="5"/>
  <c r="AC611" i="5"/>
  <c r="BJ611" i="5" s="1"/>
  <c r="FB610" i="5"/>
  <c r="EZ610" i="5"/>
  <c r="EX610" i="5"/>
  <c r="EV610" i="5"/>
  <c r="ET610" i="5"/>
  <c r="ER610" i="5"/>
  <c r="EP610" i="5"/>
  <c r="EN610" i="5"/>
  <c r="EL610" i="5"/>
  <c r="EJ610" i="5"/>
  <c r="EH610" i="5"/>
  <c r="EF610" i="5"/>
  <c r="ED610" i="5"/>
  <c r="EB610" i="5"/>
  <c r="DZ610" i="5"/>
  <c r="DX610" i="5"/>
  <c r="DV610" i="5"/>
  <c r="DT610" i="5"/>
  <c r="DR610" i="5"/>
  <c r="DP610" i="5"/>
  <c r="DN610" i="5"/>
  <c r="DL610" i="5"/>
  <c r="DJ610" i="5"/>
  <c r="DH610" i="5"/>
  <c r="DF610" i="5"/>
  <c r="DD610" i="5"/>
  <c r="AC610" i="5"/>
  <c r="BH610" i="5" s="1"/>
  <c r="FB609" i="5"/>
  <c r="EZ609" i="5"/>
  <c r="EX609" i="5"/>
  <c r="EV609" i="5"/>
  <c r="ET609" i="5"/>
  <c r="ER609" i="5"/>
  <c r="EP609" i="5"/>
  <c r="EN609" i="5"/>
  <c r="EL609" i="5"/>
  <c r="EJ609" i="5"/>
  <c r="EH609" i="5"/>
  <c r="EF609" i="5"/>
  <c r="ED609" i="5"/>
  <c r="EB609" i="5"/>
  <c r="DZ609" i="5"/>
  <c r="DX609" i="5"/>
  <c r="DV609" i="5"/>
  <c r="DT609" i="5"/>
  <c r="DR609" i="5"/>
  <c r="DP609" i="5"/>
  <c r="DN609" i="5"/>
  <c r="DL609" i="5"/>
  <c r="DJ609" i="5"/>
  <c r="DH609" i="5"/>
  <c r="DF609" i="5"/>
  <c r="DD609" i="5"/>
  <c r="BL609" i="5"/>
  <c r="AN609" i="5"/>
  <c r="AC609" i="5"/>
  <c r="BD609" i="5" s="1"/>
  <c r="N609" i="5"/>
  <c r="FB608" i="5"/>
  <c r="EZ608" i="5"/>
  <c r="EX608" i="5"/>
  <c r="EV608" i="5"/>
  <c r="ET608" i="5"/>
  <c r="ER608" i="5"/>
  <c r="EP608" i="5"/>
  <c r="EN608" i="5"/>
  <c r="EL608" i="5"/>
  <c r="EJ608" i="5"/>
  <c r="EH608" i="5"/>
  <c r="EF608" i="5"/>
  <c r="ED608" i="5"/>
  <c r="EB608" i="5"/>
  <c r="DZ608" i="5"/>
  <c r="DX608" i="5"/>
  <c r="DV608" i="5"/>
  <c r="DT608" i="5"/>
  <c r="DR608" i="5"/>
  <c r="DP608" i="5"/>
  <c r="DN608" i="5"/>
  <c r="DL608" i="5"/>
  <c r="DJ608" i="5"/>
  <c r="DH608" i="5"/>
  <c r="DF608" i="5"/>
  <c r="DD608" i="5"/>
  <c r="AN608" i="5"/>
  <c r="AC608" i="5"/>
  <c r="BH608" i="5" s="1"/>
  <c r="N608" i="5"/>
  <c r="FB607" i="5"/>
  <c r="EZ607" i="5"/>
  <c r="EX607" i="5"/>
  <c r="EV607" i="5"/>
  <c r="ET607" i="5"/>
  <c r="ER607" i="5"/>
  <c r="EP607" i="5"/>
  <c r="EN607" i="5"/>
  <c r="EL607" i="5"/>
  <c r="EJ607" i="5"/>
  <c r="EH607" i="5"/>
  <c r="EF607" i="5"/>
  <c r="ED607" i="5"/>
  <c r="EB607" i="5"/>
  <c r="DZ607" i="5"/>
  <c r="DX607" i="5"/>
  <c r="DV607" i="5"/>
  <c r="DT607" i="5"/>
  <c r="DR607" i="5"/>
  <c r="DP607" i="5"/>
  <c r="DN607" i="5"/>
  <c r="DL607" i="5"/>
  <c r="DJ607" i="5"/>
  <c r="DH607" i="5"/>
  <c r="DF607" i="5"/>
  <c r="DD607" i="5"/>
  <c r="AC607" i="5"/>
  <c r="AZ607" i="5" s="1"/>
  <c r="FB606" i="5"/>
  <c r="EZ606" i="5"/>
  <c r="EX606" i="5"/>
  <c r="EV606" i="5"/>
  <c r="ET606" i="5"/>
  <c r="ER606" i="5"/>
  <c r="EP606" i="5"/>
  <c r="EN606" i="5"/>
  <c r="EL606" i="5"/>
  <c r="EJ606" i="5"/>
  <c r="EH606" i="5"/>
  <c r="EF606" i="5"/>
  <c r="ED606" i="5"/>
  <c r="EB606" i="5"/>
  <c r="DZ606" i="5"/>
  <c r="DX606" i="5"/>
  <c r="DV606" i="5"/>
  <c r="DT606" i="5"/>
  <c r="DR606" i="5"/>
  <c r="DP606" i="5"/>
  <c r="DN606" i="5"/>
  <c r="DL606" i="5"/>
  <c r="DJ606" i="5"/>
  <c r="DH606" i="5"/>
  <c r="DF606" i="5"/>
  <c r="DD606" i="5"/>
  <c r="AC606" i="5"/>
  <c r="BP606" i="5" s="1"/>
  <c r="FB605" i="5"/>
  <c r="EZ605" i="5"/>
  <c r="EX605" i="5"/>
  <c r="EV605" i="5"/>
  <c r="ET605" i="5"/>
  <c r="ER605" i="5"/>
  <c r="EP605" i="5"/>
  <c r="EN605" i="5"/>
  <c r="EL605" i="5"/>
  <c r="EJ605" i="5"/>
  <c r="EH605" i="5"/>
  <c r="EF605" i="5"/>
  <c r="ED605" i="5"/>
  <c r="EB605" i="5"/>
  <c r="DZ605" i="5"/>
  <c r="DX605" i="5"/>
  <c r="DV605" i="5"/>
  <c r="DT605" i="5"/>
  <c r="DR605" i="5"/>
  <c r="DP605" i="5"/>
  <c r="DN605" i="5"/>
  <c r="DL605" i="5"/>
  <c r="DJ605" i="5"/>
  <c r="DH605" i="5"/>
  <c r="DF605" i="5"/>
  <c r="DD605" i="5"/>
  <c r="AC605" i="5"/>
  <c r="BR605" i="5" s="1"/>
  <c r="FB604" i="5"/>
  <c r="EZ604" i="5"/>
  <c r="EX604" i="5"/>
  <c r="EV604" i="5"/>
  <c r="ET604" i="5"/>
  <c r="ER604" i="5"/>
  <c r="EP604" i="5"/>
  <c r="EN604" i="5"/>
  <c r="EL604" i="5"/>
  <c r="EJ604" i="5"/>
  <c r="EH604" i="5"/>
  <c r="EF604" i="5"/>
  <c r="ED604" i="5"/>
  <c r="EB604" i="5"/>
  <c r="DZ604" i="5"/>
  <c r="DX604" i="5"/>
  <c r="DV604" i="5"/>
  <c r="DT604" i="5"/>
  <c r="DR604" i="5"/>
  <c r="DP604" i="5"/>
  <c r="DN604" i="5"/>
  <c r="DL604" i="5"/>
  <c r="DJ604" i="5"/>
  <c r="DH604" i="5"/>
  <c r="DF604" i="5"/>
  <c r="DD604" i="5"/>
  <c r="AC604" i="5"/>
  <c r="BJ604" i="5" s="1"/>
  <c r="FB603" i="5"/>
  <c r="EZ603" i="5"/>
  <c r="EX603" i="5"/>
  <c r="EV603" i="5"/>
  <c r="ET603" i="5"/>
  <c r="ER603" i="5"/>
  <c r="EP603" i="5"/>
  <c r="EN603" i="5"/>
  <c r="EL603" i="5"/>
  <c r="EJ603" i="5"/>
  <c r="EH603" i="5"/>
  <c r="EF603" i="5"/>
  <c r="ED603" i="5"/>
  <c r="EB603" i="5"/>
  <c r="DZ603" i="5"/>
  <c r="DX603" i="5"/>
  <c r="DV603" i="5"/>
  <c r="DT603" i="5"/>
  <c r="DR603" i="5"/>
  <c r="DP603" i="5"/>
  <c r="DN603" i="5"/>
  <c r="DL603" i="5"/>
  <c r="DJ603" i="5"/>
  <c r="DH603" i="5"/>
  <c r="DF603" i="5"/>
  <c r="DD603" i="5"/>
  <c r="AC603" i="5"/>
  <c r="BL603" i="5" s="1"/>
  <c r="FB602" i="5"/>
  <c r="EZ602" i="5"/>
  <c r="EX602" i="5"/>
  <c r="EV602" i="5"/>
  <c r="ET602" i="5"/>
  <c r="ER602" i="5"/>
  <c r="EP602" i="5"/>
  <c r="EN602" i="5"/>
  <c r="EL602" i="5"/>
  <c r="EJ602" i="5"/>
  <c r="EH602" i="5"/>
  <c r="EF602" i="5"/>
  <c r="ED602" i="5"/>
  <c r="EB602" i="5"/>
  <c r="DZ602" i="5"/>
  <c r="DX602" i="5"/>
  <c r="DV602" i="5"/>
  <c r="DT602" i="5"/>
  <c r="DR602" i="5"/>
  <c r="DP602" i="5"/>
  <c r="DN602" i="5"/>
  <c r="DL602" i="5"/>
  <c r="DJ602" i="5"/>
  <c r="DH602" i="5"/>
  <c r="DF602" i="5"/>
  <c r="DD602" i="5"/>
  <c r="BD602" i="5"/>
  <c r="BB602" i="5"/>
  <c r="AL602" i="5"/>
  <c r="AJ602" i="5"/>
  <c r="AF602" i="5"/>
  <c r="AC602" i="5"/>
  <c r="BH602" i="5" s="1"/>
  <c r="V602" i="5"/>
  <c r="T602" i="5"/>
  <c r="R602" i="5"/>
  <c r="N602" i="5"/>
  <c r="FB601" i="5"/>
  <c r="EZ601" i="5"/>
  <c r="EX601" i="5"/>
  <c r="EV601" i="5"/>
  <c r="ET601" i="5"/>
  <c r="ER601" i="5"/>
  <c r="EP601" i="5"/>
  <c r="EN601" i="5"/>
  <c r="EL601" i="5"/>
  <c r="EJ601" i="5"/>
  <c r="EH601" i="5"/>
  <c r="EF601" i="5"/>
  <c r="ED601" i="5"/>
  <c r="EB601" i="5"/>
  <c r="DZ601" i="5"/>
  <c r="DX601" i="5"/>
  <c r="DV601" i="5"/>
  <c r="DT601" i="5"/>
  <c r="DR601" i="5"/>
  <c r="DP601" i="5"/>
  <c r="DN601" i="5"/>
  <c r="DL601" i="5"/>
  <c r="DJ601" i="5"/>
  <c r="DH601" i="5"/>
  <c r="DF601" i="5"/>
  <c r="DD601" i="5"/>
  <c r="BT601" i="5"/>
  <c r="BR601" i="5"/>
  <c r="BP601" i="5"/>
  <c r="BN601" i="5"/>
  <c r="BL601" i="5"/>
  <c r="BJ601" i="5"/>
  <c r="BH601" i="5"/>
  <c r="BF601" i="5"/>
  <c r="BD601" i="5"/>
  <c r="BB601" i="5"/>
  <c r="AZ601" i="5"/>
  <c r="AX601" i="5"/>
  <c r="AV601" i="5"/>
  <c r="AT601" i="5"/>
  <c r="AR601" i="5"/>
  <c r="AP601" i="5"/>
  <c r="AN601" i="5"/>
  <c r="AL601" i="5"/>
  <c r="AJ601" i="5"/>
  <c r="AH601" i="5"/>
  <c r="AF601" i="5"/>
  <c r="AD601" i="5"/>
  <c r="AB601" i="5"/>
  <c r="Z601" i="5"/>
  <c r="X601" i="5"/>
  <c r="V601" i="5"/>
  <c r="T601" i="5"/>
  <c r="R601" i="5"/>
  <c r="P601" i="5"/>
  <c r="N601" i="5"/>
  <c r="FB600" i="5"/>
  <c r="EZ600" i="5"/>
  <c r="EX600" i="5"/>
  <c r="EV600" i="5"/>
  <c r="ET600" i="5"/>
  <c r="ER600" i="5"/>
  <c r="EP600" i="5"/>
  <c r="EN600" i="5"/>
  <c r="EL600" i="5"/>
  <c r="EJ600" i="5"/>
  <c r="EH600" i="5"/>
  <c r="EF600" i="5"/>
  <c r="ED600" i="5"/>
  <c r="EB600" i="5"/>
  <c r="DZ600" i="5"/>
  <c r="DX600" i="5"/>
  <c r="DV600" i="5"/>
  <c r="DT600" i="5"/>
  <c r="DR600" i="5"/>
  <c r="DP600" i="5"/>
  <c r="DN600" i="5"/>
  <c r="DL600" i="5"/>
  <c r="DJ600" i="5"/>
  <c r="DH600" i="5"/>
  <c r="DF600" i="5"/>
  <c r="DD600" i="5"/>
  <c r="BT600" i="5"/>
  <c r="BR600" i="5"/>
  <c r="BP600" i="5"/>
  <c r="BN600" i="5"/>
  <c r="BL600" i="5"/>
  <c r="BJ600" i="5"/>
  <c r="BH600" i="5"/>
  <c r="BF600" i="5"/>
  <c r="BD600" i="5"/>
  <c r="BB600" i="5"/>
  <c r="AZ600" i="5"/>
  <c r="AX600" i="5"/>
  <c r="AV600" i="5"/>
  <c r="AT600" i="5"/>
  <c r="AR600" i="5"/>
  <c r="AP600" i="5"/>
  <c r="AN600" i="5"/>
  <c r="AL600" i="5"/>
  <c r="AJ600" i="5"/>
  <c r="AH600" i="5"/>
  <c r="AF600" i="5"/>
  <c r="AD600" i="5"/>
  <c r="AB600" i="5"/>
  <c r="Z600" i="5"/>
  <c r="X600" i="5"/>
  <c r="V600" i="5"/>
  <c r="T600" i="5"/>
  <c r="R600" i="5"/>
  <c r="P600" i="5"/>
  <c r="N600" i="5"/>
  <c r="FB599" i="5"/>
  <c r="EZ599" i="5"/>
  <c r="EX599" i="5"/>
  <c r="EV599" i="5"/>
  <c r="ET599" i="5"/>
  <c r="ER599" i="5"/>
  <c r="EP599" i="5"/>
  <c r="EN599" i="5"/>
  <c r="EL599" i="5"/>
  <c r="EJ599" i="5"/>
  <c r="EH599" i="5"/>
  <c r="EF599" i="5"/>
  <c r="ED599" i="5"/>
  <c r="EB599" i="5"/>
  <c r="DZ599" i="5"/>
  <c r="DX599" i="5"/>
  <c r="DV599" i="5"/>
  <c r="DT599" i="5"/>
  <c r="DR599" i="5"/>
  <c r="DP599" i="5"/>
  <c r="DN599" i="5"/>
  <c r="DL599" i="5"/>
  <c r="DJ599" i="5"/>
  <c r="DH599" i="5"/>
  <c r="DF599" i="5"/>
  <c r="DD599" i="5"/>
  <c r="BT599" i="5"/>
  <c r="BR599" i="5"/>
  <c r="BP599" i="5"/>
  <c r="BN599" i="5"/>
  <c r="BL599" i="5"/>
  <c r="BJ599" i="5"/>
  <c r="BH599" i="5"/>
  <c r="BF599" i="5"/>
  <c r="BD599" i="5"/>
  <c r="BB599" i="5"/>
  <c r="AZ599" i="5"/>
  <c r="AX599" i="5"/>
  <c r="AV599" i="5"/>
  <c r="AT599" i="5"/>
  <c r="AR599" i="5"/>
  <c r="AP599" i="5"/>
  <c r="AN599" i="5"/>
  <c r="AL599" i="5"/>
  <c r="AJ599" i="5"/>
  <c r="AH599" i="5"/>
  <c r="AF599" i="5"/>
  <c r="AD599" i="5"/>
  <c r="AB599" i="5"/>
  <c r="Z599" i="5"/>
  <c r="X599" i="5"/>
  <c r="V599" i="5"/>
  <c r="T599" i="5"/>
  <c r="R599" i="5"/>
  <c r="P599" i="5"/>
  <c r="N599" i="5"/>
  <c r="FB598" i="5"/>
  <c r="EZ598" i="5"/>
  <c r="EX598" i="5"/>
  <c r="EV598" i="5"/>
  <c r="ET598" i="5"/>
  <c r="ER598" i="5"/>
  <c r="EP598" i="5"/>
  <c r="EN598" i="5"/>
  <c r="EL598" i="5"/>
  <c r="EJ598" i="5"/>
  <c r="EH598" i="5"/>
  <c r="EF598" i="5"/>
  <c r="ED598" i="5"/>
  <c r="EB598" i="5"/>
  <c r="DZ598" i="5"/>
  <c r="DX598" i="5"/>
  <c r="DV598" i="5"/>
  <c r="DT598" i="5"/>
  <c r="DR598" i="5"/>
  <c r="DP598" i="5"/>
  <c r="DN598" i="5"/>
  <c r="DL598" i="5"/>
  <c r="DJ598" i="5"/>
  <c r="DH598" i="5"/>
  <c r="DF598" i="5"/>
  <c r="DD598" i="5"/>
  <c r="BT598" i="5"/>
  <c r="BR598" i="5"/>
  <c r="BP598" i="5"/>
  <c r="BN598" i="5"/>
  <c r="BL598" i="5"/>
  <c r="BJ598" i="5"/>
  <c r="BH598" i="5"/>
  <c r="BF598" i="5"/>
  <c r="BD598" i="5"/>
  <c r="BB598" i="5"/>
  <c r="AZ598" i="5"/>
  <c r="AX598" i="5"/>
  <c r="AV598" i="5"/>
  <c r="AT598" i="5"/>
  <c r="AR598" i="5"/>
  <c r="AP598" i="5"/>
  <c r="AN598" i="5"/>
  <c r="AL598" i="5"/>
  <c r="AJ598" i="5"/>
  <c r="AH598" i="5"/>
  <c r="AF598" i="5"/>
  <c r="AD598" i="5"/>
  <c r="AB598" i="5"/>
  <c r="Z598" i="5"/>
  <c r="X598" i="5"/>
  <c r="V598" i="5"/>
  <c r="T598" i="5"/>
  <c r="R598" i="5"/>
  <c r="P598" i="5"/>
  <c r="N598" i="5"/>
  <c r="FB597" i="5"/>
  <c r="EZ597" i="5"/>
  <c r="EX597" i="5"/>
  <c r="EV597" i="5"/>
  <c r="ET597" i="5"/>
  <c r="ER597" i="5"/>
  <c r="EP597" i="5"/>
  <c r="EN597" i="5"/>
  <c r="EL597" i="5"/>
  <c r="EJ597" i="5"/>
  <c r="EH597" i="5"/>
  <c r="EF597" i="5"/>
  <c r="ED597" i="5"/>
  <c r="EB597" i="5"/>
  <c r="DZ597" i="5"/>
  <c r="DX597" i="5"/>
  <c r="DV597" i="5"/>
  <c r="DT597" i="5"/>
  <c r="DR597" i="5"/>
  <c r="DP597" i="5"/>
  <c r="DN597" i="5"/>
  <c r="DL597" i="5"/>
  <c r="DJ597" i="5"/>
  <c r="DH597" i="5"/>
  <c r="DF597" i="5"/>
  <c r="DD597" i="5"/>
  <c r="BT597" i="5"/>
  <c r="BR597" i="5"/>
  <c r="BP597" i="5"/>
  <c r="BN597" i="5"/>
  <c r="BL597" i="5"/>
  <c r="BJ597" i="5"/>
  <c r="BH597" i="5"/>
  <c r="BF597" i="5"/>
  <c r="BD597" i="5"/>
  <c r="BB597" i="5"/>
  <c r="AZ597" i="5"/>
  <c r="AX597" i="5"/>
  <c r="AV597" i="5"/>
  <c r="AT597" i="5"/>
  <c r="AR597" i="5"/>
  <c r="AP597" i="5"/>
  <c r="AN597" i="5"/>
  <c r="AL597" i="5"/>
  <c r="AJ597" i="5"/>
  <c r="AH597" i="5"/>
  <c r="AF597" i="5"/>
  <c r="AD597" i="5"/>
  <c r="AB597" i="5"/>
  <c r="Z597" i="5"/>
  <c r="X597" i="5"/>
  <c r="V597" i="5"/>
  <c r="T597" i="5"/>
  <c r="R597" i="5"/>
  <c r="P597" i="5"/>
  <c r="N597" i="5"/>
  <c r="FB596" i="5"/>
  <c r="EZ596" i="5"/>
  <c r="EX596" i="5"/>
  <c r="EV596" i="5"/>
  <c r="ET596" i="5"/>
  <c r="ER596" i="5"/>
  <c r="EP596" i="5"/>
  <c r="EN596" i="5"/>
  <c r="EL596" i="5"/>
  <c r="EJ596" i="5"/>
  <c r="EH596" i="5"/>
  <c r="EF596" i="5"/>
  <c r="ED596" i="5"/>
  <c r="EB596" i="5"/>
  <c r="DZ596" i="5"/>
  <c r="DX596" i="5"/>
  <c r="DV596" i="5"/>
  <c r="DT596" i="5"/>
  <c r="DR596" i="5"/>
  <c r="DP596" i="5"/>
  <c r="DN596" i="5"/>
  <c r="DL596" i="5"/>
  <c r="DJ596" i="5"/>
  <c r="DH596" i="5"/>
  <c r="DF596" i="5"/>
  <c r="DD596" i="5"/>
  <c r="BT596" i="5"/>
  <c r="BR596" i="5"/>
  <c r="BP596" i="5"/>
  <c r="BN596" i="5"/>
  <c r="BL596" i="5"/>
  <c r="BJ596" i="5"/>
  <c r="BH596" i="5"/>
  <c r="BF596" i="5"/>
  <c r="BD596" i="5"/>
  <c r="BB596" i="5"/>
  <c r="AZ596" i="5"/>
  <c r="AX596" i="5"/>
  <c r="AV596" i="5"/>
  <c r="AT596" i="5"/>
  <c r="AR596" i="5"/>
  <c r="AP596" i="5"/>
  <c r="AN596" i="5"/>
  <c r="AL596" i="5"/>
  <c r="AJ596" i="5"/>
  <c r="AH596" i="5"/>
  <c r="AF596" i="5"/>
  <c r="AD596" i="5"/>
  <c r="AB596" i="5"/>
  <c r="Z596" i="5"/>
  <c r="X596" i="5"/>
  <c r="V596" i="5"/>
  <c r="T596" i="5"/>
  <c r="R596" i="5"/>
  <c r="P596" i="5"/>
  <c r="N596" i="5"/>
  <c r="FB595" i="5"/>
  <c r="EZ595" i="5"/>
  <c r="EX595" i="5"/>
  <c r="EV595" i="5"/>
  <c r="ET595" i="5"/>
  <c r="ER595" i="5"/>
  <c r="EP595" i="5"/>
  <c r="EN595" i="5"/>
  <c r="EL595" i="5"/>
  <c r="EJ595" i="5"/>
  <c r="EH595" i="5"/>
  <c r="EF595" i="5"/>
  <c r="ED595" i="5"/>
  <c r="EB595" i="5"/>
  <c r="DZ595" i="5"/>
  <c r="DX595" i="5"/>
  <c r="DV595" i="5"/>
  <c r="DT595" i="5"/>
  <c r="DR595" i="5"/>
  <c r="DP595" i="5"/>
  <c r="DN595" i="5"/>
  <c r="DL595" i="5"/>
  <c r="DJ595" i="5"/>
  <c r="DH595" i="5"/>
  <c r="DF595" i="5"/>
  <c r="DD595" i="5"/>
  <c r="BT595" i="5"/>
  <c r="BR595" i="5"/>
  <c r="BP595" i="5"/>
  <c r="BN595" i="5"/>
  <c r="BL595" i="5"/>
  <c r="BJ595" i="5"/>
  <c r="BH595" i="5"/>
  <c r="BF595" i="5"/>
  <c r="BD595" i="5"/>
  <c r="BB595" i="5"/>
  <c r="AZ595" i="5"/>
  <c r="AX595" i="5"/>
  <c r="AV595" i="5"/>
  <c r="AT595" i="5"/>
  <c r="AR595" i="5"/>
  <c r="AP595" i="5"/>
  <c r="AN595" i="5"/>
  <c r="AL595" i="5"/>
  <c r="AJ595" i="5"/>
  <c r="AH595" i="5"/>
  <c r="AF595" i="5"/>
  <c r="AD595" i="5"/>
  <c r="AB595" i="5"/>
  <c r="Z595" i="5"/>
  <c r="X595" i="5"/>
  <c r="V595" i="5"/>
  <c r="T595" i="5"/>
  <c r="R595" i="5"/>
  <c r="P595" i="5"/>
  <c r="N595" i="5"/>
  <c r="FB594" i="5"/>
  <c r="EZ594" i="5"/>
  <c r="EX594" i="5"/>
  <c r="EV594" i="5"/>
  <c r="ET594" i="5"/>
  <c r="ER594" i="5"/>
  <c r="EP594" i="5"/>
  <c r="EN594" i="5"/>
  <c r="EL594" i="5"/>
  <c r="EJ594" i="5"/>
  <c r="EH594" i="5"/>
  <c r="EF594" i="5"/>
  <c r="ED594" i="5"/>
  <c r="EB594" i="5"/>
  <c r="DZ594" i="5"/>
  <c r="DX594" i="5"/>
  <c r="DV594" i="5"/>
  <c r="DT594" i="5"/>
  <c r="DR594" i="5"/>
  <c r="DP594" i="5"/>
  <c r="DN594" i="5"/>
  <c r="DL594" i="5"/>
  <c r="DJ594" i="5"/>
  <c r="DH594" i="5"/>
  <c r="DF594" i="5"/>
  <c r="DD594" i="5"/>
  <c r="BT594" i="5"/>
  <c r="BR594" i="5"/>
  <c r="BP594" i="5"/>
  <c r="BN594" i="5"/>
  <c r="BL594" i="5"/>
  <c r="BJ594" i="5"/>
  <c r="BH594" i="5"/>
  <c r="BF594" i="5"/>
  <c r="BD594" i="5"/>
  <c r="BB594" i="5"/>
  <c r="AZ594" i="5"/>
  <c r="AX594" i="5"/>
  <c r="AV594" i="5"/>
  <c r="AT594" i="5"/>
  <c r="AR594" i="5"/>
  <c r="AP594" i="5"/>
  <c r="AN594" i="5"/>
  <c r="AL594" i="5"/>
  <c r="AJ594" i="5"/>
  <c r="AH594" i="5"/>
  <c r="AF594" i="5"/>
  <c r="AD594" i="5"/>
  <c r="AB594" i="5"/>
  <c r="Z594" i="5"/>
  <c r="X594" i="5"/>
  <c r="V594" i="5"/>
  <c r="T594" i="5"/>
  <c r="R594" i="5"/>
  <c r="P594" i="5"/>
  <c r="N594" i="5"/>
  <c r="FB593" i="5"/>
  <c r="EZ593" i="5"/>
  <c r="EX593" i="5"/>
  <c r="EV593" i="5"/>
  <c r="ET593" i="5"/>
  <c r="ER593" i="5"/>
  <c r="EP593" i="5"/>
  <c r="EN593" i="5"/>
  <c r="EL593" i="5"/>
  <c r="EJ593" i="5"/>
  <c r="EH593" i="5"/>
  <c r="EF593" i="5"/>
  <c r="ED593" i="5"/>
  <c r="EB593" i="5"/>
  <c r="DZ593" i="5"/>
  <c r="DX593" i="5"/>
  <c r="DV593" i="5"/>
  <c r="DT593" i="5"/>
  <c r="DR593" i="5"/>
  <c r="DP593" i="5"/>
  <c r="DN593" i="5"/>
  <c r="DL593" i="5"/>
  <c r="DJ593" i="5"/>
  <c r="DH593" i="5"/>
  <c r="DF593" i="5"/>
  <c r="DD593" i="5"/>
  <c r="BT593" i="5"/>
  <c r="BR593" i="5"/>
  <c r="BP593" i="5"/>
  <c r="BN593" i="5"/>
  <c r="BL593" i="5"/>
  <c r="BJ593" i="5"/>
  <c r="BH593" i="5"/>
  <c r="BF593" i="5"/>
  <c r="BD593" i="5"/>
  <c r="BB593" i="5"/>
  <c r="AZ593" i="5"/>
  <c r="AX593" i="5"/>
  <c r="AV593" i="5"/>
  <c r="AT593" i="5"/>
  <c r="AR593" i="5"/>
  <c r="AP593" i="5"/>
  <c r="AN593" i="5"/>
  <c r="AL593" i="5"/>
  <c r="AJ593" i="5"/>
  <c r="AH593" i="5"/>
  <c r="AF593" i="5"/>
  <c r="AD593" i="5"/>
  <c r="AB593" i="5"/>
  <c r="Z593" i="5"/>
  <c r="X593" i="5"/>
  <c r="V593" i="5"/>
  <c r="T593" i="5"/>
  <c r="R593" i="5"/>
  <c r="P593" i="5"/>
  <c r="N593" i="5"/>
  <c r="FB592" i="5"/>
  <c r="EZ592" i="5"/>
  <c r="EX592" i="5"/>
  <c r="EV592" i="5"/>
  <c r="ET592" i="5"/>
  <c r="ER592" i="5"/>
  <c r="EP592" i="5"/>
  <c r="EN592" i="5"/>
  <c r="EL592" i="5"/>
  <c r="EJ592" i="5"/>
  <c r="EH592" i="5"/>
  <c r="EF592" i="5"/>
  <c r="ED592" i="5"/>
  <c r="EB592" i="5"/>
  <c r="DZ592" i="5"/>
  <c r="DX592" i="5"/>
  <c r="DV592" i="5"/>
  <c r="DT592" i="5"/>
  <c r="DR592" i="5"/>
  <c r="DP592" i="5"/>
  <c r="DN592" i="5"/>
  <c r="DL592" i="5"/>
  <c r="DJ592" i="5"/>
  <c r="DH592" i="5"/>
  <c r="DF592" i="5"/>
  <c r="DD592" i="5"/>
  <c r="BT592" i="5"/>
  <c r="BR592" i="5"/>
  <c r="BP592" i="5"/>
  <c r="BN592" i="5"/>
  <c r="BL592" i="5"/>
  <c r="BJ592" i="5"/>
  <c r="BH592" i="5"/>
  <c r="BF592" i="5"/>
  <c r="BD592" i="5"/>
  <c r="BB592" i="5"/>
  <c r="AZ592" i="5"/>
  <c r="AX592" i="5"/>
  <c r="AV592" i="5"/>
  <c r="AT592" i="5"/>
  <c r="AR592" i="5"/>
  <c r="AP592" i="5"/>
  <c r="AN592" i="5"/>
  <c r="AL592" i="5"/>
  <c r="AJ592" i="5"/>
  <c r="AH592" i="5"/>
  <c r="AF592" i="5"/>
  <c r="AD592" i="5"/>
  <c r="AB592" i="5"/>
  <c r="Z592" i="5"/>
  <c r="X592" i="5"/>
  <c r="V592" i="5"/>
  <c r="T592" i="5"/>
  <c r="R592" i="5"/>
  <c r="P592" i="5"/>
  <c r="N592" i="5"/>
  <c r="FB591" i="5"/>
  <c r="EZ591" i="5"/>
  <c r="EX591" i="5"/>
  <c r="EV591" i="5"/>
  <c r="ET591" i="5"/>
  <c r="ER591" i="5"/>
  <c r="EP591" i="5"/>
  <c r="EN591" i="5"/>
  <c r="EL591" i="5"/>
  <c r="EJ591" i="5"/>
  <c r="EH591" i="5"/>
  <c r="EF591" i="5"/>
  <c r="ED591" i="5"/>
  <c r="EB591" i="5"/>
  <c r="DZ591" i="5"/>
  <c r="DX591" i="5"/>
  <c r="DV591" i="5"/>
  <c r="DT591" i="5"/>
  <c r="DR591" i="5"/>
  <c r="DP591" i="5"/>
  <c r="DN591" i="5"/>
  <c r="DL591" i="5"/>
  <c r="DJ591" i="5"/>
  <c r="DH591" i="5"/>
  <c r="DF591" i="5"/>
  <c r="DD591" i="5"/>
  <c r="BT591" i="5"/>
  <c r="BR591" i="5"/>
  <c r="BP591" i="5"/>
  <c r="BN591" i="5"/>
  <c r="BL591" i="5"/>
  <c r="BJ591" i="5"/>
  <c r="BH591" i="5"/>
  <c r="BF591" i="5"/>
  <c r="BD591" i="5"/>
  <c r="BB591" i="5"/>
  <c r="AZ591" i="5"/>
  <c r="AX591" i="5"/>
  <c r="AV591" i="5"/>
  <c r="AT591" i="5"/>
  <c r="AR591" i="5"/>
  <c r="AP591" i="5"/>
  <c r="AN591" i="5"/>
  <c r="AL591" i="5"/>
  <c r="AJ591" i="5"/>
  <c r="AH591" i="5"/>
  <c r="AF591" i="5"/>
  <c r="AD591" i="5"/>
  <c r="AB591" i="5"/>
  <c r="Z591" i="5"/>
  <c r="X591" i="5"/>
  <c r="V591" i="5"/>
  <c r="T591" i="5"/>
  <c r="R591" i="5"/>
  <c r="P591" i="5"/>
  <c r="N591" i="5"/>
  <c r="FB590" i="5"/>
  <c r="EZ590" i="5"/>
  <c r="EX590" i="5"/>
  <c r="EV590" i="5"/>
  <c r="ET590" i="5"/>
  <c r="ER590" i="5"/>
  <c r="EP590" i="5"/>
  <c r="EN590" i="5"/>
  <c r="EL590" i="5"/>
  <c r="EJ590" i="5"/>
  <c r="EH590" i="5"/>
  <c r="EF590" i="5"/>
  <c r="ED590" i="5"/>
  <c r="EB590" i="5"/>
  <c r="DZ590" i="5"/>
  <c r="DX590" i="5"/>
  <c r="DV590" i="5"/>
  <c r="DT590" i="5"/>
  <c r="DR590" i="5"/>
  <c r="DP590" i="5"/>
  <c r="DN590" i="5"/>
  <c r="DL590" i="5"/>
  <c r="DJ590" i="5"/>
  <c r="DH590" i="5"/>
  <c r="DF590" i="5"/>
  <c r="DD590" i="5"/>
  <c r="BT590" i="5"/>
  <c r="BR590" i="5"/>
  <c r="BP590" i="5"/>
  <c r="BN590" i="5"/>
  <c r="BL590" i="5"/>
  <c r="BJ590" i="5"/>
  <c r="BH590" i="5"/>
  <c r="BF590" i="5"/>
  <c r="BD590" i="5"/>
  <c r="BB590" i="5"/>
  <c r="AZ590" i="5"/>
  <c r="AX590" i="5"/>
  <c r="AV590" i="5"/>
  <c r="AT590" i="5"/>
  <c r="AR590" i="5"/>
  <c r="AP590" i="5"/>
  <c r="AN590" i="5"/>
  <c r="AL590" i="5"/>
  <c r="AJ590" i="5"/>
  <c r="AH590" i="5"/>
  <c r="AF590" i="5"/>
  <c r="AD590" i="5"/>
  <c r="AB590" i="5"/>
  <c r="Z590" i="5"/>
  <c r="X590" i="5"/>
  <c r="V590" i="5"/>
  <c r="T590" i="5"/>
  <c r="R590" i="5"/>
  <c r="P590" i="5"/>
  <c r="N590" i="5"/>
  <c r="FB589" i="5"/>
  <c r="EZ589" i="5"/>
  <c r="EX589" i="5"/>
  <c r="EV589" i="5"/>
  <c r="ET589" i="5"/>
  <c r="ER589" i="5"/>
  <c r="EP589" i="5"/>
  <c r="EN589" i="5"/>
  <c r="EL589" i="5"/>
  <c r="EJ589" i="5"/>
  <c r="EH589" i="5"/>
  <c r="EF589" i="5"/>
  <c r="ED589" i="5"/>
  <c r="EB589" i="5"/>
  <c r="DZ589" i="5"/>
  <c r="DX589" i="5"/>
  <c r="DV589" i="5"/>
  <c r="DT589" i="5"/>
  <c r="DR589" i="5"/>
  <c r="DP589" i="5"/>
  <c r="DN589" i="5"/>
  <c r="DL589" i="5"/>
  <c r="DJ589" i="5"/>
  <c r="DH589" i="5"/>
  <c r="DF589" i="5"/>
  <c r="DD589" i="5"/>
  <c r="BT589" i="5"/>
  <c r="BR589" i="5"/>
  <c r="BP589" i="5"/>
  <c r="BN589" i="5"/>
  <c r="BL589" i="5"/>
  <c r="BJ589" i="5"/>
  <c r="BH589" i="5"/>
  <c r="BF589" i="5"/>
  <c r="BD589" i="5"/>
  <c r="BB589" i="5"/>
  <c r="AZ589" i="5"/>
  <c r="AX589" i="5"/>
  <c r="AV589" i="5"/>
  <c r="AT589" i="5"/>
  <c r="AR589" i="5"/>
  <c r="AP589" i="5"/>
  <c r="AN589" i="5"/>
  <c r="AL589" i="5"/>
  <c r="AJ589" i="5"/>
  <c r="AH589" i="5"/>
  <c r="AF589" i="5"/>
  <c r="AD589" i="5"/>
  <c r="AB589" i="5"/>
  <c r="Z589" i="5"/>
  <c r="X589" i="5"/>
  <c r="V589" i="5"/>
  <c r="T589" i="5"/>
  <c r="R589" i="5"/>
  <c r="P589" i="5"/>
  <c r="N589" i="5"/>
  <c r="FB588" i="5"/>
  <c r="EZ588" i="5"/>
  <c r="EX588" i="5"/>
  <c r="EV588" i="5"/>
  <c r="ET588" i="5"/>
  <c r="ER588" i="5"/>
  <c r="EP588" i="5"/>
  <c r="EN588" i="5"/>
  <c r="EL588" i="5"/>
  <c r="EJ588" i="5"/>
  <c r="EH588" i="5"/>
  <c r="EF588" i="5"/>
  <c r="ED588" i="5"/>
  <c r="EB588" i="5"/>
  <c r="DZ588" i="5"/>
  <c r="DX588" i="5"/>
  <c r="DV588" i="5"/>
  <c r="DT588" i="5"/>
  <c r="DR588" i="5"/>
  <c r="DP588" i="5"/>
  <c r="DN588" i="5"/>
  <c r="DL588" i="5"/>
  <c r="DJ588" i="5"/>
  <c r="DH588" i="5"/>
  <c r="DF588" i="5"/>
  <c r="DD588" i="5"/>
  <c r="BT588" i="5"/>
  <c r="BR588" i="5"/>
  <c r="BP588" i="5"/>
  <c r="BN588" i="5"/>
  <c r="BL588" i="5"/>
  <c r="BJ588" i="5"/>
  <c r="BH588" i="5"/>
  <c r="BF588" i="5"/>
  <c r="BD588" i="5"/>
  <c r="BB588" i="5"/>
  <c r="AZ588" i="5"/>
  <c r="AX588" i="5"/>
  <c r="AV588" i="5"/>
  <c r="AT588" i="5"/>
  <c r="AR588" i="5"/>
  <c r="AP588" i="5"/>
  <c r="AN588" i="5"/>
  <c r="AL588" i="5"/>
  <c r="AJ588" i="5"/>
  <c r="AH588" i="5"/>
  <c r="AF588" i="5"/>
  <c r="AD588" i="5"/>
  <c r="AB588" i="5"/>
  <c r="Z588" i="5"/>
  <c r="X588" i="5"/>
  <c r="V588" i="5"/>
  <c r="T588" i="5"/>
  <c r="R588" i="5"/>
  <c r="P588" i="5"/>
  <c r="N588" i="5"/>
  <c r="FB587" i="5"/>
  <c r="EZ587" i="5"/>
  <c r="EX587" i="5"/>
  <c r="EV587" i="5"/>
  <c r="ET587" i="5"/>
  <c r="ER587" i="5"/>
  <c r="EP587" i="5"/>
  <c r="EN587" i="5"/>
  <c r="EL587" i="5"/>
  <c r="EJ587" i="5"/>
  <c r="EH587" i="5"/>
  <c r="EF587" i="5"/>
  <c r="ED587" i="5"/>
  <c r="EB587" i="5"/>
  <c r="DZ587" i="5"/>
  <c r="DX587" i="5"/>
  <c r="DV587" i="5"/>
  <c r="DT587" i="5"/>
  <c r="DR587" i="5"/>
  <c r="DP587" i="5"/>
  <c r="DN587" i="5"/>
  <c r="DL587" i="5"/>
  <c r="DJ587" i="5"/>
  <c r="DH587" i="5"/>
  <c r="DF587" i="5"/>
  <c r="DD587" i="5"/>
  <c r="BT587" i="5"/>
  <c r="BR587" i="5"/>
  <c r="BP587" i="5"/>
  <c r="BN587" i="5"/>
  <c r="BL587" i="5"/>
  <c r="BJ587" i="5"/>
  <c r="BH587" i="5"/>
  <c r="BF587" i="5"/>
  <c r="BD587" i="5"/>
  <c r="BB587" i="5"/>
  <c r="AZ587" i="5"/>
  <c r="AX587" i="5"/>
  <c r="AV587" i="5"/>
  <c r="AT587" i="5"/>
  <c r="AR587" i="5"/>
  <c r="AP587" i="5"/>
  <c r="AN587" i="5"/>
  <c r="AL587" i="5"/>
  <c r="AJ587" i="5"/>
  <c r="AH587" i="5"/>
  <c r="AF587" i="5"/>
  <c r="AD587" i="5"/>
  <c r="AB587" i="5"/>
  <c r="Z587" i="5"/>
  <c r="X587" i="5"/>
  <c r="V587" i="5"/>
  <c r="T587" i="5"/>
  <c r="R587" i="5"/>
  <c r="P587" i="5"/>
  <c r="N587" i="5"/>
  <c r="FB586" i="5"/>
  <c r="EZ586" i="5"/>
  <c r="EX586" i="5"/>
  <c r="EV586" i="5"/>
  <c r="ET586" i="5"/>
  <c r="ER586" i="5"/>
  <c r="EP586" i="5"/>
  <c r="EN586" i="5"/>
  <c r="EL586" i="5"/>
  <c r="EJ586" i="5"/>
  <c r="EH586" i="5"/>
  <c r="EF586" i="5"/>
  <c r="ED586" i="5"/>
  <c r="EB586" i="5"/>
  <c r="DZ586" i="5"/>
  <c r="DX586" i="5"/>
  <c r="DV586" i="5"/>
  <c r="DT586" i="5"/>
  <c r="DR586" i="5"/>
  <c r="DP586" i="5"/>
  <c r="DN586" i="5"/>
  <c r="DL586" i="5"/>
  <c r="DJ586" i="5"/>
  <c r="DH586" i="5"/>
  <c r="DF586" i="5"/>
  <c r="DD586" i="5"/>
  <c r="BT586" i="5"/>
  <c r="BR586" i="5"/>
  <c r="BP586" i="5"/>
  <c r="BN586" i="5"/>
  <c r="BL586" i="5"/>
  <c r="BJ586" i="5"/>
  <c r="BH586" i="5"/>
  <c r="BF586" i="5"/>
  <c r="BD586" i="5"/>
  <c r="BB586" i="5"/>
  <c r="AZ586" i="5"/>
  <c r="AX586" i="5"/>
  <c r="AV586" i="5"/>
  <c r="AT586" i="5"/>
  <c r="AR586" i="5"/>
  <c r="AP586" i="5"/>
  <c r="AN586" i="5"/>
  <c r="AL586" i="5"/>
  <c r="AJ586" i="5"/>
  <c r="AH586" i="5"/>
  <c r="AF586" i="5"/>
  <c r="AD586" i="5"/>
  <c r="AB586" i="5"/>
  <c r="Z586" i="5"/>
  <c r="X586" i="5"/>
  <c r="V586" i="5"/>
  <c r="T586" i="5"/>
  <c r="R586" i="5"/>
  <c r="P586" i="5"/>
  <c r="N586" i="5"/>
  <c r="FB585" i="5"/>
  <c r="EZ585" i="5"/>
  <c r="EX585" i="5"/>
  <c r="EV585" i="5"/>
  <c r="ET585" i="5"/>
  <c r="ER585" i="5"/>
  <c r="EP585" i="5"/>
  <c r="EN585" i="5"/>
  <c r="EL585" i="5"/>
  <c r="EJ585" i="5"/>
  <c r="EH585" i="5"/>
  <c r="EF585" i="5"/>
  <c r="ED585" i="5"/>
  <c r="EB585" i="5"/>
  <c r="DZ585" i="5"/>
  <c r="DX585" i="5"/>
  <c r="DV585" i="5"/>
  <c r="DT585" i="5"/>
  <c r="DR585" i="5"/>
  <c r="DP585" i="5"/>
  <c r="DN585" i="5"/>
  <c r="DL585" i="5"/>
  <c r="DJ585" i="5"/>
  <c r="DH585" i="5"/>
  <c r="DF585" i="5"/>
  <c r="DD585" i="5"/>
  <c r="BT585" i="5"/>
  <c r="BR585" i="5"/>
  <c r="BP585" i="5"/>
  <c r="BN585" i="5"/>
  <c r="BL585" i="5"/>
  <c r="BJ585" i="5"/>
  <c r="BH585" i="5"/>
  <c r="BF585" i="5"/>
  <c r="BD585" i="5"/>
  <c r="BB585" i="5"/>
  <c r="AZ585" i="5"/>
  <c r="AX585" i="5"/>
  <c r="AV585" i="5"/>
  <c r="AT585" i="5"/>
  <c r="AR585" i="5"/>
  <c r="AP585" i="5"/>
  <c r="AN585" i="5"/>
  <c r="AL585" i="5"/>
  <c r="AJ585" i="5"/>
  <c r="AH585" i="5"/>
  <c r="AF585" i="5"/>
  <c r="AD585" i="5"/>
  <c r="AB585" i="5"/>
  <c r="Z585" i="5"/>
  <c r="X585" i="5"/>
  <c r="V585" i="5"/>
  <c r="T585" i="5"/>
  <c r="R585" i="5"/>
  <c r="P585" i="5"/>
  <c r="N585" i="5"/>
  <c r="FB584" i="5"/>
  <c r="EZ584" i="5"/>
  <c r="EX584" i="5"/>
  <c r="EV584" i="5"/>
  <c r="ET584" i="5"/>
  <c r="ER584" i="5"/>
  <c r="EP584" i="5"/>
  <c r="EN584" i="5"/>
  <c r="EL584" i="5"/>
  <c r="EJ584" i="5"/>
  <c r="EH584" i="5"/>
  <c r="EF584" i="5"/>
  <c r="ED584" i="5"/>
  <c r="EB584" i="5"/>
  <c r="DZ584" i="5"/>
  <c r="DX584" i="5"/>
  <c r="DV584" i="5"/>
  <c r="DT584" i="5"/>
  <c r="DR584" i="5"/>
  <c r="DP584" i="5"/>
  <c r="DN584" i="5"/>
  <c r="DL584" i="5"/>
  <c r="DJ584" i="5"/>
  <c r="DH584" i="5"/>
  <c r="DF584" i="5"/>
  <c r="DD584" i="5"/>
  <c r="BT584" i="5"/>
  <c r="BR584" i="5"/>
  <c r="BP584" i="5"/>
  <c r="BN584" i="5"/>
  <c r="BL584" i="5"/>
  <c r="BJ584" i="5"/>
  <c r="BH584" i="5"/>
  <c r="BF584" i="5"/>
  <c r="BD584" i="5"/>
  <c r="BB584" i="5"/>
  <c r="AZ584" i="5"/>
  <c r="AX584" i="5"/>
  <c r="AV584" i="5"/>
  <c r="AT584" i="5"/>
  <c r="AR584" i="5"/>
  <c r="AP584" i="5"/>
  <c r="AN584" i="5"/>
  <c r="AL584" i="5"/>
  <c r="AJ584" i="5"/>
  <c r="AH584" i="5"/>
  <c r="AF584" i="5"/>
  <c r="AD584" i="5"/>
  <c r="AB584" i="5"/>
  <c r="Z584" i="5"/>
  <c r="X584" i="5"/>
  <c r="V584" i="5"/>
  <c r="T584" i="5"/>
  <c r="R584" i="5"/>
  <c r="P584" i="5"/>
  <c r="N584" i="5"/>
  <c r="FB583" i="5"/>
  <c r="EZ583" i="5"/>
  <c r="EX583" i="5"/>
  <c r="EV583" i="5"/>
  <c r="ET583" i="5"/>
  <c r="ER583" i="5"/>
  <c r="EP583" i="5"/>
  <c r="EN583" i="5"/>
  <c r="EL583" i="5"/>
  <c r="EJ583" i="5"/>
  <c r="EH583" i="5"/>
  <c r="EF583" i="5"/>
  <c r="ED583" i="5"/>
  <c r="EB583" i="5"/>
  <c r="DZ583" i="5"/>
  <c r="DX583" i="5"/>
  <c r="DV583" i="5"/>
  <c r="DT583" i="5"/>
  <c r="DR583" i="5"/>
  <c r="DP583" i="5"/>
  <c r="DN583" i="5"/>
  <c r="DL583" i="5"/>
  <c r="DJ583" i="5"/>
  <c r="DH583" i="5"/>
  <c r="DF583" i="5"/>
  <c r="DD583" i="5"/>
  <c r="BT583" i="5"/>
  <c r="BR583" i="5"/>
  <c r="BP583" i="5"/>
  <c r="BN583" i="5"/>
  <c r="BL583" i="5"/>
  <c r="BJ583" i="5"/>
  <c r="BH583" i="5"/>
  <c r="BF583" i="5"/>
  <c r="BD583" i="5"/>
  <c r="BB583" i="5"/>
  <c r="AZ583" i="5"/>
  <c r="AX583" i="5"/>
  <c r="AV583" i="5"/>
  <c r="AT583" i="5"/>
  <c r="AR583" i="5"/>
  <c r="AP583" i="5"/>
  <c r="AN583" i="5"/>
  <c r="AL583" i="5"/>
  <c r="AJ583" i="5"/>
  <c r="AH583" i="5"/>
  <c r="AF583" i="5"/>
  <c r="AD583" i="5"/>
  <c r="AB583" i="5"/>
  <c r="Z583" i="5"/>
  <c r="X583" i="5"/>
  <c r="V583" i="5"/>
  <c r="T583" i="5"/>
  <c r="R583" i="5"/>
  <c r="P583" i="5"/>
  <c r="N583" i="5"/>
  <c r="FB582" i="5"/>
  <c r="EZ582" i="5"/>
  <c r="EX582" i="5"/>
  <c r="EV582" i="5"/>
  <c r="ET582" i="5"/>
  <c r="ER582" i="5"/>
  <c r="EP582" i="5"/>
  <c r="EN582" i="5"/>
  <c r="EL582" i="5"/>
  <c r="EJ582" i="5"/>
  <c r="EH582" i="5"/>
  <c r="EF582" i="5"/>
  <c r="ED582" i="5"/>
  <c r="EB582" i="5"/>
  <c r="DZ582" i="5"/>
  <c r="DX582" i="5"/>
  <c r="DV582" i="5"/>
  <c r="DT582" i="5"/>
  <c r="DR582" i="5"/>
  <c r="DP582" i="5"/>
  <c r="DN582" i="5"/>
  <c r="DL582" i="5"/>
  <c r="DJ582" i="5"/>
  <c r="DH582" i="5"/>
  <c r="DF582" i="5"/>
  <c r="DD582" i="5"/>
  <c r="BT582" i="5"/>
  <c r="BR582" i="5"/>
  <c r="BP582" i="5"/>
  <c r="BN582" i="5"/>
  <c r="BL582" i="5"/>
  <c r="BJ582" i="5"/>
  <c r="BH582" i="5"/>
  <c r="BF582" i="5"/>
  <c r="BD582" i="5"/>
  <c r="BB582" i="5"/>
  <c r="AZ582" i="5"/>
  <c r="AX582" i="5"/>
  <c r="AV582" i="5"/>
  <c r="AT582" i="5"/>
  <c r="AR582" i="5"/>
  <c r="AP582" i="5"/>
  <c r="AN582" i="5"/>
  <c r="AL582" i="5"/>
  <c r="AJ582" i="5"/>
  <c r="AH582" i="5"/>
  <c r="AF582" i="5"/>
  <c r="AD582" i="5"/>
  <c r="AB582" i="5"/>
  <c r="Z582" i="5"/>
  <c r="X582" i="5"/>
  <c r="V582" i="5"/>
  <c r="T582" i="5"/>
  <c r="R582" i="5"/>
  <c r="P582" i="5"/>
  <c r="N582" i="5"/>
  <c r="FB581" i="5"/>
  <c r="EZ581" i="5"/>
  <c r="EX581" i="5"/>
  <c r="EV581" i="5"/>
  <c r="ET581" i="5"/>
  <c r="ER581" i="5"/>
  <c r="EP581" i="5"/>
  <c r="EN581" i="5"/>
  <c r="EL581" i="5"/>
  <c r="EJ581" i="5"/>
  <c r="EH581" i="5"/>
  <c r="EF581" i="5"/>
  <c r="ED581" i="5"/>
  <c r="EB581" i="5"/>
  <c r="DZ581" i="5"/>
  <c r="DX581" i="5"/>
  <c r="DV581" i="5"/>
  <c r="DT581" i="5"/>
  <c r="DR581" i="5"/>
  <c r="DP581" i="5"/>
  <c r="DN581" i="5"/>
  <c r="DL581" i="5"/>
  <c r="DJ581" i="5"/>
  <c r="DH581" i="5"/>
  <c r="DF581" i="5"/>
  <c r="DD581" i="5"/>
  <c r="BT581" i="5"/>
  <c r="BR581" i="5"/>
  <c r="BP581" i="5"/>
  <c r="BN581" i="5"/>
  <c r="BL581" i="5"/>
  <c r="BJ581" i="5"/>
  <c r="BH581" i="5"/>
  <c r="BF581" i="5"/>
  <c r="BD581" i="5"/>
  <c r="BB581" i="5"/>
  <c r="AZ581" i="5"/>
  <c r="AX581" i="5"/>
  <c r="AV581" i="5"/>
  <c r="AT581" i="5"/>
  <c r="AR581" i="5"/>
  <c r="AP581" i="5"/>
  <c r="AN581" i="5"/>
  <c r="AL581" i="5"/>
  <c r="AJ581" i="5"/>
  <c r="AH581" i="5"/>
  <c r="AF581" i="5"/>
  <c r="AD581" i="5"/>
  <c r="AB581" i="5"/>
  <c r="Z581" i="5"/>
  <c r="X581" i="5"/>
  <c r="V581" i="5"/>
  <c r="T581" i="5"/>
  <c r="R581" i="5"/>
  <c r="P581" i="5"/>
  <c r="N581" i="5"/>
  <c r="FB580" i="5"/>
  <c r="EZ580" i="5"/>
  <c r="EX580" i="5"/>
  <c r="EV580" i="5"/>
  <c r="ET580" i="5"/>
  <c r="ER580" i="5"/>
  <c r="EP580" i="5"/>
  <c r="EN580" i="5"/>
  <c r="EL580" i="5"/>
  <c r="EJ580" i="5"/>
  <c r="EH580" i="5"/>
  <c r="EF580" i="5"/>
  <c r="ED580" i="5"/>
  <c r="EB580" i="5"/>
  <c r="DZ580" i="5"/>
  <c r="DX580" i="5"/>
  <c r="DV580" i="5"/>
  <c r="DT580" i="5"/>
  <c r="DR580" i="5"/>
  <c r="DP580" i="5"/>
  <c r="DN580" i="5"/>
  <c r="DL580" i="5"/>
  <c r="DJ580" i="5"/>
  <c r="DH580" i="5"/>
  <c r="DF580" i="5"/>
  <c r="DD580" i="5"/>
  <c r="BT580" i="5"/>
  <c r="BR580" i="5"/>
  <c r="BP580" i="5"/>
  <c r="BN580" i="5"/>
  <c r="BL580" i="5"/>
  <c r="BJ580" i="5"/>
  <c r="BH580" i="5"/>
  <c r="BF580" i="5"/>
  <c r="BD580" i="5"/>
  <c r="BB580" i="5"/>
  <c r="AZ580" i="5"/>
  <c r="AX580" i="5"/>
  <c r="AV580" i="5"/>
  <c r="AT580" i="5"/>
  <c r="AR580" i="5"/>
  <c r="AP580" i="5"/>
  <c r="AN580" i="5"/>
  <c r="AL580" i="5"/>
  <c r="AJ580" i="5"/>
  <c r="AH580" i="5"/>
  <c r="AF580" i="5"/>
  <c r="AD580" i="5"/>
  <c r="AB580" i="5"/>
  <c r="Z580" i="5"/>
  <c r="X580" i="5"/>
  <c r="V580" i="5"/>
  <c r="T580" i="5"/>
  <c r="R580" i="5"/>
  <c r="P580" i="5"/>
  <c r="N580" i="5"/>
  <c r="FB579" i="5"/>
  <c r="EZ579" i="5"/>
  <c r="EX579" i="5"/>
  <c r="EV579" i="5"/>
  <c r="ET579" i="5"/>
  <c r="ER579" i="5"/>
  <c r="EP579" i="5"/>
  <c r="EN579" i="5"/>
  <c r="EL579" i="5"/>
  <c r="EJ579" i="5"/>
  <c r="EH579" i="5"/>
  <c r="EF579" i="5"/>
  <c r="ED579" i="5"/>
  <c r="EB579" i="5"/>
  <c r="DZ579" i="5"/>
  <c r="DX579" i="5"/>
  <c r="DV579" i="5"/>
  <c r="DT579" i="5"/>
  <c r="DR579" i="5"/>
  <c r="DP579" i="5"/>
  <c r="DN579" i="5"/>
  <c r="DL579" i="5"/>
  <c r="DJ579" i="5"/>
  <c r="DH579" i="5"/>
  <c r="DF579" i="5"/>
  <c r="DD579" i="5"/>
  <c r="BT579" i="5"/>
  <c r="BR579" i="5"/>
  <c r="BP579" i="5"/>
  <c r="BN579" i="5"/>
  <c r="BL579" i="5"/>
  <c r="BJ579" i="5"/>
  <c r="BH579" i="5"/>
  <c r="BF579" i="5"/>
  <c r="BD579" i="5"/>
  <c r="BB579" i="5"/>
  <c r="AZ579" i="5"/>
  <c r="AX579" i="5"/>
  <c r="AV579" i="5"/>
  <c r="AT579" i="5"/>
  <c r="AR579" i="5"/>
  <c r="AP579" i="5"/>
  <c r="AN579" i="5"/>
  <c r="AL579" i="5"/>
  <c r="AJ579" i="5"/>
  <c r="AH579" i="5"/>
  <c r="AF579" i="5"/>
  <c r="AD579" i="5"/>
  <c r="AB579" i="5"/>
  <c r="Z579" i="5"/>
  <c r="X579" i="5"/>
  <c r="V579" i="5"/>
  <c r="T579" i="5"/>
  <c r="R579" i="5"/>
  <c r="P579" i="5"/>
  <c r="N579" i="5"/>
  <c r="FB578" i="5"/>
  <c r="EZ578" i="5"/>
  <c r="EX578" i="5"/>
  <c r="EV578" i="5"/>
  <c r="ET578" i="5"/>
  <c r="ER578" i="5"/>
  <c r="EP578" i="5"/>
  <c r="EN578" i="5"/>
  <c r="EL578" i="5"/>
  <c r="EJ578" i="5"/>
  <c r="EH578" i="5"/>
  <c r="EF578" i="5"/>
  <c r="ED578" i="5"/>
  <c r="EB578" i="5"/>
  <c r="DZ578" i="5"/>
  <c r="DX578" i="5"/>
  <c r="DV578" i="5"/>
  <c r="DT578" i="5"/>
  <c r="DR578" i="5"/>
  <c r="DP578" i="5"/>
  <c r="DN578" i="5"/>
  <c r="DL578" i="5"/>
  <c r="DJ578" i="5"/>
  <c r="DH578" i="5"/>
  <c r="DF578" i="5"/>
  <c r="DD578" i="5"/>
  <c r="BT578" i="5"/>
  <c r="BR578" i="5"/>
  <c r="BP578" i="5"/>
  <c r="BN578" i="5"/>
  <c r="BL578" i="5"/>
  <c r="BJ578" i="5"/>
  <c r="BH578" i="5"/>
  <c r="BF578" i="5"/>
  <c r="BD578" i="5"/>
  <c r="BB578" i="5"/>
  <c r="AZ578" i="5"/>
  <c r="AX578" i="5"/>
  <c r="AV578" i="5"/>
  <c r="AT578" i="5"/>
  <c r="AR578" i="5"/>
  <c r="AP578" i="5"/>
  <c r="AN578" i="5"/>
  <c r="AL578" i="5"/>
  <c r="AJ578" i="5"/>
  <c r="AH578" i="5"/>
  <c r="AF578" i="5"/>
  <c r="AD578" i="5"/>
  <c r="AB578" i="5"/>
  <c r="Z578" i="5"/>
  <c r="X578" i="5"/>
  <c r="V578" i="5"/>
  <c r="T578" i="5"/>
  <c r="R578" i="5"/>
  <c r="P578" i="5"/>
  <c r="N578" i="5"/>
  <c r="FB577" i="5"/>
  <c r="EZ577" i="5"/>
  <c r="EX577" i="5"/>
  <c r="EV577" i="5"/>
  <c r="ET577" i="5"/>
  <c r="ER577" i="5"/>
  <c r="EP577" i="5"/>
  <c r="EN577" i="5"/>
  <c r="EL577" i="5"/>
  <c r="EJ577" i="5"/>
  <c r="EH577" i="5"/>
  <c r="EF577" i="5"/>
  <c r="ED577" i="5"/>
  <c r="EB577" i="5"/>
  <c r="DZ577" i="5"/>
  <c r="DX577" i="5"/>
  <c r="DV577" i="5"/>
  <c r="DT577" i="5"/>
  <c r="DR577" i="5"/>
  <c r="DP577" i="5"/>
  <c r="DN577" i="5"/>
  <c r="DL577" i="5"/>
  <c r="DJ577" i="5"/>
  <c r="DH577" i="5"/>
  <c r="DF577" i="5"/>
  <c r="DD577" i="5"/>
  <c r="BT577" i="5"/>
  <c r="BR577" i="5"/>
  <c r="BP577" i="5"/>
  <c r="BN577" i="5"/>
  <c r="BL577" i="5"/>
  <c r="BJ577" i="5"/>
  <c r="BH577" i="5"/>
  <c r="BF577" i="5"/>
  <c r="BD577" i="5"/>
  <c r="BB577" i="5"/>
  <c r="AZ577" i="5"/>
  <c r="AX577" i="5"/>
  <c r="AV577" i="5"/>
  <c r="AT577" i="5"/>
  <c r="AR577" i="5"/>
  <c r="AP577" i="5"/>
  <c r="AN577" i="5"/>
  <c r="AL577" i="5"/>
  <c r="AJ577" i="5"/>
  <c r="AH577" i="5"/>
  <c r="AF577" i="5"/>
  <c r="AD577" i="5"/>
  <c r="AB577" i="5"/>
  <c r="Z577" i="5"/>
  <c r="X577" i="5"/>
  <c r="V577" i="5"/>
  <c r="T577" i="5"/>
  <c r="R577" i="5"/>
  <c r="P577" i="5"/>
  <c r="N577" i="5"/>
  <c r="FB576" i="5"/>
  <c r="EZ576" i="5"/>
  <c r="EX576" i="5"/>
  <c r="EV576" i="5"/>
  <c r="ET576" i="5"/>
  <c r="ER576" i="5"/>
  <c r="EP576" i="5"/>
  <c r="EN576" i="5"/>
  <c r="EL576" i="5"/>
  <c r="EJ576" i="5"/>
  <c r="EH576" i="5"/>
  <c r="EF576" i="5"/>
  <c r="ED576" i="5"/>
  <c r="EB576" i="5"/>
  <c r="DZ576" i="5"/>
  <c r="DX576" i="5"/>
  <c r="DV576" i="5"/>
  <c r="DT576" i="5"/>
  <c r="DR576" i="5"/>
  <c r="DP576" i="5"/>
  <c r="DN576" i="5"/>
  <c r="DL576" i="5"/>
  <c r="DJ576" i="5"/>
  <c r="DH576" i="5"/>
  <c r="DF576" i="5"/>
  <c r="DD576" i="5"/>
  <c r="BT576" i="5"/>
  <c r="BR576" i="5"/>
  <c r="BP576" i="5"/>
  <c r="BN576" i="5"/>
  <c r="BL576" i="5"/>
  <c r="BJ576" i="5"/>
  <c r="BH576" i="5"/>
  <c r="BF576" i="5"/>
  <c r="BD576" i="5"/>
  <c r="BB576" i="5"/>
  <c r="AZ576" i="5"/>
  <c r="AX576" i="5"/>
  <c r="AV576" i="5"/>
  <c r="AT576" i="5"/>
  <c r="AR576" i="5"/>
  <c r="AP576" i="5"/>
  <c r="AN576" i="5"/>
  <c r="AL576" i="5"/>
  <c r="AJ576" i="5"/>
  <c r="AH576" i="5"/>
  <c r="AF576" i="5"/>
  <c r="AD576" i="5"/>
  <c r="AB576" i="5"/>
  <c r="Z576" i="5"/>
  <c r="X576" i="5"/>
  <c r="V576" i="5"/>
  <c r="T576" i="5"/>
  <c r="R576" i="5"/>
  <c r="P576" i="5"/>
  <c r="N576" i="5"/>
  <c r="FB575" i="5"/>
  <c r="EZ575" i="5"/>
  <c r="EX575" i="5"/>
  <c r="EV575" i="5"/>
  <c r="ET575" i="5"/>
  <c r="ER575" i="5"/>
  <c r="EP575" i="5"/>
  <c r="EN575" i="5"/>
  <c r="EL575" i="5"/>
  <c r="EJ575" i="5"/>
  <c r="EH575" i="5"/>
  <c r="EF575" i="5"/>
  <c r="ED575" i="5"/>
  <c r="EB575" i="5"/>
  <c r="DZ575" i="5"/>
  <c r="DX575" i="5"/>
  <c r="DV575" i="5"/>
  <c r="DT575" i="5"/>
  <c r="DR575" i="5"/>
  <c r="DP575" i="5"/>
  <c r="DN575" i="5"/>
  <c r="DL575" i="5"/>
  <c r="DJ575" i="5"/>
  <c r="DH575" i="5"/>
  <c r="DF575" i="5"/>
  <c r="DD575" i="5"/>
  <c r="BT575" i="5"/>
  <c r="BR575" i="5"/>
  <c r="BP575" i="5"/>
  <c r="BN575" i="5"/>
  <c r="BL575" i="5"/>
  <c r="BJ575" i="5"/>
  <c r="BH575" i="5"/>
  <c r="BF575" i="5"/>
  <c r="BD575" i="5"/>
  <c r="BB575" i="5"/>
  <c r="AZ575" i="5"/>
  <c r="AX575" i="5"/>
  <c r="AV575" i="5"/>
  <c r="AT575" i="5"/>
  <c r="AR575" i="5"/>
  <c r="AP575" i="5"/>
  <c r="AN575" i="5"/>
  <c r="AL575" i="5"/>
  <c r="AJ575" i="5"/>
  <c r="AH575" i="5"/>
  <c r="AF575" i="5"/>
  <c r="AD575" i="5"/>
  <c r="AB575" i="5"/>
  <c r="Z575" i="5"/>
  <c r="X575" i="5"/>
  <c r="V575" i="5"/>
  <c r="T575" i="5"/>
  <c r="R575" i="5"/>
  <c r="P575" i="5"/>
  <c r="N575" i="5"/>
  <c r="FB574" i="5"/>
  <c r="EZ574" i="5"/>
  <c r="EX574" i="5"/>
  <c r="EV574" i="5"/>
  <c r="ET574" i="5"/>
  <c r="ER574" i="5"/>
  <c r="EP574" i="5"/>
  <c r="EN574" i="5"/>
  <c r="EL574" i="5"/>
  <c r="EJ574" i="5"/>
  <c r="EH574" i="5"/>
  <c r="EF574" i="5"/>
  <c r="ED574" i="5"/>
  <c r="EB574" i="5"/>
  <c r="DZ574" i="5"/>
  <c r="DX574" i="5"/>
  <c r="DV574" i="5"/>
  <c r="DT574" i="5"/>
  <c r="DR574" i="5"/>
  <c r="DP574" i="5"/>
  <c r="DN574" i="5"/>
  <c r="DL574" i="5"/>
  <c r="DJ574" i="5"/>
  <c r="DH574" i="5"/>
  <c r="DF574" i="5"/>
  <c r="DD574" i="5"/>
  <c r="BT574" i="5"/>
  <c r="BR574" i="5"/>
  <c r="BP574" i="5"/>
  <c r="BN574" i="5"/>
  <c r="BL574" i="5"/>
  <c r="BJ574" i="5"/>
  <c r="BH574" i="5"/>
  <c r="BF574" i="5"/>
  <c r="BD574" i="5"/>
  <c r="BB574" i="5"/>
  <c r="AZ574" i="5"/>
  <c r="AX574" i="5"/>
  <c r="AV574" i="5"/>
  <c r="AT574" i="5"/>
  <c r="AR574" i="5"/>
  <c r="AP574" i="5"/>
  <c r="AN574" i="5"/>
  <c r="AL574" i="5"/>
  <c r="AJ574" i="5"/>
  <c r="AH574" i="5"/>
  <c r="AF574" i="5"/>
  <c r="AD574" i="5"/>
  <c r="AB574" i="5"/>
  <c r="Z574" i="5"/>
  <c r="X574" i="5"/>
  <c r="V574" i="5"/>
  <c r="T574" i="5"/>
  <c r="R574" i="5"/>
  <c r="P574" i="5"/>
  <c r="N574" i="5"/>
  <c r="FB573" i="5"/>
  <c r="EZ573" i="5"/>
  <c r="EX573" i="5"/>
  <c r="EV573" i="5"/>
  <c r="ET573" i="5"/>
  <c r="ER573" i="5"/>
  <c r="EP573" i="5"/>
  <c r="EN573" i="5"/>
  <c r="EL573" i="5"/>
  <c r="EJ573" i="5"/>
  <c r="EH573" i="5"/>
  <c r="EF573" i="5"/>
  <c r="ED573" i="5"/>
  <c r="EB573" i="5"/>
  <c r="DZ573" i="5"/>
  <c r="DX573" i="5"/>
  <c r="DV573" i="5"/>
  <c r="DT573" i="5"/>
  <c r="DR573" i="5"/>
  <c r="DP573" i="5"/>
  <c r="DN573" i="5"/>
  <c r="DL573" i="5"/>
  <c r="DJ573" i="5"/>
  <c r="DH573" i="5"/>
  <c r="DF573" i="5"/>
  <c r="DD573" i="5"/>
  <c r="BT573" i="5"/>
  <c r="BR573" i="5"/>
  <c r="BP573" i="5"/>
  <c r="BN573" i="5"/>
  <c r="BL573" i="5"/>
  <c r="BJ573" i="5"/>
  <c r="BH573" i="5"/>
  <c r="BF573" i="5"/>
  <c r="BD573" i="5"/>
  <c r="BB573" i="5"/>
  <c r="AZ573" i="5"/>
  <c r="AX573" i="5"/>
  <c r="AV573" i="5"/>
  <c r="AT573" i="5"/>
  <c r="AR573" i="5"/>
  <c r="AP573" i="5"/>
  <c r="AN573" i="5"/>
  <c r="AL573" i="5"/>
  <c r="AJ573" i="5"/>
  <c r="AH573" i="5"/>
  <c r="AF573" i="5"/>
  <c r="AD573" i="5"/>
  <c r="AB573" i="5"/>
  <c r="Z573" i="5"/>
  <c r="X573" i="5"/>
  <c r="V573" i="5"/>
  <c r="T573" i="5"/>
  <c r="R573" i="5"/>
  <c r="P573" i="5"/>
  <c r="N573" i="5"/>
  <c r="FB572" i="5"/>
  <c r="EZ572" i="5"/>
  <c r="EX572" i="5"/>
  <c r="EV572" i="5"/>
  <c r="ET572" i="5"/>
  <c r="ER572" i="5"/>
  <c r="EP572" i="5"/>
  <c r="EN572" i="5"/>
  <c r="EL572" i="5"/>
  <c r="EJ572" i="5"/>
  <c r="EH572" i="5"/>
  <c r="EF572" i="5"/>
  <c r="ED572" i="5"/>
  <c r="EB572" i="5"/>
  <c r="DZ572" i="5"/>
  <c r="DX572" i="5"/>
  <c r="DV572" i="5"/>
  <c r="DT572" i="5"/>
  <c r="DR572" i="5"/>
  <c r="DP572" i="5"/>
  <c r="DN572" i="5"/>
  <c r="DL572" i="5"/>
  <c r="DJ572" i="5"/>
  <c r="DH572" i="5"/>
  <c r="DF572" i="5"/>
  <c r="DD572" i="5"/>
  <c r="BT572" i="5"/>
  <c r="BR572" i="5"/>
  <c r="BP572" i="5"/>
  <c r="BN572" i="5"/>
  <c r="BL572" i="5"/>
  <c r="BJ572" i="5"/>
  <c r="BH572" i="5"/>
  <c r="BF572" i="5"/>
  <c r="BD572" i="5"/>
  <c r="BB572" i="5"/>
  <c r="AZ572" i="5"/>
  <c r="AX572" i="5"/>
  <c r="AV572" i="5"/>
  <c r="AT572" i="5"/>
  <c r="AR572" i="5"/>
  <c r="AP572" i="5"/>
  <c r="AN572" i="5"/>
  <c r="AL572" i="5"/>
  <c r="AJ572" i="5"/>
  <c r="AH572" i="5"/>
  <c r="AF572" i="5"/>
  <c r="AD572" i="5"/>
  <c r="AB572" i="5"/>
  <c r="Z572" i="5"/>
  <c r="X572" i="5"/>
  <c r="V572" i="5"/>
  <c r="T572" i="5"/>
  <c r="R572" i="5"/>
  <c r="P572" i="5"/>
  <c r="N572" i="5"/>
  <c r="FB571" i="5"/>
  <c r="EZ571" i="5"/>
  <c r="EX571" i="5"/>
  <c r="EV571" i="5"/>
  <c r="ET571" i="5"/>
  <c r="ER571" i="5"/>
  <c r="EP571" i="5"/>
  <c r="EN571" i="5"/>
  <c r="EL571" i="5"/>
  <c r="EJ571" i="5"/>
  <c r="EH571" i="5"/>
  <c r="EF571" i="5"/>
  <c r="ED571" i="5"/>
  <c r="EB571" i="5"/>
  <c r="DZ571" i="5"/>
  <c r="DX571" i="5"/>
  <c r="DV571" i="5"/>
  <c r="DT571" i="5"/>
  <c r="DR571" i="5"/>
  <c r="DP571" i="5"/>
  <c r="DN571" i="5"/>
  <c r="DL571" i="5"/>
  <c r="DJ571" i="5"/>
  <c r="DH571" i="5"/>
  <c r="DF571" i="5"/>
  <c r="DD571" i="5"/>
  <c r="BT571" i="5"/>
  <c r="BR571" i="5"/>
  <c r="BP571" i="5"/>
  <c r="BN571" i="5"/>
  <c r="BL571" i="5"/>
  <c r="BJ571" i="5"/>
  <c r="BH571" i="5"/>
  <c r="BF571" i="5"/>
  <c r="BD571" i="5"/>
  <c r="BB571" i="5"/>
  <c r="AZ571" i="5"/>
  <c r="AX571" i="5"/>
  <c r="AV571" i="5"/>
  <c r="AT571" i="5"/>
  <c r="AR571" i="5"/>
  <c r="AP571" i="5"/>
  <c r="AN571" i="5"/>
  <c r="AL571" i="5"/>
  <c r="AJ571" i="5"/>
  <c r="AH571" i="5"/>
  <c r="AF571" i="5"/>
  <c r="AD571" i="5"/>
  <c r="AB571" i="5"/>
  <c r="Z571" i="5"/>
  <c r="X571" i="5"/>
  <c r="V571" i="5"/>
  <c r="T571" i="5"/>
  <c r="R571" i="5"/>
  <c r="P571" i="5"/>
  <c r="N571" i="5"/>
  <c r="FB570" i="5"/>
  <c r="EZ570" i="5"/>
  <c r="EX570" i="5"/>
  <c r="EV570" i="5"/>
  <c r="ET570" i="5"/>
  <c r="ER570" i="5"/>
  <c r="EP570" i="5"/>
  <c r="EN570" i="5"/>
  <c r="EL570" i="5"/>
  <c r="EJ570" i="5"/>
  <c r="EH570" i="5"/>
  <c r="EF570" i="5"/>
  <c r="ED570" i="5"/>
  <c r="EB570" i="5"/>
  <c r="DZ570" i="5"/>
  <c r="DX570" i="5"/>
  <c r="DV570" i="5"/>
  <c r="DT570" i="5"/>
  <c r="DR570" i="5"/>
  <c r="DP570" i="5"/>
  <c r="DN570" i="5"/>
  <c r="DL570" i="5"/>
  <c r="DJ570" i="5"/>
  <c r="DH570" i="5"/>
  <c r="DF570" i="5"/>
  <c r="DD570" i="5"/>
  <c r="BT570" i="5"/>
  <c r="BR570" i="5"/>
  <c r="BP570" i="5"/>
  <c r="BN570" i="5"/>
  <c r="BL570" i="5"/>
  <c r="BJ570" i="5"/>
  <c r="BH570" i="5"/>
  <c r="BF570" i="5"/>
  <c r="BD570" i="5"/>
  <c r="BB570" i="5"/>
  <c r="AZ570" i="5"/>
  <c r="AX570" i="5"/>
  <c r="AV570" i="5"/>
  <c r="AT570" i="5"/>
  <c r="AR570" i="5"/>
  <c r="AP570" i="5"/>
  <c r="AN570" i="5"/>
  <c r="AL570" i="5"/>
  <c r="AJ570" i="5"/>
  <c r="AH570" i="5"/>
  <c r="AF570" i="5"/>
  <c r="AD570" i="5"/>
  <c r="AB570" i="5"/>
  <c r="Z570" i="5"/>
  <c r="X570" i="5"/>
  <c r="V570" i="5"/>
  <c r="T570" i="5"/>
  <c r="R570" i="5"/>
  <c r="P570" i="5"/>
  <c r="N570" i="5"/>
  <c r="FB569" i="5"/>
  <c r="EZ569" i="5"/>
  <c r="EX569" i="5"/>
  <c r="EV569" i="5"/>
  <c r="ET569" i="5"/>
  <c r="ER569" i="5"/>
  <c r="EP569" i="5"/>
  <c r="EN569" i="5"/>
  <c r="EL569" i="5"/>
  <c r="EJ569" i="5"/>
  <c r="EH569" i="5"/>
  <c r="EF569" i="5"/>
  <c r="ED569" i="5"/>
  <c r="EB569" i="5"/>
  <c r="DZ569" i="5"/>
  <c r="DX569" i="5"/>
  <c r="DV569" i="5"/>
  <c r="DT569" i="5"/>
  <c r="DR569" i="5"/>
  <c r="DP569" i="5"/>
  <c r="DN569" i="5"/>
  <c r="DL569" i="5"/>
  <c r="DJ569" i="5"/>
  <c r="DH569" i="5"/>
  <c r="DF569" i="5"/>
  <c r="DD569" i="5"/>
  <c r="BT569" i="5"/>
  <c r="BR569" i="5"/>
  <c r="BP569" i="5"/>
  <c r="BN569" i="5"/>
  <c r="BL569" i="5"/>
  <c r="BJ569" i="5"/>
  <c r="BH569" i="5"/>
  <c r="BF569" i="5"/>
  <c r="BD569" i="5"/>
  <c r="BB569" i="5"/>
  <c r="AZ569" i="5"/>
  <c r="AX569" i="5"/>
  <c r="AV569" i="5"/>
  <c r="AT569" i="5"/>
  <c r="AR569" i="5"/>
  <c r="AP569" i="5"/>
  <c r="AN569" i="5"/>
  <c r="AL569" i="5"/>
  <c r="AJ569" i="5"/>
  <c r="AH569" i="5"/>
  <c r="AF569" i="5"/>
  <c r="AD569" i="5"/>
  <c r="AB569" i="5"/>
  <c r="Z569" i="5"/>
  <c r="X569" i="5"/>
  <c r="V569" i="5"/>
  <c r="T569" i="5"/>
  <c r="R569" i="5"/>
  <c r="P569" i="5"/>
  <c r="N569" i="5"/>
  <c r="FB568" i="5"/>
  <c r="EZ568" i="5"/>
  <c r="EX568" i="5"/>
  <c r="EV568" i="5"/>
  <c r="ET568" i="5"/>
  <c r="ER568" i="5"/>
  <c r="EP568" i="5"/>
  <c r="EN568" i="5"/>
  <c r="EL568" i="5"/>
  <c r="EJ568" i="5"/>
  <c r="EH568" i="5"/>
  <c r="EF568" i="5"/>
  <c r="ED568" i="5"/>
  <c r="EB568" i="5"/>
  <c r="DZ568" i="5"/>
  <c r="DX568" i="5"/>
  <c r="DV568" i="5"/>
  <c r="DT568" i="5"/>
  <c r="DR568" i="5"/>
  <c r="DP568" i="5"/>
  <c r="DN568" i="5"/>
  <c r="DL568" i="5"/>
  <c r="DJ568" i="5"/>
  <c r="DH568" i="5"/>
  <c r="DF568" i="5"/>
  <c r="DD568" i="5"/>
  <c r="BT568" i="5"/>
  <c r="BR568" i="5"/>
  <c r="BP568" i="5"/>
  <c r="BN568" i="5"/>
  <c r="BL568" i="5"/>
  <c r="BJ568" i="5"/>
  <c r="BH568" i="5"/>
  <c r="BF568" i="5"/>
  <c r="BD568" i="5"/>
  <c r="BB568" i="5"/>
  <c r="AZ568" i="5"/>
  <c r="AX568" i="5"/>
  <c r="AV568" i="5"/>
  <c r="AT568" i="5"/>
  <c r="AR568" i="5"/>
  <c r="AP568" i="5"/>
  <c r="AN568" i="5"/>
  <c r="AL568" i="5"/>
  <c r="AJ568" i="5"/>
  <c r="AH568" i="5"/>
  <c r="AF568" i="5"/>
  <c r="AD568" i="5"/>
  <c r="AB568" i="5"/>
  <c r="Z568" i="5"/>
  <c r="X568" i="5"/>
  <c r="V568" i="5"/>
  <c r="T568" i="5"/>
  <c r="R568" i="5"/>
  <c r="P568" i="5"/>
  <c r="N568" i="5"/>
  <c r="FB567" i="5"/>
  <c r="EZ567" i="5"/>
  <c r="EX567" i="5"/>
  <c r="EV567" i="5"/>
  <c r="ET567" i="5"/>
  <c r="ER567" i="5"/>
  <c r="EP567" i="5"/>
  <c r="EN567" i="5"/>
  <c r="EL567" i="5"/>
  <c r="EJ567" i="5"/>
  <c r="EH567" i="5"/>
  <c r="EF567" i="5"/>
  <c r="ED567" i="5"/>
  <c r="EB567" i="5"/>
  <c r="DZ567" i="5"/>
  <c r="DX567" i="5"/>
  <c r="DV567" i="5"/>
  <c r="DT567" i="5"/>
  <c r="DR567" i="5"/>
  <c r="DP567" i="5"/>
  <c r="DN567" i="5"/>
  <c r="DL567" i="5"/>
  <c r="DJ567" i="5"/>
  <c r="DH567" i="5"/>
  <c r="DF567" i="5"/>
  <c r="DD567" i="5"/>
  <c r="BT567" i="5"/>
  <c r="BR567" i="5"/>
  <c r="BP567" i="5"/>
  <c r="BN567" i="5"/>
  <c r="BL567" i="5"/>
  <c r="BJ567" i="5"/>
  <c r="BH567" i="5"/>
  <c r="BF567" i="5"/>
  <c r="BD567" i="5"/>
  <c r="BB567" i="5"/>
  <c r="AZ567" i="5"/>
  <c r="AX567" i="5"/>
  <c r="AV567" i="5"/>
  <c r="AT567" i="5"/>
  <c r="AR567" i="5"/>
  <c r="AP567" i="5"/>
  <c r="AN567" i="5"/>
  <c r="AL567" i="5"/>
  <c r="AJ567" i="5"/>
  <c r="AH567" i="5"/>
  <c r="AF567" i="5"/>
  <c r="AD567" i="5"/>
  <c r="AB567" i="5"/>
  <c r="Z567" i="5"/>
  <c r="X567" i="5"/>
  <c r="V567" i="5"/>
  <c r="T567" i="5"/>
  <c r="R567" i="5"/>
  <c r="P567" i="5"/>
  <c r="N567" i="5"/>
  <c r="FB566" i="5"/>
  <c r="EZ566" i="5"/>
  <c r="EX566" i="5"/>
  <c r="EV566" i="5"/>
  <c r="ET566" i="5"/>
  <c r="ER566" i="5"/>
  <c r="EP566" i="5"/>
  <c r="EN566" i="5"/>
  <c r="EL566" i="5"/>
  <c r="EJ566" i="5"/>
  <c r="EH566" i="5"/>
  <c r="EF566" i="5"/>
  <c r="ED566" i="5"/>
  <c r="EB566" i="5"/>
  <c r="DZ566" i="5"/>
  <c r="DX566" i="5"/>
  <c r="DV566" i="5"/>
  <c r="DT566" i="5"/>
  <c r="DR566" i="5"/>
  <c r="DP566" i="5"/>
  <c r="DN566" i="5"/>
  <c r="DL566" i="5"/>
  <c r="DJ566" i="5"/>
  <c r="DH566" i="5"/>
  <c r="DF566" i="5"/>
  <c r="DD566" i="5"/>
  <c r="BT566" i="5"/>
  <c r="BR566" i="5"/>
  <c r="BP566" i="5"/>
  <c r="BN566" i="5"/>
  <c r="BL566" i="5"/>
  <c r="BJ566" i="5"/>
  <c r="BH566" i="5"/>
  <c r="BF566" i="5"/>
  <c r="BD566" i="5"/>
  <c r="BB566" i="5"/>
  <c r="AZ566" i="5"/>
  <c r="AX566" i="5"/>
  <c r="AV566" i="5"/>
  <c r="AT566" i="5"/>
  <c r="AR566" i="5"/>
  <c r="AP566" i="5"/>
  <c r="AN566" i="5"/>
  <c r="AL566" i="5"/>
  <c r="AJ566" i="5"/>
  <c r="AH566" i="5"/>
  <c r="AF566" i="5"/>
  <c r="AD566" i="5"/>
  <c r="AB566" i="5"/>
  <c r="Z566" i="5"/>
  <c r="X566" i="5"/>
  <c r="V566" i="5"/>
  <c r="T566" i="5"/>
  <c r="R566" i="5"/>
  <c r="P566" i="5"/>
  <c r="N566" i="5"/>
  <c r="FB565" i="5"/>
  <c r="EZ565" i="5"/>
  <c r="EX565" i="5"/>
  <c r="EV565" i="5"/>
  <c r="ET565" i="5"/>
  <c r="ER565" i="5"/>
  <c r="EP565" i="5"/>
  <c r="EN565" i="5"/>
  <c r="EL565" i="5"/>
  <c r="EJ565" i="5"/>
  <c r="EH565" i="5"/>
  <c r="EF565" i="5"/>
  <c r="ED565" i="5"/>
  <c r="EB565" i="5"/>
  <c r="DZ565" i="5"/>
  <c r="DX565" i="5"/>
  <c r="DV565" i="5"/>
  <c r="DT565" i="5"/>
  <c r="DR565" i="5"/>
  <c r="DP565" i="5"/>
  <c r="DN565" i="5"/>
  <c r="DL565" i="5"/>
  <c r="DJ565" i="5"/>
  <c r="DH565" i="5"/>
  <c r="DF565" i="5"/>
  <c r="DD565" i="5"/>
  <c r="BN565" i="5"/>
  <c r="AX565" i="5"/>
  <c r="AO565" i="5"/>
  <c r="AN565" i="5" s="1"/>
  <c r="X565" i="5"/>
  <c r="FB564" i="5"/>
  <c r="EZ564" i="5"/>
  <c r="EX564" i="5"/>
  <c r="EV564" i="5"/>
  <c r="ET564" i="5"/>
  <c r="ER564" i="5"/>
  <c r="EP564" i="5"/>
  <c r="EN564" i="5"/>
  <c r="EL564" i="5"/>
  <c r="EJ564" i="5"/>
  <c r="EH564" i="5"/>
  <c r="EF564" i="5"/>
  <c r="ED564" i="5"/>
  <c r="EB564" i="5"/>
  <c r="DZ564" i="5"/>
  <c r="DX564" i="5"/>
  <c r="DV564" i="5"/>
  <c r="DT564" i="5"/>
  <c r="DR564" i="5"/>
  <c r="DP564" i="5"/>
  <c r="DN564" i="5"/>
  <c r="DL564" i="5"/>
  <c r="DJ564" i="5"/>
  <c r="DH564" i="5"/>
  <c r="DF564" i="5"/>
  <c r="DD564" i="5"/>
  <c r="AO564" i="5"/>
  <c r="BT564" i="5" s="1"/>
  <c r="FB563" i="5"/>
  <c r="EZ563" i="5"/>
  <c r="EX563" i="5"/>
  <c r="EV563" i="5"/>
  <c r="ET563" i="5"/>
  <c r="ER563" i="5"/>
  <c r="EP563" i="5"/>
  <c r="EN563" i="5"/>
  <c r="EL563" i="5"/>
  <c r="EJ563" i="5"/>
  <c r="EH563" i="5"/>
  <c r="EF563" i="5"/>
  <c r="ED563" i="5"/>
  <c r="EB563" i="5"/>
  <c r="DZ563" i="5"/>
  <c r="DX563" i="5"/>
  <c r="DV563" i="5"/>
  <c r="DT563" i="5"/>
  <c r="DR563" i="5"/>
  <c r="DP563" i="5"/>
  <c r="DN563" i="5"/>
  <c r="DL563" i="5"/>
  <c r="DJ563" i="5"/>
  <c r="DH563" i="5"/>
  <c r="DF563" i="5"/>
  <c r="DD563" i="5"/>
  <c r="AO563" i="5"/>
  <c r="AJ563" i="5" s="1"/>
  <c r="FB562" i="5"/>
  <c r="EZ562" i="5"/>
  <c r="EX562" i="5"/>
  <c r="EV562" i="5"/>
  <c r="ET562" i="5"/>
  <c r="ER562" i="5"/>
  <c r="EP562" i="5"/>
  <c r="EN562" i="5"/>
  <c r="EL562" i="5"/>
  <c r="EJ562" i="5"/>
  <c r="EH562" i="5"/>
  <c r="EF562" i="5"/>
  <c r="ED562" i="5"/>
  <c r="EB562" i="5"/>
  <c r="DZ562" i="5"/>
  <c r="DX562" i="5"/>
  <c r="DV562" i="5"/>
  <c r="DT562" i="5"/>
  <c r="DR562" i="5"/>
  <c r="DP562" i="5"/>
  <c r="DN562" i="5"/>
  <c r="DL562" i="5"/>
  <c r="DJ562" i="5"/>
  <c r="DH562" i="5"/>
  <c r="DF562" i="5"/>
  <c r="DD562" i="5"/>
  <c r="AR562" i="5"/>
  <c r="AO562" i="5"/>
  <c r="BL562" i="5" s="1"/>
  <c r="FB561" i="5"/>
  <c r="EZ561" i="5"/>
  <c r="EX561" i="5"/>
  <c r="EV561" i="5"/>
  <c r="ET561" i="5"/>
  <c r="ER561" i="5"/>
  <c r="EP561" i="5"/>
  <c r="EN561" i="5"/>
  <c r="EL561" i="5"/>
  <c r="EJ561" i="5"/>
  <c r="EH561" i="5"/>
  <c r="EF561" i="5"/>
  <c r="ED561" i="5"/>
  <c r="EB561" i="5"/>
  <c r="DZ561" i="5"/>
  <c r="DX561" i="5"/>
  <c r="DV561" i="5"/>
  <c r="DT561" i="5"/>
  <c r="DR561" i="5"/>
  <c r="DP561" i="5"/>
  <c r="DN561" i="5"/>
  <c r="DL561" i="5"/>
  <c r="DJ561" i="5"/>
  <c r="DH561" i="5"/>
  <c r="DF561" i="5"/>
  <c r="DD561" i="5"/>
  <c r="AV561" i="5"/>
  <c r="AO561" i="5"/>
  <c r="BH561" i="5" s="1"/>
  <c r="AH561" i="5"/>
  <c r="P561" i="5"/>
  <c r="FB560" i="5"/>
  <c r="EZ560" i="5"/>
  <c r="EX560" i="5"/>
  <c r="EV560" i="5"/>
  <c r="ET560" i="5"/>
  <c r="ER560" i="5"/>
  <c r="EP560" i="5"/>
  <c r="EN560" i="5"/>
  <c r="EL560" i="5"/>
  <c r="EJ560" i="5"/>
  <c r="EH560" i="5"/>
  <c r="EF560" i="5"/>
  <c r="ED560" i="5"/>
  <c r="EB560" i="5"/>
  <c r="DZ560" i="5"/>
  <c r="DX560" i="5"/>
  <c r="DV560" i="5"/>
  <c r="DT560" i="5"/>
  <c r="DR560" i="5"/>
  <c r="DP560" i="5"/>
  <c r="DN560" i="5"/>
  <c r="DL560" i="5"/>
  <c r="DJ560" i="5"/>
  <c r="DH560" i="5"/>
  <c r="DF560" i="5"/>
  <c r="DD560" i="5"/>
  <c r="AO560" i="5"/>
  <c r="AL560" i="5" s="1"/>
  <c r="FB559" i="5"/>
  <c r="EZ559" i="5"/>
  <c r="EX559" i="5"/>
  <c r="EV559" i="5"/>
  <c r="ET559" i="5"/>
  <c r="ER559" i="5"/>
  <c r="EP559" i="5"/>
  <c r="EN559" i="5"/>
  <c r="EL559" i="5"/>
  <c r="EJ559" i="5"/>
  <c r="EH559" i="5"/>
  <c r="EF559" i="5"/>
  <c r="ED559" i="5"/>
  <c r="EB559" i="5"/>
  <c r="DZ559" i="5"/>
  <c r="DX559" i="5"/>
  <c r="DV559" i="5"/>
  <c r="DT559" i="5"/>
  <c r="DR559" i="5"/>
  <c r="DP559" i="5"/>
  <c r="DN559" i="5"/>
  <c r="DL559" i="5"/>
  <c r="DJ559" i="5"/>
  <c r="DH559" i="5"/>
  <c r="DF559" i="5"/>
  <c r="DD559" i="5"/>
  <c r="BR559" i="5"/>
  <c r="BJ559" i="5"/>
  <c r="BI559" i="5"/>
  <c r="AL559" i="5" s="1"/>
  <c r="FB558" i="5"/>
  <c r="EZ558" i="5"/>
  <c r="EX558" i="5"/>
  <c r="EV558" i="5"/>
  <c r="ET558" i="5"/>
  <c r="ER558" i="5"/>
  <c r="EP558" i="5"/>
  <c r="EN558" i="5"/>
  <c r="EL558" i="5"/>
  <c r="EJ558" i="5"/>
  <c r="EH558" i="5"/>
  <c r="EF558" i="5"/>
  <c r="ED558" i="5"/>
  <c r="EB558" i="5"/>
  <c r="DZ558" i="5"/>
  <c r="DX558" i="5"/>
  <c r="DV558" i="5"/>
  <c r="DT558" i="5"/>
  <c r="DR558" i="5"/>
  <c r="DP558" i="5"/>
  <c r="DN558" i="5"/>
  <c r="DL558" i="5"/>
  <c r="DJ558" i="5"/>
  <c r="DH558" i="5"/>
  <c r="DF558" i="5"/>
  <c r="DD558" i="5"/>
  <c r="BI558" i="5"/>
  <c r="FB557" i="5"/>
  <c r="EZ557" i="5"/>
  <c r="EX557" i="5"/>
  <c r="EV557" i="5"/>
  <c r="ET557" i="5"/>
  <c r="ER557" i="5"/>
  <c r="EP557" i="5"/>
  <c r="EN557" i="5"/>
  <c r="EL557" i="5"/>
  <c r="EJ557" i="5"/>
  <c r="EH557" i="5"/>
  <c r="EF557" i="5"/>
  <c r="ED557" i="5"/>
  <c r="EB557" i="5"/>
  <c r="DZ557" i="5"/>
  <c r="DX557" i="5"/>
  <c r="DV557" i="5"/>
  <c r="DT557" i="5"/>
  <c r="DR557" i="5"/>
  <c r="DP557" i="5"/>
  <c r="DN557" i="5"/>
  <c r="DL557" i="5"/>
  <c r="DJ557" i="5"/>
  <c r="DH557" i="5"/>
  <c r="DF557" i="5"/>
  <c r="DD557" i="5"/>
  <c r="BI557" i="5"/>
  <c r="BJ557" i="5" s="1"/>
  <c r="AD557" i="5"/>
  <c r="FB556" i="5"/>
  <c r="EZ556" i="5"/>
  <c r="EX556" i="5"/>
  <c r="EV556" i="5"/>
  <c r="ET556" i="5"/>
  <c r="ER556" i="5"/>
  <c r="EP556" i="5"/>
  <c r="EN556" i="5"/>
  <c r="EL556" i="5"/>
  <c r="EJ556" i="5"/>
  <c r="EH556" i="5"/>
  <c r="EF556" i="5"/>
  <c r="ED556" i="5"/>
  <c r="EB556" i="5"/>
  <c r="DZ556" i="5"/>
  <c r="DX556" i="5"/>
  <c r="DV556" i="5"/>
  <c r="DT556" i="5"/>
  <c r="DR556" i="5"/>
  <c r="DP556" i="5"/>
  <c r="DN556" i="5"/>
  <c r="DL556" i="5"/>
  <c r="DJ556" i="5"/>
  <c r="DH556" i="5"/>
  <c r="DF556" i="5"/>
  <c r="DD556" i="5"/>
  <c r="BI556" i="5"/>
  <c r="AP556" i="5" s="1"/>
  <c r="FB555" i="5"/>
  <c r="EZ555" i="5"/>
  <c r="EX555" i="5"/>
  <c r="EV555" i="5"/>
  <c r="ET555" i="5"/>
  <c r="ER555" i="5"/>
  <c r="EP555" i="5"/>
  <c r="EN555" i="5"/>
  <c r="EL555" i="5"/>
  <c r="EJ555" i="5"/>
  <c r="EH555" i="5"/>
  <c r="EF555" i="5"/>
  <c r="ED555" i="5"/>
  <c r="EB555" i="5"/>
  <c r="DZ555" i="5"/>
  <c r="DX555" i="5"/>
  <c r="DV555" i="5"/>
  <c r="DT555" i="5"/>
  <c r="DR555" i="5"/>
  <c r="DP555" i="5"/>
  <c r="DN555" i="5"/>
  <c r="DL555" i="5"/>
  <c r="DJ555" i="5"/>
  <c r="DH555" i="5"/>
  <c r="DF555" i="5"/>
  <c r="DD555" i="5"/>
  <c r="BI555" i="5"/>
  <c r="AR555" i="5" s="1"/>
  <c r="FB554" i="5"/>
  <c r="EZ554" i="5"/>
  <c r="EX554" i="5"/>
  <c r="EV554" i="5"/>
  <c r="ET554" i="5"/>
  <c r="ER554" i="5"/>
  <c r="EP554" i="5"/>
  <c r="EN554" i="5"/>
  <c r="EL554" i="5"/>
  <c r="EJ554" i="5"/>
  <c r="EH554" i="5"/>
  <c r="EF554" i="5"/>
  <c r="ED554" i="5"/>
  <c r="EB554" i="5"/>
  <c r="DZ554" i="5"/>
  <c r="DX554" i="5"/>
  <c r="DV554" i="5"/>
  <c r="DT554" i="5"/>
  <c r="DR554" i="5"/>
  <c r="DP554" i="5"/>
  <c r="DN554" i="5"/>
  <c r="DL554" i="5"/>
  <c r="DJ554" i="5"/>
  <c r="DH554" i="5"/>
  <c r="DF554" i="5"/>
  <c r="DD554" i="5"/>
  <c r="BI554" i="5"/>
  <c r="BF554" i="5" s="1"/>
  <c r="FB553" i="5"/>
  <c r="EZ553" i="5"/>
  <c r="EX553" i="5"/>
  <c r="EV553" i="5"/>
  <c r="ET553" i="5"/>
  <c r="ER553" i="5"/>
  <c r="EP553" i="5"/>
  <c r="EN553" i="5"/>
  <c r="EL553" i="5"/>
  <c r="EJ553" i="5"/>
  <c r="EH553" i="5"/>
  <c r="EF553" i="5"/>
  <c r="ED553" i="5"/>
  <c r="EB553" i="5"/>
  <c r="DZ553" i="5"/>
  <c r="DX553" i="5"/>
  <c r="DV553" i="5"/>
  <c r="DT553" i="5"/>
  <c r="DR553" i="5"/>
  <c r="DP553" i="5"/>
  <c r="DN553" i="5"/>
  <c r="DL553" i="5"/>
  <c r="DJ553" i="5"/>
  <c r="DH553" i="5"/>
  <c r="DF553" i="5"/>
  <c r="DD553" i="5"/>
  <c r="AY553" i="5"/>
  <c r="AF553" i="5" s="1"/>
  <c r="FB552" i="5"/>
  <c r="EZ552" i="5"/>
  <c r="EX552" i="5"/>
  <c r="EV552" i="5"/>
  <c r="ET552" i="5"/>
  <c r="ER552" i="5"/>
  <c r="EP552" i="5"/>
  <c r="EN552" i="5"/>
  <c r="EL552" i="5"/>
  <c r="EJ552" i="5"/>
  <c r="EH552" i="5"/>
  <c r="EF552" i="5"/>
  <c r="ED552" i="5"/>
  <c r="EB552" i="5"/>
  <c r="DZ552" i="5"/>
  <c r="DX552" i="5"/>
  <c r="DV552" i="5"/>
  <c r="DT552" i="5"/>
  <c r="DR552" i="5"/>
  <c r="DP552" i="5"/>
  <c r="DN552" i="5"/>
  <c r="DL552" i="5"/>
  <c r="DJ552" i="5"/>
  <c r="DH552" i="5"/>
  <c r="DF552" i="5"/>
  <c r="DD552" i="5"/>
  <c r="BP552" i="5"/>
  <c r="AY552" i="5"/>
  <c r="AZ552" i="5" s="1"/>
  <c r="FB551" i="5"/>
  <c r="EZ551" i="5"/>
  <c r="EX551" i="5"/>
  <c r="EV551" i="5"/>
  <c r="ET551" i="5"/>
  <c r="ER551" i="5"/>
  <c r="EP551" i="5"/>
  <c r="EN551" i="5"/>
  <c r="EL551" i="5"/>
  <c r="EJ551" i="5"/>
  <c r="EH551" i="5"/>
  <c r="EF551" i="5"/>
  <c r="ED551" i="5"/>
  <c r="EB551" i="5"/>
  <c r="DZ551" i="5"/>
  <c r="DX551" i="5"/>
  <c r="DV551" i="5"/>
  <c r="DT551" i="5"/>
  <c r="DR551" i="5"/>
  <c r="DP551" i="5"/>
  <c r="DN551" i="5"/>
  <c r="DL551" i="5"/>
  <c r="DJ551" i="5"/>
  <c r="DH551" i="5"/>
  <c r="DF551" i="5"/>
  <c r="DD551" i="5"/>
  <c r="AY551" i="5"/>
  <c r="BP551" i="5" s="1"/>
  <c r="FB550" i="5"/>
  <c r="EZ550" i="5"/>
  <c r="EX550" i="5"/>
  <c r="EV550" i="5"/>
  <c r="ET550" i="5"/>
  <c r="ER550" i="5"/>
  <c r="EP550" i="5"/>
  <c r="EN550" i="5"/>
  <c r="EL550" i="5"/>
  <c r="EJ550" i="5"/>
  <c r="EH550" i="5"/>
  <c r="EF550" i="5"/>
  <c r="ED550" i="5"/>
  <c r="EB550" i="5"/>
  <c r="DZ550" i="5"/>
  <c r="DX550" i="5"/>
  <c r="DV550" i="5"/>
  <c r="DT550" i="5"/>
  <c r="DR550" i="5"/>
  <c r="DP550" i="5"/>
  <c r="DN550" i="5"/>
  <c r="DL550" i="5"/>
  <c r="DJ550" i="5"/>
  <c r="DH550" i="5"/>
  <c r="DF550" i="5"/>
  <c r="DD550" i="5"/>
  <c r="AY550" i="5"/>
  <c r="FB549" i="5"/>
  <c r="EZ549" i="5"/>
  <c r="EX549" i="5"/>
  <c r="EV549" i="5"/>
  <c r="ET549" i="5"/>
  <c r="ER549" i="5"/>
  <c r="EP549" i="5"/>
  <c r="EN549" i="5"/>
  <c r="EL549" i="5"/>
  <c r="EJ549" i="5"/>
  <c r="EH549" i="5"/>
  <c r="EF549" i="5"/>
  <c r="ED549" i="5"/>
  <c r="EB549" i="5"/>
  <c r="DZ549" i="5"/>
  <c r="DX549" i="5"/>
  <c r="DV549" i="5"/>
  <c r="DT549" i="5"/>
  <c r="DR549" i="5"/>
  <c r="DP549" i="5"/>
  <c r="DN549" i="5"/>
  <c r="DL549" i="5"/>
  <c r="DJ549" i="5"/>
  <c r="DH549" i="5"/>
  <c r="DF549" i="5"/>
  <c r="DD549" i="5"/>
  <c r="AY549" i="5"/>
  <c r="BT549" i="5" s="1"/>
  <c r="FB548" i="5"/>
  <c r="EZ548" i="5"/>
  <c r="EX548" i="5"/>
  <c r="EV548" i="5"/>
  <c r="ET548" i="5"/>
  <c r="ER548" i="5"/>
  <c r="EP548" i="5"/>
  <c r="EN548" i="5"/>
  <c r="EL548" i="5"/>
  <c r="EJ548" i="5"/>
  <c r="EH548" i="5"/>
  <c r="EF548" i="5"/>
  <c r="ED548" i="5"/>
  <c r="EB548" i="5"/>
  <c r="DZ548" i="5"/>
  <c r="DX548" i="5"/>
  <c r="DV548" i="5"/>
  <c r="DT548" i="5"/>
  <c r="DR548" i="5"/>
  <c r="DP548" i="5"/>
  <c r="DN548" i="5"/>
  <c r="DL548" i="5"/>
  <c r="DJ548" i="5"/>
  <c r="DH548" i="5"/>
  <c r="DF548" i="5"/>
  <c r="DD548" i="5"/>
  <c r="AY548" i="5"/>
  <c r="BL548" i="5" s="1"/>
  <c r="FB547" i="5"/>
  <c r="EZ547" i="5"/>
  <c r="EX547" i="5"/>
  <c r="EV547" i="5"/>
  <c r="ET547" i="5"/>
  <c r="ER547" i="5"/>
  <c r="EP547" i="5"/>
  <c r="EN547" i="5"/>
  <c r="EL547" i="5"/>
  <c r="EJ547" i="5"/>
  <c r="EH547" i="5"/>
  <c r="EF547" i="5"/>
  <c r="ED547" i="5"/>
  <c r="EB547" i="5"/>
  <c r="DZ547" i="5"/>
  <c r="DX547" i="5"/>
  <c r="DV547" i="5"/>
  <c r="DT547" i="5"/>
  <c r="DR547" i="5"/>
  <c r="DP547" i="5"/>
  <c r="DN547" i="5"/>
  <c r="DL547" i="5"/>
  <c r="DJ547" i="5"/>
  <c r="DH547" i="5"/>
  <c r="DF547" i="5"/>
  <c r="DD547" i="5"/>
  <c r="BA547" i="5"/>
  <c r="BP547" i="5" s="1"/>
  <c r="FB546" i="5"/>
  <c r="EZ546" i="5"/>
  <c r="EX546" i="5"/>
  <c r="EV546" i="5"/>
  <c r="ET546" i="5"/>
  <c r="ER546" i="5"/>
  <c r="EP546" i="5"/>
  <c r="EN546" i="5"/>
  <c r="EL546" i="5"/>
  <c r="EJ546" i="5"/>
  <c r="EH546" i="5"/>
  <c r="EF546" i="5"/>
  <c r="ED546" i="5"/>
  <c r="EB546" i="5"/>
  <c r="DZ546" i="5"/>
  <c r="DX546" i="5"/>
  <c r="DV546" i="5"/>
  <c r="DT546" i="5"/>
  <c r="DR546" i="5"/>
  <c r="DP546" i="5"/>
  <c r="DN546" i="5"/>
  <c r="DL546" i="5"/>
  <c r="DJ546" i="5"/>
  <c r="DH546" i="5"/>
  <c r="DF546" i="5"/>
  <c r="DD546" i="5"/>
  <c r="BA546" i="5"/>
  <c r="AN546" i="5" s="1"/>
  <c r="FB545" i="5"/>
  <c r="EZ545" i="5"/>
  <c r="EX545" i="5"/>
  <c r="EV545" i="5"/>
  <c r="ET545" i="5"/>
  <c r="ER545" i="5"/>
  <c r="EP545" i="5"/>
  <c r="EN545" i="5"/>
  <c r="EL545" i="5"/>
  <c r="EJ545" i="5"/>
  <c r="EH545" i="5"/>
  <c r="EF545" i="5"/>
  <c r="ED545" i="5"/>
  <c r="EB545" i="5"/>
  <c r="DZ545" i="5"/>
  <c r="DX545" i="5"/>
  <c r="DV545" i="5"/>
  <c r="DT545" i="5"/>
  <c r="DR545" i="5"/>
  <c r="DP545" i="5"/>
  <c r="DN545" i="5"/>
  <c r="DL545" i="5"/>
  <c r="DJ545" i="5"/>
  <c r="DH545" i="5"/>
  <c r="DF545" i="5"/>
  <c r="DD545" i="5"/>
  <c r="BA545" i="5"/>
  <c r="BR545" i="5" s="1"/>
  <c r="FB544" i="5"/>
  <c r="EZ544" i="5"/>
  <c r="EX544" i="5"/>
  <c r="EV544" i="5"/>
  <c r="ET544" i="5"/>
  <c r="ER544" i="5"/>
  <c r="EP544" i="5"/>
  <c r="EN544" i="5"/>
  <c r="EL544" i="5"/>
  <c r="EJ544" i="5"/>
  <c r="EH544" i="5"/>
  <c r="EF544" i="5"/>
  <c r="ED544" i="5"/>
  <c r="EB544" i="5"/>
  <c r="DZ544" i="5"/>
  <c r="DX544" i="5"/>
  <c r="DV544" i="5"/>
  <c r="DT544" i="5"/>
  <c r="DR544" i="5"/>
  <c r="DP544" i="5"/>
  <c r="DN544" i="5"/>
  <c r="DL544" i="5"/>
  <c r="DJ544" i="5"/>
  <c r="DH544" i="5"/>
  <c r="DF544" i="5"/>
  <c r="DD544" i="5"/>
  <c r="BL544" i="5"/>
  <c r="BD544" i="5"/>
  <c r="BA544" i="5"/>
  <c r="BP544" i="5" s="1"/>
  <c r="AF544" i="5"/>
  <c r="Z544" i="5"/>
  <c r="V544" i="5"/>
  <c r="FB543" i="5"/>
  <c r="EZ543" i="5"/>
  <c r="EX543" i="5"/>
  <c r="EV543" i="5"/>
  <c r="ET543" i="5"/>
  <c r="ER543" i="5"/>
  <c r="EP543" i="5"/>
  <c r="EN543" i="5"/>
  <c r="EL543" i="5"/>
  <c r="EJ543" i="5"/>
  <c r="EH543" i="5"/>
  <c r="EF543" i="5"/>
  <c r="ED543" i="5"/>
  <c r="EB543" i="5"/>
  <c r="DZ543" i="5"/>
  <c r="DX543" i="5"/>
  <c r="DV543" i="5"/>
  <c r="DT543" i="5"/>
  <c r="DR543" i="5"/>
  <c r="DP543" i="5"/>
  <c r="DN543" i="5"/>
  <c r="DL543" i="5"/>
  <c r="DJ543" i="5"/>
  <c r="DH543" i="5"/>
  <c r="DF543" i="5"/>
  <c r="DD543" i="5"/>
  <c r="BA543" i="5"/>
  <c r="FB542" i="5"/>
  <c r="EZ542" i="5"/>
  <c r="EX542" i="5"/>
  <c r="EV542" i="5"/>
  <c r="ET542" i="5"/>
  <c r="ER542" i="5"/>
  <c r="EP542" i="5"/>
  <c r="EN542" i="5"/>
  <c r="EL542" i="5"/>
  <c r="EJ542" i="5"/>
  <c r="EH542" i="5"/>
  <c r="EF542" i="5"/>
  <c r="ED542" i="5"/>
  <c r="EB542" i="5"/>
  <c r="DZ542" i="5"/>
  <c r="DX542" i="5"/>
  <c r="DV542" i="5"/>
  <c r="DT542" i="5"/>
  <c r="DR542" i="5"/>
  <c r="DP542" i="5"/>
  <c r="DN542" i="5"/>
  <c r="DL542" i="5"/>
  <c r="DJ542" i="5"/>
  <c r="DH542" i="5"/>
  <c r="DF542" i="5"/>
  <c r="DD542" i="5"/>
  <c r="BA542" i="5"/>
  <c r="AZ542" i="5" s="1"/>
  <c r="FB541" i="5"/>
  <c r="EZ541" i="5"/>
  <c r="EX541" i="5"/>
  <c r="EV541" i="5"/>
  <c r="ET541" i="5"/>
  <c r="ER541" i="5"/>
  <c r="EP541" i="5"/>
  <c r="EN541" i="5"/>
  <c r="EL541" i="5"/>
  <c r="EJ541" i="5"/>
  <c r="EH541" i="5"/>
  <c r="EF541" i="5"/>
  <c r="ED541" i="5"/>
  <c r="EB541" i="5"/>
  <c r="DZ541" i="5"/>
  <c r="DX541" i="5"/>
  <c r="DV541" i="5"/>
  <c r="DT541" i="5"/>
  <c r="DR541" i="5"/>
  <c r="DP541" i="5"/>
  <c r="DN541" i="5"/>
  <c r="DL541" i="5"/>
  <c r="DJ541" i="5"/>
  <c r="DH541" i="5"/>
  <c r="DF541" i="5"/>
  <c r="DD541" i="5"/>
  <c r="BT541" i="5"/>
  <c r="BR541" i="5"/>
  <c r="BP541" i="5"/>
  <c r="BN541" i="5"/>
  <c r="BL541" i="5"/>
  <c r="BJ541" i="5"/>
  <c r="BH541" i="5"/>
  <c r="BF541" i="5"/>
  <c r="BD541" i="5"/>
  <c r="BB541" i="5"/>
  <c r="AZ541" i="5"/>
  <c r="AX541" i="5"/>
  <c r="AV541" i="5"/>
  <c r="AT541" i="5"/>
  <c r="AR541" i="5"/>
  <c r="AP541" i="5"/>
  <c r="AN541" i="5"/>
  <c r="AL541" i="5"/>
  <c r="AJ541" i="5"/>
  <c r="AH541" i="5"/>
  <c r="AF541" i="5"/>
  <c r="AD541" i="5"/>
  <c r="AB541" i="5"/>
  <c r="Z541" i="5"/>
  <c r="X541" i="5"/>
  <c r="V541" i="5"/>
  <c r="T541" i="5"/>
  <c r="R541" i="5"/>
  <c r="P541" i="5"/>
  <c r="N541" i="5"/>
  <c r="FB540" i="5"/>
  <c r="EZ540" i="5"/>
  <c r="EX540" i="5"/>
  <c r="EV540" i="5"/>
  <c r="ET540" i="5"/>
  <c r="ER540" i="5"/>
  <c r="EP540" i="5"/>
  <c r="EN540" i="5"/>
  <c r="EL540" i="5"/>
  <c r="EJ540" i="5"/>
  <c r="EH540" i="5"/>
  <c r="EF540" i="5"/>
  <c r="ED540" i="5"/>
  <c r="EB540" i="5"/>
  <c r="DZ540" i="5"/>
  <c r="DX540" i="5"/>
  <c r="DV540" i="5"/>
  <c r="DT540" i="5"/>
  <c r="DR540" i="5"/>
  <c r="DP540" i="5"/>
  <c r="DN540" i="5"/>
  <c r="DL540" i="5"/>
  <c r="DJ540" i="5"/>
  <c r="DH540" i="5"/>
  <c r="DF540" i="5"/>
  <c r="DD540" i="5"/>
  <c r="BT540" i="5"/>
  <c r="BR540" i="5"/>
  <c r="BP540" i="5"/>
  <c r="BN540" i="5"/>
  <c r="BL540" i="5"/>
  <c r="BJ540" i="5"/>
  <c r="BH540" i="5"/>
  <c r="BF540" i="5"/>
  <c r="BD540" i="5"/>
  <c r="BB540" i="5"/>
  <c r="AZ540" i="5"/>
  <c r="AX540" i="5"/>
  <c r="AV540" i="5"/>
  <c r="AT540" i="5"/>
  <c r="AR540" i="5"/>
  <c r="AP540" i="5"/>
  <c r="AN540" i="5"/>
  <c r="AL540" i="5"/>
  <c r="AJ540" i="5"/>
  <c r="AH540" i="5"/>
  <c r="AF540" i="5"/>
  <c r="AD540" i="5"/>
  <c r="AB540" i="5"/>
  <c r="Z540" i="5"/>
  <c r="X540" i="5"/>
  <c r="V540" i="5"/>
  <c r="T540" i="5"/>
  <c r="R540" i="5"/>
  <c r="P540" i="5"/>
  <c r="N540" i="5"/>
  <c r="FB539" i="5"/>
  <c r="EZ539" i="5"/>
  <c r="EX539" i="5"/>
  <c r="EV539" i="5"/>
  <c r="ET539" i="5"/>
  <c r="ER539" i="5"/>
  <c r="EP539" i="5"/>
  <c r="EN539" i="5"/>
  <c r="EL539" i="5"/>
  <c r="EJ539" i="5"/>
  <c r="EH539" i="5"/>
  <c r="EF539" i="5"/>
  <c r="ED539" i="5"/>
  <c r="EB539" i="5"/>
  <c r="DZ539" i="5"/>
  <c r="DX539" i="5"/>
  <c r="DV539" i="5"/>
  <c r="DT539" i="5"/>
  <c r="DR539" i="5"/>
  <c r="DP539" i="5"/>
  <c r="DN539" i="5"/>
  <c r="DL539" i="5"/>
  <c r="DJ539" i="5"/>
  <c r="DH539" i="5"/>
  <c r="DF539" i="5"/>
  <c r="DD539" i="5"/>
  <c r="BT539" i="5"/>
  <c r="BR539" i="5"/>
  <c r="BP539" i="5"/>
  <c r="BN539" i="5"/>
  <c r="BL539" i="5"/>
  <c r="BJ539" i="5"/>
  <c r="BH539" i="5"/>
  <c r="BF539" i="5"/>
  <c r="BD539" i="5"/>
  <c r="BB539" i="5"/>
  <c r="AZ539" i="5"/>
  <c r="AX539" i="5"/>
  <c r="AV539" i="5"/>
  <c r="AT539" i="5"/>
  <c r="AR539" i="5"/>
  <c r="AP539" i="5"/>
  <c r="AN539" i="5"/>
  <c r="AL539" i="5"/>
  <c r="AJ539" i="5"/>
  <c r="AH539" i="5"/>
  <c r="AF539" i="5"/>
  <c r="AD539" i="5"/>
  <c r="AB539" i="5"/>
  <c r="Z539" i="5"/>
  <c r="X539" i="5"/>
  <c r="V539" i="5"/>
  <c r="T539" i="5"/>
  <c r="R539" i="5"/>
  <c r="P539" i="5"/>
  <c r="N539" i="5"/>
  <c r="FB538" i="5"/>
  <c r="EZ538" i="5"/>
  <c r="EX538" i="5"/>
  <c r="EV538" i="5"/>
  <c r="ET538" i="5"/>
  <c r="ER538" i="5"/>
  <c r="EP538" i="5"/>
  <c r="EN538" i="5"/>
  <c r="EL538" i="5"/>
  <c r="EJ538" i="5"/>
  <c r="EH538" i="5"/>
  <c r="EF538" i="5"/>
  <c r="ED538" i="5"/>
  <c r="EB538" i="5"/>
  <c r="DZ538" i="5"/>
  <c r="DX538" i="5"/>
  <c r="DV538" i="5"/>
  <c r="DT538" i="5"/>
  <c r="DR538" i="5"/>
  <c r="DP538" i="5"/>
  <c r="DN538" i="5"/>
  <c r="DL538" i="5"/>
  <c r="DJ538" i="5"/>
  <c r="DH538" i="5"/>
  <c r="DF538" i="5"/>
  <c r="DD538" i="5"/>
  <c r="BT538" i="5"/>
  <c r="BR538" i="5"/>
  <c r="BP538" i="5"/>
  <c r="BN538" i="5"/>
  <c r="BL538" i="5"/>
  <c r="BJ538" i="5"/>
  <c r="BH538" i="5"/>
  <c r="BF538" i="5"/>
  <c r="BD538" i="5"/>
  <c r="BB538" i="5"/>
  <c r="AZ538" i="5"/>
  <c r="AX538" i="5"/>
  <c r="AV538" i="5"/>
  <c r="AT538" i="5"/>
  <c r="AR538" i="5"/>
  <c r="AP538" i="5"/>
  <c r="AN538" i="5"/>
  <c r="AL538" i="5"/>
  <c r="AJ538" i="5"/>
  <c r="AH538" i="5"/>
  <c r="AF538" i="5"/>
  <c r="AD538" i="5"/>
  <c r="AB538" i="5"/>
  <c r="Z538" i="5"/>
  <c r="X538" i="5"/>
  <c r="V538" i="5"/>
  <c r="T538" i="5"/>
  <c r="R538" i="5"/>
  <c r="P538" i="5"/>
  <c r="N538" i="5"/>
  <c r="FB537" i="5"/>
  <c r="EZ537" i="5"/>
  <c r="EX537" i="5"/>
  <c r="EV537" i="5"/>
  <c r="ET537" i="5"/>
  <c r="ER537" i="5"/>
  <c r="EP537" i="5"/>
  <c r="EN537" i="5"/>
  <c r="EL537" i="5"/>
  <c r="EJ537" i="5"/>
  <c r="EH537" i="5"/>
  <c r="EF537" i="5"/>
  <c r="ED537" i="5"/>
  <c r="EB537" i="5"/>
  <c r="DZ537" i="5"/>
  <c r="DX537" i="5"/>
  <c r="DV537" i="5"/>
  <c r="DT537" i="5"/>
  <c r="DR537" i="5"/>
  <c r="DP537" i="5"/>
  <c r="DN537" i="5"/>
  <c r="DL537" i="5"/>
  <c r="DJ537" i="5"/>
  <c r="DH537" i="5"/>
  <c r="DF537" i="5"/>
  <c r="DD537" i="5"/>
  <c r="BT537" i="5"/>
  <c r="BR537" i="5"/>
  <c r="BP537" i="5"/>
  <c r="BN537" i="5"/>
  <c r="BL537" i="5"/>
  <c r="BJ537" i="5"/>
  <c r="BH537" i="5"/>
  <c r="BF537" i="5"/>
  <c r="BD537" i="5"/>
  <c r="BB537" i="5"/>
  <c r="AZ537" i="5"/>
  <c r="AX537" i="5"/>
  <c r="AV537" i="5"/>
  <c r="AT537" i="5"/>
  <c r="AR537" i="5"/>
  <c r="AP537" i="5"/>
  <c r="AN537" i="5"/>
  <c r="AL537" i="5"/>
  <c r="AJ537" i="5"/>
  <c r="AH537" i="5"/>
  <c r="AF537" i="5"/>
  <c r="AD537" i="5"/>
  <c r="AB537" i="5"/>
  <c r="Z537" i="5"/>
  <c r="X537" i="5"/>
  <c r="V537" i="5"/>
  <c r="T537" i="5"/>
  <c r="R537" i="5"/>
  <c r="P537" i="5"/>
  <c r="N537" i="5"/>
  <c r="FB536" i="5"/>
  <c r="EZ536" i="5"/>
  <c r="EX536" i="5"/>
  <c r="EV536" i="5"/>
  <c r="ET536" i="5"/>
  <c r="ER536" i="5"/>
  <c r="EP536" i="5"/>
  <c r="EN536" i="5"/>
  <c r="EL536" i="5"/>
  <c r="EJ536" i="5"/>
  <c r="EH536" i="5"/>
  <c r="EF536" i="5"/>
  <c r="ED536" i="5"/>
  <c r="EB536" i="5"/>
  <c r="DZ536" i="5"/>
  <c r="DX536" i="5"/>
  <c r="DV536" i="5"/>
  <c r="DT536" i="5"/>
  <c r="DR536" i="5"/>
  <c r="DP536" i="5"/>
  <c r="DN536" i="5"/>
  <c r="DL536" i="5"/>
  <c r="DJ536" i="5"/>
  <c r="DH536" i="5"/>
  <c r="DF536" i="5"/>
  <c r="DD536" i="5"/>
  <c r="BT536" i="5"/>
  <c r="BR536" i="5"/>
  <c r="BP536" i="5"/>
  <c r="BN536" i="5"/>
  <c r="BL536" i="5"/>
  <c r="BJ536" i="5"/>
  <c r="BH536" i="5"/>
  <c r="BF536" i="5"/>
  <c r="BD536" i="5"/>
  <c r="BB536" i="5"/>
  <c r="AZ536" i="5"/>
  <c r="AX536" i="5"/>
  <c r="AV536" i="5"/>
  <c r="AT536" i="5"/>
  <c r="AR536" i="5"/>
  <c r="AP536" i="5"/>
  <c r="AN536" i="5"/>
  <c r="AL536" i="5"/>
  <c r="AJ536" i="5"/>
  <c r="AH536" i="5"/>
  <c r="AF536" i="5"/>
  <c r="AD536" i="5"/>
  <c r="AB536" i="5"/>
  <c r="Z536" i="5"/>
  <c r="X536" i="5"/>
  <c r="V536" i="5"/>
  <c r="T536" i="5"/>
  <c r="R536" i="5"/>
  <c r="P536" i="5"/>
  <c r="N536" i="5"/>
  <c r="FB535" i="5"/>
  <c r="EZ535" i="5"/>
  <c r="EX535" i="5"/>
  <c r="EV535" i="5"/>
  <c r="ET535" i="5"/>
  <c r="ER535" i="5"/>
  <c r="EP535" i="5"/>
  <c r="EN535" i="5"/>
  <c r="EL535" i="5"/>
  <c r="EJ535" i="5"/>
  <c r="EH535" i="5"/>
  <c r="EF535" i="5"/>
  <c r="ED535" i="5"/>
  <c r="EB535" i="5"/>
  <c r="DZ535" i="5"/>
  <c r="DX535" i="5"/>
  <c r="DV535" i="5"/>
  <c r="DT535" i="5"/>
  <c r="DR535" i="5"/>
  <c r="DP535" i="5"/>
  <c r="DN535" i="5"/>
  <c r="DL535" i="5"/>
  <c r="DJ535" i="5"/>
  <c r="DH535" i="5"/>
  <c r="DF535" i="5"/>
  <c r="DD535" i="5"/>
  <c r="BT535" i="5"/>
  <c r="BR535" i="5"/>
  <c r="BP535" i="5"/>
  <c r="BN535" i="5"/>
  <c r="BL535" i="5"/>
  <c r="BJ535" i="5"/>
  <c r="BH535" i="5"/>
  <c r="BF535" i="5"/>
  <c r="BD535" i="5"/>
  <c r="BB535" i="5"/>
  <c r="AZ535" i="5"/>
  <c r="AX535" i="5"/>
  <c r="AV535" i="5"/>
  <c r="AT535" i="5"/>
  <c r="AR535" i="5"/>
  <c r="AP535" i="5"/>
  <c r="AN535" i="5"/>
  <c r="AL535" i="5"/>
  <c r="AJ535" i="5"/>
  <c r="AH535" i="5"/>
  <c r="AF535" i="5"/>
  <c r="AD535" i="5"/>
  <c r="AB535" i="5"/>
  <c r="Z535" i="5"/>
  <c r="X535" i="5"/>
  <c r="V535" i="5"/>
  <c r="T535" i="5"/>
  <c r="R535" i="5"/>
  <c r="P535" i="5"/>
  <c r="N535" i="5"/>
  <c r="FB534" i="5"/>
  <c r="EZ534" i="5"/>
  <c r="EX534" i="5"/>
  <c r="EV534" i="5"/>
  <c r="ET534" i="5"/>
  <c r="ER534" i="5"/>
  <c r="EP534" i="5"/>
  <c r="EN534" i="5"/>
  <c r="EL534" i="5"/>
  <c r="EJ534" i="5"/>
  <c r="EH534" i="5"/>
  <c r="EF534" i="5"/>
  <c r="ED534" i="5"/>
  <c r="EB534" i="5"/>
  <c r="DZ534" i="5"/>
  <c r="DX534" i="5"/>
  <c r="DV534" i="5"/>
  <c r="DT534" i="5"/>
  <c r="DR534" i="5"/>
  <c r="DP534" i="5"/>
  <c r="DN534" i="5"/>
  <c r="DL534" i="5"/>
  <c r="DJ534" i="5"/>
  <c r="DH534" i="5"/>
  <c r="DF534" i="5"/>
  <c r="DD534" i="5"/>
  <c r="BT534" i="5"/>
  <c r="BR534" i="5"/>
  <c r="BP534" i="5"/>
  <c r="BN534" i="5"/>
  <c r="BL534" i="5"/>
  <c r="BJ534" i="5"/>
  <c r="BH534" i="5"/>
  <c r="BF534" i="5"/>
  <c r="BD534" i="5"/>
  <c r="BB534" i="5"/>
  <c r="AZ534" i="5"/>
  <c r="AX534" i="5"/>
  <c r="AV534" i="5"/>
  <c r="AT534" i="5"/>
  <c r="AR534" i="5"/>
  <c r="AP534" i="5"/>
  <c r="AN534" i="5"/>
  <c r="AL534" i="5"/>
  <c r="AJ534" i="5"/>
  <c r="AH534" i="5"/>
  <c r="AF534" i="5"/>
  <c r="AD534" i="5"/>
  <c r="AB534" i="5"/>
  <c r="Z534" i="5"/>
  <c r="X534" i="5"/>
  <c r="V534" i="5"/>
  <c r="T534" i="5"/>
  <c r="R534" i="5"/>
  <c r="P534" i="5"/>
  <c r="N534" i="5"/>
  <c r="FB533" i="5"/>
  <c r="EZ533" i="5"/>
  <c r="EX533" i="5"/>
  <c r="EV533" i="5"/>
  <c r="ET533" i="5"/>
  <c r="ER533" i="5"/>
  <c r="EP533" i="5"/>
  <c r="EN533" i="5"/>
  <c r="EL533" i="5"/>
  <c r="EJ533" i="5"/>
  <c r="EH533" i="5"/>
  <c r="EF533" i="5"/>
  <c r="ED533" i="5"/>
  <c r="EB533" i="5"/>
  <c r="DZ533" i="5"/>
  <c r="DX533" i="5"/>
  <c r="DV533" i="5"/>
  <c r="DT533" i="5"/>
  <c r="DR533" i="5"/>
  <c r="DP533" i="5"/>
  <c r="DN533" i="5"/>
  <c r="DL533" i="5"/>
  <c r="DJ533" i="5"/>
  <c r="DH533" i="5"/>
  <c r="DF533" i="5"/>
  <c r="DD533" i="5"/>
  <c r="BT533" i="5"/>
  <c r="BR533" i="5"/>
  <c r="BP533" i="5"/>
  <c r="BN533" i="5"/>
  <c r="BL533" i="5"/>
  <c r="BJ533" i="5"/>
  <c r="BH533" i="5"/>
  <c r="BF533" i="5"/>
  <c r="BD533" i="5"/>
  <c r="BB533" i="5"/>
  <c r="AZ533" i="5"/>
  <c r="AX533" i="5"/>
  <c r="AV533" i="5"/>
  <c r="AT533" i="5"/>
  <c r="AR533" i="5"/>
  <c r="AP533" i="5"/>
  <c r="AN533" i="5"/>
  <c r="AL533" i="5"/>
  <c r="AJ533" i="5"/>
  <c r="AH533" i="5"/>
  <c r="AF533" i="5"/>
  <c r="AD533" i="5"/>
  <c r="AB533" i="5"/>
  <c r="Z533" i="5"/>
  <c r="X533" i="5"/>
  <c r="V533" i="5"/>
  <c r="T533" i="5"/>
  <c r="R533" i="5"/>
  <c r="P533" i="5"/>
  <c r="N533" i="5"/>
  <c r="FB532" i="5"/>
  <c r="EZ532" i="5"/>
  <c r="EX532" i="5"/>
  <c r="EV532" i="5"/>
  <c r="ET532" i="5"/>
  <c r="ER532" i="5"/>
  <c r="EP532" i="5"/>
  <c r="EN532" i="5"/>
  <c r="EL532" i="5"/>
  <c r="EJ532" i="5"/>
  <c r="EH532" i="5"/>
  <c r="EF532" i="5"/>
  <c r="ED532" i="5"/>
  <c r="EB532" i="5"/>
  <c r="DZ532" i="5"/>
  <c r="DX532" i="5"/>
  <c r="DV532" i="5"/>
  <c r="DT532" i="5"/>
  <c r="DR532" i="5"/>
  <c r="DP532" i="5"/>
  <c r="DN532" i="5"/>
  <c r="DL532" i="5"/>
  <c r="DJ532" i="5"/>
  <c r="DH532" i="5"/>
  <c r="DF532" i="5"/>
  <c r="DD532" i="5"/>
  <c r="BT532" i="5"/>
  <c r="BR532" i="5"/>
  <c r="BP532" i="5"/>
  <c r="BN532" i="5"/>
  <c r="BL532" i="5"/>
  <c r="BJ532" i="5"/>
  <c r="BH532" i="5"/>
  <c r="BF532" i="5"/>
  <c r="BD532" i="5"/>
  <c r="BB532" i="5"/>
  <c r="AZ532" i="5"/>
  <c r="AX532" i="5"/>
  <c r="AV532" i="5"/>
  <c r="AT532" i="5"/>
  <c r="AR532" i="5"/>
  <c r="AP532" i="5"/>
  <c r="AN532" i="5"/>
  <c r="AL532" i="5"/>
  <c r="AJ532" i="5"/>
  <c r="AH532" i="5"/>
  <c r="AF532" i="5"/>
  <c r="AD532" i="5"/>
  <c r="AB532" i="5"/>
  <c r="Z532" i="5"/>
  <c r="X532" i="5"/>
  <c r="V532" i="5"/>
  <c r="T532" i="5"/>
  <c r="R532" i="5"/>
  <c r="P532" i="5"/>
  <c r="N532" i="5"/>
  <c r="FB531" i="5"/>
  <c r="EZ531" i="5"/>
  <c r="EX531" i="5"/>
  <c r="EV531" i="5"/>
  <c r="ET531" i="5"/>
  <c r="ER531" i="5"/>
  <c r="EP531" i="5"/>
  <c r="EN531" i="5"/>
  <c r="EL531" i="5"/>
  <c r="EJ531" i="5"/>
  <c r="EH531" i="5"/>
  <c r="EF531" i="5"/>
  <c r="ED531" i="5"/>
  <c r="EB531" i="5"/>
  <c r="DZ531" i="5"/>
  <c r="DX531" i="5"/>
  <c r="DV531" i="5"/>
  <c r="DT531" i="5"/>
  <c r="DR531" i="5"/>
  <c r="DP531" i="5"/>
  <c r="DN531" i="5"/>
  <c r="DL531" i="5"/>
  <c r="DJ531" i="5"/>
  <c r="DH531" i="5"/>
  <c r="DF531" i="5"/>
  <c r="DD531" i="5"/>
  <c r="BT531" i="5"/>
  <c r="BR531" i="5"/>
  <c r="BP531" i="5"/>
  <c r="BN531" i="5"/>
  <c r="BL531" i="5"/>
  <c r="BJ531" i="5"/>
  <c r="BH531" i="5"/>
  <c r="BF531" i="5"/>
  <c r="BD531" i="5"/>
  <c r="BB531" i="5"/>
  <c r="AZ531" i="5"/>
  <c r="AX531" i="5"/>
  <c r="AV531" i="5"/>
  <c r="AT531" i="5"/>
  <c r="AR531" i="5"/>
  <c r="AP531" i="5"/>
  <c r="AN531" i="5"/>
  <c r="AL531" i="5"/>
  <c r="AJ531" i="5"/>
  <c r="AH531" i="5"/>
  <c r="AF531" i="5"/>
  <c r="AD531" i="5"/>
  <c r="AB531" i="5"/>
  <c r="Z531" i="5"/>
  <c r="X531" i="5"/>
  <c r="V531" i="5"/>
  <c r="T531" i="5"/>
  <c r="R531" i="5"/>
  <c r="P531" i="5"/>
  <c r="N531" i="5"/>
  <c r="FB530" i="5"/>
  <c r="EZ530" i="5"/>
  <c r="EX530" i="5"/>
  <c r="EV530" i="5"/>
  <c r="ET530" i="5"/>
  <c r="ER530" i="5"/>
  <c r="EP530" i="5"/>
  <c r="EN530" i="5"/>
  <c r="EL530" i="5"/>
  <c r="EJ530" i="5"/>
  <c r="EH530" i="5"/>
  <c r="EF530" i="5"/>
  <c r="ED530" i="5"/>
  <c r="EB530" i="5"/>
  <c r="DZ530" i="5"/>
  <c r="DX530" i="5"/>
  <c r="DV530" i="5"/>
  <c r="DT530" i="5"/>
  <c r="DR530" i="5"/>
  <c r="DP530" i="5"/>
  <c r="DN530" i="5"/>
  <c r="DL530" i="5"/>
  <c r="DJ530" i="5"/>
  <c r="DH530" i="5"/>
  <c r="DF530" i="5"/>
  <c r="DD530" i="5"/>
  <c r="BT530" i="5"/>
  <c r="BR530" i="5"/>
  <c r="BP530" i="5"/>
  <c r="BN530" i="5"/>
  <c r="BL530" i="5"/>
  <c r="BJ530" i="5"/>
  <c r="BH530" i="5"/>
  <c r="BF530" i="5"/>
  <c r="BD530" i="5"/>
  <c r="BB530" i="5"/>
  <c r="AZ530" i="5"/>
  <c r="AX530" i="5"/>
  <c r="AV530" i="5"/>
  <c r="AT530" i="5"/>
  <c r="AR530" i="5"/>
  <c r="AP530" i="5"/>
  <c r="AN530" i="5"/>
  <c r="AL530" i="5"/>
  <c r="AJ530" i="5"/>
  <c r="AH530" i="5"/>
  <c r="AF530" i="5"/>
  <c r="AD530" i="5"/>
  <c r="AB530" i="5"/>
  <c r="Z530" i="5"/>
  <c r="X530" i="5"/>
  <c r="V530" i="5"/>
  <c r="T530" i="5"/>
  <c r="R530" i="5"/>
  <c r="P530" i="5"/>
  <c r="N530" i="5"/>
  <c r="FB529" i="5"/>
  <c r="EZ529" i="5"/>
  <c r="EX529" i="5"/>
  <c r="EV529" i="5"/>
  <c r="ET529" i="5"/>
  <c r="ER529" i="5"/>
  <c r="EP529" i="5"/>
  <c r="EN529" i="5"/>
  <c r="EL529" i="5"/>
  <c r="EJ529" i="5"/>
  <c r="EH529" i="5"/>
  <c r="EF529" i="5"/>
  <c r="ED529" i="5"/>
  <c r="EB529" i="5"/>
  <c r="DZ529" i="5"/>
  <c r="DX529" i="5"/>
  <c r="DV529" i="5"/>
  <c r="DT529" i="5"/>
  <c r="DR529" i="5"/>
  <c r="DP529" i="5"/>
  <c r="DN529" i="5"/>
  <c r="DL529" i="5"/>
  <c r="DJ529" i="5"/>
  <c r="DH529" i="5"/>
  <c r="DF529" i="5"/>
  <c r="DD529" i="5"/>
  <c r="BT529" i="5"/>
  <c r="BR529" i="5"/>
  <c r="BP529" i="5"/>
  <c r="BN529" i="5"/>
  <c r="BL529" i="5"/>
  <c r="BJ529" i="5"/>
  <c r="BH529" i="5"/>
  <c r="BF529" i="5"/>
  <c r="BD529" i="5"/>
  <c r="BB529" i="5"/>
  <c r="AZ529" i="5"/>
  <c r="AX529" i="5"/>
  <c r="AV529" i="5"/>
  <c r="AT529" i="5"/>
  <c r="AR529" i="5"/>
  <c r="AP529" i="5"/>
  <c r="AN529" i="5"/>
  <c r="AL529" i="5"/>
  <c r="AJ529" i="5"/>
  <c r="AH529" i="5"/>
  <c r="AF529" i="5"/>
  <c r="AD529" i="5"/>
  <c r="AB529" i="5"/>
  <c r="Z529" i="5"/>
  <c r="X529" i="5"/>
  <c r="V529" i="5"/>
  <c r="T529" i="5"/>
  <c r="R529" i="5"/>
  <c r="P529" i="5"/>
  <c r="N529" i="5"/>
  <c r="FB528" i="5"/>
  <c r="EZ528" i="5"/>
  <c r="EX528" i="5"/>
  <c r="EV528" i="5"/>
  <c r="ET528" i="5"/>
  <c r="ER528" i="5"/>
  <c r="EP528" i="5"/>
  <c r="EN528" i="5"/>
  <c r="EL528" i="5"/>
  <c r="EJ528" i="5"/>
  <c r="EH528" i="5"/>
  <c r="EF528" i="5"/>
  <c r="ED528" i="5"/>
  <c r="EB528" i="5"/>
  <c r="DZ528" i="5"/>
  <c r="DX528" i="5"/>
  <c r="DV528" i="5"/>
  <c r="DT528" i="5"/>
  <c r="DR528" i="5"/>
  <c r="DP528" i="5"/>
  <c r="DN528" i="5"/>
  <c r="DL528" i="5"/>
  <c r="DJ528" i="5"/>
  <c r="DH528" i="5"/>
  <c r="DF528" i="5"/>
  <c r="DD528" i="5"/>
  <c r="BT528" i="5"/>
  <c r="BR528" i="5"/>
  <c r="BP528" i="5"/>
  <c r="BN528" i="5"/>
  <c r="BL528" i="5"/>
  <c r="BJ528" i="5"/>
  <c r="BH528" i="5"/>
  <c r="BF528" i="5"/>
  <c r="BD528" i="5"/>
  <c r="BB528" i="5"/>
  <c r="AZ528" i="5"/>
  <c r="AX528" i="5"/>
  <c r="AV528" i="5"/>
  <c r="AT528" i="5"/>
  <c r="AR528" i="5"/>
  <c r="AP528" i="5"/>
  <c r="AN528" i="5"/>
  <c r="AL528" i="5"/>
  <c r="AJ528" i="5"/>
  <c r="AH528" i="5"/>
  <c r="AF528" i="5"/>
  <c r="AD528" i="5"/>
  <c r="AB528" i="5"/>
  <c r="Z528" i="5"/>
  <c r="X528" i="5"/>
  <c r="V528" i="5"/>
  <c r="T528" i="5"/>
  <c r="R528" i="5"/>
  <c r="P528" i="5"/>
  <c r="N528" i="5"/>
  <c r="FB527" i="5"/>
  <c r="EZ527" i="5"/>
  <c r="EX527" i="5"/>
  <c r="EV527" i="5"/>
  <c r="ET527" i="5"/>
  <c r="ER527" i="5"/>
  <c r="EP527" i="5"/>
  <c r="EN527" i="5"/>
  <c r="EL527" i="5"/>
  <c r="EJ527" i="5"/>
  <c r="EH527" i="5"/>
  <c r="EF527" i="5"/>
  <c r="ED527" i="5"/>
  <c r="EB527" i="5"/>
  <c r="DZ527" i="5"/>
  <c r="DX527" i="5"/>
  <c r="DV527" i="5"/>
  <c r="DT527" i="5"/>
  <c r="DR527" i="5"/>
  <c r="DP527" i="5"/>
  <c r="DN527" i="5"/>
  <c r="DL527" i="5"/>
  <c r="DJ527" i="5"/>
  <c r="DH527" i="5"/>
  <c r="DF527" i="5"/>
  <c r="DD527" i="5"/>
  <c r="BT527" i="5"/>
  <c r="BR527" i="5"/>
  <c r="BP527" i="5"/>
  <c r="BN527" i="5"/>
  <c r="BL527" i="5"/>
  <c r="BJ527" i="5"/>
  <c r="BH527" i="5"/>
  <c r="BF527" i="5"/>
  <c r="BD527" i="5"/>
  <c r="BB527" i="5"/>
  <c r="AZ527" i="5"/>
  <c r="AX527" i="5"/>
  <c r="AV527" i="5"/>
  <c r="AT527" i="5"/>
  <c r="AR527" i="5"/>
  <c r="AP527" i="5"/>
  <c r="AN527" i="5"/>
  <c r="AL527" i="5"/>
  <c r="AJ527" i="5"/>
  <c r="AH527" i="5"/>
  <c r="AF527" i="5"/>
  <c r="AD527" i="5"/>
  <c r="AB527" i="5"/>
  <c r="Z527" i="5"/>
  <c r="X527" i="5"/>
  <c r="V527" i="5"/>
  <c r="T527" i="5"/>
  <c r="R527" i="5"/>
  <c r="P527" i="5"/>
  <c r="N527" i="5"/>
  <c r="FB526" i="5"/>
  <c r="EZ526" i="5"/>
  <c r="EX526" i="5"/>
  <c r="EV526" i="5"/>
  <c r="ET526" i="5"/>
  <c r="ER526" i="5"/>
  <c r="EP526" i="5"/>
  <c r="EN526" i="5"/>
  <c r="EL526" i="5"/>
  <c r="EJ526" i="5"/>
  <c r="EH526" i="5"/>
  <c r="EF526" i="5"/>
  <c r="ED526" i="5"/>
  <c r="EB526" i="5"/>
  <c r="DZ526" i="5"/>
  <c r="DX526" i="5"/>
  <c r="DV526" i="5"/>
  <c r="DT526" i="5"/>
  <c r="DR526" i="5"/>
  <c r="DP526" i="5"/>
  <c r="DN526" i="5"/>
  <c r="DL526" i="5"/>
  <c r="DJ526" i="5"/>
  <c r="DH526" i="5"/>
  <c r="DF526" i="5"/>
  <c r="DD526" i="5"/>
  <c r="BT526" i="5"/>
  <c r="BR526" i="5"/>
  <c r="BP526" i="5"/>
  <c r="BN526" i="5"/>
  <c r="BL526" i="5"/>
  <c r="BJ526" i="5"/>
  <c r="BH526" i="5"/>
  <c r="BF526" i="5"/>
  <c r="BD526" i="5"/>
  <c r="BB526" i="5"/>
  <c r="AZ526" i="5"/>
  <c r="AX526" i="5"/>
  <c r="AV526" i="5"/>
  <c r="AT526" i="5"/>
  <c r="AR526" i="5"/>
  <c r="AP526" i="5"/>
  <c r="AN526" i="5"/>
  <c r="AL526" i="5"/>
  <c r="AJ526" i="5"/>
  <c r="AH526" i="5"/>
  <c r="AF526" i="5"/>
  <c r="AD526" i="5"/>
  <c r="AB526" i="5"/>
  <c r="Z526" i="5"/>
  <c r="X526" i="5"/>
  <c r="V526" i="5"/>
  <c r="T526" i="5"/>
  <c r="R526" i="5"/>
  <c r="P526" i="5"/>
  <c r="N526" i="5"/>
  <c r="FB525" i="5"/>
  <c r="EZ525" i="5"/>
  <c r="EX525" i="5"/>
  <c r="EV525" i="5"/>
  <c r="ET525" i="5"/>
  <c r="ER525" i="5"/>
  <c r="EP525" i="5"/>
  <c r="EN525" i="5"/>
  <c r="EL525" i="5"/>
  <c r="EJ525" i="5"/>
  <c r="EH525" i="5"/>
  <c r="EF525" i="5"/>
  <c r="ED525" i="5"/>
  <c r="EB525" i="5"/>
  <c r="DZ525" i="5"/>
  <c r="DX525" i="5"/>
  <c r="DV525" i="5"/>
  <c r="DT525" i="5"/>
  <c r="DR525" i="5"/>
  <c r="DP525" i="5"/>
  <c r="DN525" i="5"/>
  <c r="DL525" i="5"/>
  <c r="DJ525" i="5"/>
  <c r="DH525" i="5"/>
  <c r="DF525" i="5"/>
  <c r="DD525" i="5"/>
  <c r="BT525" i="5"/>
  <c r="BR525" i="5"/>
  <c r="BP525" i="5"/>
  <c r="BN525" i="5"/>
  <c r="BL525" i="5"/>
  <c r="BJ525" i="5"/>
  <c r="BH525" i="5"/>
  <c r="BF525" i="5"/>
  <c r="BD525" i="5"/>
  <c r="BB525" i="5"/>
  <c r="AZ525" i="5"/>
  <c r="AX525" i="5"/>
  <c r="AV525" i="5"/>
  <c r="AT525" i="5"/>
  <c r="AR525" i="5"/>
  <c r="AP525" i="5"/>
  <c r="AN525" i="5"/>
  <c r="AL525" i="5"/>
  <c r="AJ525" i="5"/>
  <c r="AH525" i="5"/>
  <c r="AF525" i="5"/>
  <c r="AD525" i="5"/>
  <c r="AB525" i="5"/>
  <c r="Z525" i="5"/>
  <c r="X525" i="5"/>
  <c r="V525" i="5"/>
  <c r="T525" i="5"/>
  <c r="R525" i="5"/>
  <c r="P525" i="5"/>
  <c r="N525" i="5"/>
  <c r="FB524" i="5"/>
  <c r="EZ524" i="5"/>
  <c r="EX524" i="5"/>
  <c r="EV524" i="5"/>
  <c r="ET524" i="5"/>
  <c r="ER524" i="5"/>
  <c r="EP524" i="5"/>
  <c r="EN524" i="5"/>
  <c r="EL524" i="5"/>
  <c r="EJ524" i="5"/>
  <c r="EH524" i="5"/>
  <c r="EF524" i="5"/>
  <c r="ED524" i="5"/>
  <c r="EB524" i="5"/>
  <c r="DZ524" i="5"/>
  <c r="DX524" i="5"/>
  <c r="DV524" i="5"/>
  <c r="DT524" i="5"/>
  <c r="DR524" i="5"/>
  <c r="DP524" i="5"/>
  <c r="DN524" i="5"/>
  <c r="DL524" i="5"/>
  <c r="DJ524" i="5"/>
  <c r="DH524" i="5"/>
  <c r="DF524" i="5"/>
  <c r="DD524" i="5"/>
  <c r="BT524" i="5"/>
  <c r="BR524" i="5"/>
  <c r="BP524" i="5"/>
  <c r="BN524" i="5"/>
  <c r="BL524" i="5"/>
  <c r="BJ524" i="5"/>
  <c r="BH524" i="5"/>
  <c r="BF524" i="5"/>
  <c r="BD524" i="5"/>
  <c r="BB524" i="5"/>
  <c r="AZ524" i="5"/>
  <c r="AX524" i="5"/>
  <c r="AV524" i="5"/>
  <c r="AT524" i="5"/>
  <c r="AR524" i="5"/>
  <c r="AP524" i="5"/>
  <c r="AN524" i="5"/>
  <c r="AL524" i="5"/>
  <c r="AJ524" i="5"/>
  <c r="AH524" i="5"/>
  <c r="AF524" i="5"/>
  <c r="AD524" i="5"/>
  <c r="AB524" i="5"/>
  <c r="Z524" i="5"/>
  <c r="X524" i="5"/>
  <c r="V524" i="5"/>
  <c r="T524" i="5"/>
  <c r="R524" i="5"/>
  <c r="P524" i="5"/>
  <c r="N524" i="5"/>
  <c r="FB523" i="5"/>
  <c r="EZ523" i="5"/>
  <c r="EX523" i="5"/>
  <c r="EV523" i="5"/>
  <c r="ET523" i="5"/>
  <c r="ER523" i="5"/>
  <c r="EP523" i="5"/>
  <c r="EN523" i="5"/>
  <c r="EL523" i="5"/>
  <c r="EJ523" i="5"/>
  <c r="EH523" i="5"/>
  <c r="EF523" i="5"/>
  <c r="ED523" i="5"/>
  <c r="EB523" i="5"/>
  <c r="DZ523" i="5"/>
  <c r="DX523" i="5"/>
  <c r="DV523" i="5"/>
  <c r="DT523" i="5"/>
  <c r="DR523" i="5"/>
  <c r="DP523" i="5"/>
  <c r="DN523" i="5"/>
  <c r="DL523" i="5"/>
  <c r="DJ523" i="5"/>
  <c r="DH523" i="5"/>
  <c r="DF523" i="5"/>
  <c r="DD523" i="5"/>
  <c r="BT523" i="5"/>
  <c r="BR523" i="5"/>
  <c r="BP523" i="5"/>
  <c r="BN523" i="5"/>
  <c r="BL523" i="5"/>
  <c r="BJ523" i="5"/>
  <c r="BH523" i="5"/>
  <c r="BF523" i="5"/>
  <c r="BD523" i="5"/>
  <c r="BB523" i="5"/>
  <c r="AZ523" i="5"/>
  <c r="AX523" i="5"/>
  <c r="AV523" i="5"/>
  <c r="AT523" i="5"/>
  <c r="AR523" i="5"/>
  <c r="AP523" i="5"/>
  <c r="AN523" i="5"/>
  <c r="AL523" i="5"/>
  <c r="AJ523" i="5"/>
  <c r="AH523" i="5"/>
  <c r="AF523" i="5"/>
  <c r="AD523" i="5"/>
  <c r="AB523" i="5"/>
  <c r="Z523" i="5"/>
  <c r="X523" i="5"/>
  <c r="V523" i="5"/>
  <c r="T523" i="5"/>
  <c r="R523" i="5"/>
  <c r="P523" i="5"/>
  <c r="N523" i="5"/>
  <c r="FB522" i="5"/>
  <c r="EZ522" i="5"/>
  <c r="EX522" i="5"/>
  <c r="EV522" i="5"/>
  <c r="ET522" i="5"/>
  <c r="ER522" i="5"/>
  <c r="EP522" i="5"/>
  <c r="EN522" i="5"/>
  <c r="EL522" i="5"/>
  <c r="EJ522" i="5"/>
  <c r="EH522" i="5"/>
  <c r="EF522" i="5"/>
  <c r="ED522" i="5"/>
  <c r="EB522" i="5"/>
  <c r="DZ522" i="5"/>
  <c r="DX522" i="5"/>
  <c r="DV522" i="5"/>
  <c r="DT522" i="5"/>
  <c r="DR522" i="5"/>
  <c r="DP522" i="5"/>
  <c r="DN522" i="5"/>
  <c r="DL522" i="5"/>
  <c r="DJ522" i="5"/>
  <c r="DH522" i="5"/>
  <c r="DF522" i="5"/>
  <c r="DD522" i="5"/>
  <c r="BT522" i="5"/>
  <c r="BR522" i="5"/>
  <c r="BP522" i="5"/>
  <c r="BN522" i="5"/>
  <c r="BL522" i="5"/>
  <c r="BJ522" i="5"/>
  <c r="BH522" i="5"/>
  <c r="BF522" i="5"/>
  <c r="BD522" i="5"/>
  <c r="BB522" i="5"/>
  <c r="AZ522" i="5"/>
  <c r="AX522" i="5"/>
  <c r="AV522" i="5"/>
  <c r="AT522" i="5"/>
  <c r="AR522" i="5"/>
  <c r="AP522" i="5"/>
  <c r="AN522" i="5"/>
  <c r="AL522" i="5"/>
  <c r="AJ522" i="5"/>
  <c r="AH522" i="5"/>
  <c r="AF522" i="5"/>
  <c r="AD522" i="5"/>
  <c r="AB522" i="5"/>
  <c r="Z522" i="5"/>
  <c r="X522" i="5"/>
  <c r="V522" i="5"/>
  <c r="T522" i="5"/>
  <c r="R522" i="5"/>
  <c r="P522" i="5"/>
  <c r="N522" i="5"/>
  <c r="FB521" i="5"/>
  <c r="EZ521" i="5"/>
  <c r="EX521" i="5"/>
  <c r="EV521" i="5"/>
  <c r="ET521" i="5"/>
  <c r="ER521" i="5"/>
  <c r="EP521" i="5"/>
  <c r="EN521" i="5"/>
  <c r="EL521" i="5"/>
  <c r="EJ521" i="5"/>
  <c r="EH521" i="5"/>
  <c r="EF521" i="5"/>
  <c r="ED521" i="5"/>
  <c r="EB521" i="5"/>
  <c r="DZ521" i="5"/>
  <c r="DX521" i="5"/>
  <c r="DV521" i="5"/>
  <c r="DT521" i="5"/>
  <c r="DR521" i="5"/>
  <c r="DP521" i="5"/>
  <c r="DN521" i="5"/>
  <c r="DL521" i="5"/>
  <c r="DJ521" i="5"/>
  <c r="DH521" i="5"/>
  <c r="DF521" i="5"/>
  <c r="DD521" i="5"/>
  <c r="BT521" i="5"/>
  <c r="BR521" i="5"/>
  <c r="BP521" i="5"/>
  <c r="BN521" i="5"/>
  <c r="BL521" i="5"/>
  <c r="BJ521" i="5"/>
  <c r="BH521" i="5"/>
  <c r="BF521" i="5"/>
  <c r="BD521" i="5"/>
  <c r="BB521" i="5"/>
  <c r="AZ521" i="5"/>
  <c r="AX521" i="5"/>
  <c r="AV521" i="5"/>
  <c r="AT521" i="5"/>
  <c r="AR521" i="5"/>
  <c r="AP521" i="5"/>
  <c r="AN521" i="5"/>
  <c r="AL521" i="5"/>
  <c r="AJ521" i="5"/>
  <c r="AH521" i="5"/>
  <c r="AF521" i="5"/>
  <c r="AD521" i="5"/>
  <c r="AB521" i="5"/>
  <c r="Z521" i="5"/>
  <c r="X521" i="5"/>
  <c r="V521" i="5"/>
  <c r="T521" i="5"/>
  <c r="R521" i="5"/>
  <c r="P521" i="5"/>
  <c r="N521" i="5"/>
  <c r="FB520" i="5"/>
  <c r="EZ520" i="5"/>
  <c r="EX520" i="5"/>
  <c r="EV520" i="5"/>
  <c r="ET520" i="5"/>
  <c r="ER520" i="5"/>
  <c r="EP520" i="5"/>
  <c r="EN520" i="5"/>
  <c r="EL520" i="5"/>
  <c r="EJ520" i="5"/>
  <c r="EH520" i="5"/>
  <c r="EF520" i="5"/>
  <c r="ED520" i="5"/>
  <c r="EB520" i="5"/>
  <c r="DZ520" i="5"/>
  <c r="DX520" i="5"/>
  <c r="DV520" i="5"/>
  <c r="DT520" i="5"/>
  <c r="DR520" i="5"/>
  <c r="DP520" i="5"/>
  <c r="DN520" i="5"/>
  <c r="DL520" i="5"/>
  <c r="DJ520" i="5"/>
  <c r="DH520" i="5"/>
  <c r="DF520" i="5"/>
  <c r="DD520" i="5"/>
  <c r="BT520" i="5"/>
  <c r="BR520" i="5"/>
  <c r="BP520" i="5"/>
  <c r="BN520" i="5"/>
  <c r="BL520" i="5"/>
  <c r="BJ520" i="5"/>
  <c r="BH520" i="5"/>
  <c r="BF520" i="5"/>
  <c r="BD520" i="5"/>
  <c r="BB520" i="5"/>
  <c r="AZ520" i="5"/>
  <c r="AX520" i="5"/>
  <c r="AV520" i="5"/>
  <c r="AT520" i="5"/>
  <c r="AR520" i="5"/>
  <c r="AP520" i="5"/>
  <c r="AN520" i="5"/>
  <c r="AL520" i="5"/>
  <c r="AJ520" i="5"/>
  <c r="AH520" i="5"/>
  <c r="AF520" i="5"/>
  <c r="AD520" i="5"/>
  <c r="AB520" i="5"/>
  <c r="Z520" i="5"/>
  <c r="X520" i="5"/>
  <c r="V520" i="5"/>
  <c r="T520" i="5"/>
  <c r="R520" i="5"/>
  <c r="P520" i="5"/>
  <c r="N520" i="5"/>
  <c r="FB519" i="5"/>
  <c r="EZ519" i="5"/>
  <c r="EX519" i="5"/>
  <c r="EV519" i="5"/>
  <c r="ET519" i="5"/>
  <c r="ER519" i="5"/>
  <c r="EP519" i="5"/>
  <c r="EN519" i="5"/>
  <c r="EL519" i="5"/>
  <c r="EJ519" i="5"/>
  <c r="EH519" i="5"/>
  <c r="EF519" i="5"/>
  <c r="ED519" i="5"/>
  <c r="EB519" i="5"/>
  <c r="DZ519" i="5"/>
  <c r="DX519" i="5"/>
  <c r="DV519" i="5"/>
  <c r="DT519" i="5"/>
  <c r="DR519" i="5"/>
  <c r="DP519" i="5"/>
  <c r="DN519" i="5"/>
  <c r="DL519" i="5"/>
  <c r="DJ519" i="5"/>
  <c r="DH519" i="5"/>
  <c r="DF519" i="5"/>
  <c r="DD519" i="5"/>
  <c r="BT519" i="5"/>
  <c r="BR519" i="5"/>
  <c r="BP519" i="5"/>
  <c r="BN519" i="5"/>
  <c r="BL519" i="5"/>
  <c r="BJ519" i="5"/>
  <c r="BH519" i="5"/>
  <c r="BF519" i="5"/>
  <c r="BD519" i="5"/>
  <c r="BB519" i="5"/>
  <c r="AZ519" i="5"/>
  <c r="AX519" i="5"/>
  <c r="AV519" i="5"/>
  <c r="AT519" i="5"/>
  <c r="AR519" i="5"/>
  <c r="AP519" i="5"/>
  <c r="AN519" i="5"/>
  <c r="AL519" i="5"/>
  <c r="AJ519" i="5"/>
  <c r="AH519" i="5"/>
  <c r="AF519" i="5"/>
  <c r="AD519" i="5"/>
  <c r="AB519" i="5"/>
  <c r="Z519" i="5"/>
  <c r="X519" i="5"/>
  <c r="V519" i="5"/>
  <c r="T519" i="5"/>
  <c r="R519" i="5"/>
  <c r="P519" i="5"/>
  <c r="N519" i="5"/>
  <c r="FB518" i="5"/>
  <c r="EZ518" i="5"/>
  <c r="EX518" i="5"/>
  <c r="EV518" i="5"/>
  <c r="ET518" i="5"/>
  <c r="ER518" i="5"/>
  <c r="EP518" i="5"/>
  <c r="EN518" i="5"/>
  <c r="EL518" i="5"/>
  <c r="EJ518" i="5"/>
  <c r="EH518" i="5"/>
  <c r="EF518" i="5"/>
  <c r="ED518" i="5"/>
  <c r="EB518" i="5"/>
  <c r="DZ518" i="5"/>
  <c r="DX518" i="5"/>
  <c r="DV518" i="5"/>
  <c r="DT518" i="5"/>
  <c r="DR518" i="5"/>
  <c r="DP518" i="5"/>
  <c r="DN518" i="5"/>
  <c r="DL518" i="5"/>
  <c r="DJ518" i="5"/>
  <c r="DH518" i="5"/>
  <c r="DF518" i="5"/>
  <c r="DD518" i="5"/>
  <c r="BL518" i="5"/>
  <c r="AJ518" i="5"/>
  <c r="AF518" i="5"/>
  <c r="AC518" i="5"/>
  <c r="AV518" i="5" s="1"/>
  <c r="FB517" i="5"/>
  <c r="EZ517" i="5"/>
  <c r="EX517" i="5"/>
  <c r="EV517" i="5"/>
  <c r="ET517" i="5"/>
  <c r="ER517" i="5"/>
  <c r="EP517" i="5"/>
  <c r="EN517" i="5"/>
  <c r="EL517" i="5"/>
  <c r="EJ517" i="5"/>
  <c r="EH517" i="5"/>
  <c r="EF517" i="5"/>
  <c r="ED517" i="5"/>
  <c r="EB517" i="5"/>
  <c r="DZ517" i="5"/>
  <c r="DX517" i="5"/>
  <c r="DV517" i="5"/>
  <c r="DT517" i="5"/>
  <c r="DR517" i="5"/>
  <c r="DP517" i="5"/>
  <c r="DN517" i="5"/>
  <c r="DL517" i="5"/>
  <c r="DJ517" i="5"/>
  <c r="DH517" i="5"/>
  <c r="DF517" i="5"/>
  <c r="DD517" i="5"/>
  <c r="AC517" i="5"/>
  <c r="FB516" i="5"/>
  <c r="EZ516" i="5"/>
  <c r="EX516" i="5"/>
  <c r="EV516" i="5"/>
  <c r="ET516" i="5"/>
  <c r="ER516" i="5"/>
  <c r="EP516" i="5"/>
  <c r="EN516" i="5"/>
  <c r="EL516" i="5"/>
  <c r="EJ516" i="5"/>
  <c r="EH516" i="5"/>
  <c r="EF516" i="5"/>
  <c r="ED516" i="5"/>
  <c r="EB516" i="5"/>
  <c r="DZ516" i="5"/>
  <c r="DX516" i="5"/>
  <c r="DV516" i="5"/>
  <c r="DT516" i="5"/>
  <c r="DR516" i="5"/>
  <c r="DP516" i="5"/>
  <c r="DN516" i="5"/>
  <c r="DL516" i="5"/>
  <c r="DJ516" i="5"/>
  <c r="DH516" i="5"/>
  <c r="DF516" i="5"/>
  <c r="DD516" i="5"/>
  <c r="BD516" i="5"/>
  <c r="AX516" i="5"/>
  <c r="AH516" i="5"/>
  <c r="AF516" i="5"/>
  <c r="AC516" i="5"/>
  <c r="BH516" i="5" s="1"/>
  <c r="P516" i="5"/>
  <c r="N516" i="5"/>
  <c r="FB515" i="5"/>
  <c r="EZ515" i="5"/>
  <c r="EX515" i="5"/>
  <c r="EV515" i="5"/>
  <c r="ET515" i="5"/>
  <c r="ER515" i="5"/>
  <c r="EP515" i="5"/>
  <c r="EN515" i="5"/>
  <c r="EL515" i="5"/>
  <c r="EJ515" i="5"/>
  <c r="EH515" i="5"/>
  <c r="EF515" i="5"/>
  <c r="ED515" i="5"/>
  <c r="EB515" i="5"/>
  <c r="DZ515" i="5"/>
  <c r="DX515" i="5"/>
  <c r="DV515" i="5"/>
  <c r="DT515" i="5"/>
  <c r="DR515" i="5"/>
  <c r="DP515" i="5"/>
  <c r="DN515" i="5"/>
  <c r="DL515" i="5"/>
  <c r="DJ515" i="5"/>
  <c r="DH515" i="5"/>
  <c r="DF515" i="5"/>
  <c r="DD515" i="5"/>
  <c r="AE515" i="5"/>
  <c r="AC515" i="5"/>
  <c r="FB514" i="5"/>
  <c r="EZ514" i="5"/>
  <c r="EX514" i="5"/>
  <c r="EV514" i="5"/>
  <c r="ET514" i="5"/>
  <c r="ER514" i="5"/>
  <c r="EP514" i="5"/>
  <c r="EN514" i="5"/>
  <c r="EL514" i="5"/>
  <c r="EJ514" i="5"/>
  <c r="EH514" i="5"/>
  <c r="EF514" i="5"/>
  <c r="ED514" i="5"/>
  <c r="EB514" i="5"/>
  <c r="DZ514" i="5"/>
  <c r="DX514" i="5"/>
  <c r="DV514" i="5"/>
  <c r="DT514" i="5"/>
  <c r="DR514" i="5"/>
  <c r="DP514" i="5"/>
  <c r="DN514" i="5"/>
  <c r="DL514" i="5"/>
  <c r="DJ514" i="5"/>
  <c r="DH514" i="5"/>
  <c r="DF514" i="5"/>
  <c r="DD514" i="5"/>
  <c r="AE514" i="5"/>
  <c r="AC514" i="5"/>
  <c r="FB513" i="5"/>
  <c r="EZ513" i="5"/>
  <c r="EX513" i="5"/>
  <c r="EV513" i="5"/>
  <c r="ET513" i="5"/>
  <c r="ER513" i="5"/>
  <c r="EP513" i="5"/>
  <c r="EN513" i="5"/>
  <c r="EL513" i="5"/>
  <c r="EJ513" i="5"/>
  <c r="EH513" i="5"/>
  <c r="EF513" i="5"/>
  <c r="ED513" i="5"/>
  <c r="EB513" i="5"/>
  <c r="DZ513" i="5"/>
  <c r="DX513" i="5"/>
  <c r="DV513" i="5"/>
  <c r="DT513" i="5"/>
  <c r="DR513" i="5"/>
  <c r="DP513" i="5"/>
  <c r="DN513" i="5"/>
  <c r="DL513" i="5"/>
  <c r="DJ513" i="5"/>
  <c r="DH513" i="5"/>
  <c r="DF513" i="5"/>
  <c r="DD513" i="5"/>
  <c r="AE513" i="5"/>
  <c r="AC513" i="5"/>
  <c r="FB512" i="5"/>
  <c r="EZ512" i="5"/>
  <c r="EX512" i="5"/>
  <c r="EV512" i="5"/>
  <c r="ET512" i="5"/>
  <c r="ER512" i="5"/>
  <c r="EP512" i="5"/>
  <c r="EN512" i="5"/>
  <c r="EL512" i="5"/>
  <c r="EJ512" i="5"/>
  <c r="EH512" i="5"/>
  <c r="EF512" i="5"/>
  <c r="ED512" i="5"/>
  <c r="EB512" i="5"/>
  <c r="DZ512" i="5"/>
  <c r="DX512" i="5"/>
  <c r="DV512" i="5"/>
  <c r="DT512" i="5"/>
  <c r="DR512" i="5"/>
  <c r="DP512" i="5"/>
  <c r="DN512" i="5"/>
  <c r="DL512" i="5"/>
  <c r="DJ512" i="5"/>
  <c r="DH512" i="5"/>
  <c r="DF512" i="5"/>
  <c r="DD512" i="5"/>
  <c r="AE512" i="5"/>
  <c r="AC512" i="5"/>
  <c r="Z512" i="5" s="1"/>
  <c r="FB511" i="5"/>
  <c r="EZ511" i="5"/>
  <c r="EX511" i="5"/>
  <c r="EV511" i="5"/>
  <c r="ET511" i="5"/>
  <c r="ER511" i="5"/>
  <c r="EP511" i="5"/>
  <c r="EN511" i="5"/>
  <c r="EL511" i="5"/>
  <c r="EJ511" i="5"/>
  <c r="EH511" i="5"/>
  <c r="EF511" i="5"/>
  <c r="ED511" i="5"/>
  <c r="EB511" i="5"/>
  <c r="DZ511" i="5"/>
  <c r="DX511" i="5"/>
  <c r="DV511" i="5"/>
  <c r="DT511" i="5"/>
  <c r="DR511" i="5"/>
  <c r="DP511" i="5"/>
  <c r="DN511" i="5"/>
  <c r="DL511" i="5"/>
  <c r="DJ511" i="5"/>
  <c r="DH511" i="5"/>
  <c r="DF511" i="5"/>
  <c r="DD511" i="5"/>
  <c r="AE511" i="5"/>
  <c r="AZ511" i="5" s="1"/>
  <c r="AC511" i="5"/>
  <c r="FB510" i="5"/>
  <c r="EZ510" i="5"/>
  <c r="EX510" i="5"/>
  <c r="EV510" i="5"/>
  <c r="ET510" i="5"/>
  <c r="ER510" i="5"/>
  <c r="EP510" i="5"/>
  <c r="EN510" i="5"/>
  <c r="EL510" i="5"/>
  <c r="EJ510" i="5"/>
  <c r="EH510" i="5"/>
  <c r="EF510" i="5"/>
  <c r="ED510" i="5"/>
  <c r="EB510" i="5"/>
  <c r="DZ510" i="5"/>
  <c r="DX510" i="5"/>
  <c r="DV510" i="5"/>
  <c r="DT510" i="5"/>
  <c r="DR510" i="5"/>
  <c r="DP510" i="5"/>
  <c r="DN510" i="5"/>
  <c r="DL510" i="5"/>
  <c r="DJ510" i="5"/>
  <c r="DH510" i="5"/>
  <c r="DF510" i="5"/>
  <c r="DD510" i="5"/>
  <c r="AE510" i="5"/>
  <c r="AC510" i="5"/>
  <c r="FB509" i="5"/>
  <c r="EZ509" i="5"/>
  <c r="EX509" i="5"/>
  <c r="EV509" i="5"/>
  <c r="ET509" i="5"/>
  <c r="ER509" i="5"/>
  <c r="EP509" i="5"/>
  <c r="EN509" i="5"/>
  <c r="EL509" i="5"/>
  <c r="EJ509" i="5"/>
  <c r="EH509" i="5"/>
  <c r="EF509" i="5"/>
  <c r="ED509" i="5"/>
  <c r="EB509" i="5"/>
  <c r="DZ509" i="5"/>
  <c r="DX509" i="5"/>
  <c r="DV509" i="5"/>
  <c r="DT509" i="5"/>
  <c r="DR509" i="5"/>
  <c r="DP509" i="5"/>
  <c r="DN509" i="5"/>
  <c r="DL509" i="5"/>
  <c r="DJ509" i="5"/>
  <c r="DH509" i="5"/>
  <c r="DF509" i="5"/>
  <c r="DD509" i="5"/>
  <c r="AE509" i="5"/>
  <c r="AC509" i="5"/>
  <c r="FB508" i="5"/>
  <c r="EZ508" i="5"/>
  <c r="EX508" i="5"/>
  <c r="EV508" i="5"/>
  <c r="ET508" i="5"/>
  <c r="ER508" i="5"/>
  <c r="EP508" i="5"/>
  <c r="EN508" i="5"/>
  <c r="EL508" i="5"/>
  <c r="EJ508" i="5"/>
  <c r="EH508" i="5"/>
  <c r="EF508" i="5"/>
  <c r="ED508" i="5"/>
  <c r="EB508" i="5"/>
  <c r="DZ508" i="5"/>
  <c r="DX508" i="5"/>
  <c r="DV508" i="5"/>
  <c r="DT508" i="5"/>
  <c r="DR508" i="5"/>
  <c r="DP508" i="5"/>
  <c r="DN508" i="5"/>
  <c r="DL508" i="5"/>
  <c r="DJ508" i="5"/>
  <c r="DH508" i="5"/>
  <c r="DF508" i="5"/>
  <c r="DD508" i="5"/>
  <c r="AE508" i="5"/>
  <c r="AC508" i="5"/>
  <c r="FB507" i="5"/>
  <c r="EZ507" i="5"/>
  <c r="EX507" i="5"/>
  <c r="EV507" i="5"/>
  <c r="ET507" i="5"/>
  <c r="ER507" i="5"/>
  <c r="EP507" i="5"/>
  <c r="EN507" i="5"/>
  <c r="EL507" i="5"/>
  <c r="EJ507" i="5"/>
  <c r="EH507" i="5"/>
  <c r="EF507" i="5"/>
  <c r="ED507" i="5"/>
  <c r="EB507" i="5"/>
  <c r="DZ507" i="5"/>
  <c r="DX507" i="5"/>
  <c r="DV507" i="5"/>
  <c r="DT507" i="5"/>
  <c r="DR507" i="5"/>
  <c r="DP507" i="5"/>
  <c r="DN507" i="5"/>
  <c r="DL507" i="5"/>
  <c r="DJ507" i="5"/>
  <c r="DH507" i="5"/>
  <c r="DF507" i="5"/>
  <c r="DD507" i="5"/>
  <c r="AE507" i="5"/>
  <c r="AC507" i="5"/>
  <c r="FB506" i="5"/>
  <c r="EZ506" i="5"/>
  <c r="EX506" i="5"/>
  <c r="EV506" i="5"/>
  <c r="ET506" i="5"/>
  <c r="ER506" i="5"/>
  <c r="EP506" i="5"/>
  <c r="EN506" i="5"/>
  <c r="EL506" i="5"/>
  <c r="EJ506" i="5"/>
  <c r="EH506" i="5"/>
  <c r="EF506" i="5"/>
  <c r="ED506" i="5"/>
  <c r="EB506" i="5"/>
  <c r="DZ506" i="5"/>
  <c r="DX506" i="5"/>
  <c r="DV506" i="5"/>
  <c r="DT506" i="5"/>
  <c r="DR506" i="5"/>
  <c r="DP506" i="5"/>
  <c r="DN506" i="5"/>
  <c r="DL506" i="5"/>
  <c r="DJ506" i="5"/>
  <c r="DH506" i="5"/>
  <c r="DF506" i="5"/>
  <c r="DD506" i="5"/>
  <c r="AE506" i="5"/>
  <c r="AC506" i="5"/>
  <c r="FB505" i="5"/>
  <c r="EZ505" i="5"/>
  <c r="EX505" i="5"/>
  <c r="EV505" i="5"/>
  <c r="ET505" i="5"/>
  <c r="ER505" i="5"/>
  <c r="EP505" i="5"/>
  <c r="EN505" i="5"/>
  <c r="EL505" i="5"/>
  <c r="EJ505" i="5"/>
  <c r="EH505" i="5"/>
  <c r="EF505" i="5"/>
  <c r="ED505" i="5"/>
  <c r="EB505" i="5"/>
  <c r="DZ505" i="5"/>
  <c r="DX505" i="5"/>
  <c r="DV505" i="5"/>
  <c r="DT505" i="5"/>
  <c r="DR505" i="5"/>
  <c r="DP505" i="5"/>
  <c r="DN505" i="5"/>
  <c r="DL505" i="5"/>
  <c r="DJ505" i="5"/>
  <c r="DH505" i="5"/>
  <c r="DF505" i="5"/>
  <c r="DD505" i="5"/>
  <c r="AE505" i="5"/>
  <c r="AC505" i="5"/>
  <c r="FB504" i="5"/>
  <c r="EZ504" i="5"/>
  <c r="EX504" i="5"/>
  <c r="EV504" i="5"/>
  <c r="ET504" i="5"/>
  <c r="ER504" i="5"/>
  <c r="EP504" i="5"/>
  <c r="EN504" i="5"/>
  <c r="EL504" i="5"/>
  <c r="EJ504" i="5"/>
  <c r="EH504" i="5"/>
  <c r="EF504" i="5"/>
  <c r="ED504" i="5"/>
  <c r="EB504" i="5"/>
  <c r="DZ504" i="5"/>
  <c r="DX504" i="5"/>
  <c r="DV504" i="5"/>
  <c r="DT504" i="5"/>
  <c r="DR504" i="5"/>
  <c r="DP504" i="5"/>
  <c r="DN504" i="5"/>
  <c r="DL504" i="5"/>
  <c r="DJ504" i="5"/>
  <c r="DH504" i="5"/>
  <c r="DF504" i="5"/>
  <c r="DD504" i="5"/>
  <c r="AE504" i="5"/>
  <c r="AC504" i="5"/>
  <c r="FB503" i="5"/>
  <c r="EZ503" i="5"/>
  <c r="EX503" i="5"/>
  <c r="EV503" i="5"/>
  <c r="ET503" i="5"/>
  <c r="ER503" i="5"/>
  <c r="EP503" i="5"/>
  <c r="EN503" i="5"/>
  <c r="EL503" i="5"/>
  <c r="EJ503" i="5"/>
  <c r="EH503" i="5"/>
  <c r="EF503" i="5"/>
  <c r="ED503" i="5"/>
  <c r="EB503" i="5"/>
  <c r="DZ503" i="5"/>
  <c r="DX503" i="5"/>
  <c r="DV503" i="5"/>
  <c r="DT503" i="5"/>
  <c r="DR503" i="5"/>
  <c r="DP503" i="5"/>
  <c r="DN503" i="5"/>
  <c r="DL503" i="5"/>
  <c r="DJ503" i="5"/>
  <c r="DH503" i="5"/>
  <c r="DF503" i="5"/>
  <c r="DD503" i="5"/>
  <c r="BT503" i="5"/>
  <c r="BR503" i="5"/>
  <c r="BP503" i="5"/>
  <c r="BN503" i="5"/>
  <c r="BL503" i="5"/>
  <c r="BJ503" i="5"/>
  <c r="BH503" i="5"/>
  <c r="BF503" i="5"/>
  <c r="BD503" i="5"/>
  <c r="BB503" i="5"/>
  <c r="AZ503" i="5"/>
  <c r="AX503" i="5"/>
  <c r="AV503" i="5"/>
  <c r="AT503" i="5"/>
  <c r="AR503" i="5"/>
  <c r="AP503" i="5"/>
  <c r="AN503" i="5"/>
  <c r="AL503" i="5"/>
  <c r="AJ503" i="5"/>
  <c r="AH503" i="5"/>
  <c r="AF503" i="5"/>
  <c r="AD503" i="5"/>
  <c r="AB503" i="5"/>
  <c r="Z503" i="5"/>
  <c r="X503" i="5"/>
  <c r="V503" i="5"/>
  <c r="T503" i="5"/>
  <c r="R503" i="5"/>
  <c r="P503" i="5"/>
  <c r="N503" i="5"/>
  <c r="FB502" i="5"/>
  <c r="EZ502" i="5"/>
  <c r="EX502" i="5"/>
  <c r="EV502" i="5"/>
  <c r="ET502" i="5"/>
  <c r="ER502" i="5"/>
  <c r="EP502" i="5"/>
  <c r="EN502" i="5"/>
  <c r="EL502" i="5"/>
  <c r="EJ502" i="5"/>
  <c r="EH502" i="5"/>
  <c r="EF502" i="5"/>
  <c r="ED502" i="5"/>
  <c r="EB502" i="5"/>
  <c r="DZ502" i="5"/>
  <c r="DX502" i="5"/>
  <c r="DV502" i="5"/>
  <c r="DT502" i="5"/>
  <c r="DR502" i="5"/>
  <c r="DP502" i="5"/>
  <c r="DN502" i="5"/>
  <c r="DL502" i="5"/>
  <c r="DJ502" i="5"/>
  <c r="DH502" i="5"/>
  <c r="DF502" i="5"/>
  <c r="DD502" i="5"/>
  <c r="BT502" i="5"/>
  <c r="BR502" i="5"/>
  <c r="BP502" i="5"/>
  <c r="BN502" i="5"/>
  <c r="BL502" i="5"/>
  <c r="BJ502" i="5"/>
  <c r="BH502" i="5"/>
  <c r="BF502" i="5"/>
  <c r="BD502" i="5"/>
  <c r="BB502" i="5"/>
  <c r="AZ502" i="5"/>
  <c r="AX502" i="5"/>
  <c r="AV502" i="5"/>
  <c r="AT502" i="5"/>
  <c r="AR502" i="5"/>
  <c r="AP502" i="5"/>
  <c r="AN502" i="5"/>
  <c r="AL502" i="5"/>
  <c r="AJ502" i="5"/>
  <c r="AH502" i="5"/>
  <c r="AF502" i="5"/>
  <c r="AD502" i="5"/>
  <c r="AB502" i="5"/>
  <c r="Z502" i="5"/>
  <c r="X502" i="5"/>
  <c r="V502" i="5"/>
  <c r="T502" i="5"/>
  <c r="R502" i="5"/>
  <c r="P502" i="5"/>
  <c r="N502" i="5"/>
  <c r="FB501" i="5"/>
  <c r="EZ501" i="5"/>
  <c r="EX501" i="5"/>
  <c r="EV501" i="5"/>
  <c r="ET501" i="5"/>
  <c r="ER501" i="5"/>
  <c r="EP501" i="5"/>
  <c r="EN501" i="5"/>
  <c r="EL501" i="5"/>
  <c r="EJ501" i="5"/>
  <c r="EH501" i="5"/>
  <c r="EF501" i="5"/>
  <c r="ED501" i="5"/>
  <c r="EB501" i="5"/>
  <c r="DZ501" i="5"/>
  <c r="DX501" i="5"/>
  <c r="DV501" i="5"/>
  <c r="DT501" i="5"/>
  <c r="DR501" i="5"/>
  <c r="DP501" i="5"/>
  <c r="DN501" i="5"/>
  <c r="DL501" i="5"/>
  <c r="DJ501" i="5"/>
  <c r="DH501" i="5"/>
  <c r="DF501" i="5"/>
  <c r="DD501" i="5"/>
  <c r="BT501" i="5"/>
  <c r="BR501" i="5"/>
  <c r="BP501" i="5"/>
  <c r="BN501" i="5"/>
  <c r="BL501" i="5"/>
  <c r="BJ501" i="5"/>
  <c r="BH501" i="5"/>
  <c r="BF501" i="5"/>
  <c r="BD501" i="5"/>
  <c r="BB501" i="5"/>
  <c r="AZ501" i="5"/>
  <c r="AX501" i="5"/>
  <c r="AV501" i="5"/>
  <c r="AT501" i="5"/>
  <c r="AR501" i="5"/>
  <c r="AP501" i="5"/>
  <c r="AN501" i="5"/>
  <c r="AL501" i="5"/>
  <c r="AJ501" i="5"/>
  <c r="AH501" i="5"/>
  <c r="AF501" i="5"/>
  <c r="AD501" i="5"/>
  <c r="AB501" i="5"/>
  <c r="Z501" i="5"/>
  <c r="X501" i="5"/>
  <c r="V501" i="5"/>
  <c r="T501" i="5"/>
  <c r="R501" i="5"/>
  <c r="P501" i="5"/>
  <c r="N501" i="5"/>
  <c r="FB500" i="5"/>
  <c r="EZ500" i="5"/>
  <c r="EX500" i="5"/>
  <c r="EV500" i="5"/>
  <c r="ET500" i="5"/>
  <c r="ER500" i="5"/>
  <c r="EP500" i="5"/>
  <c r="EN500" i="5"/>
  <c r="EL500" i="5"/>
  <c r="EJ500" i="5"/>
  <c r="EH500" i="5"/>
  <c r="EF500" i="5"/>
  <c r="ED500" i="5"/>
  <c r="EB500" i="5"/>
  <c r="DZ500" i="5"/>
  <c r="DX500" i="5"/>
  <c r="DV500" i="5"/>
  <c r="DT500" i="5"/>
  <c r="DR500" i="5"/>
  <c r="DP500" i="5"/>
  <c r="DN500" i="5"/>
  <c r="DL500" i="5"/>
  <c r="DJ500" i="5"/>
  <c r="DH500" i="5"/>
  <c r="DF500" i="5"/>
  <c r="DD500" i="5"/>
  <c r="BT500" i="5"/>
  <c r="BR500" i="5"/>
  <c r="BP500" i="5"/>
  <c r="BN500" i="5"/>
  <c r="BL500" i="5"/>
  <c r="BJ500" i="5"/>
  <c r="BH500" i="5"/>
  <c r="BF500" i="5"/>
  <c r="BD500" i="5"/>
  <c r="BB500" i="5"/>
  <c r="AZ500" i="5"/>
  <c r="AX500" i="5"/>
  <c r="AV500" i="5"/>
  <c r="AT500" i="5"/>
  <c r="AR500" i="5"/>
  <c r="AP500" i="5"/>
  <c r="AN500" i="5"/>
  <c r="AL500" i="5"/>
  <c r="AJ500" i="5"/>
  <c r="AH500" i="5"/>
  <c r="AF500" i="5"/>
  <c r="AD500" i="5"/>
  <c r="AB500" i="5"/>
  <c r="Z500" i="5"/>
  <c r="X500" i="5"/>
  <c r="V500" i="5"/>
  <c r="T500" i="5"/>
  <c r="R500" i="5"/>
  <c r="P500" i="5"/>
  <c r="N500" i="5"/>
  <c r="FB499" i="5"/>
  <c r="EZ499" i="5"/>
  <c r="EX499" i="5"/>
  <c r="EV499" i="5"/>
  <c r="ET499" i="5"/>
  <c r="ER499" i="5"/>
  <c r="EP499" i="5"/>
  <c r="EN499" i="5"/>
  <c r="EL499" i="5"/>
  <c r="EJ499" i="5"/>
  <c r="EH499" i="5"/>
  <c r="EF499" i="5"/>
  <c r="ED499" i="5"/>
  <c r="EB499" i="5"/>
  <c r="DZ499" i="5"/>
  <c r="DX499" i="5"/>
  <c r="DV499" i="5"/>
  <c r="DT499" i="5"/>
  <c r="DR499" i="5"/>
  <c r="DP499" i="5"/>
  <c r="DN499" i="5"/>
  <c r="DL499" i="5"/>
  <c r="DJ499" i="5"/>
  <c r="DH499" i="5"/>
  <c r="DF499" i="5"/>
  <c r="DD499" i="5"/>
  <c r="BT499" i="5"/>
  <c r="BR499" i="5"/>
  <c r="BP499" i="5"/>
  <c r="BN499" i="5"/>
  <c r="BL499" i="5"/>
  <c r="BJ499" i="5"/>
  <c r="BH499" i="5"/>
  <c r="BF499" i="5"/>
  <c r="BD499" i="5"/>
  <c r="BB499" i="5"/>
  <c r="AZ499" i="5"/>
  <c r="AX499" i="5"/>
  <c r="AV499" i="5"/>
  <c r="AT499" i="5"/>
  <c r="AR499" i="5"/>
  <c r="AP499" i="5"/>
  <c r="AN499" i="5"/>
  <c r="AL499" i="5"/>
  <c r="AJ499" i="5"/>
  <c r="AH499" i="5"/>
  <c r="AF499" i="5"/>
  <c r="AD499" i="5"/>
  <c r="AB499" i="5"/>
  <c r="Z499" i="5"/>
  <c r="X499" i="5"/>
  <c r="V499" i="5"/>
  <c r="T499" i="5"/>
  <c r="R499" i="5"/>
  <c r="P499" i="5"/>
  <c r="N499" i="5"/>
  <c r="FB498" i="5"/>
  <c r="EZ498" i="5"/>
  <c r="EX498" i="5"/>
  <c r="EV498" i="5"/>
  <c r="ET498" i="5"/>
  <c r="ER498" i="5"/>
  <c r="EP498" i="5"/>
  <c r="EN498" i="5"/>
  <c r="EL498" i="5"/>
  <c r="EJ498" i="5"/>
  <c r="EH498" i="5"/>
  <c r="EF498" i="5"/>
  <c r="ED498" i="5"/>
  <c r="EB498" i="5"/>
  <c r="DZ498" i="5"/>
  <c r="DX498" i="5"/>
  <c r="DV498" i="5"/>
  <c r="DT498" i="5"/>
  <c r="DR498" i="5"/>
  <c r="DP498" i="5"/>
  <c r="DN498" i="5"/>
  <c r="DL498" i="5"/>
  <c r="DJ498" i="5"/>
  <c r="DH498" i="5"/>
  <c r="DF498" i="5"/>
  <c r="DD498" i="5"/>
  <c r="BT498" i="5"/>
  <c r="BR498" i="5"/>
  <c r="BP498" i="5"/>
  <c r="BN498" i="5"/>
  <c r="BL498" i="5"/>
  <c r="BJ498" i="5"/>
  <c r="BH498" i="5"/>
  <c r="BF498" i="5"/>
  <c r="BD498" i="5"/>
  <c r="BB498" i="5"/>
  <c r="AZ498" i="5"/>
  <c r="AX498" i="5"/>
  <c r="AV498" i="5"/>
  <c r="AT498" i="5"/>
  <c r="AR498" i="5"/>
  <c r="AP498" i="5"/>
  <c r="AN498" i="5"/>
  <c r="AL498" i="5"/>
  <c r="AJ498" i="5"/>
  <c r="AH498" i="5"/>
  <c r="AF498" i="5"/>
  <c r="AD498" i="5"/>
  <c r="AB498" i="5"/>
  <c r="Z498" i="5"/>
  <c r="X498" i="5"/>
  <c r="V498" i="5"/>
  <c r="T498" i="5"/>
  <c r="R498" i="5"/>
  <c r="P498" i="5"/>
  <c r="N498" i="5"/>
  <c r="FB497" i="5"/>
  <c r="EZ497" i="5"/>
  <c r="EX497" i="5"/>
  <c r="EV497" i="5"/>
  <c r="ET497" i="5"/>
  <c r="ER497" i="5"/>
  <c r="EP497" i="5"/>
  <c r="EN497" i="5"/>
  <c r="EL497" i="5"/>
  <c r="EJ497" i="5"/>
  <c r="EH497" i="5"/>
  <c r="EF497" i="5"/>
  <c r="ED497" i="5"/>
  <c r="EB497" i="5"/>
  <c r="DZ497" i="5"/>
  <c r="DX497" i="5"/>
  <c r="DV497" i="5"/>
  <c r="DT497" i="5"/>
  <c r="DR497" i="5"/>
  <c r="DP497" i="5"/>
  <c r="DN497" i="5"/>
  <c r="DL497" i="5"/>
  <c r="DJ497" i="5"/>
  <c r="DH497" i="5"/>
  <c r="DF497" i="5"/>
  <c r="DD497" i="5"/>
  <c r="BT497" i="5"/>
  <c r="BR497" i="5"/>
  <c r="BP497" i="5"/>
  <c r="BN497" i="5"/>
  <c r="BL497" i="5"/>
  <c r="BJ497" i="5"/>
  <c r="BH497" i="5"/>
  <c r="BF497" i="5"/>
  <c r="BD497" i="5"/>
  <c r="BB497" i="5"/>
  <c r="AZ497" i="5"/>
  <c r="AX497" i="5"/>
  <c r="AV497" i="5"/>
  <c r="AT497" i="5"/>
  <c r="AR497" i="5"/>
  <c r="AP497" i="5"/>
  <c r="AN497" i="5"/>
  <c r="AL497" i="5"/>
  <c r="AJ497" i="5"/>
  <c r="AH497" i="5"/>
  <c r="AF497" i="5"/>
  <c r="AD497" i="5"/>
  <c r="AB497" i="5"/>
  <c r="Z497" i="5"/>
  <c r="X497" i="5"/>
  <c r="V497" i="5"/>
  <c r="T497" i="5"/>
  <c r="R497" i="5"/>
  <c r="P497" i="5"/>
  <c r="N497" i="5"/>
  <c r="FB496" i="5"/>
  <c r="EZ496" i="5"/>
  <c r="EX496" i="5"/>
  <c r="EV496" i="5"/>
  <c r="ET496" i="5"/>
  <c r="ER496" i="5"/>
  <c r="EP496" i="5"/>
  <c r="EN496" i="5"/>
  <c r="EL496" i="5"/>
  <c r="EJ496" i="5"/>
  <c r="EH496" i="5"/>
  <c r="EF496" i="5"/>
  <c r="ED496" i="5"/>
  <c r="EB496" i="5"/>
  <c r="DZ496" i="5"/>
  <c r="DX496" i="5"/>
  <c r="DV496" i="5"/>
  <c r="DT496" i="5"/>
  <c r="DR496" i="5"/>
  <c r="DP496" i="5"/>
  <c r="DN496" i="5"/>
  <c r="DL496" i="5"/>
  <c r="DJ496" i="5"/>
  <c r="DH496" i="5"/>
  <c r="DF496" i="5"/>
  <c r="DD496" i="5"/>
  <c r="BT496" i="5"/>
  <c r="BR496" i="5"/>
  <c r="BP496" i="5"/>
  <c r="BN496" i="5"/>
  <c r="BL496" i="5"/>
  <c r="BJ496" i="5"/>
  <c r="BH496" i="5"/>
  <c r="BF496" i="5"/>
  <c r="BD496" i="5"/>
  <c r="BB496" i="5"/>
  <c r="AZ496" i="5"/>
  <c r="AX496" i="5"/>
  <c r="AV496" i="5"/>
  <c r="AT496" i="5"/>
  <c r="AR496" i="5"/>
  <c r="AP496" i="5"/>
  <c r="AN496" i="5"/>
  <c r="AL496" i="5"/>
  <c r="AJ496" i="5"/>
  <c r="AH496" i="5"/>
  <c r="AF496" i="5"/>
  <c r="AD496" i="5"/>
  <c r="AB496" i="5"/>
  <c r="Z496" i="5"/>
  <c r="X496" i="5"/>
  <c r="V496" i="5"/>
  <c r="T496" i="5"/>
  <c r="R496" i="5"/>
  <c r="P496" i="5"/>
  <c r="N496" i="5"/>
  <c r="FB495" i="5"/>
  <c r="EZ495" i="5"/>
  <c r="EX495" i="5"/>
  <c r="EV495" i="5"/>
  <c r="ET495" i="5"/>
  <c r="ER495" i="5"/>
  <c r="EP495" i="5"/>
  <c r="EN495" i="5"/>
  <c r="EL495" i="5"/>
  <c r="EJ495" i="5"/>
  <c r="EH495" i="5"/>
  <c r="EF495" i="5"/>
  <c r="ED495" i="5"/>
  <c r="EB495" i="5"/>
  <c r="DZ495" i="5"/>
  <c r="DX495" i="5"/>
  <c r="DV495" i="5"/>
  <c r="DT495" i="5"/>
  <c r="DR495" i="5"/>
  <c r="DP495" i="5"/>
  <c r="DN495" i="5"/>
  <c r="DL495" i="5"/>
  <c r="DJ495" i="5"/>
  <c r="DH495" i="5"/>
  <c r="DF495" i="5"/>
  <c r="DD495" i="5"/>
  <c r="BT495" i="5"/>
  <c r="BR495" i="5"/>
  <c r="BP495" i="5"/>
  <c r="BN495" i="5"/>
  <c r="BL495" i="5"/>
  <c r="BJ495" i="5"/>
  <c r="BH495" i="5"/>
  <c r="BF495" i="5"/>
  <c r="BD495" i="5"/>
  <c r="BB495" i="5"/>
  <c r="AZ495" i="5"/>
  <c r="AX495" i="5"/>
  <c r="AV495" i="5"/>
  <c r="AT495" i="5"/>
  <c r="AR495" i="5"/>
  <c r="AP495" i="5"/>
  <c r="AN495" i="5"/>
  <c r="AL495" i="5"/>
  <c r="AJ495" i="5"/>
  <c r="AH495" i="5"/>
  <c r="AF495" i="5"/>
  <c r="AD495" i="5"/>
  <c r="AB495" i="5"/>
  <c r="Z495" i="5"/>
  <c r="X495" i="5"/>
  <c r="V495" i="5"/>
  <c r="T495" i="5"/>
  <c r="R495" i="5"/>
  <c r="P495" i="5"/>
  <c r="N495" i="5"/>
  <c r="FB494" i="5"/>
  <c r="EZ494" i="5"/>
  <c r="EX494" i="5"/>
  <c r="EV494" i="5"/>
  <c r="ET494" i="5"/>
  <c r="ER494" i="5"/>
  <c r="EP494" i="5"/>
  <c r="EN494" i="5"/>
  <c r="EL494" i="5"/>
  <c r="EJ494" i="5"/>
  <c r="EH494" i="5"/>
  <c r="EF494" i="5"/>
  <c r="ED494" i="5"/>
  <c r="EB494" i="5"/>
  <c r="DZ494" i="5"/>
  <c r="DX494" i="5"/>
  <c r="DV494" i="5"/>
  <c r="DT494" i="5"/>
  <c r="DR494" i="5"/>
  <c r="DP494" i="5"/>
  <c r="DN494" i="5"/>
  <c r="DL494" i="5"/>
  <c r="DJ494" i="5"/>
  <c r="DH494" i="5"/>
  <c r="DF494" i="5"/>
  <c r="DD494" i="5"/>
  <c r="BT494" i="5"/>
  <c r="BR494" i="5"/>
  <c r="BP494" i="5"/>
  <c r="BN494" i="5"/>
  <c r="BL494" i="5"/>
  <c r="BJ494" i="5"/>
  <c r="BH494" i="5"/>
  <c r="BF494" i="5"/>
  <c r="BD494" i="5"/>
  <c r="BB494" i="5"/>
  <c r="AZ494" i="5"/>
  <c r="AX494" i="5"/>
  <c r="AV494" i="5"/>
  <c r="AT494" i="5"/>
  <c r="AR494" i="5"/>
  <c r="AP494" i="5"/>
  <c r="AN494" i="5"/>
  <c r="AL494" i="5"/>
  <c r="AJ494" i="5"/>
  <c r="AH494" i="5"/>
  <c r="AF494" i="5"/>
  <c r="AD494" i="5"/>
  <c r="AB494" i="5"/>
  <c r="Z494" i="5"/>
  <c r="X494" i="5"/>
  <c r="V494" i="5"/>
  <c r="T494" i="5"/>
  <c r="R494" i="5"/>
  <c r="P494" i="5"/>
  <c r="N494" i="5"/>
  <c r="FB493" i="5"/>
  <c r="EZ493" i="5"/>
  <c r="EX493" i="5"/>
  <c r="EV493" i="5"/>
  <c r="ET493" i="5"/>
  <c r="ER493" i="5"/>
  <c r="EP493" i="5"/>
  <c r="EN493" i="5"/>
  <c r="EL493" i="5"/>
  <c r="EJ493" i="5"/>
  <c r="EH493" i="5"/>
  <c r="EF493" i="5"/>
  <c r="ED493" i="5"/>
  <c r="EB493" i="5"/>
  <c r="DZ493" i="5"/>
  <c r="DX493" i="5"/>
  <c r="DV493" i="5"/>
  <c r="DT493" i="5"/>
  <c r="DR493" i="5"/>
  <c r="DP493" i="5"/>
  <c r="DN493" i="5"/>
  <c r="DL493" i="5"/>
  <c r="DJ493" i="5"/>
  <c r="DH493" i="5"/>
  <c r="DF493" i="5"/>
  <c r="DD493" i="5"/>
  <c r="BT493" i="5"/>
  <c r="BR493" i="5"/>
  <c r="BP493" i="5"/>
  <c r="BN493" i="5"/>
  <c r="BL493" i="5"/>
  <c r="BJ493" i="5"/>
  <c r="BH493" i="5"/>
  <c r="BF493" i="5"/>
  <c r="BD493" i="5"/>
  <c r="BB493" i="5"/>
  <c r="AZ493" i="5"/>
  <c r="AX493" i="5"/>
  <c r="AV493" i="5"/>
  <c r="AT493" i="5"/>
  <c r="AR493" i="5"/>
  <c r="AP493" i="5"/>
  <c r="AN493" i="5"/>
  <c r="AL493" i="5"/>
  <c r="AJ493" i="5"/>
  <c r="AH493" i="5"/>
  <c r="AF493" i="5"/>
  <c r="AD493" i="5"/>
  <c r="AB493" i="5"/>
  <c r="Z493" i="5"/>
  <c r="X493" i="5"/>
  <c r="V493" i="5"/>
  <c r="T493" i="5"/>
  <c r="R493" i="5"/>
  <c r="P493" i="5"/>
  <c r="N493" i="5"/>
  <c r="FB492" i="5"/>
  <c r="EZ492" i="5"/>
  <c r="EX492" i="5"/>
  <c r="EV492" i="5"/>
  <c r="ET492" i="5"/>
  <c r="ER492" i="5"/>
  <c r="EP492" i="5"/>
  <c r="EN492" i="5"/>
  <c r="EL492" i="5"/>
  <c r="EJ492" i="5"/>
  <c r="EH492" i="5"/>
  <c r="EF492" i="5"/>
  <c r="ED492" i="5"/>
  <c r="EB492" i="5"/>
  <c r="DZ492" i="5"/>
  <c r="DX492" i="5"/>
  <c r="DV492" i="5"/>
  <c r="DT492" i="5"/>
  <c r="DR492" i="5"/>
  <c r="DP492" i="5"/>
  <c r="DN492" i="5"/>
  <c r="DL492" i="5"/>
  <c r="DJ492" i="5"/>
  <c r="DH492" i="5"/>
  <c r="DF492" i="5"/>
  <c r="DD492" i="5"/>
  <c r="BT492" i="5"/>
  <c r="BR492" i="5"/>
  <c r="BP492" i="5"/>
  <c r="BN492" i="5"/>
  <c r="BL492" i="5"/>
  <c r="BJ492" i="5"/>
  <c r="BH492" i="5"/>
  <c r="BF492" i="5"/>
  <c r="BD492" i="5"/>
  <c r="BB492" i="5"/>
  <c r="AZ492" i="5"/>
  <c r="AX492" i="5"/>
  <c r="AV492" i="5"/>
  <c r="AT492" i="5"/>
  <c r="AR492" i="5"/>
  <c r="AP492" i="5"/>
  <c r="AN492" i="5"/>
  <c r="AL492" i="5"/>
  <c r="AJ492" i="5"/>
  <c r="AH492" i="5"/>
  <c r="AF492" i="5"/>
  <c r="AD492" i="5"/>
  <c r="AB492" i="5"/>
  <c r="Z492" i="5"/>
  <c r="X492" i="5"/>
  <c r="V492" i="5"/>
  <c r="T492" i="5"/>
  <c r="R492" i="5"/>
  <c r="P492" i="5"/>
  <c r="N492" i="5"/>
  <c r="FB491" i="5"/>
  <c r="EZ491" i="5"/>
  <c r="EX491" i="5"/>
  <c r="EV491" i="5"/>
  <c r="ET491" i="5"/>
  <c r="ER491" i="5"/>
  <c r="EP491" i="5"/>
  <c r="EN491" i="5"/>
  <c r="EL491" i="5"/>
  <c r="EJ491" i="5"/>
  <c r="EH491" i="5"/>
  <c r="EF491" i="5"/>
  <c r="ED491" i="5"/>
  <c r="EB491" i="5"/>
  <c r="DZ491" i="5"/>
  <c r="DX491" i="5"/>
  <c r="DV491" i="5"/>
  <c r="DT491" i="5"/>
  <c r="DR491" i="5"/>
  <c r="DP491" i="5"/>
  <c r="DN491" i="5"/>
  <c r="DL491" i="5"/>
  <c r="DJ491" i="5"/>
  <c r="DH491" i="5"/>
  <c r="DF491" i="5"/>
  <c r="DD491" i="5"/>
  <c r="BT491" i="5"/>
  <c r="BR491" i="5"/>
  <c r="BP491" i="5"/>
  <c r="BN491" i="5"/>
  <c r="BL491" i="5"/>
  <c r="BJ491" i="5"/>
  <c r="BH491" i="5"/>
  <c r="BF491" i="5"/>
  <c r="BD491" i="5"/>
  <c r="BB491" i="5"/>
  <c r="AZ491" i="5"/>
  <c r="AX491" i="5"/>
  <c r="AV491" i="5"/>
  <c r="AT491" i="5"/>
  <c r="AR491" i="5"/>
  <c r="AP491" i="5"/>
  <c r="AN491" i="5"/>
  <c r="AL491" i="5"/>
  <c r="AJ491" i="5"/>
  <c r="AH491" i="5"/>
  <c r="AF491" i="5"/>
  <c r="AD491" i="5"/>
  <c r="AB491" i="5"/>
  <c r="Z491" i="5"/>
  <c r="X491" i="5"/>
  <c r="V491" i="5"/>
  <c r="T491" i="5"/>
  <c r="R491" i="5"/>
  <c r="P491" i="5"/>
  <c r="N491" i="5"/>
  <c r="FB490" i="5"/>
  <c r="EZ490" i="5"/>
  <c r="EX490" i="5"/>
  <c r="EV490" i="5"/>
  <c r="ET490" i="5"/>
  <c r="ER490" i="5"/>
  <c r="EP490" i="5"/>
  <c r="EN490" i="5"/>
  <c r="EL490" i="5"/>
  <c r="EJ490" i="5"/>
  <c r="EH490" i="5"/>
  <c r="EF490" i="5"/>
  <c r="ED490" i="5"/>
  <c r="EB490" i="5"/>
  <c r="DZ490" i="5"/>
  <c r="DX490" i="5"/>
  <c r="DV490" i="5"/>
  <c r="DT490" i="5"/>
  <c r="DR490" i="5"/>
  <c r="DP490" i="5"/>
  <c r="DN490" i="5"/>
  <c r="DL490" i="5"/>
  <c r="DJ490" i="5"/>
  <c r="DH490" i="5"/>
  <c r="DF490" i="5"/>
  <c r="DD490" i="5"/>
  <c r="BT490" i="5"/>
  <c r="BR490" i="5"/>
  <c r="BP490" i="5"/>
  <c r="BN490" i="5"/>
  <c r="BL490" i="5"/>
  <c r="BJ490" i="5"/>
  <c r="BH490" i="5"/>
  <c r="BF490" i="5"/>
  <c r="BD490" i="5"/>
  <c r="BB490" i="5"/>
  <c r="AZ490" i="5"/>
  <c r="AX490" i="5"/>
  <c r="AV490" i="5"/>
  <c r="AT490" i="5"/>
  <c r="AR490" i="5"/>
  <c r="AP490" i="5"/>
  <c r="AN490" i="5"/>
  <c r="AL490" i="5"/>
  <c r="AJ490" i="5"/>
  <c r="AH490" i="5"/>
  <c r="AF490" i="5"/>
  <c r="AD490" i="5"/>
  <c r="AB490" i="5"/>
  <c r="Z490" i="5"/>
  <c r="X490" i="5"/>
  <c r="V490" i="5"/>
  <c r="T490" i="5"/>
  <c r="R490" i="5"/>
  <c r="P490" i="5"/>
  <c r="N490" i="5"/>
  <c r="FB489" i="5"/>
  <c r="EZ489" i="5"/>
  <c r="EX489" i="5"/>
  <c r="EV489" i="5"/>
  <c r="ET489" i="5"/>
  <c r="ER489" i="5"/>
  <c r="EP489" i="5"/>
  <c r="EN489" i="5"/>
  <c r="EL489" i="5"/>
  <c r="EJ489" i="5"/>
  <c r="EH489" i="5"/>
  <c r="EF489" i="5"/>
  <c r="ED489" i="5"/>
  <c r="EB489" i="5"/>
  <c r="DZ489" i="5"/>
  <c r="DX489" i="5"/>
  <c r="DV489" i="5"/>
  <c r="DT489" i="5"/>
  <c r="DR489" i="5"/>
  <c r="DP489" i="5"/>
  <c r="DN489" i="5"/>
  <c r="DL489" i="5"/>
  <c r="DJ489" i="5"/>
  <c r="DH489" i="5"/>
  <c r="DF489" i="5"/>
  <c r="DD489" i="5"/>
  <c r="BT489" i="5"/>
  <c r="BR489" i="5"/>
  <c r="BP489" i="5"/>
  <c r="BN489" i="5"/>
  <c r="BL489" i="5"/>
  <c r="BJ489" i="5"/>
  <c r="BH489" i="5"/>
  <c r="BF489" i="5"/>
  <c r="BD489" i="5"/>
  <c r="BB489" i="5"/>
  <c r="AZ489" i="5"/>
  <c r="AX489" i="5"/>
  <c r="AV489" i="5"/>
  <c r="AT489" i="5"/>
  <c r="AR489" i="5"/>
  <c r="AP489" i="5"/>
  <c r="AN489" i="5"/>
  <c r="AL489" i="5"/>
  <c r="AJ489" i="5"/>
  <c r="AH489" i="5"/>
  <c r="AF489" i="5"/>
  <c r="AD489" i="5"/>
  <c r="AB489" i="5"/>
  <c r="Z489" i="5"/>
  <c r="X489" i="5"/>
  <c r="V489" i="5"/>
  <c r="T489" i="5"/>
  <c r="R489" i="5"/>
  <c r="P489" i="5"/>
  <c r="N489" i="5"/>
  <c r="FB488" i="5"/>
  <c r="EZ488" i="5"/>
  <c r="EX488" i="5"/>
  <c r="EV488" i="5"/>
  <c r="ET488" i="5"/>
  <c r="ER488" i="5"/>
  <c r="EP488" i="5"/>
  <c r="EN488" i="5"/>
  <c r="EL488" i="5"/>
  <c r="EJ488" i="5"/>
  <c r="EH488" i="5"/>
  <c r="EF488" i="5"/>
  <c r="ED488" i="5"/>
  <c r="EB488" i="5"/>
  <c r="DZ488" i="5"/>
  <c r="DX488" i="5"/>
  <c r="DV488" i="5"/>
  <c r="DT488" i="5"/>
  <c r="DR488" i="5"/>
  <c r="DP488" i="5"/>
  <c r="DN488" i="5"/>
  <c r="DL488" i="5"/>
  <c r="DJ488" i="5"/>
  <c r="DH488" i="5"/>
  <c r="DF488" i="5"/>
  <c r="DD488" i="5"/>
  <c r="BT488" i="5"/>
  <c r="BR488" i="5"/>
  <c r="BP488" i="5"/>
  <c r="BN488" i="5"/>
  <c r="BL488" i="5"/>
  <c r="BJ488" i="5"/>
  <c r="BH488" i="5"/>
  <c r="BF488" i="5"/>
  <c r="BD488" i="5"/>
  <c r="BB488" i="5"/>
  <c r="AZ488" i="5"/>
  <c r="AX488" i="5"/>
  <c r="AV488" i="5"/>
  <c r="AT488" i="5"/>
  <c r="AR488" i="5"/>
  <c r="AP488" i="5"/>
  <c r="AN488" i="5"/>
  <c r="AL488" i="5"/>
  <c r="AJ488" i="5"/>
  <c r="AH488" i="5"/>
  <c r="AF488" i="5"/>
  <c r="AD488" i="5"/>
  <c r="AB488" i="5"/>
  <c r="Z488" i="5"/>
  <c r="X488" i="5"/>
  <c r="V488" i="5"/>
  <c r="T488" i="5"/>
  <c r="R488" i="5"/>
  <c r="P488" i="5"/>
  <c r="N488" i="5"/>
  <c r="FB487" i="5"/>
  <c r="EZ487" i="5"/>
  <c r="EX487" i="5"/>
  <c r="EV487" i="5"/>
  <c r="ET487" i="5"/>
  <c r="ER487" i="5"/>
  <c r="EP487" i="5"/>
  <c r="EN487" i="5"/>
  <c r="EL487" i="5"/>
  <c r="EJ487" i="5"/>
  <c r="EH487" i="5"/>
  <c r="EF487" i="5"/>
  <c r="ED487" i="5"/>
  <c r="EB487" i="5"/>
  <c r="DZ487" i="5"/>
  <c r="DX487" i="5"/>
  <c r="DV487" i="5"/>
  <c r="DT487" i="5"/>
  <c r="DR487" i="5"/>
  <c r="DP487" i="5"/>
  <c r="DN487" i="5"/>
  <c r="DL487" i="5"/>
  <c r="DJ487" i="5"/>
  <c r="DH487" i="5"/>
  <c r="DF487" i="5"/>
  <c r="DD487" i="5"/>
  <c r="BT487" i="5"/>
  <c r="BR487" i="5"/>
  <c r="BP487" i="5"/>
  <c r="BN487" i="5"/>
  <c r="BL487" i="5"/>
  <c r="BJ487" i="5"/>
  <c r="BH487" i="5"/>
  <c r="BF487" i="5"/>
  <c r="BD487" i="5"/>
  <c r="BB487" i="5"/>
  <c r="AZ487" i="5"/>
  <c r="AX487" i="5"/>
  <c r="AV487" i="5"/>
  <c r="AT487" i="5"/>
  <c r="AR487" i="5"/>
  <c r="AP487" i="5"/>
  <c r="AN487" i="5"/>
  <c r="AL487" i="5"/>
  <c r="AJ487" i="5"/>
  <c r="AH487" i="5"/>
  <c r="AF487" i="5"/>
  <c r="AD487" i="5"/>
  <c r="AB487" i="5"/>
  <c r="Z487" i="5"/>
  <c r="X487" i="5"/>
  <c r="V487" i="5"/>
  <c r="T487" i="5"/>
  <c r="R487" i="5"/>
  <c r="P487" i="5"/>
  <c r="N487" i="5"/>
  <c r="FB486" i="5"/>
  <c r="EZ486" i="5"/>
  <c r="EX486" i="5"/>
  <c r="EV486" i="5"/>
  <c r="ET486" i="5"/>
  <c r="ER486" i="5"/>
  <c r="EP486" i="5"/>
  <c r="EN486" i="5"/>
  <c r="EL486" i="5"/>
  <c r="EJ486" i="5"/>
  <c r="EH486" i="5"/>
  <c r="EF486" i="5"/>
  <c r="ED486" i="5"/>
  <c r="EB486" i="5"/>
  <c r="DZ486" i="5"/>
  <c r="DX486" i="5"/>
  <c r="DV486" i="5"/>
  <c r="DT486" i="5"/>
  <c r="DR486" i="5"/>
  <c r="DP486" i="5"/>
  <c r="DN486" i="5"/>
  <c r="DL486" i="5"/>
  <c r="DJ486" i="5"/>
  <c r="DH486" i="5"/>
  <c r="DF486" i="5"/>
  <c r="DD486" i="5"/>
  <c r="BT486" i="5"/>
  <c r="BR486" i="5"/>
  <c r="BP486" i="5"/>
  <c r="BN486" i="5"/>
  <c r="BL486" i="5"/>
  <c r="BJ486" i="5"/>
  <c r="BH486" i="5"/>
  <c r="BF486" i="5"/>
  <c r="BD486" i="5"/>
  <c r="BB486" i="5"/>
  <c r="AZ486" i="5"/>
  <c r="AX486" i="5"/>
  <c r="AV486" i="5"/>
  <c r="AT486" i="5"/>
  <c r="AR486" i="5"/>
  <c r="AP486" i="5"/>
  <c r="AN486" i="5"/>
  <c r="AL486" i="5"/>
  <c r="AJ486" i="5"/>
  <c r="AH486" i="5"/>
  <c r="AF486" i="5"/>
  <c r="AD486" i="5"/>
  <c r="AB486" i="5"/>
  <c r="Z486" i="5"/>
  <c r="X486" i="5"/>
  <c r="V486" i="5"/>
  <c r="T486" i="5"/>
  <c r="R486" i="5"/>
  <c r="P486" i="5"/>
  <c r="N486" i="5"/>
  <c r="FB485" i="5"/>
  <c r="EZ485" i="5"/>
  <c r="EX485" i="5"/>
  <c r="EV485" i="5"/>
  <c r="ET485" i="5"/>
  <c r="ER485" i="5"/>
  <c r="EP485" i="5"/>
  <c r="EN485" i="5"/>
  <c r="EL485" i="5"/>
  <c r="EJ485" i="5"/>
  <c r="EH485" i="5"/>
  <c r="EF485" i="5"/>
  <c r="ED485" i="5"/>
  <c r="EB485" i="5"/>
  <c r="DZ485" i="5"/>
  <c r="DX485" i="5"/>
  <c r="DV485" i="5"/>
  <c r="DT485" i="5"/>
  <c r="DR485" i="5"/>
  <c r="DP485" i="5"/>
  <c r="DN485" i="5"/>
  <c r="DL485" i="5"/>
  <c r="DJ485" i="5"/>
  <c r="DH485" i="5"/>
  <c r="DF485" i="5"/>
  <c r="DD485" i="5"/>
  <c r="BT485" i="5"/>
  <c r="BR485" i="5"/>
  <c r="BP485" i="5"/>
  <c r="BN485" i="5"/>
  <c r="BL485" i="5"/>
  <c r="BJ485" i="5"/>
  <c r="BH485" i="5"/>
  <c r="BF485" i="5"/>
  <c r="BD485" i="5"/>
  <c r="BB485" i="5"/>
  <c r="AZ485" i="5"/>
  <c r="AX485" i="5"/>
  <c r="AV485" i="5"/>
  <c r="AT485" i="5"/>
  <c r="AR485" i="5"/>
  <c r="AP485" i="5"/>
  <c r="AN485" i="5"/>
  <c r="AL485" i="5"/>
  <c r="AJ485" i="5"/>
  <c r="AH485" i="5"/>
  <c r="AF485" i="5"/>
  <c r="AD485" i="5"/>
  <c r="AB485" i="5"/>
  <c r="Z485" i="5"/>
  <c r="X485" i="5"/>
  <c r="V485" i="5"/>
  <c r="T485" i="5"/>
  <c r="R485" i="5"/>
  <c r="P485" i="5"/>
  <c r="N485" i="5"/>
  <c r="FB484" i="5"/>
  <c r="EZ484" i="5"/>
  <c r="EX484" i="5"/>
  <c r="EV484" i="5"/>
  <c r="ET484" i="5"/>
  <c r="ER484" i="5"/>
  <c r="EP484" i="5"/>
  <c r="EN484" i="5"/>
  <c r="EL484" i="5"/>
  <c r="EJ484" i="5"/>
  <c r="EH484" i="5"/>
  <c r="EF484" i="5"/>
  <c r="ED484" i="5"/>
  <c r="EB484" i="5"/>
  <c r="DZ484" i="5"/>
  <c r="DX484" i="5"/>
  <c r="DV484" i="5"/>
  <c r="DT484" i="5"/>
  <c r="DR484" i="5"/>
  <c r="DP484" i="5"/>
  <c r="DN484" i="5"/>
  <c r="DL484" i="5"/>
  <c r="DJ484" i="5"/>
  <c r="DH484" i="5"/>
  <c r="DF484" i="5"/>
  <c r="DD484" i="5"/>
  <c r="BT484" i="5"/>
  <c r="BR484" i="5"/>
  <c r="BP484" i="5"/>
  <c r="BN484" i="5"/>
  <c r="BL484" i="5"/>
  <c r="BJ484" i="5"/>
  <c r="BH484" i="5"/>
  <c r="BF484" i="5"/>
  <c r="BD484" i="5"/>
  <c r="BB484" i="5"/>
  <c r="AZ484" i="5"/>
  <c r="AX484" i="5"/>
  <c r="AV484" i="5"/>
  <c r="AT484" i="5"/>
  <c r="AR484" i="5"/>
  <c r="AP484" i="5"/>
  <c r="AN484" i="5"/>
  <c r="AL484" i="5"/>
  <c r="AJ484" i="5"/>
  <c r="AH484" i="5"/>
  <c r="AF484" i="5"/>
  <c r="AD484" i="5"/>
  <c r="AB484" i="5"/>
  <c r="Z484" i="5"/>
  <c r="X484" i="5"/>
  <c r="V484" i="5"/>
  <c r="T484" i="5"/>
  <c r="R484" i="5"/>
  <c r="P484" i="5"/>
  <c r="N484" i="5"/>
  <c r="FB483" i="5"/>
  <c r="EZ483" i="5"/>
  <c r="EX483" i="5"/>
  <c r="EV483" i="5"/>
  <c r="ET483" i="5"/>
  <c r="ER483" i="5"/>
  <c r="EP483" i="5"/>
  <c r="EN483" i="5"/>
  <c r="EL483" i="5"/>
  <c r="EJ483" i="5"/>
  <c r="EH483" i="5"/>
  <c r="EF483" i="5"/>
  <c r="ED483" i="5"/>
  <c r="EB483" i="5"/>
  <c r="DZ483" i="5"/>
  <c r="DX483" i="5"/>
  <c r="DV483" i="5"/>
  <c r="DT483" i="5"/>
  <c r="DR483" i="5"/>
  <c r="DP483" i="5"/>
  <c r="DN483" i="5"/>
  <c r="DL483" i="5"/>
  <c r="DJ483" i="5"/>
  <c r="DH483" i="5"/>
  <c r="DF483" i="5"/>
  <c r="DD483" i="5"/>
  <c r="BT483" i="5"/>
  <c r="BR483" i="5"/>
  <c r="BP483" i="5"/>
  <c r="BN483" i="5"/>
  <c r="BL483" i="5"/>
  <c r="BJ483" i="5"/>
  <c r="BH483" i="5"/>
  <c r="BF483" i="5"/>
  <c r="BD483" i="5"/>
  <c r="BB483" i="5"/>
  <c r="AZ483" i="5"/>
  <c r="AX483" i="5"/>
  <c r="AV483" i="5"/>
  <c r="AT483" i="5"/>
  <c r="AR483" i="5"/>
  <c r="AP483" i="5"/>
  <c r="AN483" i="5"/>
  <c r="AL483" i="5"/>
  <c r="AJ483" i="5"/>
  <c r="AH483" i="5"/>
  <c r="AF483" i="5"/>
  <c r="AD483" i="5"/>
  <c r="AB483" i="5"/>
  <c r="Z483" i="5"/>
  <c r="X483" i="5"/>
  <c r="V483" i="5"/>
  <c r="T483" i="5"/>
  <c r="R483" i="5"/>
  <c r="P483" i="5"/>
  <c r="N483" i="5"/>
  <c r="FB482" i="5"/>
  <c r="EZ482" i="5"/>
  <c r="EX482" i="5"/>
  <c r="EV482" i="5"/>
  <c r="ET482" i="5"/>
  <c r="ER482" i="5"/>
  <c r="EP482" i="5"/>
  <c r="EN482" i="5"/>
  <c r="EL482" i="5"/>
  <c r="EJ482" i="5"/>
  <c r="EH482" i="5"/>
  <c r="EF482" i="5"/>
  <c r="ED482" i="5"/>
  <c r="EB482" i="5"/>
  <c r="DZ482" i="5"/>
  <c r="DX482" i="5"/>
  <c r="DV482" i="5"/>
  <c r="DT482" i="5"/>
  <c r="DR482" i="5"/>
  <c r="DP482" i="5"/>
  <c r="DN482" i="5"/>
  <c r="DL482" i="5"/>
  <c r="DJ482" i="5"/>
  <c r="DH482" i="5"/>
  <c r="DF482" i="5"/>
  <c r="DD482" i="5"/>
  <c r="BT482" i="5"/>
  <c r="BR482" i="5"/>
  <c r="BP482" i="5"/>
  <c r="BN482" i="5"/>
  <c r="BL482" i="5"/>
  <c r="BJ482" i="5"/>
  <c r="BH482" i="5"/>
  <c r="BF482" i="5"/>
  <c r="BD482" i="5"/>
  <c r="BB482" i="5"/>
  <c r="AZ482" i="5"/>
  <c r="AX482" i="5"/>
  <c r="AV482" i="5"/>
  <c r="AT482" i="5"/>
  <c r="AR482" i="5"/>
  <c r="AP482" i="5"/>
  <c r="AN482" i="5"/>
  <c r="AL482" i="5"/>
  <c r="AJ482" i="5"/>
  <c r="AH482" i="5"/>
  <c r="AF482" i="5"/>
  <c r="AD482" i="5"/>
  <c r="AB482" i="5"/>
  <c r="Z482" i="5"/>
  <c r="X482" i="5"/>
  <c r="V482" i="5"/>
  <c r="T482" i="5"/>
  <c r="R482" i="5"/>
  <c r="P482" i="5"/>
  <c r="N482" i="5"/>
  <c r="FB481" i="5"/>
  <c r="EZ481" i="5"/>
  <c r="EX481" i="5"/>
  <c r="EV481" i="5"/>
  <c r="ET481" i="5"/>
  <c r="ER481" i="5"/>
  <c r="EP481" i="5"/>
  <c r="EN481" i="5"/>
  <c r="EL481" i="5"/>
  <c r="EJ481" i="5"/>
  <c r="EH481" i="5"/>
  <c r="EF481" i="5"/>
  <c r="ED481" i="5"/>
  <c r="EB481" i="5"/>
  <c r="DZ481" i="5"/>
  <c r="DX481" i="5"/>
  <c r="DV481" i="5"/>
  <c r="DT481" i="5"/>
  <c r="DR481" i="5"/>
  <c r="DP481" i="5"/>
  <c r="DN481" i="5"/>
  <c r="DL481" i="5"/>
  <c r="DJ481" i="5"/>
  <c r="DH481" i="5"/>
  <c r="DF481" i="5"/>
  <c r="DD481" i="5"/>
  <c r="BT481" i="5"/>
  <c r="BR481" i="5"/>
  <c r="BP481" i="5"/>
  <c r="BN481" i="5"/>
  <c r="BL481" i="5"/>
  <c r="BJ481" i="5"/>
  <c r="BH481" i="5"/>
  <c r="BF481" i="5"/>
  <c r="BD481" i="5"/>
  <c r="BB481" i="5"/>
  <c r="AZ481" i="5"/>
  <c r="AX481" i="5"/>
  <c r="AV481" i="5"/>
  <c r="AT481" i="5"/>
  <c r="AR481" i="5"/>
  <c r="AP481" i="5"/>
  <c r="AN481" i="5"/>
  <c r="AL481" i="5"/>
  <c r="AJ481" i="5"/>
  <c r="AH481" i="5"/>
  <c r="AF481" i="5"/>
  <c r="AD481" i="5"/>
  <c r="AB481" i="5"/>
  <c r="Z481" i="5"/>
  <c r="X481" i="5"/>
  <c r="V481" i="5"/>
  <c r="T481" i="5"/>
  <c r="R481" i="5"/>
  <c r="P481" i="5"/>
  <c r="N481" i="5"/>
  <c r="FB480" i="5"/>
  <c r="EZ480" i="5"/>
  <c r="EX480" i="5"/>
  <c r="EV480" i="5"/>
  <c r="ET480" i="5"/>
  <c r="ER480" i="5"/>
  <c r="EP480" i="5"/>
  <c r="EN480" i="5"/>
  <c r="EL480" i="5"/>
  <c r="EJ480" i="5"/>
  <c r="EH480" i="5"/>
  <c r="EF480" i="5"/>
  <c r="ED480" i="5"/>
  <c r="EB480" i="5"/>
  <c r="DZ480" i="5"/>
  <c r="DX480" i="5"/>
  <c r="DV480" i="5"/>
  <c r="DT480" i="5"/>
  <c r="DR480" i="5"/>
  <c r="DP480" i="5"/>
  <c r="DN480" i="5"/>
  <c r="DL480" i="5"/>
  <c r="DJ480" i="5"/>
  <c r="DH480" i="5"/>
  <c r="DF480" i="5"/>
  <c r="DD480" i="5"/>
  <c r="BT480" i="5"/>
  <c r="BR480" i="5"/>
  <c r="BP480" i="5"/>
  <c r="BN480" i="5"/>
  <c r="BL480" i="5"/>
  <c r="BJ480" i="5"/>
  <c r="BH480" i="5"/>
  <c r="BF480" i="5"/>
  <c r="BD480" i="5"/>
  <c r="BB480" i="5"/>
  <c r="AZ480" i="5"/>
  <c r="AX480" i="5"/>
  <c r="AV480" i="5"/>
  <c r="AT480" i="5"/>
  <c r="AR480" i="5"/>
  <c r="AP480" i="5"/>
  <c r="AN480" i="5"/>
  <c r="AL480" i="5"/>
  <c r="AJ480" i="5"/>
  <c r="AH480" i="5"/>
  <c r="AF480" i="5"/>
  <c r="AD480" i="5"/>
  <c r="AB480" i="5"/>
  <c r="Z480" i="5"/>
  <c r="X480" i="5"/>
  <c r="V480" i="5"/>
  <c r="T480" i="5"/>
  <c r="R480" i="5"/>
  <c r="P480" i="5"/>
  <c r="N480" i="5"/>
  <c r="FB479" i="5"/>
  <c r="EZ479" i="5"/>
  <c r="EX479" i="5"/>
  <c r="EV479" i="5"/>
  <c r="ET479" i="5"/>
  <c r="ER479" i="5"/>
  <c r="EP479" i="5"/>
  <c r="EN479" i="5"/>
  <c r="EL479" i="5"/>
  <c r="EJ479" i="5"/>
  <c r="EH479" i="5"/>
  <c r="EF479" i="5"/>
  <c r="ED479" i="5"/>
  <c r="EB479" i="5"/>
  <c r="DZ479" i="5"/>
  <c r="DX479" i="5"/>
  <c r="DV479" i="5"/>
  <c r="DT479" i="5"/>
  <c r="DR479" i="5"/>
  <c r="DP479" i="5"/>
  <c r="DN479" i="5"/>
  <c r="DL479" i="5"/>
  <c r="DJ479" i="5"/>
  <c r="DH479" i="5"/>
  <c r="DF479" i="5"/>
  <c r="DD479" i="5"/>
  <c r="BT479" i="5"/>
  <c r="BR479" i="5"/>
  <c r="BP479" i="5"/>
  <c r="BN479" i="5"/>
  <c r="BL479" i="5"/>
  <c r="BJ479" i="5"/>
  <c r="BH479" i="5"/>
  <c r="BF479" i="5"/>
  <c r="BD479" i="5"/>
  <c r="BB479" i="5"/>
  <c r="AZ479" i="5"/>
  <c r="AX479" i="5"/>
  <c r="AV479" i="5"/>
  <c r="AT479" i="5"/>
  <c r="AR479" i="5"/>
  <c r="AP479" i="5"/>
  <c r="AN479" i="5"/>
  <c r="AL479" i="5"/>
  <c r="AJ479" i="5"/>
  <c r="AH479" i="5"/>
  <c r="AF479" i="5"/>
  <c r="AD479" i="5"/>
  <c r="AB479" i="5"/>
  <c r="Z479" i="5"/>
  <c r="X479" i="5"/>
  <c r="V479" i="5"/>
  <c r="T479" i="5"/>
  <c r="R479" i="5"/>
  <c r="P479" i="5"/>
  <c r="N479" i="5"/>
  <c r="FB478" i="5"/>
  <c r="EZ478" i="5"/>
  <c r="EX478" i="5"/>
  <c r="EV478" i="5"/>
  <c r="ET478" i="5"/>
  <c r="ER478" i="5"/>
  <c r="EP478" i="5"/>
  <c r="EN478" i="5"/>
  <c r="EL478" i="5"/>
  <c r="EJ478" i="5"/>
  <c r="EH478" i="5"/>
  <c r="EF478" i="5"/>
  <c r="ED478" i="5"/>
  <c r="EB478" i="5"/>
  <c r="DZ478" i="5"/>
  <c r="DX478" i="5"/>
  <c r="DV478" i="5"/>
  <c r="DT478" i="5"/>
  <c r="DR478" i="5"/>
  <c r="DP478" i="5"/>
  <c r="DN478" i="5"/>
  <c r="DL478" i="5"/>
  <c r="DJ478" i="5"/>
  <c r="DH478" i="5"/>
  <c r="DF478" i="5"/>
  <c r="DD478" i="5"/>
  <c r="BT478" i="5"/>
  <c r="BR478" i="5"/>
  <c r="BP478" i="5"/>
  <c r="BN478" i="5"/>
  <c r="BL478" i="5"/>
  <c r="BJ478" i="5"/>
  <c r="BH478" i="5"/>
  <c r="BF478" i="5"/>
  <c r="BD478" i="5"/>
  <c r="BB478" i="5"/>
  <c r="AZ478" i="5"/>
  <c r="AX478" i="5"/>
  <c r="AV478" i="5"/>
  <c r="AT478" i="5"/>
  <c r="AR478" i="5"/>
  <c r="AP478" i="5"/>
  <c r="AN478" i="5"/>
  <c r="AL478" i="5"/>
  <c r="AJ478" i="5"/>
  <c r="AH478" i="5"/>
  <c r="AF478" i="5"/>
  <c r="AD478" i="5"/>
  <c r="AB478" i="5"/>
  <c r="Z478" i="5"/>
  <c r="X478" i="5"/>
  <c r="V478" i="5"/>
  <c r="T478" i="5"/>
  <c r="R478" i="5"/>
  <c r="P478" i="5"/>
  <c r="N478" i="5"/>
  <c r="FB477" i="5"/>
  <c r="EZ477" i="5"/>
  <c r="EX477" i="5"/>
  <c r="EV477" i="5"/>
  <c r="ET477" i="5"/>
  <c r="ER477" i="5"/>
  <c r="EP477" i="5"/>
  <c r="EN477" i="5"/>
  <c r="EL477" i="5"/>
  <c r="EJ477" i="5"/>
  <c r="EH477" i="5"/>
  <c r="EF477" i="5"/>
  <c r="ED477" i="5"/>
  <c r="EB477" i="5"/>
  <c r="DZ477" i="5"/>
  <c r="DX477" i="5"/>
  <c r="DV477" i="5"/>
  <c r="DT477" i="5"/>
  <c r="DR477" i="5"/>
  <c r="DP477" i="5"/>
  <c r="DN477" i="5"/>
  <c r="DL477" i="5"/>
  <c r="DJ477" i="5"/>
  <c r="DH477" i="5"/>
  <c r="DF477" i="5"/>
  <c r="DD477" i="5"/>
  <c r="BT477" i="5"/>
  <c r="BR477" i="5"/>
  <c r="BP477" i="5"/>
  <c r="BN477" i="5"/>
  <c r="BL477" i="5"/>
  <c r="BJ477" i="5"/>
  <c r="BH477" i="5"/>
  <c r="BF477" i="5"/>
  <c r="BD477" i="5"/>
  <c r="BB477" i="5"/>
  <c r="AZ477" i="5"/>
  <c r="AX477" i="5"/>
  <c r="AV477" i="5"/>
  <c r="AT477" i="5"/>
  <c r="AR477" i="5"/>
  <c r="AP477" i="5"/>
  <c r="AN477" i="5"/>
  <c r="AL477" i="5"/>
  <c r="AJ477" i="5"/>
  <c r="AH477" i="5"/>
  <c r="AF477" i="5"/>
  <c r="AD477" i="5"/>
  <c r="AB477" i="5"/>
  <c r="Z477" i="5"/>
  <c r="X477" i="5"/>
  <c r="V477" i="5"/>
  <c r="T477" i="5"/>
  <c r="R477" i="5"/>
  <c r="P477" i="5"/>
  <c r="N477" i="5"/>
  <c r="FB476" i="5"/>
  <c r="EZ476" i="5"/>
  <c r="EX476" i="5"/>
  <c r="EV476" i="5"/>
  <c r="ET476" i="5"/>
  <c r="ER476" i="5"/>
  <c r="EP476" i="5"/>
  <c r="EN476" i="5"/>
  <c r="EL476" i="5"/>
  <c r="EJ476" i="5"/>
  <c r="EH476" i="5"/>
  <c r="EF476" i="5"/>
  <c r="ED476" i="5"/>
  <c r="EB476" i="5"/>
  <c r="DZ476" i="5"/>
  <c r="DX476" i="5"/>
  <c r="DV476" i="5"/>
  <c r="DT476" i="5"/>
  <c r="DR476" i="5"/>
  <c r="DP476" i="5"/>
  <c r="DN476" i="5"/>
  <c r="DL476" i="5"/>
  <c r="DJ476" i="5"/>
  <c r="DH476" i="5"/>
  <c r="DF476" i="5"/>
  <c r="DD476" i="5"/>
  <c r="BT476" i="5"/>
  <c r="BR476" i="5"/>
  <c r="BP476" i="5"/>
  <c r="BN476" i="5"/>
  <c r="BL476" i="5"/>
  <c r="BJ476" i="5"/>
  <c r="BH476" i="5"/>
  <c r="BF476" i="5"/>
  <c r="BD476" i="5"/>
  <c r="BB476" i="5"/>
  <c r="AZ476" i="5"/>
  <c r="AX476" i="5"/>
  <c r="AV476" i="5"/>
  <c r="AT476" i="5"/>
  <c r="AR476" i="5"/>
  <c r="AP476" i="5"/>
  <c r="AN476" i="5"/>
  <c r="AL476" i="5"/>
  <c r="AJ476" i="5"/>
  <c r="AH476" i="5"/>
  <c r="AF476" i="5"/>
  <c r="AD476" i="5"/>
  <c r="AB476" i="5"/>
  <c r="Z476" i="5"/>
  <c r="X476" i="5"/>
  <c r="V476" i="5"/>
  <c r="T476" i="5"/>
  <c r="R476" i="5"/>
  <c r="P476" i="5"/>
  <c r="N476" i="5"/>
  <c r="FB475" i="5"/>
  <c r="EZ475" i="5"/>
  <c r="EX475" i="5"/>
  <c r="EV475" i="5"/>
  <c r="ET475" i="5"/>
  <c r="ER475" i="5"/>
  <c r="EP475" i="5"/>
  <c r="EN475" i="5"/>
  <c r="EL475" i="5"/>
  <c r="EJ475" i="5"/>
  <c r="EH475" i="5"/>
  <c r="EF475" i="5"/>
  <c r="ED475" i="5"/>
  <c r="EB475" i="5"/>
  <c r="DZ475" i="5"/>
  <c r="DX475" i="5"/>
  <c r="DV475" i="5"/>
  <c r="DT475" i="5"/>
  <c r="DR475" i="5"/>
  <c r="DP475" i="5"/>
  <c r="DN475" i="5"/>
  <c r="DL475" i="5"/>
  <c r="DJ475" i="5"/>
  <c r="DH475" i="5"/>
  <c r="DF475" i="5"/>
  <c r="DD475" i="5"/>
  <c r="BT475" i="5"/>
  <c r="BR475" i="5"/>
  <c r="BP475" i="5"/>
  <c r="BN475" i="5"/>
  <c r="BL475" i="5"/>
  <c r="BJ475" i="5"/>
  <c r="BH475" i="5"/>
  <c r="BF475" i="5"/>
  <c r="BD475" i="5"/>
  <c r="BB475" i="5"/>
  <c r="AZ475" i="5"/>
  <c r="AX475" i="5"/>
  <c r="AV475" i="5"/>
  <c r="AT475" i="5"/>
  <c r="AR475" i="5"/>
  <c r="AP475" i="5"/>
  <c r="AN475" i="5"/>
  <c r="AL475" i="5"/>
  <c r="AJ475" i="5"/>
  <c r="AH475" i="5"/>
  <c r="AF475" i="5"/>
  <c r="AD475" i="5"/>
  <c r="AB475" i="5"/>
  <c r="Z475" i="5"/>
  <c r="X475" i="5"/>
  <c r="V475" i="5"/>
  <c r="T475" i="5"/>
  <c r="R475" i="5"/>
  <c r="P475" i="5"/>
  <c r="N475" i="5"/>
  <c r="FB474" i="5"/>
  <c r="EZ474" i="5"/>
  <c r="EX474" i="5"/>
  <c r="EV474" i="5"/>
  <c r="ET474" i="5"/>
  <c r="ER474" i="5"/>
  <c r="EP474" i="5"/>
  <c r="EN474" i="5"/>
  <c r="EL474" i="5"/>
  <c r="EJ474" i="5"/>
  <c r="EH474" i="5"/>
  <c r="EF474" i="5"/>
  <c r="ED474" i="5"/>
  <c r="EB474" i="5"/>
  <c r="DZ474" i="5"/>
  <c r="DX474" i="5"/>
  <c r="DV474" i="5"/>
  <c r="DT474" i="5"/>
  <c r="DR474" i="5"/>
  <c r="DP474" i="5"/>
  <c r="DN474" i="5"/>
  <c r="DL474" i="5"/>
  <c r="DJ474" i="5"/>
  <c r="DH474" i="5"/>
  <c r="DF474" i="5"/>
  <c r="DD474" i="5"/>
  <c r="BT474" i="5"/>
  <c r="BR474" i="5"/>
  <c r="BP474" i="5"/>
  <c r="BN474" i="5"/>
  <c r="BL474" i="5"/>
  <c r="BJ474" i="5"/>
  <c r="BH474" i="5"/>
  <c r="BF474" i="5"/>
  <c r="BD474" i="5"/>
  <c r="BB474" i="5"/>
  <c r="AZ474" i="5"/>
  <c r="AX474" i="5"/>
  <c r="AV474" i="5"/>
  <c r="AT474" i="5"/>
  <c r="AR474" i="5"/>
  <c r="AP474" i="5"/>
  <c r="AN474" i="5"/>
  <c r="AL474" i="5"/>
  <c r="AJ474" i="5"/>
  <c r="AH474" i="5"/>
  <c r="AF474" i="5"/>
  <c r="AD474" i="5"/>
  <c r="AB474" i="5"/>
  <c r="Z474" i="5"/>
  <c r="X474" i="5"/>
  <c r="V474" i="5"/>
  <c r="T474" i="5"/>
  <c r="R474" i="5"/>
  <c r="P474" i="5"/>
  <c r="N474" i="5"/>
  <c r="FB473" i="5"/>
  <c r="EZ473" i="5"/>
  <c r="EX473" i="5"/>
  <c r="EV473" i="5"/>
  <c r="ET473" i="5"/>
  <c r="ER473" i="5"/>
  <c r="EP473" i="5"/>
  <c r="EN473" i="5"/>
  <c r="EL473" i="5"/>
  <c r="EJ473" i="5"/>
  <c r="EH473" i="5"/>
  <c r="EF473" i="5"/>
  <c r="ED473" i="5"/>
  <c r="EB473" i="5"/>
  <c r="DZ473" i="5"/>
  <c r="DX473" i="5"/>
  <c r="DV473" i="5"/>
  <c r="DT473" i="5"/>
  <c r="DR473" i="5"/>
  <c r="DP473" i="5"/>
  <c r="DN473" i="5"/>
  <c r="DL473" i="5"/>
  <c r="DJ473" i="5"/>
  <c r="DH473" i="5"/>
  <c r="DF473" i="5"/>
  <c r="DD473" i="5"/>
  <c r="BT473" i="5"/>
  <c r="BR473" i="5"/>
  <c r="BP473" i="5"/>
  <c r="BN473" i="5"/>
  <c r="BL473" i="5"/>
  <c r="BJ473" i="5"/>
  <c r="BH473" i="5"/>
  <c r="BF473" i="5"/>
  <c r="BD473" i="5"/>
  <c r="BB473" i="5"/>
  <c r="AZ473" i="5"/>
  <c r="AX473" i="5"/>
  <c r="AV473" i="5"/>
  <c r="AT473" i="5"/>
  <c r="AR473" i="5"/>
  <c r="AP473" i="5"/>
  <c r="AN473" i="5"/>
  <c r="AL473" i="5"/>
  <c r="AJ473" i="5"/>
  <c r="AH473" i="5"/>
  <c r="AF473" i="5"/>
  <c r="AD473" i="5"/>
  <c r="AB473" i="5"/>
  <c r="Z473" i="5"/>
  <c r="X473" i="5"/>
  <c r="V473" i="5"/>
  <c r="T473" i="5"/>
  <c r="R473" i="5"/>
  <c r="P473" i="5"/>
  <c r="N473" i="5"/>
  <c r="FB472" i="5"/>
  <c r="EZ472" i="5"/>
  <c r="EX472" i="5"/>
  <c r="EV472" i="5"/>
  <c r="ET472" i="5"/>
  <c r="ER472" i="5"/>
  <c r="EP472" i="5"/>
  <c r="EN472" i="5"/>
  <c r="EL472" i="5"/>
  <c r="EJ472" i="5"/>
  <c r="EH472" i="5"/>
  <c r="EF472" i="5"/>
  <c r="ED472" i="5"/>
  <c r="EB472" i="5"/>
  <c r="DZ472" i="5"/>
  <c r="DX472" i="5"/>
  <c r="DV472" i="5"/>
  <c r="DT472" i="5"/>
  <c r="DR472" i="5"/>
  <c r="DP472" i="5"/>
  <c r="DN472" i="5"/>
  <c r="DL472" i="5"/>
  <c r="DJ472" i="5"/>
  <c r="DH472" i="5"/>
  <c r="DF472" i="5"/>
  <c r="DD472" i="5"/>
  <c r="BT472" i="5"/>
  <c r="BR472" i="5"/>
  <c r="BP472" i="5"/>
  <c r="BN472" i="5"/>
  <c r="BL472" i="5"/>
  <c r="BJ472" i="5"/>
  <c r="BH472" i="5"/>
  <c r="BF472" i="5"/>
  <c r="BD472" i="5"/>
  <c r="BB472" i="5"/>
  <c r="AZ472" i="5"/>
  <c r="AX472" i="5"/>
  <c r="AV472" i="5"/>
  <c r="AT472" i="5"/>
  <c r="AR472" i="5"/>
  <c r="AP472" i="5"/>
  <c r="AN472" i="5"/>
  <c r="AL472" i="5"/>
  <c r="AJ472" i="5"/>
  <c r="AH472" i="5"/>
  <c r="AF472" i="5"/>
  <c r="AD472" i="5"/>
  <c r="AB472" i="5"/>
  <c r="Z472" i="5"/>
  <c r="X472" i="5"/>
  <c r="V472" i="5"/>
  <c r="T472" i="5"/>
  <c r="R472" i="5"/>
  <c r="P472" i="5"/>
  <c r="N472" i="5"/>
  <c r="FB471" i="5"/>
  <c r="EZ471" i="5"/>
  <c r="EX471" i="5"/>
  <c r="EV471" i="5"/>
  <c r="ET471" i="5"/>
  <c r="ER471" i="5"/>
  <c r="EP471" i="5"/>
  <c r="EN471" i="5"/>
  <c r="EL471" i="5"/>
  <c r="EJ471" i="5"/>
  <c r="EH471" i="5"/>
  <c r="EF471" i="5"/>
  <c r="ED471" i="5"/>
  <c r="EB471" i="5"/>
  <c r="DZ471" i="5"/>
  <c r="DX471" i="5"/>
  <c r="DV471" i="5"/>
  <c r="DT471" i="5"/>
  <c r="DR471" i="5"/>
  <c r="DP471" i="5"/>
  <c r="DN471" i="5"/>
  <c r="DL471" i="5"/>
  <c r="DJ471" i="5"/>
  <c r="DH471" i="5"/>
  <c r="DF471" i="5"/>
  <c r="DD471" i="5"/>
  <c r="BT471" i="5"/>
  <c r="BR471" i="5"/>
  <c r="BP471" i="5"/>
  <c r="BN471" i="5"/>
  <c r="BL471" i="5"/>
  <c r="BJ471" i="5"/>
  <c r="BH471" i="5"/>
  <c r="BF471" i="5"/>
  <c r="BD471" i="5"/>
  <c r="BB471" i="5"/>
  <c r="AZ471" i="5"/>
  <c r="AX471" i="5"/>
  <c r="AV471" i="5"/>
  <c r="AT471" i="5"/>
  <c r="AR471" i="5"/>
  <c r="AP471" i="5"/>
  <c r="AN471" i="5"/>
  <c r="AL471" i="5"/>
  <c r="AJ471" i="5"/>
  <c r="AH471" i="5"/>
  <c r="AF471" i="5"/>
  <c r="AD471" i="5"/>
  <c r="AB471" i="5"/>
  <c r="Z471" i="5"/>
  <c r="X471" i="5"/>
  <c r="V471" i="5"/>
  <c r="T471" i="5"/>
  <c r="R471" i="5"/>
  <c r="P471" i="5"/>
  <c r="N471" i="5"/>
  <c r="FB470" i="5"/>
  <c r="EZ470" i="5"/>
  <c r="EX470" i="5"/>
  <c r="EV470" i="5"/>
  <c r="ET470" i="5"/>
  <c r="ER470" i="5"/>
  <c r="EP470" i="5"/>
  <c r="EN470" i="5"/>
  <c r="EL470" i="5"/>
  <c r="EJ470" i="5"/>
  <c r="EH470" i="5"/>
  <c r="EF470" i="5"/>
  <c r="ED470" i="5"/>
  <c r="EB470" i="5"/>
  <c r="DZ470" i="5"/>
  <c r="DX470" i="5"/>
  <c r="DV470" i="5"/>
  <c r="DT470" i="5"/>
  <c r="DR470" i="5"/>
  <c r="DP470" i="5"/>
  <c r="DN470" i="5"/>
  <c r="DL470" i="5"/>
  <c r="DJ470" i="5"/>
  <c r="DH470" i="5"/>
  <c r="DF470" i="5"/>
  <c r="DD470" i="5"/>
  <c r="BT470" i="5"/>
  <c r="BR470" i="5"/>
  <c r="BP470" i="5"/>
  <c r="BN470" i="5"/>
  <c r="BL470" i="5"/>
  <c r="BJ470" i="5"/>
  <c r="BH470" i="5"/>
  <c r="BF470" i="5"/>
  <c r="BD470" i="5"/>
  <c r="BB470" i="5"/>
  <c r="AZ470" i="5"/>
  <c r="AX470" i="5"/>
  <c r="AV470" i="5"/>
  <c r="AT470" i="5"/>
  <c r="AR470" i="5"/>
  <c r="AP470" i="5"/>
  <c r="AN470" i="5"/>
  <c r="AL470" i="5"/>
  <c r="AJ470" i="5"/>
  <c r="AH470" i="5"/>
  <c r="AF470" i="5"/>
  <c r="AD470" i="5"/>
  <c r="AB470" i="5"/>
  <c r="Z470" i="5"/>
  <c r="X470" i="5"/>
  <c r="V470" i="5"/>
  <c r="T470" i="5"/>
  <c r="R470" i="5"/>
  <c r="P470" i="5"/>
  <c r="N470" i="5"/>
  <c r="FB469" i="5"/>
  <c r="EZ469" i="5"/>
  <c r="EX469" i="5"/>
  <c r="EV469" i="5"/>
  <c r="ET469" i="5"/>
  <c r="ER469" i="5"/>
  <c r="EP469" i="5"/>
  <c r="EN469" i="5"/>
  <c r="EL469" i="5"/>
  <c r="EJ469" i="5"/>
  <c r="EH469" i="5"/>
  <c r="EF469" i="5"/>
  <c r="ED469" i="5"/>
  <c r="EB469" i="5"/>
  <c r="DZ469" i="5"/>
  <c r="DX469" i="5"/>
  <c r="DV469" i="5"/>
  <c r="DT469" i="5"/>
  <c r="DR469" i="5"/>
  <c r="DP469" i="5"/>
  <c r="DN469" i="5"/>
  <c r="DL469" i="5"/>
  <c r="DJ469" i="5"/>
  <c r="DH469" i="5"/>
  <c r="DF469" i="5"/>
  <c r="DD469" i="5"/>
  <c r="BT469" i="5"/>
  <c r="BR469" i="5"/>
  <c r="BP469" i="5"/>
  <c r="BN469" i="5"/>
  <c r="BL469" i="5"/>
  <c r="BJ469" i="5"/>
  <c r="BH469" i="5"/>
  <c r="BF469" i="5"/>
  <c r="BD469" i="5"/>
  <c r="BB469" i="5"/>
  <c r="AZ469" i="5"/>
  <c r="AX469" i="5"/>
  <c r="AV469" i="5"/>
  <c r="AT469" i="5"/>
  <c r="AR469" i="5"/>
  <c r="AP469" i="5"/>
  <c r="AN469" i="5"/>
  <c r="AL469" i="5"/>
  <c r="AJ469" i="5"/>
  <c r="AH469" i="5"/>
  <c r="AF469" i="5"/>
  <c r="AD469" i="5"/>
  <c r="AB469" i="5"/>
  <c r="Z469" i="5"/>
  <c r="X469" i="5"/>
  <c r="V469" i="5"/>
  <c r="T469" i="5"/>
  <c r="R469" i="5"/>
  <c r="P469" i="5"/>
  <c r="N469" i="5"/>
  <c r="FB468" i="5"/>
  <c r="EZ468" i="5"/>
  <c r="EX468" i="5"/>
  <c r="EV468" i="5"/>
  <c r="ET468" i="5"/>
  <c r="ER468" i="5"/>
  <c r="EP468" i="5"/>
  <c r="EN468" i="5"/>
  <c r="EL468" i="5"/>
  <c r="EJ468" i="5"/>
  <c r="EH468" i="5"/>
  <c r="EF468" i="5"/>
  <c r="ED468" i="5"/>
  <c r="EB468" i="5"/>
  <c r="DZ468" i="5"/>
  <c r="DX468" i="5"/>
  <c r="DV468" i="5"/>
  <c r="DT468" i="5"/>
  <c r="DR468" i="5"/>
  <c r="DP468" i="5"/>
  <c r="DN468" i="5"/>
  <c r="DL468" i="5"/>
  <c r="DJ468" i="5"/>
  <c r="DH468" i="5"/>
  <c r="DF468" i="5"/>
  <c r="DD468" i="5"/>
  <c r="BT468" i="5"/>
  <c r="BR468" i="5"/>
  <c r="BP468" i="5"/>
  <c r="BN468" i="5"/>
  <c r="BL468" i="5"/>
  <c r="BJ468" i="5"/>
  <c r="BH468" i="5"/>
  <c r="BF468" i="5"/>
  <c r="BD468" i="5"/>
  <c r="BB468" i="5"/>
  <c r="AZ468" i="5"/>
  <c r="AX468" i="5"/>
  <c r="AV468" i="5"/>
  <c r="AT468" i="5"/>
  <c r="AR468" i="5"/>
  <c r="AP468" i="5"/>
  <c r="AN468" i="5"/>
  <c r="AL468" i="5"/>
  <c r="AJ468" i="5"/>
  <c r="AH468" i="5"/>
  <c r="AF468" i="5"/>
  <c r="AD468" i="5"/>
  <c r="AB468" i="5"/>
  <c r="Z468" i="5"/>
  <c r="X468" i="5"/>
  <c r="V468" i="5"/>
  <c r="T468" i="5"/>
  <c r="R468" i="5"/>
  <c r="P468" i="5"/>
  <c r="N468" i="5"/>
  <c r="FB467" i="5"/>
  <c r="EZ467" i="5"/>
  <c r="EX467" i="5"/>
  <c r="EV467" i="5"/>
  <c r="ET467" i="5"/>
  <c r="ER467" i="5"/>
  <c r="EP467" i="5"/>
  <c r="EN467" i="5"/>
  <c r="EL467" i="5"/>
  <c r="EJ467" i="5"/>
  <c r="EH467" i="5"/>
  <c r="EF467" i="5"/>
  <c r="ED467" i="5"/>
  <c r="EB467" i="5"/>
  <c r="DZ467" i="5"/>
  <c r="DX467" i="5"/>
  <c r="DV467" i="5"/>
  <c r="DT467" i="5"/>
  <c r="DR467" i="5"/>
  <c r="DP467" i="5"/>
  <c r="DN467" i="5"/>
  <c r="DL467" i="5"/>
  <c r="DJ467" i="5"/>
  <c r="DH467" i="5"/>
  <c r="DF467" i="5"/>
  <c r="DD467" i="5"/>
  <c r="BT467" i="5"/>
  <c r="BR467" i="5"/>
  <c r="BP467" i="5"/>
  <c r="BN467" i="5"/>
  <c r="BL467" i="5"/>
  <c r="BJ467" i="5"/>
  <c r="BH467" i="5"/>
  <c r="BF467" i="5"/>
  <c r="BD467" i="5"/>
  <c r="BB467" i="5"/>
  <c r="AZ467" i="5"/>
  <c r="AX467" i="5"/>
  <c r="AV467" i="5"/>
  <c r="AT467" i="5"/>
  <c r="AR467" i="5"/>
  <c r="AP467" i="5"/>
  <c r="AN467" i="5"/>
  <c r="AL467" i="5"/>
  <c r="AJ467" i="5"/>
  <c r="AH467" i="5"/>
  <c r="AF467" i="5"/>
  <c r="AD467" i="5"/>
  <c r="AB467" i="5"/>
  <c r="Z467" i="5"/>
  <c r="X467" i="5"/>
  <c r="V467" i="5"/>
  <c r="T467" i="5"/>
  <c r="R467" i="5"/>
  <c r="P467" i="5"/>
  <c r="N467" i="5"/>
  <c r="FB466" i="5"/>
  <c r="EZ466" i="5"/>
  <c r="EX466" i="5"/>
  <c r="EV466" i="5"/>
  <c r="ET466" i="5"/>
  <c r="ER466" i="5"/>
  <c r="EP466" i="5"/>
  <c r="EN466" i="5"/>
  <c r="EL466" i="5"/>
  <c r="EJ466" i="5"/>
  <c r="EH466" i="5"/>
  <c r="EF466" i="5"/>
  <c r="ED466" i="5"/>
  <c r="EB466" i="5"/>
  <c r="DZ466" i="5"/>
  <c r="DX466" i="5"/>
  <c r="DV466" i="5"/>
  <c r="DT466" i="5"/>
  <c r="DR466" i="5"/>
  <c r="DP466" i="5"/>
  <c r="DN466" i="5"/>
  <c r="DL466" i="5"/>
  <c r="DJ466" i="5"/>
  <c r="DH466" i="5"/>
  <c r="DF466" i="5"/>
  <c r="DD466" i="5"/>
  <c r="BT466" i="5"/>
  <c r="BR466" i="5"/>
  <c r="BP466" i="5"/>
  <c r="BN466" i="5"/>
  <c r="BL466" i="5"/>
  <c r="BJ466" i="5"/>
  <c r="BH466" i="5"/>
  <c r="BF466" i="5"/>
  <c r="BD466" i="5"/>
  <c r="BB466" i="5"/>
  <c r="AZ466" i="5"/>
  <c r="AX466" i="5"/>
  <c r="AV466" i="5"/>
  <c r="AT466" i="5"/>
  <c r="AR466" i="5"/>
  <c r="AP466" i="5"/>
  <c r="AN466" i="5"/>
  <c r="AL466" i="5"/>
  <c r="AJ466" i="5"/>
  <c r="AH466" i="5"/>
  <c r="AF466" i="5"/>
  <c r="AD466" i="5"/>
  <c r="AB466" i="5"/>
  <c r="Z466" i="5"/>
  <c r="X466" i="5"/>
  <c r="V466" i="5"/>
  <c r="T466" i="5"/>
  <c r="R466" i="5"/>
  <c r="P466" i="5"/>
  <c r="N466" i="5"/>
  <c r="FB465" i="5"/>
  <c r="EZ465" i="5"/>
  <c r="EX465" i="5"/>
  <c r="EV465" i="5"/>
  <c r="ET465" i="5"/>
  <c r="ER465" i="5"/>
  <c r="EP465" i="5"/>
  <c r="EN465" i="5"/>
  <c r="EL465" i="5"/>
  <c r="EJ465" i="5"/>
  <c r="EH465" i="5"/>
  <c r="EF465" i="5"/>
  <c r="ED465" i="5"/>
  <c r="EB465" i="5"/>
  <c r="DZ465" i="5"/>
  <c r="DX465" i="5"/>
  <c r="DV465" i="5"/>
  <c r="DT465" i="5"/>
  <c r="DR465" i="5"/>
  <c r="DP465" i="5"/>
  <c r="DN465" i="5"/>
  <c r="DL465" i="5"/>
  <c r="DJ465" i="5"/>
  <c r="DH465" i="5"/>
  <c r="DF465" i="5"/>
  <c r="DD465" i="5"/>
  <c r="BT465" i="5"/>
  <c r="BR465" i="5"/>
  <c r="BP465" i="5"/>
  <c r="BN465" i="5"/>
  <c r="BL465" i="5"/>
  <c r="BJ465" i="5"/>
  <c r="BH465" i="5"/>
  <c r="BF465" i="5"/>
  <c r="BD465" i="5"/>
  <c r="BB465" i="5"/>
  <c r="AZ465" i="5"/>
  <c r="AX465" i="5"/>
  <c r="AV465" i="5"/>
  <c r="AT465" i="5"/>
  <c r="AR465" i="5"/>
  <c r="AP465" i="5"/>
  <c r="AN465" i="5"/>
  <c r="AL465" i="5"/>
  <c r="AJ465" i="5"/>
  <c r="AH465" i="5"/>
  <c r="AF465" i="5"/>
  <c r="AD465" i="5"/>
  <c r="AB465" i="5"/>
  <c r="Z465" i="5"/>
  <c r="X465" i="5"/>
  <c r="V465" i="5"/>
  <c r="T465" i="5"/>
  <c r="R465" i="5"/>
  <c r="P465" i="5"/>
  <c r="N465" i="5"/>
  <c r="FB464" i="5"/>
  <c r="EZ464" i="5"/>
  <c r="EX464" i="5"/>
  <c r="EV464" i="5"/>
  <c r="ET464" i="5"/>
  <c r="ER464" i="5"/>
  <c r="EP464" i="5"/>
  <c r="EN464" i="5"/>
  <c r="EL464" i="5"/>
  <c r="EJ464" i="5"/>
  <c r="EH464" i="5"/>
  <c r="EF464" i="5"/>
  <c r="ED464" i="5"/>
  <c r="EB464" i="5"/>
  <c r="DZ464" i="5"/>
  <c r="DX464" i="5"/>
  <c r="DV464" i="5"/>
  <c r="DT464" i="5"/>
  <c r="DR464" i="5"/>
  <c r="DP464" i="5"/>
  <c r="DN464" i="5"/>
  <c r="DL464" i="5"/>
  <c r="DJ464" i="5"/>
  <c r="DH464" i="5"/>
  <c r="DF464" i="5"/>
  <c r="DD464" i="5"/>
  <c r="BT464" i="5"/>
  <c r="BR464" i="5"/>
  <c r="BP464" i="5"/>
  <c r="BN464" i="5"/>
  <c r="BL464" i="5"/>
  <c r="BJ464" i="5"/>
  <c r="BH464" i="5"/>
  <c r="BF464" i="5"/>
  <c r="BD464" i="5"/>
  <c r="BB464" i="5"/>
  <c r="AZ464" i="5"/>
  <c r="AX464" i="5"/>
  <c r="AV464" i="5"/>
  <c r="AT464" i="5"/>
  <c r="AR464" i="5"/>
  <c r="AP464" i="5"/>
  <c r="AN464" i="5"/>
  <c r="AL464" i="5"/>
  <c r="AJ464" i="5"/>
  <c r="AH464" i="5"/>
  <c r="AF464" i="5"/>
  <c r="AD464" i="5"/>
  <c r="AB464" i="5"/>
  <c r="Z464" i="5"/>
  <c r="X464" i="5"/>
  <c r="V464" i="5"/>
  <c r="T464" i="5"/>
  <c r="R464" i="5"/>
  <c r="P464" i="5"/>
  <c r="N464" i="5"/>
  <c r="FB463" i="5"/>
  <c r="EZ463" i="5"/>
  <c r="EX463" i="5"/>
  <c r="EV463" i="5"/>
  <c r="ET463" i="5"/>
  <c r="ER463" i="5"/>
  <c r="EP463" i="5"/>
  <c r="EN463" i="5"/>
  <c r="EL463" i="5"/>
  <c r="EJ463" i="5"/>
  <c r="EH463" i="5"/>
  <c r="EF463" i="5"/>
  <c r="ED463" i="5"/>
  <c r="EB463" i="5"/>
  <c r="DZ463" i="5"/>
  <c r="DX463" i="5"/>
  <c r="DV463" i="5"/>
  <c r="DT463" i="5"/>
  <c r="DR463" i="5"/>
  <c r="DP463" i="5"/>
  <c r="DN463" i="5"/>
  <c r="DL463" i="5"/>
  <c r="DJ463" i="5"/>
  <c r="DH463" i="5"/>
  <c r="DF463" i="5"/>
  <c r="DD463" i="5"/>
  <c r="BT463" i="5"/>
  <c r="BR463" i="5"/>
  <c r="BP463" i="5"/>
  <c r="BN463" i="5"/>
  <c r="BL463" i="5"/>
  <c r="BJ463" i="5"/>
  <c r="BH463" i="5"/>
  <c r="BF463" i="5"/>
  <c r="BD463" i="5"/>
  <c r="BB463" i="5"/>
  <c r="AZ463" i="5"/>
  <c r="AX463" i="5"/>
  <c r="AV463" i="5"/>
  <c r="AT463" i="5"/>
  <c r="AR463" i="5"/>
  <c r="AP463" i="5"/>
  <c r="AN463" i="5"/>
  <c r="AL463" i="5"/>
  <c r="AJ463" i="5"/>
  <c r="AH463" i="5"/>
  <c r="AF463" i="5"/>
  <c r="AD463" i="5"/>
  <c r="AB463" i="5"/>
  <c r="Z463" i="5"/>
  <c r="X463" i="5"/>
  <c r="V463" i="5"/>
  <c r="T463" i="5"/>
  <c r="R463" i="5"/>
  <c r="P463" i="5"/>
  <c r="N463" i="5"/>
  <c r="FB462" i="5"/>
  <c r="EZ462" i="5"/>
  <c r="EX462" i="5"/>
  <c r="EV462" i="5"/>
  <c r="ET462" i="5"/>
  <c r="ER462" i="5"/>
  <c r="EP462" i="5"/>
  <c r="EN462" i="5"/>
  <c r="EL462" i="5"/>
  <c r="EJ462" i="5"/>
  <c r="EH462" i="5"/>
  <c r="EF462" i="5"/>
  <c r="ED462" i="5"/>
  <c r="EB462" i="5"/>
  <c r="DZ462" i="5"/>
  <c r="DX462" i="5"/>
  <c r="DV462" i="5"/>
  <c r="DT462" i="5"/>
  <c r="DR462" i="5"/>
  <c r="DP462" i="5"/>
  <c r="DN462" i="5"/>
  <c r="DL462" i="5"/>
  <c r="DJ462" i="5"/>
  <c r="DH462" i="5"/>
  <c r="DF462" i="5"/>
  <c r="DD462" i="5"/>
  <c r="BT462" i="5"/>
  <c r="BR462" i="5"/>
  <c r="BP462" i="5"/>
  <c r="BN462" i="5"/>
  <c r="BL462" i="5"/>
  <c r="BJ462" i="5"/>
  <c r="BH462" i="5"/>
  <c r="BF462" i="5"/>
  <c r="BD462" i="5"/>
  <c r="BB462" i="5"/>
  <c r="AZ462" i="5"/>
  <c r="AX462" i="5"/>
  <c r="AV462" i="5"/>
  <c r="AT462" i="5"/>
  <c r="AR462" i="5"/>
  <c r="AP462" i="5"/>
  <c r="AN462" i="5"/>
  <c r="AL462" i="5"/>
  <c r="AJ462" i="5"/>
  <c r="AH462" i="5"/>
  <c r="AF462" i="5"/>
  <c r="AD462" i="5"/>
  <c r="AB462" i="5"/>
  <c r="Z462" i="5"/>
  <c r="X462" i="5"/>
  <c r="V462" i="5"/>
  <c r="T462" i="5"/>
  <c r="R462" i="5"/>
  <c r="P462" i="5"/>
  <c r="N462" i="5"/>
  <c r="FB461" i="5"/>
  <c r="EZ461" i="5"/>
  <c r="EX461" i="5"/>
  <c r="EV461" i="5"/>
  <c r="ET461" i="5"/>
  <c r="ER461" i="5"/>
  <c r="EP461" i="5"/>
  <c r="EN461" i="5"/>
  <c r="EL461" i="5"/>
  <c r="EJ461" i="5"/>
  <c r="EH461" i="5"/>
  <c r="EF461" i="5"/>
  <c r="ED461" i="5"/>
  <c r="EB461" i="5"/>
  <c r="DZ461" i="5"/>
  <c r="DX461" i="5"/>
  <c r="DV461" i="5"/>
  <c r="DT461" i="5"/>
  <c r="DR461" i="5"/>
  <c r="DP461" i="5"/>
  <c r="DN461" i="5"/>
  <c r="DL461" i="5"/>
  <c r="DJ461" i="5"/>
  <c r="DH461" i="5"/>
  <c r="DF461" i="5"/>
  <c r="DD461" i="5"/>
  <c r="BT461" i="5"/>
  <c r="BR461" i="5"/>
  <c r="BP461" i="5"/>
  <c r="BN461" i="5"/>
  <c r="BL461" i="5"/>
  <c r="BJ461" i="5"/>
  <c r="BH461" i="5"/>
  <c r="BF461" i="5"/>
  <c r="BD461" i="5"/>
  <c r="BB461" i="5"/>
  <c r="AZ461" i="5"/>
  <c r="AX461" i="5"/>
  <c r="AV461" i="5"/>
  <c r="AT461" i="5"/>
  <c r="AR461" i="5"/>
  <c r="AP461" i="5"/>
  <c r="AN461" i="5"/>
  <c r="AL461" i="5"/>
  <c r="AJ461" i="5"/>
  <c r="AH461" i="5"/>
  <c r="AF461" i="5"/>
  <c r="AD461" i="5"/>
  <c r="AB461" i="5"/>
  <c r="Z461" i="5"/>
  <c r="X461" i="5"/>
  <c r="V461" i="5"/>
  <c r="T461" i="5"/>
  <c r="R461" i="5"/>
  <c r="P461" i="5"/>
  <c r="N461" i="5"/>
  <c r="FB460" i="5"/>
  <c r="EZ460" i="5"/>
  <c r="EX460" i="5"/>
  <c r="EV460" i="5"/>
  <c r="ET460" i="5"/>
  <c r="ER460" i="5"/>
  <c r="EP460" i="5"/>
  <c r="EN460" i="5"/>
  <c r="EL460" i="5"/>
  <c r="EJ460" i="5"/>
  <c r="EH460" i="5"/>
  <c r="EF460" i="5"/>
  <c r="ED460" i="5"/>
  <c r="EB460" i="5"/>
  <c r="DZ460" i="5"/>
  <c r="DX460" i="5"/>
  <c r="DV460" i="5"/>
  <c r="DT460" i="5"/>
  <c r="DR460" i="5"/>
  <c r="DP460" i="5"/>
  <c r="DN460" i="5"/>
  <c r="DL460" i="5"/>
  <c r="DJ460" i="5"/>
  <c r="DH460" i="5"/>
  <c r="DF460" i="5"/>
  <c r="DD460" i="5"/>
  <c r="BT460" i="5"/>
  <c r="BR460" i="5"/>
  <c r="BP460" i="5"/>
  <c r="BN460" i="5"/>
  <c r="BL460" i="5"/>
  <c r="BJ460" i="5"/>
  <c r="BH460" i="5"/>
  <c r="BF460" i="5"/>
  <c r="BD460" i="5"/>
  <c r="BB460" i="5"/>
  <c r="AZ460" i="5"/>
  <c r="AX460" i="5"/>
  <c r="AV460" i="5"/>
  <c r="AT460" i="5"/>
  <c r="AR460" i="5"/>
  <c r="AP460" i="5"/>
  <c r="AN460" i="5"/>
  <c r="AL460" i="5"/>
  <c r="AJ460" i="5"/>
  <c r="AH460" i="5"/>
  <c r="AF460" i="5"/>
  <c r="AD460" i="5"/>
  <c r="AB460" i="5"/>
  <c r="Z460" i="5"/>
  <c r="X460" i="5"/>
  <c r="V460" i="5"/>
  <c r="T460" i="5"/>
  <c r="R460" i="5"/>
  <c r="P460" i="5"/>
  <c r="N460" i="5"/>
  <c r="FB459" i="5"/>
  <c r="EZ459" i="5"/>
  <c r="EX459" i="5"/>
  <c r="EV459" i="5"/>
  <c r="ET459" i="5"/>
  <c r="ER459" i="5"/>
  <c r="EP459" i="5"/>
  <c r="EN459" i="5"/>
  <c r="EL459" i="5"/>
  <c r="EJ459" i="5"/>
  <c r="EH459" i="5"/>
  <c r="EF459" i="5"/>
  <c r="ED459" i="5"/>
  <c r="EB459" i="5"/>
  <c r="DZ459" i="5"/>
  <c r="DX459" i="5"/>
  <c r="DV459" i="5"/>
  <c r="DT459" i="5"/>
  <c r="DR459" i="5"/>
  <c r="DP459" i="5"/>
  <c r="DN459" i="5"/>
  <c r="DL459" i="5"/>
  <c r="DJ459" i="5"/>
  <c r="DH459" i="5"/>
  <c r="DF459" i="5"/>
  <c r="DD459" i="5"/>
  <c r="BT459" i="5"/>
  <c r="BR459" i="5"/>
  <c r="BP459" i="5"/>
  <c r="BN459" i="5"/>
  <c r="BL459" i="5"/>
  <c r="BJ459" i="5"/>
  <c r="BH459" i="5"/>
  <c r="BF459" i="5"/>
  <c r="BD459" i="5"/>
  <c r="BB459" i="5"/>
  <c r="AZ459" i="5"/>
  <c r="AX459" i="5"/>
  <c r="AV459" i="5"/>
  <c r="AT459" i="5"/>
  <c r="AR459" i="5"/>
  <c r="AP459" i="5"/>
  <c r="AN459" i="5"/>
  <c r="AL459" i="5"/>
  <c r="AJ459" i="5"/>
  <c r="AH459" i="5"/>
  <c r="AF459" i="5"/>
  <c r="AD459" i="5"/>
  <c r="AB459" i="5"/>
  <c r="Z459" i="5"/>
  <c r="X459" i="5"/>
  <c r="V459" i="5"/>
  <c r="T459" i="5"/>
  <c r="R459" i="5"/>
  <c r="P459" i="5"/>
  <c r="N459" i="5"/>
  <c r="FB458" i="5"/>
  <c r="EZ458" i="5"/>
  <c r="EX458" i="5"/>
  <c r="EV458" i="5"/>
  <c r="ET458" i="5"/>
  <c r="ER458" i="5"/>
  <c r="EP458" i="5"/>
  <c r="EN458" i="5"/>
  <c r="EL458" i="5"/>
  <c r="EJ458" i="5"/>
  <c r="EH458" i="5"/>
  <c r="EF458" i="5"/>
  <c r="ED458" i="5"/>
  <c r="EB458" i="5"/>
  <c r="DZ458" i="5"/>
  <c r="DX458" i="5"/>
  <c r="DV458" i="5"/>
  <c r="DT458" i="5"/>
  <c r="DR458" i="5"/>
  <c r="DP458" i="5"/>
  <c r="DN458" i="5"/>
  <c r="DL458" i="5"/>
  <c r="DJ458" i="5"/>
  <c r="DH458" i="5"/>
  <c r="DF458" i="5"/>
  <c r="DD458" i="5"/>
  <c r="BT458" i="5"/>
  <c r="BR458" i="5"/>
  <c r="BP458" i="5"/>
  <c r="BN458" i="5"/>
  <c r="BL458" i="5"/>
  <c r="BJ458" i="5"/>
  <c r="BH458" i="5"/>
  <c r="BF458" i="5"/>
  <c r="BD458" i="5"/>
  <c r="BB458" i="5"/>
  <c r="AZ458" i="5"/>
  <c r="AX458" i="5"/>
  <c r="AV458" i="5"/>
  <c r="AT458" i="5"/>
  <c r="AR458" i="5"/>
  <c r="AP458" i="5"/>
  <c r="AN458" i="5"/>
  <c r="AL458" i="5"/>
  <c r="AJ458" i="5"/>
  <c r="AH458" i="5"/>
  <c r="AF458" i="5"/>
  <c r="AD458" i="5"/>
  <c r="AB458" i="5"/>
  <c r="Z458" i="5"/>
  <c r="X458" i="5"/>
  <c r="V458" i="5"/>
  <c r="T458" i="5"/>
  <c r="R458" i="5"/>
  <c r="P458" i="5"/>
  <c r="N458" i="5"/>
  <c r="FB457" i="5"/>
  <c r="EZ457" i="5"/>
  <c r="EX457" i="5"/>
  <c r="EV457" i="5"/>
  <c r="ET457" i="5"/>
  <c r="ER457" i="5"/>
  <c r="EP457" i="5"/>
  <c r="EN457" i="5"/>
  <c r="EL457" i="5"/>
  <c r="EJ457" i="5"/>
  <c r="EH457" i="5"/>
  <c r="EF457" i="5"/>
  <c r="ED457" i="5"/>
  <c r="EB457" i="5"/>
  <c r="DZ457" i="5"/>
  <c r="DX457" i="5"/>
  <c r="DV457" i="5"/>
  <c r="DT457" i="5"/>
  <c r="DR457" i="5"/>
  <c r="DP457" i="5"/>
  <c r="DN457" i="5"/>
  <c r="DL457" i="5"/>
  <c r="DJ457" i="5"/>
  <c r="DH457" i="5"/>
  <c r="DF457" i="5"/>
  <c r="DD457" i="5"/>
  <c r="BT457" i="5"/>
  <c r="BR457" i="5"/>
  <c r="BP457" i="5"/>
  <c r="BN457" i="5"/>
  <c r="BL457" i="5"/>
  <c r="BJ457" i="5"/>
  <c r="BH457" i="5"/>
  <c r="BF457" i="5"/>
  <c r="BD457" i="5"/>
  <c r="BB457" i="5"/>
  <c r="AZ457" i="5"/>
  <c r="AX457" i="5"/>
  <c r="AV457" i="5"/>
  <c r="AT457" i="5"/>
  <c r="AR457" i="5"/>
  <c r="AP457" i="5"/>
  <c r="AN457" i="5"/>
  <c r="AL457" i="5"/>
  <c r="AJ457" i="5"/>
  <c r="AH457" i="5"/>
  <c r="AF457" i="5"/>
  <c r="AD457" i="5"/>
  <c r="AB457" i="5"/>
  <c r="Z457" i="5"/>
  <c r="X457" i="5"/>
  <c r="V457" i="5"/>
  <c r="T457" i="5"/>
  <c r="R457" i="5"/>
  <c r="P457" i="5"/>
  <c r="N457" i="5"/>
  <c r="FB456" i="5"/>
  <c r="EZ456" i="5"/>
  <c r="EX456" i="5"/>
  <c r="EV456" i="5"/>
  <c r="ET456" i="5"/>
  <c r="ER456" i="5"/>
  <c r="EP456" i="5"/>
  <c r="EN456" i="5"/>
  <c r="EL456" i="5"/>
  <c r="EJ456" i="5"/>
  <c r="EH456" i="5"/>
  <c r="EF456" i="5"/>
  <c r="ED456" i="5"/>
  <c r="EB456" i="5"/>
  <c r="DZ456" i="5"/>
  <c r="DX456" i="5"/>
  <c r="DV456" i="5"/>
  <c r="DT456" i="5"/>
  <c r="DR456" i="5"/>
  <c r="DP456" i="5"/>
  <c r="DN456" i="5"/>
  <c r="DL456" i="5"/>
  <c r="DJ456" i="5"/>
  <c r="DH456" i="5"/>
  <c r="DF456" i="5"/>
  <c r="DD456" i="5"/>
  <c r="BT456" i="5"/>
  <c r="BR456" i="5"/>
  <c r="BP456" i="5"/>
  <c r="BN456" i="5"/>
  <c r="BL456" i="5"/>
  <c r="BJ456" i="5"/>
  <c r="BH456" i="5"/>
  <c r="BF456" i="5"/>
  <c r="BD456" i="5"/>
  <c r="BB456" i="5"/>
  <c r="AZ456" i="5"/>
  <c r="AX456" i="5"/>
  <c r="AV456" i="5"/>
  <c r="AT456" i="5"/>
  <c r="AR456" i="5"/>
  <c r="AP456" i="5"/>
  <c r="AN456" i="5"/>
  <c r="AL456" i="5"/>
  <c r="AJ456" i="5"/>
  <c r="AH456" i="5"/>
  <c r="AF456" i="5"/>
  <c r="AD456" i="5"/>
  <c r="AB456" i="5"/>
  <c r="Z456" i="5"/>
  <c r="X456" i="5"/>
  <c r="V456" i="5"/>
  <c r="T456" i="5"/>
  <c r="R456" i="5"/>
  <c r="P456" i="5"/>
  <c r="N456" i="5"/>
  <c r="FB455" i="5"/>
  <c r="EZ455" i="5"/>
  <c r="EX455" i="5"/>
  <c r="EV455" i="5"/>
  <c r="ET455" i="5"/>
  <c r="ER455" i="5"/>
  <c r="EP455" i="5"/>
  <c r="EN455" i="5"/>
  <c r="EL455" i="5"/>
  <c r="EJ455" i="5"/>
  <c r="EH455" i="5"/>
  <c r="EF455" i="5"/>
  <c r="ED455" i="5"/>
  <c r="EB455" i="5"/>
  <c r="DZ455" i="5"/>
  <c r="DX455" i="5"/>
  <c r="DV455" i="5"/>
  <c r="DT455" i="5"/>
  <c r="DR455" i="5"/>
  <c r="DP455" i="5"/>
  <c r="DN455" i="5"/>
  <c r="DL455" i="5"/>
  <c r="DJ455" i="5"/>
  <c r="DH455" i="5"/>
  <c r="DF455" i="5"/>
  <c r="DD455" i="5"/>
  <c r="BT455" i="5"/>
  <c r="BR455" i="5"/>
  <c r="BP455" i="5"/>
  <c r="BN455" i="5"/>
  <c r="BL455" i="5"/>
  <c r="BJ455" i="5"/>
  <c r="BH455" i="5"/>
  <c r="BF455" i="5"/>
  <c r="BD455" i="5"/>
  <c r="BB455" i="5"/>
  <c r="AZ455" i="5"/>
  <c r="AX455" i="5"/>
  <c r="AV455" i="5"/>
  <c r="AT455" i="5"/>
  <c r="AR455" i="5"/>
  <c r="AP455" i="5"/>
  <c r="AN455" i="5"/>
  <c r="AL455" i="5"/>
  <c r="AJ455" i="5"/>
  <c r="AH455" i="5"/>
  <c r="AF455" i="5"/>
  <c r="AD455" i="5"/>
  <c r="AB455" i="5"/>
  <c r="Z455" i="5"/>
  <c r="X455" i="5"/>
  <c r="V455" i="5"/>
  <c r="T455" i="5"/>
  <c r="R455" i="5"/>
  <c r="P455" i="5"/>
  <c r="N455" i="5"/>
  <c r="FB454" i="5"/>
  <c r="EZ454" i="5"/>
  <c r="EX454" i="5"/>
  <c r="EV454" i="5"/>
  <c r="ET454" i="5"/>
  <c r="ER454" i="5"/>
  <c r="EP454" i="5"/>
  <c r="EN454" i="5"/>
  <c r="EL454" i="5"/>
  <c r="EJ454" i="5"/>
  <c r="EH454" i="5"/>
  <c r="EF454" i="5"/>
  <c r="ED454" i="5"/>
  <c r="EB454" i="5"/>
  <c r="DZ454" i="5"/>
  <c r="DX454" i="5"/>
  <c r="DV454" i="5"/>
  <c r="DT454" i="5"/>
  <c r="DR454" i="5"/>
  <c r="DP454" i="5"/>
  <c r="DN454" i="5"/>
  <c r="DL454" i="5"/>
  <c r="DJ454" i="5"/>
  <c r="DH454" i="5"/>
  <c r="DF454" i="5"/>
  <c r="DD454" i="5"/>
  <c r="BT454" i="5"/>
  <c r="BR454" i="5"/>
  <c r="BP454" i="5"/>
  <c r="BN454" i="5"/>
  <c r="BL454" i="5"/>
  <c r="BJ454" i="5"/>
  <c r="BH454" i="5"/>
  <c r="BF454" i="5"/>
  <c r="BD454" i="5"/>
  <c r="BB454" i="5"/>
  <c r="AZ454" i="5"/>
  <c r="AX454" i="5"/>
  <c r="AV454" i="5"/>
  <c r="AT454" i="5"/>
  <c r="AR454" i="5"/>
  <c r="AP454" i="5"/>
  <c r="AN454" i="5"/>
  <c r="AL454" i="5"/>
  <c r="AJ454" i="5"/>
  <c r="AH454" i="5"/>
  <c r="AF454" i="5"/>
  <c r="AD454" i="5"/>
  <c r="AB454" i="5"/>
  <c r="Z454" i="5"/>
  <c r="X454" i="5"/>
  <c r="V454" i="5"/>
  <c r="T454" i="5"/>
  <c r="R454" i="5"/>
  <c r="P454" i="5"/>
  <c r="N454" i="5"/>
  <c r="FB453" i="5"/>
  <c r="EZ453" i="5"/>
  <c r="EX453" i="5"/>
  <c r="EV453" i="5"/>
  <c r="ET453" i="5"/>
  <c r="ER453" i="5"/>
  <c r="EP453" i="5"/>
  <c r="EN453" i="5"/>
  <c r="EL453" i="5"/>
  <c r="EJ453" i="5"/>
  <c r="EH453" i="5"/>
  <c r="EF453" i="5"/>
  <c r="ED453" i="5"/>
  <c r="EB453" i="5"/>
  <c r="DZ453" i="5"/>
  <c r="DX453" i="5"/>
  <c r="DV453" i="5"/>
  <c r="DT453" i="5"/>
  <c r="DR453" i="5"/>
  <c r="DP453" i="5"/>
  <c r="DN453" i="5"/>
  <c r="DL453" i="5"/>
  <c r="DJ453" i="5"/>
  <c r="DH453" i="5"/>
  <c r="DF453" i="5"/>
  <c r="DD453" i="5"/>
  <c r="BT453" i="5"/>
  <c r="BR453" i="5"/>
  <c r="BP453" i="5"/>
  <c r="BN453" i="5"/>
  <c r="BL453" i="5"/>
  <c r="BJ453" i="5"/>
  <c r="BH453" i="5"/>
  <c r="BF453" i="5"/>
  <c r="BD453" i="5"/>
  <c r="BB453" i="5"/>
  <c r="AZ453" i="5"/>
  <c r="AX453" i="5"/>
  <c r="AV453" i="5"/>
  <c r="AT453" i="5"/>
  <c r="AR453" i="5"/>
  <c r="AP453" i="5"/>
  <c r="AN453" i="5"/>
  <c r="AL453" i="5"/>
  <c r="AJ453" i="5"/>
  <c r="AH453" i="5"/>
  <c r="AF453" i="5"/>
  <c r="AD453" i="5"/>
  <c r="AB453" i="5"/>
  <c r="Z453" i="5"/>
  <c r="X453" i="5"/>
  <c r="V453" i="5"/>
  <c r="T453" i="5"/>
  <c r="R453" i="5"/>
  <c r="P453" i="5"/>
  <c r="N453" i="5"/>
  <c r="FB452" i="5"/>
  <c r="EZ452" i="5"/>
  <c r="EX452" i="5"/>
  <c r="EV452" i="5"/>
  <c r="ET452" i="5"/>
  <c r="ER452" i="5"/>
  <c r="EP452" i="5"/>
  <c r="EN452" i="5"/>
  <c r="EL452" i="5"/>
  <c r="EJ452" i="5"/>
  <c r="EH452" i="5"/>
  <c r="EF452" i="5"/>
  <c r="ED452" i="5"/>
  <c r="EB452" i="5"/>
  <c r="DZ452" i="5"/>
  <c r="DX452" i="5"/>
  <c r="DV452" i="5"/>
  <c r="DT452" i="5"/>
  <c r="DR452" i="5"/>
  <c r="DP452" i="5"/>
  <c r="DN452" i="5"/>
  <c r="DL452" i="5"/>
  <c r="DJ452" i="5"/>
  <c r="DH452" i="5"/>
  <c r="DF452" i="5"/>
  <c r="DD452" i="5"/>
  <c r="BT452" i="5"/>
  <c r="BR452" i="5"/>
  <c r="BP452" i="5"/>
  <c r="BN452" i="5"/>
  <c r="BL452" i="5"/>
  <c r="BJ452" i="5"/>
  <c r="BH452" i="5"/>
  <c r="BF452" i="5"/>
  <c r="BD452" i="5"/>
  <c r="BB452" i="5"/>
  <c r="AZ452" i="5"/>
  <c r="AX452" i="5"/>
  <c r="AV452" i="5"/>
  <c r="AT452" i="5"/>
  <c r="AR452" i="5"/>
  <c r="AP452" i="5"/>
  <c r="AN452" i="5"/>
  <c r="AL452" i="5"/>
  <c r="AJ452" i="5"/>
  <c r="AH452" i="5"/>
  <c r="AF452" i="5"/>
  <c r="AD452" i="5"/>
  <c r="AB452" i="5"/>
  <c r="Z452" i="5"/>
  <c r="X452" i="5"/>
  <c r="V452" i="5"/>
  <c r="T452" i="5"/>
  <c r="R452" i="5"/>
  <c r="P452" i="5"/>
  <c r="N452" i="5"/>
  <c r="FB451" i="5"/>
  <c r="EZ451" i="5"/>
  <c r="EX451" i="5"/>
  <c r="EV451" i="5"/>
  <c r="ET451" i="5"/>
  <c r="ER451" i="5"/>
  <c r="EP451" i="5"/>
  <c r="EN451" i="5"/>
  <c r="EL451" i="5"/>
  <c r="EJ451" i="5"/>
  <c r="EH451" i="5"/>
  <c r="EF451" i="5"/>
  <c r="ED451" i="5"/>
  <c r="EB451" i="5"/>
  <c r="DZ451" i="5"/>
  <c r="DX451" i="5"/>
  <c r="DV451" i="5"/>
  <c r="DT451" i="5"/>
  <c r="DR451" i="5"/>
  <c r="DP451" i="5"/>
  <c r="DN451" i="5"/>
  <c r="DL451" i="5"/>
  <c r="DJ451" i="5"/>
  <c r="DH451" i="5"/>
  <c r="DF451" i="5"/>
  <c r="DD451" i="5"/>
  <c r="BT451" i="5"/>
  <c r="BR451" i="5"/>
  <c r="BP451" i="5"/>
  <c r="BN451" i="5"/>
  <c r="BL451" i="5"/>
  <c r="BJ451" i="5"/>
  <c r="BH451" i="5"/>
  <c r="BF451" i="5"/>
  <c r="BD451" i="5"/>
  <c r="BB451" i="5"/>
  <c r="AZ451" i="5"/>
  <c r="AX451" i="5"/>
  <c r="AV451" i="5"/>
  <c r="AT451" i="5"/>
  <c r="AR451" i="5"/>
  <c r="AP451" i="5"/>
  <c r="AN451" i="5"/>
  <c r="AL451" i="5"/>
  <c r="AJ451" i="5"/>
  <c r="AH451" i="5"/>
  <c r="AF451" i="5"/>
  <c r="AD451" i="5"/>
  <c r="AB451" i="5"/>
  <c r="Z451" i="5"/>
  <c r="X451" i="5"/>
  <c r="V451" i="5"/>
  <c r="T451" i="5"/>
  <c r="R451" i="5"/>
  <c r="P451" i="5"/>
  <c r="N451" i="5"/>
  <c r="FB450" i="5"/>
  <c r="EZ450" i="5"/>
  <c r="EX450" i="5"/>
  <c r="EV450" i="5"/>
  <c r="ET450" i="5"/>
  <c r="ER450" i="5"/>
  <c r="EP450" i="5"/>
  <c r="EN450" i="5"/>
  <c r="EL450" i="5"/>
  <c r="EJ450" i="5"/>
  <c r="EH450" i="5"/>
  <c r="EF450" i="5"/>
  <c r="ED450" i="5"/>
  <c r="EB450" i="5"/>
  <c r="DZ450" i="5"/>
  <c r="DX450" i="5"/>
  <c r="DV450" i="5"/>
  <c r="DT450" i="5"/>
  <c r="DR450" i="5"/>
  <c r="DP450" i="5"/>
  <c r="DN450" i="5"/>
  <c r="DL450" i="5"/>
  <c r="DJ450" i="5"/>
  <c r="DH450" i="5"/>
  <c r="DF450" i="5"/>
  <c r="DD450" i="5"/>
  <c r="BT450" i="5"/>
  <c r="BR450" i="5"/>
  <c r="BP450" i="5"/>
  <c r="BN450" i="5"/>
  <c r="BL450" i="5"/>
  <c r="BJ450" i="5"/>
  <c r="BH450" i="5"/>
  <c r="BF450" i="5"/>
  <c r="BD450" i="5"/>
  <c r="BB450" i="5"/>
  <c r="AZ450" i="5"/>
  <c r="AX450" i="5"/>
  <c r="AV450" i="5"/>
  <c r="AT450" i="5"/>
  <c r="AR450" i="5"/>
  <c r="AP450" i="5"/>
  <c r="AN450" i="5"/>
  <c r="AL450" i="5"/>
  <c r="AJ450" i="5"/>
  <c r="AH450" i="5"/>
  <c r="AF450" i="5"/>
  <c r="AD450" i="5"/>
  <c r="AB450" i="5"/>
  <c r="Z450" i="5"/>
  <c r="X450" i="5"/>
  <c r="V450" i="5"/>
  <c r="T450" i="5"/>
  <c r="R450" i="5"/>
  <c r="P450" i="5"/>
  <c r="N450" i="5"/>
  <c r="FB449" i="5"/>
  <c r="EZ449" i="5"/>
  <c r="EX449" i="5"/>
  <c r="EV449" i="5"/>
  <c r="ET449" i="5"/>
  <c r="ER449" i="5"/>
  <c r="EP449" i="5"/>
  <c r="EN449" i="5"/>
  <c r="EL449" i="5"/>
  <c r="EJ449" i="5"/>
  <c r="EH449" i="5"/>
  <c r="EF449" i="5"/>
  <c r="ED449" i="5"/>
  <c r="EB449" i="5"/>
  <c r="DZ449" i="5"/>
  <c r="DX449" i="5"/>
  <c r="DV449" i="5"/>
  <c r="DT449" i="5"/>
  <c r="DR449" i="5"/>
  <c r="DP449" i="5"/>
  <c r="DN449" i="5"/>
  <c r="DL449" i="5"/>
  <c r="DJ449" i="5"/>
  <c r="DH449" i="5"/>
  <c r="DF449" i="5"/>
  <c r="DD449" i="5"/>
  <c r="BT449" i="5"/>
  <c r="BR449" i="5"/>
  <c r="BP449" i="5"/>
  <c r="BN449" i="5"/>
  <c r="BL449" i="5"/>
  <c r="BJ449" i="5"/>
  <c r="BH449" i="5"/>
  <c r="BF449" i="5"/>
  <c r="BD449" i="5"/>
  <c r="BB449" i="5"/>
  <c r="AZ449" i="5"/>
  <c r="AX449" i="5"/>
  <c r="AV449" i="5"/>
  <c r="AT449" i="5"/>
  <c r="AR449" i="5"/>
  <c r="AP449" i="5"/>
  <c r="AN449" i="5"/>
  <c r="AL449" i="5"/>
  <c r="AJ449" i="5"/>
  <c r="AH449" i="5"/>
  <c r="AF449" i="5"/>
  <c r="AD449" i="5"/>
  <c r="AB449" i="5"/>
  <c r="Z449" i="5"/>
  <c r="X449" i="5"/>
  <c r="V449" i="5"/>
  <c r="T449" i="5"/>
  <c r="R449" i="5"/>
  <c r="P449" i="5"/>
  <c r="N449" i="5"/>
  <c r="FB448" i="5"/>
  <c r="EZ448" i="5"/>
  <c r="EX448" i="5"/>
  <c r="EV448" i="5"/>
  <c r="ET448" i="5"/>
  <c r="ER448" i="5"/>
  <c r="EP448" i="5"/>
  <c r="EN448" i="5"/>
  <c r="EL448" i="5"/>
  <c r="EJ448" i="5"/>
  <c r="EH448" i="5"/>
  <c r="EF448" i="5"/>
  <c r="ED448" i="5"/>
  <c r="EB448" i="5"/>
  <c r="DZ448" i="5"/>
  <c r="DX448" i="5"/>
  <c r="DV448" i="5"/>
  <c r="DT448" i="5"/>
  <c r="DR448" i="5"/>
  <c r="DP448" i="5"/>
  <c r="DN448" i="5"/>
  <c r="DL448" i="5"/>
  <c r="DJ448" i="5"/>
  <c r="DH448" i="5"/>
  <c r="DF448" i="5"/>
  <c r="DD448" i="5"/>
  <c r="BT448" i="5"/>
  <c r="BR448" i="5"/>
  <c r="BP448" i="5"/>
  <c r="BN448" i="5"/>
  <c r="BL448" i="5"/>
  <c r="BJ448" i="5"/>
  <c r="BH448" i="5"/>
  <c r="BF448" i="5"/>
  <c r="BD448" i="5"/>
  <c r="BB448" i="5"/>
  <c r="AZ448" i="5"/>
  <c r="AX448" i="5"/>
  <c r="AV448" i="5"/>
  <c r="AT448" i="5"/>
  <c r="AR448" i="5"/>
  <c r="AP448" i="5"/>
  <c r="AN448" i="5"/>
  <c r="AL448" i="5"/>
  <c r="AJ448" i="5"/>
  <c r="AH448" i="5"/>
  <c r="AF448" i="5"/>
  <c r="AD448" i="5"/>
  <c r="AB448" i="5"/>
  <c r="Z448" i="5"/>
  <c r="X448" i="5"/>
  <c r="V448" i="5"/>
  <c r="T448" i="5"/>
  <c r="R448" i="5"/>
  <c r="P448" i="5"/>
  <c r="N448" i="5"/>
  <c r="FB447" i="5"/>
  <c r="EZ447" i="5"/>
  <c r="EX447" i="5"/>
  <c r="EV447" i="5"/>
  <c r="ET447" i="5"/>
  <c r="ER447" i="5"/>
  <c r="EP447" i="5"/>
  <c r="EN447" i="5"/>
  <c r="EL447" i="5"/>
  <c r="EJ447" i="5"/>
  <c r="EH447" i="5"/>
  <c r="EF447" i="5"/>
  <c r="ED447" i="5"/>
  <c r="EB447" i="5"/>
  <c r="DZ447" i="5"/>
  <c r="DX447" i="5"/>
  <c r="DV447" i="5"/>
  <c r="DT447" i="5"/>
  <c r="DR447" i="5"/>
  <c r="DP447" i="5"/>
  <c r="DN447" i="5"/>
  <c r="DL447" i="5"/>
  <c r="DJ447" i="5"/>
  <c r="DH447" i="5"/>
  <c r="DF447" i="5"/>
  <c r="DD447" i="5"/>
  <c r="BT447" i="5"/>
  <c r="BR447" i="5"/>
  <c r="BP447" i="5"/>
  <c r="BN447" i="5"/>
  <c r="BL447" i="5"/>
  <c r="BJ447" i="5"/>
  <c r="BH447" i="5"/>
  <c r="BF447" i="5"/>
  <c r="BD447" i="5"/>
  <c r="BB447" i="5"/>
  <c r="AZ447" i="5"/>
  <c r="AX447" i="5"/>
  <c r="AV447" i="5"/>
  <c r="AT447" i="5"/>
  <c r="AR447" i="5"/>
  <c r="AP447" i="5"/>
  <c r="AN447" i="5"/>
  <c r="AL447" i="5"/>
  <c r="AJ447" i="5"/>
  <c r="AH447" i="5"/>
  <c r="AF447" i="5"/>
  <c r="AD447" i="5"/>
  <c r="AB447" i="5"/>
  <c r="Z447" i="5"/>
  <c r="X447" i="5"/>
  <c r="V447" i="5"/>
  <c r="T447" i="5"/>
  <c r="R447" i="5"/>
  <c r="P447" i="5"/>
  <c r="N447" i="5"/>
  <c r="FB446" i="5"/>
  <c r="EZ446" i="5"/>
  <c r="EX446" i="5"/>
  <c r="EV446" i="5"/>
  <c r="ET446" i="5"/>
  <c r="ER446" i="5"/>
  <c r="EP446" i="5"/>
  <c r="EN446" i="5"/>
  <c r="EL446" i="5"/>
  <c r="EJ446" i="5"/>
  <c r="EH446" i="5"/>
  <c r="EF446" i="5"/>
  <c r="ED446" i="5"/>
  <c r="EB446" i="5"/>
  <c r="DZ446" i="5"/>
  <c r="DX446" i="5"/>
  <c r="DV446" i="5"/>
  <c r="DT446" i="5"/>
  <c r="DR446" i="5"/>
  <c r="DP446" i="5"/>
  <c r="DN446" i="5"/>
  <c r="DL446" i="5"/>
  <c r="DJ446" i="5"/>
  <c r="DH446" i="5"/>
  <c r="DF446" i="5"/>
  <c r="DD446" i="5"/>
  <c r="BT446" i="5"/>
  <c r="BR446" i="5"/>
  <c r="BP446" i="5"/>
  <c r="BN446" i="5"/>
  <c r="BL446" i="5"/>
  <c r="BJ446" i="5"/>
  <c r="BH446" i="5"/>
  <c r="BF446" i="5"/>
  <c r="BD446" i="5"/>
  <c r="BB446" i="5"/>
  <c r="AZ446" i="5"/>
  <c r="AX446" i="5"/>
  <c r="AV446" i="5"/>
  <c r="AT446" i="5"/>
  <c r="AR446" i="5"/>
  <c r="AP446" i="5"/>
  <c r="AN446" i="5"/>
  <c r="AL446" i="5"/>
  <c r="AJ446" i="5"/>
  <c r="AH446" i="5"/>
  <c r="AF446" i="5"/>
  <c r="AD446" i="5"/>
  <c r="AB446" i="5"/>
  <c r="Z446" i="5"/>
  <c r="X446" i="5"/>
  <c r="V446" i="5"/>
  <c r="T446" i="5"/>
  <c r="R446" i="5"/>
  <c r="P446" i="5"/>
  <c r="N446" i="5"/>
  <c r="FB445" i="5"/>
  <c r="EZ445" i="5"/>
  <c r="EX445" i="5"/>
  <c r="EV445" i="5"/>
  <c r="ET445" i="5"/>
  <c r="ER445" i="5"/>
  <c r="EP445" i="5"/>
  <c r="EN445" i="5"/>
  <c r="EL445" i="5"/>
  <c r="EJ445" i="5"/>
  <c r="EH445" i="5"/>
  <c r="EF445" i="5"/>
  <c r="ED445" i="5"/>
  <c r="EB445" i="5"/>
  <c r="DZ445" i="5"/>
  <c r="DX445" i="5"/>
  <c r="DV445" i="5"/>
  <c r="DT445" i="5"/>
  <c r="DR445" i="5"/>
  <c r="DP445" i="5"/>
  <c r="DN445" i="5"/>
  <c r="DL445" i="5"/>
  <c r="DJ445" i="5"/>
  <c r="DH445" i="5"/>
  <c r="DF445" i="5"/>
  <c r="DD445" i="5"/>
  <c r="BT445" i="5"/>
  <c r="BR445" i="5"/>
  <c r="BP445" i="5"/>
  <c r="BN445" i="5"/>
  <c r="BL445" i="5"/>
  <c r="BJ445" i="5"/>
  <c r="BH445" i="5"/>
  <c r="BF445" i="5"/>
  <c r="BD445" i="5"/>
  <c r="BB445" i="5"/>
  <c r="AZ445" i="5"/>
  <c r="AX445" i="5"/>
  <c r="AV445" i="5"/>
  <c r="AT445" i="5"/>
  <c r="AR445" i="5"/>
  <c r="AP445" i="5"/>
  <c r="AN445" i="5"/>
  <c r="AL445" i="5"/>
  <c r="AJ445" i="5"/>
  <c r="AH445" i="5"/>
  <c r="AF445" i="5"/>
  <c r="AD445" i="5"/>
  <c r="AB445" i="5"/>
  <c r="Z445" i="5"/>
  <c r="X445" i="5"/>
  <c r="V445" i="5"/>
  <c r="T445" i="5"/>
  <c r="R445" i="5"/>
  <c r="P445" i="5"/>
  <c r="N445" i="5"/>
  <c r="FB444" i="5"/>
  <c r="EZ444" i="5"/>
  <c r="EX444" i="5"/>
  <c r="EV444" i="5"/>
  <c r="ET444" i="5"/>
  <c r="ER444" i="5"/>
  <c r="EP444" i="5"/>
  <c r="EN444" i="5"/>
  <c r="EL444" i="5"/>
  <c r="EJ444" i="5"/>
  <c r="EH444" i="5"/>
  <c r="EF444" i="5"/>
  <c r="ED444" i="5"/>
  <c r="EB444" i="5"/>
  <c r="DZ444" i="5"/>
  <c r="DX444" i="5"/>
  <c r="DV444" i="5"/>
  <c r="DT444" i="5"/>
  <c r="DR444" i="5"/>
  <c r="DP444" i="5"/>
  <c r="DN444" i="5"/>
  <c r="DL444" i="5"/>
  <c r="DJ444" i="5"/>
  <c r="DH444" i="5"/>
  <c r="DF444" i="5"/>
  <c r="DD444" i="5"/>
  <c r="BT444" i="5"/>
  <c r="BR444" i="5"/>
  <c r="BP444" i="5"/>
  <c r="BN444" i="5"/>
  <c r="BL444" i="5"/>
  <c r="BJ444" i="5"/>
  <c r="BH444" i="5"/>
  <c r="BF444" i="5"/>
  <c r="BD444" i="5"/>
  <c r="BB444" i="5"/>
  <c r="AZ444" i="5"/>
  <c r="AX444" i="5"/>
  <c r="AV444" i="5"/>
  <c r="AT444" i="5"/>
  <c r="AR444" i="5"/>
  <c r="AP444" i="5"/>
  <c r="AN444" i="5"/>
  <c r="AL444" i="5"/>
  <c r="AJ444" i="5"/>
  <c r="AH444" i="5"/>
  <c r="AF444" i="5"/>
  <c r="AD444" i="5"/>
  <c r="AB444" i="5"/>
  <c r="Z444" i="5"/>
  <c r="X444" i="5"/>
  <c r="V444" i="5"/>
  <c r="T444" i="5"/>
  <c r="R444" i="5"/>
  <c r="P444" i="5"/>
  <c r="N444" i="5"/>
  <c r="FB443" i="5"/>
  <c r="EZ443" i="5"/>
  <c r="EX443" i="5"/>
  <c r="EV443" i="5"/>
  <c r="ET443" i="5"/>
  <c r="ER443" i="5"/>
  <c r="EP443" i="5"/>
  <c r="EN443" i="5"/>
  <c r="EL443" i="5"/>
  <c r="EJ443" i="5"/>
  <c r="EH443" i="5"/>
  <c r="EF443" i="5"/>
  <c r="ED443" i="5"/>
  <c r="EB443" i="5"/>
  <c r="DZ443" i="5"/>
  <c r="DX443" i="5"/>
  <c r="DV443" i="5"/>
  <c r="DT443" i="5"/>
  <c r="DR443" i="5"/>
  <c r="DP443" i="5"/>
  <c r="DN443" i="5"/>
  <c r="DL443" i="5"/>
  <c r="DJ443" i="5"/>
  <c r="DH443" i="5"/>
  <c r="DF443" i="5"/>
  <c r="DD443" i="5"/>
  <c r="BT443" i="5"/>
  <c r="BR443" i="5"/>
  <c r="BP443" i="5"/>
  <c r="BN443" i="5"/>
  <c r="BL443" i="5"/>
  <c r="BJ443" i="5"/>
  <c r="BH443" i="5"/>
  <c r="BF443" i="5"/>
  <c r="BD443" i="5"/>
  <c r="BB443" i="5"/>
  <c r="AZ443" i="5"/>
  <c r="AX443" i="5"/>
  <c r="AV443" i="5"/>
  <c r="AT443" i="5"/>
  <c r="AR443" i="5"/>
  <c r="AP443" i="5"/>
  <c r="AN443" i="5"/>
  <c r="AL443" i="5"/>
  <c r="AJ443" i="5"/>
  <c r="AH443" i="5"/>
  <c r="AF443" i="5"/>
  <c r="AD443" i="5"/>
  <c r="AB443" i="5"/>
  <c r="Z443" i="5"/>
  <c r="X443" i="5"/>
  <c r="V443" i="5"/>
  <c r="T443" i="5"/>
  <c r="R443" i="5"/>
  <c r="P443" i="5"/>
  <c r="N443" i="5"/>
  <c r="FB442" i="5"/>
  <c r="EZ442" i="5"/>
  <c r="EX442" i="5"/>
  <c r="EV442" i="5"/>
  <c r="ET442" i="5"/>
  <c r="ER442" i="5"/>
  <c r="EP442" i="5"/>
  <c r="EN442" i="5"/>
  <c r="EL442" i="5"/>
  <c r="EJ442" i="5"/>
  <c r="EH442" i="5"/>
  <c r="EF442" i="5"/>
  <c r="ED442" i="5"/>
  <c r="EB442" i="5"/>
  <c r="DZ442" i="5"/>
  <c r="DX442" i="5"/>
  <c r="DV442" i="5"/>
  <c r="DT442" i="5"/>
  <c r="DR442" i="5"/>
  <c r="DP442" i="5"/>
  <c r="DN442" i="5"/>
  <c r="DL442" i="5"/>
  <c r="DJ442" i="5"/>
  <c r="DH442" i="5"/>
  <c r="DF442" i="5"/>
  <c r="DD442" i="5"/>
  <c r="BT442" i="5"/>
  <c r="BR442" i="5"/>
  <c r="BP442" i="5"/>
  <c r="BN442" i="5"/>
  <c r="BL442" i="5"/>
  <c r="BJ442" i="5"/>
  <c r="BH442" i="5"/>
  <c r="BF442" i="5"/>
  <c r="BD442" i="5"/>
  <c r="BB442" i="5"/>
  <c r="AZ442" i="5"/>
  <c r="AX442" i="5"/>
  <c r="AV442" i="5"/>
  <c r="AT442" i="5"/>
  <c r="AR442" i="5"/>
  <c r="AP442" i="5"/>
  <c r="AN442" i="5"/>
  <c r="AL442" i="5"/>
  <c r="AJ442" i="5"/>
  <c r="AH442" i="5"/>
  <c r="AF442" i="5"/>
  <c r="AD442" i="5"/>
  <c r="AB442" i="5"/>
  <c r="Z442" i="5"/>
  <c r="X442" i="5"/>
  <c r="V442" i="5"/>
  <c r="T442" i="5"/>
  <c r="R442" i="5"/>
  <c r="P442" i="5"/>
  <c r="N442" i="5"/>
  <c r="FB441" i="5"/>
  <c r="EZ441" i="5"/>
  <c r="EX441" i="5"/>
  <c r="EV441" i="5"/>
  <c r="ET441" i="5"/>
  <c r="ER441" i="5"/>
  <c r="EP441" i="5"/>
  <c r="EN441" i="5"/>
  <c r="EL441" i="5"/>
  <c r="EJ441" i="5"/>
  <c r="EH441" i="5"/>
  <c r="EF441" i="5"/>
  <c r="ED441" i="5"/>
  <c r="EB441" i="5"/>
  <c r="DZ441" i="5"/>
  <c r="DX441" i="5"/>
  <c r="DV441" i="5"/>
  <c r="DT441" i="5"/>
  <c r="DR441" i="5"/>
  <c r="DP441" i="5"/>
  <c r="DN441" i="5"/>
  <c r="DL441" i="5"/>
  <c r="DJ441" i="5"/>
  <c r="DH441" i="5"/>
  <c r="DF441" i="5"/>
  <c r="DD441" i="5"/>
  <c r="BT441" i="5"/>
  <c r="BR441" i="5"/>
  <c r="BP441" i="5"/>
  <c r="BN441" i="5"/>
  <c r="BL441" i="5"/>
  <c r="BJ441" i="5"/>
  <c r="BH441" i="5"/>
  <c r="BF441" i="5"/>
  <c r="BD441" i="5"/>
  <c r="BB441" i="5"/>
  <c r="AZ441" i="5"/>
  <c r="AX441" i="5"/>
  <c r="AV441" i="5"/>
  <c r="AT441" i="5"/>
  <c r="AR441" i="5"/>
  <c r="AP441" i="5"/>
  <c r="AN441" i="5"/>
  <c r="AL441" i="5"/>
  <c r="AJ441" i="5"/>
  <c r="AH441" i="5"/>
  <c r="AF441" i="5"/>
  <c r="AD441" i="5"/>
  <c r="AB441" i="5"/>
  <c r="Z441" i="5"/>
  <c r="X441" i="5"/>
  <c r="V441" i="5"/>
  <c r="T441" i="5"/>
  <c r="R441" i="5"/>
  <c r="P441" i="5"/>
  <c r="N441" i="5"/>
  <c r="FB440" i="5"/>
  <c r="EZ440" i="5"/>
  <c r="EX440" i="5"/>
  <c r="EV440" i="5"/>
  <c r="ET440" i="5"/>
  <c r="ER440" i="5"/>
  <c r="EP440" i="5"/>
  <c r="EN440" i="5"/>
  <c r="EL440" i="5"/>
  <c r="EJ440" i="5"/>
  <c r="EH440" i="5"/>
  <c r="EF440" i="5"/>
  <c r="ED440" i="5"/>
  <c r="EB440" i="5"/>
  <c r="DZ440" i="5"/>
  <c r="DX440" i="5"/>
  <c r="DV440" i="5"/>
  <c r="DT440" i="5"/>
  <c r="DR440" i="5"/>
  <c r="DP440" i="5"/>
  <c r="DN440" i="5"/>
  <c r="DL440" i="5"/>
  <c r="DJ440" i="5"/>
  <c r="DH440" i="5"/>
  <c r="DF440" i="5"/>
  <c r="DD440" i="5"/>
  <c r="BT440" i="5"/>
  <c r="BR440" i="5"/>
  <c r="BP440" i="5"/>
  <c r="BN440" i="5"/>
  <c r="BL440" i="5"/>
  <c r="BJ440" i="5"/>
  <c r="BH440" i="5"/>
  <c r="BF440" i="5"/>
  <c r="BD440" i="5"/>
  <c r="BB440" i="5"/>
  <c r="AZ440" i="5"/>
  <c r="AX440" i="5"/>
  <c r="AV440" i="5"/>
  <c r="AT440" i="5"/>
  <c r="AR440" i="5"/>
  <c r="AP440" i="5"/>
  <c r="AN440" i="5"/>
  <c r="AL440" i="5"/>
  <c r="AJ440" i="5"/>
  <c r="AH440" i="5"/>
  <c r="AF440" i="5"/>
  <c r="AD440" i="5"/>
  <c r="AB440" i="5"/>
  <c r="Z440" i="5"/>
  <c r="X440" i="5"/>
  <c r="V440" i="5"/>
  <c r="T440" i="5"/>
  <c r="R440" i="5"/>
  <c r="P440" i="5"/>
  <c r="N440" i="5"/>
  <c r="FB439" i="5"/>
  <c r="EZ439" i="5"/>
  <c r="EX439" i="5"/>
  <c r="EV439" i="5"/>
  <c r="ET439" i="5"/>
  <c r="ER439" i="5"/>
  <c r="EP439" i="5"/>
  <c r="EN439" i="5"/>
  <c r="EL439" i="5"/>
  <c r="EJ439" i="5"/>
  <c r="EH439" i="5"/>
  <c r="EF439" i="5"/>
  <c r="ED439" i="5"/>
  <c r="EB439" i="5"/>
  <c r="DZ439" i="5"/>
  <c r="DX439" i="5"/>
  <c r="DV439" i="5"/>
  <c r="DT439" i="5"/>
  <c r="DR439" i="5"/>
  <c r="DP439" i="5"/>
  <c r="DN439" i="5"/>
  <c r="DL439" i="5"/>
  <c r="DJ439" i="5"/>
  <c r="DH439" i="5"/>
  <c r="DF439" i="5"/>
  <c r="DD439" i="5"/>
  <c r="BT439" i="5"/>
  <c r="BR439" i="5"/>
  <c r="BP439" i="5"/>
  <c r="BN439" i="5"/>
  <c r="BL439" i="5"/>
  <c r="BJ439" i="5"/>
  <c r="BH439" i="5"/>
  <c r="BF439" i="5"/>
  <c r="BD439" i="5"/>
  <c r="BB439" i="5"/>
  <c r="AZ439" i="5"/>
  <c r="AX439" i="5"/>
  <c r="AV439" i="5"/>
  <c r="AT439" i="5"/>
  <c r="AR439" i="5"/>
  <c r="AP439" i="5"/>
  <c r="AN439" i="5"/>
  <c r="AL439" i="5"/>
  <c r="AJ439" i="5"/>
  <c r="AH439" i="5"/>
  <c r="AF439" i="5"/>
  <c r="AD439" i="5"/>
  <c r="AB439" i="5"/>
  <c r="Z439" i="5"/>
  <c r="X439" i="5"/>
  <c r="V439" i="5"/>
  <c r="T439" i="5"/>
  <c r="R439" i="5"/>
  <c r="P439" i="5"/>
  <c r="N439" i="5"/>
  <c r="FB438" i="5"/>
  <c r="EZ438" i="5"/>
  <c r="EX438" i="5"/>
  <c r="EV438" i="5"/>
  <c r="ET438" i="5"/>
  <c r="ER438" i="5"/>
  <c r="EP438" i="5"/>
  <c r="EN438" i="5"/>
  <c r="EL438" i="5"/>
  <c r="EJ438" i="5"/>
  <c r="EH438" i="5"/>
  <c r="EF438" i="5"/>
  <c r="ED438" i="5"/>
  <c r="EB438" i="5"/>
  <c r="DZ438" i="5"/>
  <c r="DX438" i="5"/>
  <c r="DV438" i="5"/>
  <c r="DT438" i="5"/>
  <c r="DR438" i="5"/>
  <c r="DP438" i="5"/>
  <c r="DN438" i="5"/>
  <c r="DL438" i="5"/>
  <c r="DJ438" i="5"/>
  <c r="DH438" i="5"/>
  <c r="DF438" i="5"/>
  <c r="DD438" i="5"/>
  <c r="BT438" i="5"/>
  <c r="BR438" i="5"/>
  <c r="BP438" i="5"/>
  <c r="BN438" i="5"/>
  <c r="BL438" i="5"/>
  <c r="BJ438" i="5"/>
  <c r="BH438" i="5"/>
  <c r="BF438" i="5"/>
  <c r="BD438" i="5"/>
  <c r="BB438" i="5"/>
  <c r="AZ438" i="5"/>
  <c r="AX438" i="5"/>
  <c r="AV438" i="5"/>
  <c r="AT438" i="5"/>
  <c r="AR438" i="5"/>
  <c r="AP438" i="5"/>
  <c r="AN438" i="5"/>
  <c r="AL438" i="5"/>
  <c r="AJ438" i="5"/>
  <c r="AH438" i="5"/>
  <c r="AF438" i="5"/>
  <c r="AD438" i="5"/>
  <c r="AB438" i="5"/>
  <c r="Z438" i="5"/>
  <c r="X438" i="5"/>
  <c r="V438" i="5"/>
  <c r="T438" i="5"/>
  <c r="R438" i="5"/>
  <c r="P438" i="5"/>
  <c r="N438" i="5"/>
  <c r="FB437" i="5"/>
  <c r="EZ437" i="5"/>
  <c r="EX437" i="5"/>
  <c r="EV437" i="5"/>
  <c r="ET437" i="5"/>
  <c r="ER437" i="5"/>
  <c r="EP437" i="5"/>
  <c r="EN437" i="5"/>
  <c r="EL437" i="5"/>
  <c r="EJ437" i="5"/>
  <c r="EH437" i="5"/>
  <c r="EF437" i="5"/>
  <c r="ED437" i="5"/>
  <c r="EB437" i="5"/>
  <c r="DZ437" i="5"/>
  <c r="DX437" i="5"/>
  <c r="DV437" i="5"/>
  <c r="DT437" i="5"/>
  <c r="DR437" i="5"/>
  <c r="DP437" i="5"/>
  <c r="DN437" i="5"/>
  <c r="DL437" i="5"/>
  <c r="DJ437" i="5"/>
  <c r="DH437" i="5"/>
  <c r="DF437" i="5"/>
  <c r="DD437" i="5"/>
  <c r="BT437" i="5"/>
  <c r="BR437" i="5"/>
  <c r="BP437" i="5"/>
  <c r="BN437" i="5"/>
  <c r="BL437" i="5"/>
  <c r="BJ437" i="5"/>
  <c r="BH437" i="5"/>
  <c r="BF437" i="5"/>
  <c r="BD437" i="5"/>
  <c r="BB437" i="5"/>
  <c r="AZ437" i="5"/>
  <c r="AX437" i="5"/>
  <c r="AV437" i="5"/>
  <c r="AT437" i="5"/>
  <c r="AR437" i="5"/>
  <c r="AP437" i="5"/>
  <c r="AN437" i="5"/>
  <c r="AL437" i="5"/>
  <c r="AJ437" i="5"/>
  <c r="AH437" i="5"/>
  <c r="AF437" i="5"/>
  <c r="AD437" i="5"/>
  <c r="AB437" i="5"/>
  <c r="Z437" i="5"/>
  <c r="X437" i="5"/>
  <c r="V437" i="5"/>
  <c r="T437" i="5"/>
  <c r="R437" i="5"/>
  <c r="P437" i="5"/>
  <c r="N437" i="5"/>
  <c r="FB436" i="5"/>
  <c r="EZ436" i="5"/>
  <c r="EX436" i="5"/>
  <c r="EV436" i="5"/>
  <c r="ET436" i="5"/>
  <c r="ER436" i="5"/>
  <c r="EP436" i="5"/>
  <c r="EN436" i="5"/>
  <c r="EL436" i="5"/>
  <c r="EJ436" i="5"/>
  <c r="EH436" i="5"/>
  <c r="EF436" i="5"/>
  <c r="ED436" i="5"/>
  <c r="EB436" i="5"/>
  <c r="DZ436" i="5"/>
  <c r="DX436" i="5"/>
  <c r="DV436" i="5"/>
  <c r="DT436" i="5"/>
  <c r="DR436" i="5"/>
  <c r="DP436" i="5"/>
  <c r="DN436" i="5"/>
  <c r="DL436" i="5"/>
  <c r="DJ436" i="5"/>
  <c r="DH436" i="5"/>
  <c r="DF436" i="5"/>
  <c r="DD436" i="5"/>
  <c r="BT436" i="5"/>
  <c r="BR436" i="5"/>
  <c r="BP436" i="5"/>
  <c r="BN436" i="5"/>
  <c r="BL436" i="5"/>
  <c r="BJ436" i="5"/>
  <c r="BH436" i="5"/>
  <c r="BF436" i="5"/>
  <c r="BD436" i="5"/>
  <c r="BB436" i="5"/>
  <c r="AZ436" i="5"/>
  <c r="AX436" i="5"/>
  <c r="AV436" i="5"/>
  <c r="AT436" i="5"/>
  <c r="AR436" i="5"/>
  <c r="AP436" i="5"/>
  <c r="AN436" i="5"/>
  <c r="AL436" i="5"/>
  <c r="AJ436" i="5"/>
  <c r="AH436" i="5"/>
  <c r="AF436" i="5"/>
  <c r="AD436" i="5"/>
  <c r="AB436" i="5"/>
  <c r="Z436" i="5"/>
  <c r="X436" i="5"/>
  <c r="V436" i="5"/>
  <c r="T436" i="5"/>
  <c r="R436" i="5"/>
  <c r="P436" i="5"/>
  <c r="N436" i="5"/>
  <c r="FB435" i="5"/>
  <c r="EZ435" i="5"/>
  <c r="EX435" i="5"/>
  <c r="EV435" i="5"/>
  <c r="ET435" i="5"/>
  <c r="ER435" i="5"/>
  <c r="EP435" i="5"/>
  <c r="EN435" i="5"/>
  <c r="EL435" i="5"/>
  <c r="EJ435" i="5"/>
  <c r="EH435" i="5"/>
  <c r="EF435" i="5"/>
  <c r="ED435" i="5"/>
  <c r="EB435" i="5"/>
  <c r="DZ435" i="5"/>
  <c r="DX435" i="5"/>
  <c r="DV435" i="5"/>
  <c r="DT435" i="5"/>
  <c r="DR435" i="5"/>
  <c r="DP435" i="5"/>
  <c r="DN435" i="5"/>
  <c r="DL435" i="5"/>
  <c r="DJ435" i="5"/>
  <c r="DH435" i="5"/>
  <c r="DF435" i="5"/>
  <c r="DD435" i="5"/>
  <c r="BT435" i="5"/>
  <c r="BR435" i="5"/>
  <c r="BP435" i="5"/>
  <c r="BN435" i="5"/>
  <c r="BL435" i="5"/>
  <c r="BJ435" i="5"/>
  <c r="BH435" i="5"/>
  <c r="BF435" i="5"/>
  <c r="BD435" i="5"/>
  <c r="BB435" i="5"/>
  <c r="AZ435" i="5"/>
  <c r="AX435" i="5"/>
  <c r="AV435" i="5"/>
  <c r="AT435" i="5"/>
  <c r="AR435" i="5"/>
  <c r="AP435" i="5"/>
  <c r="AN435" i="5"/>
  <c r="AL435" i="5"/>
  <c r="AJ435" i="5"/>
  <c r="AH435" i="5"/>
  <c r="AF435" i="5"/>
  <c r="AD435" i="5"/>
  <c r="AB435" i="5"/>
  <c r="Z435" i="5"/>
  <c r="X435" i="5"/>
  <c r="V435" i="5"/>
  <c r="T435" i="5"/>
  <c r="R435" i="5"/>
  <c r="P435" i="5"/>
  <c r="N435" i="5"/>
  <c r="FB434" i="5"/>
  <c r="EZ434" i="5"/>
  <c r="EX434" i="5"/>
  <c r="EV434" i="5"/>
  <c r="ET434" i="5"/>
  <c r="ER434" i="5"/>
  <c r="EP434" i="5"/>
  <c r="EN434" i="5"/>
  <c r="EL434" i="5"/>
  <c r="EJ434" i="5"/>
  <c r="EH434" i="5"/>
  <c r="EF434" i="5"/>
  <c r="ED434" i="5"/>
  <c r="EB434" i="5"/>
  <c r="DZ434" i="5"/>
  <c r="DX434" i="5"/>
  <c r="DV434" i="5"/>
  <c r="DT434" i="5"/>
  <c r="DR434" i="5"/>
  <c r="DP434" i="5"/>
  <c r="DN434" i="5"/>
  <c r="DL434" i="5"/>
  <c r="DJ434" i="5"/>
  <c r="DH434" i="5"/>
  <c r="DF434" i="5"/>
  <c r="DD434" i="5"/>
  <c r="BT434" i="5"/>
  <c r="BR434" i="5"/>
  <c r="BP434" i="5"/>
  <c r="BN434" i="5"/>
  <c r="BL434" i="5"/>
  <c r="BJ434" i="5"/>
  <c r="BH434" i="5"/>
  <c r="BF434" i="5"/>
  <c r="BD434" i="5"/>
  <c r="BB434" i="5"/>
  <c r="AZ434" i="5"/>
  <c r="AX434" i="5"/>
  <c r="AV434" i="5"/>
  <c r="AT434" i="5"/>
  <c r="AR434" i="5"/>
  <c r="AP434" i="5"/>
  <c r="AN434" i="5"/>
  <c r="AL434" i="5"/>
  <c r="AJ434" i="5"/>
  <c r="AH434" i="5"/>
  <c r="AF434" i="5"/>
  <c r="AD434" i="5"/>
  <c r="AB434" i="5"/>
  <c r="Z434" i="5"/>
  <c r="X434" i="5"/>
  <c r="V434" i="5"/>
  <c r="T434" i="5"/>
  <c r="R434" i="5"/>
  <c r="P434" i="5"/>
  <c r="N434" i="5"/>
  <c r="EZ433" i="5"/>
  <c r="EX433" i="5"/>
  <c r="EV433" i="5"/>
  <c r="ET433" i="5"/>
  <c r="ER433" i="5"/>
  <c r="EP433" i="5"/>
  <c r="EN433" i="5"/>
  <c r="EL433" i="5"/>
  <c r="EJ433" i="5"/>
  <c r="EH433" i="5"/>
  <c r="EF433" i="5"/>
  <c r="ED433" i="5"/>
  <c r="EB433" i="5"/>
  <c r="DZ433" i="5"/>
  <c r="DX433" i="5"/>
  <c r="DV433" i="5"/>
  <c r="DT433" i="5"/>
  <c r="DR433" i="5"/>
  <c r="DP433" i="5"/>
  <c r="DN433" i="5"/>
  <c r="DL433" i="5"/>
  <c r="DJ433" i="5"/>
  <c r="DH433" i="5"/>
  <c r="DF433" i="5"/>
  <c r="DD433" i="5"/>
  <c r="BT433" i="5"/>
  <c r="BR433" i="5"/>
  <c r="BP433" i="5"/>
  <c r="BN433" i="5"/>
  <c r="BL433" i="5"/>
  <c r="BJ433" i="5"/>
  <c r="BH433" i="5"/>
  <c r="BF433" i="5"/>
  <c r="BD433" i="5"/>
  <c r="BB433" i="5"/>
  <c r="AZ433" i="5"/>
  <c r="AX433" i="5"/>
  <c r="AV433" i="5"/>
  <c r="AT433" i="5"/>
  <c r="AR433" i="5"/>
  <c r="AP433" i="5"/>
  <c r="AN433" i="5"/>
  <c r="AL433" i="5"/>
  <c r="AJ433" i="5"/>
  <c r="AH433" i="5"/>
  <c r="AF433" i="5"/>
  <c r="AD433" i="5"/>
  <c r="AB433" i="5"/>
  <c r="Z433" i="5"/>
  <c r="X433" i="5"/>
  <c r="V433" i="5"/>
  <c r="T433" i="5"/>
  <c r="R433" i="5"/>
  <c r="P433" i="5"/>
  <c r="N433" i="5"/>
  <c r="EZ432" i="5"/>
  <c r="EX432" i="5"/>
  <c r="EV432" i="5"/>
  <c r="ET432" i="5"/>
  <c r="ER432" i="5"/>
  <c r="EP432" i="5"/>
  <c r="EN432" i="5"/>
  <c r="EL432" i="5"/>
  <c r="EJ432" i="5"/>
  <c r="EH432" i="5"/>
  <c r="EF432" i="5"/>
  <c r="ED432" i="5"/>
  <c r="EB432" i="5"/>
  <c r="DZ432" i="5"/>
  <c r="DX432" i="5"/>
  <c r="DV432" i="5"/>
  <c r="DT432" i="5"/>
  <c r="DR432" i="5"/>
  <c r="DP432" i="5"/>
  <c r="DN432" i="5"/>
  <c r="DL432" i="5"/>
  <c r="DJ432" i="5"/>
  <c r="DH432" i="5"/>
  <c r="DF432" i="5"/>
  <c r="DD432" i="5"/>
  <c r="BT432" i="5"/>
  <c r="BR432" i="5"/>
  <c r="BP432" i="5"/>
  <c r="BN432" i="5"/>
  <c r="BL432" i="5"/>
  <c r="BJ432" i="5"/>
  <c r="BH432" i="5"/>
  <c r="BF432" i="5"/>
  <c r="BD432" i="5"/>
  <c r="BB432" i="5"/>
  <c r="AZ432" i="5"/>
  <c r="AX432" i="5"/>
  <c r="AV432" i="5"/>
  <c r="AT432" i="5"/>
  <c r="AR432" i="5"/>
  <c r="AP432" i="5"/>
  <c r="AN432" i="5"/>
  <c r="AL432" i="5"/>
  <c r="AJ432" i="5"/>
  <c r="AH432" i="5"/>
  <c r="AF432" i="5"/>
  <c r="AD432" i="5"/>
  <c r="AB432" i="5"/>
  <c r="Z432" i="5"/>
  <c r="X432" i="5"/>
  <c r="V432" i="5"/>
  <c r="T432" i="5"/>
  <c r="R432" i="5"/>
  <c r="P432" i="5"/>
  <c r="N432" i="5"/>
  <c r="EZ431" i="5"/>
  <c r="EX431" i="5"/>
  <c r="EV431" i="5"/>
  <c r="ET431" i="5"/>
  <c r="ER431" i="5"/>
  <c r="EP431" i="5"/>
  <c r="EN431" i="5"/>
  <c r="EL431" i="5"/>
  <c r="EJ431" i="5"/>
  <c r="EH431" i="5"/>
  <c r="EF431" i="5"/>
  <c r="ED431" i="5"/>
  <c r="EB431" i="5"/>
  <c r="DZ431" i="5"/>
  <c r="DX431" i="5"/>
  <c r="DV431" i="5"/>
  <c r="DT431" i="5"/>
  <c r="DR431" i="5"/>
  <c r="DP431" i="5"/>
  <c r="DN431" i="5"/>
  <c r="DL431" i="5"/>
  <c r="DJ431" i="5"/>
  <c r="DH431" i="5"/>
  <c r="DF431" i="5"/>
  <c r="DD431" i="5"/>
  <c r="BT431" i="5"/>
  <c r="BR431" i="5"/>
  <c r="BP431" i="5"/>
  <c r="BN431" i="5"/>
  <c r="BL431" i="5"/>
  <c r="BJ431" i="5"/>
  <c r="BH431" i="5"/>
  <c r="BF431" i="5"/>
  <c r="BD431" i="5"/>
  <c r="BB431" i="5"/>
  <c r="AZ431" i="5"/>
  <c r="AX431" i="5"/>
  <c r="AV431" i="5"/>
  <c r="AT431" i="5"/>
  <c r="AR431" i="5"/>
  <c r="AP431" i="5"/>
  <c r="AN431" i="5"/>
  <c r="AL431" i="5"/>
  <c r="AJ431" i="5"/>
  <c r="AH431" i="5"/>
  <c r="AF431" i="5"/>
  <c r="AD431" i="5"/>
  <c r="AB431" i="5"/>
  <c r="Z431" i="5"/>
  <c r="X431" i="5"/>
  <c r="V431" i="5"/>
  <c r="T431" i="5"/>
  <c r="R431" i="5"/>
  <c r="P431" i="5"/>
  <c r="N431" i="5"/>
  <c r="EZ430" i="5"/>
  <c r="EX430" i="5"/>
  <c r="EV430" i="5"/>
  <c r="ET430" i="5"/>
  <c r="ER430" i="5"/>
  <c r="EP430" i="5"/>
  <c r="EN430" i="5"/>
  <c r="EL430" i="5"/>
  <c r="EJ430" i="5"/>
  <c r="EH430" i="5"/>
  <c r="EF430" i="5"/>
  <c r="ED430" i="5"/>
  <c r="EB430" i="5"/>
  <c r="DZ430" i="5"/>
  <c r="DX430" i="5"/>
  <c r="DV430" i="5"/>
  <c r="DT430" i="5"/>
  <c r="DR430" i="5"/>
  <c r="DP430" i="5"/>
  <c r="DN430" i="5"/>
  <c r="DL430" i="5"/>
  <c r="DJ430" i="5"/>
  <c r="DH430" i="5"/>
  <c r="DF430" i="5"/>
  <c r="DD430" i="5"/>
  <c r="BT430" i="5"/>
  <c r="BR430" i="5"/>
  <c r="BP430" i="5"/>
  <c r="BN430" i="5"/>
  <c r="BL430" i="5"/>
  <c r="BJ430" i="5"/>
  <c r="BH430" i="5"/>
  <c r="BF430" i="5"/>
  <c r="BD430" i="5"/>
  <c r="BB430" i="5"/>
  <c r="AZ430" i="5"/>
  <c r="AX430" i="5"/>
  <c r="AV430" i="5"/>
  <c r="AT430" i="5"/>
  <c r="AR430" i="5"/>
  <c r="AP430" i="5"/>
  <c r="AN430" i="5"/>
  <c r="AL430" i="5"/>
  <c r="AJ430" i="5"/>
  <c r="AH430" i="5"/>
  <c r="AF430" i="5"/>
  <c r="AD430" i="5"/>
  <c r="AB430" i="5"/>
  <c r="Z430" i="5"/>
  <c r="X430" i="5"/>
  <c r="V430" i="5"/>
  <c r="T430" i="5"/>
  <c r="R430" i="5"/>
  <c r="P430" i="5"/>
  <c r="N430" i="5"/>
  <c r="EZ429" i="5"/>
  <c r="EX429" i="5"/>
  <c r="EV429" i="5"/>
  <c r="ET429" i="5"/>
  <c r="ER429" i="5"/>
  <c r="EP429" i="5"/>
  <c r="EN429" i="5"/>
  <c r="EL429" i="5"/>
  <c r="EJ429" i="5"/>
  <c r="EH429" i="5"/>
  <c r="EF429" i="5"/>
  <c r="ED429" i="5"/>
  <c r="EB429" i="5"/>
  <c r="DZ429" i="5"/>
  <c r="DX429" i="5"/>
  <c r="DV429" i="5"/>
  <c r="DT429" i="5"/>
  <c r="DR429" i="5"/>
  <c r="DP429" i="5"/>
  <c r="DN429" i="5"/>
  <c r="DL429" i="5"/>
  <c r="DJ429" i="5"/>
  <c r="DH429" i="5"/>
  <c r="DF429" i="5"/>
  <c r="DD429" i="5"/>
  <c r="BT429" i="5"/>
  <c r="BR429" i="5"/>
  <c r="BP429" i="5"/>
  <c r="BN429" i="5"/>
  <c r="BL429" i="5"/>
  <c r="BJ429" i="5"/>
  <c r="BH429" i="5"/>
  <c r="BF429" i="5"/>
  <c r="BD429" i="5"/>
  <c r="BB429" i="5"/>
  <c r="AZ429" i="5"/>
  <c r="AX429" i="5"/>
  <c r="AV429" i="5"/>
  <c r="AT429" i="5"/>
  <c r="AR429" i="5"/>
  <c r="AP429" i="5"/>
  <c r="AN429" i="5"/>
  <c r="AL429" i="5"/>
  <c r="AJ429" i="5"/>
  <c r="AH429" i="5"/>
  <c r="AF429" i="5"/>
  <c r="AD429" i="5"/>
  <c r="AB429" i="5"/>
  <c r="Z429" i="5"/>
  <c r="X429" i="5"/>
  <c r="V429" i="5"/>
  <c r="T429" i="5"/>
  <c r="R429" i="5"/>
  <c r="P429" i="5"/>
  <c r="N429" i="5"/>
  <c r="EZ428" i="5"/>
  <c r="EX428" i="5"/>
  <c r="EV428" i="5"/>
  <c r="ET428" i="5"/>
  <c r="ER428" i="5"/>
  <c r="EP428" i="5"/>
  <c r="EN428" i="5"/>
  <c r="EL428" i="5"/>
  <c r="EJ428" i="5"/>
  <c r="EH428" i="5"/>
  <c r="EF428" i="5"/>
  <c r="ED428" i="5"/>
  <c r="EB428" i="5"/>
  <c r="DZ428" i="5"/>
  <c r="DX428" i="5"/>
  <c r="DV428" i="5"/>
  <c r="DT428" i="5"/>
  <c r="DR428" i="5"/>
  <c r="DP428" i="5"/>
  <c r="DN428" i="5"/>
  <c r="DL428" i="5"/>
  <c r="DJ428" i="5"/>
  <c r="DH428" i="5"/>
  <c r="DF428" i="5"/>
  <c r="DD428" i="5"/>
  <c r="BT428" i="5"/>
  <c r="BR428" i="5"/>
  <c r="BP428" i="5"/>
  <c r="BN428" i="5"/>
  <c r="BL428" i="5"/>
  <c r="BJ428" i="5"/>
  <c r="BH428" i="5"/>
  <c r="BF428" i="5"/>
  <c r="BD428" i="5"/>
  <c r="BB428" i="5"/>
  <c r="AZ428" i="5"/>
  <c r="AX428" i="5"/>
  <c r="AV428" i="5"/>
  <c r="AT428" i="5"/>
  <c r="AR428" i="5"/>
  <c r="AP428" i="5"/>
  <c r="AN428" i="5"/>
  <c r="AL428" i="5"/>
  <c r="AJ428" i="5"/>
  <c r="AH428" i="5"/>
  <c r="AF428" i="5"/>
  <c r="AD428" i="5"/>
  <c r="AB428" i="5"/>
  <c r="Z428" i="5"/>
  <c r="X428" i="5"/>
  <c r="V428" i="5"/>
  <c r="T428" i="5"/>
  <c r="R428" i="5"/>
  <c r="P428" i="5"/>
  <c r="N428" i="5"/>
  <c r="EZ427" i="5"/>
  <c r="EX427" i="5"/>
  <c r="EV427" i="5"/>
  <c r="ET427" i="5"/>
  <c r="ER427" i="5"/>
  <c r="EP427" i="5"/>
  <c r="EN427" i="5"/>
  <c r="EL427" i="5"/>
  <c r="EJ427" i="5"/>
  <c r="EH427" i="5"/>
  <c r="EF427" i="5"/>
  <c r="ED427" i="5"/>
  <c r="EB427" i="5"/>
  <c r="DZ427" i="5"/>
  <c r="DX427" i="5"/>
  <c r="DV427" i="5"/>
  <c r="DT427" i="5"/>
  <c r="DR427" i="5"/>
  <c r="DP427" i="5"/>
  <c r="DN427" i="5"/>
  <c r="DL427" i="5"/>
  <c r="DJ427" i="5"/>
  <c r="DH427" i="5"/>
  <c r="DF427" i="5"/>
  <c r="DD427" i="5"/>
  <c r="BT427" i="5"/>
  <c r="BR427" i="5"/>
  <c r="BP427" i="5"/>
  <c r="BN427" i="5"/>
  <c r="BL427" i="5"/>
  <c r="BJ427" i="5"/>
  <c r="BH427" i="5"/>
  <c r="BF427" i="5"/>
  <c r="BD427" i="5"/>
  <c r="BB427" i="5"/>
  <c r="AZ427" i="5"/>
  <c r="AX427" i="5"/>
  <c r="AV427" i="5"/>
  <c r="AT427" i="5"/>
  <c r="AR427" i="5"/>
  <c r="AP427" i="5"/>
  <c r="AN427" i="5"/>
  <c r="AL427" i="5"/>
  <c r="AJ427" i="5"/>
  <c r="AH427" i="5"/>
  <c r="AF427" i="5"/>
  <c r="AD427" i="5"/>
  <c r="AB427" i="5"/>
  <c r="Z427" i="5"/>
  <c r="X427" i="5"/>
  <c r="V427" i="5"/>
  <c r="T427" i="5"/>
  <c r="R427" i="5"/>
  <c r="P427" i="5"/>
  <c r="N427" i="5"/>
  <c r="EZ426" i="5"/>
  <c r="EX426" i="5"/>
  <c r="EV426" i="5"/>
  <c r="ET426" i="5"/>
  <c r="ER426" i="5"/>
  <c r="EP426" i="5"/>
  <c r="EN426" i="5"/>
  <c r="EL426" i="5"/>
  <c r="EJ426" i="5"/>
  <c r="EH426" i="5"/>
  <c r="EF426" i="5"/>
  <c r="ED426" i="5"/>
  <c r="EB426" i="5"/>
  <c r="DZ426" i="5"/>
  <c r="DX426" i="5"/>
  <c r="DV426" i="5"/>
  <c r="DT426" i="5"/>
  <c r="DR426" i="5"/>
  <c r="DP426" i="5"/>
  <c r="DN426" i="5"/>
  <c r="DL426" i="5"/>
  <c r="DJ426" i="5"/>
  <c r="DH426" i="5"/>
  <c r="DF426" i="5"/>
  <c r="DD426" i="5"/>
  <c r="BT426" i="5"/>
  <c r="BR426" i="5"/>
  <c r="BP426" i="5"/>
  <c r="BN426" i="5"/>
  <c r="BL426" i="5"/>
  <c r="BJ426" i="5"/>
  <c r="BH426" i="5"/>
  <c r="BF426" i="5"/>
  <c r="BD426" i="5"/>
  <c r="BB426" i="5"/>
  <c r="AZ426" i="5"/>
  <c r="AX426" i="5"/>
  <c r="AV426" i="5"/>
  <c r="AT426" i="5"/>
  <c r="AR426" i="5"/>
  <c r="AP426" i="5"/>
  <c r="AN426" i="5"/>
  <c r="AL426" i="5"/>
  <c r="AJ426" i="5"/>
  <c r="AH426" i="5"/>
  <c r="AF426" i="5"/>
  <c r="AD426" i="5"/>
  <c r="AB426" i="5"/>
  <c r="Z426" i="5"/>
  <c r="X426" i="5"/>
  <c r="V426" i="5"/>
  <c r="T426" i="5"/>
  <c r="R426" i="5"/>
  <c r="P426" i="5"/>
  <c r="N426" i="5"/>
  <c r="EZ425" i="5"/>
  <c r="EX425" i="5"/>
  <c r="EV425" i="5"/>
  <c r="ET425" i="5"/>
  <c r="ER425" i="5"/>
  <c r="EP425" i="5"/>
  <c r="EN425" i="5"/>
  <c r="EL425" i="5"/>
  <c r="EJ425" i="5"/>
  <c r="EH425" i="5"/>
  <c r="EF425" i="5"/>
  <c r="ED425" i="5"/>
  <c r="EB425" i="5"/>
  <c r="DZ425" i="5"/>
  <c r="DX425" i="5"/>
  <c r="DV425" i="5"/>
  <c r="DT425" i="5"/>
  <c r="DR425" i="5"/>
  <c r="DP425" i="5"/>
  <c r="DN425" i="5"/>
  <c r="DL425" i="5"/>
  <c r="DJ425" i="5"/>
  <c r="DH425" i="5"/>
  <c r="DF425" i="5"/>
  <c r="DD425" i="5"/>
  <c r="BT425" i="5"/>
  <c r="BR425" i="5"/>
  <c r="BP425" i="5"/>
  <c r="BN425" i="5"/>
  <c r="BL425" i="5"/>
  <c r="BJ425" i="5"/>
  <c r="BH425" i="5"/>
  <c r="BF425" i="5"/>
  <c r="BD425" i="5"/>
  <c r="BB425" i="5"/>
  <c r="AZ425" i="5"/>
  <c r="AX425" i="5"/>
  <c r="AV425" i="5"/>
  <c r="AT425" i="5"/>
  <c r="AR425" i="5"/>
  <c r="AP425" i="5"/>
  <c r="AN425" i="5"/>
  <c r="AL425" i="5"/>
  <c r="AJ425" i="5"/>
  <c r="AH425" i="5"/>
  <c r="AF425" i="5"/>
  <c r="AD425" i="5"/>
  <c r="AB425" i="5"/>
  <c r="Z425" i="5"/>
  <c r="X425" i="5"/>
  <c r="V425" i="5"/>
  <c r="T425" i="5"/>
  <c r="R425" i="5"/>
  <c r="P425" i="5"/>
  <c r="N425" i="5"/>
  <c r="EZ424" i="5"/>
  <c r="EX424" i="5"/>
  <c r="EV424" i="5"/>
  <c r="ET424" i="5"/>
  <c r="ER424" i="5"/>
  <c r="EP424" i="5"/>
  <c r="EN424" i="5"/>
  <c r="EL424" i="5"/>
  <c r="EJ424" i="5"/>
  <c r="EH424" i="5"/>
  <c r="EF424" i="5"/>
  <c r="ED424" i="5"/>
  <c r="EB424" i="5"/>
  <c r="DZ424" i="5"/>
  <c r="DX424" i="5"/>
  <c r="DV424" i="5"/>
  <c r="DT424" i="5"/>
  <c r="DR424" i="5"/>
  <c r="DP424" i="5"/>
  <c r="DN424" i="5"/>
  <c r="DL424" i="5"/>
  <c r="DJ424" i="5"/>
  <c r="DH424" i="5"/>
  <c r="DF424" i="5"/>
  <c r="DD424" i="5"/>
  <c r="BT424" i="5"/>
  <c r="BR424" i="5"/>
  <c r="BP424" i="5"/>
  <c r="BN424" i="5"/>
  <c r="BL424" i="5"/>
  <c r="BJ424" i="5"/>
  <c r="BH424" i="5"/>
  <c r="BF424" i="5"/>
  <c r="BD424" i="5"/>
  <c r="BB424" i="5"/>
  <c r="AZ424" i="5"/>
  <c r="AX424" i="5"/>
  <c r="AV424" i="5"/>
  <c r="AT424" i="5"/>
  <c r="AR424" i="5"/>
  <c r="AP424" i="5"/>
  <c r="AN424" i="5"/>
  <c r="AL424" i="5"/>
  <c r="AJ424" i="5"/>
  <c r="AH424" i="5"/>
  <c r="AF424" i="5"/>
  <c r="AD424" i="5"/>
  <c r="AB424" i="5"/>
  <c r="Z424" i="5"/>
  <c r="X424" i="5"/>
  <c r="V424" i="5"/>
  <c r="T424" i="5"/>
  <c r="R424" i="5"/>
  <c r="P424" i="5"/>
  <c r="N424" i="5"/>
  <c r="EZ423" i="5"/>
  <c r="EX423" i="5"/>
  <c r="EV423" i="5"/>
  <c r="ET423" i="5"/>
  <c r="ER423" i="5"/>
  <c r="EP423" i="5"/>
  <c r="EN423" i="5"/>
  <c r="EL423" i="5"/>
  <c r="EJ423" i="5"/>
  <c r="EH423" i="5"/>
  <c r="EF423" i="5"/>
  <c r="ED423" i="5"/>
  <c r="EB423" i="5"/>
  <c r="DZ423" i="5"/>
  <c r="DX423" i="5"/>
  <c r="DV423" i="5"/>
  <c r="DT423" i="5"/>
  <c r="DR423" i="5"/>
  <c r="DP423" i="5"/>
  <c r="DN423" i="5"/>
  <c r="DL423" i="5"/>
  <c r="DJ423" i="5"/>
  <c r="DH423" i="5"/>
  <c r="DF423" i="5"/>
  <c r="DD423" i="5"/>
  <c r="BT423" i="5"/>
  <c r="BR423" i="5"/>
  <c r="BP423" i="5"/>
  <c r="BN423" i="5"/>
  <c r="BL423" i="5"/>
  <c r="BJ423" i="5"/>
  <c r="BH423" i="5"/>
  <c r="BF423" i="5"/>
  <c r="BD423" i="5"/>
  <c r="BB423" i="5"/>
  <c r="AZ423" i="5"/>
  <c r="AX423" i="5"/>
  <c r="AV423" i="5"/>
  <c r="AT423" i="5"/>
  <c r="AR423" i="5"/>
  <c r="AP423" i="5"/>
  <c r="AN423" i="5"/>
  <c r="AL423" i="5"/>
  <c r="AJ423" i="5"/>
  <c r="AH423" i="5"/>
  <c r="AF423" i="5"/>
  <c r="AD423" i="5"/>
  <c r="AB423" i="5"/>
  <c r="Z423" i="5"/>
  <c r="X423" i="5"/>
  <c r="V423" i="5"/>
  <c r="T423" i="5"/>
  <c r="R423" i="5"/>
  <c r="P423" i="5"/>
  <c r="N423" i="5"/>
  <c r="EZ422" i="5"/>
  <c r="EX422" i="5"/>
  <c r="EV422" i="5"/>
  <c r="ET422" i="5"/>
  <c r="ER422" i="5"/>
  <c r="EP422" i="5"/>
  <c r="EN422" i="5"/>
  <c r="EL422" i="5"/>
  <c r="EJ422" i="5"/>
  <c r="EH422" i="5"/>
  <c r="EF422" i="5"/>
  <c r="ED422" i="5"/>
  <c r="EB422" i="5"/>
  <c r="DZ422" i="5"/>
  <c r="DX422" i="5"/>
  <c r="DV422" i="5"/>
  <c r="DT422" i="5"/>
  <c r="DR422" i="5"/>
  <c r="DP422" i="5"/>
  <c r="DN422" i="5"/>
  <c r="DL422" i="5"/>
  <c r="DJ422" i="5"/>
  <c r="DH422" i="5"/>
  <c r="DF422" i="5"/>
  <c r="DD422" i="5"/>
  <c r="BT422" i="5"/>
  <c r="BR422" i="5"/>
  <c r="BP422" i="5"/>
  <c r="BN422" i="5"/>
  <c r="BL422" i="5"/>
  <c r="BJ422" i="5"/>
  <c r="BH422" i="5"/>
  <c r="BF422" i="5"/>
  <c r="BD422" i="5"/>
  <c r="BB422" i="5"/>
  <c r="AZ422" i="5"/>
  <c r="AX422" i="5"/>
  <c r="AV422" i="5"/>
  <c r="AT422" i="5"/>
  <c r="AR422" i="5"/>
  <c r="AP422" i="5"/>
  <c r="AN422" i="5"/>
  <c r="AL422" i="5"/>
  <c r="AJ422" i="5"/>
  <c r="AH422" i="5"/>
  <c r="AF422" i="5"/>
  <c r="AD422" i="5"/>
  <c r="AB422" i="5"/>
  <c r="Z422" i="5"/>
  <c r="X422" i="5"/>
  <c r="V422" i="5"/>
  <c r="T422" i="5"/>
  <c r="R422" i="5"/>
  <c r="P422" i="5"/>
  <c r="N422" i="5"/>
  <c r="EZ421" i="5"/>
  <c r="EX421" i="5"/>
  <c r="EV421" i="5"/>
  <c r="ET421" i="5"/>
  <c r="ER421" i="5"/>
  <c r="EP421" i="5"/>
  <c r="EN421" i="5"/>
  <c r="EL421" i="5"/>
  <c r="EJ421" i="5"/>
  <c r="EH421" i="5"/>
  <c r="EF421" i="5"/>
  <c r="ED421" i="5"/>
  <c r="EB421" i="5"/>
  <c r="DZ421" i="5"/>
  <c r="DX421" i="5"/>
  <c r="DV421" i="5"/>
  <c r="DT421" i="5"/>
  <c r="DR421" i="5"/>
  <c r="DP421" i="5"/>
  <c r="DN421" i="5"/>
  <c r="DL421" i="5"/>
  <c r="DJ421" i="5"/>
  <c r="DH421" i="5"/>
  <c r="DF421" i="5"/>
  <c r="DD421" i="5"/>
  <c r="BT421" i="5"/>
  <c r="BR421" i="5"/>
  <c r="BP421" i="5"/>
  <c r="BN421" i="5"/>
  <c r="BL421" i="5"/>
  <c r="BJ421" i="5"/>
  <c r="BH421" i="5"/>
  <c r="BF421" i="5"/>
  <c r="BD421" i="5"/>
  <c r="BB421" i="5"/>
  <c r="AZ421" i="5"/>
  <c r="AX421" i="5"/>
  <c r="AV421" i="5"/>
  <c r="AT421" i="5"/>
  <c r="AR421" i="5"/>
  <c r="AP421" i="5"/>
  <c r="AN421" i="5"/>
  <c r="AL421" i="5"/>
  <c r="AJ421" i="5"/>
  <c r="AH421" i="5"/>
  <c r="AF421" i="5"/>
  <c r="AD421" i="5"/>
  <c r="AB421" i="5"/>
  <c r="Z421" i="5"/>
  <c r="X421" i="5"/>
  <c r="V421" i="5"/>
  <c r="T421" i="5"/>
  <c r="R421" i="5"/>
  <c r="P421" i="5"/>
  <c r="N421" i="5"/>
  <c r="EV420" i="5"/>
  <c r="ET420" i="5"/>
  <c r="ER420" i="5"/>
  <c r="EP420" i="5"/>
  <c r="EN420" i="5"/>
  <c r="EL420" i="5"/>
  <c r="EJ420" i="5"/>
  <c r="EH420" i="5"/>
  <c r="EF420" i="5"/>
  <c r="ED420" i="5"/>
  <c r="EB420" i="5"/>
  <c r="DZ420" i="5"/>
  <c r="DX420" i="5"/>
  <c r="DV420" i="5"/>
  <c r="DT420" i="5"/>
  <c r="DR420" i="5"/>
  <c r="DP420" i="5"/>
  <c r="DN420" i="5"/>
  <c r="DL420" i="5"/>
  <c r="DJ420" i="5"/>
  <c r="DH420" i="5"/>
  <c r="DF420" i="5"/>
  <c r="DD420" i="5"/>
  <c r="BT420" i="5"/>
  <c r="BR420" i="5"/>
  <c r="BP420" i="5"/>
  <c r="BN420" i="5"/>
  <c r="BL420" i="5"/>
  <c r="BJ420" i="5"/>
  <c r="BH420" i="5"/>
  <c r="BF420" i="5"/>
  <c r="BD420" i="5"/>
  <c r="BB420" i="5"/>
  <c r="AZ420" i="5"/>
  <c r="AX420" i="5"/>
  <c r="AV420" i="5"/>
  <c r="AT420" i="5"/>
  <c r="AR420" i="5"/>
  <c r="AP420" i="5"/>
  <c r="AN420" i="5"/>
  <c r="AL420" i="5"/>
  <c r="AJ420" i="5"/>
  <c r="AH420" i="5"/>
  <c r="AF420" i="5"/>
  <c r="AD420" i="5"/>
  <c r="AB420" i="5"/>
  <c r="Z420" i="5"/>
  <c r="X420" i="5"/>
  <c r="V420" i="5"/>
  <c r="T420" i="5"/>
  <c r="R420" i="5"/>
  <c r="P420" i="5"/>
  <c r="N420" i="5"/>
  <c r="EV419" i="5"/>
  <c r="ET419" i="5"/>
  <c r="ER419" i="5"/>
  <c r="EP419" i="5"/>
  <c r="EN419" i="5"/>
  <c r="EL419" i="5"/>
  <c r="EJ419" i="5"/>
  <c r="EH419" i="5"/>
  <c r="EF419" i="5"/>
  <c r="ED419" i="5"/>
  <c r="EB419" i="5"/>
  <c r="DZ419" i="5"/>
  <c r="DX419" i="5"/>
  <c r="DV419" i="5"/>
  <c r="DT419" i="5"/>
  <c r="DR419" i="5"/>
  <c r="DP419" i="5"/>
  <c r="DN419" i="5"/>
  <c r="DL419" i="5"/>
  <c r="DJ419" i="5"/>
  <c r="DH419" i="5"/>
  <c r="DF419" i="5"/>
  <c r="DD419" i="5"/>
  <c r="BT419" i="5"/>
  <c r="BR419" i="5"/>
  <c r="BP419" i="5"/>
  <c r="BN419" i="5"/>
  <c r="BL419" i="5"/>
  <c r="BJ419" i="5"/>
  <c r="BH419" i="5"/>
  <c r="BF419" i="5"/>
  <c r="BD419" i="5"/>
  <c r="BB419" i="5"/>
  <c r="AZ419" i="5"/>
  <c r="AX419" i="5"/>
  <c r="AV419" i="5"/>
  <c r="AT419" i="5"/>
  <c r="AR419" i="5"/>
  <c r="AP419" i="5"/>
  <c r="AN419" i="5"/>
  <c r="AL419" i="5"/>
  <c r="AJ419" i="5"/>
  <c r="AH419" i="5"/>
  <c r="AF419" i="5"/>
  <c r="AD419" i="5"/>
  <c r="AB419" i="5"/>
  <c r="Z419" i="5"/>
  <c r="X419" i="5"/>
  <c r="V419" i="5"/>
  <c r="T419" i="5"/>
  <c r="R419" i="5"/>
  <c r="P419" i="5"/>
  <c r="N419" i="5"/>
  <c r="EV418" i="5"/>
  <c r="ET418" i="5"/>
  <c r="ER418" i="5"/>
  <c r="EP418" i="5"/>
  <c r="EN418" i="5"/>
  <c r="EL418" i="5"/>
  <c r="EJ418" i="5"/>
  <c r="EH418" i="5"/>
  <c r="EF418" i="5"/>
  <c r="ED418" i="5"/>
  <c r="EB418" i="5"/>
  <c r="DZ418" i="5"/>
  <c r="DX418" i="5"/>
  <c r="DV418" i="5"/>
  <c r="DT418" i="5"/>
  <c r="DR418" i="5"/>
  <c r="DP418" i="5"/>
  <c r="DN418" i="5"/>
  <c r="DL418" i="5"/>
  <c r="DJ418" i="5"/>
  <c r="DH418" i="5"/>
  <c r="DF418" i="5"/>
  <c r="DD418" i="5"/>
  <c r="BT418" i="5"/>
  <c r="BR418" i="5"/>
  <c r="BP418" i="5"/>
  <c r="BN418" i="5"/>
  <c r="BL418" i="5"/>
  <c r="BJ418" i="5"/>
  <c r="BH418" i="5"/>
  <c r="BF418" i="5"/>
  <c r="BD418" i="5"/>
  <c r="BB418" i="5"/>
  <c r="AZ418" i="5"/>
  <c r="AX418" i="5"/>
  <c r="AV418" i="5"/>
  <c r="AT418" i="5"/>
  <c r="AR418" i="5"/>
  <c r="AP418" i="5"/>
  <c r="AN418" i="5"/>
  <c r="AL418" i="5"/>
  <c r="AJ418" i="5"/>
  <c r="AH418" i="5"/>
  <c r="AF418" i="5"/>
  <c r="AD418" i="5"/>
  <c r="AB418" i="5"/>
  <c r="Z418" i="5"/>
  <c r="X418" i="5"/>
  <c r="V418" i="5"/>
  <c r="T418" i="5"/>
  <c r="R418" i="5"/>
  <c r="P418" i="5"/>
  <c r="N418" i="5"/>
  <c r="EV417" i="5"/>
  <c r="ET417" i="5"/>
  <c r="ER417" i="5"/>
  <c r="EP417" i="5"/>
  <c r="EN417" i="5"/>
  <c r="EL417" i="5"/>
  <c r="EJ417" i="5"/>
  <c r="EH417" i="5"/>
  <c r="EF417" i="5"/>
  <c r="ED417" i="5"/>
  <c r="EB417" i="5"/>
  <c r="DZ417" i="5"/>
  <c r="DX417" i="5"/>
  <c r="DV417" i="5"/>
  <c r="DT417" i="5"/>
  <c r="DR417" i="5"/>
  <c r="DP417" i="5"/>
  <c r="DN417" i="5"/>
  <c r="DL417" i="5"/>
  <c r="DJ417" i="5"/>
  <c r="DH417" i="5"/>
  <c r="DF417" i="5"/>
  <c r="DD417" i="5"/>
  <c r="BT417" i="5"/>
  <c r="BR417" i="5"/>
  <c r="BP417" i="5"/>
  <c r="BN417" i="5"/>
  <c r="BL417" i="5"/>
  <c r="BJ417" i="5"/>
  <c r="BH417" i="5"/>
  <c r="BF417" i="5"/>
  <c r="BD417" i="5"/>
  <c r="BB417" i="5"/>
  <c r="AZ417" i="5"/>
  <c r="AX417" i="5"/>
  <c r="AV417" i="5"/>
  <c r="AT417" i="5"/>
  <c r="AR417" i="5"/>
  <c r="AP417" i="5"/>
  <c r="AN417" i="5"/>
  <c r="AL417" i="5"/>
  <c r="AJ417" i="5"/>
  <c r="AH417" i="5"/>
  <c r="AF417" i="5"/>
  <c r="AD417" i="5"/>
  <c r="AB417" i="5"/>
  <c r="Z417" i="5"/>
  <c r="X417" i="5"/>
  <c r="V417" i="5"/>
  <c r="T417" i="5"/>
  <c r="R417" i="5"/>
  <c r="P417" i="5"/>
  <c r="N417" i="5"/>
  <c r="EV416" i="5"/>
  <c r="ET416" i="5"/>
  <c r="ER416" i="5"/>
  <c r="EP416" i="5"/>
  <c r="EN416" i="5"/>
  <c r="EL416" i="5"/>
  <c r="EJ416" i="5"/>
  <c r="EH416" i="5"/>
  <c r="EF416" i="5"/>
  <c r="ED416" i="5"/>
  <c r="EB416" i="5"/>
  <c r="DZ416" i="5"/>
  <c r="DX416" i="5"/>
  <c r="DV416" i="5"/>
  <c r="DT416" i="5"/>
  <c r="DR416" i="5"/>
  <c r="DP416" i="5"/>
  <c r="DN416" i="5"/>
  <c r="DL416" i="5"/>
  <c r="DJ416" i="5"/>
  <c r="DH416" i="5"/>
  <c r="DF416" i="5"/>
  <c r="DD416" i="5"/>
  <c r="BT416" i="5"/>
  <c r="BR416" i="5"/>
  <c r="BP416" i="5"/>
  <c r="BN416" i="5"/>
  <c r="BL416" i="5"/>
  <c r="BJ416" i="5"/>
  <c r="BH416" i="5"/>
  <c r="BF416" i="5"/>
  <c r="BD416" i="5"/>
  <c r="BB416" i="5"/>
  <c r="AZ416" i="5"/>
  <c r="AX416" i="5"/>
  <c r="AV416" i="5"/>
  <c r="AT416" i="5"/>
  <c r="AR416" i="5"/>
  <c r="AP416" i="5"/>
  <c r="AN416" i="5"/>
  <c r="AL416" i="5"/>
  <c r="AJ416" i="5"/>
  <c r="AH416" i="5"/>
  <c r="AF416" i="5"/>
  <c r="AD416" i="5"/>
  <c r="AB416" i="5"/>
  <c r="Z416" i="5"/>
  <c r="X416" i="5"/>
  <c r="V416" i="5"/>
  <c r="T416" i="5"/>
  <c r="R416" i="5"/>
  <c r="P416" i="5"/>
  <c r="N416" i="5"/>
  <c r="EV415" i="5"/>
  <c r="ET415" i="5"/>
  <c r="ER415" i="5"/>
  <c r="EP415" i="5"/>
  <c r="EN415" i="5"/>
  <c r="EL415" i="5"/>
  <c r="EJ415" i="5"/>
  <c r="EH415" i="5"/>
  <c r="EF415" i="5"/>
  <c r="ED415" i="5"/>
  <c r="EB415" i="5"/>
  <c r="DZ415" i="5"/>
  <c r="DX415" i="5"/>
  <c r="DV415" i="5"/>
  <c r="DT415" i="5"/>
  <c r="DR415" i="5"/>
  <c r="DP415" i="5"/>
  <c r="DN415" i="5"/>
  <c r="DL415" i="5"/>
  <c r="DJ415" i="5"/>
  <c r="DH415" i="5"/>
  <c r="DF415" i="5"/>
  <c r="DD415" i="5"/>
  <c r="BT415" i="5"/>
  <c r="BR415" i="5"/>
  <c r="BP415" i="5"/>
  <c r="BN415" i="5"/>
  <c r="BL415" i="5"/>
  <c r="BJ415" i="5"/>
  <c r="BH415" i="5"/>
  <c r="BF415" i="5"/>
  <c r="BD415" i="5"/>
  <c r="BB415" i="5"/>
  <c r="AZ415" i="5"/>
  <c r="AX415" i="5"/>
  <c r="AV415" i="5"/>
  <c r="AT415" i="5"/>
  <c r="AR415" i="5"/>
  <c r="AP415" i="5"/>
  <c r="AN415" i="5"/>
  <c r="AL415" i="5"/>
  <c r="AJ415" i="5"/>
  <c r="AH415" i="5"/>
  <c r="AF415" i="5"/>
  <c r="AD415" i="5"/>
  <c r="AB415" i="5"/>
  <c r="Z415" i="5"/>
  <c r="X415" i="5"/>
  <c r="V415" i="5"/>
  <c r="T415" i="5"/>
  <c r="R415" i="5"/>
  <c r="P415" i="5"/>
  <c r="N415" i="5"/>
  <c r="EV414" i="5"/>
  <c r="ET414" i="5"/>
  <c r="ER414" i="5"/>
  <c r="EP414" i="5"/>
  <c r="EN414" i="5"/>
  <c r="EL414" i="5"/>
  <c r="EJ414" i="5"/>
  <c r="EH414" i="5"/>
  <c r="EF414" i="5"/>
  <c r="ED414" i="5"/>
  <c r="EB414" i="5"/>
  <c r="DZ414" i="5"/>
  <c r="DX414" i="5"/>
  <c r="DV414" i="5"/>
  <c r="DT414" i="5"/>
  <c r="DR414" i="5"/>
  <c r="DP414" i="5"/>
  <c r="DN414" i="5"/>
  <c r="DL414" i="5"/>
  <c r="DJ414" i="5"/>
  <c r="DH414" i="5"/>
  <c r="DF414" i="5"/>
  <c r="DD414" i="5"/>
  <c r="BT414" i="5"/>
  <c r="BR414" i="5"/>
  <c r="BP414" i="5"/>
  <c r="BN414" i="5"/>
  <c r="BL414" i="5"/>
  <c r="BJ414" i="5"/>
  <c r="BH414" i="5"/>
  <c r="BF414" i="5"/>
  <c r="BD414" i="5"/>
  <c r="BB414" i="5"/>
  <c r="AZ414" i="5"/>
  <c r="AX414" i="5"/>
  <c r="AV414" i="5"/>
  <c r="AT414" i="5"/>
  <c r="AR414" i="5"/>
  <c r="AP414" i="5"/>
  <c r="AN414" i="5"/>
  <c r="AL414" i="5"/>
  <c r="AJ414" i="5"/>
  <c r="AH414" i="5"/>
  <c r="AF414" i="5"/>
  <c r="AD414" i="5"/>
  <c r="AB414" i="5"/>
  <c r="Z414" i="5"/>
  <c r="X414" i="5"/>
  <c r="V414" i="5"/>
  <c r="T414" i="5"/>
  <c r="R414" i="5"/>
  <c r="P414" i="5"/>
  <c r="N414" i="5"/>
  <c r="EV413" i="5"/>
  <c r="ET413" i="5"/>
  <c r="ER413" i="5"/>
  <c r="EP413" i="5"/>
  <c r="EN413" i="5"/>
  <c r="EL413" i="5"/>
  <c r="EJ413" i="5"/>
  <c r="EH413" i="5"/>
  <c r="EF413" i="5"/>
  <c r="ED413" i="5"/>
  <c r="EB413" i="5"/>
  <c r="DZ413" i="5"/>
  <c r="DX413" i="5"/>
  <c r="DV413" i="5"/>
  <c r="DT413" i="5"/>
  <c r="DR413" i="5"/>
  <c r="DP413" i="5"/>
  <c r="DN413" i="5"/>
  <c r="DL413" i="5"/>
  <c r="DJ413" i="5"/>
  <c r="DH413" i="5"/>
  <c r="DF413" i="5"/>
  <c r="DD413" i="5"/>
  <c r="BT413" i="5"/>
  <c r="BR413" i="5"/>
  <c r="BP413" i="5"/>
  <c r="BN413" i="5"/>
  <c r="BL413" i="5"/>
  <c r="BJ413" i="5"/>
  <c r="BH413" i="5"/>
  <c r="BF413" i="5"/>
  <c r="BD413" i="5"/>
  <c r="BB413" i="5"/>
  <c r="AZ413" i="5"/>
  <c r="AX413" i="5"/>
  <c r="AV413" i="5"/>
  <c r="AT413" i="5"/>
  <c r="AR413" i="5"/>
  <c r="AP413" i="5"/>
  <c r="AN413" i="5"/>
  <c r="AL413" i="5"/>
  <c r="AJ413" i="5"/>
  <c r="AH413" i="5"/>
  <c r="AF413" i="5"/>
  <c r="AD413" i="5"/>
  <c r="AB413" i="5"/>
  <c r="Z413" i="5"/>
  <c r="X413" i="5"/>
  <c r="V413" i="5"/>
  <c r="T413" i="5"/>
  <c r="R413" i="5"/>
  <c r="P413" i="5"/>
  <c r="N413" i="5"/>
  <c r="EV412" i="5"/>
  <c r="ET412" i="5"/>
  <c r="ER412" i="5"/>
  <c r="EP412" i="5"/>
  <c r="EN412" i="5"/>
  <c r="EL412" i="5"/>
  <c r="EJ412" i="5"/>
  <c r="EH412" i="5"/>
  <c r="EF412" i="5"/>
  <c r="ED412" i="5"/>
  <c r="EB412" i="5"/>
  <c r="DZ412" i="5"/>
  <c r="DX412" i="5"/>
  <c r="DV412" i="5"/>
  <c r="DT412" i="5"/>
  <c r="DR412" i="5"/>
  <c r="DP412" i="5"/>
  <c r="DN412" i="5"/>
  <c r="DL412" i="5"/>
  <c r="DJ412" i="5"/>
  <c r="DH412" i="5"/>
  <c r="DF412" i="5"/>
  <c r="DD412" i="5"/>
  <c r="BT412" i="5"/>
  <c r="BR412" i="5"/>
  <c r="BP412" i="5"/>
  <c r="BN412" i="5"/>
  <c r="BL412" i="5"/>
  <c r="BJ412" i="5"/>
  <c r="BH412" i="5"/>
  <c r="BF412" i="5"/>
  <c r="BD412" i="5"/>
  <c r="BB412" i="5"/>
  <c r="AZ412" i="5"/>
  <c r="AX412" i="5"/>
  <c r="AV412" i="5"/>
  <c r="AT412" i="5"/>
  <c r="AR412" i="5"/>
  <c r="AP412" i="5"/>
  <c r="AN412" i="5"/>
  <c r="AL412" i="5"/>
  <c r="AJ412" i="5"/>
  <c r="AH412" i="5"/>
  <c r="AF412" i="5"/>
  <c r="AD412" i="5"/>
  <c r="AB412" i="5"/>
  <c r="Z412" i="5"/>
  <c r="X412" i="5"/>
  <c r="V412" i="5"/>
  <c r="T412" i="5"/>
  <c r="R412" i="5"/>
  <c r="P412" i="5"/>
  <c r="N412" i="5"/>
  <c r="EV411" i="5"/>
  <c r="ET411" i="5"/>
  <c r="ER411" i="5"/>
  <c r="EP411" i="5"/>
  <c r="EN411" i="5"/>
  <c r="EL411" i="5"/>
  <c r="EJ411" i="5"/>
  <c r="EH411" i="5"/>
  <c r="EF411" i="5"/>
  <c r="ED411" i="5"/>
  <c r="EB411" i="5"/>
  <c r="DZ411" i="5"/>
  <c r="DX411" i="5"/>
  <c r="DV411" i="5"/>
  <c r="DT411" i="5"/>
  <c r="DR411" i="5"/>
  <c r="DP411" i="5"/>
  <c r="DN411" i="5"/>
  <c r="DL411" i="5"/>
  <c r="DJ411" i="5"/>
  <c r="DH411" i="5"/>
  <c r="DF411" i="5"/>
  <c r="DD411" i="5"/>
  <c r="BT411" i="5"/>
  <c r="BR411" i="5"/>
  <c r="BP411" i="5"/>
  <c r="BN411" i="5"/>
  <c r="BL411" i="5"/>
  <c r="BJ411" i="5"/>
  <c r="BH411" i="5"/>
  <c r="BF411" i="5"/>
  <c r="BD411" i="5"/>
  <c r="BB411" i="5"/>
  <c r="AZ411" i="5"/>
  <c r="AX411" i="5"/>
  <c r="AV411" i="5"/>
  <c r="AT411" i="5"/>
  <c r="AR411" i="5"/>
  <c r="AP411" i="5"/>
  <c r="AN411" i="5"/>
  <c r="AL411" i="5"/>
  <c r="AJ411" i="5"/>
  <c r="AH411" i="5"/>
  <c r="AF411" i="5"/>
  <c r="AD411" i="5"/>
  <c r="AB411" i="5"/>
  <c r="Z411" i="5"/>
  <c r="X411" i="5"/>
  <c r="V411" i="5"/>
  <c r="T411" i="5"/>
  <c r="R411" i="5"/>
  <c r="P411" i="5"/>
  <c r="N411" i="5"/>
  <c r="EV410" i="5"/>
  <c r="ET410" i="5"/>
  <c r="ER410" i="5"/>
  <c r="EP410" i="5"/>
  <c r="EN410" i="5"/>
  <c r="EL410" i="5"/>
  <c r="EJ410" i="5"/>
  <c r="EH410" i="5"/>
  <c r="EF410" i="5"/>
  <c r="ED410" i="5"/>
  <c r="EB410" i="5"/>
  <c r="DZ410" i="5"/>
  <c r="DX410" i="5"/>
  <c r="DV410" i="5"/>
  <c r="DT410" i="5"/>
  <c r="DR410" i="5"/>
  <c r="DP410" i="5"/>
  <c r="DN410" i="5"/>
  <c r="DL410" i="5"/>
  <c r="DJ410" i="5"/>
  <c r="DH410" i="5"/>
  <c r="DF410" i="5"/>
  <c r="DD410" i="5"/>
  <c r="BT410" i="5"/>
  <c r="BR410" i="5"/>
  <c r="BP410" i="5"/>
  <c r="BN410" i="5"/>
  <c r="BL410" i="5"/>
  <c r="BJ410" i="5"/>
  <c r="BH410" i="5"/>
  <c r="BF410" i="5"/>
  <c r="BD410" i="5"/>
  <c r="BB410" i="5"/>
  <c r="AZ410" i="5"/>
  <c r="AX410" i="5"/>
  <c r="AV410" i="5"/>
  <c r="AT410" i="5"/>
  <c r="AR410" i="5"/>
  <c r="AP410" i="5"/>
  <c r="AN410" i="5"/>
  <c r="AL410" i="5"/>
  <c r="AJ410" i="5"/>
  <c r="AH410" i="5"/>
  <c r="AF410" i="5"/>
  <c r="AD410" i="5"/>
  <c r="AB410" i="5"/>
  <c r="Z410" i="5"/>
  <c r="X410" i="5"/>
  <c r="V410" i="5"/>
  <c r="T410" i="5"/>
  <c r="R410" i="5"/>
  <c r="P410" i="5"/>
  <c r="N410" i="5"/>
  <c r="EV409" i="5"/>
  <c r="ET409" i="5"/>
  <c r="ER409" i="5"/>
  <c r="EP409" i="5"/>
  <c r="EN409" i="5"/>
  <c r="EL409" i="5"/>
  <c r="EJ409" i="5"/>
  <c r="EH409" i="5"/>
  <c r="EF409" i="5"/>
  <c r="ED409" i="5"/>
  <c r="EB409" i="5"/>
  <c r="DZ409" i="5"/>
  <c r="DX409" i="5"/>
  <c r="DV409" i="5"/>
  <c r="DT409" i="5"/>
  <c r="DR409" i="5"/>
  <c r="DP409" i="5"/>
  <c r="DN409" i="5"/>
  <c r="DL409" i="5"/>
  <c r="DJ409" i="5"/>
  <c r="DH409" i="5"/>
  <c r="DF409" i="5"/>
  <c r="DD409" i="5"/>
  <c r="BT409" i="5"/>
  <c r="BR409" i="5"/>
  <c r="BP409" i="5"/>
  <c r="BN409" i="5"/>
  <c r="BL409" i="5"/>
  <c r="BJ409" i="5"/>
  <c r="BH409" i="5"/>
  <c r="BF409" i="5"/>
  <c r="BD409" i="5"/>
  <c r="BB409" i="5"/>
  <c r="AZ409" i="5"/>
  <c r="AX409" i="5"/>
  <c r="AV409" i="5"/>
  <c r="AT409" i="5"/>
  <c r="AR409" i="5"/>
  <c r="AP409" i="5"/>
  <c r="AN409" i="5"/>
  <c r="AL409" i="5"/>
  <c r="AJ409" i="5"/>
  <c r="AH409" i="5"/>
  <c r="AF409" i="5"/>
  <c r="AD409" i="5"/>
  <c r="AB409" i="5"/>
  <c r="Z409" i="5"/>
  <c r="X409" i="5"/>
  <c r="V409" i="5"/>
  <c r="T409" i="5"/>
  <c r="R409" i="5"/>
  <c r="P409" i="5"/>
  <c r="N409" i="5"/>
  <c r="EV408" i="5"/>
  <c r="ET408" i="5"/>
  <c r="ER408" i="5"/>
  <c r="EP408" i="5"/>
  <c r="EN408" i="5"/>
  <c r="EL408" i="5"/>
  <c r="EJ408" i="5"/>
  <c r="EH408" i="5"/>
  <c r="EF408" i="5"/>
  <c r="ED408" i="5"/>
  <c r="EB408" i="5"/>
  <c r="DZ408" i="5"/>
  <c r="DX408" i="5"/>
  <c r="DV408" i="5"/>
  <c r="DT408" i="5"/>
  <c r="DR408" i="5"/>
  <c r="DP408" i="5"/>
  <c r="DN408" i="5"/>
  <c r="DL408" i="5"/>
  <c r="DJ408" i="5"/>
  <c r="DH408" i="5"/>
  <c r="DF408" i="5"/>
  <c r="DD408" i="5"/>
  <c r="BT408" i="5"/>
  <c r="BR408" i="5"/>
  <c r="BP408" i="5"/>
  <c r="BN408" i="5"/>
  <c r="BL408" i="5"/>
  <c r="BJ408" i="5"/>
  <c r="BH408" i="5"/>
  <c r="BF408" i="5"/>
  <c r="BD408" i="5"/>
  <c r="BB408" i="5"/>
  <c r="AZ408" i="5"/>
  <c r="AX408" i="5"/>
  <c r="AV408" i="5"/>
  <c r="AT408" i="5"/>
  <c r="AR408" i="5"/>
  <c r="AP408" i="5"/>
  <c r="AN408" i="5"/>
  <c r="AL408" i="5"/>
  <c r="AJ408" i="5"/>
  <c r="AH408" i="5"/>
  <c r="AF408" i="5"/>
  <c r="AD408" i="5"/>
  <c r="AB408" i="5"/>
  <c r="Z408" i="5"/>
  <c r="X408" i="5"/>
  <c r="V408" i="5"/>
  <c r="T408" i="5"/>
  <c r="R408" i="5"/>
  <c r="P408" i="5"/>
  <c r="N408" i="5"/>
  <c r="EV407" i="5"/>
  <c r="ET407" i="5"/>
  <c r="ER407" i="5"/>
  <c r="EP407" i="5"/>
  <c r="EN407" i="5"/>
  <c r="EL407" i="5"/>
  <c r="EJ407" i="5"/>
  <c r="EH407" i="5"/>
  <c r="EF407" i="5"/>
  <c r="ED407" i="5"/>
  <c r="EB407" i="5"/>
  <c r="DZ407" i="5"/>
  <c r="DX407" i="5"/>
  <c r="DV407" i="5"/>
  <c r="DT407" i="5"/>
  <c r="DR407" i="5"/>
  <c r="DP407" i="5"/>
  <c r="DN407" i="5"/>
  <c r="DL407" i="5"/>
  <c r="DJ407" i="5"/>
  <c r="DH407" i="5"/>
  <c r="DF407" i="5"/>
  <c r="DD407" i="5"/>
  <c r="BT407" i="5"/>
  <c r="BR407" i="5"/>
  <c r="BP407" i="5"/>
  <c r="BN407" i="5"/>
  <c r="BL407" i="5"/>
  <c r="BJ407" i="5"/>
  <c r="BH407" i="5"/>
  <c r="BF407" i="5"/>
  <c r="BD407" i="5"/>
  <c r="BB407" i="5"/>
  <c r="AZ407" i="5"/>
  <c r="AX407" i="5"/>
  <c r="AV407" i="5"/>
  <c r="AT407" i="5"/>
  <c r="AR407" i="5"/>
  <c r="AP407" i="5"/>
  <c r="AN407" i="5"/>
  <c r="AL407" i="5"/>
  <c r="AJ407" i="5"/>
  <c r="AH407" i="5"/>
  <c r="AF407" i="5"/>
  <c r="AD407" i="5"/>
  <c r="AB407" i="5"/>
  <c r="Z407" i="5"/>
  <c r="X407" i="5"/>
  <c r="V407" i="5"/>
  <c r="T407" i="5"/>
  <c r="R407" i="5"/>
  <c r="P407" i="5"/>
  <c r="N407" i="5"/>
  <c r="EV406" i="5"/>
  <c r="ET406" i="5"/>
  <c r="ER406" i="5"/>
  <c r="EP406" i="5"/>
  <c r="EN406" i="5"/>
  <c r="EL406" i="5"/>
  <c r="EJ406" i="5"/>
  <c r="EH406" i="5"/>
  <c r="EF406" i="5"/>
  <c r="ED406" i="5"/>
  <c r="EB406" i="5"/>
  <c r="DZ406" i="5"/>
  <c r="DX406" i="5"/>
  <c r="DV406" i="5"/>
  <c r="DT406" i="5"/>
  <c r="DR406" i="5"/>
  <c r="DP406" i="5"/>
  <c r="DN406" i="5"/>
  <c r="DL406" i="5"/>
  <c r="DJ406" i="5"/>
  <c r="DH406" i="5"/>
  <c r="DF406" i="5"/>
  <c r="DD406" i="5"/>
  <c r="BT406" i="5"/>
  <c r="BR406" i="5"/>
  <c r="BP406" i="5"/>
  <c r="BN406" i="5"/>
  <c r="BL406" i="5"/>
  <c r="BJ406" i="5"/>
  <c r="BH406" i="5"/>
  <c r="BF406" i="5"/>
  <c r="BD406" i="5"/>
  <c r="BB406" i="5"/>
  <c r="AZ406" i="5"/>
  <c r="AX406" i="5"/>
  <c r="AV406" i="5"/>
  <c r="AT406" i="5"/>
  <c r="AR406" i="5"/>
  <c r="AP406" i="5"/>
  <c r="AN406" i="5"/>
  <c r="AL406" i="5"/>
  <c r="AJ406" i="5"/>
  <c r="AH406" i="5"/>
  <c r="AF406" i="5"/>
  <c r="AD406" i="5"/>
  <c r="AB406" i="5"/>
  <c r="Z406" i="5"/>
  <c r="X406" i="5"/>
  <c r="V406" i="5"/>
  <c r="T406" i="5"/>
  <c r="R406" i="5"/>
  <c r="P406" i="5"/>
  <c r="N406" i="5"/>
  <c r="EV405" i="5"/>
  <c r="ET405" i="5"/>
  <c r="ER405" i="5"/>
  <c r="EP405" i="5"/>
  <c r="EN405" i="5"/>
  <c r="EL405" i="5"/>
  <c r="EJ405" i="5"/>
  <c r="EH405" i="5"/>
  <c r="EF405" i="5"/>
  <c r="ED405" i="5"/>
  <c r="EB405" i="5"/>
  <c r="DZ405" i="5"/>
  <c r="DX405" i="5"/>
  <c r="DV405" i="5"/>
  <c r="DT405" i="5"/>
  <c r="DR405" i="5"/>
  <c r="DP405" i="5"/>
  <c r="DN405" i="5"/>
  <c r="DL405" i="5"/>
  <c r="DJ405" i="5"/>
  <c r="DH405" i="5"/>
  <c r="DF405" i="5"/>
  <c r="DD405" i="5"/>
  <c r="BT405" i="5"/>
  <c r="BR405" i="5"/>
  <c r="BP405" i="5"/>
  <c r="BN405" i="5"/>
  <c r="BL405" i="5"/>
  <c r="BJ405" i="5"/>
  <c r="BH405" i="5"/>
  <c r="BF405" i="5"/>
  <c r="BD405" i="5"/>
  <c r="BB405" i="5"/>
  <c r="AZ405" i="5"/>
  <c r="AX405" i="5"/>
  <c r="AV405" i="5"/>
  <c r="AT405" i="5"/>
  <c r="AR405" i="5"/>
  <c r="AP405" i="5"/>
  <c r="AN405" i="5"/>
  <c r="AL405" i="5"/>
  <c r="AJ405" i="5"/>
  <c r="AH405" i="5"/>
  <c r="AF405" i="5"/>
  <c r="AD405" i="5"/>
  <c r="AB405" i="5"/>
  <c r="Z405" i="5"/>
  <c r="X405" i="5"/>
  <c r="V405" i="5"/>
  <c r="T405" i="5"/>
  <c r="R405" i="5"/>
  <c r="P405" i="5"/>
  <c r="N405" i="5"/>
  <c r="EV404" i="5"/>
  <c r="ET404" i="5"/>
  <c r="ER404" i="5"/>
  <c r="EP404" i="5"/>
  <c r="EN404" i="5"/>
  <c r="EL404" i="5"/>
  <c r="EJ404" i="5"/>
  <c r="EH404" i="5"/>
  <c r="EF404" i="5"/>
  <c r="ED404" i="5"/>
  <c r="EB404" i="5"/>
  <c r="DZ404" i="5"/>
  <c r="DX404" i="5"/>
  <c r="DV404" i="5"/>
  <c r="DT404" i="5"/>
  <c r="DR404" i="5"/>
  <c r="DP404" i="5"/>
  <c r="DN404" i="5"/>
  <c r="DL404" i="5"/>
  <c r="DJ404" i="5"/>
  <c r="DH404" i="5"/>
  <c r="DF404" i="5"/>
  <c r="DD404" i="5"/>
  <c r="BT404" i="5"/>
  <c r="BR404" i="5"/>
  <c r="BP404" i="5"/>
  <c r="BN404" i="5"/>
  <c r="BL404" i="5"/>
  <c r="BJ404" i="5"/>
  <c r="BH404" i="5"/>
  <c r="BF404" i="5"/>
  <c r="BD404" i="5"/>
  <c r="BB404" i="5"/>
  <c r="AZ404" i="5"/>
  <c r="AX404" i="5"/>
  <c r="AV404" i="5"/>
  <c r="AT404" i="5"/>
  <c r="AR404" i="5"/>
  <c r="AP404" i="5"/>
  <c r="AN404" i="5"/>
  <c r="AL404" i="5"/>
  <c r="AJ404" i="5"/>
  <c r="AH404" i="5"/>
  <c r="AF404" i="5"/>
  <c r="AD404" i="5"/>
  <c r="AB404" i="5"/>
  <c r="Z404" i="5"/>
  <c r="X404" i="5"/>
  <c r="V404" i="5"/>
  <c r="T404" i="5"/>
  <c r="R404" i="5"/>
  <c r="P404" i="5"/>
  <c r="N404" i="5"/>
  <c r="EV403" i="5"/>
  <c r="ET403" i="5"/>
  <c r="ER403" i="5"/>
  <c r="EP403" i="5"/>
  <c r="EN403" i="5"/>
  <c r="EL403" i="5"/>
  <c r="EJ403" i="5"/>
  <c r="EH403" i="5"/>
  <c r="EF403" i="5"/>
  <c r="ED403" i="5"/>
  <c r="EB403" i="5"/>
  <c r="DZ403" i="5"/>
  <c r="DX403" i="5"/>
  <c r="DV403" i="5"/>
  <c r="DT403" i="5"/>
  <c r="DR403" i="5"/>
  <c r="DP403" i="5"/>
  <c r="DN403" i="5"/>
  <c r="DL403" i="5"/>
  <c r="DJ403" i="5"/>
  <c r="DH403" i="5"/>
  <c r="DF403" i="5"/>
  <c r="DD403" i="5"/>
  <c r="BT403" i="5"/>
  <c r="BR403" i="5"/>
  <c r="BP403" i="5"/>
  <c r="BN403" i="5"/>
  <c r="BL403" i="5"/>
  <c r="BJ403" i="5"/>
  <c r="BH403" i="5"/>
  <c r="BF403" i="5"/>
  <c r="BD403" i="5"/>
  <c r="BB403" i="5"/>
  <c r="AZ403" i="5"/>
  <c r="AX403" i="5"/>
  <c r="AV403" i="5"/>
  <c r="AT403" i="5"/>
  <c r="AR403" i="5"/>
  <c r="AP403" i="5"/>
  <c r="AN403" i="5"/>
  <c r="AL403" i="5"/>
  <c r="AJ403" i="5"/>
  <c r="AH403" i="5"/>
  <c r="AF403" i="5"/>
  <c r="AD403" i="5"/>
  <c r="AB403" i="5"/>
  <c r="Z403" i="5"/>
  <c r="X403" i="5"/>
  <c r="V403" i="5"/>
  <c r="T403" i="5"/>
  <c r="R403" i="5"/>
  <c r="P403" i="5"/>
  <c r="N403" i="5"/>
  <c r="EV402" i="5"/>
  <c r="ET402" i="5"/>
  <c r="ER402" i="5"/>
  <c r="EP402" i="5"/>
  <c r="EN402" i="5"/>
  <c r="EL402" i="5"/>
  <c r="EJ402" i="5"/>
  <c r="EH402" i="5"/>
  <c r="EF402" i="5"/>
  <c r="ED402" i="5"/>
  <c r="EB402" i="5"/>
  <c r="DZ402" i="5"/>
  <c r="DX402" i="5"/>
  <c r="DV402" i="5"/>
  <c r="DT402" i="5"/>
  <c r="DR402" i="5"/>
  <c r="DP402" i="5"/>
  <c r="DN402" i="5"/>
  <c r="DL402" i="5"/>
  <c r="DJ402" i="5"/>
  <c r="DH402" i="5"/>
  <c r="DF402" i="5"/>
  <c r="DD402" i="5"/>
  <c r="BT402" i="5"/>
  <c r="BR402" i="5"/>
  <c r="BP402" i="5"/>
  <c r="BN402" i="5"/>
  <c r="BL402" i="5"/>
  <c r="BJ402" i="5"/>
  <c r="BH402" i="5"/>
  <c r="BF402" i="5"/>
  <c r="BD402" i="5"/>
  <c r="BB402" i="5"/>
  <c r="AZ402" i="5"/>
  <c r="AX402" i="5"/>
  <c r="AV402" i="5"/>
  <c r="AT402" i="5"/>
  <c r="AR402" i="5"/>
  <c r="AP402" i="5"/>
  <c r="AN402" i="5"/>
  <c r="AL402" i="5"/>
  <c r="AJ402" i="5"/>
  <c r="AH402" i="5"/>
  <c r="AF402" i="5"/>
  <c r="AD402" i="5"/>
  <c r="AB402" i="5"/>
  <c r="Z402" i="5"/>
  <c r="X402" i="5"/>
  <c r="V402" i="5"/>
  <c r="T402" i="5"/>
  <c r="R402" i="5"/>
  <c r="P402" i="5"/>
  <c r="N402" i="5"/>
  <c r="EV401" i="5"/>
  <c r="ET401" i="5"/>
  <c r="ER401" i="5"/>
  <c r="EP401" i="5"/>
  <c r="EN401" i="5"/>
  <c r="EL401" i="5"/>
  <c r="EJ401" i="5"/>
  <c r="EH401" i="5"/>
  <c r="EF401" i="5"/>
  <c r="ED401" i="5"/>
  <c r="EB401" i="5"/>
  <c r="DZ401" i="5"/>
  <c r="DX401" i="5"/>
  <c r="DV401" i="5"/>
  <c r="DT401" i="5"/>
  <c r="DR401" i="5"/>
  <c r="DP401" i="5"/>
  <c r="DN401" i="5"/>
  <c r="DL401" i="5"/>
  <c r="DJ401" i="5"/>
  <c r="DH401" i="5"/>
  <c r="DF401" i="5"/>
  <c r="DD401" i="5"/>
  <c r="BT401" i="5"/>
  <c r="BR401" i="5"/>
  <c r="BP401" i="5"/>
  <c r="BN401" i="5"/>
  <c r="BL401" i="5"/>
  <c r="BJ401" i="5"/>
  <c r="BH401" i="5"/>
  <c r="BF401" i="5"/>
  <c r="BD401" i="5"/>
  <c r="BB401" i="5"/>
  <c r="AZ401" i="5"/>
  <c r="AX401" i="5"/>
  <c r="AV401" i="5"/>
  <c r="AT401" i="5"/>
  <c r="AR401" i="5"/>
  <c r="AP401" i="5"/>
  <c r="AN401" i="5"/>
  <c r="AL401" i="5"/>
  <c r="AJ401" i="5"/>
  <c r="AH401" i="5"/>
  <c r="AF401" i="5"/>
  <c r="AD401" i="5"/>
  <c r="AB401" i="5"/>
  <c r="Z401" i="5"/>
  <c r="X401" i="5"/>
  <c r="V401" i="5"/>
  <c r="T401" i="5"/>
  <c r="R401" i="5"/>
  <c r="P401" i="5"/>
  <c r="N401" i="5"/>
  <c r="EV400" i="5"/>
  <c r="ET400" i="5"/>
  <c r="ER400" i="5"/>
  <c r="EP400" i="5"/>
  <c r="EN400" i="5"/>
  <c r="EL400" i="5"/>
  <c r="EJ400" i="5"/>
  <c r="EH400" i="5"/>
  <c r="EF400" i="5"/>
  <c r="ED400" i="5"/>
  <c r="EB400" i="5"/>
  <c r="DZ400" i="5"/>
  <c r="DX400" i="5"/>
  <c r="DV400" i="5"/>
  <c r="DT400" i="5"/>
  <c r="DR400" i="5"/>
  <c r="DP400" i="5"/>
  <c r="DN400" i="5"/>
  <c r="DL400" i="5"/>
  <c r="DJ400" i="5"/>
  <c r="DH400" i="5"/>
  <c r="DF400" i="5"/>
  <c r="DD400" i="5"/>
  <c r="BT400" i="5"/>
  <c r="BR400" i="5"/>
  <c r="BP400" i="5"/>
  <c r="BN400" i="5"/>
  <c r="BL400" i="5"/>
  <c r="BJ400" i="5"/>
  <c r="BH400" i="5"/>
  <c r="BF400" i="5"/>
  <c r="BD400" i="5"/>
  <c r="BB400" i="5"/>
  <c r="AZ400" i="5"/>
  <c r="AX400" i="5"/>
  <c r="AV400" i="5"/>
  <c r="AT400" i="5"/>
  <c r="AR400" i="5"/>
  <c r="AP400" i="5"/>
  <c r="AN400" i="5"/>
  <c r="AL400" i="5"/>
  <c r="AJ400" i="5"/>
  <c r="AH400" i="5"/>
  <c r="AF400" i="5"/>
  <c r="AD400" i="5"/>
  <c r="AB400" i="5"/>
  <c r="Z400" i="5"/>
  <c r="X400" i="5"/>
  <c r="V400" i="5"/>
  <c r="T400" i="5"/>
  <c r="R400" i="5"/>
  <c r="P400" i="5"/>
  <c r="N400" i="5"/>
  <c r="EV399" i="5"/>
  <c r="ET399" i="5"/>
  <c r="ER399" i="5"/>
  <c r="EP399" i="5"/>
  <c r="EN399" i="5"/>
  <c r="EL399" i="5"/>
  <c r="EJ399" i="5"/>
  <c r="EH399" i="5"/>
  <c r="EF399" i="5"/>
  <c r="ED399" i="5"/>
  <c r="EB399" i="5"/>
  <c r="DZ399" i="5"/>
  <c r="DX399" i="5"/>
  <c r="DV399" i="5"/>
  <c r="DT399" i="5"/>
  <c r="DR399" i="5"/>
  <c r="DP399" i="5"/>
  <c r="DN399" i="5"/>
  <c r="DL399" i="5"/>
  <c r="DJ399" i="5"/>
  <c r="DH399" i="5"/>
  <c r="DF399" i="5"/>
  <c r="DD399" i="5"/>
  <c r="BT399" i="5"/>
  <c r="BR399" i="5"/>
  <c r="BP399" i="5"/>
  <c r="BN399" i="5"/>
  <c r="BL399" i="5"/>
  <c r="BJ399" i="5"/>
  <c r="BH399" i="5"/>
  <c r="BF399" i="5"/>
  <c r="BD399" i="5"/>
  <c r="BB399" i="5"/>
  <c r="AZ399" i="5"/>
  <c r="AX399" i="5"/>
  <c r="AV399" i="5"/>
  <c r="AT399" i="5"/>
  <c r="AR399" i="5"/>
  <c r="AP399" i="5"/>
  <c r="AN399" i="5"/>
  <c r="AL399" i="5"/>
  <c r="AJ399" i="5"/>
  <c r="AH399" i="5"/>
  <c r="AF399" i="5"/>
  <c r="AD399" i="5"/>
  <c r="AB399" i="5"/>
  <c r="Z399" i="5"/>
  <c r="X399" i="5"/>
  <c r="V399" i="5"/>
  <c r="T399" i="5"/>
  <c r="R399" i="5"/>
  <c r="P399" i="5"/>
  <c r="N399" i="5"/>
  <c r="EV398" i="5"/>
  <c r="ET398" i="5"/>
  <c r="ER398" i="5"/>
  <c r="EP398" i="5"/>
  <c r="EN398" i="5"/>
  <c r="EL398" i="5"/>
  <c r="EJ398" i="5"/>
  <c r="EH398" i="5"/>
  <c r="EF398" i="5"/>
  <c r="ED398" i="5"/>
  <c r="EB398" i="5"/>
  <c r="DZ398" i="5"/>
  <c r="DX398" i="5"/>
  <c r="DV398" i="5"/>
  <c r="DT398" i="5"/>
  <c r="DR398" i="5"/>
  <c r="DP398" i="5"/>
  <c r="DN398" i="5"/>
  <c r="DL398" i="5"/>
  <c r="DJ398" i="5"/>
  <c r="DH398" i="5"/>
  <c r="DF398" i="5"/>
  <c r="DD398" i="5"/>
  <c r="AC398" i="5"/>
  <c r="BL398" i="5" s="1"/>
  <c r="EV397" i="5"/>
  <c r="ET397" i="5"/>
  <c r="ER397" i="5"/>
  <c r="EP397" i="5"/>
  <c r="EN397" i="5"/>
  <c r="EL397" i="5"/>
  <c r="EJ397" i="5"/>
  <c r="EH397" i="5"/>
  <c r="EF397" i="5"/>
  <c r="ED397" i="5"/>
  <c r="EB397" i="5"/>
  <c r="DZ397" i="5"/>
  <c r="DX397" i="5"/>
  <c r="DV397" i="5"/>
  <c r="DT397" i="5"/>
  <c r="DR397" i="5"/>
  <c r="DP397" i="5"/>
  <c r="DN397" i="5"/>
  <c r="DL397" i="5"/>
  <c r="DJ397" i="5"/>
  <c r="DH397" i="5"/>
  <c r="DF397" i="5"/>
  <c r="DD397" i="5"/>
  <c r="AC397" i="5"/>
  <c r="BT397" i="5" s="1"/>
  <c r="EV396" i="5"/>
  <c r="ET396" i="5"/>
  <c r="ER396" i="5"/>
  <c r="EP396" i="5"/>
  <c r="EN396" i="5"/>
  <c r="EL396" i="5"/>
  <c r="EJ396" i="5"/>
  <c r="EH396" i="5"/>
  <c r="EF396" i="5"/>
  <c r="ED396" i="5"/>
  <c r="EB396" i="5"/>
  <c r="DZ396" i="5"/>
  <c r="DX396" i="5"/>
  <c r="DV396" i="5"/>
  <c r="DT396" i="5"/>
  <c r="DR396" i="5"/>
  <c r="DP396" i="5"/>
  <c r="DN396" i="5"/>
  <c r="DL396" i="5"/>
  <c r="DJ396" i="5"/>
  <c r="DH396" i="5"/>
  <c r="DF396" i="5"/>
  <c r="DD396" i="5"/>
  <c r="AC396" i="5"/>
  <c r="EV395" i="5"/>
  <c r="ET395" i="5"/>
  <c r="ER395" i="5"/>
  <c r="EP395" i="5"/>
  <c r="EN395" i="5"/>
  <c r="EL395" i="5"/>
  <c r="EJ395" i="5"/>
  <c r="EH395" i="5"/>
  <c r="EF395" i="5"/>
  <c r="ED395" i="5"/>
  <c r="EB395" i="5"/>
  <c r="DZ395" i="5"/>
  <c r="DX395" i="5"/>
  <c r="DV395" i="5"/>
  <c r="DT395" i="5"/>
  <c r="DR395" i="5"/>
  <c r="DP395" i="5"/>
  <c r="DN395" i="5"/>
  <c r="DL395" i="5"/>
  <c r="DJ395" i="5"/>
  <c r="DH395" i="5"/>
  <c r="DF395" i="5"/>
  <c r="DD395" i="5"/>
  <c r="AH395" i="5"/>
  <c r="AC395" i="5"/>
  <c r="AN395" i="5" s="1"/>
  <c r="EV394" i="5"/>
  <c r="ET394" i="5"/>
  <c r="ER394" i="5"/>
  <c r="EP394" i="5"/>
  <c r="EN394" i="5"/>
  <c r="EL394" i="5"/>
  <c r="EJ394" i="5"/>
  <c r="EH394" i="5"/>
  <c r="EF394" i="5"/>
  <c r="ED394" i="5"/>
  <c r="EB394" i="5"/>
  <c r="DZ394" i="5"/>
  <c r="DX394" i="5"/>
  <c r="DV394" i="5"/>
  <c r="DT394" i="5"/>
  <c r="DR394" i="5"/>
  <c r="DP394" i="5"/>
  <c r="DN394" i="5"/>
  <c r="DL394" i="5"/>
  <c r="DJ394" i="5"/>
  <c r="DH394" i="5"/>
  <c r="DF394" i="5"/>
  <c r="DD394" i="5"/>
  <c r="AC394" i="5"/>
  <c r="EV393" i="5"/>
  <c r="ET393" i="5"/>
  <c r="ER393" i="5"/>
  <c r="EP393" i="5"/>
  <c r="EN393" i="5"/>
  <c r="EL393" i="5"/>
  <c r="EJ393" i="5"/>
  <c r="EH393" i="5"/>
  <c r="EF393" i="5"/>
  <c r="ED393" i="5"/>
  <c r="EB393" i="5"/>
  <c r="DZ393" i="5"/>
  <c r="DX393" i="5"/>
  <c r="DV393" i="5"/>
  <c r="DT393" i="5"/>
  <c r="DR393" i="5"/>
  <c r="DP393" i="5"/>
  <c r="DN393" i="5"/>
  <c r="DL393" i="5"/>
  <c r="DJ393" i="5"/>
  <c r="DH393" i="5"/>
  <c r="DF393" i="5"/>
  <c r="DD393" i="5"/>
  <c r="AC393" i="5"/>
  <c r="T393" i="5" s="1"/>
  <c r="EV392" i="5"/>
  <c r="ET392" i="5"/>
  <c r="ER392" i="5"/>
  <c r="EP392" i="5"/>
  <c r="EN392" i="5"/>
  <c r="EL392" i="5"/>
  <c r="EJ392" i="5"/>
  <c r="EH392" i="5"/>
  <c r="EF392" i="5"/>
  <c r="ED392" i="5"/>
  <c r="EB392" i="5"/>
  <c r="DZ392" i="5"/>
  <c r="DX392" i="5"/>
  <c r="DV392" i="5"/>
  <c r="DT392" i="5"/>
  <c r="DR392" i="5"/>
  <c r="DP392" i="5"/>
  <c r="DN392" i="5"/>
  <c r="DL392" i="5"/>
  <c r="DJ392" i="5"/>
  <c r="DH392" i="5"/>
  <c r="DF392" i="5"/>
  <c r="DD392" i="5"/>
  <c r="AC392" i="5"/>
  <c r="EV391" i="5"/>
  <c r="ET391" i="5"/>
  <c r="ER391" i="5"/>
  <c r="EP391" i="5"/>
  <c r="EN391" i="5"/>
  <c r="EL391" i="5"/>
  <c r="EJ391" i="5"/>
  <c r="EH391" i="5"/>
  <c r="EF391" i="5"/>
  <c r="ED391" i="5"/>
  <c r="EB391" i="5"/>
  <c r="DZ391" i="5"/>
  <c r="DX391" i="5"/>
  <c r="DV391" i="5"/>
  <c r="DT391" i="5"/>
  <c r="DR391" i="5"/>
  <c r="DP391" i="5"/>
  <c r="DN391" i="5"/>
  <c r="DL391" i="5"/>
  <c r="DJ391" i="5"/>
  <c r="DH391" i="5"/>
  <c r="DF391" i="5"/>
  <c r="DD391" i="5"/>
  <c r="AC391" i="5"/>
  <c r="BP391" i="5" s="1"/>
  <c r="EV390" i="5"/>
  <c r="ET390" i="5"/>
  <c r="ER390" i="5"/>
  <c r="EP390" i="5"/>
  <c r="EN390" i="5"/>
  <c r="EL390" i="5"/>
  <c r="EJ390" i="5"/>
  <c r="EH390" i="5"/>
  <c r="EF390" i="5"/>
  <c r="ED390" i="5"/>
  <c r="EB390" i="5"/>
  <c r="DZ390" i="5"/>
  <c r="DX390" i="5"/>
  <c r="DV390" i="5"/>
  <c r="DT390" i="5"/>
  <c r="DR390" i="5"/>
  <c r="DP390" i="5"/>
  <c r="DN390" i="5"/>
  <c r="DL390" i="5"/>
  <c r="DJ390" i="5"/>
  <c r="DH390" i="5"/>
  <c r="DF390" i="5"/>
  <c r="DD390" i="5"/>
  <c r="AC390" i="5"/>
  <c r="BP390" i="5" s="1"/>
  <c r="EV389" i="5"/>
  <c r="ET389" i="5"/>
  <c r="ER389" i="5"/>
  <c r="EP389" i="5"/>
  <c r="EN389" i="5"/>
  <c r="EL389" i="5"/>
  <c r="EJ389" i="5"/>
  <c r="EH389" i="5"/>
  <c r="EF389" i="5"/>
  <c r="ED389" i="5"/>
  <c r="EB389" i="5"/>
  <c r="DZ389" i="5"/>
  <c r="DX389" i="5"/>
  <c r="DV389" i="5"/>
  <c r="DT389" i="5"/>
  <c r="DR389" i="5"/>
  <c r="DP389" i="5"/>
  <c r="DN389" i="5"/>
  <c r="DL389" i="5"/>
  <c r="DJ389" i="5"/>
  <c r="DH389" i="5"/>
  <c r="DF389" i="5"/>
  <c r="DD389" i="5"/>
  <c r="AC389" i="5"/>
  <c r="EV388" i="5"/>
  <c r="ET388" i="5"/>
  <c r="ER388" i="5"/>
  <c r="EP388" i="5"/>
  <c r="EN388" i="5"/>
  <c r="EL388" i="5"/>
  <c r="EJ388" i="5"/>
  <c r="EH388" i="5"/>
  <c r="EF388" i="5"/>
  <c r="ED388" i="5"/>
  <c r="EB388" i="5"/>
  <c r="DZ388" i="5"/>
  <c r="DX388" i="5"/>
  <c r="DV388" i="5"/>
  <c r="DT388" i="5"/>
  <c r="DR388" i="5"/>
  <c r="DP388" i="5"/>
  <c r="DN388" i="5"/>
  <c r="DL388" i="5"/>
  <c r="DJ388" i="5"/>
  <c r="DH388" i="5"/>
  <c r="DF388" i="5"/>
  <c r="DD388" i="5"/>
  <c r="AT388" i="5"/>
  <c r="AC388" i="5"/>
  <c r="BF388" i="5" s="1"/>
  <c r="EV387" i="5"/>
  <c r="ET387" i="5"/>
  <c r="ER387" i="5"/>
  <c r="EP387" i="5"/>
  <c r="EN387" i="5"/>
  <c r="EL387" i="5"/>
  <c r="EJ387" i="5"/>
  <c r="EH387" i="5"/>
  <c r="EF387" i="5"/>
  <c r="ED387" i="5"/>
  <c r="EB387" i="5"/>
  <c r="DZ387" i="5"/>
  <c r="DX387" i="5"/>
  <c r="DV387" i="5"/>
  <c r="DT387" i="5"/>
  <c r="DR387" i="5"/>
  <c r="DP387" i="5"/>
  <c r="DN387" i="5"/>
  <c r="DL387" i="5"/>
  <c r="DJ387" i="5"/>
  <c r="DH387" i="5"/>
  <c r="DF387" i="5"/>
  <c r="DD387" i="5"/>
  <c r="BF387" i="5"/>
  <c r="AC387" i="5"/>
  <c r="N387" i="5" s="1"/>
  <c r="P387" i="5"/>
  <c r="EV386" i="5"/>
  <c r="ET386" i="5"/>
  <c r="ER386" i="5"/>
  <c r="EP386" i="5"/>
  <c r="EN386" i="5"/>
  <c r="EL386" i="5"/>
  <c r="EJ386" i="5"/>
  <c r="EH386" i="5"/>
  <c r="EF386" i="5"/>
  <c r="ED386" i="5"/>
  <c r="EB386" i="5"/>
  <c r="DZ386" i="5"/>
  <c r="DX386" i="5"/>
  <c r="DV386" i="5"/>
  <c r="DT386" i="5"/>
  <c r="DR386" i="5"/>
  <c r="DP386" i="5"/>
  <c r="DN386" i="5"/>
  <c r="DL386" i="5"/>
  <c r="DJ386" i="5"/>
  <c r="DH386" i="5"/>
  <c r="DF386" i="5"/>
  <c r="DD386" i="5"/>
  <c r="AC386" i="5"/>
  <c r="EV385" i="5"/>
  <c r="ET385" i="5"/>
  <c r="ER385" i="5"/>
  <c r="EP385" i="5"/>
  <c r="EN385" i="5"/>
  <c r="EL385" i="5"/>
  <c r="EJ385" i="5"/>
  <c r="EH385" i="5"/>
  <c r="EF385" i="5"/>
  <c r="ED385" i="5"/>
  <c r="EB385" i="5"/>
  <c r="DZ385" i="5"/>
  <c r="DX385" i="5"/>
  <c r="DV385" i="5"/>
  <c r="DT385" i="5"/>
  <c r="DR385" i="5"/>
  <c r="DP385" i="5"/>
  <c r="DN385" i="5"/>
  <c r="DL385" i="5"/>
  <c r="DJ385" i="5"/>
  <c r="DH385" i="5"/>
  <c r="DF385" i="5"/>
  <c r="DD385" i="5"/>
  <c r="AC385" i="5"/>
  <c r="EV384" i="5"/>
  <c r="ET384" i="5"/>
  <c r="ER384" i="5"/>
  <c r="EP384" i="5"/>
  <c r="EN384" i="5"/>
  <c r="EL384" i="5"/>
  <c r="EJ384" i="5"/>
  <c r="EH384" i="5"/>
  <c r="EF384" i="5"/>
  <c r="ED384" i="5"/>
  <c r="EB384" i="5"/>
  <c r="DZ384" i="5"/>
  <c r="DX384" i="5"/>
  <c r="DV384" i="5"/>
  <c r="DT384" i="5"/>
  <c r="DR384" i="5"/>
  <c r="DP384" i="5"/>
  <c r="DN384" i="5"/>
  <c r="DL384" i="5"/>
  <c r="DJ384" i="5"/>
  <c r="DH384" i="5"/>
  <c r="DF384" i="5"/>
  <c r="DD384" i="5"/>
  <c r="AT384" i="5"/>
  <c r="AC384" i="5"/>
  <c r="AH384" i="5" s="1"/>
  <c r="EV383" i="5"/>
  <c r="ET383" i="5"/>
  <c r="ER383" i="5"/>
  <c r="EP383" i="5"/>
  <c r="EN383" i="5"/>
  <c r="EL383" i="5"/>
  <c r="EJ383" i="5"/>
  <c r="EH383" i="5"/>
  <c r="EF383" i="5"/>
  <c r="ED383" i="5"/>
  <c r="EB383" i="5"/>
  <c r="DZ383" i="5"/>
  <c r="DX383" i="5"/>
  <c r="DV383" i="5"/>
  <c r="DT383" i="5"/>
  <c r="DR383" i="5"/>
  <c r="DP383" i="5"/>
  <c r="DN383" i="5"/>
  <c r="DL383" i="5"/>
  <c r="DJ383" i="5"/>
  <c r="DH383" i="5"/>
  <c r="DF383" i="5"/>
  <c r="DD383" i="5"/>
  <c r="AC383" i="5"/>
  <c r="EV382" i="5"/>
  <c r="ET382" i="5"/>
  <c r="ER382" i="5"/>
  <c r="EP382" i="5"/>
  <c r="EN382" i="5"/>
  <c r="EL382" i="5"/>
  <c r="EJ382" i="5"/>
  <c r="EH382" i="5"/>
  <c r="EF382" i="5"/>
  <c r="ED382" i="5"/>
  <c r="EB382" i="5"/>
  <c r="DZ382" i="5"/>
  <c r="DX382" i="5"/>
  <c r="DV382" i="5"/>
  <c r="DT382" i="5"/>
  <c r="DR382" i="5"/>
  <c r="DP382" i="5"/>
  <c r="DN382" i="5"/>
  <c r="DL382" i="5"/>
  <c r="DJ382" i="5"/>
  <c r="DH382" i="5"/>
  <c r="DF382" i="5"/>
  <c r="DD382" i="5"/>
  <c r="BB382" i="5"/>
  <c r="AC382" i="5"/>
  <c r="EV381" i="5"/>
  <c r="ET381" i="5"/>
  <c r="ER381" i="5"/>
  <c r="EP381" i="5"/>
  <c r="EN381" i="5"/>
  <c r="EL381" i="5"/>
  <c r="EJ381" i="5"/>
  <c r="EH381" i="5"/>
  <c r="EF381" i="5"/>
  <c r="ED381" i="5"/>
  <c r="EB381" i="5"/>
  <c r="DZ381" i="5"/>
  <c r="DX381" i="5"/>
  <c r="DV381" i="5"/>
  <c r="DT381" i="5"/>
  <c r="DR381" i="5"/>
  <c r="DP381" i="5"/>
  <c r="DN381" i="5"/>
  <c r="DL381" i="5"/>
  <c r="DJ381" i="5"/>
  <c r="DH381" i="5"/>
  <c r="DF381" i="5"/>
  <c r="DD381" i="5"/>
  <c r="AX381" i="5"/>
  <c r="AH381" i="5"/>
  <c r="AC381" i="5"/>
  <c r="BH381" i="5" s="1"/>
  <c r="R381" i="5"/>
  <c r="N381" i="5"/>
  <c r="EV380" i="5"/>
  <c r="ET380" i="5"/>
  <c r="ER380" i="5"/>
  <c r="EP380" i="5"/>
  <c r="EN380" i="5"/>
  <c r="EL380" i="5"/>
  <c r="EJ380" i="5"/>
  <c r="EH380" i="5"/>
  <c r="EF380" i="5"/>
  <c r="ED380" i="5"/>
  <c r="EB380" i="5"/>
  <c r="DZ380" i="5"/>
  <c r="DX380" i="5"/>
  <c r="DV380" i="5"/>
  <c r="DT380" i="5"/>
  <c r="DR380" i="5"/>
  <c r="DP380" i="5"/>
  <c r="DN380" i="5"/>
  <c r="DL380" i="5"/>
  <c r="DJ380" i="5"/>
  <c r="DH380" i="5"/>
  <c r="DF380" i="5"/>
  <c r="DD380" i="5"/>
  <c r="AT380" i="5"/>
  <c r="AP380" i="5"/>
  <c r="AC380" i="5"/>
  <c r="EV379" i="5"/>
  <c r="ET379" i="5"/>
  <c r="ER379" i="5"/>
  <c r="EP379" i="5"/>
  <c r="EN379" i="5"/>
  <c r="EL379" i="5"/>
  <c r="EJ379" i="5"/>
  <c r="EH379" i="5"/>
  <c r="EF379" i="5"/>
  <c r="ED379" i="5"/>
  <c r="EB379" i="5"/>
  <c r="DZ379" i="5"/>
  <c r="DX379" i="5"/>
  <c r="DV379" i="5"/>
  <c r="DT379" i="5"/>
  <c r="DR379" i="5"/>
  <c r="DP379" i="5"/>
  <c r="DN379" i="5"/>
  <c r="DL379" i="5"/>
  <c r="DJ379" i="5"/>
  <c r="DH379" i="5"/>
  <c r="DF379" i="5"/>
  <c r="DD379" i="5"/>
  <c r="AC379" i="5"/>
  <c r="ER378" i="5"/>
  <c r="EP378" i="5"/>
  <c r="EN378" i="5"/>
  <c r="EL378" i="5"/>
  <c r="EJ378" i="5"/>
  <c r="EH378" i="5"/>
  <c r="EF378" i="5"/>
  <c r="ED378" i="5"/>
  <c r="EB378" i="5"/>
  <c r="DZ378" i="5"/>
  <c r="DX378" i="5"/>
  <c r="DV378" i="5"/>
  <c r="DT378" i="5"/>
  <c r="DR378" i="5"/>
  <c r="DP378" i="5"/>
  <c r="DN378" i="5"/>
  <c r="DL378" i="5"/>
  <c r="DJ378" i="5"/>
  <c r="DH378" i="5"/>
  <c r="DF378" i="5"/>
  <c r="DD378" i="5"/>
  <c r="W378" i="5"/>
  <c r="BR378" i="5" s="1"/>
  <c r="ER377" i="5"/>
  <c r="EP377" i="5"/>
  <c r="EN377" i="5"/>
  <c r="EL377" i="5"/>
  <c r="EJ377" i="5"/>
  <c r="EH377" i="5"/>
  <c r="EF377" i="5"/>
  <c r="ED377" i="5"/>
  <c r="EB377" i="5"/>
  <c r="DZ377" i="5"/>
  <c r="DX377" i="5"/>
  <c r="DV377" i="5"/>
  <c r="DT377" i="5"/>
  <c r="DR377" i="5"/>
  <c r="DP377" i="5"/>
  <c r="DN377" i="5"/>
  <c r="DL377" i="5"/>
  <c r="DJ377" i="5"/>
  <c r="DH377" i="5"/>
  <c r="DF377" i="5"/>
  <c r="DD377" i="5"/>
  <c r="W377" i="5"/>
  <c r="ER376" i="5"/>
  <c r="EP376" i="5"/>
  <c r="EN376" i="5"/>
  <c r="EL376" i="5"/>
  <c r="EJ376" i="5"/>
  <c r="EH376" i="5"/>
  <c r="EF376" i="5"/>
  <c r="ED376" i="5"/>
  <c r="EB376" i="5"/>
  <c r="DZ376" i="5"/>
  <c r="DX376" i="5"/>
  <c r="DV376" i="5"/>
  <c r="DT376" i="5"/>
  <c r="DR376" i="5"/>
  <c r="DP376" i="5"/>
  <c r="DN376" i="5"/>
  <c r="DL376" i="5"/>
  <c r="DJ376" i="5"/>
  <c r="DH376" i="5"/>
  <c r="DF376" i="5"/>
  <c r="DD376" i="5"/>
  <c r="BP376" i="5"/>
  <c r="BD376" i="5"/>
  <c r="BB376" i="5"/>
  <c r="AV376" i="5"/>
  <c r="AJ376" i="5"/>
  <c r="AH376" i="5"/>
  <c r="AC376" i="5"/>
  <c r="V376" i="5" s="1"/>
  <c r="T376" i="5"/>
  <c r="N376" i="5"/>
  <c r="ER375" i="5"/>
  <c r="EP375" i="5"/>
  <c r="EN375" i="5"/>
  <c r="EL375" i="5"/>
  <c r="EJ375" i="5"/>
  <c r="EH375" i="5"/>
  <c r="EF375" i="5"/>
  <c r="ED375" i="5"/>
  <c r="EB375" i="5"/>
  <c r="DZ375" i="5"/>
  <c r="DX375" i="5"/>
  <c r="DV375" i="5"/>
  <c r="DT375" i="5"/>
  <c r="DR375" i="5"/>
  <c r="DP375" i="5"/>
  <c r="DN375" i="5"/>
  <c r="DL375" i="5"/>
  <c r="DJ375" i="5"/>
  <c r="DH375" i="5"/>
  <c r="DF375" i="5"/>
  <c r="DD375" i="5"/>
  <c r="BD375" i="5"/>
  <c r="AP375" i="5"/>
  <c r="AD375" i="5"/>
  <c r="AC375" i="5"/>
  <c r="AL375" i="5" s="1"/>
  <c r="Z375" i="5"/>
  <c r="N375" i="5"/>
  <c r="ER374" i="5"/>
  <c r="EP374" i="5"/>
  <c r="EN374" i="5"/>
  <c r="EL374" i="5"/>
  <c r="EJ374" i="5"/>
  <c r="EH374" i="5"/>
  <c r="EF374" i="5"/>
  <c r="ED374" i="5"/>
  <c r="EB374" i="5"/>
  <c r="DZ374" i="5"/>
  <c r="DX374" i="5"/>
  <c r="DV374" i="5"/>
  <c r="DT374" i="5"/>
  <c r="DR374" i="5"/>
  <c r="DP374" i="5"/>
  <c r="DN374" i="5"/>
  <c r="DL374" i="5"/>
  <c r="DJ374" i="5"/>
  <c r="DH374" i="5"/>
  <c r="DF374" i="5"/>
  <c r="DD374" i="5"/>
  <c r="BR374" i="5"/>
  <c r="AC374" i="5"/>
  <c r="X374" i="5" s="1"/>
  <c r="ER373" i="5"/>
  <c r="EP373" i="5"/>
  <c r="EN373" i="5"/>
  <c r="EL373" i="5"/>
  <c r="EJ373" i="5"/>
  <c r="EH373" i="5"/>
  <c r="EF373" i="5"/>
  <c r="ED373" i="5"/>
  <c r="EB373" i="5"/>
  <c r="DZ373" i="5"/>
  <c r="DX373" i="5"/>
  <c r="DV373" i="5"/>
  <c r="DT373" i="5"/>
  <c r="DR373" i="5"/>
  <c r="DP373" i="5"/>
  <c r="DN373" i="5"/>
  <c r="DL373" i="5"/>
  <c r="DJ373" i="5"/>
  <c r="DH373" i="5"/>
  <c r="DF373" i="5"/>
  <c r="DD373" i="5"/>
  <c r="AP373" i="5"/>
  <c r="AC373" i="5"/>
  <c r="P373" i="5" s="1"/>
  <c r="ER372" i="5"/>
  <c r="EP372" i="5"/>
  <c r="EN372" i="5"/>
  <c r="EL372" i="5"/>
  <c r="EJ372" i="5"/>
  <c r="EH372" i="5"/>
  <c r="EF372" i="5"/>
  <c r="ED372" i="5"/>
  <c r="EB372" i="5"/>
  <c r="DZ372" i="5"/>
  <c r="DX372" i="5"/>
  <c r="DV372" i="5"/>
  <c r="DT372" i="5"/>
  <c r="DR372" i="5"/>
  <c r="DP372" i="5"/>
  <c r="DN372" i="5"/>
  <c r="DL372" i="5"/>
  <c r="DJ372" i="5"/>
  <c r="DH372" i="5"/>
  <c r="DF372" i="5"/>
  <c r="DD372" i="5"/>
  <c r="AC372" i="5"/>
  <c r="BT372" i="5" s="1"/>
  <c r="EB371" i="5"/>
  <c r="DK371" i="5"/>
  <c r="DJ371" i="5"/>
  <c r="BT371" i="5"/>
  <c r="AZ371" i="5"/>
  <c r="AT371" i="5"/>
  <c r="AC371" i="5"/>
  <c r="AP371" i="5" s="1"/>
  <c r="EF370" i="5"/>
  <c r="DV370" i="5"/>
  <c r="DK370" i="5"/>
  <c r="DD370" i="5" s="1"/>
  <c r="DH370" i="5"/>
  <c r="AN370" i="5"/>
  <c r="AC370" i="5"/>
  <c r="AR370" i="5" s="1"/>
  <c r="ER369" i="5"/>
  <c r="EP369" i="5"/>
  <c r="EN369" i="5"/>
  <c r="EL369" i="5"/>
  <c r="EJ369" i="5"/>
  <c r="EH369" i="5"/>
  <c r="EF369" i="5"/>
  <c r="ED369" i="5"/>
  <c r="EB369" i="5"/>
  <c r="DZ369" i="5"/>
  <c r="DX369" i="5"/>
  <c r="DV369" i="5"/>
  <c r="DT369" i="5"/>
  <c r="DR369" i="5"/>
  <c r="DP369" i="5"/>
  <c r="DN369" i="5"/>
  <c r="DL369" i="5"/>
  <c r="DJ369" i="5"/>
  <c r="DH369" i="5"/>
  <c r="DF369" i="5"/>
  <c r="DD369" i="5"/>
  <c r="AC369" i="5"/>
  <c r="AB369" i="5" s="1"/>
  <c r="ER368" i="5"/>
  <c r="EP368" i="5"/>
  <c r="EN368" i="5"/>
  <c r="EL368" i="5"/>
  <c r="EJ368" i="5"/>
  <c r="EH368" i="5"/>
  <c r="EF368" i="5"/>
  <c r="ED368" i="5"/>
  <c r="EB368" i="5"/>
  <c r="DZ368" i="5"/>
  <c r="DX368" i="5"/>
  <c r="DV368" i="5"/>
  <c r="DT368" i="5"/>
  <c r="DR368" i="5"/>
  <c r="DP368" i="5"/>
  <c r="DN368" i="5"/>
  <c r="DL368" i="5"/>
  <c r="DJ368" i="5"/>
  <c r="DH368" i="5"/>
  <c r="DF368" i="5"/>
  <c r="DD368" i="5"/>
  <c r="BT368" i="5"/>
  <c r="AC368" i="5"/>
  <c r="P368" i="5" s="1"/>
  <c r="ER367" i="5"/>
  <c r="EP367" i="5"/>
  <c r="EN367" i="5"/>
  <c r="EL367" i="5"/>
  <c r="EJ367" i="5"/>
  <c r="EH367" i="5"/>
  <c r="EF367" i="5"/>
  <c r="ED367" i="5"/>
  <c r="EB367" i="5"/>
  <c r="DZ367" i="5"/>
  <c r="DX367" i="5"/>
  <c r="DV367" i="5"/>
  <c r="DT367" i="5"/>
  <c r="DR367" i="5"/>
  <c r="DP367" i="5"/>
  <c r="DN367" i="5"/>
  <c r="DL367" i="5"/>
  <c r="DJ367" i="5"/>
  <c r="DH367" i="5"/>
  <c r="DF367" i="5"/>
  <c r="DD367" i="5"/>
  <c r="AX367" i="5"/>
  <c r="AC367" i="5"/>
  <c r="BB367" i="5" s="1"/>
  <c r="AB367" i="5"/>
  <c r="DK366" i="5"/>
  <c r="DH366" i="5" s="1"/>
  <c r="AC366" i="5"/>
  <c r="DK365" i="5"/>
  <c r="BN365" i="5"/>
  <c r="AC365" i="5"/>
  <c r="V365" i="5"/>
  <c r="ER364" i="5"/>
  <c r="EH364" i="5"/>
  <c r="DZ364" i="5"/>
  <c r="DK364" i="5"/>
  <c r="BL364" i="5"/>
  <c r="AX364" i="5"/>
  <c r="AR364" i="5"/>
  <c r="AH364" i="5"/>
  <c r="AF364" i="5"/>
  <c r="AD364" i="5"/>
  <c r="AC364" i="5"/>
  <c r="AT364" i="5" s="1"/>
  <c r="X364" i="5"/>
  <c r="V364" i="5"/>
  <c r="N364" i="5"/>
  <c r="DK363" i="5"/>
  <c r="DF363" i="5"/>
  <c r="AC363" i="5"/>
  <c r="DK362" i="5"/>
  <c r="ED362" i="5" s="1"/>
  <c r="AX362" i="5"/>
  <c r="AJ362" i="5"/>
  <c r="AC362" i="5"/>
  <c r="AV362" i="5" s="1"/>
  <c r="R362" i="5"/>
  <c r="DK361" i="5"/>
  <c r="DL361" i="5" s="1"/>
  <c r="AC361" i="5"/>
  <c r="AP361" i="5" s="1"/>
  <c r="DT360" i="5"/>
  <c r="DK360" i="5"/>
  <c r="DF360" i="5" s="1"/>
  <c r="AC360" i="5"/>
  <c r="DK359" i="5"/>
  <c r="EN359" i="5" s="1"/>
  <c r="AC359" i="5"/>
  <c r="EP358" i="5"/>
  <c r="DK358" i="5"/>
  <c r="DP358" i="5" s="1"/>
  <c r="BH358" i="5"/>
  <c r="AC358" i="5"/>
  <c r="DN357" i="5"/>
  <c r="DK357" i="5"/>
  <c r="AC357" i="5"/>
  <c r="AR357" i="5" s="1"/>
  <c r="DK356" i="5"/>
  <c r="DZ356" i="5" s="1"/>
  <c r="AC356" i="5"/>
  <c r="DK355" i="5"/>
  <c r="DD355" i="5" s="1"/>
  <c r="AC355" i="5"/>
  <c r="DK354" i="5"/>
  <c r="DR354" i="5" s="1"/>
  <c r="AP354" i="5"/>
  <c r="AC354" i="5"/>
  <c r="AR354" i="5" s="1"/>
  <c r="EJ353" i="5"/>
  <c r="DL353" i="5"/>
  <c r="DK353" i="5"/>
  <c r="EH353" i="5" s="1"/>
  <c r="BB353" i="5"/>
  <c r="AD353" i="5"/>
  <c r="AC353" i="5"/>
  <c r="T353" i="5" s="1"/>
  <c r="DR352" i="5"/>
  <c r="DK352" i="5"/>
  <c r="ED352" i="5" s="1"/>
  <c r="AP352" i="5"/>
  <c r="AC352" i="5"/>
  <c r="X352" i="5" s="1"/>
  <c r="EN351" i="5"/>
  <c r="DK351" i="5"/>
  <c r="EF351" i="5" s="1"/>
  <c r="AC351" i="5"/>
  <c r="DK350" i="5"/>
  <c r="DT350" i="5" s="1"/>
  <c r="AC350" i="5"/>
  <c r="BF350" i="5" s="1"/>
  <c r="DK349" i="5"/>
  <c r="BB349" i="5"/>
  <c r="AN349" i="5"/>
  <c r="AC349" i="5"/>
  <c r="X349" i="5" s="1"/>
  <c r="Z349" i="5"/>
  <c r="ER348" i="5"/>
  <c r="EP348" i="5"/>
  <c r="EN348" i="5"/>
  <c r="EL348" i="5"/>
  <c r="EJ348" i="5"/>
  <c r="EH348" i="5"/>
  <c r="EF348" i="5"/>
  <c r="ED348" i="5"/>
  <c r="EB348" i="5"/>
  <c r="DZ348" i="5"/>
  <c r="DX348" i="5"/>
  <c r="DV348" i="5"/>
  <c r="DT348" i="5"/>
  <c r="DR348" i="5"/>
  <c r="DP348" i="5"/>
  <c r="DN348" i="5"/>
  <c r="DL348" i="5"/>
  <c r="DJ348" i="5"/>
  <c r="DH348" i="5"/>
  <c r="DF348" i="5"/>
  <c r="DD348" i="5"/>
  <c r="AC348" i="5"/>
  <c r="V348" i="5" s="1"/>
  <c r="ER347" i="5"/>
  <c r="EP347" i="5"/>
  <c r="EN347" i="5"/>
  <c r="EL347" i="5"/>
  <c r="EJ347" i="5"/>
  <c r="EH347" i="5"/>
  <c r="EF347" i="5"/>
  <c r="ED347" i="5"/>
  <c r="EB347" i="5"/>
  <c r="DZ347" i="5"/>
  <c r="DX347" i="5"/>
  <c r="DV347" i="5"/>
  <c r="DT347" i="5"/>
  <c r="DR347" i="5"/>
  <c r="DP347" i="5"/>
  <c r="DN347" i="5"/>
  <c r="DL347" i="5"/>
  <c r="DJ347" i="5"/>
  <c r="DH347" i="5"/>
  <c r="DF347" i="5"/>
  <c r="DD347" i="5"/>
  <c r="AC347" i="5"/>
  <c r="BB347" i="5" s="1"/>
  <c r="ER346" i="5"/>
  <c r="EP346" i="5"/>
  <c r="EN346" i="5"/>
  <c r="EL346" i="5"/>
  <c r="EJ346" i="5"/>
  <c r="EH346" i="5"/>
  <c r="EF346" i="5"/>
  <c r="ED346" i="5"/>
  <c r="EB346" i="5"/>
  <c r="DZ346" i="5"/>
  <c r="DX346" i="5"/>
  <c r="DV346" i="5"/>
  <c r="DT346" i="5"/>
  <c r="DR346" i="5"/>
  <c r="DP346" i="5"/>
  <c r="DN346" i="5"/>
  <c r="DL346" i="5"/>
  <c r="DJ346" i="5"/>
  <c r="DH346" i="5"/>
  <c r="DF346" i="5"/>
  <c r="DD346" i="5"/>
  <c r="AC346" i="5"/>
  <c r="N346" i="5" s="1"/>
  <c r="ER345" i="5"/>
  <c r="EP345" i="5"/>
  <c r="EN345" i="5"/>
  <c r="EL345" i="5"/>
  <c r="EJ345" i="5"/>
  <c r="EH345" i="5"/>
  <c r="EF345" i="5"/>
  <c r="ED345" i="5"/>
  <c r="EB345" i="5"/>
  <c r="DZ345" i="5"/>
  <c r="DX345" i="5"/>
  <c r="DV345" i="5"/>
  <c r="DT345" i="5"/>
  <c r="DR345" i="5"/>
  <c r="DP345" i="5"/>
  <c r="DN345" i="5"/>
  <c r="DL345" i="5"/>
  <c r="DJ345" i="5"/>
  <c r="DH345" i="5"/>
  <c r="DF345" i="5"/>
  <c r="DD345" i="5"/>
  <c r="AC345" i="5"/>
  <c r="BD345" i="5" s="1"/>
  <c r="ER344" i="5"/>
  <c r="EP344" i="5"/>
  <c r="EN344" i="5"/>
  <c r="EL344" i="5"/>
  <c r="EJ344" i="5"/>
  <c r="EH344" i="5"/>
  <c r="EF344" i="5"/>
  <c r="ED344" i="5"/>
  <c r="EB344" i="5"/>
  <c r="DZ344" i="5"/>
  <c r="DX344" i="5"/>
  <c r="DV344" i="5"/>
  <c r="DT344" i="5"/>
  <c r="DR344" i="5"/>
  <c r="DP344" i="5"/>
  <c r="DN344" i="5"/>
  <c r="DL344" i="5"/>
  <c r="DJ344" i="5"/>
  <c r="DH344" i="5"/>
  <c r="DF344" i="5"/>
  <c r="DD344" i="5"/>
  <c r="AC344" i="5"/>
  <c r="AT344" i="5" s="1"/>
  <c r="ER343" i="5"/>
  <c r="EP343" i="5"/>
  <c r="EN343" i="5"/>
  <c r="EL343" i="5"/>
  <c r="EJ343" i="5"/>
  <c r="EH343" i="5"/>
  <c r="EF343" i="5"/>
  <c r="ED343" i="5"/>
  <c r="EB343" i="5"/>
  <c r="DZ343" i="5"/>
  <c r="DX343" i="5"/>
  <c r="DV343" i="5"/>
  <c r="DT343" i="5"/>
  <c r="DR343" i="5"/>
  <c r="DP343" i="5"/>
  <c r="DN343" i="5"/>
  <c r="DL343" i="5"/>
  <c r="DJ343" i="5"/>
  <c r="DH343" i="5"/>
  <c r="DF343" i="5"/>
  <c r="DD343" i="5"/>
  <c r="AC343" i="5"/>
  <c r="AZ343" i="5" s="1"/>
  <c r="ER342" i="5"/>
  <c r="EP342" i="5"/>
  <c r="EN342" i="5"/>
  <c r="EL342" i="5"/>
  <c r="EJ342" i="5"/>
  <c r="EH342" i="5"/>
  <c r="EF342" i="5"/>
  <c r="ED342" i="5"/>
  <c r="EB342" i="5"/>
  <c r="DZ342" i="5"/>
  <c r="DX342" i="5"/>
  <c r="DV342" i="5"/>
  <c r="DT342" i="5"/>
  <c r="DR342" i="5"/>
  <c r="DP342" i="5"/>
  <c r="DN342" i="5"/>
  <c r="DL342" i="5"/>
  <c r="DJ342" i="5"/>
  <c r="DH342" i="5"/>
  <c r="DF342" i="5"/>
  <c r="DD342" i="5"/>
  <c r="AF342" i="5"/>
  <c r="AC342" i="5"/>
  <c r="N342" i="5" s="1"/>
  <c r="ER341" i="5"/>
  <c r="EP341" i="5"/>
  <c r="EN341" i="5"/>
  <c r="EL341" i="5"/>
  <c r="EJ341" i="5"/>
  <c r="EH341" i="5"/>
  <c r="EF341" i="5"/>
  <c r="ED341" i="5"/>
  <c r="EB341" i="5"/>
  <c r="DZ341" i="5"/>
  <c r="DX341" i="5"/>
  <c r="DV341" i="5"/>
  <c r="DT341" i="5"/>
  <c r="DR341" i="5"/>
  <c r="DP341" i="5"/>
  <c r="DN341" i="5"/>
  <c r="DL341" i="5"/>
  <c r="DJ341" i="5"/>
  <c r="DH341" i="5"/>
  <c r="DF341" i="5"/>
  <c r="DD341" i="5"/>
  <c r="AC341" i="5"/>
  <c r="Z341" i="5" s="1"/>
  <c r="ER340" i="5"/>
  <c r="EP340" i="5"/>
  <c r="EN340" i="5"/>
  <c r="EL340" i="5"/>
  <c r="EJ340" i="5"/>
  <c r="EH340" i="5"/>
  <c r="EF340" i="5"/>
  <c r="ED340" i="5"/>
  <c r="EB340" i="5"/>
  <c r="DZ340" i="5"/>
  <c r="DX340" i="5"/>
  <c r="DV340" i="5"/>
  <c r="DT340" i="5"/>
  <c r="DR340" i="5"/>
  <c r="DP340" i="5"/>
  <c r="DN340" i="5"/>
  <c r="DL340" i="5"/>
  <c r="DJ340" i="5"/>
  <c r="DH340" i="5"/>
  <c r="DF340" i="5"/>
  <c r="DD340" i="5"/>
  <c r="BT340" i="5"/>
  <c r="AC340" i="5"/>
  <c r="ER339" i="5"/>
  <c r="EP339" i="5"/>
  <c r="EN339" i="5"/>
  <c r="EL339" i="5"/>
  <c r="EJ339" i="5"/>
  <c r="EH339" i="5"/>
  <c r="EF339" i="5"/>
  <c r="ED339" i="5"/>
  <c r="EB339" i="5"/>
  <c r="DZ339" i="5"/>
  <c r="DX339" i="5"/>
  <c r="DV339" i="5"/>
  <c r="DT339" i="5"/>
  <c r="DR339" i="5"/>
  <c r="DP339" i="5"/>
  <c r="DN339" i="5"/>
  <c r="DL339" i="5"/>
  <c r="DJ339" i="5"/>
  <c r="DH339" i="5"/>
  <c r="DF339" i="5"/>
  <c r="DD339" i="5"/>
  <c r="AC339" i="5"/>
  <c r="N339" i="5" s="1"/>
  <c r="ER338" i="5"/>
  <c r="EP338" i="5"/>
  <c r="EN338" i="5"/>
  <c r="EL338" i="5"/>
  <c r="EJ338" i="5"/>
  <c r="EH338" i="5"/>
  <c r="EF338" i="5"/>
  <c r="ED338" i="5"/>
  <c r="EB338" i="5"/>
  <c r="DZ338" i="5"/>
  <c r="DX338" i="5"/>
  <c r="DV338" i="5"/>
  <c r="DT338" i="5"/>
  <c r="DR338" i="5"/>
  <c r="DP338" i="5"/>
  <c r="DN338" i="5"/>
  <c r="DL338" i="5"/>
  <c r="DJ338" i="5"/>
  <c r="DH338" i="5"/>
  <c r="DF338" i="5"/>
  <c r="DD338" i="5"/>
  <c r="AC338" i="5"/>
  <c r="N338" i="5" s="1"/>
  <c r="ER337" i="5"/>
  <c r="EP337" i="5"/>
  <c r="EN337" i="5"/>
  <c r="EL337" i="5"/>
  <c r="EJ337" i="5"/>
  <c r="EH337" i="5"/>
  <c r="EF337" i="5"/>
  <c r="ED337" i="5"/>
  <c r="EB337" i="5"/>
  <c r="DZ337" i="5"/>
  <c r="DX337" i="5"/>
  <c r="DV337" i="5"/>
  <c r="DT337" i="5"/>
  <c r="DR337" i="5"/>
  <c r="DP337" i="5"/>
  <c r="DN337" i="5"/>
  <c r="DL337" i="5"/>
  <c r="DJ337" i="5"/>
  <c r="DH337" i="5"/>
  <c r="DF337" i="5"/>
  <c r="DD337" i="5"/>
  <c r="AV337" i="5"/>
  <c r="AJ337" i="5"/>
  <c r="AD337" i="5"/>
  <c r="AC337" i="5"/>
  <c r="R337" i="5" s="1"/>
  <c r="ER336" i="5"/>
  <c r="EP336" i="5"/>
  <c r="EN336" i="5"/>
  <c r="EL336" i="5"/>
  <c r="EJ336" i="5"/>
  <c r="EH336" i="5"/>
  <c r="EF336" i="5"/>
  <c r="ED336" i="5"/>
  <c r="EB336" i="5"/>
  <c r="DZ336" i="5"/>
  <c r="DX336" i="5"/>
  <c r="DV336" i="5"/>
  <c r="DT336" i="5"/>
  <c r="DR336" i="5"/>
  <c r="DP336" i="5"/>
  <c r="DN336" i="5"/>
  <c r="DL336" i="5"/>
  <c r="DJ336" i="5"/>
  <c r="DH336" i="5"/>
  <c r="DF336" i="5"/>
  <c r="DD336" i="5"/>
  <c r="AC336" i="5"/>
  <c r="AZ336" i="5" s="1"/>
  <c r="ER335" i="5"/>
  <c r="EP335" i="5"/>
  <c r="EN335" i="5"/>
  <c r="EL335" i="5"/>
  <c r="EJ335" i="5"/>
  <c r="EH335" i="5"/>
  <c r="EF335" i="5"/>
  <c r="ED335" i="5"/>
  <c r="EB335" i="5"/>
  <c r="DZ335" i="5"/>
  <c r="DX335" i="5"/>
  <c r="DV335" i="5"/>
  <c r="DT335" i="5"/>
  <c r="DR335" i="5"/>
  <c r="DP335" i="5"/>
  <c r="DN335" i="5"/>
  <c r="DL335" i="5"/>
  <c r="DJ335" i="5"/>
  <c r="DH335" i="5"/>
  <c r="DF335" i="5"/>
  <c r="DD335" i="5"/>
  <c r="AC335" i="5"/>
  <c r="ER334" i="5"/>
  <c r="EP334" i="5"/>
  <c r="EN334" i="5"/>
  <c r="EL334" i="5"/>
  <c r="EJ334" i="5"/>
  <c r="EH334" i="5"/>
  <c r="EF334" i="5"/>
  <c r="ED334" i="5"/>
  <c r="EB334" i="5"/>
  <c r="DZ334" i="5"/>
  <c r="DX334" i="5"/>
  <c r="DV334" i="5"/>
  <c r="DT334" i="5"/>
  <c r="DR334" i="5"/>
  <c r="DP334" i="5"/>
  <c r="DN334" i="5"/>
  <c r="DL334" i="5"/>
  <c r="DJ334" i="5"/>
  <c r="DH334" i="5"/>
  <c r="DF334" i="5"/>
  <c r="DD334" i="5"/>
  <c r="AC334" i="5"/>
  <c r="BP334" i="5" s="1"/>
  <c r="ER333" i="5"/>
  <c r="EP333" i="5"/>
  <c r="EN333" i="5"/>
  <c r="EL333" i="5"/>
  <c r="EJ333" i="5"/>
  <c r="EH333" i="5"/>
  <c r="EF333" i="5"/>
  <c r="ED333" i="5"/>
  <c r="EB333" i="5"/>
  <c r="DZ333" i="5"/>
  <c r="DX333" i="5"/>
  <c r="DV333" i="5"/>
  <c r="DT333" i="5"/>
  <c r="DR333" i="5"/>
  <c r="DP333" i="5"/>
  <c r="DN333" i="5"/>
  <c r="DL333" i="5"/>
  <c r="DJ333" i="5"/>
  <c r="DH333" i="5"/>
  <c r="DF333" i="5"/>
  <c r="DD333" i="5"/>
  <c r="AC333" i="5"/>
  <c r="ER332" i="5"/>
  <c r="EP332" i="5"/>
  <c r="EN332" i="5"/>
  <c r="EL332" i="5"/>
  <c r="EJ332" i="5"/>
  <c r="EH332" i="5"/>
  <c r="EF332" i="5"/>
  <c r="ED332" i="5"/>
  <c r="EB332" i="5"/>
  <c r="DZ332" i="5"/>
  <c r="DX332" i="5"/>
  <c r="DV332" i="5"/>
  <c r="DT332" i="5"/>
  <c r="DR332" i="5"/>
  <c r="DP332" i="5"/>
  <c r="DN332" i="5"/>
  <c r="DL332" i="5"/>
  <c r="DJ332" i="5"/>
  <c r="DH332" i="5"/>
  <c r="DF332" i="5"/>
  <c r="DD332" i="5"/>
  <c r="AC332" i="5"/>
  <c r="AH332" i="5" s="1"/>
  <c r="ER331" i="5"/>
  <c r="EP331" i="5"/>
  <c r="EN331" i="5"/>
  <c r="EL331" i="5"/>
  <c r="EJ331" i="5"/>
  <c r="EH331" i="5"/>
  <c r="EF331" i="5"/>
  <c r="ED331" i="5"/>
  <c r="EB331" i="5"/>
  <c r="DZ331" i="5"/>
  <c r="DX331" i="5"/>
  <c r="DV331" i="5"/>
  <c r="DT331" i="5"/>
  <c r="DR331" i="5"/>
  <c r="DP331" i="5"/>
  <c r="DN331" i="5"/>
  <c r="DL331" i="5"/>
  <c r="DJ331" i="5"/>
  <c r="DH331" i="5"/>
  <c r="DF331" i="5"/>
  <c r="DD331" i="5"/>
  <c r="AC331" i="5"/>
  <c r="ER330" i="5"/>
  <c r="EP330" i="5"/>
  <c r="EN330" i="5"/>
  <c r="EL330" i="5"/>
  <c r="EJ330" i="5"/>
  <c r="EH330" i="5"/>
  <c r="EF330" i="5"/>
  <c r="ED330" i="5"/>
  <c r="EB330" i="5"/>
  <c r="DZ330" i="5"/>
  <c r="DX330" i="5"/>
  <c r="DV330" i="5"/>
  <c r="DT330" i="5"/>
  <c r="DR330" i="5"/>
  <c r="DP330" i="5"/>
  <c r="DN330" i="5"/>
  <c r="DL330" i="5"/>
  <c r="DJ330" i="5"/>
  <c r="DH330" i="5"/>
  <c r="DF330" i="5"/>
  <c r="DD330" i="5"/>
  <c r="W330" i="5"/>
  <c r="BP330" i="5" s="1"/>
  <c r="ER329" i="5"/>
  <c r="EP329" i="5"/>
  <c r="EN329" i="5"/>
  <c r="EL329" i="5"/>
  <c r="EJ329" i="5"/>
  <c r="EH329" i="5"/>
  <c r="EF329" i="5"/>
  <c r="ED329" i="5"/>
  <c r="EB329" i="5"/>
  <c r="DZ329" i="5"/>
  <c r="DX329" i="5"/>
  <c r="DV329" i="5"/>
  <c r="DT329" i="5"/>
  <c r="DR329" i="5"/>
  <c r="DP329" i="5"/>
  <c r="DN329" i="5"/>
  <c r="DL329" i="5"/>
  <c r="DJ329" i="5"/>
  <c r="DH329" i="5"/>
  <c r="DF329" i="5"/>
  <c r="DD329" i="5"/>
  <c r="W329" i="5"/>
  <c r="V329" i="5" s="1"/>
  <c r="ER328" i="5"/>
  <c r="EP328" i="5"/>
  <c r="EN328" i="5"/>
  <c r="EL328" i="5"/>
  <c r="EJ328" i="5"/>
  <c r="EH328" i="5"/>
  <c r="EF328" i="5"/>
  <c r="ED328" i="5"/>
  <c r="EB328" i="5"/>
  <c r="DZ328" i="5"/>
  <c r="DX328" i="5"/>
  <c r="DV328" i="5"/>
  <c r="DT328" i="5"/>
  <c r="DR328" i="5"/>
  <c r="DP328" i="5"/>
  <c r="DN328" i="5"/>
  <c r="DL328" i="5"/>
  <c r="DJ328" i="5"/>
  <c r="DH328" i="5"/>
  <c r="DF328" i="5"/>
  <c r="DD328" i="5"/>
  <c r="BT328" i="5"/>
  <c r="BR328" i="5"/>
  <c r="BP328" i="5"/>
  <c r="BN328" i="5"/>
  <c r="BL328" i="5"/>
  <c r="BJ328" i="5"/>
  <c r="BH328" i="5"/>
  <c r="BF328" i="5"/>
  <c r="BD328" i="5"/>
  <c r="BB328" i="5"/>
  <c r="AZ328" i="5"/>
  <c r="AX328" i="5"/>
  <c r="AV328" i="5"/>
  <c r="AT328" i="5"/>
  <c r="AR328" i="5"/>
  <c r="AP328" i="5"/>
  <c r="AN328" i="5"/>
  <c r="AL328" i="5"/>
  <c r="AJ328" i="5"/>
  <c r="AH328" i="5"/>
  <c r="AF328" i="5"/>
  <c r="AD328" i="5"/>
  <c r="AB328" i="5"/>
  <c r="Z328" i="5"/>
  <c r="X328" i="5"/>
  <c r="V328" i="5"/>
  <c r="T328" i="5"/>
  <c r="R328" i="5"/>
  <c r="P328" i="5"/>
  <c r="N328" i="5"/>
  <c r="ER327" i="5"/>
  <c r="EP327" i="5"/>
  <c r="EN327" i="5"/>
  <c r="EL327" i="5"/>
  <c r="EJ327" i="5"/>
  <c r="EH327" i="5"/>
  <c r="EF327" i="5"/>
  <c r="ED327" i="5"/>
  <c r="EB327" i="5"/>
  <c r="DZ327" i="5"/>
  <c r="DX327" i="5"/>
  <c r="DV327" i="5"/>
  <c r="DT327" i="5"/>
  <c r="DR327" i="5"/>
  <c r="DP327" i="5"/>
  <c r="DN327" i="5"/>
  <c r="DL327" i="5"/>
  <c r="DJ327" i="5"/>
  <c r="DH327" i="5"/>
  <c r="DF327" i="5"/>
  <c r="DD327" i="5"/>
  <c r="BT327" i="5"/>
  <c r="BR327" i="5"/>
  <c r="BP327" i="5"/>
  <c r="BN327" i="5"/>
  <c r="BL327" i="5"/>
  <c r="BJ327" i="5"/>
  <c r="BH327" i="5"/>
  <c r="BF327" i="5"/>
  <c r="BD327" i="5"/>
  <c r="BB327" i="5"/>
  <c r="AZ327" i="5"/>
  <c r="AX327" i="5"/>
  <c r="AV327" i="5"/>
  <c r="AT327" i="5"/>
  <c r="AR327" i="5"/>
  <c r="AP327" i="5"/>
  <c r="AN327" i="5"/>
  <c r="AL327" i="5"/>
  <c r="AJ327" i="5"/>
  <c r="AH327" i="5"/>
  <c r="AF327" i="5"/>
  <c r="AD327" i="5"/>
  <c r="AB327" i="5"/>
  <c r="Z327" i="5"/>
  <c r="X327" i="5"/>
  <c r="V327" i="5"/>
  <c r="T327" i="5"/>
  <c r="R327" i="5"/>
  <c r="P327" i="5"/>
  <c r="N327" i="5"/>
  <c r="ER326" i="5"/>
  <c r="EP326" i="5"/>
  <c r="EN326" i="5"/>
  <c r="EL326" i="5"/>
  <c r="EJ326" i="5"/>
  <c r="EH326" i="5"/>
  <c r="EF326" i="5"/>
  <c r="ED326" i="5"/>
  <c r="EB326" i="5"/>
  <c r="DZ326" i="5"/>
  <c r="DX326" i="5"/>
  <c r="DV326" i="5"/>
  <c r="DT326" i="5"/>
  <c r="DR326" i="5"/>
  <c r="DP326" i="5"/>
  <c r="DN326" i="5"/>
  <c r="DL326" i="5"/>
  <c r="DJ326" i="5"/>
  <c r="DH326" i="5"/>
  <c r="DF326" i="5"/>
  <c r="DD326" i="5"/>
  <c r="AC326" i="5"/>
  <c r="ER325" i="5"/>
  <c r="EP325" i="5"/>
  <c r="EN325" i="5"/>
  <c r="EL325" i="5"/>
  <c r="EJ325" i="5"/>
  <c r="EH325" i="5"/>
  <c r="EF325" i="5"/>
  <c r="ED325" i="5"/>
  <c r="EB325" i="5"/>
  <c r="DZ325" i="5"/>
  <c r="DX325" i="5"/>
  <c r="DV325" i="5"/>
  <c r="DT325" i="5"/>
  <c r="DR325" i="5"/>
  <c r="DP325" i="5"/>
  <c r="DN325" i="5"/>
  <c r="DL325" i="5"/>
  <c r="DJ325" i="5"/>
  <c r="DH325" i="5"/>
  <c r="DF325" i="5"/>
  <c r="DD325" i="5"/>
  <c r="AP325" i="5"/>
  <c r="AC325" i="5"/>
  <c r="ER324" i="5"/>
  <c r="EP324" i="5"/>
  <c r="EN324" i="5"/>
  <c r="EL324" i="5"/>
  <c r="EJ324" i="5"/>
  <c r="EH324" i="5"/>
  <c r="EF324" i="5"/>
  <c r="ED324" i="5"/>
  <c r="EB324" i="5"/>
  <c r="DZ324" i="5"/>
  <c r="DX324" i="5"/>
  <c r="DV324" i="5"/>
  <c r="DT324" i="5"/>
  <c r="DR324" i="5"/>
  <c r="DP324" i="5"/>
  <c r="DN324" i="5"/>
  <c r="DL324" i="5"/>
  <c r="DJ324" i="5"/>
  <c r="DH324" i="5"/>
  <c r="DF324" i="5"/>
  <c r="DD324" i="5"/>
  <c r="BT324" i="5"/>
  <c r="BR324" i="5"/>
  <c r="BP324" i="5"/>
  <c r="BN324" i="5"/>
  <c r="BL324" i="5"/>
  <c r="BJ324" i="5"/>
  <c r="BH324" i="5"/>
  <c r="BF324" i="5"/>
  <c r="BD324" i="5"/>
  <c r="BB324" i="5"/>
  <c r="AZ324" i="5"/>
  <c r="AX324" i="5"/>
  <c r="AV324" i="5"/>
  <c r="AT324" i="5"/>
  <c r="AR324" i="5"/>
  <c r="AP324" i="5"/>
  <c r="AN324" i="5"/>
  <c r="AL324" i="5"/>
  <c r="AJ324" i="5"/>
  <c r="AH324" i="5"/>
  <c r="AF324" i="5"/>
  <c r="AD324" i="5"/>
  <c r="AB324" i="5"/>
  <c r="Z324" i="5"/>
  <c r="X324" i="5"/>
  <c r="V324" i="5"/>
  <c r="T324" i="5"/>
  <c r="R324" i="5"/>
  <c r="P324" i="5"/>
  <c r="N324" i="5"/>
  <c r="ER323" i="5"/>
  <c r="EP323" i="5"/>
  <c r="EN323" i="5"/>
  <c r="EL323" i="5"/>
  <c r="EJ323" i="5"/>
  <c r="EH323" i="5"/>
  <c r="EF323" i="5"/>
  <c r="ED323" i="5"/>
  <c r="EB323" i="5"/>
  <c r="DZ323" i="5"/>
  <c r="DX323" i="5"/>
  <c r="DV323" i="5"/>
  <c r="DT323" i="5"/>
  <c r="DR323" i="5"/>
  <c r="DP323" i="5"/>
  <c r="DN323" i="5"/>
  <c r="DL323" i="5"/>
  <c r="DJ323" i="5"/>
  <c r="DH323" i="5"/>
  <c r="DF323" i="5"/>
  <c r="DD323" i="5"/>
  <c r="BT323" i="5"/>
  <c r="BR323" i="5"/>
  <c r="BP323" i="5"/>
  <c r="BN323" i="5"/>
  <c r="BL323" i="5"/>
  <c r="BJ323" i="5"/>
  <c r="BH323" i="5"/>
  <c r="BF323" i="5"/>
  <c r="BD323" i="5"/>
  <c r="BB323" i="5"/>
  <c r="AZ323" i="5"/>
  <c r="AX323" i="5"/>
  <c r="AV323" i="5"/>
  <c r="AT323" i="5"/>
  <c r="AR323" i="5"/>
  <c r="AP323" i="5"/>
  <c r="AN323" i="5"/>
  <c r="AL323" i="5"/>
  <c r="AJ323" i="5"/>
  <c r="AH323" i="5"/>
  <c r="AF323" i="5"/>
  <c r="AD323" i="5"/>
  <c r="AB323" i="5"/>
  <c r="Z323" i="5"/>
  <c r="X323" i="5"/>
  <c r="V323" i="5"/>
  <c r="T323" i="5"/>
  <c r="R323" i="5"/>
  <c r="P323" i="5"/>
  <c r="N323" i="5"/>
  <c r="ER322" i="5"/>
  <c r="EP322" i="5"/>
  <c r="EN322" i="5"/>
  <c r="EL322" i="5"/>
  <c r="EJ322" i="5"/>
  <c r="EH322" i="5"/>
  <c r="EF322" i="5"/>
  <c r="ED322" i="5"/>
  <c r="EB322" i="5"/>
  <c r="DZ322" i="5"/>
  <c r="DX322" i="5"/>
  <c r="DV322" i="5"/>
  <c r="DT322" i="5"/>
  <c r="DR322" i="5"/>
  <c r="DP322" i="5"/>
  <c r="DN322" i="5"/>
  <c r="DL322" i="5"/>
  <c r="DJ322" i="5"/>
  <c r="DH322" i="5"/>
  <c r="DF322" i="5"/>
  <c r="DD322" i="5"/>
  <c r="BT322" i="5"/>
  <c r="BR322" i="5"/>
  <c r="BP322" i="5"/>
  <c r="BN322" i="5"/>
  <c r="BL322" i="5"/>
  <c r="BJ322" i="5"/>
  <c r="BH322" i="5"/>
  <c r="BF322" i="5"/>
  <c r="BD322" i="5"/>
  <c r="BB322" i="5"/>
  <c r="AZ322" i="5"/>
  <c r="AX322" i="5"/>
  <c r="AV322" i="5"/>
  <c r="AT322" i="5"/>
  <c r="AR322" i="5"/>
  <c r="AP322" i="5"/>
  <c r="AN322" i="5"/>
  <c r="AL322" i="5"/>
  <c r="AJ322" i="5"/>
  <c r="AH322" i="5"/>
  <c r="AF322" i="5"/>
  <c r="AD322" i="5"/>
  <c r="AB322" i="5"/>
  <c r="Z322" i="5"/>
  <c r="X322" i="5"/>
  <c r="V322" i="5"/>
  <c r="T322" i="5"/>
  <c r="R322" i="5"/>
  <c r="P322" i="5"/>
  <c r="N322" i="5"/>
  <c r="ER321" i="5"/>
  <c r="EP321" i="5"/>
  <c r="EN321" i="5"/>
  <c r="EL321" i="5"/>
  <c r="EJ321" i="5"/>
  <c r="EH321" i="5"/>
  <c r="EF321" i="5"/>
  <c r="ED321" i="5"/>
  <c r="EB321" i="5"/>
  <c r="DZ321" i="5"/>
  <c r="DX321" i="5"/>
  <c r="DV321" i="5"/>
  <c r="DT321" i="5"/>
  <c r="DR321" i="5"/>
  <c r="DP321" i="5"/>
  <c r="DN321" i="5"/>
  <c r="DL321" i="5"/>
  <c r="DJ321" i="5"/>
  <c r="DH321" i="5"/>
  <c r="DF321" i="5"/>
  <c r="DD321" i="5"/>
  <c r="BT321" i="5"/>
  <c r="BR321" i="5"/>
  <c r="BP321" i="5"/>
  <c r="BN321" i="5"/>
  <c r="BL321" i="5"/>
  <c r="BJ321" i="5"/>
  <c r="BH321" i="5"/>
  <c r="BF321" i="5"/>
  <c r="BD321" i="5"/>
  <c r="BB321" i="5"/>
  <c r="AZ321" i="5"/>
  <c r="AX321" i="5"/>
  <c r="AV321" i="5"/>
  <c r="AT321" i="5"/>
  <c r="AR321" i="5"/>
  <c r="AP321" i="5"/>
  <c r="AN321" i="5"/>
  <c r="AL321" i="5"/>
  <c r="AJ321" i="5"/>
  <c r="AH321" i="5"/>
  <c r="AF321" i="5"/>
  <c r="AD321" i="5"/>
  <c r="AB321" i="5"/>
  <c r="Z321" i="5"/>
  <c r="X321" i="5"/>
  <c r="V321" i="5"/>
  <c r="T321" i="5"/>
  <c r="R321" i="5"/>
  <c r="P321" i="5"/>
  <c r="N321" i="5"/>
  <c r="ER320" i="5"/>
  <c r="EP320" i="5"/>
  <c r="EN320" i="5"/>
  <c r="EL320" i="5"/>
  <c r="EJ320" i="5"/>
  <c r="EH320" i="5"/>
  <c r="EF320" i="5"/>
  <c r="ED320" i="5"/>
  <c r="EB320" i="5"/>
  <c r="DZ320" i="5"/>
  <c r="DX320" i="5"/>
  <c r="DV320" i="5"/>
  <c r="DT320" i="5"/>
  <c r="DR320" i="5"/>
  <c r="DP320" i="5"/>
  <c r="DN320" i="5"/>
  <c r="DL320" i="5"/>
  <c r="DJ320" i="5"/>
  <c r="DH320" i="5"/>
  <c r="DF320" i="5"/>
  <c r="DD320" i="5"/>
  <c r="BT320" i="5"/>
  <c r="BR320" i="5"/>
  <c r="BP320" i="5"/>
  <c r="BN320" i="5"/>
  <c r="BL320" i="5"/>
  <c r="BJ320" i="5"/>
  <c r="BH320" i="5"/>
  <c r="BF320" i="5"/>
  <c r="BD320" i="5"/>
  <c r="BB320" i="5"/>
  <c r="AZ320" i="5"/>
  <c r="AX320" i="5"/>
  <c r="AV320" i="5"/>
  <c r="AT320" i="5"/>
  <c r="AR320" i="5"/>
  <c r="AP320" i="5"/>
  <c r="AN320" i="5"/>
  <c r="AL320" i="5"/>
  <c r="AJ320" i="5"/>
  <c r="AH320" i="5"/>
  <c r="AF320" i="5"/>
  <c r="AD320" i="5"/>
  <c r="AB320" i="5"/>
  <c r="Z320" i="5"/>
  <c r="X320" i="5"/>
  <c r="V320" i="5"/>
  <c r="T320" i="5"/>
  <c r="R320" i="5"/>
  <c r="P320" i="5"/>
  <c r="N320" i="5"/>
  <c r="ER319" i="5"/>
  <c r="EP319" i="5"/>
  <c r="EN319" i="5"/>
  <c r="EL319" i="5"/>
  <c r="EJ319" i="5"/>
  <c r="EH319" i="5"/>
  <c r="EF319" i="5"/>
  <c r="ED319" i="5"/>
  <c r="EB319" i="5"/>
  <c r="DZ319" i="5"/>
  <c r="DX319" i="5"/>
  <c r="DV319" i="5"/>
  <c r="DT319" i="5"/>
  <c r="DR319" i="5"/>
  <c r="DP319" i="5"/>
  <c r="DN319" i="5"/>
  <c r="DL319" i="5"/>
  <c r="DJ319" i="5"/>
  <c r="DH319" i="5"/>
  <c r="DF319" i="5"/>
  <c r="DD319" i="5"/>
  <c r="AC319" i="5"/>
  <c r="ER318" i="5"/>
  <c r="EP318" i="5"/>
  <c r="EN318" i="5"/>
  <c r="EL318" i="5"/>
  <c r="EJ318" i="5"/>
  <c r="EH318" i="5"/>
  <c r="EF318" i="5"/>
  <c r="ED318" i="5"/>
  <c r="EB318" i="5"/>
  <c r="DZ318" i="5"/>
  <c r="DX318" i="5"/>
  <c r="DV318" i="5"/>
  <c r="DT318" i="5"/>
  <c r="DR318" i="5"/>
  <c r="DP318" i="5"/>
  <c r="DN318" i="5"/>
  <c r="DL318" i="5"/>
  <c r="DJ318" i="5"/>
  <c r="DH318" i="5"/>
  <c r="DF318" i="5"/>
  <c r="DD318" i="5"/>
  <c r="AL318" i="5"/>
  <c r="AC318" i="5"/>
  <c r="ER317" i="5"/>
  <c r="EP317" i="5"/>
  <c r="EN317" i="5"/>
  <c r="EL317" i="5"/>
  <c r="EJ317" i="5"/>
  <c r="EH317" i="5"/>
  <c r="EF317" i="5"/>
  <c r="ED317" i="5"/>
  <c r="EB317" i="5"/>
  <c r="DZ317" i="5"/>
  <c r="DX317" i="5"/>
  <c r="DV317" i="5"/>
  <c r="DT317" i="5"/>
  <c r="DR317" i="5"/>
  <c r="DP317" i="5"/>
  <c r="DN317" i="5"/>
  <c r="DL317" i="5"/>
  <c r="DJ317" i="5"/>
  <c r="DH317" i="5"/>
  <c r="DF317" i="5"/>
  <c r="DD317" i="5"/>
  <c r="AC317" i="5"/>
  <c r="ER316" i="5"/>
  <c r="EP316" i="5"/>
  <c r="EN316" i="5"/>
  <c r="EL316" i="5"/>
  <c r="EJ316" i="5"/>
  <c r="EH316" i="5"/>
  <c r="EF316" i="5"/>
  <c r="ED316" i="5"/>
  <c r="EB316" i="5"/>
  <c r="DZ316" i="5"/>
  <c r="DX316" i="5"/>
  <c r="DV316" i="5"/>
  <c r="DT316" i="5"/>
  <c r="DR316" i="5"/>
  <c r="DP316" i="5"/>
  <c r="DN316" i="5"/>
  <c r="DL316" i="5"/>
  <c r="DJ316" i="5"/>
  <c r="DH316" i="5"/>
  <c r="DF316" i="5"/>
  <c r="DD316" i="5"/>
  <c r="AC316" i="5"/>
  <c r="ER315" i="5"/>
  <c r="EP315" i="5"/>
  <c r="EN315" i="5"/>
  <c r="EL315" i="5"/>
  <c r="EJ315" i="5"/>
  <c r="EH315" i="5"/>
  <c r="EF315" i="5"/>
  <c r="ED315" i="5"/>
  <c r="EB315" i="5"/>
  <c r="DZ315" i="5"/>
  <c r="DX315" i="5"/>
  <c r="DV315" i="5"/>
  <c r="DT315" i="5"/>
  <c r="DR315" i="5"/>
  <c r="DP315" i="5"/>
  <c r="DN315" i="5"/>
  <c r="DL315" i="5"/>
  <c r="DJ315" i="5"/>
  <c r="DH315" i="5"/>
  <c r="DF315" i="5"/>
  <c r="DD315" i="5"/>
  <c r="AR315" i="5"/>
  <c r="AC315" i="5"/>
  <c r="BR315" i="5" s="1"/>
  <c r="ER314" i="5"/>
  <c r="EP314" i="5"/>
  <c r="EN314" i="5"/>
  <c r="EL314" i="5"/>
  <c r="EJ314" i="5"/>
  <c r="EH314" i="5"/>
  <c r="EF314" i="5"/>
  <c r="ED314" i="5"/>
  <c r="EB314" i="5"/>
  <c r="DZ314" i="5"/>
  <c r="DX314" i="5"/>
  <c r="DV314" i="5"/>
  <c r="DT314" i="5"/>
  <c r="DR314" i="5"/>
  <c r="DP314" i="5"/>
  <c r="DN314" i="5"/>
  <c r="DL314" i="5"/>
  <c r="DJ314" i="5"/>
  <c r="DH314" i="5"/>
  <c r="DF314" i="5"/>
  <c r="DD314" i="5"/>
  <c r="AC314" i="5"/>
  <c r="ER313" i="5"/>
  <c r="EP313" i="5"/>
  <c r="EN313" i="5"/>
  <c r="EL313" i="5"/>
  <c r="EJ313" i="5"/>
  <c r="EH313" i="5"/>
  <c r="EF313" i="5"/>
  <c r="ED313" i="5"/>
  <c r="EB313" i="5"/>
  <c r="DZ313" i="5"/>
  <c r="DX313" i="5"/>
  <c r="DV313" i="5"/>
  <c r="DT313" i="5"/>
  <c r="DR313" i="5"/>
  <c r="DP313" i="5"/>
  <c r="DN313" i="5"/>
  <c r="DL313" i="5"/>
  <c r="DJ313" i="5"/>
  <c r="DH313" i="5"/>
  <c r="DF313" i="5"/>
  <c r="DD313" i="5"/>
  <c r="AC313" i="5"/>
  <c r="ER312" i="5"/>
  <c r="EP312" i="5"/>
  <c r="EN312" i="5"/>
  <c r="EL312" i="5"/>
  <c r="EJ312" i="5"/>
  <c r="EH312" i="5"/>
  <c r="EF312" i="5"/>
  <c r="ED312" i="5"/>
  <c r="EB312" i="5"/>
  <c r="DZ312" i="5"/>
  <c r="DX312" i="5"/>
  <c r="DV312" i="5"/>
  <c r="DT312" i="5"/>
  <c r="DR312" i="5"/>
  <c r="DP312" i="5"/>
  <c r="DN312" i="5"/>
  <c r="DL312" i="5"/>
  <c r="DJ312" i="5"/>
  <c r="DH312" i="5"/>
  <c r="DF312" i="5"/>
  <c r="DD312" i="5"/>
  <c r="AC312" i="5"/>
  <c r="AX312" i="5" s="1"/>
  <c r="ER311" i="5"/>
  <c r="EP311" i="5"/>
  <c r="EN311" i="5"/>
  <c r="EL311" i="5"/>
  <c r="EJ311" i="5"/>
  <c r="EH311" i="5"/>
  <c r="EF311" i="5"/>
  <c r="ED311" i="5"/>
  <c r="EB311" i="5"/>
  <c r="DZ311" i="5"/>
  <c r="DX311" i="5"/>
  <c r="DV311" i="5"/>
  <c r="DT311" i="5"/>
  <c r="DR311" i="5"/>
  <c r="DP311" i="5"/>
  <c r="DN311" i="5"/>
  <c r="DL311" i="5"/>
  <c r="DJ311" i="5"/>
  <c r="DH311" i="5"/>
  <c r="DF311" i="5"/>
  <c r="DD311" i="5"/>
  <c r="AP311" i="5"/>
  <c r="AC311" i="5"/>
  <c r="X311" i="5" s="1"/>
  <c r="ER310" i="5"/>
  <c r="EP310" i="5"/>
  <c r="EN310" i="5"/>
  <c r="EL310" i="5"/>
  <c r="EJ310" i="5"/>
  <c r="EH310" i="5"/>
  <c r="EF310" i="5"/>
  <c r="ED310" i="5"/>
  <c r="EB310" i="5"/>
  <c r="DZ310" i="5"/>
  <c r="DX310" i="5"/>
  <c r="DV310" i="5"/>
  <c r="DT310" i="5"/>
  <c r="DR310" i="5"/>
  <c r="DP310" i="5"/>
  <c r="DN310" i="5"/>
  <c r="DL310" i="5"/>
  <c r="DJ310" i="5"/>
  <c r="DH310" i="5"/>
  <c r="DF310" i="5"/>
  <c r="DD310" i="5"/>
  <c r="AC310" i="5"/>
  <c r="BL310" i="5" s="1"/>
  <c r="ER309" i="5"/>
  <c r="EP309" i="5"/>
  <c r="EN309" i="5"/>
  <c r="EL309" i="5"/>
  <c r="EJ309" i="5"/>
  <c r="EH309" i="5"/>
  <c r="EF309" i="5"/>
  <c r="ED309" i="5"/>
  <c r="EB309" i="5"/>
  <c r="DZ309" i="5"/>
  <c r="DX309" i="5"/>
  <c r="DV309" i="5"/>
  <c r="DT309" i="5"/>
  <c r="DR309" i="5"/>
  <c r="DP309" i="5"/>
  <c r="DN309" i="5"/>
  <c r="DL309" i="5"/>
  <c r="DJ309" i="5"/>
  <c r="DH309" i="5"/>
  <c r="DF309" i="5"/>
  <c r="DD309" i="5"/>
  <c r="W309" i="5"/>
  <c r="ER308" i="5"/>
  <c r="EP308" i="5"/>
  <c r="EN308" i="5"/>
  <c r="EL308" i="5"/>
  <c r="EJ308" i="5"/>
  <c r="EH308" i="5"/>
  <c r="EF308" i="5"/>
  <c r="ED308" i="5"/>
  <c r="EB308" i="5"/>
  <c r="DZ308" i="5"/>
  <c r="DX308" i="5"/>
  <c r="DV308" i="5"/>
  <c r="DT308" i="5"/>
  <c r="DR308" i="5"/>
  <c r="DP308" i="5"/>
  <c r="DN308" i="5"/>
  <c r="DL308" i="5"/>
  <c r="DJ308" i="5"/>
  <c r="DH308" i="5"/>
  <c r="DF308" i="5"/>
  <c r="DD308" i="5"/>
  <c r="W308" i="5"/>
  <c r="ER307" i="5"/>
  <c r="EP307" i="5"/>
  <c r="EN307" i="5"/>
  <c r="EL307" i="5"/>
  <c r="EJ307" i="5"/>
  <c r="EH307" i="5"/>
  <c r="EF307" i="5"/>
  <c r="ED307" i="5"/>
  <c r="EB307" i="5"/>
  <c r="DZ307" i="5"/>
  <c r="DX307" i="5"/>
  <c r="DV307" i="5"/>
  <c r="DT307" i="5"/>
  <c r="DR307" i="5"/>
  <c r="DP307" i="5"/>
  <c r="DN307" i="5"/>
  <c r="DL307" i="5"/>
  <c r="DJ307" i="5"/>
  <c r="DH307" i="5"/>
  <c r="DF307" i="5"/>
  <c r="DD307" i="5"/>
  <c r="W307" i="5"/>
  <c r="V307" i="5"/>
  <c r="ER306" i="5"/>
  <c r="EP306" i="5"/>
  <c r="EN306" i="5"/>
  <c r="EL306" i="5"/>
  <c r="EJ306" i="5"/>
  <c r="EH306" i="5"/>
  <c r="EF306" i="5"/>
  <c r="ED306" i="5"/>
  <c r="EB306" i="5"/>
  <c r="DZ306" i="5"/>
  <c r="DX306" i="5"/>
  <c r="DV306" i="5"/>
  <c r="DT306" i="5"/>
  <c r="DR306" i="5"/>
  <c r="DP306" i="5"/>
  <c r="DN306" i="5"/>
  <c r="DL306" i="5"/>
  <c r="DJ306" i="5"/>
  <c r="DH306" i="5"/>
  <c r="DF306" i="5"/>
  <c r="DD306" i="5"/>
  <c r="BT306" i="5"/>
  <c r="BR306" i="5"/>
  <c r="BP306" i="5"/>
  <c r="BN306" i="5"/>
  <c r="BL306" i="5"/>
  <c r="BJ306" i="5"/>
  <c r="BH306" i="5"/>
  <c r="BF306" i="5"/>
  <c r="BD306" i="5"/>
  <c r="BB306" i="5"/>
  <c r="AZ306" i="5"/>
  <c r="AX306" i="5"/>
  <c r="AV306" i="5"/>
  <c r="AT306" i="5"/>
  <c r="AR306" i="5"/>
  <c r="AP306" i="5"/>
  <c r="AN306" i="5"/>
  <c r="AL306" i="5"/>
  <c r="AJ306" i="5"/>
  <c r="AH306" i="5"/>
  <c r="AF306" i="5"/>
  <c r="AD306" i="5"/>
  <c r="AB306" i="5"/>
  <c r="Z306" i="5"/>
  <c r="X306" i="5"/>
  <c r="V306" i="5"/>
  <c r="T306" i="5"/>
  <c r="R306" i="5"/>
  <c r="P306" i="5"/>
  <c r="N306" i="5"/>
  <c r="ER305" i="5"/>
  <c r="EP305" i="5"/>
  <c r="EN305" i="5"/>
  <c r="EL305" i="5"/>
  <c r="EJ305" i="5"/>
  <c r="EH305" i="5"/>
  <c r="EF305" i="5"/>
  <c r="ED305" i="5"/>
  <c r="EB305" i="5"/>
  <c r="DZ305" i="5"/>
  <c r="DX305" i="5"/>
  <c r="DV305" i="5"/>
  <c r="DT305" i="5"/>
  <c r="DR305" i="5"/>
  <c r="DP305" i="5"/>
  <c r="DN305" i="5"/>
  <c r="DL305" i="5"/>
  <c r="DJ305" i="5"/>
  <c r="DH305" i="5"/>
  <c r="DF305" i="5"/>
  <c r="DD305" i="5"/>
  <c r="BT305" i="5"/>
  <c r="BR305" i="5"/>
  <c r="BP305" i="5"/>
  <c r="BN305" i="5"/>
  <c r="BL305" i="5"/>
  <c r="BJ305" i="5"/>
  <c r="BH305" i="5"/>
  <c r="BF305" i="5"/>
  <c r="BD305" i="5"/>
  <c r="BB305" i="5"/>
  <c r="AZ305" i="5"/>
  <c r="AX305" i="5"/>
  <c r="AV305" i="5"/>
  <c r="AT305" i="5"/>
  <c r="AR305" i="5"/>
  <c r="AP305" i="5"/>
  <c r="AN305" i="5"/>
  <c r="AL305" i="5"/>
  <c r="AJ305" i="5"/>
  <c r="AH305" i="5"/>
  <c r="AF305" i="5"/>
  <c r="AD305" i="5"/>
  <c r="AB305" i="5"/>
  <c r="Z305" i="5"/>
  <c r="X305" i="5"/>
  <c r="V305" i="5"/>
  <c r="T305" i="5"/>
  <c r="R305" i="5"/>
  <c r="P305" i="5"/>
  <c r="N305" i="5"/>
  <c r="ER304" i="5"/>
  <c r="EP304" i="5"/>
  <c r="EN304" i="5"/>
  <c r="EL304" i="5"/>
  <c r="EJ304" i="5"/>
  <c r="EH304" i="5"/>
  <c r="EF304" i="5"/>
  <c r="ED304" i="5"/>
  <c r="EB304" i="5"/>
  <c r="DZ304" i="5"/>
  <c r="DX304" i="5"/>
  <c r="DV304" i="5"/>
  <c r="DT304" i="5"/>
  <c r="DR304" i="5"/>
  <c r="DP304" i="5"/>
  <c r="DN304" i="5"/>
  <c r="DL304" i="5"/>
  <c r="DJ304" i="5"/>
  <c r="DH304" i="5"/>
  <c r="DF304" i="5"/>
  <c r="DD304" i="5"/>
  <c r="BT304" i="5"/>
  <c r="BR304" i="5"/>
  <c r="BP304" i="5"/>
  <c r="BN304" i="5"/>
  <c r="BL304" i="5"/>
  <c r="BJ304" i="5"/>
  <c r="BH304" i="5"/>
  <c r="BF304" i="5"/>
  <c r="BD304" i="5"/>
  <c r="BB304" i="5"/>
  <c r="AZ304" i="5"/>
  <c r="AX304" i="5"/>
  <c r="AV304" i="5"/>
  <c r="AT304" i="5"/>
  <c r="AR304" i="5"/>
  <c r="AP304" i="5"/>
  <c r="AN304" i="5"/>
  <c r="AL304" i="5"/>
  <c r="AJ304" i="5"/>
  <c r="AH304" i="5"/>
  <c r="AF304" i="5"/>
  <c r="AD304" i="5"/>
  <c r="AB304" i="5"/>
  <c r="Z304" i="5"/>
  <c r="X304" i="5"/>
  <c r="V304" i="5"/>
  <c r="T304" i="5"/>
  <c r="R304" i="5"/>
  <c r="P304" i="5"/>
  <c r="N304" i="5"/>
  <c r="ER303" i="5"/>
  <c r="EP303" i="5"/>
  <c r="EN303" i="5"/>
  <c r="EL303" i="5"/>
  <c r="EJ303" i="5"/>
  <c r="EH303" i="5"/>
  <c r="EF303" i="5"/>
  <c r="ED303" i="5"/>
  <c r="EB303" i="5"/>
  <c r="DZ303" i="5"/>
  <c r="DX303" i="5"/>
  <c r="DV303" i="5"/>
  <c r="DT303" i="5"/>
  <c r="DR303" i="5"/>
  <c r="DP303" i="5"/>
  <c r="DN303" i="5"/>
  <c r="DL303" i="5"/>
  <c r="DJ303" i="5"/>
  <c r="DH303" i="5"/>
  <c r="DF303" i="5"/>
  <c r="DD303" i="5"/>
  <c r="AC303" i="5"/>
  <c r="AB303" i="5" s="1"/>
  <c r="ER302" i="5"/>
  <c r="EP302" i="5"/>
  <c r="EN302" i="5"/>
  <c r="EL302" i="5"/>
  <c r="EJ302" i="5"/>
  <c r="EH302" i="5"/>
  <c r="EF302" i="5"/>
  <c r="ED302" i="5"/>
  <c r="EB302" i="5"/>
  <c r="DZ302" i="5"/>
  <c r="DX302" i="5"/>
  <c r="DV302" i="5"/>
  <c r="DT302" i="5"/>
  <c r="DR302" i="5"/>
  <c r="DP302" i="5"/>
  <c r="DN302" i="5"/>
  <c r="DL302" i="5"/>
  <c r="DJ302" i="5"/>
  <c r="DH302" i="5"/>
  <c r="DF302" i="5"/>
  <c r="DD302" i="5"/>
  <c r="AC302" i="5"/>
  <c r="ER301" i="5"/>
  <c r="EP301" i="5"/>
  <c r="EN301" i="5"/>
  <c r="EL301" i="5"/>
  <c r="EJ301" i="5"/>
  <c r="EH301" i="5"/>
  <c r="EF301" i="5"/>
  <c r="ED301" i="5"/>
  <c r="EB301" i="5"/>
  <c r="DZ301" i="5"/>
  <c r="DX301" i="5"/>
  <c r="DV301" i="5"/>
  <c r="DT301" i="5"/>
  <c r="DR301" i="5"/>
  <c r="DP301" i="5"/>
  <c r="DN301" i="5"/>
  <c r="DL301" i="5"/>
  <c r="DJ301" i="5"/>
  <c r="DH301" i="5"/>
  <c r="DF301" i="5"/>
  <c r="DD301" i="5"/>
  <c r="AN301" i="5"/>
  <c r="AC301" i="5"/>
  <c r="R301" i="5" s="1"/>
  <c r="ER300" i="5"/>
  <c r="EP300" i="5"/>
  <c r="EN300" i="5"/>
  <c r="EL300" i="5"/>
  <c r="EJ300" i="5"/>
  <c r="EH300" i="5"/>
  <c r="EF300" i="5"/>
  <c r="ED300" i="5"/>
  <c r="EB300" i="5"/>
  <c r="DZ300" i="5"/>
  <c r="DX300" i="5"/>
  <c r="DV300" i="5"/>
  <c r="DT300" i="5"/>
  <c r="DR300" i="5"/>
  <c r="DP300" i="5"/>
  <c r="DN300" i="5"/>
  <c r="DL300" i="5"/>
  <c r="DJ300" i="5"/>
  <c r="DH300" i="5"/>
  <c r="DF300" i="5"/>
  <c r="DD300" i="5"/>
  <c r="AH300" i="5"/>
  <c r="AD300" i="5"/>
  <c r="AC300" i="5"/>
  <c r="V300" i="5" s="1"/>
  <c r="T300" i="5"/>
  <c r="ER299" i="5"/>
  <c r="EP299" i="5"/>
  <c r="EN299" i="5"/>
  <c r="EL299" i="5"/>
  <c r="EJ299" i="5"/>
  <c r="EH299" i="5"/>
  <c r="EF299" i="5"/>
  <c r="ED299" i="5"/>
  <c r="EB299" i="5"/>
  <c r="DZ299" i="5"/>
  <c r="DX299" i="5"/>
  <c r="DV299" i="5"/>
  <c r="DT299" i="5"/>
  <c r="DR299" i="5"/>
  <c r="DP299" i="5"/>
  <c r="DN299" i="5"/>
  <c r="DL299" i="5"/>
  <c r="DJ299" i="5"/>
  <c r="DH299" i="5"/>
  <c r="DF299" i="5"/>
  <c r="DD299" i="5"/>
  <c r="AN299" i="5"/>
  <c r="AC299" i="5"/>
  <c r="BL299" i="5" s="1"/>
  <c r="ER298" i="5"/>
  <c r="EP298" i="5"/>
  <c r="EN298" i="5"/>
  <c r="EL298" i="5"/>
  <c r="EJ298" i="5"/>
  <c r="EH298" i="5"/>
  <c r="EF298" i="5"/>
  <c r="ED298" i="5"/>
  <c r="EB298" i="5"/>
  <c r="DZ298" i="5"/>
  <c r="DX298" i="5"/>
  <c r="DV298" i="5"/>
  <c r="DT298" i="5"/>
  <c r="DR298" i="5"/>
  <c r="DP298" i="5"/>
  <c r="DN298" i="5"/>
  <c r="DL298" i="5"/>
  <c r="DJ298" i="5"/>
  <c r="DH298" i="5"/>
  <c r="DF298" i="5"/>
  <c r="DD298" i="5"/>
  <c r="BL298" i="5"/>
  <c r="AZ298" i="5"/>
  <c r="AT298" i="5"/>
  <c r="AJ298" i="5"/>
  <c r="AD298" i="5"/>
  <c r="AC298" i="5"/>
  <c r="BP298" i="5" s="1"/>
  <c r="R298" i="5"/>
  <c r="ER297" i="5"/>
  <c r="EP297" i="5"/>
  <c r="EN297" i="5"/>
  <c r="EL297" i="5"/>
  <c r="EJ297" i="5"/>
  <c r="EH297" i="5"/>
  <c r="EF297" i="5"/>
  <c r="ED297" i="5"/>
  <c r="EB297" i="5"/>
  <c r="DZ297" i="5"/>
  <c r="DX297" i="5"/>
  <c r="DV297" i="5"/>
  <c r="DT297" i="5"/>
  <c r="DR297" i="5"/>
  <c r="DP297" i="5"/>
  <c r="DN297" i="5"/>
  <c r="DL297" i="5"/>
  <c r="DJ297" i="5"/>
  <c r="DH297" i="5"/>
  <c r="DF297" i="5"/>
  <c r="DD297" i="5"/>
  <c r="AC297" i="5"/>
  <c r="DC296" i="5"/>
  <c r="EP296" i="5" s="1"/>
  <c r="BT296" i="5"/>
  <c r="BR296" i="5"/>
  <c r="BP296" i="5"/>
  <c r="BN296" i="5"/>
  <c r="BL296" i="5"/>
  <c r="BJ296" i="5"/>
  <c r="BH296" i="5"/>
  <c r="BF296" i="5"/>
  <c r="BD296" i="5"/>
  <c r="BB296" i="5"/>
  <c r="AZ296" i="5"/>
  <c r="AX296" i="5"/>
  <c r="AV296" i="5"/>
  <c r="AT296" i="5"/>
  <c r="AR296" i="5"/>
  <c r="AP296" i="5"/>
  <c r="AN296" i="5"/>
  <c r="AL296" i="5"/>
  <c r="AJ296" i="5"/>
  <c r="AH296" i="5"/>
  <c r="AF296" i="5"/>
  <c r="AD296" i="5"/>
  <c r="AB296" i="5"/>
  <c r="Z296" i="5"/>
  <c r="X296" i="5"/>
  <c r="V296" i="5"/>
  <c r="T296" i="5"/>
  <c r="R296" i="5"/>
  <c r="P296" i="5"/>
  <c r="N296" i="5"/>
  <c r="DC295" i="5"/>
  <c r="DJ295" i="5" s="1"/>
  <c r="BT295" i="5"/>
  <c r="BR295" i="5"/>
  <c r="BP295" i="5"/>
  <c r="BN295" i="5"/>
  <c r="BL295" i="5"/>
  <c r="BJ295" i="5"/>
  <c r="BH295" i="5"/>
  <c r="BF295" i="5"/>
  <c r="BD295" i="5"/>
  <c r="BB295" i="5"/>
  <c r="AZ295" i="5"/>
  <c r="AX295" i="5"/>
  <c r="AV295" i="5"/>
  <c r="AT295" i="5"/>
  <c r="AR295" i="5"/>
  <c r="AP295" i="5"/>
  <c r="AN295" i="5"/>
  <c r="AL295" i="5"/>
  <c r="AJ295" i="5"/>
  <c r="AH295" i="5"/>
  <c r="AF295" i="5"/>
  <c r="AD295" i="5"/>
  <c r="AB295" i="5"/>
  <c r="Z295" i="5"/>
  <c r="X295" i="5"/>
  <c r="V295" i="5"/>
  <c r="T295" i="5"/>
  <c r="R295" i="5"/>
  <c r="P295" i="5"/>
  <c r="N295" i="5"/>
  <c r="DC294" i="5"/>
  <c r="BT294" i="5"/>
  <c r="BR294" i="5"/>
  <c r="BP294" i="5"/>
  <c r="BN294" i="5"/>
  <c r="BL294" i="5"/>
  <c r="BJ294" i="5"/>
  <c r="BH294" i="5"/>
  <c r="BF294" i="5"/>
  <c r="BD294" i="5"/>
  <c r="BB294" i="5"/>
  <c r="AZ294" i="5"/>
  <c r="AX294" i="5"/>
  <c r="AV294" i="5"/>
  <c r="AT294" i="5"/>
  <c r="AR294" i="5"/>
  <c r="AP294" i="5"/>
  <c r="AN294" i="5"/>
  <c r="AL294" i="5"/>
  <c r="AJ294" i="5"/>
  <c r="AH294" i="5"/>
  <c r="AF294" i="5"/>
  <c r="AD294" i="5"/>
  <c r="AB294" i="5"/>
  <c r="Z294" i="5"/>
  <c r="X294" i="5"/>
  <c r="V294" i="5"/>
  <c r="T294" i="5"/>
  <c r="R294" i="5"/>
  <c r="P294" i="5"/>
  <c r="N294" i="5"/>
  <c r="DC293" i="5"/>
  <c r="BT293" i="5"/>
  <c r="BR293" i="5"/>
  <c r="BP293" i="5"/>
  <c r="BN293" i="5"/>
  <c r="BL293" i="5"/>
  <c r="BJ293" i="5"/>
  <c r="BH293" i="5"/>
  <c r="BF293" i="5"/>
  <c r="BD293" i="5"/>
  <c r="BB293" i="5"/>
  <c r="AZ293" i="5"/>
  <c r="AX293" i="5"/>
  <c r="AV293" i="5"/>
  <c r="AT293" i="5"/>
  <c r="AR293" i="5"/>
  <c r="AP293" i="5"/>
  <c r="AN293" i="5"/>
  <c r="AL293" i="5"/>
  <c r="AJ293" i="5"/>
  <c r="AH293" i="5"/>
  <c r="AF293" i="5"/>
  <c r="AD293" i="5"/>
  <c r="AB293" i="5"/>
  <c r="Z293" i="5"/>
  <c r="X293" i="5"/>
  <c r="V293" i="5"/>
  <c r="T293" i="5"/>
  <c r="R293" i="5"/>
  <c r="P293" i="5"/>
  <c r="N293" i="5"/>
  <c r="DL292" i="5"/>
  <c r="DC292" i="5"/>
  <c r="BT292" i="5"/>
  <c r="BR292" i="5"/>
  <c r="BP292" i="5"/>
  <c r="BN292" i="5"/>
  <c r="BL292" i="5"/>
  <c r="BJ292" i="5"/>
  <c r="BH292" i="5"/>
  <c r="BF292" i="5"/>
  <c r="BD292" i="5"/>
  <c r="BB292" i="5"/>
  <c r="AZ292" i="5"/>
  <c r="AX292" i="5"/>
  <c r="AV292" i="5"/>
  <c r="AT292" i="5"/>
  <c r="AR292" i="5"/>
  <c r="AP292" i="5"/>
  <c r="AN292" i="5"/>
  <c r="AL292" i="5"/>
  <c r="AJ292" i="5"/>
  <c r="AH292" i="5"/>
  <c r="AF292" i="5"/>
  <c r="AD292" i="5"/>
  <c r="AB292" i="5"/>
  <c r="Z292" i="5"/>
  <c r="X292" i="5"/>
  <c r="V292" i="5"/>
  <c r="T292" i="5"/>
  <c r="R292" i="5"/>
  <c r="P292" i="5"/>
  <c r="N292" i="5"/>
  <c r="DV291" i="5"/>
  <c r="DD291" i="5"/>
  <c r="DC291" i="5"/>
  <c r="DF291" i="5" s="1"/>
  <c r="BT291" i="5"/>
  <c r="BR291" i="5"/>
  <c r="BP291" i="5"/>
  <c r="BN291" i="5"/>
  <c r="BL291" i="5"/>
  <c r="BJ291" i="5"/>
  <c r="BH291" i="5"/>
  <c r="BF291" i="5"/>
  <c r="BD291" i="5"/>
  <c r="BB291" i="5"/>
  <c r="AZ291" i="5"/>
  <c r="AX291" i="5"/>
  <c r="AV291" i="5"/>
  <c r="AT291" i="5"/>
  <c r="AR291" i="5"/>
  <c r="AP291" i="5"/>
  <c r="AN291" i="5"/>
  <c r="AL291" i="5"/>
  <c r="AJ291" i="5"/>
  <c r="AH291" i="5"/>
  <c r="AF291" i="5"/>
  <c r="AD291" i="5"/>
  <c r="AB291" i="5"/>
  <c r="Z291" i="5"/>
  <c r="X291" i="5"/>
  <c r="V291" i="5"/>
  <c r="T291" i="5"/>
  <c r="R291" i="5"/>
  <c r="P291" i="5"/>
  <c r="N291" i="5"/>
  <c r="ER290" i="5"/>
  <c r="DC290" i="5"/>
  <c r="DX290" i="5" s="1"/>
  <c r="BT290" i="5"/>
  <c r="BR290" i="5"/>
  <c r="BP290" i="5"/>
  <c r="BN290" i="5"/>
  <c r="BL290" i="5"/>
  <c r="BJ290" i="5"/>
  <c r="BH290" i="5"/>
  <c r="BF290" i="5"/>
  <c r="BD290" i="5"/>
  <c r="BB290" i="5"/>
  <c r="AZ290" i="5"/>
  <c r="AX290" i="5"/>
  <c r="AV290" i="5"/>
  <c r="AT290" i="5"/>
  <c r="AR290" i="5"/>
  <c r="AP290" i="5"/>
  <c r="AN290" i="5"/>
  <c r="AL290" i="5"/>
  <c r="AJ290" i="5"/>
  <c r="AH290" i="5"/>
  <c r="AF290" i="5"/>
  <c r="AD290" i="5"/>
  <c r="AB290" i="5"/>
  <c r="Z290" i="5"/>
  <c r="X290" i="5"/>
  <c r="V290" i="5"/>
  <c r="T290" i="5"/>
  <c r="R290" i="5"/>
  <c r="P290" i="5"/>
  <c r="N290" i="5"/>
  <c r="DC289" i="5"/>
  <c r="DT289" i="5" s="1"/>
  <c r="AT289" i="5"/>
  <c r="AC289" i="5"/>
  <c r="AB289" i="5" s="1"/>
  <c r="DC288" i="5"/>
  <c r="BP288" i="5"/>
  <c r="AC288" i="5"/>
  <c r="AX288" i="5" s="1"/>
  <c r="EJ287" i="5"/>
  <c r="DJ287" i="5"/>
  <c r="DC287" i="5"/>
  <c r="EP287" i="5" s="1"/>
  <c r="AC287" i="5"/>
  <c r="BP287" i="5" s="1"/>
  <c r="DC286" i="5"/>
  <c r="BR286" i="5"/>
  <c r="BP286" i="5"/>
  <c r="BN286" i="5"/>
  <c r="BL286" i="5"/>
  <c r="BJ286" i="5"/>
  <c r="BH286" i="5"/>
  <c r="BF286" i="5"/>
  <c r="BD286" i="5"/>
  <c r="BB286" i="5"/>
  <c r="AZ286" i="5"/>
  <c r="AX286" i="5"/>
  <c r="AV286" i="5"/>
  <c r="AT286" i="5"/>
  <c r="AR286" i="5"/>
  <c r="AP286" i="5"/>
  <c r="AN286" i="5"/>
  <c r="AL286" i="5"/>
  <c r="AJ286" i="5"/>
  <c r="AH286" i="5"/>
  <c r="AF286" i="5"/>
  <c r="AD286" i="5"/>
  <c r="AB286" i="5"/>
  <c r="Z286" i="5"/>
  <c r="X286" i="5"/>
  <c r="V286" i="5"/>
  <c r="T286" i="5"/>
  <c r="R286" i="5"/>
  <c r="P286" i="5"/>
  <c r="N286" i="5"/>
  <c r="DC285" i="5"/>
  <c r="EN285" i="5" s="1"/>
  <c r="BR285" i="5"/>
  <c r="BP285" i="5"/>
  <c r="BN285" i="5"/>
  <c r="BL285" i="5"/>
  <c r="BJ285" i="5"/>
  <c r="BH285" i="5"/>
  <c r="BF285" i="5"/>
  <c r="BD285" i="5"/>
  <c r="BB285" i="5"/>
  <c r="AZ285" i="5"/>
  <c r="AX285" i="5"/>
  <c r="AV285" i="5"/>
  <c r="AT285" i="5"/>
  <c r="AR285" i="5"/>
  <c r="AP285" i="5"/>
  <c r="AN285" i="5"/>
  <c r="AL285" i="5"/>
  <c r="AJ285" i="5"/>
  <c r="AH285" i="5"/>
  <c r="AF285" i="5"/>
  <c r="AD285" i="5"/>
  <c r="AB285" i="5"/>
  <c r="Z285" i="5"/>
  <c r="X285" i="5"/>
  <c r="V285" i="5"/>
  <c r="T285" i="5"/>
  <c r="R285" i="5"/>
  <c r="P285" i="5"/>
  <c r="N285" i="5"/>
  <c r="DC284" i="5"/>
  <c r="ER284" i="5" s="1"/>
  <c r="BR284" i="5"/>
  <c r="BP284" i="5"/>
  <c r="BN284" i="5"/>
  <c r="BL284" i="5"/>
  <c r="BJ284" i="5"/>
  <c r="BH284" i="5"/>
  <c r="BF284" i="5"/>
  <c r="BD284" i="5"/>
  <c r="BB284" i="5"/>
  <c r="AZ284" i="5"/>
  <c r="AX284" i="5"/>
  <c r="AV284" i="5"/>
  <c r="AT284" i="5"/>
  <c r="AR284" i="5"/>
  <c r="AP284" i="5"/>
  <c r="AN284" i="5"/>
  <c r="AL284" i="5"/>
  <c r="AJ284" i="5"/>
  <c r="AH284" i="5"/>
  <c r="AF284" i="5"/>
  <c r="AD284" i="5"/>
  <c r="AB284" i="5"/>
  <c r="Z284" i="5"/>
  <c r="X284" i="5"/>
  <c r="V284" i="5"/>
  <c r="T284" i="5"/>
  <c r="R284" i="5"/>
  <c r="P284" i="5"/>
  <c r="N284" i="5"/>
  <c r="DC283" i="5"/>
  <c r="EP283" i="5" s="1"/>
  <c r="BH283" i="5"/>
  <c r="BF283" i="5"/>
  <c r="AQ283" i="5"/>
  <c r="AP283" i="5" s="1"/>
  <c r="DR282" i="5"/>
  <c r="DC282" i="5"/>
  <c r="EN282" i="5" s="1"/>
  <c r="AR282" i="5"/>
  <c r="AQ282" i="5"/>
  <c r="BR282" i="5" s="1"/>
  <c r="DN281" i="5"/>
  <c r="DC281" i="5"/>
  <c r="AQ281" i="5"/>
  <c r="AR281" i="5" s="1"/>
  <c r="EL280" i="5"/>
  <c r="DN280" i="5"/>
  <c r="DL280" i="5"/>
  <c r="DH280" i="5"/>
  <c r="DC280" i="5"/>
  <c r="ER280" i="5" s="1"/>
  <c r="AC280" i="5"/>
  <c r="X280" i="5" s="1"/>
  <c r="DC279" i="5"/>
  <c r="EP279" i="5" s="1"/>
  <c r="AC279" i="5"/>
  <c r="Z279" i="5" s="1"/>
  <c r="DC278" i="5"/>
  <c r="BB278" i="5"/>
  <c r="AC278" i="5"/>
  <c r="DC277" i="5"/>
  <c r="EF277" i="5" s="1"/>
  <c r="BH277" i="5"/>
  <c r="AC277" i="5"/>
  <c r="BP277" i="5" s="1"/>
  <c r="DC276" i="5"/>
  <c r="AC276" i="5"/>
  <c r="Z276" i="5" s="1"/>
  <c r="DC275" i="5"/>
  <c r="DD275" i="5" s="1"/>
  <c r="AC275" i="5"/>
  <c r="Z275" i="5" s="1"/>
  <c r="DC274" i="5"/>
  <c r="AZ274" i="5"/>
  <c r="AV274" i="5"/>
  <c r="AR274" i="5"/>
  <c r="AH274" i="5"/>
  <c r="AC274" i="5"/>
  <c r="DC273" i="5"/>
  <c r="BJ273" i="5"/>
  <c r="AC273" i="5"/>
  <c r="EJ272" i="5"/>
  <c r="DX272" i="5"/>
  <c r="DL272" i="5"/>
  <c r="DD272" i="5"/>
  <c r="DC272" i="5"/>
  <c r="EN272" i="5" s="1"/>
  <c r="AC272" i="5"/>
  <c r="BL272" i="5" s="1"/>
  <c r="DC271" i="5"/>
  <c r="DR271" i="5" s="1"/>
  <c r="BR271" i="5"/>
  <c r="BP271" i="5"/>
  <c r="BN271" i="5"/>
  <c r="BL271" i="5"/>
  <c r="BJ271" i="5"/>
  <c r="BH271" i="5"/>
  <c r="BF271" i="5"/>
  <c r="BD271" i="5"/>
  <c r="BB271" i="5"/>
  <c r="AZ271" i="5"/>
  <c r="AX271" i="5"/>
  <c r="AV271" i="5"/>
  <c r="AT271" i="5"/>
  <c r="AR271" i="5"/>
  <c r="AP271" i="5"/>
  <c r="AN271" i="5"/>
  <c r="AL271" i="5"/>
  <c r="AJ271" i="5"/>
  <c r="AH271" i="5"/>
  <c r="AF271" i="5"/>
  <c r="AD271" i="5"/>
  <c r="AB271" i="5"/>
  <c r="Z271" i="5"/>
  <c r="X271" i="5"/>
  <c r="V271" i="5"/>
  <c r="T271" i="5"/>
  <c r="R271" i="5"/>
  <c r="P271" i="5"/>
  <c r="N271" i="5"/>
  <c r="EB270" i="5"/>
  <c r="DL270" i="5"/>
  <c r="DJ270" i="5"/>
  <c r="DD270" i="5"/>
  <c r="DC270" i="5"/>
  <c r="EH270" i="5" s="1"/>
  <c r="BR270" i="5"/>
  <c r="BP270" i="5"/>
  <c r="BN270" i="5"/>
  <c r="BL270" i="5"/>
  <c r="BJ270" i="5"/>
  <c r="BH270" i="5"/>
  <c r="BF270" i="5"/>
  <c r="BD270" i="5"/>
  <c r="BB270" i="5"/>
  <c r="AZ270" i="5"/>
  <c r="AX270" i="5"/>
  <c r="AV270" i="5"/>
  <c r="AT270" i="5"/>
  <c r="AR270" i="5"/>
  <c r="AP270" i="5"/>
  <c r="AN270" i="5"/>
  <c r="AL270" i="5"/>
  <c r="AJ270" i="5"/>
  <c r="AH270" i="5"/>
  <c r="AF270" i="5"/>
  <c r="AD270" i="5"/>
  <c r="AB270" i="5"/>
  <c r="Z270" i="5"/>
  <c r="X270" i="5"/>
  <c r="V270" i="5"/>
  <c r="T270" i="5"/>
  <c r="R270" i="5"/>
  <c r="P270" i="5"/>
  <c r="N270" i="5"/>
  <c r="DC269" i="5"/>
  <c r="EF269" i="5" s="1"/>
  <c r="BR269" i="5"/>
  <c r="BP269" i="5"/>
  <c r="BN269" i="5"/>
  <c r="BL269" i="5"/>
  <c r="BJ269" i="5"/>
  <c r="BH269" i="5"/>
  <c r="BF269" i="5"/>
  <c r="BD269" i="5"/>
  <c r="BB269" i="5"/>
  <c r="AZ269" i="5"/>
  <c r="AX269" i="5"/>
  <c r="AV269" i="5"/>
  <c r="AT269" i="5"/>
  <c r="AR269" i="5"/>
  <c r="AP269" i="5"/>
  <c r="AN269" i="5"/>
  <c r="AL269" i="5"/>
  <c r="AJ269" i="5"/>
  <c r="AH269" i="5"/>
  <c r="AF269" i="5"/>
  <c r="AD269" i="5"/>
  <c r="AB269" i="5"/>
  <c r="Z269" i="5"/>
  <c r="X269" i="5"/>
  <c r="V269" i="5"/>
  <c r="T269" i="5"/>
  <c r="R269" i="5"/>
  <c r="P269" i="5"/>
  <c r="N269" i="5"/>
  <c r="DC268" i="5"/>
  <c r="DC267" i="5"/>
  <c r="BP267" i="5"/>
  <c r="BN267" i="5"/>
  <c r="BL267" i="5"/>
  <c r="AV267" i="5"/>
  <c r="AT267" i="5"/>
  <c r="AN267" i="5"/>
  <c r="X267" i="5"/>
  <c r="V267" i="5"/>
  <c r="T267" i="5"/>
  <c r="BH267" i="5"/>
  <c r="DC266" i="5"/>
  <c r="AP266" i="5"/>
  <c r="AL266" i="5"/>
  <c r="AD266" i="5"/>
  <c r="AT266" i="5"/>
  <c r="DC265" i="5"/>
  <c r="DX265" i="5" s="1"/>
  <c r="BR265" i="5"/>
  <c r="BP265" i="5"/>
  <c r="BN265" i="5"/>
  <c r="BL265" i="5"/>
  <c r="BJ265" i="5"/>
  <c r="BH265" i="5"/>
  <c r="BF265" i="5"/>
  <c r="BD265" i="5"/>
  <c r="BB265" i="5"/>
  <c r="AZ265" i="5"/>
  <c r="AX265" i="5"/>
  <c r="AV265" i="5"/>
  <c r="AT265" i="5"/>
  <c r="AR265" i="5"/>
  <c r="AP265" i="5"/>
  <c r="AN265" i="5"/>
  <c r="AL265" i="5"/>
  <c r="AJ265" i="5"/>
  <c r="AH265" i="5"/>
  <c r="AF265" i="5"/>
  <c r="AD265" i="5"/>
  <c r="AB265" i="5"/>
  <c r="Z265" i="5"/>
  <c r="X265" i="5"/>
  <c r="V265" i="5"/>
  <c r="T265" i="5"/>
  <c r="R265" i="5"/>
  <c r="P265" i="5"/>
  <c r="N265" i="5"/>
  <c r="DC264" i="5"/>
  <c r="DN264" i="5" s="1"/>
  <c r="BR264" i="5"/>
  <c r="BP264" i="5"/>
  <c r="BN264" i="5"/>
  <c r="BL264" i="5"/>
  <c r="BJ264" i="5"/>
  <c r="BH264" i="5"/>
  <c r="BF264" i="5"/>
  <c r="BD264" i="5"/>
  <c r="BB264" i="5"/>
  <c r="AZ264" i="5"/>
  <c r="AX264" i="5"/>
  <c r="AV264" i="5"/>
  <c r="AT264" i="5"/>
  <c r="AR264" i="5"/>
  <c r="AP264" i="5"/>
  <c r="AN264" i="5"/>
  <c r="AL264" i="5"/>
  <c r="AJ264" i="5"/>
  <c r="AH264" i="5"/>
  <c r="AF264" i="5"/>
  <c r="AD264" i="5"/>
  <c r="AB264" i="5"/>
  <c r="Z264" i="5"/>
  <c r="X264" i="5"/>
  <c r="V264" i="5"/>
  <c r="T264" i="5"/>
  <c r="R264" i="5"/>
  <c r="P264" i="5"/>
  <c r="N264" i="5"/>
  <c r="DC263" i="5"/>
  <c r="ER263" i="5" s="1"/>
  <c r="BR263" i="5"/>
  <c r="BP263" i="5"/>
  <c r="BN263" i="5"/>
  <c r="BL263" i="5"/>
  <c r="BJ263" i="5"/>
  <c r="BH263" i="5"/>
  <c r="BF263" i="5"/>
  <c r="BD263" i="5"/>
  <c r="BB263" i="5"/>
  <c r="AZ263" i="5"/>
  <c r="AX263" i="5"/>
  <c r="AV263" i="5"/>
  <c r="AT263" i="5"/>
  <c r="AR263" i="5"/>
  <c r="AP263" i="5"/>
  <c r="AN263" i="5"/>
  <c r="AL263" i="5"/>
  <c r="AJ263" i="5"/>
  <c r="AH263" i="5"/>
  <c r="AF263" i="5"/>
  <c r="AD263" i="5"/>
  <c r="AB263" i="5"/>
  <c r="Z263" i="5"/>
  <c r="X263" i="5"/>
  <c r="V263" i="5"/>
  <c r="T263" i="5"/>
  <c r="R263" i="5"/>
  <c r="P263" i="5"/>
  <c r="N263" i="5"/>
  <c r="DC262" i="5"/>
  <c r="EP262" i="5" s="1"/>
  <c r="BR262" i="5"/>
  <c r="BP262" i="5"/>
  <c r="BN262" i="5"/>
  <c r="BL262" i="5"/>
  <c r="BJ262" i="5"/>
  <c r="BH262" i="5"/>
  <c r="BF262" i="5"/>
  <c r="BD262" i="5"/>
  <c r="BB262" i="5"/>
  <c r="AZ262" i="5"/>
  <c r="AX262" i="5"/>
  <c r="AV262" i="5"/>
  <c r="AT262" i="5"/>
  <c r="AR262" i="5"/>
  <c r="AP262" i="5"/>
  <c r="AN262" i="5"/>
  <c r="AL262" i="5"/>
  <c r="AJ262" i="5"/>
  <c r="AH262" i="5"/>
  <c r="AF262" i="5"/>
  <c r="AD262" i="5"/>
  <c r="AB262" i="5"/>
  <c r="Z262" i="5"/>
  <c r="X262" i="5"/>
  <c r="V262" i="5"/>
  <c r="T262" i="5"/>
  <c r="R262" i="5"/>
  <c r="P262" i="5"/>
  <c r="N262" i="5"/>
  <c r="DR261" i="5"/>
  <c r="DP261" i="5"/>
  <c r="DC261" i="5"/>
  <c r="BR261" i="5"/>
  <c r="BP261" i="5"/>
  <c r="BN261" i="5"/>
  <c r="BL261" i="5"/>
  <c r="BJ261" i="5"/>
  <c r="BH261" i="5"/>
  <c r="BF261" i="5"/>
  <c r="BD261" i="5"/>
  <c r="BB261" i="5"/>
  <c r="AZ261" i="5"/>
  <c r="AX261" i="5"/>
  <c r="AV261" i="5"/>
  <c r="AT261" i="5"/>
  <c r="AR261" i="5"/>
  <c r="AP261" i="5"/>
  <c r="AN261" i="5"/>
  <c r="AL261" i="5"/>
  <c r="AJ261" i="5"/>
  <c r="AH261" i="5"/>
  <c r="AF261" i="5"/>
  <c r="AD261" i="5"/>
  <c r="AB261" i="5"/>
  <c r="Z261" i="5"/>
  <c r="X261" i="5"/>
  <c r="V261" i="5"/>
  <c r="T261" i="5"/>
  <c r="R261" i="5"/>
  <c r="P261" i="5"/>
  <c r="N261" i="5"/>
  <c r="EF260" i="5"/>
  <c r="DC260" i="5"/>
  <c r="EN260" i="5" s="1"/>
  <c r="BR260" i="5"/>
  <c r="BP260" i="5"/>
  <c r="BN260" i="5"/>
  <c r="BL260" i="5"/>
  <c r="BJ260" i="5"/>
  <c r="BH260" i="5"/>
  <c r="BF260" i="5"/>
  <c r="BD260" i="5"/>
  <c r="BB260" i="5"/>
  <c r="AZ260" i="5"/>
  <c r="AX260" i="5"/>
  <c r="AV260" i="5"/>
  <c r="AT260" i="5"/>
  <c r="AR260" i="5"/>
  <c r="AP260" i="5"/>
  <c r="AN260" i="5"/>
  <c r="AL260" i="5"/>
  <c r="AJ260" i="5"/>
  <c r="AH260" i="5"/>
  <c r="AF260" i="5"/>
  <c r="AD260" i="5"/>
  <c r="AB260" i="5"/>
  <c r="Z260" i="5"/>
  <c r="X260" i="5"/>
  <c r="V260" i="5"/>
  <c r="T260" i="5"/>
  <c r="R260" i="5"/>
  <c r="P260" i="5"/>
  <c r="N260" i="5"/>
  <c r="DC259" i="5"/>
  <c r="BR259" i="5"/>
  <c r="BP259" i="5"/>
  <c r="BN259" i="5"/>
  <c r="BL259" i="5"/>
  <c r="BJ259" i="5"/>
  <c r="BH259" i="5"/>
  <c r="BF259" i="5"/>
  <c r="BD259" i="5"/>
  <c r="BB259" i="5"/>
  <c r="AZ259" i="5"/>
  <c r="AX259" i="5"/>
  <c r="AV259" i="5"/>
  <c r="AT259" i="5"/>
  <c r="AR259" i="5"/>
  <c r="AP259" i="5"/>
  <c r="AN259" i="5"/>
  <c r="AL259" i="5"/>
  <c r="AJ259" i="5"/>
  <c r="AH259" i="5"/>
  <c r="AF259" i="5"/>
  <c r="AD259" i="5"/>
  <c r="AB259" i="5"/>
  <c r="Z259" i="5"/>
  <c r="X259" i="5"/>
  <c r="V259" i="5"/>
  <c r="T259" i="5"/>
  <c r="R259" i="5"/>
  <c r="P259" i="5"/>
  <c r="N259" i="5"/>
  <c r="DJ258" i="5"/>
  <c r="DC258" i="5"/>
  <c r="EH258" i="5" s="1"/>
  <c r="BR258" i="5"/>
  <c r="BP258" i="5"/>
  <c r="BN258" i="5"/>
  <c r="BL258" i="5"/>
  <c r="BJ258" i="5"/>
  <c r="BH258" i="5"/>
  <c r="BF258" i="5"/>
  <c r="BD258" i="5"/>
  <c r="BB258" i="5"/>
  <c r="AZ258" i="5"/>
  <c r="AX258" i="5"/>
  <c r="AV258" i="5"/>
  <c r="AT258" i="5"/>
  <c r="AR258" i="5"/>
  <c r="AP258" i="5"/>
  <c r="AN258" i="5"/>
  <c r="AL258" i="5"/>
  <c r="AJ258" i="5"/>
  <c r="AH258" i="5"/>
  <c r="AF258" i="5"/>
  <c r="AD258" i="5"/>
  <c r="AB258" i="5"/>
  <c r="Z258" i="5"/>
  <c r="X258" i="5"/>
  <c r="V258" i="5"/>
  <c r="T258" i="5"/>
  <c r="R258" i="5"/>
  <c r="P258" i="5"/>
  <c r="N258" i="5"/>
  <c r="DC257" i="5"/>
  <c r="DH257" i="5" s="1"/>
  <c r="BB257" i="5"/>
  <c r="AZ257" i="5"/>
  <c r="AH257" i="5"/>
  <c r="AF257" i="5"/>
  <c r="N257" i="5"/>
  <c r="DC256" i="5"/>
  <c r="DX256" i="5" s="1"/>
  <c r="DC255" i="5"/>
  <c r="BD255" i="5"/>
  <c r="BB255" i="5"/>
  <c r="AJ255" i="5"/>
  <c r="AH255" i="5"/>
  <c r="P255" i="5"/>
  <c r="N255" i="5"/>
  <c r="BH255" i="5"/>
  <c r="DC254" i="5"/>
  <c r="EN254" i="5" s="1"/>
  <c r="BB254" i="5"/>
  <c r="W254" i="5"/>
  <c r="AV254" i="5" s="1"/>
  <c r="DC253" i="5"/>
  <c r="W253" i="5"/>
  <c r="DC252" i="5"/>
  <c r="W252" i="5"/>
  <c r="DC251" i="5"/>
  <c r="EN251" i="5" s="1"/>
  <c r="BR251" i="5"/>
  <c r="BP251" i="5"/>
  <c r="BN251" i="5"/>
  <c r="BL251" i="5"/>
  <c r="BJ251" i="5"/>
  <c r="BH251" i="5"/>
  <c r="BF251" i="5"/>
  <c r="BD251" i="5"/>
  <c r="BB251" i="5"/>
  <c r="AZ251" i="5"/>
  <c r="AX251" i="5"/>
  <c r="AV251" i="5"/>
  <c r="AT251" i="5"/>
  <c r="AR251" i="5"/>
  <c r="AP251" i="5"/>
  <c r="AN251" i="5"/>
  <c r="AL251" i="5"/>
  <c r="AJ251" i="5"/>
  <c r="AH251" i="5"/>
  <c r="AF251" i="5"/>
  <c r="AD251" i="5"/>
  <c r="AB251" i="5"/>
  <c r="Z251" i="5"/>
  <c r="X251" i="5"/>
  <c r="V251" i="5"/>
  <c r="T251" i="5"/>
  <c r="R251" i="5"/>
  <c r="P251" i="5"/>
  <c r="N251" i="5"/>
  <c r="DC250" i="5"/>
  <c r="DH250" i="5" s="1"/>
  <c r="BR250" i="5"/>
  <c r="BP250" i="5"/>
  <c r="BN250" i="5"/>
  <c r="BL250" i="5"/>
  <c r="BJ250" i="5"/>
  <c r="BH250" i="5"/>
  <c r="BF250" i="5"/>
  <c r="BD250" i="5"/>
  <c r="BB250" i="5"/>
  <c r="AZ250" i="5"/>
  <c r="AX250" i="5"/>
  <c r="AV250" i="5"/>
  <c r="AT250" i="5"/>
  <c r="AR250" i="5"/>
  <c r="AP250" i="5"/>
  <c r="AN250" i="5"/>
  <c r="AL250" i="5"/>
  <c r="AJ250" i="5"/>
  <c r="AH250" i="5"/>
  <c r="AF250" i="5"/>
  <c r="AD250" i="5"/>
  <c r="AB250" i="5"/>
  <c r="Z250" i="5"/>
  <c r="X250" i="5"/>
  <c r="V250" i="5"/>
  <c r="T250" i="5"/>
  <c r="R250" i="5"/>
  <c r="P250" i="5"/>
  <c r="N250" i="5"/>
  <c r="DC249" i="5"/>
  <c r="DD249" i="5" s="1"/>
  <c r="BR249" i="5"/>
  <c r="BP249" i="5"/>
  <c r="BN249" i="5"/>
  <c r="BL249" i="5"/>
  <c r="BJ249" i="5"/>
  <c r="BH249" i="5"/>
  <c r="BF249" i="5"/>
  <c r="BD249" i="5"/>
  <c r="BB249" i="5"/>
  <c r="AZ249" i="5"/>
  <c r="AX249" i="5"/>
  <c r="AV249" i="5"/>
  <c r="AT249" i="5"/>
  <c r="AR249" i="5"/>
  <c r="AP249" i="5"/>
  <c r="AN249" i="5"/>
  <c r="AL249" i="5"/>
  <c r="AJ249" i="5"/>
  <c r="AH249" i="5"/>
  <c r="AF249" i="5"/>
  <c r="AD249" i="5"/>
  <c r="AB249" i="5"/>
  <c r="Z249" i="5"/>
  <c r="X249" i="5"/>
  <c r="V249" i="5"/>
  <c r="T249" i="5"/>
  <c r="R249" i="5"/>
  <c r="P249" i="5"/>
  <c r="N249" i="5"/>
  <c r="ER248" i="5"/>
  <c r="EP248" i="5"/>
  <c r="EN248" i="5"/>
  <c r="EL248" i="5"/>
  <c r="EJ248" i="5"/>
  <c r="EH248" i="5"/>
  <c r="EF248" i="5"/>
  <c r="ED248" i="5"/>
  <c r="EB248" i="5"/>
  <c r="DZ248" i="5"/>
  <c r="DX248" i="5"/>
  <c r="DV248" i="5"/>
  <c r="DT248" i="5"/>
  <c r="DR248" i="5"/>
  <c r="DP248" i="5"/>
  <c r="DN248" i="5"/>
  <c r="DL248" i="5"/>
  <c r="DJ248" i="5"/>
  <c r="DH248" i="5"/>
  <c r="DF248" i="5"/>
  <c r="DD248" i="5"/>
  <c r="AC248" i="5"/>
  <c r="ER247" i="5"/>
  <c r="EP247" i="5"/>
  <c r="EN247" i="5"/>
  <c r="EL247" i="5"/>
  <c r="EJ247" i="5"/>
  <c r="EH247" i="5"/>
  <c r="EF247" i="5"/>
  <c r="ED247" i="5"/>
  <c r="EB247" i="5"/>
  <c r="DZ247" i="5"/>
  <c r="DX247" i="5"/>
  <c r="DV247" i="5"/>
  <c r="DT247" i="5"/>
  <c r="DR247" i="5"/>
  <c r="DP247" i="5"/>
  <c r="DN247" i="5"/>
  <c r="DL247" i="5"/>
  <c r="DJ247" i="5"/>
  <c r="DH247" i="5"/>
  <c r="DF247" i="5"/>
  <c r="DD247" i="5"/>
  <c r="AC247" i="5"/>
  <c r="BJ247" i="5" s="1"/>
  <c r="ER246" i="5"/>
  <c r="EP246" i="5"/>
  <c r="EN246" i="5"/>
  <c r="EL246" i="5"/>
  <c r="EJ246" i="5"/>
  <c r="EH246" i="5"/>
  <c r="EF246" i="5"/>
  <c r="ED246" i="5"/>
  <c r="EB246" i="5"/>
  <c r="DZ246" i="5"/>
  <c r="DX246" i="5"/>
  <c r="DV246" i="5"/>
  <c r="DT246" i="5"/>
  <c r="DR246" i="5"/>
  <c r="DP246" i="5"/>
  <c r="DN246" i="5"/>
  <c r="DL246" i="5"/>
  <c r="DJ246" i="5"/>
  <c r="DH246" i="5"/>
  <c r="DF246" i="5"/>
  <c r="DD246" i="5"/>
  <c r="AC246" i="5"/>
  <c r="ER245" i="5"/>
  <c r="EP245" i="5"/>
  <c r="EN245" i="5"/>
  <c r="EL245" i="5"/>
  <c r="EJ245" i="5"/>
  <c r="EH245" i="5"/>
  <c r="EF245" i="5"/>
  <c r="ED245" i="5"/>
  <c r="EB245" i="5"/>
  <c r="DZ245" i="5"/>
  <c r="DX245" i="5"/>
  <c r="DV245" i="5"/>
  <c r="DT245" i="5"/>
  <c r="DR245" i="5"/>
  <c r="DP245" i="5"/>
  <c r="DN245" i="5"/>
  <c r="DL245" i="5"/>
  <c r="DJ245" i="5"/>
  <c r="DH245" i="5"/>
  <c r="DF245" i="5"/>
  <c r="DD245" i="5"/>
  <c r="AC245" i="5"/>
  <c r="ER244" i="5"/>
  <c r="EP244" i="5"/>
  <c r="EN244" i="5"/>
  <c r="EL244" i="5"/>
  <c r="EJ244" i="5"/>
  <c r="EH244" i="5"/>
  <c r="EF244" i="5"/>
  <c r="ED244" i="5"/>
  <c r="EB244" i="5"/>
  <c r="DZ244" i="5"/>
  <c r="DX244" i="5"/>
  <c r="DV244" i="5"/>
  <c r="DT244" i="5"/>
  <c r="DR244" i="5"/>
  <c r="DP244" i="5"/>
  <c r="DN244" i="5"/>
  <c r="DL244" i="5"/>
  <c r="DJ244" i="5"/>
  <c r="DH244" i="5"/>
  <c r="DF244" i="5"/>
  <c r="DD244" i="5"/>
  <c r="AZ244" i="5"/>
  <c r="AC244" i="5"/>
  <c r="BJ244" i="5" s="1"/>
  <c r="ER243" i="5"/>
  <c r="EP243" i="5"/>
  <c r="EN243" i="5"/>
  <c r="EL243" i="5"/>
  <c r="EJ243" i="5"/>
  <c r="EH243" i="5"/>
  <c r="EF243" i="5"/>
  <c r="ED243" i="5"/>
  <c r="EB243" i="5"/>
  <c r="DZ243" i="5"/>
  <c r="DX243" i="5"/>
  <c r="DV243" i="5"/>
  <c r="DT243" i="5"/>
  <c r="DR243" i="5"/>
  <c r="DP243" i="5"/>
  <c r="DN243" i="5"/>
  <c r="DL243" i="5"/>
  <c r="DJ243" i="5"/>
  <c r="DH243" i="5"/>
  <c r="DF243" i="5"/>
  <c r="DD243" i="5"/>
  <c r="AL243" i="5"/>
  <c r="AC243" i="5"/>
  <c r="AP243" i="5" s="1"/>
  <c r="ER242" i="5"/>
  <c r="EP242" i="5"/>
  <c r="EN242" i="5"/>
  <c r="EL242" i="5"/>
  <c r="EJ242" i="5"/>
  <c r="EH242" i="5"/>
  <c r="EF242" i="5"/>
  <c r="ED242" i="5"/>
  <c r="EB242" i="5"/>
  <c r="DZ242" i="5"/>
  <c r="DX242" i="5"/>
  <c r="DV242" i="5"/>
  <c r="DT242" i="5"/>
  <c r="DR242" i="5"/>
  <c r="DP242" i="5"/>
  <c r="DN242" i="5"/>
  <c r="DL242" i="5"/>
  <c r="DJ242" i="5"/>
  <c r="DH242" i="5"/>
  <c r="DF242" i="5"/>
  <c r="DD242" i="5"/>
  <c r="AV242" i="5"/>
  <c r="AC242" i="5"/>
  <c r="BB242" i="5" s="1"/>
  <c r="AB242" i="5"/>
  <c r="ER241" i="5"/>
  <c r="EP241" i="5"/>
  <c r="EN241" i="5"/>
  <c r="EL241" i="5"/>
  <c r="EJ241" i="5"/>
  <c r="EH241" i="5"/>
  <c r="EF241" i="5"/>
  <c r="ED241" i="5"/>
  <c r="EB241" i="5"/>
  <c r="DZ241" i="5"/>
  <c r="DX241" i="5"/>
  <c r="DV241" i="5"/>
  <c r="DT241" i="5"/>
  <c r="DR241" i="5"/>
  <c r="DP241" i="5"/>
  <c r="DN241" i="5"/>
  <c r="DL241" i="5"/>
  <c r="DJ241" i="5"/>
  <c r="DH241" i="5"/>
  <c r="DF241" i="5"/>
  <c r="DD241" i="5"/>
  <c r="AC241" i="5"/>
  <c r="ER240" i="5"/>
  <c r="EP240" i="5"/>
  <c r="EN240" i="5"/>
  <c r="EL240" i="5"/>
  <c r="EJ240" i="5"/>
  <c r="EH240" i="5"/>
  <c r="EF240" i="5"/>
  <c r="ED240" i="5"/>
  <c r="EB240" i="5"/>
  <c r="DZ240" i="5"/>
  <c r="DX240" i="5"/>
  <c r="DV240" i="5"/>
  <c r="DT240" i="5"/>
  <c r="DR240" i="5"/>
  <c r="DP240" i="5"/>
  <c r="DN240" i="5"/>
  <c r="DL240" i="5"/>
  <c r="DJ240" i="5"/>
  <c r="DH240" i="5"/>
  <c r="DF240" i="5"/>
  <c r="DD240" i="5"/>
  <c r="BN240" i="5"/>
  <c r="AH240" i="5"/>
  <c r="AC240" i="5"/>
  <c r="BL240" i="5" s="1"/>
  <c r="X240" i="5"/>
  <c r="ER239" i="5"/>
  <c r="EP239" i="5"/>
  <c r="EN239" i="5"/>
  <c r="EL239" i="5"/>
  <c r="EJ239" i="5"/>
  <c r="EH239" i="5"/>
  <c r="EF239" i="5"/>
  <c r="ED239" i="5"/>
  <c r="EB239" i="5"/>
  <c r="DZ239" i="5"/>
  <c r="DX239" i="5"/>
  <c r="DV239" i="5"/>
  <c r="DT239" i="5"/>
  <c r="DR239" i="5"/>
  <c r="DP239" i="5"/>
  <c r="DN239" i="5"/>
  <c r="DL239" i="5"/>
  <c r="DJ239" i="5"/>
  <c r="DH239" i="5"/>
  <c r="DF239" i="5"/>
  <c r="DD239" i="5"/>
  <c r="AC239" i="5"/>
  <c r="AB239" i="5" s="1"/>
  <c r="ER238" i="5"/>
  <c r="EP238" i="5"/>
  <c r="EN238" i="5"/>
  <c r="EL238" i="5"/>
  <c r="EJ238" i="5"/>
  <c r="EH238" i="5"/>
  <c r="EF238" i="5"/>
  <c r="ED238" i="5"/>
  <c r="EB238" i="5"/>
  <c r="DZ238" i="5"/>
  <c r="DX238" i="5"/>
  <c r="DV238" i="5"/>
  <c r="DT238" i="5"/>
  <c r="DR238" i="5"/>
  <c r="DP238" i="5"/>
  <c r="DN238" i="5"/>
  <c r="DL238" i="5"/>
  <c r="DJ238" i="5"/>
  <c r="DH238" i="5"/>
  <c r="DF238" i="5"/>
  <c r="DD238" i="5"/>
  <c r="BP238" i="5"/>
  <c r="AN238" i="5"/>
  <c r="AC238" i="5"/>
  <c r="BH238" i="5" s="1"/>
  <c r="P238" i="5"/>
  <c r="ER237" i="5"/>
  <c r="EP237" i="5"/>
  <c r="EN237" i="5"/>
  <c r="EL237" i="5"/>
  <c r="EJ237" i="5"/>
  <c r="EH237" i="5"/>
  <c r="EF237" i="5"/>
  <c r="ED237" i="5"/>
  <c r="EB237" i="5"/>
  <c r="DZ237" i="5"/>
  <c r="DX237" i="5"/>
  <c r="DV237" i="5"/>
  <c r="DT237" i="5"/>
  <c r="DR237" i="5"/>
  <c r="DP237" i="5"/>
  <c r="DN237" i="5"/>
  <c r="DL237" i="5"/>
  <c r="DJ237" i="5"/>
  <c r="DH237" i="5"/>
  <c r="DF237" i="5"/>
  <c r="DD237" i="5"/>
  <c r="AC237" i="5"/>
  <c r="Z237" i="5" s="1"/>
  <c r="ER236" i="5"/>
  <c r="EP236" i="5"/>
  <c r="EN236" i="5"/>
  <c r="EL236" i="5"/>
  <c r="EJ236" i="5"/>
  <c r="EH236" i="5"/>
  <c r="EF236" i="5"/>
  <c r="ED236" i="5"/>
  <c r="EB236" i="5"/>
  <c r="DZ236" i="5"/>
  <c r="DX236" i="5"/>
  <c r="DV236" i="5"/>
  <c r="DT236" i="5"/>
  <c r="DR236" i="5"/>
  <c r="DP236" i="5"/>
  <c r="DN236" i="5"/>
  <c r="DL236" i="5"/>
  <c r="DJ236" i="5"/>
  <c r="DH236" i="5"/>
  <c r="DF236" i="5"/>
  <c r="DD236" i="5"/>
  <c r="AC236" i="5"/>
  <c r="BF236" i="5" s="1"/>
  <c r="ER235" i="5"/>
  <c r="EP235" i="5"/>
  <c r="EN235" i="5"/>
  <c r="EL235" i="5"/>
  <c r="EJ235" i="5"/>
  <c r="EH235" i="5"/>
  <c r="EF235" i="5"/>
  <c r="ED235" i="5"/>
  <c r="EB235" i="5"/>
  <c r="DZ235" i="5"/>
  <c r="DX235" i="5"/>
  <c r="DV235" i="5"/>
  <c r="DT235" i="5"/>
  <c r="DR235" i="5"/>
  <c r="DP235" i="5"/>
  <c r="DN235" i="5"/>
  <c r="DL235" i="5"/>
  <c r="DJ235" i="5"/>
  <c r="DH235" i="5"/>
  <c r="DF235" i="5"/>
  <c r="DD235" i="5"/>
  <c r="AC235" i="5"/>
  <c r="ER234" i="5"/>
  <c r="EP234" i="5"/>
  <c r="EN234" i="5"/>
  <c r="EL234" i="5"/>
  <c r="EJ234" i="5"/>
  <c r="EH234" i="5"/>
  <c r="EF234" i="5"/>
  <c r="ED234" i="5"/>
  <c r="EB234" i="5"/>
  <c r="DZ234" i="5"/>
  <c r="DX234" i="5"/>
  <c r="DV234" i="5"/>
  <c r="DT234" i="5"/>
  <c r="DR234" i="5"/>
  <c r="DP234" i="5"/>
  <c r="DN234" i="5"/>
  <c r="DL234" i="5"/>
  <c r="DJ234" i="5"/>
  <c r="DH234" i="5"/>
  <c r="DF234" i="5"/>
  <c r="DD234" i="5"/>
  <c r="AC234" i="5"/>
  <c r="AF234" i="5" s="1"/>
  <c r="ER233" i="5"/>
  <c r="EP233" i="5"/>
  <c r="EN233" i="5"/>
  <c r="EL233" i="5"/>
  <c r="EJ233" i="5"/>
  <c r="EH233" i="5"/>
  <c r="EF233" i="5"/>
  <c r="ED233" i="5"/>
  <c r="EB233" i="5"/>
  <c r="DZ233" i="5"/>
  <c r="DX233" i="5"/>
  <c r="DV233" i="5"/>
  <c r="DT233" i="5"/>
  <c r="DR233" i="5"/>
  <c r="DP233" i="5"/>
  <c r="DN233" i="5"/>
  <c r="DL233" i="5"/>
  <c r="DJ233" i="5"/>
  <c r="DH233" i="5"/>
  <c r="DF233" i="5"/>
  <c r="DD233" i="5"/>
  <c r="AC233" i="5"/>
  <c r="ER232" i="5"/>
  <c r="EP232" i="5"/>
  <c r="EN232" i="5"/>
  <c r="EL232" i="5"/>
  <c r="EJ232" i="5"/>
  <c r="EH232" i="5"/>
  <c r="EF232" i="5"/>
  <c r="ED232" i="5"/>
  <c r="EB232" i="5"/>
  <c r="DZ232" i="5"/>
  <c r="DX232" i="5"/>
  <c r="DV232" i="5"/>
  <c r="DT232" i="5"/>
  <c r="DR232" i="5"/>
  <c r="DP232" i="5"/>
  <c r="DN232" i="5"/>
  <c r="DL232" i="5"/>
  <c r="DJ232" i="5"/>
  <c r="DH232" i="5"/>
  <c r="DF232" i="5"/>
  <c r="DD232" i="5"/>
  <c r="AC232" i="5"/>
  <c r="X232" i="5" s="1"/>
  <c r="ER231" i="5"/>
  <c r="EP231" i="5"/>
  <c r="EN231" i="5"/>
  <c r="EL231" i="5"/>
  <c r="EJ231" i="5"/>
  <c r="EH231" i="5"/>
  <c r="EF231" i="5"/>
  <c r="ED231" i="5"/>
  <c r="EB231" i="5"/>
  <c r="DZ231" i="5"/>
  <c r="DX231" i="5"/>
  <c r="DV231" i="5"/>
  <c r="DT231" i="5"/>
  <c r="DR231" i="5"/>
  <c r="DP231" i="5"/>
  <c r="DN231" i="5"/>
  <c r="DL231" i="5"/>
  <c r="DJ231" i="5"/>
  <c r="DH231" i="5"/>
  <c r="DF231" i="5"/>
  <c r="DD231" i="5"/>
  <c r="AC231" i="5"/>
  <c r="BF231" i="5" s="1"/>
  <c r="ER230" i="5"/>
  <c r="EP230" i="5"/>
  <c r="EN230" i="5"/>
  <c r="EL230" i="5"/>
  <c r="EJ230" i="5"/>
  <c r="EH230" i="5"/>
  <c r="EF230" i="5"/>
  <c r="ED230" i="5"/>
  <c r="EB230" i="5"/>
  <c r="DZ230" i="5"/>
  <c r="DX230" i="5"/>
  <c r="DV230" i="5"/>
  <c r="DT230" i="5"/>
  <c r="DR230" i="5"/>
  <c r="DP230" i="5"/>
  <c r="DN230" i="5"/>
  <c r="DL230" i="5"/>
  <c r="DJ230" i="5"/>
  <c r="DH230" i="5"/>
  <c r="DF230" i="5"/>
  <c r="DD230" i="5"/>
  <c r="BB230" i="5"/>
  <c r="AZ230" i="5"/>
  <c r="AC230" i="5"/>
  <c r="BN230" i="5" s="1"/>
  <c r="ER229" i="5"/>
  <c r="EP229" i="5"/>
  <c r="EN229" i="5"/>
  <c r="EL229" i="5"/>
  <c r="EJ229" i="5"/>
  <c r="EH229" i="5"/>
  <c r="EF229" i="5"/>
  <c r="ED229" i="5"/>
  <c r="EB229" i="5"/>
  <c r="DZ229" i="5"/>
  <c r="DX229" i="5"/>
  <c r="DV229" i="5"/>
  <c r="DT229" i="5"/>
  <c r="DR229" i="5"/>
  <c r="DP229" i="5"/>
  <c r="DN229" i="5"/>
  <c r="DL229" i="5"/>
  <c r="DJ229" i="5"/>
  <c r="DH229" i="5"/>
  <c r="DF229" i="5"/>
  <c r="DD229" i="5"/>
  <c r="AJ229" i="5"/>
  <c r="AC229" i="5"/>
  <c r="BN229" i="5" s="1"/>
  <c r="ER228" i="5"/>
  <c r="EP228" i="5"/>
  <c r="EN228" i="5"/>
  <c r="EL228" i="5"/>
  <c r="EJ228" i="5"/>
  <c r="EH228" i="5"/>
  <c r="EF228" i="5"/>
  <c r="ED228" i="5"/>
  <c r="EB228" i="5"/>
  <c r="DZ228" i="5"/>
  <c r="DX228" i="5"/>
  <c r="DV228" i="5"/>
  <c r="DT228" i="5"/>
  <c r="DR228" i="5"/>
  <c r="DP228" i="5"/>
  <c r="DN228" i="5"/>
  <c r="DL228" i="5"/>
  <c r="DJ228" i="5"/>
  <c r="DH228" i="5"/>
  <c r="DF228" i="5"/>
  <c r="DD228" i="5"/>
  <c r="AC228" i="5"/>
  <c r="BF228" i="5" s="1"/>
  <c r="N228" i="5"/>
  <c r="ER227" i="5"/>
  <c r="EP227" i="5"/>
  <c r="EN227" i="5"/>
  <c r="EL227" i="5"/>
  <c r="EJ227" i="5"/>
  <c r="EH227" i="5"/>
  <c r="EF227" i="5"/>
  <c r="ED227" i="5"/>
  <c r="EB227" i="5"/>
  <c r="DZ227" i="5"/>
  <c r="DX227" i="5"/>
  <c r="DV227" i="5"/>
  <c r="DT227" i="5"/>
  <c r="DR227" i="5"/>
  <c r="DP227" i="5"/>
  <c r="DN227" i="5"/>
  <c r="DL227" i="5"/>
  <c r="DJ227" i="5"/>
  <c r="DH227" i="5"/>
  <c r="DF227" i="5"/>
  <c r="DD227" i="5"/>
  <c r="AL227" i="5"/>
  <c r="AC227" i="5"/>
  <c r="AZ227" i="5" s="1"/>
  <c r="X227" i="5"/>
  <c r="ER226" i="5"/>
  <c r="EP226" i="5"/>
  <c r="EN226" i="5"/>
  <c r="EL226" i="5"/>
  <c r="EJ226" i="5"/>
  <c r="EH226" i="5"/>
  <c r="EF226" i="5"/>
  <c r="ED226" i="5"/>
  <c r="EB226" i="5"/>
  <c r="DZ226" i="5"/>
  <c r="DX226" i="5"/>
  <c r="DV226" i="5"/>
  <c r="DT226" i="5"/>
  <c r="DR226" i="5"/>
  <c r="DP226" i="5"/>
  <c r="DN226" i="5"/>
  <c r="DL226" i="5"/>
  <c r="DJ226" i="5"/>
  <c r="DH226" i="5"/>
  <c r="DF226" i="5"/>
  <c r="DD226" i="5"/>
  <c r="BJ226" i="5"/>
  <c r="AC226" i="5"/>
  <c r="AB226" i="5" s="1"/>
  <c r="ER225" i="5"/>
  <c r="EP225" i="5"/>
  <c r="EN225" i="5"/>
  <c r="EL225" i="5"/>
  <c r="EJ225" i="5"/>
  <c r="EH225" i="5"/>
  <c r="EF225" i="5"/>
  <c r="ED225" i="5"/>
  <c r="EB225" i="5"/>
  <c r="DZ225" i="5"/>
  <c r="DX225" i="5"/>
  <c r="DV225" i="5"/>
  <c r="DT225" i="5"/>
  <c r="DR225" i="5"/>
  <c r="DP225" i="5"/>
  <c r="DN225" i="5"/>
  <c r="DL225" i="5"/>
  <c r="DJ225" i="5"/>
  <c r="DH225" i="5"/>
  <c r="DF225" i="5"/>
  <c r="DD225" i="5"/>
  <c r="AC225" i="5"/>
  <c r="N225" i="5" s="1"/>
  <c r="ER224" i="5"/>
  <c r="EP224" i="5"/>
  <c r="EN224" i="5"/>
  <c r="EL224" i="5"/>
  <c r="EJ224" i="5"/>
  <c r="EH224" i="5"/>
  <c r="EF224" i="5"/>
  <c r="ED224" i="5"/>
  <c r="EB224" i="5"/>
  <c r="DZ224" i="5"/>
  <c r="DX224" i="5"/>
  <c r="DV224" i="5"/>
  <c r="DT224" i="5"/>
  <c r="DR224" i="5"/>
  <c r="DP224" i="5"/>
  <c r="DN224" i="5"/>
  <c r="DL224" i="5"/>
  <c r="DJ224" i="5"/>
  <c r="DH224" i="5"/>
  <c r="DF224" i="5"/>
  <c r="DD224" i="5"/>
  <c r="AX224" i="5"/>
  <c r="AC224" i="5"/>
  <c r="ER223" i="5"/>
  <c r="EP223" i="5"/>
  <c r="EN223" i="5"/>
  <c r="EL223" i="5"/>
  <c r="EJ223" i="5"/>
  <c r="EH223" i="5"/>
  <c r="EF223" i="5"/>
  <c r="ED223" i="5"/>
  <c r="EB223" i="5"/>
  <c r="DZ223" i="5"/>
  <c r="DX223" i="5"/>
  <c r="DV223" i="5"/>
  <c r="DT223" i="5"/>
  <c r="DR223" i="5"/>
  <c r="DP223" i="5"/>
  <c r="DN223" i="5"/>
  <c r="DL223" i="5"/>
  <c r="DJ223" i="5"/>
  <c r="DH223" i="5"/>
  <c r="DF223" i="5"/>
  <c r="DD223" i="5"/>
  <c r="BF223" i="5"/>
  <c r="AC223" i="5"/>
  <c r="N223" i="5" s="1"/>
  <c r="ER222" i="5"/>
  <c r="EP222" i="5"/>
  <c r="EN222" i="5"/>
  <c r="EL222" i="5"/>
  <c r="EJ222" i="5"/>
  <c r="EH222" i="5"/>
  <c r="EF222" i="5"/>
  <c r="ED222" i="5"/>
  <c r="EB222" i="5"/>
  <c r="DZ222" i="5"/>
  <c r="DX222" i="5"/>
  <c r="DV222" i="5"/>
  <c r="DT222" i="5"/>
  <c r="DR222" i="5"/>
  <c r="DP222" i="5"/>
  <c r="DN222" i="5"/>
  <c r="DL222" i="5"/>
  <c r="DJ222" i="5"/>
  <c r="DH222" i="5"/>
  <c r="DF222" i="5"/>
  <c r="DD222" i="5"/>
  <c r="AF222" i="5"/>
  <c r="AC222" i="5"/>
  <c r="BH222" i="5" s="1"/>
  <c r="N222" i="5"/>
  <c r="ER221" i="5"/>
  <c r="EP221" i="5"/>
  <c r="EN221" i="5"/>
  <c r="EL221" i="5"/>
  <c r="EJ221" i="5"/>
  <c r="EH221" i="5"/>
  <c r="EF221" i="5"/>
  <c r="ED221" i="5"/>
  <c r="EB221" i="5"/>
  <c r="DZ221" i="5"/>
  <c r="DX221" i="5"/>
  <c r="DV221" i="5"/>
  <c r="DT221" i="5"/>
  <c r="DR221" i="5"/>
  <c r="DP221" i="5"/>
  <c r="DN221" i="5"/>
  <c r="DL221" i="5"/>
  <c r="DJ221" i="5"/>
  <c r="DH221" i="5"/>
  <c r="DF221" i="5"/>
  <c r="DD221" i="5"/>
  <c r="BB221" i="5"/>
  <c r="AC221" i="5"/>
  <c r="BD221" i="5" s="1"/>
  <c r="X221" i="5"/>
  <c r="P221" i="5"/>
  <c r="ER220" i="5"/>
  <c r="EP220" i="5"/>
  <c r="EN220" i="5"/>
  <c r="EL220" i="5"/>
  <c r="EJ220" i="5"/>
  <c r="EH220" i="5"/>
  <c r="EF220" i="5"/>
  <c r="ED220" i="5"/>
  <c r="EB220" i="5"/>
  <c r="DZ220" i="5"/>
  <c r="DX220" i="5"/>
  <c r="DV220" i="5"/>
  <c r="DT220" i="5"/>
  <c r="DR220" i="5"/>
  <c r="DP220" i="5"/>
  <c r="DN220" i="5"/>
  <c r="DL220" i="5"/>
  <c r="DJ220" i="5"/>
  <c r="DH220" i="5"/>
  <c r="DF220" i="5"/>
  <c r="DD220" i="5"/>
  <c r="AP220" i="5"/>
  <c r="AC220" i="5"/>
  <c r="AT220" i="5" s="1"/>
  <c r="N220" i="5"/>
  <c r="ER219" i="5"/>
  <c r="EP219" i="5"/>
  <c r="EN219" i="5"/>
  <c r="EL219" i="5"/>
  <c r="EJ219" i="5"/>
  <c r="EH219" i="5"/>
  <c r="EF219" i="5"/>
  <c r="ED219" i="5"/>
  <c r="EB219" i="5"/>
  <c r="DZ219" i="5"/>
  <c r="DX219" i="5"/>
  <c r="DV219" i="5"/>
  <c r="DT219" i="5"/>
  <c r="DR219" i="5"/>
  <c r="DP219" i="5"/>
  <c r="DN219" i="5"/>
  <c r="DL219" i="5"/>
  <c r="DJ219" i="5"/>
  <c r="DH219" i="5"/>
  <c r="DF219" i="5"/>
  <c r="DD219" i="5"/>
  <c r="AC219" i="5"/>
  <c r="BJ219" i="5" s="1"/>
  <c r="ER218" i="5"/>
  <c r="EP218" i="5"/>
  <c r="EN218" i="5"/>
  <c r="EL218" i="5"/>
  <c r="EJ218" i="5"/>
  <c r="EH218" i="5"/>
  <c r="EF218" i="5"/>
  <c r="ED218" i="5"/>
  <c r="EB218" i="5"/>
  <c r="DZ218" i="5"/>
  <c r="DX218" i="5"/>
  <c r="DV218" i="5"/>
  <c r="DT218" i="5"/>
  <c r="DR218" i="5"/>
  <c r="DP218" i="5"/>
  <c r="DN218" i="5"/>
  <c r="DL218" i="5"/>
  <c r="DJ218" i="5"/>
  <c r="DH218" i="5"/>
  <c r="DF218" i="5"/>
  <c r="DD218" i="5"/>
  <c r="AC218" i="5"/>
  <c r="BJ218" i="5" s="1"/>
  <c r="ER217" i="5"/>
  <c r="EP217" i="5"/>
  <c r="EN217" i="5"/>
  <c r="EL217" i="5"/>
  <c r="EJ217" i="5"/>
  <c r="EH217" i="5"/>
  <c r="EF217" i="5"/>
  <c r="ED217" i="5"/>
  <c r="EB217" i="5"/>
  <c r="DZ217" i="5"/>
  <c r="DX217" i="5"/>
  <c r="DV217" i="5"/>
  <c r="DT217" i="5"/>
  <c r="DR217" i="5"/>
  <c r="DP217" i="5"/>
  <c r="DN217" i="5"/>
  <c r="DL217" i="5"/>
  <c r="DJ217" i="5"/>
  <c r="DH217" i="5"/>
  <c r="DF217" i="5"/>
  <c r="DD217" i="5"/>
  <c r="AC217" i="5"/>
  <c r="N217" i="5" s="1"/>
  <c r="ER216" i="5"/>
  <c r="EP216" i="5"/>
  <c r="EN216" i="5"/>
  <c r="EL216" i="5"/>
  <c r="EJ216" i="5"/>
  <c r="EH216" i="5"/>
  <c r="EF216" i="5"/>
  <c r="ED216" i="5"/>
  <c r="EB216" i="5"/>
  <c r="DZ216" i="5"/>
  <c r="DX216" i="5"/>
  <c r="DV216" i="5"/>
  <c r="DT216" i="5"/>
  <c r="DR216" i="5"/>
  <c r="DP216" i="5"/>
  <c r="DN216" i="5"/>
  <c r="DL216" i="5"/>
  <c r="DJ216" i="5"/>
  <c r="DH216" i="5"/>
  <c r="DF216" i="5"/>
  <c r="DD216" i="5"/>
  <c r="BN216" i="5"/>
  <c r="AC216" i="5"/>
  <c r="BP216" i="5" s="1"/>
  <c r="X216" i="5"/>
  <c r="T216" i="5"/>
  <c r="ER215" i="5"/>
  <c r="EP215" i="5"/>
  <c r="EN215" i="5"/>
  <c r="EL215" i="5"/>
  <c r="EJ215" i="5"/>
  <c r="EH215" i="5"/>
  <c r="EF215" i="5"/>
  <c r="ED215" i="5"/>
  <c r="EB215" i="5"/>
  <c r="DZ215" i="5"/>
  <c r="DX215" i="5"/>
  <c r="DV215" i="5"/>
  <c r="DT215" i="5"/>
  <c r="DR215" i="5"/>
  <c r="DP215" i="5"/>
  <c r="DN215" i="5"/>
  <c r="DL215" i="5"/>
  <c r="DJ215" i="5"/>
  <c r="DH215" i="5"/>
  <c r="DF215" i="5"/>
  <c r="DD215" i="5"/>
  <c r="AC215" i="5"/>
  <c r="ER214" i="5"/>
  <c r="EP214" i="5"/>
  <c r="EN214" i="5"/>
  <c r="EL214" i="5"/>
  <c r="EJ214" i="5"/>
  <c r="EH214" i="5"/>
  <c r="EF214" i="5"/>
  <c r="ED214" i="5"/>
  <c r="EB214" i="5"/>
  <c r="DZ214" i="5"/>
  <c r="DX214" i="5"/>
  <c r="DV214" i="5"/>
  <c r="DT214" i="5"/>
  <c r="DR214" i="5"/>
  <c r="DP214" i="5"/>
  <c r="DN214" i="5"/>
  <c r="DL214" i="5"/>
  <c r="DJ214" i="5"/>
  <c r="DH214" i="5"/>
  <c r="DF214" i="5"/>
  <c r="DD214" i="5"/>
  <c r="BL214" i="5"/>
  <c r="AZ214" i="5"/>
  <c r="AC214" i="5"/>
  <c r="AB214" i="5" s="1"/>
  <c r="Z214" i="5"/>
  <c r="ER213" i="5"/>
  <c r="EP213" i="5"/>
  <c r="EN213" i="5"/>
  <c r="EL213" i="5"/>
  <c r="EJ213" i="5"/>
  <c r="EH213" i="5"/>
  <c r="EF213" i="5"/>
  <c r="ED213" i="5"/>
  <c r="EB213" i="5"/>
  <c r="DZ213" i="5"/>
  <c r="DX213" i="5"/>
  <c r="DV213" i="5"/>
  <c r="DT213" i="5"/>
  <c r="DR213" i="5"/>
  <c r="DP213" i="5"/>
  <c r="DN213" i="5"/>
  <c r="DL213" i="5"/>
  <c r="DJ213" i="5"/>
  <c r="DH213" i="5"/>
  <c r="DF213" i="5"/>
  <c r="DD213" i="5"/>
  <c r="AD213" i="5"/>
  <c r="AC213" i="5"/>
  <c r="BJ213" i="5" s="1"/>
  <c r="ER212" i="5"/>
  <c r="EP212" i="5"/>
  <c r="EN212" i="5"/>
  <c r="EL212" i="5"/>
  <c r="EJ212" i="5"/>
  <c r="EH212" i="5"/>
  <c r="EF212" i="5"/>
  <c r="ED212" i="5"/>
  <c r="EB212" i="5"/>
  <c r="DZ212" i="5"/>
  <c r="DX212" i="5"/>
  <c r="DV212" i="5"/>
  <c r="DT212" i="5"/>
  <c r="DR212" i="5"/>
  <c r="DP212" i="5"/>
  <c r="DN212" i="5"/>
  <c r="DL212" i="5"/>
  <c r="DJ212" i="5"/>
  <c r="DH212" i="5"/>
  <c r="DF212" i="5"/>
  <c r="DD212" i="5"/>
  <c r="AT212" i="5"/>
  <c r="AD212" i="5"/>
  <c r="AC212" i="5"/>
  <c r="ER211" i="5"/>
  <c r="EP211" i="5"/>
  <c r="EN211" i="5"/>
  <c r="EL211" i="5"/>
  <c r="EJ211" i="5"/>
  <c r="EH211" i="5"/>
  <c r="EF211" i="5"/>
  <c r="ED211" i="5"/>
  <c r="EB211" i="5"/>
  <c r="DZ211" i="5"/>
  <c r="DX211" i="5"/>
  <c r="DV211" i="5"/>
  <c r="DT211" i="5"/>
  <c r="DR211" i="5"/>
  <c r="DP211" i="5"/>
  <c r="DN211" i="5"/>
  <c r="DL211" i="5"/>
  <c r="DJ211" i="5"/>
  <c r="DH211" i="5"/>
  <c r="DF211" i="5"/>
  <c r="DD211" i="5"/>
  <c r="BN211" i="5"/>
  <c r="BL211" i="5"/>
  <c r="AN211" i="5"/>
  <c r="AL211" i="5"/>
  <c r="AH211" i="5"/>
  <c r="AC211" i="5"/>
  <c r="BJ211" i="5" s="1"/>
  <c r="X211" i="5"/>
  <c r="V211" i="5"/>
  <c r="R211" i="5"/>
  <c r="N211" i="5"/>
  <c r="ER210" i="5"/>
  <c r="EP210" i="5"/>
  <c r="EN210" i="5"/>
  <c r="EL210" i="5"/>
  <c r="EJ210" i="5"/>
  <c r="EH210" i="5"/>
  <c r="EF210" i="5"/>
  <c r="ED210" i="5"/>
  <c r="EB210" i="5"/>
  <c r="DZ210" i="5"/>
  <c r="DX210" i="5"/>
  <c r="DV210" i="5"/>
  <c r="DT210" i="5"/>
  <c r="DR210" i="5"/>
  <c r="DP210" i="5"/>
  <c r="DN210" i="5"/>
  <c r="DL210" i="5"/>
  <c r="DJ210" i="5"/>
  <c r="DH210" i="5"/>
  <c r="DF210" i="5"/>
  <c r="DD210" i="5"/>
  <c r="AC210" i="5"/>
  <c r="ER209" i="5"/>
  <c r="EP209" i="5"/>
  <c r="EN209" i="5"/>
  <c r="EL209" i="5"/>
  <c r="EJ209" i="5"/>
  <c r="EH209" i="5"/>
  <c r="EF209" i="5"/>
  <c r="ED209" i="5"/>
  <c r="EB209" i="5"/>
  <c r="DZ209" i="5"/>
  <c r="DX209" i="5"/>
  <c r="DV209" i="5"/>
  <c r="DT209" i="5"/>
  <c r="DR209" i="5"/>
  <c r="DP209" i="5"/>
  <c r="DN209" i="5"/>
  <c r="DL209" i="5"/>
  <c r="DJ209" i="5"/>
  <c r="DH209" i="5"/>
  <c r="DF209" i="5"/>
  <c r="DD209" i="5"/>
  <c r="BP209" i="5"/>
  <c r="AC209" i="5"/>
  <c r="AV209" i="5" s="1"/>
  <c r="ER208" i="5"/>
  <c r="EP208" i="5"/>
  <c r="EN208" i="5"/>
  <c r="EL208" i="5"/>
  <c r="EJ208" i="5"/>
  <c r="EH208" i="5"/>
  <c r="EF208" i="5"/>
  <c r="ED208" i="5"/>
  <c r="EB208" i="5"/>
  <c r="DZ208" i="5"/>
  <c r="DX208" i="5"/>
  <c r="DV208" i="5"/>
  <c r="DT208" i="5"/>
  <c r="DR208" i="5"/>
  <c r="DP208" i="5"/>
  <c r="DN208" i="5"/>
  <c r="DL208" i="5"/>
  <c r="DJ208" i="5"/>
  <c r="DH208" i="5"/>
  <c r="DF208" i="5"/>
  <c r="DD208" i="5"/>
  <c r="AL208" i="5"/>
  <c r="AC208" i="5"/>
  <c r="BP208" i="5" s="1"/>
  <c r="ER207" i="5"/>
  <c r="EP207" i="5"/>
  <c r="EN207" i="5"/>
  <c r="EL207" i="5"/>
  <c r="EJ207" i="5"/>
  <c r="EH207" i="5"/>
  <c r="EF207" i="5"/>
  <c r="ED207" i="5"/>
  <c r="EB207" i="5"/>
  <c r="DZ207" i="5"/>
  <c r="DX207" i="5"/>
  <c r="DV207" i="5"/>
  <c r="DT207" i="5"/>
  <c r="DR207" i="5"/>
  <c r="DP207" i="5"/>
  <c r="DN207" i="5"/>
  <c r="DL207" i="5"/>
  <c r="DJ207" i="5"/>
  <c r="DH207" i="5"/>
  <c r="DF207" i="5"/>
  <c r="DD207" i="5"/>
  <c r="AF207" i="5"/>
  <c r="AC207" i="5"/>
  <c r="BF207" i="5" s="1"/>
  <c r="ER206" i="5"/>
  <c r="EP206" i="5"/>
  <c r="EN206" i="5"/>
  <c r="EL206" i="5"/>
  <c r="EJ206" i="5"/>
  <c r="EH206" i="5"/>
  <c r="EF206" i="5"/>
  <c r="ED206" i="5"/>
  <c r="EB206" i="5"/>
  <c r="DZ206" i="5"/>
  <c r="DX206" i="5"/>
  <c r="DV206" i="5"/>
  <c r="DT206" i="5"/>
  <c r="DR206" i="5"/>
  <c r="DP206" i="5"/>
  <c r="DN206" i="5"/>
  <c r="DL206" i="5"/>
  <c r="DJ206" i="5"/>
  <c r="DH206" i="5"/>
  <c r="DF206" i="5"/>
  <c r="DD206" i="5"/>
  <c r="AC206" i="5"/>
  <c r="ER205" i="5"/>
  <c r="EP205" i="5"/>
  <c r="EN205" i="5"/>
  <c r="EL205" i="5"/>
  <c r="EJ205" i="5"/>
  <c r="EH205" i="5"/>
  <c r="EF205" i="5"/>
  <c r="ED205" i="5"/>
  <c r="EB205" i="5"/>
  <c r="DZ205" i="5"/>
  <c r="DX205" i="5"/>
  <c r="DV205" i="5"/>
  <c r="DT205" i="5"/>
  <c r="DR205" i="5"/>
  <c r="DP205" i="5"/>
  <c r="DN205" i="5"/>
  <c r="DL205" i="5"/>
  <c r="DJ205" i="5"/>
  <c r="DH205" i="5"/>
  <c r="DF205" i="5"/>
  <c r="DD205" i="5"/>
  <c r="AC205" i="5"/>
  <c r="ER204" i="5"/>
  <c r="EP204" i="5"/>
  <c r="EN204" i="5"/>
  <c r="EL204" i="5"/>
  <c r="EJ204" i="5"/>
  <c r="EH204" i="5"/>
  <c r="EF204" i="5"/>
  <c r="ED204" i="5"/>
  <c r="EB204" i="5"/>
  <c r="DZ204" i="5"/>
  <c r="DX204" i="5"/>
  <c r="DV204" i="5"/>
  <c r="DT204" i="5"/>
  <c r="DR204" i="5"/>
  <c r="DP204" i="5"/>
  <c r="DN204" i="5"/>
  <c r="DL204" i="5"/>
  <c r="DJ204" i="5"/>
  <c r="DH204" i="5"/>
  <c r="DF204" i="5"/>
  <c r="DD204" i="5"/>
  <c r="AC204" i="5"/>
  <c r="ER203" i="5"/>
  <c r="EP203" i="5"/>
  <c r="EN203" i="5"/>
  <c r="EL203" i="5"/>
  <c r="EJ203" i="5"/>
  <c r="EH203" i="5"/>
  <c r="EF203" i="5"/>
  <c r="ED203" i="5"/>
  <c r="EB203" i="5"/>
  <c r="DZ203" i="5"/>
  <c r="DX203" i="5"/>
  <c r="DV203" i="5"/>
  <c r="DT203" i="5"/>
  <c r="DR203" i="5"/>
  <c r="DP203" i="5"/>
  <c r="DN203" i="5"/>
  <c r="DL203" i="5"/>
  <c r="DJ203" i="5"/>
  <c r="DH203" i="5"/>
  <c r="DF203" i="5"/>
  <c r="DD203" i="5"/>
  <c r="AC203" i="5"/>
  <c r="ER202" i="5"/>
  <c r="EP202" i="5"/>
  <c r="EN202" i="5"/>
  <c r="EL202" i="5"/>
  <c r="EJ202" i="5"/>
  <c r="EH202" i="5"/>
  <c r="EF202" i="5"/>
  <c r="ED202" i="5"/>
  <c r="EB202" i="5"/>
  <c r="DZ202" i="5"/>
  <c r="DX202" i="5"/>
  <c r="DV202" i="5"/>
  <c r="DT202" i="5"/>
  <c r="DR202" i="5"/>
  <c r="DP202" i="5"/>
  <c r="DN202" i="5"/>
  <c r="DL202" i="5"/>
  <c r="DJ202" i="5"/>
  <c r="DH202" i="5"/>
  <c r="DF202" i="5"/>
  <c r="DD202" i="5"/>
  <c r="AC202" i="5"/>
  <c r="BB202" i="5" s="1"/>
  <c r="ER201" i="5"/>
  <c r="EP201" i="5"/>
  <c r="EN201" i="5"/>
  <c r="EL201" i="5"/>
  <c r="EJ201" i="5"/>
  <c r="EH201" i="5"/>
  <c r="EF201" i="5"/>
  <c r="ED201" i="5"/>
  <c r="EB201" i="5"/>
  <c r="DZ201" i="5"/>
  <c r="DX201" i="5"/>
  <c r="DV201" i="5"/>
  <c r="DT201" i="5"/>
  <c r="DR201" i="5"/>
  <c r="DP201" i="5"/>
  <c r="DN201" i="5"/>
  <c r="DL201" i="5"/>
  <c r="DJ201" i="5"/>
  <c r="DH201" i="5"/>
  <c r="DF201" i="5"/>
  <c r="DD201" i="5"/>
  <c r="AC201" i="5"/>
  <c r="BB201" i="5" s="1"/>
  <c r="ER200" i="5"/>
  <c r="EP200" i="5"/>
  <c r="EN200" i="5"/>
  <c r="EL200" i="5"/>
  <c r="EJ200" i="5"/>
  <c r="EH200" i="5"/>
  <c r="EF200" i="5"/>
  <c r="ED200" i="5"/>
  <c r="EB200" i="5"/>
  <c r="DZ200" i="5"/>
  <c r="DX200" i="5"/>
  <c r="DV200" i="5"/>
  <c r="DT200" i="5"/>
  <c r="DR200" i="5"/>
  <c r="DP200" i="5"/>
  <c r="DN200" i="5"/>
  <c r="DL200" i="5"/>
  <c r="DJ200" i="5"/>
  <c r="DH200" i="5"/>
  <c r="DF200" i="5"/>
  <c r="DD200" i="5"/>
  <c r="AC200" i="5"/>
  <c r="BF200" i="5" s="1"/>
  <c r="ER199" i="5"/>
  <c r="EP199" i="5"/>
  <c r="EN199" i="5"/>
  <c r="EL199" i="5"/>
  <c r="EJ199" i="5"/>
  <c r="EH199" i="5"/>
  <c r="EF199" i="5"/>
  <c r="ED199" i="5"/>
  <c r="EB199" i="5"/>
  <c r="DZ199" i="5"/>
  <c r="DX199" i="5"/>
  <c r="DV199" i="5"/>
  <c r="DT199" i="5"/>
  <c r="DR199" i="5"/>
  <c r="DP199" i="5"/>
  <c r="DN199" i="5"/>
  <c r="DL199" i="5"/>
  <c r="DJ199" i="5"/>
  <c r="DH199" i="5"/>
  <c r="DF199" i="5"/>
  <c r="DD199" i="5"/>
  <c r="AC199" i="5"/>
  <c r="AX199" i="5" s="1"/>
  <c r="ER198" i="5"/>
  <c r="EP198" i="5"/>
  <c r="EN198" i="5"/>
  <c r="EL198" i="5"/>
  <c r="EJ198" i="5"/>
  <c r="EH198" i="5"/>
  <c r="EF198" i="5"/>
  <c r="ED198" i="5"/>
  <c r="EB198" i="5"/>
  <c r="DZ198" i="5"/>
  <c r="DX198" i="5"/>
  <c r="DV198" i="5"/>
  <c r="DT198" i="5"/>
  <c r="DR198" i="5"/>
  <c r="DP198" i="5"/>
  <c r="DN198" i="5"/>
  <c r="DL198" i="5"/>
  <c r="DJ198" i="5"/>
  <c r="DH198" i="5"/>
  <c r="DF198" i="5"/>
  <c r="DD198" i="5"/>
  <c r="AC198" i="5"/>
  <c r="X198" i="5"/>
  <c r="ER197" i="5"/>
  <c r="EP197" i="5"/>
  <c r="EN197" i="5"/>
  <c r="EL197" i="5"/>
  <c r="EJ197" i="5"/>
  <c r="EH197" i="5"/>
  <c r="EF197" i="5"/>
  <c r="ED197" i="5"/>
  <c r="EB197" i="5"/>
  <c r="DZ197" i="5"/>
  <c r="DX197" i="5"/>
  <c r="DV197" i="5"/>
  <c r="DT197" i="5"/>
  <c r="DR197" i="5"/>
  <c r="DP197" i="5"/>
  <c r="DN197" i="5"/>
  <c r="DL197" i="5"/>
  <c r="DJ197" i="5"/>
  <c r="DH197" i="5"/>
  <c r="DF197" i="5"/>
  <c r="DD197" i="5"/>
  <c r="AC197" i="5"/>
  <c r="AD197" i="5" s="1"/>
  <c r="ER196" i="5"/>
  <c r="EP196" i="5"/>
  <c r="EN196" i="5"/>
  <c r="EL196" i="5"/>
  <c r="EJ196" i="5"/>
  <c r="EH196" i="5"/>
  <c r="EF196" i="5"/>
  <c r="ED196" i="5"/>
  <c r="EB196" i="5"/>
  <c r="DZ196" i="5"/>
  <c r="DX196" i="5"/>
  <c r="DV196" i="5"/>
  <c r="DT196" i="5"/>
  <c r="DR196" i="5"/>
  <c r="DP196" i="5"/>
  <c r="DN196" i="5"/>
  <c r="DL196" i="5"/>
  <c r="DJ196" i="5"/>
  <c r="DH196" i="5"/>
  <c r="DF196" i="5"/>
  <c r="DD196" i="5"/>
  <c r="AC196" i="5"/>
  <c r="AD196" i="5" s="1"/>
  <c r="ER195" i="5"/>
  <c r="EP195" i="5"/>
  <c r="EN195" i="5"/>
  <c r="EL195" i="5"/>
  <c r="EJ195" i="5"/>
  <c r="EH195" i="5"/>
  <c r="EF195" i="5"/>
  <c r="ED195" i="5"/>
  <c r="EB195" i="5"/>
  <c r="DZ195" i="5"/>
  <c r="DX195" i="5"/>
  <c r="DV195" i="5"/>
  <c r="DT195" i="5"/>
  <c r="DR195" i="5"/>
  <c r="DP195" i="5"/>
  <c r="DN195" i="5"/>
  <c r="DL195" i="5"/>
  <c r="DJ195" i="5"/>
  <c r="DH195" i="5"/>
  <c r="DF195" i="5"/>
  <c r="DD195" i="5"/>
  <c r="AC195" i="5"/>
  <c r="AB195" i="5" s="1"/>
  <c r="ER194" i="5"/>
  <c r="EP194" i="5"/>
  <c r="EN194" i="5"/>
  <c r="EL194" i="5"/>
  <c r="EJ194" i="5"/>
  <c r="EH194" i="5"/>
  <c r="EF194" i="5"/>
  <c r="ED194" i="5"/>
  <c r="EB194" i="5"/>
  <c r="DZ194" i="5"/>
  <c r="DX194" i="5"/>
  <c r="DV194" i="5"/>
  <c r="DT194" i="5"/>
  <c r="DR194" i="5"/>
  <c r="DP194" i="5"/>
  <c r="DN194" i="5"/>
  <c r="DL194" i="5"/>
  <c r="DJ194" i="5"/>
  <c r="DH194" i="5"/>
  <c r="DF194" i="5"/>
  <c r="DD194" i="5"/>
  <c r="AC194" i="5"/>
  <c r="BB194" i="5" s="1"/>
  <c r="ER193" i="5"/>
  <c r="EP193" i="5"/>
  <c r="EN193" i="5"/>
  <c r="EL193" i="5"/>
  <c r="EJ193" i="5"/>
  <c r="EH193" i="5"/>
  <c r="EF193" i="5"/>
  <c r="ED193" i="5"/>
  <c r="EB193" i="5"/>
  <c r="DZ193" i="5"/>
  <c r="DX193" i="5"/>
  <c r="DV193" i="5"/>
  <c r="DT193" i="5"/>
  <c r="DR193" i="5"/>
  <c r="DP193" i="5"/>
  <c r="DN193" i="5"/>
  <c r="DL193" i="5"/>
  <c r="DJ193" i="5"/>
  <c r="DH193" i="5"/>
  <c r="DF193" i="5"/>
  <c r="DD193" i="5"/>
  <c r="AC193" i="5"/>
  <c r="ER192" i="5"/>
  <c r="EP192" i="5"/>
  <c r="EN192" i="5"/>
  <c r="EL192" i="5"/>
  <c r="EJ192" i="5"/>
  <c r="EH192" i="5"/>
  <c r="EF192" i="5"/>
  <c r="ED192" i="5"/>
  <c r="EB192" i="5"/>
  <c r="DZ192" i="5"/>
  <c r="DX192" i="5"/>
  <c r="DV192" i="5"/>
  <c r="DT192" i="5"/>
  <c r="DR192" i="5"/>
  <c r="DP192" i="5"/>
  <c r="DN192" i="5"/>
  <c r="DL192" i="5"/>
  <c r="DJ192" i="5"/>
  <c r="DH192" i="5"/>
  <c r="DF192" i="5"/>
  <c r="DD192" i="5"/>
  <c r="AC192" i="5"/>
  <c r="BB192" i="5" s="1"/>
  <c r="ER191" i="5"/>
  <c r="EP191" i="5"/>
  <c r="EN191" i="5"/>
  <c r="EL191" i="5"/>
  <c r="EJ191" i="5"/>
  <c r="EH191" i="5"/>
  <c r="EF191" i="5"/>
  <c r="ED191" i="5"/>
  <c r="EB191" i="5"/>
  <c r="DZ191" i="5"/>
  <c r="DX191" i="5"/>
  <c r="DV191" i="5"/>
  <c r="DT191" i="5"/>
  <c r="DR191" i="5"/>
  <c r="DP191" i="5"/>
  <c r="DN191" i="5"/>
  <c r="DL191" i="5"/>
  <c r="DJ191" i="5"/>
  <c r="DH191" i="5"/>
  <c r="DF191" i="5"/>
  <c r="DD191" i="5"/>
  <c r="AC191" i="5"/>
  <c r="BL191" i="5" s="1"/>
  <c r="ER190" i="5"/>
  <c r="EP190" i="5"/>
  <c r="EN190" i="5"/>
  <c r="EL190" i="5"/>
  <c r="EJ190" i="5"/>
  <c r="EH190" i="5"/>
  <c r="EF190" i="5"/>
  <c r="ED190" i="5"/>
  <c r="EB190" i="5"/>
  <c r="DZ190" i="5"/>
  <c r="DX190" i="5"/>
  <c r="DV190" i="5"/>
  <c r="DT190" i="5"/>
  <c r="DR190" i="5"/>
  <c r="DP190" i="5"/>
  <c r="DN190" i="5"/>
  <c r="DL190" i="5"/>
  <c r="DJ190" i="5"/>
  <c r="DH190" i="5"/>
  <c r="DF190" i="5"/>
  <c r="DD190" i="5"/>
  <c r="AC190" i="5"/>
  <c r="BF190" i="5" s="1"/>
  <c r="ER189" i="5"/>
  <c r="EP189" i="5"/>
  <c r="EN189" i="5"/>
  <c r="EL189" i="5"/>
  <c r="EJ189" i="5"/>
  <c r="EH189" i="5"/>
  <c r="EF189" i="5"/>
  <c r="ED189" i="5"/>
  <c r="EB189" i="5"/>
  <c r="DZ189" i="5"/>
  <c r="DX189" i="5"/>
  <c r="DV189" i="5"/>
  <c r="DT189" i="5"/>
  <c r="DR189" i="5"/>
  <c r="DP189" i="5"/>
  <c r="DN189" i="5"/>
  <c r="DL189" i="5"/>
  <c r="DJ189" i="5"/>
  <c r="DH189" i="5"/>
  <c r="DF189" i="5"/>
  <c r="DD189" i="5"/>
  <c r="BR189" i="5"/>
  <c r="BP189" i="5"/>
  <c r="BN189" i="5"/>
  <c r="BL189" i="5"/>
  <c r="BJ189" i="5"/>
  <c r="BH189" i="5"/>
  <c r="BF189" i="5"/>
  <c r="BD189" i="5"/>
  <c r="BB189" i="5"/>
  <c r="AZ189" i="5"/>
  <c r="AX189" i="5"/>
  <c r="AV189" i="5"/>
  <c r="AT189" i="5"/>
  <c r="AR189" i="5"/>
  <c r="AP189" i="5"/>
  <c r="AN189" i="5"/>
  <c r="AL189" i="5"/>
  <c r="AJ189" i="5"/>
  <c r="AH189" i="5"/>
  <c r="AF189" i="5"/>
  <c r="AD189" i="5"/>
  <c r="AB189" i="5"/>
  <c r="Z189" i="5"/>
  <c r="X189" i="5"/>
  <c r="V189" i="5"/>
  <c r="T189" i="5"/>
  <c r="R189" i="5"/>
  <c r="P189" i="5"/>
  <c r="N189" i="5"/>
  <c r="ER188" i="5"/>
  <c r="EP188" i="5"/>
  <c r="EN188" i="5"/>
  <c r="EL188" i="5"/>
  <c r="EJ188" i="5"/>
  <c r="EH188" i="5"/>
  <c r="EF188" i="5"/>
  <c r="ED188" i="5"/>
  <c r="EB188" i="5"/>
  <c r="DZ188" i="5"/>
  <c r="DX188" i="5"/>
  <c r="DV188" i="5"/>
  <c r="DT188" i="5"/>
  <c r="DR188" i="5"/>
  <c r="DP188" i="5"/>
  <c r="DN188" i="5"/>
  <c r="DL188" i="5"/>
  <c r="DJ188" i="5"/>
  <c r="DH188" i="5"/>
  <c r="DF188" i="5"/>
  <c r="DD188" i="5"/>
  <c r="BR188" i="5"/>
  <c r="BP188" i="5"/>
  <c r="BN188" i="5"/>
  <c r="BL188" i="5"/>
  <c r="BJ188" i="5"/>
  <c r="BH188" i="5"/>
  <c r="BF188" i="5"/>
  <c r="BD188" i="5"/>
  <c r="BB188" i="5"/>
  <c r="AZ188" i="5"/>
  <c r="AX188" i="5"/>
  <c r="AV188" i="5"/>
  <c r="AT188" i="5"/>
  <c r="AR188" i="5"/>
  <c r="AP188" i="5"/>
  <c r="AN188" i="5"/>
  <c r="AL188" i="5"/>
  <c r="AJ188" i="5"/>
  <c r="AH188" i="5"/>
  <c r="AF188" i="5"/>
  <c r="AD188" i="5"/>
  <c r="AB188" i="5"/>
  <c r="Z188" i="5"/>
  <c r="X188" i="5"/>
  <c r="V188" i="5"/>
  <c r="T188" i="5"/>
  <c r="R188" i="5"/>
  <c r="P188" i="5"/>
  <c r="N188" i="5"/>
  <c r="ER187" i="5"/>
  <c r="EP187" i="5"/>
  <c r="EN187" i="5"/>
  <c r="EL187" i="5"/>
  <c r="EJ187" i="5"/>
  <c r="EH187" i="5"/>
  <c r="EF187" i="5"/>
  <c r="ED187" i="5"/>
  <c r="EB187" i="5"/>
  <c r="DZ187" i="5"/>
  <c r="DX187" i="5"/>
  <c r="DV187" i="5"/>
  <c r="DT187" i="5"/>
  <c r="DR187" i="5"/>
  <c r="DP187" i="5"/>
  <c r="DN187" i="5"/>
  <c r="DL187" i="5"/>
  <c r="DJ187" i="5"/>
  <c r="DH187" i="5"/>
  <c r="DF187" i="5"/>
  <c r="DD187" i="5"/>
  <c r="BR187" i="5"/>
  <c r="BP187" i="5"/>
  <c r="BN187" i="5"/>
  <c r="BL187" i="5"/>
  <c r="BJ187" i="5"/>
  <c r="BH187" i="5"/>
  <c r="BF187" i="5"/>
  <c r="BD187" i="5"/>
  <c r="BB187" i="5"/>
  <c r="AZ187" i="5"/>
  <c r="AX187" i="5"/>
  <c r="AV187" i="5"/>
  <c r="AT187" i="5"/>
  <c r="AR187" i="5"/>
  <c r="AP187" i="5"/>
  <c r="AN187" i="5"/>
  <c r="AL187" i="5"/>
  <c r="AJ187" i="5"/>
  <c r="AH187" i="5"/>
  <c r="AF187" i="5"/>
  <c r="AD187" i="5"/>
  <c r="AB187" i="5"/>
  <c r="Z187" i="5"/>
  <c r="X187" i="5"/>
  <c r="V187" i="5"/>
  <c r="T187" i="5"/>
  <c r="R187" i="5"/>
  <c r="P187" i="5"/>
  <c r="N187" i="5"/>
  <c r="ER186" i="5"/>
  <c r="EP186" i="5"/>
  <c r="EN186" i="5"/>
  <c r="EL186" i="5"/>
  <c r="EJ186" i="5"/>
  <c r="EH186" i="5"/>
  <c r="EF186" i="5"/>
  <c r="ED186" i="5"/>
  <c r="EB186" i="5"/>
  <c r="DZ186" i="5"/>
  <c r="DX186" i="5"/>
  <c r="DV186" i="5"/>
  <c r="DT186" i="5"/>
  <c r="DR186" i="5"/>
  <c r="DP186" i="5"/>
  <c r="DN186" i="5"/>
  <c r="DL186" i="5"/>
  <c r="DJ186" i="5"/>
  <c r="DH186" i="5"/>
  <c r="DF186" i="5"/>
  <c r="DD186" i="5"/>
  <c r="BR186" i="5"/>
  <c r="BP186" i="5"/>
  <c r="BN186" i="5"/>
  <c r="BL186" i="5"/>
  <c r="BJ186" i="5"/>
  <c r="BH186" i="5"/>
  <c r="BF186" i="5"/>
  <c r="BD186" i="5"/>
  <c r="BB186" i="5"/>
  <c r="AZ186" i="5"/>
  <c r="AX186" i="5"/>
  <c r="AV186" i="5"/>
  <c r="AT186" i="5"/>
  <c r="AR186" i="5"/>
  <c r="AP186" i="5"/>
  <c r="AN186" i="5"/>
  <c r="AL186" i="5"/>
  <c r="AJ186" i="5"/>
  <c r="AH186" i="5"/>
  <c r="AF186" i="5"/>
  <c r="AD186" i="5"/>
  <c r="AB186" i="5"/>
  <c r="Z186" i="5"/>
  <c r="X186" i="5"/>
  <c r="V186" i="5"/>
  <c r="T186" i="5"/>
  <c r="R186" i="5"/>
  <c r="P186" i="5"/>
  <c r="N186" i="5"/>
  <c r="ER185" i="5"/>
  <c r="EP185" i="5"/>
  <c r="EN185" i="5"/>
  <c r="EL185" i="5"/>
  <c r="EJ185" i="5"/>
  <c r="EH185" i="5"/>
  <c r="EF185" i="5"/>
  <c r="ED185" i="5"/>
  <c r="EB185" i="5"/>
  <c r="DZ185" i="5"/>
  <c r="DX185" i="5"/>
  <c r="DV185" i="5"/>
  <c r="DT185" i="5"/>
  <c r="DR185" i="5"/>
  <c r="DP185" i="5"/>
  <c r="DN185" i="5"/>
  <c r="DL185" i="5"/>
  <c r="DJ185" i="5"/>
  <c r="DH185" i="5"/>
  <c r="DF185" i="5"/>
  <c r="DD185" i="5"/>
  <c r="BR185" i="5"/>
  <c r="BP185" i="5"/>
  <c r="BN185" i="5"/>
  <c r="BL185" i="5"/>
  <c r="BJ185" i="5"/>
  <c r="BH185" i="5"/>
  <c r="BF185" i="5"/>
  <c r="BD185" i="5"/>
  <c r="BB185" i="5"/>
  <c r="AZ185" i="5"/>
  <c r="AX185" i="5"/>
  <c r="AV185" i="5"/>
  <c r="AT185" i="5"/>
  <c r="AR185" i="5"/>
  <c r="AP185" i="5"/>
  <c r="AN185" i="5"/>
  <c r="AL185" i="5"/>
  <c r="AJ185" i="5"/>
  <c r="AH185" i="5"/>
  <c r="AF185" i="5"/>
  <c r="AD185" i="5"/>
  <c r="AB185" i="5"/>
  <c r="Z185" i="5"/>
  <c r="X185" i="5"/>
  <c r="V185" i="5"/>
  <c r="T185" i="5"/>
  <c r="R185" i="5"/>
  <c r="P185" i="5"/>
  <c r="N185" i="5"/>
  <c r="ER184" i="5"/>
  <c r="EP184" i="5"/>
  <c r="EN184" i="5"/>
  <c r="EL184" i="5"/>
  <c r="EJ184" i="5"/>
  <c r="EH184" i="5"/>
  <c r="EF184" i="5"/>
  <c r="ED184" i="5"/>
  <c r="EB184" i="5"/>
  <c r="DZ184" i="5"/>
  <c r="DX184" i="5"/>
  <c r="DV184" i="5"/>
  <c r="DT184" i="5"/>
  <c r="DR184" i="5"/>
  <c r="DP184" i="5"/>
  <c r="DN184" i="5"/>
  <c r="DL184" i="5"/>
  <c r="DJ184" i="5"/>
  <c r="DH184" i="5"/>
  <c r="DF184" i="5"/>
  <c r="DD184" i="5"/>
  <c r="BR184" i="5"/>
  <c r="BP184" i="5"/>
  <c r="BN184" i="5"/>
  <c r="BL184" i="5"/>
  <c r="BJ184" i="5"/>
  <c r="BH184" i="5"/>
  <c r="BF184" i="5"/>
  <c r="BD184" i="5"/>
  <c r="BB184" i="5"/>
  <c r="AZ184" i="5"/>
  <c r="AX184" i="5"/>
  <c r="AV184" i="5"/>
  <c r="AT184" i="5"/>
  <c r="AR184" i="5"/>
  <c r="AP184" i="5"/>
  <c r="AN184" i="5"/>
  <c r="AL184" i="5"/>
  <c r="AJ184" i="5"/>
  <c r="AH184" i="5"/>
  <c r="AF184" i="5"/>
  <c r="AD184" i="5"/>
  <c r="AB184" i="5"/>
  <c r="Z184" i="5"/>
  <c r="X184" i="5"/>
  <c r="V184" i="5"/>
  <c r="T184" i="5"/>
  <c r="R184" i="5"/>
  <c r="P184" i="5"/>
  <c r="N184" i="5"/>
  <c r="ER183" i="5"/>
  <c r="EP183" i="5"/>
  <c r="EN183" i="5"/>
  <c r="EL183" i="5"/>
  <c r="EJ183" i="5"/>
  <c r="EH183" i="5"/>
  <c r="EF183" i="5"/>
  <c r="ED183" i="5"/>
  <c r="EB183" i="5"/>
  <c r="DZ183" i="5"/>
  <c r="DX183" i="5"/>
  <c r="DV183" i="5"/>
  <c r="DT183" i="5"/>
  <c r="DR183" i="5"/>
  <c r="DP183" i="5"/>
  <c r="DN183" i="5"/>
  <c r="DL183" i="5"/>
  <c r="DJ183" i="5"/>
  <c r="DH183" i="5"/>
  <c r="DF183" i="5"/>
  <c r="DD183" i="5"/>
  <c r="BR183" i="5"/>
  <c r="BP183" i="5"/>
  <c r="BN183" i="5"/>
  <c r="BL183" i="5"/>
  <c r="BJ183" i="5"/>
  <c r="BH183" i="5"/>
  <c r="BF183" i="5"/>
  <c r="BD183" i="5"/>
  <c r="BB183" i="5"/>
  <c r="AZ183" i="5"/>
  <c r="AX183" i="5"/>
  <c r="AV183" i="5"/>
  <c r="AT183" i="5"/>
  <c r="AR183" i="5"/>
  <c r="AP183" i="5"/>
  <c r="AN183" i="5"/>
  <c r="AL183" i="5"/>
  <c r="AJ183" i="5"/>
  <c r="AH183" i="5"/>
  <c r="AF183" i="5"/>
  <c r="AD183" i="5"/>
  <c r="AB183" i="5"/>
  <c r="Z183" i="5"/>
  <c r="X183" i="5"/>
  <c r="V183" i="5"/>
  <c r="T183" i="5"/>
  <c r="R183" i="5"/>
  <c r="P183" i="5"/>
  <c r="N183" i="5"/>
  <c r="ER182" i="5"/>
  <c r="EP182" i="5"/>
  <c r="EN182" i="5"/>
  <c r="EL182" i="5"/>
  <c r="EJ182" i="5"/>
  <c r="EH182" i="5"/>
  <c r="EF182" i="5"/>
  <c r="ED182" i="5"/>
  <c r="EB182" i="5"/>
  <c r="DZ182" i="5"/>
  <c r="DX182" i="5"/>
  <c r="DV182" i="5"/>
  <c r="DT182" i="5"/>
  <c r="DR182" i="5"/>
  <c r="DP182" i="5"/>
  <c r="DN182" i="5"/>
  <c r="DL182" i="5"/>
  <c r="DJ182" i="5"/>
  <c r="DH182" i="5"/>
  <c r="DF182" i="5"/>
  <c r="DD182" i="5"/>
  <c r="BR182" i="5"/>
  <c r="BP182" i="5"/>
  <c r="BN182" i="5"/>
  <c r="BL182" i="5"/>
  <c r="BJ182" i="5"/>
  <c r="BH182" i="5"/>
  <c r="BF182" i="5"/>
  <c r="BD182" i="5"/>
  <c r="BB182" i="5"/>
  <c r="AZ182" i="5"/>
  <c r="AX182" i="5"/>
  <c r="AV182" i="5"/>
  <c r="AT182" i="5"/>
  <c r="AR182" i="5"/>
  <c r="AP182" i="5"/>
  <c r="AN182" i="5"/>
  <c r="AL182" i="5"/>
  <c r="AJ182" i="5"/>
  <c r="AH182" i="5"/>
  <c r="AF182" i="5"/>
  <c r="AD182" i="5"/>
  <c r="AB182" i="5"/>
  <c r="Z182" i="5"/>
  <c r="X182" i="5"/>
  <c r="V182" i="5"/>
  <c r="T182" i="5"/>
  <c r="R182" i="5"/>
  <c r="P182" i="5"/>
  <c r="N182" i="5"/>
  <c r="ER181" i="5"/>
  <c r="EP181" i="5"/>
  <c r="EN181" i="5"/>
  <c r="EL181" i="5"/>
  <c r="EJ181" i="5"/>
  <c r="EH181" i="5"/>
  <c r="EF181" i="5"/>
  <c r="ED181" i="5"/>
  <c r="EB181" i="5"/>
  <c r="DZ181" i="5"/>
  <c r="DX181" i="5"/>
  <c r="DV181" i="5"/>
  <c r="DT181" i="5"/>
  <c r="DR181" i="5"/>
  <c r="DP181" i="5"/>
  <c r="DN181" i="5"/>
  <c r="DL181" i="5"/>
  <c r="DJ181" i="5"/>
  <c r="DH181" i="5"/>
  <c r="DF181" i="5"/>
  <c r="DD181" i="5"/>
  <c r="BR181" i="5"/>
  <c r="BP181" i="5"/>
  <c r="BN181" i="5"/>
  <c r="BL181" i="5"/>
  <c r="BJ181" i="5"/>
  <c r="BH181" i="5"/>
  <c r="BF181" i="5"/>
  <c r="BD181" i="5"/>
  <c r="BB181" i="5"/>
  <c r="AZ181" i="5"/>
  <c r="AX181" i="5"/>
  <c r="AV181" i="5"/>
  <c r="AT181" i="5"/>
  <c r="AR181" i="5"/>
  <c r="AP181" i="5"/>
  <c r="AN181" i="5"/>
  <c r="AL181" i="5"/>
  <c r="AJ181" i="5"/>
  <c r="AH181" i="5"/>
  <c r="AF181" i="5"/>
  <c r="AD181" i="5"/>
  <c r="AB181" i="5"/>
  <c r="Z181" i="5"/>
  <c r="X181" i="5"/>
  <c r="V181" i="5"/>
  <c r="T181" i="5"/>
  <c r="R181" i="5"/>
  <c r="P181" i="5"/>
  <c r="N181" i="5"/>
  <c r="ER180" i="5"/>
  <c r="EP180" i="5"/>
  <c r="EN180" i="5"/>
  <c r="EL180" i="5"/>
  <c r="EJ180" i="5"/>
  <c r="EH180" i="5"/>
  <c r="EF180" i="5"/>
  <c r="ED180" i="5"/>
  <c r="EB180" i="5"/>
  <c r="DZ180" i="5"/>
  <c r="DX180" i="5"/>
  <c r="DV180" i="5"/>
  <c r="DT180" i="5"/>
  <c r="DR180" i="5"/>
  <c r="DP180" i="5"/>
  <c r="DN180" i="5"/>
  <c r="DL180" i="5"/>
  <c r="DJ180" i="5"/>
  <c r="DH180" i="5"/>
  <c r="DF180" i="5"/>
  <c r="DD180" i="5"/>
  <c r="BR180" i="5"/>
  <c r="BP180" i="5"/>
  <c r="BN180" i="5"/>
  <c r="BL180" i="5"/>
  <c r="BJ180" i="5"/>
  <c r="BH180" i="5"/>
  <c r="BF180" i="5"/>
  <c r="BD180" i="5"/>
  <c r="BB180" i="5"/>
  <c r="AZ180" i="5"/>
  <c r="AX180" i="5"/>
  <c r="AV180" i="5"/>
  <c r="AT180" i="5"/>
  <c r="AR180" i="5"/>
  <c r="AP180" i="5"/>
  <c r="AN180" i="5"/>
  <c r="AL180" i="5"/>
  <c r="AJ180" i="5"/>
  <c r="AH180" i="5"/>
  <c r="AF180" i="5"/>
  <c r="AD180" i="5"/>
  <c r="AB180" i="5"/>
  <c r="Z180" i="5"/>
  <c r="X180" i="5"/>
  <c r="V180" i="5"/>
  <c r="T180" i="5"/>
  <c r="R180" i="5"/>
  <c r="P180" i="5"/>
  <c r="N180" i="5"/>
  <c r="ER179" i="5"/>
  <c r="EP179" i="5"/>
  <c r="EN179" i="5"/>
  <c r="EL179" i="5"/>
  <c r="EJ179" i="5"/>
  <c r="EH179" i="5"/>
  <c r="EF179" i="5"/>
  <c r="ED179" i="5"/>
  <c r="EB179" i="5"/>
  <c r="DZ179" i="5"/>
  <c r="DX179" i="5"/>
  <c r="DV179" i="5"/>
  <c r="DT179" i="5"/>
  <c r="DR179" i="5"/>
  <c r="DP179" i="5"/>
  <c r="DN179" i="5"/>
  <c r="DL179" i="5"/>
  <c r="DJ179" i="5"/>
  <c r="DH179" i="5"/>
  <c r="DF179" i="5"/>
  <c r="DD179" i="5"/>
  <c r="BR179" i="5"/>
  <c r="BP179" i="5"/>
  <c r="BN179" i="5"/>
  <c r="BL179" i="5"/>
  <c r="BJ179" i="5"/>
  <c r="BH179" i="5"/>
  <c r="BF179" i="5"/>
  <c r="BD179" i="5"/>
  <c r="BB179" i="5"/>
  <c r="AZ179" i="5"/>
  <c r="AX179" i="5"/>
  <c r="AV179" i="5"/>
  <c r="AT179" i="5"/>
  <c r="AR179" i="5"/>
  <c r="AP179" i="5"/>
  <c r="AN179" i="5"/>
  <c r="AL179" i="5"/>
  <c r="AJ179" i="5"/>
  <c r="AH179" i="5"/>
  <c r="AF179" i="5"/>
  <c r="AD179" i="5"/>
  <c r="AB179" i="5"/>
  <c r="Z179" i="5"/>
  <c r="X179" i="5"/>
  <c r="V179" i="5"/>
  <c r="T179" i="5"/>
  <c r="R179" i="5"/>
  <c r="P179" i="5"/>
  <c r="N179" i="5"/>
  <c r="ER178" i="5"/>
  <c r="EP178" i="5"/>
  <c r="EN178" i="5"/>
  <c r="EL178" i="5"/>
  <c r="EJ178" i="5"/>
  <c r="EH178" i="5"/>
  <c r="EF178" i="5"/>
  <c r="ED178" i="5"/>
  <c r="EB178" i="5"/>
  <c r="DZ178" i="5"/>
  <c r="DX178" i="5"/>
  <c r="DV178" i="5"/>
  <c r="DT178" i="5"/>
  <c r="DR178" i="5"/>
  <c r="DP178" i="5"/>
  <c r="DN178" i="5"/>
  <c r="DL178" i="5"/>
  <c r="DJ178" i="5"/>
  <c r="DH178" i="5"/>
  <c r="DF178" i="5"/>
  <c r="DD178" i="5"/>
  <c r="BR178" i="5"/>
  <c r="BP178" i="5"/>
  <c r="BN178" i="5"/>
  <c r="BL178" i="5"/>
  <c r="BJ178" i="5"/>
  <c r="BH178" i="5"/>
  <c r="BF178" i="5"/>
  <c r="BD178" i="5"/>
  <c r="BB178" i="5"/>
  <c r="AZ178" i="5"/>
  <c r="AX178" i="5"/>
  <c r="AV178" i="5"/>
  <c r="AT178" i="5"/>
  <c r="AR178" i="5"/>
  <c r="AP178" i="5"/>
  <c r="AN178" i="5"/>
  <c r="AL178" i="5"/>
  <c r="AJ178" i="5"/>
  <c r="AH178" i="5"/>
  <c r="AF178" i="5"/>
  <c r="AD178" i="5"/>
  <c r="AB178" i="5"/>
  <c r="Z178" i="5"/>
  <c r="X178" i="5"/>
  <c r="V178" i="5"/>
  <c r="T178" i="5"/>
  <c r="R178" i="5"/>
  <c r="P178" i="5"/>
  <c r="N178" i="5"/>
  <c r="ER177" i="5"/>
  <c r="EP177" i="5"/>
  <c r="EN177" i="5"/>
  <c r="EL177" i="5"/>
  <c r="EJ177" i="5"/>
  <c r="EH177" i="5"/>
  <c r="EF177" i="5"/>
  <c r="ED177" i="5"/>
  <c r="EB177" i="5"/>
  <c r="DZ177" i="5"/>
  <c r="DX177" i="5"/>
  <c r="DV177" i="5"/>
  <c r="DT177" i="5"/>
  <c r="DR177" i="5"/>
  <c r="DP177" i="5"/>
  <c r="DN177" i="5"/>
  <c r="DL177" i="5"/>
  <c r="DJ177" i="5"/>
  <c r="DH177" i="5"/>
  <c r="DF177" i="5"/>
  <c r="DD177" i="5"/>
  <c r="BR177" i="5"/>
  <c r="BP177" i="5"/>
  <c r="BN177" i="5"/>
  <c r="BL177" i="5"/>
  <c r="BJ177" i="5"/>
  <c r="BH177" i="5"/>
  <c r="BF177" i="5"/>
  <c r="BD177" i="5"/>
  <c r="BB177" i="5"/>
  <c r="AZ177" i="5"/>
  <c r="AX177" i="5"/>
  <c r="AV177" i="5"/>
  <c r="AT177" i="5"/>
  <c r="AR177" i="5"/>
  <c r="AP177" i="5"/>
  <c r="AN177" i="5"/>
  <c r="AL177" i="5"/>
  <c r="AJ177" i="5"/>
  <c r="AH177" i="5"/>
  <c r="AF177" i="5"/>
  <c r="AD177" i="5"/>
  <c r="AB177" i="5"/>
  <c r="Z177" i="5"/>
  <c r="X177" i="5"/>
  <c r="V177" i="5"/>
  <c r="T177" i="5"/>
  <c r="R177" i="5"/>
  <c r="P177" i="5"/>
  <c r="N177" i="5"/>
  <c r="ER176" i="5"/>
  <c r="EP176" i="5"/>
  <c r="EN176" i="5"/>
  <c r="EL176" i="5"/>
  <c r="EJ176" i="5"/>
  <c r="EH176" i="5"/>
  <c r="EF176" i="5"/>
  <c r="ED176" i="5"/>
  <c r="EB176" i="5"/>
  <c r="DZ176" i="5"/>
  <c r="DX176" i="5"/>
  <c r="DV176" i="5"/>
  <c r="DT176" i="5"/>
  <c r="DR176" i="5"/>
  <c r="DP176" i="5"/>
  <c r="DN176" i="5"/>
  <c r="DL176" i="5"/>
  <c r="DJ176" i="5"/>
  <c r="DH176" i="5"/>
  <c r="DF176" i="5"/>
  <c r="DD176" i="5"/>
  <c r="BR176" i="5"/>
  <c r="BP176" i="5"/>
  <c r="BN176" i="5"/>
  <c r="BL176" i="5"/>
  <c r="BJ176" i="5"/>
  <c r="BH176" i="5"/>
  <c r="BF176" i="5"/>
  <c r="BD176" i="5"/>
  <c r="BB176" i="5"/>
  <c r="AZ176" i="5"/>
  <c r="AX176" i="5"/>
  <c r="AV176" i="5"/>
  <c r="AT176" i="5"/>
  <c r="AR176" i="5"/>
  <c r="AP176" i="5"/>
  <c r="AN176" i="5"/>
  <c r="AL176" i="5"/>
  <c r="AJ176" i="5"/>
  <c r="AH176" i="5"/>
  <c r="AF176" i="5"/>
  <c r="AD176" i="5"/>
  <c r="AB176" i="5"/>
  <c r="Z176" i="5"/>
  <c r="X176" i="5"/>
  <c r="V176" i="5"/>
  <c r="T176" i="5"/>
  <c r="R176" i="5"/>
  <c r="P176" i="5"/>
  <c r="N176" i="5"/>
  <c r="ER175" i="5"/>
  <c r="EP175" i="5"/>
  <c r="EN175" i="5"/>
  <c r="EL175" i="5"/>
  <c r="EJ175" i="5"/>
  <c r="EH175" i="5"/>
  <c r="EF175" i="5"/>
  <c r="ED175" i="5"/>
  <c r="EB175" i="5"/>
  <c r="DZ175" i="5"/>
  <c r="DX175" i="5"/>
  <c r="DV175" i="5"/>
  <c r="DT175" i="5"/>
  <c r="DR175" i="5"/>
  <c r="DP175" i="5"/>
  <c r="DN175" i="5"/>
  <c r="DL175" i="5"/>
  <c r="DJ175" i="5"/>
  <c r="DH175" i="5"/>
  <c r="DF175" i="5"/>
  <c r="DD175" i="5"/>
  <c r="BR175" i="5"/>
  <c r="BP175" i="5"/>
  <c r="BN175" i="5"/>
  <c r="BL175" i="5"/>
  <c r="BJ175" i="5"/>
  <c r="BH175" i="5"/>
  <c r="BF175" i="5"/>
  <c r="BD175" i="5"/>
  <c r="BB175" i="5"/>
  <c r="AZ175" i="5"/>
  <c r="AX175" i="5"/>
  <c r="AV175" i="5"/>
  <c r="AT175" i="5"/>
  <c r="AR175" i="5"/>
  <c r="AP175" i="5"/>
  <c r="AN175" i="5"/>
  <c r="AL175" i="5"/>
  <c r="AJ175" i="5"/>
  <c r="AH175" i="5"/>
  <c r="AF175" i="5"/>
  <c r="AD175" i="5"/>
  <c r="AB175" i="5"/>
  <c r="Z175" i="5"/>
  <c r="X175" i="5"/>
  <c r="V175" i="5"/>
  <c r="T175" i="5"/>
  <c r="R175" i="5"/>
  <c r="P175" i="5"/>
  <c r="N175" i="5"/>
  <c r="ER174" i="5"/>
  <c r="EP174" i="5"/>
  <c r="EN174" i="5"/>
  <c r="EL174" i="5"/>
  <c r="EJ174" i="5"/>
  <c r="EH174" i="5"/>
  <c r="EF174" i="5"/>
  <c r="ED174" i="5"/>
  <c r="EB174" i="5"/>
  <c r="DZ174" i="5"/>
  <c r="DX174" i="5"/>
  <c r="DV174" i="5"/>
  <c r="DT174" i="5"/>
  <c r="DR174" i="5"/>
  <c r="DP174" i="5"/>
  <c r="DN174" i="5"/>
  <c r="DL174" i="5"/>
  <c r="DJ174" i="5"/>
  <c r="DH174" i="5"/>
  <c r="DF174" i="5"/>
  <c r="DD174" i="5"/>
  <c r="BR174" i="5"/>
  <c r="BP174" i="5"/>
  <c r="BN174" i="5"/>
  <c r="BL174" i="5"/>
  <c r="BJ174" i="5"/>
  <c r="BH174" i="5"/>
  <c r="BF174" i="5"/>
  <c r="BD174" i="5"/>
  <c r="BB174" i="5"/>
  <c r="AZ174" i="5"/>
  <c r="AX174" i="5"/>
  <c r="AV174" i="5"/>
  <c r="AT174" i="5"/>
  <c r="AR174" i="5"/>
  <c r="AP174" i="5"/>
  <c r="AN174" i="5"/>
  <c r="AL174" i="5"/>
  <c r="AJ174" i="5"/>
  <c r="AH174" i="5"/>
  <c r="AF174" i="5"/>
  <c r="AD174" i="5"/>
  <c r="AB174" i="5"/>
  <c r="Z174" i="5"/>
  <c r="X174" i="5"/>
  <c r="V174" i="5"/>
  <c r="T174" i="5"/>
  <c r="R174" i="5"/>
  <c r="P174" i="5"/>
  <c r="N174" i="5"/>
  <c r="ER173" i="5"/>
  <c r="EP173" i="5"/>
  <c r="EN173" i="5"/>
  <c r="EL173" i="5"/>
  <c r="EJ173" i="5"/>
  <c r="EH173" i="5"/>
  <c r="EF173" i="5"/>
  <c r="ED173" i="5"/>
  <c r="EB173" i="5"/>
  <c r="DZ173" i="5"/>
  <c r="DX173" i="5"/>
  <c r="DV173" i="5"/>
  <c r="DT173" i="5"/>
  <c r="DR173" i="5"/>
  <c r="DP173" i="5"/>
  <c r="DN173" i="5"/>
  <c r="DL173" i="5"/>
  <c r="DJ173" i="5"/>
  <c r="DH173" i="5"/>
  <c r="DF173" i="5"/>
  <c r="DD173" i="5"/>
  <c r="BR173" i="5"/>
  <c r="BP173" i="5"/>
  <c r="BN173" i="5"/>
  <c r="BL173" i="5"/>
  <c r="BJ173" i="5"/>
  <c r="BH173" i="5"/>
  <c r="BF173" i="5"/>
  <c r="BD173" i="5"/>
  <c r="BB173" i="5"/>
  <c r="AZ173" i="5"/>
  <c r="AX173" i="5"/>
  <c r="AV173" i="5"/>
  <c r="AT173" i="5"/>
  <c r="AR173" i="5"/>
  <c r="AP173" i="5"/>
  <c r="AN173" i="5"/>
  <c r="AL173" i="5"/>
  <c r="AJ173" i="5"/>
  <c r="AH173" i="5"/>
  <c r="AF173" i="5"/>
  <c r="AD173" i="5"/>
  <c r="AB173" i="5"/>
  <c r="Z173" i="5"/>
  <c r="X173" i="5"/>
  <c r="V173" i="5"/>
  <c r="T173" i="5"/>
  <c r="R173" i="5"/>
  <c r="P173" i="5"/>
  <c r="N173" i="5"/>
  <c r="ER172" i="5"/>
  <c r="EP172" i="5"/>
  <c r="EN172" i="5"/>
  <c r="EL172" i="5"/>
  <c r="EJ172" i="5"/>
  <c r="EH172" i="5"/>
  <c r="EF172" i="5"/>
  <c r="ED172" i="5"/>
  <c r="EB172" i="5"/>
  <c r="DZ172" i="5"/>
  <c r="DX172" i="5"/>
  <c r="DV172" i="5"/>
  <c r="DT172" i="5"/>
  <c r="DR172" i="5"/>
  <c r="DP172" i="5"/>
  <c r="DN172" i="5"/>
  <c r="DL172" i="5"/>
  <c r="DJ172" i="5"/>
  <c r="DH172" i="5"/>
  <c r="DF172" i="5"/>
  <c r="DD172" i="5"/>
  <c r="BR172" i="5"/>
  <c r="BP172" i="5"/>
  <c r="BN172" i="5"/>
  <c r="BL172" i="5"/>
  <c r="BJ172" i="5"/>
  <c r="BH172" i="5"/>
  <c r="BF172" i="5"/>
  <c r="BD172" i="5"/>
  <c r="BB172" i="5"/>
  <c r="AZ172" i="5"/>
  <c r="AX172" i="5"/>
  <c r="AV172" i="5"/>
  <c r="AT172" i="5"/>
  <c r="AR172" i="5"/>
  <c r="AP172" i="5"/>
  <c r="AN172" i="5"/>
  <c r="AL172" i="5"/>
  <c r="AJ172" i="5"/>
  <c r="AH172" i="5"/>
  <c r="AF172" i="5"/>
  <c r="AD172" i="5"/>
  <c r="AB172" i="5"/>
  <c r="Z172" i="5"/>
  <c r="X172" i="5"/>
  <c r="V172" i="5"/>
  <c r="T172" i="5"/>
  <c r="R172" i="5"/>
  <c r="P172" i="5"/>
  <c r="N172" i="5"/>
  <c r="ER171" i="5"/>
  <c r="EP171" i="5"/>
  <c r="EN171" i="5"/>
  <c r="EL171" i="5"/>
  <c r="EJ171" i="5"/>
  <c r="EH171" i="5"/>
  <c r="EF171" i="5"/>
  <c r="ED171" i="5"/>
  <c r="EB171" i="5"/>
  <c r="DZ171" i="5"/>
  <c r="DX171" i="5"/>
  <c r="DV171" i="5"/>
  <c r="DT171" i="5"/>
  <c r="DR171" i="5"/>
  <c r="DP171" i="5"/>
  <c r="DN171" i="5"/>
  <c r="DL171" i="5"/>
  <c r="DJ171" i="5"/>
  <c r="DH171" i="5"/>
  <c r="DF171" i="5"/>
  <c r="DD171" i="5"/>
  <c r="BR171" i="5"/>
  <c r="BP171" i="5"/>
  <c r="BN171" i="5"/>
  <c r="BL171" i="5"/>
  <c r="BJ171" i="5"/>
  <c r="BH171" i="5"/>
  <c r="BF171" i="5"/>
  <c r="BD171" i="5"/>
  <c r="BB171" i="5"/>
  <c r="AZ171" i="5"/>
  <c r="AX171" i="5"/>
  <c r="AV171" i="5"/>
  <c r="AT171" i="5"/>
  <c r="AR171" i="5"/>
  <c r="AP171" i="5"/>
  <c r="AN171" i="5"/>
  <c r="AL171" i="5"/>
  <c r="AJ171" i="5"/>
  <c r="AH171" i="5"/>
  <c r="AF171" i="5"/>
  <c r="AD171" i="5"/>
  <c r="AB171" i="5"/>
  <c r="Z171" i="5"/>
  <c r="X171" i="5"/>
  <c r="V171" i="5"/>
  <c r="T171" i="5"/>
  <c r="R171" i="5"/>
  <c r="P171" i="5"/>
  <c r="N171" i="5"/>
  <c r="ER170" i="5"/>
  <c r="EP170" i="5"/>
  <c r="EN170" i="5"/>
  <c r="EL170" i="5"/>
  <c r="EJ170" i="5"/>
  <c r="EH170" i="5"/>
  <c r="EF170" i="5"/>
  <c r="ED170" i="5"/>
  <c r="EB170" i="5"/>
  <c r="DZ170" i="5"/>
  <c r="DX170" i="5"/>
  <c r="DV170" i="5"/>
  <c r="DT170" i="5"/>
  <c r="DR170" i="5"/>
  <c r="DP170" i="5"/>
  <c r="DN170" i="5"/>
  <c r="DL170" i="5"/>
  <c r="DJ170" i="5"/>
  <c r="DH170" i="5"/>
  <c r="DF170" i="5"/>
  <c r="DD170" i="5"/>
  <c r="BR170" i="5"/>
  <c r="BP170" i="5"/>
  <c r="BN170" i="5"/>
  <c r="BL170" i="5"/>
  <c r="BJ170" i="5"/>
  <c r="BH170" i="5"/>
  <c r="BF170" i="5"/>
  <c r="BD170" i="5"/>
  <c r="BB170" i="5"/>
  <c r="AZ170" i="5"/>
  <c r="AX170" i="5"/>
  <c r="AV170" i="5"/>
  <c r="AT170" i="5"/>
  <c r="AR170" i="5"/>
  <c r="AP170" i="5"/>
  <c r="AN170" i="5"/>
  <c r="AL170" i="5"/>
  <c r="AJ170" i="5"/>
  <c r="AH170" i="5"/>
  <c r="AF170" i="5"/>
  <c r="AD170" i="5"/>
  <c r="AB170" i="5"/>
  <c r="Z170" i="5"/>
  <c r="X170" i="5"/>
  <c r="V170" i="5"/>
  <c r="T170" i="5"/>
  <c r="R170" i="5"/>
  <c r="P170" i="5"/>
  <c r="N170" i="5"/>
  <c r="ER169" i="5"/>
  <c r="EP169" i="5"/>
  <c r="EN169" i="5"/>
  <c r="EL169" i="5"/>
  <c r="EJ169" i="5"/>
  <c r="EH169" i="5"/>
  <c r="EF169" i="5"/>
  <c r="ED169" i="5"/>
  <c r="EB169" i="5"/>
  <c r="DZ169" i="5"/>
  <c r="DX169" i="5"/>
  <c r="DV169" i="5"/>
  <c r="DT169" i="5"/>
  <c r="DR169" i="5"/>
  <c r="DP169" i="5"/>
  <c r="DN169" i="5"/>
  <c r="DL169" i="5"/>
  <c r="DJ169" i="5"/>
  <c r="DH169" i="5"/>
  <c r="DF169" i="5"/>
  <c r="DD169" i="5"/>
  <c r="BR169" i="5"/>
  <c r="BP169" i="5"/>
  <c r="BN169" i="5"/>
  <c r="BL169" i="5"/>
  <c r="BJ169" i="5"/>
  <c r="BH169" i="5"/>
  <c r="BF169" i="5"/>
  <c r="BD169" i="5"/>
  <c r="BB169" i="5"/>
  <c r="AZ169" i="5"/>
  <c r="AX169" i="5"/>
  <c r="AV169" i="5"/>
  <c r="AT169" i="5"/>
  <c r="AR169" i="5"/>
  <c r="AP169" i="5"/>
  <c r="AN169" i="5"/>
  <c r="AL169" i="5"/>
  <c r="AJ169" i="5"/>
  <c r="AH169" i="5"/>
  <c r="AF169" i="5"/>
  <c r="AD169" i="5"/>
  <c r="AB169" i="5"/>
  <c r="Z169" i="5"/>
  <c r="X169" i="5"/>
  <c r="V169" i="5"/>
  <c r="T169" i="5"/>
  <c r="R169" i="5"/>
  <c r="P169" i="5"/>
  <c r="N169" i="5"/>
  <c r="ER168" i="5"/>
  <c r="EP168" i="5"/>
  <c r="EN168" i="5"/>
  <c r="EL168" i="5"/>
  <c r="EJ168" i="5"/>
  <c r="EH168" i="5"/>
  <c r="EF168" i="5"/>
  <c r="ED168" i="5"/>
  <c r="EB168" i="5"/>
  <c r="DZ168" i="5"/>
  <c r="DX168" i="5"/>
  <c r="DV168" i="5"/>
  <c r="DT168" i="5"/>
  <c r="DR168" i="5"/>
  <c r="DP168" i="5"/>
  <c r="DN168" i="5"/>
  <c r="DL168" i="5"/>
  <c r="DJ168" i="5"/>
  <c r="DH168" i="5"/>
  <c r="DF168" i="5"/>
  <c r="DD168" i="5"/>
  <c r="AC168" i="5"/>
  <c r="BD168" i="5" s="1"/>
  <c r="ER167" i="5"/>
  <c r="EP167" i="5"/>
  <c r="EN167" i="5"/>
  <c r="EL167" i="5"/>
  <c r="EJ167" i="5"/>
  <c r="EH167" i="5"/>
  <c r="EF167" i="5"/>
  <c r="ED167" i="5"/>
  <c r="EB167" i="5"/>
  <c r="DZ167" i="5"/>
  <c r="DX167" i="5"/>
  <c r="DV167" i="5"/>
  <c r="DT167" i="5"/>
  <c r="DR167" i="5"/>
  <c r="DP167" i="5"/>
  <c r="DN167" i="5"/>
  <c r="DL167" i="5"/>
  <c r="DJ167" i="5"/>
  <c r="DH167" i="5"/>
  <c r="DF167" i="5"/>
  <c r="DD167" i="5"/>
  <c r="AC167" i="5"/>
  <c r="BL167" i="5" s="1"/>
  <c r="ER166" i="5"/>
  <c r="EP166" i="5"/>
  <c r="EN166" i="5"/>
  <c r="EL166" i="5"/>
  <c r="EJ166" i="5"/>
  <c r="EH166" i="5"/>
  <c r="EF166" i="5"/>
  <c r="ED166" i="5"/>
  <c r="EB166" i="5"/>
  <c r="DZ166" i="5"/>
  <c r="DX166" i="5"/>
  <c r="DV166" i="5"/>
  <c r="DT166" i="5"/>
  <c r="DR166" i="5"/>
  <c r="DP166" i="5"/>
  <c r="DN166" i="5"/>
  <c r="DL166" i="5"/>
  <c r="DJ166" i="5"/>
  <c r="DH166" i="5"/>
  <c r="DF166" i="5"/>
  <c r="DD166" i="5"/>
  <c r="AV166" i="5"/>
  <c r="AC166" i="5"/>
  <c r="X166" i="5"/>
  <c r="ER165" i="5"/>
  <c r="EP165" i="5"/>
  <c r="EN165" i="5"/>
  <c r="EL165" i="5"/>
  <c r="EJ165" i="5"/>
  <c r="EH165" i="5"/>
  <c r="EF165" i="5"/>
  <c r="ED165" i="5"/>
  <c r="EB165" i="5"/>
  <c r="DZ165" i="5"/>
  <c r="DX165" i="5"/>
  <c r="DV165" i="5"/>
  <c r="DT165" i="5"/>
  <c r="DR165" i="5"/>
  <c r="DP165" i="5"/>
  <c r="DN165" i="5"/>
  <c r="DL165" i="5"/>
  <c r="DJ165" i="5"/>
  <c r="DH165" i="5"/>
  <c r="DF165" i="5"/>
  <c r="DD165" i="5"/>
  <c r="AC165" i="5"/>
  <c r="ER164" i="5"/>
  <c r="EP164" i="5"/>
  <c r="EN164" i="5"/>
  <c r="EL164" i="5"/>
  <c r="EJ164" i="5"/>
  <c r="EH164" i="5"/>
  <c r="EF164" i="5"/>
  <c r="ED164" i="5"/>
  <c r="EB164" i="5"/>
  <c r="DZ164" i="5"/>
  <c r="DX164" i="5"/>
  <c r="DV164" i="5"/>
  <c r="DT164" i="5"/>
  <c r="DR164" i="5"/>
  <c r="DP164" i="5"/>
  <c r="DN164" i="5"/>
  <c r="DL164" i="5"/>
  <c r="DJ164" i="5"/>
  <c r="DH164" i="5"/>
  <c r="DF164" i="5"/>
  <c r="DD164" i="5"/>
  <c r="AC164" i="5"/>
  <c r="AB164" i="5" s="1"/>
  <c r="ER163" i="5"/>
  <c r="EP163" i="5"/>
  <c r="EN163" i="5"/>
  <c r="EL163" i="5"/>
  <c r="EJ163" i="5"/>
  <c r="EH163" i="5"/>
  <c r="EF163" i="5"/>
  <c r="ED163" i="5"/>
  <c r="EB163" i="5"/>
  <c r="DZ163" i="5"/>
  <c r="DX163" i="5"/>
  <c r="DV163" i="5"/>
  <c r="DT163" i="5"/>
  <c r="DR163" i="5"/>
  <c r="DP163" i="5"/>
  <c r="DN163" i="5"/>
  <c r="DL163" i="5"/>
  <c r="DJ163" i="5"/>
  <c r="DH163" i="5"/>
  <c r="DF163" i="5"/>
  <c r="DD163" i="5"/>
  <c r="BD163" i="5"/>
  <c r="AF163" i="5"/>
  <c r="AC163" i="5"/>
  <c r="BL163" i="5" s="1"/>
  <c r="AB163" i="5"/>
  <c r="R163" i="5"/>
  <c r="ER162" i="5"/>
  <c r="EP162" i="5"/>
  <c r="EN162" i="5"/>
  <c r="EL162" i="5"/>
  <c r="EJ162" i="5"/>
  <c r="EH162" i="5"/>
  <c r="EF162" i="5"/>
  <c r="ED162" i="5"/>
  <c r="EB162" i="5"/>
  <c r="DZ162" i="5"/>
  <c r="DX162" i="5"/>
  <c r="DV162" i="5"/>
  <c r="DT162" i="5"/>
  <c r="DR162" i="5"/>
  <c r="DP162" i="5"/>
  <c r="DN162" i="5"/>
  <c r="DL162" i="5"/>
  <c r="DJ162" i="5"/>
  <c r="DH162" i="5"/>
  <c r="DF162" i="5"/>
  <c r="DD162" i="5"/>
  <c r="BJ162" i="5"/>
  <c r="AJ162" i="5"/>
  <c r="AH162" i="5"/>
  <c r="AC162" i="5"/>
  <c r="P162" i="5" s="1"/>
  <c r="ER161" i="5"/>
  <c r="EP161" i="5"/>
  <c r="EN161" i="5"/>
  <c r="EL161" i="5"/>
  <c r="EJ161" i="5"/>
  <c r="EH161" i="5"/>
  <c r="EF161" i="5"/>
  <c r="ED161" i="5"/>
  <c r="EB161" i="5"/>
  <c r="DZ161" i="5"/>
  <c r="DX161" i="5"/>
  <c r="DV161" i="5"/>
  <c r="DT161" i="5"/>
  <c r="DR161" i="5"/>
  <c r="DP161" i="5"/>
  <c r="DN161" i="5"/>
  <c r="DL161" i="5"/>
  <c r="DJ161" i="5"/>
  <c r="DH161" i="5"/>
  <c r="DF161" i="5"/>
  <c r="DD161" i="5"/>
  <c r="AZ161" i="5"/>
  <c r="AJ161" i="5"/>
  <c r="AC161" i="5"/>
  <c r="X161" i="5" s="1"/>
  <c r="ER160" i="5"/>
  <c r="EP160" i="5"/>
  <c r="EN160" i="5"/>
  <c r="EL160" i="5"/>
  <c r="EJ160" i="5"/>
  <c r="EH160" i="5"/>
  <c r="EF160" i="5"/>
  <c r="ED160" i="5"/>
  <c r="EB160" i="5"/>
  <c r="DZ160" i="5"/>
  <c r="DX160" i="5"/>
  <c r="DV160" i="5"/>
  <c r="DT160" i="5"/>
  <c r="DR160" i="5"/>
  <c r="DP160" i="5"/>
  <c r="DN160" i="5"/>
  <c r="DL160" i="5"/>
  <c r="DJ160" i="5"/>
  <c r="DH160" i="5"/>
  <c r="DF160" i="5"/>
  <c r="DD160" i="5"/>
  <c r="AC160" i="5"/>
  <c r="ER159" i="5"/>
  <c r="EP159" i="5"/>
  <c r="EN159" i="5"/>
  <c r="EL159" i="5"/>
  <c r="EJ159" i="5"/>
  <c r="EH159" i="5"/>
  <c r="EF159" i="5"/>
  <c r="ED159" i="5"/>
  <c r="EB159" i="5"/>
  <c r="DZ159" i="5"/>
  <c r="DX159" i="5"/>
  <c r="DV159" i="5"/>
  <c r="DT159" i="5"/>
  <c r="DR159" i="5"/>
  <c r="DP159" i="5"/>
  <c r="DN159" i="5"/>
  <c r="DL159" i="5"/>
  <c r="DJ159" i="5"/>
  <c r="DH159" i="5"/>
  <c r="DF159" i="5"/>
  <c r="DD159" i="5"/>
  <c r="AH159" i="5"/>
  <c r="AC159" i="5"/>
  <c r="ER158" i="5"/>
  <c r="EP158" i="5"/>
  <c r="EN158" i="5"/>
  <c r="EL158" i="5"/>
  <c r="EJ158" i="5"/>
  <c r="EH158" i="5"/>
  <c r="EF158" i="5"/>
  <c r="ED158" i="5"/>
  <c r="EB158" i="5"/>
  <c r="DZ158" i="5"/>
  <c r="DX158" i="5"/>
  <c r="DV158" i="5"/>
  <c r="DT158" i="5"/>
  <c r="DR158" i="5"/>
  <c r="DP158" i="5"/>
  <c r="DN158" i="5"/>
  <c r="DL158" i="5"/>
  <c r="DJ158" i="5"/>
  <c r="DH158" i="5"/>
  <c r="DF158" i="5"/>
  <c r="DD158" i="5"/>
  <c r="AC158" i="5"/>
  <c r="ER157" i="5"/>
  <c r="EP157" i="5"/>
  <c r="EN157" i="5"/>
  <c r="EL157" i="5"/>
  <c r="EJ157" i="5"/>
  <c r="EH157" i="5"/>
  <c r="EF157" i="5"/>
  <c r="ED157" i="5"/>
  <c r="EB157" i="5"/>
  <c r="DZ157" i="5"/>
  <c r="DX157" i="5"/>
  <c r="DV157" i="5"/>
  <c r="DT157" i="5"/>
  <c r="DR157" i="5"/>
  <c r="DP157" i="5"/>
  <c r="DN157" i="5"/>
  <c r="DL157" i="5"/>
  <c r="DJ157" i="5"/>
  <c r="DH157" i="5"/>
  <c r="DF157" i="5"/>
  <c r="DD157" i="5"/>
  <c r="AC157" i="5"/>
  <c r="P157" i="5" s="1"/>
  <c r="ER156" i="5"/>
  <c r="EP156" i="5"/>
  <c r="EN156" i="5"/>
  <c r="EL156" i="5"/>
  <c r="EJ156" i="5"/>
  <c r="EH156" i="5"/>
  <c r="EF156" i="5"/>
  <c r="ED156" i="5"/>
  <c r="EB156" i="5"/>
  <c r="DZ156" i="5"/>
  <c r="DX156" i="5"/>
  <c r="DV156" i="5"/>
  <c r="DT156" i="5"/>
  <c r="DR156" i="5"/>
  <c r="DP156" i="5"/>
  <c r="DN156" i="5"/>
  <c r="DL156" i="5"/>
  <c r="DJ156" i="5"/>
  <c r="DH156" i="5"/>
  <c r="DF156" i="5"/>
  <c r="DD156" i="5"/>
  <c r="AC156" i="5"/>
  <c r="BR156" i="5" s="1"/>
  <c r="ER155" i="5"/>
  <c r="EP155" i="5"/>
  <c r="EN155" i="5"/>
  <c r="EL155" i="5"/>
  <c r="EJ155" i="5"/>
  <c r="EH155" i="5"/>
  <c r="EF155" i="5"/>
  <c r="ED155" i="5"/>
  <c r="EB155" i="5"/>
  <c r="DZ155" i="5"/>
  <c r="DX155" i="5"/>
  <c r="DV155" i="5"/>
  <c r="DT155" i="5"/>
  <c r="DR155" i="5"/>
  <c r="DP155" i="5"/>
  <c r="DN155" i="5"/>
  <c r="DL155" i="5"/>
  <c r="DJ155" i="5"/>
  <c r="DH155" i="5"/>
  <c r="DF155" i="5"/>
  <c r="DD155" i="5"/>
  <c r="AC155" i="5"/>
  <c r="ER154" i="5"/>
  <c r="EP154" i="5"/>
  <c r="EN154" i="5"/>
  <c r="EL154" i="5"/>
  <c r="EJ154" i="5"/>
  <c r="EH154" i="5"/>
  <c r="EF154" i="5"/>
  <c r="ED154" i="5"/>
  <c r="EB154" i="5"/>
  <c r="DZ154" i="5"/>
  <c r="DX154" i="5"/>
  <c r="DV154" i="5"/>
  <c r="DT154" i="5"/>
  <c r="DR154" i="5"/>
  <c r="DP154" i="5"/>
  <c r="DN154" i="5"/>
  <c r="DL154" i="5"/>
  <c r="DJ154" i="5"/>
  <c r="DH154" i="5"/>
  <c r="DF154" i="5"/>
  <c r="DD154" i="5"/>
  <c r="AC154" i="5"/>
  <c r="N154" i="5" s="1"/>
  <c r="ER153" i="5"/>
  <c r="EP153" i="5"/>
  <c r="EN153" i="5"/>
  <c r="EL153" i="5"/>
  <c r="EJ153" i="5"/>
  <c r="EH153" i="5"/>
  <c r="EF153" i="5"/>
  <c r="ED153" i="5"/>
  <c r="EB153" i="5"/>
  <c r="DZ153" i="5"/>
  <c r="DX153" i="5"/>
  <c r="DV153" i="5"/>
  <c r="DT153" i="5"/>
  <c r="DR153" i="5"/>
  <c r="DP153" i="5"/>
  <c r="DN153" i="5"/>
  <c r="DL153" i="5"/>
  <c r="DJ153" i="5"/>
  <c r="DH153" i="5"/>
  <c r="DF153" i="5"/>
  <c r="DD153" i="5"/>
  <c r="AZ153" i="5"/>
  <c r="AL153" i="5"/>
  <c r="AJ153" i="5"/>
  <c r="AC153" i="5"/>
  <c r="BN153" i="5" s="1"/>
  <c r="X153" i="5"/>
  <c r="N153" i="5"/>
  <c r="ER152" i="5"/>
  <c r="EP152" i="5"/>
  <c r="EN152" i="5"/>
  <c r="EL152" i="5"/>
  <c r="EJ152" i="5"/>
  <c r="EH152" i="5"/>
  <c r="EF152" i="5"/>
  <c r="ED152" i="5"/>
  <c r="EB152" i="5"/>
  <c r="DZ152" i="5"/>
  <c r="DX152" i="5"/>
  <c r="DV152" i="5"/>
  <c r="DT152" i="5"/>
  <c r="DR152" i="5"/>
  <c r="DP152" i="5"/>
  <c r="DN152" i="5"/>
  <c r="DL152" i="5"/>
  <c r="DJ152" i="5"/>
  <c r="DH152" i="5"/>
  <c r="DF152" i="5"/>
  <c r="DD152" i="5"/>
  <c r="AC152" i="5"/>
  <c r="BH152" i="5" s="1"/>
  <c r="ER151" i="5"/>
  <c r="EP151" i="5"/>
  <c r="EN151" i="5"/>
  <c r="EL151" i="5"/>
  <c r="EJ151" i="5"/>
  <c r="EH151" i="5"/>
  <c r="EF151" i="5"/>
  <c r="ED151" i="5"/>
  <c r="EB151" i="5"/>
  <c r="DZ151" i="5"/>
  <c r="DX151" i="5"/>
  <c r="DV151" i="5"/>
  <c r="DT151" i="5"/>
  <c r="DR151" i="5"/>
  <c r="DP151" i="5"/>
  <c r="DN151" i="5"/>
  <c r="DL151" i="5"/>
  <c r="DJ151" i="5"/>
  <c r="DH151" i="5"/>
  <c r="DF151" i="5"/>
  <c r="DD151" i="5"/>
  <c r="BD151" i="5"/>
  <c r="AC151" i="5"/>
  <c r="AB151" i="5" s="1"/>
  <c r="ER150" i="5"/>
  <c r="EP150" i="5"/>
  <c r="EN150" i="5"/>
  <c r="EL150" i="5"/>
  <c r="EJ150" i="5"/>
  <c r="EH150" i="5"/>
  <c r="EF150" i="5"/>
  <c r="ED150" i="5"/>
  <c r="EB150" i="5"/>
  <c r="DZ150" i="5"/>
  <c r="DX150" i="5"/>
  <c r="DV150" i="5"/>
  <c r="DT150" i="5"/>
  <c r="DR150" i="5"/>
  <c r="DP150" i="5"/>
  <c r="DN150" i="5"/>
  <c r="DL150" i="5"/>
  <c r="DJ150" i="5"/>
  <c r="DH150" i="5"/>
  <c r="DF150" i="5"/>
  <c r="DD150" i="5"/>
  <c r="AC150" i="5"/>
  <c r="P150" i="5" s="1"/>
  <c r="ER149" i="5"/>
  <c r="EP149" i="5"/>
  <c r="EN149" i="5"/>
  <c r="EL149" i="5"/>
  <c r="EJ149" i="5"/>
  <c r="EH149" i="5"/>
  <c r="EF149" i="5"/>
  <c r="ED149" i="5"/>
  <c r="EB149" i="5"/>
  <c r="DZ149" i="5"/>
  <c r="DX149" i="5"/>
  <c r="DV149" i="5"/>
  <c r="DT149" i="5"/>
  <c r="DR149" i="5"/>
  <c r="DP149" i="5"/>
  <c r="DN149" i="5"/>
  <c r="DL149" i="5"/>
  <c r="DJ149" i="5"/>
  <c r="DH149" i="5"/>
  <c r="DF149" i="5"/>
  <c r="DD149" i="5"/>
  <c r="AC149" i="5"/>
  <c r="ER148" i="5"/>
  <c r="EP148" i="5"/>
  <c r="EN148" i="5"/>
  <c r="EL148" i="5"/>
  <c r="EJ148" i="5"/>
  <c r="EH148" i="5"/>
  <c r="EF148" i="5"/>
  <c r="ED148" i="5"/>
  <c r="EB148" i="5"/>
  <c r="DZ148" i="5"/>
  <c r="DX148" i="5"/>
  <c r="DV148" i="5"/>
  <c r="DT148" i="5"/>
  <c r="DR148" i="5"/>
  <c r="DP148" i="5"/>
  <c r="DN148" i="5"/>
  <c r="DL148" i="5"/>
  <c r="DJ148" i="5"/>
  <c r="DH148" i="5"/>
  <c r="DF148" i="5"/>
  <c r="DD148" i="5"/>
  <c r="AL148" i="5"/>
  <c r="AC148" i="5"/>
  <c r="BL148" i="5" s="1"/>
  <c r="ER147" i="5"/>
  <c r="EP147" i="5"/>
  <c r="EN147" i="5"/>
  <c r="EL147" i="5"/>
  <c r="EJ147" i="5"/>
  <c r="EH147" i="5"/>
  <c r="EF147" i="5"/>
  <c r="ED147" i="5"/>
  <c r="EB147" i="5"/>
  <c r="DZ147" i="5"/>
  <c r="DX147" i="5"/>
  <c r="DV147" i="5"/>
  <c r="DT147" i="5"/>
  <c r="DR147" i="5"/>
  <c r="DP147" i="5"/>
  <c r="DN147" i="5"/>
  <c r="DL147" i="5"/>
  <c r="DJ147" i="5"/>
  <c r="DH147" i="5"/>
  <c r="DF147" i="5"/>
  <c r="DD147" i="5"/>
  <c r="AN147" i="5"/>
  <c r="AC147" i="5"/>
  <c r="BR147" i="5" s="1"/>
  <c r="ER146" i="5"/>
  <c r="EP146" i="5"/>
  <c r="EN146" i="5"/>
  <c r="EL146" i="5"/>
  <c r="EJ146" i="5"/>
  <c r="EH146" i="5"/>
  <c r="EF146" i="5"/>
  <c r="ED146" i="5"/>
  <c r="EB146" i="5"/>
  <c r="DZ146" i="5"/>
  <c r="DX146" i="5"/>
  <c r="DV146" i="5"/>
  <c r="DT146" i="5"/>
  <c r="DR146" i="5"/>
  <c r="DP146" i="5"/>
  <c r="DN146" i="5"/>
  <c r="DL146" i="5"/>
  <c r="DJ146" i="5"/>
  <c r="DH146" i="5"/>
  <c r="DF146" i="5"/>
  <c r="DD146" i="5"/>
  <c r="AC146" i="5"/>
  <c r="ER145" i="5"/>
  <c r="EP145" i="5"/>
  <c r="EN145" i="5"/>
  <c r="EL145" i="5"/>
  <c r="EJ145" i="5"/>
  <c r="EH145" i="5"/>
  <c r="EF145" i="5"/>
  <c r="ED145" i="5"/>
  <c r="EB145" i="5"/>
  <c r="DZ145" i="5"/>
  <c r="DX145" i="5"/>
  <c r="DV145" i="5"/>
  <c r="DT145" i="5"/>
  <c r="DR145" i="5"/>
  <c r="DP145" i="5"/>
  <c r="DN145" i="5"/>
  <c r="DL145" i="5"/>
  <c r="DJ145" i="5"/>
  <c r="DH145" i="5"/>
  <c r="DF145" i="5"/>
  <c r="DD145" i="5"/>
  <c r="BP145" i="5"/>
  <c r="AZ145" i="5"/>
  <c r="AL145" i="5"/>
  <c r="AC145" i="5"/>
  <c r="BN145" i="5" s="1"/>
  <c r="X145" i="5"/>
  <c r="N145" i="5"/>
  <c r="ER144" i="5"/>
  <c r="EP144" i="5"/>
  <c r="EN144" i="5"/>
  <c r="EL144" i="5"/>
  <c r="EJ144" i="5"/>
  <c r="EH144" i="5"/>
  <c r="EF144" i="5"/>
  <c r="ED144" i="5"/>
  <c r="EB144" i="5"/>
  <c r="DZ144" i="5"/>
  <c r="DX144" i="5"/>
  <c r="DV144" i="5"/>
  <c r="DT144" i="5"/>
  <c r="DR144" i="5"/>
  <c r="DP144" i="5"/>
  <c r="DN144" i="5"/>
  <c r="DL144" i="5"/>
  <c r="DJ144" i="5"/>
  <c r="DH144" i="5"/>
  <c r="DF144" i="5"/>
  <c r="DD144" i="5"/>
  <c r="AC144" i="5"/>
  <c r="AB144" i="5" s="1"/>
  <c r="ER143" i="5"/>
  <c r="EP143" i="5"/>
  <c r="EN143" i="5"/>
  <c r="EL143" i="5"/>
  <c r="EJ143" i="5"/>
  <c r="EH143" i="5"/>
  <c r="EF143" i="5"/>
  <c r="ED143" i="5"/>
  <c r="EB143" i="5"/>
  <c r="DZ143" i="5"/>
  <c r="DX143" i="5"/>
  <c r="DV143" i="5"/>
  <c r="DT143" i="5"/>
  <c r="DR143" i="5"/>
  <c r="DP143" i="5"/>
  <c r="DN143" i="5"/>
  <c r="DL143" i="5"/>
  <c r="DJ143" i="5"/>
  <c r="DH143" i="5"/>
  <c r="DF143" i="5"/>
  <c r="DD143" i="5"/>
  <c r="BR143" i="5"/>
  <c r="AZ143" i="5"/>
  <c r="AX143" i="5"/>
  <c r="AP143" i="5"/>
  <c r="AL143" i="5"/>
  <c r="AJ143" i="5"/>
  <c r="AF143" i="5"/>
  <c r="AC143" i="5"/>
  <c r="BH143" i="5" s="1"/>
  <c r="X143" i="5"/>
  <c r="V143" i="5"/>
  <c r="T143" i="5"/>
  <c r="R143" i="5"/>
  <c r="ER142" i="5"/>
  <c r="EP142" i="5"/>
  <c r="EN142" i="5"/>
  <c r="EL142" i="5"/>
  <c r="EJ142" i="5"/>
  <c r="EH142" i="5"/>
  <c r="EF142" i="5"/>
  <c r="ED142" i="5"/>
  <c r="EB142" i="5"/>
  <c r="DZ142" i="5"/>
  <c r="DX142" i="5"/>
  <c r="DV142" i="5"/>
  <c r="DT142" i="5"/>
  <c r="DR142" i="5"/>
  <c r="DP142" i="5"/>
  <c r="DN142" i="5"/>
  <c r="DL142" i="5"/>
  <c r="DJ142" i="5"/>
  <c r="DH142" i="5"/>
  <c r="DF142" i="5"/>
  <c r="DD142" i="5"/>
  <c r="AC142" i="5"/>
  <c r="AB142" i="5" s="1"/>
  <c r="ER141" i="5"/>
  <c r="EP141" i="5"/>
  <c r="EN141" i="5"/>
  <c r="EL141" i="5"/>
  <c r="EJ141" i="5"/>
  <c r="EH141" i="5"/>
  <c r="EF141" i="5"/>
  <c r="ED141" i="5"/>
  <c r="EB141" i="5"/>
  <c r="DZ141" i="5"/>
  <c r="DX141" i="5"/>
  <c r="DV141" i="5"/>
  <c r="DT141" i="5"/>
  <c r="DR141" i="5"/>
  <c r="DP141" i="5"/>
  <c r="DN141" i="5"/>
  <c r="DL141" i="5"/>
  <c r="DJ141" i="5"/>
  <c r="DH141" i="5"/>
  <c r="DF141" i="5"/>
  <c r="DD141" i="5"/>
  <c r="AC141" i="5"/>
  <c r="BJ141" i="5" s="1"/>
  <c r="ER140" i="5"/>
  <c r="EP140" i="5"/>
  <c r="EN140" i="5"/>
  <c r="EL140" i="5"/>
  <c r="EJ140" i="5"/>
  <c r="EH140" i="5"/>
  <c r="EF140" i="5"/>
  <c r="ED140" i="5"/>
  <c r="EB140" i="5"/>
  <c r="DZ140" i="5"/>
  <c r="DX140" i="5"/>
  <c r="DV140" i="5"/>
  <c r="DT140" i="5"/>
  <c r="DR140" i="5"/>
  <c r="DP140" i="5"/>
  <c r="DN140" i="5"/>
  <c r="DL140" i="5"/>
  <c r="DJ140" i="5"/>
  <c r="DH140" i="5"/>
  <c r="DF140" i="5"/>
  <c r="DD140" i="5"/>
  <c r="AC140" i="5"/>
  <c r="BL140" i="5" s="1"/>
  <c r="ER139" i="5"/>
  <c r="EP139" i="5"/>
  <c r="EN139" i="5"/>
  <c r="EL139" i="5"/>
  <c r="EJ139" i="5"/>
  <c r="EH139" i="5"/>
  <c r="EF139" i="5"/>
  <c r="ED139" i="5"/>
  <c r="EB139" i="5"/>
  <c r="DZ139" i="5"/>
  <c r="DX139" i="5"/>
  <c r="DV139" i="5"/>
  <c r="DT139" i="5"/>
  <c r="DR139" i="5"/>
  <c r="DP139" i="5"/>
  <c r="DN139" i="5"/>
  <c r="DL139" i="5"/>
  <c r="DJ139" i="5"/>
  <c r="DH139" i="5"/>
  <c r="DF139" i="5"/>
  <c r="DD139" i="5"/>
  <c r="AC139" i="5"/>
  <c r="BR139" i="5" s="1"/>
  <c r="ER138" i="5"/>
  <c r="EP138" i="5"/>
  <c r="EN138" i="5"/>
  <c r="EL138" i="5"/>
  <c r="EJ138" i="5"/>
  <c r="EH138" i="5"/>
  <c r="EF138" i="5"/>
  <c r="ED138" i="5"/>
  <c r="EB138" i="5"/>
  <c r="DZ138" i="5"/>
  <c r="DX138" i="5"/>
  <c r="DV138" i="5"/>
  <c r="DT138" i="5"/>
  <c r="DR138" i="5"/>
  <c r="DP138" i="5"/>
  <c r="DN138" i="5"/>
  <c r="DL138" i="5"/>
  <c r="DJ138" i="5"/>
  <c r="DH138" i="5"/>
  <c r="DF138" i="5"/>
  <c r="DD138" i="5"/>
  <c r="AD138" i="5"/>
  <c r="AC138" i="5"/>
  <c r="ER137" i="5"/>
  <c r="EP137" i="5"/>
  <c r="EN137" i="5"/>
  <c r="EL137" i="5"/>
  <c r="EJ137" i="5"/>
  <c r="EH137" i="5"/>
  <c r="EF137" i="5"/>
  <c r="ED137" i="5"/>
  <c r="EB137" i="5"/>
  <c r="DZ137" i="5"/>
  <c r="DX137" i="5"/>
  <c r="DV137" i="5"/>
  <c r="DT137" i="5"/>
  <c r="DR137" i="5"/>
  <c r="DP137" i="5"/>
  <c r="DN137" i="5"/>
  <c r="DL137" i="5"/>
  <c r="DJ137" i="5"/>
  <c r="DH137" i="5"/>
  <c r="DF137" i="5"/>
  <c r="DD137" i="5"/>
  <c r="AC137" i="5"/>
  <c r="BD137" i="5" s="1"/>
  <c r="ER136" i="5"/>
  <c r="EP136" i="5"/>
  <c r="EN136" i="5"/>
  <c r="EL136" i="5"/>
  <c r="EJ136" i="5"/>
  <c r="EH136" i="5"/>
  <c r="EF136" i="5"/>
  <c r="ED136" i="5"/>
  <c r="EB136" i="5"/>
  <c r="DZ136" i="5"/>
  <c r="DX136" i="5"/>
  <c r="DV136" i="5"/>
  <c r="DT136" i="5"/>
  <c r="DR136" i="5"/>
  <c r="DP136" i="5"/>
  <c r="DN136" i="5"/>
  <c r="DL136" i="5"/>
  <c r="DJ136" i="5"/>
  <c r="DH136" i="5"/>
  <c r="DF136" i="5"/>
  <c r="DD136" i="5"/>
  <c r="AC136" i="5"/>
  <c r="AR136" i="5" s="1"/>
  <c r="ER135" i="5"/>
  <c r="EP135" i="5"/>
  <c r="EN135" i="5"/>
  <c r="EL135" i="5"/>
  <c r="EJ135" i="5"/>
  <c r="EH135" i="5"/>
  <c r="EF135" i="5"/>
  <c r="ED135" i="5"/>
  <c r="EB135" i="5"/>
  <c r="DZ135" i="5"/>
  <c r="DX135" i="5"/>
  <c r="DV135" i="5"/>
  <c r="DT135" i="5"/>
  <c r="DR135" i="5"/>
  <c r="DP135" i="5"/>
  <c r="DN135" i="5"/>
  <c r="DL135" i="5"/>
  <c r="DJ135" i="5"/>
  <c r="DH135" i="5"/>
  <c r="DF135" i="5"/>
  <c r="DD135" i="5"/>
  <c r="AC135" i="5"/>
  <c r="ER134" i="5"/>
  <c r="EP134" i="5"/>
  <c r="EN134" i="5"/>
  <c r="EL134" i="5"/>
  <c r="EJ134" i="5"/>
  <c r="EH134" i="5"/>
  <c r="EF134" i="5"/>
  <c r="ED134" i="5"/>
  <c r="EB134" i="5"/>
  <c r="DZ134" i="5"/>
  <c r="DX134" i="5"/>
  <c r="DV134" i="5"/>
  <c r="DT134" i="5"/>
  <c r="DR134" i="5"/>
  <c r="DP134" i="5"/>
  <c r="DN134" i="5"/>
  <c r="DL134" i="5"/>
  <c r="DJ134" i="5"/>
  <c r="DH134" i="5"/>
  <c r="DF134" i="5"/>
  <c r="DD134" i="5"/>
  <c r="AV134" i="5"/>
  <c r="AF134" i="5"/>
  <c r="AC134" i="5"/>
  <c r="BF134" i="5" s="1"/>
  <c r="ER133" i="5"/>
  <c r="EP133" i="5"/>
  <c r="EN133" i="5"/>
  <c r="EL133" i="5"/>
  <c r="EJ133" i="5"/>
  <c r="EH133" i="5"/>
  <c r="EF133" i="5"/>
  <c r="ED133" i="5"/>
  <c r="EB133" i="5"/>
  <c r="DZ133" i="5"/>
  <c r="DX133" i="5"/>
  <c r="DV133" i="5"/>
  <c r="DT133" i="5"/>
  <c r="DR133" i="5"/>
  <c r="DP133" i="5"/>
  <c r="DN133" i="5"/>
  <c r="DL133" i="5"/>
  <c r="DJ133" i="5"/>
  <c r="DH133" i="5"/>
  <c r="DF133" i="5"/>
  <c r="DD133" i="5"/>
  <c r="BH133" i="5"/>
  <c r="BB133" i="5"/>
  <c r="AC133" i="5"/>
  <c r="BR133" i="5" s="1"/>
  <c r="ER132" i="5"/>
  <c r="EP132" i="5"/>
  <c r="EN132" i="5"/>
  <c r="EL132" i="5"/>
  <c r="EJ132" i="5"/>
  <c r="EH132" i="5"/>
  <c r="EF132" i="5"/>
  <c r="ED132" i="5"/>
  <c r="EB132" i="5"/>
  <c r="DZ132" i="5"/>
  <c r="DX132" i="5"/>
  <c r="DV132" i="5"/>
  <c r="DT132" i="5"/>
  <c r="DR132" i="5"/>
  <c r="DP132" i="5"/>
  <c r="DN132" i="5"/>
  <c r="DL132" i="5"/>
  <c r="DJ132" i="5"/>
  <c r="DH132" i="5"/>
  <c r="DF132" i="5"/>
  <c r="DD132" i="5"/>
  <c r="AR132" i="5"/>
  <c r="AL132" i="5"/>
  <c r="AC132" i="5"/>
  <c r="BP132" i="5" s="1"/>
  <c r="ER131" i="5"/>
  <c r="EP131" i="5"/>
  <c r="EN131" i="5"/>
  <c r="EL131" i="5"/>
  <c r="EJ131" i="5"/>
  <c r="EH131" i="5"/>
  <c r="EF131" i="5"/>
  <c r="ED131" i="5"/>
  <c r="EB131" i="5"/>
  <c r="DZ131" i="5"/>
  <c r="DX131" i="5"/>
  <c r="DV131" i="5"/>
  <c r="DT131" i="5"/>
  <c r="DR131" i="5"/>
  <c r="DP131" i="5"/>
  <c r="DN131" i="5"/>
  <c r="DL131" i="5"/>
  <c r="DJ131" i="5"/>
  <c r="DH131" i="5"/>
  <c r="DF131" i="5"/>
  <c r="DD131" i="5"/>
  <c r="AC131" i="5"/>
  <c r="AX131" i="5" s="1"/>
  <c r="ER130" i="5"/>
  <c r="EP130" i="5"/>
  <c r="EN130" i="5"/>
  <c r="EL130" i="5"/>
  <c r="EJ130" i="5"/>
  <c r="EH130" i="5"/>
  <c r="EF130" i="5"/>
  <c r="ED130" i="5"/>
  <c r="EB130" i="5"/>
  <c r="DZ130" i="5"/>
  <c r="DX130" i="5"/>
  <c r="DV130" i="5"/>
  <c r="DT130" i="5"/>
  <c r="DR130" i="5"/>
  <c r="DP130" i="5"/>
  <c r="DN130" i="5"/>
  <c r="DL130" i="5"/>
  <c r="DJ130" i="5"/>
  <c r="DH130" i="5"/>
  <c r="DF130" i="5"/>
  <c r="DD130" i="5"/>
  <c r="AH130" i="5"/>
  <c r="AC130" i="5"/>
  <c r="R130" i="5"/>
  <c r="ER129" i="5"/>
  <c r="EP129" i="5"/>
  <c r="EN129" i="5"/>
  <c r="EL129" i="5"/>
  <c r="EJ129" i="5"/>
  <c r="EH129" i="5"/>
  <c r="EF129" i="5"/>
  <c r="ED129" i="5"/>
  <c r="EB129" i="5"/>
  <c r="DZ129" i="5"/>
  <c r="DX129" i="5"/>
  <c r="DV129" i="5"/>
  <c r="DT129" i="5"/>
  <c r="DR129" i="5"/>
  <c r="DP129" i="5"/>
  <c r="DN129" i="5"/>
  <c r="DL129" i="5"/>
  <c r="DJ129" i="5"/>
  <c r="DH129" i="5"/>
  <c r="DF129" i="5"/>
  <c r="DD129" i="5"/>
  <c r="AC129" i="5"/>
  <c r="AZ129" i="5" s="1"/>
  <c r="ER128" i="5"/>
  <c r="EP128" i="5"/>
  <c r="EN128" i="5"/>
  <c r="EL128" i="5"/>
  <c r="EJ128" i="5"/>
  <c r="EH128" i="5"/>
  <c r="EF128" i="5"/>
  <c r="ED128" i="5"/>
  <c r="EB128" i="5"/>
  <c r="DZ128" i="5"/>
  <c r="DX128" i="5"/>
  <c r="DV128" i="5"/>
  <c r="DT128" i="5"/>
  <c r="DR128" i="5"/>
  <c r="DP128" i="5"/>
  <c r="DN128" i="5"/>
  <c r="DL128" i="5"/>
  <c r="DJ128" i="5"/>
  <c r="DH128" i="5"/>
  <c r="DF128" i="5"/>
  <c r="DD128" i="5"/>
  <c r="AC128" i="5"/>
  <c r="AX128" i="5" s="1"/>
  <c r="ER127" i="5"/>
  <c r="EP127" i="5"/>
  <c r="EN127" i="5"/>
  <c r="EL127" i="5"/>
  <c r="EJ127" i="5"/>
  <c r="EH127" i="5"/>
  <c r="EF127" i="5"/>
  <c r="ED127" i="5"/>
  <c r="EB127" i="5"/>
  <c r="DZ127" i="5"/>
  <c r="DX127" i="5"/>
  <c r="DV127" i="5"/>
  <c r="DT127" i="5"/>
  <c r="DR127" i="5"/>
  <c r="DP127" i="5"/>
  <c r="DN127" i="5"/>
  <c r="DL127" i="5"/>
  <c r="DJ127" i="5"/>
  <c r="DH127" i="5"/>
  <c r="DF127" i="5"/>
  <c r="DD127" i="5"/>
  <c r="AC127" i="5"/>
  <c r="BN127" i="5" s="1"/>
  <c r="ER126" i="5"/>
  <c r="EP126" i="5"/>
  <c r="EN126" i="5"/>
  <c r="EL126" i="5"/>
  <c r="EJ126" i="5"/>
  <c r="EH126" i="5"/>
  <c r="EF126" i="5"/>
  <c r="ED126" i="5"/>
  <c r="EB126" i="5"/>
  <c r="DZ126" i="5"/>
  <c r="DX126" i="5"/>
  <c r="DV126" i="5"/>
  <c r="DT126" i="5"/>
  <c r="DR126" i="5"/>
  <c r="DP126" i="5"/>
  <c r="DN126" i="5"/>
  <c r="DL126" i="5"/>
  <c r="DJ126" i="5"/>
  <c r="DH126" i="5"/>
  <c r="DF126" i="5"/>
  <c r="DD126" i="5"/>
  <c r="BF126" i="5"/>
  <c r="AP126" i="5"/>
  <c r="AD126" i="5"/>
  <c r="AC126" i="5"/>
  <c r="BP126" i="5" s="1"/>
  <c r="N126" i="5"/>
  <c r="ER125" i="5"/>
  <c r="DC125" i="5"/>
  <c r="BR125" i="5"/>
  <c r="BP125" i="5"/>
  <c r="BN125" i="5"/>
  <c r="BL125" i="5"/>
  <c r="BJ125" i="5"/>
  <c r="BH125" i="5"/>
  <c r="BF125" i="5"/>
  <c r="BD125" i="5"/>
  <c r="BB125" i="5"/>
  <c r="AZ125" i="5"/>
  <c r="AX125" i="5"/>
  <c r="AV125" i="5"/>
  <c r="AT125" i="5"/>
  <c r="AR125" i="5"/>
  <c r="AP125" i="5"/>
  <c r="AN125" i="5"/>
  <c r="AL125" i="5"/>
  <c r="AJ125" i="5"/>
  <c r="AH125" i="5"/>
  <c r="AF125" i="5"/>
  <c r="AD125" i="5"/>
  <c r="AB125" i="5"/>
  <c r="Z125" i="5"/>
  <c r="X125" i="5"/>
  <c r="V125" i="5"/>
  <c r="T125" i="5"/>
  <c r="R125" i="5"/>
  <c r="P125" i="5"/>
  <c r="N125" i="5"/>
  <c r="ER124" i="5"/>
  <c r="EP124" i="5"/>
  <c r="EN124" i="5"/>
  <c r="EL124" i="5"/>
  <c r="EJ124" i="5"/>
  <c r="EH124" i="5"/>
  <c r="EF124" i="5"/>
  <c r="ED124" i="5"/>
  <c r="EB124" i="5"/>
  <c r="DZ124" i="5"/>
  <c r="DX124" i="5"/>
  <c r="DV124" i="5"/>
  <c r="DT124" i="5"/>
  <c r="DR124" i="5"/>
  <c r="DP124" i="5"/>
  <c r="DN124" i="5"/>
  <c r="DL124" i="5"/>
  <c r="DJ124" i="5"/>
  <c r="DH124" i="5"/>
  <c r="DF124" i="5"/>
  <c r="DD124" i="5"/>
  <c r="BR124" i="5"/>
  <c r="BP124" i="5"/>
  <c r="BN124" i="5"/>
  <c r="BL124" i="5"/>
  <c r="BJ124" i="5"/>
  <c r="BH124" i="5"/>
  <c r="BF124" i="5"/>
  <c r="BD124" i="5"/>
  <c r="BB124" i="5"/>
  <c r="AZ124" i="5"/>
  <c r="AX124" i="5"/>
  <c r="AV124" i="5"/>
  <c r="AT124" i="5"/>
  <c r="AR124" i="5"/>
  <c r="AP124" i="5"/>
  <c r="AN124" i="5"/>
  <c r="AL124" i="5"/>
  <c r="AJ124" i="5"/>
  <c r="AH124" i="5"/>
  <c r="AF124" i="5"/>
  <c r="AD124" i="5"/>
  <c r="AB124" i="5"/>
  <c r="Z124" i="5"/>
  <c r="X124" i="5"/>
  <c r="V124" i="5"/>
  <c r="T124" i="5"/>
  <c r="R124" i="5"/>
  <c r="P124" i="5"/>
  <c r="N124" i="5"/>
  <c r="DG123" i="5"/>
  <c r="ER123" i="5" s="1"/>
  <c r="BR123" i="5"/>
  <c r="BP123" i="5"/>
  <c r="BN123" i="5"/>
  <c r="BL123" i="5"/>
  <c r="BJ123" i="5"/>
  <c r="BH123" i="5"/>
  <c r="BF123" i="5"/>
  <c r="BD123" i="5"/>
  <c r="BB123" i="5"/>
  <c r="AZ123" i="5"/>
  <c r="AX123" i="5"/>
  <c r="AV123" i="5"/>
  <c r="AT123" i="5"/>
  <c r="AR123" i="5"/>
  <c r="AP123" i="5"/>
  <c r="AN123" i="5"/>
  <c r="AL123" i="5"/>
  <c r="AJ123" i="5"/>
  <c r="AH123" i="5"/>
  <c r="AF123" i="5"/>
  <c r="AD123" i="5"/>
  <c r="AB123" i="5"/>
  <c r="Z123" i="5"/>
  <c r="X123" i="5"/>
  <c r="V123" i="5"/>
  <c r="T123" i="5"/>
  <c r="R123" i="5"/>
  <c r="P123" i="5"/>
  <c r="N123" i="5"/>
  <c r="DG122" i="5"/>
  <c r="DZ122" i="5" s="1"/>
  <c r="BR122" i="5"/>
  <c r="BP122" i="5"/>
  <c r="BN122" i="5"/>
  <c r="BL122" i="5"/>
  <c r="BJ122" i="5"/>
  <c r="BH122" i="5"/>
  <c r="BF122" i="5"/>
  <c r="BD122" i="5"/>
  <c r="BB122" i="5"/>
  <c r="AZ122" i="5"/>
  <c r="AX122" i="5"/>
  <c r="AV122" i="5"/>
  <c r="AT122" i="5"/>
  <c r="AR122" i="5"/>
  <c r="AP122" i="5"/>
  <c r="AN122" i="5"/>
  <c r="AL122" i="5"/>
  <c r="AJ122" i="5"/>
  <c r="AH122" i="5"/>
  <c r="AF122" i="5"/>
  <c r="AD122" i="5"/>
  <c r="AB122" i="5"/>
  <c r="Z122" i="5"/>
  <c r="X122" i="5"/>
  <c r="V122" i="5"/>
  <c r="T122" i="5"/>
  <c r="R122" i="5"/>
  <c r="P122" i="5"/>
  <c r="N122" i="5"/>
  <c r="ER121" i="5"/>
  <c r="EP121" i="5"/>
  <c r="EN121" i="5"/>
  <c r="EL121" i="5"/>
  <c r="EJ121" i="5"/>
  <c r="EH121" i="5"/>
  <c r="EF121" i="5"/>
  <c r="ED121" i="5"/>
  <c r="EB121" i="5"/>
  <c r="DZ121" i="5"/>
  <c r="DX121" i="5"/>
  <c r="DV121" i="5"/>
  <c r="DT121" i="5"/>
  <c r="DR121" i="5"/>
  <c r="DP121" i="5"/>
  <c r="DN121" i="5"/>
  <c r="DL121" i="5"/>
  <c r="DJ121" i="5"/>
  <c r="DH121" i="5"/>
  <c r="DF121" i="5"/>
  <c r="DD121" i="5"/>
  <c r="BR121" i="5"/>
  <c r="BP121" i="5"/>
  <c r="BN121" i="5"/>
  <c r="BL121" i="5"/>
  <c r="BJ121" i="5"/>
  <c r="BH121" i="5"/>
  <c r="BF121" i="5"/>
  <c r="BD121" i="5"/>
  <c r="BB121" i="5"/>
  <c r="AZ121" i="5"/>
  <c r="AX121" i="5"/>
  <c r="AV121" i="5"/>
  <c r="AT121" i="5"/>
  <c r="AR121" i="5"/>
  <c r="AP121" i="5"/>
  <c r="AN121" i="5"/>
  <c r="AL121" i="5"/>
  <c r="AJ121" i="5"/>
  <c r="AH121" i="5"/>
  <c r="AF121" i="5"/>
  <c r="AD121" i="5"/>
  <c r="AB121" i="5"/>
  <c r="Z121" i="5"/>
  <c r="X121" i="5"/>
  <c r="V121" i="5"/>
  <c r="T121" i="5"/>
  <c r="R121" i="5"/>
  <c r="P121" i="5"/>
  <c r="N121" i="5"/>
  <c r="ER120" i="5"/>
  <c r="EP120" i="5"/>
  <c r="EN120" i="5"/>
  <c r="EL120" i="5"/>
  <c r="EJ120" i="5"/>
  <c r="EH120" i="5"/>
  <c r="EF120" i="5"/>
  <c r="ED120" i="5"/>
  <c r="EB120" i="5"/>
  <c r="DZ120" i="5"/>
  <c r="DX120" i="5"/>
  <c r="DV120" i="5"/>
  <c r="DT120" i="5"/>
  <c r="DR120" i="5"/>
  <c r="DP120" i="5"/>
  <c r="DN120" i="5"/>
  <c r="DL120" i="5"/>
  <c r="DJ120" i="5"/>
  <c r="DH120" i="5"/>
  <c r="DF120" i="5"/>
  <c r="DD120" i="5"/>
  <c r="BR120" i="5"/>
  <c r="BP120" i="5"/>
  <c r="BN120" i="5"/>
  <c r="BL120" i="5"/>
  <c r="BJ120" i="5"/>
  <c r="BH120" i="5"/>
  <c r="BF120" i="5"/>
  <c r="BD120" i="5"/>
  <c r="BB120" i="5"/>
  <c r="AZ120" i="5"/>
  <c r="AX120" i="5"/>
  <c r="AV120" i="5"/>
  <c r="AT120" i="5"/>
  <c r="AR120" i="5"/>
  <c r="AP120" i="5"/>
  <c r="AN120" i="5"/>
  <c r="AL120" i="5"/>
  <c r="AJ120" i="5"/>
  <c r="AH120" i="5"/>
  <c r="AF120" i="5"/>
  <c r="AD120" i="5"/>
  <c r="AB120" i="5"/>
  <c r="Z120" i="5"/>
  <c r="X120" i="5"/>
  <c r="V120" i="5"/>
  <c r="T120" i="5"/>
  <c r="R120" i="5"/>
  <c r="P120" i="5"/>
  <c r="N120" i="5"/>
  <c r="ER119" i="5"/>
  <c r="EP119" i="5"/>
  <c r="EN119" i="5"/>
  <c r="EL119" i="5"/>
  <c r="EJ119" i="5"/>
  <c r="EH119" i="5"/>
  <c r="EF119" i="5"/>
  <c r="ED119" i="5"/>
  <c r="EB119" i="5"/>
  <c r="DZ119" i="5"/>
  <c r="DX119" i="5"/>
  <c r="DV119" i="5"/>
  <c r="DT119" i="5"/>
  <c r="DR119" i="5"/>
  <c r="DP119" i="5"/>
  <c r="DN119" i="5"/>
  <c r="DL119" i="5"/>
  <c r="DJ119" i="5"/>
  <c r="DH119" i="5"/>
  <c r="DF119" i="5"/>
  <c r="DD119" i="5"/>
  <c r="BR119" i="5"/>
  <c r="BP119" i="5"/>
  <c r="BN119" i="5"/>
  <c r="BL119" i="5"/>
  <c r="BJ119" i="5"/>
  <c r="BH119" i="5"/>
  <c r="BF119" i="5"/>
  <c r="BD119" i="5"/>
  <c r="BB119" i="5"/>
  <c r="AZ119" i="5"/>
  <c r="AX119" i="5"/>
  <c r="AV119" i="5"/>
  <c r="AT119" i="5"/>
  <c r="AR119" i="5"/>
  <c r="AP119" i="5"/>
  <c r="AN119" i="5"/>
  <c r="AL119" i="5"/>
  <c r="AJ119" i="5"/>
  <c r="AH119" i="5"/>
  <c r="AF119" i="5"/>
  <c r="AD119" i="5"/>
  <c r="AB119" i="5"/>
  <c r="Z119" i="5"/>
  <c r="X119" i="5"/>
  <c r="V119" i="5"/>
  <c r="T119" i="5"/>
  <c r="R119" i="5"/>
  <c r="P119" i="5"/>
  <c r="N119" i="5"/>
  <c r="ER118" i="5"/>
  <c r="EP118" i="5"/>
  <c r="EN118" i="5"/>
  <c r="EL118" i="5"/>
  <c r="EJ118" i="5"/>
  <c r="EH118" i="5"/>
  <c r="EF118" i="5"/>
  <c r="ED118" i="5"/>
  <c r="EB118" i="5"/>
  <c r="DZ118" i="5"/>
  <c r="DX118" i="5"/>
  <c r="DV118" i="5"/>
  <c r="DT118" i="5"/>
  <c r="DR118" i="5"/>
  <c r="DP118" i="5"/>
  <c r="DN118" i="5"/>
  <c r="DL118" i="5"/>
  <c r="DJ118" i="5"/>
  <c r="DH118" i="5"/>
  <c r="DF118" i="5"/>
  <c r="DD118" i="5"/>
  <c r="BB118" i="5"/>
  <c r="AC118" i="5"/>
  <c r="Z118" i="5" s="1"/>
  <c r="ER117" i="5"/>
  <c r="EP117" i="5"/>
  <c r="EN117" i="5"/>
  <c r="EL117" i="5"/>
  <c r="EJ117" i="5"/>
  <c r="EH117" i="5"/>
  <c r="EF117" i="5"/>
  <c r="ED117" i="5"/>
  <c r="EB117" i="5"/>
  <c r="DZ117" i="5"/>
  <c r="DX117" i="5"/>
  <c r="DV117" i="5"/>
  <c r="DT117" i="5"/>
  <c r="DR117" i="5"/>
  <c r="DP117" i="5"/>
  <c r="DN117" i="5"/>
  <c r="DL117" i="5"/>
  <c r="DJ117" i="5"/>
  <c r="DH117" i="5"/>
  <c r="DF117" i="5"/>
  <c r="DD117" i="5"/>
  <c r="AC117" i="5"/>
  <c r="AZ117" i="5" s="1"/>
  <c r="ER116" i="5"/>
  <c r="EP116" i="5"/>
  <c r="EN116" i="5"/>
  <c r="EL116" i="5"/>
  <c r="EJ116" i="5"/>
  <c r="EH116" i="5"/>
  <c r="EF116" i="5"/>
  <c r="ED116" i="5"/>
  <c r="EB116" i="5"/>
  <c r="DZ116" i="5"/>
  <c r="DX116" i="5"/>
  <c r="DV116" i="5"/>
  <c r="DT116" i="5"/>
  <c r="DR116" i="5"/>
  <c r="DP116" i="5"/>
  <c r="DN116" i="5"/>
  <c r="DL116" i="5"/>
  <c r="DJ116" i="5"/>
  <c r="DH116" i="5"/>
  <c r="DF116" i="5"/>
  <c r="DD116" i="5"/>
  <c r="AC116" i="5"/>
  <c r="Z116" i="5" s="1"/>
  <c r="ER115" i="5"/>
  <c r="EP115" i="5"/>
  <c r="EN115" i="5"/>
  <c r="EL115" i="5"/>
  <c r="EJ115" i="5"/>
  <c r="EH115" i="5"/>
  <c r="EF115" i="5"/>
  <c r="ED115" i="5"/>
  <c r="EB115" i="5"/>
  <c r="DZ115" i="5"/>
  <c r="DX115" i="5"/>
  <c r="DV115" i="5"/>
  <c r="DT115" i="5"/>
  <c r="DR115" i="5"/>
  <c r="DP115" i="5"/>
  <c r="DN115" i="5"/>
  <c r="DL115" i="5"/>
  <c r="DJ115" i="5"/>
  <c r="DH115" i="5"/>
  <c r="DF115" i="5"/>
  <c r="DD115" i="5"/>
  <c r="AC115" i="5"/>
  <c r="V115" i="5" s="1"/>
  <c r="ER114" i="5"/>
  <c r="EP114" i="5"/>
  <c r="EN114" i="5"/>
  <c r="EL114" i="5"/>
  <c r="EJ114" i="5"/>
  <c r="EH114" i="5"/>
  <c r="EF114" i="5"/>
  <c r="ED114" i="5"/>
  <c r="EB114" i="5"/>
  <c r="DZ114" i="5"/>
  <c r="DX114" i="5"/>
  <c r="DV114" i="5"/>
  <c r="DT114" i="5"/>
  <c r="DR114" i="5"/>
  <c r="DP114" i="5"/>
  <c r="DN114" i="5"/>
  <c r="DL114" i="5"/>
  <c r="DJ114" i="5"/>
  <c r="DH114" i="5"/>
  <c r="DF114" i="5"/>
  <c r="DD114" i="5"/>
  <c r="AC114" i="5"/>
  <c r="BP114" i="5" s="1"/>
  <c r="ER113" i="5"/>
  <c r="EP113" i="5"/>
  <c r="EN113" i="5"/>
  <c r="EL113" i="5"/>
  <c r="EJ113" i="5"/>
  <c r="EH113" i="5"/>
  <c r="EF113" i="5"/>
  <c r="ED113" i="5"/>
  <c r="EB113" i="5"/>
  <c r="DZ113" i="5"/>
  <c r="DX113" i="5"/>
  <c r="DV113" i="5"/>
  <c r="DT113" i="5"/>
  <c r="DR113" i="5"/>
  <c r="DP113" i="5"/>
  <c r="DN113" i="5"/>
  <c r="DL113" i="5"/>
  <c r="DJ113" i="5"/>
  <c r="DH113" i="5"/>
  <c r="DF113" i="5"/>
  <c r="DD113" i="5"/>
  <c r="BH113" i="5"/>
  <c r="AF113" i="5"/>
  <c r="AD113" i="5"/>
  <c r="AC113" i="5"/>
  <c r="AV113" i="5" s="1"/>
  <c r="N113" i="5"/>
  <c r="ER112" i="5"/>
  <c r="EP112" i="5"/>
  <c r="EN112" i="5"/>
  <c r="EL112" i="5"/>
  <c r="EJ112" i="5"/>
  <c r="EH112" i="5"/>
  <c r="EF112" i="5"/>
  <c r="ED112" i="5"/>
  <c r="EB112" i="5"/>
  <c r="DZ112" i="5"/>
  <c r="DX112" i="5"/>
  <c r="DV112" i="5"/>
  <c r="DT112" i="5"/>
  <c r="DR112" i="5"/>
  <c r="DP112" i="5"/>
  <c r="DN112" i="5"/>
  <c r="DL112" i="5"/>
  <c r="DJ112" i="5"/>
  <c r="DH112" i="5"/>
  <c r="DF112" i="5"/>
  <c r="DD112" i="5"/>
  <c r="AC112" i="5"/>
  <c r="AR112" i="5" s="1"/>
  <c r="ER111" i="5"/>
  <c r="EP111" i="5"/>
  <c r="EN111" i="5"/>
  <c r="EL111" i="5"/>
  <c r="EJ111" i="5"/>
  <c r="EH111" i="5"/>
  <c r="EF111" i="5"/>
  <c r="ED111" i="5"/>
  <c r="EB111" i="5"/>
  <c r="DZ111" i="5"/>
  <c r="DX111" i="5"/>
  <c r="DV111" i="5"/>
  <c r="DT111" i="5"/>
  <c r="DR111" i="5"/>
  <c r="DP111" i="5"/>
  <c r="DN111" i="5"/>
  <c r="DL111" i="5"/>
  <c r="DJ111" i="5"/>
  <c r="DH111" i="5"/>
  <c r="DF111" i="5"/>
  <c r="DD111" i="5"/>
  <c r="AC111" i="5"/>
  <c r="BR111" i="5" s="1"/>
  <c r="ER110" i="5"/>
  <c r="EP110" i="5"/>
  <c r="EN110" i="5"/>
  <c r="EL110" i="5"/>
  <c r="EJ110" i="5"/>
  <c r="EH110" i="5"/>
  <c r="EF110" i="5"/>
  <c r="ED110" i="5"/>
  <c r="EB110" i="5"/>
  <c r="DZ110" i="5"/>
  <c r="DX110" i="5"/>
  <c r="DV110" i="5"/>
  <c r="DT110" i="5"/>
  <c r="DR110" i="5"/>
  <c r="DP110" i="5"/>
  <c r="DN110" i="5"/>
  <c r="DL110" i="5"/>
  <c r="DJ110" i="5"/>
  <c r="DH110" i="5"/>
  <c r="DF110" i="5"/>
  <c r="DD110" i="5"/>
  <c r="AC110" i="5"/>
  <c r="BP110" i="5" s="1"/>
  <c r="ER109" i="5"/>
  <c r="EP109" i="5"/>
  <c r="EN109" i="5"/>
  <c r="EL109" i="5"/>
  <c r="EJ109" i="5"/>
  <c r="EH109" i="5"/>
  <c r="EF109" i="5"/>
  <c r="ED109" i="5"/>
  <c r="EB109" i="5"/>
  <c r="DZ109" i="5"/>
  <c r="DX109" i="5"/>
  <c r="DV109" i="5"/>
  <c r="DT109" i="5"/>
  <c r="DR109" i="5"/>
  <c r="DP109" i="5"/>
  <c r="DN109" i="5"/>
  <c r="DL109" i="5"/>
  <c r="DJ109" i="5"/>
  <c r="DH109" i="5"/>
  <c r="DF109" i="5"/>
  <c r="DD109" i="5"/>
  <c r="BH109" i="5"/>
  <c r="AJ109" i="5"/>
  <c r="AC109" i="5"/>
  <c r="BR109" i="5" s="1"/>
  <c r="P109" i="5"/>
  <c r="ER108" i="5"/>
  <c r="EP108" i="5"/>
  <c r="EN108" i="5"/>
  <c r="EL108" i="5"/>
  <c r="EJ108" i="5"/>
  <c r="EH108" i="5"/>
  <c r="EF108" i="5"/>
  <c r="ED108" i="5"/>
  <c r="EB108" i="5"/>
  <c r="DZ108" i="5"/>
  <c r="DX108" i="5"/>
  <c r="DV108" i="5"/>
  <c r="DT108" i="5"/>
  <c r="DR108" i="5"/>
  <c r="DP108" i="5"/>
  <c r="DN108" i="5"/>
  <c r="DL108" i="5"/>
  <c r="DJ108" i="5"/>
  <c r="DH108" i="5"/>
  <c r="DF108" i="5"/>
  <c r="DD108" i="5"/>
  <c r="AT108" i="5"/>
  <c r="AC108" i="5"/>
  <c r="BH108" i="5" s="1"/>
  <c r="P108" i="5"/>
  <c r="EK107" i="5"/>
  <c r="DH107" i="5" s="1"/>
  <c r="AC107" i="5"/>
  <c r="AZ107" i="5" s="1"/>
  <c r="ER106" i="5"/>
  <c r="EP106" i="5"/>
  <c r="EN106" i="5"/>
  <c r="EL106" i="5"/>
  <c r="EJ106" i="5"/>
  <c r="EH106" i="5"/>
  <c r="EF106" i="5"/>
  <c r="ED106" i="5"/>
  <c r="EB106" i="5"/>
  <c r="DZ106" i="5"/>
  <c r="DX106" i="5"/>
  <c r="DV106" i="5"/>
  <c r="DT106" i="5"/>
  <c r="DR106" i="5"/>
  <c r="DP106" i="5"/>
  <c r="DN106" i="5"/>
  <c r="DL106" i="5"/>
  <c r="DJ106" i="5"/>
  <c r="DH106" i="5"/>
  <c r="DF106" i="5"/>
  <c r="DD106" i="5"/>
  <c r="AC106" i="5"/>
  <c r="BD106" i="5" s="1"/>
  <c r="ER105" i="5"/>
  <c r="EP105" i="5"/>
  <c r="EN105" i="5"/>
  <c r="EL105" i="5"/>
  <c r="EJ105" i="5"/>
  <c r="EH105" i="5"/>
  <c r="EF105" i="5"/>
  <c r="ED105" i="5"/>
  <c r="EB105" i="5"/>
  <c r="DZ105" i="5"/>
  <c r="DX105" i="5"/>
  <c r="DV105" i="5"/>
  <c r="DT105" i="5"/>
  <c r="DR105" i="5"/>
  <c r="DP105" i="5"/>
  <c r="DN105" i="5"/>
  <c r="DL105" i="5"/>
  <c r="DJ105" i="5"/>
  <c r="DH105" i="5"/>
  <c r="DF105" i="5"/>
  <c r="DD105" i="5"/>
  <c r="AC105" i="5"/>
  <c r="AX105" i="5" s="1"/>
  <c r="ER104" i="5"/>
  <c r="EP104" i="5"/>
  <c r="EN104" i="5"/>
  <c r="EL104" i="5"/>
  <c r="EJ104" i="5"/>
  <c r="EH104" i="5"/>
  <c r="EF104" i="5"/>
  <c r="ED104" i="5"/>
  <c r="EB104" i="5"/>
  <c r="DZ104" i="5"/>
  <c r="DX104" i="5"/>
  <c r="DV104" i="5"/>
  <c r="DT104" i="5"/>
  <c r="DR104" i="5"/>
  <c r="DP104" i="5"/>
  <c r="DN104" i="5"/>
  <c r="DL104" i="5"/>
  <c r="DJ104" i="5"/>
  <c r="DH104" i="5"/>
  <c r="DF104" i="5"/>
  <c r="DD104" i="5"/>
  <c r="AC104" i="5"/>
  <c r="ER103" i="5"/>
  <c r="EP103" i="5"/>
  <c r="EN103" i="5"/>
  <c r="EL103" i="5"/>
  <c r="EJ103" i="5"/>
  <c r="EH103" i="5"/>
  <c r="EF103" i="5"/>
  <c r="ED103" i="5"/>
  <c r="EB103" i="5"/>
  <c r="DZ103" i="5"/>
  <c r="DX103" i="5"/>
  <c r="DV103" i="5"/>
  <c r="DT103" i="5"/>
  <c r="DR103" i="5"/>
  <c r="DP103" i="5"/>
  <c r="DN103" i="5"/>
  <c r="DL103" i="5"/>
  <c r="DJ103" i="5"/>
  <c r="DH103" i="5"/>
  <c r="DF103" i="5"/>
  <c r="DD103" i="5"/>
  <c r="AF103" i="5"/>
  <c r="AC103" i="5"/>
  <c r="BF103" i="5" s="1"/>
  <c r="ER102" i="5"/>
  <c r="EP102" i="5"/>
  <c r="EN102" i="5"/>
  <c r="EL102" i="5"/>
  <c r="EJ102" i="5"/>
  <c r="EH102" i="5"/>
  <c r="EF102" i="5"/>
  <c r="ED102" i="5"/>
  <c r="EB102" i="5"/>
  <c r="DZ102" i="5"/>
  <c r="DX102" i="5"/>
  <c r="DV102" i="5"/>
  <c r="DT102" i="5"/>
  <c r="DR102" i="5"/>
  <c r="DP102" i="5"/>
  <c r="DN102" i="5"/>
  <c r="DL102" i="5"/>
  <c r="DJ102" i="5"/>
  <c r="DH102" i="5"/>
  <c r="DF102" i="5"/>
  <c r="DD102" i="5"/>
  <c r="AC102" i="5"/>
  <c r="BD102" i="5" s="1"/>
  <c r="ER101" i="5"/>
  <c r="EP101" i="5"/>
  <c r="EN101" i="5"/>
  <c r="EL101" i="5"/>
  <c r="EJ101" i="5"/>
  <c r="EH101" i="5"/>
  <c r="EF101" i="5"/>
  <c r="ED101" i="5"/>
  <c r="EB101" i="5"/>
  <c r="DZ101" i="5"/>
  <c r="DX101" i="5"/>
  <c r="DV101" i="5"/>
  <c r="DT101" i="5"/>
  <c r="DR101" i="5"/>
  <c r="DP101" i="5"/>
  <c r="DN101" i="5"/>
  <c r="DL101" i="5"/>
  <c r="DJ101" i="5"/>
  <c r="DH101" i="5"/>
  <c r="DF101" i="5"/>
  <c r="DD101" i="5"/>
  <c r="AC101" i="5"/>
  <c r="ER100" i="5"/>
  <c r="EP100" i="5"/>
  <c r="EN100" i="5"/>
  <c r="EL100" i="5"/>
  <c r="EJ100" i="5"/>
  <c r="EH100" i="5"/>
  <c r="EF100" i="5"/>
  <c r="ED100" i="5"/>
  <c r="EB100" i="5"/>
  <c r="DZ100" i="5"/>
  <c r="DX100" i="5"/>
  <c r="DV100" i="5"/>
  <c r="DT100" i="5"/>
  <c r="DR100" i="5"/>
  <c r="DP100" i="5"/>
  <c r="DN100" i="5"/>
  <c r="DL100" i="5"/>
  <c r="DJ100" i="5"/>
  <c r="DH100" i="5"/>
  <c r="DF100" i="5"/>
  <c r="DD100" i="5"/>
  <c r="BF100" i="5"/>
  <c r="AC100" i="5"/>
  <c r="BR100" i="5" s="1"/>
  <c r="ER99" i="5"/>
  <c r="EP99" i="5"/>
  <c r="EN99" i="5"/>
  <c r="EL99" i="5"/>
  <c r="EJ99" i="5"/>
  <c r="EH99" i="5"/>
  <c r="EF99" i="5"/>
  <c r="ED99" i="5"/>
  <c r="EB99" i="5"/>
  <c r="DZ99" i="5"/>
  <c r="DX99" i="5"/>
  <c r="DV99" i="5"/>
  <c r="DT99" i="5"/>
  <c r="DR99" i="5"/>
  <c r="DP99" i="5"/>
  <c r="DN99" i="5"/>
  <c r="DL99" i="5"/>
  <c r="DJ99" i="5"/>
  <c r="DH99" i="5"/>
  <c r="DF99" i="5"/>
  <c r="DD99" i="5"/>
  <c r="AC99" i="5"/>
  <c r="BP99" i="5" s="1"/>
  <c r="ER98" i="5"/>
  <c r="EP98" i="5"/>
  <c r="EN98" i="5"/>
  <c r="EL98" i="5"/>
  <c r="EJ98" i="5"/>
  <c r="EH98" i="5"/>
  <c r="EF98" i="5"/>
  <c r="ED98" i="5"/>
  <c r="EB98" i="5"/>
  <c r="DZ98" i="5"/>
  <c r="DX98" i="5"/>
  <c r="DV98" i="5"/>
  <c r="DT98" i="5"/>
  <c r="DR98" i="5"/>
  <c r="DP98" i="5"/>
  <c r="DN98" i="5"/>
  <c r="DL98" i="5"/>
  <c r="DJ98" i="5"/>
  <c r="DH98" i="5"/>
  <c r="DF98" i="5"/>
  <c r="DD98" i="5"/>
  <c r="AC98" i="5"/>
  <c r="BL98" i="5" s="1"/>
  <c r="V98" i="5"/>
  <c r="ER97" i="5"/>
  <c r="EP97" i="5"/>
  <c r="EN97" i="5"/>
  <c r="EL97" i="5"/>
  <c r="EJ97" i="5"/>
  <c r="EH97" i="5"/>
  <c r="EF97" i="5"/>
  <c r="ED97" i="5"/>
  <c r="EB97" i="5"/>
  <c r="DZ97" i="5"/>
  <c r="DX97" i="5"/>
  <c r="DV97" i="5"/>
  <c r="DT97" i="5"/>
  <c r="DR97" i="5"/>
  <c r="DP97" i="5"/>
  <c r="DN97" i="5"/>
  <c r="DL97" i="5"/>
  <c r="DJ97" i="5"/>
  <c r="DH97" i="5"/>
  <c r="DF97" i="5"/>
  <c r="DD97" i="5"/>
  <c r="AC97" i="5"/>
  <c r="V97" i="5" s="1"/>
  <c r="ER96" i="5"/>
  <c r="EP96" i="5"/>
  <c r="EN96" i="5"/>
  <c r="EL96" i="5"/>
  <c r="EJ96" i="5"/>
  <c r="EH96" i="5"/>
  <c r="EF96" i="5"/>
  <c r="ED96" i="5"/>
  <c r="EB96" i="5"/>
  <c r="DZ96" i="5"/>
  <c r="DX96" i="5"/>
  <c r="DV96" i="5"/>
  <c r="DT96" i="5"/>
  <c r="DR96" i="5"/>
  <c r="DP96" i="5"/>
  <c r="DN96" i="5"/>
  <c r="DL96" i="5"/>
  <c r="DJ96" i="5"/>
  <c r="DH96" i="5"/>
  <c r="DF96" i="5"/>
  <c r="DD96" i="5"/>
  <c r="AC96" i="5"/>
  <c r="BH96" i="5" s="1"/>
  <c r="ER95" i="5"/>
  <c r="EP95" i="5"/>
  <c r="EN95" i="5"/>
  <c r="EL95" i="5"/>
  <c r="EJ95" i="5"/>
  <c r="EH95" i="5"/>
  <c r="EF95" i="5"/>
  <c r="ED95" i="5"/>
  <c r="EB95" i="5"/>
  <c r="DZ95" i="5"/>
  <c r="DX95" i="5"/>
  <c r="DV95" i="5"/>
  <c r="DT95" i="5"/>
  <c r="DR95" i="5"/>
  <c r="DP95" i="5"/>
  <c r="DN95" i="5"/>
  <c r="DL95" i="5"/>
  <c r="DJ95" i="5"/>
  <c r="DH95" i="5"/>
  <c r="DF95" i="5"/>
  <c r="DD95" i="5"/>
  <c r="AC95" i="5"/>
  <c r="BH95" i="5" s="1"/>
  <c r="ER94" i="5"/>
  <c r="EP94" i="5"/>
  <c r="EN94" i="5"/>
  <c r="EL94" i="5"/>
  <c r="EJ94" i="5"/>
  <c r="EH94" i="5"/>
  <c r="EF94" i="5"/>
  <c r="ED94" i="5"/>
  <c r="EB94" i="5"/>
  <c r="DZ94" i="5"/>
  <c r="DX94" i="5"/>
  <c r="DV94" i="5"/>
  <c r="DT94" i="5"/>
  <c r="DR94" i="5"/>
  <c r="DP94" i="5"/>
  <c r="DN94" i="5"/>
  <c r="DL94" i="5"/>
  <c r="DJ94" i="5"/>
  <c r="DH94" i="5"/>
  <c r="DF94" i="5"/>
  <c r="DD94" i="5"/>
  <c r="AC94" i="5"/>
  <c r="ER93" i="5"/>
  <c r="EP93" i="5"/>
  <c r="EN93" i="5"/>
  <c r="EL93" i="5"/>
  <c r="EJ93" i="5"/>
  <c r="EH93" i="5"/>
  <c r="EF93" i="5"/>
  <c r="ED93" i="5"/>
  <c r="EB93" i="5"/>
  <c r="DZ93" i="5"/>
  <c r="DX93" i="5"/>
  <c r="DV93" i="5"/>
  <c r="DT93" i="5"/>
  <c r="DR93" i="5"/>
  <c r="DP93" i="5"/>
  <c r="DN93" i="5"/>
  <c r="DL93" i="5"/>
  <c r="DJ93" i="5"/>
  <c r="DH93" i="5"/>
  <c r="DF93" i="5"/>
  <c r="DD93" i="5"/>
  <c r="AC93" i="5"/>
  <c r="BF93" i="5" s="1"/>
  <c r="ER92" i="5"/>
  <c r="EP92" i="5"/>
  <c r="EN92" i="5"/>
  <c r="EL92" i="5"/>
  <c r="EJ92" i="5"/>
  <c r="EH92" i="5"/>
  <c r="EF92" i="5"/>
  <c r="ED92" i="5"/>
  <c r="EB92" i="5"/>
  <c r="DZ92" i="5"/>
  <c r="DX92" i="5"/>
  <c r="DV92" i="5"/>
  <c r="DT92" i="5"/>
  <c r="DR92" i="5"/>
  <c r="DP92" i="5"/>
  <c r="DN92" i="5"/>
  <c r="DL92" i="5"/>
  <c r="DJ92" i="5"/>
  <c r="DH92" i="5"/>
  <c r="DF92" i="5"/>
  <c r="DD92" i="5"/>
  <c r="AC92" i="5"/>
  <c r="T92" i="5" s="1"/>
  <c r="ER91" i="5"/>
  <c r="EP91" i="5"/>
  <c r="EN91" i="5"/>
  <c r="EL91" i="5"/>
  <c r="EJ91" i="5"/>
  <c r="EH91" i="5"/>
  <c r="EF91" i="5"/>
  <c r="ED91" i="5"/>
  <c r="EB91" i="5"/>
  <c r="DZ91" i="5"/>
  <c r="DX91" i="5"/>
  <c r="DV91" i="5"/>
  <c r="DT91" i="5"/>
  <c r="DR91" i="5"/>
  <c r="DP91" i="5"/>
  <c r="DN91" i="5"/>
  <c r="DL91" i="5"/>
  <c r="DJ91" i="5"/>
  <c r="DH91" i="5"/>
  <c r="DF91" i="5"/>
  <c r="DD91" i="5"/>
  <c r="BR91" i="5"/>
  <c r="BD91" i="5"/>
  <c r="AC91" i="5"/>
  <c r="ER90" i="5"/>
  <c r="EP90" i="5"/>
  <c r="EN90" i="5"/>
  <c r="EL90" i="5"/>
  <c r="EJ90" i="5"/>
  <c r="EH90" i="5"/>
  <c r="EF90" i="5"/>
  <c r="ED90" i="5"/>
  <c r="EB90" i="5"/>
  <c r="DZ90" i="5"/>
  <c r="DX90" i="5"/>
  <c r="DV90" i="5"/>
  <c r="DT90" i="5"/>
  <c r="DR90" i="5"/>
  <c r="DP90" i="5"/>
  <c r="DN90" i="5"/>
  <c r="DL90" i="5"/>
  <c r="DJ90" i="5"/>
  <c r="DH90" i="5"/>
  <c r="DF90" i="5"/>
  <c r="DD90" i="5"/>
  <c r="AC90" i="5"/>
  <c r="AD90" i="5" s="1"/>
  <c r="ER89" i="5"/>
  <c r="EP89" i="5"/>
  <c r="EN89" i="5"/>
  <c r="EL89" i="5"/>
  <c r="EJ89" i="5"/>
  <c r="EH89" i="5"/>
  <c r="EF89" i="5"/>
  <c r="ED89" i="5"/>
  <c r="EB89" i="5"/>
  <c r="DZ89" i="5"/>
  <c r="DX89" i="5"/>
  <c r="DV89" i="5"/>
  <c r="DT89" i="5"/>
  <c r="DR89" i="5"/>
  <c r="DP89" i="5"/>
  <c r="DN89" i="5"/>
  <c r="DL89" i="5"/>
  <c r="DJ89" i="5"/>
  <c r="DH89" i="5"/>
  <c r="DF89" i="5"/>
  <c r="DD89" i="5"/>
  <c r="AC89" i="5"/>
  <c r="N89" i="5" s="1"/>
  <c r="ER88" i="5"/>
  <c r="EP88" i="5"/>
  <c r="EN88" i="5"/>
  <c r="EL88" i="5"/>
  <c r="EJ88" i="5"/>
  <c r="EH88" i="5"/>
  <c r="EF88" i="5"/>
  <c r="ED88" i="5"/>
  <c r="EB88" i="5"/>
  <c r="DZ88" i="5"/>
  <c r="DX88" i="5"/>
  <c r="DV88" i="5"/>
  <c r="DT88" i="5"/>
  <c r="DR88" i="5"/>
  <c r="DP88" i="5"/>
  <c r="DN88" i="5"/>
  <c r="DL88" i="5"/>
  <c r="DJ88" i="5"/>
  <c r="DH88" i="5"/>
  <c r="DF88" i="5"/>
  <c r="DD88" i="5"/>
  <c r="AC88" i="5"/>
  <c r="AN88" i="5" s="1"/>
  <c r="ER87" i="5"/>
  <c r="EP87" i="5"/>
  <c r="EN87" i="5"/>
  <c r="EL87" i="5"/>
  <c r="EJ87" i="5"/>
  <c r="EH87" i="5"/>
  <c r="EF87" i="5"/>
  <c r="ED87" i="5"/>
  <c r="EB87" i="5"/>
  <c r="DZ87" i="5"/>
  <c r="DX87" i="5"/>
  <c r="DV87" i="5"/>
  <c r="DT87" i="5"/>
  <c r="DR87" i="5"/>
  <c r="DP87" i="5"/>
  <c r="DN87" i="5"/>
  <c r="DL87" i="5"/>
  <c r="DJ87" i="5"/>
  <c r="DH87" i="5"/>
  <c r="DF87" i="5"/>
  <c r="DD87" i="5"/>
  <c r="AC87" i="5"/>
  <c r="ER86" i="5"/>
  <c r="EP86" i="5"/>
  <c r="EN86" i="5"/>
  <c r="EL86" i="5"/>
  <c r="EJ86" i="5"/>
  <c r="EH86" i="5"/>
  <c r="EF86" i="5"/>
  <c r="ED86" i="5"/>
  <c r="EB86" i="5"/>
  <c r="DZ86" i="5"/>
  <c r="DX86" i="5"/>
  <c r="DV86" i="5"/>
  <c r="DT86" i="5"/>
  <c r="DR86" i="5"/>
  <c r="DP86" i="5"/>
  <c r="DN86" i="5"/>
  <c r="DL86" i="5"/>
  <c r="DJ86" i="5"/>
  <c r="DH86" i="5"/>
  <c r="DF86" i="5"/>
  <c r="DD86" i="5"/>
  <c r="BB86" i="5"/>
  <c r="AC86" i="5"/>
  <c r="BP86" i="5" s="1"/>
  <c r="ER85" i="5"/>
  <c r="EP85" i="5"/>
  <c r="EN85" i="5"/>
  <c r="EL85" i="5"/>
  <c r="EJ85" i="5"/>
  <c r="EH85" i="5"/>
  <c r="EF85" i="5"/>
  <c r="ED85" i="5"/>
  <c r="EB85" i="5"/>
  <c r="DZ85" i="5"/>
  <c r="DX85" i="5"/>
  <c r="DV85" i="5"/>
  <c r="DT85" i="5"/>
  <c r="DR85" i="5"/>
  <c r="DP85" i="5"/>
  <c r="DN85" i="5"/>
  <c r="DL85" i="5"/>
  <c r="DJ85" i="5"/>
  <c r="DH85" i="5"/>
  <c r="DF85" i="5"/>
  <c r="DD85" i="5"/>
  <c r="AC85" i="5"/>
  <c r="ER84" i="5"/>
  <c r="EP84" i="5"/>
  <c r="EN84" i="5"/>
  <c r="EL84" i="5"/>
  <c r="EJ84" i="5"/>
  <c r="EH84" i="5"/>
  <c r="EF84" i="5"/>
  <c r="ED84" i="5"/>
  <c r="EB84" i="5"/>
  <c r="DZ84" i="5"/>
  <c r="DX84" i="5"/>
  <c r="DV84" i="5"/>
  <c r="DT84" i="5"/>
  <c r="DR84" i="5"/>
  <c r="DP84" i="5"/>
  <c r="DN84" i="5"/>
  <c r="DL84" i="5"/>
  <c r="DJ84" i="5"/>
  <c r="DH84" i="5"/>
  <c r="DF84" i="5"/>
  <c r="DD84" i="5"/>
  <c r="BP84" i="5"/>
  <c r="AX84" i="5"/>
  <c r="AN84" i="5"/>
  <c r="AH84" i="5"/>
  <c r="AC84" i="5"/>
  <c r="AB84" i="5"/>
  <c r="Z84" i="5"/>
  <c r="R84" i="5"/>
  <c r="N84" i="5"/>
  <c r="ER83" i="5"/>
  <c r="EP83" i="5"/>
  <c r="EN83" i="5"/>
  <c r="EL83" i="5"/>
  <c r="EJ83" i="5"/>
  <c r="EH83" i="5"/>
  <c r="EF83" i="5"/>
  <c r="ED83" i="5"/>
  <c r="EB83" i="5"/>
  <c r="DZ83" i="5"/>
  <c r="DX83" i="5"/>
  <c r="DV83" i="5"/>
  <c r="DT83" i="5"/>
  <c r="DR83" i="5"/>
  <c r="DP83" i="5"/>
  <c r="DN83" i="5"/>
  <c r="DL83" i="5"/>
  <c r="DJ83" i="5"/>
  <c r="DH83" i="5"/>
  <c r="DF83" i="5"/>
  <c r="DD83" i="5"/>
  <c r="AC83" i="5"/>
  <c r="BR83" i="5" s="1"/>
  <c r="R83" i="5"/>
  <c r="ER82" i="5"/>
  <c r="EP82" i="5"/>
  <c r="EN82" i="5"/>
  <c r="EL82" i="5"/>
  <c r="EJ82" i="5"/>
  <c r="EH82" i="5"/>
  <c r="EF82" i="5"/>
  <c r="ED82" i="5"/>
  <c r="EB82" i="5"/>
  <c r="DZ82" i="5"/>
  <c r="DX82" i="5"/>
  <c r="DV82" i="5"/>
  <c r="DT82" i="5"/>
  <c r="DR82" i="5"/>
  <c r="DP82" i="5"/>
  <c r="DN82" i="5"/>
  <c r="DL82" i="5"/>
  <c r="DJ82" i="5"/>
  <c r="DH82" i="5"/>
  <c r="DF82" i="5"/>
  <c r="DD82" i="5"/>
  <c r="AR82" i="5"/>
  <c r="AC82" i="5"/>
  <c r="AD82" i="5" s="1"/>
  <c r="ER81" i="5"/>
  <c r="EP81" i="5"/>
  <c r="EN81" i="5"/>
  <c r="EL81" i="5"/>
  <c r="EJ81" i="5"/>
  <c r="EH81" i="5"/>
  <c r="EF81" i="5"/>
  <c r="ED81" i="5"/>
  <c r="EB81" i="5"/>
  <c r="DZ81" i="5"/>
  <c r="DX81" i="5"/>
  <c r="DV81" i="5"/>
  <c r="DT81" i="5"/>
  <c r="DR81" i="5"/>
  <c r="DP81" i="5"/>
  <c r="DN81" i="5"/>
  <c r="DL81" i="5"/>
  <c r="DJ81" i="5"/>
  <c r="DH81" i="5"/>
  <c r="DF81" i="5"/>
  <c r="DD81" i="5"/>
  <c r="AC81" i="5"/>
  <c r="BR81" i="5" s="1"/>
  <c r="ER80" i="5"/>
  <c r="EP80" i="5"/>
  <c r="EN80" i="5"/>
  <c r="EL80" i="5"/>
  <c r="EJ80" i="5"/>
  <c r="EH80" i="5"/>
  <c r="EF80" i="5"/>
  <c r="ED80" i="5"/>
  <c r="EB80" i="5"/>
  <c r="DZ80" i="5"/>
  <c r="DX80" i="5"/>
  <c r="DV80" i="5"/>
  <c r="DT80" i="5"/>
  <c r="DR80" i="5"/>
  <c r="DP80" i="5"/>
  <c r="DN80" i="5"/>
  <c r="DL80" i="5"/>
  <c r="DJ80" i="5"/>
  <c r="DH80" i="5"/>
  <c r="DF80" i="5"/>
  <c r="DD80" i="5"/>
  <c r="AC80" i="5"/>
  <c r="BH80" i="5" s="1"/>
  <c r="ER79" i="5"/>
  <c r="EP79" i="5"/>
  <c r="EN79" i="5"/>
  <c r="EL79" i="5"/>
  <c r="EJ79" i="5"/>
  <c r="EH79" i="5"/>
  <c r="EF79" i="5"/>
  <c r="ED79" i="5"/>
  <c r="EB79" i="5"/>
  <c r="DZ79" i="5"/>
  <c r="DX79" i="5"/>
  <c r="DV79" i="5"/>
  <c r="DT79" i="5"/>
  <c r="DR79" i="5"/>
  <c r="DP79" i="5"/>
  <c r="DN79" i="5"/>
  <c r="DL79" i="5"/>
  <c r="DJ79" i="5"/>
  <c r="DH79" i="5"/>
  <c r="DF79" i="5"/>
  <c r="DD79" i="5"/>
  <c r="AC79" i="5"/>
  <c r="BH79" i="5" s="1"/>
  <c r="ER78" i="5"/>
  <c r="EP78" i="5"/>
  <c r="EN78" i="5"/>
  <c r="EL78" i="5"/>
  <c r="EJ78" i="5"/>
  <c r="EH78" i="5"/>
  <c r="EF78" i="5"/>
  <c r="ED78" i="5"/>
  <c r="EB78" i="5"/>
  <c r="DZ78" i="5"/>
  <c r="DX78" i="5"/>
  <c r="DV78" i="5"/>
  <c r="DT78" i="5"/>
  <c r="DR78" i="5"/>
  <c r="DP78" i="5"/>
  <c r="DN78" i="5"/>
  <c r="DL78" i="5"/>
  <c r="DJ78" i="5"/>
  <c r="DH78" i="5"/>
  <c r="DF78" i="5"/>
  <c r="DD78" i="5"/>
  <c r="AC78" i="5"/>
  <c r="BB78" i="5" s="1"/>
  <c r="ER77" i="5"/>
  <c r="EP77" i="5"/>
  <c r="EN77" i="5"/>
  <c r="EL77" i="5"/>
  <c r="EJ77" i="5"/>
  <c r="EH77" i="5"/>
  <c r="EF77" i="5"/>
  <c r="ED77" i="5"/>
  <c r="EB77" i="5"/>
  <c r="DZ77" i="5"/>
  <c r="DX77" i="5"/>
  <c r="DV77" i="5"/>
  <c r="DT77" i="5"/>
  <c r="DR77" i="5"/>
  <c r="DP77" i="5"/>
  <c r="DN77" i="5"/>
  <c r="DL77" i="5"/>
  <c r="DJ77" i="5"/>
  <c r="DH77" i="5"/>
  <c r="DF77" i="5"/>
  <c r="DD77" i="5"/>
  <c r="AR77" i="5"/>
  <c r="AC77" i="5"/>
  <c r="BJ77" i="5" s="1"/>
  <c r="T77" i="5"/>
  <c r="N77" i="5"/>
  <c r="ER76" i="5"/>
  <c r="EP76" i="5"/>
  <c r="EN76" i="5"/>
  <c r="EL76" i="5"/>
  <c r="EJ76" i="5"/>
  <c r="EH76" i="5"/>
  <c r="EF76" i="5"/>
  <c r="ED76" i="5"/>
  <c r="EB76" i="5"/>
  <c r="DZ76" i="5"/>
  <c r="DX76" i="5"/>
  <c r="DV76" i="5"/>
  <c r="DT76" i="5"/>
  <c r="DR76" i="5"/>
  <c r="DP76" i="5"/>
  <c r="DN76" i="5"/>
  <c r="DL76" i="5"/>
  <c r="DJ76" i="5"/>
  <c r="DH76" i="5"/>
  <c r="DF76" i="5"/>
  <c r="DD76" i="5"/>
  <c r="BP76" i="5"/>
  <c r="BF76" i="5"/>
  <c r="AP76" i="5"/>
  <c r="AH76" i="5"/>
  <c r="AC76" i="5"/>
  <c r="BJ76" i="5" s="1"/>
  <c r="T76" i="5"/>
  <c r="ER75" i="5"/>
  <c r="EP75" i="5"/>
  <c r="EN75" i="5"/>
  <c r="EL75" i="5"/>
  <c r="EJ75" i="5"/>
  <c r="EH75" i="5"/>
  <c r="EF75" i="5"/>
  <c r="ED75" i="5"/>
  <c r="EB75" i="5"/>
  <c r="DZ75" i="5"/>
  <c r="DX75" i="5"/>
  <c r="DV75" i="5"/>
  <c r="DT75" i="5"/>
  <c r="DR75" i="5"/>
  <c r="DP75" i="5"/>
  <c r="DN75" i="5"/>
  <c r="DL75" i="5"/>
  <c r="DJ75" i="5"/>
  <c r="DH75" i="5"/>
  <c r="DF75" i="5"/>
  <c r="DD75" i="5"/>
  <c r="AC75" i="5"/>
  <c r="BP75" i="5" s="1"/>
  <c r="ER74" i="5"/>
  <c r="EP74" i="5"/>
  <c r="EN74" i="5"/>
  <c r="EL74" i="5"/>
  <c r="EJ74" i="5"/>
  <c r="EH74" i="5"/>
  <c r="EF74" i="5"/>
  <c r="ED74" i="5"/>
  <c r="EB74" i="5"/>
  <c r="DZ74" i="5"/>
  <c r="DX74" i="5"/>
  <c r="DV74" i="5"/>
  <c r="DT74" i="5"/>
  <c r="DR74" i="5"/>
  <c r="DP74" i="5"/>
  <c r="DN74" i="5"/>
  <c r="DL74" i="5"/>
  <c r="DJ74" i="5"/>
  <c r="DH74" i="5"/>
  <c r="DF74" i="5"/>
  <c r="DD74" i="5"/>
  <c r="AC74" i="5"/>
  <c r="AR74" i="5" s="1"/>
  <c r="ER73" i="5"/>
  <c r="EP73" i="5"/>
  <c r="EN73" i="5"/>
  <c r="EL73" i="5"/>
  <c r="EJ73" i="5"/>
  <c r="EH73" i="5"/>
  <c r="EF73" i="5"/>
  <c r="ED73" i="5"/>
  <c r="EB73" i="5"/>
  <c r="DZ73" i="5"/>
  <c r="DX73" i="5"/>
  <c r="DV73" i="5"/>
  <c r="DT73" i="5"/>
  <c r="DR73" i="5"/>
  <c r="DP73" i="5"/>
  <c r="DN73" i="5"/>
  <c r="DL73" i="5"/>
  <c r="DJ73" i="5"/>
  <c r="DH73" i="5"/>
  <c r="DF73" i="5"/>
  <c r="DD73" i="5"/>
  <c r="BR73" i="5"/>
  <c r="AZ73" i="5"/>
  <c r="AH73" i="5"/>
  <c r="AC73" i="5"/>
  <c r="BH73" i="5" s="1"/>
  <c r="ER72" i="5"/>
  <c r="EP72" i="5"/>
  <c r="EN72" i="5"/>
  <c r="EL72" i="5"/>
  <c r="EJ72" i="5"/>
  <c r="EH72" i="5"/>
  <c r="EF72" i="5"/>
  <c r="ED72" i="5"/>
  <c r="EB72" i="5"/>
  <c r="DZ72" i="5"/>
  <c r="DX72" i="5"/>
  <c r="DV72" i="5"/>
  <c r="DT72" i="5"/>
  <c r="DR72" i="5"/>
  <c r="DP72" i="5"/>
  <c r="DN72" i="5"/>
  <c r="DL72" i="5"/>
  <c r="DJ72" i="5"/>
  <c r="DH72" i="5"/>
  <c r="DF72" i="5"/>
  <c r="DD72" i="5"/>
  <c r="AC72" i="5"/>
  <c r="AX72" i="5" s="1"/>
  <c r="ER71" i="5"/>
  <c r="EP71" i="5"/>
  <c r="EN71" i="5"/>
  <c r="EL71" i="5"/>
  <c r="EJ71" i="5"/>
  <c r="EH71" i="5"/>
  <c r="EF71" i="5"/>
  <c r="ED71" i="5"/>
  <c r="EB71" i="5"/>
  <c r="DZ71" i="5"/>
  <c r="DX71" i="5"/>
  <c r="DV71" i="5"/>
  <c r="DT71" i="5"/>
  <c r="DR71" i="5"/>
  <c r="DP71" i="5"/>
  <c r="DN71" i="5"/>
  <c r="DL71" i="5"/>
  <c r="DJ71" i="5"/>
  <c r="DH71" i="5"/>
  <c r="DF71" i="5"/>
  <c r="DD71" i="5"/>
  <c r="BR71" i="5"/>
  <c r="BP71" i="5"/>
  <c r="BN71" i="5"/>
  <c r="BL71" i="5"/>
  <c r="BJ71" i="5"/>
  <c r="BH71" i="5"/>
  <c r="BF71" i="5"/>
  <c r="BD71" i="5"/>
  <c r="BB71" i="5"/>
  <c r="AZ71" i="5"/>
  <c r="AX71" i="5"/>
  <c r="AV71" i="5"/>
  <c r="AT71" i="5"/>
  <c r="AR71" i="5"/>
  <c r="AP71" i="5"/>
  <c r="AN71" i="5"/>
  <c r="AL71" i="5"/>
  <c r="AJ71" i="5"/>
  <c r="AH71" i="5"/>
  <c r="AF71" i="5"/>
  <c r="AD71" i="5"/>
  <c r="AB71" i="5"/>
  <c r="Z71" i="5"/>
  <c r="X71" i="5"/>
  <c r="V71" i="5"/>
  <c r="T71" i="5"/>
  <c r="R71" i="5"/>
  <c r="P71" i="5"/>
  <c r="N71" i="5"/>
  <c r="ER70" i="5"/>
  <c r="EP70" i="5"/>
  <c r="EN70" i="5"/>
  <c r="EL70" i="5"/>
  <c r="EJ70" i="5"/>
  <c r="EH70" i="5"/>
  <c r="EF70" i="5"/>
  <c r="ED70" i="5"/>
  <c r="EB70" i="5"/>
  <c r="DZ70" i="5"/>
  <c r="DX70" i="5"/>
  <c r="DV70" i="5"/>
  <c r="DT70" i="5"/>
  <c r="DR70" i="5"/>
  <c r="DP70" i="5"/>
  <c r="DN70" i="5"/>
  <c r="DL70" i="5"/>
  <c r="DJ70" i="5"/>
  <c r="DH70" i="5"/>
  <c r="DF70" i="5"/>
  <c r="DD70" i="5"/>
  <c r="BR70" i="5"/>
  <c r="BH70" i="5"/>
  <c r="ER69" i="5"/>
  <c r="EP69" i="5"/>
  <c r="EN69" i="5"/>
  <c r="EL69" i="5"/>
  <c r="EJ69" i="5"/>
  <c r="EH69" i="5"/>
  <c r="EF69" i="5"/>
  <c r="ED69" i="5"/>
  <c r="EB69" i="5"/>
  <c r="DZ69" i="5"/>
  <c r="DX69" i="5"/>
  <c r="DV69" i="5"/>
  <c r="DT69" i="5"/>
  <c r="DR69" i="5"/>
  <c r="DP69" i="5"/>
  <c r="DN69" i="5"/>
  <c r="DL69" i="5"/>
  <c r="DJ69" i="5"/>
  <c r="DH69" i="5"/>
  <c r="DF69" i="5"/>
  <c r="DD69" i="5"/>
  <c r="BH69" i="5"/>
  <c r="BF69" i="5"/>
  <c r="AR69" i="5"/>
  <c r="AH69" i="5"/>
  <c r="R69" i="5"/>
  <c r="P69" i="5"/>
  <c r="BD69" i="5"/>
  <c r="ER68" i="5"/>
  <c r="EP68" i="5"/>
  <c r="EN68" i="5"/>
  <c r="EL68" i="5"/>
  <c r="EJ68" i="5"/>
  <c r="EH68" i="5"/>
  <c r="EF68" i="5"/>
  <c r="ED68" i="5"/>
  <c r="EB68" i="5"/>
  <c r="DZ68" i="5"/>
  <c r="DX68" i="5"/>
  <c r="DV68" i="5"/>
  <c r="DT68" i="5"/>
  <c r="DR68" i="5"/>
  <c r="DP68" i="5"/>
  <c r="DN68" i="5"/>
  <c r="DL68" i="5"/>
  <c r="DJ68" i="5"/>
  <c r="DH68" i="5"/>
  <c r="DF68" i="5"/>
  <c r="DD68" i="5"/>
  <c r="BR68" i="5"/>
  <c r="BP68" i="5"/>
  <c r="BL68" i="5"/>
  <c r="BF68" i="5"/>
  <c r="AZ68" i="5"/>
  <c r="AX68" i="5"/>
  <c r="AT68" i="5"/>
  <c r="AN68" i="5"/>
  <c r="AH68" i="5"/>
  <c r="AF68" i="5"/>
  <c r="Z68" i="5"/>
  <c r="V68" i="5"/>
  <c r="P68" i="5"/>
  <c r="N68" i="5"/>
  <c r="BH68" i="5"/>
  <c r="ER67" i="5"/>
  <c r="EP67" i="5"/>
  <c r="EN67" i="5"/>
  <c r="EL67" i="5"/>
  <c r="EJ67" i="5"/>
  <c r="EH67" i="5"/>
  <c r="EF67" i="5"/>
  <c r="ED67" i="5"/>
  <c r="EB67" i="5"/>
  <c r="DZ67" i="5"/>
  <c r="DX67" i="5"/>
  <c r="DV67" i="5"/>
  <c r="DT67" i="5"/>
  <c r="DR67" i="5"/>
  <c r="DP67" i="5"/>
  <c r="DN67" i="5"/>
  <c r="DL67" i="5"/>
  <c r="DJ67" i="5"/>
  <c r="DH67" i="5"/>
  <c r="DF67" i="5"/>
  <c r="DD67" i="5"/>
  <c r="BR67" i="5"/>
  <c r="BP67" i="5"/>
  <c r="BH67" i="5"/>
  <c r="BD67" i="5"/>
  <c r="AR67" i="5"/>
  <c r="AD67" i="5"/>
  <c r="X67" i="5"/>
  <c r="T67" i="5"/>
  <c r="N67" i="5"/>
  <c r="BB67" i="5"/>
  <c r="ER66" i="5"/>
  <c r="EP66" i="5"/>
  <c r="EN66" i="5"/>
  <c r="EL66" i="5"/>
  <c r="EJ66" i="5"/>
  <c r="EH66" i="5"/>
  <c r="EF66" i="5"/>
  <c r="ED66" i="5"/>
  <c r="EB66" i="5"/>
  <c r="DZ66" i="5"/>
  <c r="DX66" i="5"/>
  <c r="DV66" i="5"/>
  <c r="DT66" i="5"/>
  <c r="DR66" i="5"/>
  <c r="DP66" i="5"/>
  <c r="DN66" i="5"/>
  <c r="DL66" i="5"/>
  <c r="DJ66" i="5"/>
  <c r="DH66" i="5"/>
  <c r="DF66" i="5"/>
  <c r="DD66" i="5"/>
  <c r="AQ66" i="5"/>
  <c r="BJ66" i="5" s="1"/>
  <c r="ER65" i="5"/>
  <c r="EP65" i="5"/>
  <c r="EN65" i="5"/>
  <c r="EL65" i="5"/>
  <c r="EJ65" i="5"/>
  <c r="EH65" i="5"/>
  <c r="EF65" i="5"/>
  <c r="ED65" i="5"/>
  <c r="EB65" i="5"/>
  <c r="DZ65" i="5"/>
  <c r="DX65" i="5"/>
  <c r="DV65" i="5"/>
  <c r="DT65" i="5"/>
  <c r="DR65" i="5"/>
  <c r="DP65" i="5"/>
  <c r="DN65" i="5"/>
  <c r="DL65" i="5"/>
  <c r="DJ65" i="5"/>
  <c r="DH65" i="5"/>
  <c r="DF65" i="5"/>
  <c r="DD65" i="5"/>
  <c r="AQ65" i="5"/>
  <c r="T65" i="5" s="1"/>
  <c r="ER64" i="5"/>
  <c r="EP64" i="5"/>
  <c r="EN64" i="5"/>
  <c r="EL64" i="5"/>
  <c r="EJ64" i="5"/>
  <c r="EH64" i="5"/>
  <c r="EF64" i="5"/>
  <c r="ED64" i="5"/>
  <c r="EB64" i="5"/>
  <c r="DZ64" i="5"/>
  <c r="DX64" i="5"/>
  <c r="DV64" i="5"/>
  <c r="DT64" i="5"/>
  <c r="DR64" i="5"/>
  <c r="DP64" i="5"/>
  <c r="DN64" i="5"/>
  <c r="DL64" i="5"/>
  <c r="DJ64" i="5"/>
  <c r="DH64" i="5"/>
  <c r="DF64" i="5"/>
  <c r="DD64" i="5"/>
  <c r="AQ64" i="5"/>
  <c r="AV64" i="5" s="1"/>
  <c r="ER63" i="5"/>
  <c r="EP63" i="5"/>
  <c r="EN63" i="5"/>
  <c r="EL63" i="5"/>
  <c r="EJ63" i="5"/>
  <c r="EH63" i="5"/>
  <c r="EF63" i="5"/>
  <c r="ED63" i="5"/>
  <c r="EB63" i="5"/>
  <c r="DZ63" i="5"/>
  <c r="DX63" i="5"/>
  <c r="DV63" i="5"/>
  <c r="DT63" i="5"/>
  <c r="DR63" i="5"/>
  <c r="DP63" i="5"/>
  <c r="DN63" i="5"/>
  <c r="DL63" i="5"/>
  <c r="DJ63" i="5"/>
  <c r="DH63" i="5"/>
  <c r="DF63" i="5"/>
  <c r="DD63" i="5"/>
  <c r="AZ63" i="5"/>
  <c r="AQ63" i="5"/>
  <c r="BF63" i="5" s="1"/>
  <c r="AD63" i="5"/>
  <c r="P63" i="5"/>
  <c r="ER62" i="5"/>
  <c r="EP62" i="5"/>
  <c r="EN62" i="5"/>
  <c r="EL62" i="5"/>
  <c r="EJ62" i="5"/>
  <c r="EH62" i="5"/>
  <c r="EF62" i="5"/>
  <c r="ED62" i="5"/>
  <c r="EB62" i="5"/>
  <c r="DZ62" i="5"/>
  <c r="DX62" i="5"/>
  <c r="DV62" i="5"/>
  <c r="DT62" i="5"/>
  <c r="DR62" i="5"/>
  <c r="DP62" i="5"/>
  <c r="DN62" i="5"/>
  <c r="DL62" i="5"/>
  <c r="DJ62" i="5"/>
  <c r="DH62" i="5"/>
  <c r="DF62" i="5"/>
  <c r="DD62" i="5"/>
  <c r="AQ62" i="5"/>
  <c r="BF62" i="5" s="1"/>
  <c r="ER61" i="5"/>
  <c r="EP61" i="5"/>
  <c r="EN61" i="5"/>
  <c r="EL61" i="5"/>
  <c r="EJ61" i="5"/>
  <c r="EH61" i="5"/>
  <c r="EF61" i="5"/>
  <c r="ED61" i="5"/>
  <c r="EB61" i="5"/>
  <c r="DZ61" i="5"/>
  <c r="DX61" i="5"/>
  <c r="DV61" i="5"/>
  <c r="DT61" i="5"/>
  <c r="DR61" i="5"/>
  <c r="DP61" i="5"/>
  <c r="DN61" i="5"/>
  <c r="DL61" i="5"/>
  <c r="DJ61" i="5"/>
  <c r="DH61" i="5"/>
  <c r="DF61" i="5"/>
  <c r="DD61" i="5"/>
  <c r="AQ61" i="5"/>
  <c r="BL61" i="5" s="1"/>
  <c r="ER60" i="5"/>
  <c r="EP60" i="5"/>
  <c r="EN60" i="5"/>
  <c r="EL60" i="5"/>
  <c r="EJ60" i="5"/>
  <c r="EH60" i="5"/>
  <c r="EF60" i="5"/>
  <c r="ED60" i="5"/>
  <c r="EB60" i="5"/>
  <c r="DZ60" i="5"/>
  <c r="DX60" i="5"/>
  <c r="DV60" i="5"/>
  <c r="DT60" i="5"/>
  <c r="DR60" i="5"/>
  <c r="DP60" i="5"/>
  <c r="DN60" i="5"/>
  <c r="DL60" i="5"/>
  <c r="DJ60" i="5"/>
  <c r="DH60" i="5"/>
  <c r="DF60" i="5"/>
  <c r="DD60" i="5"/>
  <c r="AQ60" i="5"/>
  <c r="BH60" i="5" s="1"/>
  <c r="ER59" i="5"/>
  <c r="EP59" i="5"/>
  <c r="EN59" i="5"/>
  <c r="EL59" i="5"/>
  <c r="EJ59" i="5"/>
  <c r="EH59" i="5"/>
  <c r="EF59" i="5"/>
  <c r="ED59" i="5"/>
  <c r="EB59" i="5"/>
  <c r="DZ59" i="5"/>
  <c r="DX59" i="5"/>
  <c r="DV59" i="5"/>
  <c r="DT59" i="5"/>
  <c r="DR59" i="5"/>
  <c r="DP59" i="5"/>
  <c r="DN59" i="5"/>
  <c r="DL59" i="5"/>
  <c r="DJ59" i="5"/>
  <c r="DH59" i="5"/>
  <c r="DF59" i="5"/>
  <c r="DD59" i="5"/>
  <c r="AT59" i="5"/>
  <c r="AQ59" i="5"/>
  <c r="V59" i="5"/>
  <c r="ER58" i="5"/>
  <c r="EP58" i="5"/>
  <c r="EN58" i="5"/>
  <c r="EL58" i="5"/>
  <c r="EJ58" i="5"/>
  <c r="EH58" i="5"/>
  <c r="EF58" i="5"/>
  <c r="ED58" i="5"/>
  <c r="EB58" i="5"/>
  <c r="DZ58" i="5"/>
  <c r="DX58" i="5"/>
  <c r="DV58" i="5"/>
  <c r="DT58" i="5"/>
  <c r="DR58" i="5"/>
  <c r="DP58" i="5"/>
  <c r="DN58" i="5"/>
  <c r="DL58" i="5"/>
  <c r="DJ58" i="5"/>
  <c r="DH58" i="5"/>
  <c r="DF58" i="5"/>
  <c r="DD58" i="5"/>
  <c r="AR58" i="5"/>
  <c r="AQ58" i="5"/>
  <c r="BH58" i="5" s="1"/>
  <c r="V58" i="5"/>
  <c r="P58" i="5"/>
  <c r="ER57" i="5"/>
  <c r="EP57" i="5"/>
  <c r="EN57" i="5"/>
  <c r="EL57" i="5"/>
  <c r="EJ57" i="5"/>
  <c r="EH57" i="5"/>
  <c r="EF57" i="5"/>
  <c r="ED57" i="5"/>
  <c r="EB57" i="5"/>
  <c r="DZ57" i="5"/>
  <c r="DX57" i="5"/>
  <c r="DV57" i="5"/>
  <c r="DT57" i="5"/>
  <c r="DR57" i="5"/>
  <c r="DP57" i="5"/>
  <c r="DN57" i="5"/>
  <c r="DL57" i="5"/>
  <c r="DJ57" i="5"/>
  <c r="DH57" i="5"/>
  <c r="DF57" i="5"/>
  <c r="DD57" i="5"/>
  <c r="AC57" i="5"/>
  <c r="ER56" i="5"/>
  <c r="EP56" i="5"/>
  <c r="EN56" i="5"/>
  <c r="EL56" i="5"/>
  <c r="EJ56" i="5"/>
  <c r="EH56" i="5"/>
  <c r="EF56" i="5"/>
  <c r="ED56" i="5"/>
  <c r="EB56" i="5"/>
  <c r="DZ56" i="5"/>
  <c r="DX56" i="5"/>
  <c r="DV56" i="5"/>
  <c r="DT56" i="5"/>
  <c r="DR56" i="5"/>
  <c r="DP56" i="5"/>
  <c r="DN56" i="5"/>
  <c r="DL56" i="5"/>
  <c r="DJ56" i="5"/>
  <c r="DH56" i="5"/>
  <c r="DF56" i="5"/>
  <c r="DD56" i="5"/>
  <c r="AC56" i="5"/>
  <c r="BF56" i="5" s="1"/>
  <c r="ER55" i="5"/>
  <c r="EP55" i="5"/>
  <c r="EN55" i="5"/>
  <c r="EL55" i="5"/>
  <c r="EJ55" i="5"/>
  <c r="EH55" i="5"/>
  <c r="EF55" i="5"/>
  <c r="ED55" i="5"/>
  <c r="EB55" i="5"/>
  <c r="DZ55" i="5"/>
  <c r="DX55" i="5"/>
  <c r="DV55" i="5"/>
  <c r="DT55" i="5"/>
  <c r="DR55" i="5"/>
  <c r="DP55" i="5"/>
  <c r="DN55" i="5"/>
  <c r="DL55" i="5"/>
  <c r="DJ55" i="5"/>
  <c r="DH55" i="5"/>
  <c r="DF55" i="5"/>
  <c r="DD55" i="5"/>
  <c r="AC55" i="5"/>
  <c r="Z55" i="5" s="1"/>
  <c r="ER54" i="5"/>
  <c r="EP54" i="5"/>
  <c r="EN54" i="5"/>
  <c r="EL54" i="5"/>
  <c r="EJ54" i="5"/>
  <c r="EH54" i="5"/>
  <c r="EF54" i="5"/>
  <c r="ED54" i="5"/>
  <c r="EB54" i="5"/>
  <c r="DZ54" i="5"/>
  <c r="DX54" i="5"/>
  <c r="DV54" i="5"/>
  <c r="DT54" i="5"/>
  <c r="DR54" i="5"/>
  <c r="DP54" i="5"/>
  <c r="DN54" i="5"/>
  <c r="DL54" i="5"/>
  <c r="DJ54" i="5"/>
  <c r="DH54" i="5"/>
  <c r="DF54" i="5"/>
  <c r="DD54" i="5"/>
  <c r="AC54" i="5"/>
  <c r="BN54" i="5" s="1"/>
  <c r="ER53" i="5"/>
  <c r="EP53" i="5"/>
  <c r="EN53" i="5"/>
  <c r="EL53" i="5"/>
  <c r="EJ53" i="5"/>
  <c r="EH53" i="5"/>
  <c r="EF53" i="5"/>
  <c r="ED53" i="5"/>
  <c r="EB53" i="5"/>
  <c r="DZ53" i="5"/>
  <c r="DX53" i="5"/>
  <c r="DV53" i="5"/>
  <c r="DT53" i="5"/>
  <c r="DR53" i="5"/>
  <c r="DP53" i="5"/>
  <c r="DN53" i="5"/>
  <c r="DL53" i="5"/>
  <c r="DJ53" i="5"/>
  <c r="DH53" i="5"/>
  <c r="DF53" i="5"/>
  <c r="DD53" i="5"/>
  <c r="AC53" i="5"/>
  <c r="BP53" i="5" s="1"/>
  <c r="ER52" i="5"/>
  <c r="EP52" i="5"/>
  <c r="EN52" i="5"/>
  <c r="EL52" i="5"/>
  <c r="EJ52" i="5"/>
  <c r="EH52" i="5"/>
  <c r="EF52" i="5"/>
  <c r="ED52" i="5"/>
  <c r="EB52" i="5"/>
  <c r="DZ52" i="5"/>
  <c r="DX52" i="5"/>
  <c r="DV52" i="5"/>
  <c r="DT52" i="5"/>
  <c r="DR52" i="5"/>
  <c r="DP52" i="5"/>
  <c r="DN52" i="5"/>
  <c r="DL52" i="5"/>
  <c r="DJ52" i="5"/>
  <c r="DH52" i="5"/>
  <c r="DF52" i="5"/>
  <c r="DD52" i="5"/>
  <c r="AC52" i="5"/>
  <c r="BJ52" i="5" s="1"/>
  <c r="Z52" i="5"/>
  <c r="ER51" i="5"/>
  <c r="EP51" i="5"/>
  <c r="EN51" i="5"/>
  <c r="EL51" i="5"/>
  <c r="EJ51" i="5"/>
  <c r="EH51" i="5"/>
  <c r="EF51" i="5"/>
  <c r="ED51" i="5"/>
  <c r="EB51" i="5"/>
  <c r="DZ51" i="5"/>
  <c r="DX51" i="5"/>
  <c r="DV51" i="5"/>
  <c r="DT51" i="5"/>
  <c r="DR51" i="5"/>
  <c r="DP51" i="5"/>
  <c r="DN51" i="5"/>
  <c r="DL51" i="5"/>
  <c r="DJ51" i="5"/>
  <c r="DH51" i="5"/>
  <c r="DF51" i="5"/>
  <c r="DD51" i="5"/>
  <c r="AJ51" i="5"/>
  <c r="AC51" i="5"/>
  <c r="AZ51" i="5" s="1"/>
  <c r="P51" i="5"/>
  <c r="ER50" i="5"/>
  <c r="EP50" i="5"/>
  <c r="EN50" i="5"/>
  <c r="EL50" i="5"/>
  <c r="EJ50" i="5"/>
  <c r="EH50" i="5"/>
  <c r="EF50" i="5"/>
  <c r="ED50" i="5"/>
  <c r="EB50" i="5"/>
  <c r="DZ50" i="5"/>
  <c r="DX50" i="5"/>
  <c r="DV50" i="5"/>
  <c r="DT50" i="5"/>
  <c r="DR50" i="5"/>
  <c r="DP50" i="5"/>
  <c r="DN50" i="5"/>
  <c r="DL50" i="5"/>
  <c r="DJ50" i="5"/>
  <c r="DH50" i="5"/>
  <c r="DF50" i="5"/>
  <c r="DD50" i="5"/>
  <c r="AC50" i="5"/>
  <c r="ER49" i="5"/>
  <c r="EP49" i="5"/>
  <c r="EN49" i="5"/>
  <c r="EL49" i="5"/>
  <c r="EJ49" i="5"/>
  <c r="EH49" i="5"/>
  <c r="EF49" i="5"/>
  <c r="ED49" i="5"/>
  <c r="EB49" i="5"/>
  <c r="DZ49" i="5"/>
  <c r="DX49" i="5"/>
  <c r="DV49" i="5"/>
  <c r="DT49" i="5"/>
  <c r="DR49" i="5"/>
  <c r="DP49" i="5"/>
  <c r="DN49" i="5"/>
  <c r="DL49" i="5"/>
  <c r="DJ49" i="5"/>
  <c r="DH49" i="5"/>
  <c r="DF49" i="5"/>
  <c r="DD49" i="5"/>
  <c r="BR49" i="5"/>
  <c r="BP49" i="5"/>
  <c r="BN49" i="5"/>
  <c r="BL49" i="5"/>
  <c r="BJ49" i="5"/>
  <c r="BH49" i="5"/>
  <c r="BF49" i="5"/>
  <c r="BD49" i="5"/>
  <c r="BB49" i="5"/>
  <c r="AZ49" i="5"/>
  <c r="AX49" i="5"/>
  <c r="AV49" i="5"/>
  <c r="AT49" i="5"/>
  <c r="AR49" i="5"/>
  <c r="AP49" i="5"/>
  <c r="AN49" i="5"/>
  <c r="AL49" i="5"/>
  <c r="AJ49" i="5"/>
  <c r="AH49" i="5"/>
  <c r="AF49" i="5"/>
  <c r="AD49" i="5"/>
  <c r="AB49" i="5"/>
  <c r="Z49" i="5"/>
  <c r="X49" i="5"/>
  <c r="V49" i="5"/>
  <c r="T49" i="5"/>
  <c r="R49" i="5"/>
  <c r="P49" i="5"/>
  <c r="N49" i="5"/>
  <c r="ER48" i="5"/>
  <c r="EP48" i="5"/>
  <c r="EN48" i="5"/>
  <c r="EL48" i="5"/>
  <c r="EJ48" i="5"/>
  <c r="EH48" i="5"/>
  <c r="EF48" i="5"/>
  <c r="ED48" i="5"/>
  <c r="EB48" i="5"/>
  <c r="DZ48" i="5"/>
  <c r="DX48" i="5"/>
  <c r="DV48" i="5"/>
  <c r="DT48" i="5"/>
  <c r="DR48" i="5"/>
  <c r="DP48" i="5"/>
  <c r="DN48" i="5"/>
  <c r="DL48" i="5"/>
  <c r="DJ48" i="5"/>
  <c r="DH48" i="5"/>
  <c r="DF48" i="5"/>
  <c r="DD48" i="5"/>
  <c r="BR48" i="5"/>
  <c r="BP48" i="5"/>
  <c r="BN48" i="5"/>
  <c r="BL48" i="5"/>
  <c r="BJ48" i="5"/>
  <c r="BH48" i="5"/>
  <c r="BF48" i="5"/>
  <c r="BD48" i="5"/>
  <c r="BB48" i="5"/>
  <c r="AZ48" i="5"/>
  <c r="AX48" i="5"/>
  <c r="AV48" i="5"/>
  <c r="AT48" i="5"/>
  <c r="AR48" i="5"/>
  <c r="AP48" i="5"/>
  <c r="AN48" i="5"/>
  <c r="AL48" i="5"/>
  <c r="AJ48" i="5"/>
  <c r="AH48" i="5"/>
  <c r="AF48" i="5"/>
  <c r="AD48" i="5"/>
  <c r="AB48" i="5"/>
  <c r="Z48" i="5"/>
  <c r="X48" i="5"/>
  <c r="V48" i="5"/>
  <c r="T48" i="5"/>
  <c r="R48" i="5"/>
  <c r="P48" i="5"/>
  <c r="N48" i="5"/>
  <c r="ER47" i="5"/>
  <c r="EP47" i="5"/>
  <c r="EN47" i="5"/>
  <c r="EL47" i="5"/>
  <c r="EJ47" i="5"/>
  <c r="EH47" i="5"/>
  <c r="EF47" i="5"/>
  <c r="ED47" i="5"/>
  <c r="EB47" i="5"/>
  <c r="DZ47" i="5"/>
  <c r="DX47" i="5"/>
  <c r="DV47" i="5"/>
  <c r="DT47" i="5"/>
  <c r="DR47" i="5"/>
  <c r="DP47" i="5"/>
  <c r="DN47" i="5"/>
  <c r="DL47" i="5"/>
  <c r="DJ47" i="5"/>
  <c r="DH47" i="5"/>
  <c r="DF47" i="5"/>
  <c r="DD47" i="5"/>
  <c r="BR47" i="5"/>
  <c r="BP47" i="5"/>
  <c r="BN47" i="5"/>
  <c r="BL47" i="5"/>
  <c r="BJ47" i="5"/>
  <c r="BH47" i="5"/>
  <c r="BF47" i="5"/>
  <c r="BD47" i="5"/>
  <c r="BB47" i="5"/>
  <c r="AZ47" i="5"/>
  <c r="AX47" i="5"/>
  <c r="AV47" i="5"/>
  <c r="AT47" i="5"/>
  <c r="AR47" i="5"/>
  <c r="AP47" i="5"/>
  <c r="AN47" i="5"/>
  <c r="AL47" i="5"/>
  <c r="AJ47" i="5"/>
  <c r="AH47" i="5"/>
  <c r="AF47" i="5"/>
  <c r="AD47" i="5"/>
  <c r="AB47" i="5"/>
  <c r="Z47" i="5"/>
  <c r="X47" i="5"/>
  <c r="V47" i="5"/>
  <c r="T47" i="5"/>
  <c r="R47" i="5"/>
  <c r="P47" i="5"/>
  <c r="N47" i="5"/>
  <c r="ER46" i="5"/>
  <c r="EP46" i="5"/>
  <c r="EN46" i="5"/>
  <c r="EL46" i="5"/>
  <c r="EJ46" i="5"/>
  <c r="EH46" i="5"/>
  <c r="EF46" i="5"/>
  <c r="ED46" i="5"/>
  <c r="EB46" i="5"/>
  <c r="DZ46" i="5"/>
  <c r="DX46" i="5"/>
  <c r="DV46" i="5"/>
  <c r="DT46" i="5"/>
  <c r="DR46" i="5"/>
  <c r="DP46" i="5"/>
  <c r="DN46" i="5"/>
  <c r="DL46" i="5"/>
  <c r="DJ46" i="5"/>
  <c r="DH46" i="5"/>
  <c r="DF46" i="5"/>
  <c r="DD46" i="5"/>
  <c r="BR46" i="5"/>
  <c r="BP46" i="5"/>
  <c r="BN46" i="5"/>
  <c r="BL46" i="5"/>
  <c r="BJ46" i="5"/>
  <c r="BH46" i="5"/>
  <c r="BF46" i="5"/>
  <c r="BD46" i="5"/>
  <c r="BB46" i="5"/>
  <c r="AZ46" i="5"/>
  <c r="AX46" i="5"/>
  <c r="AV46" i="5"/>
  <c r="AT46" i="5"/>
  <c r="AR46" i="5"/>
  <c r="AP46" i="5"/>
  <c r="AN46" i="5"/>
  <c r="AL46" i="5"/>
  <c r="AJ46" i="5"/>
  <c r="AH46" i="5"/>
  <c r="AF46" i="5"/>
  <c r="AD46" i="5"/>
  <c r="AB46" i="5"/>
  <c r="Z46" i="5"/>
  <c r="X46" i="5"/>
  <c r="V46" i="5"/>
  <c r="T46" i="5"/>
  <c r="R46" i="5"/>
  <c r="P46" i="5"/>
  <c r="N46" i="5"/>
  <c r="ER45" i="5"/>
  <c r="EP45" i="5"/>
  <c r="EN45" i="5"/>
  <c r="EL45" i="5"/>
  <c r="EJ45" i="5"/>
  <c r="EH45" i="5"/>
  <c r="EF45" i="5"/>
  <c r="ED45" i="5"/>
  <c r="EB45" i="5"/>
  <c r="DZ45" i="5"/>
  <c r="DX45" i="5"/>
  <c r="DV45" i="5"/>
  <c r="DT45" i="5"/>
  <c r="DR45" i="5"/>
  <c r="DP45" i="5"/>
  <c r="DN45" i="5"/>
  <c r="DL45" i="5"/>
  <c r="DJ45" i="5"/>
  <c r="DH45" i="5"/>
  <c r="DF45" i="5"/>
  <c r="DD45" i="5"/>
  <c r="BR45" i="5"/>
  <c r="BP45" i="5"/>
  <c r="BN45" i="5"/>
  <c r="BL45" i="5"/>
  <c r="BJ45" i="5"/>
  <c r="BH45" i="5"/>
  <c r="BF45" i="5"/>
  <c r="BD45" i="5"/>
  <c r="BB45" i="5"/>
  <c r="AZ45" i="5"/>
  <c r="AX45" i="5"/>
  <c r="AV45" i="5"/>
  <c r="AT45" i="5"/>
  <c r="AR45" i="5"/>
  <c r="AP45" i="5"/>
  <c r="AN45" i="5"/>
  <c r="AL45" i="5"/>
  <c r="AJ45" i="5"/>
  <c r="AH45" i="5"/>
  <c r="AF45" i="5"/>
  <c r="AD45" i="5"/>
  <c r="AB45" i="5"/>
  <c r="Z45" i="5"/>
  <c r="X45" i="5"/>
  <c r="V45" i="5"/>
  <c r="T45" i="5"/>
  <c r="R45" i="5"/>
  <c r="P45" i="5"/>
  <c r="N45" i="5"/>
  <c r="ER44" i="5"/>
  <c r="EP44" i="5"/>
  <c r="EN44" i="5"/>
  <c r="EL44" i="5"/>
  <c r="EJ44" i="5"/>
  <c r="EH44" i="5"/>
  <c r="EF44" i="5"/>
  <c r="ED44" i="5"/>
  <c r="EB44" i="5"/>
  <c r="DZ44" i="5"/>
  <c r="DX44" i="5"/>
  <c r="DV44" i="5"/>
  <c r="DT44" i="5"/>
  <c r="DR44" i="5"/>
  <c r="DP44" i="5"/>
  <c r="DN44" i="5"/>
  <c r="DL44" i="5"/>
  <c r="DJ44" i="5"/>
  <c r="DH44" i="5"/>
  <c r="DF44" i="5"/>
  <c r="DD44" i="5"/>
  <c r="BR44" i="5"/>
  <c r="BP44" i="5"/>
  <c r="BN44" i="5"/>
  <c r="BL44" i="5"/>
  <c r="BJ44" i="5"/>
  <c r="BH44" i="5"/>
  <c r="BF44" i="5"/>
  <c r="BD44" i="5"/>
  <c r="BB44" i="5"/>
  <c r="AZ44" i="5"/>
  <c r="AX44" i="5"/>
  <c r="AV44" i="5"/>
  <c r="AT44" i="5"/>
  <c r="AR44" i="5"/>
  <c r="AP44" i="5"/>
  <c r="AN44" i="5"/>
  <c r="AL44" i="5"/>
  <c r="AJ44" i="5"/>
  <c r="AH44" i="5"/>
  <c r="AF44" i="5"/>
  <c r="AD44" i="5"/>
  <c r="AB44" i="5"/>
  <c r="Z44" i="5"/>
  <c r="X44" i="5"/>
  <c r="V44" i="5"/>
  <c r="T44" i="5"/>
  <c r="R44" i="5"/>
  <c r="P44" i="5"/>
  <c r="N44" i="5"/>
  <c r="ER43" i="5"/>
  <c r="EP43" i="5"/>
  <c r="EN43" i="5"/>
  <c r="EL43" i="5"/>
  <c r="EJ43" i="5"/>
  <c r="EH43" i="5"/>
  <c r="EF43" i="5"/>
  <c r="ED43" i="5"/>
  <c r="EB43" i="5"/>
  <c r="DZ43" i="5"/>
  <c r="DX43" i="5"/>
  <c r="DV43" i="5"/>
  <c r="DT43" i="5"/>
  <c r="DR43" i="5"/>
  <c r="DP43" i="5"/>
  <c r="DN43" i="5"/>
  <c r="DL43" i="5"/>
  <c r="DJ43" i="5"/>
  <c r="DH43" i="5"/>
  <c r="DF43" i="5"/>
  <c r="DD43" i="5"/>
  <c r="BR43" i="5"/>
  <c r="BP43" i="5"/>
  <c r="BN43" i="5"/>
  <c r="BL43" i="5"/>
  <c r="BJ43" i="5"/>
  <c r="BH43" i="5"/>
  <c r="BF43" i="5"/>
  <c r="BD43" i="5"/>
  <c r="BB43" i="5"/>
  <c r="AZ43" i="5"/>
  <c r="AX43" i="5"/>
  <c r="AV43" i="5"/>
  <c r="AT43" i="5"/>
  <c r="AR43" i="5"/>
  <c r="AP43" i="5"/>
  <c r="AN43" i="5"/>
  <c r="AL43" i="5"/>
  <c r="AJ43" i="5"/>
  <c r="AH43" i="5"/>
  <c r="AF43" i="5"/>
  <c r="AD43" i="5"/>
  <c r="AB43" i="5"/>
  <c r="Z43" i="5"/>
  <c r="X43" i="5"/>
  <c r="V43" i="5"/>
  <c r="T43" i="5"/>
  <c r="R43" i="5"/>
  <c r="P43" i="5"/>
  <c r="N43" i="5"/>
  <c r="ER42" i="5"/>
  <c r="EP42" i="5"/>
  <c r="EN42" i="5"/>
  <c r="EL42" i="5"/>
  <c r="EJ42" i="5"/>
  <c r="EH42" i="5"/>
  <c r="EF42" i="5"/>
  <c r="ED42" i="5"/>
  <c r="EB42" i="5"/>
  <c r="DZ42" i="5"/>
  <c r="DX42" i="5"/>
  <c r="DV42" i="5"/>
  <c r="DT42" i="5"/>
  <c r="DR42" i="5"/>
  <c r="DP42" i="5"/>
  <c r="DN42" i="5"/>
  <c r="DL42" i="5"/>
  <c r="DJ42" i="5"/>
  <c r="DH42" i="5"/>
  <c r="DF42" i="5"/>
  <c r="DD42" i="5"/>
  <c r="BR42" i="5"/>
  <c r="BP42" i="5"/>
  <c r="BN42" i="5"/>
  <c r="BL42" i="5"/>
  <c r="BJ42" i="5"/>
  <c r="BH42" i="5"/>
  <c r="BF42" i="5"/>
  <c r="BD42" i="5"/>
  <c r="BB42" i="5"/>
  <c r="AZ42" i="5"/>
  <c r="AX42" i="5"/>
  <c r="AV42" i="5"/>
  <c r="AT42" i="5"/>
  <c r="AR42" i="5"/>
  <c r="AP42" i="5"/>
  <c r="AN42" i="5"/>
  <c r="AL42" i="5"/>
  <c r="AJ42" i="5"/>
  <c r="AH42" i="5"/>
  <c r="AF42" i="5"/>
  <c r="AD42" i="5"/>
  <c r="AB42" i="5"/>
  <c r="Z42" i="5"/>
  <c r="X42" i="5"/>
  <c r="V42" i="5"/>
  <c r="T42" i="5"/>
  <c r="R42" i="5"/>
  <c r="P42" i="5"/>
  <c r="N42" i="5"/>
  <c r="ER41" i="5"/>
  <c r="EP41" i="5"/>
  <c r="EN41" i="5"/>
  <c r="EL41" i="5"/>
  <c r="EJ41" i="5"/>
  <c r="EH41" i="5"/>
  <c r="EF41" i="5"/>
  <c r="ED41" i="5"/>
  <c r="EB41" i="5"/>
  <c r="DZ41" i="5"/>
  <c r="DX41" i="5"/>
  <c r="DV41" i="5"/>
  <c r="DT41" i="5"/>
  <c r="DR41" i="5"/>
  <c r="DP41" i="5"/>
  <c r="DN41" i="5"/>
  <c r="DL41" i="5"/>
  <c r="DJ41" i="5"/>
  <c r="DH41" i="5"/>
  <c r="DF41" i="5"/>
  <c r="DD41" i="5"/>
  <c r="BR41" i="5"/>
  <c r="BP41" i="5"/>
  <c r="BN41" i="5"/>
  <c r="BL41" i="5"/>
  <c r="BJ41" i="5"/>
  <c r="BH41" i="5"/>
  <c r="BF41" i="5"/>
  <c r="BD41" i="5"/>
  <c r="BB41" i="5"/>
  <c r="AZ41" i="5"/>
  <c r="AX41" i="5"/>
  <c r="AV41" i="5"/>
  <c r="AT41" i="5"/>
  <c r="AR41" i="5"/>
  <c r="AP41" i="5"/>
  <c r="AN41" i="5"/>
  <c r="AL41" i="5"/>
  <c r="AJ41" i="5"/>
  <c r="AH41" i="5"/>
  <c r="AF41" i="5"/>
  <c r="AD41" i="5"/>
  <c r="AB41" i="5"/>
  <c r="Z41" i="5"/>
  <c r="X41" i="5"/>
  <c r="V41" i="5"/>
  <c r="T41" i="5"/>
  <c r="R41" i="5"/>
  <c r="P41" i="5"/>
  <c r="N41" i="5"/>
  <c r="ER40" i="5"/>
  <c r="EP40" i="5"/>
  <c r="EN40" i="5"/>
  <c r="EL40" i="5"/>
  <c r="EJ40" i="5"/>
  <c r="EH40" i="5"/>
  <c r="EF40" i="5"/>
  <c r="ED40" i="5"/>
  <c r="EB40" i="5"/>
  <c r="DZ40" i="5"/>
  <c r="DX40" i="5"/>
  <c r="DV40" i="5"/>
  <c r="DT40" i="5"/>
  <c r="DR40" i="5"/>
  <c r="DP40" i="5"/>
  <c r="DN40" i="5"/>
  <c r="DL40" i="5"/>
  <c r="DJ40" i="5"/>
  <c r="DH40" i="5"/>
  <c r="DF40" i="5"/>
  <c r="DD40" i="5"/>
  <c r="BR40" i="5"/>
  <c r="BP40" i="5"/>
  <c r="BN40" i="5"/>
  <c r="BL40" i="5"/>
  <c r="BJ40" i="5"/>
  <c r="BH40" i="5"/>
  <c r="BF40" i="5"/>
  <c r="BD40" i="5"/>
  <c r="BB40" i="5"/>
  <c r="AZ40" i="5"/>
  <c r="AX40" i="5"/>
  <c r="AV40" i="5"/>
  <c r="AT40" i="5"/>
  <c r="AR40" i="5"/>
  <c r="AP40" i="5"/>
  <c r="AN40" i="5"/>
  <c r="AL40" i="5"/>
  <c r="AJ40" i="5"/>
  <c r="AH40" i="5"/>
  <c r="AF40" i="5"/>
  <c r="AD40" i="5"/>
  <c r="AB40" i="5"/>
  <c r="Z40" i="5"/>
  <c r="X40" i="5"/>
  <c r="V40" i="5"/>
  <c r="T40" i="5"/>
  <c r="R40" i="5"/>
  <c r="P40" i="5"/>
  <c r="N40" i="5"/>
  <c r="ER39" i="5"/>
  <c r="EP39" i="5"/>
  <c r="EN39" i="5"/>
  <c r="EL39" i="5"/>
  <c r="EJ39" i="5"/>
  <c r="EH39" i="5"/>
  <c r="EF39" i="5"/>
  <c r="ED39" i="5"/>
  <c r="EB39" i="5"/>
  <c r="DZ39" i="5"/>
  <c r="DX39" i="5"/>
  <c r="DV39" i="5"/>
  <c r="DT39" i="5"/>
  <c r="DR39" i="5"/>
  <c r="DP39" i="5"/>
  <c r="DN39" i="5"/>
  <c r="DL39" i="5"/>
  <c r="DJ39" i="5"/>
  <c r="DH39" i="5"/>
  <c r="DF39" i="5"/>
  <c r="DD39" i="5"/>
  <c r="BR39" i="5"/>
  <c r="BP39" i="5"/>
  <c r="BN39" i="5"/>
  <c r="BL39" i="5"/>
  <c r="BJ39" i="5"/>
  <c r="BH39" i="5"/>
  <c r="BF39" i="5"/>
  <c r="BD39" i="5"/>
  <c r="BB39" i="5"/>
  <c r="AZ39" i="5"/>
  <c r="AX39" i="5"/>
  <c r="AV39" i="5"/>
  <c r="AT39" i="5"/>
  <c r="AR39" i="5"/>
  <c r="AP39" i="5"/>
  <c r="AN39" i="5"/>
  <c r="AL39" i="5"/>
  <c r="AJ39" i="5"/>
  <c r="AH39" i="5"/>
  <c r="AF39" i="5"/>
  <c r="AD39" i="5"/>
  <c r="AB39" i="5"/>
  <c r="Z39" i="5"/>
  <c r="X39" i="5"/>
  <c r="V39" i="5"/>
  <c r="T39" i="5"/>
  <c r="R39" i="5"/>
  <c r="P39" i="5"/>
  <c r="N39" i="5"/>
  <c r="ER38" i="5"/>
  <c r="EP38" i="5"/>
  <c r="EN38" i="5"/>
  <c r="EL38" i="5"/>
  <c r="EJ38" i="5"/>
  <c r="EH38" i="5"/>
  <c r="EF38" i="5"/>
  <c r="ED38" i="5"/>
  <c r="EB38" i="5"/>
  <c r="DZ38" i="5"/>
  <c r="DX38" i="5"/>
  <c r="DV38" i="5"/>
  <c r="DT38" i="5"/>
  <c r="DR38" i="5"/>
  <c r="DP38" i="5"/>
  <c r="DN38" i="5"/>
  <c r="DL38" i="5"/>
  <c r="DJ38" i="5"/>
  <c r="DH38" i="5"/>
  <c r="DF38" i="5"/>
  <c r="DD38" i="5"/>
  <c r="BR38" i="5"/>
  <c r="BP38" i="5"/>
  <c r="BN38" i="5"/>
  <c r="BL38" i="5"/>
  <c r="BJ38" i="5"/>
  <c r="BH38" i="5"/>
  <c r="BF38" i="5"/>
  <c r="BD38" i="5"/>
  <c r="BB38" i="5"/>
  <c r="AZ38" i="5"/>
  <c r="AX38" i="5"/>
  <c r="AV38" i="5"/>
  <c r="AT38" i="5"/>
  <c r="AR38" i="5"/>
  <c r="AP38" i="5"/>
  <c r="AN38" i="5"/>
  <c r="AL38" i="5"/>
  <c r="AJ38" i="5"/>
  <c r="AH38" i="5"/>
  <c r="AF38" i="5"/>
  <c r="AD38" i="5"/>
  <c r="AB38" i="5"/>
  <c r="Z38" i="5"/>
  <c r="X38" i="5"/>
  <c r="V38" i="5"/>
  <c r="T38" i="5"/>
  <c r="R38" i="5"/>
  <c r="P38" i="5"/>
  <c r="N38" i="5"/>
  <c r="ER37" i="5"/>
  <c r="EP37" i="5"/>
  <c r="EN37" i="5"/>
  <c r="EL37" i="5"/>
  <c r="EJ37" i="5"/>
  <c r="EH37" i="5"/>
  <c r="EF37" i="5"/>
  <c r="ED37" i="5"/>
  <c r="EB37" i="5"/>
  <c r="DZ37" i="5"/>
  <c r="DX37" i="5"/>
  <c r="DV37" i="5"/>
  <c r="DT37" i="5"/>
  <c r="DR37" i="5"/>
  <c r="DP37" i="5"/>
  <c r="DN37" i="5"/>
  <c r="DL37" i="5"/>
  <c r="DJ37" i="5"/>
  <c r="DH37" i="5"/>
  <c r="DF37" i="5"/>
  <c r="DD37" i="5"/>
  <c r="BR37" i="5"/>
  <c r="BP37" i="5"/>
  <c r="BN37" i="5"/>
  <c r="BL37" i="5"/>
  <c r="BJ37" i="5"/>
  <c r="BH37" i="5"/>
  <c r="BF37" i="5"/>
  <c r="BD37" i="5"/>
  <c r="BB37" i="5"/>
  <c r="AZ37" i="5"/>
  <c r="AX37" i="5"/>
  <c r="AV37" i="5"/>
  <c r="AT37" i="5"/>
  <c r="AR37" i="5"/>
  <c r="AP37" i="5"/>
  <c r="AN37" i="5"/>
  <c r="AL37" i="5"/>
  <c r="AJ37" i="5"/>
  <c r="AH37" i="5"/>
  <c r="AF37" i="5"/>
  <c r="AD37" i="5"/>
  <c r="AB37" i="5"/>
  <c r="Z37" i="5"/>
  <c r="X37" i="5"/>
  <c r="V37" i="5"/>
  <c r="T37" i="5"/>
  <c r="R37" i="5"/>
  <c r="P37" i="5"/>
  <c r="N37" i="5"/>
  <c r="ER36" i="5"/>
  <c r="EP36" i="5"/>
  <c r="EN36" i="5"/>
  <c r="EL36" i="5"/>
  <c r="EJ36" i="5"/>
  <c r="EH36" i="5"/>
  <c r="EF36" i="5"/>
  <c r="ED36" i="5"/>
  <c r="EB36" i="5"/>
  <c r="DZ36" i="5"/>
  <c r="DX36" i="5"/>
  <c r="DV36" i="5"/>
  <c r="DT36" i="5"/>
  <c r="DR36" i="5"/>
  <c r="DP36" i="5"/>
  <c r="DN36" i="5"/>
  <c r="DL36" i="5"/>
  <c r="DJ36" i="5"/>
  <c r="DH36" i="5"/>
  <c r="DF36" i="5"/>
  <c r="DD36" i="5"/>
  <c r="BR36" i="5"/>
  <c r="BP36" i="5"/>
  <c r="BN36" i="5"/>
  <c r="BL36" i="5"/>
  <c r="BJ36" i="5"/>
  <c r="BH36" i="5"/>
  <c r="BF36" i="5"/>
  <c r="BD36" i="5"/>
  <c r="BB36" i="5"/>
  <c r="AZ36" i="5"/>
  <c r="AX36" i="5"/>
  <c r="AV36" i="5"/>
  <c r="AT36" i="5"/>
  <c r="AR36" i="5"/>
  <c r="AP36" i="5"/>
  <c r="AN36" i="5"/>
  <c r="AL36" i="5"/>
  <c r="AJ36" i="5"/>
  <c r="AH36" i="5"/>
  <c r="AF36" i="5"/>
  <c r="AD36" i="5"/>
  <c r="AB36" i="5"/>
  <c r="Z36" i="5"/>
  <c r="X36" i="5"/>
  <c r="V36" i="5"/>
  <c r="T36" i="5"/>
  <c r="R36" i="5"/>
  <c r="P36" i="5"/>
  <c r="N36" i="5"/>
  <c r="ER35" i="5"/>
  <c r="EP35" i="5"/>
  <c r="EN35" i="5"/>
  <c r="EL35" i="5"/>
  <c r="EJ35" i="5"/>
  <c r="EH35" i="5"/>
  <c r="EF35" i="5"/>
  <c r="ED35" i="5"/>
  <c r="EB35" i="5"/>
  <c r="DZ35" i="5"/>
  <c r="DX35" i="5"/>
  <c r="DV35" i="5"/>
  <c r="DT35" i="5"/>
  <c r="DR35" i="5"/>
  <c r="DP35" i="5"/>
  <c r="DN35" i="5"/>
  <c r="DL35" i="5"/>
  <c r="DJ35" i="5"/>
  <c r="DH35" i="5"/>
  <c r="DF35" i="5"/>
  <c r="DD35" i="5"/>
  <c r="BR35" i="5"/>
  <c r="BP35" i="5"/>
  <c r="BN35" i="5"/>
  <c r="BL35" i="5"/>
  <c r="BJ35" i="5"/>
  <c r="BH35" i="5"/>
  <c r="BF35" i="5"/>
  <c r="BD35" i="5"/>
  <c r="BB35" i="5"/>
  <c r="AZ35" i="5"/>
  <c r="AX35" i="5"/>
  <c r="AV35" i="5"/>
  <c r="AT35" i="5"/>
  <c r="AR35" i="5"/>
  <c r="AP35" i="5"/>
  <c r="AN35" i="5"/>
  <c r="AL35" i="5"/>
  <c r="AJ35" i="5"/>
  <c r="AH35" i="5"/>
  <c r="AF35" i="5"/>
  <c r="AD35" i="5"/>
  <c r="AB35" i="5"/>
  <c r="Z35" i="5"/>
  <c r="X35" i="5"/>
  <c r="V35" i="5"/>
  <c r="T35" i="5"/>
  <c r="R35" i="5"/>
  <c r="P35" i="5"/>
  <c r="N35" i="5"/>
  <c r="ER34" i="5"/>
  <c r="EP34" i="5"/>
  <c r="EN34" i="5"/>
  <c r="EL34" i="5"/>
  <c r="EJ34" i="5"/>
  <c r="EH34" i="5"/>
  <c r="EF34" i="5"/>
  <c r="ED34" i="5"/>
  <c r="EB34" i="5"/>
  <c r="DZ34" i="5"/>
  <c r="DX34" i="5"/>
  <c r="DV34" i="5"/>
  <c r="DT34" i="5"/>
  <c r="DR34" i="5"/>
  <c r="DP34" i="5"/>
  <c r="DN34" i="5"/>
  <c r="DL34" i="5"/>
  <c r="DJ34" i="5"/>
  <c r="DH34" i="5"/>
  <c r="DF34" i="5"/>
  <c r="DD34" i="5"/>
  <c r="BR34" i="5"/>
  <c r="BP34" i="5"/>
  <c r="BN34" i="5"/>
  <c r="BL34" i="5"/>
  <c r="BJ34" i="5"/>
  <c r="BH34" i="5"/>
  <c r="BF34" i="5"/>
  <c r="BD34" i="5"/>
  <c r="BB34" i="5"/>
  <c r="AZ34" i="5"/>
  <c r="AX34" i="5"/>
  <c r="AV34" i="5"/>
  <c r="AT34" i="5"/>
  <c r="AR34" i="5"/>
  <c r="AP34" i="5"/>
  <c r="AN34" i="5"/>
  <c r="AL34" i="5"/>
  <c r="AJ34" i="5"/>
  <c r="AH34" i="5"/>
  <c r="AF34" i="5"/>
  <c r="AD34" i="5"/>
  <c r="AB34" i="5"/>
  <c r="Z34" i="5"/>
  <c r="X34" i="5"/>
  <c r="V34" i="5"/>
  <c r="T34" i="5"/>
  <c r="R34" i="5"/>
  <c r="P34" i="5"/>
  <c r="N34" i="5"/>
  <c r="ER33" i="5"/>
  <c r="EP33" i="5"/>
  <c r="EN33" i="5"/>
  <c r="EL33" i="5"/>
  <c r="EJ33" i="5"/>
  <c r="EH33" i="5"/>
  <c r="EF33" i="5"/>
  <c r="ED33" i="5"/>
  <c r="EB33" i="5"/>
  <c r="DZ33" i="5"/>
  <c r="DX33" i="5"/>
  <c r="DV33" i="5"/>
  <c r="DT33" i="5"/>
  <c r="DR33" i="5"/>
  <c r="DP33" i="5"/>
  <c r="DN33" i="5"/>
  <c r="DL33" i="5"/>
  <c r="DJ33" i="5"/>
  <c r="DH33" i="5"/>
  <c r="DF33" i="5"/>
  <c r="DD33" i="5"/>
  <c r="BR33" i="5"/>
  <c r="BP33" i="5"/>
  <c r="BN33" i="5"/>
  <c r="BL33" i="5"/>
  <c r="BJ33" i="5"/>
  <c r="BH33" i="5"/>
  <c r="BF33" i="5"/>
  <c r="BD33" i="5"/>
  <c r="BB33" i="5"/>
  <c r="AZ33" i="5"/>
  <c r="AX33" i="5"/>
  <c r="AV33" i="5"/>
  <c r="AT33" i="5"/>
  <c r="AR33" i="5"/>
  <c r="AP33" i="5"/>
  <c r="AN33" i="5"/>
  <c r="AL33" i="5"/>
  <c r="AJ33" i="5"/>
  <c r="AH33" i="5"/>
  <c r="AF33" i="5"/>
  <c r="AD33" i="5"/>
  <c r="AB33" i="5"/>
  <c r="Z33" i="5"/>
  <c r="X33" i="5"/>
  <c r="V33" i="5"/>
  <c r="T33" i="5"/>
  <c r="R33" i="5"/>
  <c r="P33" i="5"/>
  <c r="N33" i="5"/>
  <c r="ER32" i="5"/>
  <c r="EP32" i="5"/>
  <c r="EN32" i="5"/>
  <c r="EL32" i="5"/>
  <c r="EJ32" i="5"/>
  <c r="EH32" i="5"/>
  <c r="EF32" i="5"/>
  <c r="ED32" i="5"/>
  <c r="EB32" i="5"/>
  <c r="DZ32" i="5"/>
  <c r="DX32" i="5"/>
  <c r="DV32" i="5"/>
  <c r="DT32" i="5"/>
  <c r="DR32" i="5"/>
  <c r="DP32" i="5"/>
  <c r="DN32" i="5"/>
  <c r="DL32" i="5"/>
  <c r="DJ32" i="5"/>
  <c r="DH32" i="5"/>
  <c r="DF32" i="5"/>
  <c r="DD32" i="5"/>
  <c r="BR32" i="5"/>
  <c r="BP32" i="5"/>
  <c r="BN32" i="5"/>
  <c r="BL32" i="5"/>
  <c r="BJ32" i="5"/>
  <c r="BH32" i="5"/>
  <c r="BF32" i="5"/>
  <c r="BD32" i="5"/>
  <c r="BB32" i="5"/>
  <c r="AZ32" i="5"/>
  <c r="AX32" i="5"/>
  <c r="AV32" i="5"/>
  <c r="AT32" i="5"/>
  <c r="AR32" i="5"/>
  <c r="AP32" i="5"/>
  <c r="AN32" i="5"/>
  <c r="AL32" i="5"/>
  <c r="AJ32" i="5"/>
  <c r="AH32" i="5"/>
  <c r="AF32" i="5"/>
  <c r="AD32" i="5"/>
  <c r="AB32" i="5"/>
  <c r="Z32" i="5"/>
  <c r="X32" i="5"/>
  <c r="V32" i="5"/>
  <c r="T32" i="5"/>
  <c r="R32" i="5"/>
  <c r="P32" i="5"/>
  <c r="N32" i="5"/>
  <c r="ER31" i="5"/>
  <c r="EP31" i="5"/>
  <c r="EN31" i="5"/>
  <c r="EL31" i="5"/>
  <c r="EJ31" i="5"/>
  <c r="EH31" i="5"/>
  <c r="EF31" i="5"/>
  <c r="ED31" i="5"/>
  <c r="EB31" i="5"/>
  <c r="DZ31" i="5"/>
  <c r="DX31" i="5"/>
  <c r="DV31" i="5"/>
  <c r="DT31" i="5"/>
  <c r="DR31" i="5"/>
  <c r="DP31" i="5"/>
  <c r="DN31" i="5"/>
  <c r="DL31" i="5"/>
  <c r="DJ31" i="5"/>
  <c r="DH31" i="5"/>
  <c r="DF31" i="5"/>
  <c r="DD31" i="5"/>
  <c r="BR31" i="5"/>
  <c r="BP31" i="5"/>
  <c r="BN31" i="5"/>
  <c r="BL31" i="5"/>
  <c r="BJ31" i="5"/>
  <c r="BH31" i="5"/>
  <c r="BF31" i="5"/>
  <c r="BD31" i="5"/>
  <c r="BB31" i="5"/>
  <c r="AZ31" i="5"/>
  <c r="AX31" i="5"/>
  <c r="AV31" i="5"/>
  <c r="AT31" i="5"/>
  <c r="AR31" i="5"/>
  <c r="AP31" i="5"/>
  <c r="AN31" i="5"/>
  <c r="AL31" i="5"/>
  <c r="AJ31" i="5"/>
  <c r="AH31" i="5"/>
  <c r="AF31" i="5"/>
  <c r="AD31" i="5"/>
  <c r="AB31" i="5"/>
  <c r="Z31" i="5"/>
  <c r="X31" i="5"/>
  <c r="V31" i="5"/>
  <c r="T31" i="5"/>
  <c r="R31" i="5"/>
  <c r="P31" i="5"/>
  <c r="N31" i="5"/>
  <c r="ER30" i="5"/>
  <c r="EP30" i="5"/>
  <c r="EN30" i="5"/>
  <c r="EL30" i="5"/>
  <c r="EJ30" i="5"/>
  <c r="EH30" i="5"/>
  <c r="EF30" i="5"/>
  <c r="ED30" i="5"/>
  <c r="EB30" i="5"/>
  <c r="DZ30" i="5"/>
  <c r="DX30" i="5"/>
  <c r="DV30" i="5"/>
  <c r="DT30" i="5"/>
  <c r="DR30" i="5"/>
  <c r="DP30" i="5"/>
  <c r="DN30" i="5"/>
  <c r="DL30" i="5"/>
  <c r="DJ30" i="5"/>
  <c r="DH30" i="5"/>
  <c r="DF30" i="5"/>
  <c r="DD30" i="5"/>
  <c r="BR30" i="5"/>
  <c r="BP30" i="5"/>
  <c r="BN30" i="5"/>
  <c r="BL30" i="5"/>
  <c r="BJ30" i="5"/>
  <c r="BH30" i="5"/>
  <c r="BF30" i="5"/>
  <c r="BD30" i="5"/>
  <c r="BB30" i="5"/>
  <c r="AZ30" i="5"/>
  <c r="AX30" i="5"/>
  <c r="AV30" i="5"/>
  <c r="AT30" i="5"/>
  <c r="AR30" i="5"/>
  <c r="AP30" i="5"/>
  <c r="AN30" i="5"/>
  <c r="AL30" i="5"/>
  <c r="AJ30" i="5"/>
  <c r="AH30" i="5"/>
  <c r="AF30" i="5"/>
  <c r="AD30" i="5"/>
  <c r="AB30" i="5"/>
  <c r="Z30" i="5"/>
  <c r="X30" i="5"/>
  <c r="V30" i="5"/>
  <c r="T30" i="5"/>
  <c r="R30" i="5"/>
  <c r="P30" i="5"/>
  <c r="N30" i="5"/>
  <c r="ER29" i="5"/>
  <c r="EP29" i="5"/>
  <c r="EN29" i="5"/>
  <c r="EL29" i="5"/>
  <c r="EJ29" i="5"/>
  <c r="EH29" i="5"/>
  <c r="EF29" i="5"/>
  <c r="ED29" i="5"/>
  <c r="EB29" i="5"/>
  <c r="DZ29" i="5"/>
  <c r="DX29" i="5"/>
  <c r="DV29" i="5"/>
  <c r="DT29" i="5"/>
  <c r="DR29" i="5"/>
  <c r="DP29" i="5"/>
  <c r="DN29" i="5"/>
  <c r="DL29" i="5"/>
  <c r="DJ29" i="5"/>
  <c r="DH29" i="5"/>
  <c r="DF29" i="5"/>
  <c r="DD29" i="5"/>
  <c r="BR29" i="5"/>
  <c r="BP29" i="5"/>
  <c r="BN29" i="5"/>
  <c r="BL29" i="5"/>
  <c r="BJ29" i="5"/>
  <c r="BH29" i="5"/>
  <c r="BF29" i="5"/>
  <c r="BD29" i="5"/>
  <c r="BB29" i="5"/>
  <c r="AZ29" i="5"/>
  <c r="AX29" i="5"/>
  <c r="AV29" i="5"/>
  <c r="AT29" i="5"/>
  <c r="AR29" i="5"/>
  <c r="AP29" i="5"/>
  <c r="AN29" i="5"/>
  <c r="AL29" i="5"/>
  <c r="AJ29" i="5"/>
  <c r="AH29" i="5"/>
  <c r="AF29" i="5"/>
  <c r="AD29" i="5"/>
  <c r="AB29" i="5"/>
  <c r="Z29" i="5"/>
  <c r="X29" i="5"/>
  <c r="V29" i="5"/>
  <c r="T29" i="5"/>
  <c r="R29" i="5"/>
  <c r="P29" i="5"/>
  <c r="N29" i="5"/>
  <c r="ER28" i="5"/>
  <c r="EP28" i="5"/>
  <c r="EN28" i="5"/>
  <c r="EL28" i="5"/>
  <c r="EJ28" i="5"/>
  <c r="EH28" i="5"/>
  <c r="EF28" i="5"/>
  <c r="ED28" i="5"/>
  <c r="EB28" i="5"/>
  <c r="DZ28" i="5"/>
  <c r="DX28" i="5"/>
  <c r="DV28" i="5"/>
  <c r="DT28" i="5"/>
  <c r="DR28" i="5"/>
  <c r="DP28" i="5"/>
  <c r="DN28" i="5"/>
  <c r="DL28" i="5"/>
  <c r="DJ28" i="5"/>
  <c r="DH28" i="5"/>
  <c r="DF28" i="5"/>
  <c r="DD28" i="5"/>
  <c r="BR28" i="5"/>
  <c r="BP28" i="5"/>
  <c r="BN28" i="5"/>
  <c r="BL28" i="5"/>
  <c r="BJ28" i="5"/>
  <c r="BH28" i="5"/>
  <c r="BF28" i="5"/>
  <c r="BD28" i="5"/>
  <c r="BB28" i="5"/>
  <c r="AZ28" i="5"/>
  <c r="AX28" i="5"/>
  <c r="AV28" i="5"/>
  <c r="AT28" i="5"/>
  <c r="AR28" i="5"/>
  <c r="AP28" i="5"/>
  <c r="AN28" i="5"/>
  <c r="AL28" i="5"/>
  <c r="AJ28" i="5"/>
  <c r="AH28" i="5"/>
  <c r="AF28" i="5"/>
  <c r="AD28" i="5"/>
  <c r="AB28" i="5"/>
  <c r="Z28" i="5"/>
  <c r="X28" i="5"/>
  <c r="V28" i="5"/>
  <c r="T28" i="5"/>
  <c r="R28" i="5"/>
  <c r="P28" i="5"/>
  <c r="N28" i="5"/>
  <c r="ER27" i="5"/>
  <c r="EP27" i="5"/>
  <c r="EN27" i="5"/>
  <c r="EL27" i="5"/>
  <c r="EJ27" i="5"/>
  <c r="EH27" i="5"/>
  <c r="EF27" i="5"/>
  <c r="ED27" i="5"/>
  <c r="EB27" i="5"/>
  <c r="DZ27" i="5"/>
  <c r="DX27" i="5"/>
  <c r="DV27" i="5"/>
  <c r="DT27" i="5"/>
  <c r="DR27" i="5"/>
  <c r="DP27" i="5"/>
  <c r="DN27" i="5"/>
  <c r="DL27" i="5"/>
  <c r="DJ27" i="5"/>
  <c r="DH27" i="5"/>
  <c r="DF27" i="5"/>
  <c r="DD27" i="5"/>
  <c r="BR27" i="5"/>
  <c r="BP27" i="5"/>
  <c r="BN27" i="5"/>
  <c r="BL27" i="5"/>
  <c r="BJ27" i="5"/>
  <c r="BH27" i="5"/>
  <c r="BF27" i="5"/>
  <c r="BD27" i="5"/>
  <c r="BB27" i="5"/>
  <c r="AZ27" i="5"/>
  <c r="AX27" i="5"/>
  <c r="AV27" i="5"/>
  <c r="AT27" i="5"/>
  <c r="AR27" i="5"/>
  <c r="AP27" i="5"/>
  <c r="AN27" i="5"/>
  <c r="AL27" i="5"/>
  <c r="AJ27" i="5"/>
  <c r="AH27" i="5"/>
  <c r="AF27" i="5"/>
  <c r="AD27" i="5"/>
  <c r="AB27" i="5"/>
  <c r="Z27" i="5"/>
  <c r="X27" i="5"/>
  <c r="V27" i="5"/>
  <c r="T27" i="5"/>
  <c r="R27" i="5"/>
  <c r="P27" i="5"/>
  <c r="N27" i="5"/>
  <c r="DC26" i="5"/>
  <c r="EL26" i="5" s="1"/>
  <c r="BR26" i="5"/>
  <c r="BP26" i="5"/>
  <c r="BN26" i="5"/>
  <c r="BL26" i="5"/>
  <c r="BJ26" i="5"/>
  <c r="BH26" i="5"/>
  <c r="BF26" i="5"/>
  <c r="BD26" i="5"/>
  <c r="BB26" i="5"/>
  <c r="AZ26" i="5"/>
  <c r="AX26" i="5"/>
  <c r="AV26" i="5"/>
  <c r="AT26" i="5"/>
  <c r="AR26" i="5"/>
  <c r="AP26" i="5"/>
  <c r="AN26" i="5"/>
  <c r="AL26" i="5"/>
  <c r="AJ26" i="5"/>
  <c r="AH26" i="5"/>
  <c r="AF26" i="5"/>
  <c r="AD26" i="5"/>
  <c r="AB26" i="5"/>
  <c r="Z26" i="5"/>
  <c r="X26" i="5"/>
  <c r="V26" i="5"/>
  <c r="T26" i="5"/>
  <c r="R26" i="5"/>
  <c r="P26" i="5"/>
  <c r="N26" i="5"/>
  <c r="ER25" i="5"/>
  <c r="EP25" i="5"/>
  <c r="EN25" i="5"/>
  <c r="EL25" i="5"/>
  <c r="EJ25" i="5"/>
  <c r="EH25" i="5"/>
  <c r="EF25" i="5"/>
  <c r="ED25" i="5"/>
  <c r="EB25" i="5"/>
  <c r="DZ25" i="5"/>
  <c r="DX25" i="5"/>
  <c r="DV25" i="5"/>
  <c r="DT25" i="5"/>
  <c r="DR25" i="5"/>
  <c r="DP25" i="5"/>
  <c r="DN25" i="5"/>
  <c r="DL25" i="5"/>
  <c r="DJ25" i="5"/>
  <c r="DH25" i="5"/>
  <c r="DF25" i="5"/>
  <c r="DD25" i="5"/>
  <c r="BR25" i="5"/>
  <c r="BP25" i="5"/>
  <c r="BN25" i="5"/>
  <c r="BL25" i="5"/>
  <c r="BJ25" i="5"/>
  <c r="BH25" i="5"/>
  <c r="BF25" i="5"/>
  <c r="BD25" i="5"/>
  <c r="BB25" i="5"/>
  <c r="AZ25" i="5"/>
  <c r="AX25" i="5"/>
  <c r="AV25" i="5"/>
  <c r="AT25" i="5"/>
  <c r="AR25" i="5"/>
  <c r="AP25" i="5"/>
  <c r="AN25" i="5"/>
  <c r="AL25" i="5"/>
  <c r="AJ25" i="5"/>
  <c r="AH25" i="5"/>
  <c r="AF25" i="5"/>
  <c r="AD25" i="5"/>
  <c r="AB25" i="5"/>
  <c r="Z25" i="5"/>
  <c r="X25" i="5"/>
  <c r="V25" i="5"/>
  <c r="T25" i="5"/>
  <c r="R25" i="5"/>
  <c r="P25" i="5"/>
  <c r="N25" i="5"/>
  <c r="ER24" i="5"/>
  <c r="EP24" i="5"/>
  <c r="EN24" i="5"/>
  <c r="EL24" i="5"/>
  <c r="EJ24" i="5"/>
  <c r="EH24" i="5"/>
  <c r="EF24" i="5"/>
  <c r="ED24" i="5"/>
  <c r="EB24" i="5"/>
  <c r="DZ24" i="5"/>
  <c r="DX24" i="5"/>
  <c r="DV24" i="5"/>
  <c r="DT24" i="5"/>
  <c r="DR24" i="5"/>
  <c r="DP24" i="5"/>
  <c r="DN24" i="5"/>
  <c r="DL24" i="5"/>
  <c r="DJ24" i="5"/>
  <c r="DH24" i="5"/>
  <c r="DF24" i="5"/>
  <c r="DD24" i="5"/>
  <c r="BR24" i="5"/>
  <c r="BP24" i="5"/>
  <c r="BN24" i="5"/>
  <c r="BL24" i="5"/>
  <c r="BJ24" i="5"/>
  <c r="BH24" i="5"/>
  <c r="BF24" i="5"/>
  <c r="BD24" i="5"/>
  <c r="BB24" i="5"/>
  <c r="AZ24" i="5"/>
  <c r="AX24" i="5"/>
  <c r="AV24" i="5"/>
  <c r="AT24" i="5"/>
  <c r="AR24" i="5"/>
  <c r="AP24" i="5"/>
  <c r="AN24" i="5"/>
  <c r="AL24" i="5"/>
  <c r="AJ24" i="5"/>
  <c r="AH24" i="5"/>
  <c r="AF24" i="5"/>
  <c r="AD24" i="5"/>
  <c r="AB24" i="5"/>
  <c r="Z24" i="5"/>
  <c r="X24" i="5"/>
  <c r="V24" i="5"/>
  <c r="T24" i="5"/>
  <c r="R24" i="5"/>
  <c r="P24" i="5"/>
  <c r="N24" i="5"/>
  <c r="ER23" i="5"/>
  <c r="EP23" i="5"/>
  <c r="EN23" i="5"/>
  <c r="EL23" i="5"/>
  <c r="EJ23" i="5"/>
  <c r="EH23" i="5"/>
  <c r="EF23" i="5"/>
  <c r="ED23" i="5"/>
  <c r="EB23" i="5"/>
  <c r="DZ23" i="5"/>
  <c r="DX23" i="5"/>
  <c r="DV23" i="5"/>
  <c r="DT23" i="5"/>
  <c r="DR23" i="5"/>
  <c r="DP23" i="5"/>
  <c r="DN23" i="5"/>
  <c r="DL23" i="5"/>
  <c r="DJ23" i="5"/>
  <c r="DH23" i="5"/>
  <c r="DF23" i="5"/>
  <c r="DD23" i="5"/>
  <c r="BR23" i="5"/>
  <c r="BP23" i="5"/>
  <c r="BN23" i="5"/>
  <c r="BL23" i="5"/>
  <c r="BJ23" i="5"/>
  <c r="BH23" i="5"/>
  <c r="BF23" i="5"/>
  <c r="BD23" i="5"/>
  <c r="BB23" i="5"/>
  <c r="AZ23" i="5"/>
  <c r="AX23" i="5"/>
  <c r="AV23" i="5"/>
  <c r="AT23" i="5"/>
  <c r="AR23" i="5"/>
  <c r="AP23" i="5"/>
  <c r="AN23" i="5"/>
  <c r="AL23" i="5"/>
  <c r="AJ23" i="5"/>
  <c r="AH23" i="5"/>
  <c r="AF23" i="5"/>
  <c r="AD23" i="5"/>
  <c r="AB23" i="5"/>
  <c r="Z23" i="5"/>
  <c r="X23" i="5"/>
  <c r="V23" i="5"/>
  <c r="T23" i="5"/>
  <c r="R23" i="5"/>
  <c r="P23" i="5"/>
  <c r="N23" i="5"/>
  <c r="ER22" i="5"/>
  <c r="EP22" i="5"/>
  <c r="EN22" i="5"/>
  <c r="EL22" i="5"/>
  <c r="EJ22" i="5"/>
  <c r="EH22" i="5"/>
  <c r="EF22" i="5"/>
  <c r="ED22" i="5"/>
  <c r="EB22" i="5"/>
  <c r="DZ22" i="5"/>
  <c r="DX22" i="5"/>
  <c r="DV22" i="5"/>
  <c r="DT22" i="5"/>
  <c r="DR22" i="5"/>
  <c r="DP22" i="5"/>
  <c r="DN22" i="5"/>
  <c r="DL22" i="5"/>
  <c r="DJ22" i="5"/>
  <c r="DH22" i="5"/>
  <c r="DF22" i="5"/>
  <c r="DD22" i="5"/>
  <c r="BR22" i="5"/>
  <c r="BP22" i="5"/>
  <c r="BN22" i="5"/>
  <c r="BL22" i="5"/>
  <c r="BJ22" i="5"/>
  <c r="BH22" i="5"/>
  <c r="BF22" i="5"/>
  <c r="BD22" i="5"/>
  <c r="BB22" i="5"/>
  <c r="AZ22" i="5"/>
  <c r="AX22" i="5"/>
  <c r="AV22" i="5"/>
  <c r="AT22" i="5"/>
  <c r="AR22" i="5"/>
  <c r="AP22" i="5"/>
  <c r="AN22" i="5"/>
  <c r="AL22" i="5"/>
  <c r="AJ22" i="5"/>
  <c r="AH22" i="5"/>
  <c r="AF22" i="5"/>
  <c r="AD22" i="5"/>
  <c r="AB22" i="5"/>
  <c r="Z22" i="5"/>
  <c r="X22" i="5"/>
  <c r="V22" i="5"/>
  <c r="T22" i="5"/>
  <c r="R22" i="5"/>
  <c r="P22" i="5"/>
  <c r="N22" i="5"/>
  <c r="ER21" i="5"/>
  <c r="EP21" i="5"/>
  <c r="EN21" i="5"/>
  <c r="EL21" i="5"/>
  <c r="EJ21" i="5"/>
  <c r="EH21" i="5"/>
  <c r="EF21" i="5"/>
  <c r="ED21" i="5"/>
  <c r="EB21" i="5"/>
  <c r="DZ21" i="5"/>
  <c r="DX21" i="5"/>
  <c r="DV21" i="5"/>
  <c r="DT21" i="5"/>
  <c r="DR21" i="5"/>
  <c r="DP21" i="5"/>
  <c r="DN21" i="5"/>
  <c r="DL21" i="5"/>
  <c r="DJ21" i="5"/>
  <c r="DH21" i="5"/>
  <c r="DF21" i="5"/>
  <c r="DD21" i="5"/>
  <c r="BR21" i="5"/>
  <c r="BP21" i="5"/>
  <c r="BN21" i="5"/>
  <c r="BL21" i="5"/>
  <c r="BJ21" i="5"/>
  <c r="BH21" i="5"/>
  <c r="BF21" i="5"/>
  <c r="BD21" i="5"/>
  <c r="BB21" i="5"/>
  <c r="AZ21" i="5"/>
  <c r="AX21" i="5"/>
  <c r="AV21" i="5"/>
  <c r="AT21" i="5"/>
  <c r="AR21" i="5"/>
  <c r="AP21" i="5"/>
  <c r="AN21" i="5"/>
  <c r="AL21" i="5"/>
  <c r="AJ21" i="5"/>
  <c r="AH21" i="5"/>
  <c r="AF21" i="5"/>
  <c r="AD21" i="5"/>
  <c r="AB21" i="5"/>
  <c r="Z21" i="5"/>
  <c r="X21" i="5"/>
  <c r="V21" i="5"/>
  <c r="T21" i="5"/>
  <c r="R21" i="5"/>
  <c r="P21" i="5"/>
  <c r="N21" i="5"/>
  <c r="ER20" i="5"/>
  <c r="EP20" i="5"/>
  <c r="EN20" i="5"/>
  <c r="EL20" i="5"/>
  <c r="EJ20" i="5"/>
  <c r="EH20" i="5"/>
  <c r="EF20" i="5"/>
  <c r="ED20" i="5"/>
  <c r="EB20" i="5"/>
  <c r="DZ20" i="5"/>
  <c r="DX20" i="5"/>
  <c r="DV20" i="5"/>
  <c r="DT20" i="5"/>
  <c r="DR20" i="5"/>
  <c r="DP20" i="5"/>
  <c r="DN20" i="5"/>
  <c r="DL20" i="5"/>
  <c r="DJ20" i="5"/>
  <c r="DH20" i="5"/>
  <c r="DF20" i="5"/>
  <c r="DD20" i="5"/>
  <c r="BR20" i="5"/>
  <c r="BP20" i="5"/>
  <c r="BN20" i="5"/>
  <c r="BL20" i="5"/>
  <c r="BJ20" i="5"/>
  <c r="BH20" i="5"/>
  <c r="BF20" i="5"/>
  <c r="BD20" i="5"/>
  <c r="BB20" i="5"/>
  <c r="AZ20" i="5"/>
  <c r="AX20" i="5"/>
  <c r="AV20" i="5"/>
  <c r="AT20" i="5"/>
  <c r="AR20" i="5"/>
  <c r="AP20" i="5"/>
  <c r="AN20" i="5"/>
  <c r="AL20" i="5"/>
  <c r="AJ20" i="5"/>
  <c r="AH20" i="5"/>
  <c r="AF20" i="5"/>
  <c r="AD20" i="5"/>
  <c r="AB20" i="5"/>
  <c r="Z20" i="5"/>
  <c r="X20" i="5"/>
  <c r="V20" i="5"/>
  <c r="T20" i="5"/>
  <c r="R20" i="5"/>
  <c r="P20" i="5"/>
  <c r="N20" i="5"/>
  <c r="ER19" i="5"/>
  <c r="EP19" i="5"/>
  <c r="EN19" i="5"/>
  <c r="EL19" i="5"/>
  <c r="EJ19" i="5"/>
  <c r="EH19" i="5"/>
  <c r="EF19" i="5"/>
  <c r="ED19" i="5"/>
  <c r="EB19" i="5"/>
  <c r="DZ19" i="5"/>
  <c r="DX19" i="5"/>
  <c r="DV19" i="5"/>
  <c r="DT19" i="5"/>
  <c r="DR19" i="5"/>
  <c r="DP19" i="5"/>
  <c r="DN19" i="5"/>
  <c r="DL19" i="5"/>
  <c r="DJ19" i="5"/>
  <c r="DH19" i="5"/>
  <c r="DF19" i="5"/>
  <c r="DD19" i="5"/>
  <c r="BR19" i="5"/>
  <c r="BP19" i="5"/>
  <c r="BN19" i="5"/>
  <c r="BL19" i="5"/>
  <c r="BJ19" i="5"/>
  <c r="BH19" i="5"/>
  <c r="BF19" i="5"/>
  <c r="BD19" i="5"/>
  <c r="BB19" i="5"/>
  <c r="AZ19" i="5"/>
  <c r="AX19" i="5"/>
  <c r="AV19" i="5"/>
  <c r="AT19" i="5"/>
  <c r="AR19" i="5"/>
  <c r="AP19" i="5"/>
  <c r="AN19" i="5"/>
  <c r="AL19" i="5"/>
  <c r="AJ19" i="5"/>
  <c r="AH19" i="5"/>
  <c r="AF19" i="5"/>
  <c r="AD19" i="5"/>
  <c r="AB19" i="5"/>
  <c r="Z19" i="5"/>
  <c r="X19" i="5"/>
  <c r="V19" i="5"/>
  <c r="T19" i="5"/>
  <c r="R19" i="5"/>
  <c r="P19" i="5"/>
  <c r="N19" i="5"/>
  <c r="ER18" i="5"/>
  <c r="EP18" i="5"/>
  <c r="EN18" i="5"/>
  <c r="EL18" i="5"/>
  <c r="EJ18" i="5"/>
  <c r="EH18" i="5"/>
  <c r="EF18" i="5"/>
  <c r="ED18" i="5"/>
  <c r="EB18" i="5"/>
  <c r="DZ18" i="5"/>
  <c r="DX18" i="5"/>
  <c r="DV18" i="5"/>
  <c r="DT18" i="5"/>
  <c r="DR18" i="5"/>
  <c r="DP18" i="5"/>
  <c r="DN18" i="5"/>
  <c r="DL18" i="5"/>
  <c r="DJ18" i="5"/>
  <c r="DH18" i="5"/>
  <c r="DF18" i="5"/>
  <c r="DD18" i="5"/>
  <c r="BR18" i="5"/>
  <c r="BP18" i="5"/>
  <c r="BN18" i="5"/>
  <c r="BL18" i="5"/>
  <c r="BJ18" i="5"/>
  <c r="BH18" i="5"/>
  <c r="BF18" i="5"/>
  <c r="BD18" i="5"/>
  <c r="BB18" i="5"/>
  <c r="AZ18" i="5"/>
  <c r="AX18" i="5"/>
  <c r="AV18" i="5"/>
  <c r="AT18" i="5"/>
  <c r="AR18" i="5"/>
  <c r="AP18" i="5"/>
  <c r="AN18" i="5"/>
  <c r="AL18" i="5"/>
  <c r="AJ18" i="5"/>
  <c r="AH18" i="5"/>
  <c r="AF18" i="5"/>
  <c r="AD18" i="5"/>
  <c r="AB18" i="5"/>
  <c r="Z18" i="5"/>
  <c r="X18" i="5"/>
  <c r="V18" i="5"/>
  <c r="T18" i="5"/>
  <c r="R18" i="5"/>
  <c r="P18" i="5"/>
  <c r="N18" i="5"/>
  <c r="ER17" i="5"/>
  <c r="EP17" i="5"/>
  <c r="EN17" i="5"/>
  <c r="EL17" i="5"/>
  <c r="EJ17" i="5"/>
  <c r="EH17" i="5"/>
  <c r="EF17" i="5"/>
  <c r="ED17" i="5"/>
  <c r="EB17" i="5"/>
  <c r="DZ17" i="5"/>
  <c r="DX17" i="5"/>
  <c r="DV17" i="5"/>
  <c r="DT17" i="5"/>
  <c r="DR17" i="5"/>
  <c r="DP17" i="5"/>
  <c r="DN17" i="5"/>
  <c r="DL17" i="5"/>
  <c r="DJ17" i="5"/>
  <c r="DH17" i="5"/>
  <c r="DF17" i="5"/>
  <c r="DD17" i="5"/>
  <c r="BR17" i="5"/>
  <c r="BP17" i="5"/>
  <c r="BN17" i="5"/>
  <c r="BL17" i="5"/>
  <c r="BJ17" i="5"/>
  <c r="BH17" i="5"/>
  <c r="BF17" i="5"/>
  <c r="BD17" i="5"/>
  <c r="BB17" i="5"/>
  <c r="AZ17" i="5"/>
  <c r="AX17" i="5"/>
  <c r="AV17" i="5"/>
  <c r="AT17" i="5"/>
  <c r="AR17" i="5"/>
  <c r="AP17" i="5"/>
  <c r="AN17" i="5"/>
  <c r="AL17" i="5"/>
  <c r="AJ17" i="5"/>
  <c r="AH17" i="5"/>
  <c r="AF17" i="5"/>
  <c r="AD17" i="5"/>
  <c r="AB17" i="5"/>
  <c r="Z17" i="5"/>
  <c r="X17" i="5"/>
  <c r="V17" i="5"/>
  <c r="T17" i="5"/>
  <c r="R17" i="5"/>
  <c r="P17" i="5"/>
  <c r="N17" i="5"/>
  <c r="ER16" i="5"/>
  <c r="EP16" i="5"/>
  <c r="EN16" i="5"/>
  <c r="EL16" i="5"/>
  <c r="EJ16" i="5"/>
  <c r="EH16" i="5"/>
  <c r="EF16" i="5"/>
  <c r="ED16" i="5"/>
  <c r="EB16" i="5"/>
  <c r="DZ16" i="5"/>
  <c r="DX16" i="5"/>
  <c r="DV16" i="5"/>
  <c r="DT16" i="5"/>
  <c r="DR16" i="5"/>
  <c r="DP16" i="5"/>
  <c r="DN16" i="5"/>
  <c r="DL16" i="5"/>
  <c r="DJ16" i="5"/>
  <c r="DH16" i="5"/>
  <c r="DF16" i="5"/>
  <c r="DD16" i="5"/>
  <c r="BR16" i="5"/>
  <c r="BP16" i="5"/>
  <c r="BN16" i="5"/>
  <c r="BL16" i="5"/>
  <c r="BJ16" i="5"/>
  <c r="BH16" i="5"/>
  <c r="BF16" i="5"/>
  <c r="BD16" i="5"/>
  <c r="BB16" i="5"/>
  <c r="AZ16" i="5"/>
  <c r="AX16" i="5"/>
  <c r="AV16" i="5"/>
  <c r="AT16" i="5"/>
  <c r="AR16" i="5"/>
  <c r="AP16" i="5"/>
  <c r="AN16" i="5"/>
  <c r="AL16" i="5"/>
  <c r="AJ16" i="5"/>
  <c r="AH16" i="5"/>
  <c r="AF16" i="5"/>
  <c r="AD16" i="5"/>
  <c r="AB16" i="5"/>
  <c r="Z16" i="5"/>
  <c r="X16" i="5"/>
  <c r="V16" i="5"/>
  <c r="T16" i="5"/>
  <c r="R16" i="5"/>
  <c r="P16" i="5"/>
  <c r="N16" i="5"/>
  <c r="ER15" i="5"/>
  <c r="EP15" i="5"/>
  <c r="EN15" i="5"/>
  <c r="EL15" i="5"/>
  <c r="EJ15" i="5"/>
  <c r="EH15" i="5"/>
  <c r="EF15" i="5"/>
  <c r="ED15" i="5"/>
  <c r="EB15" i="5"/>
  <c r="DZ15" i="5"/>
  <c r="DX15" i="5"/>
  <c r="DV15" i="5"/>
  <c r="DT15" i="5"/>
  <c r="DR15" i="5"/>
  <c r="DP15" i="5"/>
  <c r="DN15" i="5"/>
  <c r="DL15" i="5"/>
  <c r="DJ15" i="5"/>
  <c r="DH15" i="5"/>
  <c r="DF15" i="5"/>
  <c r="DD15" i="5"/>
  <c r="BR15" i="5"/>
  <c r="BP15" i="5"/>
  <c r="BN15" i="5"/>
  <c r="BL15" i="5"/>
  <c r="BJ15" i="5"/>
  <c r="BH15" i="5"/>
  <c r="BF15" i="5"/>
  <c r="BD15" i="5"/>
  <c r="BB15" i="5"/>
  <c r="AZ15" i="5"/>
  <c r="AX15" i="5"/>
  <c r="AV15" i="5"/>
  <c r="AT15" i="5"/>
  <c r="AR15" i="5"/>
  <c r="AP15" i="5"/>
  <c r="AN15" i="5"/>
  <c r="AL15" i="5"/>
  <c r="AJ15" i="5"/>
  <c r="AH15" i="5"/>
  <c r="AF15" i="5"/>
  <c r="AD15" i="5"/>
  <c r="AB15" i="5"/>
  <c r="Z15" i="5"/>
  <c r="X15" i="5"/>
  <c r="V15" i="5"/>
  <c r="T15" i="5"/>
  <c r="R15" i="5"/>
  <c r="P15" i="5"/>
  <c r="N15" i="5"/>
  <c r="ER14" i="5"/>
  <c r="EP14" i="5"/>
  <c r="EN14" i="5"/>
  <c r="EL14" i="5"/>
  <c r="EJ14" i="5"/>
  <c r="EH14" i="5"/>
  <c r="EF14" i="5"/>
  <c r="ED14" i="5"/>
  <c r="EB14" i="5"/>
  <c r="DZ14" i="5"/>
  <c r="DX14" i="5"/>
  <c r="DV14" i="5"/>
  <c r="DT14" i="5"/>
  <c r="DR14" i="5"/>
  <c r="DP14" i="5"/>
  <c r="DN14" i="5"/>
  <c r="DL14" i="5"/>
  <c r="DJ14" i="5"/>
  <c r="DH14" i="5"/>
  <c r="DF14" i="5"/>
  <c r="DD14" i="5"/>
  <c r="BR14" i="5"/>
  <c r="BP14" i="5"/>
  <c r="BN14" i="5"/>
  <c r="BL14" i="5"/>
  <c r="BJ14" i="5"/>
  <c r="BH14" i="5"/>
  <c r="BF14" i="5"/>
  <c r="BD14" i="5"/>
  <c r="BB14" i="5"/>
  <c r="AZ14" i="5"/>
  <c r="AX14" i="5"/>
  <c r="AV14" i="5"/>
  <c r="AT14" i="5"/>
  <c r="AR14" i="5"/>
  <c r="AP14" i="5"/>
  <c r="AN14" i="5"/>
  <c r="AL14" i="5"/>
  <c r="AJ14" i="5"/>
  <c r="AH14" i="5"/>
  <c r="AF14" i="5"/>
  <c r="AD14" i="5"/>
  <c r="AB14" i="5"/>
  <c r="Z14" i="5"/>
  <c r="X14" i="5"/>
  <c r="V14" i="5"/>
  <c r="T14" i="5"/>
  <c r="R14" i="5"/>
  <c r="P14" i="5"/>
  <c r="N14" i="5"/>
  <c r="ER13" i="5"/>
  <c r="EP13" i="5"/>
  <c r="EN13" i="5"/>
  <c r="EL13" i="5"/>
  <c r="EJ13" i="5"/>
  <c r="EH13" i="5"/>
  <c r="EF13" i="5"/>
  <c r="ED13" i="5"/>
  <c r="EB13" i="5"/>
  <c r="DZ13" i="5"/>
  <c r="DX13" i="5"/>
  <c r="DV13" i="5"/>
  <c r="DT13" i="5"/>
  <c r="DR13" i="5"/>
  <c r="DP13" i="5"/>
  <c r="DN13" i="5"/>
  <c r="DL13" i="5"/>
  <c r="DJ13" i="5"/>
  <c r="DH13" i="5"/>
  <c r="DF13" i="5"/>
  <c r="DD13" i="5"/>
  <c r="BR13" i="5"/>
  <c r="BP13" i="5"/>
  <c r="BN13" i="5"/>
  <c r="BL13" i="5"/>
  <c r="BJ13" i="5"/>
  <c r="BH13" i="5"/>
  <c r="BF13" i="5"/>
  <c r="BD13" i="5"/>
  <c r="BB13" i="5"/>
  <c r="AZ13" i="5"/>
  <c r="AX13" i="5"/>
  <c r="AV13" i="5"/>
  <c r="AT13" i="5"/>
  <c r="AR13" i="5"/>
  <c r="AP13" i="5"/>
  <c r="AN13" i="5"/>
  <c r="AL13" i="5"/>
  <c r="AJ13" i="5"/>
  <c r="AH13" i="5"/>
  <c r="AF13" i="5"/>
  <c r="AD13" i="5"/>
  <c r="AB13" i="5"/>
  <c r="Z13" i="5"/>
  <c r="X13" i="5"/>
  <c r="V13" i="5"/>
  <c r="T13" i="5"/>
  <c r="R13" i="5"/>
  <c r="P13" i="5"/>
  <c r="N13" i="5"/>
  <c r="ER12" i="5"/>
  <c r="EP12" i="5"/>
  <c r="EN12" i="5"/>
  <c r="EL12" i="5"/>
  <c r="EJ12" i="5"/>
  <c r="EH12" i="5"/>
  <c r="EF12" i="5"/>
  <c r="ED12" i="5"/>
  <c r="EB12" i="5"/>
  <c r="DZ12" i="5"/>
  <c r="DX12" i="5"/>
  <c r="DV12" i="5"/>
  <c r="DT12" i="5"/>
  <c r="DR12" i="5"/>
  <c r="DP12" i="5"/>
  <c r="DN12" i="5"/>
  <c r="DL12" i="5"/>
  <c r="DJ12" i="5"/>
  <c r="DH12" i="5"/>
  <c r="DF12" i="5"/>
  <c r="DD12" i="5"/>
  <c r="BR12" i="5"/>
  <c r="BP12" i="5"/>
  <c r="BN12" i="5"/>
  <c r="BL12" i="5"/>
  <c r="BJ12" i="5"/>
  <c r="BH12" i="5"/>
  <c r="BF12" i="5"/>
  <c r="BD12" i="5"/>
  <c r="BB12" i="5"/>
  <c r="AZ12" i="5"/>
  <c r="AX12" i="5"/>
  <c r="AV12" i="5"/>
  <c r="AT12" i="5"/>
  <c r="AR12" i="5"/>
  <c r="AP12" i="5"/>
  <c r="AN12" i="5"/>
  <c r="AL12" i="5"/>
  <c r="AJ12" i="5"/>
  <c r="AH12" i="5"/>
  <c r="AF12" i="5"/>
  <c r="AD12" i="5"/>
  <c r="AB12" i="5"/>
  <c r="Z12" i="5"/>
  <c r="X12" i="5"/>
  <c r="V12" i="5"/>
  <c r="T12" i="5"/>
  <c r="R12" i="5"/>
  <c r="P12" i="5"/>
  <c r="N12" i="5"/>
  <c r="ER11" i="5"/>
  <c r="EP11" i="5"/>
  <c r="EN11" i="5"/>
  <c r="EL11" i="5"/>
  <c r="EJ11" i="5"/>
  <c r="EH11" i="5"/>
  <c r="EF11" i="5"/>
  <c r="ED11" i="5"/>
  <c r="EB11" i="5"/>
  <c r="DZ11" i="5"/>
  <c r="DX11" i="5"/>
  <c r="DV11" i="5"/>
  <c r="DT11" i="5"/>
  <c r="DR11" i="5"/>
  <c r="DP11" i="5"/>
  <c r="DN11" i="5"/>
  <c r="DL11" i="5"/>
  <c r="DJ11" i="5"/>
  <c r="DH11" i="5"/>
  <c r="DF11" i="5"/>
  <c r="DD11" i="5"/>
  <c r="BR11" i="5"/>
  <c r="BP11" i="5"/>
  <c r="BN11" i="5"/>
  <c r="BL11" i="5"/>
  <c r="BJ11" i="5"/>
  <c r="BH11" i="5"/>
  <c r="BF11" i="5"/>
  <c r="BD11" i="5"/>
  <c r="BB11" i="5"/>
  <c r="AZ11" i="5"/>
  <c r="AX11" i="5"/>
  <c r="AV11" i="5"/>
  <c r="AT11" i="5"/>
  <c r="AR11" i="5"/>
  <c r="AP11" i="5"/>
  <c r="AN11" i="5"/>
  <c r="AL11" i="5"/>
  <c r="AJ11" i="5"/>
  <c r="AH11" i="5"/>
  <c r="AF11" i="5"/>
  <c r="AD11" i="5"/>
  <c r="AB11" i="5"/>
  <c r="Z11" i="5"/>
  <c r="X11" i="5"/>
  <c r="V11" i="5"/>
  <c r="T11" i="5"/>
  <c r="R11" i="5"/>
  <c r="P11" i="5"/>
  <c r="N11" i="5"/>
  <c r="ER10" i="5"/>
  <c r="EP10" i="5"/>
  <c r="EN10" i="5"/>
  <c r="EL10" i="5"/>
  <c r="EJ10" i="5"/>
  <c r="EH10" i="5"/>
  <c r="EF10" i="5"/>
  <c r="ED10" i="5"/>
  <c r="EB10" i="5"/>
  <c r="DZ10" i="5"/>
  <c r="DX10" i="5"/>
  <c r="DV10" i="5"/>
  <c r="DT10" i="5"/>
  <c r="DR10" i="5"/>
  <c r="DP10" i="5"/>
  <c r="DN10" i="5"/>
  <c r="DL10" i="5"/>
  <c r="DJ10" i="5"/>
  <c r="DH10" i="5"/>
  <c r="DF10" i="5"/>
  <c r="DD10" i="5"/>
  <c r="BR10" i="5"/>
  <c r="BP10" i="5"/>
  <c r="BN10" i="5"/>
  <c r="BL10" i="5"/>
  <c r="BJ10" i="5"/>
  <c r="BH10" i="5"/>
  <c r="BF10" i="5"/>
  <c r="BD10" i="5"/>
  <c r="BB10" i="5"/>
  <c r="AZ10" i="5"/>
  <c r="AX10" i="5"/>
  <c r="AV10" i="5"/>
  <c r="AT10" i="5"/>
  <c r="AR10" i="5"/>
  <c r="AP10" i="5"/>
  <c r="AN10" i="5"/>
  <c r="AL10" i="5"/>
  <c r="AJ10" i="5"/>
  <c r="AH10" i="5"/>
  <c r="AF10" i="5"/>
  <c r="AD10" i="5"/>
  <c r="AB10" i="5"/>
  <c r="Z10" i="5"/>
  <c r="X10" i="5"/>
  <c r="V10" i="5"/>
  <c r="T10" i="5"/>
  <c r="R10" i="5"/>
  <c r="P10" i="5"/>
  <c r="N10" i="5"/>
  <c r="ER9" i="5"/>
  <c r="EP9" i="5"/>
  <c r="EN9" i="5"/>
  <c r="EL9" i="5"/>
  <c r="EJ9" i="5"/>
  <c r="EH9" i="5"/>
  <c r="EF9" i="5"/>
  <c r="ED9" i="5"/>
  <c r="EB9" i="5"/>
  <c r="DZ9" i="5"/>
  <c r="DX9" i="5"/>
  <c r="DV9" i="5"/>
  <c r="DT9" i="5"/>
  <c r="DR9" i="5"/>
  <c r="DP9" i="5"/>
  <c r="DN9" i="5"/>
  <c r="DL9" i="5"/>
  <c r="DJ9" i="5"/>
  <c r="DH9" i="5"/>
  <c r="DF9" i="5"/>
  <c r="DD9" i="5"/>
  <c r="BR9" i="5"/>
  <c r="BP9" i="5"/>
  <c r="BN9" i="5"/>
  <c r="BL9" i="5"/>
  <c r="BJ9" i="5"/>
  <c r="BH9" i="5"/>
  <c r="BF9" i="5"/>
  <c r="BD9" i="5"/>
  <c r="BB9" i="5"/>
  <c r="AZ9" i="5"/>
  <c r="AX9" i="5"/>
  <c r="AV9" i="5"/>
  <c r="AT9" i="5"/>
  <c r="AR9" i="5"/>
  <c r="AP9" i="5"/>
  <c r="AN9" i="5"/>
  <c r="AL9" i="5"/>
  <c r="AJ9" i="5"/>
  <c r="AH9" i="5"/>
  <c r="AF9" i="5"/>
  <c r="AD9" i="5"/>
  <c r="AB9" i="5"/>
  <c r="Z9" i="5"/>
  <c r="X9" i="5"/>
  <c r="V9" i="5"/>
  <c r="T9" i="5"/>
  <c r="R9" i="5"/>
  <c r="P9" i="5"/>
  <c r="N9" i="5"/>
  <c r="ER8" i="5"/>
  <c r="EP8" i="5"/>
  <c r="EN8" i="5"/>
  <c r="EL8" i="5"/>
  <c r="EJ8" i="5"/>
  <c r="EH8" i="5"/>
  <c r="EF8" i="5"/>
  <c r="ED8" i="5"/>
  <c r="EB8" i="5"/>
  <c r="DZ8" i="5"/>
  <c r="DX8" i="5"/>
  <c r="DV8" i="5"/>
  <c r="DT8" i="5"/>
  <c r="DR8" i="5"/>
  <c r="DP8" i="5"/>
  <c r="DN8" i="5"/>
  <c r="DL8" i="5"/>
  <c r="DJ8" i="5"/>
  <c r="DH8" i="5"/>
  <c r="DF8" i="5"/>
  <c r="DD8" i="5"/>
  <c r="BR8" i="5"/>
  <c r="BP8" i="5"/>
  <c r="BN8" i="5"/>
  <c r="BL8" i="5"/>
  <c r="BJ8" i="5"/>
  <c r="BH8" i="5"/>
  <c r="BF8" i="5"/>
  <c r="BD8" i="5"/>
  <c r="BB8" i="5"/>
  <c r="AZ8" i="5"/>
  <c r="AX8" i="5"/>
  <c r="AV8" i="5"/>
  <c r="AT8" i="5"/>
  <c r="AR8" i="5"/>
  <c r="AP8" i="5"/>
  <c r="AN8" i="5"/>
  <c r="AL8" i="5"/>
  <c r="AJ8" i="5"/>
  <c r="AH8" i="5"/>
  <c r="AF8" i="5"/>
  <c r="AD8" i="5"/>
  <c r="AB8" i="5"/>
  <c r="Z8" i="5"/>
  <c r="X8" i="5"/>
  <c r="V8" i="5"/>
  <c r="T8" i="5"/>
  <c r="R8" i="5"/>
  <c r="P8" i="5"/>
  <c r="N8" i="5"/>
  <c r="ER7" i="5"/>
  <c r="EP7" i="5"/>
  <c r="EN7" i="5"/>
  <c r="EL7" i="5"/>
  <c r="EJ7" i="5"/>
  <c r="EH7" i="5"/>
  <c r="EF7" i="5"/>
  <c r="ED7" i="5"/>
  <c r="EB7" i="5"/>
  <c r="DZ7" i="5"/>
  <c r="DX7" i="5"/>
  <c r="DV7" i="5"/>
  <c r="DT7" i="5"/>
  <c r="DR7" i="5"/>
  <c r="DP7" i="5"/>
  <c r="DN7" i="5"/>
  <c r="DL7" i="5"/>
  <c r="DJ7" i="5"/>
  <c r="DH7" i="5"/>
  <c r="DF7" i="5"/>
  <c r="DD7" i="5"/>
  <c r="BR7" i="5"/>
  <c r="BP7" i="5"/>
  <c r="BN7" i="5"/>
  <c r="BL7" i="5"/>
  <c r="BJ7" i="5"/>
  <c r="BH7" i="5"/>
  <c r="BF7" i="5"/>
  <c r="BD7" i="5"/>
  <c r="BB7" i="5"/>
  <c r="AZ7" i="5"/>
  <c r="AX7" i="5"/>
  <c r="AV7" i="5"/>
  <c r="AT7" i="5"/>
  <c r="AR7" i="5"/>
  <c r="AP7" i="5"/>
  <c r="AN7" i="5"/>
  <c r="AL7" i="5"/>
  <c r="AJ7" i="5"/>
  <c r="AH7" i="5"/>
  <c r="AF7" i="5"/>
  <c r="AD7" i="5"/>
  <c r="AB7" i="5"/>
  <c r="Z7" i="5"/>
  <c r="X7" i="5"/>
  <c r="V7" i="5"/>
  <c r="T7" i="5"/>
  <c r="R7" i="5"/>
  <c r="P7" i="5"/>
  <c r="N7" i="5"/>
  <c r="ER6" i="5"/>
  <c r="EP6" i="5"/>
  <c r="EN6" i="5"/>
  <c r="EL6" i="5"/>
  <c r="EJ6" i="5"/>
  <c r="EH6" i="5"/>
  <c r="EF6" i="5"/>
  <c r="ED6" i="5"/>
  <c r="EB6" i="5"/>
  <c r="DZ6" i="5"/>
  <c r="DX6" i="5"/>
  <c r="DV6" i="5"/>
  <c r="DT6" i="5"/>
  <c r="DR6" i="5"/>
  <c r="DP6" i="5"/>
  <c r="DN6" i="5"/>
  <c r="DL6" i="5"/>
  <c r="DJ6" i="5"/>
  <c r="DH6" i="5"/>
  <c r="DF6" i="5"/>
  <c r="DD6" i="5"/>
  <c r="BR6" i="5"/>
  <c r="BP6" i="5"/>
  <c r="BN6" i="5"/>
  <c r="BL6" i="5"/>
  <c r="BJ6" i="5"/>
  <c r="BH6" i="5"/>
  <c r="BF6" i="5"/>
  <c r="BD6" i="5"/>
  <c r="BB6" i="5"/>
  <c r="AZ6" i="5"/>
  <c r="AX6" i="5"/>
  <c r="AV6" i="5"/>
  <c r="AT6" i="5"/>
  <c r="AR6" i="5"/>
  <c r="AP6" i="5"/>
  <c r="AN6" i="5"/>
  <c r="AL6" i="5"/>
  <c r="AJ6" i="5"/>
  <c r="AH6" i="5"/>
  <c r="AF6" i="5"/>
  <c r="AD6" i="5"/>
  <c r="AB6" i="5"/>
  <c r="Z6" i="5"/>
  <c r="X6" i="5"/>
  <c r="V6" i="5"/>
  <c r="T6" i="5"/>
  <c r="R6" i="5"/>
  <c r="P6" i="5"/>
  <c r="N6" i="5"/>
  <c r="ER5" i="5"/>
  <c r="EP5" i="5"/>
  <c r="EN5" i="5"/>
  <c r="EL5" i="5"/>
  <c r="EJ5" i="5"/>
  <c r="EH5" i="5"/>
  <c r="EF5" i="5"/>
  <c r="ED5" i="5"/>
  <c r="EB5" i="5"/>
  <c r="DZ5" i="5"/>
  <c r="DX5" i="5"/>
  <c r="DV5" i="5"/>
  <c r="DT5" i="5"/>
  <c r="DR5" i="5"/>
  <c r="DP5" i="5"/>
  <c r="DN5" i="5"/>
  <c r="DL5" i="5"/>
  <c r="DJ5" i="5"/>
  <c r="DH5" i="5"/>
  <c r="DF5" i="5"/>
  <c r="DD5" i="5"/>
  <c r="BR5" i="5"/>
  <c r="BP5" i="5"/>
  <c r="BN5" i="5"/>
  <c r="BL5" i="5"/>
  <c r="BJ5" i="5"/>
  <c r="BH5" i="5"/>
  <c r="BF5" i="5"/>
  <c r="BD5" i="5"/>
  <c r="BB5" i="5"/>
  <c r="AZ5" i="5"/>
  <c r="AX5" i="5"/>
  <c r="AV5" i="5"/>
  <c r="AT5" i="5"/>
  <c r="AR5" i="5"/>
  <c r="AP5" i="5"/>
  <c r="AN5" i="5"/>
  <c r="AL5" i="5"/>
  <c r="AJ5" i="5"/>
  <c r="AH5" i="5"/>
  <c r="AF5" i="5"/>
  <c r="AD5" i="5"/>
  <c r="AB5" i="5"/>
  <c r="Z5" i="5"/>
  <c r="X5" i="5"/>
  <c r="V5" i="5"/>
  <c r="T5" i="5"/>
  <c r="R5" i="5"/>
  <c r="P5" i="5"/>
  <c r="N5" i="5"/>
  <c r="ER4" i="5"/>
  <c r="EP4" i="5"/>
  <c r="EN4" i="5"/>
  <c r="EL4" i="5"/>
  <c r="EJ4" i="5"/>
  <c r="EH4" i="5"/>
  <c r="EF4" i="5"/>
  <c r="ED4" i="5"/>
  <c r="EB4" i="5"/>
  <c r="DZ4" i="5"/>
  <c r="DX4" i="5"/>
  <c r="DV4" i="5"/>
  <c r="DT4" i="5"/>
  <c r="DR4" i="5"/>
  <c r="DP4" i="5"/>
  <c r="DN4" i="5"/>
  <c r="DL4" i="5"/>
  <c r="DJ4" i="5"/>
  <c r="DH4" i="5"/>
  <c r="DF4" i="5"/>
  <c r="DD4" i="5"/>
  <c r="BR4" i="5"/>
  <c r="BP4" i="5"/>
  <c r="BN4" i="5"/>
  <c r="BL4" i="5"/>
  <c r="BJ4" i="5"/>
  <c r="BH4" i="5"/>
  <c r="BF4" i="5"/>
  <c r="BD4" i="5"/>
  <c r="BB4" i="5"/>
  <c r="AZ4" i="5"/>
  <c r="AX4" i="5"/>
  <c r="AV4" i="5"/>
  <c r="AT4" i="5"/>
  <c r="AR4" i="5"/>
  <c r="AP4" i="5"/>
  <c r="AN4" i="5"/>
  <c r="AL4" i="5"/>
  <c r="AJ4" i="5"/>
  <c r="AH4" i="5"/>
  <c r="AF4" i="5"/>
  <c r="AD4" i="5"/>
  <c r="AB4" i="5"/>
  <c r="Z4" i="5"/>
  <c r="X4" i="5"/>
  <c r="V4" i="5"/>
  <c r="T4" i="5"/>
  <c r="R4" i="5"/>
  <c r="P4" i="5"/>
  <c r="N4" i="5"/>
  <c r="ER3" i="5"/>
  <c r="EP3" i="5"/>
  <c r="EN3" i="5"/>
  <c r="EL3" i="5"/>
  <c r="EJ3" i="5"/>
  <c r="EH3" i="5"/>
  <c r="EF3" i="5"/>
  <c r="ED3" i="5"/>
  <c r="EB3" i="5"/>
  <c r="DZ3" i="5"/>
  <c r="DX3" i="5"/>
  <c r="DV3" i="5"/>
  <c r="DT3" i="5"/>
  <c r="DR3" i="5"/>
  <c r="DP3" i="5"/>
  <c r="DN3" i="5"/>
  <c r="DL3" i="5"/>
  <c r="DJ3" i="5"/>
  <c r="DH3" i="5"/>
  <c r="DF3" i="5"/>
  <c r="DD3" i="5"/>
  <c r="BR3" i="5"/>
  <c r="BP3" i="5"/>
  <c r="BN3" i="5"/>
  <c r="BL3" i="5"/>
  <c r="BJ3" i="5"/>
  <c r="BH3" i="5"/>
  <c r="BF3" i="5"/>
  <c r="BD3" i="5"/>
  <c r="BB3" i="5"/>
  <c r="AZ3" i="5"/>
  <c r="AX3" i="5"/>
  <c r="AV3" i="5"/>
  <c r="AT3" i="5"/>
  <c r="AR3" i="5"/>
  <c r="AP3" i="5"/>
  <c r="AN3" i="5"/>
  <c r="AL3" i="5"/>
  <c r="AJ3" i="5"/>
  <c r="AH3" i="5"/>
  <c r="AF3" i="5"/>
  <c r="AD3" i="5"/>
  <c r="AB3" i="5"/>
  <c r="Z3" i="5"/>
  <c r="X3" i="5"/>
  <c r="V3" i="5"/>
  <c r="T3" i="5"/>
  <c r="R3" i="5"/>
  <c r="P3" i="5"/>
  <c r="N3" i="5"/>
  <c r="ER2" i="5"/>
  <c r="EP2" i="5"/>
  <c r="EN2" i="5"/>
  <c r="EL2" i="5"/>
  <c r="EJ2" i="5"/>
  <c r="EH2" i="5"/>
  <c r="EF2" i="5"/>
  <c r="ED2" i="5"/>
  <c r="EB2" i="5"/>
  <c r="DZ2" i="5"/>
  <c r="DX2" i="5"/>
  <c r="DV2" i="5"/>
  <c r="DT2" i="5"/>
  <c r="DR2" i="5"/>
  <c r="DP2" i="5"/>
  <c r="DN2" i="5"/>
  <c r="DL2" i="5"/>
  <c r="DJ2" i="5"/>
  <c r="DH2" i="5"/>
  <c r="DF2" i="5"/>
  <c r="DD2" i="5"/>
  <c r="BR2" i="5"/>
  <c r="BP2" i="5"/>
  <c r="BN2" i="5"/>
  <c r="BL2" i="5"/>
  <c r="BJ2" i="5"/>
  <c r="BH2" i="5"/>
  <c r="BF2" i="5"/>
  <c r="BD2" i="5"/>
  <c r="BB2" i="5"/>
  <c r="AZ2" i="5"/>
  <c r="AX2" i="5"/>
  <c r="AV2" i="5"/>
  <c r="AT2" i="5"/>
  <c r="AR2" i="5"/>
  <c r="AP2" i="5"/>
  <c r="AN2" i="5"/>
  <c r="AL2" i="5"/>
  <c r="AJ2" i="5"/>
  <c r="AH2" i="5"/>
  <c r="AF2" i="5"/>
  <c r="AD2" i="5"/>
  <c r="AB2" i="5"/>
  <c r="Z2" i="5"/>
  <c r="X2" i="5"/>
  <c r="V2" i="5"/>
  <c r="T2" i="5"/>
  <c r="R2" i="5"/>
  <c r="P2" i="5"/>
  <c r="N2" i="5"/>
  <c r="G630" i="5"/>
  <c r="G629" i="5"/>
  <c r="G628" i="5"/>
  <c r="I610" i="5"/>
  <c r="J610" i="5" s="1"/>
  <c r="I608" i="5"/>
  <c r="J608" i="5" s="1"/>
  <c r="I607" i="5"/>
  <c r="J607" i="5" s="1"/>
  <c r="G607" i="5"/>
  <c r="I606" i="5"/>
  <c r="J606" i="5" s="1"/>
  <c r="G606" i="5"/>
  <c r="I605" i="5"/>
  <c r="J605" i="5" s="1"/>
  <c r="I604" i="5"/>
  <c r="J604" i="5" s="1"/>
  <c r="G604" i="5"/>
  <c r="I603" i="5"/>
  <c r="J603" i="5" s="1"/>
  <c r="G603" i="5"/>
  <c r="I602" i="5"/>
  <c r="J602" i="5" s="1"/>
  <c r="G602" i="5"/>
  <c r="I601" i="5"/>
  <c r="J601" i="5" s="1"/>
  <c r="I600" i="5"/>
  <c r="J600" i="5" s="1"/>
  <c r="I599" i="5"/>
  <c r="J599" i="5" s="1"/>
  <c r="I598" i="5"/>
  <c r="J598" i="5" s="1"/>
  <c r="I597" i="5"/>
  <c r="J597" i="5" s="1"/>
  <c r="I596" i="5"/>
  <c r="J596" i="5" s="1"/>
  <c r="I595" i="5"/>
  <c r="J595" i="5" s="1"/>
  <c r="I594" i="5"/>
  <c r="J594" i="5" s="1"/>
  <c r="I593" i="5"/>
  <c r="J593" i="5" s="1"/>
  <c r="I592" i="5"/>
  <c r="J592" i="5" s="1"/>
  <c r="I591" i="5"/>
  <c r="J591" i="5" s="1"/>
  <c r="I590" i="5"/>
  <c r="J590" i="5" s="1"/>
  <c r="I589" i="5"/>
  <c r="J589" i="5" s="1"/>
  <c r="I588" i="5"/>
  <c r="J588" i="5" s="1"/>
  <c r="I587" i="5"/>
  <c r="J587" i="5" s="1"/>
  <c r="I586" i="5"/>
  <c r="J586" i="5" s="1"/>
  <c r="I585" i="5"/>
  <c r="J585" i="5" s="1"/>
  <c r="I584" i="5"/>
  <c r="J584" i="5" s="1"/>
  <c r="I583" i="5"/>
  <c r="J583" i="5" s="1"/>
  <c r="G583" i="5"/>
  <c r="I582" i="5"/>
  <c r="J582" i="5" s="1"/>
  <c r="G582" i="5"/>
  <c r="I581" i="5"/>
  <c r="J581" i="5" s="1"/>
  <c r="G581" i="5"/>
  <c r="G580" i="5"/>
  <c r="I579" i="5"/>
  <c r="J579" i="5" s="1"/>
  <c r="G579" i="5"/>
  <c r="I578" i="5"/>
  <c r="J578" i="5" s="1"/>
  <c r="G578" i="5"/>
  <c r="I577" i="5"/>
  <c r="J577" i="5" s="1"/>
  <c r="G577" i="5"/>
  <c r="I576" i="5"/>
  <c r="J576" i="5" s="1"/>
  <c r="G576" i="5"/>
  <c r="I575" i="5"/>
  <c r="J575" i="5" s="1"/>
  <c r="G575" i="5"/>
  <c r="I574" i="5"/>
  <c r="J574" i="5" s="1"/>
  <c r="G574" i="5"/>
  <c r="I573" i="5"/>
  <c r="J573" i="5" s="1"/>
  <c r="G573" i="5"/>
  <c r="I572" i="5"/>
  <c r="J572" i="5" s="1"/>
  <c r="G572" i="5"/>
  <c r="I571" i="5"/>
  <c r="J571" i="5" s="1"/>
  <c r="G571" i="5"/>
  <c r="I570" i="5"/>
  <c r="J570" i="5" s="1"/>
  <c r="G570" i="5"/>
  <c r="I569" i="5"/>
  <c r="J569" i="5" s="1"/>
  <c r="G569" i="5"/>
  <c r="I568" i="5"/>
  <c r="J568" i="5" s="1"/>
  <c r="G568" i="5"/>
  <c r="I567" i="5"/>
  <c r="J567" i="5" s="1"/>
  <c r="G567" i="5"/>
  <c r="G566" i="5"/>
  <c r="H541" i="5"/>
  <c r="J541" i="5" s="1"/>
  <c r="H540" i="5"/>
  <c r="J540" i="5" s="1"/>
  <c r="H539" i="5"/>
  <c r="J539" i="5" s="1"/>
  <c r="H538" i="5"/>
  <c r="J538" i="5" s="1"/>
  <c r="H537" i="5"/>
  <c r="J537" i="5" s="1"/>
  <c r="H536" i="5"/>
  <c r="J536" i="5" s="1"/>
  <c r="H535" i="5"/>
  <c r="J535" i="5" s="1"/>
  <c r="H534" i="5"/>
  <c r="J534" i="5" s="1"/>
  <c r="H533" i="5"/>
  <c r="J533" i="5" s="1"/>
  <c r="H532" i="5"/>
  <c r="J532" i="5" s="1"/>
  <c r="H531" i="5"/>
  <c r="J531" i="5" s="1"/>
  <c r="H530" i="5"/>
  <c r="J530" i="5" s="1"/>
  <c r="I529" i="5"/>
  <c r="J529" i="5" s="1"/>
  <c r="I528" i="5"/>
  <c r="J528" i="5" s="1"/>
  <c r="I527" i="5"/>
  <c r="J527" i="5" s="1"/>
  <c r="I526" i="5"/>
  <c r="J526" i="5" s="1"/>
  <c r="H521" i="5"/>
  <c r="J521" i="5" s="1"/>
  <c r="H520" i="5"/>
  <c r="J520" i="5" s="1"/>
  <c r="H519" i="5"/>
  <c r="J519" i="5" s="1"/>
  <c r="G518" i="5"/>
  <c r="G517" i="5"/>
  <c r="G516" i="5"/>
  <c r="I515" i="5"/>
  <c r="J515" i="5" s="1"/>
  <c r="G515" i="5"/>
  <c r="I514" i="5"/>
  <c r="J514" i="5" s="1"/>
  <c r="G514" i="5"/>
  <c r="I513" i="5"/>
  <c r="J513" i="5" s="1"/>
  <c r="G513" i="5"/>
  <c r="I512" i="5"/>
  <c r="J512" i="5" s="1"/>
  <c r="G512" i="5"/>
  <c r="I511" i="5"/>
  <c r="J511" i="5" s="1"/>
  <c r="G511" i="5"/>
  <c r="I510" i="5"/>
  <c r="J510" i="5" s="1"/>
  <c r="G510" i="5"/>
  <c r="I509" i="5"/>
  <c r="J509" i="5" s="1"/>
  <c r="G509" i="5"/>
  <c r="I508" i="5"/>
  <c r="J508" i="5" s="1"/>
  <c r="G508" i="5"/>
  <c r="I507" i="5"/>
  <c r="J507" i="5" s="1"/>
  <c r="G507" i="5"/>
  <c r="I506" i="5"/>
  <c r="J506" i="5" s="1"/>
  <c r="G506" i="5"/>
  <c r="I505" i="5"/>
  <c r="J505" i="5" s="1"/>
  <c r="G505" i="5"/>
  <c r="I504" i="5"/>
  <c r="J504" i="5" s="1"/>
  <c r="G504" i="5"/>
  <c r="I499" i="5"/>
  <c r="J499" i="5" s="1"/>
  <c r="I498" i="5"/>
  <c r="J498" i="5" s="1"/>
  <c r="I497" i="5"/>
  <c r="J497" i="5" s="1"/>
  <c r="I496" i="5"/>
  <c r="J496" i="5" s="1"/>
  <c r="I494" i="5"/>
  <c r="J494" i="5" s="1"/>
  <c r="I493" i="5"/>
  <c r="J493" i="5" s="1"/>
  <c r="I492" i="5"/>
  <c r="J492" i="5" s="1"/>
  <c r="I491" i="5"/>
  <c r="J491" i="5" s="1"/>
  <c r="I489" i="5"/>
  <c r="J489" i="5" s="1"/>
  <c r="I488" i="5"/>
  <c r="J488" i="5" s="1"/>
  <c r="I487" i="5"/>
  <c r="J487" i="5" s="1"/>
  <c r="I486" i="5"/>
  <c r="J486" i="5" s="1"/>
  <c r="I484" i="5"/>
  <c r="J484" i="5" s="1"/>
  <c r="G484" i="5"/>
  <c r="I483" i="5"/>
  <c r="J483" i="5" s="1"/>
  <c r="G483" i="5"/>
  <c r="I482" i="5"/>
  <c r="J482" i="5" s="1"/>
  <c r="G482" i="5"/>
  <c r="G481" i="5"/>
  <c r="I480" i="5"/>
  <c r="J480" i="5" s="1"/>
  <c r="G480" i="5"/>
  <c r="I479" i="5"/>
  <c r="J479" i="5" s="1"/>
  <c r="G479" i="5"/>
  <c r="G478" i="5"/>
  <c r="G477" i="5"/>
  <c r="G476" i="5"/>
  <c r="I475" i="5"/>
  <c r="J475" i="5" s="1"/>
  <c r="G475" i="5"/>
  <c r="I474" i="5"/>
  <c r="J474" i="5" s="1"/>
  <c r="G474" i="5"/>
  <c r="I473" i="5"/>
  <c r="J473" i="5" s="1"/>
  <c r="G473" i="5"/>
  <c r="I472" i="5"/>
  <c r="J472" i="5" s="1"/>
  <c r="G472" i="5"/>
  <c r="I471" i="5"/>
  <c r="J471" i="5" s="1"/>
  <c r="G471" i="5"/>
  <c r="G470" i="5"/>
  <c r="G469" i="5"/>
  <c r="G468" i="5"/>
  <c r="H467" i="5"/>
  <c r="I467" i="5"/>
  <c r="G467" i="5"/>
  <c r="H466" i="5"/>
  <c r="I466" i="5"/>
  <c r="G466" i="5"/>
  <c r="H465" i="5"/>
  <c r="I465" i="5"/>
  <c r="G465" i="5"/>
  <c r="H464" i="5"/>
  <c r="I464" i="5"/>
  <c r="H463" i="5"/>
  <c r="I463" i="5"/>
  <c r="H462" i="5"/>
  <c r="I462" i="5"/>
  <c r="H461" i="5"/>
  <c r="I461" i="5"/>
  <c r="J461" i="5" s="1"/>
  <c r="H460" i="5"/>
  <c r="I460" i="5"/>
  <c r="G460" i="5"/>
  <c r="H459" i="5"/>
  <c r="I459" i="5"/>
  <c r="G459" i="5"/>
  <c r="H458" i="5"/>
  <c r="I458" i="5"/>
  <c r="J458" i="5" s="1"/>
  <c r="G458" i="5"/>
  <c r="H457" i="5"/>
  <c r="I457" i="5"/>
  <c r="G457" i="5"/>
  <c r="H456" i="5"/>
  <c r="I456" i="5"/>
  <c r="G456" i="5"/>
  <c r="H455" i="5"/>
  <c r="I455" i="5"/>
  <c r="G455" i="5"/>
  <c r="H454" i="5"/>
  <c r="I454" i="5"/>
  <c r="G454" i="5"/>
  <c r="H453" i="5"/>
  <c r="I453" i="5"/>
  <c r="G453" i="5"/>
  <c r="H452" i="5"/>
  <c r="I452" i="5"/>
  <c r="G452" i="5"/>
  <c r="H451" i="5"/>
  <c r="I451" i="5"/>
  <c r="G451" i="5"/>
  <c r="H450" i="5"/>
  <c r="I450" i="5"/>
  <c r="J450" i="5" s="1"/>
  <c r="G450" i="5"/>
  <c r="H449" i="5"/>
  <c r="I449" i="5"/>
  <c r="G449" i="5"/>
  <c r="H448" i="5"/>
  <c r="I448" i="5"/>
  <c r="G448" i="5"/>
  <c r="H447" i="5"/>
  <c r="I447" i="5"/>
  <c r="G447" i="5"/>
  <c r="H446" i="5"/>
  <c r="I446" i="5"/>
  <c r="H445" i="5"/>
  <c r="I445" i="5"/>
  <c r="H444" i="5"/>
  <c r="I444" i="5"/>
  <c r="J444" i="5" s="1"/>
  <c r="H443" i="5"/>
  <c r="I443" i="5"/>
  <c r="H442" i="5"/>
  <c r="I442" i="5"/>
  <c r="H441" i="5"/>
  <c r="I441" i="5"/>
  <c r="H440" i="5"/>
  <c r="I440" i="5"/>
  <c r="J440" i="5" s="1"/>
  <c r="H439" i="5"/>
  <c r="I439" i="5"/>
  <c r="H438" i="5"/>
  <c r="I438" i="5"/>
  <c r="I434" i="5"/>
  <c r="J434" i="5" s="1"/>
  <c r="I433" i="5"/>
  <c r="J433" i="5" s="1"/>
  <c r="I432" i="5"/>
  <c r="J432" i="5" s="1"/>
  <c r="I431" i="5"/>
  <c r="J431" i="5" s="1"/>
  <c r="G431" i="5"/>
  <c r="I430" i="5"/>
  <c r="J430" i="5" s="1"/>
  <c r="G430" i="5"/>
  <c r="I429" i="5"/>
  <c r="J429" i="5" s="1"/>
  <c r="G429" i="5"/>
  <c r="I428" i="5"/>
  <c r="J428" i="5" s="1"/>
  <c r="G428" i="5"/>
  <c r="I427" i="5"/>
  <c r="J427" i="5" s="1"/>
  <c r="G427" i="5"/>
  <c r="I426" i="5"/>
  <c r="J426" i="5" s="1"/>
  <c r="I425" i="5"/>
  <c r="J425" i="5" s="1"/>
  <c r="I424" i="5"/>
  <c r="J424" i="5" s="1"/>
  <c r="I423" i="5"/>
  <c r="J423" i="5" s="1"/>
  <c r="I422" i="5"/>
  <c r="J422" i="5" s="1"/>
  <c r="H421" i="5"/>
  <c r="I421" i="5"/>
  <c r="J421" i="5" s="1"/>
  <c r="G421" i="5"/>
  <c r="H420" i="5"/>
  <c r="I420" i="5"/>
  <c r="G420" i="5"/>
  <c r="H419" i="5"/>
  <c r="I419" i="5"/>
  <c r="G419" i="5"/>
  <c r="H418" i="5"/>
  <c r="I418" i="5"/>
  <c r="G418" i="5"/>
  <c r="H417" i="5"/>
  <c r="I417" i="5"/>
  <c r="G417" i="5"/>
  <c r="H416" i="5"/>
  <c r="I416" i="5"/>
  <c r="G416" i="5"/>
  <c r="H415" i="5"/>
  <c r="I415" i="5"/>
  <c r="H414" i="5"/>
  <c r="I414" i="5"/>
  <c r="H413" i="5"/>
  <c r="I413" i="5"/>
  <c r="H412" i="5"/>
  <c r="I412" i="5"/>
  <c r="J412" i="5" s="1"/>
  <c r="H411" i="5"/>
  <c r="I411" i="5"/>
  <c r="H410" i="5"/>
  <c r="I410" i="5"/>
  <c r="H407" i="5"/>
  <c r="J407" i="5" s="1"/>
  <c r="H406" i="5"/>
  <c r="J406" i="5" s="1"/>
  <c r="H405" i="5"/>
  <c r="J405" i="5" s="1"/>
  <c r="H404" i="5"/>
  <c r="J404" i="5" s="1"/>
  <c r="H403" i="5"/>
  <c r="J403" i="5" s="1"/>
  <c r="H402" i="5"/>
  <c r="J402" i="5" s="1"/>
  <c r="H401" i="5"/>
  <c r="J401" i="5" s="1"/>
  <c r="H400" i="5"/>
  <c r="J400" i="5" s="1"/>
  <c r="H399" i="5"/>
  <c r="J399" i="5" s="1"/>
  <c r="G397" i="5"/>
  <c r="I389" i="5"/>
  <c r="I381" i="5"/>
  <c r="I379" i="5"/>
  <c r="J379" i="5" s="1"/>
  <c r="H378" i="5"/>
  <c r="J378" i="5" s="1"/>
  <c r="H377" i="5"/>
  <c r="J377" i="5" s="1"/>
  <c r="G374" i="5"/>
  <c r="I371" i="5"/>
  <c r="J371" i="5" s="1"/>
  <c r="I370" i="5"/>
  <c r="J370" i="5" s="1"/>
  <c r="I369" i="5"/>
  <c r="J369" i="5" s="1"/>
  <c r="G369" i="5"/>
  <c r="I368" i="5"/>
  <c r="J368" i="5" s="1"/>
  <c r="G368" i="5"/>
  <c r="I367" i="5"/>
  <c r="J367" i="5" s="1"/>
  <c r="G367" i="5"/>
  <c r="I365" i="5"/>
  <c r="J365" i="5" s="1"/>
  <c r="I363" i="5"/>
  <c r="J363" i="5" s="1"/>
  <c r="I361" i="5"/>
  <c r="J361" i="5" s="1"/>
  <c r="I359" i="5"/>
  <c r="J359" i="5" s="1"/>
  <c r="I357" i="5"/>
  <c r="J357" i="5" s="1"/>
  <c r="I355" i="5"/>
  <c r="J355" i="5" s="1"/>
  <c r="I353" i="5"/>
  <c r="J353" i="5" s="1"/>
  <c r="I351" i="5"/>
  <c r="J351" i="5" s="1"/>
  <c r="I349" i="5"/>
  <c r="J349" i="5" s="1"/>
  <c r="G347" i="5"/>
  <c r="G345" i="5"/>
  <c r="G344" i="5"/>
  <c r="G343" i="5"/>
  <c r="I342" i="5"/>
  <c r="J342" i="5" s="1"/>
  <c r="G342" i="5"/>
  <c r="I341" i="5"/>
  <c r="J341" i="5" s="1"/>
  <c r="G341" i="5"/>
  <c r="I340" i="5"/>
  <c r="J340" i="5" s="1"/>
  <c r="G340" i="5"/>
  <c r="I339" i="5"/>
  <c r="J339" i="5" s="1"/>
  <c r="G339" i="5"/>
  <c r="G338" i="5"/>
  <c r="G337" i="5"/>
  <c r="I336" i="5"/>
  <c r="J336" i="5" s="1"/>
  <c r="G336" i="5"/>
  <c r="G335" i="5"/>
  <c r="I334" i="5"/>
  <c r="J334" i="5" s="1"/>
  <c r="G334" i="5"/>
  <c r="I333" i="5"/>
  <c r="J333" i="5" s="1"/>
  <c r="G333" i="5"/>
  <c r="I332" i="5"/>
  <c r="J332" i="5" s="1"/>
  <c r="G332" i="5"/>
  <c r="I331" i="5"/>
  <c r="J331" i="5" s="1"/>
  <c r="G331" i="5"/>
  <c r="H330" i="5"/>
  <c r="J330" i="5" s="1"/>
  <c r="H329" i="5"/>
  <c r="J329" i="5" s="1"/>
  <c r="H328" i="5"/>
  <c r="J328" i="5" s="1"/>
  <c r="H327" i="5"/>
  <c r="J327" i="5" s="1"/>
  <c r="H324" i="5"/>
  <c r="J324" i="5" s="1"/>
  <c r="H323" i="5"/>
  <c r="J323" i="5" s="1"/>
  <c r="H322" i="5"/>
  <c r="J322" i="5" s="1"/>
  <c r="H321" i="5"/>
  <c r="J321" i="5" s="1"/>
  <c r="H320" i="5"/>
  <c r="J320" i="5" s="1"/>
  <c r="I319" i="5"/>
  <c r="J319" i="5" s="1"/>
  <c r="I318" i="5"/>
  <c r="J318" i="5" s="1"/>
  <c r="I317" i="5"/>
  <c r="J317" i="5" s="1"/>
  <c r="I316" i="5"/>
  <c r="J316" i="5" s="1"/>
  <c r="I315" i="5"/>
  <c r="J315" i="5" s="1"/>
  <c r="I314" i="5"/>
  <c r="J314" i="5" s="1"/>
  <c r="H309" i="5"/>
  <c r="J309" i="5" s="1"/>
  <c r="G309" i="5"/>
  <c r="H308" i="5"/>
  <c r="J308" i="5" s="1"/>
  <c r="G308" i="5"/>
  <c r="H307" i="5"/>
  <c r="J307" i="5" s="1"/>
  <c r="G307" i="5"/>
  <c r="H306" i="5"/>
  <c r="J306" i="5" s="1"/>
  <c r="H305" i="5"/>
  <c r="J305" i="5" s="1"/>
  <c r="H304" i="5"/>
  <c r="J304" i="5" s="1"/>
  <c r="I303" i="5"/>
  <c r="J303" i="5" s="1"/>
  <c r="G303" i="5"/>
  <c r="I302" i="5"/>
  <c r="J302" i="5" s="1"/>
  <c r="G302" i="5"/>
  <c r="I301" i="5"/>
  <c r="J301" i="5" s="1"/>
  <c r="G301" i="5"/>
  <c r="I300" i="5"/>
  <c r="J300" i="5" s="1"/>
  <c r="G300" i="5"/>
  <c r="I299" i="5"/>
  <c r="J299" i="5" s="1"/>
  <c r="G299" i="5"/>
  <c r="I298" i="5"/>
  <c r="J298" i="5" s="1"/>
  <c r="G298" i="5"/>
  <c r="G297" i="5"/>
  <c r="H290" i="5"/>
  <c r="J290" i="5" s="1"/>
  <c r="H289" i="5"/>
  <c r="J289" i="5" s="1"/>
  <c r="G289" i="5"/>
  <c r="H288" i="5"/>
  <c r="J288" i="5" s="1"/>
  <c r="G288" i="5"/>
  <c r="H287" i="5"/>
  <c r="J287" i="5" s="1"/>
  <c r="G287" i="5"/>
  <c r="H286" i="5"/>
  <c r="J286" i="5" s="1"/>
  <c r="G286" i="5"/>
  <c r="H285" i="5"/>
  <c r="J285" i="5" s="1"/>
  <c r="G285" i="5"/>
  <c r="H284" i="5"/>
  <c r="J284" i="5" s="1"/>
  <c r="G284" i="5"/>
  <c r="H283" i="5"/>
  <c r="J283" i="5" s="1"/>
  <c r="G283" i="5"/>
  <c r="H282" i="5"/>
  <c r="J282" i="5" s="1"/>
  <c r="G282" i="5"/>
  <c r="H281" i="5"/>
  <c r="J281" i="5" s="1"/>
  <c r="G281" i="5"/>
  <c r="G280" i="5"/>
  <c r="G279" i="5"/>
  <c r="G278" i="5"/>
  <c r="G277" i="5"/>
  <c r="G276" i="5"/>
  <c r="G275" i="5"/>
  <c r="G274" i="5"/>
  <c r="G273" i="5"/>
  <c r="G272" i="5"/>
  <c r="H271" i="5"/>
  <c r="J271" i="5" s="1"/>
  <c r="G271" i="5"/>
  <c r="H270" i="5"/>
  <c r="J270" i="5" s="1"/>
  <c r="G270" i="5"/>
  <c r="H269" i="5"/>
  <c r="J269" i="5" s="1"/>
  <c r="G269" i="5"/>
  <c r="H268" i="5"/>
  <c r="J268" i="5" s="1"/>
  <c r="G268" i="5"/>
  <c r="H267" i="5"/>
  <c r="J267" i="5" s="1"/>
  <c r="G267" i="5"/>
  <c r="H266" i="5"/>
  <c r="J266" i="5" s="1"/>
  <c r="G266" i="5"/>
  <c r="H265" i="5"/>
  <c r="J265" i="5" s="1"/>
  <c r="G265" i="5"/>
  <c r="H264" i="5"/>
  <c r="J264" i="5" s="1"/>
  <c r="G264" i="5"/>
  <c r="H263" i="5"/>
  <c r="J263" i="5" s="1"/>
  <c r="G263" i="5"/>
  <c r="H262" i="5"/>
  <c r="J262" i="5" s="1"/>
  <c r="G262" i="5"/>
  <c r="H261" i="5"/>
  <c r="J261" i="5" s="1"/>
  <c r="G261" i="5"/>
  <c r="H260" i="5"/>
  <c r="J260" i="5" s="1"/>
  <c r="G260" i="5"/>
  <c r="H259" i="5"/>
  <c r="J259" i="5" s="1"/>
  <c r="G259" i="5"/>
  <c r="H258" i="5"/>
  <c r="J258" i="5" s="1"/>
  <c r="G258" i="5"/>
  <c r="H257" i="5"/>
  <c r="J257" i="5" s="1"/>
  <c r="G257" i="5"/>
  <c r="H256" i="5"/>
  <c r="J256" i="5" s="1"/>
  <c r="G256" i="5"/>
  <c r="H255" i="5"/>
  <c r="J255" i="5" s="1"/>
  <c r="G255" i="5"/>
  <c r="H254" i="5"/>
  <c r="J254" i="5" s="1"/>
  <c r="G254" i="5"/>
  <c r="H253" i="5"/>
  <c r="J253" i="5" s="1"/>
  <c r="G253" i="5"/>
  <c r="H252" i="5"/>
  <c r="J252" i="5" s="1"/>
  <c r="G252" i="5"/>
  <c r="H251" i="5"/>
  <c r="J251" i="5" s="1"/>
  <c r="G251" i="5"/>
  <c r="H250" i="5"/>
  <c r="J250" i="5" s="1"/>
  <c r="G250" i="5"/>
  <c r="H249" i="5"/>
  <c r="J249" i="5" s="1"/>
  <c r="G249" i="5"/>
  <c r="I248" i="5"/>
  <c r="J248" i="5" s="1"/>
  <c r="I247" i="5"/>
  <c r="J247" i="5" s="1"/>
  <c r="I246" i="5"/>
  <c r="J246" i="5" s="1"/>
  <c r="I245" i="5"/>
  <c r="J245" i="5" s="1"/>
  <c r="I244" i="5"/>
  <c r="J244" i="5" s="1"/>
  <c r="I243" i="5"/>
  <c r="J243" i="5" s="1"/>
  <c r="G243" i="5"/>
  <c r="I242" i="5"/>
  <c r="J242" i="5" s="1"/>
  <c r="G242" i="5"/>
  <c r="I241" i="5"/>
  <c r="J241" i="5" s="1"/>
  <c r="G241" i="5"/>
  <c r="I240" i="5"/>
  <c r="J240" i="5" s="1"/>
  <c r="G240" i="5"/>
  <c r="I239" i="5"/>
  <c r="J239" i="5" s="1"/>
  <c r="G239" i="5"/>
  <c r="I238" i="5"/>
  <c r="J238" i="5" s="1"/>
  <c r="G238" i="5"/>
  <c r="I237" i="5"/>
  <c r="J237" i="5" s="1"/>
  <c r="G237" i="5"/>
  <c r="I236" i="5"/>
  <c r="J236" i="5" s="1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H203" i="5"/>
  <c r="J203" i="5" s="1"/>
  <c r="G203" i="5"/>
  <c r="H202" i="5"/>
  <c r="J202" i="5" s="1"/>
  <c r="G202" i="5"/>
  <c r="H201" i="5"/>
  <c r="J201" i="5" s="1"/>
  <c r="G201" i="5"/>
  <c r="H200" i="5"/>
  <c r="J200" i="5" s="1"/>
  <c r="G200" i="5"/>
  <c r="H199" i="5"/>
  <c r="J199" i="5" s="1"/>
  <c r="G199" i="5"/>
  <c r="H198" i="5"/>
  <c r="J198" i="5" s="1"/>
  <c r="G198" i="5"/>
  <c r="H197" i="5"/>
  <c r="J197" i="5" s="1"/>
  <c r="G197" i="5"/>
  <c r="H196" i="5"/>
  <c r="J196" i="5" s="1"/>
  <c r="G196" i="5"/>
  <c r="H195" i="5"/>
  <c r="J195" i="5" s="1"/>
  <c r="H194" i="5"/>
  <c r="J194" i="5" s="1"/>
  <c r="H193" i="5"/>
  <c r="J193" i="5" s="1"/>
  <c r="H192" i="5"/>
  <c r="J192" i="5" s="1"/>
  <c r="H191" i="5"/>
  <c r="J191" i="5" s="1"/>
  <c r="H190" i="5"/>
  <c r="J190" i="5" s="1"/>
  <c r="H189" i="5"/>
  <c r="J189" i="5" s="1"/>
  <c r="G189" i="5"/>
  <c r="H188" i="5"/>
  <c r="J188" i="5" s="1"/>
  <c r="G188" i="5"/>
  <c r="H187" i="5"/>
  <c r="J187" i="5" s="1"/>
  <c r="G187" i="5"/>
  <c r="H186" i="5"/>
  <c r="J186" i="5" s="1"/>
  <c r="G186" i="5"/>
  <c r="G185" i="5"/>
  <c r="G184" i="5"/>
  <c r="G183" i="5"/>
  <c r="I182" i="5"/>
  <c r="J182" i="5" s="1"/>
  <c r="I181" i="5"/>
  <c r="J181" i="5" s="1"/>
  <c r="I180" i="5"/>
  <c r="J180" i="5" s="1"/>
  <c r="I179" i="5"/>
  <c r="J179" i="5" s="1"/>
  <c r="I178" i="5"/>
  <c r="J178" i="5" s="1"/>
  <c r="I177" i="5"/>
  <c r="J177" i="5" s="1"/>
  <c r="H176" i="5"/>
  <c r="I176" i="5"/>
  <c r="I175" i="5"/>
  <c r="J175" i="5" s="1"/>
  <c r="I174" i="5"/>
  <c r="J174" i="5" s="1"/>
  <c r="I173" i="5"/>
  <c r="J173" i="5" s="1"/>
  <c r="I172" i="5"/>
  <c r="J172" i="5" s="1"/>
  <c r="H171" i="5"/>
  <c r="I171" i="5"/>
  <c r="H170" i="5"/>
  <c r="I170" i="5"/>
  <c r="H169" i="5"/>
  <c r="I169" i="5"/>
  <c r="H168" i="5"/>
  <c r="I168" i="5"/>
  <c r="H167" i="5"/>
  <c r="I167" i="5"/>
  <c r="G167" i="5"/>
  <c r="H166" i="5"/>
  <c r="I166" i="5"/>
  <c r="J166" i="5" s="1"/>
  <c r="G166" i="5"/>
  <c r="H165" i="5"/>
  <c r="I165" i="5"/>
  <c r="H164" i="5"/>
  <c r="I164" i="5"/>
  <c r="G164" i="5"/>
  <c r="H163" i="5"/>
  <c r="I163" i="5"/>
  <c r="J163" i="5" s="1"/>
  <c r="H162" i="5"/>
  <c r="I162" i="5"/>
  <c r="G162" i="5"/>
  <c r="H161" i="5"/>
  <c r="I161" i="5"/>
  <c r="G161" i="5"/>
  <c r="H160" i="5"/>
  <c r="I160" i="5"/>
  <c r="J160" i="5" s="1"/>
  <c r="G160" i="5"/>
  <c r="H159" i="5"/>
  <c r="I159" i="5"/>
  <c r="G159" i="5"/>
  <c r="H158" i="5"/>
  <c r="I158" i="5"/>
  <c r="G158" i="5"/>
  <c r="H157" i="5"/>
  <c r="I157" i="5"/>
  <c r="G157" i="5"/>
  <c r="H156" i="5"/>
  <c r="I156" i="5"/>
  <c r="G156" i="5"/>
  <c r="H155" i="5"/>
  <c r="I155" i="5"/>
  <c r="G155" i="5"/>
  <c r="H154" i="5"/>
  <c r="J154" i="5" s="1"/>
  <c r="G154" i="5"/>
  <c r="H153" i="5"/>
  <c r="I153" i="5"/>
  <c r="G153" i="5"/>
  <c r="H152" i="5"/>
  <c r="I152" i="5"/>
  <c r="G152" i="5"/>
  <c r="H151" i="5"/>
  <c r="I151" i="5"/>
  <c r="G151" i="5"/>
  <c r="H150" i="5"/>
  <c r="I150" i="5"/>
  <c r="G150" i="5"/>
  <c r="H149" i="5"/>
  <c r="I149" i="5"/>
  <c r="J149" i="5" s="1"/>
  <c r="G149" i="5"/>
  <c r="H148" i="5"/>
  <c r="I148" i="5"/>
  <c r="G148" i="5"/>
  <c r="H147" i="5"/>
  <c r="I147" i="5"/>
  <c r="G147" i="5"/>
  <c r="H146" i="5"/>
  <c r="I146" i="5"/>
  <c r="G146" i="5"/>
  <c r="H145" i="5"/>
  <c r="I145" i="5"/>
  <c r="G145" i="5"/>
  <c r="H144" i="5"/>
  <c r="I144" i="5"/>
  <c r="G144" i="5"/>
  <c r="H143" i="5"/>
  <c r="I143" i="5"/>
  <c r="G143" i="5"/>
  <c r="H142" i="5"/>
  <c r="I142" i="5"/>
  <c r="H141" i="5"/>
  <c r="I141" i="5"/>
  <c r="H140" i="5"/>
  <c r="I140" i="5"/>
  <c r="H139" i="5"/>
  <c r="I139" i="5"/>
  <c r="H138" i="5"/>
  <c r="I138" i="5"/>
  <c r="H137" i="5"/>
  <c r="I137" i="5"/>
  <c r="H136" i="5"/>
  <c r="I136" i="5"/>
  <c r="H135" i="5"/>
  <c r="I135" i="5"/>
  <c r="H134" i="5"/>
  <c r="I134" i="5"/>
  <c r="H133" i="5"/>
  <c r="I133" i="5"/>
  <c r="G133" i="5"/>
  <c r="H132" i="5"/>
  <c r="I132" i="5"/>
  <c r="G132" i="5"/>
  <c r="H131" i="5"/>
  <c r="I131" i="5"/>
  <c r="G131" i="5"/>
  <c r="H130" i="5"/>
  <c r="I130" i="5"/>
  <c r="J130" i="5" s="1"/>
  <c r="G130" i="5"/>
  <c r="H129" i="5"/>
  <c r="I129" i="5"/>
  <c r="G129" i="5"/>
  <c r="H128" i="5"/>
  <c r="I128" i="5"/>
  <c r="G128" i="5"/>
  <c r="H127" i="5"/>
  <c r="I127" i="5"/>
  <c r="G127" i="5"/>
  <c r="H126" i="5"/>
  <c r="I126" i="5"/>
  <c r="G126" i="5"/>
  <c r="G124" i="5"/>
  <c r="G122" i="5"/>
  <c r="G121" i="5"/>
  <c r="G120" i="5"/>
  <c r="H118" i="5"/>
  <c r="J118" i="5" s="1"/>
  <c r="G118" i="5"/>
  <c r="H117" i="5"/>
  <c r="J117" i="5" s="1"/>
  <c r="G117" i="5"/>
  <c r="H116" i="5"/>
  <c r="I116" i="5"/>
  <c r="G116" i="5"/>
  <c r="H115" i="5"/>
  <c r="J115" i="5" s="1"/>
  <c r="G115" i="5"/>
  <c r="H114" i="5"/>
  <c r="J114" i="5" s="1"/>
  <c r="G114" i="5"/>
  <c r="H113" i="5"/>
  <c r="J113" i="5" s="1"/>
  <c r="G113" i="5"/>
  <c r="G112" i="5"/>
  <c r="H111" i="5"/>
  <c r="J111" i="5" s="1"/>
  <c r="G111" i="5"/>
  <c r="H110" i="5"/>
  <c r="J110" i="5" s="1"/>
  <c r="G110" i="5"/>
  <c r="H109" i="5"/>
  <c r="J109" i="5" s="1"/>
  <c r="G109" i="5"/>
  <c r="H108" i="5"/>
  <c r="J108" i="5" s="1"/>
  <c r="G108" i="5"/>
  <c r="H107" i="5"/>
  <c r="J107" i="5" s="1"/>
  <c r="G107" i="5"/>
  <c r="H106" i="5"/>
  <c r="J106" i="5" s="1"/>
  <c r="G106" i="5"/>
  <c r="H105" i="5"/>
  <c r="J105" i="5" s="1"/>
  <c r="G105" i="5"/>
  <c r="G104" i="5"/>
  <c r="G103" i="5"/>
  <c r="G102" i="5"/>
  <c r="I101" i="5"/>
  <c r="J101" i="5" s="1"/>
  <c r="G101" i="5"/>
  <c r="G100" i="5"/>
  <c r="G99" i="5"/>
  <c r="G98" i="5"/>
  <c r="G97" i="5"/>
  <c r="G96" i="5"/>
  <c r="G95" i="5"/>
  <c r="I94" i="5"/>
  <c r="J94" i="5" s="1"/>
  <c r="G94" i="5"/>
  <c r="G93" i="5"/>
  <c r="G92" i="5"/>
  <c r="G91" i="5"/>
  <c r="I89" i="5"/>
  <c r="J89" i="5" s="1"/>
  <c r="I88" i="5"/>
  <c r="J88" i="5" s="1"/>
  <c r="H87" i="5"/>
  <c r="I87" i="5"/>
  <c r="H86" i="5"/>
  <c r="I86" i="5"/>
  <c r="G86" i="5"/>
  <c r="H85" i="5"/>
  <c r="I85" i="5"/>
  <c r="H84" i="5"/>
  <c r="J84" i="5" s="1"/>
  <c r="H83" i="5"/>
  <c r="J83" i="5" s="1"/>
  <c r="H82" i="5"/>
  <c r="I82" i="5"/>
  <c r="G82" i="5"/>
  <c r="H81" i="5"/>
  <c r="I81" i="5"/>
  <c r="G81" i="5"/>
  <c r="H80" i="5"/>
  <c r="I80" i="5"/>
  <c r="J80" i="5" s="1"/>
  <c r="G80" i="5"/>
  <c r="H79" i="5"/>
  <c r="I79" i="5"/>
  <c r="G79" i="5"/>
  <c r="H78" i="5"/>
  <c r="I78" i="5"/>
  <c r="H77" i="5"/>
  <c r="I77" i="5"/>
  <c r="J77" i="5" s="1"/>
  <c r="H76" i="5"/>
  <c r="I76" i="5"/>
  <c r="G76" i="5"/>
  <c r="H75" i="5"/>
  <c r="I75" i="5"/>
  <c r="H74" i="5"/>
  <c r="I74" i="5"/>
  <c r="H73" i="5"/>
  <c r="I73" i="5"/>
  <c r="H72" i="5"/>
  <c r="I72" i="5"/>
  <c r="G72" i="5"/>
  <c r="H71" i="5"/>
  <c r="J71" i="5" s="1"/>
  <c r="H70" i="5"/>
  <c r="J70" i="5" s="1"/>
  <c r="H69" i="5"/>
  <c r="J69" i="5" s="1"/>
  <c r="H68" i="5"/>
  <c r="J68" i="5" s="1"/>
  <c r="H67" i="5"/>
  <c r="J67" i="5" s="1"/>
  <c r="I66" i="5"/>
  <c r="J66" i="5" s="1"/>
  <c r="I65" i="5"/>
  <c r="J65" i="5" s="1"/>
  <c r="I64" i="5"/>
  <c r="J64" i="5" s="1"/>
  <c r="I63" i="5"/>
  <c r="J63" i="5" s="1"/>
  <c r="I62" i="5"/>
  <c r="J62" i="5" s="1"/>
  <c r="I61" i="5"/>
  <c r="J61" i="5" s="1"/>
  <c r="I60" i="5"/>
  <c r="J60" i="5" s="1"/>
  <c r="I59" i="5"/>
  <c r="J59" i="5" s="1"/>
  <c r="I58" i="5"/>
  <c r="J58" i="5" s="1"/>
  <c r="H57" i="5"/>
  <c r="J57" i="5" s="1"/>
  <c r="H56" i="5"/>
  <c r="J56" i="5" s="1"/>
  <c r="H55" i="5"/>
  <c r="J55" i="5" s="1"/>
  <c r="H54" i="5"/>
  <c r="J54" i="5" s="1"/>
  <c r="H53" i="5"/>
  <c r="J53" i="5" s="1"/>
  <c r="H52" i="5"/>
  <c r="J52" i="5" s="1"/>
  <c r="H51" i="5"/>
  <c r="J51" i="5" s="1"/>
  <c r="H50" i="5"/>
  <c r="J50" i="5" s="1"/>
  <c r="G48" i="5"/>
  <c r="G47" i="5"/>
  <c r="G44" i="5"/>
  <c r="G43" i="5"/>
  <c r="I41" i="5"/>
  <c r="J41" i="5" s="1"/>
  <c r="I40" i="5"/>
  <c r="J40" i="5" s="1"/>
  <c r="I39" i="5"/>
  <c r="J39" i="5" s="1"/>
  <c r="I37" i="5"/>
  <c r="J37" i="5" s="1"/>
  <c r="I36" i="5"/>
  <c r="J36" i="5" s="1"/>
  <c r="I35" i="5"/>
  <c r="J35" i="5" s="1"/>
  <c r="I34" i="5"/>
  <c r="J34" i="5" s="1"/>
  <c r="G34" i="5"/>
  <c r="I33" i="5"/>
  <c r="J33" i="5" s="1"/>
  <c r="G33" i="5"/>
  <c r="I32" i="5"/>
  <c r="J32" i="5" s="1"/>
  <c r="G32" i="5"/>
  <c r="H31" i="5"/>
  <c r="J31" i="5" s="1"/>
  <c r="H30" i="5"/>
  <c r="J30" i="5" s="1"/>
  <c r="H29" i="5"/>
  <c r="J29" i="5" s="1"/>
  <c r="H28" i="5"/>
  <c r="J28" i="5" s="1"/>
  <c r="G28" i="5"/>
  <c r="H27" i="5"/>
  <c r="J27" i="5" s="1"/>
  <c r="G27" i="5"/>
  <c r="H26" i="5"/>
  <c r="J26" i="5" s="1"/>
  <c r="H25" i="5"/>
  <c r="I25" i="5"/>
  <c r="G25" i="5"/>
  <c r="H24" i="5"/>
  <c r="I24" i="5"/>
  <c r="G24" i="5"/>
  <c r="H23" i="5"/>
  <c r="J23" i="5" s="1"/>
  <c r="G23" i="5"/>
  <c r="I22" i="5"/>
  <c r="J22" i="5" s="1"/>
  <c r="G22" i="5"/>
  <c r="I21" i="5"/>
  <c r="J21" i="5" s="1"/>
  <c r="G21" i="5"/>
  <c r="I20" i="5"/>
  <c r="J20" i="5" s="1"/>
  <c r="G20" i="5"/>
  <c r="I19" i="5"/>
  <c r="J19" i="5" s="1"/>
  <c r="G19" i="5"/>
  <c r="I18" i="5"/>
  <c r="J18" i="5" s="1"/>
  <c r="G18" i="5"/>
  <c r="I17" i="5"/>
  <c r="J17" i="5" s="1"/>
  <c r="G17" i="5"/>
  <c r="I16" i="5"/>
  <c r="J16" i="5" s="1"/>
  <c r="G16" i="5"/>
  <c r="I15" i="5"/>
  <c r="J15" i="5" s="1"/>
  <c r="G15" i="5"/>
  <c r="I14" i="5"/>
  <c r="J14" i="5" s="1"/>
  <c r="G14" i="5"/>
  <c r="I13" i="5"/>
  <c r="J13" i="5" s="1"/>
  <c r="G13" i="5"/>
  <c r="I12" i="5"/>
  <c r="J12" i="5" s="1"/>
  <c r="G12" i="5"/>
  <c r="I11" i="5"/>
  <c r="J11" i="5" s="1"/>
  <c r="G11" i="5"/>
  <c r="I10" i="5"/>
  <c r="J10" i="5" s="1"/>
  <c r="G10" i="5"/>
  <c r="I9" i="5"/>
  <c r="J9" i="5" s="1"/>
  <c r="G9" i="5"/>
  <c r="I8" i="5"/>
  <c r="J8" i="5" s="1"/>
  <c r="G8" i="5"/>
  <c r="I7" i="5"/>
  <c r="J7" i="5" s="1"/>
  <c r="G7" i="5"/>
  <c r="H6" i="5"/>
  <c r="I6" i="5"/>
  <c r="G6" i="5"/>
  <c r="H5" i="5"/>
  <c r="I5" i="5"/>
  <c r="G5" i="5"/>
  <c r="H4" i="5"/>
  <c r="I4" i="5"/>
  <c r="J4" i="5" s="1"/>
  <c r="G4" i="5"/>
  <c r="H3" i="5"/>
  <c r="I3" i="5"/>
  <c r="G3" i="5"/>
  <c r="H2" i="5"/>
  <c r="I2" i="5"/>
  <c r="J2" i="5" s="1"/>
  <c r="G2" i="5"/>
  <c r="M426" i="3"/>
  <c r="M425" i="3"/>
  <c r="M424" i="3"/>
  <c r="M423" i="3"/>
  <c r="M422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79" i="3"/>
  <c r="M315" i="3"/>
  <c r="M316" i="3"/>
  <c r="M317" i="3"/>
  <c r="M318" i="3"/>
  <c r="M319" i="3"/>
  <c r="M314" i="3"/>
  <c r="M191" i="3"/>
  <c r="M192" i="3"/>
  <c r="M193" i="3"/>
  <c r="M194" i="3"/>
  <c r="M195" i="3"/>
  <c r="M190" i="3"/>
  <c r="M184" i="3"/>
  <c r="M185" i="3"/>
  <c r="M186" i="3"/>
  <c r="M187" i="3"/>
  <c r="M188" i="3"/>
  <c r="M189" i="3"/>
  <c r="M183" i="3"/>
  <c r="M109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" i="3"/>
  <c r="L24" i="3"/>
  <c r="L25" i="3"/>
  <c r="L23" i="3"/>
  <c r="P66" i="5" l="1"/>
  <c r="AJ82" i="5"/>
  <c r="BB115" i="5"/>
  <c r="BH135" i="5"/>
  <c r="V135" i="5"/>
  <c r="P149" i="5"/>
  <c r="AT149" i="5"/>
  <c r="Z203" i="5"/>
  <c r="BP203" i="5"/>
  <c r="AB66" i="5"/>
  <c r="BH87" i="5"/>
  <c r="AX87" i="5"/>
  <c r="BP166" i="5"/>
  <c r="Z166" i="5"/>
  <c r="AT166" i="5"/>
  <c r="P166" i="5"/>
  <c r="AN166" i="5"/>
  <c r="AD166" i="5"/>
  <c r="J3" i="5"/>
  <c r="J75" i="5"/>
  <c r="J81" i="5"/>
  <c r="J131" i="5"/>
  <c r="J134" i="5"/>
  <c r="J138" i="5"/>
  <c r="J142" i="5"/>
  <c r="J150" i="5"/>
  <c r="J161" i="5"/>
  <c r="J164" i="5"/>
  <c r="J167" i="5"/>
  <c r="J171" i="5"/>
  <c r="J451" i="5"/>
  <c r="J459" i="5"/>
  <c r="AB63" i="5"/>
  <c r="AF66" i="5"/>
  <c r="BJ84" i="5"/>
  <c r="BF84" i="5"/>
  <c r="AJ84" i="5"/>
  <c r="R91" i="5"/>
  <c r="AH91" i="5"/>
  <c r="N99" i="5"/>
  <c r="AH100" i="5"/>
  <c r="AZ130" i="5"/>
  <c r="AL130" i="5"/>
  <c r="T130" i="5"/>
  <c r="Z138" i="5"/>
  <c r="AF138" i="5"/>
  <c r="N138" i="5"/>
  <c r="BR138" i="5"/>
  <c r="BN138" i="5"/>
  <c r="AN155" i="5"/>
  <c r="AF155" i="5"/>
  <c r="R159" i="5"/>
  <c r="AV159" i="5"/>
  <c r="AP166" i="5"/>
  <c r="X193" i="5"/>
  <c r="AX193" i="5"/>
  <c r="V193" i="5"/>
  <c r="BJ92" i="5"/>
  <c r="R92" i="5"/>
  <c r="BN92" i="5"/>
  <c r="BB193" i="5"/>
  <c r="R245" i="5"/>
  <c r="P245" i="5"/>
  <c r="AV245" i="5"/>
  <c r="J72" i="5"/>
  <c r="J79" i="5"/>
  <c r="J86" i="5"/>
  <c r="J129" i="5"/>
  <c r="J135" i="5"/>
  <c r="J139" i="5"/>
  <c r="J148" i="5"/>
  <c r="J159" i="5"/>
  <c r="J165" i="5"/>
  <c r="J168" i="5"/>
  <c r="J420" i="5"/>
  <c r="J449" i="5"/>
  <c r="J457" i="5"/>
  <c r="AB52" i="5"/>
  <c r="AP54" i="5"/>
  <c r="AT55" i="5"/>
  <c r="AR66" i="5"/>
  <c r="AD74" i="5"/>
  <c r="AH92" i="5"/>
  <c r="BP100" i="5"/>
  <c r="AT130" i="5"/>
  <c r="AX138" i="5"/>
  <c r="BN146" i="5"/>
  <c r="AD146" i="5"/>
  <c r="P158" i="5"/>
  <c r="BD158" i="5"/>
  <c r="BP159" i="5"/>
  <c r="BD166" i="5"/>
  <c r="AR54" i="5"/>
  <c r="AX66" i="5"/>
  <c r="BJ74" i="5"/>
  <c r="AN92" i="5"/>
  <c r="BL115" i="5"/>
  <c r="AD115" i="5"/>
  <c r="P115" i="5"/>
  <c r="BJ235" i="5"/>
  <c r="Z235" i="5"/>
  <c r="X235" i="5"/>
  <c r="V235" i="5"/>
  <c r="BN235" i="5"/>
  <c r="BL235" i="5"/>
  <c r="AL235" i="5"/>
  <c r="AZ52" i="5"/>
  <c r="BD63" i="5"/>
  <c r="BP66" i="5"/>
  <c r="N82" i="5"/>
  <c r="AB96" i="5"/>
  <c r="AF115" i="5"/>
  <c r="V127" i="5"/>
  <c r="BF204" i="5"/>
  <c r="V204" i="5"/>
  <c r="BD52" i="5"/>
  <c r="BH88" i="5"/>
  <c r="BD88" i="5"/>
  <c r="AX115" i="5"/>
  <c r="R166" i="5"/>
  <c r="BB253" i="5"/>
  <c r="AZ253" i="5"/>
  <c r="AD253" i="5"/>
  <c r="AN163" i="5"/>
  <c r="N208" i="5"/>
  <c r="AP208" i="5"/>
  <c r="AJ211" i="5"/>
  <c r="X218" i="5"/>
  <c r="R222" i="5"/>
  <c r="BB238" i="5"/>
  <c r="AL240" i="5"/>
  <c r="BR244" i="5"/>
  <c r="DD264" i="5"/>
  <c r="DP265" i="5"/>
  <c r="EJ270" i="5"/>
  <c r="DF285" i="5"/>
  <c r="EL287" i="5"/>
  <c r="R344" i="5"/>
  <c r="AT352" i="5"/>
  <c r="BH353" i="5"/>
  <c r="DP359" i="5"/>
  <c r="DV360" i="5"/>
  <c r="T362" i="5"/>
  <c r="AZ362" i="5"/>
  <c r="P364" i="5"/>
  <c r="BR367" i="5"/>
  <c r="P375" i="5"/>
  <c r="AR375" i="5"/>
  <c r="T381" i="5"/>
  <c r="AZ381" i="5"/>
  <c r="X387" i="5"/>
  <c r="AD390" i="5"/>
  <c r="AL391" i="5"/>
  <c r="AD398" i="5"/>
  <c r="BH518" i="5"/>
  <c r="AH544" i="5"/>
  <c r="BR565" i="5"/>
  <c r="X602" i="5"/>
  <c r="BF602" i="5"/>
  <c r="AX604" i="5"/>
  <c r="AV609" i="5"/>
  <c r="AP613" i="5"/>
  <c r="V617" i="5"/>
  <c r="BH622" i="5"/>
  <c r="ET650" i="5"/>
  <c r="EJ649" i="5"/>
  <c r="DZ648" i="5"/>
  <c r="EF644" i="5"/>
  <c r="DZ663" i="5"/>
  <c r="FB663" i="5"/>
  <c r="N681" i="5"/>
  <c r="P681" i="5"/>
  <c r="AX692" i="5"/>
  <c r="AF691" i="5"/>
  <c r="AT689" i="5"/>
  <c r="BP685" i="5"/>
  <c r="AH684" i="5"/>
  <c r="T208" i="5"/>
  <c r="AR208" i="5"/>
  <c r="DF264" i="5"/>
  <c r="DZ265" i="5"/>
  <c r="ER270" i="5"/>
  <c r="DV285" i="5"/>
  <c r="V288" i="5"/>
  <c r="P315" i="5"/>
  <c r="DT359" i="5"/>
  <c r="EB360" i="5"/>
  <c r="V362" i="5"/>
  <c r="BD362" i="5"/>
  <c r="X375" i="5"/>
  <c r="AT375" i="5"/>
  <c r="AB381" i="5"/>
  <c r="BB381" i="5"/>
  <c r="AB387" i="5"/>
  <c r="AH390" i="5"/>
  <c r="AN391" i="5"/>
  <c r="AJ398" i="5"/>
  <c r="BH505" i="5"/>
  <c r="N507" i="5"/>
  <c r="BL509" i="5"/>
  <c r="AB515" i="5"/>
  <c r="BJ518" i="5"/>
  <c r="AB552" i="5"/>
  <c r="T565" i="5"/>
  <c r="BT565" i="5"/>
  <c r="BJ602" i="5"/>
  <c r="BB604" i="5"/>
  <c r="BH609" i="5"/>
  <c r="AV613" i="5"/>
  <c r="EH649" i="5"/>
  <c r="DP648" i="5"/>
  <c r="DX663" i="5"/>
  <c r="T692" i="5"/>
  <c r="V691" i="5"/>
  <c r="X689" i="5"/>
  <c r="AP692" i="5"/>
  <c r="BR689" i="5"/>
  <c r="AN689" i="5"/>
  <c r="AZ685" i="5"/>
  <c r="BT683" i="5"/>
  <c r="V208" i="5"/>
  <c r="AX208" i="5"/>
  <c r="ED265" i="5"/>
  <c r="DX285" i="5"/>
  <c r="DV359" i="5"/>
  <c r="BR362" i="5"/>
  <c r="BR381" i="5"/>
  <c r="AJ390" i="5"/>
  <c r="AT391" i="5"/>
  <c r="AT398" i="5"/>
  <c r="N551" i="5"/>
  <c r="AD552" i="5"/>
  <c r="DJ648" i="5"/>
  <c r="DZ649" i="5"/>
  <c r="DN641" i="5"/>
  <c r="EV665" i="5"/>
  <c r="DT663" i="5"/>
  <c r="X685" i="5"/>
  <c r="BT691" i="5"/>
  <c r="AR685" i="5"/>
  <c r="AN683" i="5"/>
  <c r="BB113" i="5"/>
  <c r="BB145" i="5"/>
  <c r="P167" i="5"/>
  <c r="BF196" i="5"/>
  <c r="X208" i="5"/>
  <c r="AZ208" i="5"/>
  <c r="AJ209" i="5"/>
  <c r="T211" i="5"/>
  <c r="AP211" i="5"/>
  <c r="AZ222" i="5"/>
  <c r="DH251" i="5"/>
  <c r="DL260" i="5"/>
  <c r="EF265" i="5"/>
  <c r="ED269" i="5"/>
  <c r="DH270" i="5"/>
  <c r="DF272" i="5"/>
  <c r="DJ280" i="5"/>
  <c r="T282" i="5"/>
  <c r="EB285" i="5"/>
  <c r="AP288" i="5"/>
  <c r="AD315" i="5"/>
  <c r="AR337" i="5"/>
  <c r="DP351" i="5"/>
  <c r="DX352" i="5"/>
  <c r="DZ353" i="5"/>
  <c r="DL358" i="5"/>
  <c r="EL359" i="5"/>
  <c r="AR361" i="5"/>
  <c r="AD362" i="5"/>
  <c r="AB375" i="5"/>
  <c r="BH375" i="5"/>
  <c r="AD381" i="5"/>
  <c r="BT381" i="5"/>
  <c r="AL387" i="5"/>
  <c r="AN390" i="5"/>
  <c r="N391" i="5"/>
  <c r="BF391" i="5"/>
  <c r="BF398" i="5"/>
  <c r="BF515" i="5"/>
  <c r="AJ516" i="5"/>
  <c r="N518" i="5"/>
  <c r="P544" i="5"/>
  <c r="BH544" i="5"/>
  <c r="AF549" i="5"/>
  <c r="AD551" i="5"/>
  <c r="AH552" i="5"/>
  <c r="AB560" i="5"/>
  <c r="BJ561" i="5"/>
  <c r="Z565" i="5"/>
  <c r="AH602" i="5"/>
  <c r="R609" i="5"/>
  <c r="N616" i="5"/>
  <c r="AH617" i="5"/>
  <c r="N622" i="5"/>
  <c r="BB630" i="5"/>
  <c r="V636" i="5"/>
  <c r="DJ640" i="5"/>
  <c r="DZ650" i="5"/>
  <c r="DR649" i="5"/>
  <c r="EB647" i="5"/>
  <c r="EL640" i="5"/>
  <c r="EV664" i="5"/>
  <c r="DJ663" i="5"/>
  <c r="P689" i="5"/>
  <c r="V683" i="5"/>
  <c r="Z689" i="5"/>
  <c r="BP691" i="5"/>
  <c r="BJ689" i="5"/>
  <c r="AJ689" i="5"/>
  <c r="AN685" i="5"/>
  <c r="BP681" i="5"/>
  <c r="AB208" i="5"/>
  <c r="BF208" i="5"/>
  <c r="BB209" i="5"/>
  <c r="DX260" i="5"/>
  <c r="V279" i="5"/>
  <c r="EJ285" i="5"/>
  <c r="BN288" i="5"/>
  <c r="AP315" i="5"/>
  <c r="N347" i="5"/>
  <c r="EN358" i="5"/>
  <c r="AZ361" i="5"/>
  <c r="AF362" i="5"/>
  <c r="AF381" i="5"/>
  <c r="BD387" i="5"/>
  <c r="P391" i="5"/>
  <c r="BJ391" i="5"/>
  <c r="BJ398" i="5"/>
  <c r="AJ551" i="5"/>
  <c r="AX552" i="5"/>
  <c r="V609" i="5"/>
  <c r="R622" i="5"/>
  <c r="DN649" i="5"/>
  <c r="EV663" i="5"/>
  <c r="Z685" i="5"/>
  <c r="BL691" i="5"/>
  <c r="AJ685" i="5"/>
  <c r="BH681" i="5"/>
  <c r="T391" i="5"/>
  <c r="BN391" i="5"/>
  <c r="FB649" i="5"/>
  <c r="EV648" i="5"/>
  <c r="ER663" i="5"/>
  <c r="Z683" i="5"/>
  <c r="AV691" i="5"/>
  <c r="BN684" i="5"/>
  <c r="AZ681" i="5"/>
  <c r="AJ208" i="5"/>
  <c r="AL226" i="5"/>
  <c r="DF254" i="5"/>
  <c r="DN270" i="5"/>
  <c r="EF272" i="5"/>
  <c r="AD277" i="5"/>
  <c r="AR279" i="5"/>
  <c r="EB280" i="5"/>
  <c r="DN287" i="5"/>
  <c r="BR288" i="5"/>
  <c r="AT315" i="5"/>
  <c r="AD346" i="5"/>
  <c r="AR353" i="5"/>
  <c r="AH354" i="5"/>
  <c r="DN360" i="5"/>
  <c r="P362" i="5"/>
  <c r="BN369" i="5"/>
  <c r="P381" i="5"/>
  <c r="AP381" i="5"/>
  <c r="BH384" i="5"/>
  <c r="AP388" i="5"/>
  <c r="Z391" i="5"/>
  <c r="AD395" i="5"/>
  <c r="AH518" i="5"/>
  <c r="AD544" i="5"/>
  <c r="BB551" i="5"/>
  <c r="BP554" i="5"/>
  <c r="AP564" i="5"/>
  <c r="BD565" i="5"/>
  <c r="AJ609" i="5"/>
  <c r="Z613" i="5"/>
  <c r="AZ617" i="5"/>
  <c r="AJ622" i="5"/>
  <c r="ET649" i="5"/>
  <c r="EN648" i="5"/>
  <c r="DV645" i="5"/>
  <c r="EP663" i="5"/>
  <c r="Z681" i="5"/>
  <c r="AN691" i="5"/>
  <c r="BF684" i="5"/>
  <c r="AJ691" i="5"/>
  <c r="AD56" i="5"/>
  <c r="BL60" i="5"/>
  <c r="AT64" i="5"/>
  <c r="AD79" i="5"/>
  <c r="BP79" i="5"/>
  <c r="AX95" i="5"/>
  <c r="AH110" i="5"/>
  <c r="BB164" i="5"/>
  <c r="AD190" i="5"/>
  <c r="BP190" i="5"/>
  <c r="AD194" i="5"/>
  <c r="BP195" i="5"/>
  <c r="R195" i="5"/>
  <c r="BN198" i="5"/>
  <c r="BD198" i="5"/>
  <c r="AH200" i="5"/>
  <c r="AD201" i="5"/>
  <c r="BL203" i="5"/>
  <c r="BB203" i="5"/>
  <c r="AB203" i="5"/>
  <c r="AV203" i="5"/>
  <c r="X203" i="5"/>
  <c r="BR203" i="5"/>
  <c r="AZ205" i="5"/>
  <c r="BR205" i="5"/>
  <c r="BD205" i="5"/>
  <c r="BP206" i="5"/>
  <c r="AV206" i="5"/>
  <c r="BJ210" i="5"/>
  <c r="Z210" i="5"/>
  <c r="BN237" i="5"/>
  <c r="X237" i="5"/>
  <c r="BP237" i="5"/>
  <c r="V237" i="5"/>
  <c r="BB237" i="5"/>
  <c r="AD247" i="5"/>
  <c r="BF252" i="5"/>
  <c r="BB252" i="5"/>
  <c r="DD263" i="5"/>
  <c r="BD309" i="5"/>
  <c r="BB309" i="5"/>
  <c r="AZ309" i="5"/>
  <c r="AL309" i="5"/>
  <c r="AB309" i="5"/>
  <c r="BL359" i="5"/>
  <c r="AP359" i="5"/>
  <c r="T359" i="5"/>
  <c r="AZ359" i="5"/>
  <c r="AN359" i="5"/>
  <c r="BH363" i="5"/>
  <c r="BR363" i="5"/>
  <c r="AN363" i="5"/>
  <c r="AL363" i="5"/>
  <c r="AF363" i="5"/>
  <c r="BH385" i="5"/>
  <c r="BD385" i="5"/>
  <c r="AB385" i="5"/>
  <c r="BB385" i="5"/>
  <c r="P385" i="5"/>
  <c r="AV385" i="5"/>
  <c r="AH385" i="5"/>
  <c r="AF385" i="5"/>
  <c r="AD385" i="5"/>
  <c r="BL52" i="5"/>
  <c r="AL56" i="5"/>
  <c r="AF63" i="5"/>
  <c r="BJ63" i="5"/>
  <c r="P64" i="5"/>
  <c r="BB64" i="5"/>
  <c r="AF79" i="5"/>
  <c r="AZ82" i="5"/>
  <c r="T84" i="5"/>
  <c r="AP84" i="5"/>
  <c r="N87" i="5"/>
  <c r="AP92" i="5"/>
  <c r="AF96" i="5"/>
  <c r="AD99" i="5"/>
  <c r="T100" i="5"/>
  <c r="V109" i="5"/>
  <c r="AJ110" i="5"/>
  <c r="AJ113" i="5"/>
  <c r="AJ115" i="5"/>
  <c r="R126" i="5"/>
  <c r="BJ126" i="5"/>
  <c r="BP130" i="5"/>
  <c r="AD135" i="5"/>
  <c r="AB143" i="5"/>
  <c r="BD143" i="5"/>
  <c r="BP153" i="5"/>
  <c r="P159" i="5"/>
  <c r="BR164" i="5"/>
  <c r="AB166" i="5"/>
  <c r="BL166" i="5"/>
  <c r="AD167" i="5"/>
  <c r="AJ190" i="5"/>
  <c r="BJ193" i="5"/>
  <c r="AH195" i="5"/>
  <c r="BD197" i="5"/>
  <c r="AD198" i="5"/>
  <c r="AF203" i="5"/>
  <c r="AP204" i="5"/>
  <c r="AL205" i="5"/>
  <c r="BB210" i="5"/>
  <c r="BJ220" i="5"/>
  <c r="BF220" i="5"/>
  <c r="Z226" i="5"/>
  <c r="BD230" i="5"/>
  <c r="N231" i="5"/>
  <c r="AD237" i="5"/>
  <c r="AJ247" i="5"/>
  <c r="X252" i="5"/>
  <c r="ER253" i="5"/>
  <c r="DX253" i="5"/>
  <c r="EJ260" i="5"/>
  <c r="DV261" i="5"/>
  <c r="EN261" i="5"/>
  <c r="DT261" i="5"/>
  <c r="BH274" i="5"/>
  <c r="P274" i="5"/>
  <c r="N274" i="5"/>
  <c r="BR274" i="5"/>
  <c r="EH277" i="5"/>
  <c r="DF279" i="5"/>
  <c r="V282" i="5"/>
  <c r="AT282" i="5"/>
  <c r="Z309" i="5"/>
  <c r="X316" i="5"/>
  <c r="AR316" i="5"/>
  <c r="AF359" i="5"/>
  <c r="AZ385" i="5"/>
  <c r="R51" i="5"/>
  <c r="AH52" i="5"/>
  <c r="BR52" i="5"/>
  <c r="AT56" i="5"/>
  <c r="AL58" i="5"/>
  <c r="AL63" i="5"/>
  <c r="BL63" i="5"/>
  <c r="R64" i="5"/>
  <c r="BF64" i="5"/>
  <c r="T73" i="5"/>
  <c r="AD77" i="5"/>
  <c r="N79" i="5"/>
  <c r="AL79" i="5"/>
  <c r="BH82" i="5"/>
  <c r="V84" i="5"/>
  <c r="AV84" i="5"/>
  <c r="R87" i="5"/>
  <c r="AX92" i="5"/>
  <c r="AN96" i="5"/>
  <c r="AX99" i="5"/>
  <c r="V100" i="5"/>
  <c r="X109" i="5"/>
  <c r="AN110" i="5"/>
  <c r="AL113" i="5"/>
  <c r="N115" i="5"/>
  <c r="AL115" i="5"/>
  <c r="X126" i="5"/>
  <c r="BR126" i="5"/>
  <c r="AF135" i="5"/>
  <c r="BP143" i="5"/>
  <c r="AH167" i="5"/>
  <c r="P190" i="5"/>
  <c r="AN190" i="5"/>
  <c r="BN195" i="5"/>
  <c r="AJ198" i="5"/>
  <c r="AL203" i="5"/>
  <c r="AT204" i="5"/>
  <c r="AT205" i="5"/>
  <c r="BR210" i="5"/>
  <c r="AP212" i="5"/>
  <c r="N212" i="5"/>
  <c r="P213" i="5"/>
  <c r="T230" i="5"/>
  <c r="BF230" i="5"/>
  <c r="AB231" i="5"/>
  <c r="BL232" i="5"/>
  <c r="BN232" i="5"/>
  <c r="AL232" i="5"/>
  <c r="AH232" i="5"/>
  <c r="AT237" i="5"/>
  <c r="BJ243" i="5"/>
  <c r="Z243" i="5"/>
  <c r="N244" i="5"/>
  <c r="AL247" i="5"/>
  <c r="AF252" i="5"/>
  <c r="EH272" i="5"/>
  <c r="DV272" i="5"/>
  <c r="DP272" i="5"/>
  <c r="DN272" i="5"/>
  <c r="EP272" i="5"/>
  <c r="DH279" i="5"/>
  <c r="X282" i="5"/>
  <c r="BB282" i="5"/>
  <c r="T325" i="5"/>
  <c r="AH325" i="5"/>
  <c r="N325" i="5"/>
  <c r="BL325" i="5"/>
  <c r="BD331" i="5"/>
  <c r="AZ331" i="5"/>
  <c r="AJ331" i="5"/>
  <c r="Z338" i="5"/>
  <c r="BJ338" i="5"/>
  <c r="AZ338" i="5"/>
  <c r="X355" i="5"/>
  <c r="AL355" i="5"/>
  <c r="Z355" i="5"/>
  <c r="BD358" i="5"/>
  <c r="T358" i="5"/>
  <c r="BP383" i="5"/>
  <c r="BJ383" i="5"/>
  <c r="AD383" i="5"/>
  <c r="X383" i="5"/>
  <c r="BN383" i="5"/>
  <c r="BR385" i="5"/>
  <c r="J76" i="5"/>
  <c r="J82" i="5"/>
  <c r="J132" i="5"/>
  <c r="J143" i="5"/>
  <c r="J151" i="5"/>
  <c r="J162" i="5"/>
  <c r="J411" i="5"/>
  <c r="J415" i="5"/>
  <c r="J439" i="5"/>
  <c r="J443" i="5"/>
  <c r="J452" i="5"/>
  <c r="J460" i="5"/>
  <c r="J464" i="5"/>
  <c r="AL52" i="5"/>
  <c r="AV56" i="5"/>
  <c r="N63" i="5"/>
  <c r="AP63" i="5"/>
  <c r="BR63" i="5"/>
  <c r="X64" i="5"/>
  <c r="BJ64" i="5"/>
  <c r="AH77" i="5"/>
  <c r="P79" i="5"/>
  <c r="AP79" i="5"/>
  <c r="X87" i="5"/>
  <c r="BD96" i="5"/>
  <c r="BL99" i="5"/>
  <c r="AT110" i="5"/>
  <c r="T111" i="5"/>
  <c r="X112" i="5"/>
  <c r="X117" i="5"/>
  <c r="T118" i="5"/>
  <c r="AL135" i="5"/>
  <c r="AT167" i="5"/>
  <c r="R190" i="5"/>
  <c r="AP190" i="5"/>
  <c r="P193" i="5"/>
  <c r="BR195" i="5"/>
  <c r="BR198" i="5"/>
  <c r="AN203" i="5"/>
  <c r="T214" i="5"/>
  <c r="BL224" i="5"/>
  <c r="V224" i="5"/>
  <c r="N224" i="5"/>
  <c r="AD226" i="5"/>
  <c r="BD226" i="5"/>
  <c r="P226" i="5"/>
  <c r="BB226" i="5"/>
  <c r="N226" i="5"/>
  <c r="AV226" i="5"/>
  <c r="V230" i="5"/>
  <c r="AZ237" i="5"/>
  <c r="AZ247" i="5"/>
  <c r="AV252" i="5"/>
  <c r="EH260" i="5"/>
  <c r="DV260" i="5"/>
  <c r="DP260" i="5"/>
  <c r="DN260" i="5"/>
  <c r="EP260" i="5"/>
  <c r="BD273" i="5"/>
  <c r="AB273" i="5"/>
  <c r="Z273" i="5"/>
  <c r="V273" i="5"/>
  <c r="DZ279" i="5"/>
  <c r="AB282" i="5"/>
  <c r="BL282" i="5"/>
  <c r="BR335" i="5"/>
  <c r="R335" i="5"/>
  <c r="BR368" i="5"/>
  <c r="BJ368" i="5"/>
  <c r="AH368" i="5"/>
  <c r="N368" i="5"/>
  <c r="BP368" i="5"/>
  <c r="AD368" i="5"/>
  <c r="BD368" i="5"/>
  <c r="AB368" i="5"/>
  <c r="AZ368" i="5"/>
  <c r="Z368" i="5"/>
  <c r="AR368" i="5"/>
  <c r="X368" i="5"/>
  <c r="AP368" i="5"/>
  <c r="T368" i="5"/>
  <c r="BH374" i="5"/>
  <c r="BJ374" i="5"/>
  <c r="AB374" i="5"/>
  <c r="BN374" i="5"/>
  <c r="Z374" i="5"/>
  <c r="AV374" i="5"/>
  <c r="T374" i="5"/>
  <c r="AP374" i="5"/>
  <c r="R374" i="5"/>
  <c r="AN374" i="5"/>
  <c r="AL374" i="5"/>
  <c r="AH383" i="5"/>
  <c r="N52" i="5"/>
  <c r="AN52" i="5"/>
  <c r="BN56" i="5"/>
  <c r="T60" i="5"/>
  <c r="AF64" i="5"/>
  <c r="R79" i="5"/>
  <c r="AV79" i="5"/>
  <c r="BL96" i="5"/>
  <c r="BJ110" i="5"/>
  <c r="BB135" i="5"/>
  <c r="BR167" i="5"/>
  <c r="V190" i="5"/>
  <c r="AV190" i="5"/>
  <c r="AP203" i="5"/>
  <c r="BH230" i="5"/>
  <c r="AL230" i="5"/>
  <c r="R230" i="5"/>
  <c r="AJ230" i="5"/>
  <c r="P230" i="5"/>
  <c r="AH230" i="5"/>
  <c r="N230" i="5"/>
  <c r="P246" i="5"/>
  <c r="BP246" i="5"/>
  <c r="N247" i="5"/>
  <c r="BF247" i="5"/>
  <c r="EN258" i="5"/>
  <c r="EJ258" i="5"/>
  <c r="DD260" i="5"/>
  <c r="EL268" i="5"/>
  <c r="DT268" i="5"/>
  <c r="DF268" i="5"/>
  <c r="AL273" i="5"/>
  <c r="AD282" i="5"/>
  <c r="BN282" i="5"/>
  <c r="BJ325" i="5"/>
  <c r="BB334" i="5"/>
  <c r="V334" i="5"/>
  <c r="EL355" i="5"/>
  <c r="AJ368" i="5"/>
  <c r="AH374" i="5"/>
  <c r="AX383" i="5"/>
  <c r="AT51" i="5"/>
  <c r="T52" i="5"/>
  <c r="AP52" i="5"/>
  <c r="N56" i="5"/>
  <c r="AT58" i="5"/>
  <c r="X60" i="5"/>
  <c r="V63" i="5"/>
  <c r="AR63" i="5"/>
  <c r="AH64" i="5"/>
  <c r="BF66" i="5"/>
  <c r="AL73" i="5"/>
  <c r="AT77" i="5"/>
  <c r="X79" i="5"/>
  <c r="AX79" i="5"/>
  <c r="V82" i="5"/>
  <c r="BN84" i="5"/>
  <c r="AL87" i="5"/>
  <c r="N88" i="5"/>
  <c r="Z92" i="5"/>
  <c r="AN100" i="5"/>
  <c r="AR102" i="5"/>
  <c r="BH103" i="5"/>
  <c r="AN109" i="5"/>
  <c r="P110" i="5"/>
  <c r="BR110" i="5"/>
  <c r="AR111" i="5"/>
  <c r="AF112" i="5"/>
  <c r="X113" i="5"/>
  <c r="BL113" i="5"/>
  <c r="AB115" i="5"/>
  <c r="BF115" i="5"/>
  <c r="BF116" i="5"/>
  <c r="AR117" i="5"/>
  <c r="AF118" i="5"/>
  <c r="AF126" i="5"/>
  <c r="N135" i="5"/>
  <c r="BD135" i="5"/>
  <c r="AT146" i="5"/>
  <c r="AB155" i="5"/>
  <c r="Z190" i="5"/>
  <c r="AX190" i="5"/>
  <c r="AH192" i="5"/>
  <c r="R203" i="5"/>
  <c r="AX203" i="5"/>
  <c r="BR213" i="5"/>
  <c r="BB224" i="5"/>
  <c r="AT226" i="5"/>
  <c r="AD230" i="5"/>
  <c r="BP244" i="5"/>
  <c r="AD246" i="5"/>
  <c r="T247" i="5"/>
  <c r="BH247" i="5"/>
  <c r="ER251" i="5"/>
  <c r="EH251" i="5"/>
  <c r="EB251" i="5"/>
  <c r="DN251" i="5"/>
  <c r="R253" i="5"/>
  <c r="DD254" i="5"/>
  <c r="DH258" i="5"/>
  <c r="DF260" i="5"/>
  <c r="DD268" i="5"/>
  <c r="AP273" i="5"/>
  <c r="BR281" i="5"/>
  <c r="AL282" i="5"/>
  <c r="BP282" i="5"/>
  <c r="AV287" i="5"/>
  <c r="DP289" i="5"/>
  <c r="DT291" i="5"/>
  <c r="EJ291" i="5"/>
  <c r="EH291" i="5"/>
  <c r="BH318" i="5"/>
  <c r="AD318" i="5"/>
  <c r="N318" i="5"/>
  <c r="BR318" i="5"/>
  <c r="AD348" i="5"/>
  <c r="BP348" i="5"/>
  <c r="BJ348" i="5"/>
  <c r="AZ348" i="5"/>
  <c r="AJ348" i="5"/>
  <c r="AN368" i="5"/>
  <c r="R369" i="5"/>
  <c r="BF374" i="5"/>
  <c r="J5" i="5"/>
  <c r="J24" i="5"/>
  <c r="J74" i="5"/>
  <c r="J116" i="5"/>
  <c r="J133" i="5"/>
  <c r="J137" i="5"/>
  <c r="J141" i="5"/>
  <c r="J144" i="5"/>
  <c r="J152" i="5"/>
  <c r="J155" i="5"/>
  <c r="J170" i="5"/>
  <c r="J176" i="5"/>
  <c r="J416" i="5"/>
  <c r="J453" i="5"/>
  <c r="J465" i="5"/>
  <c r="BB51" i="5"/>
  <c r="X52" i="5"/>
  <c r="AT52" i="5"/>
  <c r="Z56" i="5"/>
  <c r="BF58" i="5"/>
  <c r="AP60" i="5"/>
  <c r="Z63" i="5"/>
  <c r="AT63" i="5"/>
  <c r="AP64" i="5"/>
  <c r="AP73" i="5"/>
  <c r="BN77" i="5"/>
  <c r="AB79" i="5"/>
  <c r="BD79" i="5"/>
  <c r="R80" i="5"/>
  <c r="AV87" i="5"/>
  <c r="AB95" i="5"/>
  <c r="R96" i="5"/>
  <c r="AP100" i="5"/>
  <c r="AP109" i="5"/>
  <c r="Z110" i="5"/>
  <c r="AX112" i="5"/>
  <c r="BP113" i="5"/>
  <c r="BN115" i="5"/>
  <c r="AN118" i="5"/>
  <c r="AN126" i="5"/>
  <c r="P135" i="5"/>
  <c r="BJ135" i="5"/>
  <c r="AB190" i="5"/>
  <c r="BR193" i="5"/>
  <c r="AD193" i="5"/>
  <c r="X195" i="5"/>
  <c r="V203" i="5"/>
  <c r="BN203" i="5"/>
  <c r="P204" i="5"/>
  <c r="BR214" i="5"/>
  <c r="AV214" i="5"/>
  <c r="AT214" i="5"/>
  <c r="AD214" i="5"/>
  <c r="AF230" i="5"/>
  <c r="AB234" i="5"/>
  <c r="BB234" i="5"/>
  <c r="AT234" i="5"/>
  <c r="AF246" i="5"/>
  <c r="AB247" i="5"/>
  <c r="EH264" i="5"/>
  <c r="DV264" i="5"/>
  <c r="DT264" i="5"/>
  <c r="DR264" i="5"/>
  <c r="BH273" i="5"/>
  <c r="AN282" i="5"/>
  <c r="EN294" i="5"/>
  <c r="DZ294" i="5"/>
  <c r="DR294" i="5"/>
  <c r="AJ318" i="5"/>
  <c r="P346" i="5"/>
  <c r="BJ346" i="5"/>
  <c r="AR346" i="5"/>
  <c r="BH368" i="5"/>
  <c r="BB370" i="5"/>
  <c r="N370" i="5"/>
  <c r="AD370" i="5"/>
  <c r="AB370" i="5"/>
  <c r="BT370" i="5"/>
  <c r="X370" i="5"/>
  <c r="BJ370" i="5"/>
  <c r="AZ370" i="5"/>
  <c r="BP374" i="5"/>
  <c r="N385" i="5"/>
  <c r="BN79" i="5"/>
  <c r="BH190" i="5"/>
  <c r="BN190" i="5"/>
  <c r="AF190" i="5"/>
  <c r="N190" i="5"/>
  <c r="BJ190" i="5"/>
  <c r="AJ200" i="5"/>
  <c r="BH200" i="5"/>
  <c r="BH201" i="5"/>
  <c r="AF201" i="5"/>
  <c r="AR247" i="5"/>
  <c r="Z247" i="5"/>
  <c r="AP247" i="5"/>
  <c r="X247" i="5"/>
  <c r="AN247" i="5"/>
  <c r="V247" i="5"/>
  <c r="BP247" i="5"/>
  <c r="BF282" i="5"/>
  <c r="AZ282" i="5"/>
  <c r="AJ282" i="5"/>
  <c r="R282" i="5"/>
  <c r="AX282" i="5"/>
  <c r="AH282" i="5"/>
  <c r="P282" i="5"/>
  <c r="AV282" i="5"/>
  <c r="AF282" i="5"/>
  <c r="N282" i="5"/>
  <c r="BB317" i="5"/>
  <c r="N317" i="5"/>
  <c r="BJ360" i="5"/>
  <c r="AD360" i="5"/>
  <c r="AP360" i="5"/>
  <c r="Z363" i="5"/>
  <c r="R366" i="5"/>
  <c r="V366" i="5"/>
  <c r="BR369" i="5"/>
  <c r="AX369" i="5"/>
  <c r="N369" i="5"/>
  <c r="V369" i="5"/>
  <c r="BF369" i="5"/>
  <c r="AV369" i="5"/>
  <c r="AL369" i="5"/>
  <c r="AJ369" i="5"/>
  <c r="R385" i="5"/>
  <c r="Z211" i="5"/>
  <c r="AZ211" i="5"/>
  <c r="X238" i="5"/>
  <c r="ED270" i="5"/>
  <c r="ED280" i="5"/>
  <c r="Z288" i="5"/>
  <c r="R330" i="5"/>
  <c r="N332" i="5"/>
  <c r="BT337" i="5"/>
  <c r="BD349" i="5"/>
  <c r="EJ360" i="5"/>
  <c r="BT365" i="5"/>
  <c r="AB365" i="5"/>
  <c r="ER370" i="5"/>
  <c r="EF371" i="5"/>
  <c r="DD371" i="5"/>
  <c r="P384" i="5"/>
  <c r="BH388" i="5"/>
  <c r="N390" i="5"/>
  <c r="BB390" i="5"/>
  <c r="BD211" i="5"/>
  <c r="EF280" i="5"/>
  <c r="N349" i="5"/>
  <c r="BP349" i="5"/>
  <c r="R353" i="5"/>
  <c r="DD360" i="5"/>
  <c r="T371" i="5"/>
  <c r="P390" i="5"/>
  <c r="BJ390" i="5"/>
  <c r="AD397" i="5"/>
  <c r="BR208" i="5"/>
  <c r="AT209" i="5"/>
  <c r="AF211" i="5"/>
  <c r="BF211" i="5"/>
  <c r="BR221" i="5"/>
  <c r="BR229" i="5"/>
  <c r="AF238" i="5"/>
  <c r="EP269" i="5"/>
  <c r="DF270" i="5"/>
  <c r="EL270" i="5"/>
  <c r="EJ271" i="5"/>
  <c r="AP277" i="5"/>
  <c r="DF280" i="5"/>
  <c r="EH280" i="5"/>
  <c r="DD285" i="5"/>
  <c r="DF287" i="5"/>
  <c r="AN288" i="5"/>
  <c r="BN289" i="5"/>
  <c r="EJ295" i="5"/>
  <c r="DJ296" i="5"/>
  <c r="BN310" i="5"/>
  <c r="V349" i="5"/>
  <c r="DR353" i="5"/>
  <c r="DR358" i="5"/>
  <c r="BT362" i="5"/>
  <c r="AH362" i="5"/>
  <c r="N362" i="5"/>
  <c r="BP362" i="5"/>
  <c r="AZ364" i="5"/>
  <c r="BD364" i="5"/>
  <c r="AB364" i="5"/>
  <c r="BT364" i="5"/>
  <c r="AB371" i="5"/>
  <c r="EL371" i="5"/>
  <c r="BB375" i="5"/>
  <c r="BR375" i="5"/>
  <c r="AH375" i="5"/>
  <c r="BN375" i="5"/>
  <c r="AP384" i="5"/>
  <c r="BP387" i="5"/>
  <c r="AX387" i="5"/>
  <c r="AP387" i="5"/>
  <c r="AB390" i="5"/>
  <c r="BP397" i="5"/>
  <c r="BN353" i="5"/>
  <c r="AP353" i="5"/>
  <c r="DH360" i="5"/>
  <c r="DZ360" i="5"/>
  <c r="BL390" i="5"/>
  <c r="AZ390" i="5"/>
  <c r="X390" i="5"/>
  <c r="AT390" i="5"/>
  <c r="T390" i="5"/>
  <c r="BT390" i="5"/>
  <c r="BP543" i="5"/>
  <c r="AL543" i="5"/>
  <c r="V543" i="5"/>
  <c r="AR349" i="5"/>
  <c r="AZ349" i="5"/>
  <c r="DH352" i="5"/>
  <c r="DN352" i="5"/>
  <c r="EB370" i="5"/>
  <c r="EH370" i="5"/>
  <c r="AZ394" i="5"/>
  <c r="AX394" i="5"/>
  <c r="BP395" i="5"/>
  <c r="T395" i="5"/>
  <c r="N398" i="5"/>
  <c r="BN504" i="5"/>
  <c r="BF506" i="5"/>
  <c r="BB508" i="5"/>
  <c r="R516" i="5"/>
  <c r="BJ516" i="5"/>
  <c r="P518" i="5"/>
  <c r="AV544" i="5"/>
  <c r="AD545" i="5"/>
  <c r="AH557" i="5"/>
  <c r="BL557" i="5"/>
  <c r="AJ559" i="5"/>
  <c r="AJ565" i="5"/>
  <c r="Z602" i="5"/>
  <c r="AN602" i="5"/>
  <c r="BN602" i="5"/>
  <c r="R604" i="5"/>
  <c r="Z605" i="5"/>
  <c r="AP608" i="5"/>
  <c r="BD613" i="5"/>
  <c r="Z617" i="5"/>
  <c r="BP617" i="5"/>
  <c r="P619" i="5"/>
  <c r="AH628" i="5"/>
  <c r="DZ629" i="5"/>
  <c r="DJ630" i="5"/>
  <c r="J632" i="5"/>
  <c r="BH636" i="5"/>
  <c r="AR636" i="5"/>
  <c r="N636" i="5"/>
  <c r="DH641" i="5"/>
  <c r="DJ650" i="5"/>
  <c r="FB650" i="5"/>
  <c r="EJ650" i="5"/>
  <c r="DN650" i="5"/>
  <c r="DT649" i="5"/>
  <c r="DR648" i="5"/>
  <c r="EZ645" i="5"/>
  <c r="ET644" i="5"/>
  <c r="DR644" i="5"/>
  <c r="EJ641" i="5"/>
  <c r="DF663" i="5"/>
  <c r="EN667" i="5"/>
  <c r="EV666" i="5"/>
  <c r="DX665" i="5"/>
  <c r="EJ663" i="5"/>
  <c r="DP663" i="5"/>
  <c r="EZ666" i="5"/>
  <c r="R681" i="5"/>
  <c r="X681" i="5"/>
  <c r="BF692" i="5"/>
  <c r="BD691" i="5"/>
  <c r="BT689" i="5"/>
  <c r="AZ689" i="5"/>
  <c r="AD689" i="5"/>
  <c r="BL687" i="5"/>
  <c r="BH685" i="5"/>
  <c r="AB685" i="5"/>
  <c r="BD683" i="5"/>
  <c r="AJ681" i="5"/>
  <c r="BN381" i="5"/>
  <c r="Z398" i="5"/>
  <c r="R512" i="5"/>
  <c r="AX515" i="5"/>
  <c r="X516" i="5"/>
  <c r="BL516" i="5"/>
  <c r="AX544" i="5"/>
  <c r="AR545" i="5"/>
  <c r="AJ557" i="5"/>
  <c r="BN557" i="5"/>
  <c r="AV559" i="5"/>
  <c r="AB602" i="5"/>
  <c r="AP602" i="5"/>
  <c r="BR602" i="5"/>
  <c r="T604" i="5"/>
  <c r="AB605" i="5"/>
  <c r="AX608" i="5"/>
  <c r="AH609" i="5"/>
  <c r="AR612" i="5"/>
  <c r="BT617" i="5"/>
  <c r="BD628" i="5"/>
  <c r="ED629" i="5"/>
  <c r="ET630" i="5"/>
  <c r="BF636" i="5"/>
  <c r="AP636" i="5"/>
  <c r="EZ650" i="5"/>
  <c r="EH650" i="5"/>
  <c r="ER645" i="5"/>
  <c r="EP644" i="5"/>
  <c r="DP644" i="5"/>
  <c r="DZ641" i="5"/>
  <c r="EJ667" i="5"/>
  <c r="EN666" i="5"/>
  <c r="DP665" i="5"/>
  <c r="EH663" i="5"/>
  <c r="DL663" i="5"/>
  <c r="EX665" i="5"/>
  <c r="T686" i="5"/>
  <c r="Z691" i="5"/>
  <c r="AZ691" i="5"/>
  <c r="BD687" i="5"/>
  <c r="BD685" i="5"/>
  <c r="AV683" i="5"/>
  <c r="AB681" i="5"/>
  <c r="AP557" i="5"/>
  <c r="BT557" i="5"/>
  <c r="AX602" i="5"/>
  <c r="BT602" i="5"/>
  <c r="BP608" i="5"/>
  <c r="EP629" i="5"/>
  <c r="BT636" i="5"/>
  <c r="BD636" i="5"/>
  <c r="AN636" i="5"/>
  <c r="AB636" i="5"/>
  <c r="DJ645" i="5"/>
  <c r="EP645" i="5"/>
  <c r="FB643" i="5"/>
  <c r="EF667" i="5"/>
  <c r="EF666" i="5"/>
  <c r="BN688" i="5"/>
  <c r="AV687" i="5"/>
  <c r="BP512" i="5"/>
  <c r="V548" i="5"/>
  <c r="N557" i="5"/>
  <c r="AT557" i="5"/>
  <c r="P602" i="5"/>
  <c r="AD602" i="5"/>
  <c r="AZ602" i="5"/>
  <c r="AF604" i="5"/>
  <c r="AZ605" i="5"/>
  <c r="N629" i="5"/>
  <c r="BR636" i="5"/>
  <c r="BB636" i="5"/>
  <c r="AL636" i="5"/>
  <c r="Z636" i="5"/>
  <c r="DJ644" i="5"/>
  <c r="EV650" i="5"/>
  <c r="ED650" i="5"/>
  <c r="EP649" i="5"/>
  <c r="EL647" i="5"/>
  <c r="ED645" i="5"/>
  <c r="EL644" i="5"/>
  <c r="ER643" i="5"/>
  <c r="EV640" i="5"/>
  <c r="EB667" i="5"/>
  <c r="DX666" i="5"/>
  <c r="EB663" i="5"/>
  <c r="EX663" i="5"/>
  <c r="N685" i="5"/>
  <c r="R685" i="5"/>
  <c r="V690" i="5"/>
  <c r="X691" i="5"/>
  <c r="Z687" i="5"/>
  <c r="AH692" i="5"/>
  <c r="AR691" i="5"/>
  <c r="BL689" i="5"/>
  <c r="AR689" i="5"/>
  <c r="BF688" i="5"/>
  <c r="AN687" i="5"/>
  <c r="AV685" i="5"/>
  <c r="AX684" i="5"/>
  <c r="AF683" i="5"/>
  <c r="R557" i="5"/>
  <c r="AX557" i="5"/>
  <c r="EH643" i="5"/>
  <c r="DP666" i="5"/>
  <c r="AX688" i="5"/>
  <c r="T511" i="5"/>
  <c r="AR512" i="5"/>
  <c r="T557" i="5"/>
  <c r="AZ557" i="5"/>
  <c r="AB608" i="5"/>
  <c r="AD611" i="5"/>
  <c r="BN636" i="5"/>
  <c r="AX636" i="5"/>
  <c r="AH636" i="5"/>
  <c r="T636" i="5"/>
  <c r="DT645" i="5"/>
  <c r="DV643" i="5"/>
  <c r="DZ640" i="5"/>
  <c r="DT667" i="5"/>
  <c r="X687" i="5"/>
  <c r="AP688" i="5"/>
  <c r="BJ509" i="5"/>
  <c r="Z557" i="5"/>
  <c r="BF557" i="5"/>
  <c r="P628" i="5"/>
  <c r="BL636" i="5"/>
  <c r="AV636" i="5"/>
  <c r="AF636" i="5"/>
  <c r="R636" i="5"/>
  <c r="EP650" i="5"/>
  <c r="DR650" i="5"/>
  <c r="FB644" i="5"/>
  <c r="DX644" i="5"/>
  <c r="DP640" i="5"/>
  <c r="EV667" i="5"/>
  <c r="DP667" i="5"/>
  <c r="EN665" i="5"/>
  <c r="P690" i="5"/>
  <c r="AH688" i="5"/>
  <c r="BJ636" i="5"/>
  <c r="AT636" i="5"/>
  <c r="AD636" i="5"/>
  <c r="P636" i="5"/>
  <c r="EL650" i="5"/>
  <c r="DR646" i="5"/>
  <c r="EV644" i="5"/>
  <c r="DH663" i="5"/>
  <c r="ER667" i="5"/>
  <c r="DL667" i="5"/>
  <c r="EF665" i="5"/>
  <c r="EN663" i="5"/>
  <c r="DR663" i="5"/>
  <c r="FB667" i="5"/>
  <c r="P682" i="5"/>
  <c r="X683" i="5"/>
  <c r="BH691" i="5"/>
  <c r="AB691" i="5"/>
  <c r="BT687" i="5"/>
  <c r="BL685" i="5"/>
  <c r="AF685" i="5"/>
  <c r="BL683" i="5"/>
  <c r="AR681" i="5"/>
  <c r="BH105" i="5"/>
  <c r="P60" i="5"/>
  <c r="BD60" i="5"/>
  <c r="N75" i="5"/>
  <c r="P127" i="5"/>
  <c r="BF127" i="5"/>
  <c r="R131" i="5"/>
  <c r="J6" i="5"/>
  <c r="J25" i="5"/>
  <c r="J126" i="5"/>
  <c r="J145" i="5"/>
  <c r="J153" i="5"/>
  <c r="J156" i="5"/>
  <c r="J410" i="5"/>
  <c r="J414" i="5"/>
  <c r="J417" i="5"/>
  <c r="J438" i="5"/>
  <c r="J442" i="5"/>
  <c r="J446" i="5"/>
  <c r="J454" i="5"/>
  <c r="J463" i="5"/>
  <c r="J466" i="5"/>
  <c r="N51" i="5"/>
  <c r="AL51" i="5"/>
  <c r="Z53" i="5"/>
  <c r="AJ54" i="5"/>
  <c r="AP56" i="5"/>
  <c r="AZ58" i="5"/>
  <c r="R60" i="5"/>
  <c r="AN60" i="5"/>
  <c r="BJ60" i="5"/>
  <c r="Z61" i="5"/>
  <c r="AB64" i="5"/>
  <c r="BD64" i="5"/>
  <c r="T66" i="5"/>
  <c r="AJ73" i="5"/>
  <c r="AV74" i="5"/>
  <c r="Z75" i="5"/>
  <c r="AN76" i="5"/>
  <c r="AP77" i="5"/>
  <c r="BJ79" i="5"/>
  <c r="N80" i="5"/>
  <c r="AT82" i="5"/>
  <c r="BL84" i="5"/>
  <c r="AR86" i="5"/>
  <c r="P87" i="5"/>
  <c r="AP87" i="5"/>
  <c r="AV88" i="5"/>
  <c r="BF89" i="5"/>
  <c r="V90" i="5"/>
  <c r="AV91" i="5"/>
  <c r="N92" i="5"/>
  <c r="AJ92" i="5"/>
  <c r="BP92" i="5"/>
  <c r="Z95" i="5"/>
  <c r="AP95" i="5"/>
  <c r="BR95" i="5"/>
  <c r="AP99" i="5"/>
  <c r="N100" i="5"/>
  <c r="BN100" i="5"/>
  <c r="AX103" i="5"/>
  <c r="Z105" i="5"/>
  <c r="BD105" i="5"/>
  <c r="BN108" i="5"/>
  <c r="T109" i="5"/>
  <c r="AL109" i="5"/>
  <c r="BJ109" i="5"/>
  <c r="BL112" i="5"/>
  <c r="BN113" i="5"/>
  <c r="BF114" i="5"/>
  <c r="R115" i="5"/>
  <c r="AT115" i="5"/>
  <c r="BL118" i="5"/>
  <c r="P126" i="5"/>
  <c r="AL126" i="5"/>
  <c r="BL126" i="5"/>
  <c r="T127" i="5"/>
  <c r="BJ127" i="5"/>
  <c r="BJ130" i="5"/>
  <c r="T131" i="5"/>
  <c r="AJ132" i="5"/>
  <c r="BB134" i="5"/>
  <c r="R135" i="5"/>
  <c r="AJ135" i="5"/>
  <c r="BF135" i="5"/>
  <c r="AB139" i="5"/>
  <c r="AB140" i="5"/>
  <c r="BR140" i="5"/>
  <c r="BB143" i="5"/>
  <c r="AF146" i="5"/>
  <c r="AF147" i="5"/>
  <c r="AJ148" i="5"/>
  <c r="BB153" i="5"/>
  <c r="X154" i="5"/>
  <c r="AB156" i="5"/>
  <c r="BB162" i="5"/>
  <c r="BJ166" i="5"/>
  <c r="N167" i="5"/>
  <c r="AN167" i="5"/>
  <c r="AB191" i="5"/>
  <c r="BJ191" i="5"/>
  <c r="BN193" i="5"/>
  <c r="AH198" i="5"/>
  <c r="AT202" i="5"/>
  <c r="AB204" i="5"/>
  <c r="AX204" i="5"/>
  <c r="AB210" i="5"/>
  <c r="BJ214" i="5"/>
  <c r="AF219" i="5"/>
  <c r="BD219" i="5"/>
  <c r="Z221" i="5"/>
  <c r="T222" i="5"/>
  <c r="AH222" i="5"/>
  <c r="BB222" i="5"/>
  <c r="X224" i="5"/>
  <c r="BN224" i="5"/>
  <c r="BJ225" i="5"/>
  <c r="N229" i="5"/>
  <c r="AL229" i="5"/>
  <c r="AJ232" i="5"/>
  <c r="BJ237" i="5"/>
  <c r="N238" i="5"/>
  <c r="AD238" i="5"/>
  <c r="AZ238" i="5"/>
  <c r="AJ240" i="5"/>
  <c r="AN243" i="5"/>
  <c r="AF245" i="5"/>
  <c r="EJ249" i="5"/>
  <c r="EN249" i="5"/>
  <c r="EJ250" i="5"/>
  <c r="DN250" i="5"/>
  <c r="DL250" i="5"/>
  <c r="BR252" i="5"/>
  <c r="AT252" i="5"/>
  <c r="P252" i="5"/>
  <c r="AL252" i="5"/>
  <c r="N252" i="5"/>
  <c r="BD252" i="5"/>
  <c r="X253" i="5"/>
  <c r="EB262" i="5"/>
  <c r="EH274" i="5"/>
  <c r="EF274" i="5"/>
  <c r="DJ274" i="5"/>
  <c r="EN286" i="5"/>
  <c r="DN286" i="5"/>
  <c r="DJ289" i="5"/>
  <c r="BH204" i="5"/>
  <c r="N219" i="5"/>
  <c r="AH219" i="5"/>
  <c r="BF219" i="5"/>
  <c r="V222" i="5"/>
  <c r="AJ222" i="5"/>
  <c r="BD222" i="5"/>
  <c r="BR224" i="5"/>
  <c r="P229" i="5"/>
  <c r="AN229" i="5"/>
  <c r="EB259" i="5"/>
  <c r="ER259" i="5"/>
  <c r="EF259" i="5"/>
  <c r="DT259" i="5"/>
  <c r="EL267" i="5"/>
  <c r="EP267" i="5"/>
  <c r="DX267" i="5"/>
  <c r="DP267" i="5"/>
  <c r="BL308" i="5"/>
  <c r="BP308" i="5"/>
  <c r="BB308" i="5"/>
  <c r="AX308" i="5"/>
  <c r="AV308" i="5"/>
  <c r="P308" i="5"/>
  <c r="X135" i="5"/>
  <c r="AN135" i="5"/>
  <c r="BN135" i="5"/>
  <c r="AD136" i="5"/>
  <c r="AF139" i="5"/>
  <c r="AJ140" i="5"/>
  <c r="N143" i="5"/>
  <c r="AH143" i="5"/>
  <c r="BJ143" i="5"/>
  <c r="AV146" i="5"/>
  <c r="AV147" i="5"/>
  <c r="AP148" i="5"/>
  <c r="AR152" i="5"/>
  <c r="V153" i="5"/>
  <c r="BR153" i="5"/>
  <c r="AH156" i="5"/>
  <c r="BL162" i="5"/>
  <c r="AL166" i="5"/>
  <c r="BR166" i="5"/>
  <c r="T167" i="5"/>
  <c r="AV167" i="5"/>
  <c r="AH191" i="5"/>
  <c r="AF193" i="5"/>
  <c r="AN195" i="5"/>
  <c r="N198" i="5"/>
  <c r="AP198" i="5"/>
  <c r="AD204" i="5"/>
  <c r="BJ204" i="5"/>
  <c r="V205" i="5"/>
  <c r="R209" i="5"/>
  <c r="AL210" i="5"/>
  <c r="AL213" i="5"/>
  <c r="AH214" i="5"/>
  <c r="BN214" i="5"/>
  <c r="R219" i="5"/>
  <c r="AJ219" i="5"/>
  <c r="BL219" i="5"/>
  <c r="AL221" i="5"/>
  <c r="X222" i="5"/>
  <c r="AL222" i="5"/>
  <c r="BF222" i="5"/>
  <c r="AH224" i="5"/>
  <c r="AV227" i="5"/>
  <c r="V229" i="5"/>
  <c r="AT229" i="5"/>
  <c r="X230" i="5"/>
  <c r="AN230" i="5"/>
  <c r="BP230" i="5"/>
  <c r="N232" i="5"/>
  <c r="AX232" i="5"/>
  <c r="Z234" i="5"/>
  <c r="AN235" i="5"/>
  <c r="AJ237" i="5"/>
  <c r="BR237" i="5"/>
  <c r="R238" i="5"/>
  <c r="AH238" i="5"/>
  <c r="BD238" i="5"/>
  <c r="N240" i="5"/>
  <c r="AX240" i="5"/>
  <c r="BF243" i="5"/>
  <c r="AX245" i="5"/>
  <c r="N246" i="5"/>
  <c r="DJ249" i="5"/>
  <c r="EB250" i="5"/>
  <c r="Z252" i="5"/>
  <c r="BH252" i="5"/>
  <c r="AJ253" i="5"/>
  <c r="DD259" i="5"/>
  <c r="EL265" i="5"/>
  <c r="ER265" i="5"/>
  <c r="DN265" i="5"/>
  <c r="EP265" i="5"/>
  <c r="DL265" i="5"/>
  <c r="EN265" i="5"/>
  <c r="DJ265" i="5"/>
  <c r="DN267" i="5"/>
  <c r="AZ275" i="5"/>
  <c r="X279" i="5"/>
  <c r="EL281" i="5"/>
  <c r="EJ281" i="5"/>
  <c r="DR281" i="5"/>
  <c r="DH283" i="5"/>
  <c r="DJ284" i="5"/>
  <c r="DZ296" i="5"/>
  <c r="BJ300" i="5"/>
  <c r="N301" i="5"/>
  <c r="AB308" i="5"/>
  <c r="BF319" i="5"/>
  <c r="P319" i="5"/>
  <c r="BR319" i="5"/>
  <c r="BB319" i="5"/>
  <c r="AT319" i="5"/>
  <c r="X319" i="5"/>
  <c r="AD75" i="5"/>
  <c r="AJ90" i="5"/>
  <c r="AZ95" i="5"/>
  <c r="AD105" i="5"/>
  <c r="BJ105" i="5"/>
  <c r="DH122" i="5"/>
  <c r="AH131" i="5"/>
  <c r="J73" i="5"/>
  <c r="J87" i="5"/>
  <c r="J127" i="5"/>
  <c r="J136" i="5"/>
  <c r="J140" i="5"/>
  <c r="J146" i="5"/>
  <c r="J157" i="5"/>
  <c r="J169" i="5"/>
  <c r="J418" i="5"/>
  <c r="J447" i="5"/>
  <c r="J455" i="5"/>
  <c r="J467" i="5"/>
  <c r="Z51" i="5"/>
  <c r="BD51" i="5"/>
  <c r="AH53" i="5"/>
  <c r="AT54" i="5"/>
  <c r="T56" i="5"/>
  <c r="AX56" i="5"/>
  <c r="X58" i="5"/>
  <c r="Z60" i="5"/>
  <c r="AT60" i="5"/>
  <c r="AN64" i="5"/>
  <c r="BL64" i="5"/>
  <c r="N73" i="5"/>
  <c r="AR73" i="5"/>
  <c r="AP75" i="5"/>
  <c r="N76" i="5"/>
  <c r="BN76" i="5"/>
  <c r="P77" i="5"/>
  <c r="AX77" i="5"/>
  <c r="AN78" i="5"/>
  <c r="AN80" i="5"/>
  <c r="P82" i="5"/>
  <c r="BJ82" i="5"/>
  <c r="AV83" i="5"/>
  <c r="AB87" i="5"/>
  <c r="BD87" i="5"/>
  <c r="AR90" i="5"/>
  <c r="V92" i="5"/>
  <c r="AV92" i="5"/>
  <c r="N95" i="5"/>
  <c r="AF95" i="5"/>
  <c r="BB95" i="5"/>
  <c r="BF97" i="5"/>
  <c r="AD98" i="5"/>
  <c r="AF105" i="5"/>
  <c r="R108" i="5"/>
  <c r="Z109" i="5"/>
  <c r="AZ109" i="5"/>
  <c r="BD115" i="5"/>
  <c r="DR122" i="5"/>
  <c r="DT123" i="5"/>
  <c r="Z126" i="5"/>
  <c r="AT126" i="5"/>
  <c r="AF127" i="5"/>
  <c r="AP131" i="5"/>
  <c r="AX132" i="5"/>
  <c r="Z135" i="5"/>
  <c r="AP135" i="5"/>
  <c r="BP135" i="5"/>
  <c r="AP136" i="5"/>
  <c r="AN139" i="5"/>
  <c r="AL140" i="5"/>
  <c r="AX146" i="5"/>
  <c r="N147" i="5"/>
  <c r="BD147" i="5"/>
  <c r="N148" i="5"/>
  <c r="AX148" i="5"/>
  <c r="AJ156" i="5"/>
  <c r="V167" i="5"/>
  <c r="AZ167" i="5"/>
  <c r="BB190" i="5"/>
  <c r="AN191" i="5"/>
  <c r="AL193" i="5"/>
  <c r="AV195" i="5"/>
  <c r="R198" i="5"/>
  <c r="AX198" i="5"/>
  <c r="AH204" i="5"/>
  <c r="BN204" i="5"/>
  <c r="Z205" i="5"/>
  <c r="X209" i="5"/>
  <c r="AN210" i="5"/>
  <c r="BB211" i="5"/>
  <c r="AN213" i="5"/>
  <c r="P214" i="5"/>
  <c r="AN214" i="5"/>
  <c r="BP214" i="5"/>
  <c r="AX216" i="5"/>
  <c r="AV217" i="5"/>
  <c r="AV218" i="5"/>
  <c r="T219" i="5"/>
  <c r="AL219" i="5"/>
  <c r="BN219" i="5"/>
  <c r="AD220" i="5"/>
  <c r="AT221" i="5"/>
  <c r="Z222" i="5"/>
  <c r="AN222" i="5"/>
  <c r="BJ222" i="5"/>
  <c r="AJ224" i="5"/>
  <c r="BN227" i="5"/>
  <c r="X229" i="5"/>
  <c r="AZ229" i="5"/>
  <c r="Z230" i="5"/>
  <c r="AV230" i="5"/>
  <c r="BR230" i="5"/>
  <c r="T232" i="5"/>
  <c r="AZ232" i="5"/>
  <c r="AP235" i="5"/>
  <c r="N237" i="5"/>
  <c r="AL237" i="5"/>
  <c r="T238" i="5"/>
  <c r="AJ238" i="5"/>
  <c r="BF238" i="5"/>
  <c r="T240" i="5"/>
  <c r="AZ240" i="5"/>
  <c r="V243" i="5"/>
  <c r="BL243" i="5"/>
  <c r="BN245" i="5"/>
  <c r="BR247" i="5"/>
  <c r="BD247" i="5"/>
  <c r="AH247" i="5"/>
  <c r="P247" i="5"/>
  <c r="BB247" i="5"/>
  <c r="ED250" i="5"/>
  <c r="AB252" i="5"/>
  <c r="EN252" i="5"/>
  <c r="DT252" i="5"/>
  <c r="AL253" i="5"/>
  <c r="BH254" i="5"/>
  <c r="BD254" i="5"/>
  <c r="DP259" i="5"/>
  <c r="DH265" i="5"/>
  <c r="ER267" i="5"/>
  <c r="BN280" i="5"/>
  <c r="AT280" i="5"/>
  <c r="DZ283" i="5"/>
  <c r="DL284" i="5"/>
  <c r="DT285" i="5"/>
  <c r="ER285" i="5"/>
  <c r="DL285" i="5"/>
  <c r="EP285" i="5"/>
  <c r="DH285" i="5"/>
  <c r="ED296" i="5"/>
  <c r="BN300" i="5"/>
  <c r="AP303" i="5"/>
  <c r="AH308" i="5"/>
  <c r="AD319" i="5"/>
  <c r="BH51" i="5"/>
  <c r="AN53" i="5"/>
  <c r="P54" i="5"/>
  <c r="AZ54" i="5"/>
  <c r="AB60" i="5"/>
  <c r="AV60" i="5"/>
  <c r="AX75" i="5"/>
  <c r="BD78" i="5"/>
  <c r="AV80" i="5"/>
  <c r="BJ87" i="5"/>
  <c r="AT90" i="5"/>
  <c r="R95" i="5"/>
  <c r="AH95" i="5"/>
  <c r="BD95" i="5"/>
  <c r="AJ98" i="5"/>
  <c r="AJ105" i="5"/>
  <c r="BB109" i="5"/>
  <c r="ED122" i="5"/>
  <c r="EB123" i="5"/>
  <c r="AB126" i="5"/>
  <c r="AV126" i="5"/>
  <c r="AJ127" i="5"/>
  <c r="AR131" i="5"/>
  <c r="N132" i="5"/>
  <c r="BF132" i="5"/>
  <c r="AJ133" i="5"/>
  <c r="N134" i="5"/>
  <c r="AB135" i="5"/>
  <c r="AV135" i="5"/>
  <c r="AV139" i="5"/>
  <c r="AP140" i="5"/>
  <c r="N146" i="5"/>
  <c r="AZ146" i="5"/>
  <c r="R147" i="5"/>
  <c r="BF147" i="5"/>
  <c r="T148" i="5"/>
  <c r="BB148" i="5"/>
  <c r="AL150" i="5"/>
  <c r="BF156" i="5"/>
  <c r="V164" i="5"/>
  <c r="Z167" i="5"/>
  <c r="BF167" i="5"/>
  <c r="N168" i="5"/>
  <c r="AP191" i="5"/>
  <c r="AT193" i="5"/>
  <c r="BB195" i="5"/>
  <c r="T198" i="5"/>
  <c r="BB198" i="5"/>
  <c r="N204" i="5"/>
  <c r="AJ204" i="5"/>
  <c r="BP204" i="5"/>
  <c r="AT210" i="5"/>
  <c r="BD213" i="5"/>
  <c r="R214" i="5"/>
  <c r="AP214" i="5"/>
  <c r="V219" i="5"/>
  <c r="AN219" i="5"/>
  <c r="N221" i="5"/>
  <c r="AZ221" i="5"/>
  <c r="AB222" i="5"/>
  <c r="AP222" i="5"/>
  <c r="BN222" i="5"/>
  <c r="AB223" i="5"/>
  <c r="AL224" i="5"/>
  <c r="Z229" i="5"/>
  <c r="BB229" i="5"/>
  <c r="AX230" i="5"/>
  <c r="V232" i="5"/>
  <c r="BB232" i="5"/>
  <c r="BF235" i="5"/>
  <c r="N236" i="5"/>
  <c r="P237" i="5"/>
  <c r="AN237" i="5"/>
  <c r="V238" i="5"/>
  <c r="AL238" i="5"/>
  <c r="BN238" i="5"/>
  <c r="V240" i="5"/>
  <c r="BB240" i="5"/>
  <c r="X243" i="5"/>
  <c r="BN243" i="5"/>
  <c r="N245" i="5"/>
  <c r="BP245" i="5"/>
  <c r="BJ246" i="5"/>
  <c r="BN246" i="5"/>
  <c r="EF250" i="5"/>
  <c r="AD252" i="5"/>
  <c r="P253" i="5"/>
  <c r="AX253" i="5"/>
  <c r="DR259" i="5"/>
  <c r="EH268" i="5"/>
  <c r="EJ268" i="5"/>
  <c r="DX268" i="5"/>
  <c r="DV268" i="5"/>
  <c r="BD279" i="5"/>
  <c r="BB279" i="5"/>
  <c r="ED284" i="5"/>
  <c r="EN287" i="5"/>
  <c r="DZ287" i="5"/>
  <c r="DV287" i="5"/>
  <c r="DT287" i="5"/>
  <c r="BP300" i="5"/>
  <c r="BT301" i="5"/>
  <c r="BD301" i="5"/>
  <c r="AP319" i="5"/>
  <c r="I382" i="5"/>
  <c r="J381" i="5"/>
  <c r="I390" i="5"/>
  <c r="J389" i="5"/>
  <c r="AD51" i="5"/>
  <c r="BJ51" i="5"/>
  <c r="AR53" i="5"/>
  <c r="V54" i="5"/>
  <c r="BH54" i="5"/>
  <c r="BR56" i="5"/>
  <c r="AF60" i="5"/>
  <c r="AX60" i="5"/>
  <c r="V73" i="5"/>
  <c r="BN73" i="5"/>
  <c r="R74" i="5"/>
  <c r="BL75" i="5"/>
  <c r="V76" i="5"/>
  <c r="BR78" i="5"/>
  <c r="BD80" i="5"/>
  <c r="AD87" i="5"/>
  <c r="BN87" i="5"/>
  <c r="R88" i="5"/>
  <c r="AZ90" i="5"/>
  <c r="AB92" i="5"/>
  <c r="BF92" i="5"/>
  <c r="T95" i="5"/>
  <c r="AJ95" i="5"/>
  <c r="BF95" i="5"/>
  <c r="AT98" i="5"/>
  <c r="Z99" i="5"/>
  <c r="T102" i="5"/>
  <c r="Z103" i="5"/>
  <c r="N105" i="5"/>
  <c r="AL105" i="5"/>
  <c r="AH108" i="5"/>
  <c r="AD109" i="5"/>
  <c r="BD109" i="5"/>
  <c r="EJ123" i="5"/>
  <c r="BD126" i="5"/>
  <c r="AN127" i="5"/>
  <c r="BH131" i="5"/>
  <c r="V132" i="5"/>
  <c r="BR132" i="5"/>
  <c r="AX135" i="5"/>
  <c r="N139" i="5"/>
  <c r="BD139" i="5"/>
  <c r="N140" i="5"/>
  <c r="AX140" i="5"/>
  <c r="P146" i="5"/>
  <c r="BR146" i="5"/>
  <c r="Z147" i="5"/>
  <c r="BL147" i="5"/>
  <c r="V148" i="5"/>
  <c r="BP148" i="5"/>
  <c r="BP156" i="5"/>
  <c r="P191" i="5"/>
  <c r="AT191" i="5"/>
  <c r="X219" i="5"/>
  <c r="AP219" i="5"/>
  <c r="AV222" i="5"/>
  <c r="BP222" i="5"/>
  <c r="BJ229" i="5"/>
  <c r="EH266" i="5"/>
  <c r="EJ266" i="5"/>
  <c r="DF266" i="5"/>
  <c r="DD266" i="5"/>
  <c r="EF284" i="5"/>
  <c r="AN333" i="5"/>
  <c r="BD333" i="5"/>
  <c r="AF53" i="5"/>
  <c r="AV61" i="5"/>
  <c r="J78" i="5"/>
  <c r="J85" i="5"/>
  <c r="J128" i="5"/>
  <c r="J147" i="5"/>
  <c r="J158" i="5"/>
  <c r="J413" i="5"/>
  <c r="J419" i="5"/>
  <c r="J441" i="5"/>
  <c r="J445" i="5"/>
  <c r="J448" i="5"/>
  <c r="J456" i="5"/>
  <c r="J462" i="5"/>
  <c r="AF51" i="5"/>
  <c r="BH53" i="5"/>
  <c r="X54" i="5"/>
  <c r="AH60" i="5"/>
  <c r="BB60" i="5"/>
  <c r="BP73" i="5"/>
  <c r="N86" i="5"/>
  <c r="AF87" i="5"/>
  <c r="BP87" i="5"/>
  <c r="N90" i="5"/>
  <c r="BH90" i="5"/>
  <c r="BL92" i="5"/>
  <c r="V95" i="5"/>
  <c r="AL95" i="5"/>
  <c r="BJ95" i="5"/>
  <c r="AZ98" i="5"/>
  <c r="P105" i="5"/>
  <c r="AT105" i="5"/>
  <c r="AP108" i="5"/>
  <c r="N109" i="5"/>
  <c r="AH109" i="5"/>
  <c r="BF109" i="5"/>
  <c r="AZ127" i="5"/>
  <c r="BN131" i="5"/>
  <c r="AB132" i="5"/>
  <c r="R139" i="5"/>
  <c r="BF139" i="5"/>
  <c r="T140" i="5"/>
  <c r="BB140" i="5"/>
  <c r="AB147" i="5"/>
  <c r="AB148" i="5"/>
  <c r="BR148" i="5"/>
  <c r="R191" i="5"/>
  <c r="BF191" i="5"/>
  <c r="BL198" i="5"/>
  <c r="R202" i="5"/>
  <c r="T204" i="5"/>
  <c r="AR204" i="5"/>
  <c r="R210" i="5"/>
  <c r="Z219" i="5"/>
  <c r="AZ219" i="5"/>
  <c r="V221" i="5"/>
  <c r="P222" i="5"/>
  <c r="AD222" i="5"/>
  <c r="AX222" i="5"/>
  <c r="BR222" i="5"/>
  <c r="AR223" i="5"/>
  <c r="T224" i="5"/>
  <c r="AZ224" i="5"/>
  <c r="AD229" i="5"/>
  <c r="BP229" i="5"/>
  <c r="BR232" i="5"/>
  <c r="Z238" i="5"/>
  <c r="AV238" i="5"/>
  <c r="BR238" i="5"/>
  <c r="BR240" i="5"/>
  <c r="T253" i="5"/>
  <c r="DN262" i="5"/>
  <c r="EH263" i="5"/>
  <c r="DZ263" i="5"/>
  <c r="DX263" i="5"/>
  <c r="DF263" i="5"/>
  <c r="EL266" i="5"/>
  <c r="EN292" i="5"/>
  <c r="DR292" i="5"/>
  <c r="EF293" i="5"/>
  <c r="EH293" i="5"/>
  <c r="DJ293" i="5"/>
  <c r="DF293" i="5"/>
  <c r="AV301" i="5"/>
  <c r="AZ351" i="5"/>
  <c r="AB351" i="5"/>
  <c r="AX351" i="5"/>
  <c r="Z351" i="5"/>
  <c r="AV351" i="5"/>
  <c r="R351" i="5"/>
  <c r="AP351" i="5"/>
  <c r="N351" i="5"/>
  <c r="AN351" i="5"/>
  <c r="AJ351" i="5"/>
  <c r="BT351" i="5"/>
  <c r="AH351" i="5"/>
  <c r="BN351" i="5"/>
  <c r="V351" i="5"/>
  <c r="BL351" i="5"/>
  <c r="T351" i="5"/>
  <c r="BL356" i="5"/>
  <c r="BH356" i="5"/>
  <c r="X356" i="5"/>
  <c r="AJ60" i="5"/>
  <c r="R61" i="5"/>
  <c r="P90" i="5"/>
  <c r="BJ90" i="5"/>
  <c r="X95" i="5"/>
  <c r="AN95" i="5"/>
  <c r="BP95" i="5"/>
  <c r="T105" i="5"/>
  <c r="BB105" i="5"/>
  <c r="Z139" i="5"/>
  <c r="BL139" i="5"/>
  <c r="V140" i="5"/>
  <c r="BP140" i="5"/>
  <c r="T191" i="5"/>
  <c r="BH191" i="5"/>
  <c r="BB219" i="5"/>
  <c r="AX238" i="5"/>
  <c r="BH245" i="5"/>
  <c r="AD245" i="5"/>
  <c r="BR253" i="5"/>
  <c r="BL253" i="5"/>
  <c r="AH253" i="5"/>
  <c r="BJ253" i="5"/>
  <c r="AF253" i="5"/>
  <c r="BD253" i="5"/>
  <c r="DZ262" i="5"/>
  <c r="BJ281" i="5"/>
  <c r="Z281" i="5"/>
  <c r="X281" i="5"/>
  <c r="EN289" i="5"/>
  <c r="EL289" i="5"/>
  <c r="EJ289" i="5"/>
  <c r="BH300" i="5"/>
  <c r="AZ300" i="5"/>
  <c r="P300" i="5"/>
  <c r="AT300" i="5"/>
  <c r="AN300" i="5"/>
  <c r="BP351" i="5"/>
  <c r="BP318" i="5"/>
  <c r="BT331" i="5"/>
  <c r="N331" i="5"/>
  <c r="AX334" i="5"/>
  <c r="BT335" i="5"/>
  <c r="BP340" i="5"/>
  <c r="AJ340" i="5"/>
  <c r="BF354" i="5"/>
  <c r="BT354" i="5"/>
  <c r="AL354" i="5"/>
  <c r="R354" i="5"/>
  <c r="BR354" i="5"/>
  <c r="AJ354" i="5"/>
  <c r="N358" i="5"/>
  <c r="AR358" i="5"/>
  <c r="EF358" i="5"/>
  <c r="DX358" i="5"/>
  <c r="DH358" i="5"/>
  <c r="ER358" i="5"/>
  <c r="DV358" i="5"/>
  <c r="DF358" i="5"/>
  <c r="EL358" i="5"/>
  <c r="AB360" i="5"/>
  <c r="AJ361" i="5"/>
  <c r="AH361" i="5"/>
  <c r="BN361" i="5"/>
  <c r="AD361" i="5"/>
  <c r="EN364" i="5"/>
  <c r="EF364" i="5"/>
  <c r="DT364" i="5"/>
  <c r="DP364" i="5"/>
  <c r="DL364" i="5"/>
  <c r="BN372" i="5"/>
  <c r="AX372" i="5"/>
  <c r="AV372" i="5"/>
  <c r="AN372" i="5"/>
  <c r="P377" i="5"/>
  <c r="BF377" i="5"/>
  <c r="X377" i="5"/>
  <c r="P334" i="5"/>
  <c r="P335" i="5"/>
  <c r="BR352" i="5"/>
  <c r="BN352" i="5"/>
  <c r="R358" i="5"/>
  <c r="BF360" i="5"/>
  <c r="BR360" i="5"/>
  <c r="AL360" i="5"/>
  <c r="N360" i="5"/>
  <c r="BP360" i="5"/>
  <c r="AH360" i="5"/>
  <c r="BT360" i="5"/>
  <c r="BH393" i="5"/>
  <c r="BB393" i="5"/>
  <c r="Z393" i="5"/>
  <c r="AZ393" i="5"/>
  <c r="V393" i="5"/>
  <c r="AN393" i="5"/>
  <c r="R393" i="5"/>
  <c r="BT393" i="5"/>
  <c r="AJ393" i="5"/>
  <c r="N393" i="5"/>
  <c r="BR393" i="5"/>
  <c r="AH393" i="5"/>
  <c r="AT330" i="5"/>
  <c r="BF330" i="5"/>
  <c r="AZ334" i="5"/>
  <c r="R334" i="5"/>
  <c r="BR334" i="5"/>
  <c r="ER349" i="5"/>
  <c r="DL349" i="5"/>
  <c r="BF358" i="5"/>
  <c r="AZ358" i="5"/>
  <c r="AB358" i="5"/>
  <c r="AV358" i="5"/>
  <c r="V358" i="5"/>
  <c r="BN358" i="5"/>
  <c r="EB363" i="5"/>
  <c r="DT363" i="5"/>
  <c r="DR363" i="5"/>
  <c r="AN366" i="5"/>
  <c r="BH366" i="5"/>
  <c r="AV366" i="5"/>
  <c r="AL366" i="5"/>
  <c r="AJ366" i="5"/>
  <c r="AF393" i="5"/>
  <c r="ED260" i="5"/>
  <c r="EJ264" i="5"/>
  <c r="DX270" i="5"/>
  <c r="ED272" i="5"/>
  <c r="Z274" i="5"/>
  <c r="DP280" i="5"/>
  <c r="EP280" i="5"/>
  <c r="Z282" i="5"/>
  <c r="AP282" i="5"/>
  <c r="BD282" i="5"/>
  <c r="AB288" i="5"/>
  <c r="BH309" i="5"/>
  <c r="V315" i="5"/>
  <c r="AZ315" i="5"/>
  <c r="P318" i="5"/>
  <c r="AT318" i="5"/>
  <c r="AH329" i="5"/>
  <c r="AB330" i="5"/>
  <c r="BF331" i="5"/>
  <c r="AX332" i="5"/>
  <c r="AD334" i="5"/>
  <c r="AF335" i="5"/>
  <c r="AD344" i="5"/>
  <c r="AV346" i="5"/>
  <c r="AT346" i="5"/>
  <c r="DL351" i="5"/>
  <c r="EB351" i="5"/>
  <c r="DZ351" i="5"/>
  <c r="V353" i="5"/>
  <c r="BJ353" i="5"/>
  <c r="T354" i="5"/>
  <c r="AZ354" i="5"/>
  <c r="BH355" i="5"/>
  <c r="BD355" i="5"/>
  <c r="AD358" i="5"/>
  <c r="BP358" i="5"/>
  <c r="DT358" i="5"/>
  <c r="V359" i="5"/>
  <c r="BD359" i="5"/>
  <c r="AR360" i="5"/>
  <c r="N361" i="5"/>
  <c r="BD361" i="5"/>
  <c r="BH362" i="5"/>
  <c r="BN362" i="5"/>
  <c r="AP362" i="5"/>
  <c r="AB362" i="5"/>
  <c r="BJ362" i="5"/>
  <c r="AN362" i="5"/>
  <c r="Z362" i="5"/>
  <c r="BF362" i="5"/>
  <c r="AL362" i="5"/>
  <c r="X362" i="5"/>
  <c r="BB362" i="5"/>
  <c r="BP363" i="5"/>
  <c r="BF363" i="5"/>
  <c r="X363" i="5"/>
  <c r="AV363" i="5"/>
  <c r="P363" i="5"/>
  <c r="AT363" i="5"/>
  <c r="N363" i="5"/>
  <c r="DL363" i="5"/>
  <c r="BF366" i="5"/>
  <c r="BR370" i="5"/>
  <c r="BP370" i="5"/>
  <c r="AP370" i="5"/>
  <c r="Z370" i="5"/>
  <c r="BH370" i="5"/>
  <c r="AL370" i="5"/>
  <c r="V370" i="5"/>
  <c r="BF370" i="5"/>
  <c r="AJ370" i="5"/>
  <c r="T370" i="5"/>
  <c r="BD370" i="5"/>
  <c r="AH370" i="5"/>
  <c r="P370" i="5"/>
  <c r="BH376" i="5"/>
  <c r="BT376" i="5"/>
  <c r="AZ376" i="5"/>
  <c r="AF376" i="5"/>
  <c r="R376" i="5"/>
  <c r="BR376" i="5"/>
  <c r="AX376" i="5"/>
  <c r="AD376" i="5"/>
  <c r="P376" i="5"/>
  <c r="BN376" i="5"/>
  <c r="AP376" i="5"/>
  <c r="AB376" i="5"/>
  <c r="BJ376" i="5"/>
  <c r="AN376" i="5"/>
  <c r="Z376" i="5"/>
  <c r="BF376" i="5"/>
  <c r="AL376" i="5"/>
  <c r="X376" i="5"/>
  <c r="AX393" i="5"/>
  <c r="BH397" i="5"/>
  <c r="BN397" i="5"/>
  <c r="V397" i="5"/>
  <c r="BB397" i="5"/>
  <c r="R397" i="5"/>
  <c r="AX397" i="5"/>
  <c r="P397" i="5"/>
  <c r="AV397" i="5"/>
  <c r="N397" i="5"/>
  <c r="AJ397" i="5"/>
  <c r="AF397" i="5"/>
  <c r="DZ270" i="5"/>
  <c r="DR280" i="5"/>
  <c r="BJ282" i="5"/>
  <c r="P309" i="5"/>
  <c r="X315" i="5"/>
  <c r="BF315" i="5"/>
  <c r="T318" i="5"/>
  <c r="AX318" i="5"/>
  <c r="BR325" i="5"/>
  <c r="AT325" i="5"/>
  <c r="AF330" i="5"/>
  <c r="AF334" i="5"/>
  <c r="AJ335" i="5"/>
  <c r="AR344" i="5"/>
  <c r="EN352" i="5"/>
  <c r="DD352" i="5"/>
  <c r="EF352" i="5"/>
  <c r="X353" i="5"/>
  <c r="V354" i="5"/>
  <c r="BB354" i="5"/>
  <c r="AF358" i="5"/>
  <c r="BT358" i="5"/>
  <c r="DZ358" i="5"/>
  <c r="X359" i="5"/>
  <c r="BH359" i="5"/>
  <c r="T360" i="5"/>
  <c r="AX360" i="5"/>
  <c r="EH360" i="5"/>
  <c r="ER360" i="5"/>
  <c r="DR360" i="5"/>
  <c r="EP360" i="5"/>
  <c r="DP360" i="5"/>
  <c r="EL360" i="5"/>
  <c r="R361" i="5"/>
  <c r="BL361" i="5"/>
  <c r="EJ363" i="5"/>
  <c r="BR366" i="5"/>
  <c r="V382" i="5"/>
  <c r="BF382" i="5"/>
  <c r="BF393" i="5"/>
  <c r="DZ280" i="5"/>
  <c r="AB315" i="5"/>
  <c r="BP315" i="5"/>
  <c r="V318" i="5"/>
  <c r="AZ318" i="5"/>
  <c r="AR330" i="5"/>
  <c r="V331" i="5"/>
  <c r="AJ334" i="5"/>
  <c r="AZ335" i="5"/>
  <c r="P336" i="5"/>
  <c r="AX336" i="5"/>
  <c r="BB337" i="5"/>
  <c r="BP337" i="5"/>
  <c r="P337" i="5"/>
  <c r="AZ337" i="5"/>
  <c r="N337" i="5"/>
  <c r="BP344" i="5"/>
  <c r="AL353" i="5"/>
  <c r="BP353" i="5"/>
  <c r="AJ353" i="5"/>
  <c r="DH353" i="5"/>
  <c r="EP353" i="5"/>
  <c r="Z354" i="5"/>
  <c r="BH354" i="5"/>
  <c r="DF355" i="5"/>
  <c r="AJ358" i="5"/>
  <c r="DD358" i="5"/>
  <c r="EH358" i="5"/>
  <c r="Z359" i="5"/>
  <c r="V360" i="5"/>
  <c r="BB360" i="5"/>
  <c r="V361" i="5"/>
  <c r="ER363" i="5"/>
  <c r="DD364" i="5"/>
  <c r="V372" i="5"/>
  <c r="BP393" i="5"/>
  <c r="AJ394" i="5"/>
  <c r="AD394" i="5"/>
  <c r="BT394" i="5"/>
  <c r="T394" i="5"/>
  <c r="BR394" i="5"/>
  <c r="N394" i="5"/>
  <c r="BD394" i="5"/>
  <c r="X318" i="5"/>
  <c r="BJ318" i="5"/>
  <c r="BJ330" i="5"/>
  <c r="Z331" i="5"/>
  <c r="AL334" i="5"/>
  <c r="BB335" i="5"/>
  <c r="AB354" i="5"/>
  <c r="BL354" i="5"/>
  <c r="AN358" i="5"/>
  <c r="DJ358" i="5"/>
  <c r="EJ358" i="5"/>
  <c r="AL359" i="5"/>
  <c r="N359" i="5"/>
  <c r="BN359" i="5"/>
  <c r="AJ359" i="5"/>
  <c r="DH359" i="5"/>
  <c r="EP359" i="5"/>
  <c r="Z360" i="5"/>
  <c r="BD360" i="5"/>
  <c r="AB361" i="5"/>
  <c r="DF364" i="5"/>
  <c r="EH366" i="5"/>
  <c r="DN366" i="5"/>
  <c r="Z372" i="5"/>
  <c r="AX374" i="5"/>
  <c r="V381" i="5"/>
  <c r="AJ381" i="5"/>
  <c r="BD381" i="5"/>
  <c r="N383" i="5"/>
  <c r="AL383" i="5"/>
  <c r="BR383" i="5"/>
  <c r="T385" i="5"/>
  <c r="AJ385" i="5"/>
  <c r="BJ385" i="5"/>
  <c r="BJ387" i="5"/>
  <c r="BD395" i="5"/>
  <c r="T398" i="5"/>
  <c r="AL398" i="5"/>
  <c r="BN398" i="5"/>
  <c r="AD508" i="5"/>
  <c r="BP508" i="5"/>
  <c r="AH511" i="5"/>
  <c r="BF542" i="5"/>
  <c r="X543" i="5"/>
  <c r="AN543" i="5"/>
  <c r="BB543" i="5"/>
  <c r="BB546" i="5"/>
  <c r="BD547" i="5"/>
  <c r="X548" i="5"/>
  <c r="AZ548" i="5"/>
  <c r="BJ555" i="5"/>
  <c r="AV562" i="5"/>
  <c r="AX563" i="5"/>
  <c r="AZ564" i="5"/>
  <c r="AL610" i="5"/>
  <c r="AX612" i="5"/>
  <c r="AN614" i="5"/>
  <c r="AR615" i="5"/>
  <c r="BH619" i="5"/>
  <c r="BL622" i="5"/>
  <c r="AJ628" i="5"/>
  <c r="DD641" i="5"/>
  <c r="DX641" i="5"/>
  <c r="EN641" i="5"/>
  <c r="DP641" i="5"/>
  <c r="EF641" i="5"/>
  <c r="EV641" i="5"/>
  <c r="DF643" i="5"/>
  <c r="DP643" i="5"/>
  <c r="EF643" i="5"/>
  <c r="EV643" i="5"/>
  <c r="DX643" i="5"/>
  <c r="EN643" i="5"/>
  <c r="DH647" i="5"/>
  <c r="DJ651" i="5"/>
  <c r="DJ643" i="5"/>
  <c r="EZ651" i="5"/>
  <c r="EJ651" i="5"/>
  <c r="DT651" i="5"/>
  <c r="EH648" i="5"/>
  <c r="DN648" i="5"/>
  <c r="EJ647" i="5"/>
  <c r="DN647" i="5"/>
  <c r="EL646" i="5"/>
  <c r="DP646" i="5"/>
  <c r="EL645" i="5"/>
  <c r="EP643" i="5"/>
  <c r="DT643" i="5"/>
  <c r="EP642" i="5"/>
  <c r="DV642" i="5"/>
  <c r="ER641" i="5"/>
  <c r="DV641" i="5"/>
  <c r="ET640" i="5"/>
  <c r="DX640" i="5"/>
  <c r="BP369" i="5"/>
  <c r="DR370" i="5"/>
  <c r="DV371" i="5"/>
  <c r="N374" i="5"/>
  <c r="AD374" i="5"/>
  <c r="AZ374" i="5"/>
  <c r="X381" i="5"/>
  <c r="AL381" i="5"/>
  <c r="BF381" i="5"/>
  <c r="P383" i="5"/>
  <c r="AN383" i="5"/>
  <c r="V385" i="5"/>
  <c r="AL385" i="5"/>
  <c r="BN385" i="5"/>
  <c r="AD387" i="5"/>
  <c r="BR387" i="5"/>
  <c r="BT391" i="5"/>
  <c r="BF395" i="5"/>
  <c r="V398" i="5"/>
  <c r="AN398" i="5"/>
  <c r="BP398" i="5"/>
  <c r="AJ511" i="5"/>
  <c r="N512" i="5"/>
  <c r="T516" i="5"/>
  <c r="AL516" i="5"/>
  <c r="BR516" i="5"/>
  <c r="Z543" i="5"/>
  <c r="AP543" i="5"/>
  <c r="BD543" i="5"/>
  <c r="AN544" i="5"/>
  <c r="BR544" i="5"/>
  <c r="BF545" i="5"/>
  <c r="BN546" i="5"/>
  <c r="BT547" i="5"/>
  <c r="AF548" i="5"/>
  <c r="BB548" i="5"/>
  <c r="T561" i="5"/>
  <c r="BD562" i="5"/>
  <c r="BR563" i="5"/>
  <c r="BD564" i="5"/>
  <c r="BR604" i="5"/>
  <c r="AJ605" i="5"/>
  <c r="R608" i="5"/>
  <c r="BF608" i="5"/>
  <c r="BN609" i="5"/>
  <c r="AP610" i="5"/>
  <c r="BF612" i="5"/>
  <c r="BF613" i="5"/>
  <c r="BF614" i="5"/>
  <c r="AZ615" i="5"/>
  <c r="R617" i="5"/>
  <c r="AN617" i="5"/>
  <c r="X622" i="5"/>
  <c r="AL628" i="5"/>
  <c r="AD629" i="5"/>
  <c r="ET629" i="5"/>
  <c r="FB630" i="5"/>
  <c r="BR635" i="5"/>
  <c r="BB635" i="5"/>
  <c r="AL635" i="5"/>
  <c r="Z635" i="5"/>
  <c r="DD642" i="5"/>
  <c r="DF645" i="5"/>
  <c r="DX645" i="5"/>
  <c r="EN645" i="5"/>
  <c r="DP645" i="5"/>
  <c r="EF645" i="5"/>
  <c r="EV645" i="5"/>
  <c r="DD649" i="5"/>
  <c r="DX649" i="5"/>
  <c r="EN649" i="5"/>
  <c r="DP649" i="5"/>
  <c r="EF649" i="5"/>
  <c r="EV649" i="5"/>
  <c r="DJ642" i="5"/>
  <c r="EX651" i="5"/>
  <c r="EH651" i="5"/>
  <c r="DR651" i="5"/>
  <c r="EZ649" i="5"/>
  <c r="ED649" i="5"/>
  <c r="FB648" i="5"/>
  <c r="EF648" i="5"/>
  <c r="FB647" i="5"/>
  <c r="EH647" i="5"/>
  <c r="DL647" i="5"/>
  <c r="EH646" i="5"/>
  <c r="DN646" i="5"/>
  <c r="EJ645" i="5"/>
  <c r="DN645" i="5"/>
  <c r="EL643" i="5"/>
  <c r="DR643" i="5"/>
  <c r="EN642" i="5"/>
  <c r="DR642" i="5"/>
  <c r="EP641" i="5"/>
  <c r="DT641" i="5"/>
  <c r="EP640" i="5"/>
  <c r="DV640" i="5"/>
  <c r="EX664" i="5"/>
  <c r="DR664" i="5"/>
  <c r="EH664" i="5"/>
  <c r="DH664" i="5"/>
  <c r="EZ664" i="5"/>
  <c r="DT664" i="5"/>
  <c r="EJ664" i="5"/>
  <c r="FB664" i="5"/>
  <c r="DV664" i="5"/>
  <c r="EL664" i="5"/>
  <c r="DX664" i="5"/>
  <c r="EN664" i="5"/>
  <c r="DJ664" i="5"/>
  <c r="DZ664" i="5"/>
  <c r="EP664" i="5"/>
  <c r="DL664" i="5"/>
  <c r="EB664" i="5"/>
  <c r="ER664" i="5"/>
  <c r="DN664" i="5"/>
  <c r="ED664" i="5"/>
  <c r="ET664" i="5"/>
  <c r="DF664" i="5"/>
  <c r="DD664" i="5"/>
  <c r="EF664" i="5"/>
  <c r="AL349" i="5"/>
  <c r="BJ364" i="5"/>
  <c r="AV365" i="5"/>
  <c r="T367" i="5"/>
  <c r="BB368" i="5"/>
  <c r="AD369" i="5"/>
  <c r="DT370" i="5"/>
  <c r="DZ371" i="5"/>
  <c r="P374" i="5"/>
  <c r="AF374" i="5"/>
  <c r="BD374" i="5"/>
  <c r="BF375" i="5"/>
  <c r="Z381" i="5"/>
  <c r="AN381" i="5"/>
  <c r="BJ381" i="5"/>
  <c r="T383" i="5"/>
  <c r="AP383" i="5"/>
  <c r="AL384" i="5"/>
  <c r="X385" i="5"/>
  <c r="AP385" i="5"/>
  <c r="BP385" i="5"/>
  <c r="AH387" i="5"/>
  <c r="AH388" i="5"/>
  <c r="BD390" i="5"/>
  <c r="AH391" i="5"/>
  <c r="N395" i="5"/>
  <c r="BN395" i="5"/>
  <c r="X398" i="5"/>
  <c r="AP398" i="5"/>
  <c r="BT398" i="5"/>
  <c r="AH508" i="5"/>
  <c r="BB511" i="5"/>
  <c r="AJ512" i="5"/>
  <c r="V516" i="5"/>
  <c r="AN516" i="5"/>
  <c r="BT516" i="5"/>
  <c r="AB543" i="5"/>
  <c r="AR543" i="5"/>
  <c r="BF543" i="5"/>
  <c r="N544" i="5"/>
  <c r="AR544" i="5"/>
  <c r="BH545" i="5"/>
  <c r="AH548" i="5"/>
  <c r="BD548" i="5"/>
  <c r="P554" i="5"/>
  <c r="P555" i="5"/>
  <c r="R560" i="5"/>
  <c r="Z561" i="5"/>
  <c r="N562" i="5"/>
  <c r="BJ562" i="5"/>
  <c r="BP564" i="5"/>
  <c r="AV602" i="5"/>
  <c r="BP602" i="5"/>
  <c r="N604" i="5"/>
  <c r="BT604" i="5"/>
  <c r="AR605" i="5"/>
  <c r="Z608" i="5"/>
  <c r="BJ608" i="5"/>
  <c r="AF609" i="5"/>
  <c r="BP609" i="5"/>
  <c r="BL610" i="5"/>
  <c r="BJ614" i="5"/>
  <c r="T617" i="5"/>
  <c r="AV617" i="5"/>
  <c r="AF622" i="5"/>
  <c r="BB628" i="5"/>
  <c r="AV629" i="5"/>
  <c r="J634" i="5"/>
  <c r="BP635" i="5"/>
  <c r="AZ635" i="5"/>
  <c r="AJ635" i="5"/>
  <c r="DH642" i="5"/>
  <c r="DF644" i="5"/>
  <c r="DT644" i="5"/>
  <c r="EJ644" i="5"/>
  <c r="EZ644" i="5"/>
  <c r="DL644" i="5"/>
  <c r="EB644" i="5"/>
  <c r="ER644" i="5"/>
  <c r="DJ649" i="5"/>
  <c r="DJ641" i="5"/>
  <c r="EV651" i="5"/>
  <c r="EF651" i="5"/>
  <c r="DP651" i="5"/>
  <c r="EX649" i="5"/>
  <c r="EB649" i="5"/>
  <c r="EX648" i="5"/>
  <c r="ED648" i="5"/>
  <c r="EZ647" i="5"/>
  <c r="ED647" i="5"/>
  <c r="FB646" i="5"/>
  <c r="FB645" i="5"/>
  <c r="EH645" i="5"/>
  <c r="DL645" i="5"/>
  <c r="EH644" i="5"/>
  <c r="DN644" i="5"/>
  <c r="EJ643" i="5"/>
  <c r="DN643" i="5"/>
  <c r="EL642" i="5"/>
  <c r="DP642" i="5"/>
  <c r="EL641" i="5"/>
  <c r="DR641" i="5"/>
  <c r="EN640" i="5"/>
  <c r="DR640" i="5"/>
  <c r="AL508" i="5"/>
  <c r="T542" i="5"/>
  <c r="N543" i="5"/>
  <c r="AD543" i="5"/>
  <c r="AT543" i="5"/>
  <c r="BH543" i="5"/>
  <c r="AJ548" i="5"/>
  <c r="BN548" i="5"/>
  <c r="Z554" i="5"/>
  <c r="T555" i="5"/>
  <c r="R562" i="5"/>
  <c r="BN610" i="5"/>
  <c r="N612" i="5"/>
  <c r="J635" i="5"/>
  <c r="DD646" i="5"/>
  <c r="DL646" i="5"/>
  <c r="EB646" i="5"/>
  <c r="ER646" i="5"/>
  <c r="DT646" i="5"/>
  <c r="EJ646" i="5"/>
  <c r="EZ646" i="5"/>
  <c r="ET651" i="5"/>
  <c r="ED651" i="5"/>
  <c r="DN651" i="5"/>
  <c r="EX646" i="5"/>
  <c r="ED646" i="5"/>
  <c r="EH642" i="5"/>
  <c r="DN642" i="5"/>
  <c r="AV381" i="5"/>
  <c r="BP381" i="5"/>
  <c r="AB383" i="5"/>
  <c r="BD383" i="5"/>
  <c r="AX385" i="5"/>
  <c r="BT385" i="5"/>
  <c r="AB398" i="5"/>
  <c r="AZ398" i="5"/>
  <c r="T508" i="5"/>
  <c r="AP508" i="5"/>
  <c r="AV512" i="5"/>
  <c r="AZ516" i="5"/>
  <c r="AB542" i="5"/>
  <c r="P543" i="5"/>
  <c r="AF543" i="5"/>
  <c r="AV543" i="5"/>
  <c r="BJ543" i="5"/>
  <c r="V545" i="5"/>
  <c r="V547" i="5"/>
  <c r="P548" i="5"/>
  <c r="AL548" i="5"/>
  <c r="BR548" i="5"/>
  <c r="AP554" i="5"/>
  <c r="V555" i="5"/>
  <c r="AD562" i="5"/>
  <c r="Z564" i="5"/>
  <c r="BF605" i="5"/>
  <c r="AF607" i="5"/>
  <c r="T612" i="5"/>
  <c r="V614" i="5"/>
  <c r="AN622" i="5"/>
  <c r="T628" i="5"/>
  <c r="BF628" i="5"/>
  <c r="J636" i="5"/>
  <c r="DF642" i="5"/>
  <c r="DD647" i="5"/>
  <c r="DF650" i="5"/>
  <c r="DL650" i="5"/>
  <c r="EB650" i="5"/>
  <c r="DT650" i="5"/>
  <c r="DJ647" i="5"/>
  <c r="ER651" i="5"/>
  <c r="EB651" i="5"/>
  <c r="DL651" i="5"/>
  <c r="EN650" i="5"/>
  <c r="DV650" i="5"/>
  <c r="ER649" i="5"/>
  <c r="DV649" i="5"/>
  <c r="ET648" i="5"/>
  <c r="ET647" i="5"/>
  <c r="DZ647" i="5"/>
  <c r="EV646" i="5"/>
  <c r="DZ646" i="5"/>
  <c r="EX645" i="5"/>
  <c r="EB645" i="5"/>
  <c r="EX644" i="5"/>
  <c r="ED644" i="5"/>
  <c r="EZ643" i="5"/>
  <c r="ED643" i="5"/>
  <c r="FB642" i="5"/>
  <c r="EF642" i="5"/>
  <c r="FB641" i="5"/>
  <c r="EH641" i="5"/>
  <c r="DL641" i="5"/>
  <c r="EH640" i="5"/>
  <c r="DN640" i="5"/>
  <c r="BF383" i="5"/>
  <c r="BD398" i="5"/>
  <c r="X508" i="5"/>
  <c r="AX508" i="5"/>
  <c r="AP509" i="5"/>
  <c r="P512" i="5"/>
  <c r="AD516" i="5"/>
  <c r="BB516" i="5"/>
  <c r="AD542" i="5"/>
  <c r="R543" i="5"/>
  <c r="AH543" i="5"/>
  <c r="AX543" i="5"/>
  <c r="BL543" i="5"/>
  <c r="AB545" i="5"/>
  <c r="Z546" i="5"/>
  <c r="Z547" i="5"/>
  <c r="R548" i="5"/>
  <c r="AN548" i="5"/>
  <c r="AN555" i="5"/>
  <c r="AV560" i="5"/>
  <c r="AT561" i="5"/>
  <c r="AH562" i="5"/>
  <c r="P563" i="5"/>
  <c r="AL564" i="5"/>
  <c r="P605" i="5"/>
  <c r="BT605" i="5"/>
  <c r="BB607" i="5"/>
  <c r="AF608" i="5"/>
  <c r="R610" i="5"/>
  <c r="X614" i="5"/>
  <c r="N615" i="5"/>
  <c r="BL617" i="5"/>
  <c r="AV622" i="5"/>
  <c r="V628" i="5"/>
  <c r="DN629" i="5"/>
  <c r="DF648" i="5"/>
  <c r="DT648" i="5"/>
  <c r="EJ648" i="5"/>
  <c r="EZ648" i="5"/>
  <c r="DL648" i="5"/>
  <c r="EB648" i="5"/>
  <c r="ER648" i="5"/>
  <c r="DH651" i="5"/>
  <c r="DJ646" i="5"/>
  <c r="EP651" i="5"/>
  <c r="DZ651" i="5"/>
  <c r="EP648" i="5"/>
  <c r="DV648" i="5"/>
  <c r="ER647" i="5"/>
  <c r="ET646" i="5"/>
  <c r="DX646" i="5"/>
  <c r="ET645" i="5"/>
  <c r="DZ645" i="5"/>
  <c r="EX643" i="5"/>
  <c r="EB643" i="5"/>
  <c r="EX642" i="5"/>
  <c r="ED642" i="5"/>
  <c r="EZ641" i="5"/>
  <c r="ED641" i="5"/>
  <c r="FB640" i="5"/>
  <c r="Z508" i="5"/>
  <c r="BF508" i="5"/>
  <c r="BD511" i="5"/>
  <c r="AV542" i="5"/>
  <c r="T543" i="5"/>
  <c r="AJ543" i="5"/>
  <c r="AZ543" i="5"/>
  <c r="BN543" i="5"/>
  <c r="AB546" i="5"/>
  <c r="AP547" i="5"/>
  <c r="T548" i="5"/>
  <c r="AX548" i="5"/>
  <c r="BH555" i="5"/>
  <c r="AF563" i="5"/>
  <c r="T610" i="5"/>
  <c r="V615" i="5"/>
  <c r="DH640" i="5"/>
  <c r="DT640" i="5"/>
  <c r="EJ640" i="5"/>
  <c r="EZ640" i="5"/>
  <c r="DL640" i="5"/>
  <c r="EB640" i="5"/>
  <c r="ER640" i="5"/>
  <c r="DF647" i="5"/>
  <c r="DP647" i="5"/>
  <c r="EF647" i="5"/>
  <c r="EV647" i="5"/>
  <c r="DX647" i="5"/>
  <c r="EN647" i="5"/>
  <c r="DD651" i="5"/>
  <c r="EN651" i="5"/>
  <c r="DX651" i="5"/>
  <c r="EP647" i="5"/>
  <c r="DT647" i="5"/>
  <c r="EP646" i="5"/>
  <c r="DV646" i="5"/>
  <c r="ET643" i="5"/>
  <c r="DZ643" i="5"/>
  <c r="EV642" i="5"/>
  <c r="EX641" i="5"/>
  <c r="EB641" i="5"/>
  <c r="EX640" i="5"/>
  <c r="ED640" i="5"/>
  <c r="BL508" i="5"/>
  <c r="BT543" i="5"/>
  <c r="DL642" i="5"/>
  <c r="EB642" i="5"/>
  <c r="ER642" i="5"/>
  <c r="DT642" i="5"/>
  <c r="EJ642" i="5"/>
  <c r="EZ642" i="5"/>
  <c r="FB651" i="5"/>
  <c r="EL651" i="5"/>
  <c r="DV651" i="5"/>
  <c r="ET642" i="5"/>
  <c r="DX642" i="5"/>
  <c r="BJ690" i="5"/>
  <c r="AT690" i="5"/>
  <c r="AD690" i="5"/>
  <c r="BR686" i="5"/>
  <c r="BB686" i="5"/>
  <c r="AL686" i="5"/>
  <c r="BJ682" i="5"/>
  <c r="AT682" i="5"/>
  <c r="AD682" i="5"/>
  <c r="EL667" i="5"/>
  <c r="DV667" i="5"/>
  <c r="ET666" i="5"/>
  <c r="ED666" i="5"/>
  <c r="DN666" i="5"/>
  <c r="EL665" i="5"/>
  <c r="DV665" i="5"/>
  <c r="EL663" i="5"/>
  <c r="DV663" i="5"/>
  <c r="EX666" i="5"/>
  <c r="EZ663" i="5"/>
  <c r="N690" i="5"/>
  <c r="T691" i="5"/>
  <c r="R686" i="5"/>
  <c r="X688" i="5"/>
  <c r="Z692" i="5"/>
  <c r="Z684" i="5"/>
  <c r="BL692" i="5"/>
  <c r="AV692" i="5"/>
  <c r="AF692" i="5"/>
  <c r="BJ691" i="5"/>
  <c r="AT691" i="5"/>
  <c r="AD691" i="5"/>
  <c r="BH690" i="5"/>
  <c r="AR690" i="5"/>
  <c r="AB690" i="5"/>
  <c r="BF689" i="5"/>
  <c r="AP689" i="5"/>
  <c r="BT688" i="5"/>
  <c r="BD688" i="5"/>
  <c r="AN688" i="5"/>
  <c r="BR687" i="5"/>
  <c r="BB687" i="5"/>
  <c r="AL687" i="5"/>
  <c r="BP686" i="5"/>
  <c r="AZ686" i="5"/>
  <c r="AJ686" i="5"/>
  <c r="BN685" i="5"/>
  <c r="AX685" i="5"/>
  <c r="AH685" i="5"/>
  <c r="BL684" i="5"/>
  <c r="AV684" i="5"/>
  <c r="AF684" i="5"/>
  <c r="BJ683" i="5"/>
  <c r="AT683" i="5"/>
  <c r="AD683" i="5"/>
  <c r="BH682" i="5"/>
  <c r="AR682" i="5"/>
  <c r="AB682" i="5"/>
  <c r="BF681" i="5"/>
  <c r="AP681" i="5"/>
  <c r="ER666" i="5"/>
  <c r="EB666" i="5"/>
  <c r="DL666" i="5"/>
  <c r="EJ665" i="5"/>
  <c r="DT665" i="5"/>
  <c r="FB665" i="5"/>
  <c r="T690" i="5"/>
  <c r="P686" i="5"/>
  <c r="BJ692" i="5"/>
  <c r="AT692" i="5"/>
  <c r="AD692" i="5"/>
  <c r="BF690" i="5"/>
  <c r="AP690" i="5"/>
  <c r="BR688" i="5"/>
  <c r="BB688" i="5"/>
  <c r="AL688" i="5"/>
  <c r="BP687" i="5"/>
  <c r="AZ687" i="5"/>
  <c r="AJ687" i="5"/>
  <c r="BN686" i="5"/>
  <c r="AX686" i="5"/>
  <c r="AH686" i="5"/>
  <c r="BJ684" i="5"/>
  <c r="AT684" i="5"/>
  <c r="AD684" i="5"/>
  <c r="BH683" i="5"/>
  <c r="AR683" i="5"/>
  <c r="AB683" i="5"/>
  <c r="BF682" i="5"/>
  <c r="AP682" i="5"/>
  <c r="BT681" i="5"/>
  <c r="BD681" i="5"/>
  <c r="AN681" i="5"/>
  <c r="EH667" i="5"/>
  <c r="DR667" i="5"/>
  <c r="EP666" i="5"/>
  <c r="DZ666" i="5"/>
  <c r="DJ666" i="5"/>
  <c r="EH665" i="5"/>
  <c r="DR665" i="5"/>
  <c r="EZ665" i="5"/>
  <c r="N686" i="5"/>
  <c r="R690" i="5"/>
  <c r="X686" i="5"/>
  <c r="Z690" i="5"/>
  <c r="Z682" i="5"/>
  <c r="BH692" i="5"/>
  <c r="AR692" i="5"/>
  <c r="AB692" i="5"/>
  <c r="BF691" i="5"/>
  <c r="AP691" i="5"/>
  <c r="BT690" i="5"/>
  <c r="BD690" i="5"/>
  <c r="AN690" i="5"/>
  <c r="BP688" i="5"/>
  <c r="AZ688" i="5"/>
  <c r="AJ688" i="5"/>
  <c r="BN687" i="5"/>
  <c r="AX687" i="5"/>
  <c r="AH687" i="5"/>
  <c r="BL686" i="5"/>
  <c r="AV686" i="5"/>
  <c r="AF686" i="5"/>
  <c r="BJ685" i="5"/>
  <c r="AT685" i="5"/>
  <c r="AD685" i="5"/>
  <c r="BH684" i="5"/>
  <c r="AR684" i="5"/>
  <c r="AB684" i="5"/>
  <c r="BF683" i="5"/>
  <c r="AP683" i="5"/>
  <c r="BT682" i="5"/>
  <c r="BD682" i="5"/>
  <c r="AN682" i="5"/>
  <c r="BR681" i="5"/>
  <c r="BB681" i="5"/>
  <c r="AL681" i="5"/>
  <c r="BR690" i="5"/>
  <c r="BB690" i="5"/>
  <c r="AL690" i="5"/>
  <c r="BJ686" i="5"/>
  <c r="AT686" i="5"/>
  <c r="AD686" i="5"/>
  <c r="BR682" i="5"/>
  <c r="BB682" i="5"/>
  <c r="AL682" i="5"/>
  <c r="ET667" i="5"/>
  <c r="ED667" i="5"/>
  <c r="DN667" i="5"/>
  <c r="EL666" i="5"/>
  <c r="DV666" i="5"/>
  <c r="ET665" i="5"/>
  <c r="ED665" i="5"/>
  <c r="DN665" i="5"/>
  <c r="ET663" i="5"/>
  <c r="ED663" i="5"/>
  <c r="DN663" i="5"/>
  <c r="EZ667" i="5"/>
  <c r="N683" i="5"/>
  <c r="X692" i="5"/>
  <c r="X684" i="5"/>
  <c r="Z688" i="5"/>
  <c r="BT692" i="5"/>
  <c r="BD692" i="5"/>
  <c r="AN692" i="5"/>
  <c r="BR691" i="5"/>
  <c r="BB691" i="5"/>
  <c r="AL691" i="5"/>
  <c r="BP690" i="5"/>
  <c r="AZ690" i="5"/>
  <c r="AJ690" i="5"/>
  <c r="BN689" i="5"/>
  <c r="AX689" i="5"/>
  <c r="AH689" i="5"/>
  <c r="BL688" i="5"/>
  <c r="AV688" i="5"/>
  <c r="AF688" i="5"/>
  <c r="BJ687" i="5"/>
  <c r="AT687" i="5"/>
  <c r="AD687" i="5"/>
  <c r="BH686" i="5"/>
  <c r="AR686" i="5"/>
  <c r="AB686" i="5"/>
  <c r="BF685" i="5"/>
  <c r="AP685" i="5"/>
  <c r="BT684" i="5"/>
  <c r="BD684" i="5"/>
  <c r="AN684" i="5"/>
  <c r="BR683" i="5"/>
  <c r="BB683" i="5"/>
  <c r="AL683" i="5"/>
  <c r="BP682" i="5"/>
  <c r="AZ682" i="5"/>
  <c r="AJ682" i="5"/>
  <c r="BN681" i="5"/>
  <c r="AX681" i="5"/>
  <c r="AH681" i="5"/>
  <c r="EJ666" i="5"/>
  <c r="DT666" i="5"/>
  <c r="ER665" i="5"/>
  <c r="EB665" i="5"/>
  <c r="DL665" i="5"/>
  <c r="EX667" i="5"/>
  <c r="N682" i="5"/>
  <c r="BR692" i="5"/>
  <c r="BB692" i="5"/>
  <c r="AL692" i="5"/>
  <c r="BN690" i="5"/>
  <c r="AX690" i="5"/>
  <c r="AH690" i="5"/>
  <c r="BJ688" i="5"/>
  <c r="AT688" i="5"/>
  <c r="AD688" i="5"/>
  <c r="BH687" i="5"/>
  <c r="AR687" i="5"/>
  <c r="AB687" i="5"/>
  <c r="BF686" i="5"/>
  <c r="AP686" i="5"/>
  <c r="BR684" i="5"/>
  <c r="BB684" i="5"/>
  <c r="AL684" i="5"/>
  <c r="BP683" i="5"/>
  <c r="AZ683" i="5"/>
  <c r="AJ683" i="5"/>
  <c r="BN682" i="5"/>
  <c r="AX682" i="5"/>
  <c r="AH682" i="5"/>
  <c r="BL681" i="5"/>
  <c r="AV681" i="5"/>
  <c r="AF681" i="5"/>
  <c r="EP667" i="5"/>
  <c r="DZ667" i="5"/>
  <c r="DJ667" i="5"/>
  <c r="EH666" i="5"/>
  <c r="DR666" i="5"/>
  <c r="EP665" i="5"/>
  <c r="DZ665" i="5"/>
  <c r="DJ665" i="5"/>
  <c r="FB666" i="5"/>
  <c r="T688" i="5"/>
  <c r="V682" i="5"/>
  <c r="X690" i="5"/>
  <c r="X682" i="5"/>
  <c r="Z686" i="5"/>
  <c r="BP692" i="5"/>
  <c r="AZ692" i="5"/>
  <c r="AJ692" i="5"/>
  <c r="BN691" i="5"/>
  <c r="AX691" i="5"/>
  <c r="AH691" i="5"/>
  <c r="BL690" i="5"/>
  <c r="AV690" i="5"/>
  <c r="BH688" i="5"/>
  <c r="AR688" i="5"/>
  <c r="AB688" i="5"/>
  <c r="BF687" i="5"/>
  <c r="AP687" i="5"/>
  <c r="BT686" i="5"/>
  <c r="BD686" i="5"/>
  <c r="AN686" i="5"/>
  <c r="BR685" i="5"/>
  <c r="BB685" i="5"/>
  <c r="BP684" i="5"/>
  <c r="AZ684" i="5"/>
  <c r="AJ684" i="5"/>
  <c r="BN683" i="5"/>
  <c r="AX683" i="5"/>
  <c r="AH683" i="5"/>
  <c r="BL682" i="5"/>
  <c r="AV682" i="5"/>
  <c r="AF682" i="5"/>
  <c r="BJ681" i="5"/>
  <c r="AT681" i="5"/>
  <c r="AD681" i="5"/>
  <c r="K266" i="7"/>
  <c r="J268" i="7"/>
  <c r="K268" i="7" s="1"/>
  <c r="K267" i="7"/>
  <c r="R692" i="5"/>
  <c r="P692" i="5"/>
  <c r="R691" i="5"/>
  <c r="P691" i="5"/>
  <c r="R689" i="5"/>
  <c r="N684" i="5"/>
  <c r="P684" i="5"/>
  <c r="P683" i="5"/>
  <c r="V684" i="5"/>
  <c r="R688" i="5"/>
  <c r="P688" i="5"/>
  <c r="T682" i="5"/>
  <c r="T687" i="5"/>
  <c r="V688" i="5"/>
  <c r="R687" i="5"/>
  <c r="V687" i="5"/>
  <c r="N687" i="5"/>
  <c r="DH667" i="5"/>
  <c r="DD667" i="5"/>
  <c r="DH666" i="5"/>
  <c r="DF666" i="5"/>
  <c r="DH665" i="5"/>
  <c r="DD665" i="5"/>
  <c r="DF649" i="5"/>
  <c r="DH649" i="5"/>
  <c r="DD648" i="5"/>
  <c r="DF646" i="5"/>
  <c r="DH646" i="5"/>
  <c r="DH644" i="5"/>
  <c r="DD645" i="5"/>
  <c r="DD644" i="5"/>
  <c r="DH645" i="5"/>
  <c r="DH643" i="5"/>
  <c r="DD643" i="5"/>
  <c r="DF641" i="5"/>
  <c r="DF640" i="5"/>
  <c r="DD640" i="5"/>
  <c r="DH26" i="5"/>
  <c r="BP57" i="5"/>
  <c r="AR57" i="5"/>
  <c r="AH57" i="5"/>
  <c r="AF57" i="5"/>
  <c r="BN59" i="5"/>
  <c r="BH59" i="5"/>
  <c r="AP59" i="5"/>
  <c r="X59" i="5"/>
  <c r="BB59" i="5"/>
  <c r="AL59" i="5"/>
  <c r="R59" i="5"/>
  <c r="AZ59" i="5"/>
  <c r="AH59" i="5"/>
  <c r="P59" i="5"/>
  <c r="BL59" i="5"/>
  <c r="BL81" i="5"/>
  <c r="BB81" i="5"/>
  <c r="AB81" i="5"/>
  <c r="AZ81" i="5"/>
  <c r="X81" i="5"/>
  <c r="AX81" i="5"/>
  <c r="V81" i="5"/>
  <c r="AP81" i="5"/>
  <c r="T81" i="5"/>
  <c r="BP81" i="5"/>
  <c r="AJ81" i="5"/>
  <c r="BN81" i="5"/>
  <c r="AH81" i="5"/>
  <c r="AX97" i="5"/>
  <c r="AX106" i="5"/>
  <c r="AB106" i="5"/>
  <c r="AT106" i="5"/>
  <c r="Z106" i="5"/>
  <c r="AR106" i="5"/>
  <c r="X106" i="5"/>
  <c r="BN106" i="5"/>
  <c r="AP106" i="5"/>
  <c r="P106" i="5"/>
  <c r="BL106" i="5"/>
  <c r="AL106" i="5"/>
  <c r="N106" i="5"/>
  <c r="BJ106" i="5"/>
  <c r="AF106" i="5"/>
  <c r="BF106" i="5"/>
  <c r="AD106" i="5"/>
  <c r="DL26" i="5"/>
  <c r="AZ55" i="5"/>
  <c r="AN57" i="5"/>
  <c r="N59" i="5"/>
  <c r="AR59" i="5"/>
  <c r="BN65" i="5"/>
  <c r="AH65" i="5"/>
  <c r="AL81" i="5"/>
  <c r="BP83" i="5"/>
  <c r="BN83" i="5"/>
  <c r="AT83" i="5"/>
  <c r="AB83" i="5"/>
  <c r="BL83" i="5"/>
  <c r="AP83" i="5"/>
  <c r="Z83" i="5"/>
  <c r="BJ83" i="5"/>
  <c r="AN83" i="5"/>
  <c r="X83" i="5"/>
  <c r="BF83" i="5"/>
  <c r="AL83" i="5"/>
  <c r="T83" i="5"/>
  <c r="BB83" i="5"/>
  <c r="AF83" i="5"/>
  <c r="P83" i="5"/>
  <c r="AX83" i="5"/>
  <c r="AD83" i="5"/>
  <c r="N83" i="5"/>
  <c r="BN85" i="5"/>
  <c r="N85" i="5"/>
  <c r="BF85" i="5"/>
  <c r="AR85" i="5"/>
  <c r="BL89" i="5"/>
  <c r="BB89" i="5"/>
  <c r="AB89" i="5"/>
  <c r="AZ89" i="5"/>
  <c r="X89" i="5"/>
  <c r="AX89" i="5"/>
  <c r="V89" i="5"/>
  <c r="AP89" i="5"/>
  <c r="T89" i="5"/>
  <c r="BP89" i="5"/>
  <c r="AJ89" i="5"/>
  <c r="BN89" i="5"/>
  <c r="AH89" i="5"/>
  <c r="BR94" i="5"/>
  <c r="BH94" i="5"/>
  <c r="AL94" i="5"/>
  <c r="X94" i="5"/>
  <c r="N94" i="5"/>
  <c r="DT26" i="5"/>
  <c r="BB55" i="5"/>
  <c r="AZ57" i="5"/>
  <c r="BD65" i="5"/>
  <c r="BF81" i="5"/>
  <c r="AH83" i="5"/>
  <c r="AL89" i="5"/>
  <c r="BP91" i="5"/>
  <c r="BN91" i="5"/>
  <c r="AT91" i="5"/>
  <c r="AB91" i="5"/>
  <c r="BL91" i="5"/>
  <c r="AP91" i="5"/>
  <c r="Z91" i="5"/>
  <c r="BJ91" i="5"/>
  <c r="AN91" i="5"/>
  <c r="X91" i="5"/>
  <c r="BF91" i="5"/>
  <c r="AL91" i="5"/>
  <c r="T91" i="5"/>
  <c r="BB91" i="5"/>
  <c r="AF91" i="5"/>
  <c r="P91" i="5"/>
  <c r="AX91" i="5"/>
  <c r="AD91" i="5"/>
  <c r="N91" i="5"/>
  <c r="BN93" i="5"/>
  <c r="N93" i="5"/>
  <c r="AX93" i="5"/>
  <c r="AR93" i="5"/>
  <c r="EH107" i="5"/>
  <c r="EJ107" i="5"/>
  <c r="DD107" i="5"/>
  <c r="EF107" i="5"/>
  <c r="ED107" i="5"/>
  <c r="EB107" i="5"/>
  <c r="DR107" i="5"/>
  <c r="DP107" i="5"/>
  <c r="DL107" i="5"/>
  <c r="DX26" i="5"/>
  <c r="P55" i="5"/>
  <c r="BD55" i="5"/>
  <c r="BD57" i="5"/>
  <c r="Z59" i="5"/>
  <c r="AV59" i="5"/>
  <c r="EB26" i="5"/>
  <c r="BH52" i="5"/>
  <c r="BB52" i="5"/>
  <c r="AJ52" i="5"/>
  <c r="V52" i="5"/>
  <c r="BP52" i="5"/>
  <c r="AX52" i="5"/>
  <c r="AF52" i="5"/>
  <c r="R52" i="5"/>
  <c r="BN52" i="5"/>
  <c r="AV52" i="5"/>
  <c r="AD52" i="5"/>
  <c r="P52" i="5"/>
  <c r="BF52" i="5"/>
  <c r="AB54" i="5"/>
  <c r="V55" i="5"/>
  <c r="AB56" i="5"/>
  <c r="BH57" i="5"/>
  <c r="AB59" i="5"/>
  <c r="BD59" i="5"/>
  <c r="BD83" i="5"/>
  <c r="BR89" i="5"/>
  <c r="EJ26" i="5"/>
  <c r="BJ54" i="5"/>
  <c r="AL54" i="5"/>
  <c r="T54" i="5"/>
  <c r="BF54" i="5"/>
  <c r="AH54" i="5"/>
  <c r="N54" i="5"/>
  <c r="BB54" i="5"/>
  <c r="AD54" i="5"/>
  <c r="BP54" i="5"/>
  <c r="BP56" i="5"/>
  <c r="BJ56" i="5"/>
  <c r="AN56" i="5"/>
  <c r="X56" i="5"/>
  <c r="BD56" i="5"/>
  <c r="AH56" i="5"/>
  <c r="R56" i="5"/>
  <c r="BB56" i="5"/>
  <c r="AF56" i="5"/>
  <c r="P56" i="5"/>
  <c r="BL56" i="5"/>
  <c r="N57" i="5"/>
  <c r="BN57" i="5"/>
  <c r="AD59" i="5"/>
  <c r="BJ59" i="5"/>
  <c r="BF70" i="5"/>
  <c r="AR70" i="5"/>
  <c r="AJ70" i="5"/>
  <c r="AB70" i="5"/>
  <c r="V70" i="5"/>
  <c r="BB70" i="5"/>
  <c r="BP101" i="5"/>
  <c r="AR101" i="5"/>
  <c r="AB101" i="5"/>
  <c r="BJ101" i="5"/>
  <c r="AP101" i="5"/>
  <c r="Z101" i="5"/>
  <c r="BH101" i="5"/>
  <c r="AN101" i="5"/>
  <c r="X101" i="5"/>
  <c r="BF101" i="5"/>
  <c r="AL101" i="5"/>
  <c r="V101" i="5"/>
  <c r="BD101" i="5"/>
  <c r="AJ101" i="5"/>
  <c r="T101" i="5"/>
  <c r="BB101" i="5"/>
  <c r="AH101" i="5"/>
  <c r="P101" i="5"/>
  <c r="AZ101" i="5"/>
  <c r="AD101" i="5"/>
  <c r="N101" i="5"/>
  <c r="EN26" i="5"/>
  <c r="BL55" i="5"/>
  <c r="AN55" i="5"/>
  <c r="N55" i="5"/>
  <c r="BP55" i="5"/>
  <c r="AF55" i="5"/>
  <c r="BJ55" i="5"/>
  <c r="AD55" i="5"/>
  <c r="T57" i="5"/>
  <c r="AF59" i="5"/>
  <c r="BP59" i="5"/>
  <c r="BN62" i="5"/>
  <c r="AJ62" i="5"/>
  <c r="AB62" i="5"/>
  <c r="V62" i="5"/>
  <c r="BR62" i="5"/>
  <c r="T62" i="5"/>
  <c r="AR62" i="5"/>
  <c r="T70" i="5"/>
  <c r="AX101" i="5"/>
  <c r="DD26" i="5"/>
  <c r="ER26" i="5"/>
  <c r="AJ55" i="5"/>
  <c r="Z57" i="5"/>
  <c r="AN59" i="5"/>
  <c r="BR59" i="5"/>
  <c r="AZ62" i="5"/>
  <c r="AX70" i="5"/>
  <c r="N81" i="5"/>
  <c r="BL97" i="5"/>
  <c r="AP97" i="5"/>
  <c r="T97" i="5"/>
  <c r="BR97" i="5"/>
  <c r="AL97" i="5"/>
  <c r="N97" i="5"/>
  <c r="BP97" i="5"/>
  <c r="AJ97" i="5"/>
  <c r="BN97" i="5"/>
  <c r="AH97" i="5"/>
  <c r="BB97" i="5"/>
  <c r="AB97" i="5"/>
  <c r="AZ97" i="5"/>
  <c r="X97" i="5"/>
  <c r="BR101" i="5"/>
  <c r="AV107" i="5"/>
  <c r="AB107" i="5"/>
  <c r="BP107" i="5"/>
  <c r="AR107" i="5"/>
  <c r="Z107" i="5"/>
  <c r="BN107" i="5"/>
  <c r="AP107" i="5"/>
  <c r="X107" i="5"/>
  <c r="BL107" i="5"/>
  <c r="AN107" i="5"/>
  <c r="T107" i="5"/>
  <c r="BH107" i="5"/>
  <c r="AJ107" i="5"/>
  <c r="R107" i="5"/>
  <c r="BF107" i="5"/>
  <c r="AH107" i="5"/>
  <c r="N107" i="5"/>
  <c r="BB107" i="5"/>
  <c r="AF107" i="5"/>
  <c r="BH63" i="5"/>
  <c r="AD68" i="5"/>
  <c r="AV68" i="5"/>
  <c r="BN68" i="5"/>
  <c r="AX69" i="5"/>
  <c r="X74" i="5"/>
  <c r="BB74" i="5"/>
  <c r="AB75" i="5"/>
  <c r="AT75" i="5"/>
  <c r="BN75" i="5"/>
  <c r="R76" i="5"/>
  <c r="AJ76" i="5"/>
  <c r="BL76" i="5"/>
  <c r="AZ78" i="5"/>
  <c r="AT79" i="5"/>
  <c r="BL79" i="5"/>
  <c r="AP80" i="5"/>
  <c r="AT87" i="5"/>
  <c r="BL87" i="5"/>
  <c r="AP88" i="5"/>
  <c r="AB99" i="5"/>
  <c r="AT99" i="5"/>
  <c r="BN99" i="5"/>
  <c r="R100" i="5"/>
  <c r="AJ100" i="5"/>
  <c r="BL100" i="5"/>
  <c r="X102" i="5"/>
  <c r="AX102" i="5"/>
  <c r="AB103" i="5"/>
  <c r="BB103" i="5"/>
  <c r="N108" i="5"/>
  <c r="AJ108" i="5"/>
  <c r="Z111" i="5"/>
  <c r="AT111" i="5"/>
  <c r="AB112" i="5"/>
  <c r="BD112" i="5"/>
  <c r="P114" i="5"/>
  <c r="BL114" i="5"/>
  <c r="Z117" i="5"/>
  <c r="AX117" i="5"/>
  <c r="BD118" i="5"/>
  <c r="AJ118" i="5"/>
  <c r="BR118" i="5"/>
  <c r="DV123" i="5"/>
  <c r="R127" i="5"/>
  <c r="AH127" i="5"/>
  <c r="BB127" i="5"/>
  <c r="P130" i="5"/>
  <c r="AJ130" i="5"/>
  <c r="BN130" i="5"/>
  <c r="AV133" i="5"/>
  <c r="AN134" i="5"/>
  <c r="BH138" i="5"/>
  <c r="BL138" i="5"/>
  <c r="AN138" i="5"/>
  <c r="X138" i="5"/>
  <c r="BJ138" i="5"/>
  <c r="AL138" i="5"/>
  <c r="V138" i="5"/>
  <c r="BD138" i="5"/>
  <c r="AJ138" i="5"/>
  <c r="T138" i="5"/>
  <c r="BB138" i="5"/>
  <c r="AH138" i="5"/>
  <c r="R138" i="5"/>
  <c r="BP138" i="5"/>
  <c r="AF150" i="5"/>
  <c r="AT151" i="5"/>
  <c r="AF159" i="5"/>
  <c r="BH74" i="5"/>
  <c r="AV75" i="5"/>
  <c r="BR75" i="5"/>
  <c r="AV99" i="5"/>
  <c r="BR99" i="5"/>
  <c r="Z102" i="5"/>
  <c r="AZ102" i="5"/>
  <c r="BD103" i="5"/>
  <c r="AB111" i="5"/>
  <c r="AX111" i="5"/>
  <c r="BF112" i="5"/>
  <c r="V114" i="5"/>
  <c r="AB117" i="5"/>
  <c r="EL122" i="5"/>
  <c r="ER122" i="5"/>
  <c r="DX122" i="5"/>
  <c r="DD122" i="5"/>
  <c r="EB122" i="5"/>
  <c r="BP142" i="5"/>
  <c r="BL142" i="5"/>
  <c r="AN142" i="5"/>
  <c r="R142" i="5"/>
  <c r="BJ142" i="5"/>
  <c r="AL142" i="5"/>
  <c r="P142" i="5"/>
  <c r="BF142" i="5"/>
  <c r="AF142" i="5"/>
  <c r="N142" i="5"/>
  <c r="BD142" i="5"/>
  <c r="AD142" i="5"/>
  <c r="BB102" i="5"/>
  <c r="BD111" i="5"/>
  <c r="AV114" i="5"/>
  <c r="AD114" i="5"/>
  <c r="BD117" i="5"/>
  <c r="BF117" i="5"/>
  <c r="AH117" i="5"/>
  <c r="N117" i="5"/>
  <c r="BB117" i="5"/>
  <c r="AP142" i="5"/>
  <c r="BB150" i="5"/>
  <c r="N151" i="5"/>
  <c r="BJ151" i="5"/>
  <c r="BH154" i="5"/>
  <c r="BR154" i="5"/>
  <c r="AX154" i="5"/>
  <c r="AD154" i="5"/>
  <c r="BN154" i="5"/>
  <c r="AN154" i="5"/>
  <c r="V154" i="5"/>
  <c r="BL154" i="5"/>
  <c r="AL154" i="5"/>
  <c r="T154" i="5"/>
  <c r="BJ154" i="5"/>
  <c r="AJ154" i="5"/>
  <c r="R154" i="5"/>
  <c r="BD154" i="5"/>
  <c r="AH154" i="5"/>
  <c r="P154" i="5"/>
  <c r="AV154" i="5"/>
  <c r="Z154" i="5"/>
  <c r="BP158" i="5"/>
  <c r="BF158" i="5"/>
  <c r="AF158" i="5"/>
  <c r="N158" i="5"/>
  <c r="BB158" i="5"/>
  <c r="AB158" i="5"/>
  <c r="AV158" i="5"/>
  <c r="Z158" i="5"/>
  <c r="AT158" i="5"/>
  <c r="X158" i="5"/>
  <c r="AP158" i="5"/>
  <c r="R158" i="5"/>
  <c r="BJ158" i="5"/>
  <c r="AD158" i="5"/>
  <c r="V51" i="5"/>
  <c r="AN51" i="5"/>
  <c r="BL51" i="5"/>
  <c r="N53" i="5"/>
  <c r="AZ53" i="5"/>
  <c r="AB58" i="5"/>
  <c r="BN58" i="5"/>
  <c r="BN60" i="5"/>
  <c r="R63" i="5"/>
  <c r="AH63" i="5"/>
  <c r="AV63" i="5"/>
  <c r="BN63" i="5"/>
  <c r="AJ67" i="5"/>
  <c r="R68" i="5"/>
  <c r="AJ68" i="5"/>
  <c r="BB68" i="5"/>
  <c r="Z69" i="5"/>
  <c r="BN69" i="5"/>
  <c r="AB73" i="5"/>
  <c r="BF73" i="5"/>
  <c r="AF74" i="5"/>
  <c r="BL74" i="5"/>
  <c r="P75" i="5"/>
  <c r="AF75" i="5"/>
  <c r="BB75" i="5"/>
  <c r="Z76" i="5"/>
  <c r="AV76" i="5"/>
  <c r="AB77" i="5"/>
  <c r="BF77" i="5"/>
  <c r="V78" i="5"/>
  <c r="T79" i="5"/>
  <c r="AH79" i="5"/>
  <c r="AZ79" i="5"/>
  <c r="BR79" i="5"/>
  <c r="Z80" i="5"/>
  <c r="BF80" i="5"/>
  <c r="AZ84" i="5"/>
  <c r="T87" i="5"/>
  <c r="AH87" i="5"/>
  <c r="AZ87" i="5"/>
  <c r="BR87" i="5"/>
  <c r="Z88" i="5"/>
  <c r="BF88" i="5"/>
  <c r="AZ92" i="5"/>
  <c r="AT95" i="5"/>
  <c r="BL95" i="5"/>
  <c r="AP96" i="5"/>
  <c r="N98" i="5"/>
  <c r="BJ98" i="5"/>
  <c r="P99" i="5"/>
  <c r="AF99" i="5"/>
  <c r="BB99" i="5"/>
  <c r="Z100" i="5"/>
  <c r="AV100" i="5"/>
  <c r="AF102" i="5"/>
  <c r="BH102" i="5"/>
  <c r="AH103" i="5"/>
  <c r="BJ103" i="5"/>
  <c r="V105" i="5"/>
  <c r="AN105" i="5"/>
  <c r="BL105" i="5"/>
  <c r="V108" i="5"/>
  <c r="AZ108" i="5"/>
  <c r="AB109" i="5"/>
  <c r="AR109" i="5"/>
  <c r="BP109" i="5"/>
  <c r="R110" i="5"/>
  <c r="AX110" i="5"/>
  <c r="AF111" i="5"/>
  <c r="BH111" i="5"/>
  <c r="AJ112" i="5"/>
  <c r="BN112" i="5"/>
  <c r="P113" i="5"/>
  <c r="AP113" i="5"/>
  <c r="AF114" i="5"/>
  <c r="X115" i="5"/>
  <c r="AN115" i="5"/>
  <c r="BJ115" i="5"/>
  <c r="AD117" i="5"/>
  <c r="BH117" i="5"/>
  <c r="AR118" i="5"/>
  <c r="DJ122" i="5"/>
  <c r="EF122" i="5"/>
  <c r="EP123" i="5"/>
  <c r="Z127" i="5"/>
  <c r="AP127" i="5"/>
  <c r="BL127" i="5"/>
  <c r="V130" i="5"/>
  <c r="AV130" i="5"/>
  <c r="V133" i="5"/>
  <c r="BJ133" i="5"/>
  <c r="R134" i="5"/>
  <c r="BD134" i="5"/>
  <c r="AT138" i="5"/>
  <c r="AT142" i="5"/>
  <c r="Z146" i="5"/>
  <c r="BF150" i="5"/>
  <c r="X151" i="5"/>
  <c r="BL151" i="5"/>
  <c r="AF154" i="5"/>
  <c r="BF157" i="5"/>
  <c r="AD157" i="5"/>
  <c r="BJ157" i="5"/>
  <c r="AT157" i="5"/>
  <c r="N157" i="5"/>
  <c r="AL158" i="5"/>
  <c r="AZ159" i="5"/>
  <c r="BD160" i="5"/>
  <c r="N160" i="5"/>
  <c r="BH162" i="5"/>
  <c r="BR162" i="5"/>
  <c r="AX162" i="5"/>
  <c r="AD162" i="5"/>
  <c r="N162" i="5"/>
  <c r="BN162" i="5"/>
  <c r="AT162" i="5"/>
  <c r="Z162" i="5"/>
  <c r="AZ162" i="5"/>
  <c r="X162" i="5"/>
  <c r="AV162" i="5"/>
  <c r="V162" i="5"/>
  <c r="AN162" i="5"/>
  <c r="T162" i="5"/>
  <c r="BP162" i="5"/>
  <c r="AL162" i="5"/>
  <c r="R162" i="5"/>
  <c r="BD162" i="5"/>
  <c r="AF162" i="5"/>
  <c r="X51" i="5"/>
  <c r="AR51" i="5"/>
  <c r="BP51" i="5"/>
  <c r="T53" i="5"/>
  <c r="BD53" i="5"/>
  <c r="AF58" i="5"/>
  <c r="BP58" i="5"/>
  <c r="BR60" i="5"/>
  <c r="T63" i="5"/>
  <c r="AJ63" i="5"/>
  <c r="AX63" i="5"/>
  <c r="BP63" i="5"/>
  <c r="AN67" i="5"/>
  <c r="T68" i="5"/>
  <c r="AL68" i="5"/>
  <c r="BD68" i="5"/>
  <c r="AF69" i="5"/>
  <c r="AJ74" i="5"/>
  <c r="BP74" i="5"/>
  <c r="R75" i="5"/>
  <c r="AH75" i="5"/>
  <c r="BD75" i="5"/>
  <c r="AB76" i="5"/>
  <c r="AX76" i="5"/>
  <c r="Z78" i="5"/>
  <c r="V79" i="5"/>
  <c r="AJ79" i="5"/>
  <c r="BB79" i="5"/>
  <c r="AB80" i="5"/>
  <c r="BL80" i="5"/>
  <c r="AF84" i="5"/>
  <c r="BD84" i="5"/>
  <c r="V87" i="5"/>
  <c r="AJ87" i="5"/>
  <c r="BB87" i="5"/>
  <c r="AB88" i="5"/>
  <c r="BL88" i="5"/>
  <c r="AF92" i="5"/>
  <c r="BD92" i="5"/>
  <c r="P95" i="5"/>
  <c r="AD95" i="5"/>
  <c r="AV95" i="5"/>
  <c r="BN95" i="5"/>
  <c r="N96" i="5"/>
  <c r="AV96" i="5"/>
  <c r="P98" i="5"/>
  <c r="BP98" i="5"/>
  <c r="R99" i="5"/>
  <c r="AH99" i="5"/>
  <c r="BD99" i="5"/>
  <c r="AB100" i="5"/>
  <c r="AX100" i="5"/>
  <c r="AH102" i="5"/>
  <c r="BJ102" i="5"/>
  <c r="P103" i="5"/>
  <c r="AL103" i="5"/>
  <c r="BR103" i="5"/>
  <c r="X105" i="5"/>
  <c r="AR105" i="5"/>
  <c r="BN105" i="5"/>
  <c r="Z108" i="5"/>
  <c r="BD108" i="5"/>
  <c r="AX109" i="5"/>
  <c r="X110" i="5"/>
  <c r="BH110" i="5"/>
  <c r="AH111" i="5"/>
  <c r="BJ111" i="5"/>
  <c r="N112" i="5"/>
  <c r="AL112" i="5"/>
  <c r="BP112" i="5"/>
  <c r="T113" i="5"/>
  <c r="AN114" i="5"/>
  <c r="Z115" i="5"/>
  <c r="AP115" i="5"/>
  <c r="AJ117" i="5"/>
  <c r="BJ117" i="5"/>
  <c r="P118" i="5"/>
  <c r="AX118" i="5"/>
  <c r="DL122" i="5"/>
  <c r="EH122" i="5"/>
  <c r="DF123" i="5"/>
  <c r="DZ125" i="5"/>
  <c r="DR125" i="5"/>
  <c r="AB127" i="5"/>
  <c r="AT127" i="5"/>
  <c r="Z130" i="5"/>
  <c r="X133" i="5"/>
  <c r="AB134" i="5"/>
  <c r="AV138" i="5"/>
  <c r="AV142" i="5"/>
  <c r="BH146" i="5"/>
  <c r="BL146" i="5"/>
  <c r="AN146" i="5"/>
  <c r="X146" i="5"/>
  <c r="BJ146" i="5"/>
  <c r="AL146" i="5"/>
  <c r="V146" i="5"/>
  <c r="BD146" i="5"/>
  <c r="AJ146" i="5"/>
  <c r="T146" i="5"/>
  <c r="BB146" i="5"/>
  <c r="AH146" i="5"/>
  <c r="R146" i="5"/>
  <c r="BP146" i="5"/>
  <c r="BJ150" i="5"/>
  <c r="AT154" i="5"/>
  <c r="AN158" i="5"/>
  <c r="BB159" i="5"/>
  <c r="BL164" i="5"/>
  <c r="AP164" i="5"/>
  <c r="T164" i="5"/>
  <c r="BP164" i="5"/>
  <c r="AJ164" i="5"/>
  <c r="AZ164" i="5"/>
  <c r="N164" i="5"/>
  <c r="AX164" i="5"/>
  <c r="AL164" i="5"/>
  <c r="AH164" i="5"/>
  <c r="BF164" i="5"/>
  <c r="X164" i="5"/>
  <c r="N74" i="5"/>
  <c r="AL74" i="5"/>
  <c r="T75" i="5"/>
  <c r="AL75" i="5"/>
  <c r="BF75" i="5"/>
  <c r="AZ76" i="5"/>
  <c r="T99" i="5"/>
  <c r="AL99" i="5"/>
  <c r="BF99" i="5"/>
  <c r="AZ100" i="5"/>
  <c r="P102" i="5"/>
  <c r="AJ102" i="5"/>
  <c r="BP102" i="5"/>
  <c r="R103" i="5"/>
  <c r="AP103" i="5"/>
  <c r="BF108" i="5"/>
  <c r="P111" i="5"/>
  <c r="AL111" i="5"/>
  <c r="BL111" i="5"/>
  <c r="T112" i="5"/>
  <c r="AN112" i="5"/>
  <c r="AP114" i="5"/>
  <c r="BP116" i="5"/>
  <c r="AF116" i="5"/>
  <c r="P117" i="5"/>
  <c r="AN117" i="5"/>
  <c r="BP117" i="5"/>
  <c r="DN122" i="5"/>
  <c r="EN122" i="5"/>
  <c r="DZ123" i="5"/>
  <c r="DJ123" i="5"/>
  <c r="BH127" i="5"/>
  <c r="BD127" i="5"/>
  <c r="AL127" i="5"/>
  <c r="X127" i="5"/>
  <c r="AV127" i="5"/>
  <c r="BP127" i="5"/>
  <c r="BH130" i="5"/>
  <c r="BR130" i="5"/>
  <c r="AX130" i="5"/>
  <c r="AD130" i="5"/>
  <c r="N130" i="5"/>
  <c r="BL130" i="5"/>
  <c r="AN130" i="5"/>
  <c r="X130" i="5"/>
  <c r="BB130" i="5"/>
  <c r="BL133" i="5"/>
  <c r="AT133" i="5"/>
  <c r="R133" i="5"/>
  <c r="AR133" i="5"/>
  <c r="N133" i="5"/>
  <c r="BP133" i="5"/>
  <c r="AF133" i="5"/>
  <c r="BP134" i="5"/>
  <c r="AT134" i="5"/>
  <c r="Z134" i="5"/>
  <c r="BR134" i="5"/>
  <c r="AP134" i="5"/>
  <c r="X134" i="5"/>
  <c r="BJ134" i="5"/>
  <c r="AL134" i="5"/>
  <c r="P134" i="5"/>
  <c r="BL134" i="5"/>
  <c r="BB142" i="5"/>
  <c r="N144" i="5"/>
  <c r="BH144" i="5"/>
  <c r="BF144" i="5"/>
  <c r="BF149" i="5"/>
  <c r="N149" i="5"/>
  <c r="BJ149" i="5"/>
  <c r="N150" i="5"/>
  <c r="BH151" i="5"/>
  <c r="BB151" i="5"/>
  <c r="AJ151" i="5"/>
  <c r="V151" i="5"/>
  <c r="BR151" i="5"/>
  <c r="AZ151" i="5"/>
  <c r="AH151" i="5"/>
  <c r="T151" i="5"/>
  <c r="BP151" i="5"/>
  <c r="AX151" i="5"/>
  <c r="AF151" i="5"/>
  <c r="R151" i="5"/>
  <c r="BN151" i="5"/>
  <c r="AV151" i="5"/>
  <c r="AD151" i="5"/>
  <c r="P151" i="5"/>
  <c r="BF151" i="5"/>
  <c r="AN151" i="5"/>
  <c r="Z151" i="5"/>
  <c r="AZ154" i="5"/>
  <c r="BF165" i="5"/>
  <c r="AD165" i="5"/>
  <c r="P165" i="5"/>
  <c r="BJ165" i="5"/>
  <c r="N165" i="5"/>
  <c r="BN53" i="5"/>
  <c r="X63" i="5"/>
  <c r="AN63" i="5"/>
  <c r="BB63" i="5"/>
  <c r="AZ67" i="5"/>
  <c r="X68" i="5"/>
  <c r="AP68" i="5"/>
  <c r="BJ68" i="5"/>
  <c r="AP69" i="5"/>
  <c r="P74" i="5"/>
  <c r="X75" i="5"/>
  <c r="AN75" i="5"/>
  <c r="BJ75" i="5"/>
  <c r="AF76" i="5"/>
  <c r="BD76" i="5"/>
  <c r="AL78" i="5"/>
  <c r="Z79" i="5"/>
  <c r="AN79" i="5"/>
  <c r="BF79" i="5"/>
  <c r="AF80" i="5"/>
  <c r="Z87" i="5"/>
  <c r="AN87" i="5"/>
  <c r="BF87" i="5"/>
  <c r="AF88" i="5"/>
  <c r="Z96" i="5"/>
  <c r="BF96" i="5"/>
  <c r="X99" i="5"/>
  <c r="AN99" i="5"/>
  <c r="BJ99" i="5"/>
  <c r="AF100" i="5"/>
  <c r="BD100" i="5"/>
  <c r="R102" i="5"/>
  <c r="AN102" i="5"/>
  <c r="BR102" i="5"/>
  <c r="T103" i="5"/>
  <c r="AR103" i="5"/>
  <c r="AF108" i="5"/>
  <c r="BL108" i="5"/>
  <c r="BL110" i="5"/>
  <c r="R111" i="5"/>
  <c r="AP111" i="5"/>
  <c r="V112" i="5"/>
  <c r="AV112" i="5"/>
  <c r="AT113" i="5"/>
  <c r="V113" i="5"/>
  <c r="BF113" i="5"/>
  <c r="BD114" i="5"/>
  <c r="BH115" i="5"/>
  <c r="BR115" i="5"/>
  <c r="AZ115" i="5"/>
  <c r="AH115" i="5"/>
  <c r="T115" i="5"/>
  <c r="AV115" i="5"/>
  <c r="BP115" i="5"/>
  <c r="AV116" i="5"/>
  <c r="T117" i="5"/>
  <c r="AP117" i="5"/>
  <c r="BR117" i="5"/>
  <c r="X118" i="5"/>
  <c r="BJ118" i="5"/>
  <c r="DP122" i="5"/>
  <c r="EP122" i="5"/>
  <c r="DR123" i="5"/>
  <c r="N127" i="5"/>
  <c r="AD127" i="5"/>
  <c r="AX127" i="5"/>
  <c r="BR127" i="5"/>
  <c r="AF130" i="5"/>
  <c r="BD130" i="5"/>
  <c r="AD133" i="5"/>
  <c r="AD134" i="5"/>
  <c r="AX136" i="5"/>
  <c r="AB136" i="5"/>
  <c r="BJ136" i="5"/>
  <c r="P136" i="5"/>
  <c r="BF136" i="5"/>
  <c r="N136" i="5"/>
  <c r="AT136" i="5"/>
  <c r="P138" i="5"/>
  <c r="AZ138" i="5"/>
  <c r="X142" i="5"/>
  <c r="BR142" i="5"/>
  <c r="AP144" i="5"/>
  <c r="AD149" i="5"/>
  <c r="AL151" i="5"/>
  <c r="BB154" i="5"/>
  <c r="BL158" i="5"/>
  <c r="BN164" i="5"/>
  <c r="AT165" i="5"/>
  <c r="Z142" i="5"/>
  <c r="AR144" i="5"/>
  <c r="BP150" i="5"/>
  <c r="AV150" i="5"/>
  <c r="AB150" i="5"/>
  <c r="AT150" i="5"/>
  <c r="Z150" i="5"/>
  <c r="BR150" i="5"/>
  <c r="AP150" i="5"/>
  <c r="X150" i="5"/>
  <c r="BL150" i="5"/>
  <c r="AN150" i="5"/>
  <c r="R150" i="5"/>
  <c r="BD150" i="5"/>
  <c r="AD150" i="5"/>
  <c r="AP151" i="5"/>
  <c r="BP154" i="5"/>
  <c r="BR158" i="5"/>
  <c r="BH159" i="5"/>
  <c r="BJ159" i="5"/>
  <c r="AP159" i="5"/>
  <c r="AB159" i="5"/>
  <c r="BN159" i="5"/>
  <c r="AT159" i="5"/>
  <c r="Z159" i="5"/>
  <c r="BL159" i="5"/>
  <c r="AN159" i="5"/>
  <c r="X159" i="5"/>
  <c r="BF159" i="5"/>
  <c r="AL159" i="5"/>
  <c r="V159" i="5"/>
  <c r="BD159" i="5"/>
  <c r="AJ159" i="5"/>
  <c r="T159" i="5"/>
  <c r="BR159" i="5"/>
  <c r="AX159" i="5"/>
  <c r="AD159" i="5"/>
  <c r="N159" i="5"/>
  <c r="BR155" i="5"/>
  <c r="BF155" i="5"/>
  <c r="Z155" i="5"/>
  <c r="BL156" i="5"/>
  <c r="AP156" i="5"/>
  <c r="T156" i="5"/>
  <c r="BN156" i="5"/>
  <c r="BN161" i="5"/>
  <c r="BB161" i="5"/>
  <c r="AL161" i="5"/>
  <c r="X132" i="5"/>
  <c r="AZ132" i="5"/>
  <c r="AT135" i="5"/>
  <c r="BL135" i="5"/>
  <c r="X140" i="5"/>
  <c r="AZ140" i="5"/>
  <c r="Z143" i="5"/>
  <c r="AN143" i="5"/>
  <c r="BF143" i="5"/>
  <c r="V145" i="5"/>
  <c r="BR145" i="5"/>
  <c r="X148" i="5"/>
  <c r="AZ148" i="5"/>
  <c r="AP155" i="5"/>
  <c r="AL156" i="5"/>
  <c r="BP161" i="5"/>
  <c r="BR163" i="5"/>
  <c r="BF163" i="5"/>
  <c r="Z163" i="5"/>
  <c r="AV163" i="5"/>
  <c r="N163" i="5"/>
  <c r="BH167" i="5"/>
  <c r="BJ167" i="5"/>
  <c r="AP167" i="5"/>
  <c r="AB167" i="5"/>
  <c r="BD167" i="5"/>
  <c r="AL167" i="5"/>
  <c r="X167" i="5"/>
  <c r="BP167" i="5"/>
  <c r="AX167" i="5"/>
  <c r="AF167" i="5"/>
  <c r="R167" i="5"/>
  <c r="BB167" i="5"/>
  <c r="AV155" i="5"/>
  <c r="N156" i="5"/>
  <c r="AX156" i="5"/>
  <c r="BR161" i="5"/>
  <c r="BH132" i="5"/>
  <c r="BF140" i="5"/>
  <c r="AT143" i="5"/>
  <c r="BL143" i="5"/>
  <c r="BF148" i="5"/>
  <c r="N155" i="5"/>
  <c r="BD155" i="5"/>
  <c r="V156" i="5"/>
  <c r="AZ156" i="5"/>
  <c r="N161" i="5"/>
  <c r="BB126" i="5"/>
  <c r="AH132" i="5"/>
  <c r="BN132" i="5"/>
  <c r="T135" i="5"/>
  <c r="AH135" i="5"/>
  <c r="AZ135" i="5"/>
  <c r="BR135" i="5"/>
  <c r="AP139" i="5"/>
  <c r="AH140" i="5"/>
  <c r="BN140" i="5"/>
  <c r="P143" i="5"/>
  <c r="AD143" i="5"/>
  <c r="AV143" i="5"/>
  <c r="BN143" i="5"/>
  <c r="AJ145" i="5"/>
  <c r="AP147" i="5"/>
  <c r="AH148" i="5"/>
  <c r="BN148" i="5"/>
  <c r="R155" i="5"/>
  <c r="BL155" i="5"/>
  <c r="X156" i="5"/>
  <c r="BB156" i="5"/>
  <c r="V161" i="5"/>
  <c r="AP163" i="5"/>
  <c r="AJ167" i="5"/>
  <c r="BN167" i="5"/>
  <c r="BH206" i="5"/>
  <c r="BJ206" i="5"/>
  <c r="AP206" i="5"/>
  <c r="AB206" i="5"/>
  <c r="BL206" i="5"/>
  <c r="AN206" i="5"/>
  <c r="X206" i="5"/>
  <c r="BF206" i="5"/>
  <c r="AL206" i="5"/>
  <c r="V206" i="5"/>
  <c r="BD206" i="5"/>
  <c r="AJ206" i="5"/>
  <c r="T206" i="5"/>
  <c r="BB206" i="5"/>
  <c r="AH206" i="5"/>
  <c r="R206" i="5"/>
  <c r="AZ206" i="5"/>
  <c r="AF206" i="5"/>
  <c r="P206" i="5"/>
  <c r="BR206" i="5"/>
  <c r="AX206" i="5"/>
  <c r="AD206" i="5"/>
  <c r="N206" i="5"/>
  <c r="BN206" i="5"/>
  <c r="AT206" i="5"/>
  <c r="Z206" i="5"/>
  <c r="AT190" i="5"/>
  <c r="BL190" i="5"/>
  <c r="AZ193" i="5"/>
  <c r="Z195" i="5"/>
  <c r="AP195" i="5"/>
  <c r="P198" i="5"/>
  <c r="AF198" i="5"/>
  <c r="AZ198" i="5"/>
  <c r="P202" i="5"/>
  <c r="AN202" i="5"/>
  <c r="X205" i="5"/>
  <c r="V209" i="5"/>
  <c r="BP210" i="5"/>
  <c r="BF210" i="5"/>
  <c r="AF210" i="5"/>
  <c r="N210" i="5"/>
  <c r="BD210" i="5"/>
  <c r="AD210" i="5"/>
  <c r="BL210" i="5"/>
  <c r="AZ212" i="5"/>
  <c r="AB212" i="5"/>
  <c r="BJ212" i="5"/>
  <c r="P212" i="5"/>
  <c r="AJ213" i="5"/>
  <c r="V216" i="5"/>
  <c r="AT217" i="5"/>
  <c r="R218" i="5"/>
  <c r="AT218" i="5"/>
  <c r="AV225" i="5"/>
  <c r="AF227" i="5"/>
  <c r="BL227" i="5"/>
  <c r="BP234" i="5"/>
  <c r="BD234" i="5"/>
  <c r="AD234" i="5"/>
  <c r="BR234" i="5"/>
  <c r="AP234" i="5"/>
  <c r="X234" i="5"/>
  <c r="BL234" i="5"/>
  <c r="AN234" i="5"/>
  <c r="R234" i="5"/>
  <c r="BJ234" i="5"/>
  <c r="AL234" i="5"/>
  <c r="P234" i="5"/>
  <c r="AJ276" i="5"/>
  <c r="BJ276" i="5"/>
  <c r="X276" i="5"/>
  <c r="BH276" i="5"/>
  <c r="T276" i="5"/>
  <c r="BB276" i="5"/>
  <c r="AR276" i="5"/>
  <c r="AN276" i="5"/>
  <c r="EJ273" i="5"/>
  <c r="DZ273" i="5"/>
  <c r="DD273" i="5"/>
  <c r="EP273" i="5"/>
  <c r="DP273" i="5"/>
  <c r="EN273" i="5"/>
  <c r="DN273" i="5"/>
  <c r="EH273" i="5"/>
  <c r="DJ273" i="5"/>
  <c r="EF273" i="5"/>
  <c r="DH273" i="5"/>
  <c r="ED273" i="5"/>
  <c r="DF273" i="5"/>
  <c r="EN276" i="5"/>
  <c r="DV276" i="5"/>
  <c r="ER276" i="5"/>
  <c r="DZ276" i="5"/>
  <c r="BJ195" i="5"/>
  <c r="BF195" i="5"/>
  <c r="AX195" i="5"/>
  <c r="Z202" i="5"/>
  <c r="AV202" i="5"/>
  <c r="BH205" i="5"/>
  <c r="AD205" i="5"/>
  <c r="BJ205" i="5"/>
  <c r="BJ209" i="5"/>
  <c r="AF209" i="5"/>
  <c r="BH209" i="5"/>
  <c r="BL216" i="5"/>
  <c r="AJ216" i="5"/>
  <c r="BR216" i="5"/>
  <c r="AH216" i="5"/>
  <c r="Z218" i="5"/>
  <c r="BB218" i="5"/>
  <c r="N227" i="5"/>
  <c r="AN227" i="5"/>
  <c r="BP227" i="5"/>
  <c r="N239" i="5"/>
  <c r="DZ256" i="5"/>
  <c r="DD256" i="5"/>
  <c r="EN256" i="5"/>
  <c r="DR256" i="5"/>
  <c r="EL256" i="5"/>
  <c r="DP256" i="5"/>
  <c r="EJ256" i="5"/>
  <c r="DJ256" i="5"/>
  <c r="EH256" i="5"/>
  <c r="DH256" i="5"/>
  <c r="EF256" i="5"/>
  <c r="DF256" i="5"/>
  <c r="DV273" i="5"/>
  <c r="BJ275" i="5"/>
  <c r="BB275" i="5"/>
  <c r="AD275" i="5"/>
  <c r="BR275" i="5"/>
  <c r="AP275" i="5"/>
  <c r="X275" i="5"/>
  <c r="BP275" i="5"/>
  <c r="AN275" i="5"/>
  <c r="V275" i="5"/>
  <c r="BH275" i="5"/>
  <c r="AL275" i="5"/>
  <c r="R275" i="5"/>
  <c r="BF275" i="5"/>
  <c r="AJ275" i="5"/>
  <c r="P275" i="5"/>
  <c r="BD275" i="5"/>
  <c r="AF275" i="5"/>
  <c r="N275" i="5"/>
  <c r="DJ276" i="5"/>
  <c r="BJ278" i="5"/>
  <c r="AZ278" i="5"/>
  <c r="AD278" i="5"/>
  <c r="BH278" i="5"/>
  <c r="AH278" i="5"/>
  <c r="N278" i="5"/>
  <c r="AX278" i="5"/>
  <c r="X278" i="5"/>
  <c r="AV278" i="5"/>
  <c r="V278" i="5"/>
  <c r="BR278" i="5"/>
  <c r="AN278" i="5"/>
  <c r="T278" i="5"/>
  <c r="BP278" i="5"/>
  <c r="AL278" i="5"/>
  <c r="R278" i="5"/>
  <c r="BN278" i="5"/>
  <c r="AJ278" i="5"/>
  <c r="P278" i="5"/>
  <c r="BB166" i="5"/>
  <c r="T190" i="5"/>
  <c r="AH190" i="5"/>
  <c r="AZ190" i="5"/>
  <c r="BR190" i="5"/>
  <c r="N193" i="5"/>
  <c r="AH193" i="5"/>
  <c r="BL193" i="5"/>
  <c r="N195" i="5"/>
  <c r="AF195" i="5"/>
  <c r="AZ195" i="5"/>
  <c r="V198" i="5"/>
  <c r="AL198" i="5"/>
  <c r="BJ198" i="5"/>
  <c r="AB202" i="5"/>
  <c r="BJ203" i="5"/>
  <c r="BD203" i="5"/>
  <c r="AJ203" i="5"/>
  <c r="T203" i="5"/>
  <c r="AZ203" i="5"/>
  <c r="AJ205" i="5"/>
  <c r="BP205" i="5"/>
  <c r="AD209" i="5"/>
  <c r="BL209" i="5"/>
  <c r="P210" i="5"/>
  <c r="AP210" i="5"/>
  <c r="AR212" i="5"/>
  <c r="N213" i="5"/>
  <c r="BB213" i="5"/>
  <c r="BH214" i="5"/>
  <c r="BD214" i="5"/>
  <c r="AL214" i="5"/>
  <c r="X214" i="5"/>
  <c r="BB214" i="5"/>
  <c r="AJ214" i="5"/>
  <c r="V214" i="5"/>
  <c r="AX214" i="5"/>
  <c r="AL216" i="5"/>
  <c r="AB218" i="5"/>
  <c r="BN221" i="5"/>
  <c r="BP221" i="5"/>
  <c r="AJ221" i="5"/>
  <c r="BJ221" i="5"/>
  <c r="AD221" i="5"/>
  <c r="BH223" i="5"/>
  <c r="BP226" i="5"/>
  <c r="BR226" i="5"/>
  <c r="AP226" i="5"/>
  <c r="X226" i="5"/>
  <c r="BL226" i="5"/>
  <c r="AN226" i="5"/>
  <c r="R226" i="5"/>
  <c r="BF226" i="5"/>
  <c r="V227" i="5"/>
  <c r="AP227" i="5"/>
  <c r="BR227" i="5"/>
  <c r="BD231" i="5"/>
  <c r="AP231" i="5"/>
  <c r="AV234" i="5"/>
  <c r="DT256" i="5"/>
  <c r="ER257" i="5"/>
  <c r="DJ257" i="5"/>
  <c r="ED257" i="5"/>
  <c r="EB257" i="5"/>
  <c r="AV272" i="5"/>
  <c r="DX273" i="5"/>
  <c r="AV275" i="5"/>
  <c r="AF278" i="5"/>
  <c r="DR288" i="5"/>
  <c r="ER288" i="5"/>
  <c r="DN288" i="5"/>
  <c r="DL288" i="5"/>
  <c r="EP288" i="5"/>
  <c r="EJ288" i="5"/>
  <c r="EH288" i="5"/>
  <c r="EF288" i="5"/>
  <c r="DT288" i="5"/>
  <c r="DP288" i="5"/>
  <c r="BH302" i="5"/>
  <c r="BD302" i="5"/>
  <c r="AF302" i="5"/>
  <c r="N302" i="5"/>
  <c r="BT302" i="5"/>
  <c r="AV302" i="5"/>
  <c r="Z302" i="5"/>
  <c r="BN302" i="5"/>
  <c r="AN302" i="5"/>
  <c r="T302" i="5"/>
  <c r="BJ302" i="5"/>
  <c r="AH302" i="5"/>
  <c r="P302" i="5"/>
  <c r="AD302" i="5"/>
  <c r="BP302" i="5"/>
  <c r="V302" i="5"/>
  <c r="BL302" i="5"/>
  <c r="R302" i="5"/>
  <c r="AZ302" i="5"/>
  <c r="AX302" i="5"/>
  <c r="AT302" i="5"/>
  <c r="AJ302" i="5"/>
  <c r="BP202" i="5"/>
  <c r="BR202" i="5"/>
  <c r="AP202" i="5"/>
  <c r="X202" i="5"/>
  <c r="BD202" i="5"/>
  <c r="BP218" i="5"/>
  <c r="BF218" i="5"/>
  <c r="AF218" i="5"/>
  <c r="N218" i="5"/>
  <c r="BD218" i="5"/>
  <c r="AD218" i="5"/>
  <c r="BL218" i="5"/>
  <c r="BH225" i="5"/>
  <c r="R225" i="5"/>
  <c r="BL225" i="5"/>
  <c r="P225" i="5"/>
  <c r="BH233" i="5"/>
  <c r="AT233" i="5"/>
  <c r="R233" i="5"/>
  <c r="BL233" i="5"/>
  <c r="P233" i="5"/>
  <c r="BJ233" i="5"/>
  <c r="N233" i="5"/>
  <c r="BD239" i="5"/>
  <c r="AP239" i="5"/>
  <c r="BF239" i="5"/>
  <c r="BH241" i="5"/>
  <c r="AT241" i="5"/>
  <c r="R241" i="5"/>
  <c r="BL241" i="5"/>
  <c r="P241" i="5"/>
  <c r="BJ241" i="5"/>
  <c r="N241" i="5"/>
  <c r="AV241" i="5"/>
  <c r="BD248" i="5"/>
  <c r="BJ248" i="5"/>
  <c r="AH248" i="5"/>
  <c r="AZ248" i="5"/>
  <c r="Z248" i="5"/>
  <c r="AX248" i="5"/>
  <c r="X248" i="5"/>
  <c r="AR248" i="5"/>
  <c r="T248" i="5"/>
  <c r="BR248" i="5"/>
  <c r="AN248" i="5"/>
  <c r="R248" i="5"/>
  <c r="BP248" i="5"/>
  <c r="AJ248" i="5"/>
  <c r="P248" i="5"/>
  <c r="AP268" i="5"/>
  <c r="N268" i="5"/>
  <c r="BH268" i="5"/>
  <c r="AT268" i="5"/>
  <c r="AL268" i="5"/>
  <c r="AD268" i="5"/>
  <c r="AB268" i="5"/>
  <c r="N166" i="5"/>
  <c r="AF166" i="5"/>
  <c r="BF166" i="5"/>
  <c r="X190" i="5"/>
  <c r="AL190" i="5"/>
  <c r="BD190" i="5"/>
  <c r="BN191" i="5"/>
  <c r="T193" i="5"/>
  <c r="AR193" i="5"/>
  <c r="T195" i="5"/>
  <c r="AJ195" i="5"/>
  <c r="BD195" i="5"/>
  <c r="AB198" i="5"/>
  <c r="AT198" i="5"/>
  <c r="AD202" i="5"/>
  <c r="BF202" i="5"/>
  <c r="N203" i="5"/>
  <c r="AH203" i="5"/>
  <c r="BF203" i="5"/>
  <c r="N205" i="5"/>
  <c r="AN205" i="5"/>
  <c r="BH208" i="5"/>
  <c r="AH208" i="5"/>
  <c r="BN208" i="5"/>
  <c r="N209" i="5"/>
  <c r="AL209" i="5"/>
  <c r="BR209" i="5"/>
  <c r="X210" i="5"/>
  <c r="AV210" i="5"/>
  <c r="BF212" i="5"/>
  <c r="Z213" i="5"/>
  <c r="N214" i="5"/>
  <c r="AF214" i="5"/>
  <c r="BF214" i="5"/>
  <c r="AZ216" i="5"/>
  <c r="AL218" i="5"/>
  <c r="BR218" i="5"/>
  <c r="AN221" i="5"/>
  <c r="AD225" i="5"/>
  <c r="AF226" i="5"/>
  <c r="Z227" i="5"/>
  <c r="AX227" i="5"/>
  <c r="AD233" i="5"/>
  <c r="N234" i="5"/>
  <c r="BF234" i="5"/>
  <c r="AD241" i="5"/>
  <c r="BP242" i="5"/>
  <c r="BD242" i="5"/>
  <c r="AD242" i="5"/>
  <c r="AT242" i="5"/>
  <c r="Z242" i="5"/>
  <c r="BR242" i="5"/>
  <c r="AP242" i="5"/>
  <c r="X242" i="5"/>
  <c r="BL242" i="5"/>
  <c r="AN242" i="5"/>
  <c r="R242" i="5"/>
  <c r="BJ242" i="5"/>
  <c r="AL242" i="5"/>
  <c r="P242" i="5"/>
  <c r="BF242" i="5"/>
  <c r="AF242" i="5"/>
  <c r="N242" i="5"/>
  <c r="AF248" i="5"/>
  <c r="BH257" i="5"/>
  <c r="BD257" i="5"/>
  <c r="AJ257" i="5"/>
  <c r="P257" i="5"/>
  <c r="BR257" i="5"/>
  <c r="AX257" i="5"/>
  <c r="AD257" i="5"/>
  <c r="BP257" i="5"/>
  <c r="AV257" i="5"/>
  <c r="X257" i="5"/>
  <c r="BN257" i="5"/>
  <c r="AT257" i="5"/>
  <c r="V257" i="5"/>
  <c r="BL257" i="5"/>
  <c r="AN257" i="5"/>
  <c r="T257" i="5"/>
  <c r="BJ257" i="5"/>
  <c r="AL257" i="5"/>
  <c r="R257" i="5"/>
  <c r="BJ268" i="5"/>
  <c r="EL274" i="5"/>
  <c r="DL274" i="5"/>
  <c r="ED274" i="5"/>
  <c r="EB274" i="5"/>
  <c r="DR274" i="5"/>
  <c r="DP274" i="5"/>
  <c r="DN274" i="5"/>
  <c r="EN275" i="5"/>
  <c r="DP275" i="5"/>
  <c r="EL275" i="5"/>
  <c r="EH275" i="5"/>
  <c r="DV275" i="5"/>
  <c r="BD278" i="5"/>
  <c r="V195" i="5"/>
  <c r="AL195" i="5"/>
  <c r="BL195" i="5"/>
  <c r="BH198" i="5"/>
  <c r="BF198" i="5"/>
  <c r="AN198" i="5"/>
  <c r="Z198" i="5"/>
  <c r="AV198" i="5"/>
  <c r="BP198" i="5"/>
  <c r="AF202" i="5"/>
  <c r="BJ202" i="5"/>
  <c r="P205" i="5"/>
  <c r="AR205" i="5"/>
  <c r="P209" i="5"/>
  <c r="AR209" i="5"/>
  <c r="BN213" i="5"/>
  <c r="AZ213" i="5"/>
  <c r="X213" i="5"/>
  <c r="AT213" i="5"/>
  <c r="V213" i="5"/>
  <c r="BP213" i="5"/>
  <c r="N216" i="5"/>
  <c r="BB216" i="5"/>
  <c r="AN218" i="5"/>
  <c r="AF225" i="5"/>
  <c r="AB227" i="5"/>
  <c r="AF233" i="5"/>
  <c r="AF241" i="5"/>
  <c r="BB248" i="5"/>
  <c r="BR268" i="5"/>
  <c r="N202" i="5"/>
  <c r="AL202" i="5"/>
  <c r="BL202" i="5"/>
  <c r="BJ217" i="5"/>
  <c r="AR217" i="5"/>
  <c r="AD217" i="5"/>
  <c r="P218" i="5"/>
  <c r="AP218" i="5"/>
  <c r="AT225" i="5"/>
  <c r="BJ227" i="5"/>
  <c r="BD227" i="5"/>
  <c r="AJ227" i="5"/>
  <c r="T227" i="5"/>
  <c r="BB227" i="5"/>
  <c r="AH227" i="5"/>
  <c r="R227" i="5"/>
  <c r="BF227" i="5"/>
  <c r="AV233" i="5"/>
  <c r="BH248" i="5"/>
  <c r="EJ277" i="5"/>
  <c r="DJ277" i="5"/>
  <c r="DH277" i="5"/>
  <c r="ED277" i="5"/>
  <c r="DZ277" i="5"/>
  <c r="DR277" i="5"/>
  <c r="DP277" i="5"/>
  <c r="DN277" i="5"/>
  <c r="AX235" i="5"/>
  <c r="BR235" i="5"/>
  <c r="AX243" i="5"/>
  <c r="BR243" i="5"/>
  <c r="V245" i="5"/>
  <c r="AJ245" i="5"/>
  <c r="BB245" i="5"/>
  <c r="DN249" i="5"/>
  <c r="T255" i="5"/>
  <c r="AN255" i="5"/>
  <c r="BL255" i="5"/>
  <c r="EF261" i="5"/>
  <c r="DJ263" i="5"/>
  <c r="ED263" i="5"/>
  <c r="BB266" i="5"/>
  <c r="DP266" i="5"/>
  <c r="AF267" i="5"/>
  <c r="AZ267" i="5"/>
  <c r="EB267" i="5"/>
  <c r="AN279" i="5"/>
  <c r="R279" i="5"/>
  <c r="BH279" i="5"/>
  <c r="AF281" i="5"/>
  <c r="AZ281" i="5"/>
  <c r="DR286" i="5"/>
  <c r="BL303" i="5"/>
  <c r="BP316" i="5"/>
  <c r="BJ317" i="5"/>
  <c r="X317" i="5"/>
  <c r="AT317" i="5"/>
  <c r="AR317" i="5"/>
  <c r="AD317" i="5"/>
  <c r="AB317" i="5"/>
  <c r="BD329" i="5"/>
  <c r="N235" i="5"/>
  <c r="AF235" i="5"/>
  <c r="AZ235" i="5"/>
  <c r="N243" i="5"/>
  <c r="AF243" i="5"/>
  <c r="AZ243" i="5"/>
  <c r="AD244" i="5"/>
  <c r="X245" i="5"/>
  <c r="AL245" i="5"/>
  <c r="BD245" i="5"/>
  <c r="DV249" i="5"/>
  <c r="AB254" i="5"/>
  <c r="V255" i="5"/>
  <c r="AT255" i="5"/>
  <c r="BN255" i="5"/>
  <c r="DD261" i="5"/>
  <c r="EH261" i="5"/>
  <c r="DL263" i="5"/>
  <c r="EJ263" i="5"/>
  <c r="N266" i="5"/>
  <c r="BF266" i="5"/>
  <c r="DT266" i="5"/>
  <c r="N267" i="5"/>
  <c r="AH267" i="5"/>
  <c r="BB267" i="5"/>
  <c r="DH267" i="5"/>
  <c r="ED267" i="5"/>
  <c r="DJ269" i="5"/>
  <c r="BJ274" i="5"/>
  <c r="AJ279" i="5"/>
  <c r="BJ279" i="5"/>
  <c r="N281" i="5"/>
  <c r="AH281" i="5"/>
  <c r="BB281" i="5"/>
  <c r="DT286" i="5"/>
  <c r="BT303" i="5"/>
  <c r="BF307" i="5"/>
  <c r="Z307" i="5"/>
  <c r="BR307" i="5"/>
  <c r="BH307" i="5"/>
  <c r="AN307" i="5"/>
  <c r="BP329" i="5"/>
  <c r="BL386" i="5"/>
  <c r="BP386" i="5"/>
  <c r="AT386" i="5"/>
  <c r="AB386" i="5"/>
  <c r="BN386" i="5"/>
  <c r="AP386" i="5"/>
  <c r="Z386" i="5"/>
  <c r="BJ386" i="5"/>
  <c r="AN386" i="5"/>
  <c r="X386" i="5"/>
  <c r="BD386" i="5"/>
  <c r="AJ386" i="5"/>
  <c r="T386" i="5"/>
  <c r="AL386" i="5"/>
  <c r="AH386" i="5"/>
  <c r="BT386" i="5"/>
  <c r="AD386" i="5"/>
  <c r="BB386" i="5"/>
  <c r="P386" i="5"/>
  <c r="AX386" i="5"/>
  <c r="BF386" i="5"/>
  <c r="V386" i="5"/>
  <c r="N386" i="5"/>
  <c r="BR386" i="5"/>
  <c r="AB211" i="5"/>
  <c r="AV211" i="5"/>
  <c r="BP211" i="5"/>
  <c r="AB219" i="5"/>
  <c r="AV219" i="5"/>
  <c r="BP219" i="5"/>
  <c r="AT222" i="5"/>
  <c r="BL222" i="5"/>
  <c r="BP224" i="5"/>
  <c r="BD229" i="5"/>
  <c r="AB230" i="5"/>
  <c r="AP230" i="5"/>
  <c r="BJ230" i="5"/>
  <c r="BP232" i="5"/>
  <c r="R235" i="5"/>
  <c r="AH235" i="5"/>
  <c r="BB235" i="5"/>
  <c r="BD237" i="5"/>
  <c r="AB238" i="5"/>
  <c r="AP238" i="5"/>
  <c r="BJ238" i="5"/>
  <c r="BP240" i="5"/>
  <c r="R243" i="5"/>
  <c r="AH243" i="5"/>
  <c r="BB243" i="5"/>
  <c r="AF244" i="5"/>
  <c r="Z245" i="5"/>
  <c r="AN245" i="5"/>
  <c r="BF245" i="5"/>
  <c r="AV246" i="5"/>
  <c r="AX247" i="5"/>
  <c r="EB249" i="5"/>
  <c r="DP251" i="5"/>
  <c r="R252" i="5"/>
  <c r="AN252" i="5"/>
  <c r="BL252" i="5"/>
  <c r="V253" i="5"/>
  <c r="AN253" i="5"/>
  <c r="BP253" i="5"/>
  <c r="AD254" i="5"/>
  <c r="DX254" i="5"/>
  <c r="X255" i="5"/>
  <c r="AV255" i="5"/>
  <c r="BP255" i="5"/>
  <c r="DL258" i="5"/>
  <c r="DH260" i="5"/>
  <c r="DZ260" i="5"/>
  <c r="ER260" i="5"/>
  <c r="DF261" i="5"/>
  <c r="EJ261" i="5"/>
  <c r="DN263" i="5"/>
  <c r="EL263" i="5"/>
  <c r="EF264" i="5"/>
  <c r="EB265" i="5"/>
  <c r="V266" i="5"/>
  <c r="BJ266" i="5"/>
  <c r="DV266" i="5"/>
  <c r="P267" i="5"/>
  <c r="AJ267" i="5"/>
  <c r="BD267" i="5"/>
  <c r="DJ267" i="5"/>
  <c r="EF267" i="5"/>
  <c r="DH268" i="5"/>
  <c r="EN268" i="5"/>
  <c r="DR269" i="5"/>
  <c r="DT270" i="5"/>
  <c r="EN270" i="5"/>
  <c r="DH272" i="5"/>
  <c r="DZ272" i="5"/>
  <c r="ER272" i="5"/>
  <c r="AR273" i="5"/>
  <c r="AD274" i="5"/>
  <c r="BN274" i="5"/>
  <c r="AL279" i="5"/>
  <c r="P281" i="5"/>
  <c r="AL281" i="5"/>
  <c r="BD281" i="5"/>
  <c r="DT281" i="5"/>
  <c r="EH285" i="5"/>
  <c r="EL285" i="5"/>
  <c r="DN285" i="5"/>
  <c r="ED285" i="5"/>
  <c r="DJ285" i="5"/>
  <c r="DZ285" i="5"/>
  <c r="EJ286" i="5"/>
  <c r="DL287" i="5"/>
  <c r="EH289" i="5"/>
  <c r="DR289" i="5"/>
  <c r="ER294" i="5"/>
  <c r="DX294" i="5"/>
  <c r="DL294" i="5"/>
  <c r="V298" i="5"/>
  <c r="BP301" i="5"/>
  <c r="BF301" i="5"/>
  <c r="Z301" i="5"/>
  <c r="AP301" i="5"/>
  <c r="AF301" i="5"/>
  <c r="BL301" i="5"/>
  <c r="AB301" i="5"/>
  <c r="AT307" i="5"/>
  <c r="AJ311" i="5"/>
  <c r="BJ311" i="5"/>
  <c r="P311" i="5"/>
  <c r="BF311" i="5"/>
  <c r="N311" i="5"/>
  <c r="BD311" i="5"/>
  <c r="AL311" i="5"/>
  <c r="BF317" i="5"/>
  <c r="AB325" i="5"/>
  <c r="AZ386" i="5"/>
  <c r="AX211" i="5"/>
  <c r="BR211" i="5"/>
  <c r="AX219" i="5"/>
  <c r="BR219" i="5"/>
  <c r="AT230" i="5"/>
  <c r="BL230" i="5"/>
  <c r="T235" i="5"/>
  <c r="AJ235" i="5"/>
  <c r="BD235" i="5"/>
  <c r="AT238" i="5"/>
  <c r="BL238" i="5"/>
  <c r="T243" i="5"/>
  <c r="AJ243" i="5"/>
  <c r="BD243" i="5"/>
  <c r="AV244" i="5"/>
  <c r="AB245" i="5"/>
  <c r="AP245" i="5"/>
  <c r="BJ245" i="5"/>
  <c r="AX246" i="5"/>
  <c r="ED249" i="5"/>
  <c r="DR251" i="5"/>
  <c r="AR252" i="5"/>
  <c r="AV253" i="5"/>
  <c r="AF254" i="5"/>
  <c r="DZ254" i="5"/>
  <c r="AD255" i="5"/>
  <c r="AX255" i="5"/>
  <c r="BR255" i="5"/>
  <c r="EB258" i="5"/>
  <c r="DJ260" i="5"/>
  <c r="EB260" i="5"/>
  <c r="DH261" i="5"/>
  <c r="EL261" i="5"/>
  <c r="DT263" i="5"/>
  <c r="EN263" i="5"/>
  <c r="Z266" i="5"/>
  <c r="BR266" i="5"/>
  <c r="DX266" i="5"/>
  <c r="R267" i="5"/>
  <c r="AL267" i="5"/>
  <c r="BJ267" i="5"/>
  <c r="DL267" i="5"/>
  <c r="EN267" i="5"/>
  <c r="DP268" i="5"/>
  <c r="DZ269" i="5"/>
  <c r="DV270" i="5"/>
  <c r="EP270" i="5"/>
  <c r="DJ272" i="5"/>
  <c r="EB272" i="5"/>
  <c r="N273" i="5"/>
  <c r="AF274" i="5"/>
  <c r="BP274" i="5"/>
  <c r="AP279" i="5"/>
  <c r="R281" i="5"/>
  <c r="AN281" i="5"/>
  <c r="BF281" i="5"/>
  <c r="EF281" i="5"/>
  <c r="X283" i="5"/>
  <c r="BH298" i="5"/>
  <c r="BD298" i="5"/>
  <c r="AF298" i="5"/>
  <c r="N298" i="5"/>
  <c r="BT298" i="5"/>
  <c r="AV298" i="5"/>
  <c r="Z298" i="5"/>
  <c r="BN298" i="5"/>
  <c r="AN298" i="5"/>
  <c r="T298" i="5"/>
  <c r="BJ298" i="5"/>
  <c r="AH298" i="5"/>
  <c r="P298" i="5"/>
  <c r="R303" i="5"/>
  <c r="BH325" i="5"/>
  <c r="BN325" i="5"/>
  <c r="AV325" i="5"/>
  <c r="AD325" i="5"/>
  <c r="P325" i="5"/>
  <c r="BF325" i="5"/>
  <c r="AN325" i="5"/>
  <c r="Z325" i="5"/>
  <c r="BD325" i="5"/>
  <c r="AL325" i="5"/>
  <c r="X325" i="5"/>
  <c r="BT325" i="5"/>
  <c r="BB325" i="5"/>
  <c r="AJ325" i="5"/>
  <c r="V325" i="5"/>
  <c r="BP325" i="5"/>
  <c r="AX325" i="5"/>
  <c r="AF325" i="5"/>
  <c r="R325" i="5"/>
  <c r="BN333" i="5"/>
  <c r="BF333" i="5"/>
  <c r="Z333" i="5"/>
  <c r="AJ333" i="5"/>
  <c r="AP333" i="5"/>
  <c r="AB333" i="5"/>
  <c r="BT333" i="5"/>
  <c r="V333" i="5"/>
  <c r="BP333" i="5"/>
  <c r="N333" i="5"/>
  <c r="AZ333" i="5"/>
  <c r="BB340" i="5"/>
  <c r="AD340" i="5"/>
  <c r="BJ340" i="5"/>
  <c r="AL340" i="5"/>
  <c r="R340" i="5"/>
  <c r="BD340" i="5"/>
  <c r="AF340" i="5"/>
  <c r="N340" i="5"/>
  <c r="AN340" i="5"/>
  <c r="BL340" i="5"/>
  <c r="Z340" i="5"/>
  <c r="BH340" i="5"/>
  <c r="X340" i="5"/>
  <c r="AZ340" i="5"/>
  <c r="V340" i="5"/>
  <c r="AT340" i="5"/>
  <c r="P340" i="5"/>
  <c r="AR340" i="5"/>
  <c r="AT245" i="5"/>
  <c r="BL245" i="5"/>
  <c r="EH249" i="5"/>
  <c r="AF255" i="5"/>
  <c r="AZ255" i="5"/>
  <c r="DV263" i="5"/>
  <c r="EP263" i="5"/>
  <c r="EF266" i="5"/>
  <c r="V281" i="5"/>
  <c r="AP281" i="5"/>
  <c r="DN292" i="5"/>
  <c r="ER292" i="5"/>
  <c r="DZ292" i="5"/>
  <c r="DV295" i="5"/>
  <c r="DD295" i="5"/>
  <c r="EL295" i="5"/>
  <c r="DZ295" i="5"/>
  <c r="DF295" i="5"/>
  <c r="EP349" i="5"/>
  <c r="EF349" i="5"/>
  <c r="DN349" i="5"/>
  <c r="EL349" i="5"/>
  <c r="DR349" i="5"/>
  <c r="DX349" i="5"/>
  <c r="DH349" i="5"/>
  <c r="EN349" i="5"/>
  <c r="DT349" i="5"/>
  <c r="DD349" i="5"/>
  <c r="DP349" i="5"/>
  <c r="EJ349" i="5"/>
  <c r="DJ349" i="5"/>
  <c r="EH349" i="5"/>
  <c r="DF349" i="5"/>
  <c r="ED349" i="5"/>
  <c r="EB349" i="5"/>
  <c r="DV349" i="5"/>
  <c r="BP281" i="5"/>
  <c r="AT281" i="5"/>
  <c r="AD281" i="5"/>
  <c r="BL281" i="5"/>
  <c r="EL286" i="5"/>
  <c r="EH286" i="5"/>
  <c r="BP303" i="5"/>
  <c r="AF303" i="5"/>
  <c r="BF303" i="5"/>
  <c r="Z303" i="5"/>
  <c r="AV303" i="5"/>
  <c r="N303" i="5"/>
  <c r="AN303" i="5"/>
  <c r="BR314" i="5"/>
  <c r="AX314" i="5"/>
  <c r="X314" i="5"/>
  <c r="BR316" i="5"/>
  <c r="AD316" i="5"/>
  <c r="BB316" i="5"/>
  <c r="V316" i="5"/>
  <c r="AX316" i="5"/>
  <c r="T316" i="5"/>
  <c r="AT316" i="5"/>
  <c r="P316" i="5"/>
  <c r="AL316" i="5"/>
  <c r="BL329" i="5"/>
  <c r="BN329" i="5"/>
  <c r="AN329" i="5"/>
  <c r="T329" i="5"/>
  <c r="AX329" i="5"/>
  <c r="X329" i="5"/>
  <c r="BF329" i="5"/>
  <c r="Z329" i="5"/>
  <c r="AR329" i="5"/>
  <c r="N329" i="5"/>
  <c r="AP329" i="5"/>
  <c r="BT329" i="5"/>
  <c r="AJ329" i="5"/>
  <c r="BH329" i="5"/>
  <c r="AB329" i="5"/>
  <c r="BB339" i="5"/>
  <c r="P339" i="5"/>
  <c r="BT339" i="5"/>
  <c r="AD339" i="5"/>
  <c r="BD339" i="5"/>
  <c r="Z339" i="5"/>
  <c r="AF339" i="5"/>
  <c r="BP339" i="5"/>
  <c r="AZ339" i="5"/>
  <c r="AT339" i="5"/>
  <c r="AJ339" i="5"/>
  <c r="BL341" i="5"/>
  <c r="AN341" i="5"/>
  <c r="BJ341" i="5"/>
  <c r="AT341" i="5"/>
  <c r="AD341" i="5"/>
  <c r="V341" i="5"/>
  <c r="BT341" i="5"/>
  <c r="BP341" i="5"/>
  <c r="AZ341" i="5"/>
  <c r="AP379" i="5"/>
  <c r="BN379" i="5"/>
  <c r="AD379" i="5"/>
  <c r="BF379" i="5"/>
  <c r="AB379" i="5"/>
  <c r="AT379" i="5"/>
  <c r="AR379" i="5"/>
  <c r="AL379" i="5"/>
  <c r="BR379" i="5"/>
  <c r="X379" i="5"/>
  <c r="BB379" i="5"/>
  <c r="Z379" i="5"/>
  <c r="P379" i="5"/>
  <c r="AB235" i="5"/>
  <c r="AV235" i="5"/>
  <c r="BP235" i="5"/>
  <c r="AB243" i="5"/>
  <c r="AV243" i="5"/>
  <c r="BP243" i="5"/>
  <c r="P244" i="5"/>
  <c r="T245" i="5"/>
  <c r="AH245" i="5"/>
  <c r="AZ245" i="5"/>
  <c r="BR245" i="5"/>
  <c r="DL249" i="5"/>
  <c r="EP251" i="5"/>
  <c r="N254" i="5"/>
  <c r="R255" i="5"/>
  <c r="AL255" i="5"/>
  <c r="BJ255" i="5"/>
  <c r="DT260" i="5"/>
  <c r="EL260" i="5"/>
  <c r="DH263" i="5"/>
  <c r="EB263" i="5"/>
  <c r="DH266" i="5"/>
  <c r="EN266" i="5"/>
  <c r="AD267" i="5"/>
  <c r="AX267" i="5"/>
  <c r="BR267" i="5"/>
  <c r="DZ267" i="5"/>
  <c r="EF268" i="5"/>
  <c r="DT272" i="5"/>
  <c r="EL272" i="5"/>
  <c r="R274" i="5"/>
  <c r="AX274" i="5"/>
  <c r="AB279" i="5"/>
  <c r="BF279" i="5"/>
  <c r="AB281" i="5"/>
  <c r="AV281" i="5"/>
  <c r="EJ283" i="5"/>
  <c r="DX283" i="5"/>
  <c r="DF283" i="5"/>
  <c r="DP286" i="5"/>
  <c r="EH287" i="5"/>
  <c r="EB287" i="5"/>
  <c r="DH287" i="5"/>
  <c r="ER287" i="5"/>
  <c r="DX287" i="5"/>
  <c r="DD287" i="5"/>
  <c r="ED287" i="5"/>
  <c r="BH288" i="5"/>
  <c r="X288" i="5"/>
  <c r="AR288" i="5"/>
  <c r="DX292" i="5"/>
  <c r="DT293" i="5"/>
  <c r="DV293" i="5"/>
  <c r="DD293" i="5"/>
  <c r="EJ293" i="5"/>
  <c r="EP295" i="5"/>
  <c r="AX298" i="5"/>
  <c r="BD303" i="5"/>
  <c r="AT313" i="5"/>
  <c r="AZ313" i="5"/>
  <c r="AB313" i="5"/>
  <c r="BN316" i="5"/>
  <c r="P317" i="5"/>
  <c r="AZ325" i="5"/>
  <c r="AZ329" i="5"/>
  <c r="EP354" i="5"/>
  <c r="DP354" i="5"/>
  <c r="EH354" i="5"/>
  <c r="DT354" i="5"/>
  <c r="ER354" i="5"/>
  <c r="DJ354" i="5"/>
  <c r="EJ354" i="5"/>
  <c r="DZ354" i="5"/>
  <c r="DD354" i="5"/>
  <c r="EN354" i="5"/>
  <c r="BJ379" i="5"/>
  <c r="AX300" i="5"/>
  <c r="N309" i="5"/>
  <c r="AJ309" i="5"/>
  <c r="BF309" i="5"/>
  <c r="BJ319" i="5"/>
  <c r="N326" i="5"/>
  <c r="AR326" i="5"/>
  <c r="P330" i="5"/>
  <c r="AP330" i="5"/>
  <c r="BN330" i="5"/>
  <c r="BF332" i="5"/>
  <c r="BN332" i="5"/>
  <c r="R332" i="5"/>
  <c r="AF332" i="5"/>
  <c r="BR336" i="5"/>
  <c r="R352" i="5"/>
  <c r="BJ352" i="5"/>
  <c r="DZ355" i="5"/>
  <c r="DX355" i="5"/>
  <c r="DT355" i="5"/>
  <c r="DH355" i="5"/>
  <c r="EN355" i="5"/>
  <c r="DV355" i="5"/>
  <c r="AP365" i="5"/>
  <c r="EP366" i="5"/>
  <c r="EL366" i="5"/>
  <c r="DT366" i="5"/>
  <c r="DF366" i="5"/>
  <c r="ED366" i="5"/>
  <c r="DL366" i="5"/>
  <c r="DV366" i="5"/>
  <c r="ER366" i="5"/>
  <c r="DR366" i="5"/>
  <c r="EN366" i="5"/>
  <c r="DP366" i="5"/>
  <c r="EF366" i="5"/>
  <c r="DJ366" i="5"/>
  <c r="DX366" i="5"/>
  <c r="DD366" i="5"/>
  <c r="AR367" i="5"/>
  <c r="BD373" i="5"/>
  <c r="AR373" i="5"/>
  <c r="T373" i="5"/>
  <c r="BH373" i="5"/>
  <c r="AX373" i="5"/>
  <c r="Z373" i="5"/>
  <c r="AX396" i="5"/>
  <c r="BN396" i="5"/>
  <c r="T396" i="5"/>
  <c r="BH396" i="5"/>
  <c r="P396" i="5"/>
  <c r="AT396" i="5"/>
  <c r="AP396" i="5"/>
  <c r="BR396" i="5"/>
  <c r="X396" i="5"/>
  <c r="AR396" i="5"/>
  <c r="AH396" i="5"/>
  <c r="BP338" i="5"/>
  <c r="AF338" i="5"/>
  <c r="AV338" i="5"/>
  <c r="P338" i="5"/>
  <c r="BR338" i="5"/>
  <c r="AH338" i="5"/>
  <c r="BJ378" i="5"/>
  <c r="AJ378" i="5"/>
  <c r="R378" i="5"/>
  <c r="BB378" i="5"/>
  <c r="AF378" i="5"/>
  <c r="AX378" i="5"/>
  <c r="Z378" i="5"/>
  <c r="AZ378" i="5"/>
  <c r="T378" i="5"/>
  <c r="AV378" i="5"/>
  <c r="P378" i="5"/>
  <c r="AP378" i="5"/>
  <c r="BP378" i="5"/>
  <c r="AD378" i="5"/>
  <c r="BF378" i="5"/>
  <c r="V378" i="5"/>
  <c r="BH389" i="5"/>
  <c r="BR389" i="5"/>
  <c r="AZ389" i="5"/>
  <c r="AH389" i="5"/>
  <c r="T389" i="5"/>
  <c r="BP389" i="5"/>
  <c r="AX389" i="5"/>
  <c r="AF389" i="5"/>
  <c r="R389" i="5"/>
  <c r="BN389" i="5"/>
  <c r="AV389" i="5"/>
  <c r="AD389" i="5"/>
  <c r="P389" i="5"/>
  <c r="BJ389" i="5"/>
  <c r="AP389" i="5"/>
  <c r="AB389" i="5"/>
  <c r="BT389" i="5"/>
  <c r="BB389" i="5"/>
  <c r="AJ389" i="5"/>
  <c r="V389" i="5"/>
  <c r="BL389" i="5"/>
  <c r="X389" i="5"/>
  <c r="BF389" i="5"/>
  <c r="N389" i="5"/>
  <c r="BD389" i="5"/>
  <c r="AL389" i="5"/>
  <c r="Z389" i="5"/>
  <c r="DJ291" i="5"/>
  <c r="N300" i="5"/>
  <c r="AF300" i="5"/>
  <c r="BD300" i="5"/>
  <c r="BR308" i="5"/>
  <c r="V309" i="5"/>
  <c r="AN309" i="5"/>
  <c r="BP309" i="5"/>
  <c r="X310" i="5"/>
  <c r="BB318" i="5"/>
  <c r="AL319" i="5"/>
  <c r="V330" i="5"/>
  <c r="BN331" i="5"/>
  <c r="BP331" i="5"/>
  <c r="AB331" i="5"/>
  <c r="AN331" i="5"/>
  <c r="AV332" i="5"/>
  <c r="AD338" i="5"/>
  <c r="BB342" i="5"/>
  <c r="Z352" i="5"/>
  <c r="EP355" i="5"/>
  <c r="AZ365" i="5"/>
  <c r="EB366" i="5"/>
  <c r="AH378" i="5"/>
  <c r="AN389" i="5"/>
  <c r="AR309" i="5"/>
  <c r="BR309" i="5"/>
  <c r="BT330" i="5"/>
  <c r="AX330" i="5"/>
  <c r="AD330" i="5"/>
  <c r="N330" i="5"/>
  <c r="BH330" i="5"/>
  <c r="AJ330" i="5"/>
  <c r="T330" i="5"/>
  <c r="AV330" i="5"/>
  <c r="R336" i="5"/>
  <c r="AH336" i="5"/>
  <c r="AR338" i="5"/>
  <c r="BP352" i="5"/>
  <c r="BT352" i="5"/>
  <c r="AX352" i="5"/>
  <c r="AD352" i="5"/>
  <c r="N352" i="5"/>
  <c r="BD352" i="5"/>
  <c r="AF352" i="5"/>
  <c r="AV352" i="5"/>
  <c r="AB352" i="5"/>
  <c r="BL352" i="5"/>
  <c r="AN352" i="5"/>
  <c r="T352" i="5"/>
  <c r="BF352" i="5"/>
  <c r="AH352" i="5"/>
  <c r="P352" i="5"/>
  <c r="EB362" i="5"/>
  <c r="DV362" i="5"/>
  <c r="ER362" i="5"/>
  <c r="DZ362" i="5"/>
  <c r="DJ362" i="5"/>
  <c r="AL378" i="5"/>
  <c r="BL382" i="5"/>
  <c r="BT382" i="5"/>
  <c r="AZ382" i="5"/>
  <c r="AD382" i="5"/>
  <c r="N382" i="5"/>
  <c r="BP382" i="5"/>
  <c r="AT382" i="5"/>
  <c r="AB382" i="5"/>
  <c r="BJ382" i="5"/>
  <c r="AN382" i="5"/>
  <c r="X382" i="5"/>
  <c r="AP382" i="5"/>
  <c r="P382" i="5"/>
  <c r="AL382" i="5"/>
  <c r="BR382" i="5"/>
  <c r="AJ382" i="5"/>
  <c r="BD382" i="5"/>
  <c r="Z382" i="5"/>
  <c r="AX382" i="5"/>
  <c r="T382" i="5"/>
  <c r="AT389" i="5"/>
  <c r="AP514" i="5"/>
  <c r="R514" i="5"/>
  <c r="BR514" i="5"/>
  <c r="AL514" i="5"/>
  <c r="N514" i="5"/>
  <c r="BJ514" i="5"/>
  <c r="DX280" i="5"/>
  <c r="BH282" i="5"/>
  <c r="DV282" i="5"/>
  <c r="EF291" i="5"/>
  <c r="AV299" i="5"/>
  <c r="R300" i="5"/>
  <c r="AJ300" i="5"/>
  <c r="BL300" i="5"/>
  <c r="AD308" i="5"/>
  <c r="X309" i="5"/>
  <c r="AT309" i="5"/>
  <c r="BT309" i="5"/>
  <c r="AT310" i="5"/>
  <c r="AH318" i="5"/>
  <c r="BN318" i="5"/>
  <c r="N319" i="5"/>
  <c r="AR319" i="5"/>
  <c r="Z330" i="5"/>
  <c r="AZ330" i="5"/>
  <c r="AP331" i="5"/>
  <c r="BL332" i="5"/>
  <c r="BJ334" i="5"/>
  <c r="BN334" i="5"/>
  <c r="AH334" i="5"/>
  <c r="N334" i="5"/>
  <c r="BT334" i="5"/>
  <c r="AV334" i="5"/>
  <c r="T334" i="5"/>
  <c r="BD334" i="5"/>
  <c r="AF336" i="5"/>
  <c r="AX338" i="5"/>
  <c r="AL352" i="5"/>
  <c r="EN353" i="5"/>
  <c r="DT353" i="5"/>
  <c r="DD353" i="5"/>
  <c r="ER353" i="5"/>
  <c r="DV353" i="5"/>
  <c r="EL353" i="5"/>
  <c r="DN353" i="5"/>
  <c r="ED353" i="5"/>
  <c r="DJ353" i="5"/>
  <c r="DX353" i="5"/>
  <c r="DF353" i="5"/>
  <c r="AR356" i="5"/>
  <c r="AN356" i="5"/>
  <c r="Z356" i="5"/>
  <c r="BJ356" i="5"/>
  <c r="AT356" i="5"/>
  <c r="DR362" i="5"/>
  <c r="EJ366" i="5"/>
  <c r="BH372" i="5"/>
  <c r="BJ372" i="5"/>
  <c r="AP372" i="5"/>
  <c r="AB372" i="5"/>
  <c r="BR372" i="5"/>
  <c r="AZ372" i="5"/>
  <c r="AH372" i="5"/>
  <c r="T372" i="5"/>
  <c r="BF372" i="5"/>
  <c r="AJ372" i="5"/>
  <c r="P372" i="5"/>
  <c r="BD372" i="5"/>
  <c r="AF372" i="5"/>
  <c r="N372" i="5"/>
  <c r="BB372" i="5"/>
  <c r="AD372" i="5"/>
  <c r="BP372" i="5"/>
  <c r="AT372" i="5"/>
  <c r="X372" i="5"/>
  <c r="BL372" i="5"/>
  <c r="AL372" i="5"/>
  <c r="R372" i="5"/>
  <c r="BL378" i="5"/>
  <c r="AH382" i="5"/>
  <c r="Z300" i="5"/>
  <c r="AV300" i="5"/>
  <c r="BT300" i="5"/>
  <c r="AD309" i="5"/>
  <c r="AB319" i="5"/>
  <c r="AH330" i="5"/>
  <c r="BL330" i="5"/>
  <c r="T332" i="5"/>
  <c r="BP336" i="5"/>
  <c r="R338" i="5"/>
  <c r="BN338" i="5"/>
  <c r="X344" i="5"/>
  <c r="AV344" i="5"/>
  <c r="V344" i="5"/>
  <c r="BB344" i="5"/>
  <c r="BB352" i="5"/>
  <c r="BH365" i="5"/>
  <c r="BF365" i="5"/>
  <c r="AN365" i="5"/>
  <c r="Z365" i="5"/>
  <c r="BP365" i="5"/>
  <c r="AX365" i="5"/>
  <c r="AF365" i="5"/>
  <c r="R365" i="5"/>
  <c r="BJ365" i="5"/>
  <c r="AJ365" i="5"/>
  <c r="P365" i="5"/>
  <c r="BD365" i="5"/>
  <c r="AH365" i="5"/>
  <c r="N365" i="5"/>
  <c r="BB365" i="5"/>
  <c r="AD365" i="5"/>
  <c r="BR365" i="5"/>
  <c r="AT365" i="5"/>
  <c r="X365" i="5"/>
  <c r="BL365" i="5"/>
  <c r="AL365" i="5"/>
  <c r="T365" i="5"/>
  <c r="BJ367" i="5"/>
  <c r="AP367" i="5"/>
  <c r="X367" i="5"/>
  <c r="AZ367" i="5"/>
  <c r="AF367" i="5"/>
  <c r="P367" i="5"/>
  <c r="BN367" i="5"/>
  <c r="AJ367" i="5"/>
  <c r="N367" i="5"/>
  <c r="BH367" i="5"/>
  <c r="AH367" i="5"/>
  <c r="BF367" i="5"/>
  <c r="AD367" i="5"/>
  <c r="AV367" i="5"/>
  <c r="V367" i="5"/>
  <c r="BP367" i="5"/>
  <c r="AL367" i="5"/>
  <c r="R367" i="5"/>
  <c r="BN382" i="5"/>
  <c r="AP392" i="5"/>
  <c r="AH392" i="5"/>
  <c r="BJ337" i="5"/>
  <c r="AZ346" i="5"/>
  <c r="AF346" i="5"/>
  <c r="BP346" i="5"/>
  <c r="BD347" i="5"/>
  <c r="AR347" i="5"/>
  <c r="ER352" i="5"/>
  <c r="DV352" i="5"/>
  <c r="EL352" i="5"/>
  <c r="AZ353" i="5"/>
  <c r="AF353" i="5"/>
  <c r="P353" i="5"/>
  <c r="AX353" i="5"/>
  <c r="AP355" i="5"/>
  <c r="BF359" i="5"/>
  <c r="BP359" i="5"/>
  <c r="AV359" i="5"/>
  <c r="AD359" i="5"/>
  <c r="P359" i="5"/>
  <c r="AX359" i="5"/>
  <c r="BT359" i="5"/>
  <c r="EP363" i="5"/>
  <c r="EN363" i="5"/>
  <c r="DV363" i="5"/>
  <c r="DH363" i="5"/>
  <c r="EF363" i="5"/>
  <c r="DN363" i="5"/>
  <c r="EH363" i="5"/>
  <c r="BD514" i="5"/>
  <c r="AF337" i="5"/>
  <c r="BR337" i="5"/>
  <c r="AJ346" i="5"/>
  <c r="BJ351" i="5"/>
  <c r="BD351" i="5"/>
  <c r="AF351" i="5"/>
  <c r="BF351" i="5"/>
  <c r="DX351" i="5"/>
  <c r="DP352" i="5"/>
  <c r="N353" i="5"/>
  <c r="AH353" i="5"/>
  <c r="BF353" i="5"/>
  <c r="P358" i="5"/>
  <c r="AH358" i="5"/>
  <c r="R359" i="5"/>
  <c r="AH359" i="5"/>
  <c r="BB359" i="5"/>
  <c r="DX359" i="5"/>
  <c r="EB359" i="5"/>
  <c r="P360" i="5"/>
  <c r="AJ360" i="5"/>
  <c r="AT361" i="5"/>
  <c r="Z361" i="5"/>
  <c r="BJ361" i="5"/>
  <c r="DP363" i="5"/>
  <c r="EL363" i="5"/>
  <c r="T369" i="5"/>
  <c r="AR369" i="5"/>
  <c r="AV371" i="5"/>
  <c r="BN371" i="5"/>
  <c r="R371" i="5"/>
  <c r="AN371" i="5"/>
  <c r="AH380" i="5"/>
  <c r="BR380" i="5"/>
  <c r="BH517" i="5"/>
  <c r="BP517" i="5"/>
  <c r="AT517" i="5"/>
  <c r="V517" i="5"/>
  <c r="BN517" i="5"/>
  <c r="AL517" i="5"/>
  <c r="T517" i="5"/>
  <c r="BL517" i="5"/>
  <c r="AJ517" i="5"/>
  <c r="R517" i="5"/>
  <c r="BJ517" i="5"/>
  <c r="AH517" i="5"/>
  <c r="P517" i="5"/>
  <c r="BB517" i="5"/>
  <c r="AF517" i="5"/>
  <c r="N517" i="5"/>
  <c r="AZ517" i="5"/>
  <c r="AD517" i="5"/>
  <c r="BR517" i="5"/>
  <c r="AV517" i="5"/>
  <c r="X517" i="5"/>
  <c r="BN550" i="5"/>
  <c r="BD550" i="5"/>
  <c r="AN550" i="5"/>
  <c r="V550" i="5"/>
  <c r="BB550" i="5"/>
  <c r="AL550" i="5"/>
  <c r="T550" i="5"/>
  <c r="BT550" i="5"/>
  <c r="AZ550" i="5"/>
  <c r="AJ550" i="5"/>
  <c r="R550" i="5"/>
  <c r="BP550" i="5"/>
  <c r="AX550" i="5"/>
  <c r="AF550" i="5"/>
  <c r="N550" i="5"/>
  <c r="BL550" i="5"/>
  <c r="AV550" i="5"/>
  <c r="AD550" i="5"/>
  <c r="AP550" i="5"/>
  <c r="AH550" i="5"/>
  <c r="Z550" i="5"/>
  <c r="BR550" i="5"/>
  <c r="X550" i="5"/>
  <c r="BJ550" i="5"/>
  <c r="P550" i="5"/>
  <c r="BH550" i="5"/>
  <c r="AT550" i="5"/>
  <c r="AX517" i="5"/>
  <c r="BJ355" i="5"/>
  <c r="BF355" i="5"/>
  <c r="T355" i="5"/>
  <c r="DD363" i="5"/>
  <c r="DX363" i="5"/>
  <c r="AZ369" i="5"/>
  <c r="AF369" i="5"/>
  <c r="P369" i="5"/>
  <c r="BJ369" i="5"/>
  <c r="AP369" i="5"/>
  <c r="X369" i="5"/>
  <c r="BB369" i="5"/>
  <c r="BJ380" i="5"/>
  <c r="BL394" i="5"/>
  <c r="BN394" i="5"/>
  <c r="AP394" i="5"/>
  <c r="Z394" i="5"/>
  <c r="BJ394" i="5"/>
  <c r="AN394" i="5"/>
  <c r="X394" i="5"/>
  <c r="BF394" i="5"/>
  <c r="AL394" i="5"/>
  <c r="V394" i="5"/>
  <c r="BB394" i="5"/>
  <c r="AH394" i="5"/>
  <c r="P394" i="5"/>
  <c r="BP394" i="5"/>
  <c r="AT394" i="5"/>
  <c r="AB394" i="5"/>
  <c r="BP510" i="5"/>
  <c r="BH510" i="5"/>
  <c r="X510" i="5"/>
  <c r="BF510" i="5"/>
  <c r="R510" i="5"/>
  <c r="AP510" i="5"/>
  <c r="N510" i="5"/>
  <c r="AN510" i="5"/>
  <c r="AL510" i="5"/>
  <c r="BJ510" i="5"/>
  <c r="Z510" i="5"/>
  <c r="AF513" i="5"/>
  <c r="BJ513" i="5"/>
  <c r="V513" i="5"/>
  <c r="AP513" i="5"/>
  <c r="N513" i="5"/>
  <c r="AN513" i="5"/>
  <c r="AH513" i="5"/>
  <c r="BN558" i="5"/>
  <c r="BD558" i="5"/>
  <c r="AH558" i="5"/>
  <c r="N558" i="5"/>
  <c r="BT558" i="5"/>
  <c r="BB558" i="5"/>
  <c r="AF558" i="5"/>
  <c r="BR558" i="5"/>
  <c r="AX558" i="5"/>
  <c r="AD558" i="5"/>
  <c r="BL558" i="5"/>
  <c r="AT558" i="5"/>
  <c r="X558" i="5"/>
  <c r="BJ558" i="5"/>
  <c r="AP558" i="5"/>
  <c r="V558" i="5"/>
  <c r="AV558" i="5"/>
  <c r="AN558" i="5"/>
  <c r="AL558" i="5"/>
  <c r="Z558" i="5"/>
  <c r="R558" i="5"/>
  <c r="BP558" i="5"/>
  <c r="P558" i="5"/>
  <c r="BF558" i="5"/>
  <c r="AB337" i="5"/>
  <c r="R346" i="5"/>
  <c r="BL346" i="5"/>
  <c r="X347" i="5"/>
  <c r="BR349" i="5"/>
  <c r="AJ349" i="5"/>
  <c r="BT349" i="5"/>
  <c r="DJ351" i="5"/>
  <c r="ER351" i="5"/>
  <c r="DJ352" i="5"/>
  <c r="EH352" i="5"/>
  <c r="AB353" i="5"/>
  <c r="AV353" i="5"/>
  <c r="BR353" i="5"/>
  <c r="AN355" i="5"/>
  <c r="BJ358" i="5"/>
  <c r="AP358" i="5"/>
  <c r="Z358" i="5"/>
  <c r="AX358" i="5"/>
  <c r="AB359" i="5"/>
  <c r="AT359" i="5"/>
  <c r="BR359" i="5"/>
  <c r="BH360" i="5"/>
  <c r="AN360" i="5"/>
  <c r="X360" i="5"/>
  <c r="AZ360" i="5"/>
  <c r="DJ363" i="5"/>
  <c r="ED363" i="5"/>
  <c r="AZ366" i="5"/>
  <c r="AT366" i="5"/>
  <c r="P366" i="5"/>
  <c r="BP366" i="5"/>
  <c r="AD366" i="5"/>
  <c r="BT366" i="5"/>
  <c r="AH369" i="5"/>
  <c r="BH369" i="5"/>
  <c r="BL504" i="5"/>
  <c r="AZ504" i="5"/>
  <c r="X504" i="5"/>
  <c r="AX504" i="5"/>
  <c r="V504" i="5"/>
  <c r="AL504" i="5"/>
  <c r="R504" i="5"/>
  <c r="AJ504" i="5"/>
  <c r="BR504" i="5"/>
  <c r="AH504" i="5"/>
  <c r="BP504" i="5"/>
  <c r="BB504" i="5"/>
  <c r="Z504" i="5"/>
  <c r="BB395" i="5"/>
  <c r="AT397" i="5"/>
  <c r="BL397" i="5"/>
  <c r="BN505" i="5"/>
  <c r="V508" i="5"/>
  <c r="AJ508" i="5"/>
  <c r="BH508" i="5"/>
  <c r="AF509" i="5"/>
  <c r="AF511" i="5"/>
  <c r="AF512" i="5"/>
  <c r="BN512" i="5"/>
  <c r="BL513" i="5"/>
  <c r="AD514" i="5"/>
  <c r="BH514" i="5"/>
  <c r="Z515" i="5"/>
  <c r="BB515" i="5"/>
  <c r="R542" i="5"/>
  <c r="AR542" i="5"/>
  <c r="BT553" i="5"/>
  <c r="BD554" i="5"/>
  <c r="BB554" i="5"/>
  <c r="X554" i="5"/>
  <c r="AV554" i="5"/>
  <c r="V554" i="5"/>
  <c r="BT554" i="5"/>
  <c r="AT554" i="5"/>
  <c r="R554" i="5"/>
  <c r="BL554" i="5"/>
  <c r="AN554" i="5"/>
  <c r="BJ554" i="5"/>
  <c r="AL554" i="5"/>
  <c r="T560" i="5"/>
  <c r="X563" i="5"/>
  <c r="AF504" i="5"/>
  <c r="BR507" i="5"/>
  <c r="AF510" i="5"/>
  <c r="BP515" i="5"/>
  <c r="V542" i="5"/>
  <c r="BL559" i="5"/>
  <c r="BD559" i="5"/>
  <c r="AF559" i="5"/>
  <c r="BB559" i="5"/>
  <c r="AD559" i="5"/>
  <c r="AZ559" i="5"/>
  <c r="X559" i="5"/>
  <c r="BP559" i="5"/>
  <c r="AT559" i="5"/>
  <c r="T559" i="5"/>
  <c r="BN559" i="5"/>
  <c r="AN559" i="5"/>
  <c r="P559" i="5"/>
  <c r="BD354" i="5"/>
  <c r="AT362" i="5"/>
  <c r="BL362" i="5"/>
  <c r="BL363" i="5"/>
  <c r="R364" i="5"/>
  <c r="AN364" i="5"/>
  <c r="BN364" i="5"/>
  <c r="DV364" i="5"/>
  <c r="V368" i="5"/>
  <c r="AL368" i="5"/>
  <c r="BF368" i="5"/>
  <c r="AX370" i="5"/>
  <c r="V374" i="5"/>
  <c r="AJ374" i="5"/>
  <c r="BB374" i="5"/>
  <c r="BT374" i="5"/>
  <c r="T375" i="5"/>
  <c r="AN375" i="5"/>
  <c r="BJ375" i="5"/>
  <c r="AT376" i="5"/>
  <c r="BL376" i="5"/>
  <c r="AT381" i="5"/>
  <c r="BL381" i="5"/>
  <c r="Z383" i="5"/>
  <c r="AT383" i="5"/>
  <c r="BT383" i="5"/>
  <c r="N384" i="5"/>
  <c r="BB384" i="5"/>
  <c r="Z385" i="5"/>
  <c r="AN385" i="5"/>
  <c r="BF385" i="5"/>
  <c r="T387" i="5"/>
  <c r="AN387" i="5"/>
  <c r="BN387" i="5"/>
  <c r="BB388" i="5"/>
  <c r="V390" i="5"/>
  <c r="AL390" i="5"/>
  <c r="BF390" i="5"/>
  <c r="X391" i="5"/>
  <c r="AP391" i="5"/>
  <c r="BR391" i="5"/>
  <c r="X393" i="5"/>
  <c r="AL393" i="5"/>
  <c r="BD393" i="5"/>
  <c r="P395" i="5"/>
  <c r="AL395" i="5"/>
  <c r="BJ395" i="5"/>
  <c r="T397" i="5"/>
  <c r="AH397" i="5"/>
  <c r="AZ397" i="5"/>
  <c r="BR397" i="5"/>
  <c r="AX398" i="5"/>
  <c r="BR398" i="5"/>
  <c r="N506" i="5"/>
  <c r="AT508" i="5"/>
  <c r="BR508" i="5"/>
  <c r="N511" i="5"/>
  <c r="V512" i="5"/>
  <c r="AT512" i="5"/>
  <c r="P514" i="5"/>
  <c r="AN514" i="5"/>
  <c r="BT514" i="5"/>
  <c r="BR515" i="5"/>
  <c r="BT542" i="5"/>
  <c r="AX542" i="5"/>
  <c r="BL542" i="5"/>
  <c r="AT542" i="5"/>
  <c r="BH542" i="5"/>
  <c r="AL542" i="5"/>
  <c r="BJ560" i="5"/>
  <c r="BF560" i="5"/>
  <c r="AJ560" i="5"/>
  <c r="N560" i="5"/>
  <c r="AZ560" i="5"/>
  <c r="AH560" i="5"/>
  <c r="AX560" i="5"/>
  <c r="AD560" i="5"/>
  <c r="BP560" i="5"/>
  <c r="AR560" i="5"/>
  <c r="Z560" i="5"/>
  <c r="BN560" i="5"/>
  <c r="AP560" i="5"/>
  <c r="V560" i="5"/>
  <c r="BT563" i="5"/>
  <c r="BP563" i="5"/>
  <c r="AT563" i="5"/>
  <c r="AD563" i="5"/>
  <c r="BN563" i="5"/>
  <c r="AR563" i="5"/>
  <c r="AB563" i="5"/>
  <c r="BJ563" i="5"/>
  <c r="AP563" i="5"/>
  <c r="Z563" i="5"/>
  <c r="BF563" i="5"/>
  <c r="AN563" i="5"/>
  <c r="V563" i="5"/>
  <c r="BB563" i="5"/>
  <c r="AL563" i="5"/>
  <c r="T563" i="5"/>
  <c r="AJ515" i="5"/>
  <c r="BT515" i="5"/>
  <c r="BB383" i="5"/>
  <c r="X384" i="5"/>
  <c r="BJ384" i="5"/>
  <c r="AT385" i="5"/>
  <c r="BL385" i="5"/>
  <c r="Z387" i="5"/>
  <c r="AT387" i="5"/>
  <c r="BT387" i="5"/>
  <c r="X388" i="5"/>
  <c r="Z390" i="5"/>
  <c r="AP390" i="5"/>
  <c r="BN390" i="5"/>
  <c r="AB391" i="5"/>
  <c r="AX391" i="5"/>
  <c r="AB393" i="5"/>
  <c r="AP393" i="5"/>
  <c r="BJ393" i="5"/>
  <c r="X395" i="5"/>
  <c r="AP395" i="5"/>
  <c r="BR395" i="5"/>
  <c r="X397" i="5"/>
  <c r="AL397" i="5"/>
  <c r="BD397" i="5"/>
  <c r="P398" i="5"/>
  <c r="AH398" i="5"/>
  <c r="BB398" i="5"/>
  <c r="AF506" i="5"/>
  <c r="N508" i="5"/>
  <c r="AZ508" i="5"/>
  <c r="V511" i="5"/>
  <c r="BF512" i="5"/>
  <c r="AZ512" i="5"/>
  <c r="R513" i="5"/>
  <c r="BF513" i="5"/>
  <c r="Z514" i="5"/>
  <c r="AR514" i="5"/>
  <c r="AN515" i="5"/>
  <c r="Z516" i="5"/>
  <c r="AT516" i="5"/>
  <c r="BN516" i="5"/>
  <c r="AF542" i="5"/>
  <c r="BJ542" i="5"/>
  <c r="AF554" i="5"/>
  <c r="N559" i="5"/>
  <c r="BH560" i="5"/>
  <c r="AZ563" i="5"/>
  <c r="BB391" i="5"/>
  <c r="AT393" i="5"/>
  <c r="BL393" i="5"/>
  <c r="Z395" i="5"/>
  <c r="AT395" i="5"/>
  <c r="BT395" i="5"/>
  <c r="Z397" i="5"/>
  <c r="AN397" i="5"/>
  <c r="BF397" i="5"/>
  <c r="R505" i="5"/>
  <c r="R508" i="5"/>
  <c r="AF508" i="5"/>
  <c r="V509" i="5"/>
  <c r="BN511" i="5"/>
  <c r="BT511" i="5"/>
  <c r="AD512" i="5"/>
  <c r="BH512" i="5"/>
  <c r="T513" i="5"/>
  <c r="BH513" i="5"/>
  <c r="AB514" i="5"/>
  <c r="AT514" i="5"/>
  <c r="N515" i="5"/>
  <c r="AP515" i="5"/>
  <c r="AV516" i="5"/>
  <c r="BP516" i="5"/>
  <c r="N542" i="5"/>
  <c r="AH542" i="5"/>
  <c r="BN542" i="5"/>
  <c r="BP546" i="5"/>
  <c r="AZ546" i="5"/>
  <c r="X546" i="5"/>
  <c r="BT546" i="5"/>
  <c r="AR546" i="5"/>
  <c r="V546" i="5"/>
  <c r="BR546" i="5"/>
  <c r="AP546" i="5"/>
  <c r="T546" i="5"/>
  <c r="BF546" i="5"/>
  <c r="AL546" i="5"/>
  <c r="BD546" i="5"/>
  <c r="AJ546" i="5"/>
  <c r="V559" i="5"/>
  <c r="BL560" i="5"/>
  <c r="N563" i="5"/>
  <c r="BH563" i="5"/>
  <c r="AX368" i="5"/>
  <c r="AT374" i="5"/>
  <c r="BL374" i="5"/>
  <c r="BB377" i="5"/>
  <c r="BB387" i="5"/>
  <c r="AD388" i="5"/>
  <c r="AX390" i="5"/>
  <c r="BR390" i="5"/>
  <c r="AD391" i="5"/>
  <c r="BD391" i="5"/>
  <c r="P393" i="5"/>
  <c r="AD393" i="5"/>
  <c r="AV393" i="5"/>
  <c r="BN393" i="5"/>
  <c r="AB395" i="5"/>
  <c r="AX395" i="5"/>
  <c r="AB397" i="5"/>
  <c r="AP397" i="5"/>
  <c r="BJ397" i="5"/>
  <c r="BL512" i="5"/>
  <c r="X515" i="5"/>
  <c r="P542" i="5"/>
  <c r="AJ542" i="5"/>
  <c r="BT544" i="5"/>
  <c r="AL545" i="5"/>
  <c r="BT545" i="5"/>
  <c r="V557" i="5"/>
  <c r="AL557" i="5"/>
  <c r="BB557" i="5"/>
  <c r="BP557" i="5"/>
  <c r="AB561" i="5"/>
  <c r="AX561" i="5"/>
  <c r="AD603" i="5"/>
  <c r="BJ603" i="5"/>
  <c r="BB605" i="5"/>
  <c r="N607" i="5"/>
  <c r="AH607" i="5"/>
  <c r="BD607" i="5"/>
  <c r="AT608" i="5"/>
  <c r="BL608" i="5"/>
  <c r="X610" i="5"/>
  <c r="AT610" i="5"/>
  <c r="BR610" i="5"/>
  <c r="Z614" i="5"/>
  <c r="AP614" i="5"/>
  <c r="BN614" i="5"/>
  <c r="X615" i="5"/>
  <c r="BB615" i="5"/>
  <c r="P616" i="5"/>
  <c r="AD616" i="5"/>
  <c r="AV616" i="5"/>
  <c r="BN616" i="5"/>
  <c r="T619" i="5"/>
  <c r="BL619" i="5"/>
  <c r="Z621" i="5"/>
  <c r="BF621" i="5"/>
  <c r="V622" i="5"/>
  <c r="AP622" i="5"/>
  <c r="BP622" i="5"/>
  <c r="X628" i="5"/>
  <c r="AN628" i="5"/>
  <c r="BJ628" i="5"/>
  <c r="R629" i="5"/>
  <c r="AF629" i="5"/>
  <c r="AX629" i="5"/>
  <c r="BR629" i="5"/>
  <c r="N630" i="5"/>
  <c r="AF630" i="5"/>
  <c r="BF630" i="5"/>
  <c r="DN630" i="5"/>
  <c r="R544" i="5"/>
  <c r="AL544" i="5"/>
  <c r="BB544" i="5"/>
  <c r="AP545" i="5"/>
  <c r="AL547" i="5"/>
  <c r="BT548" i="5"/>
  <c r="AL555" i="5"/>
  <c r="X557" i="5"/>
  <c r="AN557" i="5"/>
  <c r="BD557" i="5"/>
  <c r="BR557" i="5"/>
  <c r="AF561" i="5"/>
  <c r="BF561" i="5"/>
  <c r="Z562" i="5"/>
  <c r="BH562" i="5"/>
  <c r="V564" i="5"/>
  <c r="BF564" i="5"/>
  <c r="AH603" i="5"/>
  <c r="BN603" i="5"/>
  <c r="AF605" i="5"/>
  <c r="BD605" i="5"/>
  <c r="N606" i="5"/>
  <c r="R607" i="5"/>
  <c r="AJ607" i="5"/>
  <c r="BH607" i="5"/>
  <c r="P608" i="5"/>
  <c r="AD608" i="5"/>
  <c r="AV608" i="5"/>
  <c r="BN608" i="5"/>
  <c r="T609" i="5"/>
  <c r="AR609" i="5"/>
  <c r="BT609" i="5"/>
  <c r="AB610" i="5"/>
  <c r="AV610" i="5"/>
  <c r="R613" i="5"/>
  <c r="AB614" i="5"/>
  <c r="AT614" i="5"/>
  <c r="BP614" i="5"/>
  <c r="Z615" i="5"/>
  <c r="BD615" i="5"/>
  <c r="R616" i="5"/>
  <c r="AF616" i="5"/>
  <c r="AX616" i="5"/>
  <c r="BP616" i="5"/>
  <c r="AB619" i="5"/>
  <c r="BP619" i="5"/>
  <c r="AB621" i="5"/>
  <c r="BH621" i="5"/>
  <c r="AR622" i="5"/>
  <c r="BT622" i="5"/>
  <c r="Z628" i="5"/>
  <c r="AP628" i="5"/>
  <c r="BN628" i="5"/>
  <c r="T629" i="5"/>
  <c r="AH629" i="5"/>
  <c r="AZ629" i="5"/>
  <c r="P630" i="5"/>
  <c r="AH630" i="5"/>
  <c r="BJ630" i="5"/>
  <c r="DV630" i="5"/>
  <c r="N603" i="5"/>
  <c r="AJ603" i="5"/>
  <c r="BP603" i="5"/>
  <c r="T607" i="5"/>
  <c r="AL607" i="5"/>
  <c r="BL607" i="5"/>
  <c r="AX610" i="5"/>
  <c r="AX614" i="5"/>
  <c r="BR614" i="5"/>
  <c r="BP615" i="5"/>
  <c r="T616" i="5"/>
  <c r="AH616" i="5"/>
  <c r="AZ616" i="5"/>
  <c r="BR616" i="5"/>
  <c r="AF619" i="5"/>
  <c r="AD621" i="5"/>
  <c r="BJ621" i="5"/>
  <c r="AB628" i="5"/>
  <c r="AT628" i="5"/>
  <c r="BP628" i="5"/>
  <c r="V629" i="5"/>
  <c r="AJ629" i="5"/>
  <c r="BB629" i="5"/>
  <c r="DJ629" i="5"/>
  <c r="R630" i="5"/>
  <c r="AL630" i="5"/>
  <c r="BL630" i="5"/>
  <c r="DZ630" i="5"/>
  <c r="BR543" i="5"/>
  <c r="X544" i="5"/>
  <c r="AP544" i="5"/>
  <c r="BF544" i="5"/>
  <c r="N545" i="5"/>
  <c r="AT545" i="5"/>
  <c r="AB557" i="5"/>
  <c r="AR557" i="5"/>
  <c r="BH557" i="5"/>
  <c r="AJ561" i="5"/>
  <c r="BL561" i="5"/>
  <c r="AF562" i="5"/>
  <c r="AB564" i="5"/>
  <c r="AT602" i="5"/>
  <c r="BL602" i="5"/>
  <c r="P603" i="5"/>
  <c r="AL603" i="5"/>
  <c r="BR603" i="5"/>
  <c r="AH604" i="5"/>
  <c r="R605" i="5"/>
  <c r="AL605" i="5"/>
  <c r="BH605" i="5"/>
  <c r="AD606" i="5"/>
  <c r="V607" i="5"/>
  <c r="AN607" i="5"/>
  <c r="BN607" i="5"/>
  <c r="T608" i="5"/>
  <c r="AH608" i="5"/>
  <c r="AZ608" i="5"/>
  <c r="BR608" i="5"/>
  <c r="Z609" i="5"/>
  <c r="AX609" i="5"/>
  <c r="AD610" i="5"/>
  <c r="BB610" i="5"/>
  <c r="N614" i="5"/>
  <c r="AD614" i="5"/>
  <c r="AZ614" i="5"/>
  <c r="BT614" i="5"/>
  <c r="AJ615" i="5"/>
  <c r="BR615" i="5"/>
  <c r="V616" i="5"/>
  <c r="AJ616" i="5"/>
  <c r="BB616" i="5"/>
  <c r="BT616" i="5"/>
  <c r="BD617" i="5"/>
  <c r="AJ619" i="5"/>
  <c r="AH621" i="5"/>
  <c r="BN621" i="5"/>
  <c r="Z622" i="5"/>
  <c r="AZ622" i="5"/>
  <c r="AX628" i="5"/>
  <c r="BR628" i="5"/>
  <c r="X629" i="5"/>
  <c r="AL629" i="5"/>
  <c r="BF629" i="5"/>
  <c r="T630" i="5"/>
  <c r="AP630" i="5"/>
  <c r="BN630" i="5"/>
  <c r="ED630" i="5"/>
  <c r="BN561" i="5"/>
  <c r="T603" i="5"/>
  <c r="AT603" i="5"/>
  <c r="V605" i="5"/>
  <c r="AN605" i="5"/>
  <c r="BJ605" i="5"/>
  <c r="AX606" i="5"/>
  <c r="X607" i="5"/>
  <c r="AR607" i="5"/>
  <c r="BP607" i="5"/>
  <c r="V608" i="5"/>
  <c r="AJ608" i="5"/>
  <c r="BB608" i="5"/>
  <c r="BT608" i="5"/>
  <c r="N610" i="5"/>
  <c r="AF610" i="5"/>
  <c r="BF610" i="5"/>
  <c r="P614" i="5"/>
  <c r="AH614" i="5"/>
  <c r="BB614" i="5"/>
  <c r="AL615" i="5"/>
  <c r="BT615" i="5"/>
  <c r="X616" i="5"/>
  <c r="AL616" i="5"/>
  <c r="BD616" i="5"/>
  <c r="AR619" i="5"/>
  <c r="N621" i="5"/>
  <c r="AP621" i="5"/>
  <c r="AB622" i="5"/>
  <c r="BD622" i="5"/>
  <c r="N628" i="5"/>
  <c r="AD628" i="5"/>
  <c r="AZ628" i="5"/>
  <c r="BT628" i="5"/>
  <c r="Z629" i="5"/>
  <c r="AN629" i="5"/>
  <c r="BJ629" i="5"/>
  <c r="X630" i="5"/>
  <c r="AT630" i="5"/>
  <c r="BR630" i="5"/>
  <c r="EL630" i="5"/>
  <c r="AB544" i="5"/>
  <c r="AT544" i="5"/>
  <c r="BJ544" i="5"/>
  <c r="Z545" i="5"/>
  <c r="BD545" i="5"/>
  <c r="P557" i="5"/>
  <c r="AF557" i="5"/>
  <c r="AV557" i="5"/>
  <c r="R561" i="5"/>
  <c r="AP561" i="5"/>
  <c r="V603" i="5"/>
  <c r="AX603" i="5"/>
  <c r="X605" i="5"/>
  <c r="AP605" i="5"/>
  <c r="Z607" i="5"/>
  <c r="AV607" i="5"/>
  <c r="BT607" i="5"/>
  <c r="X608" i="5"/>
  <c r="AL608" i="5"/>
  <c r="BD608" i="5"/>
  <c r="P610" i="5"/>
  <c r="AH610" i="5"/>
  <c r="BJ610" i="5"/>
  <c r="T614" i="5"/>
  <c r="AJ614" i="5"/>
  <c r="BD614" i="5"/>
  <c r="Z616" i="5"/>
  <c r="AN616" i="5"/>
  <c r="BF616" i="5"/>
  <c r="N619" i="5"/>
  <c r="AV619" i="5"/>
  <c r="P621" i="5"/>
  <c r="AR621" i="5"/>
  <c r="AB629" i="5"/>
  <c r="AP629" i="5"/>
  <c r="BL629" i="5"/>
  <c r="AB630" i="5"/>
  <c r="AV630" i="5"/>
  <c r="EP630" i="5"/>
  <c r="X603" i="5"/>
  <c r="AZ603" i="5"/>
  <c r="AB616" i="5"/>
  <c r="AP616" i="5"/>
  <c r="BJ616" i="5"/>
  <c r="AZ619" i="5"/>
  <c r="T621" i="5"/>
  <c r="AT621" i="5"/>
  <c r="AT629" i="5"/>
  <c r="BN629" i="5"/>
  <c r="AX630" i="5"/>
  <c r="BB603" i="5"/>
  <c r="AT616" i="5"/>
  <c r="BL616" i="5"/>
  <c r="AX621" i="5"/>
  <c r="BD50" i="5"/>
  <c r="AN50" i="5"/>
  <c r="Z50" i="5"/>
  <c r="AT50" i="5"/>
  <c r="BL50" i="5"/>
  <c r="Z65" i="5"/>
  <c r="AX65" i="5"/>
  <c r="Z72" i="5"/>
  <c r="AV72" i="5"/>
  <c r="DJ26" i="5"/>
  <c r="DZ26" i="5"/>
  <c r="EP26" i="5"/>
  <c r="N50" i="5"/>
  <c r="AD50" i="5"/>
  <c r="AV50" i="5"/>
  <c r="BN50" i="5"/>
  <c r="V53" i="5"/>
  <c r="AP53" i="5"/>
  <c r="BL53" i="5"/>
  <c r="X55" i="5"/>
  <c r="AR55" i="5"/>
  <c r="V57" i="5"/>
  <c r="AP57" i="5"/>
  <c r="BL57" i="5"/>
  <c r="N58" i="5"/>
  <c r="AJ58" i="5"/>
  <c r="BB58" i="5"/>
  <c r="AB61" i="5"/>
  <c r="AX61" i="5"/>
  <c r="AD62" i="5"/>
  <c r="BB62" i="5"/>
  <c r="Z64" i="5"/>
  <c r="AB65" i="5"/>
  <c r="AZ65" i="5"/>
  <c r="AD66" i="5"/>
  <c r="AZ66" i="5"/>
  <c r="AB67" i="5"/>
  <c r="AB69" i="5"/>
  <c r="AH70" i="5"/>
  <c r="AB72" i="5"/>
  <c r="BL73" i="5"/>
  <c r="AV73" i="5"/>
  <c r="AF73" i="5"/>
  <c r="R73" i="5"/>
  <c r="BJ73" i="5"/>
  <c r="AT73" i="5"/>
  <c r="AD73" i="5"/>
  <c r="P73" i="5"/>
  <c r="BD73" i="5"/>
  <c r="AN73" i="5"/>
  <c r="Z73" i="5"/>
  <c r="BB73" i="5"/>
  <c r="BF74" i="5"/>
  <c r="AP74" i="5"/>
  <c r="AB74" i="5"/>
  <c r="BD74" i="5"/>
  <c r="AN74" i="5"/>
  <c r="Z74" i="5"/>
  <c r="BN74" i="5"/>
  <c r="AX74" i="5"/>
  <c r="AH74" i="5"/>
  <c r="T74" i="5"/>
  <c r="AZ74" i="5"/>
  <c r="X78" i="5"/>
  <c r="AX85" i="5"/>
  <c r="AZ86" i="5"/>
  <c r="P50" i="5"/>
  <c r="AF50" i="5"/>
  <c r="AX50" i="5"/>
  <c r="BP50" i="5"/>
  <c r="AD61" i="5"/>
  <c r="BD61" i="5"/>
  <c r="BR72" i="5"/>
  <c r="BB72" i="5"/>
  <c r="AL72" i="5"/>
  <c r="X72" i="5"/>
  <c r="BP72" i="5"/>
  <c r="AZ72" i="5"/>
  <c r="AJ72" i="5"/>
  <c r="V72" i="5"/>
  <c r="BJ72" i="5"/>
  <c r="AT72" i="5"/>
  <c r="AD72" i="5"/>
  <c r="P72" i="5"/>
  <c r="BD72" i="5"/>
  <c r="DN26" i="5"/>
  <c r="ED26" i="5"/>
  <c r="R50" i="5"/>
  <c r="AH50" i="5"/>
  <c r="AZ50" i="5"/>
  <c r="BR50" i="5"/>
  <c r="AB53" i="5"/>
  <c r="AV53" i="5"/>
  <c r="BF55" i="5"/>
  <c r="AP55" i="5"/>
  <c r="AB55" i="5"/>
  <c r="BN55" i="5"/>
  <c r="AX55" i="5"/>
  <c r="AH55" i="5"/>
  <c r="T55" i="5"/>
  <c r="AV55" i="5"/>
  <c r="BR55" i="5"/>
  <c r="AB57" i="5"/>
  <c r="AV57" i="5"/>
  <c r="T58" i="5"/>
  <c r="AN58" i="5"/>
  <c r="AH61" i="5"/>
  <c r="BF61" i="5"/>
  <c r="AL62" i="5"/>
  <c r="BH62" i="5"/>
  <c r="AJ65" i="5"/>
  <c r="BF65" i="5"/>
  <c r="AJ66" i="5"/>
  <c r="BH66" i="5"/>
  <c r="BL70" i="5"/>
  <c r="AV70" i="5"/>
  <c r="AF70" i="5"/>
  <c r="P70" i="5"/>
  <c r="BJ70" i="5"/>
  <c r="AT70" i="5"/>
  <c r="AD70" i="5"/>
  <c r="N70" i="5"/>
  <c r="BD70" i="5"/>
  <c r="AN70" i="5"/>
  <c r="X70" i="5"/>
  <c r="AL70" i="5"/>
  <c r="BN70" i="5"/>
  <c r="AF72" i="5"/>
  <c r="BF72" i="5"/>
  <c r="BN78" i="5"/>
  <c r="AX78" i="5"/>
  <c r="AH78" i="5"/>
  <c r="T78" i="5"/>
  <c r="BL78" i="5"/>
  <c r="AV78" i="5"/>
  <c r="AF78" i="5"/>
  <c r="R78" i="5"/>
  <c r="BJ78" i="5"/>
  <c r="AT78" i="5"/>
  <c r="AD78" i="5"/>
  <c r="P78" i="5"/>
  <c r="BF78" i="5"/>
  <c r="AP78" i="5"/>
  <c r="AB78" i="5"/>
  <c r="BH78" i="5"/>
  <c r="T85" i="5"/>
  <c r="BH85" i="5"/>
  <c r="V86" i="5"/>
  <c r="BH86" i="5"/>
  <c r="T93" i="5"/>
  <c r="BH93" i="5"/>
  <c r="DP26" i="5"/>
  <c r="EF26" i="5"/>
  <c r="T50" i="5"/>
  <c r="AJ50" i="5"/>
  <c r="BB50" i="5"/>
  <c r="BR53" i="5"/>
  <c r="BB53" i="5"/>
  <c r="AL53" i="5"/>
  <c r="X53" i="5"/>
  <c r="BJ53" i="5"/>
  <c r="AT53" i="5"/>
  <c r="AD53" i="5"/>
  <c r="P53" i="5"/>
  <c r="AX53" i="5"/>
  <c r="BJ57" i="5"/>
  <c r="AT57" i="5"/>
  <c r="AD57" i="5"/>
  <c r="P57" i="5"/>
  <c r="BR57" i="5"/>
  <c r="BB57" i="5"/>
  <c r="AL57" i="5"/>
  <c r="X57" i="5"/>
  <c r="AX57" i="5"/>
  <c r="BD58" i="5"/>
  <c r="AP58" i="5"/>
  <c r="Z58" i="5"/>
  <c r="BL58" i="5"/>
  <c r="AV58" i="5"/>
  <c r="AH58" i="5"/>
  <c r="R58" i="5"/>
  <c r="BJ58" i="5"/>
  <c r="AJ61" i="5"/>
  <c r="BH61" i="5"/>
  <c r="N62" i="5"/>
  <c r="AN62" i="5"/>
  <c r="AL65" i="5"/>
  <c r="BL65" i="5"/>
  <c r="N66" i="5"/>
  <c r="AL66" i="5"/>
  <c r="BN67" i="5"/>
  <c r="AX67" i="5"/>
  <c r="AH67" i="5"/>
  <c r="R67" i="5"/>
  <c r="BL67" i="5"/>
  <c r="AV67" i="5"/>
  <c r="AF67" i="5"/>
  <c r="P67" i="5"/>
  <c r="BF67" i="5"/>
  <c r="AP67" i="5"/>
  <c r="Z67" i="5"/>
  <c r="AL67" i="5"/>
  <c r="BJ67" i="5"/>
  <c r="BR69" i="5"/>
  <c r="BB69" i="5"/>
  <c r="AL69" i="5"/>
  <c r="V69" i="5"/>
  <c r="BP69" i="5"/>
  <c r="AZ69" i="5"/>
  <c r="AJ69" i="5"/>
  <c r="T69" i="5"/>
  <c r="BJ69" i="5"/>
  <c r="AT69" i="5"/>
  <c r="AD69" i="5"/>
  <c r="N69" i="5"/>
  <c r="AN69" i="5"/>
  <c r="BL69" i="5"/>
  <c r="R70" i="5"/>
  <c r="AP70" i="5"/>
  <c r="BP70" i="5"/>
  <c r="AH72" i="5"/>
  <c r="BH72" i="5"/>
  <c r="AJ78" i="5"/>
  <c r="BP78" i="5"/>
  <c r="AB85" i="5"/>
  <c r="X86" i="5"/>
  <c r="AB93" i="5"/>
  <c r="BD94" i="5"/>
  <c r="AN94" i="5"/>
  <c r="Z94" i="5"/>
  <c r="BP94" i="5"/>
  <c r="AZ94" i="5"/>
  <c r="AJ94" i="5"/>
  <c r="V94" i="5"/>
  <c r="BN94" i="5"/>
  <c r="AX94" i="5"/>
  <c r="AH94" i="5"/>
  <c r="T94" i="5"/>
  <c r="BL94" i="5"/>
  <c r="AV94" i="5"/>
  <c r="AF94" i="5"/>
  <c r="R94" i="5"/>
  <c r="BJ94" i="5"/>
  <c r="AT94" i="5"/>
  <c r="AD94" i="5"/>
  <c r="P94" i="5"/>
  <c r="BF94" i="5"/>
  <c r="AP94" i="5"/>
  <c r="AB94" i="5"/>
  <c r="DR26" i="5"/>
  <c r="EH26" i="5"/>
  <c r="V50" i="5"/>
  <c r="AL50" i="5"/>
  <c r="BF50" i="5"/>
  <c r="N61" i="5"/>
  <c r="AP61" i="5"/>
  <c r="BL62" i="5"/>
  <c r="AV62" i="5"/>
  <c r="AH62" i="5"/>
  <c r="R62" i="5"/>
  <c r="BJ62" i="5"/>
  <c r="AT62" i="5"/>
  <c r="AF62" i="5"/>
  <c r="P62" i="5"/>
  <c r="BD62" i="5"/>
  <c r="AP62" i="5"/>
  <c r="Z62" i="5"/>
  <c r="BP62" i="5"/>
  <c r="R65" i="5"/>
  <c r="AP65" i="5"/>
  <c r="BD66" i="5"/>
  <c r="AP66" i="5"/>
  <c r="Z66" i="5"/>
  <c r="BR66" i="5"/>
  <c r="BB66" i="5"/>
  <c r="AN66" i="5"/>
  <c r="X66" i="5"/>
  <c r="BL66" i="5"/>
  <c r="AV66" i="5"/>
  <c r="AH66" i="5"/>
  <c r="R66" i="5"/>
  <c r="BN66" i="5"/>
  <c r="N72" i="5"/>
  <c r="AN72" i="5"/>
  <c r="BL72" i="5"/>
  <c r="BJ85" i="5"/>
  <c r="AT85" i="5"/>
  <c r="AD85" i="5"/>
  <c r="P85" i="5"/>
  <c r="BD85" i="5"/>
  <c r="AN85" i="5"/>
  <c r="Z85" i="5"/>
  <c r="BR85" i="5"/>
  <c r="BB85" i="5"/>
  <c r="AL85" i="5"/>
  <c r="X85" i="5"/>
  <c r="BP85" i="5"/>
  <c r="AZ85" i="5"/>
  <c r="AJ85" i="5"/>
  <c r="V85" i="5"/>
  <c r="BL85" i="5"/>
  <c r="AV85" i="5"/>
  <c r="AF85" i="5"/>
  <c r="R85" i="5"/>
  <c r="BD86" i="5"/>
  <c r="AN86" i="5"/>
  <c r="Z86" i="5"/>
  <c r="BN86" i="5"/>
  <c r="AX86" i="5"/>
  <c r="AH86" i="5"/>
  <c r="T86" i="5"/>
  <c r="BL86" i="5"/>
  <c r="AV86" i="5"/>
  <c r="AF86" i="5"/>
  <c r="R86" i="5"/>
  <c r="BJ86" i="5"/>
  <c r="AT86" i="5"/>
  <c r="AD86" i="5"/>
  <c r="P86" i="5"/>
  <c r="BF86" i="5"/>
  <c r="AP86" i="5"/>
  <c r="AB86" i="5"/>
  <c r="BR86" i="5"/>
  <c r="BJ93" i="5"/>
  <c r="AT93" i="5"/>
  <c r="AD93" i="5"/>
  <c r="P93" i="5"/>
  <c r="BD93" i="5"/>
  <c r="AN93" i="5"/>
  <c r="Z93" i="5"/>
  <c r="BR93" i="5"/>
  <c r="BB93" i="5"/>
  <c r="AL93" i="5"/>
  <c r="X93" i="5"/>
  <c r="BP93" i="5"/>
  <c r="AZ93" i="5"/>
  <c r="AJ93" i="5"/>
  <c r="V93" i="5"/>
  <c r="BL93" i="5"/>
  <c r="AV93" i="5"/>
  <c r="AF93" i="5"/>
  <c r="R93" i="5"/>
  <c r="X50" i="5"/>
  <c r="AP50" i="5"/>
  <c r="BH50" i="5"/>
  <c r="BR61" i="5"/>
  <c r="BB61" i="5"/>
  <c r="AN61" i="5"/>
  <c r="X61" i="5"/>
  <c r="BP61" i="5"/>
  <c r="AZ61" i="5"/>
  <c r="AL61" i="5"/>
  <c r="V61" i="5"/>
  <c r="BJ61" i="5"/>
  <c r="AT61" i="5"/>
  <c r="AF61" i="5"/>
  <c r="P61" i="5"/>
  <c r="BN61" i="5"/>
  <c r="BJ65" i="5"/>
  <c r="AT65" i="5"/>
  <c r="AF65" i="5"/>
  <c r="P65" i="5"/>
  <c r="BH65" i="5"/>
  <c r="AR65" i="5"/>
  <c r="AD65" i="5"/>
  <c r="N65" i="5"/>
  <c r="BR65" i="5"/>
  <c r="BB65" i="5"/>
  <c r="AN65" i="5"/>
  <c r="X65" i="5"/>
  <c r="BP65" i="5"/>
  <c r="R72" i="5"/>
  <c r="AP72" i="5"/>
  <c r="BN72" i="5"/>
  <c r="BL82" i="5"/>
  <c r="AV82" i="5"/>
  <c r="AF82" i="5"/>
  <c r="R82" i="5"/>
  <c r="BF82" i="5"/>
  <c r="AP82" i="5"/>
  <c r="AB82" i="5"/>
  <c r="BD82" i="5"/>
  <c r="AN82" i="5"/>
  <c r="Z82" i="5"/>
  <c r="BR82" i="5"/>
  <c r="BB82" i="5"/>
  <c r="AL82" i="5"/>
  <c r="X82" i="5"/>
  <c r="BN82" i="5"/>
  <c r="AX82" i="5"/>
  <c r="AH82" i="5"/>
  <c r="T82" i="5"/>
  <c r="BP82" i="5"/>
  <c r="AH85" i="5"/>
  <c r="AJ86" i="5"/>
  <c r="BL90" i="5"/>
  <c r="AV90" i="5"/>
  <c r="AF90" i="5"/>
  <c r="R90" i="5"/>
  <c r="BF90" i="5"/>
  <c r="AP90" i="5"/>
  <c r="AB90" i="5"/>
  <c r="BD90" i="5"/>
  <c r="AN90" i="5"/>
  <c r="Z90" i="5"/>
  <c r="BR90" i="5"/>
  <c r="BB90" i="5"/>
  <c r="AL90" i="5"/>
  <c r="X90" i="5"/>
  <c r="BN90" i="5"/>
  <c r="AX90" i="5"/>
  <c r="AH90" i="5"/>
  <c r="T90" i="5"/>
  <c r="BP90" i="5"/>
  <c r="AH93" i="5"/>
  <c r="AR94" i="5"/>
  <c r="BL104" i="5"/>
  <c r="AV104" i="5"/>
  <c r="AF104" i="5"/>
  <c r="R104" i="5"/>
  <c r="BR104" i="5"/>
  <c r="AZ104" i="5"/>
  <c r="AH104" i="5"/>
  <c r="P104" i="5"/>
  <c r="BN104" i="5"/>
  <c r="AR104" i="5"/>
  <c r="Z104" i="5"/>
  <c r="BJ104" i="5"/>
  <c r="AP104" i="5"/>
  <c r="X104" i="5"/>
  <c r="BH104" i="5"/>
  <c r="AN104" i="5"/>
  <c r="V104" i="5"/>
  <c r="BF104" i="5"/>
  <c r="AL104" i="5"/>
  <c r="T104" i="5"/>
  <c r="BD104" i="5"/>
  <c r="AJ104" i="5"/>
  <c r="N104" i="5"/>
  <c r="BB104" i="5"/>
  <c r="AD104" i="5"/>
  <c r="BP104" i="5"/>
  <c r="AT104" i="5"/>
  <c r="AB104" i="5"/>
  <c r="DF26" i="5"/>
  <c r="DV26" i="5"/>
  <c r="AB50" i="5"/>
  <c r="AR50" i="5"/>
  <c r="BJ50" i="5"/>
  <c r="BN51" i="5"/>
  <c r="AX51" i="5"/>
  <c r="AH51" i="5"/>
  <c r="T51" i="5"/>
  <c r="BF51" i="5"/>
  <c r="AP51" i="5"/>
  <c r="AB51" i="5"/>
  <c r="AV51" i="5"/>
  <c r="BR51" i="5"/>
  <c r="R53" i="5"/>
  <c r="AJ53" i="5"/>
  <c r="BF53" i="5"/>
  <c r="BL54" i="5"/>
  <c r="AV54" i="5"/>
  <c r="AF54" i="5"/>
  <c r="R54" i="5"/>
  <c r="BD54" i="5"/>
  <c r="AN54" i="5"/>
  <c r="Z54" i="5"/>
  <c r="AX54" i="5"/>
  <c r="BR54" i="5"/>
  <c r="R55" i="5"/>
  <c r="AL55" i="5"/>
  <c r="BH55" i="5"/>
  <c r="R57" i="5"/>
  <c r="AJ57" i="5"/>
  <c r="BF57" i="5"/>
  <c r="AD58" i="5"/>
  <c r="AX58" i="5"/>
  <c r="BR58" i="5"/>
  <c r="T61" i="5"/>
  <c r="AR61" i="5"/>
  <c r="X62" i="5"/>
  <c r="AX62" i="5"/>
  <c r="BP64" i="5"/>
  <c r="AZ64" i="5"/>
  <c r="AL64" i="5"/>
  <c r="V64" i="5"/>
  <c r="BN64" i="5"/>
  <c r="AX64" i="5"/>
  <c r="AJ64" i="5"/>
  <c r="T64" i="5"/>
  <c r="BH64" i="5"/>
  <c r="AR64" i="5"/>
  <c r="AD64" i="5"/>
  <c r="N64" i="5"/>
  <c r="BR64" i="5"/>
  <c r="V65" i="5"/>
  <c r="AV65" i="5"/>
  <c r="V66" i="5"/>
  <c r="AT66" i="5"/>
  <c r="V67" i="5"/>
  <c r="AT67" i="5"/>
  <c r="X69" i="5"/>
  <c r="AV69" i="5"/>
  <c r="Z70" i="5"/>
  <c r="AZ70" i="5"/>
  <c r="T72" i="5"/>
  <c r="AR72" i="5"/>
  <c r="X73" i="5"/>
  <c r="AX73" i="5"/>
  <c r="V74" i="5"/>
  <c r="AT74" i="5"/>
  <c r="BR74" i="5"/>
  <c r="BD77" i="5"/>
  <c r="AN77" i="5"/>
  <c r="Z77" i="5"/>
  <c r="BR77" i="5"/>
  <c r="BB77" i="5"/>
  <c r="AL77" i="5"/>
  <c r="X77" i="5"/>
  <c r="BP77" i="5"/>
  <c r="AZ77" i="5"/>
  <c r="AJ77" i="5"/>
  <c r="V77" i="5"/>
  <c r="BL77" i="5"/>
  <c r="AV77" i="5"/>
  <c r="AF77" i="5"/>
  <c r="R77" i="5"/>
  <c r="BH77" i="5"/>
  <c r="N78" i="5"/>
  <c r="AR78" i="5"/>
  <c r="AP85" i="5"/>
  <c r="AL86" i="5"/>
  <c r="AP93" i="5"/>
  <c r="BB94" i="5"/>
  <c r="AX104" i="5"/>
  <c r="AR56" i="5"/>
  <c r="BH56" i="5"/>
  <c r="BF59" i="5"/>
  <c r="V60" i="5"/>
  <c r="AL60" i="5"/>
  <c r="AZ60" i="5"/>
  <c r="BP60" i="5"/>
  <c r="AR75" i="5"/>
  <c r="BH75" i="5"/>
  <c r="X76" i="5"/>
  <c r="AL76" i="5"/>
  <c r="BB76" i="5"/>
  <c r="BR76" i="5"/>
  <c r="P80" i="5"/>
  <c r="AD80" i="5"/>
  <c r="AT80" i="5"/>
  <c r="BJ80" i="5"/>
  <c r="Z81" i="5"/>
  <c r="AN81" i="5"/>
  <c r="BD81" i="5"/>
  <c r="AR83" i="5"/>
  <c r="BH83" i="5"/>
  <c r="X84" i="5"/>
  <c r="AL84" i="5"/>
  <c r="BB84" i="5"/>
  <c r="BR84" i="5"/>
  <c r="P88" i="5"/>
  <c r="AD88" i="5"/>
  <c r="AT88" i="5"/>
  <c r="BJ88" i="5"/>
  <c r="Z89" i="5"/>
  <c r="AN89" i="5"/>
  <c r="BD89" i="5"/>
  <c r="AR91" i="5"/>
  <c r="BH91" i="5"/>
  <c r="X92" i="5"/>
  <c r="AL92" i="5"/>
  <c r="BB92" i="5"/>
  <c r="BR92" i="5"/>
  <c r="P96" i="5"/>
  <c r="AD96" i="5"/>
  <c r="AT96" i="5"/>
  <c r="BJ96" i="5"/>
  <c r="Z97" i="5"/>
  <c r="AN97" i="5"/>
  <c r="BD97" i="5"/>
  <c r="T98" i="5"/>
  <c r="AH98" i="5"/>
  <c r="AX98" i="5"/>
  <c r="BN98" i="5"/>
  <c r="AR99" i="5"/>
  <c r="BH99" i="5"/>
  <c r="X100" i="5"/>
  <c r="AL100" i="5"/>
  <c r="BB100" i="5"/>
  <c r="V102" i="5"/>
  <c r="AL102" i="5"/>
  <c r="X103" i="5"/>
  <c r="AN103" i="5"/>
  <c r="BP106" i="5"/>
  <c r="AZ106" i="5"/>
  <c r="AJ106" i="5"/>
  <c r="V106" i="5"/>
  <c r="BB106" i="5"/>
  <c r="AH106" i="5"/>
  <c r="R106" i="5"/>
  <c r="AV106" i="5"/>
  <c r="BR106" i="5"/>
  <c r="DN107" i="5"/>
  <c r="T108" i="5"/>
  <c r="AN108" i="5"/>
  <c r="T110" i="5"/>
  <c r="AR110" i="5"/>
  <c r="N114" i="5"/>
  <c r="AL114" i="5"/>
  <c r="BH114" i="5"/>
  <c r="AD116" i="5"/>
  <c r="BD116" i="5"/>
  <c r="T80" i="5"/>
  <c r="AH80" i="5"/>
  <c r="AX80" i="5"/>
  <c r="BN80" i="5"/>
  <c r="AR81" i="5"/>
  <c r="BH81" i="5"/>
  <c r="T88" i="5"/>
  <c r="AH88" i="5"/>
  <c r="AX88" i="5"/>
  <c r="BN88" i="5"/>
  <c r="AR89" i="5"/>
  <c r="BH89" i="5"/>
  <c r="T96" i="5"/>
  <c r="AH96" i="5"/>
  <c r="AX96" i="5"/>
  <c r="BN96" i="5"/>
  <c r="AR97" i="5"/>
  <c r="BH97" i="5"/>
  <c r="X98" i="5"/>
  <c r="AL98" i="5"/>
  <c r="BB98" i="5"/>
  <c r="BR98" i="5"/>
  <c r="EN107" i="5"/>
  <c r="DZ107" i="5"/>
  <c r="DJ107" i="5"/>
  <c r="EP107" i="5"/>
  <c r="DX107" i="5"/>
  <c r="DF107" i="5"/>
  <c r="N116" i="5"/>
  <c r="AJ116" i="5"/>
  <c r="BH116" i="5"/>
  <c r="BF60" i="5"/>
  <c r="AR76" i="5"/>
  <c r="BH76" i="5"/>
  <c r="V80" i="5"/>
  <c r="AJ80" i="5"/>
  <c r="AZ80" i="5"/>
  <c r="BP80" i="5"/>
  <c r="P81" i="5"/>
  <c r="AD81" i="5"/>
  <c r="AT81" i="5"/>
  <c r="BJ81" i="5"/>
  <c r="AR84" i="5"/>
  <c r="BH84" i="5"/>
  <c r="V88" i="5"/>
  <c r="AJ88" i="5"/>
  <c r="AZ88" i="5"/>
  <c r="BP88" i="5"/>
  <c r="P89" i="5"/>
  <c r="AD89" i="5"/>
  <c r="AT89" i="5"/>
  <c r="BJ89" i="5"/>
  <c r="AR92" i="5"/>
  <c r="BH92" i="5"/>
  <c r="V96" i="5"/>
  <c r="AJ96" i="5"/>
  <c r="AZ96" i="5"/>
  <c r="BP96" i="5"/>
  <c r="P97" i="5"/>
  <c r="AD97" i="5"/>
  <c r="AT97" i="5"/>
  <c r="BJ97" i="5"/>
  <c r="Z98" i="5"/>
  <c r="AN98" i="5"/>
  <c r="BD98" i="5"/>
  <c r="AR100" i="5"/>
  <c r="BH100" i="5"/>
  <c r="BF102" i="5"/>
  <c r="AP102" i="5"/>
  <c r="AB102" i="5"/>
  <c r="AT102" i="5"/>
  <c r="BL102" i="5"/>
  <c r="BP103" i="5"/>
  <c r="AZ103" i="5"/>
  <c r="AJ103" i="5"/>
  <c r="V103" i="5"/>
  <c r="AT103" i="5"/>
  <c r="BL103" i="5"/>
  <c r="DT107" i="5"/>
  <c r="EL107" i="5"/>
  <c r="BR108" i="5"/>
  <c r="BB108" i="5"/>
  <c r="AL108" i="5"/>
  <c r="X108" i="5"/>
  <c r="BJ108" i="5"/>
  <c r="AR108" i="5"/>
  <c r="AB108" i="5"/>
  <c r="AV108" i="5"/>
  <c r="BP108" i="5"/>
  <c r="BF110" i="5"/>
  <c r="AP110" i="5"/>
  <c r="AB110" i="5"/>
  <c r="BD110" i="5"/>
  <c r="AL110" i="5"/>
  <c r="V110" i="5"/>
  <c r="BN110" i="5"/>
  <c r="AV110" i="5"/>
  <c r="AD110" i="5"/>
  <c r="N110" i="5"/>
  <c r="AZ110" i="5"/>
  <c r="X114" i="5"/>
  <c r="AT114" i="5"/>
  <c r="BR114" i="5"/>
  <c r="P116" i="5"/>
  <c r="AN116" i="5"/>
  <c r="BL116" i="5"/>
  <c r="AR52" i="5"/>
  <c r="V56" i="5"/>
  <c r="AJ56" i="5"/>
  <c r="AZ56" i="5"/>
  <c r="T59" i="5"/>
  <c r="AJ59" i="5"/>
  <c r="AX59" i="5"/>
  <c r="N60" i="5"/>
  <c r="AD60" i="5"/>
  <c r="AR60" i="5"/>
  <c r="AB68" i="5"/>
  <c r="AR68" i="5"/>
  <c r="V75" i="5"/>
  <c r="AJ75" i="5"/>
  <c r="AZ75" i="5"/>
  <c r="P76" i="5"/>
  <c r="AD76" i="5"/>
  <c r="AT76" i="5"/>
  <c r="AR79" i="5"/>
  <c r="X80" i="5"/>
  <c r="AL80" i="5"/>
  <c r="BB80" i="5"/>
  <c r="BR80" i="5"/>
  <c r="R81" i="5"/>
  <c r="AF81" i="5"/>
  <c r="AV81" i="5"/>
  <c r="V83" i="5"/>
  <c r="AJ83" i="5"/>
  <c r="AZ83" i="5"/>
  <c r="P84" i="5"/>
  <c r="AD84" i="5"/>
  <c r="AT84" i="5"/>
  <c r="AR87" i="5"/>
  <c r="X88" i="5"/>
  <c r="AL88" i="5"/>
  <c r="BB88" i="5"/>
  <c r="BR88" i="5"/>
  <c r="R89" i="5"/>
  <c r="AF89" i="5"/>
  <c r="AV89" i="5"/>
  <c r="V91" i="5"/>
  <c r="AJ91" i="5"/>
  <c r="AZ91" i="5"/>
  <c r="P92" i="5"/>
  <c r="AD92" i="5"/>
  <c r="AT92" i="5"/>
  <c r="AR95" i="5"/>
  <c r="X96" i="5"/>
  <c r="AL96" i="5"/>
  <c r="BB96" i="5"/>
  <c r="BR96" i="5"/>
  <c r="R97" i="5"/>
  <c r="AF97" i="5"/>
  <c r="AV97" i="5"/>
  <c r="AB98" i="5"/>
  <c r="AP98" i="5"/>
  <c r="BF98" i="5"/>
  <c r="V99" i="5"/>
  <c r="AJ99" i="5"/>
  <c r="AZ99" i="5"/>
  <c r="P100" i="5"/>
  <c r="AD100" i="5"/>
  <c r="AT100" i="5"/>
  <c r="BJ100" i="5"/>
  <c r="BL101" i="5"/>
  <c r="AV101" i="5"/>
  <c r="AF101" i="5"/>
  <c r="R101" i="5"/>
  <c r="AT101" i="5"/>
  <c r="BN101" i="5"/>
  <c r="N102" i="5"/>
  <c r="AD102" i="5"/>
  <c r="AV102" i="5"/>
  <c r="BN102" i="5"/>
  <c r="N103" i="5"/>
  <c r="AD103" i="5"/>
  <c r="AV103" i="5"/>
  <c r="BN103" i="5"/>
  <c r="BF105" i="5"/>
  <c r="AP105" i="5"/>
  <c r="AB105" i="5"/>
  <c r="BR105" i="5"/>
  <c r="AZ105" i="5"/>
  <c r="AH105" i="5"/>
  <c r="R105" i="5"/>
  <c r="AV105" i="5"/>
  <c r="BP105" i="5"/>
  <c r="T106" i="5"/>
  <c r="AN106" i="5"/>
  <c r="BH106" i="5"/>
  <c r="BJ107" i="5"/>
  <c r="AT107" i="5"/>
  <c r="AD107" i="5"/>
  <c r="P107" i="5"/>
  <c r="BD107" i="5"/>
  <c r="AL107" i="5"/>
  <c r="V107" i="5"/>
  <c r="AX107" i="5"/>
  <c r="BR107" i="5"/>
  <c r="DV107" i="5"/>
  <c r="ER107" i="5"/>
  <c r="AD108" i="5"/>
  <c r="AX108" i="5"/>
  <c r="AF110" i="5"/>
  <c r="BB110" i="5"/>
  <c r="BP111" i="5"/>
  <c r="AZ111" i="5"/>
  <c r="AJ111" i="5"/>
  <c r="V111" i="5"/>
  <c r="BF111" i="5"/>
  <c r="AN111" i="5"/>
  <c r="X111" i="5"/>
  <c r="BN111" i="5"/>
  <c r="AV111" i="5"/>
  <c r="AD111" i="5"/>
  <c r="N111" i="5"/>
  <c r="BB111" i="5"/>
  <c r="BJ112" i="5"/>
  <c r="AT112" i="5"/>
  <c r="AD112" i="5"/>
  <c r="P112" i="5"/>
  <c r="BH112" i="5"/>
  <c r="AP112" i="5"/>
  <c r="Z112" i="5"/>
  <c r="BR112" i="5"/>
  <c r="AZ112" i="5"/>
  <c r="AH112" i="5"/>
  <c r="R112" i="5"/>
  <c r="BB112" i="5"/>
  <c r="BD113" i="5"/>
  <c r="AN113" i="5"/>
  <c r="Z113" i="5"/>
  <c r="BJ113" i="5"/>
  <c r="AR113" i="5"/>
  <c r="AB113" i="5"/>
  <c r="BR113" i="5"/>
  <c r="AZ113" i="5"/>
  <c r="AH113" i="5"/>
  <c r="R113" i="5"/>
  <c r="AX113" i="5"/>
  <c r="Z114" i="5"/>
  <c r="T116" i="5"/>
  <c r="AP116" i="5"/>
  <c r="BN116" i="5"/>
  <c r="AR98" i="5"/>
  <c r="BH98" i="5"/>
  <c r="BN114" i="5"/>
  <c r="AX114" i="5"/>
  <c r="AH114" i="5"/>
  <c r="T114" i="5"/>
  <c r="BJ114" i="5"/>
  <c r="AR114" i="5"/>
  <c r="AB114" i="5"/>
  <c r="BB114" i="5"/>
  <c r="AJ114" i="5"/>
  <c r="R114" i="5"/>
  <c r="AZ114" i="5"/>
  <c r="V116" i="5"/>
  <c r="AT116" i="5"/>
  <c r="AR80" i="5"/>
  <c r="AR88" i="5"/>
  <c r="AR96" i="5"/>
  <c r="R98" i="5"/>
  <c r="AF98" i="5"/>
  <c r="AV98" i="5"/>
  <c r="BR116" i="5"/>
  <c r="BB116" i="5"/>
  <c r="AL116" i="5"/>
  <c r="X116" i="5"/>
  <c r="BJ116" i="5"/>
  <c r="AR116" i="5"/>
  <c r="AB116" i="5"/>
  <c r="AZ116" i="5"/>
  <c r="AH116" i="5"/>
  <c r="R116" i="5"/>
  <c r="AX116" i="5"/>
  <c r="BL109" i="5"/>
  <c r="AV109" i="5"/>
  <c r="AF109" i="5"/>
  <c r="R109" i="5"/>
  <c r="AT109" i="5"/>
  <c r="BN109" i="5"/>
  <c r="V117" i="5"/>
  <c r="AL117" i="5"/>
  <c r="V118" i="5"/>
  <c r="AL118" i="5"/>
  <c r="DL123" i="5"/>
  <c r="EL123" i="5"/>
  <c r="DX125" i="5"/>
  <c r="AD128" i="5"/>
  <c r="BF128" i="5"/>
  <c r="AD129" i="5"/>
  <c r="BD129" i="5"/>
  <c r="N131" i="5"/>
  <c r="AN131" i="5"/>
  <c r="BL131" i="5"/>
  <c r="T132" i="5"/>
  <c r="AP132" i="5"/>
  <c r="P133" i="5"/>
  <c r="AL133" i="5"/>
  <c r="AH136" i="5"/>
  <c r="BN136" i="5"/>
  <c r="X137" i="5"/>
  <c r="BB137" i="5"/>
  <c r="P141" i="5"/>
  <c r="BH141" i="5"/>
  <c r="BD152" i="5"/>
  <c r="AN152" i="5"/>
  <c r="Z152" i="5"/>
  <c r="BR152" i="5"/>
  <c r="BB152" i="5"/>
  <c r="AL152" i="5"/>
  <c r="X152" i="5"/>
  <c r="BP152" i="5"/>
  <c r="AZ152" i="5"/>
  <c r="AJ152" i="5"/>
  <c r="V152" i="5"/>
  <c r="BN152" i="5"/>
  <c r="AX152" i="5"/>
  <c r="AH152" i="5"/>
  <c r="T152" i="5"/>
  <c r="BL152" i="5"/>
  <c r="AV152" i="5"/>
  <c r="AF152" i="5"/>
  <c r="R152" i="5"/>
  <c r="BJ152" i="5"/>
  <c r="AT152" i="5"/>
  <c r="AD152" i="5"/>
  <c r="P152" i="5"/>
  <c r="BF152" i="5"/>
  <c r="AP152" i="5"/>
  <c r="AB152" i="5"/>
  <c r="AH128" i="5"/>
  <c r="BH128" i="5"/>
  <c r="AJ129" i="5"/>
  <c r="BH129" i="5"/>
  <c r="Z137" i="5"/>
  <c r="V141" i="5"/>
  <c r="EL125" i="5"/>
  <c r="DV125" i="5"/>
  <c r="DF125" i="5"/>
  <c r="EJ125" i="5"/>
  <c r="DT125" i="5"/>
  <c r="DD125" i="5"/>
  <c r="ED125" i="5"/>
  <c r="DN125" i="5"/>
  <c r="EB125" i="5"/>
  <c r="N128" i="5"/>
  <c r="AJ128" i="5"/>
  <c r="BJ128" i="5"/>
  <c r="N129" i="5"/>
  <c r="AL129" i="5"/>
  <c r="BJ129" i="5"/>
  <c r="BN137" i="5"/>
  <c r="AX137" i="5"/>
  <c r="AH137" i="5"/>
  <c r="T137" i="5"/>
  <c r="BL137" i="5"/>
  <c r="AV137" i="5"/>
  <c r="AF137" i="5"/>
  <c r="R137" i="5"/>
  <c r="BJ137" i="5"/>
  <c r="AT137" i="5"/>
  <c r="AD137" i="5"/>
  <c r="P137" i="5"/>
  <c r="BF137" i="5"/>
  <c r="AP137" i="5"/>
  <c r="AB137" i="5"/>
  <c r="BH137" i="5"/>
  <c r="BF141" i="5"/>
  <c r="AP141" i="5"/>
  <c r="AB141" i="5"/>
  <c r="BD141" i="5"/>
  <c r="AN141" i="5"/>
  <c r="Z141" i="5"/>
  <c r="BR141" i="5"/>
  <c r="BB141" i="5"/>
  <c r="AL141" i="5"/>
  <c r="X141" i="5"/>
  <c r="BN141" i="5"/>
  <c r="AX141" i="5"/>
  <c r="AH141" i="5"/>
  <c r="T141" i="5"/>
  <c r="BL141" i="5"/>
  <c r="AV141" i="5"/>
  <c r="AF141" i="5"/>
  <c r="R141" i="5"/>
  <c r="BP141" i="5"/>
  <c r="BH118" i="5"/>
  <c r="BF118" i="5"/>
  <c r="AP118" i="5"/>
  <c r="AB118" i="5"/>
  <c r="AT118" i="5"/>
  <c r="BN118" i="5"/>
  <c r="DH125" i="5"/>
  <c r="EF125" i="5"/>
  <c r="P128" i="5"/>
  <c r="AP128" i="5"/>
  <c r="BN128" i="5"/>
  <c r="P129" i="5"/>
  <c r="AN129" i="5"/>
  <c r="BP129" i="5"/>
  <c r="Z131" i="5"/>
  <c r="AV131" i="5"/>
  <c r="AJ137" i="5"/>
  <c r="BP137" i="5"/>
  <c r="AD141" i="5"/>
  <c r="BL117" i="5"/>
  <c r="AV117" i="5"/>
  <c r="AF117" i="5"/>
  <c r="R117" i="5"/>
  <c r="AT117" i="5"/>
  <c r="BN117" i="5"/>
  <c r="N118" i="5"/>
  <c r="AD118" i="5"/>
  <c r="AV118" i="5"/>
  <c r="BP118" i="5"/>
  <c r="DD123" i="5"/>
  <c r="DJ125" i="5"/>
  <c r="EH125" i="5"/>
  <c r="T128" i="5"/>
  <c r="AR128" i="5"/>
  <c r="BP128" i="5"/>
  <c r="V129" i="5"/>
  <c r="AR129" i="5"/>
  <c r="BR129" i="5"/>
  <c r="AB131" i="5"/>
  <c r="BL132" i="5"/>
  <c r="AV132" i="5"/>
  <c r="AF132" i="5"/>
  <c r="R132" i="5"/>
  <c r="BJ132" i="5"/>
  <c r="AT132" i="5"/>
  <c r="AD132" i="5"/>
  <c r="P132" i="5"/>
  <c r="BD132" i="5"/>
  <c r="AN132" i="5"/>
  <c r="Z132" i="5"/>
  <c r="BB132" i="5"/>
  <c r="BF133" i="5"/>
  <c r="AP133" i="5"/>
  <c r="AB133" i="5"/>
  <c r="BD133" i="5"/>
  <c r="AN133" i="5"/>
  <c r="Z133" i="5"/>
  <c r="BN133" i="5"/>
  <c r="AX133" i="5"/>
  <c r="AH133" i="5"/>
  <c r="T133" i="5"/>
  <c r="AZ133" i="5"/>
  <c r="T136" i="5"/>
  <c r="AL137" i="5"/>
  <c r="BR137" i="5"/>
  <c r="AJ141" i="5"/>
  <c r="BD144" i="5"/>
  <c r="AN144" i="5"/>
  <c r="Z144" i="5"/>
  <c r="BR144" i="5"/>
  <c r="BB144" i="5"/>
  <c r="AL144" i="5"/>
  <c r="X144" i="5"/>
  <c r="BP144" i="5"/>
  <c r="AZ144" i="5"/>
  <c r="AJ144" i="5"/>
  <c r="V144" i="5"/>
  <c r="BN144" i="5"/>
  <c r="AX144" i="5"/>
  <c r="AH144" i="5"/>
  <c r="T144" i="5"/>
  <c r="BL144" i="5"/>
  <c r="AV144" i="5"/>
  <c r="AF144" i="5"/>
  <c r="R144" i="5"/>
  <c r="BJ144" i="5"/>
  <c r="AT144" i="5"/>
  <c r="AD144" i="5"/>
  <c r="P144" i="5"/>
  <c r="DL125" i="5"/>
  <c r="EN125" i="5"/>
  <c r="V128" i="5"/>
  <c r="AT128" i="5"/>
  <c r="X129" i="5"/>
  <c r="AT129" i="5"/>
  <c r="BR131" i="5"/>
  <c r="BB131" i="5"/>
  <c r="AL131" i="5"/>
  <c r="X131" i="5"/>
  <c r="BP131" i="5"/>
  <c r="AZ131" i="5"/>
  <c r="AJ131" i="5"/>
  <c r="V131" i="5"/>
  <c r="BJ131" i="5"/>
  <c r="AT131" i="5"/>
  <c r="AD131" i="5"/>
  <c r="P131" i="5"/>
  <c r="BD131" i="5"/>
  <c r="AN137" i="5"/>
  <c r="AR141" i="5"/>
  <c r="R118" i="5"/>
  <c r="AH118" i="5"/>
  <c r="AZ118" i="5"/>
  <c r="EF123" i="5"/>
  <c r="DP123" i="5"/>
  <c r="ED123" i="5"/>
  <c r="DN123" i="5"/>
  <c r="EN123" i="5"/>
  <c r="DX123" i="5"/>
  <c r="DH123" i="5"/>
  <c r="EH123" i="5"/>
  <c r="DP125" i="5"/>
  <c r="EP125" i="5"/>
  <c r="AB128" i="5"/>
  <c r="Z129" i="5"/>
  <c r="AF131" i="5"/>
  <c r="BF131" i="5"/>
  <c r="BD136" i="5"/>
  <c r="AN136" i="5"/>
  <c r="Z136" i="5"/>
  <c r="BR136" i="5"/>
  <c r="BB136" i="5"/>
  <c r="AL136" i="5"/>
  <c r="X136" i="5"/>
  <c r="BP136" i="5"/>
  <c r="AZ136" i="5"/>
  <c r="AJ136" i="5"/>
  <c r="V136" i="5"/>
  <c r="BL136" i="5"/>
  <c r="AV136" i="5"/>
  <c r="AF136" i="5"/>
  <c r="R136" i="5"/>
  <c r="BH136" i="5"/>
  <c r="N137" i="5"/>
  <c r="AR137" i="5"/>
  <c r="AT141" i="5"/>
  <c r="BD128" i="5"/>
  <c r="AN128" i="5"/>
  <c r="Z128" i="5"/>
  <c r="BR128" i="5"/>
  <c r="BB128" i="5"/>
  <c r="AL128" i="5"/>
  <c r="X128" i="5"/>
  <c r="BL128" i="5"/>
  <c r="AV128" i="5"/>
  <c r="AF128" i="5"/>
  <c r="R128" i="5"/>
  <c r="AZ128" i="5"/>
  <c r="BN129" i="5"/>
  <c r="AX129" i="5"/>
  <c r="AH129" i="5"/>
  <c r="T129" i="5"/>
  <c r="BL129" i="5"/>
  <c r="AV129" i="5"/>
  <c r="AF129" i="5"/>
  <c r="R129" i="5"/>
  <c r="BF129" i="5"/>
  <c r="AP129" i="5"/>
  <c r="AB129" i="5"/>
  <c r="BB129" i="5"/>
  <c r="V137" i="5"/>
  <c r="AZ137" i="5"/>
  <c r="N141" i="5"/>
  <c r="AZ141" i="5"/>
  <c r="N152" i="5"/>
  <c r="AR149" i="5"/>
  <c r="BH149" i="5"/>
  <c r="AR157" i="5"/>
  <c r="BH157" i="5"/>
  <c r="AB160" i="5"/>
  <c r="AP160" i="5"/>
  <c r="BF160" i="5"/>
  <c r="AR165" i="5"/>
  <c r="BH165" i="5"/>
  <c r="AB168" i="5"/>
  <c r="AP168" i="5"/>
  <c r="BF168" i="5"/>
  <c r="BL192" i="5"/>
  <c r="AV192" i="5"/>
  <c r="AF192" i="5"/>
  <c r="R192" i="5"/>
  <c r="BJ192" i="5"/>
  <c r="AT192" i="5"/>
  <c r="AD192" i="5"/>
  <c r="P192" i="5"/>
  <c r="AZ192" i="5"/>
  <c r="BP194" i="5"/>
  <c r="AZ194" i="5"/>
  <c r="AJ194" i="5"/>
  <c r="V194" i="5"/>
  <c r="BN194" i="5"/>
  <c r="AX194" i="5"/>
  <c r="AH194" i="5"/>
  <c r="T194" i="5"/>
  <c r="AV194" i="5"/>
  <c r="BD196" i="5"/>
  <c r="AN196" i="5"/>
  <c r="Z196" i="5"/>
  <c r="BR196" i="5"/>
  <c r="BB196" i="5"/>
  <c r="AL196" i="5"/>
  <c r="X196" i="5"/>
  <c r="BL196" i="5"/>
  <c r="AV196" i="5"/>
  <c r="AF196" i="5"/>
  <c r="AZ196" i="5"/>
  <c r="BN197" i="5"/>
  <c r="AX197" i="5"/>
  <c r="AH197" i="5"/>
  <c r="T197" i="5"/>
  <c r="BL197" i="5"/>
  <c r="AV197" i="5"/>
  <c r="AF197" i="5"/>
  <c r="R197" i="5"/>
  <c r="BF197" i="5"/>
  <c r="AP197" i="5"/>
  <c r="AB197" i="5"/>
  <c r="BB197" i="5"/>
  <c r="AB199" i="5"/>
  <c r="BL200" i="5"/>
  <c r="AV200" i="5"/>
  <c r="AF200" i="5"/>
  <c r="R200" i="5"/>
  <c r="BJ200" i="5"/>
  <c r="AT200" i="5"/>
  <c r="AD200" i="5"/>
  <c r="P200" i="5"/>
  <c r="BD200" i="5"/>
  <c r="AN200" i="5"/>
  <c r="Z200" i="5"/>
  <c r="BB200" i="5"/>
  <c r="BF201" i="5"/>
  <c r="AP201" i="5"/>
  <c r="AB201" i="5"/>
  <c r="BD201" i="5"/>
  <c r="AN201" i="5"/>
  <c r="Z201" i="5"/>
  <c r="BN201" i="5"/>
  <c r="AX201" i="5"/>
  <c r="AH201" i="5"/>
  <c r="T201" i="5"/>
  <c r="AZ201" i="5"/>
  <c r="BR207" i="5"/>
  <c r="BB207" i="5"/>
  <c r="AL207" i="5"/>
  <c r="X207" i="5"/>
  <c r="BP207" i="5"/>
  <c r="AZ207" i="5"/>
  <c r="AJ207" i="5"/>
  <c r="V207" i="5"/>
  <c r="BJ207" i="5"/>
  <c r="AT207" i="5"/>
  <c r="AD207" i="5"/>
  <c r="P207" i="5"/>
  <c r="BD207" i="5"/>
  <c r="BR215" i="5"/>
  <c r="BB215" i="5"/>
  <c r="AL215" i="5"/>
  <c r="X215" i="5"/>
  <c r="BP215" i="5"/>
  <c r="AZ215" i="5"/>
  <c r="AJ215" i="5"/>
  <c r="V215" i="5"/>
  <c r="BL215" i="5"/>
  <c r="AV215" i="5"/>
  <c r="AF215" i="5"/>
  <c r="R215" i="5"/>
  <c r="BJ215" i="5"/>
  <c r="AT215" i="5"/>
  <c r="AD215" i="5"/>
  <c r="P215" i="5"/>
  <c r="BH215" i="5"/>
  <c r="AR160" i="5"/>
  <c r="BH160" i="5"/>
  <c r="AR168" i="5"/>
  <c r="BH168" i="5"/>
  <c r="BR199" i="5"/>
  <c r="BB199" i="5"/>
  <c r="AL199" i="5"/>
  <c r="X199" i="5"/>
  <c r="BP199" i="5"/>
  <c r="AZ199" i="5"/>
  <c r="AJ199" i="5"/>
  <c r="V199" i="5"/>
  <c r="BJ199" i="5"/>
  <c r="AT199" i="5"/>
  <c r="AD199" i="5"/>
  <c r="P199" i="5"/>
  <c r="BD199" i="5"/>
  <c r="AH215" i="5"/>
  <c r="BN215" i="5"/>
  <c r="AR139" i="5"/>
  <c r="BH139" i="5"/>
  <c r="Z145" i="5"/>
  <c r="AN145" i="5"/>
  <c r="BD145" i="5"/>
  <c r="AR147" i="5"/>
  <c r="BH147" i="5"/>
  <c r="R149" i="5"/>
  <c r="AF149" i="5"/>
  <c r="AV149" i="5"/>
  <c r="BL149" i="5"/>
  <c r="Z153" i="5"/>
  <c r="AN153" i="5"/>
  <c r="BD153" i="5"/>
  <c r="AR155" i="5"/>
  <c r="BH155" i="5"/>
  <c r="R157" i="5"/>
  <c r="AF157" i="5"/>
  <c r="AV157" i="5"/>
  <c r="BL157" i="5"/>
  <c r="P160" i="5"/>
  <c r="AD160" i="5"/>
  <c r="AT160" i="5"/>
  <c r="BJ160" i="5"/>
  <c r="Z161" i="5"/>
  <c r="AN161" i="5"/>
  <c r="BD161" i="5"/>
  <c r="AR163" i="5"/>
  <c r="BH163" i="5"/>
  <c r="R165" i="5"/>
  <c r="AF165" i="5"/>
  <c r="AV165" i="5"/>
  <c r="BL165" i="5"/>
  <c r="P168" i="5"/>
  <c r="AD168" i="5"/>
  <c r="AT168" i="5"/>
  <c r="BJ168" i="5"/>
  <c r="N192" i="5"/>
  <c r="AJ192" i="5"/>
  <c r="BD192" i="5"/>
  <c r="N194" i="5"/>
  <c r="AF194" i="5"/>
  <c r="BD194" i="5"/>
  <c r="N196" i="5"/>
  <c r="AH196" i="5"/>
  <c r="BH196" i="5"/>
  <c r="AJ197" i="5"/>
  <c r="BH197" i="5"/>
  <c r="AF199" i="5"/>
  <c r="BF199" i="5"/>
  <c r="AH207" i="5"/>
  <c r="BH207" i="5"/>
  <c r="AN215" i="5"/>
  <c r="P220" i="5"/>
  <c r="BH220" i="5"/>
  <c r="BD223" i="5"/>
  <c r="AN223" i="5"/>
  <c r="Z223" i="5"/>
  <c r="BR223" i="5"/>
  <c r="BB223" i="5"/>
  <c r="AL223" i="5"/>
  <c r="X223" i="5"/>
  <c r="BP223" i="5"/>
  <c r="AZ223" i="5"/>
  <c r="AJ223" i="5"/>
  <c r="V223" i="5"/>
  <c r="BN223" i="5"/>
  <c r="AX223" i="5"/>
  <c r="AH223" i="5"/>
  <c r="T223" i="5"/>
  <c r="BL223" i="5"/>
  <c r="AV223" i="5"/>
  <c r="AF223" i="5"/>
  <c r="R223" i="5"/>
  <c r="BJ223" i="5"/>
  <c r="AT223" i="5"/>
  <c r="AD223" i="5"/>
  <c r="P223" i="5"/>
  <c r="AR126" i="5"/>
  <c r="BH126" i="5"/>
  <c r="AR134" i="5"/>
  <c r="BH134" i="5"/>
  <c r="P139" i="5"/>
  <c r="AD139" i="5"/>
  <c r="AT139" i="5"/>
  <c r="BJ139" i="5"/>
  <c r="Z140" i="5"/>
  <c r="AN140" i="5"/>
  <c r="BD140" i="5"/>
  <c r="AR142" i="5"/>
  <c r="BH142" i="5"/>
  <c r="AB145" i="5"/>
  <c r="AP145" i="5"/>
  <c r="BF145" i="5"/>
  <c r="P147" i="5"/>
  <c r="AD147" i="5"/>
  <c r="AT147" i="5"/>
  <c r="BJ147" i="5"/>
  <c r="Z148" i="5"/>
  <c r="AN148" i="5"/>
  <c r="BD148" i="5"/>
  <c r="T149" i="5"/>
  <c r="AH149" i="5"/>
  <c r="AX149" i="5"/>
  <c r="BN149" i="5"/>
  <c r="AR150" i="5"/>
  <c r="BH150" i="5"/>
  <c r="AB153" i="5"/>
  <c r="AP153" i="5"/>
  <c r="BF153" i="5"/>
  <c r="P155" i="5"/>
  <c r="AD155" i="5"/>
  <c r="AT155" i="5"/>
  <c r="BJ155" i="5"/>
  <c r="Z156" i="5"/>
  <c r="AN156" i="5"/>
  <c r="BD156" i="5"/>
  <c r="T157" i="5"/>
  <c r="AH157" i="5"/>
  <c r="AX157" i="5"/>
  <c r="BN157" i="5"/>
  <c r="AR158" i="5"/>
  <c r="BH158" i="5"/>
  <c r="R160" i="5"/>
  <c r="AF160" i="5"/>
  <c r="AV160" i="5"/>
  <c r="BL160" i="5"/>
  <c r="AB161" i="5"/>
  <c r="AP161" i="5"/>
  <c r="BF161" i="5"/>
  <c r="P163" i="5"/>
  <c r="AD163" i="5"/>
  <c r="AT163" i="5"/>
  <c r="BJ163" i="5"/>
  <c r="Z164" i="5"/>
  <c r="AN164" i="5"/>
  <c r="BD164" i="5"/>
  <c r="T165" i="5"/>
  <c r="AH165" i="5"/>
  <c r="AX165" i="5"/>
  <c r="BN165" i="5"/>
  <c r="AR166" i="5"/>
  <c r="BH166" i="5"/>
  <c r="R168" i="5"/>
  <c r="AF168" i="5"/>
  <c r="AV168" i="5"/>
  <c r="BL168" i="5"/>
  <c r="Z191" i="5"/>
  <c r="AR191" i="5"/>
  <c r="T192" i="5"/>
  <c r="AL192" i="5"/>
  <c r="BF192" i="5"/>
  <c r="BF193" i="5"/>
  <c r="AP193" i="5"/>
  <c r="AB193" i="5"/>
  <c r="BD193" i="5"/>
  <c r="AN193" i="5"/>
  <c r="Z193" i="5"/>
  <c r="AV193" i="5"/>
  <c r="BP193" i="5"/>
  <c r="P194" i="5"/>
  <c r="AL194" i="5"/>
  <c r="BF194" i="5"/>
  <c r="P196" i="5"/>
  <c r="AJ196" i="5"/>
  <c r="BJ196" i="5"/>
  <c r="N197" i="5"/>
  <c r="AL197" i="5"/>
  <c r="BJ197" i="5"/>
  <c r="AH199" i="5"/>
  <c r="BH199" i="5"/>
  <c r="N200" i="5"/>
  <c r="AL200" i="5"/>
  <c r="BN200" i="5"/>
  <c r="N201" i="5"/>
  <c r="AJ201" i="5"/>
  <c r="BJ201" i="5"/>
  <c r="N207" i="5"/>
  <c r="AN207" i="5"/>
  <c r="BL207" i="5"/>
  <c r="V212" i="5"/>
  <c r="AP215" i="5"/>
  <c r="P217" i="5"/>
  <c r="BH217" i="5"/>
  <c r="AB220" i="5"/>
  <c r="AP223" i="5"/>
  <c r="AR145" i="5"/>
  <c r="BH145" i="5"/>
  <c r="V149" i="5"/>
  <c r="AJ149" i="5"/>
  <c r="AZ149" i="5"/>
  <c r="BP149" i="5"/>
  <c r="AR153" i="5"/>
  <c r="BH153" i="5"/>
  <c r="V157" i="5"/>
  <c r="AJ157" i="5"/>
  <c r="AZ157" i="5"/>
  <c r="BP157" i="5"/>
  <c r="T160" i="5"/>
  <c r="AH160" i="5"/>
  <c r="AX160" i="5"/>
  <c r="BN160" i="5"/>
  <c r="AR161" i="5"/>
  <c r="BH161" i="5"/>
  <c r="V165" i="5"/>
  <c r="AJ165" i="5"/>
  <c r="AZ165" i="5"/>
  <c r="BP165" i="5"/>
  <c r="T168" i="5"/>
  <c r="AH168" i="5"/>
  <c r="AX168" i="5"/>
  <c r="BN168" i="5"/>
  <c r="V192" i="5"/>
  <c r="AN192" i="5"/>
  <c r="BH192" i="5"/>
  <c r="R194" i="5"/>
  <c r="AN194" i="5"/>
  <c r="BH194" i="5"/>
  <c r="R196" i="5"/>
  <c r="AP196" i="5"/>
  <c r="BN196" i="5"/>
  <c r="P197" i="5"/>
  <c r="AN197" i="5"/>
  <c r="BP197" i="5"/>
  <c r="N199" i="5"/>
  <c r="AN199" i="5"/>
  <c r="BL199" i="5"/>
  <c r="T200" i="5"/>
  <c r="AP200" i="5"/>
  <c r="BP200" i="5"/>
  <c r="P201" i="5"/>
  <c r="AL201" i="5"/>
  <c r="BL201" i="5"/>
  <c r="R207" i="5"/>
  <c r="AP207" i="5"/>
  <c r="BN207" i="5"/>
  <c r="N215" i="5"/>
  <c r="AR215" i="5"/>
  <c r="R217" i="5"/>
  <c r="BD220" i="5"/>
  <c r="AN220" i="5"/>
  <c r="Z220" i="5"/>
  <c r="BR220" i="5"/>
  <c r="BB220" i="5"/>
  <c r="AL220" i="5"/>
  <c r="X220" i="5"/>
  <c r="BP220" i="5"/>
  <c r="AZ220" i="5"/>
  <c r="AJ220" i="5"/>
  <c r="V220" i="5"/>
  <c r="BN220" i="5"/>
  <c r="AX220" i="5"/>
  <c r="AH220" i="5"/>
  <c r="T220" i="5"/>
  <c r="BL220" i="5"/>
  <c r="AV220" i="5"/>
  <c r="AF220" i="5"/>
  <c r="R220" i="5"/>
  <c r="T139" i="5"/>
  <c r="AH139" i="5"/>
  <c r="AX139" i="5"/>
  <c r="BN139" i="5"/>
  <c r="AR140" i="5"/>
  <c r="BH140" i="5"/>
  <c r="P145" i="5"/>
  <c r="AD145" i="5"/>
  <c r="AT145" i="5"/>
  <c r="BJ145" i="5"/>
  <c r="T147" i="5"/>
  <c r="AH147" i="5"/>
  <c r="AX147" i="5"/>
  <c r="BN147" i="5"/>
  <c r="AR148" i="5"/>
  <c r="BH148" i="5"/>
  <c r="X149" i="5"/>
  <c r="AL149" i="5"/>
  <c r="BB149" i="5"/>
  <c r="BR149" i="5"/>
  <c r="P153" i="5"/>
  <c r="AD153" i="5"/>
  <c r="AT153" i="5"/>
  <c r="BJ153" i="5"/>
  <c r="T155" i="5"/>
  <c r="AH155" i="5"/>
  <c r="AX155" i="5"/>
  <c r="BN155" i="5"/>
  <c r="AR156" i="5"/>
  <c r="BH156" i="5"/>
  <c r="X157" i="5"/>
  <c r="AL157" i="5"/>
  <c r="BB157" i="5"/>
  <c r="BR157" i="5"/>
  <c r="V160" i="5"/>
  <c r="AJ160" i="5"/>
  <c r="AZ160" i="5"/>
  <c r="BP160" i="5"/>
  <c r="P161" i="5"/>
  <c r="AD161" i="5"/>
  <c r="AT161" i="5"/>
  <c r="BJ161" i="5"/>
  <c r="T163" i="5"/>
  <c r="AH163" i="5"/>
  <c r="AX163" i="5"/>
  <c r="BN163" i="5"/>
  <c r="AR164" i="5"/>
  <c r="BH164" i="5"/>
  <c r="X165" i="5"/>
  <c r="AL165" i="5"/>
  <c r="BB165" i="5"/>
  <c r="BR165" i="5"/>
  <c r="V168" i="5"/>
  <c r="AJ168" i="5"/>
  <c r="AZ168" i="5"/>
  <c r="BP168" i="5"/>
  <c r="BR191" i="5"/>
  <c r="BB191" i="5"/>
  <c r="AL191" i="5"/>
  <c r="X191" i="5"/>
  <c r="BP191" i="5"/>
  <c r="AZ191" i="5"/>
  <c r="AJ191" i="5"/>
  <c r="V191" i="5"/>
  <c r="AV191" i="5"/>
  <c r="X192" i="5"/>
  <c r="AP192" i="5"/>
  <c r="BN192" i="5"/>
  <c r="X194" i="5"/>
  <c r="AP194" i="5"/>
  <c r="BJ194" i="5"/>
  <c r="T196" i="5"/>
  <c r="AR196" i="5"/>
  <c r="BP196" i="5"/>
  <c r="V197" i="5"/>
  <c r="AR197" i="5"/>
  <c r="BR197" i="5"/>
  <c r="R199" i="5"/>
  <c r="AP199" i="5"/>
  <c r="BN199" i="5"/>
  <c r="V200" i="5"/>
  <c r="AR200" i="5"/>
  <c r="BR200" i="5"/>
  <c r="R201" i="5"/>
  <c r="AR201" i="5"/>
  <c r="BP201" i="5"/>
  <c r="T207" i="5"/>
  <c r="AR207" i="5"/>
  <c r="BD212" i="5"/>
  <c r="AN212" i="5"/>
  <c r="Z212" i="5"/>
  <c r="BR212" i="5"/>
  <c r="BB212" i="5"/>
  <c r="AL212" i="5"/>
  <c r="X212" i="5"/>
  <c r="BN212" i="5"/>
  <c r="AX212" i="5"/>
  <c r="AH212" i="5"/>
  <c r="T212" i="5"/>
  <c r="BL212" i="5"/>
  <c r="AV212" i="5"/>
  <c r="AF212" i="5"/>
  <c r="R212" i="5"/>
  <c r="BH212" i="5"/>
  <c r="T215" i="5"/>
  <c r="AX215" i="5"/>
  <c r="BF217" i="5"/>
  <c r="AP217" i="5"/>
  <c r="AB217" i="5"/>
  <c r="BD217" i="5"/>
  <c r="AN217" i="5"/>
  <c r="Z217" i="5"/>
  <c r="BR217" i="5"/>
  <c r="BB217" i="5"/>
  <c r="AL217" i="5"/>
  <c r="X217" i="5"/>
  <c r="BP217" i="5"/>
  <c r="AZ217" i="5"/>
  <c r="AJ217" i="5"/>
  <c r="V217" i="5"/>
  <c r="BN217" i="5"/>
  <c r="AX217" i="5"/>
  <c r="AH217" i="5"/>
  <c r="T217" i="5"/>
  <c r="BL217" i="5"/>
  <c r="AR115" i="5"/>
  <c r="DF122" i="5"/>
  <c r="DT122" i="5"/>
  <c r="EJ122" i="5"/>
  <c r="T126" i="5"/>
  <c r="AH126" i="5"/>
  <c r="AX126" i="5"/>
  <c r="BN126" i="5"/>
  <c r="AR127" i="5"/>
  <c r="AB130" i="5"/>
  <c r="AP130" i="5"/>
  <c r="BF130" i="5"/>
  <c r="T134" i="5"/>
  <c r="AH134" i="5"/>
  <c r="AX134" i="5"/>
  <c r="BN134" i="5"/>
  <c r="AR135" i="5"/>
  <c r="AB138" i="5"/>
  <c r="AP138" i="5"/>
  <c r="BF138" i="5"/>
  <c r="V139" i="5"/>
  <c r="AJ139" i="5"/>
  <c r="AZ139" i="5"/>
  <c r="BP139" i="5"/>
  <c r="P140" i="5"/>
  <c r="AD140" i="5"/>
  <c r="AT140" i="5"/>
  <c r="BJ140" i="5"/>
  <c r="T142" i="5"/>
  <c r="AH142" i="5"/>
  <c r="AX142" i="5"/>
  <c r="BN142" i="5"/>
  <c r="AR143" i="5"/>
  <c r="R145" i="5"/>
  <c r="AF145" i="5"/>
  <c r="AV145" i="5"/>
  <c r="BL145" i="5"/>
  <c r="AB146" i="5"/>
  <c r="AP146" i="5"/>
  <c r="BF146" i="5"/>
  <c r="V147" i="5"/>
  <c r="AJ147" i="5"/>
  <c r="AZ147" i="5"/>
  <c r="BP147" i="5"/>
  <c r="P148" i="5"/>
  <c r="AD148" i="5"/>
  <c r="AT148" i="5"/>
  <c r="BJ148" i="5"/>
  <c r="Z149" i="5"/>
  <c r="AN149" i="5"/>
  <c r="BD149" i="5"/>
  <c r="T150" i="5"/>
  <c r="AH150" i="5"/>
  <c r="AX150" i="5"/>
  <c r="BN150" i="5"/>
  <c r="AR151" i="5"/>
  <c r="R153" i="5"/>
  <c r="AF153" i="5"/>
  <c r="AV153" i="5"/>
  <c r="BL153" i="5"/>
  <c r="AB154" i="5"/>
  <c r="AP154" i="5"/>
  <c r="BF154" i="5"/>
  <c r="V155" i="5"/>
  <c r="AJ155" i="5"/>
  <c r="AZ155" i="5"/>
  <c r="BP155" i="5"/>
  <c r="P156" i="5"/>
  <c r="AD156" i="5"/>
  <c r="AT156" i="5"/>
  <c r="BJ156" i="5"/>
  <c r="Z157" i="5"/>
  <c r="AN157" i="5"/>
  <c r="BD157" i="5"/>
  <c r="T158" i="5"/>
  <c r="AH158" i="5"/>
  <c r="AX158" i="5"/>
  <c r="BN158" i="5"/>
  <c r="AR159" i="5"/>
  <c r="X160" i="5"/>
  <c r="AL160" i="5"/>
  <c r="BB160" i="5"/>
  <c r="BR160" i="5"/>
  <c r="R161" i="5"/>
  <c r="AF161" i="5"/>
  <c r="AV161" i="5"/>
  <c r="BL161" i="5"/>
  <c r="AB162" i="5"/>
  <c r="AP162" i="5"/>
  <c r="BF162" i="5"/>
  <c r="V163" i="5"/>
  <c r="AJ163" i="5"/>
  <c r="AZ163" i="5"/>
  <c r="BP163" i="5"/>
  <c r="P164" i="5"/>
  <c r="AD164" i="5"/>
  <c r="AT164" i="5"/>
  <c r="BJ164" i="5"/>
  <c r="Z165" i="5"/>
  <c r="AN165" i="5"/>
  <c r="BD165" i="5"/>
  <c r="T166" i="5"/>
  <c r="AH166" i="5"/>
  <c r="AX166" i="5"/>
  <c r="BN166" i="5"/>
  <c r="AR167" i="5"/>
  <c r="X168" i="5"/>
  <c r="AL168" i="5"/>
  <c r="BB168" i="5"/>
  <c r="BR168" i="5"/>
  <c r="AD191" i="5"/>
  <c r="AX191" i="5"/>
  <c r="Z192" i="5"/>
  <c r="AR192" i="5"/>
  <c r="BP192" i="5"/>
  <c r="Z194" i="5"/>
  <c r="AR194" i="5"/>
  <c r="BL194" i="5"/>
  <c r="V196" i="5"/>
  <c r="AT196" i="5"/>
  <c r="X197" i="5"/>
  <c r="AT197" i="5"/>
  <c r="T199" i="5"/>
  <c r="AR199" i="5"/>
  <c r="X200" i="5"/>
  <c r="AX200" i="5"/>
  <c r="V201" i="5"/>
  <c r="AT201" i="5"/>
  <c r="BR201" i="5"/>
  <c r="Z207" i="5"/>
  <c r="AV207" i="5"/>
  <c r="Z215" i="5"/>
  <c r="BD215" i="5"/>
  <c r="DV122" i="5"/>
  <c r="V126" i="5"/>
  <c r="AJ126" i="5"/>
  <c r="AZ126" i="5"/>
  <c r="AR130" i="5"/>
  <c r="V134" i="5"/>
  <c r="AJ134" i="5"/>
  <c r="AZ134" i="5"/>
  <c r="AR138" i="5"/>
  <c r="X139" i="5"/>
  <c r="AL139" i="5"/>
  <c r="BB139" i="5"/>
  <c r="R140" i="5"/>
  <c r="AF140" i="5"/>
  <c r="AV140" i="5"/>
  <c r="V142" i="5"/>
  <c r="AJ142" i="5"/>
  <c r="AZ142" i="5"/>
  <c r="T145" i="5"/>
  <c r="AH145" i="5"/>
  <c r="AX145" i="5"/>
  <c r="AR146" i="5"/>
  <c r="X147" i="5"/>
  <c r="AL147" i="5"/>
  <c r="BB147" i="5"/>
  <c r="R148" i="5"/>
  <c r="AF148" i="5"/>
  <c r="AV148" i="5"/>
  <c r="AB149" i="5"/>
  <c r="AP149" i="5"/>
  <c r="V150" i="5"/>
  <c r="AJ150" i="5"/>
  <c r="AZ150" i="5"/>
  <c r="T153" i="5"/>
  <c r="AH153" i="5"/>
  <c r="AX153" i="5"/>
  <c r="AR154" i="5"/>
  <c r="X155" i="5"/>
  <c r="AL155" i="5"/>
  <c r="BB155" i="5"/>
  <c r="R156" i="5"/>
  <c r="AF156" i="5"/>
  <c r="AV156" i="5"/>
  <c r="AB157" i="5"/>
  <c r="AP157" i="5"/>
  <c r="V158" i="5"/>
  <c r="AJ158" i="5"/>
  <c r="AZ158" i="5"/>
  <c r="Z160" i="5"/>
  <c r="AN160" i="5"/>
  <c r="T161" i="5"/>
  <c r="AH161" i="5"/>
  <c r="AX161" i="5"/>
  <c r="AR162" i="5"/>
  <c r="X163" i="5"/>
  <c r="AL163" i="5"/>
  <c r="BB163" i="5"/>
  <c r="R164" i="5"/>
  <c r="AF164" i="5"/>
  <c r="AV164" i="5"/>
  <c r="AB165" i="5"/>
  <c r="AP165" i="5"/>
  <c r="V166" i="5"/>
  <c r="AJ166" i="5"/>
  <c r="AZ166" i="5"/>
  <c r="Z168" i="5"/>
  <c r="AN168" i="5"/>
  <c r="N191" i="5"/>
  <c r="AF191" i="5"/>
  <c r="BD191" i="5"/>
  <c r="AB192" i="5"/>
  <c r="AX192" i="5"/>
  <c r="BR192" i="5"/>
  <c r="R193" i="5"/>
  <c r="AJ193" i="5"/>
  <c r="BH193" i="5"/>
  <c r="AB194" i="5"/>
  <c r="AT194" i="5"/>
  <c r="BR194" i="5"/>
  <c r="AB196" i="5"/>
  <c r="AX196" i="5"/>
  <c r="Z197" i="5"/>
  <c r="AZ197" i="5"/>
  <c r="Z199" i="5"/>
  <c r="AV199" i="5"/>
  <c r="AB200" i="5"/>
  <c r="AZ200" i="5"/>
  <c r="X201" i="5"/>
  <c r="AV201" i="5"/>
  <c r="BD204" i="5"/>
  <c r="AN204" i="5"/>
  <c r="Z204" i="5"/>
  <c r="BR204" i="5"/>
  <c r="BB204" i="5"/>
  <c r="AL204" i="5"/>
  <c r="X204" i="5"/>
  <c r="BL204" i="5"/>
  <c r="AV204" i="5"/>
  <c r="AF204" i="5"/>
  <c r="R204" i="5"/>
  <c r="AZ204" i="5"/>
  <c r="BN205" i="5"/>
  <c r="AX205" i="5"/>
  <c r="AH205" i="5"/>
  <c r="T205" i="5"/>
  <c r="BL205" i="5"/>
  <c r="AV205" i="5"/>
  <c r="AF205" i="5"/>
  <c r="R205" i="5"/>
  <c r="BF205" i="5"/>
  <c r="AP205" i="5"/>
  <c r="AB205" i="5"/>
  <c r="BB205" i="5"/>
  <c r="AB207" i="5"/>
  <c r="AX207" i="5"/>
  <c r="BL208" i="5"/>
  <c r="AV208" i="5"/>
  <c r="AF208" i="5"/>
  <c r="R208" i="5"/>
  <c r="BJ208" i="5"/>
  <c r="AT208" i="5"/>
  <c r="AD208" i="5"/>
  <c r="P208" i="5"/>
  <c r="BD208" i="5"/>
  <c r="AN208" i="5"/>
  <c r="Z208" i="5"/>
  <c r="BB208" i="5"/>
  <c r="BF209" i="5"/>
  <c r="AP209" i="5"/>
  <c r="AB209" i="5"/>
  <c r="BD209" i="5"/>
  <c r="AN209" i="5"/>
  <c r="Z209" i="5"/>
  <c r="BN209" i="5"/>
  <c r="AX209" i="5"/>
  <c r="AH209" i="5"/>
  <c r="T209" i="5"/>
  <c r="AZ209" i="5"/>
  <c r="AJ212" i="5"/>
  <c r="BP212" i="5"/>
  <c r="AB215" i="5"/>
  <c r="BF215" i="5"/>
  <c r="AF217" i="5"/>
  <c r="AR220" i="5"/>
  <c r="AR228" i="5"/>
  <c r="BH228" i="5"/>
  <c r="AR236" i="5"/>
  <c r="BH236" i="5"/>
  <c r="EL255" i="5"/>
  <c r="DV255" i="5"/>
  <c r="DF255" i="5"/>
  <c r="EJ255" i="5"/>
  <c r="DT255" i="5"/>
  <c r="DD255" i="5"/>
  <c r="DZ255" i="5"/>
  <c r="BP256" i="5"/>
  <c r="AZ256" i="5"/>
  <c r="AJ256" i="5"/>
  <c r="T256" i="5"/>
  <c r="BN256" i="5"/>
  <c r="AX256" i="5"/>
  <c r="AH256" i="5"/>
  <c r="R256" i="5"/>
  <c r="AF256" i="5"/>
  <c r="BD256" i="5"/>
  <c r="EJ278" i="5"/>
  <c r="DT278" i="5"/>
  <c r="DD278" i="5"/>
  <c r="EH278" i="5"/>
  <c r="DP278" i="5"/>
  <c r="ED278" i="5"/>
  <c r="DL278" i="5"/>
  <c r="EB278" i="5"/>
  <c r="DJ278" i="5"/>
  <c r="ER278" i="5"/>
  <c r="DZ278" i="5"/>
  <c r="DH278" i="5"/>
  <c r="EP278" i="5"/>
  <c r="DX278" i="5"/>
  <c r="DF278" i="5"/>
  <c r="P228" i="5"/>
  <c r="AD228" i="5"/>
  <c r="AT228" i="5"/>
  <c r="BJ228" i="5"/>
  <c r="AR231" i="5"/>
  <c r="BH231" i="5"/>
  <c r="P236" i="5"/>
  <c r="AD236" i="5"/>
  <c r="AT236" i="5"/>
  <c r="BJ236" i="5"/>
  <c r="AR239" i="5"/>
  <c r="BH239" i="5"/>
  <c r="ED252" i="5"/>
  <c r="DN252" i="5"/>
  <c r="ER252" i="5"/>
  <c r="EB252" i="5"/>
  <c r="DL252" i="5"/>
  <c r="DV252" i="5"/>
  <c r="EP252" i="5"/>
  <c r="EL253" i="5"/>
  <c r="DV253" i="5"/>
  <c r="DF253" i="5"/>
  <c r="EJ253" i="5"/>
  <c r="DT253" i="5"/>
  <c r="DD253" i="5"/>
  <c r="DZ253" i="5"/>
  <c r="DH255" i="5"/>
  <c r="EB255" i="5"/>
  <c r="N256" i="5"/>
  <c r="AL256" i="5"/>
  <c r="BF256" i="5"/>
  <c r="EN262" i="5"/>
  <c r="DX262" i="5"/>
  <c r="DH262" i="5"/>
  <c r="EL262" i="5"/>
  <c r="DV262" i="5"/>
  <c r="DF262" i="5"/>
  <c r="EJ262" i="5"/>
  <c r="DT262" i="5"/>
  <c r="DD262" i="5"/>
  <c r="ED262" i="5"/>
  <c r="EF271" i="5"/>
  <c r="DP271" i="5"/>
  <c r="ER271" i="5"/>
  <c r="EB271" i="5"/>
  <c r="DL271" i="5"/>
  <c r="EP271" i="5"/>
  <c r="DZ271" i="5"/>
  <c r="DJ271" i="5"/>
  <c r="EN271" i="5"/>
  <c r="DX271" i="5"/>
  <c r="DH271" i="5"/>
  <c r="EL271" i="5"/>
  <c r="DV271" i="5"/>
  <c r="DF271" i="5"/>
  <c r="N272" i="5"/>
  <c r="AX272" i="5"/>
  <c r="DN278" i="5"/>
  <c r="BF280" i="5"/>
  <c r="AP280" i="5"/>
  <c r="AB280" i="5"/>
  <c r="BJ280" i="5"/>
  <c r="AR280" i="5"/>
  <c r="Z280" i="5"/>
  <c r="BD280" i="5"/>
  <c r="AL280" i="5"/>
  <c r="V280" i="5"/>
  <c r="BB280" i="5"/>
  <c r="AJ280" i="5"/>
  <c r="T280" i="5"/>
  <c r="BR280" i="5"/>
  <c r="AZ280" i="5"/>
  <c r="AH280" i="5"/>
  <c r="R280" i="5"/>
  <c r="BP280" i="5"/>
  <c r="AX280" i="5"/>
  <c r="AF280" i="5"/>
  <c r="P280" i="5"/>
  <c r="AR202" i="5"/>
  <c r="BH202" i="5"/>
  <c r="AR210" i="5"/>
  <c r="BH210" i="5"/>
  <c r="AB213" i="5"/>
  <c r="AP213" i="5"/>
  <c r="BF213" i="5"/>
  <c r="Z216" i="5"/>
  <c r="AN216" i="5"/>
  <c r="BD216" i="5"/>
  <c r="AR218" i="5"/>
  <c r="BH218" i="5"/>
  <c r="AB221" i="5"/>
  <c r="AP221" i="5"/>
  <c r="BF221" i="5"/>
  <c r="Z224" i="5"/>
  <c r="AN224" i="5"/>
  <c r="BD224" i="5"/>
  <c r="T225" i="5"/>
  <c r="AH225" i="5"/>
  <c r="AX225" i="5"/>
  <c r="BN225" i="5"/>
  <c r="AR226" i="5"/>
  <c r="BH226" i="5"/>
  <c r="R228" i="5"/>
  <c r="AF228" i="5"/>
  <c r="AV228" i="5"/>
  <c r="BL228" i="5"/>
  <c r="AB229" i="5"/>
  <c r="AP229" i="5"/>
  <c r="BF229" i="5"/>
  <c r="P231" i="5"/>
  <c r="AD231" i="5"/>
  <c r="AT231" i="5"/>
  <c r="BJ231" i="5"/>
  <c r="Z232" i="5"/>
  <c r="AN232" i="5"/>
  <c r="BD232" i="5"/>
  <c r="T233" i="5"/>
  <c r="AH233" i="5"/>
  <c r="AX233" i="5"/>
  <c r="BN233" i="5"/>
  <c r="AR234" i="5"/>
  <c r="BH234" i="5"/>
  <c r="R236" i="5"/>
  <c r="AF236" i="5"/>
  <c r="AV236" i="5"/>
  <c r="BL236" i="5"/>
  <c r="AB237" i="5"/>
  <c r="AP237" i="5"/>
  <c r="BF237" i="5"/>
  <c r="P239" i="5"/>
  <c r="AD239" i="5"/>
  <c r="AT239" i="5"/>
  <c r="BJ239" i="5"/>
  <c r="Z240" i="5"/>
  <c r="AN240" i="5"/>
  <c r="BD240" i="5"/>
  <c r="T241" i="5"/>
  <c r="AH241" i="5"/>
  <c r="AX241" i="5"/>
  <c r="BN241" i="5"/>
  <c r="AR242" i="5"/>
  <c r="BH242" i="5"/>
  <c r="R244" i="5"/>
  <c r="AJ244" i="5"/>
  <c r="BB244" i="5"/>
  <c r="R246" i="5"/>
  <c r="AH246" i="5"/>
  <c r="AZ246" i="5"/>
  <c r="V248" i="5"/>
  <c r="AL248" i="5"/>
  <c r="DR249" i="5"/>
  <c r="DP250" i="5"/>
  <c r="EH250" i="5"/>
  <c r="DX251" i="5"/>
  <c r="DD252" i="5"/>
  <c r="DX252" i="5"/>
  <c r="DH253" i="5"/>
  <c r="EB253" i="5"/>
  <c r="P254" i="5"/>
  <c r="AL254" i="5"/>
  <c r="BF254" i="5"/>
  <c r="DH254" i="5"/>
  <c r="EF254" i="5"/>
  <c r="DJ255" i="5"/>
  <c r="ED255" i="5"/>
  <c r="P256" i="5"/>
  <c r="AN256" i="5"/>
  <c r="BH256" i="5"/>
  <c r="DL257" i="5"/>
  <c r="EF257" i="5"/>
  <c r="DR258" i="5"/>
  <c r="EL258" i="5"/>
  <c r="DJ262" i="5"/>
  <c r="EF262" i="5"/>
  <c r="ER264" i="5"/>
  <c r="EB264" i="5"/>
  <c r="DL264" i="5"/>
  <c r="EP264" i="5"/>
  <c r="DZ264" i="5"/>
  <c r="DJ264" i="5"/>
  <c r="EN264" i="5"/>
  <c r="DX264" i="5"/>
  <c r="DH264" i="5"/>
  <c r="ED264" i="5"/>
  <c r="BD266" i="5"/>
  <c r="AN266" i="5"/>
  <c r="X266" i="5"/>
  <c r="BP266" i="5"/>
  <c r="AZ266" i="5"/>
  <c r="AJ266" i="5"/>
  <c r="T266" i="5"/>
  <c r="BN266" i="5"/>
  <c r="AX266" i="5"/>
  <c r="AH266" i="5"/>
  <c r="R266" i="5"/>
  <c r="BL266" i="5"/>
  <c r="AV266" i="5"/>
  <c r="AF266" i="5"/>
  <c r="P266" i="5"/>
  <c r="AR266" i="5"/>
  <c r="DD271" i="5"/>
  <c r="R272" i="5"/>
  <c r="BH272" i="5"/>
  <c r="EB276" i="5"/>
  <c r="AT277" i="5"/>
  <c r="DR278" i="5"/>
  <c r="DT279" i="5"/>
  <c r="AD280" i="5"/>
  <c r="EL282" i="5"/>
  <c r="BP297" i="5"/>
  <c r="AZ297" i="5"/>
  <c r="AJ297" i="5"/>
  <c r="V297" i="5"/>
  <c r="BN297" i="5"/>
  <c r="AX297" i="5"/>
  <c r="AH297" i="5"/>
  <c r="T297" i="5"/>
  <c r="BJ297" i="5"/>
  <c r="AT297" i="5"/>
  <c r="AD297" i="5"/>
  <c r="P297" i="5"/>
  <c r="BR297" i="5"/>
  <c r="BB297" i="5"/>
  <c r="AL297" i="5"/>
  <c r="X297" i="5"/>
  <c r="BF297" i="5"/>
  <c r="AB297" i="5"/>
  <c r="BD297" i="5"/>
  <c r="Z297" i="5"/>
  <c r="AV297" i="5"/>
  <c r="R297" i="5"/>
  <c r="AR297" i="5"/>
  <c r="N297" i="5"/>
  <c r="AP297" i="5"/>
  <c r="BT297" i="5"/>
  <c r="AN297" i="5"/>
  <c r="BL297" i="5"/>
  <c r="AF297" i="5"/>
  <c r="AR213" i="5"/>
  <c r="BH213" i="5"/>
  <c r="AB216" i="5"/>
  <c r="AP216" i="5"/>
  <c r="BF216" i="5"/>
  <c r="AR221" i="5"/>
  <c r="BH221" i="5"/>
  <c r="AB224" i="5"/>
  <c r="AP224" i="5"/>
  <c r="BF224" i="5"/>
  <c r="V225" i="5"/>
  <c r="AJ225" i="5"/>
  <c r="AZ225" i="5"/>
  <c r="BP225" i="5"/>
  <c r="T228" i="5"/>
  <c r="AH228" i="5"/>
  <c r="AX228" i="5"/>
  <c r="BN228" i="5"/>
  <c r="AR229" i="5"/>
  <c r="BH229" i="5"/>
  <c r="R231" i="5"/>
  <c r="AF231" i="5"/>
  <c r="AV231" i="5"/>
  <c r="BL231" i="5"/>
  <c r="AB232" i="5"/>
  <c r="AP232" i="5"/>
  <c r="BF232" i="5"/>
  <c r="V233" i="5"/>
  <c r="AJ233" i="5"/>
  <c r="AZ233" i="5"/>
  <c r="BP233" i="5"/>
  <c r="T236" i="5"/>
  <c r="AH236" i="5"/>
  <c r="AX236" i="5"/>
  <c r="BN236" i="5"/>
  <c r="AR237" i="5"/>
  <c r="BH237" i="5"/>
  <c r="R239" i="5"/>
  <c r="AF239" i="5"/>
  <c r="AV239" i="5"/>
  <c r="BL239" i="5"/>
  <c r="AB240" i="5"/>
  <c r="AP240" i="5"/>
  <c r="BF240" i="5"/>
  <c r="V241" i="5"/>
  <c r="AJ241" i="5"/>
  <c r="AZ241" i="5"/>
  <c r="BP241" i="5"/>
  <c r="V244" i="5"/>
  <c r="AL244" i="5"/>
  <c r="BD244" i="5"/>
  <c r="T246" i="5"/>
  <c r="AJ246" i="5"/>
  <c r="BD246" i="5"/>
  <c r="EF249" i="5"/>
  <c r="DP249" i="5"/>
  <c r="DT249" i="5"/>
  <c r="EL249" i="5"/>
  <c r="DR250" i="5"/>
  <c r="EL251" i="5"/>
  <c r="DV251" i="5"/>
  <c r="DF251" i="5"/>
  <c r="EJ251" i="5"/>
  <c r="DT251" i="5"/>
  <c r="DD251" i="5"/>
  <c r="DZ251" i="5"/>
  <c r="DF252" i="5"/>
  <c r="DZ252" i="5"/>
  <c r="DJ253" i="5"/>
  <c r="ED253" i="5"/>
  <c r="R254" i="5"/>
  <c r="AN254" i="5"/>
  <c r="DJ254" i="5"/>
  <c r="EH254" i="5"/>
  <c r="DL255" i="5"/>
  <c r="EF255" i="5"/>
  <c r="V256" i="5"/>
  <c r="AP256" i="5"/>
  <c r="BJ256" i="5"/>
  <c r="DN257" i="5"/>
  <c r="EH257" i="5"/>
  <c r="DT258" i="5"/>
  <c r="EP259" i="5"/>
  <c r="DZ259" i="5"/>
  <c r="DJ259" i="5"/>
  <c r="EN259" i="5"/>
  <c r="DX259" i="5"/>
  <c r="DH259" i="5"/>
  <c r="EL259" i="5"/>
  <c r="DV259" i="5"/>
  <c r="DF259" i="5"/>
  <c r="ED259" i="5"/>
  <c r="DL262" i="5"/>
  <c r="EH262" i="5"/>
  <c r="BD268" i="5"/>
  <c r="AN268" i="5"/>
  <c r="X268" i="5"/>
  <c r="BP268" i="5"/>
  <c r="AZ268" i="5"/>
  <c r="AJ268" i="5"/>
  <c r="T268" i="5"/>
  <c r="BN268" i="5"/>
  <c r="AX268" i="5"/>
  <c r="AH268" i="5"/>
  <c r="R268" i="5"/>
  <c r="BL268" i="5"/>
  <c r="AV268" i="5"/>
  <c r="AF268" i="5"/>
  <c r="P268" i="5"/>
  <c r="AR268" i="5"/>
  <c r="ER269" i="5"/>
  <c r="EB269" i="5"/>
  <c r="DL269" i="5"/>
  <c r="EN269" i="5"/>
  <c r="DX269" i="5"/>
  <c r="DH269" i="5"/>
  <c r="EL269" i="5"/>
  <c r="DV269" i="5"/>
  <c r="DF269" i="5"/>
  <c r="EJ269" i="5"/>
  <c r="DT269" i="5"/>
  <c r="DD269" i="5"/>
  <c r="EH269" i="5"/>
  <c r="DN271" i="5"/>
  <c r="T272" i="5"/>
  <c r="ER275" i="5"/>
  <c r="EB275" i="5"/>
  <c r="DL275" i="5"/>
  <c r="EJ275" i="5"/>
  <c r="DR275" i="5"/>
  <c r="EF275" i="5"/>
  <c r="DN275" i="5"/>
  <c r="ED275" i="5"/>
  <c r="DJ275" i="5"/>
  <c r="DZ275" i="5"/>
  <c r="DH275" i="5"/>
  <c r="EP275" i="5"/>
  <c r="DX275" i="5"/>
  <c r="DF275" i="5"/>
  <c r="AV277" i="5"/>
  <c r="DV278" i="5"/>
  <c r="DX279" i="5"/>
  <c r="AN280" i="5"/>
  <c r="ER281" i="5"/>
  <c r="EB281" i="5"/>
  <c r="DL281" i="5"/>
  <c r="EH281" i="5"/>
  <c r="DP281" i="5"/>
  <c r="ED281" i="5"/>
  <c r="DJ281" i="5"/>
  <c r="DZ281" i="5"/>
  <c r="DH281" i="5"/>
  <c r="EP281" i="5"/>
  <c r="DX281" i="5"/>
  <c r="DF281" i="5"/>
  <c r="EN281" i="5"/>
  <c r="DV281" i="5"/>
  <c r="DD281" i="5"/>
  <c r="BH297" i="5"/>
  <c r="AR216" i="5"/>
  <c r="BH216" i="5"/>
  <c r="AR224" i="5"/>
  <c r="BH224" i="5"/>
  <c r="X225" i="5"/>
  <c r="AL225" i="5"/>
  <c r="BB225" i="5"/>
  <c r="BR225" i="5"/>
  <c r="V228" i="5"/>
  <c r="AJ228" i="5"/>
  <c r="AZ228" i="5"/>
  <c r="BP228" i="5"/>
  <c r="T231" i="5"/>
  <c r="AH231" i="5"/>
  <c r="AX231" i="5"/>
  <c r="BN231" i="5"/>
  <c r="AR232" i="5"/>
  <c r="BH232" i="5"/>
  <c r="X233" i="5"/>
  <c r="AL233" i="5"/>
  <c r="BB233" i="5"/>
  <c r="BR233" i="5"/>
  <c r="V236" i="5"/>
  <c r="AJ236" i="5"/>
  <c r="AZ236" i="5"/>
  <c r="BP236" i="5"/>
  <c r="T239" i="5"/>
  <c r="AH239" i="5"/>
  <c r="AX239" i="5"/>
  <c r="BN239" i="5"/>
  <c r="AR240" i="5"/>
  <c r="BH240" i="5"/>
  <c r="X241" i="5"/>
  <c r="AL241" i="5"/>
  <c r="BB241" i="5"/>
  <c r="BR241" i="5"/>
  <c r="X244" i="5"/>
  <c r="AN244" i="5"/>
  <c r="BF244" i="5"/>
  <c r="V246" i="5"/>
  <c r="AN246" i="5"/>
  <c r="BF246" i="5"/>
  <c r="ER250" i="5"/>
  <c r="EP250" i="5"/>
  <c r="DZ250" i="5"/>
  <c r="DJ250" i="5"/>
  <c r="DT250" i="5"/>
  <c r="EL250" i="5"/>
  <c r="DH252" i="5"/>
  <c r="EF252" i="5"/>
  <c r="DL253" i="5"/>
  <c r="EF253" i="5"/>
  <c r="BP254" i="5"/>
  <c r="AZ254" i="5"/>
  <c r="AJ254" i="5"/>
  <c r="V254" i="5"/>
  <c r="BN254" i="5"/>
  <c r="AX254" i="5"/>
  <c r="AH254" i="5"/>
  <c r="T254" i="5"/>
  <c r="AP254" i="5"/>
  <c r="BJ254" i="5"/>
  <c r="DP254" i="5"/>
  <c r="EJ254" i="5"/>
  <c r="DN255" i="5"/>
  <c r="EH255" i="5"/>
  <c r="X256" i="5"/>
  <c r="AR256" i="5"/>
  <c r="BL256" i="5"/>
  <c r="DP257" i="5"/>
  <c r="EN257" i="5"/>
  <c r="EF258" i="5"/>
  <c r="DP258" i="5"/>
  <c r="ED258" i="5"/>
  <c r="DN258" i="5"/>
  <c r="DV258" i="5"/>
  <c r="EP258" i="5"/>
  <c r="BJ272" i="5"/>
  <c r="AT272" i="5"/>
  <c r="AD272" i="5"/>
  <c r="P272" i="5"/>
  <c r="BF272" i="5"/>
  <c r="AP272" i="5"/>
  <c r="AB272" i="5"/>
  <c r="BD272" i="5"/>
  <c r="AN272" i="5"/>
  <c r="Z272" i="5"/>
  <c r="BR272" i="5"/>
  <c r="BB272" i="5"/>
  <c r="AL272" i="5"/>
  <c r="X272" i="5"/>
  <c r="BP272" i="5"/>
  <c r="AZ272" i="5"/>
  <c r="AJ272" i="5"/>
  <c r="V272" i="5"/>
  <c r="BN272" i="5"/>
  <c r="EF278" i="5"/>
  <c r="AR195" i="5"/>
  <c r="BH195" i="5"/>
  <c r="T202" i="5"/>
  <c r="AH202" i="5"/>
  <c r="AX202" i="5"/>
  <c r="BN202" i="5"/>
  <c r="AR203" i="5"/>
  <c r="BH203" i="5"/>
  <c r="T210" i="5"/>
  <c r="AH210" i="5"/>
  <c r="AX210" i="5"/>
  <c r="BN210" i="5"/>
  <c r="AR211" i="5"/>
  <c r="BH211" i="5"/>
  <c r="R213" i="5"/>
  <c r="AF213" i="5"/>
  <c r="AV213" i="5"/>
  <c r="BL213" i="5"/>
  <c r="P216" i="5"/>
  <c r="AD216" i="5"/>
  <c r="AT216" i="5"/>
  <c r="BJ216" i="5"/>
  <c r="T218" i="5"/>
  <c r="AH218" i="5"/>
  <c r="AX218" i="5"/>
  <c r="BN218" i="5"/>
  <c r="AR219" i="5"/>
  <c r="BH219" i="5"/>
  <c r="R221" i="5"/>
  <c r="AF221" i="5"/>
  <c r="AV221" i="5"/>
  <c r="BL221" i="5"/>
  <c r="P224" i="5"/>
  <c r="AD224" i="5"/>
  <c r="AT224" i="5"/>
  <c r="BJ224" i="5"/>
  <c r="Z225" i="5"/>
  <c r="AN225" i="5"/>
  <c r="BD225" i="5"/>
  <c r="T226" i="5"/>
  <c r="AH226" i="5"/>
  <c r="AX226" i="5"/>
  <c r="BN226" i="5"/>
  <c r="AR227" i="5"/>
  <c r="BH227" i="5"/>
  <c r="X228" i="5"/>
  <c r="AL228" i="5"/>
  <c r="BB228" i="5"/>
  <c r="BR228" i="5"/>
  <c r="R229" i="5"/>
  <c r="AF229" i="5"/>
  <c r="AV229" i="5"/>
  <c r="BL229" i="5"/>
  <c r="V231" i="5"/>
  <c r="AJ231" i="5"/>
  <c r="AZ231" i="5"/>
  <c r="BP231" i="5"/>
  <c r="P232" i="5"/>
  <c r="AD232" i="5"/>
  <c r="AT232" i="5"/>
  <c r="BJ232" i="5"/>
  <c r="Z233" i="5"/>
  <c r="AN233" i="5"/>
  <c r="BD233" i="5"/>
  <c r="T234" i="5"/>
  <c r="AH234" i="5"/>
  <c r="AX234" i="5"/>
  <c r="BN234" i="5"/>
  <c r="AR235" i="5"/>
  <c r="BH235" i="5"/>
  <c r="X236" i="5"/>
  <c r="AL236" i="5"/>
  <c r="BB236" i="5"/>
  <c r="BR236" i="5"/>
  <c r="R237" i="5"/>
  <c r="AF237" i="5"/>
  <c r="AV237" i="5"/>
  <c r="BL237" i="5"/>
  <c r="V239" i="5"/>
  <c r="AJ239" i="5"/>
  <c r="AZ239" i="5"/>
  <c r="BP239" i="5"/>
  <c r="P240" i="5"/>
  <c r="AD240" i="5"/>
  <c r="AT240" i="5"/>
  <c r="BJ240" i="5"/>
  <c r="Z241" i="5"/>
  <c r="AN241" i="5"/>
  <c r="BD241" i="5"/>
  <c r="T242" i="5"/>
  <c r="AH242" i="5"/>
  <c r="AX242" i="5"/>
  <c r="BN242" i="5"/>
  <c r="AR243" i="5"/>
  <c r="BH243" i="5"/>
  <c r="Z244" i="5"/>
  <c r="AP244" i="5"/>
  <c r="BH244" i="5"/>
  <c r="Z246" i="5"/>
  <c r="AP246" i="5"/>
  <c r="BH246" i="5"/>
  <c r="BF248" i="5"/>
  <c r="AP248" i="5"/>
  <c r="AB248" i="5"/>
  <c r="AT248" i="5"/>
  <c r="BL248" i="5"/>
  <c r="DF249" i="5"/>
  <c r="DX249" i="5"/>
  <c r="EP249" i="5"/>
  <c r="DD250" i="5"/>
  <c r="DV250" i="5"/>
  <c r="EN250" i="5"/>
  <c r="DJ251" i="5"/>
  <c r="ED251" i="5"/>
  <c r="DJ252" i="5"/>
  <c r="EH252" i="5"/>
  <c r="DN253" i="5"/>
  <c r="EH253" i="5"/>
  <c r="X254" i="5"/>
  <c r="AR254" i="5"/>
  <c r="BL254" i="5"/>
  <c r="DR254" i="5"/>
  <c r="EL254" i="5"/>
  <c r="DP255" i="5"/>
  <c r="EN255" i="5"/>
  <c r="Z256" i="5"/>
  <c r="AT256" i="5"/>
  <c r="BR256" i="5"/>
  <c r="DR257" i="5"/>
  <c r="EP257" i="5"/>
  <c r="DD258" i="5"/>
  <c r="DX258" i="5"/>
  <c r="ER258" i="5"/>
  <c r="DL259" i="5"/>
  <c r="EH259" i="5"/>
  <c r="DP262" i="5"/>
  <c r="ER262" i="5"/>
  <c r="V268" i="5"/>
  <c r="BB268" i="5"/>
  <c r="DN269" i="5"/>
  <c r="DT271" i="5"/>
  <c r="AF272" i="5"/>
  <c r="EJ276" i="5"/>
  <c r="DT276" i="5"/>
  <c r="DD276" i="5"/>
  <c r="EP276" i="5"/>
  <c r="DX276" i="5"/>
  <c r="DF276" i="5"/>
  <c r="EL276" i="5"/>
  <c r="DR276" i="5"/>
  <c r="EH276" i="5"/>
  <c r="DP276" i="5"/>
  <c r="EF276" i="5"/>
  <c r="DN276" i="5"/>
  <c r="ED276" i="5"/>
  <c r="DL276" i="5"/>
  <c r="N277" i="5"/>
  <c r="BL277" i="5"/>
  <c r="EL278" i="5"/>
  <c r="EL279" i="5"/>
  <c r="AV280" i="5"/>
  <c r="Z283" i="5"/>
  <c r="AR190" i="5"/>
  <c r="P195" i="5"/>
  <c r="AD195" i="5"/>
  <c r="AT195" i="5"/>
  <c r="AR198" i="5"/>
  <c r="V202" i="5"/>
  <c r="AJ202" i="5"/>
  <c r="AZ202" i="5"/>
  <c r="P203" i="5"/>
  <c r="AD203" i="5"/>
  <c r="AT203" i="5"/>
  <c r="AR206" i="5"/>
  <c r="V210" i="5"/>
  <c r="AJ210" i="5"/>
  <c r="AZ210" i="5"/>
  <c r="P211" i="5"/>
  <c r="AD211" i="5"/>
  <c r="AT211" i="5"/>
  <c r="T213" i="5"/>
  <c r="AH213" i="5"/>
  <c r="AX213" i="5"/>
  <c r="AR214" i="5"/>
  <c r="R216" i="5"/>
  <c r="AF216" i="5"/>
  <c r="AV216" i="5"/>
  <c r="V218" i="5"/>
  <c r="AJ218" i="5"/>
  <c r="AZ218" i="5"/>
  <c r="P219" i="5"/>
  <c r="AD219" i="5"/>
  <c r="AT219" i="5"/>
  <c r="T221" i="5"/>
  <c r="AH221" i="5"/>
  <c r="AX221" i="5"/>
  <c r="AR222" i="5"/>
  <c r="R224" i="5"/>
  <c r="AF224" i="5"/>
  <c r="AV224" i="5"/>
  <c r="AB225" i="5"/>
  <c r="AP225" i="5"/>
  <c r="BF225" i="5"/>
  <c r="V226" i="5"/>
  <c r="AJ226" i="5"/>
  <c r="AZ226" i="5"/>
  <c r="P227" i="5"/>
  <c r="AD227" i="5"/>
  <c r="AT227" i="5"/>
  <c r="Z228" i="5"/>
  <c r="AN228" i="5"/>
  <c r="BD228" i="5"/>
  <c r="T229" i="5"/>
  <c r="AH229" i="5"/>
  <c r="AX229" i="5"/>
  <c r="AR230" i="5"/>
  <c r="X231" i="5"/>
  <c r="AL231" i="5"/>
  <c r="BB231" i="5"/>
  <c r="BR231" i="5"/>
  <c r="R232" i="5"/>
  <c r="AF232" i="5"/>
  <c r="AV232" i="5"/>
  <c r="AB233" i="5"/>
  <c r="AP233" i="5"/>
  <c r="BF233" i="5"/>
  <c r="V234" i="5"/>
  <c r="AJ234" i="5"/>
  <c r="AZ234" i="5"/>
  <c r="P235" i="5"/>
  <c r="AD235" i="5"/>
  <c r="AT235" i="5"/>
  <c r="Z236" i="5"/>
  <c r="AN236" i="5"/>
  <c r="BD236" i="5"/>
  <c r="T237" i="5"/>
  <c r="AH237" i="5"/>
  <c r="AX237" i="5"/>
  <c r="AR238" i="5"/>
  <c r="X239" i="5"/>
  <c r="AL239" i="5"/>
  <c r="BB239" i="5"/>
  <c r="BR239" i="5"/>
  <c r="R240" i="5"/>
  <c r="AF240" i="5"/>
  <c r="AV240" i="5"/>
  <c r="AB241" i="5"/>
  <c r="AP241" i="5"/>
  <c r="BF241" i="5"/>
  <c r="V242" i="5"/>
  <c r="AJ242" i="5"/>
  <c r="AZ242" i="5"/>
  <c r="P243" i="5"/>
  <c r="AD243" i="5"/>
  <c r="AT243" i="5"/>
  <c r="AB244" i="5"/>
  <c r="AR244" i="5"/>
  <c r="AB246" i="5"/>
  <c r="AR246" i="5"/>
  <c r="BL247" i="5"/>
  <c r="AV247" i="5"/>
  <c r="AF247" i="5"/>
  <c r="R247" i="5"/>
  <c r="AT247" i="5"/>
  <c r="BN247" i="5"/>
  <c r="N248" i="5"/>
  <c r="AD248" i="5"/>
  <c r="AV248" i="5"/>
  <c r="BN248" i="5"/>
  <c r="DH249" i="5"/>
  <c r="DZ249" i="5"/>
  <c r="ER249" i="5"/>
  <c r="DF250" i="5"/>
  <c r="DX250" i="5"/>
  <c r="DL251" i="5"/>
  <c r="EF251" i="5"/>
  <c r="BP252" i="5"/>
  <c r="AZ252" i="5"/>
  <c r="AJ252" i="5"/>
  <c r="V252" i="5"/>
  <c r="BN252" i="5"/>
  <c r="AX252" i="5"/>
  <c r="AH252" i="5"/>
  <c r="T252" i="5"/>
  <c r="AP252" i="5"/>
  <c r="BJ252" i="5"/>
  <c r="DP252" i="5"/>
  <c r="EJ252" i="5"/>
  <c r="BH253" i="5"/>
  <c r="AR253" i="5"/>
  <c r="AB253" i="5"/>
  <c r="N253" i="5"/>
  <c r="BF253" i="5"/>
  <c r="AP253" i="5"/>
  <c r="Z253" i="5"/>
  <c r="AT253" i="5"/>
  <c r="BN253" i="5"/>
  <c r="DP253" i="5"/>
  <c r="EN253" i="5"/>
  <c r="Z254" i="5"/>
  <c r="AT254" i="5"/>
  <c r="BR254" i="5"/>
  <c r="DT254" i="5"/>
  <c r="DR255" i="5"/>
  <c r="EP255" i="5"/>
  <c r="AB256" i="5"/>
  <c r="AV256" i="5"/>
  <c r="ED256" i="5"/>
  <c r="DN256" i="5"/>
  <c r="ER256" i="5"/>
  <c r="EB256" i="5"/>
  <c r="DL256" i="5"/>
  <c r="DV256" i="5"/>
  <c r="EP256" i="5"/>
  <c r="DX257" i="5"/>
  <c r="DF258" i="5"/>
  <c r="DZ258" i="5"/>
  <c r="DN259" i="5"/>
  <c r="EJ259" i="5"/>
  <c r="ED261" i="5"/>
  <c r="DN261" i="5"/>
  <c r="ER261" i="5"/>
  <c r="EB261" i="5"/>
  <c r="DL261" i="5"/>
  <c r="EP261" i="5"/>
  <c r="DZ261" i="5"/>
  <c r="DJ261" i="5"/>
  <c r="DX261" i="5"/>
  <c r="DR262" i="5"/>
  <c r="DP264" i="5"/>
  <c r="EL264" i="5"/>
  <c r="AB266" i="5"/>
  <c r="BH266" i="5"/>
  <c r="Z268" i="5"/>
  <c r="BF268" i="5"/>
  <c r="DP269" i="5"/>
  <c r="ED271" i="5"/>
  <c r="AH272" i="5"/>
  <c r="DT275" i="5"/>
  <c r="DH276" i="5"/>
  <c r="Z277" i="5"/>
  <c r="EN278" i="5"/>
  <c r="BH280" i="5"/>
  <c r="AR225" i="5"/>
  <c r="AB228" i="5"/>
  <c r="AP228" i="5"/>
  <c r="Z231" i="5"/>
  <c r="AN231" i="5"/>
  <c r="AR233" i="5"/>
  <c r="AB236" i="5"/>
  <c r="AP236" i="5"/>
  <c r="Z239" i="5"/>
  <c r="AN239" i="5"/>
  <c r="AR241" i="5"/>
  <c r="BN244" i="5"/>
  <c r="AX244" i="5"/>
  <c r="AH244" i="5"/>
  <c r="T244" i="5"/>
  <c r="AT244" i="5"/>
  <c r="BL244" i="5"/>
  <c r="BR246" i="5"/>
  <c r="BB246" i="5"/>
  <c r="AL246" i="5"/>
  <c r="X246" i="5"/>
  <c r="AT246" i="5"/>
  <c r="BL246" i="5"/>
  <c r="DR252" i="5"/>
  <c r="EL252" i="5"/>
  <c r="DR253" i="5"/>
  <c r="EP253" i="5"/>
  <c r="ED254" i="5"/>
  <c r="DN254" i="5"/>
  <c r="ER254" i="5"/>
  <c r="EB254" i="5"/>
  <c r="DL254" i="5"/>
  <c r="DV254" i="5"/>
  <c r="EP254" i="5"/>
  <c r="DX255" i="5"/>
  <c r="ER255" i="5"/>
  <c r="AD256" i="5"/>
  <c r="BB256" i="5"/>
  <c r="EL257" i="5"/>
  <c r="DV257" i="5"/>
  <c r="DF257" i="5"/>
  <c r="EJ257" i="5"/>
  <c r="DT257" i="5"/>
  <c r="DD257" i="5"/>
  <c r="DZ257" i="5"/>
  <c r="EH271" i="5"/>
  <c r="AR272" i="5"/>
  <c r="BN277" i="5"/>
  <c r="AX277" i="5"/>
  <c r="AH277" i="5"/>
  <c r="T277" i="5"/>
  <c r="BJ277" i="5"/>
  <c r="AR277" i="5"/>
  <c r="AB277" i="5"/>
  <c r="BF277" i="5"/>
  <c r="AN277" i="5"/>
  <c r="X277" i="5"/>
  <c r="BD277" i="5"/>
  <c r="AL277" i="5"/>
  <c r="V277" i="5"/>
  <c r="BB277" i="5"/>
  <c r="AJ277" i="5"/>
  <c r="R277" i="5"/>
  <c r="BR277" i="5"/>
  <c r="AZ277" i="5"/>
  <c r="AF277" i="5"/>
  <c r="P277" i="5"/>
  <c r="ER279" i="5"/>
  <c r="EB279" i="5"/>
  <c r="DL279" i="5"/>
  <c r="EN279" i="5"/>
  <c r="DV279" i="5"/>
  <c r="DD279" i="5"/>
  <c r="EJ279" i="5"/>
  <c r="DR279" i="5"/>
  <c r="EH279" i="5"/>
  <c r="DP279" i="5"/>
  <c r="EF279" i="5"/>
  <c r="DN279" i="5"/>
  <c r="ED279" i="5"/>
  <c r="DJ279" i="5"/>
  <c r="N280" i="5"/>
  <c r="BL280" i="5"/>
  <c r="EJ282" i="5"/>
  <c r="DT282" i="5"/>
  <c r="DD282" i="5"/>
  <c r="EH282" i="5"/>
  <c r="DP282" i="5"/>
  <c r="EF282" i="5"/>
  <c r="DN282" i="5"/>
  <c r="ED282" i="5"/>
  <c r="DL282" i="5"/>
  <c r="EB282" i="5"/>
  <c r="DJ282" i="5"/>
  <c r="ER282" i="5"/>
  <c r="DZ282" i="5"/>
  <c r="DH282" i="5"/>
  <c r="EP282" i="5"/>
  <c r="DX282" i="5"/>
  <c r="DF282" i="5"/>
  <c r="BN283" i="5"/>
  <c r="AX283" i="5"/>
  <c r="AJ283" i="5"/>
  <c r="T283" i="5"/>
  <c r="BD283" i="5"/>
  <c r="AN283" i="5"/>
  <c r="V283" i="5"/>
  <c r="BB283" i="5"/>
  <c r="AL283" i="5"/>
  <c r="R283" i="5"/>
  <c r="BR283" i="5"/>
  <c r="AZ283" i="5"/>
  <c r="AH283" i="5"/>
  <c r="P283" i="5"/>
  <c r="BP283" i="5"/>
  <c r="AV283" i="5"/>
  <c r="AF283" i="5"/>
  <c r="N283" i="5"/>
  <c r="BL283" i="5"/>
  <c r="AT283" i="5"/>
  <c r="AD283" i="5"/>
  <c r="BJ283" i="5"/>
  <c r="AR283" i="5"/>
  <c r="AB283" i="5"/>
  <c r="BF287" i="5"/>
  <c r="AP287" i="5"/>
  <c r="AB287" i="5"/>
  <c r="BT287" i="5"/>
  <c r="BD287" i="5"/>
  <c r="AN287" i="5"/>
  <c r="Z287" i="5"/>
  <c r="BN287" i="5"/>
  <c r="AT287" i="5"/>
  <c r="X287" i="5"/>
  <c r="BL287" i="5"/>
  <c r="AR287" i="5"/>
  <c r="V287" i="5"/>
  <c r="BJ287" i="5"/>
  <c r="AL287" i="5"/>
  <c r="T287" i="5"/>
  <c r="BH287" i="5"/>
  <c r="AJ287" i="5"/>
  <c r="R287" i="5"/>
  <c r="BB287" i="5"/>
  <c r="AH287" i="5"/>
  <c r="P287" i="5"/>
  <c r="AZ287" i="5"/>
  <c r="AF287" i="5"/>
  <c r="N287" i="5"/>
  <c r="BR287" i="5"/>
  <c r="AX287" i="5"/>
  <c r="AD287" i="5"/>
  <c r="BR289" i="5"/>
  <c r="BB289" i="5"/>
  <c r="AL289" i="5"/>
  <c r="X289" i="5"/>
  <c r="BP289" i="5"/>
  <c r="AZ289" i="5"/>
  <c r="AJ289" i="5"/>
  <c r="V289" i="5"/>
  <c r="AV289" i="5"/>
  <c r="BT289" i="5"/>
  <c r="EL290" i="5"/>
  <c r="DV290" i="5"/>
  <c r="DF290" i="5"/>
  <c r="EJ290" i="5"/>
  <c r="DT290" i="5"/>
  <c r="DD290" i="5"/>
  <c r="DZ290" i="5"/>
  <c r="EL296" i="5"/>
  <c r="DV296" i="5"/>
  <c r="DF296" i="5"/>
  <c r="EJ296" i="5"/>
  <c r="DT296" i="5"/>
  <c r="DD296" i="5"/>
  <c r="EF296" i="5"/>
  <c r="DP296" i="5"/>
  <c r="EN296" i="5"/>
  <c r="DX296" i="5"/>
  <c r="DH296" i="5"/>
  <c r="EH296" i="5"/>
  <c r="AR299" i="5"/>
  <c r="BN273" i="5"/>
  <c r="AX273" i="5"/>
  <c r="AH273" i="5"/>
  <c r="AT273" i="5"/>
  <c r="BL273" i="5"/>
  <c r="BF276" i="5"/>
  <c r="AP276" i="5"/>
  <c r="AB276" i="5"/>
  <c r="AT276" i="5"/>
  <c r="BL276" i="5"/>
  <c r="DJ283" i="5"/>
  <c r="ED283" i="5"/>
  <c r="DN284" i="5"/>
  <c r="EH284" i="5"/>
  <c r="ER286" i="5"/>
  <c r="EB286" i="5"/>
  <c r="DL286" i="5"/>
  <c r="EP286" i="5"/>
  <c r="DZ286" i="5"/>
  <c r="DJ286" i="5"/>
  <c r="DV286" i="5"/>
  <c r="BL288" i="5"/>
  <c r="AV288" i="5"/>
  <c r="AF288" i="5"/>
  <c r="R288" i="5"/>
  <c r="BJ288" i="5"/>
  <c r="AT288" i="5"/>
  <c r="AD288" i="5"/>
  <c r="P288" i="5"/>
  <c r="AZ288" i="5"/>
  <c r="BT288" i="5"/>
  <c r="AD289" i="5"/>
  <c r="AX289" i="5"/>
  <c r="ED289" i="5"/>
  <c r="DN289" i="5"/>
  <c r="ER289" i="5"/>
  <c r="EB289" i="5"/>
  <c r="DL289" i="5"/>
  <c r="DV289" i="5"/>
  <c r="EP289" i="5"/>
  <c r="DH290" i="5"/>
  <c r="EB290" i="5"/>
  <c r="DR265" i="5"/>
  <c r="EH265" i="5"/>
  <c r="DJ266" i="5"/>
  <c r="DZ266" i="5"/>
  <c r="EP266" i="5"/>
  <c r="DR267" i="5"/>
  <c r="EH267" i="5"/>
  <c r="DJ268" i="5"/>
  <c r="DZ268" i="5"/>
  <c r="EP268" i="5"/>
  <c r="P273" i="5"/>
  <c r="AD273" i="5"/>
  <c r="AV273" i="5"/>
  <c r="BP273" i="5"/>
  <c r="T274" i="5"/>
  <c r="AJ274" i="5"/>
  <c r="BB274" i="5"/>
  <c r="EJ274" i="5"/>
  <c r="DT274" i="5"/>
  <c r="DD274" i="5"/>
  <c r="DV274" i="5"/>
  <c r="EN274" i="5"/>
  <c r="N276" i="5"/>
  <c r="AD276" i="5"/>
  <c r="AV276" i="5"/>
  <c r="BN276" i="5"/>
  <c r="ER277" i="5"/>
  <c r="EB277" i="5"/>
  <c r="DL277" i="5"/>
  <c r="DT277" i="5"/>
  <c r="EL277" i="5"/>
  <c r="BN279" i="5"/>
  <c r="AX279" i="5"/>
  <c r="AH279" i="5"/>
  <c r="T279" i="5"/>
  <c r="AT279" i="5"/>
  <c r="BL279" i="5"/>
  <c r="DN283" i="5"/>
  <c r="EF283" i="5"/>
  <c r="DP284" i="5"/>
  <c r="EJ284" i="5"/>
  <c r="DD286" i="5"/>
  <c r="DX286" i="5"/>
  <c r="AH288" i="5"/>
  <c r="BB288" i="5"/>
  <c r="EN288" i="5"/>
  <c r="DX288" i="5"/>
  <c r="DH288" i="5"/>
  <c r="EL288" i="5"/>
  <c r="DV288" i="5"/>
  <c r="DF288" i="5"/>
  <c r="DZ288" i="5"/>
  <c r="N289" i="5"/>
  <c r="AF289" i="5"/>
  <c r="BD289" i="5"/>
  <c r="DD289" i="5"/>
  <c r="DX289" i="5"/>
  <c r="DJ290" i="5"/>
  <c r="ED290" i="5"/>
  <c r="DP291" i="5"/>
  <c r="EL291" i="5"/>
  <c r="EL292" i="5"/>
  <c r="DV292" i="5"/>
  <c r="DF292" i="5"/>
  <c r="EJ292" i="5"/>
  <c r="DT292" i="5"/>
  <c r="DD292" i="5"/>
  <c r="EF292" i="5"/>
  <c r="DP292" i="5"/>
  <c r="EB292" i="5"/>
  <c r="DP293" i="5"/>
  <c r="EL293" i="5"/>
  <c r="EL294" i="5"/>
  <c r="DV294" i="5"/>
  <c r="DF294" i="5"/>
  <c r="EJ294" i="5"/>
  <c r="DT294" i="5"/>
  <c r="DD294" i="5"/>
  <c r="EF294" i="5"/>
  <c r="DP294" i="5"/>
  <c r="EB294" i="5"/>
  <c r="DR295" i="5"/>
  <c r="DL296" i="5"/>
  <c r="ER296" i="5"/>
  <c r="N299" i="5"/>
  <c r="BD299" i="5"/>
  <c r="AR245" i="5"/>
  <c r="Z255" i="5"/>
  <c r="AP255" i="5"/>
  <c r="BF255" i="5"/>
  <c r="Z257" i="5"/>
  <c r="AP257" i="5"/>
  <c r="BF257" i="5"/>
  <c r="DR260" i="5"/>
  <c r="DP263" i="5"/>
  <c r="EF263" i="5"/>
  <c r="DD265" i="5"/>
  <c r="DT265" i="5"/>
  <c r="EJ265" i="5"/>
  <c r="DL266" i="5"/>
  <c r="EB266" i="5"/>
  <c r="ER266" i="5"/>
  <c r="Z267" i="5"/>
  <c r="AP267" i="5"/>
  <c r="BF267" i="5"/>
  <c r="DD267" i="5"/>
  <c r="DT267" i="5"/>
  <c r="EJ267" i="5"/>
  <c r="DL268" i="5"/>
  <c r="EB268" i="5"/>
  <c r="ER268" i="5"/>
  <c r="DP270" i="5"/>
  <c r="EF270" i="5"/>
  <c r="DR272" i="5"/>
  <c r="R273" i="5"/>
  <c r="AF273" i="5"/>
  <c r="AZ273" i="5"/>
  <c r="BR273" i="5"/>
  <c r="DR273" i="5"/>
  <c r="V274" i="5"/>
  <c r="AL274" i="5"/>
  <c r="BD274" i="5"/>
  <c r="DF274" i="5"/>
  <c r="DX274" i="5"/>
  <c r="EP274" i="5"/>
  <c r="AB275" i="5"/>
  <c r="AR275" i="5"/>
  <c r="P276" i="5"/>
  <c r="AF276" i="5"/>
  <c r="AX276" i="5"/>
  <c r="BP276" i="5"/>
  <c r="DD277" i="5"/>
  <c r="DV277" i="5"/>
  <c r="EN277" i="5"/>
  <c r="Z278" i="5"/>
  <c r="AR278" i="5"/>
  <c r="N279" i="5"/>
  <c r="AD279" i="5"/>
  <c r="AV279" i="5"/>
  <c r="BP279" i="5"/>
  <c r="EJ280" i="5"/>
  <c r="DT280" i="5"/>
  <c r="DD280" i="5"/>
  <c r="DV280" i="5"/>
  <c r="EN280" i="5"/>
  <c r="BN281" i="5"/>
  <c r="AX281" i="5"/>
  <c r="AJ281" i="5"/>
  <c r="T281" i="5"/>
  <c r="BH281" i="5"/>
  <c r="DP283" i="5"/>
  <c r="EH283" i="5"/>
  <c r="DR284" i="5"/>
  <c r="EP284" i="5"/>
  <c r="DF286" i="5"/>
  <c r="ED286" i="5"/>
  <c r="N288" i="5"/>
  <c r="AJ288" i="5"/>
  <c r="BD288" i="5"/>
  <c r="DD288" i="5"/>
  <c r="EB288" i="5"/>
  <c r="P289" i="5"/>
  <c r="AH289" i="5"/>
  <c r="BF289" i="5"/>
  <c r="DF289" i="5"/>
  <c r="DZ289" i="5"/>
  <c r="DL290" i="5"/>
  <c r="EF290" i="5"/>
  <c r="DR291" i="5"/>
  <c r="EP291" i="5"/>
  <c r="DH292" i="5"/>
  <c r="ED292" i="5"/>
  <c r="DR293" i="5"/>
  <c r="EP293" i="5"/>
  <c r="DH294" i="5"/>
  <c r="ED294" i="5"/>
  <c r="DT295" i="5"/>
  <c r="DN296" i="5"/>
  <c r="R299" i="5"/>
  <c r="BH299" i="5"/>
  <c r="AB255" i="5"/>
  <c r="AR255" i="5"/>
  <c r="AB257" i="5"/>
  <c r="AR257" i="5"/>
  <c r="DR263" i="5"/>
  <c r="DF265" i="5"/>
  <c r="DV265" i="5"/>
  <c r="DN266" i="5"/>
  <c r="ED266" i="5"/>
  <c r="AB267" i="5"/>
  <c r="AR267" i="5"/>
  <c r="DF267" i="5"/>
  <c r="DV267" i="5"/>
  <c r="DN268" i="5"/>
  <c r="ED268" i="5"/>
  <c r="DR270" i="5"/>
  <c r="T273" i="5"/>
  <c r="AJ273" i="5"/>
  <c r="BB273" i="5"/>
  <c r="ER273" i="5"/>
  <c r="EB273" i="5"/>
  <c r="DL273" i="5"/>
  <c r="DT273" i="5"/>
  <c r="EL273" i="5"/>
  <c r="X274" i="5"/>
  <c r="AN274" i="5"/>
  <c r="DH274" i="5"/>
  <c r="DZ274" i="5"/>
  <c r="ER274" i="5"/>
  <c r="BN275" i="5"/>
  <c r="AX275" i="5"/>
  <c r="AH275" i="5"/>
  <c r="T275" i="5"/>
  <c r="AT275" i="5"/>
  <c r="BL275" i="5"/>
  <c r="R276" i="5"/>
  <c r="AH276" i="5"/>
  <c r="AZ276" i="5"/>
  <c r="BR276" i="5"/>
  <c r="DF277" i="5"/>
  <c r="DX277" i="5"/>
  <c r="EP277" i="5"/>
  <c r="BF278" i="5"/>
  <c r="AP278" i="5"/>
  <c r="AB278" i="5"/>
  <c r="AT278" i="5"/>
  <c r="BL278" i="5"/>
  <c r="P279" i="5"/>
  <c r="AF279" i="5"/>
  <c r="AZ279" i="5"/>
  <c r="BR279" i="5"/>
  <c r="DR283" i="5"/>
  <c r="DT284" i="5"/>
  <c r="DH286" i="5"/>
  <c r="EF286" i="5"/>
  <c r="T288" i="5"/>
  <c r="AL288" i="5"/>
  <c r="BF288" i="5"/>
  <c r="DJ288" i="5"/>
  <c r="ED288" i="5"/>
  <c r="R289" i="5"/>
  <c r="AN289" i="5"/>
  <c r="BH289" i="5"/>
  <c r="DH289" i="5"/>
  <c r="EF289" i="5"/>
  <c r="DN290" i="5"/>
  <c r="EH290" i="5"/>
  <c r="DJ292" i="5"/>
  <c r="EH292" i="5"/>
  <c r="DJ294" i="5"/>
  <c r="EH294" i="5"/>
  <c r="DR296" i="5"/>
  <c r="Z299" i="5"/>
  <c r="ER283" i="5"/>
  <c r="EB283" i="5"/>
  <c r="DL283" i="5"/>
  <c r="DT283" i="5"/>
  <c r="EL283" i="5"/>
  <c r="EN284" i="5"/>
  <c r="DX284" i="5"/>
  <c r="DH284" i="5"/>
  <c r="EL284" i="5"/>
  <c r="DV284" i="5"/>
  <c r="DF284" i="5"/>
  <c r="DZ284" i="5"/>
  <c r="T289" i="5"/>
  <c r="AP289" i="5"/>
  <c r="BJ289" i="5"/>
  <c r="DP290" i="5"/>
  <c r="EN290" i="5"/>
  <c r="BP299" i="5"/>
  <c r="AZ299" i="5"/>
  <c r="AJ299" i="5"/>
  <c r="V299" i="5"/>
  <c r="BN299" i="5"/>
  <c r="AX299" i="5"/>
  <c r="AH299" i="5"/>
  <c r="T299" i="5"/>
  <c r="BJ299" i="5"/>
  <c r="AT299" i="5"/>
  <c r="AD299" i="5"/>
  <c r="P299" i="5"/>
  <c r="BF299" i="5"/>
  <c r="AP299" i="5"/>
  <c r="AB299" i="5"/>
  <c r="BR299" i="5"/>
  <c r="BB299" i="5"/>
  <c r="AL299" i="5"/>
  <c r="X299" i="5"/>
  <c r="BT299" i="5"/>
  <c r="DR266" i="5"/>
  <c r="DR268" i="5"/>
  <c r="X273" i="5"/>
  <c r="AN273" i="5"/>
  <c r="BF273" i="5"/>
  <c r="BF274" i="5"/>
  <c r="AP274" i="5"/>
  <c r="AB274" i="5"/>
  <c r="AT274" i="5"/>
  <c r="BL274" i="5"/>
  <c r="V276" i="5"/>
  <c r="AL276" i="5"/>
  <c r="BD276" i="5"/>
  <c r="DD283" i="5"/>
  <c r="DV283" i="5"/>
  <c r="EN283" i="5"/>
  <c r="DD284" i="5"/>
  <c r="EB284" i="5"/>
  <c r="Z289" i="5"/>
  <c r="AR289" i="5"/>
  <c r="BL289" i="5"/>
  <c r="DR290" i="5"/>
  <c r="EP290" i="5"/>
  <c r="ED291" i="5"/>
  <c r="DN291" i="5"/>
  <c r="ER291" i="5"/>
  <c r="EB291" i="5"/>
  <c r="DL291" i="5"/>
  <c r="EN291" i="5"/>
  <c r="DX291" i="5"/>
  <c r="DH291" i="5"/>
  <c r="DZ291" i="5"/>
  <c r="EP292" i="5"/>
  <c r="ED293" i="5"/>
  <c r="DN293" i="5"/>
  <c r="ER293" i="5"/>
  <c r="EB293" i="5"/>
  <c r="DL293" i="5"/>
  <c r="EN293" i="5"/>
  <c r="DX293" i="5"/>
  <c r="DH293" i="5"/>
  <c r="DZ293" i="5"/>
  <c r="DN294" i="5"/>
  <c r="EP294" i="5"/>
  <c r="ED295" i="5"/>
  <c r="DN295" i="5"/>
  <c r="ER295" i="5"/>
  <c r="EB295" i="5"/>
  <c r="DL295" i="5"/>
  <c r="EN295" i="5"/>
  <c r="DX295" i="5"/>
  <c r="DH295" i="5"/>
  <c r="EF295" i="5"/>
  <c r="DP295" i="5"/>
  <c r="EH295" i="5"/>
  <c r="EB296" i="5"/>
  <c r="AF299" i="5"/>
  <c r="X301" i="5"/>
  <c r="AL301" i="5"/>
  <c r="BB301" i="5"/>
  <c r="BR301" i="5"/>
  <c r="X303" i="5"/>
  <c r="AL303" i="5"/>
  <c r="BB303" i="5"/>
  <c r="BR303" i="5"/>
  <c r="N307" i="5"/>
  <c r="AJ307" i="5"/>
  <c r="BD307" i="5"/>
  <c r="V308" i="5"/>
  <c r="AR308" i="5"/>
  <c r="T310" i="5"/>
  <c r="AL310" i="5"/>
  <c r="BJ310" i="5"/>
  <c r="BN311" i="5"/>
  <c r="AX311" i="5"/>
  <c r="AH311" i="5"/>
  <c r="T311" i="5"/>
  <c r="BL311" i="5"/>
  <c r="AV311" i="5"/>
  <c r="AF311" i="5"/>
  <c r="R311" i="5"/>
  <c r="BT311" i="5"/>
  <c r="AZ311" i="5"/>
  <c r="V312" i="5"/>
  <c r="AT312" i="5"/>
  <c r="BR312" i="5"/>
  <c r="V313" i="5"/>
  <c r="AR313" i="5"/>
  <c r="BR313" i="5"/>
  <c r="T314" i="5"/>
  <c r="AR314" i="5"/>
  <c r="BP314" i="5"/>
  <c r="P307" i="5"/>
  <c r="AL307" i="5"/>
  <c r="BF308" i="5"/>
  <c r="AP308" i="5"/>
  <c r="Z308" i="5"/>
  <c r="BT308" i="5"/>
  <c r="BD308" i="5"/>
  <c r="AN308" i="5"/>
  <c r="X308" i="5"/>
  <c r="AT308" i="5"/>
  <c r="BN308" i="5"/>
  <c r="V310" i="5"/>
  <c r="AR310" i="5"/>
  <c r="AD311" i="5"/>
  <c r="BB311" i="5"/>
  <c r="X312" i="5"/>
  <c r="X313" i="5"/>
  <c r="V314" i="5"/>
  <c r="AT314" i="5"/>
  <c r="BR326" i="5"/>
  <c r="BB326" i="5"/>
  <c r="AL326" i="5"/>
  <c r="X326" i="5"/>
  <c r="BP326" i="5"/>
  <c r="AZ326" i="5"/>
  <c r="AJ326" i="5"/>
  <c r="V326" i="5"/>
  <c r="BN326" i="5"/>
  <c r="AX326" i="5"/>
  <c r="AH326" i="5"/>
  <c r="T326" i="5"/>
  <c r="BL326" i="5"/>
  <c r="AV326" i="5"/>
  <c r="AF326" i="5"/>
  <c r="R326" i="5"/>
  <c r="BJ326" i="5"/>
  <c r="AT326" i="5"/>
  <c r="AD326" i="5"/>
  <c r="P326" i="5"/>
  <c r="BF326" i="5"/>
  <c r="AP326" i="5"/>
  <c r="AB326" i="5"/>
  <c r="BT326" i="5"/>
  <c r="BD326" i="5"/>
  <c r="AN326" i="5"/>
  <c r="Z326" i="5"/>
  <c r="BF312" i="5"/>
  <c r="AP312" i="5"/>
  <c r="AB312" i="5"/>
  <c r="BT312" i="5"/>
  <c r="BD312" i="5"/>
  <c r="AN312" i="5"/>
  <c r="Z312" i="5"/>
  <c r="BL312" i="5"/>
  <c r="AV312" i="5"/>
  <c r="AF312" i="5"/>
  <c r="R312" i="5"/>
  <c r="AZ312" i="5"/>
  <c r="AR301" i="5"/>
  <c r="BH301" i="5"/>
  <c r="AR303" i="5"/>
  <c r="BH303" i="5"/>
  <c r="BN307" i="5"/>
  <c r="AX307" i="5"/>
  <c r="AH307" i="5"/>
  <c r="T307" i="5"/>
  <c r="BL307" i="5"/>
  <c r="AV307" i="5"/>
  <c r="AF307" i="5"/>
  <c r="R307" i="5"/>
  <c r="AP307" i="5"/>
  <c r="BJ307" i="5"/>
  <c r="BF310" i="5"/>
  <c r="AP310" i="5"/>
  <c r="AB310" i="5"/>
  <c r="BT310" i="5"/>
  <c r="BD310" i="5"/>
  <c r="AN310" i="5"/>
  <c r="Z310" i="5"/>
  <c r="AV310" i="5"/>
  <c r="BP310" i="5"/>
  <c r="AD312" i="5"/>
  <c r="BB312" i="5"/>
  <c r="BN313" i="5"/>
  <c r="AX313" i="5"/>
  <c r="AH313" i="5"/>
  <c r="T313" i="5"/>
  <c r="BL313" i="5"/>
  <c r="AV313" i="5"/>
  <c r="AF313" i="5"/>
  <c r="R313" i="5"/>
  <c r="BT313" i="5"/>
  <c r="BD313" i="5"/>
  <c r="AN313" i="5"/>
  <c r="Z313" i="5"/>
  <c r="BB313" i="5"/>
  <c r="BF314" i="5"/>
  <c r="AP314" i="5"/>
  <c r="AB314" i="5"/>
  <c r="BT314" i="5"/>
  <c r="BD314" i="5"/>
  <c r="AN314" i="5"/>
  <c r="Z314" i="5"/>
  <c r="BL314" i="5"/>
  <c r="AV314" i="5"/>
  <c r="AF314" i="5"/>
  <c r="R314" i="5"/>
  <c r="AZ314" i="5"/>
  <c r="BH326" i="5"/>
  <c r="X298" i="5"/>
  <c r="AL298" i="5"/>
  <c r="BB298" i="5"/>
  <c r="BR298" i="5"/>
  <c r="X300" i="5"/>
  <c r="AL300" i="5"/>
  <c r="BB300" i="5"/>
  <c r="BR300" i="5"/>
  <c r="P301" i="5"/>
  <c r="AD301" i="5"/>
  <c r="AT301" i="5"/>
  <c r="BJ301" i="5"/>
  <c r="X302" i="5"/>
  <c r="AL302" i="5"/>
  <c r="BB302" i="5"/>
  <c r="BR302" i="5"/>
  <c r="P303" i="5"/>
  <c r="AD303" i="5"/>
  <c r="AT303" i="5"/>
  <c r="BJ303" i="5"/>
  <c r="X307" i="5"/>
  <c r="AR307" i="5"/>
  <c r="BP307" i="5"/>
  <c r="N308" i="5"/>
  <c r="AF308" i="5"/>
  <c r="AZ308" i="5"/>
  <c r="BN309" i="5"/>
  <c r="AX309" i="5"/>
  <c r="AH309" i="5"/>
  <c r="T309" i="5"/>
  <c r="BL309" i="5"/>
  <c r="AV309" i="5"/>
  <c r="AF309" i="5"/>
  <c r="R309" i="5"/>
  <c r="AP309" i="5"/>
  <c r="BJ309" i="5"/>
  <c r="AD310" i="5"/>
  <c r="AX310" i="5"/>
  <c r="BR310" i="5"/>
  <c r="V311" i="5"/>
  <c r="AN311" i="5"/>
  <c r="BH311" i="5"/>
  <c r="AH312" i="5"/>
  <c r="BH312" i="5"/>
  <c r="AD313" i="5"/>
  <c r="BF313" i="5"/>
  <c r="AD314" i="5"/>
  <c r="BB314" i="5"/>
  <c r="BN315" i="5"/>
  <c r="AX315" i="5"/>
  <c r="AH315" i="5"/>
  <c r="T315" i="5"/>
  <c r="BL315" i="5"/>
  <c r="AV315" i="5"/>
  <c r="AF315" i="5"/>
  <c r="R315" i="5"/>
  <c r="BT315" i="5"/>
  <c r="BD315" i="5"/>
  <c r="AN315" i="5"/>
  <c r="Z315" i="5"/>
  <c r="BB315" i="5"/>
  <c r="BF316" i="5"/>
  <c r="AP316" i="5"/>
  <c r="AB316" i="5"/>
  <c r="BT316" i="5"/>
  <c r="BD316" i="5"/>
  <c r="AN316" i="5"/>
  <c r="Z316" i="5"/>
  <c r="BL316" i="5"/>
  <c r="AV316" i="5"/>
  <c r="AF316" i="5"/>
  <c r="R316" i="5"/>
  <c r="AZ316" i="5"/>
  <c r="BP317" i="5"/>
  <c r="AZ317" i="5"/>
  <c r="AJ317" i="5"/>
  <c r="V317" i="5"/>
  <c r="BN317" i="5"/>
  <c r="AX317" i="5"/>
  <c r="AH317" i="5"/>
  <c r="T317" i="5"/>
  <c r="BL317" i="5"/>
  <c r="AV317" i="5"/>
  <c r="AF317" i="5"/>
  <c r="R317" i="5"/>
  <c r="BT317" i="5"/>
  <c r="BD317" i="5"/>
  <c r="AN317" i="5"/>
  <c r="Z317" i="5"/>
  <c r="BH317" i="5"/>
  <c r="N310" i="5"/>
  <c r="AF310" i="5"/>
  <c r="AZ310" i="5"/>
  <c r="N312" i="5"/>
  <c r="AJ312" i="5"/>
  <c r="BJ312" i="5"/>
  <c r="AJ313" i="5"/>
  <c r="BH313" i="5"/>
  <c r="AH314" i="5"/>
  <c r="BH314" i="5"/>
  <c r="DP285" i="5"/>
  <c r="EF285" i="5"/>
  <c r="DP287" i="5"/>
  <c r="EF287" i="5"/>
  <c r="AB298" i="5"/>
  <c r="AP298" i="5"/>
  <c r="BF298" i="5"/>
  <c r="AB300" i="5"/>
  <c r="AP300" i="5"/>
  <c r="BF300" i="5"/>
  <c r="T301" i="5"/>
  <c r="AH301" i="5"/>
  <c r="AX301" i="5"/>
  <c r="BN301" i="5"/>
  <c r="AB302" i="5"/>
  <c r="AP302" i="5"/>
  <c r="BF302" i="5"/>
  <c r="T303" i="5"/>
  <c r="AH303" i="5"/>
  <c r="AX303" i="5"/>
  <c r="BN303" i="5"/>
  <c r="AB307" i="5"/>
  <c r="AZ307" i="5"/>
  <c r="BT307" i="5"/>
  <c r="R308" i="5"/>
  <c r="AJ308" i="5"/>
  <c r="BH308" i="5"/>
  <c r="P310" i="5"/>
  <c r="AH310" i="5"/>
  <c r="BB310" i="5"/>
  <c r="Z311" i="5"/>
  <c r="AR311" i="5"/>
  <c r="BP311" i="5"/>
  <c r="P312" i="5"/>
  <c r="AL312" i="5"/>
  <c r="BN312" i="5"/>
  <c r="N313" i="5"/>
  <c r="AL313" i="5"/>
  <c r="BJ313" i="5"/>
  <c r="N314" i="5"/>
  <c r="AJ314" i="5"/>
  <c r="BJ314" i="5"/>
  <c r="AJ315" i="5"/>
  <c r="BH315" i="5"/>
  <c r="AH316" i="5"/>
  <c r="BH316" i="5"/>
  <c r="AL317" i="5"/>
  <c r="BR317" i="5"/>
  <c r="DR285" i="5"/>
  <c r="DR287" i="5"/>
  <c r="AR298" i="5"/>
  <c r="AR300" i="5"/>
  <c r="V301" i="5"/>
  <c r="AJ301" i="5"/>
  <c r="AZ301" i="5"/>
  <c r="AR302" i="5"/>
  <c r="V303" i="5"/>
  <c r="AJ303" i="5"/>
  <c r="AZ303" i="5"/>
  <c r="AD307" i="5"/>
  <c r="BB307" i="5"/>
  <c r="T308" i="5"/>
  <c r="AL308" i="5"/>
  <c r="BJ308" i="5"/>
  <c r="R310" i="5"/>
  <c r="AJ310" i="5"/>
  <c r="BH310" i="5"/>
  <c r="AB311" i="5"/>
  <c r="AT311" i="5"/>
  <c r="BR311" i="5"/>
  <c r="T312" i="5"/>
  <c r="AR312" i="5"/>
  <c r="BP312" i="5"/>
  <c r="P313" i="5"/>
  <c r="AP313" i="5"/>
  <c r="BP313" i="5"/>
  <c r="P314" i="5"/>
  <c r="AL314" i="5"/>
  <c r="BN314" i="5"/>
  <c r="N315" i="5"/>
  <c r="AL315" i="5"/>
  <c r="BJ315" i="5"/>
  <c r="N316" i="5"/>
  <c r="AJ316" i="5"/>
  <c r="BJ316" i="5"/>
  <c r="AP317" i="5"/>
  <c r="BP319" i="5"/>
  <c r="AZ319" i="5"/>
  <c r="AJ319" i="5"/>
  <c r="V319" i="5"/>
  <c r="BN319" i="5"/>
  <c r="AX319" i="5"/>
  <c r="AH319" i="5"/>
  <c r="T319" i="5"/>
  <c r="BL319" i="5"/>
  <c r="AV319" i="5"/>
  <c r="AF319" i="5"/>
  <c r="R319" i="5"/>
  <c r="BT319" i="5"/>
  <c r="BD319" i="5"/>
  <c r="AN319" i="5"/>
  <c r="Z319" i="5"/>
  <c r="BH319" i="5"/>
  <c r="AR332" i="5"/>
  <c r="BH332" i="5"/>
  <c r="BN335" i="5"/>
  <c r="AX335" i="5"/>
  <c r="AH335" i="5"/>
  <c r="T335" i="5"/>
  <c r="AT335" i="5"/>
  <c r="BL335" i="5"/>
  <c r="BF336" i="5"/>
  <c r="AP336" i="5"/>
  <c r="AB336" i="5"/>
  <c r="AT336" i="5"/>
  <c r="BL336" i="5"/>
  <c r="BF342" i="5"/>
  <c r="AP342" i="5"/>
  <c r="AB342" i="5"/>
  <c r="BT342" i="5"/>
  <c r="BD342" i="5"/>
  <c r="BN342" i="5"/>
  <c r="AX342" i="5"/>
  <c r="AH342" i="5"/>
  <c r="T342" i="5"/>
  <c r="AV342" i="5"/>
  <c r="X343" i="5"/>
  <c r="AT343" i="5"/>
  <c r="BT343" i="5"/>
  <c r="X345" i="5"/>
  <c r="BB345" i="5"/>
  <c r="T350" i="5"/>
  <c r="AX350" i="5"/>
  <c r="EF350" i="5"/>
  <c r="DP350" i="5"/>
  <c r="ED350" i="5"/>
  <c r="DN350" i="5"/>
  <c r="ER350" i="5"/>
  <c r="EB350" i="5"/>
  <c r="DL350" i="5"/>
  <c r="EN350" i="5"/>
  <c r="DX350" i="5"/>
  <c r="DJ350" i="5"/>
  <c r="EP350" i="5"/>
  <c r="EH356" i="5"/>
  <c r="DR356" i="5"/>
  <c r="DD356" i="5"/>
  <c r="EN356" i="5"/>
  <c r="DV356" i="5"/>
  <c r="DF356" i="5"/>
  <c r="EL356" i="5"/>
  <c r="DT356" i="5"/>
  <c r="EJ356" i="5"/>
  <c r="DP356" i="5"/>
  <c r="EF356" i="5"/>
  <c r="DN356" i="5"/>
  <c r="ED356" i="5"/>
  <c r="DL356" i="5"/>
  <c r="BL357" i="5"/>
  <c r="AV357" i="5"/>
  <c r="AF357" i="5"/>
  <c r="R357" i="5"/>
  <c r="BH357" i="5"/>
  <c r="AP357" i="5"/>
  <c r="Z357" i="5"/>
  <c r="BF357" i="5"/>
  <c r="AN357" i="5"/>
  <c r="X357" i="5"/>
  <c r="BD357" i="5"/>
  <c r="AL357" i="5"/>
  <c r="V357" i="5"/>
  <c r="BT357" i="5"/>
  <c r="BB357" i="5"/>
  <c r="AJ357" i="5"/>
  <c r="T357" i="5"/>
  <c r="BR357" i="5"/>
  <c r="AZ357" i="5"/>
  <c r="AH357" i="5"/>
  <c r="P357" i="5"/>
  <c r="EN357" i="5"/>
  <c r="DX357" i="5"/>
  <c r="DJ357" i="5"/>
  <c r="ER357" i="5"/>
  <c r="DZ357" i="5"/>
  <c r="DH357" i="5"/>
  <c r="EP357" i="5"/>
  <c r="DV357" i="5"/>
  <c r="DF357" i="5"/>
  <c r="EL357" i="5"/>
  <c r="DT357" i="5"/>
  <c r="DD357" i="5"/>
  <c r="EJ357" i="5"/>
  <c r="DR357" i="5"/>
  <c r="EH357" i="5"/>
  <c r="DP357" i="5"/>
  <c r="R318" i="5"/>
  <c r="AF318" i="5"/>
  <c r="AV318" i="5"/>
  <c r="BL318" i="5"/>
  <c r="AL329" i="5"/>
  <c r="BB329" i="5"/>
  <c r="BR329" i="5"/>
  <c r="X331" i="5"/>
  <c r="AL331" i="5"/>
  <c r="BB331" i="5"/>
  <c r="BR331" i="5"/>
  <c r="P332" i="5"/>
  <c r="AD332" i="5"/>
  <c r="AT332" i="5"/>
  <c r="BJ332" i="5"/>
  <c r="X333" i="5"/>
  <c r="AL333" i="5"/>
  <c r="BB333" i="5"/>
  <c r="BR333" i="5"/>
  <c r="N335" i="5"/>
  <c r="AD335" i="5"/>
  <c r="AV335" i="5"/>
  <c r="BP335" i="5"/>
  <c r="N336" i="5"/>
  <c r="AD336" i="5"/>
  <c r="AV336" i="5"/>
  <c r="BN336" i="5"/>
  <c r="BN337" i="5"/>
  <c r="AX337" i="5"/>
  <c r="AH337" i="5"/>
  <c r="T337" i="5"/>
  <c r="AT337" i="5"/>
  <c r="BL337" i="5"/>
  <c r="BF338" i="5"/>
  <c r="AP338" i="5"/>
  <c r="AB338" i="5"/>
  <c r="AT338" i="5"/>
  <c r="BL338" i="5"/>
  <c r="BN339" i="5"/>
  <c r="AX339" i="5"/>
  <c r="AH339" i="5"/>
  <c r="T339" i="5"/>
  <c r="BF339" i="5"/>
  <c r="AP339" i="5"/>
  <c r="AB339" i="5"/>
  <c r="AV339" i="5"/>
  <c r="BR339" i="5"/>
  <c r="X341" i="5"/>
  <c r="AR341" i="5"/>
  <c r="AD342" i="5"/>
  <c r="AZ342" i="5"/>
  <c r="Z343" i="5"/>
  <c r="Z345" i="5"/>
  <c r="V347" i="5"/>
  <c r="AZ347" i="5"/>
  <c r="BF348" i="5"/>
  <c r="AP348" i="5"/>
  <c r="AB348" i="5"/>
  <c r="BT348" i="5"/>
  <c r="BD348" i="5"/>
  <c r="AN348" i="5"/>
  <c r="Z348" i="5"/>
  <c r="BR348" i="5"/>
  <c r="BB348" i="5"/>
  <c r="AL348" i="5"/>
  <c r="X348" i="5"/>
  <c r="BN348" i="5"/>
  <c r="AX348" i="5"/>
  <c r="AH348" i="5"/>
  <c r="T348" i="5"/>
  <c r="BH348" i="5"/>
  <c r="AB350" i="5"/>
  <c r="DR350" i="5"/>
  <c r="DX356" i="5"/>
  <c r="AD357" i="5"/>
  <c r="DL357" i="5"/>
  <c r="ED361" i="5"/>
  <c r="DN361" i="5"/>
  <c r="EH361" i="5"/>
  <c r="DP361" i="5"/>
  <c r="EB361" i="5"/>
  <c r="DJ361" i="5"/>
  <c r="DZ361" i="5"/>
  <c r="DH361" i="5"/>
  <c r="ER361" i="5"/>
  <c r="DX361" i="5"/>
  <c r="DF361" i="5"/>
  <c r="EP361" i="5"/>
  <c r="DV361" i="5"/>
  <c r="DD361" i="5"/>
  <c r="EN361" i="5"/>
  <c r="DT361" i="5"/>
  <c r="BN343" i="5"/>
  <c r="AX343" i="5"/>
  <c r="AH343" i="5"/>
  <c r="T343" i="5"/>
  <c r="BL343" i="5"/>
  <c r="AV343" i="5"/>
  <c r="AF343" i="5"/>
  <c r="R343" i="5"/>
  <c r="BF343" i="5"/>
  <c r="AP343" i="5"/>
  <c r="AB343" i="5"/>
  <c r="BB343" i="5"/>
  <c r="BN345" i="5"/>
  <c r="AX345" i="5"/>
  <c r="AH345" i="5"/>
  <c r="T345" i="5"/>
  <c r="BL345" i="5"/>
  <c r="AV345" i="5"/>
  <c r="AF345" i="5"/>
  <c r="R345" i="5"/>
  <c r="BJ345" i="5"/>
  <c r="AT345" i="5"/>
  <c r="AD345" i="5"/>
  <c r="P345" i="5"/>
  <c r="BF345" i="5"/>
  <c r="AP345" i="5"/>
  <c r="AB345" i="5"/>
  <c r="BH345" i="5"/>
  <c r="BT350" i="5"/>
  <c r="BD350" i="5"/>
  <c r="AN350" i="5"/>
  <c r="Z350" i="5"/>
  <c r="BR350" i="5"/>
  <c r="BB350" i="5"/>
  <c r="AL350" i="5"/>
  <c r="X350" i="5"/>
  <c r="BP350" i="5"/>
  <c r="AZ350" i="5"/>
  <c r="AJ350" i="5"/>
  <c r="V350" i="5"/>
  <c r="BL350" i="5"/>
  <c r="AV350" i="5"/>
  <c r="AF350" i="5"/>
  <c r="R350" i="5"/>
  <c r="BH350" i="5"/>
  <c r="EJ365" i="5"/>
  <c r="DT365" i="5"/>
  <c r="DF365" i="5"/>
  <c r="EP365" i="5"/>
  <c r="DX365" i="5"/>
  <c r="DH365" i="5"/>
  <c r="EH365" i="5"/>
  <c r="DN365" i="5"/>
  <c r="DZ365" i="5"/>
  <c r="DD365" i="5"/>
  <c r="EF365" i="5"/>
  <c r="DJ365" i="5"/>
  <c r="ED365" i="5"/>
  <c r="EB365" i="5"/>
  <c r="DV365" i="5"/>
  <c r="DR365" i="5"/>
  <c r="BN341" i="5"/>
  <c r="AX341" i="5"/>
  <c r="AH341" i="5"/>
  <c r="T341" i="5"/>
  <c r="BF341" i="5"/>
  <c r="AP341" i="5"/>
  <c r="AB341" i="5"/>
  <c r="AV341" i="5"/>
  <c r="BR341" i="5"/>
  <c r="P342" i="5"/>
  <c r="AJ342" i="5"/>
  <c r="BH342" i="5"/>
  <c r="AD343" i="5"/>
  <c r="BD343" i="5"/>
  <c r="BF344" i="5"/>
  <c r="AP344" i="5"/>
  <c r="AB344" i="5"/>
  <c r="BT344" i="5"/>
  <c r="BD344" i="5"/>
  <c r="AN344" i="5"/>
  <c r="Z344" i="5"/>
  <c r="BR344" i="5"/>
  <c r="BN344" i="5"/>
  <c r="AX344" i="5"/>
  <c r="AH344" i="5"/>
  <c r="T344" i="5"/>
  <c r="AZ344" i="5"/>
  <c r="AJ345" i="5"/>
  <c r="BP345" i="5"/>
  <c r="Z347" i="5"/>
  <c r="AF348" i="5"/>
  <c r="BL348" i="5"/>
  <c r="AD350" i="5"/>
  <c r="BJ350" i="5"/>
  <c r="DV350" i="5"/>
  <c r="EB356" i="5"/>
  <c r="AT357" i="5"/>
  <c r="EB357" i="5"/>
  <c r="DR361" i="5"/>
  <c r="DL365" i="5"/>
  <c r="AR331" i="5"/>
  <c r="BH331" i="5"/>
  <c r="V332" i="5"/>
  <c r="AJ332" i="5"/>
  <c r="AZ332" i="5"/>
  <c r="BP332" i="5"/>
  <c r="AR333" i="5"/>
  <c r="BH333" i="5"/>
  <c r="V335" i="5"/>
  <c r="AL335" i="5"/>
  <c r="BD335" i="5"/>
  <c r="T336" i="5"/>
  <c r="AJ336" i="5"/>
  <c r="BB336" i="5"/>
  <c r="BT336" i="5"/>
  <c r="R342" i="5"/>
  <c r="AL342" i="5"/>
  <c r="BJ342" i="5"/>
  <c r="AJ343" i="5"/>
  <c r="BH343" i="5"/>
  <c r="AL345" i="5"/>
  <c r="BR345" i="5"/>
  <c r="BN347" i="5"/>
  <c r="AX347" i="5"/>
  <c r="AH347" i="5"/>
  <c r="T347" i="5"/>
  <c r="BL347" i="5"/>
  <c r="AV347" i="5"/>
  <c r="AF347" i="5"/>
  <c r="R347" i="5"/>
  <c r="BJ347" i="5"/>
  <c r="AT347" i="5"/>
  <c r="AD347" i="5"/>
  <c r="P347" i="5"/>
  <c r="BF347" i="5"/>
  <c r="AP347" i="5"/>
  <c r="AB347" i="5"/>
  <c r="BH347" i="5"/>
  <c r="AH350" i="5"/>
  <c r="BN350" i="5"/>
  <c r="DZ350" i="5"/>
  <c r="EP356" i="5"/>
  <c r="AX357" i="5"/>
  <c r="ED357" i="5"/>
  <c r="EF361" i="5"/>
  <c r="DP365" i="5"/>
  <c r="Z318" i="5"/>
  <c r="AN318" i="5"/>
  <c r="BD318" i="5"/>
  <c r="BT318" i="5"/>
  <c r="P329" i="5"/>
  <c r="AD329" i="5"/>
  <c r="AT329" i="5"/>
  <c r="BJ329" i="5"/>
  <c r="AL330" i="5"/>
  <c r="BB330" i="5"/>
  <c r="BR330" i="5"/>
  <c r="P331" i="5"/>
  <c r="AD331" i="5"/>
  <c r="AT331" i="5"/>
  <c r="BJ331" i="5"/>
  <c r="X332" i="5"/>
  <c r="AL332" i="5"/>
  <c r="BB332" i="5"/>
  <c r="BR332" i="5"/>
  <c r="P333" i="5"/>
  <c r="AD333" i="5"/>
  <c r="AT333" i="5"/>
  <c r="BJ333" i="5"/>
  <c r="X334" i="5"/>
  <c r="AN334" i="5"/>
  <c r="BH334" i="5"/>
  <c r="X335" i="5"/>
  <c r="AN335" i="5"/>
  <c r="BF335" i="5"/>
  <c r="V336" i="5"/>
  <c r="AL336" i="5"/>
  <c r="BD336" i="5"/>
  <c r="V337" i="5"/>
  <c r="AL337" i="5"/>
  <c r="BD337" i="5"/>
  <c r="T338" i="5"/>
  <c r="AJ338" i="5"/>
  <c r="BB338" i="5"/>
  <c r="BT338" i="5"/>
  <c r="R339" i="5"/>
  <c r="AL339" i="5"/>
  <c r="BH339" i="5"/>
  <c r="N341" i="5"/>
  <c r="AF341" i="5"/>
  <c r="BB341" i="5"/>
  <c r="V342" i="5"/>
  <c r="AN342" i="5"/>
  <c r="BL342" i="5"/>
  <c r="N343" i="5"/>
  <c r="AL343" i="5"/>
  <c r="BJ343" i="5"/>
  <c r="AF344" i="5"/>
  <c r="BH344" i="5"/>
  <c r="AN345" i="5"/>
  <c r="BT345" i="5"/>
  <c r="AJ347" i="5"/>
  <c r="BP347" i="5"/>
  <c r="N348" i="5"/>
  <c r="AR348" i="5"/>
  <c r="AP350" i="5"/>
  <c r="DD350" i="5"/>
  <c r="EH350" i="5"/>
  <c r="ER356" i="5"/>
  <c r="BJ357" i="5"/>
  <c r="EF357" i="5"/>
  <c r="EJ361" i="5"/>
  <c r="EL365" i="5"/>
  <c r="AB318" i="5"/>
  <c r="AP318" i="5"/>
  <c r="BF318" i="5"/>
  <c r="AR325" i="5"/>
  <c r="R329" i="5"/>
  <c r="AF329" i="5"/>
  <c r="AV329" i="5"/>
  <c r="X330" i="5"/>
  <c r="AN330" i="5"/>
  <c r="BD330" i="5"/>
  <c r="R331" i="5"/>
  <c r="AF331" i="5"/>
  <c r="AV331" i="5"/>
  <c r="BL331" i="5"/>
  <c r="Z332" i="5"/>
  <c r="AN332" i="5"/>
  <c r="BD332" i="5"/>
  <c r="BT332" i="5"/>
  <c r="R333" i="5"/>
  <c r="AF333" i="5"/>
  <c r="AV333" i="5"/>
  <c r="BL333" i="5"/>
  <c r="Z334" i="5"/>
  <c r="AR334" i="5"/>
  <c r="Z335" i="5"/>
  <c r="AP335" i="5"/>
  <c r="BH335" i="5"/>
  <c r="X336" i="5"/>
  <c r="AN336" i="5"/>
  <c r="BH336" i="5"/>
  <c r="X337" i="5"/>
  <c r="AN337" i="5"/>
  <c r="BF337" i="5"/>
  <c r="V338" i="5"/>
  <c r="AL338" i="5"/>
  <c r="BD338" i="5"/>
  <c r="V339" i="5"/>
  <c r="AN339" i="5"/>
  <c r="BJ339" i="5"/>
  <c r="BF340" i="5"/>
  <c r="AP340" i="5"/>
  <c r="AB340" i="5"/>
  <c r="BN340" i="5"/>
  <c r="AX340" i="5"/>
  <c r="AH340" i="5"/>
  <c r="T340" i="5"/>
  <c r="AV340" i="5"/>
  <c r="BR340" i="5"/>
  <c r="P341" i="5"/>
  <c r="AJ341" i="5"/>
  <c r="BD341" i="5"/>
  <c r="X342" i="5"/>
  <c r="AR342" i="5"/>
  <c r="BP342" i="5"/>
  <c r="P343" i="5"/>
  <c r="AN343" i="5"/>
  <c r="BP343" i="5"/>
  <c r="N344" i="5"/>
  <c r="AJ344" i="5"/>
  <c r="BJ344" i="5"/>
  <c r="N345" i="5"/>
  <c r="AR345" i="5"/>
  <c r="V346" i="5"/>
  <c r="AL347" i="5"/>
  <c r="BR347" i="5"/>
  <c r="P348" i="5"/>
  <c r="AT348" i="5"/>
  <c r="BN349" i="5"/>
  <c r="AX349" i="5"/>
  <c r="AH349" i="5"/>
  <c r="T349" i="5"/>
  <c r="BL349" i="5"/>
  <c r="AV349" i="5"/>
  <c r="AF349" i="5"/>
  <c r="R349" i="5"/>
  <c r="BJ349" i="5"/>
  <c r="AT349" i="5"/>
  <c r="AD349" i="5"/>
  <c r="P349" i="5"/>
  <c r="BF349" i="5"/>
  <c r="AP349" i="5"/>
  <c r="AB349" i="5"/>
  <c r="BH349" i="5"/>
  <c r="N350" i="5"/>
  <c r="AR350" i="5"/>
  <c r="DF350" i="5"/>
  <c r="EJ350" i="5"/>
  <c r="DH356" i="5"/>
  <c r="N357" i="5"/>
  <c r="BN357" i="5"/>
  <c r="EL361" i="5"/>
  <c r="EN365" i="5"/>
  <c r="AR318" i="5"/>
  <c r="T331" i="5"/>
  <c r="AH331" i="5"/>
  <c r="AX331" i="5"/>
  <c r="AB332" i="5"/>
  <c r="AP332" i="5"/>
  <c r="T333" i="5"/>
  <c r="AH333" i="5"/>
  <c r="AX333" i="5"/>
  <c r="BF334" i="5"/>
  <c r="AP334" i="5"/>
  <c r="AB334" i="5"/>
  <c r="AT334" i="5"/>
  <c r="BL334" i="5"/>
  <c r="AB335" i="5"/>
  <c r="AR335" i="5"/>
  <c r="BJ335" i="5"/>
  <c r="Z336" i="5"/>
  <c r="AR336" i="5"/>
  <c r="BJ336" i="5"/>
  <c r="Z337" i="5"/>
  <c r="AP337" i="5"/>
  <c r="BH337" i="5"/>
  <c r="X338" i="5"/>
  <c r="AN338" i="5"/>
  <c r="BH338" i="5"/>
  <c r="X339" i="5"/>
  <c r="AR339" i="5"/>
  <c r="BL339" i="5"/>
  <c r="R341" i="5"/>
  <c r="AL341" i="5"/>
  <c r="BH341" i="5"/>
  <c r="Z342" i="5"/>
  <c r="AT342" i="5"/>
  <c r="BR342" i="5"/>
  <c r="V343" i="5"/>
  <c r="AR343" i="5"/>
  <c r="BR343" i="5"/>
  <c r="P344" i="5"/>
  <c r="AL344" i="5"/>
  <c r="BL344" i="5"/>
  <c r="V345" i="5"/>
  <c r="AZ345" i="5"/>
  <c r="BF346" i="5"/>
  <c r="AP346" i="5"/>
  <c r="AB346" i="5"/>
  <c r="BT346" i="5"/>
  <c r="BD346" i="5"/>
  <c r="AN346" i="5"/>
  <c r="Z346" i="5"/>
  <c r="BR346" i="5"/>
  <c r="BB346" i="5"/>
  <c r="AL346" i="5"/>
  <c r="X346" i="5"/>
  <c r="BN346" i="5"/>
  <c r="AX346" i="5"/>
  <c r="AH346" i="5"/>
  <c r="T346" i="5"/>
  <c r="BH346" i="5"/>
  <c r="AN347" i="5"/>
  <c r="BT347" i="5"/>
  <c r="R348" i="5"/>
  <c r="AV348" i="5"/>
  <c r="P350" i="5"/>
  <c r="AT350" i="5"/>
  <c r="DH350" i="5"/>
  <c r="EL350" i="5"/>
  <c r="EL351" i="5"/>
  <c r="DV351" i="5"/>
  <c r="DH351" i="5"/>
  <c r="EJ351" i="5"/>
  <c r="DT351" i="5"/>
  <c r="DF351" i="5"/>
  <c r="EH351" i="5"/>
  <c r="DR351" i="5"/>
  <c r="DD351" i="5"/>
  <c r="ED351" i="5"/>
  <c r="DN351" i="5"/>
  <c r="EP351" i="5"/>
  <c r="BF356" i="5"/>
  <c r="AP356" i="5"/>
  <c r="AB356" i="5"/>
  <c r="BD356" i="5"/>
  <c r="AL356" i="5"/>
  <c r="V356" i="5"/>
  <c r="BT356" i="5"/>
  <c r="BB356" i="5"/>
  <c r="AJ356" i="5"/>
  <c r="T356" i="5"/>
  <c r="BR356" i="5"/>
  <c r="AZ356" i="5"/>
  <c r="AH356" i="5"/>
  <c r="R356" i="5"/>
  <c r="BP356" i="5"/>
  <c r="AX356" i="5"/>
  <c r="AF356" i="5"/>
  <c r="P356" i="5"/>
  <c r="BN356" i="5"/>
  <c r="AV356" i="5"/>
  <c r="AD356" i="5"/>
  <c r="N356" i="5"/>
  <c r="DJ356" i="5"/>
  <c r="AB357" i="5"/>
  <c r="BP357" i="5"/>
  <c r="ER365" i="5"/>
  <c r="X351" i="5"/>
  <c r="AL351" i="5"/>
  <c r="BB351" i="5"/>
  <c r="BR351" i="5"/>
  <c r="AR352" i="5"/>
  <c r="BH352" i="5"/>
  <c r="DF352" i="5"/>
  <c r="DT352" i="5"/>
  <c r="EJ352" i="5"/>
  <c r="X354" i="5"/>
  <c r="AN354" i="5"/>
  <c r="DF354" i="5"/>
  <c r="DX354" i="5"/>
  <c r="AB355" i="5"/>
  <c r="AR355" i="5"/>
  <c r="DJ355" i="5"/>
  <c r="DF359" i="5"/>
  <c r="BR361" i="5"/>
  <c r="BB361" i="5"/>
  <c r="AL361" i="5"/>
  <c r="X361" i="5"/>
  <c r="BP361" i="5"/>
  <c r="AX361" i="5"/>
  <c r="AF361" i="5"/>
  <c r="P361" i="5"/>
  <c r="AV361" i="5"/>
  <c r="BT361" i="5"/>
  <c r="DD362" i="5"/>
  <c r="V363" i="5"/>
  <c r="AP363" i="5"/>
  <c r="V371" i="5"/>
  <c r="DH371" i="5"/>
  <c r="X373" i="5"/>
  <c r="BP355" i="5"/>
  <c r="AZ355" i="5"/>
  <c r="AJ355" i="5"/>
  <c r="V355" i="5"/>
  <c r="AT355" i="5"/>
  <c r="BL355" i="5"/>
  <c r="ER355" i="5"/>
  <c r="EB355" i="5"/>
  <c r="DL355" i="5"/>
  <c r="ED355" i="5"/>
  <c r="BP377" i="5"/>
  <c r="AZ377" i="5"/>
  <c r="AJ377" i="5"/>
  <c r="V377" i="5"/>
  <c r="BL377" i="5"/>
  <c r="AV377" i="5"/>
  <c r="AF377" i="5"/>
  <c r="R377" i="5"/>
  <c r="BH377" i="5"/>
  <c r="AN377" i="5"/>
  <c r="T377" i="5"/>
  <c r="BD377" i="5"/>
  <c r="AH377" i="5"/>
  <c r="N377" i="5"/>
  <c r="BT377" i="5"/>
  <c r="AX377" i="5"/>
  <c r="AB377" i="5"/>
  <c r="AR377" i="5"/>
  <c r="BR377" i="5"/>
  <c r="AL377" i="5"/>
  <c r="BN377" i="5"/>
  <c r="AD377" i="5"/>
  <c r="BJ377" i="5"/>
  <c r="Z377" i="5"/>
  <c r="EL354" i="5"/>
  <c r="DV354" i="5"/>
  <c r="DH354" i="5"/>
  <c r="EB354" i="5"/>
  <c r="N355" i="5"/>
  <c r="AD355" i="5"/>
  <c r="AV355" i="5"/>
  <c r="BN355" i="5"/>
  <c r="DN355" i="5"/>
  <c r="EF355" i="5"/>
  <c r="EH359" i="5"/>
  <c r="DR359" i="5"/>
  <c r="DD359" i="5"/>
  <c r="ER359" i="5"/>
  <c r="DZ359" i="5"/>
  <c r="DJ359" i="5"/>
  <c r="ED359" i="5"/>
  <c r="EJ362" i="5"/>
  <c r="DT362" i="5"/>
  <c r="DF362" i="5"/>
  <c r="EF362" i="5"/>
  <c r="DN362" i="5"/>
  <c r="EP362" i="5"/>
  <c r="DX362" i="5"/>
  <c r="DH362" i="5"/>
  <c r="EH362" i="5"/>
  <c r="BR371" i="5"/>
  <c r="BB371" i="5"/>
  <c r="AL371" i="5"/>
  <c r="X371" i="5"/>
  <c r="BP371" i="5"/>
  <c r="AX371" i="5"/>
  <c r="AF371" i="5"/>
  <c r="P371" i="5"/>
  <c r="BL371" i="5"/>
  <c r="AR371" i="5"/>
  <c r="Z371" i="5"/>
  <c r="BD371" i="5"/>
  <c r="AH371" i="5"/>
  <c r="N371" i="5"/>
  <c r="BF371" i="5"/>
  <c r="ED371" i="5"/>
  <c r="DN371" i="5"/>
  <c r="EH371" i="5"/>
  <c r="DP371" i="5"/>
  <c r="EJ371" i="5"/>
  <c r="DL371" i="5"/>
  <c r="ER371" i="5"/>
  <c r="DX371" i="5"/>
  <c r="DF371" i="5"/>
  <c r="EN371" i="5"/>
  <c r="BP373" i="5"/>
  <c r="AZ373" i="5"/>
  <c r="AJ373" i="5"/>
  <c r="V373" i="5"/>
  <c r="BN373" i="5"/>
  <c r="AV373" i="5"/>
  <c r="AD373" i="5"/>
  <c r="N373" i="5"/>
  <c r="BF373" i="5"/>
  <c r="AL373" i="5"/>
  <c r="R373" i="5"/>
  <c r="BB373" i="5"/>
  <c r="AF373" i="5"/>
  <c r="BR373" i="5"/>
  <c r="AT373" i="5"/>
  <c r="AB373" i="5"/>
  <c r="BJ373" i="5"/>
  <c r="BT392" i="5"/>
  <c r="BD392" i="5"/>
  <c r="AN392" i="5"/>
  <c r="Z392" i="5"/>
  <c r="BP392" i="5"/>
  <c r="AZ392" i="5"/>
  <c r="AJ392" i="5"/>
  <c r="V392" i="5"/>
  <c r="BL392" i="5"/>
  <c r="AV392" i="5"/>
  <c r="AF392" i="5"/>
  <c r="R392" i="5"/>
  <c r="BR392" i="5"/>
  <c r="AR392" i="5"/>
  <c r="T392" i="5"/>
  <c r="BJ392" i="5"/>
  <c r="AL392" i="5"/>
  <c r="N392" i="5"/>
  <c r="BF392" i="5"/>
  <c r="AD392" i="5"/>
  <c r="BN392" i="5"/>
  <c r="AB392" i="5"/>
  <c r="BH392" i="5"/>
  <c r="X392" i="5"/>
  <c r="BB392" i="5"/>
  <c r="P392" i="5"/>
  <c r="AX392" i="5"/>
  <c r="AT392" i="5"/>
  <c r="AR351" i="5"/>
  <c r="BH351" i="5"/>
  <c r="DZ352" i="5"/>
  <c r="EP352" i="5"/>
  <c r="BJ354" i="5"/>
  <c r="AT354" i="5"/>
  <c r="AD354" i="5"/>
  <c r="P354" i="5"/>
  <c r="AV354" i="5"/>
  <c r="BN354" i="5"/>
  <c r="DL354" i="5"/>
  <c r="ED354" i="5"/>
  <c r="P355" i="5"/>
  <c r="AF355" i="5"/>
  <c r="AX355" i="5"/>
  <c r="BR355" i="5"/>
  <c r="DP355" i="5"/>
  <c r="EH355" i="5"/>
  <c r="DL359" i="5"/>
  <c r="EF359" i="5"/>
  <c r="BF361" i="5"/>
  <c r="DL362" i="5"/>
  <c r="EL362" i="5"/>
  <c r="BN363" i="5"/>
  <c r="AX363" i="5"/>
  <c r="AH363" i="5"/>
  <c r="T363" i="5"/>
  <c r="BT363" i="5"/>
  <c r="BB363" i="5"/>
  <c r="AJ363" i="5"/>
  <c r="R363" i="5"/>
  <c r="BJ363" i="5"/>
  <c r="AR363" i="5"/>
  <c r="AB363" i="5"/>
  <c r="AZ363" i="5"/>
  <c r="Z366" i="5"/>
  <c r="EN370" i="5"/>
  <c r="DX370" i="5"/>
  <c r="DJ370" i="5"/>
  <c r="ED370" i="5"/>
  <c r="DL370" i="5"/>
  <c r="EJ370" i="5"/>
  <c r="DP370" i="5"/>
  <c r="DZ370" i="5"/>
  <c r="DF370" i="5"/>
  <c r="EL370" i="5"/>
  <c r="AD371" i="5"/>
  <c r="BH371" i="5"/>
  <c r="DR371" i="5"/>
  <c r="EP371" i="5"/>
  <c r="AH373" i="5"/>
  <c r="BL373" i="5"/>
  <c r="AP377" i="5"/>
  <c r="DZ349" i="5"/>
  <c r="P351" i="5"/>
  <c r="AD351" i="5"/>
  <c r="AT351" i="5"/>
  <c r="V352" i="5"/>
  <c r="AJ352" i="5"/>
  <c r="AZ352" i="5"/>
  <c r="DL352" i="5"/>
  <c r="EB352" i="5"/>
  <c r="BT353" i="5"/>
  <c r="BD353" i="5"/>
  <c r="AN353" i="5"/>
  <c r="Z353" i="5"/>
  <c r="AT353" i="5"/>
  <c r="BL353" i="5"/>
  <c r="EF353" i="5"/>
  <c r="DP353" i="5"/>
  <c r="EB353" i="5"/>
  <c r="N354" i="5"/>
  <c r="AF354" i="5"/>
  <c r="AX354" i="5"/>
  <c r="BP354" i="5"/>
  <c r="DN354" i="5"/>
  <c r="EF354" i="5"/>
  <c r="R355" i="5"/>
  <c r="AH355" i="5"/>
  <c r="BB355" i="5"/>
  <c r="BT355" i="5"/>
  <c r="DR355" i="5"/>
  <c r="EJ355" i="5"/>
  <c r="BR358" i="5"/>
  <c r="BB358" i="5"/>
  <c r="AL358" i="5"/>
  <c r="X358" i="5"/>
  <c r="AT358" i="5"/>
  <c r="BL358" i="5"/>
  <c r="ED358" i="5"/>
  <c r="DN358" i="5"/>
  <c r="EB358" i="5"/>
  <c r="DN359" i="5"/>
  <c r="EJ359" i="5"/>
  <c r="EN360" i="5"/>
  <c r="DX360" i="5"/>
  <c r="DJ360" i="5"/>
  <c r="ED360" i="5"/>
  <c r="DL360" i="5"/>
  <c r="EF360" i="5"/>
  <c r="T361" i="5"/>
  <c r="AN361" i="5"/>
  <c r="BH361" i="5"/>
  <c r="DP362" i="5"/>
  <c r="EN362" i="5"/>
  <c r="AD363" i="5"/>
  <c r="BD363" i="5"/>
  <c r="ED364" i="5"/>
  <c r="DN364" i="5"/>
  <c r="EP364" i="5"/>
  <c r="DX364" i="5"/>
  <c r="DH364" i="5"/>
  <c r="EB364" i="5"/>
  <c r="DJ364" i="5"/>
  <c r="EL364" i="5"/>
  <c r="DR364" i="5"/>
  <c r="EJ364" i="5"/>
  <c r="BN366" i="5"/>
  <c r="AX366" i="5"/>
  <c r="AH366" i="5"/>
  <c r="T366" i="5"/>
  <c r="BJ366" i="5"/>
  <c r="AR366" i="5"/>
  <c r="AB366" i="5"/>
  <c r="BL366" i="5"/>
  <c r="AP366" i="5"/>
  <c r="X366" i="5"/>
  <c r="BB366" i="5"/>
  <c r="AF366" i="5"/>
  <c r="N366" i="5"/>
  <c r="BD366" i="5"/>
  <c r="DN370" i="5"/>
  <c r="EP370" i="5"/>
  <c r="AJ371" i="5"/>
  <c r="BJ371" i="5"/>
  <c r="DT371" i="5"/>
  <c r="AN373" i="5"/>
  <c r="BT373" i="5"/>
  <c r="AT377" i="5"/>
  <c r="BT380" i="5"/>
  <c r="BD380" i="5"/>
  <c r="AN380" i="5"/>
  <c r="Z380" i="5"/>
  <c r="BP380" i="5"/>
  <c r="AZ380" i="5"/>
  <c r="AJ380" i="5"/>
  <c r="V380" i="5"/>
  <c r="BL380" i="5"/>
  <c r="AR380" i="5"/>
  <c r="X380" i="5"/>
  <c r="BH380" i="5"/>
  <c r="AL380" i="5"/>
  <c r="R380" i="5"/>
  <c r="BB380" i="5"/>
  <c r="AF380" i="5"/>
  <c r="N380" i="5"/>
  <c r="BN380" i="5"/>
  <c r="AD380" i="5"/>
  <c r="BF380" i="5"/>
  <c r="AB380" i="5"/>
  <c r="AX380" i="5"/>
  <c r="T380" i="5"/>
  <c r="AV380" i="5"/>
  <c r="P380" i="5"/>
  <c r="BR364" i="5"/>
  <c r="BB364" i="5"/>
  <c r="AL364" i="5"/>
  <c r="BH364" i="5"/>
  <c r="AP364" i="5"/>
  <c r="Z364" i="5"/>
  <c r="AV364" i="5"/>
  <c r="BP364" i="5"/>
  <c r="BT384" i="5"/>
  <c r="BD384" i="5"/>
  <c r="AN384" i="5"/>
  <c r="Z384" i="5"/>
  <c r="BP384" i="5"/>
  <c r="AZ384" i="5"/>
  <c r="AJ384" i="5"/>
  <c r="V384" i="5"/>
  <c r="BL384" i="5"/>
  <c r="AV384" i="5"/>
  <c r="AF384" i="5"/>
  <c r="R384" i="5"/>
  <c r="BF384" i="5"/>
  <c r="AD384" i="5"/>
  <c r="AX384" i="5"/>
  <c r="AB384" i="5"/>
  <c r="BR384" i="5"/>
  <c r="AR384" i="5"/>
  <c r="T384" i="5"/>
  <c r="BN384" i="5"/>
  <c r="P388" i="5"/>
  <c r="BT388" i="5"/>
  <c r="BD388" i="5"/>
  <c r="AN388" i="5"/>
  <c r="Z388" i="5"/>
  <c r="BP388" i="5"/>
  <c r="AZ388" i="5"/>
  <c r="AJ388" i="5"/>
  <c r="V388" i="5"/>
  <c r="BL388" i="5"/>
  <c r="AV388" i="5"/>
  <c r="AF388" i="5"/>
  <c r="R388" i="5"/>
  <c r="AX388" i="5"/>
  <c r="AB388" i="5"/>
  <c r="BR388" i="5"/>
  <c r="AR388" i="5"/>
  <c r="T388" i="5"/>
  <c r="BJ388" i="5"/>
  <c r="AL388" i="5"/>
  <c r="N388" i="5"/>
  <c r="BN388" i="5"/>
  <c r="AR359" i="5"/>
  <c r="BJ359" i="5"/>
  <c r="BL360" i="5"/>
  <c r="AV360" i="5"/>
  <c r="AF360" i="5"/>
  <c r="R360" i="5"/>
  <c r="AT360" i="5"/>
  <c r="BN360" i="5"/>
  <c r="T364" i="5"/>
  <c r="AJ364" i="5"/>
  <c r="BF364" i="5"/>
  <c r="BP379" i="5"/>
  <c r="AZ379" i="5"/>
  <c r="AJ379" i="5"/>
  <c r="V379" i="5"/>
  <c r="BL379" i="5"/>
  <c r="AV379" i="5"/>
  <c r="AF379" i="5"/>
  <c r="R379" i="5"/>
  <c r="AX379" i="5"/>
  <c r="BT379" i="5"/>
  <c r="AB396" i="5"/>
  <c r="BT396" i="5"/>
  <c r="BD396" i="5"/>
  <c r="AN396" i="5"/>
  <c r="Z396" i="5"/>
  <c r="BP396" i="5"/>
  <c r="AZ396" i="5"/>
  <c r="AJ396" i="5"/>
  <c r="V396" i="5"/>
  <c r="BL396" i="5"/>
  <c r="AV396" i="5"/>
  <c r="AF396" i="5"/>
  <c r="R396" i="5"/>
  <c r="BB396" i="5"/>
  <c r="AR362" i="5"/>
  <c r="DZ363" i="5"/>
  <c r="BT367" i="5"/>
  <c r="BD367" i="5"/>
  <c r="AN367" i="5"/>
  <c r="Z367" i="5"/>
  <c r="AT367" i="5"/>
  <c r="BL367" i="5"/>
  <c r="BL368" i="5"/>
  <c r="AV368" i="5"/>
  <c r="AF368" i="5"/>
  <c r="R368" i="5"/>
  <c r="AT368" i="5"/>
  <c r="BN368" i="5"/>
  <c r="BT369" i="5"/>
  <c r="BD369" i="5"/>
  <c r="AN369" i="5"/>
  <c r="Z369" i="5"/>
  <c r="AT369" i="5"/>
  <c r="BL369" i="5"/>
  <c r="BL370" i="5"/>
  <c r="AV370" i="5"/>
  <c r="AF370" i="5"/>
  <c r="R370" i="5"/>
  <c r="AT370" i="5"/>
  <c r="BN370" i="5"/>
  <c r="BP375" i="5"/>
  <c r="AZ375" i="5"/>
  <c r="AJ375" i="5"/>
  <c r="V375" i="5"/>
  <c r="BL375" i="5"/>
  <c r="AV375" i="5"/>
  <c r="AF375" i="5"/>
  <c r="R375" i="5"/>
  <c r="AX375" i="5"/>
  <c r="BT375" i="5"/>
  <c r="BH378" i="5"/>
  <c r="AR378" i="5"/>
  <c r="AB378" i="5"/>
  <c r="N378" i="5"/>
  <c r="BT378" i="5"/>
  <c r="BD378" i="5"/>
  <c r="AN378" i="5"/>
  <c r="X378" i="5"/>
  <c r="AT378" i="5"/>
  <c r="BN378" i="5"/>
  <c r="N379" i="5"/>
  <c r="AH379" i="5"/>
  <c r="BD379" i="5"/>
  <c r="AD396" i="5"/>
  <c r="BF396" i="5"/>
  <c r="T379" i="5"/>
  <c r="AN379" i="5"/>
  <c r="BH379" i="5"/>
  <c r="N396" i="5"/>
  <c r="AL396" i="5"/>
  <c r="BJ396" i="5"/>
  <c r="AR383" i="5"/>
  <c r="BH383" i="5"/>
  <c r="AR387" i="5"/>
  <c r="BH387" i="5"/>
  <c r="AR391" i="5"/>
  <c r="BH391" i="5"/>
  <c r="AR395" i="5"/>
  <c r="BH395" i="5"/>
  <c r="AB504" i="5"/>
  <c r="AN504" i="5"/>
  <c r="BD504" i="5"/>
  <c r="BT504" i="5"/>
  <c r="X505" i="5"/>
  <c r="AJ505" i="5"/>
  <c r="AZ505" i="5"/>
  <c r="BP505" i="5"/>
  <c r="T506" i="5"/>
  <c r="AX506" i="5"/>
  <c r="BP506" i="5"/>
  <c r="V507" i="5"/>
  <c r="AJ507" i="5"/>
  <c r="BB507" i="5"/>
  <c r="BT507" i="5"/>
  <c r="AD509" i="5"/>
  <c r="AV509" i="5"/>
  <c r="BT509" i="5"/>
  <c r="AB510" i="5"/>
  <c r="AR510" i="5"/>
  <c r="X511" i="5"/>
  <c r="AL511" i="5"/>
  <c r="BF511" i="5"/>
  <c r="AX512" i="5"/>
  <c r="BR512" i="5"/>
  <c r="AB513" i="5"/>
  <c r="AR513" i="5"/>
  <c r="BL515" i="5"/>
  <c r="AV515" i="5"/>
  <c r="AF515" i="5"/>
  <c r="T515" i="5"/>
  <c r="BJ515" i="5"/>
  <c r="AT515" i="5"/>
  <c r="R515" i="5"/>
  <c r="BH515" i="5"/>
  <c r="AR515" i="5"/>
  <c r="AD515" i="5"/>
  <c r="P515" i="5"/>
  <c r="AZ515" i="5"/>
  <c r="R518" i="5"/>
  <c r="AR518" i="5"/>
  <c r="BN518" i="5"/>
  <c r="N504" i="5"/>
  <c r="AP504" i="5"/>
  <c r="BF504" i="5"/>
  <c r="Z505" i="5"/>
  <c r="AL505" i="5"/>
  <c r="BB505" i="5"/>
  <c r="BR505" i="5"/>
  <c r="V506" i="5"/>
  <c r="AH506" i="5"/>
  <c r="AZ506" i="5"/>
  <c r="BR506" i="5"/>
  <c r="X507" i="5"/>
  <c r="AL507" i="5"/>
  <c r="BD507" i="5"/>
  <c r="N509" i="5"/>
  <c r="AX509" i="5"/>
  <c r="BN510" i="5"/>
  <c r="AX510" i="5"/>
  <c r="AH510" i="5"/>
  <c r="V510" i="5"/>
  <c r="BL510" i="5"/>
  <c r="AV510" i="5"/>
  <c r="T510" i="5"/>
  <c r="AT510" i="5"/>
  <c r="BR510" i="5"/>
  <c r="Z511" i="5"/>
  <c r="AN511" i="5"/>
  <c r="BL511" i="5"/>
  <c r="BR513" i="5"/>
  <c r="BB513" i="5"/>
  <c r="AL513" i="5"/>
  <c r="Z513" i="5"/>
  <c r="BP513" i="5"/>
  <c r="AZ513" i="5"/>
  <c r="AJ513" i="5"/>
  <c r="X513" i="5"/>
  <c r="AT513" i="5"/>
  <c r="BN513" i="5"/>
  <c r="T518" i="5"/>
  <c r="AT518" i="5"/>
  <c r="BP518" i="5"/>
  <c r="BR556" i="5"/>
  <c r="BD556" i="5"/>
  <c r="AN556" i="5"/>
  <c r="X556" i="5"/>
  <c r="BJ556" i="5"/>
  <c r="AV556" i="5"/>
  <c r="AF556" i="5"/>
  <c r="P556" i="5"/>
  <c r="BF556" i="5"/>
  <c r="AJ556" i="5"/>
  <c r="N556" i="5"/>
  <c r="BB556" i="5"/>
  <c r="AH556" i="5"/>
  <c r="BT556" i="5"/>
  <c r="AZ556" i="5"/>
  <c r="AD556" i="5"/>
  <c r="BP556" i="5"/>
  <c r="AX556" i="5"/>
  <c r="AB556" i="5"/>
  <c r="BN556" i="5"/>
  <c r="AT556" i="5"/>
  <c r="Z556" i="5"/>
  <c r="BL556" i="5"/>
  <c r="AR556" i="5"/>
  <c r="V556" i="5"/>
  <c r="BH556" i="5"/>
  <c r="AL556" i="5"/>
  <c r="R556" i="5"/>
  <c r="AR382" i="5"/>
  <c r="BH382" i="5"/>
  <c r="R383" i="5"/>
  <c r="AF383" i="5"/>
  <c r="AV383" i="5"/>
  <c r="BL383" i="5"/>
  <c r="AR386" i="5"/>
  <c r="BH386" i="5"/>
  <c r="R387" i="5"/>
  <c r="AF387" i="5"/>
  <c r="AV387" i="5"/>
  <c r="BL387" i="5"/>
  <c r="AR390" i="5"/>
  <c r="BH390" i="5"/>
  <c r="R391" i="5"/>
  <c r="AF391" i="5"/>
  <c r="AV391" i="5"/>
  <c r="BL391" i="5"/>
  <c r="AR394" i="5"/>
  <c r="BH394" i="5"/>
  <c r="R395" i="5"/>
  <c r="AF395" i="5"/>
  <c r="AV395" i="5"/>
  <c r="BL395" i="5"/>
  <c r="AR398" i="5"/>
  <c r="BH398" i="5"/>
  <c r="P504" i="5"/>
  <c r="AD504" i="5"/>
  <c r="AR504" i="5"/>
  <c r="BH504" i="5"/>
  <c r="AB505" i="5"/>
  <c r="AN505" i="5"/>
  <c r="BD505" i="5"/>
  <c r="BT505" i="5"/>
  <c r="X506" i="5"/>
  <c r="AJ506" i="5"/>
  <c r="BB506" i="5"/>
  <c r="BT506" i="5"/>
  <c r="Z507" i="5"/>
  <c r="AN507" i="5"/>
  <c r="BF507" i="5"/>
  <c r="BT508" i="5"/>
  <c r="BD508" i="5"/>
  <c r="AN508" i="5"/>
  <c r="AB508" i="5"/>
  <c r="AR508" i="5"/>
  <c r="BJ508" i="5"/>
  <c r="P509" i="5"/>
  <c r="BD509" i="5"/>
  <c r="AD510" i="5"/>
  <c r="AZ510" i="5"/>
  <c r="BT510" i="5"/>
  <c r="AB511" i="5"/>
  <c r="AP511" i="5"/>
  <c r="T512" i="5"/>
  <c r="AH512" i="5"/>
  <c r="BB512" i="5"/>
  <c r="AD513" i="5"/>
  <c r="AV513" i="5"/>
  <c r="BT513" i="5"/>
  <c r="BP514" i="5"/>
  <c r="AZ514" i="5"/>
  <c r="AJ514" i="5"/>
  <c r="X514" i="5"/>
  <c r="BN514" i="5"/>
  <c r="AX514" i="5"/>
  <c r="AH514" i="5"/>
  <c r="V514" i="5"/>
  <c r="BL514" i="5"/>
  <c r="AV514" i="5"/>
  <c r="T514" i="5"/>
  <c r="BB514" i="5"/>
  <c r="AH515" i="5"/>
  <c r="BD515" i="5"/>
  <c r="V518" i="5"/>
  <c r="BP549" i="5"/>
  <c r="AZ549" i="5"/>
  <c r="AL549" i="5"/>
  <c r="V549" i="5"/>
  <c r="BH549" i="5"/>
  <c r="AT549" i="5"/>
  <c r="AD549" i="5"/>
  <c r="N549" i="5"/>
  <c r="BN549" i="5"/>
  <c r="AV549" i="5"/>
  <c r="Z549" i="5"/>
  <c r="BL549" i="5"/>
  <c r="AR549" i="5"/>
  <c r="X549" i="5"/>
  <c r="BJ549" i="5"/>
  <c r="AP549" i="5"/>
  <c r="T549" i="5"/>
  <c r="BF549" i="5"/>
  <c r="AN549" i="5"/>
  <c r="R549" i="5"/>
  <c r="BD549" i="5"/>
  <c r="AJ549" i="5"/>
  <c r="P549" i="5"/>
  <c r="BB549" i="5"/>
  <c r="AH549" i="5"/>
  <c r="BR549" i="5"/>
  <c r="AX549" i="5"/>
  <c r="AB549" i="5"/>
  <c r="AT504" i="5"/>
  <c r="BJ504" i="5"/>
  <c r="N505" i="5"/>
  <c r="AP505" i="5"/>
  <c r="BF505" i="5"/>
  <c r="Z506" i="5"/>
  <c r="AL506" i="5"/>
  <c r="BD506" i="5"/>
  <c r="AB507" i="5"/>
  <c r="AP507" i="5"/>
  <c r="BJ507" i="5"/>
  <c r="R509" i="5"/>
  <c r="AH509" i="5"/>
  <c r="BF509" i="5"/>
  <c r="BB510" i="5"/>
  <c r="BJ511" i="5"/>
  <c r="AT511" i="5"/>
  <c r="R511" i="5"/>
  <c r="BH511" i="5"/>
  <c r="AR511" i="5"/>
  <c r="AD511" i="5"/>
  <c r="P511" i="5"/>
  <c r="AV511" i="5"/>
  <c r="BP511" i="5"/>
  <c r="AX513" i="5"/>
  <c r="BF518" i="5"/>
  <c r="AP518" i="5"/>
  <c r="AB518" i="5"/>
  <c r="BT518" i="5"/>
  <c r="BD518" i="5"/>
  <c r="AN518" i="5"/>
  <c r="Z518" i="5"/>
  <c r="BR518" i="5"/>
  <c r="BB518" i="5"/>
  <c r="AL518" i="5"/>
  <c r="X518" i="5"/>
  <c r="AX518" i="5"/>
  <c r="AR365" i="5"/>
  <c r="DZ366" i="5"/>
  <c r="AR372" i="5"/>
  <c r="AR374" i="5"/>
  <c r="AR376" i="5"/>
  <c r="AR381" i="5"/>
  <c r="R382" i="5"/>
  <c r="AF382" i="5"/>
  <c r="AV382" i="5"/>
  <c r="V383" i="5"/>
  <c r="AJ383" i="5"/>
  <c r="AZ383" i="5"/>
  <c r="AR385" i="5"/>
  <c r="R386" i="5"/>
  <c r="AF386" i="5"/>
  <c r="AV386" i="5"/>
  <c r="V387" i="5"/>
  <c r="AJ387" i="5"/>
  <c r="AZ387" i="5"/>
  <c r="AR389" i="5"/>
  <c r="R390" i="5"/>
  <c r="AF390" i="5"/>
  <c r="AV390" i="5"/>
  <c r="V391" i="5"/>
  <c r="AJ391" i="5"/>
  <c r="AZ391" i="5"/>
  <c r="AR393" i="5"/>
  <c r="R394" i="5"/>
  <c r="AF394" i="5"/>
  <c r="AV394" i="5"/>
  <c r="V395" i="5"/>
  <c r="AJ395" i="5"/>
  <c r="AZ395" i="5"/>
  <c r="AR397" i="5"/>
  <c r="R398" i="5"/>
  <c r="AF398" i="5"/>
  <c r="AV398" i="5"/>
  <c r="T504" i="5"/>
  <c r="AV504" i="5"/>
  <c r="P505" i="5"/>
  <c r="AD505" i="5"/>
  <c r="AR505" i="5"/>
  <c r="AB506" i="5"/>
  <c r="AN506" i="5"/>
  <c r="BH507" i="5"/>
  <c r="AR507" i="5"/>
  <c r="AD507" i="5"/>
  <c r="P507" i="5"/>
  <c r="AT507" i="5"/>
  <c r="BL507" i="5"/>
  <c r="P508" i="5"/>
  <c r="AV508" i="5"/>
  <c r="BN508" i="5"/>
  <c r="T509" i="5"/>
  <c r="AN509" i="5"/>
  <c r="BH509" i="5"/>
  <c r="P510" i="5"/>
  <c r="AJ510" i="5"/>
  <c r="BD510" i="5"/>
  <c r="AX511" i="5"/>
  <c r="BR511" i="5"/>
  <c r="X512" i="5"/>
  <c r="AL512" i="5"/>
  <c r="BJ512" i="5"/>
  <c r="P513" i="5"/>
  <c r="BD513" i="5"/>
  <c r="AF514" i="5"/>
  <c r="BF514" i="5"/>
  <c r="V515" i="5"/>
  <c r="AL515" i="5"/>
  <c r="BN515" i="5"/>
  <c r="AD518" i="5"/>
  <c r="AZ518" i="5"/>
  <c r="BH553" i="5"/>
  <c r="AT553" i="5"/>
  <c r="AD553" i="5"/>
  <c r="N553" i="5"/>
  <c r="BP553" i="5"/>
  <c r="AZ553" i="5"/>
  <c r="AL553" i="5"/>
  <c r="V553" i="5"/>
  <c r="BN553" i="5"/>
  <c r="AV553" i="5"/>
  <c r="Z553" i="5"/>
  <c r="BL553" i="5"/>
  <c r="AR553" i="5"/>
  <c r="X553" i="5"/>
  <c r="BJ553" i="5"/>
  <c r="AP553" i="5"/>
  <c r="T553" i="5"/>
  <c r="BF553" i="5"/>
  <c r="AN553" i="5"/>
  <c r="R553" i="5"/>
  <c r="BD553" i="5"/>
  <c r="AJ553" i="5"/>
  <c r="P553" i="5"/>
  <c r="BB553" i="5"/>
  <c r="AH553" i="5"/>
  <c r="BR553" i="5"/>
  <c r="AX553" i="5"/>
  <c r="AB553" i="5"/>
  <c r="AT505" i="5"/>
  <c r="BJ505" i="5"/>
  <c r="BL506" i="5"/>
  <c r="AV506" i="5"/>
  <c r="AP506" i="5"/>
  <c r="BH506" i="5"/>
  <c r="AV507" i="5"/>
  <c r="BN507" i="5"/>
  <c r="T505" i="5"/>
  <c r="AF505" i="5"/>
  <c r="AV505" i="5"/>
  <c r="BL505" i="5"/>
  <c r="P506" i="5"/>
  <c r="AD506" i="5"/>
  <c r="AR506" i="5"/>
  <c r="BJ506" i="5"/>
  <c r="R507" i="5"/>
  <c r="AF507" i="5"/>
  <c r="AX507" i="5"/>
  <c r="BP507" i="5"/>
  <c r="AB509" i="5"/>
  <c r="AR509" i="5"/>
  <c r="V505" i="5"/>
  <c r="AH505" i="5"/>
  <c r="AX505" i="5"/>
  <c r="R506" i="5"/>
  <c r="AT506" i="5"/>
  <c r="BN506" i="5"/>
  <c r="T507" i="5"/>
  <c r="AH507" i="5"/>
  <c r="AZ507" i="5"/>
  <c r="BR509" i="5"/>
  <c r="BB509" i="5"/>
  <c r="AL509" i="5"/>
  <c r="Z509" i="5"/>
  <c r="BP509" i="5"/>
  <c r="AZ509" i="5"/>
  <c r="AJ509" i="5"/>
  <c r="X509" i="5"/>
  <c r="AT509" i="5"/>
  <c r="BN509" i="5"/>
  <c r="T556" i="5"/>
  <c r="X547" i="5"/>
  <c r="AN547" i="5"/>
  <c r="BB547" i="5"/>
  <c r="BR547" i="5"/>
  <c r="AF551" i="5"/>
  <c r="AZ551" i="5"/>
  <c r="BJ552" i="5"/>
  <c r="AV552" i="5"/>
  <c r="AF552" i="5"/>
  <c r="P552" i="5"/>
  <c r="BR552" i="5"/>
  <c r="BB552" i="5"/>
  <c r="AN552" i="5"/>
  <c r="X552" i="5"/>
  <c r="BT552" i="5"/>
  <c r="BT555" i="5"/>
  <c r="BF555" i="5"/>
  <c r="AP555" i="5"/>
  <c r="Z555" i="5"/>
  <c r="BL555" i="5"/>
  <c r="AX555" i="5"/>
  <c r="AH555" i="5"/>
  <c r="R555" i="5"/>
  <c r="AB512" i="5"/>
  <c r="AN512" i="5"/>
  <c r="BD512" i="5"/>
  <c r="BT512" i="5"/>
  <c r="AB516" i="5"/>
  <c r="AP516" i="5"/>
  <c r="BF516" i="5"/>
  <c r="Z517" i="5"/>
  <c r="AN517" i="5"/>
  <c r="BD517" i="5"/>
  <c r="BT517" i="5"/>
  <c r="BP542" i="5"/>
  <c r="P545" i="5"/>
  <c r="AF545" i="5"/>
  <c r="AV545" i="5"/>
  <c r="BJ545" i="5"/>
  <c r="N546" i="5"/>
  <c r="AD546" i="5"/>
  <c r="AT546" i="5"/>
  <c r="BH546" i="5"/>
  <c r="AB547" i="5"/>
  <c r="AR547" i="5"/>
  <c r="BF547" i="5"/>
  <c r="Z548" i="5"/>
  <c r="AP548" i="5"/>
  <c r="BF548" i="5"/>
  <c r="P551" i="5"/>
  <c r="AL551" i="5"/>
  <c r="BF551" i="5"/>
  <c r="N552" i="5"/>
  <c r="AJ552" i="5"/>
  <c r="BD552" i="5"/>
  <c r="AD554" i="5"/>
  <c r="AX554" i="5"/>
  <c r="BR554" i="5"/>
  <c r="X555" i="5"/>
  <c r="AT555" i="5"/>
  <c r="BN555" i="5"/>
  <c r="BF562" i="5"/>
  <c r="AP562" i="5"/>
  <c r="AB562" i="5"/>
  <c r="BR562" i="5"/>
  <c r="BB562" i="5"/>
  <c r="AN562" i="5"/>
  <c r="X562" i="5"/>
  <c r="BP562" i="5"/>
  <c r="AZ562" i="5"/>
  <c r="AL562" i="5"/>
  <c r="V562" i="5"/>
  <c r="BN562" i="5"/>
  <c r="AX562" i="5"/>
  <c r="AJ562" i="5"/>
  <c r="T562" i="5"/>
  <c r="BT562" i="5"/>
  <c r="BP565" i="5"/>
  <c r="AZ565" i="5"/>
  <c r="AL565" i="5"/>
  <c r="V565" i="5"/>
  <c r="BL565" i="5"/>
  <c r="AV565" i="5"/>
  <c r="AH565" i="5"/>
  <c r="R565" i="5"/>
  <c r="BJ565" i="5"/>
  <c r="AT565" i="5"/>
  <c r="AF565" i="5"/>
  <c r="P565" i="5"/>
  <c r="BH565" i="5"/>
  <c r="AR565" i="5"/>
  <c r="AD565" i="5"/>
  <c r="N565" i="5"/>
  <c r="BF565" i="5"/>
  <c r="AP565" i="5"/>
  <c r="AB565" i="5"/>
  <c r="AP512" i="5"/>
  <c r="AR516" i="5"/>
  <c r="AB517" i="5"/>
  <c r="AP517" i="5"/>
  <c r="BF517" i="5"/>
  <c r="X542" i="5"/>
  <c r="AN542" i="5"/>
  <c r="BB542" i="5"/>
  <c r="BR542" i="5"/>
  <c r="T544" i="5"/>
  <c r="AJ544" i="5"/>
  <c r="AZ544" i="5"/>
  <c r="BN544" i="5"/>
  <c r="R545" i="5"/>
  <c r="AH545" i="5"/>
  <c r="AX545" i="5"/>
  <c r="BL545" i="5"/>
  <c r="P546" i="5"/>
  <c r="AF546" i="5"/>
  <c r="AV546" i="5"/>
  <c r="BJ546" i="5"/>
  <c r="N547" i="5"/>
  <c r="AD547" i="5"/>
  <c r="AT547" i="5"/>
  <c r="BH547" i="5"/>
  <c r="AB548" i="5"/>
  <c r="AR548" i="5"/>
  <c r="BH548" i="5"/>
  <c r="T551" i="5"/>
  <c r="AN551" i="5"/>
  <c r="BH551" i="5"/>
  <c r="R552" i="5"/>
  <c r="AL552" i="5"/>
  <c r="BF552" i="5"/>
  <c r="AB555" i="5"/>
  <c r="AV555" i="5"/>
  <c r="BP555" i="5"/>
  <c r="AR517" i="5"/>
  <c r="Z542" i="5"/>
  <c r="AP542" i="5"/>
  <c r="BD542" i="5"/>
  <c r="T545" i="5"/>
  <c r="AJ545" i="5"/>
  <c r="AZ545" i="5"/>
  <c r="BN545" i="5"/>
  <c r="R546" i="5"/>
  <c r="AH546" i="5"/>
  <c r="AX546" i="5"/>
  <c r="BL546" i="5"/>
  <c r="P547" i="5"/>
  <c r="AF547" i="5"/>
  <c r="AV547" i="5"/>
  <c r="BJ547" i="5"/>
  <c r="N548" i="5"/>
  <c r="AD548" i="5"/>
  <c r="AT548" i="5"/>
  <c r="V551" i="5"/>
  <c r="AR551" i="5"/>
  <c r="BJ551" i="5"/>
  <c r="T552" i="5"/>
  <c r="AP552" i="5"/>
  <c r="BH552" i="5"/>
  <c r="N554" i="5"/>
  <c r="AH554" i="5"/>
  <c r="AD555" i="5"/>
  <c r="AZ555" i="5"/>
  <c r="BR555" i="5"/>
  <c r="P562" i="5"/>
  <c r="AT562" i="5"/>
  <c r="BR564" i="5"/>
  <c r="BB564" i="5"/>
  <c r="AN564" i="5"/>
  <c r="X564" i="5"/>
  <c r="BN564" i="5"/>
  <c r="AX564" i="5"/>
  <c r="AJ564" i="5"/>
  <c r="T564" i="5"/>
  <c r="BL564" i="5"/>
  <c r="AV564" i="5"/>
  <c r="AH564" i="5"/>
  <c r="R564" i="5"/>
  <c r="BJ564" i="5"/>
  <c r="AT564" i="5"/>
  <c r="AF564" i="5"/>
  <c r="P564" i="5"/>
  <c r="BH564" i="5"/>
  <c r="AR564" i="5"/>
  <c r="AD564" i="5"/>
  <c r="N564" i="5"/>
  <c r="BB565" i="5"/>
  <c r="BP545" i="5"/>
  <c r="R547" i="5"/>
  <c r="AH547" i="5"/>
  <c r="AX547" i="5"/>
  <c r="BL547" i="5"/>
  <c r="X551" i="5"/>
  <c r="AT551" i="5"/>
  <c r="BN551" i="5"/>
  <c r="V552" i="5"/>
  <c r="AR552" i="5"/>
  <c r="BL552" i="5"/>
  <c r="AF555" i="5"/>
  <c r="BB555" i="5"/>
  <c r="X545" i="5"/>
  <c r="AN545" i="5"/>
  <c r="BB545" i="5"/>
  <c r="T547" i="5"/>
  <c r="AJ547" i="5"/>
  <c r="AZ547" i="5"/>
  <c r="BN547" i="5"/>
  <c r="BJ548" i="5"/>
  <c r="AV548" i="5"/>
  <c r="BP548" i="5"/>
  <c r="AB551" i="5"/>
  <c r="AV551" i="5"/>
  <c r="Z552" i="5"/>
  <c r="AT552" i="5"/>
  <c r="BN552" i="5"/>
  <c r="BH554" i="5"/>
  <c r="AR554" i="5"/>
  <c r="AB554" i="5"/>
  <c r="BN554" i="5"/>
  <c r="AZ554" i="5"/>
  <c r="AJ554" i="5"/>
  <c r="T554" i="5"/>
  <c r="N555" i="5"/>
  <c r="AJ555" i="5"/>
  <c r="BD555" i="5"/>
  <c r="BL551" i="5"/>
  <c r="AX551" i="5"/>
  <c r="AH551" i="5"/>
  <c r="R551" i="5"/>
  <c r="BT551" i="5"/>
  <c r="BD551" i="5"/>
  <c r="AP551" i="5"/>
  <c r="Z551" i="5"/>
  <c r="BR551" i="5"/>
  <c r="BL606" i="5"/>
  <c r="AV606" i="5"/>
  <c r="AF606" i="5"/>
  <c r="R606" i="5"/>
  <c r="AT606" i="5"/>
  <c r="BN606" i="5"/>
  <c r="BF611" i="5"/>
  <c r="AP611" i="5"/>
  <c r="AB611" i="5"/>
  <c r="BT611" i="5"/>
  <c r="BD611" i="5"/>
  <c r="AN611" i="5"/>
  <c r="Z611" i="5"/>
  <c r="BR611" i="5"/>
  <c r="BB611" i="5"/>
  <c r="AL611" i="5"/>
  <c r="X611" i="5"/>
  <c r="BN611" i="5"/>
  <c r="AX611" i="5"/>
  <c r="AH611" i="5"/>
  <c r="T611" i="5"/>
  <c r="BH611" i="5"/>
  <c r="BH618" i="5"/>
  <c r="AR618" i="5"/>
  <c r="AB618" i="5"/>
  <c r="N618" i="5"/>
  <c r="BF618" i="5"/>
  <c r="AP618" i="5"/>
  <c r="Z618" i="5"/>
  <c r="BT618" i="5"/>
  <c r="BD618" i="5"/>
  <c r="AN618" i="5"/>
  <c r="X618" i="5"/>
  <c r="BR618" i="5"/>
  <c r="BB618" i="5"/>
  <c r="AL618" i="5"/>
  <c r="V618" i="5"/>
  <c r="BP618" i="5"/>
  <c r="AZ618" i="5"/>
  <c r="AJ618" i="5"/>
  <c r="T618" i="5"/>
  <c r="BL618" i="5"/>
  <c r="AV618" i="5"/>
  <c r="AF618" i="5"/>
  <c r="P618" i="5"/>
  <c r="R618" i="5"/>
  <c r="V604" i="5"/>
  <c r="AL604" i="5"/>
  <c r="BD604" i="5"/>
  <c r="P606" i="5"/>
  <c r="AH606" i="5"/>
  <c r="AZ606" i="5"/>
  <c r="BR606" i="5"/>
  <c r="AF611" i="5"/>
  <c r="BL611" i="5"/>
  <c r="BT612" i="5"/>
  <c r="BD612" i="5"/>
  <c r="AN612" i="5"/>
  <c r="Z612" i="5"/>
  <c r="BR612" i="5"/>
  <c r="BB612" i="5"/>
  <c r="AL612" i="5"/>
  <c r="X612" i="5"/>
  <c r="BP612" i="5"/>
  <c r="AZ612" i="5"/>
  <c r="AJ612" i="5"/>
  <c r="V612" i="5"/>
  <c r="BL612" i="5"/>
  <c r="AV612" i="5"/>
  <c r="AF612" i="5"/>
  <c r="R612" i="5"/>
  <c r="BH612" i="5"/>
  <c r="AD618" i="5"/>
  <c r="ET628" i="5"/>
  <c r="ED628" i="5"/>
  <c r="DN628" i="5"/>
  <c r="ER628" i="5"/>
  <c r="EB628" i="5"/>
  <c r="DL628" i="5"/>
  <c r="EP628" i="5"/>
  <c r="DZ628" i="5"/>
  <c r="DJ628" i="5"/>
  <c r="EN628" i="5"/>
  <c r="DX628" i="5"/>
  <c r="DH628" i="5"/>
  <c r="FB628" i="5"/>
  <c r="EL628" i="5"/>
  <c r="DV628" i="5"/>
  <c r="DF628" i="5"/>
  <c r="EZ628" i="5"/>
  <c r="EJ628" i="5"/>
  <c r="DT628" i="5"/>
  <c r="DD628" i="5"/>
  <c r="EV628" i="5"/>
  <c r="EF628" i="5"/>
  <c r="DP628" i="5"/>
  <c r="AB550" i="5"/>
  <c r="AR550" i="5"/>
  <c r="BF550" i="5"/>
  <c r="AB558" i="5"/>
  <c r="AR558" i="5"/>
  <c r="BH558" i="5"/>
  <c r="Z559" i="5"/>
  <c r="AP559" i="5"/>
  <c r="BF559" i="5"/>
  <c r="BT559" i="5"/>
  <c r="X560" i="5"/>
  <c r="AN560" i="5"/>
  <c r="BB560" i="5"/>
  <c r="BR560" i="5"/>
  <c r="V561" i="5"/>
  <c r="AL561" i="5"/>
  <c r="AZ561" i="5"/>
  <c r="BP561" i="5"/>
  <c r="R563" i="5"/>
  <c r="AH563" i="5"/>
  <c r="AV563" i="5"/>
  <c r="BL563" i="5"/>
  <c r="Z603" i="5"/>
  <c r="AN603" i="5"/>
  <c r="BD603" i="5"/>
  <c r="BT603" i="5"/>
  <c r="X604" i="5"/>
  <c r="AN604" i="5"/>
  <c r="BF604" i="5"/>
  <c r="BN605" i="5"/>
  <c r="AX605" i="5"/>
  <c r="AH605" i="5"/>
  <c r="T605" i="5"/>
  <c r="AT605" i="5"/>
  <c r="BL605" i="5"/>
  <c r="T606" i="5"/>
  <c r="AJ606" i="5"/>
  <c r="BB606" i="5"/>
  <c r="BT606" i="5"/>
  <c r="AJ611" i="5"/>
  <c r="BP611" i="5"/>
  <c r="AD612" i="5"/>
  <c r="BJ612" i="5"/>
  <c r="BR613" i="5"/>
  <c r="BB613" i="5"/>
  <c r="AL613" i="5"/>
  <c r="X613" i="5"/>
  <c r="BP613" i="5"/>
  <c r="AZ613" i="5"/>
  <c r="AJ613" i="5"/>
  <c r="V613" i="5"/>
  <c r="BN613" i="5"/>
  <c r="AX613" i="5"/>
  <c r="AH613" i="5"/>
  <c r="T613" i="5"/>
  <c r="BJ613" i="5"/>
  <c r="AT613" i="5"/>
  <c r="AD613" i="5"/>
  <c r="P613" i="5"/>
  <c r="BH613" i="5"/>
  <c r="AH618" i="5"/>
  <c r="DR628" i="5"/>
  <c r="AB559" i="5"/>
  <c r="AR559" i="5"/>
  <c r="BH559" i="5"/>
  <c r="BD560" i="5"/>
  <c r="BT560" i="5"/>
  <c r="X561" i="5"/>
  <c r="AN561" i="5"/>
  <c r="BB561" i="5"/>
  <c r="BR561" i="5"/>
  <c r="AR602" i="5"/>
  <c r="AB603" i="5"/>
  <c r="AP603" i="5"/>
  <c r="BF603" i="5"/>
  <c r="Z604" i="5"/>
  <c r="AP604" i="5"/>
  <c r="BH604" i="5"/>
  <c r="N605" i="5"/>
  <c r="AD605" i="5"/>
  <c r="AV605" i="5"/>
  <c r="BP605" i="5"/>
  <c r="V606" i="5"/>
  <c r="AL606" i="5"/>
  <c r="BD606" i="5"/>
  <c r="BJ607" i="5"/>
  <c r="AT607" i="5"/>
  <c r="AD607" i="5"/>
  <c r="P607" i="5"/>
  <c r="BF607" i="5"/>
  <c r="AP607" i="5"/>
  <c r="AB607" i="5"/>
  <c r="AX607" i="5"/>
  <c r="BR607" i="5"/>
  <c r="BJ609" i="5"/>
  <c r="AT609" i="5"/>
  <c r="AD609" i="5"/>
  <c r="P609" i="5"/>
  <c r="BF609" i="5"/>
  <c r="AP609" i="5"/>
  <c r="AB609" i="5"/>
  <c r="BR609" i="5"/>
  <c r="BB609" i="5"/>
  <c r="AL609" i="5"/>
  <c r="X609" i="5"/>
  <c r="AZ609" i="5"/>
  <c r="N611" i="5"/>
  <c r="AR611" i="5"/>
  <c r="AH612" i="5"/>
  <c r="BN612" i="5"/>
  <c r="AF613" i="5"/>
  <c r="BL613" i="5"/>
  <c r="AT618" i="5"/>
  <c r="EH628" i="5"/>
  <c r="BD561" i="5"/>
  <c r="BT561" i="5"/>
  <c r="AR603" i="5"/>
  <c r="BH603" i="5"/>
  <c r="AB604" i="5"/>
  <c r="AR604" i="5"/>
  <c r="X606" i="5"/>
  <c r="AN606" i="5"/>
  <c r="BF606" i="5"/>
  <c r="P611" i="5"/>
  <c r="AT611" i="5"/>
  <c r="AP612" i="5"/>
  <c r="AN613" i="5"/>
  <c r="BT613" i="5"/>
  <c r="AX618" i="5"/>
  <c r="EX628" i="5"/>
  <c r="BP604" i="5"/>
  <c r="AZ604" i="5"/>
  <c r="AJ604" i="5"/>
  <c r="AT604" i="5"/>
  <c r="BL604" i="5"/>
  <c r="Z606" i="5"/>
  <c r="AP606" i="5"/>
  <c r="BH606" i="5"/>
  <c r="R611" i="5"/>
  <c r="AV611" i="5"/>
  <c r="BJ618" i="5"/>
  <c r="T558" i="5"/>
  <c r="AJ558" i="5"/>
  <c r="AZ558" i="5"/>
  <c r="R559" i="5"/>
  <c r="AH559" i="5"/>
  <c r="AX559" i="5"/>
  <c r="P560" i="5"/>
  <c r="AF560" i="5"/>
  <c r="AT560" i="5"/>
  <c r="N561" i="5"/>
  <c r="AD561" i="5"/>
  <c r="AR561" i="5"/>
  <c r="BD563" i="5"/>
  <c r="R603" i="5"/>
  <c r="AF603" i="5"/>
  <c r="AV603" i="5"/>
  <c r="P604" i="5"/>
  <c r="AD604" i="5"/>
  <c r="AV604" i="5"/>
  <c r="BN604" i="5"/>
  <c r="AB606" i="5"/>
  <c r="AR606" i="5"/>
  <c r="BJ606" i="5"/>
  <c r="V611" i="5"/>
  <c r="AZ611" i="5"/>
  <c r="P612" i="5"/>
  <c r="AT612" i="5"/>
  <c r="N613" i="5"/>
  <c r="AR613" i="5"/>
  <c r="BN615" i="5"/>
  <c r="AX615" i="5"/>
  <c r="AH615" i="5"/>
  <c r="T615" i="5"/>
  <c r="BL615" i="5"/>
  <c r="AV615" i="5"/>
  <c r="AF615" i="5"/>
  <c r="R615" i="5"/>
  <c r="BJ615" i="5"/>
  <c r="AT615" i="5"/>
  <c r="AD615" i="5"/>
  <c r="P615" i="5"/>
  <c r="BF615" i="5"/>
  <c r="AP615" i="5"/>
  <c r="AB615" i="5"/>
  <c r="BH615" i="5"/>
  <c r="BN618" i="5"/>
  <c r="AD619" i="5"/>
  <c r="AT619" i="5"/>
  <c r="BJ619" i="5"/>
  <c r="DL629" i="5"/>
  <c r="EB629" i="5"/>
  <c r="ER629" i="5"/>
  <c r="DH630" i="5"/>
  <c r="DX630" i="5"/>
  <c r="EN630" i="5"/>
  <c r="V610" i="5"/>
  <c r="AJ610" i="5"/>
  <c r="AZ610" i="5"/>
  <c r="BP610" i="5"/>
  <c r="AR614" i="5"/>
  <c r="BH614" i="5"/>
  <c r="X617" i="5"/>
  <c r="AL617" i="5"/>
  <c r="BB617" i="5"/>
  <c r="BR617" i="5"/>
  <c r="R619" i="5"/>
  <c r="AH619" i="5"/>
  <c r="AX619" i="5"/>
  <c r="BN619" i="5"/>
  <c r="R621" i="5"/>
  <c r="AF621" i="5"/>
  <c r="AV621" i="5"/>
  <c r="BL621" i="5"/>
  <c r="P622" i="5"/>
  <c r="AD622" i="5"/>
  <c r="AT622" i="5"/>
  <c r="BJ622" i="5"/>
  <c r="AR628" i="5"/>
  <c r="BH628" i="5"/>
  <c r="BD629" i="5"/>
  <c r="BT629" i="5"/>
  <c r="DP629" i="5"/>
  <c r="EF629" i="5"/>
  <c r="EV629" i="5"/>
  <c r="V630" i="5"/>
  <c r="AJ630" i="5"/>
  <c r="AZ630" i="5"/>
  <c r="BP630" i="5"/>
  <c r="DL630" i="5"/>
  <c r="EB630" i="5"/>
  <c r="ER630" i="5"/>
  <c r="DR629" i="5"/>
  <c r="EH629" i="5"/>
  <c r="EX629" i="5"/>
  <c r="AR608" i="5"/>
  <c r="Z610" i="5"/>
  <c r="AN610" i="5"/>
  <c r="BD610" i="5"/>
  <c r="BT610" i="5"/>
  <c r="R614" i="5"/>
  <c r="AF614" i="5"/>
  <c r="AV614" i="5"/>
  <c r="AR616" i="5"/>
  <c r="AB617" i="5"/>
  <c r="AP617" i="5"/>
  <c r="BF617" i="5"/>
  <c r="V619" i="5"/>
  <c r="AL619" i="5"/>
  <c r="BB619" i="5"/>
  <c r="BR619" i="5"/>
  <c r="V621" i="5"/>
  <c r="AJ621" i="5"/>
  <c r="AZ621" i="5"/>
  <c r="BP621" i="5"/>
  <c r="T622" i="5"/>
  <c r="AH622" i="5"/>
  <c r="AX622" i="5"/>
  <c r="BN622" i="5"/>
  <c r="R628" i="5"/>
  <c r="AF628" i="5"/>
  <c r="AV628" i="5"/>
  <c r="AR629" i="5"/>
  <c r="DD629" i="5"/>
  <c r="DT629" i="5"/>
  <c r="EJ629" i="5"/>
  <c r="EZ629" i="5"/>
  <c r="Z630" i="5"/>
  <c r="AN630" i="5"/>
  <c r="BD630" i="5"/>
  <c r="BT630" i="5"/>
  <c r="DP630" i="5"/>
  <c r="EF630" i="5"/>
  <c r="EV630" i="5"/>
  <c r="AR617" i="5"/>
  <c r="BH617" i="5"/>
  <c r="X619" i="5"/>
  <c r="AN619" i="5"/>
  <c r="BD619" i="5"/>
  <c r="BT619" i="5"/>
  <c r="AL621" i="5"/>
  <c r="BB621" i="5"/>
  <c r="BR621" i="5"/>
  <c r="DF629" i="5"/>
  <c r="DV629" i="5"/>
  <c r="EL629" i="5"/>
  <c r="FB629" i="5"/>
  <c r="DR630" i="5"/>
  <c r="EH630" i="5"/>
  <c r="EX630" i="5"/>
  <c r="AR610" i="5"/>
  <c r="P617" i="5"/>
  <c r="AD617" i="5"/>
  <c r="AT617" i="5"/>
  <c r="Z619" i="5"/>
  <c r="AP619" i="5"/>
  <c r="X621" i="5"/>
  <c r="AN621" i="5"/>
  <c r="BD621" i="5"/>
  <c r="AL622" i="5"/>
  <c r="BB622" i="5"/>
  <c r="DH629" i="5"/>
  <c r="DX629" i="5"/>
  <c r="AR630" i="5"/>
  <c r="DD630" i="5"/>
  <c r="DT630" i="5"/>
  <c r="EJ630" i="5"/>
  <c r="EZ349" i="3"/>
  <c r="EZ350" i="3"/>
  <c r="EZ351" i="3"/>
  <c r="EZ352" i="3"/>
  <c r="EZ353" i="3"/>
  <c r="EZ354" i="3"/>
  <c r="EZ355" i="3"/>
  <c r="EZ356" i="3"/>
  <c r="EZ357" i="3"/>
  <c r="EZ358" i="3"/>
  <c r="EZ359" i="3"/>
  <c r="EZ360" i="3"/>
  <c r="EZ361" i="3"/>
  <c r="EZ362" i="3"/>
  <c r="EZ363" i="3"/>
  <c r="EZ364" i="3"/>
  <c r="EZ365" i="3"/>
  <c r="EZ366" i="3"/>
  <c r="EZ370" i="3"/>
  <c r="EZ371" i="3"/>
  <c r="I391" i="5" l="1"/>
  <c r="J390" i="5"/>
  <c r="I383" i="5"/>
  <c r="J382" i="5"/>
  <c r="AB2" i="3"/>
  <c r="S207" i="3"/>
  <c r="S206" i="3"/>
  <c r="S205" i="3"/>
  <c r="S204" i="3"/>
  <c r="AU204" i="3" s="1"/>
  <c r="S203" i="3"/>
  <c r="S202" i="3"/>
  <c r="S201" i="3"/>
  <c r="S200" i="3"/>
  <c r="AU200" i="3" s="1"/>
  <c r="S199" i="3"/>
  <c r="S198" i="3"/>
  <c r="S197" i="3"/>
  <c r="S196" i="3"/>
  <c r="AU196" i="3" s="1"/>
  <c r="S326" i="3"/>
  <c r="S324" i="3"/>
  <c r="S323" i="3"/>
  <c r="S322" i="3"/>
  <c r="BR240" i="3"/>
  <c r="BG240" i="3" s="1"/>
  <c r="ES240" i="3"/>
  <c r="EU240" i="3"/>
  <c r="EW240" i="3"/>
  <c r="EY240" i="3"/>
  <c r="FA240" i="3"/>
  <c r="FC240" i="3"/>
  <c r="FE240" i="3"/>
  <c r="FG240" i="3"/>
  <c r="FI240" i="3"/>
  <c r="FK240" i="3"/>
  <c r="FM240" i="3"/>
  <c r="FO240" i="3"/>
  <c r="FQ240" i="3"/>
  <c r="FS240" i="3"/>
  <c r="FU240" i="3"/>
  <c r="FW240" i="3"/>
  <c r="FY240" i="3"/>
  <c r="GA240" i="3"/>
  <c r="GC240" i="3"/>
  <c r="GE240" i="3"/>
  <c r="GG240" i="3"/>
  <c r="BR241" i="3"/>
  <c r="BE241" i="3" s="1"/>
  <c r="ES241" i="3"/>
  <c r="EU241" i="3"/>
  <c r="EW241" i="3"/>
  <c r="EY241" i="3"/>
  <c r="FA241" i="3"/>
  <c r="FC241" i="3"/>
  <c r="FE241" i="3"/>
  <c r="FG241" i="3"/>
  <c r="FI241" i="3"/>
  <c r="FK241" i="3"/>
  <c r="FM241" i="3"/>
  <c r="FO241" i="3"/>
  <c r="FQ241" i="3"/>
  <c r="FS241" i="3"/>
  <c r="FU241" i="3"/>
  <c r="FW241" i="3"/>
  <c r="FY241" i="3"/>
  <c r="GA241" i="3"/>
  <c r="GC241" i="3"/>
  <c r="GE241" i="3"/>
  <c r="GG241" i="3"/>
  <c r="BR242" i="3"/>
  <c r="CG242" i="3" s="1"/>
  <c r="ES242" i="3"/>
  <c r="EU242" i="3"/>
  <c r="EW242" i="3"/>
  <c r="EY242" i="3"/>
  <c r="FA242" i="3"/>
  <c r="FC242" i="3"/>
  <c r="FE242" i="3"/>
  <c r="FG242" i="3"/>
  <c r="FI242" i="3"/>
  <c r="FK242" i="3"/>
  <c r="FM242" i="3"/>
  <c r="FO242" i="3"/>
  <c r="FQ242" i="3"/>
  <c r="FS242" i="3"/>
  <c r="FU242" i="3"/>
  <c r="FW242" i="3"/>
  <c r="FY242" i="3"/>
  <c r="GA242" i="3"/>
  <c r="GC242" i="3"/>
  <c r="GE242" i="3"/>
  <c r="GG242" i="3"/>
  <c r="AH237" i="3"/>
  <c r="AH238" i="3"/>
  <c r="AH239" i="3"/>
  <c r="AH240" i="3"/>
  <c r="AH241" i="3"/>
  <c r="AH242" i="3"/>
  <c r="Y240" i="3"/>
  <c r="Z240" i="3"/>
  <c r="AA240" i="3"/>
  <c r="AB240" i="3"/>
  <c r="AC240" i="3"/>
  <c r="AD240" i="3"/>
  <c r="AG240" i="3" s="1"/>
  <c r="Y241" i="3"/>
  <c r="Z241" i="3"/>
  <c r="AA241" i="3"/>
  <c r="AB241" i="3"/>
  <c r="AC241" i="3"/>
  <c r="AD241" i="3"/>
  <c r="AG241" i="3" s="1"/>
  <c r="Y242" i="3"/>
  <c r="Z242" i="3"/>
  <c r="AA242" i="3"/>
  <c r="AB242" i="3"/>
  <c r="AC242" i="3"/>
  <c r="AD242" i="3"/>
  <c r="AG242" i="3" s="1"/>
  <c r="AU240" i="3"/>
  <c r="AU241" i="3"/>
  <c r="AU242" i="3"/>
  <c r="AJ240" i="3"/>
  <c r="AM240" i="3"/>
  <c r="AJ241" i="3"/>
  <c r="AM241" i="3"/>
  <c r="AJ242" i="3"/>
  <c r="AM242" i="3"/>
  <c r="F240" i="3"/>
  <c r="G240" i="3"/>
  <c r="F241" i="3"/>
  <c r="G241" i="3"/>
  <c r="I241" i="3" s="1"/>
  <c r="F242" i="3"/>
  <c r="G242" i="3"/>
  <c r="I242" i="3" s="1"/>
  <c r="AU284" i="3"/>
  <c r="AU285" i="3"/>
  <c r="AU286" i="3"/>
  <c r="AU288" i="3"/>
  <c r="AU290" i="3"/>
  <c r="AU291" i="3"/>
  <c r="AU292" i="3"/>
  <c r="AU293" i="3"/>
  <c r="AU294" i="3"/>
  <c r="AU295" i="3"/>
  <c r="AU296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2" i="3"/>
  <c r="AU323" i="3"/>
  <c r="AU324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28" i="3"/>
  <c r="AU629" i="3"/>
  <c r="AU630" i="3"/>
  <c r="AU272" i="3"/>
  <c r="AU273" i="3"/>
  <c r="AU274" i="3"/>
  <c r="AU275" i="3"/>
  <c r="AU276" i="3"/>
  <c r="AU277" i="3"/>
  <c r="AU278" i="3"/>
  <c r="AU279" i="3"/>
  <c r="AU280" i="3"/>
  <c r="AU281" i="3"/>
  <c r="AU282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197" i="3"/>
  <c r="AU198" i="3"/>
  <c r="AU199" i="3"/>
  <c r="AU201" i="3"/>
  <c r="AU202" i="3"/>
  <c r="AU203" i="3"/>
  <c r="AU205" i="3"/>
  <c r="AU206" i="3"/>
  <c r="AU207" i="3"/>
  <c r="AU183" i="3"/>
  <c r="AU184" i="3"/>
  <c r="AU185" i="3"/>
  <c r="AU186" i="3"/>
  <c r="AU187" i="3"/>
  <c r="AU188" i="3"/>
  <c r="AU189" i="3"/>
  <c r="S87" i="3"/>
  <c r="AU87" i="3" s="1"/>
  <c r="S86" i="3"/>
  <c r="AU86" i="3" s="1"/>
  <c r="S85" i="3"/>
  <c r="AU85" i="3" s="1"/>
  <c r="S84" i="3"/>
  <c r="AU84" i="3" s="1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2" i="3"/>
  <c r="AB52" i="3"/>
  <c r="AB53" i="3"/>
  <c r="AC52" i="3"/>
  <c r="AB51" i="3"/>
  <c r="AC51" i="3"/>
  <c r="AY282" i="3"/>
  <c r="AY283" i="3"/>
  <c r="AY281" i="3"/>
  <c r="AA530" i="3"/>
  <c r="S171" i="3"/>
  <c r="AU171" i="3" s="1"/>
  <c r="AF23" i="3"/>
  <c r="AE5" i="3"/>
  <c r="AD5" i="3"/>
  <c r="AB5" i="3"/>
  <c r="AA5" i="3"/>
  <c r="AE2" i="3"/>
  <c r="AA2" i="3"/>
  <c r="Z2" i="3"/>
  <c r="W2" i="3"/>
  <c r="AD2" i="3"/>
  <c r="AC2" i="3"/>
  <c r="AF438" i="3"/>
  <c r="AF379" i="3"/>
  <c r="AF378" i="3"/>
  <c r="AF377" i="3"/>
  <c r="AF376" i="3"/>
  <c r="AF375" i="3"/>
  <c r="AF374" i="3"/>
  <c r="AF373" i="3"/>
  <c r="AF372" i="3"/>
  <c r="AF362" i="3"/>
  <c r="AF361" i="3"/>
  <c r="I384" i="5" l="1"/>
  <c r="J383" i="5"/>
  <c r="J240" i="3"/>
  <c r="I392" i="5"/>
  <c r="J392" i="5" s="1"/>
  <c r="J391" i="5"/>
  <c r="DG240" i="3"/>
  <c r="CW240" i="3"/>
  <c r="AG2" i="3"/>
  <c r="DA240" i="3"/>
  <c r="K240" i="3"/>
  <c r="CY240" i="3"/>
  <c r="CO240" i="3"/>
  <c r="CI240" i="3"/>
  <c r="DE240" i="3"/>
  <c r="K241" i="3"/>
  <c r="DC240" i="3"/>
  <c r="CU240" i="3"/>
  <c r="CG240" i="3"/>
  <c r="CU242" i="3"/>
  <c r="CQ240" i="3"/>
  <c r="BS240" i="3"/>
  <c r="DE242" i="3"/>
  <c r="BC242" i="3"/>
  <c r="BW242" i="3"/>
  <c r="CK242" i="3"/>
  <c r="CW242" i="3"/>
  <c r="BO242" i="3"/>
  <c r="BY242" i="3"/>
  <c r="CM242" i="3"/>
  <c r="DA242" i="3"/>
  <c r="BQ242" i="3"/>
  <c r="CC242" i="3"/>
  <c r="CS242" i="3"/>
  <c r="DC242" i="3"/>
  <c r="K242" i="3"/>
  <c r="J241" i="3"/>
  <c r="I240" i="3"/>
  <c r="CA240" i="3"/>
  <c r="J242" i="3"/>
  <c r="BA242" i="3"/>
  <c r="CO242" i="3"/>
  <c r="CE242" i="3"/>
  <c r="BU242" i="3"/>
  <c r="BI242" i="3"/>
  <c r="BA240" i="3"/>
  <c r="BM240" i="3"/>
  <c r="BG242" i="3"/>
  <c r="BA241" i="3"/>
  <c r="BY240" i="3"/>
  <c r="BE240" i="3"/>
  <c r="CW241" i="3"/>
  <c r="CO241" i="3"/>
  <c r="CG241" i="3"/>
  <c r="BY241" i="3"/>
  <c r="BK241" i="3"/>
  <c r="DC241" i="3"/>
  <c r="CU241" i="3"/>
  <c r="CM241" i="3"/>
  <c r="CE241" i="3"/>
  <c r="BW241" i="3"/>
  <c r="BQ241" i="3"/>
  <c r="BI241" i="3"/>
  <c r="BK240" i="3"/>
  <c r="BC240" i="3"/>
  <c r="DE241" i="3"/>
  <c r="DG242" i="3"/>
  <c r="CY242" i="3"/>
  <c r="CQ242" i="3"/>
  <c r="CI242" i="3"/>
  <c r="CA242" i="3"/>
  <c r="BS242" i="3"/>
  <c r="BM242" i="3"/>
  <c r="BE242" i="3"/>
  <c r="DA241" i="3"/>
  <c r="CS241" i="3"/>
  <c r="CK241" i="3"/>
  <c r="CC241" i="3"/>
  <c r="BU241" i="3"/>
  <c r="BO241" i="3"/>
  <c r="BG241" i="3"/>
  <c r="CM240" i="3"/>
  <c r="CE240" i="3"/>
  <c r="BW240" i="3"/>
  <c r="BQ240" i="3"/>
  <c r="BI240" i="3"/>
  <c r="BC241" i="3"/>
  <c r="BK242" i="3"/>
  <c r="DG241" i="3"/>
  <c r="CY241" i="3"/>
  <c r="CQ241" i="3"/>
  <c r="CI241" i="3"/>
  <c r="CA241" i="3"/>
  <c r="BS241" i="3"/>
  <c r="BM241" i="3"/>
  <c r="CS240" i="3"/>
  <c r="CK240" i="3"/>
  <c r="CC240" i="3"/>
  <c r="BU240" i="3"/>
  <c r="BO240" i="3"/>
  <c r="I385" i="5" l="1"/>
  <c r="J384" i="5"/>
  <c r="AZ242" i="3"/>
  <c r="AZ240" i="3"/>
  <c r="AZ241" i="3"/>
  <c r="I386" i="5" l="1"/>
  <c r="J385" i="5"/>
  <c r="S180" i="3"/>
  <c r="AU180" i="3" s="1"/>
  <c r="S179" i="3"/>
  <c r="AU179" i="3" s="1"/>
  <c r="S178" i="3"/>
  <c r="AU178" i="3" s="1"/>
  <c r="S177" i="3"/>
  <c r="AU177" i="3" s="1"/>
  <c r="S176" i="3"/>
  <c r="AU176" i="3" s="1"/>
  <c r="S175" i="3"/>
  <c r="AU175" i="3" s="1"/>
  <c r="S174" i="3"/>
  <c r="AU174" i="3" s="1"/>
  <c r="S173" i="3"/>
  <c r="AU173" i="3" s="1"/>
  <c r="S172" i="3"/>
  <c r="AU172" i="3" s="1"/>
  <c r="S170" i="3"/>
  <c r="AU170" i="3" s="1"/>
  <c r="S169" i="3"/>
  <c r="AU169" i="3" s="1"/>
  <c r="AF119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42" i="3"/>
  <c r="BC466" i="3"/>
  <c r="BE466" i="3"/>
  <c r="BG466" i="3"/>
  <c r="BI466" i="3"/>
  <c r="BK466" i="3"/>
  <c r="BM466" i="3"/>
  <c r="BO466" i="3"/>
  <c r="BQ466" i="3"/>
  <c r="BS466" i="3"/>
  <c r="BU466" i="3"/>
  <c r="BW466" i="3"/>
  <c r="BY466" i="3"/>
  <c r="CA466" i="3"/>
  <c r="CC466" i="3"/>
  <c r="CE466" i="3"/>
  <c r="CG466" i="3"/>
  <c r="CI466" i="3"/>
  <c r="CK466" i="3"/>
  <c r="CM466" i="3"/>
  <c r="CO466" i="3"/>
  <c r="CQ466" i="3"/>
  <c r="CS466" i="3"/>
  <c r="CU466" i="3"/>
  <c r="CW466" i="3"/>
  <c r="CY466" i="3"/>
  <c r="DA466" i="3"/>
  <c r="DC466" i="3"/>
  <c r="DE466" i="3"/>
  <c r="DG466" i="3"/>
  <c r="DI466" i="3"/>
  <c r="ES466" i="3"/>
  <c r="EU466" i="3"/>
  <c r="EW466" i="3"/>
  <c r="EY466" i="3"/>
  <c r="FA466" i="3"/>
  <c r="FC466" i="3"/>
  <c r="FE466" i="3"/>
  <c r="FG466" i="3"/>
  <c r="FI466" i="3"/>
  <c r="FK466" i="3"/>
  <c r="FM466" i="3"/>
  <c r="FO466" i="3"/>
  <c r="FQ466" i="3"/>
  <c r="FS466" i="3"/>
  <c r="FU466" i="3"/>
  <c r="FW466" i="3"/>
  <c r="FY466" i="3"/>
  <c r="GA466" i="3"/>
  <c r="GC466" i="3"/>
  <c r="GE466" i="3"/>
  <c r="GG466" i="3"/>
  <c r="GI466" i="3"/>
  <c r="GK466" i="3"/>
  <c r="GM466" i="3"/>
  <c r="GO466" i="3"/>
  <c r="GQ466" i="3"/>
  <c r="BC467" i="3"/>
  <c r="BE467" i="3"/>
  <c r="BG467" i="3"/>
  <c r="BI467" i="3"/>
  <c r="BK467" i="3"/>
  <c r="BM467" i="3"/>
  <c r="BO467" i="3"/>
  <c r="BQ467" i="3"/>
  <c r="BS467" i="3"/>
  <c r="BU467" i="3"/>
  <c r="BW467" i="3"/>
  <c r="BY467" i="3"/>
  <c r="CA467" i="3"/>
  <c r="CC467" i="3"/>
  <c r="CE467" i="3"/>
  <c r="CG467" i="3"/>
  <c r="CI467" i="3"/>
  <c r="CK467" i="3"/>
  <c r="CM467" i="3"/>
  <c r="CO467" i="3"/>
  <c r="CQ467" i="3"/>
  <c r="CS467" i="3"/>
  <c r="CU467" i="3"/>
  <c r="CW467" i="3"/>
  <c r="CY467" i="3"/>
  <c r="DA467" i="3"/>
  <c r="DC467" i="3"/>
  <c r="DE467" i="3"/>
  <c r="DG467" i="3"/>
  <c r="DI467" i="3"/>
  <c r="ES467" i="3"/>
  <c r="EU467" i="3"/>
  <c r="EW467" i="3"/>
  <c r="EY467" i="3"/>
  <c r="FA467" i="3"/>
  <c r="FC467" i="3"/>
  <c r="FE467" i="3"/>
  <c r="FG467" i="3"/>
  <c r="FI467" i="3"/>
  <c r="FK467" i="3"/>
  <c r="FM467" i="3"/>
  <c r="FO467" i="3"/>
  <c r="FQ467" i="3"/>
  <c r="FS467" i="3"/>
  <c r="FU467" i="3"/>
  <c r="FW467" i="3"/>
  <c r="FY467" i="3"/>
  <c r="GA467" i="3"/>
  <c r="GC467" i="3"/>
  <c r="GE467" i="3"/>
  <c r="GG467" i="3"/>
  <c r="GI467" i="3"/>
  <c r="GK467" i="3"/>
  <c r="GM467" i="3"/>
  <c r="GO467" i="3"/>
  <c r="GQ467" i="3"/>
  <c r="BC462" i="3"/>
  <c r="BE462" i="3"/>
  <c r="BG462" i="3"/>
  <c r="BI462" i="3"/>
  <c r="BK462" i="3"/>
  <c r="BM462" i="3"/>
  <c r="BO462" i="3"/>
  <c r="BQ462" i="3"/>
  <c r="BS462" i="3"/>
  <c r="BU462" i="3"/>
  <c r="BW462" i="3"/>
  <c r="BY462" i="3"/>
  <c r="CA462" i="3"/>
  <c r="CC462" i="3"/>
  <c r="CE462" i="3"/>
  <c r="CG462" i="3"/>
  <c r="CI462" i="3"/>
  <c r="CK462" i="3"/>
  <c r="CM462" i="3"/>
  <c r="CO462" i="3"/>
  <c r="CQ462" i="3"/>
  <c r="CS462" i="3"/>
  <c r="CU462" i="3"/>
  <c r="CW462" i="3"/>
  <c r="CY462" i="3"/>
  <c r="DA462" i="3"/>
  <c r="DC462" i="3"/>
  <c r="DE462" i="3"/>
  <c r="DG462" i="3"/>
  <c r="DI462" i="3"/>
  <c r="ES462" i="3"/>
  <c r="EU462" i="3"/>
  <c r="EW462" i="3"/>
  <c r="EY462" i="3"/>
  <c r="FA462" i="3"/>
  <c r="FC462" i="3"/>
  <c r="FE462" i="3"/>
  <c r="FG462" i="3"/>
  <c r="FI462" i="3"/>
  <c r="FK462" i="3"/>
  <c r="FM462" i="3"/>
  <c r="FO462" i="3"/>
  <c r="FQ462" i="3"/>
  <c r="FS462" i="3"/>
  <c r="FU462" i="3"/>
  <c r="FW462" i="3"/>
  <c r="FY462" i="3"/>
  <c r="GA462" i="3"/>
  <c r="GC462" i="3"/>
  <c r="GE462" i="3"/>
  <c r="GG462" i="3"/>
  <c r="GI462" i="3"/>
  <c r="GK462" i="3"/>
  <c r="GM462" i="3"/>
  <c r="GO462" i="3"/>
  <c r="GQ462" i="3"/>
  <c r="BC463" i="3"/>
  <c r="BE463" i="3"/>
  <c r="BG463" i="3"/>
  <c r="BI463" i="3"/>
  <c r="BK463" i="3"/>
  <c r="BM463" i="3"/>
  <c r="BO463" i="3"/>
  <c r="BQ463" i="3"/>
  <c r="BS463" i="3"/>
  <c r="BU463" i="3"/>
  <c r="BW463" i="3"/>
  <c r="BY463" i="3"/>
  <c r="CA463" i="3"/>
  <c r="CC463" i="3"/>
  <c r="CE463" i="3"/>
  <c r="CG463" i="3"/>
  <c r="CI463" i="3"/>
  <c r="CK463" i="3"/>
  <c r="CM463" i="3"/>
  <c r="CO463" i="3"/>
  <c r="CQ463" i="3"/>
  <c r="CS463" i="3"/>
  <c r="CU463" i="3"/>
  <c r="CW463" i="3"/>
  <c r="CY463" i="3"/>
  <c r="DA463" i="3"/>
  <c r="DC463" i="3"/>
  <c r="DE463" i="3"/>
  <c r="DG463" i="3"/>
  <c r="DI463" i="3"/>
  <c r="ES463" i="3"/>
  <c r="EU463" i="3"/>
  <c r="EW463" i="3"/>
  <c r="EY463" i="3"/>
  <c r="FA463" i="3"/>
  <c r="FC463" i="3"/>
  <c r="FE463" i="3"/>
  <c r="FG463" i="3"/>
  <c r="FI463" i="3"/>
  <c r="FK463" i="3"/>
  <c r="FM463" i="3"/>
  <c r="FO463" i="3"/>
  <c r="FQ463" i="3"/>
  <c r="FS463" i="3"/>
  <c r="FU463" i="3"/>
  <c r="FW463" i="3"/>
  <c r="FY463" i="3"/>
  <c r="GA463" i="3"/>
  <c r="GC463" i="3"/>
  <c r="GE463" i="3"/>
  <c r="GG463" i="3"/>
  <c r="GI463" i="3"/>
  <c r="GK463" i="3"/>
  <c r="GM463" i="3"/>
  <c r="GO463" i="3"/>
  <c r="GQ463" i="3"/>
  <c r="BC464" i="3"/>
  <c r="BE464" i="3"/>
  <c r="BG464" i="3"/>
  <c r="BI464" i="3"/>
  <c r="BK464" i="3"/>
  <c r="BM464" i="3"/>
  <c r="BO464" i="3"/>
  <c r="BQ464" i="3"/>
  <c r="BS464" i="3"/>
  <c r="BU464" i="3"/>
  <c r="BW464" i="3"/>
  <c r="BY464" i="3"/>
  <c r="CA464" i="3"/>
  <c r="CC464" i="3"/>
  <c r="CE464" i="3"/>
  <c r="CG464" i="3"/>
  <c r="CI464" i="3"/>
  <c r="CK464" i="3"/>
  <c r="CM464" i="3"/>
  <c r="CO464" i="3"/>
  <c r="CQ464" i="3"/>
  <c r="CS464" i="3"/>
  <c r="CU464" i="3"/>
  <c r="CW464" i="3"/>
  <c r="CY464" i="3"/>
  <c r="DA464" i="3"/>
  <c r="DC464" i="3"/>
  <c r="DE464" i="3"/>
  <c r="DG464" i="3"/>
  <c r="DI464" i="3"/>
  <c r="ES464" i="3"/>
  <c r="EU464" i="3"/>
  <c r="EW464" i="3"/>
  <c r="EY464" i="3"/>
  <c r="FA464" i="3"/>
  <c r="FC464" i="3"/>
  <c r="FE464" i="3"/>
  <c r="FG464" i="3"/>
  <c r="FI464" i="3"/>
  <c r="FK464" i="3"/>
  <c r="FM464" i="3"/>
  <c r="FO464" i="3"/>
  <c r="FQ464" i="3"/>
  <c r="FS464" i="3"/>
  <c r="FU464" i="3"/>
  <c r="FW464" i="3"/>
  <c r="FY464" i="3"/>
  <c r="GA464" i="3"/>
  <c r="GC464" i="3"/>
  <c r="GE464" i="3"/>
  <c r="GG464" i="3"/>
  <c r="GI464" i="3"/>
  <c r="GK464" i="3"/>
  <c r="GM464" i="3"/>
  <c r="GO464" i="3"/>
  <c r="GQ464" i="3"/>
  <c r="BC459" i="3"/>
  <c r="BE459" i="3"/>
  <c r="BG459" i="3"/>
  <c r="BI459" i="3"/>
  <c r="BK459" i="3"/>
  <c r="BM459" i="3"/>
  <c r="BO459" i="3"/>
  <c r="BQ459" i="3"/>
  <c r="BS459" i="3"/>
  <c r="BU459" i="3"/>
  <c r="BW459" i="3"/>
  <c r="BY459" i="3"/>
  <c r="CA459" i="3"/>
  <c r="CC459" i="3"/>
  <c r="CE459" i="3"/>
  <c r="CG459" i="3"/>
  <c r="CI459" i="3"/>
  <c r="CK459" i="3"/>
  <c r="CM459" i="3"/>
  <c r="CO459" i="3"/>
  <c r="CQ459" i="3"/>
  <c r="CS459" i="3"/>
  <c r="CU459" i="3"/>
  <c r="CW459" i="3"/>
  <c r="CY459" i="3"/>
  <c r="DA459" i="3"/>
  <c r="DC459" i="3"/>
  <c r="DE459" i="3"/>
  <c r="DG459" i="3"/>
  <c r="DI459" i="3"/>
  <c r="ES459" i="3"/>
  <c r="EU459" i="3"/>
  <c r="EW459" i="3"/>
  <c r="EY459" i="3"/>
  <c r="FA459" i="3"/>
  <c r="FC459" i="3"/>
  <c r="FE459" i="3"/>
  <c r="FG459" i="3"/>
  <c r="FI459" i="3"/>
  <c r="FK459" i="3"/>
  <c r="FM459" i="3"/>
  <c r="FO459" i="3"/>
  <c r="FQ459" i="3"/>
  <c r="FS459" i="3"/>
  <c r="FU459" i="3"/>
  <c r="FW459" i="3"/>
  <c r="FY459" i="3"/>
  <c r="GA459" i="3"/>
  <c r="GC459" i="3"/>
  <c r="GE459" i="3"/>
  <c r="GG459" i="3"/>
  <c r="GI459" i="3"/>
  <c r="GK459" i="3"/>
  <c r="GM459" i="3"/>
  <c r="GO459" i="3"/>
  <c r="GQ459" i="3"/>
  <c r="BC460" i="3"/>
  <c r="BE460" i="3"/>
  <c r="BG460" i="3"/>
  <c r="BI460" i="3"/>
  <c r="BK460" i="3"/>
  <c r="BM460" i="3"/>
  <c r="BO460" i="3"/>
  <c r="BQ460" i="3"/>
  <c r="BS460" i="3"/>
  <c r="BU460" i="3"/>
  <c r="BW460" i="3"/>
  <c r="BY460" i="3"/>
  <c r="CA460" i="3"/>
  <c r="CC460" i="3"/>
  <c r="CE460" i="3"/>
  <c r="CG460" i="3"/>
  <c r="CI460" i="3"/>
  <c r="CK460" i="3"/>
  <c r="CM460" i="3"/>
  <c r="CO460" i="3"/>
  <c r="CQ460" i="3"/>
  <c r="CS460" i="3"/>
  <c r="CU460" i="3"/>
  <c r="CW460" i="3"/>
  <c r="CY460" i="3"/>
  <c r="DA460" i="3"/>
  <c r="DC460" i="3"/>
  <c r="DE460" i="3"/>
  <c r="DG460" i="3"/>
  <c r="DI460" i="3"/>
  <c r="ES460" i="3"/>
  <c r="EU460" i="3"/>
  <c r="EW460" i="3"/>
  <c r="EY460" i="3"/>
  <c r="FA460" i="3"/>
  <c r="FC460" i="3"/>
  <c r="FE460" i="3"/>
  <c r="FG460" i="3"/>
  <c r="FI460" i="3"/>
  <c r="FK460" i="3"/>
  <c r="FM460" i="3"/>
  <c r="FO460" i="3"/>
  <c r="FQ460" i="3"/>
  <c r="FS460" i="3"/>
  <c r="FU460" i="3"/>
  <c r="FW460" i="3"/>
  <c r="FY460" i="3"/>
  <c r="GA460" i="3"/>
  <c r="GC460" i="3"/>
  <c r="GE460" i="3"/>
  <c r="GG460" i="3"/>
  <c r="GI460" i="3"/>
  <c r="GK460" i="3"/>
  <c r="GM460" i="3"/>
  <c r="GO460" i="3"/>
  <c r="GQ460" i="3"/>
  <c r="BC456" i="3"/>
  <c r="BE456" i="3"/>
  <c r="BG456" i="3"/>
  <c r="BI456" i="3"/>
  <c r="BK456" i="3"/>
  <c r="BM456" i="3"/>
  <c r="BO456" i="3"/>
  <c r="BQ456" i="3"/>
  <c r="BS456" i="3"/>
  <c r="BU456" i="3"/>
  <c r="BW456" i="3"/>
  <c r="BY456" i="3"/>
  <c r="CA456" i="3"/>
  <c r="CC456" i="3"/>
  <c r="CE456" i="3"/>
  <c r="CG456" i="3"/>
  <c r="CI456" i="3"/>
  <c r="CK456" i="3"/>
  <c r="CM456" i="3"/>
  <c r="CO456" i="3"/>
  <c r="CQ456" i="3"/>
  <c r="CS456" i="3"/>
  <c r="CU456" i="3"/>
  <c r="CW456" i="3"/>
  <c r="CY456" i="3"/>
  <c r="DA456" i="3"/>
  <c r="DC456" i="3"/>
  <c r="DE456" i="3"/>
  <c r="DG456" i="3"/>
  <c r="DI456" i="3"/>
  <c r="ES456" i="3"/>
  <c r="EU456" i="3"/>
  <c r="EW456" i="3"/>
  <c r="EY456" i="3"/>
  <c r="FA456" i="3"/>
  <c r="FC456" i="3"/>
  <c r="FE456" i="3"/>
  <c r="FG456" i="3"/>
  <c r="FI456" i="3"/>
  <c r="FK456" i="3"/>
  <c r="FM456" i="3"/>
  <c r="FO456" i="3"/>
  <c r="FQ456" i="3"/>
  <c r="FS456" i="3"/>
  <c r="FU456" i="3"/>
  <c r="FW456" i="3"/>
  <c r="FY456" i="3"/>
  <c r="GA456" i="3"/>
  <c r="GC456" i="3"/>
  <c r="GE456" i="3"/>
  <c r="GG456" i="3"/>
  <c r="GI456" i="3"/>
  <c r="GK456" i="3"/>
  <c r="GM456" i="3"/>
  <c r="GO456" i="3"/>
  <c r="GQ456" i="3"/>
  <c r="BC457" i="3"/>
  <c r="BE457" i="3"/>
  <c r="BG457" i="3"/>
  <c r="BI457" i="3"/>
  <c r="BK457" i="3"/>
  <c r="BM457" i="3"/>
  <c r="BO457" i="3"/>
  <c r="BQ457" i="3"/>
  <c r="BS457" i="3"/>
  <c r="BU457" i="3"/>
  <c r="BW457" i="3"/>
  <c r="BY457" i="3"/>
  <c r="CA457" i="3"/>
  <c r="CC457" i="3"/>
  <c r="CE457" i="3"/>
  <c r="CG457" i="3"/>
  <c r="CI457" i="3"/>
  <c r="CK457" i="3"/>
  <c r="CM457" i="3"/>
  <c r="CO457" i="3"/>
  <c r="CQ457" i="3"/>
  <c r="CS457" i="3"/>
  <c r="CU457" i="3"/>
  <c r="CW457" i="3"/>
  <c r="CY457" i="3"/>
  <c r="DA457" i="3"/>
  <c r="DC457" i="3"/>
  <c r="DE457" i="3"/>
  <c r="DG457" i="3"/>
  <c r="DI457" i="3"/>
  <c r="ES457" i="3"/>
  <c r="EU457" i="3"/>
  <c r="EW457" i="3"/>
  <c r="EY457" i="3"/>
  <c r="FA457" i="3"/>
  <c r="FC457" i="3"/>
  <c r="FE457" i="3"/>
  <c r="FG457" i="3"/>
  <c r="FI457" i="3"/>
  <c r="FK457" i="3"/>
  <c r="FM457" i="3"/>
  <c r="FO457" i="3"/>
  <c r="FQ457" i="3"/>
  <c r="FS457" i="3"/>
  <c r="FU457" i="3"/>
  <c r="FW457" i="3"/>
  <c r="FY457" i="3"/>
  <c r="GA457" i="3"/>
  <c r="GC457" i="3"/>
  <c r="GE457" i="3"/>
  <c r="GG457" i="3"/>
  <c r="GI457" i="3"/>
  <c r="GK457" i="3"/>
  <c r="GM457" i="3"/>
  <c r="GO457" i="3"/>
  <c r="GQ457" i="3"/>
  <c r="BC527" i="3"/>
  <c r="BE527" i="3"/>
  <c r="BG527" i="3"/>
  <c r="BI527" i="3"/>
  <c r="BK527" i="3"/>
  <c r="BM527" i="3"/>
  <c r="BO527" i="3"/>
  <c r="BQ527" i="3"/>
  <c r="BS527" i="3"/>
  <c r="BU527" i="3"/>
  <c r="BW527" i="3"/>
  <c r="BY527" i="3"/>
  <c r="CA527" i="3"/>
  <c r="CC527" i="3"/>
  <c r="CE527" i="3"/>
  <c r="CG527" i="3"/>
  <c r="CI527" i="3"/>
  <c r="CK527" i="3"/>
  <c r="CM527" i="3"/>
  <c r="CO527" i="3"/>
  <c r="CQ527" i="3"/>
  <c r="CS527" i="3"/>
  <c r="CU527" i="3"/>
  <c r="CW527" i="3"/>
  <c r="CY527" i="3"/>
  <c r="DA527" i="3"/>
  <c r="DC527" i="3"/>
  <c r="DE527" i="3"/>
  <c r="DG527" i="3"/>
  <c r="DI527" i="3"/>
  <c r="ES527" i="3"/>
  <c r="EU527" i="3"/>
  <c r="EW527" i="3"/>
  <c r="EY527" i="3"/>
  <c r="FA527" i="3"/>
  <c r="FC527" i="3"/>
  <c r="FE527" i="3"/>
  <c r="FG527" i="3"/>
  <c r="FI527" i="3"/>
  <c r="FK527" i="3"/>
  <c r="FM527" i="3"/>
  <c r="FO527" i="3"/>
  <c r="FQ527" i="3"/>
  <c r="FS527" i="3"/>
  <c r="FU527" i="3"/>
  <c r="FW527" i="3"/>
  <c r="FY527" i="3"/>
  <c r="GA527" i="3"/>
  <c r="GC527" i="3"/>
  <c r="GE527" i="3"/>
  <c r="GG527" i="3"/>
  <c r="GI527" i="3"/>
  <c r="GK527" i="3"/>
  <c r="GM527" i="3"/>
  <c r="GO527" i="3"/>
  <c r="GQ527" i="3"/>
  <c r="BC528" i="3"/>
  <c r="BE528" i="3"/>
  <c r="BG528" i="3"/>
  <c r="BI528" i="3"/>
  <c r="BK528" i="3"/>
  <c r="BM528" i="3"/>
  <c r="BO528" i="3"/>
  <c r="BQ528" i="3"/>
  <c r="BS528" i="3"/>
  <c r="BU528" i="3"/>
  <c r="BW528" i="3"/>
  <c r="BY528" i="3"/>
  <c r="CA528" i="3"/>
  <c r="CC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DG528" i="3"/>
  <c r="DI528" i="3"/>
  <c r="ES528" i="3"/>
  <c r="EU528" i="3"/>
  <c r="EW528" i="3"/>
  <c r="EY528" i="3"/>
  <c r="FA528" i="3"/>
  <c r="FC528" i="3"/>
  <c r="FE528" i="3"/>
  <c r="FG528" i="3"/>
  <c r="FI528" i="3"/>
  <c r="FK528" i="3"/>
  <c r="FM528" i="3"/>
  <c r="FO528" i="3"/>
  <c r="FQ528" i="3"/>
  <c r="FS528" i="3"/>
  <c r="FU528" i="3"/>
  <c r="FW528" i="3"/>
  <c r="FY528" i="3"/>
  <c r="GA528" i="3"/>
  <c r="GC528" i="3"/>
  <c r="GE528" i="3"/>
  <c r="GG528" i="3"/>
  <c r="GI528" i="3"/>
  <c r="GK528" i="3"/>
  <c r="GM528" i="3"/>
  <c r="GO528" i="3"/>
  <c r="GQ528" i="3"/>
  <c r="BC529" i="3"/>
  <c r="BE529" i="3"/>
  <c r="BG529" i="3"/>
  <c r="BI529" i="3"/>
  <c r="BK529" i="3"/>
  <c r="BM529" i="3"/>
  <c r="BO529" i="3"/>
  <c r="BQ529" i="3"/>
  <c r="BS529" i="3"/>
  <c r="BU529" i="3"/>
  <c r="BW529" i="3"/>
  <c r="BY529" i="3"/>
  <c r="CA529" i="3"/>
  <c r="CC529" i="3"/>
  <c r="CE529" i="3"/>
  <c r="CG529" i="3"/>
  <c r="CI529" i="3"/>
  <c r="CK529" i="3"/>
  <c r="CM529" i="3"/>
  <c r="CO529" i="3"/>
  <c r="CQ529" i="3"/>
  <c r="CS529" i="3"/>
  <c r="CU529" i="3"/>
  <c r="CW529" i="3"/>
  <c r="CY529" i="3"/>
  <c r="DA529" i="3"/>
  <c r="DC529" i="3"/>
  <c r="DE529" i="3"/>
  <c r="DG529" i="3"/>
  <c r="DI529" i="3"/>
  <c r="ES529" i="3"/>
  <c r="EU529" i="3"/>
  <c r="EW529" i="3"/>
  <c r="EY529" i="3"/>
  <c r="FA529" i="3"/>
  <c r="FC529" i="3"/>
  <c r="FE529" i="3"/>
  <c r="FG529" i="3"/>
  <c r="FI529" i="3"/>
  <c r="FK529" i="3"/>
  <c r="FM529" i="3"/>
  <c r="FO529" i="3"/>
  <c r="FQ529" i="3"/>
  <c r="FS529" i="3"/>
  <c r="FU529" i="3"/>
  <c r="FW529" i="3"/>
  <c r="FY529" i="3"/>
  <c r="GA529" i="3"/>
  <c r="GC529" i="3"/>
  <c r="GE529" i="3"/>
  <c r="GG529" i="3"/>
  <c r="GI529" i="3"/>
  <c r="GK529" i="3"/>
  <c r="GM529" i="3"/>
  <c r="GO529" i="3"/>
  <c r="GQ529" i="3"/>
  <c r="W527" i="3"/>
  <c r="X527" i="3"/>
  <c r="Z527" i="3"/>
  <c r="AA527" i="3"/>
  <c r="AB527" i="3"/>
  <c r="AC527" i="3"/>
  <c r="AD527" i="3"/>
  <c r="AE527" i="3"/>
  <c r="AH527" i="3" s="1"/>
  <c r="AF527" i="3"/>
  <c r="W528" i="3"/>
  <c r="X528" i="3"/>
  <c r="Z528" i="3"/>
  <c r="AA528" i="3"/>
  <c r="AB528" i="3"/>
  <c r="AC528" i="3"/>
  <c r="AD528" i="3"/>
  <c r="AE528" i="3"/>
  <c r="AF528" i="3"/>
  <c r="W529" i="3"/>
  <c r="X529" i="3"/>
  <c r="Z529" i="3"/>
  <c r="AA529" i="3"/>
  <c r="AB529" i="3"/>
  <c r="AC529" i="3"/>
  <c r="AD529" i="3"/>
  <c r="AE529" i="3"/>
  <c r="AH529" i="3" s="1"/>
  <c r="AF529" i="3"/>
  <c r="P529" i="3"/>
  <c r="Q529" i="3"/>
  <c r="P528" i="3"/>
  <c r="Q528" i="3"/>
  <c r="P527" i="3"/>
  <c r="Q527" i="3"/>
  <c r="AL529" i="3"/>
  <c r="AL528" i="3"/>
  <c r="AL527" i="3"/>
  <c r="AK527" i="3"/>
  <c r="AK528" i="3"/>
  <c r="AK529" i="3"/>
  <c r="G527" i="3"/>
  <c r="I527" i="3" s="1"/>
  <c r="G528" i="3"/>
  <c r="I528" i="3" s="1"/>
  <c r="G529" i="3"/>
  <c r="I529" i="3" s="1"/>
  <c r="AL526" i="3"/>
  <c r="AL467" i="3"/>
  <c r="AL466" i="3"/>
  <c r="AJ466" i="3"/>
  <c r="AK466" i="3" s="1"/>
  <c r="AM466" i="3" s="1"/>
  <c r="AJ467" i="3"/>
  <c r="AK467" i="3" s="1"/>
  <c r="X466" i="3"/>
  <c r="AB466" i="3"/>
  <c r="AC466" i="3"/>
  <c r="AE466" i="3"/>
  <c r="AH466" i="3" s="1"/>
  <c r="X467" i="3"/>
  <c r="AB467" i="3"/>
  <c r="AC467" i="3"/>
  <c r="AE467" i="3"/>
  <c r="AH467" i="3" s="1"/>
  <c r="P466" i="3"/>
  <c r="Q466" i="3"/>
  <c r="P467" i="3"/>
  <c r="Q467" i="3"/>
  <c r="U467" i="3"/>
  <c r="Z467" i="3" s="1"/>
  <c r="U466" i="3"/>
  <c r="Z466" i="3" s="1"/>
  <c r="F466" i="3"/>
  <c r="G466" i="3"/>
  <c r="H466" i="3"/>
  <c r="F467" i="3"/>
  <c r="G467" i="3"/>
  <c r="H467" i="3"/>
  <c r="AL464" i="3"/>
  <c r="AL463" i="3"/>
  <c r="AK464" i="3"/>
  <c r="AJ462" i="3"/>
  <c r="AK462" i="3" s="1"/>
  <c r="AM462" i="3" s="1"/>
  <c r="AJ463" i="3"/>
  <c r="AK463" i="3" s="1"/>
  <c r="AJ464" i="3"/>
  <c r="X462" i="3"/>
  <c r="AB462" i="3"/>
  <c r="AC462" i="3"/>
  <c r="AE462" i="3"/>
  <c r="AH462" i="3" s="1"/>
  <c r="X463" i="3"/>
  <c r="AB463" i="3"/>
  <c r="AC463" i="3"/>
  <c r="AE463" i="3"/>
  <c r="X464" i="3"/>
  <c r="AB464" i="3"/>
  <c r="AC464" i="3"/>
  <c r="AE464" i="3"/>
  <c r="AH464" i="3" s="1"/>
  <c r="U464" i="3"/>
  <c r="Z464" i="3" s="1"/>
  <c r="U463" i="3"/>
  <c r="AA463" i="3" s="1"/>
  <c r="U462" i="3"/>
  <c r="Z462" i="3" s="1"/>
  <c r="P464" i="3"/>
  <c r="Q464" i="3"/>
  <c r="P463" i="3"/>
  <c r="Q463" i="3"/>
  <c r="P462" i="3"/>
  <c r="Q462" i="3"/>
  <c r="G462" i="3"/>
  <c r="J462" i="3" s="1"/>
  <c r="H462" i="3"/>
  <c r="G463" i="3"/>
  <c r="J463" i="3" s="1"/>
  <c r="H463" i="3"/>
  <c r="G464" i="3"/>
  <c r="K464" i="3" s="1"/>
  <c r="H464" i="3"/>
  <c r="AL460" i="3"/>
  <c r="AJ459" i="3"/>
  <c r="AK459" i="3" s="1"/>
  <c r="AM459" i="3" s="1"/>
  <c r="AJ460" i="3"/>
  <c r="AK460" i="3" s="1"/>
  <c r="X459" i="3"/>
  <c r="AB459" i="3"/>
  <c r="AC459" i="3"/>
  <c r="AE459" i="3"/>
  <c r="AH459" i="3" s="1"/>
  <c r="X460" i="3"/>
  <c r="AB460" i="3"/>
  <c r="AC460" i="3"/>
  <c r="AE460" i="3"/>
  <c r="AH460" i="3" s="1"/>
  <c r="U460" i="3"/>
  <c r="W460" i="3" s="1"/>
  <c r="U459" i="3"/>
  <c r="Z459" i="3" s="1"/>
  <c r="P460" i="3"/>
  <c r="Q460" i="3"/>
  <c r="P459" i="3"/>
  <c r="Q459" i="3"/>
  <c r="F459" i="3"/>
  <c r="G459" i="3"/>
  <c r="H459" i="3"/>
  <c r="F460" i="3"/>
  <c r="G460" i="3"/>
  <c r="H460" i="3"/>
  <c r="AL457" i="3"/>
  <c r="AJ456" i="3"/>
  <c r="AK456" i="3" s="1"/>
  <c r="AM456" i="3" s="1"/>
  <c r="AJ457" i="3"/>
  <c r="AK457" i="3" s="1"/>
  <c r="X456" i="3"/>
  <c r="AB456" i="3"/>
  <c r="AC456" i="3"/>
  <c r="AE456" i="3"/>
  <c r="AH456" i="3" s="1"/>
  <c r="X457" i="3"/>
  <c r="AB457" i="3"/>
  <c r="AC457" i="3"/>
  <c r="AE457" i="3"/>
  <c r="W458" i="3"/>
  <c r="X458" i="3"/>
  <c r="Z458" i="3"/>
  <c r="AA458" i="3"/>
  <c r="AB458" i="3"/>
  <c r="AC458" i="3"/>
  <c r="AD458" i="3"/>
  <c r="AE458" i="3"/>
  <c r="AH458" i="3" s="1"/>
  <c r="U457" i="3"/>
  <c r="Z457" i="3" s="1"/>
  <c r="U456" i="3"/>
  <c r="Z456" i="3" s="1"/>
  <c r="P457" i="3"/>
  <c r="Q457" i="3"/>
  <c r="P456" i="3"/>
  <c r="Q456" i="3"/>
  <c r="F456" i="3"/>
  <c r="G456" i="3"/>
  <c r="H456" i="3"/>
  <c r="F457" i="3"/>
  <c r="G457" i="3"/>
  <c r="H457" i="3"/>
  <c r="BC452" i="3"/>
  <c r="BE452" i="3"/>
  <c r="BG452" i="3"/>
  <c r="BI452" i="3"/>
  <c r="BK452" i="3"/>
  <c r="BM452" i="3"/>
  <c r="BO452" i="3"/>
  <c r="BQ452" i="3"/>
  <c r="BS452" i="3"/>
  <c r="BU452" i="3"/>
  <c r="BW452" i="3"/>
  <c r="BY452" i="3"/>
  <c r="CA452" i="3"/>
  <c r="CC452" i="3"/>
  <c r="CE452" i="3"/>
  <c r="CG452" i="3"/>
  <c r="CI452" i="3"/>
  <c r="CK452" i="3"/>
  <c r="CM452" i="3"/>
  <c r="CO452" i="3"/>
  <c r="CQ452" i="3"/>
  <c r="CS452" i="3"/>
  <c r="CU452" i="3"/>
  <c r="CW452" i="3"/>
  <c r="CY452" i="3"/>
  <c r="DA452" i="3"/>
  <c r="DC452" i="3"/>
  <c r="DE452" i="3"/>
  <c r="DG452" i="3"/>
  <c r="DI452" i="3"/>
  <c r="ES452" i="3"/>
  <c r="EU452" i="3"/>
  <c r="EW452" i="3"/>
  <c r="EY452" i="3"/>
  <c r="FA452" i="3"/>
  <c r="FC452" i="3"/>
  <c r="FE452" i="3"/>
  <c r="FG452" i="3"/>
  <c r="FI452" i="3"/>
  <c r="FK452" i="3"/>
  <c r="FM452" i="3"/>
  <c r="FO452" i="3"/>
  <c r="FQ452" i="3"/>
  <c r="FS452" i="3"/>
  <c r="FU452" i="3"/>
  <c r="FW452" i="3"/>
  <c r="FY452" i="3"/>
  <c r="GA452" i="3"/>
  <c r="GC452" i="3"/>
  <c r="GE452" i="3"/>
  <c r="GG452" i="3"/>
  <c r="GI452" i="3"/>
  <c r="GK452" i="3"/>
  <c r="GM452" i="3"/>
  <c r="GO452" i="3"/>
  <c r="GQ452" i="3"/>
  <c r="BC453" i="3"/>
  <c r="BE453" i="3"/>
  <c r="BG453" i="3"/>
  <c r="BI453" i="3"/>
  <c r="BK453" i="3"/>
  <c r="BM453" i="3"/>
  <c r="BO453" i="3"/>
  <c r="BQ453" i="3"/>
  <c r="BS453" i="3"/>
  <c r="BU453" i="3"/>
  <c r="BW453" i="3"/>
  <c r="BY453" i="3"/>
  <c r="CA453" i="3"/>
  <c r="CC453" i="3"/>
  <c r="CE453" i="3"/>
  <c r="CG453" i="3"/>
  <c r="CI453" i="3"/>
  <c r="CK453" i="3"/>
  <c r="CM453" i="3"/>
  <c r="CO453" i="3"/>
  <c r="CQ453" i="3"/>
  <c r="CS453" i="3"/>
  <c r="CU453" i="3"/>
  <c r="CW453" i="3"/>
  <c r="CY453" i="3"/>
  <c r="DA453" i="3"/>
  <c r="DC453" i="3"/>
  <c r="DE453" i="3"/>
  <c r="DG453" i="3"/>
  <c r="DI453" i="3"/>
  <c r="ES453" i="3"/>
  <c r="EU453" i="3"/>
  <c r="EW453" i="3"/>
  <c r="EY453" i="3"/>
  <c r="FA453" i="3"/>
  <c r="FC453" i="3"/>
  <c r="FE453" i="3"/>
  <c r="FG453" i="3"/>
  <c r="FI453" i="3"/>
  <c r="FK453" i="3"/>
  <c r="FM453" i="3"/>
  <c r="FO453" i="3"/>
  <c r="FQ453" i="3"/>
  <c r="FS453" i="3"/>
  <c r="FU453" i="3"/>
  <c r="FW453" i="3"/>
  <c r="FY453" i="3"/>
  <c r="GA453" i="3"/>
  <c r="GC453" i="3"/>
  <c r="GE453" i="3"/>
  <c r="GG453" i="3"/>
  <c r="GI453" i="3"/>
  <c r="GK453" i="3"/>
  <c r="GM453" i="3"/>
  <c r="GO453" i="3"/>
  <c r="GQ453" i="3"/>
  <c r="BC454" i="3"/>
  <c r="BE454" i="3"/>
  <c r="BG454" i="3"/>
  <c r="BI454" i="3"/>
  <c r="BK454" i="3"/>
  <c r="BM454" i="3"/>
  <c r="BO454" i="3"/>
  <c r="BQ454" i="3"/>
  <c r="BS454" i="3"/>
  <c r="BU454" i="3"/>
  <c r="BW454" i="3"/>
  <c r="BY454" i="3"/>
  <c r="CA454" i="3"/>
  <c r="CC454" i="3"/>
  <c r="CE454" i="3"/>
  <c r="CG454" i="3"/>
  <c r="CI454" i="3"/>
  <c r="CK454" i="3"/>
  <c r="CM454" i="3"/>
  <c r="CO454" i="3"/>
  <c r="CQ454" i="3"/>
  <c r="CS454" i="3"/>
  <c r="CU454" i="3"/>
  <c r="CW454" i="3"/>
  <c r="CY454" i="3"/>
  <c r="DA454" i="3"/>
  <c r="DC454" i="3"/>
  <c r="DE454" i="3"/>
  <c r="DG454" i="3"/>
  <c r="DI454" i="3"/>
  <c r="ES454" i="3"/>
  <c r="EU454" i="3"/>
  <c r="EW454" i="3"/>
  <c r="EY454" i="3"/>
  <c r="FA454" i="3"/>
  <c r="FC454" i="3"/>
  <c r="FE454" i="3"/>
  <c r="FG454" i="3"/>
  <c r="FI454" i="3"/>
  <c r="FK454" i="3"/>
  <c r="FM454" i="3"/>
  <c r="FO454" i="3"/>
  <c r="FQ454" i="3"/>
  <c r="FS454" i="3"/>
  <c r="FU454" i="3"/>
  <c r="FW454" i="3"/>
  <c r="FY454" i="3"/>
  <c r="GA454" i="3"/>
  <c r="GC454" i="3"/>
  <c r="GE454" i="3"/>
  <c r="GG454" i="3"/>
  <c r="GI454" i="3"/>
  <c r="GK454" i="3"/>
  <c r="GM454" i="3"/>
  <c r="GO454" i="3"/>
  <c r="GQ454" i="3"/>
  <c r="AL454" i="3"/>
  <c r="AL453" i="3"/>
  <c r="AL452" i="3"/>
  <c r="W452" i="3"/>
  <c r="X452" i="3"/>
  <c r="Z452" i="3"/>
  <c r="AA452" i="3"/>
  <c r="AB452" i="3"/>
  <c r="AC452" i="3"/>
  <c r="AD452" i="3"/>
  <c r="AE452" i="3"/>
  <c r="AH452" i="3" s="1"/>
  <c r="AJ452" i="3"/>
  <c r="AK452" i="3" s="1"/>
  <c r="AM452" i="3" s="1"/>
  <c r="W453" i="3"/>
  <c r="X453" i="3"/>
  <c r="Z453" i="3"/>
  <c r="AA453" i="3"/>
  <c r="AB453" i="3"/>
  <c r="AC453" i="3"/>
  <c r="AD453" i="3"/>
  <c r="AE453" i="3"/>
  <c r="AH453" i="3" s="1"/>
  <c r="AJ453" i="3"/>
  <c r="AK453" i="3" s="1"/>
  <c r="W454" i="3"/>
  <c r="X454" i="3"/>
  <c r="Z454" i="3"/>
  <c r="AA454" i="3"/>
  <c r="AB454" i="3"/>
  <c r="AC454" i="3"/>
  <c r="AD454" i="3"/>
  <c r="AE454" i="3"/>
  <c r="AJ454" i="3"/>
  <c r="AK454" i="3" s="1"/>
  <c r="P454" i="3"/>
  <c r="Q454" i="3"/>
  <c r="P453" i="3"/>
  <c r="Q453" i="3"/>
  <c r="P452" i="3"/>
  <c r="Q452" i="3"/>
  <c r="F452" i="3"/>
  <c r="G452" i="3"/>
  <c r="H452" i="3"/>
  <c r="F453" i="3"/>
  <c r="G453" i="3"/>
  <c r="H453" i="3"/>
  <c r="F454" i="3"/>
  <c r="G454" i="3"/>
  <c r="H454" i="3"/>
  <c r="BC448" i="3"/>
  <c r="BE448" i="3"/>
  <c r="BG448" i="3"/>
  <c r="BI448" i="3"/>
  <c r="BK448" i="3"/>
  <c r="BM448" i="3"/>
  <c r="BO448" i="3"/>
  <c r="BQ448" i="3"/>
  <c r="BS448" i="3"/>
  <c r="BU448" i="3"/>
  <c r="BW448" i="3"/>
  <c r="BY448" i="3"/>
  <c r="CA448" i="3"/>
  <c r="CC448" i="3"/>
  <c r="CE448" i="3"/>
  <c r="CG448" i="3"/>
  <c r="CI448" i="3"/>
  <c r="CK448" i="3"/>
  <c r="CM448" i="3"/>
  <c r="CO448" i="3"/>
  <c r="CQ448" i="3"/>
  <c r="CS448" i="3"/>
  <c r="CU448" i="3"/>
  <c r="CW448" i="3"/>
  <c r="CY448" i="3"/>
  <c r="DA448" i="3"/>
  <c r="DC448" i="3"/>
  <c r="DE448" i="3"/>
  <c r="DG448" i="3"/>
  <c r="DI448" i="3"/>
  <c r="ES448" i="3"/>
  <c r="EU448" i="3"/>
  <c r="EW448" i="3"/>
  <c r="EY448" i="3"/>
  <c r="FA448" i="3"/>
  <c r="FC448" i="3"/>
  <c r="FE448" i="3"/>
  <c r="FG448" i="3"/>
  <c r="FI448" i="3"/>
  <c r="FK448" i="3"/>
  <c r="FM448" i="3"/>
  <c r="FO448" i="3"/>
  <c r="FQ448" i="3"/>
  <c r="FS448" i="3"/>
  <c r="FU448" i="3"/>
  <c r="FW448" i="3"/>
  <c r="FY448" i="3"/>
  <c r="GA448" i="3"/>
  <c r="GC448" i="3"/>
  <c r="GE448" i="3"/>
  <c r="GG448" i="3"/>
  <c r="GI448" i="3"/>
  <c r="GK448" i="3"/>
  <c r="GM448" i="3"/>
  <c r="GO448" i="3"/>
  <c r="GQ448" i="3"/>
  <c r="BC449" i="3"/>
  <c r="BE449" i="3"/>
  <c r="BG449" i="3"/>
  <c r="BI449" i="3"/>
  <c r="BK449" i="3"/>
  <c r="BM449" i="3"/>
  <c r="BO449" i="3"/>
  <c r="BQ449" i="3"/>
  <c r="BS449" i="3"/>
  <c r="BU449" i="3"/>
  <c r="BW449" i="3"/>
  <c r="BY449" i="3"/>
  <c r="CA449" i="3"/>
  <c r="CC449" i="3"/>
  <c r="CE449" i="3"/>
  <c r="CG449" i="3"/>
  <c r="CI449" i="3"/>
  <c r="CK449" i="3"/>
  <c r="CM449" i="3"/>
  <c r="CO449" i="3"/>
  <c r="CQ449" i="3"/>
  <c r="CS449" i="3"/>
  <c r="CU449" i="3"/>
  <c r="CW449" i="3"/>
  <c r="CY449" i="3"/>
  <c r="DA449" i="3"/>
  <c r="DC449" i="3"/>
  <c r="DE449" i="3"/>
  <c r="DG449" i="3"/>
  <c r="DI449" i="3"/>
  <c r="ES449" i="3"/>
  <c r="EU449" i="3"/>
  <c r="EW449" i="3"/>
  <c r="EY449" i="3"/>
  <c r="FA449" i="3"/>
  <c r="FC449" i="3"/>
  <c r="FE449" i="3"/>
  <c r="FG449" i="3"/>
  <c r="FI449" i="3"/>
  <c r="FK449" i="3"/>
  <c r="FM449" i="3"/>
  <c r="FO449" i="3"/>
  <c r="FQ449" i="3"/>
  <c r="FS449" i="3"/>
  <c r="FU449" i="3"/>
  <c r="FW449" i="3"/>
  <c r="FY449" i="3"/>
  <c r="GA449" i="3"/>
  <c r="GC449" i="3"/>
  <c r="GE449" i="3"/>
  <c r="GG449" i="3"/>
  <c r="GI449" i="3"/>
  <c r="GK449" i="3"/>
  <c r="GM449" i="3"/>
  <c r="GO449" i="3"/>
  <c r="GQ449" i="3"/>
  <c r="BC450" i="3"/>
  <c r="BE450" i="3"/>
  <c r="BG450" i="3"/>
  <c r="BI450" i="3"/>
  <c r="BK450" i="3"/>
  <c r="BM450" i="3"/>
  <c r="BO450" i="3"/>
  <c r="BQ450" i="3"/>
  <c r="BS450" i="3"/>
  <c r="BU450" i="3"/>
  <c r="BW450" i="3"/>
  <c r="BY450" i="3"/>
  <c r="CA450" i="3"/>
  <c r="CC450" i="3"/>
  <c r="CE450" i="3"/>
  <c r="CG450" i="3"/>
  <c r="CI450" i="3"/>
  <c r="CK450" i="3"/>
  <c r="CM450" i="3"/>
  <c r="CO450" i="3"/>
  <c r="CQ450" i="3"/>
  <c r="CS450" i="3"/>
  <c r="CU450" i="3"/>
  <c r="CW450" i="3"/>
  <c r="CY450" i="3"/>
  <c r="DA450" i="3"/>
  <c r="DC450" i="3"/>
  <c r="DE450" i="3"/>
  <c r="DG450" i="3"/>
  <c r="DI450" i="3"/>
  <c r="ES450" i="3"/>
  <c r="EU450" i="3"/>
  <c r="EW450" i="3"/>
  <c r="EY450" i="3"/>
  <c r="FA450" i="3"/>
  <c r="FC450" i="3"/>
  <c r="FE450" i="3"/>
  <c r="FG450" i="3"/>
  <c r="FI450" i="3"/>
  <c r="FK450" i="3"/>
  <c r="FM450" i="3"/>
  <c r="FO450" i="3"/>
  <c r="FQ450" i="3"/>
  <c r="FS450" i="3"/>
  <c r="FU450" i="3"/>
  <c r="FW450" i="3"/>
  <c r="FY450" i="3"/>
  <c r="GA450" i="3"/>
  <c r="GC450" i="3"/>
  <c r="GE450" i="3"/>
  <c r="GG450" i="3"/>
  <c r="GI450" i="3"/>
  <c r="GK450" i="3"/>
  <c r="GM450" i="3"/>
  <c r="GO450" i="3"/>
  <c r="GQ450" i="3"/>
  <c r="AL450" i="3"/>
  <c r="W448" i="3"/>
  <c r="X448" i="3"/>
  <c r="Z448" i="3"/>
  <c r="AA448" i="3"/>
  <c r="AB448" i="3"/>
  <c r="AC448" i="3"/>
  <c r="AD448" i="3"/>
  <c r="AE448" i="3"/>
  <c r="AH448" i="3" s="1"/>
  <c r="W449" i="3"/>
  <c r="X449" i="3"/>
  <c r="Z449" i="3"/>
  <c r="AA449" i="3"/>
  <c r="AB449" i="3"/>
  <c r="AC449" i="3"/>
  <c r="AD449" i="3"/>
  <c r="AE449" i="3"/>
  <c r="AH449" i="3" s="1"/>
  <c r="W450" i="3"/>
  <c r="X450" i="3"/>
  <c r="Z450" i="3"/>
  <c r="AA450" i="3"/>
  <c r="AB450" i="3"/>
  <c r="AC450" i="3"/>
  <c r="AD450" i="3"/>
  <c r="AE450" i="3"/>
  <c r="AH450" i="3" s="1"/>
  <c r="AJ448" i="3"/>
  <c r="AK448" i="3" s="1"/>
  <c r="AM448" i="3" s="1"/>
  <c r="AJ449" i="3"/>
  <c r="AK449" i="3" s="1"/>
  <c r="AM449" i="3" s="1"/>
  <c r="AJ450" i="3"/>
  <c r="AK450" i="3" s="1"/>
  <c r="P450" i="3"/>
  <c r="Q450" i="3"/>
  <c r="P449" i="3"/>
  <c r="Q449" i="3"/>
  <c r="P448" i="3"/>
  <c r="Q448" i="3"/>
  <c r="F448" i="3"/>
  <c r="G448" i="3"/>
  <c r="H448" i="3"/>
  <c r="F449" i="3"/>
  <c r="G449" i="3"/>
  <c r="H449" i="3"/>
  <c r="F450" i="3"/>
  <c r="G450" i="3"/>
  <c r="H450" i="3"/>
  <c r="AJ439" i="3"/>
  <c r="AK439" i="3" s="1"/>
  <c r="AJ440" i="3"/>
  <c r="AK440" i="3" s="1"/>
  <c r="AJ441" i="3"/>
  <c r="AK441" i="3" s="1"/>
  <c r="AJ442" i="3"/>
  <c r="AK442" i="3" s="1"/>
  <c r="AJ443" i="3"/>
  <c r="AK443" i="3" s="1"/>
  <c r="AM443" i="3" s="1"/>
  <c r="AJ444" i="3"/>
  <c r="AK444" i="3" s="1"/>
  <c r="AJ445" i="3"/>
  <c r="AK445" i="3" s="1"/>
  <c r="AJ446" i="3"/>
  <c r="AK446" i="3" s="1"/>
  <c r="AJ447" i="3"/>
  <c r="AK447" i="3" s="1"/>
  <c r="AJ451" i="3"/>
  <c r="AK451" i="3" s="1"/>
  <c r="AJ455" i="3"/>
  <c r="AK455" i="3" s="1"/>
  <c r="AJ458" i="3"/>
  <c r="AK458" i="3" s="1"/>
  <c r="AJ461" i="3"/>
  <c r="AK461" i="3" s="1"/>
  <c r="AJ465" i="3"/>
  <c r="AK465" i="3" s="1"/>
  <c r="AJ438" i="3"/>
  <c r="AK438" i="3" s="1"/>
  <c r="AM438" i="3" s="1"/>
  <c r="BC443" i="3"/>
  <c r="BE443" i="3"/>
  <c r="BG443" i="3"/>
  <c r="BI443" i="3"/>
  <c r="BK443" i="3"/>
  <c r="BM443" i="3"/>
  <c r="BO443" i="3"/>
  <c r="BQ443" i="3"/>
  <c r="BS443" i="3"/>
  <c r="BU443" i="3"/>
  <c r="BW443" i="3"/>
  <c r="BY443" i="3"/>
  <c r="CA443" i="3"/>
  <c r="CC443" i="3"/>
  <c r="CE443" i="3"/>
  <c r="CG443" i="3"/>
  <c r="CI443" i="3"/>
  <c r="CK443" i="3"/>
  <c r="CM443" i="3"/>
  <c r="CO443" i="3"/>
  <c r="CQ443" i="3"/>
  <c r="CS443" i="3"/>
  <c r="CU443" i="3"/>
  <c r="CW443" i="3"/>
  <c r="CY443" i="3"/>
  <c r="DA443" i="3"/>
  <c r="DC443" i="3"/>
  <c r="DE443" i="3"/>
  <c r="DG443" i="3"/>
  <c r="DI443" i="3"/>
  <c r="ES443" i="3"/>
  <c r="EU443" i="3"/>
  <c r="EW443" i="3"/>
  <c r="EY443" i="3"/>
  <c r="FA443" i="3"/>
  <c r="FC443" i="3"/>
  <c r="FE443" i="3"/>
  <c r="FG443" i="3"/>
  <c r="FI443" i="3"/>
  <c r="FK443" i="3"/>
  <c r="FM443" i="3"/>
  <c r="FO443" i="3"/>
  <c r="FQ443" i="3"/>
  <c r="FS443" i="3"/>
  <c r="FU443" i="3"/>
  <c r="FW443" i="3"/>
  <c r="FY443" i="3"/>
  <c r="GA443" i="3"/>
  <c r="GC443" i="3"/>
  <c r="GE443" i="3"/>
  <c r="GG443" i="3"/>
  <c r="GI443" i="3"/>
  <c r="GK443" i="3"/>
  <c r="GM443" i="3"/>
  <c r="GO443" i="3"/>
  <c r="GQ443" i="3"/>
  <c r="BC444" i="3"/>
  <c r="BE444" i="3"/>
  <c r="BG444" i="3"/>
  <c r="BI444" i="3"/>
  <c r="BK444" i="3"/>
  <c r="BM444" i="3"/>
  <c r="BO444" i="3"/>
  <c r="BQ444" i="3"/>
  <c r="BS444" i="3"/>
  <c r="BU444" i="3"/>
  <c r="BW444" i="3"/>
  <c r="BY444" i="3"/>
  <c r="CA444" i="3"/>
  <c r="CC444" i="3"/>
  <c r="CE444" i="3"/>
  <c r="CG444" i="3"/>
  <c r="CI444" i="3"/>
  <c r="CK444" i="3"/>
  <c r="CM444" i="3"/>
  <c r="CO444" i="3"/>
  <c r="CQ444" i="3"/>
  <c r="CS444" i="3"/>
  <c r="CU444" i="3"/>
  <c r="CW444" i="3"/>
  <c r="CY444" i="3"/>
  <c r="DA444" i="3"/>
  <c r="DC444" i="3"/>
  <c r="DE444" i="3"/>
  <c r="DG444" i="3"/>
  <c r="DI444" i="3"/>
  <c r="ES444" i="3"/>
  <c r="EU444" i="3"/>
  <c r="EW444" i="3"/>
  <c r="EY444" i="3"/>
  <c r="FA444" i="3"/>
  <c r="FC444" i="3"/>
  <c r="FE444" i="3"/>
  <c r="FG444" i="3"/>
  <c r="FI444" i="3"/>
  <c r="FK444" i="3"/>
  <c r="FM444" i="3"/>
  <c r="FO444" i="3"/>
  <c r="FQ444" i="3"/>
  <c r="FS444" i="3"/>
  <c r="FU444" i="3"/>
  <c r="FW444" i="3"/>
  <c r="FY444" i="3"/>
  <c r="GA444" i="3"/>
  <c r="GC444" i="3"/>
  <c r="GE444" i="3"/>
  <c r="GG444" i="3"/>
  <c r="GI444" i="3"/>
  <c r="GK444" i="3"/>
  <c r="GM444" i="3"/>
  <c r="GO444" i="3"/>
  <c r="GQ444" i="3"/>
  <c r="BC445" i="3"/>
  <c r="BE445" i="3"/>
  <c r="BG445" i="3"/>
  <c r="BI445" i="3"/>
  <c r="BK445" i="3"/>
  <c r="BM445" i="3"/>
  <c r="BO445" i="3"/>
  <c r="BQ445" i="3"/>
  <c r="BS445" i="3"/>
  <c r="BU445" i="3"/>
  <c r="BW445" i="3"/>
  <c r="BY445" i="3"/>
  <c r="CA445" i="3"/>
  <c r="CC445" i="3"/>
  <c r="CE445" i="3"/>
  <c r="CG445" i="3"/>
  <c r="CI445" i="3"/>
  <c r="CK445" i="3"/>
  <c r="CM445" i="3"/>
  <c r="CO445" i="3"/>
  <c r="CQ445" i="3"/>
  <c r="CS445" i="3"/>
  <c r="CU445" i="3"/>
  <c r="CW445" i="3"/>
  <c r="CY445" i="3"/>
  <c r="DA445" i="3"/>
  <c r="DC445" i="3"/>
  <c r="DE445" i="3"/>
  <c r="DG445" i="3"/>
  <c r="DI445" i="3"/>
  <c r="ES445" i="3"/>
  <c r="EU445" i="3"/>
  <c r="EW445" i="3"/>
  <c r="EY445" i="3"/>
  <c r="FA445" i="3"/>
  <c r="FC445" i="3"/>
  <c r="FE445" i="3"/>
  <c r="FG445" i="3"/>
  <c r="FI445" i="3"/>
  <c r="FK445" i="3"/>
  <c r="FM445" i="3"/>
  <c r="FO445" i="3"/>
  <c r="FQ445" i="3"/>
  <c r="FS445" i="3"/>
  <c r="FU445" i="3"/>
  <c r="FW445" i="3"/>
  <c r="FY445" i="3"/>
  <c r="GA445" i="3"/>
  <c r="GC445" i="3"/>
  <c r="GE445" i="3"/>
  <c r="GG445" i="3"/>
  <c r="GI445" i="3"/>
  <c r="GK445" i="3"/>
  <c r="GM445" i="3"/>
  <c r="GO445" i="3"/>
  <c r="GQ445" i="3"/>
  <c r="BC446" i="3"/>
  <c r="BE446" i="3"/>
  <c r="BG446" i="3"/>
  <c r="BI446" i="3"/>
  <c r="BK446" i="3"/>
  <c r="BM446" i="3"/>
  <c r="BO446" i="3"/>
  <c r="BQ446" i="3"/>
  <c r="BS446" i="3"/>
  <c r="BU446" i="3"/>
  <c r="BW446" i="3"/>
  <c r="BY446" i="3"/>
  <c r="CA446" i="3"/>
  <c r="CC446" i="3"/>
  <c r="CE446" i="3"/>
  <c r="CG446" i="3"/>
  <c r="CI446" i="3"/>
  <c r="CK446" i="3"/>
  <c r="CM446" i="3"/>
  <c r="CO446" i="3"/>
  <c r="CQ446" i="3"/>
  <c r="CS446" i="3"/>
  <c r="CU446" i="3"/>
  <c r="CW446" i="3"/>
  <c r="CY446" i="3"/>
  <c r="DA446" i="3"/>
  <c r="DC446" i="3"/>
  <c r="DE446" i="3"/>
  <c r="DG446" i="3"/>
  <c r="DI446" i="3"/>
  <c r="ES446" i="3"/>
  <c r="EU446" i="3"/>
  <c r="EW446" i="3"/>
  <c r="EY446" i="3"/>
  <c r="FA446" i="3"/>
  <c r="FC446" i="3"/>
  <c r="FE446" i="3"/>
  <c r="FG446" i="3"/>
  <c r="FI446" i="3"/>
  <c r="FK446" i="3"/>
  <c r="FM446" i="3"/>
  <c r="FO446" i="3"/>
  <c r="FQ446" i="3"/>
  <c r="FS446" i="3"/>
  <c r="FU446" i="3"/>
  <c r="FW446" i="3"/>
  <c r="FY446" i="3"/>
  <c r="GA446" i="3"/>
  <c r="GC446" i="3"/>
  <c r="GE446" i="3"/>
  <c r="GG446" i="3"/>
  <c r="GI446" i="3"/>
  <c r="GK446" i="3"/>
  <c r="GM446" i="3"/>
  <c r="GO446" i="3"/>
  <c r="GQ446" i="3"/>
  <c r="AL446" i="3"/>
  <c r="AL445" i="3"/>
  <c r="AL444" i="3"/>
  <c r="W443" i="3"/>
  <c r="X443" i="3"/>
  <c r="Z443" i="3"/>
  <c r="AA443" i="3"/>
  <c r="AB443" i="3"/>
  <c r="AC443" i="3"/>
  <c r="AD443" i="3"/>
  <c r="AE443" i="3"/>
  <c r="AH443" i="3" s="1"/>
  <c r="W444" i="3"/>
  <c r="X444" i="3"/>
  <c r="Z444" i="3"/>
  <c r="AA444" i="3"/>
  <c r="AB444" i="3"/>
  <c r="AC444" i="3"/>
  <c r="AD444" i="3"/>
  <c r="AE444" i="3"/>
  <c r="AH444" i="3" s="1"/>
  <c r="W445" i="3"/>
  <c r="X445" i="3"/>
  <c r="Z445" i="3"/>
  <c r="AA445" i="3"/>
  <c r="AB445" i="3"/>
  <c r="AC445" i="3"/>
  <c r="AD445" i="3"/>
  <c r="AE445" i="3"/>
  <c r="AH445" i="3" s="1"/>
  <c r="W446" i="3"/>
  <c r="X446" i="3"/>
  <c r="Z446" i="3"/>
  <c r="AA446" i="3"/>
  <c r="AB446" i="3"/>
  <c r="AC446" i="3"/>
  <c r="AD446" i="3"/>
  <c r="AE446" i="3"/>
  <c r="AH446" i="3" s="1"/>
  <c r="P446" i="3"/>
  <c r="Q446" i="3"/>
  <c r="P445" i="3"/>
  <c r="Q445" i="3"/>
  <c r="P444" i="3"/>
  <c r="Q444" i="3"/>
  <c r="P443" i="3"/>
  <c r="Q443" i="3"/>
  <c r="G443" i="3"/>
  <c r="H443" i="3"/>
  <c r="G444" i="3"/>
  <c r="J444" i="3" s="1"/>
  <c r="H444" i="3"/>
  <c r="G445" i="3"/>
  <c r="K445" i="3" s="1"/>
  <c r="H445" i="3"/>
  <c r="G446" i="3"/>
  <c r="J446" i="3" s="1"/>
  <c r="H446" i="3"/>
  <c r="BC439" i="3"/>
  <c r="BE439" i="3"/>
  <c r="BG439" i="3"/>
  <c r="BI439" i="3"/>
  <c r="BK439" i="3"/>
  <c r="BM439" i="3"/>
  <c r="BO439" i="3"/>
  <c r="BQ439" i="3"/>
  <c r="BS439" i="3"/>
  <c r="BU439" i="3"/>
  <c r="BW439" i="3"/>
  <c r="BY439" i="3"/>
  <c r="CA439" i="3"/>
  <c r="CC439" i="3"/>
  <c r="CE439" i="3"/>
  <c r="CG439" i="3"/>
  <c r="CI439" i="3"/>
  <c r="CK439" i="3"/>
  <c r="CM439" i="3"/>
  <c r="CO439" i="3"/>
  <c r="CQ439" i="3"/>
  <c r="CS439" i="3"/>
  <c r="CU439" i="3"/>
  <c r="CW439" i="3"/>
  <c r="CY439" i="3"/>
  <c r="DA439" i="3"/>
  <c r="DC439" i="3"/>
  <c r="DE439" i="3"/>
  <c r="DG439" i="3"/>
  <c r="DI439" i="3"/>
  <c r="ES439" i="3"/>
  <c r="EU439" i="3"/>
  <c r="EW439" i="3"/>
  <c r="EY439" i="3"/>
  <c r="FA439" i="3"/>
  <c r="FC439" i="3"/>
  <c r="FE439" i="3"/>
  <c r="FG439" i="3"/>
  <c r="FI439" i="3"/>
  <c r="FK439" i="3"/>
  <c r="FM439" i="3"/>
  <c r="FO439" i="3"/>
  <c r="FQ439" i="3"/>
  <c r="FS439" i="3"/>
  <c r="FU439" i="3"/>
  <c r="FW439" i="3"/>
  <c r="FY439" i="3"/>
  <c r="GA439" i="3"/>
  <c r="GC439" i="3"/>
  <c r="GE439" i="3"/>
  <c r="GG439" i="3"/>
  <c r="GI439" i="3"/>
  <c r="GK439" i="3"/>
  <c r="GM439" i="3"/>
  <c r="GO439" i="3"/>
  <c r="GQ439" i="3"/>
  <c r="BC440" i="3"/>
  <c r="BE440" i="3"/>
  <c r="BG440" i="3"/>
  <c r="BI440" i="3"/>
  <c r="BK440" i="3"/>
  <c r="BM440" i="3"/>
  <c r="BO440" i="3"/>
  <c r="BQ440" i="3"/>
  <c r="BS440" i="3"/>
  <c r="BU440" i="3"/>
  <c r="BW440" i="3"/>
  <c r="BY440" i="3"/>
  <c r="CA440" i="3"/>
  <c r="CC440" i="3"/>
  <c r="CE440" i="3"/>
  <c r="CG440" i="3"/>
  <c r="CI440" i="3"/>
  <c r="CK440" i="3"/>
  <c r="CM440" i="3"/>
  <c r="CO440" i="3"/>
  <c r="CQ440" i="3"/>
  <c r="CS440" i="3"/>
  <c r="CU440" i="3"/>
  <c r="CW440" i="3"/>
  <c r="CY440" i="3"/>
  <c r="DA440" i="3"/>
  <c r="DC440" i="3"/>
  <c r="DE440" i="3"/>
  <c r="DG440" i="3"/>
  <c r="DI440" i="3"/>
  <c r="ES440" i="3"/>
  <c r="EU440" i="3"/>
  <c r="EW440" i="3"/>
  <c r="EY440" i="3"/>
  <c r="FA440" i="3"/>
  <c r="FC440" i="3"/>
  <c r="FE440" i="3"/>
  <c r="FG440" i="3"/>
  <c r="FI440" i="3"/>
  <c r="FK440" i="3"/>
  <c r="FM440" i="3"/>
  <c r="FO440" i="3"/>
  <c r="FQ440" i="3"/>
  <c r="FS440" i="3"/>
  <c r="FU440" i="3"/>
  <c r="FW440" i="3"/>
  <c r="FY440" i="3"/>
  <c r="GA440" i="3"/>
  <c r="GC440" i="3"/>
  <c r="GE440" i="3"/>
  <c r="GG440" i="3"/>
  <c r="GI440" i="3"/>
  <c r="GK440" i="3"/>
  <c r="GM440" i="3"/>
  <c r="GO440" i="3"/>
  <c r="GQ440" i="3"/>
  <c r="BC441" i="3"/>
  <c r="BE441" i="3"/>
  <c r="BG441" i="3"/>
  <c r="BI441" i="3"/>
  <c r="BK441" i="3"/>
  <c r="BM441" i="3"/>
  <c r="BO441" i="3"/>
  <c r="BQ441" i="3"/>
  <c r="BS441" i="3"/>
  <c r="BU441" i="3"/>
  <c r="BW441" i="3"/>
  <c r="BY441" i="3"/>
  <c r="CA441" i="3"/>
  <c r="CC441" i="3"/>
  <c r="CE441" i="3"/>
  <c r="CG441" i="3"/>
  <c r="CI441" i="3"/>
  <c r="CK441" i="3"/>
  <c r="CM441" i="3"/>
  <c r="CO441" i="3"/>
  <c r="CQ441" i="3"/>
  <c r="CS441" i="3"/>
  <c r="CU441" i="3"/>
  <c r="CW441" i="3"/>
  <c r="CY441" i="3"/>
  <c r="DA441" i="3"/>
  <c r="DC441" i="3"/>
  <c r="DE441" i="3"/>
  <c r="DG441" i="3"/>
  <c r="DI441" i="3"/>
  <c r="ES441" i="3"/>
  <c r="EU441" i="3"/>
  <c r="EW441" i="3"/>
  <c r="EY441" i="3"/>
  <c r="FA441" i="3"/>
  <c r="FC441" i="3"/>
  <c r="FE441" i="3"/>
  <c r="FG441" i="3"/>
  <c r="FI441" i="3"/>
  <c r="FK441" i="3"/>
  <c r="FM441" i="3"/>
  <c r="FO441" i="3"/>
  <c r="FQ441" i="3"/>
  <c r="FS441" i="3"/>
  <c r="FU441" i="3"/>
  <c r="FW441" i="3"/>
  <c r="FY441" i="3"/>
  <c r="GA441" i="3"/>
  <c r="GC441" i="3"/>
  <c r="GE441" i="3"/>
  <c r="GG441" i="3"/>
  <c r="GI441" i="3"/>
  <c r="GK441" i="3"/>
  <c r="GM441" i="3"/>
  <c r="GO441" i="3"/>
  <c r="GQ441" i="3"/>
  <c r="AL441" i="3"/>
  <c r="AL440" i="3"/>
  <c r="AL439" i="3"/>
  <c r="W439" i="3"/>
  <c r="X439" i="3"/>
  <c r="Z439" i="3"/>
  <c r="AA439" i="3"/>
  <c r="AB439" i="3"/>
  <c r="AC439" i="3"/>
  <c r="AD439" i="3"/>
  <c r="AE439" i="3"/>
  <c r="AH439" i="3" s="1"/>
  <c r="W440" i="3"/>
  <c r="X440" i="3"/>
  <c r="Z440" i="3"/>
  <c r="AA440" i="3"/>
  <c r="AB440" i="3"/>
  <c r="AC440" i="3"/>
  <c r="AD440" i="3"/>
  <c r="AE440" i="3"/>
  <c r="AH440" i="3" s="1"/>
  <c r="W441" i="3"/>
  <c r="X441" i="3"/>
  <c r="Z441" i="3"/>
  <c r="AA441" i="3"/>
  <c r="AB441" i="3"/>
  <c r="AC441" i="3"/>
  <c r="AD441" i="3"/>
  <c r="AE441" i="3"/>
  <c r="AH441" i="3" s="1"/>
  <c r="P441" i="3"/>
  <c r="Q441" i="3"/>
  <c r="P440" i="3"/>
  <c r="Q440" i="3"/>
  <c r="P439" i="3"/>
  <c r="Q439" i="3"/>
  <c r="G439" i="3"/>
  <c r="H439" i="3"/>
  <c r="G440" i="3"/>
  <c r="H440" i="3"/>
  <c r="G441" i="3"/>
  <c r="J441" i="3" s="1"/>
  <c r="H441" i="3"/>
  <c r="AL436" i="3"/>
  <c r="AL437" i="3"/>
  <c r="AL435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22" i="3"/>
  <c r="AL394" i="3"/>
  <c r="AL395" i="3"/>
  <c r="AL396" i="3"/>
  <c r="AL397" i="3"/>
  <c r="AL398" i="3"/>
  <c r="AL388" i="3"/>
  <c r="AL393" i="3"/>
  <c r="AL380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49" i="3"/>
  <c r="AL347" i="3"/>
  <c r="AL348" i="3"/>
  <c r="AL346" i="3"/>
  <c r="AJ342" i="3"/>
  <c r="AJ341" i="3"/>
  <c r="AJ340" i="3"/>
  <c r="AJ339" i="3"/>
  <c r="AJ338" i="3"/>
  <c r="AJ33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L323" i="3"/>
  <c r="AL324" i="3"/>
  <c r="AL325" i="3"/>
  <c r="AL326" i="3"/>
  <c r="AL321" i="3"/>
  <c r="AL320" i="3"/>
  <c r="AL315" i="3"/>
  <c r="AL316" i="3"/>
  <c r="AL317" i="3"/>
  <c r="AL318" i="3"/>
  <c r="AL319" i="3"/>
  <c r="AL314" i="3"/>
  <c r="AL297" i="3"/>
  <c r="AL236" i="3"/>
  <c r="AL226" i="3"/>
  <c r="AL227" i="3"/>
  <c r="AL228" i="3"/>
  <c r="AL229" i="3"/>
  <c r="AL230" i="3"/>
  <c r="AL231" i="3"/>
  <c r="AL232" i="3"/>
  <c r="AL233" i="3"/>
  <c r="AL234" i="3"/>
  <c r="AL235" i="3"/>
  <c r="AL225" i="3"/>
  <c r="BR222" i="3"/>
  <c r="BC222" i="3" s="1"/>
  <c r="ES222" i="3"/>
  <c r="EU222" i="3"/>
  <c r="EW222" i="3"/>
  <c r="EY222" i="3"/>
  <c r="FA222" i="3"/>
  <c r="FC222" i="3"/>
  <c r="FE222" i="3"/>
  <c r="FG222" i="3"/>
  <c r="FI222" i="3"/>
  <c r="FK222" i="3"/>
  <c r="FM222" i="3"/>
  <c r="FO222" i="3"/>
  <c r="FQ222" i="3"/>
  <c r="FS222" i="3"/>
  <c r="FU222" i="3"/>
  <c r="FW222" i="3"/>
  <c r="FY222" i="3"/>
  <c r="GA222" i="3"/>
  <c r="GC222" i="3"/>
  <c r="GE222" i="3"/>
  <c r="GG222" i="3"/>
  <c r="BR223" i="3"/>
  <c r="BE223" i="3" s="1"/>
  <c r="ES223" i="3"/>
  <c r="EU223" i="3"/>
  <c r="EW223" i="3"/>
  <c r="EY223" i="3"/>
  <c r="FA223" i="3"/>
  <c r="FC223" i="3"/>
  <c r="FE223" i="3"/>
  <c r="FG223" i="3"/>
  <c r="FI223" i="3"/>
  <c r="FK223" i="3"/>
  <c r="FM223" i="3"/>
  <c r="FO223" i="3"/>
  <c r="FQ223" i="3"/>
  <c r="FS223" i="3"/>
  <c r="FU223" i="3"/>
  <c r="FW223" i="3"/>
  <c r="FY223" i="3"/>
  <c r="GA223" i="3"/>
  <c r="GC223" i="3"/>
  <c r="GE223" i="3"/>
  <c r="GG223" i="3"/>
  <c r="BR224" i="3"/>
  <c r="BI224" i="3" s="1"/>
  <c r="ES224" i="3"/>
  <c r="EU224" i="3"/>
  <c r="EW224" i="3"/>
  <c r="EY224" i="3"/>
  <c r="FA224" i="3"/>
  <c r="FC224" i="3"/>
  <c r="FE224" i="3"/>
  <c r="FG224" i="3"/>
  <c r="FI224" i="3"/>
  <c r="FK224" i="3"/>
  <c r="FM224" i="3"/>
  <c r="FO224" i="3"/>
  <c r="FQ224" i="3"/>
  <c r="FS224" i="3"/>
  <c r="FU224" i="3"/>
  <c r="FW224" i="3"/>
  <c r="FY224" i="3"/>
  <c r="GA224" i="3"/>
  <c r="GC224" i="3"/>
  <c r="GE224" i="3"/>
  <c r="GG224" i="3"/>
  <c r="AL224" i="3"/>
  <c r="AL223" i="3"/>
  <c r="AL222" i="3"/>
  <c r="W222" i="3"/>
  <c r="X222" i="3"/>
  <c r="Z222" i="3"/>
  <c r="AA222" i="3"/>
  <c r="AC222" i="3"/>
  <c r="AD222" i="3"/>
  <c r="W223" i="3"/>
  <c r="X223" i="3"/>
  <c r="Z223" i="3"/>
  <c r="AA223" i="3"/>
  <c r="AC223" i="3"/>
  <c r="AD223" i="3"/>
  <c r="W224" i="3"/>
  <c r="X224" i="3"/>
  <c r="Z224" i="3"/>
  <c r="AA224" i="3"/>
  <c r="AC224" i="3"/>
  <c r="AD224" i="3"/>
  <c r="P224" i="3"/>
  <c r="Q224" i="3"/>
  <c r="P223" i="3"/>
  <c r="Q223" i="3"/>
  <c r="P222" i="3"/>
  <c r="Q222" i="3"/>
  <c r="S222" i="3"/>
  <c r="S223" i="3"/>
  <c r="S224" i="3"/>
  <c r="AJ222" i="3"/>
  <c r="AK222" i="3" s="1"/>
  <c r="AJ223" i="3"/>
  <c r="AK223" i="3" s="1"/>
  <c r="AJ224" i="3"/>
  <c r="AK224" i="3" s="1"/>
  <c r="I222" i="3"/>
  <c r="I223" i="3"/>
  <c r="I224" i="3"/>
  <c r="F222" i="3"/>
  <c r="J222" i="3" s="1"/>
  <c r="F223" i="3"/>
  <c r="J223" i="3" s="1"/>
  <c r="F224" i="3"/>
  <c r="J224" i="3" s="1"/>
  <c r="AL217" i="3"/>
  <c r="AL218" i="3"/>
  <c r="AL219" i="3"/>
  <c r="AL220" i="3"/>
  <c r="AL191" i="3"/>
  <c r="AL192" i="3"/>
  <c r="AL193" i="3"/>
  <c r="AL194" i="3"/>
  <c r="AL195" i="3"/>
  <c r="AL190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26" i="3"/>
  <c r="AL89" i="3"/>
  <c r="AL90" i="3"/>
  <c r="AL88" i="3"/>
  <c r="AL73" i="3"/>
  <c r="AL74" i="3"/>
  <c r="AL75" i="3"/>
  <c r="AL76" i="3"/>
  <c r="AL77" i="3"/>
  <c r="AL78" i="3"/>
  <c r="AL79" i="3"/>
  <c r="AL80" i="3"/>
  <c r="AL81" i="3"/>
  <c r="AL82" i="3"/>
  <c r="AL83" i="3"/>
  <c r="AL72" i="3"/>
  <c r="AL71" i="3"/>
  <c r="AL59" i="3"/>
  <c r="AL60" i="3"/>
  <c r="AL61" i="3"/>
  <c r="AL62" i="3"/>
  <c r="AL63" i="3"/>
  <c r="AL64" i="3"/>
  <c r="AL65" i="3"/>
  <c r="AL66" i="3"/>
  <c r="AL58" i="3"/>
  <c r="BU224" i="3" l="1"/>
  <c r="AM453" i="3"/>
  <c r="J459" i="3"/>
  <c r="AM460" i="3"/>
  <c r="I387" i="5"/>
  <c r="J387" i="5" s="1"/>
  <c r="J386" i="5"/>
  <c r="CS224" i="3"/>
  <c r="K448" i="3"/>
  <c r="I463" i="3"/>
  <c r="CC224" i="3"/>
  <c r="Y441" i="3"/>
  <c r="Y439" i="3"/>
  <c r="AM454" i="3"/>
  <c r="I462" i="3"/>
  <c r="AD463" i="3"/>
  <c r="AG463" i="3" s="1"/>
  <c r="BM224" i="3"/>
  <c r="AM464" i="3"/>
  <c r="K466" i="3"/>
  <c r="DC224" i="3"/>
  <c r="CW224" i="3"/>
  <c r="AM463" i="3"/>
  <c r="AA466" i="3"/>
  <c r="AG529" i="3"/>
  <c r="I450" i="3"/>
  <c r="Y450" i="3"/>
  <c r="AM467" i="3"/>
  <c r="K452" i="3"/>
  <c r="AA456" i="3"/>
  <c r="K463" i="3"/>
  <c r="W462" i="3"/>
  <c r="Y462" i="3" s="1"/>
  <c r="K467" i="3"/>
  <c r="K450" i="3"/>
  <c r="I466" i="3"/>
  <c r="I456" i="3"/>
  <c r="CO224" i="3"/>
  <c r="I443" i="3"/>
  <c r="I459" i="3"/>
  <c r="AM222" i="3"/>
  <c r="K462" i="3"/>
  <c r="CG224" i="3"/>
  <c r="CE224" i="3"/>
  <c r="DG222" i="3"/>
  <c r="K449" i="3"/>
  <c r="J454" i="3"/>
  <c r="I453" i="3"/>
  <c r="I452" i="3"/>
  <c r="Y453" i="3"/>
  <c r="I457" i="3"/>
  <c r="J456" i="3"/>
  <c r="K459" i="3"/>
  <c r="W463" i="3"/>
  <c r="J466" i="3"/>
  <c r="AM529" i="3"/>
  <c r="Y529" i="3"/>
  <c r="W459" i="3"/>
  <c r="Y459" i="3" s="1"/>
  <c r="DA224" i="3"/>
  <c r="CM224" i="3"/>
  <c r="BW224" i="3"/>
  <c r="I448" i="3"/>
  <c r="AM450" i="3"/>
  <c r="AG449" i="3"/>
  <c r="AG448" i="3"/>
  <c r="I454" i="3"/>
  <c r="K453" i="3"/>
  <c r="K456" i="3"/>
  <c r="Y458" i="3"/>
  <c r="W456" i="3"/>
  <c r="Y456" i="3" s="1"/>
  <c r="AA460" i="3"/>
  <c r="Z463" i="3"/>
  <c r="Y527" i="3"/>
  <c r="AM457" i="3"/>
  <c r="AA459" i="3"/>
  <c r="AZ449" i="3"/>
  <c r="BA448" i="3"/>
  <c r="AZ454" i="3"/>
  <c r="AZ452" i="3"/>
  <c r="W464" i="3"/>
  <c r="Y464" i="3" s="1"/>
  <c r="BA457" i="3"/>
  <c r="BA460" i="3"/>
  <c r="J448" i="3"/>
  <c r="BA450" i="3"/>
  <c r="AB224" i="3"/>
  <c r="AU224" i="3"/>
  <c r="J450" i="3"/>
  <c r="I449" i="3"/>
  <c r="Y449" i="3"/>
  <c r="Y448" i="3"/>
  <c r="J452" i="3"/>
  <c r="AG454" i="3"/>
  <c r="AH454" i="3"/>
  <c r="Y452" i="3"/>
  <c r="BA453" i="3"/>
  <c r="K457" i="3"/>
  <c r="W457" i="3"/>
  <c r="Y457" i="3" s="1"/>
  <c r="K460" i="3"/>
  <c r="AD460" i="3"/>
  <c r="AG460" i="3" s="1"/>
  <c r="Z460" i="3"/>
  <c r="AD459" i="3"/>
  <c r="AG459" i="3" s="1"/>
  <c r="I464" i="3"/>
  <c r="AA464" i="3"/>
  <c r="AH463" i="3"/>
  <c r="AA462" i="3"/>
  <c r="W467" i="3"/>
  <c r="Y467" i="3" s="1"/>
  <c r="W466" i="3"/>
  <c r="Y466" i="3" s="1"/>
  <c r="AM528" i="3"/>
  <c r="Y528" i="3"/>
  <c r="AG527" i="3"/>
  <c r="BA529" i="3"/>
  <c r="BA528" i="3"/>
  <c r="BA527" i="3"/>
  <c r="AZ457" i="3"/>
  <c r="BA456" i="3"/>
  <c r="BA459" i="3"/>
  <c r="AM439" i="3"/>
  <c r="AB223" i="3"/>
  <c r="AU223" i="3"/>
  <c r="AM445" i="3"/>
  <c r="AZ450" i="3"/>
  <c r="AZ448" i="3"/>
  <c r="BA454" i="3"/>
  <c r="BA452" i="3"/>
  <c r="J457" i="3"/>
  <c r="AH457" i="3"/>
  <c r="AA457" i="3"/>
  <c r="Y460" i="3"/>
  <c r="AD464" i="3"/>
  <c r="AG464" i="3" s="1"/>
  <c r="AD462" i="3"/>
  <c r="AG462" i="3" s="1"/>
  <c r="AA467" i="3"/>
  <c r="AZ459" i="3"/>
  <c r="AB222" i="3"/>
  <c r="AU222" i="3"/>
  <c r="I446" i="3"/>
  <c r="I444" i="3"/>
  <c r="BA449" i="3"/>
  <c r="K454" i="3"/>
  <c r="Y454" i="3"/>
  <c r="AZ453" i="3"/>
  <c r="AD457" i="3"/>
  <c r="AG457" i="3" s="1"/>
  <c r="AD456" i="3"/>
  <c r="AG456" i="3" s="1"/>
  <c r="Y463" i="3"/>
  <c r="I467" i="3"/>
  <c r="AD467" i="3"/>
  <c r="AG467" i="3" s="1"/>
  <c r="AD466" i="3"/>
  <c r="AG466" i="3" s="1"/>
  <c r="AM527" i="3"/>
  <c r="AG528" i="3"/>
  <c r="AH528" i="3"/>
  <c r="AZ529" i="3"/>
  <c r="AZ528" i="3"/>
  <c r="AZ527" i="3"/>
  <c r="AZ456" i="3"/>
  <c r="AZ460" i="3"/>
  <c r="AZ464" i="3"/>
  <c r="AZ466" i="3"/>
  <c r="AZ463" i="3"/>
  <c r="AZ462" i="3"/>
  <c r="AZ467" i="3"/>
  <c r="BA463" i="3"/>
  <c r="BA467" i="3"/>
  <c r="BA464" i="3"/>
  <c r="BA462" i="3"/>
  <c r="BA466" i="3"/>
  <c r="AG458" i="3"/>
  <c r="AG453" i="3"/>
  <c r="AG446" i="3"/>
  <c r="AG445" i="3"/>
  <c r="AG444" i="3"/>
  <c r="AG443" i="3"/>
  <c r="AG452" i="3"/>
  <c r="AG450" i="3"/>
  <c r="K529" i="3"/>
  <c r="K528" i="3"/>
  <c r="K527" i="3"/>
  <c r="J529" i="3"/>
  <c r="J528" i="3"/>
  <c r="J527" i="3"/>
  <c r="J467" i="3"/>
  <c r="J464" i="3"/>
  <c r="J460" i="3"/>
  <c r="I460" i="3"/>
  <c r="J453" i="3"/>
  <c r="J449" i="3"/>
  <c r="I439" i="3"/>
  <c r="K446" i="3"/>
  <c r="J443" i="3"/>
  <c r="Y445" i="3"/>
  <c r="Y443" i="3"/>
  <c r="AM446" i="3"/>
  <c r="K443" i="3"/>
  <c r="AM223" i="3"/>
  <c r="I441" i="3"/>
  <c r="J445" i="3"/>
  <c r="DE224" i="3"/>
  <c r="CU224" i="3"/>
  <c r="CK224" i="3"/>
  <c r="BY224" i="3"/>
  <c r="BO224" i="3"/>
  <c r="I440" i="3"/>
  <c r="K439" i="3"/>
  <c r="AG441" i="3"/>
  <c r="AG440" i="3"/>
  <c r="AG439" i="3"/>
  <c r="I445" i="3"/>
  <c r="K444" i="3"/>
  <c r="AM444" i="3"/>
  <c r="AM440" i="3"/>
  <c r="AM441" i="3"/>
  <c r="BA441" i="3"/>
  <c r="BA440" i="3"/>
  <c r="AM224" i="3"/>
  <c r="T224" i="3"/>
  <c r="AE223" i="3"/>
  <c r="DE223" i="3"/>
  <c r="CW222" i="3"/>
  <c r="K440" i="3"/>
  <c r="J439" i="3"/>
  <c r="Y440" i="3"/>
  <c r="BA439" i="3"/>
  <c r="Y444" i="3"/>
  <c r="AZ445" i="3"/>
  <c r="AZ443" i="3"/>
  <c r="AE224" i="3"/>
  <c r="CG222" i="3"/>
  <c r="K441" i="3"/>
  <c r="J440" i="3"/>
  <c r="AZ440" i="3"/>
  <c r="BA446" i="3"/>
  <c r="BA444" i="3"/>
  <c r="K222" i="3"/>
  <c r="AZ441" i="3"/>
  <c r="AZ439" i="3"/>
  <c r="Y446" i="3"/>
  <c r="AZ446" i="3"/>
  <c r="BA445" i="3"/>
  <c r="AZ444" i="3"/>
  <c r="BA443" i="3"/>
  <c r="K223" i="3"/>
  <c r="Y224" i="3"/>
  <c r="AE222" i="3"/>
  <c r="DG224" i="3"/>
  <c r="CY224" i="3"/>
  <c r="CQ224" i="3"/>
  <c r="CI224" i="3"/>
  <c r="CA224" i="3"/>
  <c r="BS224" i="3"/>
  <c r="BG224" i="3"/>
  <c r="BA223" i="3"/>
  <c r="CW223" i="3"/>
  <c r="DE222" i="3"/>
  <c r="CU222" i="3"/>
  <c r="CE222" i="3"/>
  <c r="BQ222" i="3"/>
  <c r="K224" i="3"/>
  <c r="T222" i="3"/>
  <c r="AF224" i="3"/>
  <c r="Y223" i="3"/>
  <c r="BE224" i="3"/>
  <c r="BA222" i="3"/>
  <c r="DC222" i="3"/>
  <c r="CO222" i="3"/>
  <c r="BY222" i="3"/>
  <c r="BI222" i="3"/>
  <c r="AF222" i="3"/>
  <c r="BA224" i="3"/>
  <c r="T223" i="3"/>
  <c r="AF223" i="3"/>
  <c r="Y222" i="3"/>
  <c r="CY222" i="3"/>
  <c r="CM222" i="3"/>
  <c r="BW222" i="3"/>
  <c r="BK223" i="3"/>
  <c r="BC223" i="3"/>
  <c r="BK224" i="3"/>
  <c r="BC224" i="3"/>
  <c r="DC223" i="3"/>
  <c r="CU223" i="3"/>
  <c r="CM223" i="3"/>
  <c r="CE223" i="3"/>
  <c r="BW223" i="3"/>
  <c r="BQ223" i="3"/>
  <c r="BI223" i="3"/>
  <c r="DA222" i="3"/>
  <c r="CS222" i="3"/>
  <c r="CK222" i="3"/>
  <c r="CC222" i="3"/>
  <c r="BU222" i="3"/>
  <c r="BO222" i="3"/>
  <c r="BG222" i="3"/>
  <c r="CO223" i="3"/>
  <c r="CG223" i="3"/>
  <c r="BY223" i="3"/>
  <c r="BQ224" i="3"/>
  <c r="DA223" i="3"/>
  <c r="CS223" i="3"/>
  <c r="CK223" i="3"/>
  <c r="CC223" i="3"/>
  <c r="BU223" i="3"/>
  <c r="BO223" i="3"/>
  <c r="BG223" i="3"/>
  <c r="CQ222" i="3"/>
  <c r="CI222" i="3"/>
  <c r="CA222" i="3"/>
  <c r="BS222" i="3"/>
  <c r="BM222" i="3"/>
  <c r="BE222" i="3"/>
  <c r="DG223" i="3"/>
  <c r="CY223" i="3"/>
  <c r="CQ223" i="3"/>
  <c r="CI223" i="3"/>
  <c r="CA223" i="3"/>
  <c r="BS223" i="3"/>
  <c r="BM223" i="3"/>
  <c r="BK222" i="3"/>
  <c r="AM42" i="3"/>
  <c r="AM43" i="3"/>
  <c r="AM44" i="3"/>
  <c r="AM45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49" i="3"/>
  <c r="AK23" i="3"/>
  <c r="AM23" i="3" s="1"/>
  <c r="AK24" i="3"/>
  <c r="AM24" i="3" s="1"/>
  <c r="AK25" i="3"/>
  <c r="AM25" i="3" s="1"/>
  <c r="AK26" i="3"/>
  <c r="AM26" i="3" s="1"/>
  <c r="AK27" i="3"/>
  <c r="AM27" i="3" s="1"/>
  <c r="AK28" i="3"/>
  <c r="AM28" i="3" s="1"/>
  <c r="AK29" i="3"/>
  <c r="AM29" i="3" s="1"/>
  <c r="AK30" i="3"/>
  <c r="AM30" i="3" s="1"/>
  <c r="AK31" i="3"/>
  <c r="AM31" i="3" s="1"/>
  <c r="AK32" i="3"/>
  <c r="AM32" i="3" s="1"/>
  <c r="AK33" i="3"/>
  <c r="AM33" i="3" s="1"/>
  <c r="AK34" i="3"/>
  <c r="AM34" i="3" s="1"/>
  <c r="AM46" i="3"/>
  <c r="AM47" i="3"/>
  <c r="AM48" i="3"/>
  <c r="AM49" i="3"/>
  <c r="AK50" i="3"/>
  <c r="AM50" i="3" s="1"/>
  <c r="AK51" i="3"/>
  <c r="AM51" i="3" s="1"/>
  <c r="AK52" i="3"/>
  <c r="AM52" i="3" s="1"/>
  <c r="AK53" i="3"/>
  <c r="AM53" i="3" s="1"/>
  <c r="AK54" i="3"/>
  <c r="AM54" i="3" s="1"/>
  <c r="AK55" i="3"/>
  <c r="AM55" i="3" s="1"/>
  <c r="AK56" i="3"/>
  <c r="AM56" i="3" s="1"/>
  <c r="AK57" i="3"/>
  <c r="AM57" i="3" s="1"/>
  <c r="AK77" i="3"/>
  <c r="AM77" i="3" s="1"/>
  <c r="AK78" i="3"/>
  <c r="AM78" i="3" s="1"/>
  <c r="AK79" i="3"/>
  <c r="AM79" i="3" s="1"/>
  <c r="AK80" i="3"/>
  <c r="AM80" i="3" s="1"/>
  <c r="AK81" i="3"/>
  <c r="AM81" i="3" s="1"/>
  <c r="AK82" i="3"/>
  <c r="AM82" i="3" s="1"/>
  <c r="AK83" i="3"/>
  <c r="AM83" i="3" s="1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K196" i="3"/>
  <c r="AM196" i="3" s="1"/>
  <c r="AK197" i="3"/>
  <c r="AM197" i="3" s="1"/>
  <c r="AK198" i="3"/>
  <c r="AM198" i="3" s="1"/>
  <c r="AK199" i="3"/>
  <c r="AM199" i="3" s="1"/>
  <c r="AK200" i="3"/>
  <c r="AM200" i="3" s="1"/>
  <c r="AK201" i="3"/>
  <c r="AM201" i="3" s="1"/>
  <c r="AK202" i="3"/>
  <c r="AM202" i="3" s="1"/>
  <c r="AK203" i="3"/>
  <c r="AM203" i="3" s="1"/>
  <c r="AK204" i="3"/>
  <c r="AM204" i="3" s="1"/>
  <c r="AK205" i="3"/>
  <c r="AM205" i="3" s="1"/>
  <c r="AK206" i="3"/>
  <c r="AM206" i="3" s="1"/>
  <c r="AK207" i="3"/>
  <c r="AM207" i="3" s="1"/>
  <c r="AK208" i="3"/>
  <c r="AM208" i="3" s="1"/>
  <c r="AK209" i="3"/>
  <c r="AM209" i="3" s="1"/>
  <c r="AK210" i="3"/>
  <c r="AM210" i="3" s="1"/>
  <c r="AK211" i="3"/>
  <c r="AM211" i="3" s="1"/>
  <c r="AK212" i="3"/>
  <c r="AM212" i="3" s="1"/>
  <c r="AK213" i="3"/>
  <c r="AM213" i="3" s="1"/>
  <c r="AK214" i="3"/>
  <c r="AM214" i="3" s="1"/>
  <c r="AK215" i="3"/>
  <c r="AM215" i="3" s="1"/>
  <c r="AK216" i="3"/>
  <c r="AM216" i="3" s="1"/>
  <c r="AK251" i="3"/>
  <c r="AK254" i="3"/>
  <c r="AK257" i="3"/>
  <c r="AK260" i="3"/>
  <c r="AK265" i="3"/>
  <c r="AK268" i="3"/>
  <c r="AK271" i="3"/>
  <c r="AK274" i="3"/>
  <c r="AK277" i="3"/>
  <c r="AK280" i="3"/>
  <c r="AK283" i="3"/>
  <c r="AK286" i="3"/>
  <c r="AK289" i="3"/>
  <c r="AK293" i="3"/>
  <c r="AM293" i="3" s="1"/>
  <c r="AK296" i="3"/>
  <c r="AM296" i="3" s="1"/>
  <c r="AK306" i="3"/>
  <c r="AM306" i="3" s="1"/>
  <c r="AK309" i="3"/>
  <c r="AM309" i="3" s="1"/>
  <c r="AK316" i="3"/>
  <c r="AM316" i="3" s="1"/>
  <c r="AK317" i="3"/>
  <c r="AM317" i="3" s="1"/>
  <c r="AK318" i="3"/>
  <c r="AM318" i="3" s="1"/>
  <c r="AK319" i="3"/>
  <c r="AM319" i="3" s="1"/>
  <c r="AK328" i="3"/>
  <c r="AM328" i="3" s="1"/>
  <c r="AK329" i="3"/>
  <c r="AM329" i="3" s="1"/>
  <c r="AK330" i="3"/>
  <c r="AM330" i="3" s="1"/>
  <c r="AM442" i="3"/>
  <c r="AM447" i="3"/>
  <c r="AM451" i="3"/>
  <c r="AM455" i="3"/>
  <c r="AM458" i="3"/>
  <c r="AM461" i="3"/>
  <c r="AM465" i="3"/>
  <c r="AK468" i="3"/>
  <c r="AM468" i="3" s="1"/>
  <c r="AK469" i="3"/>
  <c r="AM469" i="3" s="1"/>
  <c r="AK470" i="3"/>
  <c r="AM470" i="3" s="1"/>
  <c r="AK471" i="3"/>
  <c r="AM471" i="3" s="1"/>
  <c r="AK472" i="3"/>
  <c r="AM472" i="3" s="1"/>
  <c r="AK473" i="3"/>
  <c r="AM473" i="3" s="1"/>
  <c r="AK474" i="3"/>
  <c r="AM474" i="3" s="1"/>
  <c r="AK475" i="3"/>
  <c r="AM475" i="3" s="1"/>
  <c r="AK476" i="3"/>
  <c r="AM476" i="3" s="1"/>
  <c r="AK477" i="3"/>
  <c r="AM477" i="3" s="1"/>
  <c r="AK478" i="3"/>
  <c r="AM478" i="3" s="1"/>
  <c r="AK479" i="3"/>
  <c r="AM479" i="3" s="1"/>
  <c r="AK480" i="3"/>
  <c r="AM480" i="3" s="1"/>
  <c r="AK481" i="3"/>
  <c r="AM481" i="3" s="1"/>
  <c r="AK482" i="3"/>
  <c r="AM482" i="3" s="1"/>
  <c r="AK483" i="3"/>
  <c r="AM483" i="3" s="1"/>
  <c r="AK484" i="3"/>
  <c r="AM484" i="3" s="1"/>
  <c r="AK485" i="3"/>
  <c r="AM485" i="3" s="1"/>
  <c r="AK486" i="3"/>
  <c r="AM486" i="3" s="1"/>
  <c r="AK487" i="3"/>
  <c r="AM487" i="3" s="1"/>
  <c r="AK488" i="3"/>
  <c r="AM488" i="3" s="1"/>
  <c r="AK489" i="3"/>
  <c r="AM489" i="3" s="1"/>
  <c r="AK490" i="3"/>
  <c r="AM490" i="3" s="1"/>
  <c r="AK491" i="3"/>
  <c r="AM491" i="3" s="1"/>
  <c r="AK492" i="3"/>
  <c r="AM492" i="3" s="1"/>
  <c r="AK493" i="3"/>
  <c r="AM493" i="3" s="1"/>
  <c r="AK494" i="3"/>
  <c r="AM494" i="3" s="1"/>
  <c r="AK495" i="3"/>
  <c r="AM495" i="3" s="1"/>
  <c r="AK496" i="3"/>
  <c r="AM496" i="3" s="1"/>
  <c r="AK497" i="3"/>
  <c r="AM497" i="3" s="1"/>
  <c r="AK498" i="3"/>
  <c r="AM498" i="3" s="1"/>
  <c r="AK499" i="3"/>
  <c r="AM499" i="3" s="1"/>
  <c r="AK516" i="3"/>
  <c r="AM516" i="3" s="1"/>
  <c r="AK517" i="3"/>
  <c r="AM517" i="3" s="1"/>
  <c r="AK518" i="3"/>
  <c r="AM518" i="3" s="1"/>
  <c r="AK525" i="3"/>
  <c r="AM525" i="3" s="1"/>
  <c r="AK526" i="3"/>
  <c r="AM526" i="3" s="1"/>
  <c r="AK578" i="3"/>
  <c r="AM578" i="3" s="1"/>
  <c r="AK579" i="3"/>
  <c r="AM579" i="3" s="1"/>
  <c r="AK580" i="3"/>
  <c r="AM580" i="3" s="1"/>
  <c r="AK581" i="3"/>
  <c r="AM581" i="3" s="1"/>
  <c r="AK582" i="3"/>
  <c r="AM582" i="3" s="1"/>
  <c r="AK583" i="3"/>
  <c r="AM583" i="3" s="1"/>
  <c r="AK596" i="3"/>
  <c r="AM596" i="3" s="1"/>
  <c r="AK597" i="3"/>
  <c r="AM597" i="3" s="1"/>
  <c r="AK598" i="3"/>
  <c r="AM598" i="3" s="1"/>
  <c r="AK599" i="3"/>
  <c r="AM599" i="3" s="1"/>
  <c r="AK600" i="3"/>
  <c r="AM600" i="3" s="1"/>
  <c r="AK601" i="3"/>
  <c r="AM601" i="3" s="1"/>
  <c r="AK602" i="3"/>
  <c r="AM602" i="3" s="1"/>
  <c r="AK603" i="3"/>
  <c r="AM603" i="3" s="1"/>
  <c r="AK604" i="3"/>
  <c r="AM604" i="3" s="1"/>
  <c r="AK605" i="3"/>
  <c r="AM605" i="3" s="1"/>
  <c r="AK606" i="3"/>
  <c r="AM606" i="3" s="1"/>
  <c r="AK607" i="3"/>
  <c r="AM607" i="3" s="1"/>
  <c r="AK608" i="3"/>
  <c r="AM608" i="3" s="1"/>
  <c r="AK609" i="3"/>
  <c r="AM609" i="3" s="1"/>
  <c r="AK610" i="3"/>
  <c r="AM610" i="3" s="1"/>
  <c r="AK611" i="3"/>
  <c r="AM611" i="3" s="1"/>
  <c r="AK612" i="3"/>
  <c r="AM612" i="3" s="1"/>
  <c r="AK613" i="3"/>
  <c r="AM613" i="3" s="1"/>
  <c r="AK614" i="3"/>
  <c r="AM614" i="3" s="1"/>
  <c r="AK615" i="3"/>
  <c r="AM615" i="3" s="1"/>
  <c r="AK616" i="3"/>
  <c r="AM616" i="3" s="1"/>
  <c r="AK617" i="3"/>
  <c r="AM617" i="3" s="1"/>
  <c r="AK618" i="3"/>
  <c r="AM618" i="3" s="1"/>
  <c r="AK619" i="3"/>
  <c r="AM619" i="3" s="1"/>
  <c r="AK620" i="3"/>
  <c r="AM620" i="3" s="1"/>
  <c r="AK621" i="3"/>
  <c r="AM621" i="3" s="1"/>
  <c r="AK622" i="3"/>
  <c r="AM622" i="3" s="1"/>
  <c r="AK623" i="3"/>
  <c r="AM623" i="3" s="1"/>
  <c r="AK624" i="3"/>
  <c r="AM624" i="3" s="1"/>
  <c r="AK625" i="3"/>
  <c r="AM625" i="3" s="1"/>
  <c r="AK626" i="3"/>
  <c r="AM626" i="3" s="1"/>
  <c r="AK627" i="3"/>
  <c r="AM627" i="3" s="1"/>
  <c r="AK630" i="3"/>
  <c r="AM630" i="3" s="1"/>
  <c r="AM280" i="3" l="1"/>
  <c r="AM260" i="3"/>
  <c r="AM268" i="3"/>
  <c r="AM283" i="3"/>
  <c r="AM271" i="3"/>
  <c r="AZ222" i="3"/>
  <c r="AM251" i="3"/>
  <c r="AG224" i="3"/>
  <c r="AH224" i="3"/>
  <c r="AG222" i="3"/>
  <c r="AH222" i="3"/>
  <c r="AG223" i="3"/>
  <c r="AH223" i="3"/>
  <c r="AM289" i="3"/>
  <c r="AM277" i="3"/>
  <c r="AM265" i="3"/>
  <c r="AM257" i="3"/>
  <c r="AM254" i="3"/>
  <c r="AM286" i="3"/>
  <c r="AM274" i="3"/>
  <c r="AZ223" i="3"/>
  <c r="AZ224" i="3"/>
  <c r="AJ3" i="3"/>
  <c r="AK3" i="3" s="1"/>
  <c r="AM3" i="3" s="1"/>
  <c r="AJ4" i="3"/>
  <c r="AK4" i="3" s="1"/>
  <c r="AM4" i="3" s="1"/>
  <c r="AJ5" i="3"/>
  <c r="AJ6" i="3"/>
  <c r="AK6" i="3" s="1"/>
  <c r="AM6" i="3" s="1"/>
  <c r="AJ7" i="3"/>
  <c r="AK7" i="3" s="1"/>
  <c r="AM7" i="3" s="1"/>
  <c r="AJ8" i="3"/>
  <c r="AK8" i="3" s="1"/>
  <c r="AM8" i="3" s="1"/>
  <c r="AJ9" i="3"/>
  <c r="AK9" i="3" s="1"/>
  <c r="AM9" i="3" s="1"/>
  <c r="AJ10" i="3"/>
  <c r="AK10" i="3" s="1"/>
  <c r="AM10" i="3" s="1"/>
  <c r="AJ11" i="3"/>
  <c r="AK11" i="3" s="1"/>
  <c r="AM11" i="3" s="1"/>
  <c r="AJ12" i="3"/>
  <c r="AK12" i="3" s="1"/>
  <c r="AM12" i="3" s="1"/>
  <c r="AJ13" i="3"/>
  <c r="AK13" i="3" s="1"/>
  <c r="AM13" i="3" s="1"/>
  <c r="AJ14" i="3"/>
  <c r="AK14" i="3" s="1"/>
  <c r="AM14" i="3" s="1"/>
  <c r="AJ15" i="3"/>
  <c r="AK15" i="3" s="1"/>
  <c r="AM15" i="3" s="1"/>
  <c r="AJ16" i="3"/>
  <c r="AK16" i="3" s="1"/>
  <c r="AM16" i="3" s="1"/>
  <c r="AJ17" i="3"/>
  <c r="AK17" i="3" s="1"/>
  <c r="AM17" i="3" s="1"/>
  <c r="AJ18" i="3"/>
  <c r="AK18" i="3" s="1"/>
  <c r="AM18" i="3" s="1"/>
  <c r="AJ19" i="3"/>
  <c r="AK19" i="3" s="1"/>
  <c r="AM19" i="3" s="1"/>
  <c r="AJ20" i="3"/>
  <c r="AK20" i="3" s="1"/>
  <c r="AM20" i="3" s="1"/>
  <c r="AJ21" i="3"/>
  <c r="AK21" i="3" s="1"/>
  <c r="AM21" i="3" s="1"/>
  <c r="AJ22" i="3"/>
  <c r="AK22" i="3" s="1"/>
  <c r="AM22" i="3" s="1"/>
  <c r="AJ2" i="3"/>
  <c r="AK2" i="3" s="1"/>
  <c r="AM2" i="3" s="1"/>
  <c r="AF471" i="3"/>
  <c r="AF472" i="3"/>
  <c r="AF473" i="3"/>
  <c r="AF474" i="3"/>
  <c r="AF475" i="3"/>
  <c r="AF47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566" i="3"/>
  <c r="ER629" i="3"/>
  <c r="ES629" i="3" s="1"/>
  <c r="ER630" i="3"/>
  <c r="EU630" i="3" s="1"/>
  <c r="ER628" i="3"/>
  <c r="EU628" i="3" s="1"/>
  <c r="BR630" i="3"/>
  <c r="BY630" i="3" s="1"/>
  <c r="BR629" i="3"/>
  <c r="BY629" i="3" s="1"/>
  <c r="BR628" i="3"/>
  <c r="BY628" i="3" s="1"/>
  <c r="AF628" i="3"/>
  <c r="AF629" i="3"/>
  <c r="AF630" i="3"/>
  <c r="W628" i="3"/>
  <c r="X628" i="3"/>
  <c r="Z628" i="3"/>
  <c r="AA628" i="3"/>
  <c r="AB628" i="3"/>
  <c r="AC628" i="3"/>
  <c r="AD628" i="3"/>
  <c r="AE628" i="3"/>
  <c r="AH628" i="3" s="1"/>
  <c r="W629" i="3"/>
  <c r="X629" i="3"/>
  <c r="Z629" i="3"/>
  <c r="AA629" i="3"/>
  <c r="AB629" i="3"/>
  <c r="AC629" i="3"/>
  <c r="AD629" i="3"/>
  <c r="AE629" i="3"/>
  <c r="AH629" i="3" s="1"/>
  <c r="W630" i="3"/>
  <c r="X630" i="3"/>
  <c r="Z630" i="3"/>
  <c r="AA630" i="3"/>
  <c r="AB630" i="3"/>
  <c r="AC630" i="3"/>
  <c r="AD630" i="3"/>
  <c r="AE630" i="3"/>
  <c r="AH630" i="3" s="1"/>
  <c r="T628" i="3"/>
  <c r="T629" i="3"/>
  <c r="T630" i="3"/>
  <c r="P630" i="3"/>
  <c r="Q630" i="3"/>
  <c r="P629" i="3"/>
  <c r="Q629" i="3"/>
  <c r="AK5" i="3" l="1"/>
  <c r="AM5" i="3" s="1"/>
  <c r="CE630" i="3"/>
  <c r="GQ630" i="3"/>
  <c r="FU630" i="3"/>
  <c r="FK630" i="3"/>
  <c r="BI630" i="3"/>
  <c r="ES630" i="3"/>
  <c r="GK630" i="3"/>
  <c r="FE630" i="3"/>
  <c r="AG629" i="3"/>
  <c r="CU630" i="3"/>
  <c r="GA630" i="3"/>
  <c r="FE628" i="3"/>
  <c r="DI630" i="3"/>
  <c r="CC630" i="3"/>
  <c r="CM629" i="3"/>
  <c r="GC628" i="3"/>
  <c r="BC629" i="3"/>
  <c r="BO630" i="3"/>
  <c r="DC630" i="3"/>
  <c r="CM630" i="3"/>
  <c r="BW630" i="3"/>
  <c r="CE629" i="3"/>
  <c r="GI630" i="3"/>
  <c r="FS630" i="3"/>
  <c r="FC630" i="3"/>
  <c r="FU628" i="3"/>
  <c r="CU629" i="3"/>
  <c r="GK628" i="3"/>
  <c r="BK629" i="3"/>
  <c r="CS630" i="3"/>
  <c r="EW628" i="3"/>
  <c r="BG630" i="3"/>
  <c r="BQ630" i="3"/>
  <c r="DA630" i="3"/>
  <c r="CK630" i="3"/>
  <c r="DC629" i="3"/>
  <c r="BW629" i="3"/>
  <c r="GC630" i="3"/>
  <c r="FM630" i="3"/>
  <c r="EW630" i="3"/>
  <c r="FM628" i="3"/>
  <c r="BS629" i="3"/>
  <c r="BM628" i="3"/>
  <c r="GK629" i="3"/>
  <c r="GC629" i="3"/>
  <c r="FU629" i="3"/>
  <c r="FM629" i="3"/>
  <c r="FE629" i="3"/>
  <c r="EW629" i="3"/>
  <c r="BQ629" i="3"/>
  <c r="BS628" i="3"/>
  <c r="DI628" i="3"/>
  <c r="GQ629" i="3"/>
  <c r="GI629" i="3"/>
  <c r="GA629" i="3"/>
  <c r="FS629" i="3"/>
  <c r="FK629" i="3"/>
  <c r="FC629" i="3"/>
  <c r="GQ628" i="3"/>
  <c r="GI628" i="3"/>
  <c r="GA628" i="3"/>
  <c r="FS628" i="3"/>
  <c r="FK628" i="3"/>
  <c r="FC628" i="3"/>
  <c r="BE628" i="3"/>
  <c r="BU628" i="3"/>
  <c r="CU628" i="3"/>
  <c r="CE628" i="3"/>
  <c r="AG630" i="3"/>
  <c r="BC628" i="3"/>
  <c r="Y630" i="3"/>
  <c r="AG628" i="3"/>
  <c r="BE630" i="3"/>
  <c r="BG629" i="3"/>
  <c r="BI628" i="3"/>
  <c r="BM630" i="3"/>
  <c r="BO629" i="3"/>
  <c r="BQ628" i="3"/>
  <c r="BU630" i="3"/>
  <c r="DG630" i="3"/>
  <c r="CY630" i="3"/>
  <c r="CQ630" i="3"/>
  <c r="CI630" i="3"/>
  <c r="CA630" i="3"/>
  <c r="DG629" i="3"/>
  <c r="CY629" i="3"/>
  <c r="CQ629" i="3"/>
  <c r="CI629" i="3"/>
  <c r="CA629" i="3"/>
  <c r="DG628" i="3"/>
  <c r="CY628" i="3"/>
  <c r="CQ628" i="3"/>
  <c r="CI628" i="3"/>
  <c r="CA628" i="3"/>
  <c r="GO630" i="3"/>
  <c r="GG630" i="3"/>
  <c r="FY630" i="3"/>
  <c r="FQ630" i="3"/>
  <c r="FI630" i="3"/>
  <c r="FA630" i="3"/>
  <c r="GO629" i="3"/>
  <c r="GG629" i="3"/>
  <c r="FY629" i="3"/>
  <c r="FQ629" i="3"/>
  <c r="FI629" i="3"/>
  <c r="FA629" i="3"/>
  <c r="GO628" i="3"/>
  <c r="GG628" i="3"/>
  <c r="FY628" i="3"/>
  <c r="FQ628" i="3"/>
  <c r="FI628" i="3"/>
  <c r="FA628" i="3"/>
  <c r="DC628" i="3"/>
  <c r="CM628" i="3"/>
  <c r="BW628" i="3"/>
  <c r="BI629" i="3"/>
  <c r="BK628" i="3"/>
  <c r="DI629" i="3"/>
  <c r="DA629" i="3"/>
  <c r="CS629" i="3"/>
  <c r="CK629" i="3"/>
  <c r="CC629" i="3"/>
  <c r="DA628" i="3"/>
  <c r="CS628" i="3"/>
  <c r="CK628" i="3"/>
  <c r="CC628" i="3"/>
  <c r="Y629" i="3"/>
  <c r="Y628" i="3"/>
  <c r="BC630" i="3"/>
  <c r="BE629" i="3"/>
  <c r="BG628" i="3"/>
  <c r="BK630" i="3"/>
  <c r="BM629" i="3"/>
  <c r="BO628" i="3"/>
  <c r="BS630" i="3"/>
  <c r="BU629" i="3"/>
  <c r="DE630" i="3"/>
  <c r="CW630" i="3"/>
  <c r="CO630" i="3"/>
  <c r="CG630" i="3"/>
  <c r="DE629" i="3"/>
  <c r="CW629" i="3"/>
  <c r="CO629" i="3"/>
  <c r="CG629" i="3"/>
  <c r="DE628" i="3"/>
  <c r="CW628" i="3"/>
  <c r="CO628" i="3"/>
  <c r="CG628" i="3"/>
  <c r="GM630" i="3"/>
  <c r="GE630" i="3"/>
  <c r="FW630" i="3"/>
  <c r="FO630" i="3"/>
  <c r="FG630" i="3"/>
  <c r="EY630" i="3"/>
  <c r="GM629" i="3"/>
  <c r="GE629" i="3"/>
  <c r="FW629" i="3"/>
  <c r="FO629" i="3"/>
  <c r="FG629" i="3"/>
  <c r="EY629" i="3"/>
  <c r="GM628" i="3"/>
  <c r="GE628" i="3"/>
  <c r="FW628" i="3"/>
  <c r="FO628" i="3"/>
  <c r="FG628" i="3"/>
  <c r="EY628" i="3"/>
  <c r="EU629" i="3"/>
  <c r="ES628" i="3"/>
  <c r="BA629" i="3" l="1"/>
  <c r="AZ630" i="3"/>
  <c r="AZ629" i="3"/>
  <c r="BA628" i="3"/>
  <c r="AZ628" i="3"/>
  <c r="BA630" i="3"/>
  <c r="P628" i="3"/>
  <c r="Q628" i="3"/>
  <c r="AJ629" i="3" l="1"/>
  <c r="AK629" i="3" s="1"/>
  <c r="AM629" i="3" s="1"/>
  <c r="AJ628" i="3"/>
  <c r="AK628" i="3" s="1"/>
  <c r="AM628" i="3" s="1"/>
  <c r="I628" i="3"/>
  <c r="I629" i="3"/>
  <c r="I630" i="3"/>
  <c r="F629" i="3"/>
  <c r="J629" i="3" s="1"/>
  <c r="F630" i="3"/>
  <c r="J630" i="3" s="1"/>
  <c r="F628" i="3"/>
  <c r="K628" i="3" s="1"/>
  <c r="J628" i="3" l="1"/>
  <c r="K629" i="3"/>
  <c r="K630" i="3"/>
  <c r="AF24" i="3"/>
  <c r="AF25" i="3"/>
  <c r="AF26" i="3"/>
  <c r="AF27" i="3"/>
  <c r="AF28" i="3"/>
  <c r="AF29" i="3"/>
  <c r="AF30" i="3"/>
  <c r="AF31" i="3"/>
  <c r="AF50" i="3"/>
  <c r="AF51" i="3"/>
  <c r="AF52" i="3"/>
  <c r="AF53" i="3"/>
  <c r="AF54" i="3"/>
  <c r="AF55" i="3"/>
  <c r="AF56" i="3"/>
  <c r="AF57" i="3"/>
  <c r="AF58" i="3"/>
  <c r="AF59" i="3"/>
  <c r="AF67" i="3"/>
  <c r="AF68" i="3"/>
  <c r="AF69" i="3"/>
  <c r="AF70" i="3"/>
  <c r="AF71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83" i="3"/>
  <c r="AF184" i="3"/>
  <c r="AF185" i="3"/>
  <c r="AF186" i="3"/>
  <c r="AF187" i="3"/>
  <c r="AF188" i="3"/>
  <c r="AF189" i="3"/>
  <c r="AF217" i="3"/>
  <c r="AF218" i="3"/>
  <c r="AF219" i="3"/>
  <c r="AF220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2" i="3"/>
  <c r="AF273" i="3"/>
  <c r="AF274" i="3"/>
  <c r="AF275" i="3"/>
  <c r="AF276" i="3"/>
  <c r="AF277" i="3"/>
  <c r="AF278" i="3"/>
  <c r="AF279" i="3"/>
  <c r="AF280" i="3"/>
  <c r="AF281" i="3"/>
  <c r="AF282" i="3"/>
  <c r="AF284" i="3"/>
  <c r="AF285" i="3"/>
  <c r="AF286" i="3"/>
  <c r="AF288" i="3"/>
  <c r="AF290" i="3"/>
  <c r="AF291" i="3"/>
  <c r="AF292" i="3"/>
  <c r="AF293" i="3"/>
  <c r="AF294" i="3"/>
  <c r="AF295" i="3"/>
  <c r="AF296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7" i="3"/>
  <c r="AF368" i="3"/>
  <c r="AF369" i="3"/>
  <c r="AF370" i="3"/>
  <c r="AF371" i="3"/>
  <c r="AF407" i="3"/>
  <c r="AF408" i="3"/>
  <c r="AF409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68" i="3"/>
  <c r="AF469" i="3"/>
  <c r="AF470" i="3"/>
  <c r="AF500" i="3"/>
  <c r="AF501" i="3"/>
  <c r="AF502" i="3"/>
  <c r="AF503" i="3"/>
  <c r="AF504" i="3"/>
  <c r="AF505" i="3"/>
  <c r="AF506" i="3"/>
  <c r="AF507" i="3"/>
  <c r="AF509" i="3"/>
  <c r="AF510" i="3"/>
  <c r="AF511" i="3"/>
  <c r="AF512" i="3"/>
  <c r="AF513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GI542" i="3" l="1"/>
  <c r="GK542" i="3"/>
  <c r="GM542" i="3"/>
  <c r="GO542" i="3"/>
  <c r="GQ542" i="3"/>
  <c r="GI543" i="3"/>
  <c r="GK543" i="3"/>
  <c r="GM543" i="3"/>
  <c r="GO543" i="3"/>
  <c r="GQ543" i="3"/>
  <c r="GI544" i="3"/>
  <c r="GK544" i="3"/>
  <c r="GM544" i="3"/>
  <c r="GO544" i="3"/>
  <c r="GQ544" i="3"/>
  <c r="GI545" i="3"/>
  <c r="GK545" i="3"/>
  <c r="GM545" i="3"/>
  <c r="GO545" i="3"/>
  <c r="GQ545" i="3"/>
  <c r="GI546" i="3"/>
  <c r="GK546" i="3"/>
  <c r="GM546" i="3"/>
  <c r="GO546" i="3"/>
  <c r="GQ546" i="3"/>
  <c r="GI547" i="3"/>
  <c r="GK547" i="3"/>
  <c r="GM547" i="3"/>
  <c r="GO547" i="3"/>
  <c r="GQ547" i="3"/>
  <c r="GI548" i="3"/>
  <c r="GK548" i="3"/>
  <c r="GM548" i="3"/>
  <c r="GO548" i="3"/>
  <c r="GQ548" i="3"/>
  <c r="GI549" i="3"/>
  <c r="GK549" i="3"/>
  <c r="GM549" i="3"/>
  <c r="GO549" i="3"/>
  <c r="GQ549" i="3"/>
  <c r="GI550" i="3"/>
  <c r="GK550" i="3"/>
  <c r="GM550" i="3"/>
  <c r="GO550" i="3"/>
  <c r="GQ550" i="3"/>
  <c r="GI551" i="3"/>
  <c r="GK551" i="3"/>
  <c r="GM551" i="3"/>
  <c r="GO551" i="3"/>
  <c r="GQ551" i="3"/>
  <c r="GI552" i="3"/>
  <c r="GK552" i="3"/>
  <c r="GM552" i="3"/>
  <c r="GO552" i="3"/>
  <c r="GQ552" i="3"/>
  <c r="GI553" i="3"/>
  <c r="GK553" i="3"/>
  <c r="GM553" i="3"/>
  <c r="GO553" i="3"/>
  <c r="GQ553" i="3"/>
  <c r="GI554" i="3"/>
  <c r="GK554" i="3"/>
  <c r="GM554" i="3"/>
  <c r="GO554" i="3"/>
  <c r="GQ554" i="3"/>
  <c r="GI555" i="3"/>
  <c r="GK555" i="3"/>
  <c r="GM555" i="3"/>
  <c r="GO555" i="3"/>
  <c r="GQ555" i="3"/>
  <c r="GI556" i="3"/>
  <c r="GK556" i="3"/>
  <c r="GM556" i="3"/>
  <c r="GO556" i="3"/>
  <c r="GQ556" i="3"/>
  <c r="GI557" i="3"/>
  <c r="GK557" i="3"/>
  <c r="GM557" i="3"/>
  <c r="GO557" i="3"/>
  <c r="GQ557" i="3"/>
  <c r="GI558" i="3"/>
  <c r="GK558" i="3"/>
  <c r="GM558" i="3"/>
  <c r="GO558" i="3"/>
  <c r="GQ558" i="3"/>
  <c r="GI559" i="3"/>
  <c r="GK559" i="3"/>
  <c r="GM559" i="3"/>
  <c r="GO559" i="3"/>
  <c r="GQ559" i="3"/>
  <c r="GI560" i="3"/>
  <c r="GK560" i="3"/>
  <c r="GM560" i="3"/>
  <c r="GO560" i="3"/>
  <c r="GQ560" i="3"/>
  <c r="GI561" i="3"/>
  <c r="GK561" i="3"/>
  <c r="GM561" i="3"/>
  <c r="GO561" i="3"/>
  <c r="GQ561" i="3"/>
  <c r="GI562" i="3"/>
  <c r="GK562" i="3"/>
  <c r="GM562" i="3"/>
  <c r="GO562" i="3"/>
  <c r="GQ562" i="3"/>
  <c r="GI563" i="3"/>
  <c r="GK563" i="3"/>
  <c r="GM563" i="3"/>
  <c r="GO563" i="3"/>
  <c r="GQ563" i="3"/>
  <c r="GI564" i="3"/>
  <c r="GK564" i="3"/>
  <c r="GM564" i="3"/>
  <c r="GO564" i="3"/>
  <c r="GQ564" i="3"/>
  <c r="GI565" i="3"/>
  <c r="GK565" i="3"/>
  <c r="GM565" i="3"/>
  <c r="GO565" i="3"/>
  <c r="GQ565" i="3"/>
  <c r="GI566" i="3"/>
  <c r="GK566" i="3"/>
  <c r="GM566" i="3"/>
  <c r="GO566" i="3"/>
  <c r="GQ566" i="3"/>
  <c r="GI567" i="3"/>
  <c r="GK567" i="3"/>
  <c r="GM567" i="3"/>
  <c r="GO567" i="3"/>
  <c r="GQ567" i="3"/>
  <c r="GI568" i="3"/>
  <c r="GK568" i="3"/>
  <c r="GM568" i="3"/>
  <c r="GO568" i="3"/>
  <c r="GQ568" i="3"/>
  <c r="GI569" i="3"/>
  <c r="GK569" i="3"/>
  <c r="GM569" i="3"/>
  <c r="GO569" i="3"/>
  <c r="GQ569" i="3"/>
  <c r="GI570" i="3"/>
  <c r="GK570" i="3"/>
  <c r="GM570" i="3"/>
  <c r="GO570" i="3"/>
  <c r="GQ570" i="3"/>
  <c r="GI571" i="3"/>
  <c r="GK571" i="3"/>
  <c r="GM571" i="3"/>
  <c r="GO571" i="3"/>
  <c r="GQ571" i="3"/>
  <c r="GI572" i="3"/>
  <c r="GK572" i="3"/>
  <c r="GM572" i="3"/>
  <c r="GO572" i="3"/>
  <c r="GQ572" i="3"/>
  <c r="GI573" i="3"/>
  <c r="GK573" i="3"/>
  <c r="GM573" i="3"/>
  <c r="GO573" i="3"/>
  <c r="GQ573" i="3"/>
  <c r="GI574" i="3"/>
  <c r="GK574" i="3"/>
  <c r="GM574" i="3"/>
  <c r="GO574" i="3"/>
  <c r="GQ574" i="3"/>
  <c r="GI575" i="3"/>
  <c r="GK575" i="3"/>
  <c r="GM575" i="3"/>
  <c r="GO575" i="3"/>
  <c r="GQ575" i="3"/>
  <c r="GI576" i="3"/>
  <c r="GK576" i="3"/>
  <c r="GM576" i="3"/>
  <c r="GO576" i="3"/>
  <c r="GQ576" i="3"/>
  <c r="GI577" i="3"/>
  <c r="GK577" i="3"/>
  <c r="GM577" i="3"/>
  <c r="GO577" i="3"/>
  <c r="GQ577" i="3"/>
  <c r="GI578" i="3"/>
  <c r="GK578" i="3"/>
  <c r="GM578" i="3"/>
  <c r="GO578" i="3"/>
  <c r="GQ578" i="3"/>
  <c r="GI579" i="3"/>
  <c r="GK579" i="3"/>
  <c r="GM579" i="3"/>
  <c r="GO579" i="3"/>
  <c r="GQ579" i="3"/>
  <c r="GI580" i="3"/>
  <c r="GK580" i="3"/>
  <c r="GM580" i="3"/>
  <c r="GO580" i="3"/>
  <c r="GQ580" i="3"/>
  <c r="GI581" i="3"/>
  <c r="GK581" i="3"/>
  <c r="GM581" i="3"/>
  <c r="GO581" i="3"/>
  <c r="GQ581" i="3"/>
  <c r="GI582" i="3"/>
  <c r="GK582" i="3"/>
  <c r="GM582" i="3"/>
  <c r="GO582" i="3"/>
  <c r="GQ582" i="3"/>
  <c r="GI583" i="3"/>
  <c r="GK583" i="3"/>
  <c r="GM583" i="3"/>
  <c r="GO583" i="3"/>
  <c r="GQ583" i="3"/>
  <c r="GI584" i="3"/>
  <c r="GK584" i="3"/>
  <c r="GM584" i="3"/>
  <c r="GO584" i="3"/>
  <c r="GQ584" i="3"/>
  <c r="GI585" i="3"/>
  <c r="GK585" i="3"/>
  <c r="GM585" i="3"/>
  <c r="GO585" i="3"/>
  <c r="GQ585" i="3"/>
  <c r="GI586" i="3"/>
  <c r="GK586" i="3"/>
  <c r="GM586" i="3"/>
  <c r="GO586" i="3"/>
  <c r="GQ586" i="3"/>
  <c r="GI587" i="3"/>
  <c r="GK587" i="3"/>
  <c r="GM587" i="3"/>
  <c r="GO587" i="3"/>
  <c r="GQ587" i="3"/>
  <c r="GI588" i="3"/>
  <c r="GK588" i="3"/>
  <c r="GM588" i="3"/>
  <c r="GO588" i="3"/>
  <c r="GQ588" i="3"/>
  <c r="GI589" i="3"/>
  <c r="GK589" i="3"/>
  <c r="GM589" i="3"/>
  <c r="GO589" i="3"/>
  <c r="GQ589" i="3"/>
  <c r="GI590" i="3"/>
  <c r="GK590" i="3"/>
  <c r="GM590" i="3"/>
  <c r="GO590" i="3"/>
  <c r="GQ590" i="3"/>
  <c r="GI591" i="3"/>
  <c r="GK591" i="3"/>
  <c r="GM591" i="3"/>
  <c r="GO591" i="3"/>
  <c r="GQ591" i="3"/>
  <c r="GI592" i="3"/>
  <c r="GK592" i="3"/>
  <c r="GM592" i="3"/>
  <c r="GO592" i="3"/>
  <c r="GQ592" i="3"/>
  <c r="GI593" i="3"/>
  <c r="GK593" i="3"/>
  <c r="GM593" i="3"/>
  <c r="GO593" i="3"/>
  <c r="GQ593" i="3"/>
  <c r="GI594" i="3"/>
  <c r="GK594" i="3"/>
  <c r="GM594" i="3"/>
  <c r="GO594" i="3"/>
  <c r="GQ594" i="3"/>
  <c r="GI595" i="3"/>
  <c r="GK595" i="3"/>
  <c r="GM595" i="3"/>
  <c r="GO595" i="3"/>
  <c r="GQ595" i="3"/>
  <c r="GI596" i="3"/>
  <c r="GK596" i="3"/>
  <c r="GM596" i="3"/>
  <c r="GO596" i="3"/>
  <c r="GQ596" i="3"/>
  <c r="GI597" i="3"/>
  <c r="GK597" i="3"/>
  <c r="GM597" i="3"/>
  <c r="GO597" i="3"/>
  <c r="GQ597" i="3"/>
  <c r="GI598" i="3"/>
  <c r="GK598" i="3"/>
  <c r="GM598" i="3"/>
  <c r="GO598" i="3"/>
  <c r="GQ598" i="3"/>
  <c r="GI599" i="3"/>
  <c r="GK599" i="3"/>
  <c r="GM599" i="3"/>
  <c r="GO599" i="3"/>
  <c r="GQ599" i="3"/>
  <c r="GI600" i="3"/>
  <c r="GK600" i="3"/>
  <c r="GM600" i="3"/>
  <c r="GO600" i="3"/>
  <c r="GQ600" i="3"/>
  <c r="GI601" i="3"/>
  <c r="GK601" i="3"/>
  <c r="GM601" i="3"/>
  <c r="GO601" i="3"/>
  <c r="GQ601" i="3"/>
  <c r="GI602" i="3"/>
  <c r="GK602" i="3"/>
  <c r="GM602" i="3"/>
  <c r="GO602" i="3"/>
  <c r="GQ602" i="3"/>
  <c r="GI603" i="3"/>
  <c r="GK603" i="3"/>
  <c r="GM603" i="3"/>
  <c r="GO603" i="3"/>
  <c r="GQ603" i="3"/>
  <c r="GI604" i="3"/>
  <c r="GK604" i="3"/>
  <c r="GM604" i="3"/>
  <c r="GO604" i="3"/>
  <c r="GQ604" i="3"/>
  <c r="GI605" i="3"/>
  <c r="GK605" i="3"/>
  <c r="GM605" i="3"/>
  <c r="GO605" i="3"/>
  <c r="GQ605" i="3"/>
  <c r="GI606" i="3"/>
  <c r="GK606" i="3"/>
  <c r="GM606" i="3"/>
  <c r="GO606" i="3"/>
  <c r="GQ606" i="3"/>
  <c r="GI607" i="3"/>
  <c r="GK607" i="3"/>
  <c r="GM607" i="3"/>
  <c r="GO607" i="3"/>
  <c r="GQ607" i="3"/>
  <c r="GI608" i="3"/>
  <c r="GK608" i="3"/>
  <c r="GM608" i="3"/>
  <c r="GO608" i="3"/>
  <c r="GQ608" i="3"/>
  <c r="GI609" i="3"/>
  <c r="GK609" i="3"/>
  <c r="GM609" i="3"/>
  <c r="GO609" i="3"/>
  <c r="GQ609" i="3"/>
  <c r="GI610" i="3"/>
  <c r="GK610" i="3"/>
  <c r="GM610" i="3"/>
  <c r="GO610" i="3"/>
  <c r="GQ610" i="3"/>
  <c r="GI611" i="3"/>
  <c r="GK611" i="3"/>
  <c r="GM611" i="3"/>
  <c r="GO611" i="3"/>
  <c r="GQ611" i="3"/>
  <c r="GI612" i="3"/>
  <c r="GK612" i="3"/>
  <c r="GM612" i="3"/>
  <c r="GO612" i="3"/>
  <c r="GQ612" i="3"/>
  <c r="GI613" i="3"/>
  <c r="GK613" i="3"/>
  <c r="GM613" i="3"/>
  <c r="GO613" i="3"/>
  <c r="GQ613" i="3"/>
  <c r="GI614" i="3"/>
  <c r="GK614" i="3"/>
  <c r="GM614" i="3"/>
  <c r="GO614" i="3"/>
  <c r="GQ614" i="3"/>
  <c r="GI615" i="3"/>
  <c r="GK615" i="3"/>
  <c r="GM615" i="3"/>
  <c r="GO615" i="3"/>
  <c r="GQ615" i="3"/>
  <c r="GI616" i="3"/>
  <c r="GK616" i="3"/>
  <c r="GM616" i="3"/>
  <c r="GO616" i="3"/>
  <c r="GQ616" i="3"/>
  <c r="GI617" i="3"/>
  <c r="GK617" i="3"/>
  <c r="GM617" i="3"/>
  <c r="GO617" i="3"/>
  <c r="GQ617" i="3"/>
  <c r="GI618" i="3"/>
  <c r="GK618" i="3"/>
  <c r="GM618" i="3"/>
  <c r="GO618" i="3"/>
  <c r="GQ618" i="3"/>
  <c r="GI619" i="3"/>
  <c r="GK619" i="3"/>
  <c r="GM619" i="3"/>
  <c r="GO619" i="3"/>
  <c r="GQ619" i="3"/>
  <c r="GI620" i="3"/>
  <c r="GK620" i="3"/>
  <c r="GM620" i="3"/>
  <c r="GO620" i="3"/>
  <c r="GQ620" i="3"/>
  <c r="GI621" i="3"/>
  <c r="GK621" i="3"/>
  <c r="GM621" i="3"/>
  <c r="GO621" i="3"/>
  <c r="GQ621" i="3"/>
  <c r="GI622" i="3"/>
  <c r="GK622" i="3"/>
  <c r="GM622" i="3"/>
  <c r="GO622" i="3"/>
  <c r="GQ622" i="3"/>
  <c r="GI623" i="3"/>
  <c r="GK623" i="3"/>
  <c r="GM623" i="3"/>
  <c r="GO623" i="3"/>
  <c r="GQ623" i="3"/>
  <c r="GI624" i="3"/>
  <c r="GK624" i="3"/>
  <c r="GM624" i="3"/>
  <c r="GO624" i="3"/>
  <c r="GQ624" i="3"/>
  <c r="GI625" i="3"/>
  <c r="GK625" i="3"/>
  <c r="GM625" i="3"/>
  <c r="GO625" i="3"/>
  <c r="GQ625" i="3"/>
  <c r="GI626" i="3"/>
  <c r="GK626" i="3"/>
  <c r="GM626" i="3"/>
  <c r="GO626" i="3"/>
  <c r="GQ626" i="3"/>
  <c r="GI627" i="3"/>
  <c r="GK627" i="3"/>
  <c r="GM627" i="3"/>
  <c r="GO627" i="3"/>
  <c r="GQ627" i="3"/>
  <c r="FK566" i="3"/>
  <c r="FM566" i="3"/>
  <c r="FO566" i="3"/>
  <c r="FQ566" i="3"/>
  <c r="FS566" i="3"/>
  <c r="FU566" i="3"/>
  <c r="FW566" i="3"/>
  <c r="FY566" i="3"/>
  <c r="GA566" i="3"/>
  <c r="GC566" i="3"/>
  <c r="GE566" i="3"/>
  <c r="FK567" i="3"/>
  <c r="FM567" i="3"/>
  <c r="FO567" i="3"/>
  <c r="FQ567" i="3"/>
  <c r="FS567" i="3"/>
  <c r="FU567" i="3"/>
  <c r="FW567" i="3"/>
  <c r="FY567" i="3"/>
  <c r="GA567" i="3"/>
  <c r="GC567" i="3"/>
  <c r="GE567" i="3"/>
  <c r="FK568" i="3"/>
  <c r="FM568" i="3"/>
  <c r="FO568" i="3"/>
  <c r="FQ568" i="3"/>
  <c r="FS568" i="3"/>
  <c r="FU568" i="3"/>
  <c r="FW568" i="3"/>
  <c r="FY568" i="3"/>
  <c r="GA568" i="3"/>
  <c r="GC568" i="3"/>
  <c r="GE568" i="3"/>
  <c r="FK569" i="3"/>
  <c r="FM569" i="3"/>
  <c r="FO569" i="3"/>
  <c r="FQ569" i="3"/>
  <c r="FS569" i="3"/>
  <c r="FU569" i="3"/>
  <c r="FW569" i="3"/>
  <c r="FY569" i="3"/>
  <c r="GA569" i="3"/>
  <c r="GC569" i="3"/>
  <c r="GE569" i="3"/>
  <c r="FK570" i="3"/>
  <c r="FM570" i="3"/>
  <c r="FO570" i="3"/>
  <c r="FQ570" i="3"/>
  <c r="FS570" i="3"/>
  <c r="FU570" i="3"/>
  <c r="FW570" i="3"/>
  <c r="FY570" i="3"/>
  <c r="GA570" i="3"/>
  <c r="GC570" i="3"/>
  <c r="GE570" i="3"/>
  <c r="FK571" i="3"/>
  <c r="FM571" i="3"/>
  <c r="FO571" i="3"/>
  <c r="FQ571" i="3"/>
  <c r="FS571" i="3"/>
  <c r="FU571" i="3"/>
  <c r="FW571" i="3"/>
  <c r="FY571" i="3"/>
  <c r="GA571" i="3"/>
  <c r="GC571" i="3"/>
  <c r="GE571" i="3"/>
  <c r="FK572" i="3"/>
  <c r="FM572" i="3"/>
  <c r="FO572" i="3"/>
  <c r="FQ572" i="3"/>
  <c r="FS572" i="3"/>
  <c r="FU572" i="3"/>
  <c r="FW572" i="3"/>
  <c r="FY572" i="3"/>
  <c r="GA572" i="3"/>
  <c r="GC572" i="3"/>
  <c r="GE572" i="3"/>
  <c r="FK573" i="3"/>
  <c r="FM573" i="3"/>
  <c r="FO573" i="3"/>
  <c r="FQ573" i="3"/>
  <c r="FS573" i="3"/>
  <c r="FU573" i="3"/>
  <c r="FW573" i="3"/>
  <c r="FY573" i="3"/>
  <c r="GA573" i="3"/>
  <c r="GC573" i="3"/>
  <c r="GE573" i="3"/>
  <c r="FK574" i="3"/>
  <c r="FM574" i="3"/>
  <c r="FO574" i="3"/>
  <c r="FQ574" i="3"/>
  <c r="FS574" i="3"/>
  <c r="FU574" i="3"/>
  <c r="FW574" i="3"/>
  <c r="FY574" i="3"/>
  <c r="GA574" i="3"/>
  <c r="GC574" i="3"/>
  <c r="GE574" i="3"/>
  <c r="FK575" i="3"/>
  <c r="FM575" i="3"/>
  <c r="FO575" i="3"/>
  <c r="FQ575" i="3"/>
  <c r="FS575" i="3"/>
  <c r="FU575" i="3"/>
  <c r="FW575" i="3"/>
  <c r="FY575" i="3"/>
  <c r="GA575" i="3"/>
  <c r="GC575" i="3"/>
  <c r="GE575" i="3"/>
  <c r="FK576" i="3"/>
  <c r="FM576" i="3"/>
  <c r="FO576" i="3"/>
  <c r="FQ576" i="3"/>
  <c r="FS576" i="3"/>
  <c r="FU576" i="3"/>
  <c r="FW576" i="3"/>
  <c r="FY576" i="3"/>
  <c r="GA576" i="3"/>
  <c r="GC576" i="3"/>
  <c r="GE576" i="3"/>
  <c r="FK577" i="3"/>
  <c r="FM577" i="3"/>
  <c r="FO577" i="3"/>
  <c r="FQ577" i="3"/>
  <c r="FS577" i="3"/>
  <c r="FU577" i="3"/>
  <c r="FW577" i="3"/>
  <c r="FY577" i="3"/>
  <c r="GA577" i="3"/>
  <c r="GC577" i="3"/>
  <c r="GE577" i="3"/>
  <c r="FK578" i="3"/>
  <c r="FM578" i="3"/>
  <c r="FO578" i="3"/>
  <c r="FQ578" i="3"/>
  <c r="FS578" i="3"/>
  <c r="FU578" i="3"/>
  <c r="FW578" i="3"/>
  <c r="FY578" i="3"/>
  <c r="GA578" i="3"/>
  <c r="GC578" i="3"/>
  <c r="GE578" i="3"/>
  <c r="FK579" i="3"/>
  <c r="FM579" i="3"/>
  <c r="FO579" i="3"/>
  <c r="FQ579" i="3"/>
  <c r="FS579" i="3"/>
  <c r="FU579" i="3"/>
  <c r="FW579" i="3"/>
  <c r="FY579" i="3"/>
  <c r="GA579" i="3"/>
  <c r="GC579" i="3"/>
  <c r="GE579" i="3"/>
  <c r="FK580" i="3"/>
  <c r="FM580" i="3"/>
  <c r="FO580" i="3"/>
  <c r="FQ580" i="3"/>
  <c r="FS580" i="3"/>
  <c r="FU580" i="3"/>
  <c r="FW580" i="3"/>
  <c r="FY580" i="3"/>
  <c r="GA580" i="3"/>
  <c r="GC580" i="3"/>
  <c r="GE580" i="3"/>
  <c r="FK581" i="3"/>
  <c r="FM581" i="3"/>
  <c r="FO581" i="3"/>
  <c r="FQ581" i="3"/>
  <c r="FS581" i="3"/>
  <c r="FU581" i="3"/>
  <c r="FW581" i="3"/>
  <c r="FY581" i="3"/>
  <c r="GA581" i="3"/>
  <c r="GC581" i="3"/>
  <c r="GE581" i="3"/>
  <c r="FK582" i="3"/>
  <c r="FM582" i="3"/>
  <c r="FO582" i="3"/>
  <c r="FQ582" i="3"/>
  <c r="FS582" i="3"/>
  <c r="FU582" i="3"/>
  <c r="FW582" i="3"/>
  <c r="FY582" i="3"/>
  <c r="GA582" i="3"/>
  <c r="GC582" i="3"/>
  <c r="GE582" i="3"/>
  <c r="FK583" i="3"/>
  <c r="FM583" i="3"/>
  <c r="FO583" i="3"/>
  <c r="FQ583" i="3"/>
  <c r="FS583" i="3"/>
  <c r="FU583" i="3"/>
  <c r="FW583" i="3"/>
  <c r="FY583" i="3"/>
  <c r="GA583" i="3"/>
  <c r="GC583" i="3"/>
  <c r="GE583" i="3"/>
  <c r="FK584" i="3"/>
  <c r="FM584" i="3"/>
  <c r="FO584" i="3"/>
  <c r="FQ584" i="3"/>
  <c r="FS584" i="3"/>
  <c r="FU584" i="3"/>
  <c r="FW584" i="3"/>
  <c r="FY584" i="3"/>
  <c r="GA584" i="3"/>
  <c r="GC584" i="3"/>
  <c r="GE584" i="3"/>
  <c r="FK585" i="3"/>
  <c r="FM585" i="3"/>
  <c r="FO585" i="3"/>
  <c r="FQ585" i="3"/>
  <c r="FS585" i="3"/>
  <c r="FU585" i="3"/>
  <c r="FW585" i="3"/>
  <c r="FY585" i="3"/>
  <c r="GA585" i="3"/>
  <c r="GC585" i="3"/>
  <c r="GE585" i="3"/>
  <c r="FK586" i="3"/>
  <c r="FM586" i="3"/>
  <c r="FO586" i="3"/>
  <c r="FQ586" i="3"/>
  <c r="FS586" i="3"/>
  <c r="FU586" i="3"/>
  <c r="FW586" i="3"/>
  <c r="FY586" i="3"/>
  <c r="GA586" i="3"/>
  <c r="GC586" i="3"/>
  <c r="GE586" i="3"/>
  <c r="FK587" i="3"/>
  <c r="FM587" i="3"/>
  <c r="FO587" i="3"/>
  <c r="FQ587" i="3"/>
  <c r="FS587" i="3"/>
  <c r="FU587" i="3"/>
  <c r="FW587" i="3"/>
  <c r="FY587" i="3"/>
  <c r="GA587" i="3"/>
  <c r="GC587" i="3"/>
  <c r="GE587" i="3"/>
  <c r="FK588" i="3"/>
  <c r="FM588" i="3"/>
  <c r="FO588" i="3"/>
  <c r="FQ588" i="3"/>
  <c r="FS588" i="3"/>
  <c r="FU588" i="3"/>
  <c r="FW588" i="3"/>
  <c r="FY588" i="3"/>
  <c r="GA588" i="3"/>
  <c r="GC588" i="3"/>
  <c r="GE588" i="3"/>
  <c r="FK589" i="3"/>
  <c r="FM589" i="3"/>
  <c r="FO589" i="3"/>
  <c r="FQ589" i="3"/>
  <c r="FS589" i="3"/>
  <c r="FU589" i="3"/>
  <c r="FW589" i="3"/>
  <c r="FY589" i="3"/>
  <c r="GA589" i="3"/>
  <c r="GC589" i="3"/>
  <c r="GE589" i="3"/>
  <c r="FK590" i="3"/>
  <c r="FM590" i="3"/>
  <c r="FO590" i="3"/>
  <c r="FQ590" i="3"/>
  <c r="FS590" i="3"/>
  <c r="FU590" i="3"/>
  <c r="FW590" i="3"/>
  <c r="FY590" i="3"/>
  <c r="GA590" i="3"/>
  <c r="GC590" i="3"/>
  <c r="GE590" i="3"/>
  <c r="FK591" i="3"/>
  <c r="FM591" i="3"/>
  <c r="FO591" i="3"/>
  <c r="FQ591" i="3"/>
  <c r="FS591" i="3"/>
  <c r="FU591" i="3"/>
  <c r="FW591" i="3"/>
  <c r="FY591" i="3"/>
  <c r="GA591" i="3"/>
  <c r="GC591" i="3"/>
  <c r="GE591" i="3"/>
  <c r="FK592" i="3"/>
  <c r="FM592" i="3"/>
  <c r="FO592" i="3"/>
  <c r="FQ592" i="3"/>
  <c r="FS592" i="3"/>
  <c r="FU592" i="3"/>
  <c r="FW592" i="3"/>
  <c r="FY592" i="3"/>
  <c r="GA592" i="3"/>
  <c r="GC592" i="3"/>
  <c r="GE592" i="3"/>
  <c r="FK593" i="3"/>
  <c r="FM593" i="3"/>
  <c r="FO593" i="3"/>
  <c r="FQ593" i="3"/>
  <c r="FS593" i="3"/>
  <c r="FU593" i="3"/>
  <c r="FW593" i="3"/>
  <c r="FY593" i="3"/>
  <c r="GA593" i="3"/>
  <c r="GC593" i="3"/>
  <c r="GE593" i="3"/>
  <c r="FK594" i="3"/>
  <c r="FM594" i="3"/>
  <c r="FO594" i="3"/>
  <c r="FQ594" i="3"/>
  <c r="FS594" i="3"/>
  <c r="FU594" i="3"/>
  <c r="FW594" i="3"/>
  <c r="FY594" i="3"/>
  <c r="GA594" i="3"/>
  <c r="GC594" i="3"/>
  <c r="GE594" i="3"/>
  <c r="FK595" i="3"/>
  <c r="FM595" i="3"/>
  <c r="FO595" i="3"/>
  <c r="FQ595" i="3"/>
  <c r="FS595" i="3"/>
  <c r="FU595" i="3"/>
  <c r="FW595" i="3"/>
  <c r="FY595" i="3"/>
  <c r="GA595" i="3"/>
  <c r="GC595" i="3"/>
  <c r="GE595" i="3"/>
  <c r="FK596" i="3"/>
  <c r="FM596" i="3"/>
  <c r="FO596" i="3"/>
  <c r="FQ596" i="3"/>
  <c r="FS596" i="3"/>
  <c r="FU596" i="3"/>
  <c r="FW596" i="3"/>
  <c r="FY596" i="3"/>
  <c r="GA596" i="3"/>
  <c r="GC596" i="3"/>
  <c r="GE596" i="3"/>
  <c r="FK597" i="3"/>
  <c r="FM597" i="3"/>
  <c r="FO597" i="3"/>
  <c r="FQ597" i="3"/>
  <c r="FS597" i="3"/>
  <c r="FU597" i="3"/>
  <c r="FW597" i="3"/>
  <c r="FY597" i="3"/>
  <c r="GA597" i="3"/>
  <c r="GC597" i="3"/>
  <c r="GE597" i="3"/>
  <c r="FK598" i="3"/>
  <c r="FM598" i="3"/>
  <c r="FO598" i="3"/>
  <c r="FQ598" i="3"/>
  <c r="FS598" i="3"/>
  <c r="FU598" i="3"/>
  <c r="FW598" i="3"/>
  <c r="FY598" i="3"/>
  <c r="GA598" i="3"/>
  <c r="GC598" i="3"/>
  <c r="GE598" i="3"/>
  <c r="FK599" i="3"/>
  <c r="FM599" i="3"/>
  <c r="FO599" i="3"/>
  <c r="FQ599" i="3"/>
  <c r="FS599" i="3"/>
  <c r="FU599" i="3"/>
  <c r="FW599" i="3"/>
  <c r="FY599" i="3"/>
  <c r="GA599" i="3"/>
  <c r="GC599" i="3"/>
  <c r="GE599" i="3"/>
  <c r="FK600" i="3"/>
  <c r="FM600" i="3"/>
  <c r="FO600" i="3"/>
  <c r="FQ600" i="3"/>
  <c r="FS600" i="3"/>
  <c r="FU600" i="3"/>
  <c r="FW600" i="3"/>
  <c r="FY600" i="3"/>
  <c r="GA600" i="3"/>
  <c r="GC600" i="3"/>
  <c r="GE600" i="3"/>
  <c r="FK601" i="3"/>
  <c r="FM601" i="3"/>
  <c r="FO601" i="3"/>
  <c r="FQ601" i="3"/>
  <c r="FS601" i="3"/>
  <c r="FU601" i="3"/>
  <c r="FW601" i="3"/>
  <c r="FY601" i="3"/>
  <c r="GA601" i="3"/>
  <c r="GC601" i="3"/>
  <c r="GE601" i="3"/>
  <c r="FK602" i="3"/>
  <c r="FM602" i="3"/>
  <c r="FO602" i="3"/>
  <c r="FQ602" i="3"/>
  <c r="FS602" i="3"/>
  <c r="FU602" i="3"/>
  <c r="FW602" i="3"/>
  <c r="FY602" i="3"/>
  <c r="GA602" i="3"/>
  <c r="GC602" i="3"/>
  <c r="GE602" i="3"/>
  <c r="FK603" i="3"/>
  <c r="FM603" i="3"/>
  <c r="FO603" i="3"/>
  <c r="FQ603" i="3"/>
  <c r="FS603" i="3"/>
  <c r="FU603" i="3"/>
  <c r="FW603" i="3"/>
  <c r="FY603" i="3"/>
  <c r="GA603" i="3"/>
  <c r="GC603" i="3"/>
  <c r="GE603" i="3"/>
  <c r="FK604" i="3"/>
  <c r="FM604" i="3"/>
  <c r="FO604" i="3"/>
  <c r="FQ604" i="3"/>
  <c r="FS604" i="3"/>
  <c r="FU604" i="3"/>
  <c r="FW604" i="3"/>
  <c r="FY604" i="3"/>
  <c r="GA604" i="3"/>
  <c r="GC604" i="3"/>
  <c r="GE604" i="3"/>
  <c r="FK605" i="3"/>
  <c r="FM605" i="3"/>
  <c r="FO605" i="3"/>
  <c r="FQ605" i="3"/>
  <c r="FS605" i="3"/>
  <c r="FU605" i="3"/>
  <c r="FW605" i="3"/>
  <c r="FY605" i="3"/>
  <c r="GA605" i="3"/>
  <c r="GC605" i="3"/>
  <c r="GE605" i="3"/>
  <c r="FK606" i="3"/>
  <c r="FM606" i="3"/>
  <c r="FO606" i="3"/>
  <c r="FQ606" i="3"/>
  <c r="FS606" i="3"/>
  <c r="FU606" i="3"/>
  <c r="FW606" i="3"/>
  <c r="FY606" i="3"/>
  <c r="GA606" i="3"/>
  <c r="GC606" i="3"/>
  <c r="GE606" i="3"/>
  <c r="FK607" i="3"/>
  <c r="FM607" i="3"/>
  <c r="FO607" i="3"/>
  <c r="FQ607" i="3"/>
  <c r="FS607" i="3"/>
  <c r="FU607" i="3"/>
  <c r="FW607" i="3"/>
  <c r="FY607" i="3"/>
  <c r="GA607" i="3"/>
  <c r="GC607" i="3"/>
  <c r="GE607" i="3"/>
  <c r="FK608" i="3"/>
  <c r="FM608" i="3"/>
  <c r="FO608" i="3"/>
  <c r="FQ608" i="3"/>
  <c r="FS608" i="3"/>
  <c r="FU608" i="3"/>
  <c r="FW608" i="3"/>
  <c r="FY608" i="3"/>
  <c r="GA608" i="3"/>
  <c r="GC608" i="3"/>
  <c r="GE608" i="3"/>
  <c r="FK609" i="3"/>
  <c r="FM609" i="3"/>
  <c r="FO609" i="3"/>
  <c r="FQ609" i="3"/>
  <c r="FS609" i="3"/>
  <c r="FU609" i="3"/>
  <c r="FW609" i="3"/>
  <c r="FY609" i="3"/>
  <c r="GA609" i="3"/>
  <c r="GC609" i="3"/>
  <c r="GE609" i="3"/>
  <c r="FK610" i="3"/>
  <c r="FM610" i="3"/>
  <c r="FO610" i="3"/>
  <c r="FQ610" i="3"/>
  <c r="FS610" i="3"/>
  <c r="FU610" i="3"/>
  <c r="FW610" i="3"/>
  <c r="FY610" i="3"/>
  <c r="GA610" i="3"/>
  <c r="GC610" i="3"/>
  <c r="GE610" i="3"/>
  <c r="FK611" i="3"/>
  <c r="FM611" i="3"/>
  <c r="FO611" i="3"/>
  <c r="FQ611" i="3"/>
  <c r="FS611" i="3"/>
  <c r="FU611" i="3"/>
  <c r="FW611" i="3"/>
  <c r="FY611" i="3"/>
  <c r="GA611" i="3"/>
  <c r="GC611" i="3"/>
  <c r="GE611" i="3"/>
  <c r="FK612" i="3"/>
  <c r="FM612" i="3"/>
  <c r="FO612" i="3"/>
  <c r="FQ612" i="3"/>
  <c r="FS612" i="3"/>
  <c r="FU612" i="3"/>
  <c r="FW612" i="3"/>
  <c r="FY612" i="3"/>
  <c r="GA612" i="3"/>
  <c r="GC612" i="3"/>
  <c r="GE612" i="3"/>
  <c r="FK613" i="3"/>
  <c r="FM613" i="3"/>
  <c r="FO613" i="3"/>
  <c r="FQ613" i="3"/>
  <c r="FS613" i="3"/>
  <c r="FU613" i="3"/>
  <c r="FW613" i="3"/>
  <c r="FY613" i="3"/>
  <c r="GA613" i="3"/>
  <c r="GC613" i="3"/>
  <c r="GE613" i="3"/>
  <c r="FK614" i="3"/>
  <c r="FM614" i="3"/>
  <c r="FO614" i="3"/>
  <c r="FQ614" i="3"/>
  <c r="FS614" i="3"/>
  <c r="FU614" i="3"/>
  <c r="FW614" i="3"/>
  <c r="FY614" i="3"/>
  <c r="GA614" i="3"/>
  <c r="GC614" i="3"/>
  <c r="GE614" i="3"/>
  <c r="FK615" i="3"/>
  <c r="FM615" i="3"/>
  <c r="FO615" i="3"/>
  <c r="FQ615" i="3"/>
  <c r="FS615" i="3"/>
  <c r="FU615" i="3"/>
  <c r="FW615" i="3"/>
  <c r="FY615" i="3"/>
  <c r="GA615" i="3"/>
  <c r="GC615" i="3"/>
  <c r="GE615" i="3"/>
  <c r="FK616" i="3"/>
  <c r="FM616" i="3"/>
  <c r="FO616" i="3"/>
  <c r="FQ616" i="3"/>
  <c r="FS616" i="3"/>
  <c r="FU616" i="3"/>
  <c r="FW616" i="3"/>
  <c r="FY616" i="3"/>
  <c r="GA616" i="3"/>
  <c r="GC616" i="3"/>
  <c r="GE616" i="3"/>
  <c r="FK617" i="3"/>
  <c r="FM617" i="3"/>
  <c r="FO617" i="3"/>
  <c r="FQ617" i="3"/>
  <c r="FS617" i="3"/>
  <c r="FU617" i="3"/>
  <c r="FW617" i="3"/>
  <c r="FY617" i="3"/>
  <c r="GA617" i="3"/>
  <c r="GC617" i="3"/>
  <c r="GE617" i="3"/>
  <c r="FK618" i="3"/>
  <c r="FM618" i="3"/>
  <c r="FO618" i="3"/>
  <c r="FQ618" i="3"/>
  <c r="FS618" i="3"/>
  <c r="FU618" i="3"/>
  <c r="FW618" i="3"/>
  <c r="FY618" i="3"/>
  <c r="GA618" i="3"/>
  <c r="GC618" i="3"/>
  <c r="GE618" i="3"/>
  <c r="FK619" i="3"/>
  <c r="FM619" i="3"/>
  <c r="FO619" i="3"/>
  <c r="FQ619" i="3"/>
  <c r="FS619" i="3"/>
  <c r="FU619" i="3"/>
  <c r="FW619" i="3"/>
  <c r="FY619" i="3"/>
  <c r="GA619" i="3"/>
  <c r="GC619" i="3"/>
  <c r="GE619" i="3"/>
  <c r="FK620" i="3"/>
  <c r="FM620" i="3"/>
  <c r="FO620" i="3"/>
  <c r="FQ620" i="3"/>
  <c r="FS620" i="3"/>
  <c r="FU620" i="3"/>
  <c r="FW620" i="3"/>
  <c r="FY620" i="3"/>
  <c r="GA620" i="3"/>
  <c r="GC620" i="3"/>
  <c r="GE620" i="3"/>
  <c r="FK621" i="3"/>
  <c r="FM621" i="3"/>
  <c r="FO621" i="3"/>
  <c r="FQ621" i="3"/>
  <c r="FS621" i="3"/>
  <c r="FU621" i="3"/>
  <c r="FW621" i="3"/>
  <c r="FY621" i="3"/>
  <c r="GA621" i="3"/>
  <c r="GC621" i="3"/>
  <c r="GE621" i="3"/>
  <c r="FK622" i="3"/>
  <c r="FM622" i="3"/>
  <c r="FO622" i="3"/>
  <c r="FQ622" i="3"/>
  <c r="FS622" i="3"/>
  <c r="FU622" i="3"/>
  <c r="FW622" i="3"/>
  <c r="FY622" i="3"/>
  <c r="GA622" i="3"/>
  <c r="GC622" i="3"/>
  <c r="GE622" i="3"/>
  <c r="FK623" i="3"/>
  <c r="FM623" i="3"/>
  <c r="FO623" i="3"/>
  <c r="FQ623" i="3"/>
  <c r="FS623" i="3"/>
  <c r="FU623" i="3"/>
  <c r="FW623" i="3"/>
  <c r="FY623" i="3"/>
  <c r="GA623" i="3"/>
  <c r="GC623" i="3"/>
  <c r="GE623" i="3"/>
  <c r="FK624" i="3"/>
  <c r="FM624" i="3"/>
  <c r="FO624" i="3"/>
  <c r="FQ624" i="3"/>
  <c r="FS624" i="3"/>
  <c r="FU624" i="3"/>
  <c r="FW624" i="3"/>
  <c r="FY624" i="3"/>
  <c r="GA624" i="3"/>
  <c r="GC624" i="3"/>
  <c r="GE624" i="3"/>
  <c r="FK625" i="3"/>
  <c r="FM625" i="3"/>
  <c r="FO625" i="3"/>
  <c r="FQ625" i="3"/>
  <c r="FS625" i="3"/>
  <c r="FU625" i="3"/>
  <c r="FW625" i="3"/>
  <c r="FY625" i="3"/>
  <c r="GA625" i="3"/>
  <c r="GC625" i="3"/>
  <c r="GE625" i="3"/>
  <c r="FK626" i="3"/>
  <c r="FM626" i="3"/>
  <c r="FO626" i="3"/>
  <c r="FQ626" i="3"/>
  <c r="FS626" i="3"/>
  <c r="FU626" i="3"/>
  <c r="FW626" i="3"/>
  <c r="FY626" i="3"/>
  <c r="GA626" i="3"/>
  <c r="GC626" i="3"/>
  <c r="GE626" i="3"/>
  <c r="FK627" i="3"/>
  <c r="FM627" i="3"/>
  <c r="FO627" i="3"/>
  <c r="FQ627" i="3"/>
  <c r="FS627" i="3"/>
  <c r="FU627" i="3"/>
  <c r="FW627" i="3"/>
  <c r="FY627" i="3"/>
  <c r="GA627" i="3"/>
  <c r="GC627" i="3"/>
  <c r="GE627" i="3"/>
  <c r="FI566" i="3"/>
  <c r="FI567" i="3"/>
  <c r="FI568" i="3"/>
  <c r="FI569" i="3"/>
  <c r="FI570" i="3"/>
  <c r="FI571" i="3"/>
  <c r="FI572" i="3"/>
  <c r="FI573" i="3"/>
  <c r="FI574" i="3"/>
  <c r="FI575" i="3"/>
  <c r="FI576" i="3"/>
  <c r="FI577" i="3"/>
  <c r="FI578" i="3"/>
  <c r="FI579" i="3"/>
  <c r="FI580" i="3"/>
  <c r="FI581" i="3"/>
  <c r="FI582" i="3"/>
  <c r="FI583" i="3"/>
  <c r="FI584" i="3"/>
  <c r="FI585" i="3"/>
  <c r="FI586" i="3"/>
  <c r="FI587" i="3"/>
  <c r="FI588" i="3"/>
  <c r="FI589" i="3"/>
  <c r="FI590" i="3"/>
  <c r="FI591" i="3"/>
  <c r="FI592" i="3"/>
  <c r="FI593" i="3"/>
  <c r="FI594" i="3"/>
  <c r="FI595" i="3"/>
  <c r="FI596" i="3"/>
  <c r="FI597" i="3"/>
  <c r="FI598" i="3"/>
  <c r="FI599" i="3"/>
  <c r="FI600" i="3"/>
  <c r="FI601" i="3"/>
  <c r="FI602" i="3"/>
  <c r="FI603" i="3"/>
  <c r="FI604" i="3"/>
  <c r="FI605" i="3"/>
  <c r="FI606" i="3"/>
  <c r="FI607" i="3"/>
  <c r="FI608" i="3"/>
  <c r="FI609" i="3"/>
  <c r="FI610" i="3"/>
  <c r="FI611" i="3"/>
  <c r="FI612" i="3"/>
  <c r="FI613" i="3"/>
  <c r="FI614" i="3"/>
  <c r="FI615" i="3"/>
  <c r="FI616" i="3"/>
  <c r="FI617" i="3"/>
  <c r="FI618" i="3"/>
  <c r="FI619" i="3"/>
  <c r="FI620" i="3"/>
  <c r="FI621" i="3"/>
  <c r="FI622" i="3"/>
  <c r="FI623" i="3"/>
  <c r="FI624" i="3"/>
  <c r="FI625" i="3"/>
  <c r="FI626" i="3"/>
  <c r="FI627" i="3"/>
  <c r="FG566" i="3"/>
  <c r="FG567" i="3"/>
  <c r="FG568" i="3"/>
  <c r="FG569" i="3"/>
  <c r="FG570" i="3"/>
  <c r="FG571" i="3"/>
  <c r="FG572" i="3"/>
  <c r="FG573" i="3"/>
  <c r="FG574" i="3"/>
  <c r="FG575" i="3"/>
  <c r="FG576" i="3"/>
  <c r="FG577" i="3"/>
  <c r="FG578" i="3"/>
  <c r="FG579" i="3"/>
  <c r="FG580" i="3"/>
  <c r="FG581" i="3"/>
  <c r="FG582" i="3"/>
  <c r="FG583" i="3"/>
  <c r="FG584" i="3"/>
  <c r="FG585" i="3"/>
  <c r="FG586" i="3"/>
  <c r="FG587" i="3"/>
  <c r="FG588" i="3"/>
  <c r="FG589" i="3"/>
  <c r="FG590" i="3"/>
  <c r="FG591" i="3"/>
  <c r="FG592" i="3"/>
  <c r="FG593" i="3"/>
  <c r="FG594" i="3"/>
  <c r="FG595" i="3"/>
  <c r="FG596" i="3"/>
  <c r="FG597" i="3"/>
  <c r="FG598" i="3"/>
  <c r="FG599" i="3"/>
  <c r="FG600" i="3"/>
  <c r="FG601" i="3"/>
  <c r="FG602" i="3"/>
  <c r="FG603" i="3"/>
  <c r="FG604" i="3"/>
  <c r="FG605" i="3"/>
  <c r="FG606" i="3"/>
  <c r="FG607" i="3"/>
  <c r="FG608" i="3"/>
  <c r="FG609" i="3"/>
  <c r="FG610" i="3"/>
  <c r="FG611" i="3"/>
  <c r="FG612" i="3"/>
  <c r="FG613" i="3"/>
  <c r="FG614" i="3"/>
  <c r="FG615" i="3"/>
  <c r="FG616" i="3"/>
  <c r="FG617" i="3"/>
  <c r="FG618" i="3"/>
  <c r="FG619" i="3"/>
  <c r="FG620" i="3"/>
  <c r="FG621" i="3"/>
  <c r="FG622" i="3"/>
  <c r="FG623" i="3"/>
  <c r="FG624" i="3"/>
  <c r="FG625" i="3"/>
  <c r="FG626" i="3"/>
  <c r="FG627" i="3"/>
  <c r="FE566" i="3"/>
  <c r="FE567" i="3"/>
  <c r="FE568" i="3"/>
  <c r="FE569" i="3"/>
  <c r="FE570" i="3"/>
  <c r="FE571" i="3"/>
  <c r="FE572" i="3"/>
  <c r="FE573" i="3"/>
  <c r="FE574" i="3"/>
  <c r="FE575" i="3"/>
  <c r="FE576" i="3"/>
  <c r="FE577" i="3"/>
  <c r="FE578" i="3"/>
  <c r="FE579" i="3"/>
  <c r="FE580" i="3"/>
  <c r="FE581" i="3"/>
  <c r="FE582" i="3"/>
  <c r="FE583" i="3"/>
  <c r="FE584" i="3"/>
  <c r="FE585" i="3"/>
  <c r="FE586" i="3"/>
  <c r="FE587" i="3"/>
  <c r="FE588" i="3"/>
  <c r="FE589" i="3"/>
  <c r="FE590" i="3"/>
  <c r="FE591" i="3"/>
  <c r="FE592" i="3"/>
  <c r="FE593" i="3"/>
  <c r="FE594" i="3"/>
  <c r="FE595" i="3"/>
  <c r="FE596" i="3"/>
  <c r="FE597" i="3"/>
  <c r="FE598" i="3"/>
  <c r="FE599" i="3"/>
  <c r="FE600" i="3"/>
  <c r="FE601" i="3"/>
  <c r="FE602" i="3"/>
  <c r="FE603" i="3"/>
  <c r="FE604" i="3"/>
  <c r="FE605" i="3"/>
  <c r="FE606" i="3"/>
  <c r="FE607" i="3"/>
  <c r="FE608" i="3"/>
  <c r="FE609" i="3"/>
  <c r="FE610" i="3"/>
  <c r="FE611" i="3"/>
  <c r="FE612" i="3"/>
  <c r="FE613" i="3"/>
  <c r="FE614" i="3"/>
  <c r="FE615" i="3"/>
  <c r="FE616" i="3"/>
  <c r="FE617" i="3"/>
  <c r="FE618" i="3"/>
  <c r="FE619" i="3"/>
  <c r="FE620" i="3"/>
  <c r="FE621" i="3"/>
  <c r="FE622" i="3"/>
  <c r="FE623" i="3"/>
  <c r="FE624" i="3"/>
  <c r="FE625" i="3"/>
  <c r="FE626" i="3"/>
  <c r="FE627" i="3"/>
  <c r="FC566" i="3"/>
  <c r="FC567" i="3"/>
  <c r="FC568" i="3"/>
  <c r="FC569" i="3"/>
  <c r="FC570" i="3"/>
  <c r="FC571" i="3"/>
  <c r="FC572" i="3"/>
  <c r="FC573" i="3"/>
  <c r="FC574" i="3"/>
  <c r="FC575" i="3"/>
  <c r="FC576" i="3"/>
  <c r="FC577" i="3"/>
  <c r="FC578" i="3"/>
  <c r="FC579" i="3"/>
  <c r="FC580" i="3"/>
  <c r="FC581" i="3"/>
  <c r="FC582" i="3"/>
  <c r="FC583" i="3"/>
  <c r="FC584" i="3"/>
  <c r="FC585" i="3"/>
  <c r="FC586" i="3"/>
  <c r="FC587" i="3"/>
  <c r="FC588" i="3"/>
  <c r="FC589" i="3"/>
  <c r="FC590" i="3"/>
  <c r="FC591" i="3"/>
  <c r="FC592" i="3"/>
  <c r="FC593" i="3"/>
  <c r="FC594" i="3"/>
  <c r="FC595" i="3"/>
  <c r="FC596" i="3"/>
  <c r="FC597" i="3"/>
  <c r="FC598" i="3"/>
  <c r="FC599" i="3"/>
  <c r="FC600" i="3"/>
  <c r="FC601" i="3"/>
  <c r="FC602" i="3"/>
  <c r="FC603" i="3"/>
  <c r="FC604" i="3"/>
  <c r="FC605" i="3"/>
  <c r="FC606" i="3"/>
  <c r="FC607" i="3"/>
  <c r="FC608" i="3"/>
  <c r="FC609" i="3"/>
  <c r="FC610" i="3"/>
  <c r="FC611" i="3"/>
  <c r="FC612" i="3"/>
  <c r="FC613" i="3"/>
  <c r="FC614" i="3"/>
  <c r="FC615" i="3"/>
  <c r="FC616" i="3"/>
  <c r="FC617" i="3"/>
  <c r="FC618" i="3"/>
  <c r="FC619" i="3"/>
  <c r="FC620" i="3"/>
  <c r="FC621" i="3"/>
  <c r="FC622" i="3"/>
  <c r="FC623" i="3"/>
  <c r="FC624" i="3"/>
  <c r="FC625" i="3"/>
  <c r="FC626" i="3"/>
  <c r="FC627" i="3"/>
  <c r="FA566" i="3"/>
  <c r="FA567" i="3"/>
  <c r="FA568" i="3"/>
  <c r="FA569" i="3"/>
  <c r="FA570" i="3"/>
  <c r="FA571" i="3"/>
  <c r="FA572" i="3"/>
  <c r="FA573" i="3"/>
  <c r="FA574" i="3"/>
  <c r="FA575" i="3"/>
  <c r="FA576" i="3"/>
  <c r="FA577" i="3"/>
  <c r="FA578" i="3"/>
  <c r="FA579" i="3"/>
  <c r="FA580" i="3"/>
  <c r="FA581" i="3"/>
  <c r="FA582" i="3"/>
  <c r="FA583" i="3"/>
  <c r="FA584" i="3"/>
  <c r="FA585" i="3"/>
  <c r="FA586" i="3"/>
  <c r="FA587" i="3"/>
  <c r="FA588" i="3"/>
  <c r="FA589" i="3"/>
  <c r="FA590" i="3"/>
  <c r="FA591" i="3"/>
  <c r="FA592" i="3"/>
  <c r="FA593" i="3"/>
  <c r="FA594" i="3"/>
  <c r="FA595" i="3"/>
  <c r="FA596" i="3"/>
  <c r="FA597" i="3"/>
  <c r="FA598" i="3"/>
  <c r="FA599" i="3"/>
  <c r="FA600" i="3"/>
  <c r="FA601" i="3"/>
  <c r="FA602" i="3"/>
  <c r="FA603" i="3"/>
  <c r="FA604" i="3"/>
  <c r="FA605" i="3"/>
  <c r="FA606" i="3"/>
  <c r="FA607" i="3"/>
  <c r="FA608" i="3"/>
  <c r="FA609" i="3"/>
  <c r="FA610" i="3"/>
  <c r="FA611" i="3"/>
  <c r="FA612" i="3"/>
  <c r="FA613" i="3"/>
  <c r="FA614" i="3"/>
  <c r="FA615" i="3"/>
  <c r="FA616" i="3"/>
  <c r="FA617" i="3"/>
  <c r="FA618" i="3"/>
  <c r="FA619" i="3"/>
  <c r="FA620" i="3"/>
  <c r="FA621" i="3"/>
  <c r="FA622" i="3"/>
  <c r="FA623" i="3"/>
  <c r="FA624" i="3"/>
  <c r="FA625" i="3"/>
  <c r="FA626" i="3"/>
  <c r="FA627" i="3"/>
  <c r="EY566" i="3"/>
  <c r="EY567" i="3"/>
  <c r="EY568" i="3"/>
  <c r="EY569" i="3"/>
  <c r="EY570" i="3"/>
  <c r="EY571" i="3"/>
  <c r="EY572" i="3"/>
  <c r="EY573" i="3"/>
  <c r="EY574" i="3"/>
  <c r="EY575" i="3"/>
  <c r="EY576" i="3"/>
  <c r="EY577" i="3"/>
  <c r="EY578" i="3"/>
  <c r="EY579" i="3"/>
  <c r="EY580" i="3"/>
  <c r="EY581" i="3"/>
  <c r="EY582" i="3"/>
  <c r="EY583" i="3"/>
  <c r="EY584" i="3"/>
  <c r="EY585" i="3"/>
  <c r="EY586" i="3"/>
  <c r="EY587" i="3"/>
  <c r="EY588" i="3"/>
  <c r="EY589" i="3"/>
  <c r="EY590" i="3"/>
  <c r="EY591" i="3"/>
  <c r="EY592" i="3"/>
  <c r="EY593" i="3"/>
  <c r="EY594" i="3"/>
  <c r="EY595" i="3"/>
  <c r="EY596" i="3"/>
  <c r="EY597" i="3"/>
  <c r="EY598" i="3"/>
  <c r="EY599" i="3"/>
  <c r="EY600" i="3"/>
  <c r="EY601" i="3"/>
  <c r="EY602" i="3"/>
  <c r="EY603" i="3"/>
  <c r="EY604" i="3"/>
  <c r="EY605" i="3"/>
  <c r="EY606" i="3"/>
  <c r="EY607" i="3"/>
  <c r="EY608" i="3"/>
  <c r="EY609" i="3"/>
  <c r="EY610" i="3"/>
  <c r="EY611" i="3"/>
  <c r="EY612" i="3"/>
  <c r="EY613" i="3"/>
  <c r="EY614" i="3"/>
  <c r="EY615" i="3"/>
  <c r="EY616" i="3"/>
  <c r="EY617" i="3"/>
  <c r="EY618" i="3"/>
  <c r="EY619" i="3"/>
  <c r="EY620" i="3"/>
  <c r="EY621" i="3"/>
  <c r="EY622" i="3"/>
  <c r="EY623" i="3"/>
  <c r="EY624" i="3"/>
  <c r="EY625" i="3"/>
  <c r="EY626" i="3"/>
  <c r="EY627" i="3"/>
  <c r="EW566" i="3"/>
  <c r="EW567" i="3"/>
  <c r="EW568" i="3"/>
  <c r="EW569" i="3"/>
  <c r="EW570" i="3"/>
  <c r="EW571" i="3"/>
  <c r="EW572" i="3"/>
  <c r="EW573" i="3"/>
  <c r="EW574" i="3"/>
  <c r="EW575" i="3"/>
  <c r="EW576" i="3"/>
  <c r="EW577" i="3"/>
  <c r="EW578" i="3"/>
  <c r="EW579" i="3"/>
  <c r="EW580" i="3"/>
  <c r="EW581" i="3"/>
  <c r="EW582" i="3"/>
  <c r="EW583" i="3"/>
  <c r="EW584" i="3"/>
  <c r="EW585" i="3"/>
  <c r="EW586" i="3"/>
  <c r="EW587" i="3"/>
  <c r="EW588" i="3"/>
  <c r="EW589" i="3"/>
  <c r="EW590" i="3"/>
  <c r="EW591" i="3"/>
  <c r="EW592" i="3"/>
  <c r="EW593" i="3"/>
  <c r="EW594" i="3"/>
  <c r="EW595" i="3"/>
  <c r="EW596" i="3"/>
  <c r="EW597" i="3"/>
  <c r="EW598" i="3"/>
  <c r="EW599" i="3"/>
  <c r="EW600" i="3"/>
  <c r="EW601" i="3"/>
  <c r="EW602" i="3"/>
  <c r="EW603" i="3"/>
  <c r="EW604" i="3"/>
  <c r="EW605" i="3"/>
  <c r="EW606" i="3"/>
  <c r="EW607" i="3"/>
  <c r="EW608" i="3"/>
  <c r="EW609" i="3"/>
  <c r="EW610" i="3"/>
  <c r="EW611" i="3"/>
  <c r="EW612" i="3"/>
  <c r="EW613" i="3"/>
  <c r="EW614" i="3"/>
  <c r="EW615" i="3"/>
  <c r="EW616" i="3"/>
  <c r="EW617" i="3"/>
  <c r="EW618" i="3"/>
  <c r="EW619" i="3"/>
  <c r="EW620" i="3"/>
  <c r="EW621" i="3"/>
  <c r="EW622" i="3"/>
  <c r="EW623" i="3"/>
  <c r="EW624" i="3"/>
  <c r="EW625" i="3"/>
  <c r="EW626" i="3"/>
  <c r="EW627" i="3"/>
  <c r="EU566" i="3"/>
  <c r="EU567" i="3"/>
  <c r="EU568" i="3"/>
  <c r="EU569" i="3"/>
  <c r="EU570" i="3"/>
  <c r="EU571" i="3"/>
  <c r="EU572" i="3"/>
  <c r="EU573" i="3"/>
  <c r="EU574" i="3"/>
  <c r="EU575" i="3"/>
  <c r="EU576" i="3"/>
  <c r="EU577" i="3"/>
  <c r="EU578" i="3"/>
  <c r="EU579" i="3"/>
  <c r="EU580" i="3"/>
  <c r="EU581" i="3"/>
  <c r="EU582" i="3"/>
  <c r="EU583" i="3"/>
  <c r="EU584" i="3"/>
  <c r="EU585" i="3"/>
  <c r="EU586" i="3"/>
  <c r="EU587" i="3"/>
  <c r="EU588" i="3"/>
  <c r="EU589" i="3"/>
  <c r="EU590" i="3"/>
  <c r="EU591" i="3"/>
  <c r="EU592" i="3"/>
  <c r="EU593" i="3"/>
  <c r="EU594" i="3"/>
  <c r="EU595" i="3"/>
  <c r="EU596" i="3"/>
  <c r="EU597" i="3"/>
  <c r="EU598" i="3"/>
  <c r="EU599" i="3"/>
  <c r="EU600" i="3"/>
  <c r="EU601" i="3"/>
  <c r="EU602" i="3"/>
  <c r="EU603" i="3"/>
  <c r="EU604" i="3"/>
  <c r="EU605" i="3"/>
  <c r="EU606" i="3"/>
  <c r="EU607" i="3"/>
  <c r="EU608" i="3"/>
  <c r="EU609" i="3"/>
  <c r="EU610" i="3"/>
  <c r="EU611" i="3"/>
  <c r="EU612" i="3"/>
  <c r="EU613" i="3"/>
  <c r="EU614" i="3"/>
  <c r="EU615" i="3"/>
  <c r="EU616" i="3"/>
  <c r="EU617" i="3"/>
  <c r="EU618" i="3"/>
  <c r="EU619" i="3"/>
  <c r="EU620" i="3"/>
  <c r="EU621" i="3"/>
  <c r="EU622" i="3"/>
  <c r="EU623" i="3"/>
  <c r="EU624" i="3"/>
  <c r="EU625" i="3"/>
  <c r="EU626" i="3"/>
  <c r="EU627" i="3"/>
  <c r="ES566" i="3"/>
  <c r="ES567" i="3"/>
  <c r="ES568" i="3"/>
  <c r="ES569" i="3"/>
  <c r="ES570" i="3"/>
  <c r="ES571" i="3"/>
  <c r="ES572" i="3"/>
  <c r="ES573" i="3"/>
  <c r="ES574" i="3"/>
  <c r="ES575" i="3"/>
  <c r="ES576" i="3"/>
  <c r="ES577" i="3"/>
  <c r="ES578" i="3"/>
  <c r="ES579" i="3"/>
  <c r="ES580" i="3"/>
  <c r="ES581" i="3"/>
  <c r="ES582" i="3"/>
  <c r="ES583" i="3"/>
  <c r="ES584" i="3"/>
  <c r="ES585" i="3"/>
  <c r="ES586" i="3"/>
  <c r="ES587" i="3"/>
  <c r="ES588" i="3"/>
  <c r="ES589" i="3"/>
  <c r="ES590" i="3"/>
  <c r="ES591" i="3"/>
  <c r="ES592" i="3"/>
  <c r="ES593" i="3"/>
  <c r="ES594" i="3"/>
  <c r="ES595" i="3"/>
  <c r="ES596" i="3"/>
  <c r="ES597" i="3"/>
  <c r="ES598" i="3"/>
  <c r="ES599" i="3"/>
  <c r="ES600" i="3"/>
  <c r="ES601" i="3"/>
  <c r="ES602" i="3"/>
  <c r="ES603" i="3"/>
  <c r="ES604" i="3"/>
  <c r="ES605" i="3"/>
  <c r="ES606" i="3"/>
  <c r="ES607" i="3"/>
  <c r="ES608" i="3"/>
  <c r="ES609" i="3"/>
  <c r="ES610" i="3"/>
  <c r="ES611" i="3"/>
  <c r="ES612" i="3"/>
  <c r="ES613" i="3"/>
  <c r="ES614" i="3"/>
  <c r="ES615" i="3"/>
  <c r="ES616" i="3"/>
  <c r="ES617" i="3"/>
  <c r="ES618" i="3"/>
  <c r="ES619" i="3"/>
  <c r="ES620" i="3"/>
  <c r="ES621" i="3"/>
  <c r="ES622" i="3"/>
  <c r="ES623" i="3"/>
  <c r="ES624" i="3"/>
  <c r="ES625" i="3"/>
  <c r="ES626" i="3"/>
  <c r="ES627" i="3"/>
  <c r="EW542" i="3"/>
  <c r="EW543" i="3"/>
  <c r="EW544" i="3"/>
  <c r="EW545" i="3"/>
  <c r="EW546" i="3"/>
  <c r="EW547" i="3"/>
  <c r="EW548" i="3"/>
  <c r="EW549" i="3"/>
  <c r="EW550" i="3"/>
  <c r="EW551" i="3"/>
  <c r="EW552" i="3"/>
  <c r="EW553" i="3"/>
  <c r="EW554" i="3"/>
  <c r="EW555" i="3"/>
  <c r="EW556" i="3"/>
  <c r="EW557" i="3"/>
  <c r="EW558" i="3"/>
  <c r="EW559" i="3"/>
  <c r="EW560" i="3"/>
  <c r="EW561" i="3"/>
  <c r="EW562" i="3"/>
  <c r="EW563" i="3"/>
  <c r="EW564" i="3"/>
  <c r="EW565" i="3"/>
  <c r="EY542" i="3"/>
  <c r="EY543" i="3"/>
  <c r="EY544" i="3"/>
  <c r="EY545" i="3"/>
  <c r="EY546" i="3"/>
  <c r="EY547" i="3"/>
  <c r="EY548" i="3"/>
  <c r="EY549" i="3"/>
  <c r="EY550" i="3"/>
  <c r="EY551" i="3"/>
  <c r="EY552" i="3"/>
  <c r="EY553" i="3"/>
  <c r="EY554" i="3"/>
  <c r="EY555" i="3"/>
  <c r="EY556" i="3"/>
  <c r="EY557" i="3"/>
  <c r="EY558" i="3"/>
  <c r="EY559" i="3"/>
  <c r="EY560" i="3"/>
  <c r="EY561" i="3"/>
  <c r="EY562" i="3"/>
  <c r="EY563" i="3"/>
  <c r="EY564" i="3"/>
  <c r="EY565" i="3"/>
  <c r="ES542" i="3"/>
  <c r="EU542" i="3"/>
  <c r="ES543" i="3"/>
  <c r="EU543" i="3"/>
  <c r="ES544" i="3"/>
  <c r="EU544" i="3"/>
  <c r="ES545" i="3"/>
  <c r="EU545" i="3"/>
  <c r="ES546" i="3"/>
  <c r="EU546" i="3"/>
  <c r="ES547" i="3"/>
  <c r="EU547" i="3"/>
  <c r="ES548" i="3"/>
  <c r="EU548" i="3"/>
  <c r="ES549" i="3"/>
  <c r="EU549" i="3"/>
  <c r="ES550" i="3"/>
  <c r="EU550" i="3"/>
  <c r="ES551" i="3"/>
  <c r="EU551" i="3"/>
  <c r="ES552" i="3"/>
  <c r="EU552" i="3"/>
  <c r="ES553" i="3"/>
  <c r="EU553" i="3"/>
  <c r="ES554" i="3"/>
  <c r="EU554" i="3"/>
  <c r="ES555" i="3"/>
  <c r="EU555" i="3"/>
  <c r="ES556" i="3"/>
  <c r="EU556" i="3"/>
  <c r="ES557" i="3"/>
  <c r="EU557" i="3"/>
  <c r="ES558" i="3"/>
  <c r="EU558" i="3"/>
  <c r="ES559" i="3"/>
  <c r="EU559" i="3"/>
  <c r="ES560" i="3"/>
  <c r="EU560" i="3"/>
  <c r="ES561" i="3"/>
  <c r="EU561" i="3"/>
  <c r="ES562" i="3"/>
  <c r="EU562" i="3"/>
  <c r="ES563" i="3"/>
  <c r="EU563" i="3"/>
  <c r="ES564" i="3"/>
  <c r="EU564" i="3"/>
  <c r="ES565" i="3"/>
  <c r="EU565" i="3"/>
  <c r="FA542" i="3"/>
  <c r="FC542" i="3"/>
  <c r="FE542" i="3"/>
  <c r="FG542" i="3"/>
  <c r="FI542" i="3"/>
  <c r="FK542" i="3"/>
  <c r="FM542" i="3"/>
  <c r="FO542" i="3"/>
  <c r="FQ542" i="3"/>
  <c r="FS542" i="3"/>
  <c r="FU542" i="3"/>
  <c r="FW542" i="3"/>
  <c r="FY542" i="3"/>
  <c r="GA542" i="3"/>
  <c r="GC542" i="3"/>
  <c r="GE542" i="3"/>
  <c r="FA543" i="3"/>
  <c r="FC543" i="3"/>
  <c r="FE543" i="3"/>
  <c r="FG543" i="3"/>
  <c r="FI543" i="3"/>
  <c r="FK543" i="3"/>
  <c r="FM543" i="3"/>
  <c r="FO543" i="3"/>
  <c r="FQ543" i="3"/>
  <c r="FS543" i="3"/>
  <c r="FU543" i="3"/>
  <c r="FW543" i="3"/>
  <c r="FY543" i="3"/>
  <c r="GA543" i="3"/>
  <c r="GC543" i="3"/>
  <c r="GE543" i="3"/>
  <c r="FA544" i="3"/>
  <c r="FC544" i="3"/>
  <c r="FE544" i="3"/>
  <c r="FG544" i="3"/>
  <c r="FI544" i="3"/>
  <c r="FK544" i="3"/>
  <c r="FM544" i="3"/>
  <c r="FO544" i="3"/>
  <c r="FQ544" i="3"/>
  <c r="FS544" i="3"/>
  <c r="FU544" i="3"/>
  <c r="FW544" i="3"/>
  <c r="FY544" i="3"/>
  <c r="GA544" i="3"/>
  <c r="GC544" i="3"/>
  <c r="GE544" i="3"/>
  <c r="FA545" i="3"/>
  <c r="FC545" i="3"/>
  <c r="FE545" i="3"/>
  <c r="FG545" i="3"/>
  <c r="FI545" i="3"/>
  <c r="FK545" i="3"/>
  <c r="FM545" i="3"/>
  <c r="FO545" i="3"/>
  <c r="FQ545" i="3"/>
  <c r="FS545" i="3"/>
  <c r="FU545" i="3"/>
  <c r="FW545" i="3"/>
  <c r="FY545" i="3"/>
  <c r="GA545" i="3"/>
  <c r="GC545" i="3"/>
  <c r="GE545" i="3"/>
  <c r="FA546" i="3"/>
  <c r="FC546" i="3"/>
  <c r="FE546" i="3"/>
  <c r="FG546" i="3"/>
  <c r="FI546" i="3"/>
  <c r="FK546" i="3"/>
  <c r="FM546" i="3"/>
  <c r="FO546" i="3"/>
  <c r="FQ546" i="3"/>
  <c r="FS546" i="3"/>
  <c r="FU546" i="3"/>
  <c r="FW546" i="3"/>
  <c r="FY546" i="3"/>
  <c r="GA546" i="3"/>
  <c r="GC546" i="3"/>
  <c r="GE546" i="3"/>
  <c r="FA547" i="3"/>
  <c r="FC547" i="3"/>
  <c r="FE547" i="3"/>
  <c r="FG547" i="3"/>
  <c r="FI547" i="3"/>
  <c r="FK547" i="3"/>
  <c r="FM547" i="3"/>
  <c r="FO547" i="3"/>
  <c r="FQ547" i="3"/>
  <c r="FS547" i="3"/>
  <c r="FU547" i="3"/>
  <c r="FW547" i="3"/>
  <c r="FY547" i="3"/>
  <c r="GA547" i="3"/>
  <c r="GC547" i="3"/>
  <c r="GE547" i="3"/>
  <c r="FA548" i="3"/>
  <c r="FC548" i="3"/>
  <c r="FE548" i="3"/>
  <c r="FG548" i="3"/>
  <c r="FI548" i="3"/>
  <c r="FK548" i="3"/>
  <c r="FM548" i="3"/>
  <c r="FO548" i="3"/>
  <c r="FQ548" i="3"/>
  <c r="FS548" i="3"/>
  <c r="FU548" i="3"/>
  <c r="FW548" i="3"/>
  <c r="FY548" i="3"/>
  <c r="GA548" i="3"/>
  <c r="GC548" i="3"/>
  <c r="GE548" i="3"/>
  <c r="FA549" i="3"/>
  <c r="FC549" i="3"/>
  <c r="FE549" i="3"/>
  <c r="FG549" i="3"/>
  <c r="FI549" i="3"/>
  <c r="FK549" i="3"/>
  <c r="FM549" i="3"/>
  <c r="FO549" i="3"/>
  <c r="FQ549" i="3"/>
  <c r="FS549" i="3"/>
  <c r="FU549" i="3"/>
  <c r="FW549" i="3"/>
  <c r="FY549" i="3"/>
  <c r="GA549" i="3"/>
  <c r="GC549" i="3"/>
  <c r="GE549" i="3"/>
  <c r="FA550" i="3"/>
  <c r="FC550" i="3"/>
  <c r="FE550" i="3"/>
  <c r="FG550" i="3"/>
  <c r="FI550" i="3"/>
  <c r="FK550" i="3"/>
  <c r="FM550" i="3"/>
  <c r="FO550" i="3"/>
  <c r="FQ550" i="3"/>
  <c r="FS550" i="3"/>
  <c r="FU550" i="3"/>
  <c r="FW550" i="3"/>
  <c r="FY550" i="3"/>
  <c r="GA550" i="3"/>
  <c r="GC550" i="3"/>
  <c r="GE550" i="3"/>
  <c r="FA551" i="3"/>
  <c r="FC551" i="3"/>
  <c r="FE551" i="3"/>
  <c r="FG551" i="3"/>
  <c r="FI551" i="3"/>
  <c r="FK551" i="3"/>
  <c r="FM551" i="3"/>
  <c r="FO551" i="3"/>
  <c r="FQ551" i="3"/>
  <c r="FS551" i="3"/>
  <c r="FU551" i="3"/>
  <c r="FW551" i="3"/>
  <c r="FY551" i="3"/>
  <c r="GA551" i="3"/>
  <c r="GC551" i="3"/>
  <c r="GE551" i="3"/>
  <c r="FA552" i="3"/>
  <c r="FC552" i="3"/>
  <c r="FE552" i="3"/>
  <c r="FG552" i="3"/>
  <c r="FI552" i="3"/>
  <c r="FK552" i="3"/>
  <c r="FM552" i="3"/>
  <c r="FO552" i="3"/>
  <c r="FQ552" i="3"/>
  <c r="FS552" i="3"/>
  <c r="FU552" i="3"/>
  <c r="FW552" i="3"/>
  <c r="FY552" i="3"/>
  <c r="GA552" i="3"/>
  <c r="GC552" i="3"/>
  <c r="GE552" i="3"/>
  <c r="FA553" i="3"/>
  <c r="FC553" i="3"/>
  <c r="FE553" i="3"/>
  <c r="FG553" i="3"/>
  <c r="FI553" i="3"/>
  <c r="FK553" i="3"/>
  <c r="FM553" i="3"/>
  <c r="FO553" i="3"/>
  <c r="FQ553" i="3"/>
  <c r="FS553" i="3"/>
  <c r="FU553" i="3"/>
  <c r="FW553" i="3"/>
  <c r="FY553" i="3"/>
  <c r="GA553" i="3"/>
  <c r="GC553" i="3"/>
  <c r="GE553" i="3"/>
  <c r="FA554" i="3"/>
  <c r="FC554" i="3"/>
  <c r="FE554" i="3"/>
  <c r="FG554" i="3"/>
  <c r="FI554" i="3"/>
  <c r="FK554" i="3"/>
  <c r="FM554" i="3"/>
  <c r="FO554" i="3"/>
  <c r="FQ554" i="3"/>
  <c r="FS554" i="3"/>
  <c r="FU554" i="3"/>
  <c r="FW554" i="3"/>
  <c r="FY554" i="3"/>
  <c r="GA554" i="3"/>
  <c r="GC554" i="3"/>
  <c r="GE554" i="3"/>
  <c r="FA555" i="3"/>
  <c r="FC555" i="3"/>
  <c r="FE555" i="3"/>
  <c r="FG555" i="3"/>
  <c r="FI555" i="3"/>
  <c r="FK555" i="3"/>
  <c r="FM555" i="3"/>
  <c r="FO555" i="3"/>
  <c r="FQ555" i="3"/>
  <c r="FS555" i="3"/>
  <c r="FU555" i="3"/>
  <c r="FW555" i="3"/>
  <c r="FY555" i="3"/>
  <c r="GA555" i="3"/>
  <c r="GC555" i="3"/>
  <c r="GE555" i="3"/>
  <c r="FA556" i="3"/>
  <c r="FC556" i="3"/>
  <c r="FE556" i="3"/>
  <c r="FG556" i="3"/>
  <c r="FI556" i="3"/>
  <c r="FK556" i="3"/>
  <c r="FM556" i="3"/>
  <c r="FO556" i="3"/>
  <c r="FQ556" i="3"/>
  <c r="FS556" i="3"/>
  <c r="FU556" i="3"/>
  <c r="FW556" i="3"/>
  <c r="FY556" i="3"/>
  <c r="GA556" i="3"/>
  <c r="GC556" i="3"/>
  <c r="GE556" i="3"/>
  <c r="FA557" i="3"/>
  <c r="FC557" i="3"/>
  <c r="FE557" i="3"/>
  <c r="FG557" i="3"/>
  <c r="FI557" i="3"/>
  <c r="FK557" i="3"/>
  <c r="FM557" i="3"/>
  <c r="FO557" i="3"/>
  <c r="FQ557" i="3"/>
  <c r="FS557" i="3"/>
  <c r="FU557" i="3"/>
  <c r="FW557" i="3"/>
  <c r="FY557" i="3"/>
  <c r="GA557" i="3"/>
  <c r="GC557" i="3"/>
  <c r="GE557" i="3"/>
  <c r="FA558" i="3"/>
  <c r="FC558" i="3"/>
  <c r="FE558" i="3"/>
  <c r="FG558" i="3"/>
  <c r="FI558" i="3"/>
  <c r="FK558" i="3"/>
  <c r="FM558" i="3"/>
  <c r="FO558" i="3"/>
  <c r="FQ558" i="3"/>
  <c r="FS558" i="3"/>
  <c r="FU558" i="3"/>
  <c r="FW558" i="3"/>
  <c r="FY558" i="3"/>
  <c r="GA558" i="3"/>
  <c r="GC558" i="3"/>
  <c r="GE558" i="3"/>
  <c r="FA559" i="3"/>
  <c r="FC559" i="3"/>
  <c r="FE559" i="3"/>
  <c r="FG559" i="3"/>
  <c r="FI559" i="3"/>
  <c r="FK559" i="3"/>
  <c r="FM559" i="3"/>
  <c r="FO559" i="3"/>
  <c r="FQ559" i="3"/>
  <c r="FS559" i="3"/>
  <c r="FU559" i="3"/>
  <c r="FW559" i="3"/>
  <c r="FY559" i="3"/>
  <c r="GA559" i="3"/>
  <c r="GC559" i="3"/>
  <c r="GE559" i="3"/>
  <c r="FA560" i="3"/>
  <c r="FC560" i="3"/>
  <c r="FE560" i="3"/>
  <c r="FG560" i="3"/>
  <c r="FI560" i="3"/>
  <c r="FK560" i="3"/>
  <c r="FM560" i="3"/>
  <c r="FO560" i="3"/>
  <c r="FQ560" i="3"/>
  <c r="FS560" i="3"/>
  <c r="FU560" i="3"/>
  <c r="FW560" i="3"/>
  <c r="FY560" i="3"/>
  <c r="GA560" i="3"/>
  <c r="GC560" i="3"/>
  <c r="GE560" i="3"/>
  <c r="FA561" i="3"/>
  <c r="FC561" i="3"/>
  <c r="FE561" i="3"/>
  <c r="FG561" i="3"/>
  <c r="FI561" i="3"/>
  <c r="FK561" i="3"/>
  <c r="FM561" i="3"/>
  <c r="FO561" i="3"/>
  <c r="FQ561" i="3"/>
  <c r="FS561" i="3"/>
  <c r="FU561" i="3"/>
  <c r="FW561" i="3"/>
  <c r="FY561" i="3"/>
  <c r="GA561" i="3"/>
  <c r="GC561" i="3"/>
  <c r="GE561" i="3"/>
  <c r="FA562" i="3"/>
  <c r="FC562" i="3"/>
  <c r="FE562" i="3"/>
  <c r="FG562" i="3"/>
  <c r="FI562" i="3"/>
  <c r="FK562" i="3"/>
  <c r="FM562" i="3"/>
  <c r="FO562" i="3"/>
  <c r="FQ562" i="3"/>
  <c r="FS562" i="3"/>
  <c r="FU562" i="3"/>
  <c r="FW562" i="3"/>
  <c r="FY562" i="3"/>
  <c r="GA562" i="3"/>
  <c r="GC562" i="3"/>
  <c r="GE562" i="3"/>
  <c r="FA563" i="3"/>
  <c r="FC563" i="3"/>
  <c r="FE563" i="3"/>
  <c r="FG563" i="3"/>
  <c r="FI563" i="3"/>
  <c r="FK563" i="3"/>
  <c r="FM563" i="3"/>
  <c r="FO563" i="3"/>
  <c r="FQ563" i="3"/>
  <c r="FS563" i="3"/>
  <c r="FU563" i="3"/>
  <c r="FW563" i="3"/>
  <c r="FY563" i="3"/>
  <c r="GA563" i="3"/>
  <c r="GC563" i="3"/>
  <c r="GE563" i="3"/>
  <c r="FA564" i="3"/>
  <c r="FC564" i="3"/>
  <c r="FE564" i="3"/>
  <c r="FG564" i="3"/>
  <c r="FI564" i="3"/>
  <c r="FK564" i="3"/>
  <c r="FM564" i="3"/>
  <c r="FO564" i="3"/>
  <c r="FQ564" i="3"/>
  <c r="FS564" i="3"/>
  <c r="FU564" i="3"/>
  <c r="FW564" i="3"/>
  <c r="FY564" i="3"/>
  <c r="GA564" i="3"/>
  <c r="GC564" i="3"/>
  <c r="GE564" i="3"/>
  <c r="FA565" i="3"/>
  <c r="FC565" i="3"/>
  <c r="FE565" i="3"/>
  <c r="FG565" i="3"/>
  <c r="FI565" i="3"/>
  <c r="FK565" i="3"/>
  <c r="FM565" i="3"/>
  <c r="FO565" i="3"/>
  <c r="FQ565" i="3"/>
  <c r="FS565" i="3"/>
  <c r="FU565" i="3"/>
  <c r="FW565" i="3"/>
  <c r="FY565" i="3"/>
  <c r="GA565" i="3"/>
  <c r="GC565" i="3"/>
  <c r="GE565" i="3"/>
  <c r="GG542" i="3"/>
  <c r="GG543" i="3"/>
  <c r="GG544" i="3"/>
  <c r="GG545" i="3"/>
  <c r="GG546" i="3"/>
  <c r="GG547" i="3"/>
  <c r="GG548" i="3"/>
  <c r="GG549" i="3"/>
  <c r="GG550" i="3"/>
  <c r="GG551" i="3"/>
  <c r="GG552" i="3"/>
  <c r="GG553" i="3"/>
  <c r="GG554" i="3"/>
  <c r="GG555" i="3"/>
  <c r="GG556" i="3"/>
  <c r="GG557" i="3"/>
  <c r="GG558" i="3"/>
  <c r="GG559" i="3"/>
  <c r="GG560" i="3"/>
  <c r="GG561" i="3"/>
  <c r="GG562" i="3"/>
  <c r="GG563" i="3"/>
  <c r="GG564" i="3"/>
  <c r="GG565" i="3"/>
  <c r="GG566" i="3"/>
  <c r="GG567" i="3"/>
  <c r="GG568" i="3"/>
  <c r="GG569" i="3"/>
  <c r="GG570" i="3"/>
  <c r="GG571" i="3"/>
  <c r="GG572" i="3"/>
  <c r="GG573" i="3"/>
  <c r="GG574" i="3"/>
  <c r="GG575" i="3"/>
  <c r="GG576" i="3"/>
  <c r="GG577" i="3"/>
  <c r="GG578" i="3"/>
  <c r="GG579" i="3"/>
  <c r="GG580" i="3"/>
  <c r="GG581" i="3"/>
  <c r="GG582" i="3"/>
  <c r="GG583" i="3"/>
  <c r="GG584" i="3"/>
  <c r="GG585" i="3"/>
  <c r="GG586" i="3"/>
  <c r="GG587" i="3"/>
  <c r="GG588" i="3"/>
  <c r="GG589" i="3"/>
  <c r="GG590" i="3"/>
  <c r="GG591" i="3"/>
  <c r="GG592" i="3"/>
  <c r="GG593" i="3"/>
  <c r="GG594" i="3"/>
  <c r="GG595" i="3"/>
  <c r="GG596" i="3"/>
  <c r="GG597" i="3"/>
  <c r="GG598" i="3"/>
  <c r="GG599" i="3"/>
  <c r="GG600" i="3"/>
  <c r="GG601" i="3"/>
  <c r="GG602" i="3"/>
  <c r="GG603" i="3"/>
  <c r="GG604" i="3"/>
  <c r="GG605" i="3"/>
  <c r="GG606" i="3"/>
  <c r="GG607" i="3"/>
  <c r="GG608" i="3"/>
  <c r="GG609" i="3"/>
  <c r="GG610" i="3"/>
  <c r="GG611" i="3"/>
  <c r="GG612" i="3"/>
  <c r="GG613" i="3"/>
  <c r="GG614" i="3"/>
  <c r="GG615" i="3"/>
  <c r="GG616" i="3"/>
  <c r="GG617" i="3"/>
  <c r="GG618" i="3"/>
  <c r="GG619" i="3"/>
  <c r="GG620" i="3"/>
  <c r="GG621" i="3"/>
  <c r="GG622" i="3"/>
  <c r="GG623" i="3"/>
  <c r="GG624" i="3"/>
  <c r="GG625" i="3"/>
  <c r="GG626" i="3"/>
  <c r="GG627" i="3"/>
  <c r="FE468" i="3"/>
  <c r="FG468" i="3"/>
  <c r="FI468" i="3"/>
  <c r="FK468" i="3"/>
  <c r="FM468" i="3"/>
  <c r="FO468" i="3"/>
  <c r="FQ468" i="3"/>
  <c r="FS468" i="3"/>
  <c r="FU468" i="3"/>
  <c r="FW468" i="3"/>
  <c r="FY468" i="3"/>
  <c r="GA468" i="3"/>
  <c r="GC468" i="3"/>
  <c r="GE468" i="3"/>
  <c r="GG468" i="3"/>
  <c r="GI468" i="3"/>
  <c r="GK468" i="3"/>
  <c r="GM468" i="3"/>
  <c r="GO468" i="3"/>
  <c r="GQ468" i="3"/>
  <c r="FE469" i="3"/>
  <c r="FG469" i="3"/>
  <c r="FI469" i="3"/>
  <c r="FK469" i="3"/>
  <c r="FM469" i="3"/>
  <c r="FO469" i="3"/>
  <c r="FQ469" i="3"/>
  <c r="FS469" i="3"/>
  <c r="FU469" i="3"/>
  <c r="FW469" i="3"/>
  <c r="FY469" i="3"/>
  <c r="GA469" i="3"/>
  <c r="GC469" i="3"/>
  <c r="GE469" i="3"/>
  <c r="GG469" i="3"/>
  <c r="GI469" i="3"/>
  <c r="GK469" i="3"/>
  <c r="GM469" i="3"/>
  <c r="GO469" i="3"/>
  <c r="GQ469" i="3"/>
  <c r="FE470" i="3"/>
  <c r="FG470" i="3"/>
  <c r="FI470" i="3"/>
  <c r="FK470" i="3"/>
  <c r="FM470" i="3"/>
  <c r="FO470" i="3"/>
  <c r="FQ470" i="3"/>
  <c r="FS470" i="3"/>
  <c r="FU470" i="3"/>
  <c r="FW470" i="3"/>
  <c r="FY470" i="3"/>
  <c r="GA470" i="3"/>
  <c r="GC470" i="3"/>
  <c r="GE470" i="3"/>
  <c r="GG470" i="3"/>
  <c r="GI470" i="3"/>
  <c r="GK470" i="3"/>
  <c r="GM470" i="3"/>
  <c r="GO470" i="3"/>
  <c r="GQ470" i="3"/>
  <c r="FE471" i="3"/>
  <c r="FG471" i="3"/>
  <c r="FI471" i="3"/>
  <c r="FK471" i="3"/>
  <c r="FM471" i="3"/>
  <c r="FO471" i="3"/>
  <c r="FQ471" i="3"/>
  <c r="FS471" i="3"/>
  <c r="FU471" i="3"/>
  <c r="FW471" i="3"/>
  <c r="FY471" i="3"/>
  <c r="GA471" i="3"/>
  <c r="GC471" i="3"/>
  <c r="GE471" i="3"/>
  <c r="GG471" i="3"/>
  <c r="GI471" i="3"/>
  <c r="GK471" i="3"/>
  <c r="GM471" i="3"/>
  <c r="GO471" i="3"/>
  <c r="GQ471" i="3"/>
  <c r="FE472" i="3"/>
  <c r="FG472" i="3"/>
  <c r="FI472" i="3"/>
  <c r="FK472" i="3"/>
  <c r="FM472" i="3"/>
  <c r="FO472" i="3"/>
  <c r="FQ472" i="3"/>
  <c r="FS472" i="3"/>
  <c r="FU472" i="3"/>
  <c r="FW472" i="3"/>
  <c r="FY472" i="3"/>
  <c r="GA472" i="3"/>
  <c r="GC472" i="3"/>
  <c r="GE472" i="3"/>
  <c r="GG472" i="3"/>
  <c r="GI472" i="3"/>
  <c r="GK472" i="3"/>
  <c r="GM472" i="3"/>
  <c r="GO472" i="3"/>
  <c r="GQ472" i="3"/>
  <c r="FE473" i="3"/>
  <c r="FG473" i="3"/>
  <c r="FI473" i="3"/>
  <c r="FK473" i="3"/>
  <c r="FM473" i="3"/>
  <c r="FO473" i="3"/>
  <c r="FQ473" i="3"/>
  <c r="FS473" i="3"/>
  <c r="FU473" i="3"/>
  <c r="FW473" i="3"/>
  <c r="FY473" i="3"/>
  <c r="GA473" i="3"/>
  <c r="GC473" i="3"/>
  <c r="GE473" i="3"/>
  <c r="GG473" i="3"/>
  <c r="GI473" i="3"/>
  <c r="GK473" i="3"/>
  <c r="GM473" i="3"/>
  <c r="GO473" i="3"/>
  <c r="GQ473" i="3"/>
  <c r="FE474" i="3"/>
  <c r="FG474" i="3"/>
  <c r="FI474" i="3"/>
  <c r="FK474" i="3"/>
  <c r="FM474" i="3"/>
  <c r="FO474" i="3"/>
  <c r="FQ474" i="3"/>
  <c r="FS474" i="3"/>
  <c r="FU474" i="3"/>
  <c r="FW474" i="3"/>
  <c r="FY474" i="3"/>
  <c r="GA474" i="3"/>
  <c r="GC474" i="3"/>
  <c r="GE474" i="3"/>
  <c r="GG474" i="3"/>
  <c r="GI474" i="3"/>
  <c r="GK474" i="3"/>
  <c r="GM474" i="3"/>
  <c r="GO474" i="3"/>
  <c r="GQ474" i="3"/>
  <c r="FE475" i="3"/>
  <c r="FG475" i="3"/>
  <c r="FI475" i="3"/>
  <c r="FK475" i="3"/>
  <c r="FM475" i="3"/>
  <c r="FO475" i="3"/>
  <c r="FQ475" i="3"/>
  <c r="FS475" i="3"/>
  <c r="FU475" i="3"/>
  <c r="FW475" i="3"/>
  <c r="FY475" i="3"/>
  <c r="GA475" i="3"/>
  <c r="GC475" i="3"/>
  <c r="GE475" i="3"/>
  <c r="GG475" i="3"/>
  <c r="GI475" i="3"/>
  <c r="GK475" i="3"/>
  <c r="GM475" i="3"/>
  <c r="GO475" i="3"/>
  <c r="GQ475" i="3"/>
  <c r="FE476" i="3"/>
  <c r="FG476" i="3"/>
  <c r="FI476" i="3"/>
  <c r="FK476" i="3"/>
  <c r="FM476" i="3"/>
  <c r="FO476" i="3"/>
  <c r="FQ476" i="3"/>
  <c r="FS476" i="3"/>
  <c r="FU476" i="3"/>
  <c r="FW476" i="3"/>
  <c r="FY476" i="3"/>
  <c r="GA476" i="3"/>
  <c r="GC476" i="3"/>
  <c r="GE476" i="3"/>
  <c r="GG476" i="3"/>
  <c r="GI476" i="3"/>
  <c r="GK476" i="3"/>
  <c r="GM476" i="3"/>
  <c r="GO476" i="3"/>
  <c r="GQ476" i="3"/>
  <c r="FE477" i="3"/>
  <c r="FG477" i="3"/>
  <c r="FI477" i="3"/>
  <c r="FK477" i="3"/>
  <c r="FM477" i="3"/>
  <c r="FO477" i="3"/>
  <c r="FQ477" i="3"/>
  <c r="FS477" i="3"/>
  <c r="FU477" i="3"/>
  <c r="FW477" i="3"/>
  <c r="FY477" i="3"/>
  <c r="GA477" i="3"/>
  <c r="GC477" i="3"/>
  <c r="GE477" i="3"/>
  <c r="GG477" i="3"/>
  <c r="GI477" i="3"/>
  <c r="GK477" i="3"/>
  <c r="GM477" i="3"/>
  <c r="GO477" i="3"/>
  <c r="GQ477" i="3"/>
  <c r="FE478" i="3"/>
  <c r="FG478" i="3"/>
  <c r="FI478" i="3"/>
  <c r="FK478" i="3"/>
  <c r="FM478" i="3"/>
  <c r="FO478" i="3"/>
  <c r="FQ478" i="3"/>
  <c r="FS478" i="3"/>
  <c r="FU478" i="3"/>
  <c r="FW478" i="3"/>
  <c r="FY478" i="3"/>
  <c r="GA478" i="3"/>
  <c r="GC478" i="3"/>
  <c r="GE478" i="3"/>
  <c r="GG478" i="3"/>
  <c r="GI478" i="3"/>
  <c r="GK478" i="3"/>
  <c r="GM478" i="3"/>
  <c r="GO478" i="3"/>
  <c r="GQ478" i="3"/>
  <c r="FE479" i="3"/>
  <c r="FG479" i="3"/>
  <c r="FI479" i="3"/>
  <c r="FK479" i="3"/>
  <c r="FM479" i="3"/>
  <c r="FO479" i="3"/>
  <c r="FQ479" i="3"/>
  <c r="FS479" i="3"/>
  <c r="FU479" i="3"/>
  <c r="FW479" i="3"/>
  <c r="FY479" i="3"/>
  <c r="GA479" i="3"/>
  <c r="GC479" i="3"/>
  <c r="GE479" i="3"/>
  <c r="GG479" i="3"/>
  <c r="GI479" i="3"/>
  <c r="GK479" i="3"/>
  <c r="GM479" i="3"/>
  <c r="GO479" i="3"/>
  <c r="GQ479" i="3"/>
  <c r="FE480" i="3"/>
  <c r="FG480" i="3"/>
  <c r="FI480" i="3"/>
  <c r="FK480" i="3"/>
  <c r="FM480" i="3"/>
  <c r="FO480" i="3"/>
  <c r="FQ480" i="3"/>
  <c r="FS480" i="3"/>
  <c r="FU480" i="3"/>
  <c r="FW480" i="3"/>
  <c r="FY480" i="3"/>
  <c r="GA480" i="3"/>
  <c r="GC480" i="3"/>
  <c r="GE480" i="3"/>
  <c r="GG480" i="3"/>
  <c r="GI480" i="3"/>
  <c r="GK480" i="3"/>
  <c r="GM480" i="3"/>
  <c r="GO480" i="3"/>
  <c r="GQ480" i="3"/>
  <c r="FE481" i="3"/>
  <c r="FG481" i="3"/>
  <c r="FI481" i="3"/>
  <c r="FK481" i="3"/>
  <c r="FM481" i="3"/>
  <c r="FO481" i="3"/>
  <c r="FQ481" i="3"/>
  <c r="FS481" i="3"/>
  <c r="FU481" i="3"/>
  <c r="FW481" i="3"/>
  <c r="FY481" i="3"/>
  <c r="GA481" i="3"/>
  <c r="GC481" i="3"/>
  <c r="GE481" i="3"/>
  <c r="GG481" i="3"/>
  <c r="GI481" i="3"/>
  <c r="GK481" i="3"/>
  <c r="GM481" i="3"/>
  <c r="GO481" i="3"/>
  <c r="GQ481" i="3"/>
  <c r="FE482" i="3"/>
  <c r="FG482" i="3"/>
  <c r="FI482" i="3"/>
  <c r="FK482" i="3"/>
  <c r="FM482" i="3"/>
  <c r="FO482" i="3"/>
  <c r="FQ482" i="3"/>
  <c r="FS482" i="3"/>
  <c r="FU482" i="3"/>
  <c r="FW482" i="3"/>
  <c r="FY482" i="3"/>
  <c r="GA482" i="3"/>
  <c r="GC482" i="3"/>
  <c r="GE482" i="3"/>
  <c r="GG482" i="3"/>
  <c r="GI482" i="3"/>
  <c r="GK482" i="3"/>
  <c r="GM482" i="3"/>
  <c r="GO482" i="3"/>
  <c r="GQ482" i="3"/>
  <c r="FE483" i="3"/>
  <c r="FG483" i="3"/>
  <c r="FI483" i="3"/>
  <c r="FK483" i="3"/>
  <c r="FM483" i="3"/>
  <c r="FO483" i="3"/>
  <c r="FQ483" i="3"/>
  <c r="FS483" i="3"/>
  <c r="FU483" i="3"/>
  <c r="FW483" i="3"/>
  <c r="FY483" i="3"/>
  <c r="GA483" i="3"/>
  <c r="GC483" i="3"/>
  <c r="GE483" i="3"/>
  <c r="GG483" i="3"/>
  <c r="GI483" i="3"/>
  <c r="GK483" i="3"/>
  <c r="GM483" i="3"/>
  <c r="GO483" i="3"/>
  <c r="GQ483" i="3"/>
  <c r="FE484" i="3"/>
  <c r="FG484" i="3"/>
  <c r="FI484" i="3"/>
  <c r="FK484" i="3"/>
  <c r="FM484" i="3"/>
  <c r="FO484" i="3"/>
  <c r="FQ484" i="3"/>
  <c r="FS484" i="3"/>
  <c r="FU484" i="3"/>
  <c r="FW484" i="3"/>
  <c r="FY484" i="3"/>
  <c r="GA484" i="3"/>
  <c r="GC484" i="3"/>
  <c r="GE484" i="3"/>
  <c r="GG484" i="3"/>
  <c r="GI484" i="3"/>
  <c r="GK484" i="3"/>
  <c r="GM484" i="3"/>
  <c r="GO484" i="3"/>
  <c r="GQ484" i="3"/>
  <c r="FE485" i="3"/>
  <c r="FG485" i="3"/>
  <c r="FI485" i="3"/>
  <c r="FK485" i="3"/>
  <c r="FM485" i="3"/>
  <c r="FO485" i="3"/>
  <c r="FQ485" i="3"/>
  <c r="FS485" i="3"/>
  <c r="FU485" i="3"/>
  <c r="FW485" i="3"/>
  <c r="FY485" i="3"/>
  <c r="GA485" i="3"/>
  <c r="GC485" i="3"/>
  <c r="GE485" i="3"/>
  <c r="GG485" i="3"/>
  <c r="GI485" i="3"/>
  <c r="GK485" i="3"/>
  <c r="GM485" i="3"/>
  <c r="GO485" i="3"/>
  <c r="GQ485" i="3"/>
  <c r="FE486" i="3"/>
  <c r="FG486" i="3"/>
  <c r="FI486" i="3"/>
  <c r="FK486" i="3"/>
  <c r="FM486" i="3"/>
  <c r="FO486" i="3"/>
  <c r="FQ486" i="3"/>
  <c r="FS486" i="3"/>
  <c r="FU486" i="3"/>
  <c r="FW486" i="3"/>
  <c r="FY486" i="3"/>
  <c r="GA486" i="3"/>
  <c r="GC486" i="3"/>
  <c r="GE486" i="3"/>
  <c r="GG486" i="3"/>
  <c r="GI486" i="3"/>
  <c r="GK486" i="3"/>
  <c r="GM486" i="3"/>
  <c r="GO486" i="3"/>
  <c r="GQ486" i="3"/>
  <c r="FE487" i="3"/>
  <c r="FG487" i="3"/>
  <c r="FI487" i="3"/>
  <c r="FK487" i="3"/>
  <c r="FM487" i="3"/>
  <c r="FO487" i="3"/>
  <c r="FQ487" i="3"/>
  <c r="FS487" i="3"/>
  <c r="FU487" i="3"/>
  <c r="FW487" i="3"/>
  <c r="FY487" i="3"/>
  <c r="GA487" i="3"/>
  <c r="GC487" i="3"/>
  <c r="GE487" i="3"/>
  <c r="GG487" i="3"/>
  <c r="GI487" i="3"/>
  <c r="GK487" i="3"/>
  <c r="GM487" i="3"/>
  <c r="GO487" i="3"/>
  <c r="GQ487" i="3"/>
  <c r="FE488" i="3"/>
  <c r="FG488" i="3"/>
  <c r="FI488" i="3"/>
  <c r="FK488" i="3"/>
  <c r="FM488" i="3"/>
  <c r="FO488" i="3"/>
  <c r="FQ488" i="3"/>
  <c r="FS488" i="3"/>
  <c r="FU488" i="3"/>
  <c r="FW488" i="3"/>
  <c r="FY488" i="3"/>
  <c r="GA488" i="3"/>
  <c r="GC488" i="3"/>
  <c r="GE488" i="3"/>
  <c r="GG488" i="3"/>
  <c r="GI488" i="3"/>
  <c r="GK488" i="3"/>
  <c r="GM488" i="3"/>
  <c r="GO488" i="3"/>
  <c r="GQ488" i="3"/>
  <c r="FE489" i="3"/>
  <c r="FG489" i="3"/>
  <c r="FI489" i="3"/>
  <c r="FK489" i="3"/>
  <c r="FM489" i="3"/>
  <c r="FO489" i="3"/>
  <c r="FQ489" i="3"/>
  <c r="FS489" i="3"/>
  <c r="FU489" i="3"/>
  <c r="FW489" i="3"/>
  <c r="FY489" i="3"/>
  <c r="GA489" i="3"/>
  <c r="GC489" i="3"/>
  <c r="GE489" i="3"/>
  <c r="GG489" i="3"/>
  <c r="GI489" i="3"/>
  <c r="GK489" i="3"/>
  <c r="GM489" i="3"/>
  <c r="GO489" i="3"/>
  <c r="GQ489" i="3"/>
  <c r="FE490" i="3"/>
  <c r="FG490" i="3"/>
  <c r="FI490" i="3"/>
  <c r="FK490" i="3"/>
  <c r="FM490" i="3"/>
  <c r="FO490" i="3"/>
  <c r="FQ490" i="3"/>
  <c r="FS490" i="3"/>
  <c r="FU490" i="3"/>
  <c r="FW490" i="3"/>
  <c r="FY490" i="3"/>
  <c r="GA490" i="3"/>
  <c r="GC490" i="3"/>
  <c r="GE490" i="3"/>
  <c r="GG490" i="3"/>
  <c r="GI490" i="3"/>
  <c r="GK490" i="3"/>
  <c r="GM490" i="3"/>
  <c r="GO490" i="3"/>
  <c r="GQ490" i="3"/>
  <c r="FE491" i="3"/>
  <c r="FG491" i="3"/>
  <c r="FI491" i="3"/>
  <c r="FK491" i="3"/>
  <c r="FM491" i="3"/>
  <c r="FO491" i="3"/>
  <c r="FQ491" i="3"/>
  <c r="FS491" i="3"/>
  <c r="FU491" i="3"/>
  <c r="FW491" i="3"/>
  <c r="FY491" i="3"/>
  <c r="GA491" i="3"/>
  <c r="GC491" i="3"/>
  <c r="GE491" i="3"/>
  <c r="GG491" i="3"/>
  <c r="GI491" i="3"/>
  <c r="GK491" i="3"/>
  <c r="GM491" i="3"/>
  <c r="GO491" i="3"/>
  <c r="GQ491" i="3"/>
  <c r="FE492" i="3"/>
  <c r="FG492" i="3"/>
  <c r="FI492" i="3"/>
  <c r="FK492" i="3"/>
  <c r="FM492" i="3"/>
  <c r="FO492" i="3"/>
  <c r="FQ492" i="3"/>
  <c r="FS492" i="3"/>
  <c r="FU492" i="3"/>
  <c r="FW492" i="3"/>
  <c r="FY492" i="3"/>
  <c r="GA492" i="3"/>
  <c r="GC492" i="3"/>
  <c r="GE492" i="3"/>
  <c r="GG492" i="3"/>
  <c r="GI492" i="3"/>
  <c r="GK492" i="3"/>
  <c r="GM492" i="3"/>
  <c r="GO492" i="3"/>
  <c r="GQ492" i="3"/>
  <c r="FE493" i="3"/>
  <c r="FG493" i="3"/>
  <c r="FI493" i="3"/>
  <c r="FK493" i="3"/>
  <c r="FM493" i="3"/>
  <c r="FO493" i="3"/>
  <c r="FQ493" i="3"/>
  <c r="FS493" i="3"/>
  <c r="FU493" i="3"/>
  <c r="FW493" i="3"/>
  <c r="FY493" i="3"/>
  <c r="GA493" i="3"/>
  <c r="GC493" i="3"/>
  <c r="GE493" i="3"/>
  <c r="GG493" i="3"/>
  <c r="GI493" i="3"/>
  <c r="GK493" i="3"/>
  <c r="GM493" i="3"/>
  <c r="GO493" i="3"/>
  <c r="GQ493" i="3"/>
  <c r="FE494" i="3"/>
  <c r="FG494" i="3"/>
  <c r="FI494" i="3"/>
  <c r="FK494" i="3"/>
  <c r="FM494" i="3"/>
  <c r="FO494" i="3"/>
  <c r="FQ494" i="3"/>
  <c r="FS494" i="3"/>
  <c r="FU494" i="3"/>
  <c r="FW494" i="3"/>
  <c r="FY494" i="3"/>
  <c r="GA494" i="3"/>
  <c r="GC494" i="3"/>
  <c r="GE494" i="3"/>
  <c r="GG494" i="3"/>
  <c r="GI494" i="3"/>
  <c r="GK494" i="3"/>
  <c r="GM494" i="3"/>
  <c r="GO494" i="3"/>
  <c r="GQ494" i="3"/>
  <c r="FE495" i="3"/>
  <c r="FG495" i="3"/>
  <c r="FI495" i="3"/>
  <c r="FK495" i="3"/>
  <c r="FM495" i="3"/>
  <c r="FO495" i="3"/>
  <c r="FQ495" i="3"/>
  <c r="FS495" i="3"/>
  <c r="FU495" i="3"/>
  <c r="FW495" i="3"/>
  <c r="FY495" i="3"/>
  <c r="GA495" i="3"/>
  <c r="GC495" i="3"/>
  <c r="GE495" i="3"/>
  <c r="GG495" i="3"/>
  <c r="GI495" i="3"/>
  <c r="GK495" i="3"/>
  <c r="GM495" i="3"/>
  <c r="GO495" i="3"/>
  <c r="GQ495" i="3"/>
  <c r="FE496" i="3"/>
  <c r="FG496" i="3"/>
  <c r="FI496" i="3"/>
  <c r="FK496" i="3"/>
  <c r="FM496" i="3"/>
  <c r="FO496" i="3"/>
  <c r="FQ496" i="3"/>
  <c r="FS496" i="3"/>
  <c r="FU496" i="3"/>
  <c r="FW496" i="3"/>
  <c r="FY496" i="3"/>
  <c r="GA496" i="3"/>
  <c r="GC496" i="3"/>
  <c r="GE496" i="3"/>
  <c r="GG496" i="3"/>
  <c r="GI496" i="3"/>
  <c r="GK496" i="3"/>
  <c r="GM496" i="3"/>
  <c r="GO496" i="3"/>
  <c r="GQ496" i="3"/>
  <c r="FE497" i="3"/>
  <c r="FG497" i="3"/>
  <c r="FI497" i="3"/>
  <c r="FK497" i="3"/>
  <c r="FM497" i="3"/>
  <c r="FO497" i="3"/>
  <c r="FQ497" i="3"/>
  <c r="FS497" i="3"/>
  <c r="FU497" i="3"/>
  <c r="FW497" i="3"/>
  <c r="FY497" i="3"/>
  <c r="GA497" i="3"/>
  <c r="GC497" i="3"/>
  <c r="GE497" i="3"/>
  <c r="GG497" i="3"/>
  <c r="GI497" i="3"/>
  <c r="GK497" i="3"/>
  <c r="GM497" i="3"/>
  <c r="GO497" i="3"/>
  <c r="GQ497" i="3"/>
  <c r="FE498" i="3"/>
  <c r="FG498" i="3"/>
  <c r="FI498" i="3"/>
  <c r="FK498" i="3"/>
  <c r="FM498" i="3"/>
  <c r="FO498" i="3"/>
  <c r="FQ498" i="3"/>
  <c r="FS498" i="3"/>
  <c r="FU498" i="3"/>
  <c r="FW498" i="3"/>
  <c r="FY498" i="3"/>
  <c r="GA498" i="3"/>
  <c r="GC498" i="3"/>
  <c r="GE498" i="3"/>
  <c r="GG498" i="3"/>
  <c r="GI498" i="3"/>
  <c r="GK498" i="3"/>
  <c r="GM498" i="3"/>
  <c r="GO498" i="3"/>
  <c r="GQ498" i="3"/>
  <c r="FE499" i="3"/>
  <c r="FG499" i="3"/>
  <c r="FI499" i="3"/>
  <c r="FK499" i="3"/>
  <c r="FM499" i="3"/>
  <c r="FO499" i="3"/>
  <c r="FQ499" i="3"/>
  <c r="FS499" i="3"/>
  <c r="FU499" i="3"/>
  <c r="FW499" i="3"/>
  <c r="FY499" i="3"/>
  <c r="GA499" i="3"/>
  <c r="GC499" i="3"/>
  <c r="GE499" i="3"/>
  <c r="GG499" i="3"/>
  <c r="GI499" i="3"/>
  <c r="GK499" i="3"/>
  <c r="GM499" i="3"/>
  <c r="GO499" i="3"/>
  <c r="GQ499" i="3"/>
  <c r="FE500" i="3"/>
  <c r="FG500" i="3"/>
  <c r="FI500" i="3"/>
  <c r="FK500" i="3"/>
  <c r="FM500" i="3"/>
  <c r="FO500" i="3"/>
  <c r="FQ500" i="3"/>
  <c r="FS500" i="3"/>
  <c r="FU500" i="3"/>
  <c r="FW500" i="3"/>
  <c r="FY500" i="3"/>
  <c r="GA500" i="3"/>
  <c r="GC500" i="3"/>
  <c r="GE500" i="3"/>
  <c r="GG500" i="3"/>
  <c r="GI500" i="3"/>
  <c r="GK500" i="3"/>
  <c r="GM500" i="3"/>
  <c r="GO500" i="3"/>
  <c r="GQ500" i="3"/>
  <c r="FE501" i="3"/>
  <c r="FG501" i="3"/>
  <c r="FI501" i="3"/>
  <c r="FK501" i="3"/>
  <c r="FM501" i="3"/>
  <c r="FO501" i="3"/>
  <c r="FQ501" i="3"/>
  <c r="FS501" i="3"/>
  <c r="FU501" i="3"/>
  <c r="FW501" i="3"/>
  <c r="FY501" i="3"/>
  <c r="GA501" i="3"/>
  <c r="GC501" i="3"/>
  <c r="GE501" i="3"/>
  <c r="GG501" i="3"/>
  <c r="GI501" i="3"/>
  <c r="GK501" i="3"/>
  <c r="GM501" i="3"/>
  <c r="GO501" i="3"/>
  <c r="GQ501" i="3"/>
  <c r="FE502" i="3"/>
  <c r="FG502" i="3"/>
  <c r="FI502" i="3"/>
  <c r="FK502" i="3"/>
  <c r="FM502" i="3"/>
  <c r="FO502" i="3"/>
  <c r="FQ502" i="3"/>
  <c r="FS502" i="3"/>
  <c r="FU502" i="3"/>
  <c r="FW502" i="3"/>
  <c r="FY502" i="3"/>
  <c r="GA502" i="3"/>
  <c r="GC502" i="3"/>
  <c r="GE502" i="3"/>
  <c r="GG502" i="3"/>
  <c r="GI502" i="3"/>
  <c r="GK502" i="3"/>
  <c r="GM502" i="3"/>
  <c r="GO502" i="3"/>
  <c r="GQ502" i="3"/>
  <c r="FE503" i="3"/>
  <c r="FG503" i="3"/>
  <c r="FI503" i="3"/>
  <c r="FK503" i="3"/>
  <c r="FM503" i="3"/>
  <c r="FO503" i="3"/>
  <c r="FQ503" i="3"/>
  <c r="FS503" i="3"/>
  <c r="FU503" i="3"/>
  <c r="FW503" i="3"/>
  <c r="FY503" i="3"/>
  <c r="GA503" i="3"/>
  <c r="GC503" i="3"/>
  <c r="GE503" i="3"/>
  <c r="GG503" i="3"/>
  <c r="GI503" i="3"/>
  <c r="GK503" i="3"/>
  <c r="GM503" i="3"/>
  <c r="GO503" i="3"/>
  <c r="GQ503" i="3"/>
  <c r="FE504" i="3"/>
  <c r="FG504" i="3"/>
  <c r="FI504" i="3"/>
  <c r="FK504" i="3"/>
  <c r="FM504" i="3"/>
  <c r="FO504" i="3"/>
  <c r="FQ504" i="3"/>
  <c r="FS504" i="3"/>
  <c r="FU504" i="3"/>
  <c r="FW504" i="3"/>
  <c r="FY504" i="3"/>
  <c r="GA504" i="3"/>
  <c r="GC504" i="3"/>
  <c r="GE504" i="3"/>
  <c r="GG504" i="3"/>
  <c r="GI504" i="3"/>
  <c r="GK504" i="3"/>
  <c r="GM504" i="3"/>
  <c r="GO504" i="3"/>
  <c r="GQ504" i="3"/>
  <c r="FE505" i="3"/>
  <c r="FG505" i="3"/>
  <c r="FI505" i="3"/>
  <c r="FK505" i="3"/>
  <c r="FM505" i="3"/>
  <c r="FO505" i="3"/>
  <c r="FQ505" i="3"/>
  <c r="FS505" i="3"/>
  <c r="FU505" i="3"/>
  <c r="FW505" i="3"/>
  <c r="FY505" i="3"/>
  <c r="GA505" i="3"/>
  <c r="GC505" i="3"/>
  <c r="GE505" i="3"/>
  <c r="GG505" i="3"/>
  <c r="GI505" i="3"/>
  <c r="GK505" i="3"/>
  <c r="GM505" i="3"/>
  <c r="GO505" i="3"/>
  <c r="GQ505" i="3"/>
  <c r="FE506" i="3"/>
  <c r="FG506" i="3"/>
  <c r="FI506" i="3"/>
  <c r="FK506" i="3"/>
  <c r="FM506" i="3"/>
  <c r="FO506" i="3"/>
  <c r="FQ506" i="3"/>
  <c r="FS506" i="3"/>
  <c r="FU506" i="3"/>
  <c r="FW506" i="3"/>
  <c r="FY506" i="3"/>
  <c r="GA506" i="3"/>
  <c r="GC506" i="3"/>
  <c r="GE506" i="3"/>
  <c r="GG506" i="3"/>
  <c r="GI506" i="3"/>
  <c r="GK506" i="3"/>
  <c r="GM506" i="3"/>
  <c r="GO506" i="3"/>
  <c r="GQ506" i="3"/>
  <c r="FE507" i="3"/>
  <c r="FG507" i="3"/>
  <c r="FI507" i="3"/>
  <c r="FK507" i="3"/>
  <c r="FM507" i="3"/>
  <c r="FO507" i="3"/>
  <c r="FQ507" i="3"/>
  <c r="FS507" i="3"/>
  <c r="FU507" i="3"/>
  <c r="FW507" i="3"/>
  <c r="FY507" i="3"/>
  <c r="GA507" i="3"/>
  <c r="GC507" i="3"/>
  <c r="GE507" i="3"/>
  <c r="GG507" i="3"/>
  <c r="GI507" i="3"/>
  <c r="GK507" i="3"/>
  <c r="GM507" i="3"/>
  <c r="GO507" i="3"/>
  <c r="GQ507" i="3"/>
  <c r="FE508" i="3"/>
  <c r="FG508" i="3"/>
  <c r="FI508" i="3"/>
  <c r="FK508" i="3"/>
  <c r="FM508" i="3"/>
  <c r="FO508" i="3"/>
  <c r="FQ508" i="3"/>
  <c r="FS508" i="3"/>
  <c r="FU508" i="3"/>
  <c r="FW508" i="3"/>
  <c r="FY508" i="3"/>
  <c r="GA508" i="3"/>
  <c r="GC508" i="3"/>
  <c r="GE508" i="3"/>
  <c r="GG508" i="3"/>
  <c r="GI508" i="3"/>
  <c r="GK508" i="3"/>
  <c r="GM508" i="3"/>
  <c r="GO508" i="3"/>
  <c r="GQ508" i="3"/>
  <c r="FE509" i="3"/>
  <c r="FG509" i="3"/>
  <c r="FI509" i="3"/>
  <c r="FK509" i="3"/>
  <c r="FM509" i="3"/>
  <c r="FO509" i="3"/>
  <c r="FQ509" i="3"/>
  <c r="FS509" i="3"/>
  <c r="FU509" i="3"/>
  <c r="FW509" i="3"/>
  <c r="FY509" i="3"/>
  <c r="GA509" i="3"/>
  <c r="GC509" i="3"/>
  <c r="GE509" i="3"/>
  <c r="GG509" i="3"/>
  <c r="GI509" i="3"/>
  <c r="GK509" i="3"/>
  <c r="GM509" i="3"/>
  <c r="GO509" i="3"/>
  <c r="GQ509" i="3"/>
  <c r="FE510" i="3"/>
  <c r="FG510" i="3"/>
  <c r="FI510" i="3"/>
  <c r="FK510" i="3"/>
  <c r="FM510" i="3"/>
  <c r="FO510" i="3"/>
  <c r="FQ510" i="3"/>
  <c r="FS510" i="3"/>
  <c r="FU510" i="3"/>
  <c r="FW510" i="3"/>
  <c r="FY510" i="3"/>
  <c r="GA510" i="3"/>
  <c r="GC510" i="3"/>
  <c r="GE510" i="3"/>
  <c r="GG510" i="3"/>
  <c r="GI510" i="3"/>
  <c r="GK510" i="3"/>
  <c r="GM510" i="3"/>
  <c r="GO510" i="3"/>
  <c r="GQ510" i="3"/>
  <c r="FE511" i="3"/>
  <c r="FG511" i="3"/>
  <c r="FI511" i="3"/>
  <c r="FK511" i="3"/>
  <c r="FM511" i="3"/>
  <c r="FO511" i="3"/>
  <c r="FQ511" i="3"/>
  <c r="FS511" i="3"/>
  <c r="FU511" i="3"/>
  <c r="FW511" i="3"/>
  <c r="FY511" i="3"/>
  <c r="GA511" i="3"/>
  <c r="GC511" i="3"/>
  <c r="GE511" i="3"/>
  <c r="GG511" i="3"/>
  <c r="GI511" i="3"/>
  <c r="GK511" i="3"/>
  <c r="GM511" i="3"/>
  <c r="GO511" i="3"/>
  <c r="GQ511" i="3"/>
  <c r="FE512" i="3"/>
  <c r="FG512" i="3"/>
  <c r="FI512" i="3"/>
  <c r="FK512" i="3"/>
  <c r="FM512" i="3"/>
  <c r="FO512" i="3"/>
  <c r="FQ512" i="3"/>
  <c r="FS512" i="3"/>
  <c r="FU512" i="3"/>
  <c r="FW512" i="3"/>
  <c r="FY512" i="3"/>
  <c r="GA512" i="3"/>
  <c r="GC512" i="3"/>
  <c r="GE512" i="3"/>
  <c r="GG512" i="3"/>
  <c r="GI512" i="3"/>
  <c r="GK512" i="3"/>
  <c r="GM512" i="3"/>
  <c r="GO512" i="3"/>
  <c r="GQ512" i="3"/>
  <c r="FE513" i="3"/>
  <c r="FG513" i="3"/>
  <c r="FI513" i="3"/>
  <c r="FK513" i="3"/>
  <c r="FM513" i="3"/>
  <c r="FO513" i="3"/>
  <c r="FQ513" i="3"/>
  <c r="FS513" i="3"/>
  <c r="FU513" i="3"/>
  <c r="FW513" i="3"/>
  <c r="FY513" i="3"/>
  <c r="GA513" i="3"/>
  <c r="GC513" i="3"/>
  <c r="GE513" i="3"/>
  <c r="GG513" i="3"/>
  <c r="GI513" i="3"/>
  <c r="GK513" i="3"/>
  <c r="GM513" i="3"/>
  <c r="GO513" i="3"/>
  <c r="GQ513" i="3"/>
  <c r="FE514" i="3"/>
  <c r="FG514" i="3"/>
  <c r="FI514" i="3"/>
  <c r="FK514" i="3"/>
  <c r="FM514" i="3"/>
  <c r="FO514" i="3"/>
  <c r="FQ514" i="3"/>
  <c r="FS514" i="3"/>
  <c r="FU514" i="3"/>
  <c r="FW514" i="3"/>
  <c r="FY514" i="3"/>
  <c r="GA514" i="3"/>
  <c r="GC514" i="3"/>
  <c r="GE514" i="3"/>
  <c r="GG514" i="3"/>
  <c r="GI514" i="3"/>
  <c r="GK514" i="3"/>
  <c r="GM514" i="3"/>
  <c r="GO514" i="3"/>
  <c r="GQ514" i="3"/>
  <c r="FE515" i="3"/>
  <c r="FG515" i="3"/>
  <c r="FI515" i="3"/>
  <c r="FK515" i="3"/>
  <c r="FM515" i="3"/>
  <c r="FO515" i="3"/>
  <c r="FQ515" i="3"/>
  <c r="FS515" i="3"/>
  <c r="FU515" i="3"/>
  <c r="FW515" i="3"/>
  <c r="FY515" i="3"/>
  <c r="GA515" i="3"/>
  <c r="GC515" i="3"/>
  <c r="GE515" i="3"/>
  <c r="GG515" i="3"/>
  <c r="GI515" i="3"/>
  <c r="GK515" i="3"/>
  <c r="GM515" i="3"/>
  <c r="GO515" i="3"/>
  <c r="GQ515" i="3"/>
  <c r="FE516" i="3"/>
  <c r="FG516" i="3"/>
  <c r="FI516" i="3"/>
  <c r="FK516" i="3"/>
  <c r="FM516" i="3"/>
  <c r="FO516" i="3"/>
  <c r="FQ516" i="3"/>
  <c r="FS516" i="3"/>
  <c r="FU516" i="3"/>
  <c r="FW516" i="3"/>
  <c r="FY516" i="3"/>
  <c r="GA516" i="3"/>
  <c r="GC516" i="3"/>
  <c r="GE516" i="3"/>
  <c r="GG516" i="3"/>
  <c r="GI516" i="3"/>
  <c r="GK516" i="3"/>
  <c r="GM516" i="3"/>
  <c r="GO516" i="3"/>
  <c r="GQ516" i="3"/>
  <c r="FE517" i="3"/>
  <c r="FG517" i="3"/>
  <c r="FI517" i="3"/>
  <c r="FK517" i="3"/>
  <c r="FM517" i="3"/>
  <c r="FO517" i="3"/>
  <c r="FQ517" i="3"/>
  <c r="FS517" i="3"/>
  <c r="FU517" i="3"/>
  <c r="FW517" i="3"/>
  <c r="FY517" i="3"/>
  <c r="GA517" i="3"/>
  <c r="GC517" i="3"/>
  <c r="GE517" i="3"/>
  <c r="GG517" i="3"/>
  <c r="GI517" i="3"/>
  <c r="GK517" i="3"/>
  <c r="GM517" i="3"/>
  <c r="GO517" i="3"/>
  <c r="GQ517" i="3"/>
  <c r="FE518" i="3"/>
  <c r="FG518" i="3"/>
  <c r="FI518" i="3"/>
  <c r="FK518" i="3"/>
  <c r="FM518" i="3"/>
  <c r="FO518" i="3"/>
  <c r="FQ518" i="3"/>
  <c r="FS518" i="3"/>
  <c r="FU518" i="3"/>
  <c r="FW518" i="3"/>
  <c r="FY518" i="3"/>
  <c r="GA518" i="3"/>
  <c r="GC518" i="3"/>
  <c r="GE518" i="3"/>
  <c r="GG518" i="3"/>
  <c r="GI518" i="3"/>
  <c r="GK518" i="3"/>
  <c r="GM518" i="3"/>
  <c r="GO518" i="3"/>
  <c r="GQ518" i="3"/>
  <c r="FE519" i="3"/>
  <c r="FG519" i="3"/>
  <c r="FI519" i="3"/>
  <c r="FK519" i="3"/>
  <c r="FM519" i="3"/>
  <c r="FO519" i="3"/>
  <c r="FQ519" i="3"/>
  <c r="FS519" i="3"/>
  <c r="FU519" i="3"/>
  <c r="FW519" i="3"/>
  <c r="FY519" i="3"/>
  <c r="GA519" i="3"/>
  <c r="GC519" i="3"/>
  <c r="GE519" i="3"/>
  <c r="GG519" i="3"/>
  <c r="GI519" i="3"/>
  <c r="GK519" i="3"/>
  <c r="GM519" i="3"/>
  <c r="GO519" i="3"/>
  <c r="GQ519" i="3"/>
  <c r="FE520" i="3"/>
  <c r="FG520" i="3"/>
  <c r="FI520" i="3"/>
  <c r="FK520" i="3"/>
  <c r="FM520" i="3"/>
  <c r="FO520" i="3"/>
  <c r="FQ520" i="3"/>
  <c r="FS520" i="3"/>
  <c r="FU520" i="3"/>
  <c r="FW520" i="3"/>
  <c r="FY520" i="3"/>
  <c r="GA520" i="3"/>
  <c r="GC520" i="3"/>
  <c r="GE520" i="3"/>
  <c r="GG520" i="3"/>
  <c r="GI520" i="3"/>
  <c r="GK520" i="3"/>
  <c r="GM520" i="3"/>
  <c r="GO520" i="3"/>
  <c r="GQ520" i="3"/>
  <c r="FE521" i="3"/>
  <c r="FG521" i="3"/>
  <c r="FI521" i="3"/>
  <c r="FK521" i="3"/>
  <c r="FM521" i="3"/>
  <c r="FO521" i="3"/>
  <c r="FQ521" i="3"/>
  <c r="FS521" i="3"/>
  <c r="FU521" i="3"/>
  <c r="FW521" i="3"/>
  <c r="FY521" i="3"/>
  <c r="GA521" i="3"/>
  <c r="GC521" i="3"/>
  <c r="GE521" i="3"/>
  <c r="GG521" i="3"/>
  <c r="GI521" i="3"/>
  <c r="GK521" i="3"/>
  <c r="GM521" i="3"/>
  <c r="GO521" i="3"/>
  <c r="GQ521" i="3"/>
  <c r="FE522" i="3"/>
  <c r="FG522" i="3"/>
  <c r="FI522" i="3"/>
  <c r="FK522" i="3"/>
  <c r="FM522" i="3"/>
  <c r="FO522" i="3"/>
  <c r="FQ522" i="3"/>
  <c r="FS522" i="3"/>
  <c r="FU522" i="3"/>
  <c r="FW522" i="3"/>
  <c r="FY522" i="3"/>
  <c r="GA522" i="3"/>
  <c r="GC522" i="3"/>
  <c r="GE522" i="3"/>
  <c r="GG522" i="3"/>
  <c r="GI522" i="3"/>
  <c r="GK522" i="3"/>
  <c r="GM522" i="3"/>
  <c r="GO522" i="3"/>
  <c r="GQ522" i="3"/>
  <c r="FE523" i="3"/>
  <c r="FG523" i="3"/>
  <c r="FI523" i="3"/>
  <c r="FK523" i="3"/>
  <c r="FM523" i="3"/>
  <c r="FO523" i="3"/>
  <c r="FQ523" i="3"/>
  <c r="FS523" i="3"/>
  <c r="FU523" i="3"/>
  <c r="FW523" i="3"/>
  <c r="FY523" i="3"/>
  <c r="GA523" i="3"/>
  <c r="GC523" i="3"/>
  <c r="GE523" i="3"/>
  <c r="GG523" i="3"/>
  <c r="GI523" i="3"/>
  <c r="GK523" i="3"/>
  <c r="GM523" i="3"/>
  <c r="GO523" i="3"/>
  <c r="GQ523" i="3"/>
  <c r="FE524" i="3"/>
  <c r="FG524" i="3"/>
  <c r="FI524" i="3"/>
  <c r="FK524" i="3"/>
  <c r="FM524" i="3"/>
  <c r="FO524" i="3"/>
  <c r="FQ524" i="3"/>
  <c r="FS524" i="3"/>
  <c r="FU524" i="3"/>
  <c r="FW524" i="3"/>
  <c r="FY524" i="3"/>
  <c r="GA524" i="3"/>
  <c r="GC524" i="3"/>
  <c r="GE524" i="3"/>
  <c r="GG524" i="3"/>
  <c r="GI524" i="3"/>
  <c r="GK524" i="3"/>
  <c r="GM524" i="3"/>
  <c r="GO524" i="3"/>
  <c r="GQ524" i="3"/>
  <c r="FE525" i="3"/>
  <c r="FG525" i="3"/>
  <c r="FI525" i="3"/>
  <c r="FK525" i="3"/>
  <c r="FM525" i="3"/>
  <c r="FO525" i="3"/>
  <c r="FQ525" i="3"/>
  <c r="FS525" i="3"/>
  <c r="FU525" i="3"/>
  <c r="FW525" i="3"/>
  <c r="FY525" i="3"/>
  <c r="GA525" i="3"/>
  <c r="GC525" i="3"/>
  <c r="GE525" i="3"/>
  <c r="GG525" i="3"/>
  <c r="GI525" i="3"/>
  <c r="GK525" i="3"/>
  <c r="GM525" i="3"/>
  <c r="GO525" i="3"/>
  <c r="GQ525" i="3"/>
  <c r="FE526" i="3"/>
  <c r="FG526" i="3"/>
  <c r="FI526" i="3"/>
  <c r="FK526" i="3"/>
  <c r="FM526" i="3"/>
  <c r="FO526" i="3"/>
  <c r="FQ526" i="3"/>
  <c r="FS526" i="3"/>
  <c r="FU526" i="3"/>
  <c r="FW526" i="3"/>
  <c r="FY526" i="3"/>
  <c r="GA526" i="3"/>
  <c r="GC526" i="3"/>
  <c r="GE526" i="3"/>
  <c r="GG526" i="3"/>
  <c r="GI526" i="3"/>
  <c r="GK526" i="3"/>
  <c r="GM526" i="3"/>
  <c r="GO526" i="3"/>
  <c r="GQ526" i="3"/>
  <c r="FE530" i="3"/>
  <c r="FG530" i="3"/>
  <c r="FI530" i="3"/>
  <c r="FK530" i="3"/>
  <c r="FM530" i="3"/>
  <c r="FO530" i="3"/>
  <c r="FQ530" i="3"/>
  <c r="FS530" i="3"/>
  <c r="FU530" i="3"/>
  <c r="FW530" i="3"/>
  <c r="FY530" i="3"/>
  <c r="GA530" i="3"/>
  <c r="GC530" i="3"/>
  <c r="GE530" i="3"/>
  <c r="GG530" i="3"/>
  <c r="GI530" i="3"/>
  <c r="GK530" i="3"/>
  <c r="GM530" i="3"/>
  <c r="GO530" i="3"/>
  <c r="GQ530" i="3"/>
  <c r="FE531" i="3"/>
  <c r="FG531" i="3"/>
  <c r="FI531" i="3"/>
  <c r="FK531" i="3"/>
  <c r="FM531" i="3"/>
  <c r="FO531" i="3"/>
  <c r="FQ531" i="3"/>
  <c r="FS531" i="3"/>
  <c r="FU531" i="3"/>
  <c r="FW531" i="3"/>
  <c r="FY531" i="3"/>
  <c r="GA531" i="3"/>
  <c r="GC531" i="3"/>
  <c r="GE531" i="3"/>
  <c r="GG531" i="3"/>
  <c r="GI531" i="3"/>
  <c r="GK531" i="3"/>
  <c r="GM531" i="3"/>
  <c r="GO531" i="3"/>
  <c r="GQ531" i="3"/>
  <c r="FE532" i="3"/>
  <c r="FG532" i="3"/>
  <c r="FI532" i="3"/>
  <c r="FK532" i="3"/>
  <c r="FM532" i="3"/>
  <c r="FO532" i="3"/>
  <c r="FQ532" i="3"/>
  <c r="FS532" i="3"/>
  <c r="FU532" i="3"/>
  <c r="FW532" i="3"/>
  <c r="FY532" i="3"/>
  <c r="GA532" i="3"/>
  <c r="GC532" i="3"/>
  <c r="GE532" i="3"/>
  <c r="GG532" i="3"/>
  <c r="GI532" i="3"/>
  <c r="GK532" i="3"/>
  <c r="GM532" i="3"/>
  <c r="GO532" i="3"/>
  <c r="GQ532" i="3"/>
  <c r="FE533" i="3"/>
  <c r="FG533" i="3"/>
  <c r="FI533" i="3"/>
  <c r="FK533" i="3"/>
  <c r="FM533" i="3"/>
  <c r="FO533" i="3"/>
  <c r="FQ533" i="3"/>
  <c r="FS533" i="3"/>
  <c r="FU533" i="3"/>
  <c r="FW533" i="3"/>
  <c r="FY533" i="3"/>
  <c r="GA533" i="3"/>
  <c r="GC533" i="3"/>
  <c r="GE533" i="3"/>
  <c r="GG533" i="3"/>
  <c r="GI533" i="3"/>
  <c r="GK533" i="3"/>
  <c r="GM533" i="3"/>
  <c r="GO533" i="3"/>
  <c r="GQ533" i="3"/>
  <c r="FE534" i="3"/>
  <c r="FG534" i="3"/>
  <c r="FI534" i="3"/>
  <c r="FK534" i="3"/>
  <c r="FM534" i="3"/>
  <c r="FO534" i="3"/>
  <c r="FQ534" i="3"/>
  <c r="FS534" i="3"/>
  <c r="FU534" i="3"/>
  <c r="FW534" i="3"/>
  <c r="FY534" i="3"/>
  <c r="GA534" i="3"/>
  <c r="GC534" i="3"/>
  <c r="GE534" i="3"/>
  <c r="GG534" i="3"/>
  <c r="GI534" i="3"/>
  <c r="GK534" i="3"/>
  <c r="GM534" i="3"/>
  <c r="GO534" i="3"/>
  <c r="GQ534" i="3"/>
  <c r="FE535" i="3"/>
  <c r="FG535" i="3"/>
  <c r="FI535" i="3"/>
  <c r="FK535" i="3"/>
  <c r="FM535" i="3"/>
  <c r="FO535" i="3"/>
  <c r="FQ535" i="3"/>
  <c r="FS535" i="3"/>
  <c r="FU535" i="3"/>
  <c r="FW535" i="3"/>
  <c r="FY535" i="3"/>
  <c r="GA535" i="3"/>
  <c r="GC535" i="3"/>
  <c r="GE535" i="3"/>
  <c r="GG535" i="3"/>
  <c r="GI535" i="3"/>
  <c r="GK535" i="3"/>
  <c r="GM535" i="3"/>
  <c r="GO535" i="3"/>
  <c r="GQ535" i="3"/>
  <c r="FE536" i="3"/>
  <c r="FG536" i="3"/>
  <c r="FI536" i="3"/>
  <c r="FK536" i="3"/>
  <c r="FM536" i="3"/>
  <c r="FO536" i="3"/>
  <c r="FQ536" i="3"/>
  <c r="FS536" i="3"/>
  <c r="FU536" i="3"/>
  <c r="FW536" i="3"/>
  <c r="FY536" i="3"/>
  <c r="GA536" i="3"/>
  <c r="GC536" i="3"/>
  <c r="GE536" i="3"/>
  <c r="GG536" i="3"/>
  <c r="GI536" i="3"/>
  <c r="GK536" i="3"/>
  <c r="GM536" i="3"/>
  <c r="GO536" i="3"/>
  <c r="GQ536" i="3"/>
  <c r="FE537" i="3"/>
  <c r="FG537" i="3"/>
  <c r="FI537" i="3"/>
  <c r="FK537" i="3"/>
  <c r="FM537" i="3"/>
  <c r="FO537" i="3"/>
  <c r="FQ537" i="3"/>
  <c r="FS537" i="3"/>
  <c r="FU537" i="3"/>
  <c r="FW537" i="3"/>
  <c r="FY537" i="3"/>
  <c r="GA537" i="3"/>
  <c r="GC537" i="3"/>
  <c r="GE537" i="3"/>
  <c r="GG537" i="3"/>
  <c r="GI537" i="3"/>
  <c r="GK537" i="3"/>
  <c r="GM537" i="3"/>
  <c r="GO537" i="3"/>
  <c r="GQ537" i="3"/>
  <c r="FE538" i="3"/>
  <c r="FG538" i="3"/>
  <c r="FI538" i="3"/>
  <c r="FK538" i="3"/>
  <c r="FM538" i="3"/>
  <c r="FO538" i="3"/>
  <c r="FQ538" i="3"/>
  <c r="FS538" i="3"/>
  <c r="FU538" i="3"/>
  <c r="FW538" i="3"/>
  <c r="FY538" i="3"/>
  <c r="GA538" i="3"/>
  <c r="GC538" i="3"/>
  <c r="GE538" i="3"/>
  <c r="GG538" i="3"/>
  <c r="GI538" i="3"/>
  <c r="GK538" i="3"/>
  <c r="GM538" i="3"/>
  <c r="GO538" i="3"/>
  <c r="GQ538" i="3"/>
  <c r="FE539" i="3"/>
  <c r="FG539" i="3"/>
  <c r="FI539" i="3"/>
  <c r="FK539" i="3"/>
  <c r="FM539" i="3"/>
  <c r="FO539" i="3"/>
  <c r="FQ539" i="3"/>
  <c r="FS539" i="3"/>
  <c r="FU539" i="3"/>
  <c r="FW539" i="3"/>
  <c r="FY539" i="3"/>
  <c r="GA539" i="3"/>
  <c r="GC539" i="3"/>
  <c r="GE539" i="3"/>
  <c r="GG539" i="3"/>
  <c r="GI539" i="3"/>
  <c r="GK539" i="3"/>
  <c r="GM539" i="3"/>
  <c r="GO539" i="3"/>
  <c r="GQ539" i="3"/>
  <c r="FE540" i="3"/>
  <c r="FG540" i="3"/>
  <c r="FI540" i="3"/>
  <c r="FK540" i="3"/>
  <c r="FM540" i="3"/>
  <c r="FO540" i="3"/>
  <c r="FQ540" i="3"/>
  <c r="FS540" i="3"/>
  <c r="FU540" i="3"/>
  <c r="FW540" i="3"/>
  <c r="FY540" i="3"/>
  <c r="GA540" i="3"/>
  <c r="GC540" i="3"/>
  <c r="GE540" i="3"/>
  <c r="GG540" i="3"/>
  <c r="GI540" i="3"/>
  <c r="GK540" i="3"/>
  <c r="GM540" i="3"/>
  <c r="GO540" i="3"/>
  <c r="GQ540" i="3"/>
  <c r="FE541" i="3"/>
  <c r="FG541" i="3"/>
  <c r="FI541" i="3"/>
  <c r="FK541" i="3"/>
  <c r="FM541" i="3"/>
  <c r="FO541" i="3"/>
  <c r="FQ541" i="3"/>
  <c r="FS541" i="3"/>
  <c r="FU541" i="3"/>
  <c r="FW541" i="3"/>
  <c r="FY541" i="3"/>
  <c r="GA541" i="3"/>
  <c r="GC541" i="3"/>
  <c r="GE541" i="3"/>
  <c r="GG541" i="3"/>
  <c r="GI541" i="3"/>
  <c r="GK541" i="3"/>
  <c r="GM541" i="3"/>
  <c r="GO541" i="3"/>
  <c r="GQ541" i="3"/>
  <c r="FC468" i="3"/>
  <c r="FC469" i="3"/>
  <c r="FC470" i="3"/>
  <c r="FC471" i="3"/>
  <c r="FC472" i="3"/>
  <c r="FC473" i="3"/>
  <c r="FC474" i="3"/>
  <c r="FC475" i="3"/>
  <c r="FC476" i="3"/>
  <c r="FC477" i="3"/>
  <c r="FC478" i="3"/>
  <c r="FC479" i="3"/>
  <c r="FC480" i="3"/>
  <c r="FC481" i="3"/>
  <c r="FC482" i="3"/>
  <c r="FC483" i="3"/>
  <c r="FC484" i="3"/>
  <c r="FC485" i="3"/>
  <c r="FC486" i="3"/>
  <c r="FC487" i="3"/>
  <c r="FC488" i="3"/>
  <c r="FC489" i="3"/>
  <c r="FC490" i="3"/>
  <c r="FC491" i="3"/>
  <c r="FC492" i="3"/>
  <c r="FC493" i="3"/>
  <c r="FC494" i="3"/>
  <c r="FC495" i="3"/>
  <c r="FC496" i="3"/>
  <c r="FC497" i="3"/>
  <c r="FC498" i="3"/>
  <c r="FC499" i="3"/>
  <c r="FC500" i="3"/>
  <c r="FC501" i="3"/>
  <c r="FC502" i="3"/>
  <c r="FC503" i="3"/>
  <c r="FC504" i="3"/>
  <c r="FC505" i="3"/>
  <c r="FC506" i="3"/>
  <c r="FC507" i="3"/>
  <c r="FC508" i="3"/>
  <c r="FC509" i="3"/>
  <c r="FC510" i="3"/>
  <c r="FC511" i="3"/>
  <c r="FC512" i="3"/>
  <c r="FC513" i="3"/>
  <c r="FC514" i="3"/>
  <c r="FC515" i="3"/>
  <c r="FC516" i="3"/>
  <c r="FC517" i="3"/>
  <c r="FC518" i="3"/>
  <c r="FC519" i="3"/>
  <c r="FC520" i="3"/>
  <c r="FC521" i="3"/>
  <c r="FC522" i="3"/>
  <c r="FC523" i="3"/>
  <c r="FC524" i="3"/>
  <c r="FC525" i="3"/>
  <c r="FC526" i="3"/>
  <c r="FC530" i="3"/>
  <c r="FC531" i="3"/>
  <c r="FC532" i="3"/>
  <c r="FC533" i="3"/>
  <c r="FC534" i="3"/>
  <c r="FC535" i="3"/>
  <c r="FC536" i="3"/>
  <c r="FC537" i="3"/>
  <c r="FC538" i="3"/>
  <c r="FC539" i="3"/>
  <c r="FC540" i="3"/>
  <c r="FC541" i="3"/>
  <c r="FA468" i="3"/>
  <c r="FA469" i="3"/>
  <c r="FA470" i="3"/>
  <c r="FA471" i="3"/>
  <c r="FA472" i="3"/>
  <c r="FA473" i="3"/>
  <c r="FA474" i="3"/>
  <c r="FA475" i="3"/>
  <c r="FA476" i="3"/>
  <c r="FA477" i="3"/>
  <c r="FA478" i="3"/>
  <c r="FA479" i="3"/>
  <c r="FA480" i="3"/>
  <c r="FA481" i="3"/>
  <c r="FA482" i="3"/>
  <c r="FA483" i="3"/>
  <c r="FA484" i="3"/>
  <c r="FA485" i="3"/>
  <c r="FA486" i="3"/>
  <c r="FA487" i="3"/>
  <c r="FA488" i="3"/>
  <c r="FA489" i="3"/>
  <c r="FA490" i="3"/>
  <c r="FA491" i="3"/>
  <c r="FA492" i="3"/>
  <c r="FA493" i="3"/>
  <c r="FA494" i="3"/>
  <c r="FA495" i="3"/>
  <c r="FA496" i="3"/>
  <c r="FA497" i="3"/>
  <c r="FA498" i="3"/>
  <c r="FA499" i="3"/>
  <c r="FA500" i="3"/>
  <c r="FA501" i="3"/>
  <c r="FA502" i="3"/>
  <c r="FA503" i="3"/>
  <c r="FA504" i="3"/>
  <c r="FA505" i="3"/>
  <c r="FA506" i="3"/>
  <c r="FA507" i="3"/>
  <c r="FA508" i="3"/>
  <c r="FA509" i="3"/>
  <c r="FA510" i="3"/>
  <c r="FA511" i="3"/>
  <c r="FA512" i="3"/>
  <c r="FA513" i="3"/>
  <c r="FA514" i="3"/>
  <c r="FA515" i="3"/>
  <c r="FA516" i="3"/>
  <c r="FA517" i="3"/>
  <c r="FA518" i="3"/>
  <c r="FA519" i="3"/>
  <c r="FA520" i="3"/>
  <c r="FA521" i="3"/>
  <c r="FA522" i="3"/>
  <c r="FA523" i="3"/>
  <c r="FA524" i="3"/>
  <c r="FA525" i="3"/>
  <c r="FA526" i="3"/>
  <c r="FA530" i="3"/>
  <c r="FA531" i="3"/>
  <c r="FA532" i="3"/>
  <c r="FA533" i="3"/>
  <c r="FA534" i="3"/>
  <c r="FA535" i="3"/>
  <c r="FA536" i="3"/>
  <c r="FA537" i="3"/>
  <c r="FA538" i="3"/>
  <c r="FA539" i="3"/>
  <c r="FA540" i="3"/>
  <c r="FA541" i="3"/>
  <c r="EY468" i="3"/>
  <c r="EY469" i="3"/>
  <c r="EY470" i="3"/>
  <c r="EY471" i="3"/>
  <c r="EY472" i="3"/>
  <c r="EY473" i="3"/>
  <c r="EY474" i="3"/>
  <c r="EY475" i="3"/>
  <c r="EY476" i="3"/>
  <c r="EY477" i="3"/>
  <c r="EY478" i="3"/>
  <c r="EY479" i="3"/>
  <c r="EY480" i="3"/>
  <c r="EY481" i="3"/>
  <c r="EY482" i="3"/>
  <c r="EY483" i="3"/>
  <c r="EY484" i="3"/>
  <c r="EY485" i="3"/>
  <c r="EY486" i="3"/>
  <c r="EY487" i="3"/>
  <c r="EY488" i="3"/>
  <c r="EY489" i="3"/>
  <c r="EY490" i="3"/>
  <c r="EY491" i="3"/>
  <c r="EY492" i="3"/>
  <c r="EY493" i="3"/>
  <c r="EY494" i="3"/>
  <c r="EY495" i="3"/>
  <c r="EY496" i="3"/>
  <c r="EY497" i="3"/>
  <c r="EY498" i="3"/>
  <c r="EY499" i="3"/>
  <c r="EY500" i="3"/>
  <c r="EY501" i="3"/>
  <c r="EY502" i="3"/>
  <c r="EY503" i="3"/>
  <c r="EY504" i="3"/>
  <c r="EY505" i="3"/>
  <c r="EY506" i="3"/>
  <c r="EY507" i="3"/>
  <c r="EY508" i="3"/>
  <c r="EY509" i="3"/>
  <c r="EY510" i="3"/>
  <c r="EY511" i="3"/>
  <c r="EY512" i="3"/>
  <c r="EY513" i="3"/>
  <c r="EY514" i="3"/>
  <c r="EY515" i="3"/>
  <c r="EY516" i="3"/>
  <c r="EY517" i="3"/>
  <c r="EY518" i="3"/>
  <c r="EY519" i="3"/>
  <c r="EY520" i="3"/>
  <c r="EY521" i="3"/>
  <c r="EY522" i="3"/>
  <c r="EY523" i="3"/>
  <c r="EY524" i="3"/>
  <c r="EY525" i="3"/>
  <c r="EY526" i="3"/>
  <c r="EY530" i="3"/>
  <c r="EY531" i="3"/>
  <c r="EY532" i="3"/>
  <c r="EY533" i="3"/>
  <c r="EY534" i="3"/>
  <c r="EY535" i="3"/>
  <c r="EY536" i="3"/>
  <c r="EY537" i="3"/>
  <c r="EY538" i="3"/>
  <c r="EY539" i="3"/>
  <c r="EY540" i="3"/>
  <c r="EY541" i="3"/>
  <c r="EW468" i="3"/>
  <c r="EW469" i="3"/>
  <c r="EW470" i="3"/>
  <c r="EW471" i="3"/>
  <c r="EW472" i="3"/>
  <c r="EW473" i="3"/>
  <c r="EW474" i="3"/>
  <c r="EW475" i="3"/>
  <c r="EW476" i="3"/>
  <c r="EW477" i="3"/>
  <c r="EW478" i="3"/>
  <c r="EW479" i="3"/>
  <c r="EW480" i="3"/>
  <c r="EW481" i="3"/>
  <c r="EW482" i="3"/>
  <c r="EW483" i="3"/>
  <c r="EW484" i="3"/>
  <c r="EW485" i="3"/>
  <c r="EW486" i="3"/>
  <c r="EW487" i="3"/>
  <c r="EW488" i="3"/>
  <c r="EW489" i="3"/>
  <c r="EW490" i="3"/>
  <c r="EW491" i="3"/>
  <c r="EW492" i="3"/>
  <c r="EW493" i="3"/>
  <c r="EW494" i="3"/>
  <c r="EW495" i="3"/>
  <c r="EW496" i="3"/>
  <c r="EW497" i="3"/>
  <c r="EW498" i="3"/>
  <c r="EW499" i="3"/>
  <c r="EW500" i="3"/>
  <c r="EW501" i="3"/>
  <c r="EW502" i="3"/>
  <c r="EW503" i="3"/>
  <c r="EW504" i="3"/>
  <c r="EW505" i="3"/>
  <c r="EW506" i="3"/>
  <c r="EW507" i="3"/>
  <c r="EW508" i="3"/>
  <c r="EW509" i="3"/>
  <c r="EW510" i="3"/>
  <c r="EW511" i="3"/>
  <c r="EW512" i="3"/>
  <c r="EW513" i="3"/>
  <c r="EW514" i="3"/>
  <c r="EW515" i="3"/>
  <c r="EW516" i="3"/>
  <c r="EW517" i="3"/>
  <c r="EW518" i="3"/>
  <c r="EW519" i="3"/>
  <c r="EW520" i="3"/>
  <c r="EW521" i="3"/>
  <c r="EW522" i="3"/>
  <c r="EW523" i="3"/>
  <c r="EW524" i="3"/>
  <c r="EW525" i="3"/>
  <c r="EW526" i="3"/>
  <c r="EW530" i="3"/>
  <c r="EW531" i="3"/>
  <c r="EW532" i="3"/>
  <c r="EW533" i="3"/>
  <c r="EW534" i="3"/>
  <c r="EW535" i="3"/>
  <c r="EW536" i="3"/>
  <c r="EW537" i="3"/>
  <c r="EW538" i="3"/>
  <c r="EW539" i="3"/>
  <c r="EW540" i="3"/>
  <c r="EW541" i="3"/>
  <c r="EU468" i="3"/>
  <c r="EU469" i="3"/>
  <c r="EU470" i="3"/>
  <c r="EU471" i="3"/>
  <c r="EU472" i="3"/>
  <c r="EU473" i="3"/>
  <c r="EU474" i="3"/>
  <c r="EU475" i="3"/>
  <c r="EU476" i="3"/>
  <c r="EU477" i="3"/>
  <c r="EU478" i="3"/>
  <c r="EU479" i="3"/>
  <c r="EU480" i="3"/>
  <c r="EU481" i="3"/>
  <c r="EU482" i="3"/>
  <c r="EU483" i="3"/>
  <c r="EU484" i="3"/>
  <c r="EU485" i="3"/>
  <c r="EU486" i="3"/>
  <c r="EU487" i="3"/>
  <c r="EU488" i="3"/>
  <c r="EU489" i="3"/>
  <c r="EU490" i="3"/>
  <c r="EU491" i="3"/>
  <c r="EU492" i="3"/>
  <c r="EU493" i="3"/>
  <c r="EU494" i="3"/>
  <c r="EU495" i="3"/>
  <c r="EU496" i="3"/>
  <c r="EU497" i="3"/>
  <c r="EU498" i="3"/>
  <c r="EU499" i="3"/>
  <c r="EU500" i="3"/>
  <c r="EU501" i="3"/>
  <c r="EU502" i="3"/>
  <c r="EU503" i="3"/>
  <c r="EU504" i="3"/>
  <c r="EU505" i="3"/>
  <c r="EU506" i="3"/>
  <c r="EU507" i="3"/>
  <c r="EU508" i="3"/>
  <c r="EU509" i="3"/>
  <c r="EU510" i="3"/>
  <c r="EU511" i="3"/>
  <c r="EU512" i="3"/>
  <c r="EU513" i="3"/>
  <c r="EU514" i="3"/>
  <c r="EU515" i="3"/>
  <c r="EU516" i="3"/>
  <c r="EU517" i="3"/>
  <c r="EU518" i="3"/>
  <c r="EU519" i="3"/>
  <c r="EU520" i="3"/>
  <c r="EU521" i="3"/>
  <c r="EU522" i="3"/>
  <c r="EU523" i="3"/>
  <c r="EU524" i="3"/>
  <c r="EU525" i="3"/>
  <c r="EU526" i="3"/>
  <c r="EU530" i="3"/>
  <c r="EU531" i="3"/>
  <c r="EU532" i="3"/>
  <c r="EU533" i="3"/>
  <c r="EU534" i="3"/>
  <c r="EU535" i="3"/>
  <c r="EU536" i="3"/>
  <c r="EU537" i="3"/>
  <c r="EU538" i="3"/>
  <c r="EU539" i="3"/>
  <c r="EU540" i="3"/>
  <c r="EU541" i="3"/>
  <c r="ES468" i="3"/>
  <c r="ES469" i="3"/>
  <c r="ES470" i="3"/>
  <c r="ES471" i="3"/>
  <c r="ES472" i="3"/>
  <c r="ES473" i="3"/>
  <c r="ES474" i="3"/>
  <c r="ES475" i="3"/>
  <c r="ES476" i="3"/>
  <c r="ES477" i="3"/>
  <c r="ES478" i="3"/>
  <c r="ES479" i="3"/>
  <c r="ES480" i="3"/>
  <c r="ES481" i="3"/>
  <c r="ES482" i="3"/>
  <c r="ES483" i="3"/>
  <c r="ES484" i="3"/>
  <c r="ES485" i="3"/>
  <c r="ES486" i="3"/>
  <c r="ES487" i="3"/>
  <c r="ES488" i="3"/>
  <c r="ES489" i="3"/>
  <c r="ES490" i="3"/>
  <c r="ES491" i="3"/>
  <c r="ES492" i="3"/>
  <c r="ES493" i="3"/>
  <c r="ES494" i="3"/>
  <c r="ES495" i="3"/>
  <c r="ES496" i="3"/>
  <c r="ES497" i="3"/>
  <c r="ES498" i="3"/>
  <c r="ES499" i="3"/>
  <c r="ES500" i="3"/>
  <c r="ES501" i="3"/>
  <c r="ES502" i="3"/>
  <c r="ES503" i="3"/>
  <c r="ES504" i="3"/>
  <c r="ES505" i="3"/>
  <c r="ES506" i="3"/>
  <c r="ES507" i="3"/>
  <c r="ES508" i="3"/>
  <c r="ES509" i="3"/>
  <c r="ES510" i="3"/>
  <c r="ES511" i="3"/>
  <c r="ES512" i="3"/>
  <c r="ES513" i="3"/>
  <c r="ES514" i="3"/>
  <c r="ES515" i="3"/>
  <c r="ES516" i="3"/>
  <c r="ES517" i="3"/>
  <c r="ES518" i="3"/>
  <c r="ES519" i="3"/>
  <c r="ES520" i="3"/>
  <c r="ES521" i="3"/>
  <c r="ES522" i="3"/>
  <c r="ES523" i="3"/>
  <c r="ES524" i="3"/>
  <c r="ES525" i="3"/>
  <c r="ES526" i="3"/>
  <c r="ES530" i="3"/>
  <c r="ES531" i="3"/>
  <c r="ES532" i="3"/>
  <c r="ES533" i="3"/>
  <c r="ES534" i="3"/>
  <c r="ES535" i="3"/>
  <c r="ES536" i="3"/>
  <c r="ES537" i="3"/>
  <c r="ES538" i="3"/>
  <c r="ES539" i="3"/>
  <c r="ES540" i="3"/>
  <c r="ES541" i="3"/>
  <c r="BU566" i="3"/>
  <c r="BU567" i="3"/>
  <c r="BU568" i="3"/>
  <c r="BU569" i="3"/>
  <c r="BU570" i="3"/>
  <c r="BU571" i="3"/>
  <c r="BU572" i="3"/>
  <c r="BU573" i="3"/>
  <c r="BU574" i="3"/>
  <c r="BU575" i="3"/>
  <c r="BU576" i="3"/>
  <c r="BU577" i="3"/>
  <c r="BU578" i="3"/>
  <c r="BU579" i="3"/>
  <c r="BU580" i="3"/>
  <c r="BU581" i="3"/>
  <c r="BU582" i="3"/>
  <c r="BU583" i="3"/>
  <c r="BU584" i="3"/>
  <c r="BU585" i="3"/>
  <c r="BU586" i="3"/>
  <c r="BU587" i="3"/>
  <c r="BU588" i="3"/>
  <c r="BU589" i="3"/>
  <c r="BU590" i="3"/>
  <c r="BU591" i="3"/>
  <c r="BU592" i="3"/>
  <c r="BU593" i="3"/>
  <c r="BU594" i="3"/>
  <c r="BU595" i="3"/>
  <c r="BU596" i="3"/>
  <c r="BU597" i="3"/>
  <c r="BU598" i="3"/>
  <c r="BU599" i="3"/>
  <c r="BU600" i="3"/>
  <c r="BU601" i="3"/>
  <c r="BU620" i="3"/>
  <c r="BU623" i="3"/>
  <c r="BU624" i="3"/>
  <c r="BU625" i="3"/>
  <c r="BU626" i="3"/>
  <c r="BU627" i="3"/>
  <c r="DI468" i="3"/>
  <c r="DI469" i="3"/>
  <c r="DI470" i="3"/>
  <c r="DI471" i="3"/>
  <c r="DI472" i="3"/>
  <c r="DI473" i="3"/>
  <c r="DI474" i="3"/>
  <c r="DI475" i="3"/>
  <c r="DI476" i="3"/>
  <c r="DI477" i="3"/>
  <c r="DI478" i="3"/>
  <c r="DI479" i="3"/>
  <c r="DI480" i="3"/>
  <c r="DI481" i="3"/>
  <c r="DI482" i="3"/>
  <c r="DI483" i="3"/>
  <c r="DI484" i="3"/>
  <c r="DI485" i="3"/>
  <c r="DI486" i="3"/>
  <c r="DI487" i="3"/>
  <c r="DI488" i="3"/>
  <c r="DI489" i="3"/>
  <c r="DI490" i="3"/>
  <c r="DI491" i="3"/>
  <c r="DI492" i="3"/>
  <c r="DI493" i="3"/>
  <c r="DI494" i="3"/>
  <c r="DI495" i="3"/>
  <c r="DI496" i="3"/>
  <c r="DI497" i="3"/>
  <c r="DI498" i="3"/>
  <c r="DI499" i="3"/>
  <c r="DI500" i="3"/>
  <c r="DI501" i="3"/>
  <c r="DI502" i="3"/>
  <c r="DI503" i="3"/>
  <c r="DI519" i="3"/>
  <c r="DI520" i="3"/>
  <c r="DI521" i="3"/>
  <c r="DI522" i="3"/>
  <c r="DI523" i="3"/>
  <c r="DI524" i="3"/>
  <c r="DI525" i="3"/>
  <c r="DI526" i="3"/>
  <c r="DI530" i="3"/>
  <c r="DI531" i="3"/>
  <c r="DI532" i="3"/>
  <c r="DI533" i="3"/>
  <c r="DI534" i="3"/>
  <c r="DI535" i="3"/>
  <c r="DI536" i="3"/>
  <c r="DI537" i="3"/>
  <c r="DI538" i="3"/>
  <c r="DI539" i="3"/>
  <c r="DI540" i="3"/>
  <c r="DI541" i="3"/>
  <c r="DI566" i="3"/>
  <c r="DI567" i="3"/>
  <c r="DI568" i="3"/>
  <c r="DI569" i="3"/>
  <c r="DI570" i="3"/>
  <c r="DI571" i="3"/>
  <c r="DI572" i="3"/>
  <c r="DI573" i="3"/>
  <c r="DI574" i="3"/>
  <c r="DI575" i="3"/>
  <c r="DI576" i="3"/>
  <c r="DI577" i="3"/>
  <c r="DI578" i="3"/>
  <c r="DI579" i="3"/>
  <c r="DI580" i="3"/>
  <c r="DI581" i="3"/>
  <c r="DI582" i="3"/>
  <c r="DI583" i="3"/>
  <c r="DI584" i="3"/>
  <c r="DI585" i="3"/>
  <c r="DI586" i="3"/>
  <c r="DI587" i="3"/>
  <c r="DI588" i="3"/>
  <c r="DI589" i="3"/>
  <c r="DI590" i="3"/>
  <c r="DI591" i="3"/>
  <c r="DI592" i="3"/>
  <c r="DI593" i="3"/>
  <c r="DI594" i="3"/>
  <c r="DI595" i="3"/>
  <c r="DI596" i="3"/>
  <c r="DI597" i="3"/>
  <c r="DI598" i="3"/>
  <c r="DI599" i="3"/>
  <c r="DI600" i="3"/>
  <c r="DI601" i="3"/>
  <c r="DI620" i="3"/>
  <c r="DI623" i="3"/>
  <c r="DI624" i="3"/>
  <c r="DI625" i="3"/>
  <c r="DI626" i="3"/>
  <c r="DI627" i="3"/>
  <c r="DG468" i="3"/>
  <c r="DG469" i="3"/>
  <c r="DG470" i="3"/>
  <c r="DG471" i="3"/>
  <c r="DG472" i="3"/>
  <c r="DG473" i="3"/>
  <c r="DG474" i="3"/>
  <c r="DG475" i="3"/>
  <c r="DG476" i="3"/>
  <c r="DG477" i="3"/>
  <c r="DG478" i="3"/>
  <c r="DG479" i="3"/>
  <c r="DG480" i="3"/>
  <c r="DG481" i="3"/>
  <c r="DG482" i="3"/>
  <c r="DG483" i="3"/>
  <c r="DG484" i="3"/>
  <c r="DG485" i="3"/>
  <c r="DG486" i="3"/>
  <c r="DG487" i="3"/>
  <c r="DG488" i="3"/>
  <c r="DG489" i="3"/>
  <c r="DG490" i="3"/>
  <c r="DG491" i="3"/>
  <c r="DG492" i="3"/>
  <c r="DG493" i="3"/>
  <c r="DG494" i="3"/>
  <c r="DG495" i="3"/>
  <c r="DG496" i="3"/>
  <c r="DG497" i="3"/>
  <c r="DG498" i="3"/>
  <c r="DG499" i="3"/>
  <c r="DG500" i="3"/>
  <c r="DG501" i="3"/>
  <c r="DG502" i="3"/>
  <c r="DG503" i="3"/>
  <c r="DG519" i="3"/>
  <c r="DG520" i="3"/>
  <c r="DG521" i="3"/>
  <c r="DG522" i="3"/>
  <c r="DG523" i="3"/>
  <c r="DG524" i="3"/>
  <c r="DG525" i="3"/>
  <c r="DG526" i="3"/>
  <c r="DG530" i="3"/>
  <c r="DG531" i="3"/>
  <c r="DG532" i="3"/>
  <c r="DG533" i="3"/>
  <c r="DG534" i="3"/>
  <c r="DG535" i="3"/>
  <c r="DG536" i="3"/>
  <c r="DG537" i="3"/>
  <c r="DG538" i="3"/>
  <c r="DG539" i="3"/>
  <c r="DG540" i="3"/>
  <c r="DG541" i="3"/>
  <c r="DG566" i="3"/>
  <c r="DG567" i="3"/>
  <c r="DG568" i="3"/>
  <c r="DG569" i="3"/>
  <c r="DG570" i="3"/>
  <c r="DG571" i="3"/>
  <c r="DG572" i="3"/>
  <c r="DG573" i="3"/>
  <c r="DG574" i="3"/>
  <c r="DG575" i="3"/>
  <c r="DG576" i="3"/>
  <c r="DG577" i="3"/>
  <c r="DG578" i="3"/>
  <c r="DG579" i="3"/>
  <c r="DG580" i="3"/>
  <c r="DG581" i="3"/>
  <c r="DG582" i="3"/>
  <c r="DG583" i="3"/>
  <c r="DG584" i="3"/>
  <c r="DG585" i="3"/>
  <c r="DG586" i="3"/>
  <c r="DG587" i="3"/>
  <c r="DG588" i="3"/>
  <c r="DG589" i="3"/>
  <c r="DG590" i="3"/>
  <c r="DG591" i="3"/>
  <c r="DG592" i="3"/>
  <c r="DG593" i="3"/>
  <c r="DG594" i="3"/>
  <c r="DG595" i="3"/>
  <c r="DG596" i="3"/>
  <c r="DG597" i="3"/>
  <c r="DG598" i="3"/>
  <c r="DG599" i="3"/>
  <c r="DG600" i="3"/>
  <c r="DG601" i="3"/>
  <c r="DG620" i="3"/>
  <c r="DG623" i="3"/>
  <c r="DG624" i="3"/>
  <c r="DG625" i="3"/>
  <c r="DG626" i="3"/>
  <c r="DG627" i="3"/>
  <c r="DE468" i="3"/>
  <c r="DE469" i="3"/>
  <c r="DE470" i="3"/>
  <c r="DE471" i="3"/>
  <c r="DE472" i="3"/>
  <c r="DE473" i="3"/>
  <c r="DE474" i="3"/>
  <c r="DE475" i="3"/>
  <c r="DE476" i="3"/>
  <c r="DE477" i="3"/>
  <c r="DE478" i="3"/>
  <c r="DE479" i="3"/>
  <c r="DE480" i="3"/>
  <c r="DE481" i="3"/>
  <c r="DE482" i="3"/>
  <c r="DE483" i="3"/>
  <c r="DE484" i="3"/>
  <c r="DE485" i="3"/>
  <c r="DE486" i="3"/>
  <c r="DE487" i="3"/>
  <c r="DE488" i="3"/>
  <c r="DE489" i="3"/>
  <c r="DE490" i="3"/>
  <c r="DE491" i="3"/>
  <c r="DE492" i="3"/>
  <c r="DE493" i="3"/>
  <c r="DE494" i="3"/>
  <c r="DE495" i="3"/>
  <c r="DE496" i="3"/>
  <c r="DE497" i="3"/>
  <c r="DE498" i="3"/>
  <c r="DE499" i="3"/>
  <c r="DE500" i="3"/>
  <c r="DE501" i="3"/>
  <c r="DE502" i="3"/>
  <c r="DE503" i="3"/>
  <c r="DE519" i="3"/>
  <c r="DE520" i="3"/>
  <c r="DE521" i="3"/>
  <c r="DE522" i="3"/>
  <c r="DE523" i="3"/>
  <c r="DE524" i="3"/>
  <c r="DE525" i="3"/>
  <c r="DE526" i="3"/>
  <c r="DE530" i="3"/>
  <c r="DE531" i="3"/>
  <c r="DE532" i="3"/>
  <c r="DE533" i="3"/>
  <c r="DE534" i="3"/>
  <c r="DE535" i="3"/>
  <c r="DE536" i="3"/>
  <c r="DE537" i="3"/>
  <c r="DE538" i="3"/>
  <c r="DE539" i="3"/>
  <c r="DE540" i="3"/>
  <c r="DE541" i="3"/>
  <c r="DE566" i="3"/>
  <c r="DE567" i="3"/>
  <c r="DE568" i="3"/>
  <c r="DE569" i="3"/>
  <c r="DE570" i="3"/>
  <c r="DE571" i="3"/>
  <c r="DE572" i="3"/>
  <c r="DE573" i="3"/>
  <c r="DE574" i="3"/>
  <c r="DE575" i="3"/>
  <c r="DE576" i="3"/>
  <c r="DE577" i="3"/>
  <c r="DE578" i="3"/>
  <c r="DE579" i="3"/>
  <c r="DE580" i="3"/>
  <c r="DE581" i="3"/>
  <c r="DE582" i="3"/>
  <c r="DE583" i="3"/>
  <c r="DE584" i="3"/>
  <c r="DE585" i="3"/>
  <c r="DE586" i="3"/>
  <c r="DE587" i="3"/>
  <c r="DE588" i="3"/>
  <c r="DE589" i="3"/>
  <c r="DE590" i="3"/>
  <c r="DE591" i="3"/>
  <c r="DE592" i="3"/>
  <c r="DE593" i="3"/>
  <c r="DE594" i="3"/>
  <c r="DE595" i="3"/>
  <c r="DE596" i="3"/>
  <c r="DE597" i="3"/>
  <c r="DE598" i="3"/>
  <c r="DE599" i="3"/>
  <c r="DE600" i="3"/>
  <c r="DE601" i="3"/>
  <c r="DE620" i="3"/>
  <c r="DE623" i="3"/>
  <c r="DE624" i="3"/>
  <c r="DE625" i="3"/>
  <c r="DE626" i="3"/>
  <c r="DE627" i="3"/>
  <c r="DC468" i="3"/>
  <c r="DC469" i="3"/>
  <c r="DC470" i="3"/>
  <c r="DC471" i="3"/>
  <c r="DC472" i="3"/>
  <c r="DC473" i="3"/>
  <c r="DC474" i="3"/>
  <c r="DC475" i="3"/>
  <c r="DC476" i="3"/>
  <c r="DC477" i="3"/>
  <c r="DC478" i="3"/>
  <c r="DC479" i="3"/>
  <c r="DC480" i="3"/>
  <c r="DC481" i="3"/>
  <c r="DC482" i="3"/>
  <c r="DC483" i="3"/>
  <c r="DC484" i="3"/>
  <c r="DC485" i="3"/>
  <c r="DC486" i="3"/>
  <c r="DC487" i="3"/>
  <c r="DC488" i="3"/>
  <c r="DC489" i="3"/>
  <c r="DC490" i="3"/>
  <c r="DC491" i="3"/>
  <c r="DC492" i="3"/>
  <c r="DC493" i="3"/>
  <c r="DC494" i="3"/>
  <c r="DC495" i="3"/>
  <c r="DC496" i="3"/>
  <c r="DC497" i="3"/>
  <c r="DC498" i="3"/>
  <c r="DC499" i="3"/>
  <c r="DC500" i="3"/>
  <c r="DC501" i="3"/>
  <c r="DC502" i="3"/>
  <c r="DC503" i="3"/>
  <c r="DC519" i="3"/>
  <c r="DC520" i="3"/>
  <c r="DC521" i="3"/>
  <c r="DC522" i="3"/>
  <c r="DC523" i="3"/>
  <c r="DC524" i="3"/>
  <c r="DC525" i="3"/>
  <c r="DC526" i="3"/>
  <c r="DC530" i="3"/>
  <c r="DC531" i="3"/>
  <c r="DC532" i="3"/>
  <c r="DC533" i="3"/>
  <c r="DC534" i="3"/>
  <c r="DC535" i="3"/>
  <c r="DC536" i="3"/>
  <c r="DC537" i="3"/>
  <c r="DC538" i="3"/>
  <c r="DC539" i="3"/>
  <c r="DC540" i="3"/>
  <c r="DC541" i="3"/>
  <c r="DC566" i="3"/>
  <c r="DC567" i="3"/>
  <c r="DC568" i="3"/>
  <c r="DC569" i="3"/>
  <c r="DC570" i="3"/>
  <c r="DC571" i="3"/>
  <c r="DC572" i="3"/>
  <c r="DC573" i="3"/>
  <c r="DC574" i="3"/>
  <c r="DC575" i="3"/>
  <c r="DC576" i="3"/>
  <c r="DC577" i="3"/>
  <c r="DC578" i="3"/>
  <c r="DC579" i="3"/>
  <c r="DC580" i="3"/>
  <c r="DC581" i="3"/>
  <c r="DC582" i="3"/>
  <c r="DC583" i="3"/>
  <c r="DC584" i="3"/>
  <c r="DC585" i="3"/>
  <c r="DC586" i="3"/>
  <c r="DC587" i="3"/>
  <c r="DC588" i="3"/>
  <c r="DC589" i="3"/>
  <c r="DC590" i="3"/>
  <c r="DC591" i="3"/>
  <c r="DC592" i="3"/>
  <c r="DC593" i="3"/>
  <c r="DC594" i="3"/>
  <c r="DC595" i="3"/>
  <c r="DC596" i="3"/>
  <c r="DC597" i="3"/>
  <c r="DC598" i="3"/>
  <c r="DC599" i="3"/>
  <c r="DC600" i="3"/>
  <c r="DC601" i="3"/>
  <c r="DC620" i="3"/>
  <c r="DC623" i="3"/>
  <c r="DC624" i="3"/>
  <c r="DC625" i="3"/>
  <c r="DC626" i="3"/>
  <c r="DC627" i="3"/>
  <c r="DA468" i="3"/>
  <c r="DA469" i="3"/>
  <c r="DA470" i="3"/>
  <c r="DA471" i="3"/>
  <c r="DA472" i="3"/>
  <c r="DA473" i="3"/>
  <c r="DA474" i="3"/>
  <c r="DA475" i="3"/>
  <c r="DA476" i="3"/>
  <c r="DA477" i="3"/>
  <c r="DA478" i="3"/>
  <c r="DA479" i="3"/>
  <c r="DA480" i="3"/>
  <c r="DA481" i="3"/>
  <c r="DA482" i="3"/>
  <c r="DA483" i="3"/>
  <c r="DA484" i="3"/>
  <c r="DA485" i="3"/>
  <c r="DA486" i="3"/>
  <c r="DA487" i="3"/>
  <c r="DA488" i="3"/>
  <c r="DA489" i="3"/>
  <c r="DA490" i="3"/>
  <c r="DA491" i="3"/>
  <c r="DA492" i="3"/>
  <c r="DA493" i="3"/>
  <c r="DA494" i="3"/>
  <c r="DA495" i="3"/>
  <c r="DA496" i="3"/>
  <c r="DA497" i="3"/>
  <c r="DA498" i="3"/>
  <c r="DA499" i="3"/>
  <c r="DA500" i="3"/>
  <c r="DA501" i="3"/>
  <c r="DA502" i="3"/>
  <c r="DA503" i="3"/>
  <c r="DA519" i="3"/>
  <c r="DA520" i="3"/>
  <c r="DA521" i="3"/>
  <c r="DA522" i="3"/>
  <c r="DA523" i="3"/>
  <c r="DA524" i="3"/>
  <c r="DA525" i="3"/>
  <c r="DA526" i="3"/>
  <c r="DA530" i="3"/>
  <c r="DA531" i="3"/>
  <c r="DA532" i="3"/>
  <c r="DA533" i="3"/>
  <c r="DA534" i="3"/>
  <c r="DA535" i="3"/>
  <c r="DA536" i="3"/>
  <c r="DA537" i="3"/>
  <c r="DA538" i="3"/>
  <c r="DA539" i="3"/>
  <c r="DA540" i="3"/>
  <c r="DA541" i="3"/>
  <c r="DA566" i="3"/>
  <c r="DA567" i="3"/>
  <c r="DA568" i="3"/>
  <c r="DA569" i="3"/>
  <c r="DA570" i="3"/>
  <c r="DA571" i="3"/>
  <c r="DA572" i="3"/>
  <c r="DA573" i="3"/>
  <c r="DA574" i="3"/>
  <c r="DA575" i="3"/>
  <c r="DA576" i="3"/>
  <c r="DA577" i="3"/>
  <c r="DA578" i="3"/>
  <c r="DA579" i="3"/>
  <c r="DA580" i="3"/>
  <c r="DA581" i="3"/>
  <c r="DA582" i="3"/>
  <c r="DA583" i="3"/>
  <c r="DA584" i="3"/>
  <c r="DA585" i="3"/>
  <c r="DA586" i="3"/>
  <c r="DA587" i="3"/>
  <c r="DA588" i="3"/>
  <c r="DA589" i="3"/>
  <c r="DA590" i="3"/>
  <c r="DA591" i="3"/>
  <c r="DA592" i="3"/>
  <c r="DA593" i="3"/>
  <c r="DA594" i="3"/>
  <c r="DA595" i="3"/>
  <c r="DA596" i="3"/>
  <c r="DA597" i="3"/>
  <c r="DA598" i="3"/>
  <c r="DA599" i="3"/>
  <c r="DA600" i="3"/>
  <c r="DA601" i="3"/>
  <c r="DA620" i="3"/>
  <c r="DA623" i="3"/>
  <c r="DA624" i="3"/>
  <c r="DA625" i="3"/>
  <c r="DA626" i="3"/>
  <c r="DA627" i="3"/>
  <c r="CY468" i="3"/>
  <c r="CY469" i="3"/>
  <c r="CY470" i="3"/>
  <c r="CY471" i="3"/>
  <c r="CY472" i="3"/>
  <c r="CY473" i="3"/>
  <c r="CY474" i="3"/>
  <c r="CY475" i="3"/>
  <c r="CY476" i="3"/>
  <c r="CY477" i="3"/>
  <c r="CY478" i="3"/>
  <c r="CY479" i="3"/>
  <c r="CY480" i="3"/>
  <c r="CY481" i="3"/>
  <c r="CY482" i="3"/>
  <c r="CY483" i="3"/>
  <c r="CY484" i="3"/>
  <c r="CY485" i="3"/>
  <c r="CY486" i="3"/>
  <c r="CY487" i="3"/>
  <c r="CY488" i="3"/>
  <c r="CY489" i="3"/>
  <c r="CY490" i="3"/>
  <c r="CY491" i="3"/>
  <c r="CY492" i="3"/>
  <c r="CY493" i="3"/>
  <c r="CY494" i="3"/>
  <c r="CY495" i="3"/>
  <c r="CY496" i="3"/>
  <c r="CY497" i="3"/>
  <c r="CY498" i="3"/>
  <c r="CY499" i="3"/>
  <c r="CY500" i="3"/>
  <c r="CY501" i="3"/>
  <c r="CY502" i="3"/>
  <c r="CY503" i="3"/>
  <c r="CY519" i="3"/>
  <c r="CY520" i="3"/>
  <c r="CY521" i="3"/>
  <c r="CY522" i="3"/>
  <c r="CY523" i="3"/>
  <c r="CY524" i="3"/>
  <c r="CY525" i="3"/>
  <c r="CY526" i="3"/>
  <c r="CY530" i="3"/>
  <c r="CY531" i="3"/>
  <c r="CY532" i="3"/>
  <c r="CY533" i="3"/>
  <c r="CY534" i="3"/>
  <c r="CY535" i="3"/>
  <c r="CY536" i="3"/>
  <c r="CY537" i="3"/>
  <c r="CY538" i="3"/>
  <c r="CY539" i="3"/>
  <c r="CY540" i="3"/>
  <c r="CY541" i="3"/>
  <c r="CY566" i="3"/>
  <c r="CY567" i="3"/>
  <c r="CY568" i="3"/>
  <c r="CY569" i="3"/>
  <c r="CY570" i="3"/>
  <c r="CY571" i="3"/>
  <c r="CY572" i="3"/>
  <c r="CY573" i="3"/>
  <c r="CY574" i="3"/>
  <c r="CY575" i="3"/>
  <c r="CY576" i="3"/>
  <c r="CY577" i="3"/>
  <c r="CY578" i="3"/>
  <c r="CY579" i="3"/>
  <c r="CY580" i="3"/>
  <c r="CY581" i="3"/>
  <c r="CY582" i="3"/>
  <c r="CY583" i="3"/>
  <c r="CY584" i="3"/>
  <c r="CY585" i="3"/>
  <c r="CY586" i="3"/>
  <c r="CY587" i="3"/>
  <c r="CY588" i="3"/>
  <c r="CY589" i="3"/>
  <c r="CY590" i="3"/>
  <c r="CY591" i="3"/>
  <c r="CY592" i="3"/>
  <c r="CY593" i="3"/>
  <c r="CY594" i="3"/>
  <c r="CY595" i="3"/>
  <c r="CY596" i="3"/>
  <c r="CY597" i="3"/>
  <c r="CY598" i="3"/>
  <c r="CY599" i="3"/>
  <c r="CY600" i="3"/>
  <c r="CY601" i="3"/>
  <c r="CY620" i="3"/>
  <c r="CY623" i="3"/>
  <c r="CY624" i="3"/>
  <c r="CY625" i="3"/>
  <c r="CY626" i="3"/>
  <c r="CY627" i="3"/>
  <c r="CW468" i="3"/>
  <c r="CW469" i="3"/>
  <c r="CW470" i="3"/>
  <c r="CW471" i="3"/>
  <c r="CW472" i="3"/>
  <c r="CW473" i="3"/>
  <c r="CW474" i="3"/>
  <c r="CW475" i="3"/>
  <c r="CW476" i="3"/>
  <c r="CW477" i="3"/>
  <c r="CW478" i="3"/>
  <c r="CW479" i="3"/>
  <c r="CW480" i="3"/>
  <c r="CW481" i="3"/>
  <c r="CW482" i="3"/>
  <c r="CW483" i="3"/>
  <c r="CW484" i="3"/>
  <c r="CW485" i="3"/>
  <c r="CW486" i="3"/>
  <c r="CW487" i="3"/>
  <c r="CW488" i="3"/>
  <c r="CW489" i="3"/>
  <c r="CW490" i="3"/>
  <c r="CW491" i="3"/>
  <c r="CW492" i="3"/>
  <c r="CW493" i="3"/>
  <c r="CW494" i="3"/>
  <c r="CW495" i="3"/>
  <c r="CW496" i="3"/>
  <c r="CW497" i="3"/>
  <c r="CW498" i="3"/>
  <c r="CW499" i="3"/>
  <c r="CW500" i="3"/>
  <c r="CW501" i="3"/>
  <c r="CW502" i="3"/>
  <c r="CW503" i="3"/>
  <c r="CW519" i="3"/>
  <c r="CW520" i="3"/>
  <c r="CW521" i="3"/>
  <c r="CW522" i="3"/>
  <c r="CW523" i="3"/>
  <c r="CW524" i="3"/>
  <c r="CW525" i="3"/>
  <c r="CW526" i="3"/>
  <c r="CW530" i="3"/>
  <c r="CW531" i="3"/>
  <c r="CW532" i="3"/>
  <c r="CW533" i="3"/>
  <c r="CW534" i="3"/>
  <c r="CW535" i="3"/>
  <c r="CW536" i="3"/>
  <c r="CW537" i="3"/>
  <c r="CW538" i="3"/>
  <c r="CW539" i="3"/>
  <c r="CW540" i="3"/>
  <c r="CW541" i="3"/>
  <c r="CW566" i="3"/>
  <c r="CW567" i="3"/>
  <c r="CW568" i="3"/>
  <c r="CW569" i="3"/>
  <c r="CW570" i="3"/>
  <c r="CW571" i="3"/>
  <c r="CW572" i="3"/>
  <c r="CW573" i="3"/>
  <c r="CW574" i="3"/>
  <c r="CW575" i="3"/>
  <c r="CW576" i="3"/>
  <c r="CW577" i="3"/>
  <c r="CW578" i="3"/>
  <c r="CW579" i="3"/>
  <c r="CW580" i="3"/>
  <c r="CW581" i="3"/>
  <c r="CW582" i="3"/>
  <c r="CW583" i="3"/>
  <c r="CW584" i="3"/>
  <c r="CW585" i="3"/>
  <c r="CW586" i="3"/>
  <c r="CW587" i="3"/>
  <c r="CW588" i="3"/>
  <c r="CW589" i="3"/>
  <c r="CW590" i="3"/>
  <c r="CW591" i="3"/>
  <c r="CW592" i="3"/>
  <c r="CW593" i="3"/>
  <c r="CW594" i="3"/>
  <c r="CW595" i="3"/>
  <c r="CW596" i="3"/>
  <c r="CW597" i="3"/>
  <c r="CW598" i="3"/>
  <c r="CW599" i="3"/>
  <c r="CW600" i="3"/>
  <c r="CW601" i="3"/>
  <c r="CW620" i="3"/>
  <c r="CW623" i="3"/>
  <c r="CW624" i="3"/>
  <c r="CW625" i="3"/>
  <c r="CW626" i="3"/>
  <c r="CW627" i="3"/>
  <c r="CU468" i="3"/>
  <c r="CU469" i="3"/>
  <c r="CU470" i="3"/>
  <c r="CU471" i="3"/>
  <c r="CU472" i="3"/>
  <c r="CU473" i="3"/>
  <c r="CU474" i="3"/>
  <c r="CU475" i="3"/>
  <c r="CU476" i="3"/>
  <c r="CU477" i="3"/>
  <c r="CU478" i="3"/>
  <c r="CU479" i="3"/>
  <c r="CU480" i="3"/>
  <c r="CU481" i="3"/>
  <c r="CU482" i="3"/>
  <c r="CU483" i="3"/>
  <c r="CU484" i="3"/>
  <c r="CU485" i="3"/>
  <c r="CU486" i="3"/>
  <c r="CU487" i="3"/>
  <c r="CU488" i="3"/>
  <c r="CU489" i="3"/>
  <c r="CU490" i="3"/>
  <c r="CU491" i="3"/>
  <c r="CU492" i="3"/>
  <c r="CU493" i="3"/>
  <c r="CU494" i="3"/>
  <c r="CU495" i="3"/>
  <c r="CU496" i="3"/>
  <c r="CU497" i="3"/>
  <c r="CU498" i="3"/>
  <c r="CU499" i="3"/>
  <c r="CU500" i="3"/>
  <c r="CU501" i="3"/>
  <c r="CU502" i="3"/>
  <c r="CU503" i="3"/>
  <c r="CU519" i="3"/>
  <c r="CU520" i="3"/>
  <c r="CU521" i="3"/>
  <c r="CU522" i="3"/>
  <c r="CU523" i="3"/>
  <c r="CU524" i="3"/>
  <c r="CU525" i="3"/>
  <c r="CU526" i="3"/>
  <c r="CU530" i="3"/>
  <c r="CU531" i="3"/>
  <c r="CU532" i="3"/>
  <c r="CU533" i="3"/>
  <c r="CU534" i="3"/>
  <c r="CU535" i="3"/>
  <c r="CU536" i="3"/>
  <c r="CU537" i="3"/>
  <c r="CU538" i="3"/>
  <c r="CU539" i="3"/>
  <c r="CU540" i="3"/>
  <c r="CU541" i="3"/>
  <c r="CU566" i="3"/>
  <c r="CU567" i="3"/>
  <c r="CU568" i="3"/>
  <c r="CU569" i="3"/>
  <c r="CU570" i="3"/>
  <c r="CU571" i="3"/>
  <c r="CU572" i="3"/>
  <c r="CU573" i="3"/>
  <c r="CU574" i="3"/>
  <c r="CU575" i="3"/>
  <c r="CU576" i="3"/>
  <c r="CU577" i="3"/>
  <c r="CU578" i="3"/>
  <c r="CU579" i="3"/>
  <c r="CU580" i="3"/>
  <c r="CU581" i="3"/>
  <c r="CU582" i="3"/>
  <c r="CU583" i="3"/>
  <c r="CU584" i="3"/>
  <c r="CU585" i="3"/>
  <c r="CU586" i="3"/>
  <c r="CU587" i="3"/>
  <c r="CU588" i="3"/>
  <c r="CU589" i="3"/>
  <c r="CU590" i="3"/>
  <c r="CU591" i="3"/>
  <c r="CU592" i="3"/>
  <c r="CU593" i="3"/>
  <c r="CU594" i="3"/>
  <c r="CU595" i="3"/>
  <c r="CU596" i="3"/>
  <c r="CU597" i="3"/>
  <c r="CU598" i="3"/>
  <c r="CU599" i="3"/>
  <c r="CU600" i="3"/>
  <c r="CU601" i="3"/>
  <c r="CU620" i="3"/>
  <c r="CU623" i="3"/>
  <c r="CU624" i="3"/>
  <c r="CU625" i="3"/>
  <c r="CU626" i="3"/>
  <c r="CU627" i="3"/>
  <c r="CS468" i="3"/>
  <c r="CS469" i="3"/>
  <c r="CS470" i="3"/>
  <c r="CS471" i="3"/>
  <c r="CS472" i="3"/>
  <c r="CS473" i="3"/>
  <c r="CS474" i="3"/>
  <c r="CS475" i="3"/>
  <c r="CS476" i="3"/>
  <c r="CS477" i="3"/>
  <c r="CS478" i="3"/>
  <c r="CS479" i="3"/>
  <c r="CS480" i="3"/>
  <c r="CS481" i="3"/>
  <c r="CS482" i="3"/>
  <c r="CS483" i="3"/>
  <c r="CS484" i="3"/>
  <c r="CS485" i="3"/>
  <c r="CS486" i="3"/>
  <c r="CS487" i="3"/>
  <c r="CS488" i="3"/>
  <c r="CS489" i="3"/>
  <c r="CS490" i="3"/>
  <c r="CS491" i="3"/>
  <c r="CS492" i="3"/>
  <c r="CS493" i="3"/>
  <c r="CS494" i="3"/>
  <c r="CS495" i="3"/>
  <c r="CS496" i="3"/>
  <c r="CS497" i="3"/>
  <c r="CS498" i="3"/>
  <c r="CS499" i="3"/>
  <c r="CS500" i="3"/>
  <c r="CS501" i="3"/>
  <c r="CS502" i="3"/>
  <c r="CS503" i="3"/>
  <c r="CS519" i="3"/>
  <c r="CS520" i="3"/>
  <c r="CS521" i="3"/>
  <c r="CS522" i="3"/>
  <c r="CS523" i="3"/>
  <c r="CS524" i="3"/>
  <c r="CS525" i="3"/>
  <c r="CS526" i="3"/>
  <c r="CS530" i="3"/>
  <c r="CS531" i="3"/>
  <c r="CS532" i="3"/>
  <c r="CS533" i="3"/>
  <c r="CS534" i="3"/>
  <c r="CS535" i="3"/>
  <c r="CS536" i="3"/>
  <c r="CS537" i="3"/>
  <c r="CS538" i="3"/>
  <c r="CS539" i="3"/>
  <c r="CS540" i="3"/>
  <c r="CS541" i="3"/>
  <c r="CS566" i="3"/>
  <c r="CS567" i="3"/>
  <c r="CS568" i="3"/>
  <c r="CS569" i="3"/>
  <c r="CS570" i="3"/>
  <c r="CS571" i="3"/>
  <c r="CS572" i="3"/>
  <c r="CS573" i="3"/>
  <c r="CS574" i="3"/>
  <c r="CS575" i="3"/>
  <c r="CS576" i="3"/>
  <c r="CS577" i="3"/>
  <c r="CS578" i="3"/>
  <c r="CS579" i="3"/>
  <c r="CS580" i="3"/>
  <c r="CS581" i="3"/>
  <c r="CS582" i="3"/>
  <c r="CS583" i="3"/>
  <c r="CS584" i="3"/>
  <c r="CS585" i="3"/>
  <c r="CS586" i="3"/>
  <c r="CS587" i="3"/>
  <c r="CS588" i="3"/>
  <c r="CS589" i="3"/>
  <c r="CS590" i="3"/>
  <c r="CS591" i="3"/>
  <c r="CS592" i="3"/>
  <c r="CS593" i="3"/>
  <c r="CS594" i="3"/>
  <c r="CS595" i="3"/>
  <c r="CS596" i="3"/>
  <c r="CS597" i="3"/>
  <c r="CS598" i="3"/>
  <c r="CS599" i="3"/>
  <c r="CS600" i="3"/>
  <c r="CS601" i="3"/>
  <c r="CS620" i="3"/>
  <c r="CS623" i="3"/>
  <c r="CS624" i="3"/>
  <c r="CS625" i="3"/>
  <c r="CS626" i="3"/>
  <c r="CS627" i="3"/>
  <c r="CQ468" i="3"/>
  <c r="CQ469" i="3"/>
  <c r="CQ470" i="3"/>
  <c r="CQ471" i="3"/>
  <c r="CQ472" i="3"/>
  <c r="CQ473" i="3"/>
  <c r="CQ474" i="3"/>
  <c r="CQ475" i="3"/>
  <c r="CQ476" i="3"/>
  <c r="CQ477" i="3"/>
  <c r="CQ478" i="3"/>
  <c r="CQ479" i="3"/>
  <c r="CQ480" i="3"/>
  <c r="CQ481" i="3"/>
  <c r="CQ482" i="3"/>
  <c r="CQ483" i="3"/>
  <c r="CQ484" i="3"/>
  <c r="CQ485" i="3"/>
  <c r="CQ486" i="3"/>
  <c r="CQ487" i="3"/>
  <c r="CQ488" i="3"/>
  <c r="CQ489" i="3"/>
  <c r="CQ490" i="3"/>
  <c r="CQ491" i="3"/>
  <c r="CQ492" i="3"/>
  <c r="CQ493" i="3"/>
  <c r="CQ494" i="3"/>
  <c r="CQ495" i="3"/>
  <c r="CQ496" i="3"/>
  <c r="CQ497" i="3"/>
  <c r="CQ498" i="3"/>
  <c r="CQ499" i="3"/>
  <c r="CQ500" i="3"/>
  <c r="CQ501" i="3"/>
  <c r="CQ502" i="3"/>
  <c r="CQ503" i="3"/>
  <c r="CQ519" i="3"/>
  <c r="CQ520" i="3"/>
  <c r="CQ521" i="3"/>
  <c r="CQ522" i="3"/>
  <c r="CQ523" i="3"/>
  <c r="CQ524" i="3"/>
  <c r="CQ525" i="3"/>
  <c r="CQ526" i="3"/>
  <c r="CQ530" i="3"/>
  <c r="CQ531" i="3"/>
  <c r="CQ532" i="3"/>
  <c r="CQ533" i="3"/>
  <c r="CQ534" i="3"/>
  <c r="CQ535" i="3"/>
  <c r="CQ536" i="3"/>
  <c r="CQ537" i="3"/>
  <c r="CQ538" i="3"/>
  <c r="CQ539" i="3"/>
  <c r="CQ540" i="3"/>
  <c r="CQ541" i="3"/>
  <c r="CQ566" i="3"/>
  <c r="CQ567" i="3"/>
  <c r="CQ568" i="3"/>
  <c r="CQ569" i="3"/>
  <c r="CQ570" i="3"/>
  <c r="CQ571" i="3"/>
  <c r="CQ572" i="3"/>
  <c r="CQ573" i="3"/>
  <c r="CQ574" i="3"/>
  <c r="CQ575" i="3"/>
  <c r="CQ576" i="3"/>
  <c r="CQ577" i="3"/>
  <c r="CQ578" i="3"/>
  <c r="CQ579" i="3"/>
  <c r="CQ580" i="3"/>
  <c r="CQ581" i="3"/>
  <c r="CQ582" i="3"/>
  <c r="CQ583" i="3"/>
  <c r="CQ584" i="3"/>
  <c r="CQ585" i="3"/>
  <c r="CQ586" i="3"/>
  <c r="CQ587" i="3"/>
  <c r="CQ588" i="3"/>
  <c r="CQ589" i="3"/>
  <c r="CQ590" i="3"/>
  <c r="CQ591" i="3"/>
  <c r="CQ592" i="3"/>
  <c r="CQ593" i="3"/>
  <c r="CQ594" i="3"/>
  <c r="CQ595" i="3"/>
  <c r="CQ596" i="3"/>
  <c r="CQ597" i="3"/>
  <c r="CQ598" i="3"/>
  <c r="CQ599" i="3"/>
  <c r="CQ600" i="3"/>
  <c r="CQ601" i="3"/>
  <c r="CQ620" i="3"/>
  <c r="CQ623" i="3"/>
  <c r="CQ624" i="3"/>
  <c r="CQ625" i="3"/>
  <c r="CQ626" i="3"/>
  <c r="CQ627" i="3"/>
  <c r="CO468" i="3"/>
  <c r="CO469" i="3"/>
  <c r="CO470" i="3"/>
  <c r="CO471" i="3"/>
  <c r="CO472" i="3"/>
  <c r="CO473" i="3"/>
  <c r="CO474" i="3"/>
  <c r="CO475" i="3"/>
  <c r="CO476" i="3"/>
  <c r="CO477" i="3"/>
  <c r="CO478" i="3"/>
  <c r="CO479" i="3"/>
  <c r="CO480" i="3"/>
  <c r="CO481" i="3"/>
  <c r="CO482" i="3"/>
  <c r="CO483" i="3"/>
  <c r="CO484" i="3"/>
  <c r="CO485" i="3"/>
  <c r="CO486" i="3"/>
  <c r="CO487" i="3"/>
  <c r="CO488" i="3"/>
  <c r="CO489" i="3"/>
  <c r="CO490" i="3"/>
  <c r="CO491" i="3"/>
  <c r="CO492" i="3"/>
  <c r="CO493" i="3"/>
  <c r="CO494" i="3"/>
  <c r="CO495" i="3"/>
  <c r="CO496" i="3"/>
  <c r="CO497" i="3"/>
  <c r="CO498" i="3"/>
  <c r="CO499" i="3"/>
  <c r="CO500" i="3"/>
  <c r="CO501" i="3"/>
  <c r="CO502" i="3"/>
  <c r="CO503" i="3"/>
  <c r="CO519" i="3"/>
  <c r="CO520" i="3"/>
  <c r="CO521" i="3"/>
  <c r="CO522" i="3"/>
  <c r="CO523" i="3"/>
  <c r="CO524" i="3"/>
  <c r="CO525" i="3"/>
  <c r="CO526" i="3"/>
  <c r="CO530" i="3"/>
  <c r="CO531" i="3"/>
  <c r="CO532" i="3"/>
  <c r="CO533" i="3"/>
  <c r="CO534" i="3"/>
  <c r="CO535" i="3"/>
  <c r="CO536" i="3"/>
  <c r="CO537" i="3"/>
  <c r="CO538" i="3"/>
  <c r="CO539" i="3"/>
  <c r="CO540" i="3"/>
  <c r="CO541" i="3"/>
  <c r="CO566" i="3"/>
  <c r="CO567" i="3"/>
  <c r="CO568" i="3"/>
  <c r="CO569" i="3"/>
  <c r="CO570" i="3"/>
  <c r="CO571" i="3"/>
  <c r="CO572" i="3"/>
  <c r="CO573" i="3"/>
  <c r="CO574" i="3"/>
  <c r="CO575" i="3"/>
  <c r="CO576" i="3"/>
  <c r="CO577" i="3"/>
  <c r="CO578" i="3"/>
  <c r="CO579" i="3"/>
  <c r="CO580" i="3"/>
  <c r="CO581" i="3"/>
  <c r="CO582" i="3"/>
  <c r="CO583" i="3"/>
  <c r="CO584" i="3"/>
  <c r="CO585" i="3"/>
  <c r="CO586" i="3"/>
  <c r="CO587" i="3"/>
  <c r="CO588" i="3"/>
  <c r="CO589" i="3"/>
  <c r="CO590" i="3"/>
  <c r="CO591" i="3"/>
  <c r="CO592" i="3"/>
  <c r="CO593" i="3"/>
  <c r="CO594" i="3"/>
  <c r="CO595" i="3"/>
  <c r="CO596" i="3"/>
  <c r="CO597" i="3"/>
  <c r="CO598" i="3"/>
  <c r="CO599" i="3"/>
  <c r="CO600" i="3"/>
  <c r="CO601" i="3"/>
  <c r="CO620" i="3"/>
  <c r="CO623" i="3"/>
  <c r="CO624" i="3"/>
  <c r="CO625" i="3"/>
  <c r="CO626" i="3"/>
  <c r="CO627" i="3"/>
  <c r="CM468" i="3"/>
  <c r="CM469" i="3"/>
  <c r="CM470" i="3"/>
  <c r="CM471" i="3"/>
  <c r="CM472" i="3"/>
  <c r="CM473" i="3"/>
  <c r="CM474" i="3"/>
  <c r="CM475" i="3"/>
  <c r="CM476" i="3"/>
  <c r="CM477" i="3"/>
  <c r="CM478" i="3"/>
  <c r="CM479" i="3"/>
  <c r="CM480" i="3"/>
  <c r="CM481" i="3"/>
  <c r="CM482" i="3"/>
  <c r="CM483" i="3"/>
  <c r="CM484" i="3"/>
  <c r="CM485" i="3"/>
  <c r="CM486" i="3"/>
  <c r="CM487" i="3"/>
  <c r="CM488" i="3"/>
  <c r="CM489" i="3"/>
  <c r="CM490" i="3"/>
  <c r="CM491" i="3"/>
  <c r="CM492" i="3"/>
  <c r="CM493" i="3"/>
  <c r="CM494" i="3"/>
  <c r="CM495" i="3"/>
  <c r="CM496" i="3"/>
  <c r="CM497" i="3"/>
  <c r="CM498" i="3"/>
  <c r="CM499" i="3"/>
  <c r="CM500" i="3"/>
  <c r="CM501" i="3"/>
  <c r="CM502" i="3"/>
  <c r="CM503" i="3"/>
  <c r="CM519" i="3"/>
  <c r="CM520" i="3"/>
  <c r="CM521" i="3"/>
  <c r="CM522" i="3"/>
  <c r="CM523" i="3"/>
  <c r="CM524" i="3"/>
  <c r="CM525" i="3"/>
  <c r="CM526" i="3"/>
  <c r="CM530" i="3"/>
  <c r="CM531" i="3"/>
  <c r="CM532" i="3"/>
  <c r="CM533" i="3"/>
  <c r="CM534" i="3"/>
  <c r="CM535" i="3"/>
  <c r="CM536" i="3"/>
  <c r="CM537" i="3"/>
  <c r="CM538" i="3"/>
  <c r="CM539" i="3"/>
  <c r="CM540" i="3"/>
  <c r="CM541" i="3"/>
  <c r="CM566" i="3"/>
  <c r="CM567" i="3"/>
  <c r="CM568" i="3"/>
  <c r="CM569" i="3"/>
  <c r="CM570" i="3"/>
  <c r="CM571" i="3"/>
  <c r="CM572" i="3"/>
  <c r="CM573" i="3"/>
  <c r="CM574" i="3"/>
  <c r="CM575" i="3"/>
  <c r="CM576" i="3"/>
  <c r="CM577" i="3"/>
  <c r="CM578" i="3"/>
  <c r="CM579" i="3"/>
  <c r="CM580" i="3"/>
  <c r="CM581" i="3"/>
  <c r="CM582" i="3"/>
  <c r="CM583" i="3"/>
  <c r="CM584" i="3"/>
  <c r="CM585" i="3"/>
  <c r="CM586" i="3"/>
  <c r="CM587" i="3"/>
  <c r="CM588" i="3"/>
  <c r="CM589" i="3"/>
  <c r="CM590" i="3"/>
  <c r="CM591" i="3"/>
  <c r="CM592" i="3"/>
  <c r="CM593" i="3"/>
  <c r="CM594" i="3"/>
  <c r="CM595" i="3"/>
  <c r="CM596" i="3"/>
  <c r="CM597" i="3"/>
  <c r="CM598" i="3"/>
  <c r="CM599" i="3"/>
  <c r="CM600" i="3"/>
  <c r="CM601" i="3"/>
  <c r="CM620" i="3"/>
  <c r="CM623" i="3"/>
  <c r="CM624" i="3"/>
  <c r="CM625" i="3"/>
  <c r="CM626" i="3"/>
  <c r="CM627" i="3"/>
  <c r="CK468" i="3"/>
  <c r="CK469" i="3"/>
  <c r="CK470" i="3"/>
  <c r="CK471" i="3"/>
  <c r="CK472" i="3"/>
  <c r="CK473" i="3"/>
  <c r="CK474" i="3"/>
  <c r="CK475" i="3"/>
  <c r="CK476" i="3"/>
  <c r="CK477" i="3"/>
  <c r="CK478" i="3"/>
  <c r="CK479" i="3"/>
  <c r="CK480" i="3"/>
  <c r="CK481" i="3"/>
  <c r="CK482" i="3"/>
  <c r="CK483" i="3"/>
  <c r="CK484" i="3"/>
  <c r="CK485" i="3"/>
  <c r="CK486" i="3"/>
  <c r="CK487" i="3"/>
  <c r="CK488" i="3"/>
  <c r="CK489" i="3"/>
  <c r="CK490" i="3"/>
  <c r="CK491" i="3"/>
  <c r="CK492" i="3"/>
  <c r="CK493" i="3"/>
  <c r="CK494" i="3"/>
  <c r="CK495" i="3"/>
  <c r="CK496" i="3"/>
  <c r="CK497" i="3"/>
  <c r="CK498" i="3"/>
  <c r="CK499" i="3"/>
  <c r="CK500" i="3"/>
  <c r="CK501" i="3"/>
  <c r="CK502" i="3"/>
  <c r="CK503" i="3"/>
  <c r="CK519" i="3"/>
  <c r="CK520" i="3"/>
  <c r="CK521" i="3"/>
  <c r="CK522" i="3"/>
  <c r="CK523" i="3"/>
  <c r="CK524" i="3"/>
  <c r="CK525" i="3"/>
  <c r="CK526" i="3"/>
  <c r="CK530" i="3"/>
  <c r="CK531" i="3"/>
  <c r="CK532" i="3"/>
  <c r="CK533" i="3"/>
  <c r="CK534" i="3"/>
  <c r="CK535" i="3"/>
  <c r="CK536" i="3"/>
  <c r="CK537" i="3"/>
  <c r="CK538" i="3"/>
  <c r="CK539" i="3"/>
  <c r="CK540" i="3"/>
  <c r="CK541" i="3"/>
  <c r="CK566" i="3"/>
  <c r="CK567" i="3"/>
  <c r="CK568" i="3"/>
  <c r="CK569" i="3"/>
  <c r="CK570" i="3"/>
  <c r="CK571" i="3"/>
  <c r="CK572" i="3"/>
  <c r="CK573" i="3"/>
  <c r="CK574" i="3"/>
  <c r="CK575" i="3"/>
  <c r="CK576" i="3"/>
  <c r="CK577" i="3"/>
  <c r="CK578" i="3"/>
  <c r="CK579" i="3"/>
  <c r="CK580" i="3"/>
  <c r="CK581" i="3"/>
  <c r="CK582" i="3"/>
  <c r="CK583" i="3"/>
  <c r="CK584" i="3"/>
  <c r="CK585" i="3"/>
  <c r="CK586" i="3"/>
  <c r="CK587" i="3"/>
  <c r="CK588" i="3"/>
  <c r="CK589" i="3"/>
  <c r="CK590" i="3"/>
  <c r="CK591" i="3"/>
  <c r="CK592" i="3"/>
  <c r="CK593" i="3"/>
  <c r="CK594" i="3"/>
  <c r="CK595" i="3"/>
  <c r="CK596" i="3"/>
  <c r="CK597" i="3"/>
  <c r="CK598" i="3"/>
  <c r="CK599" i="3"/>
  <c r="CK600" i="3"/>
  <c r="CK601" i="3"/>
  <c r="CK620" i="3"/>
  <c r="CK623" i="3"/>
  <c r="CK624" i="3"/>
  <c r="CK625" i="3"/>
  <c r="CK626" i="3"/>
  <c r="CK627" i="3"/>
  <c r="CI468" i="3"/>
  <c r="CI469" i="3"/>
  <c r="CI470" i="3"/>
  <c r="CI471" i="3"/>
  <c r="CI472" i="3"/>
  <c r="CI473" i="3"/>
  <c r="CI474" i="3"/>
  <c r="CI475" i="3"/>
  <c r="CI476" i="3"/>
  <c r="CI477" i="3"/>
  <c r="CI478" i="3"/>
  <c r="CI479" i="3"/>
  <c r="CI480" i="3"/>
  <c r="CI481" i="3"/>
  <c r="CI482" i="3"/>
  <c r="CI483" i="3"/>
  <c r="CI484" i="3"/>
  <c r="CI485" i="3"/>
  <c r="CI486" i="3"/>
  <c r="CI487" i="3"/>
  <c r="CI488" i="3"/>
  <c r="CI489" i="3"/>
  <c r="CI490" i="3"/>
  <c r="CI491" i="3"/>
  <c r="CI492" i="3"/>
  <c r="CI493" i="3"/>
  <c r="CI494" i="3"/>
  <c r="CI495" i="3"/>
  <c r="CI496" i="3"/>
  <c r="CI497" i="3"/>
  <c r="CI498" i="3"/>
  <c r="CI499" i="3"/>
  <c r="CI500" i="3"/>
  <c r="CI501" i="3"/>
  <c r="CI502" i="3"/>
  <c r="CI503" i="3"/>
  <c r="CI519" i="3"/>
  <c r="CI520" i="3"/>
  <c r="CI521" i="3"/>
  <c r="CI522" i="3"/>
  <c r="CI523" i="3"/>
  <c r="CI524" i="3"/>
  <c r="CI525" i="3"/>
  <c r="CI526" i="3"/>
  <c r="CI530" i="3"/>
  <c r="CI531" i="3"/>
  <c r="CI532" i="3"/>
  <c r="CI533" i="3"/>
  <c r="CI534" i="3"/>
  <c r="CI535" i="3"/>
  <c r="CI536" i="3"/>
  <c r="CI537" i="3"/>
  <c r="CI538" i="3"/>
  <c r="CI539" i="3"/>
  <c r="CI540" i="3"/>
  <c r="CI541" i="3"/>
  <c r="CI566" i="3"/>
  <c r="CI567" i="3"/>
  <c r="CI568" i="3"/>
  <c r="CI569" i="3"/>
  <c r="CI570" i="3"/>
  <c r="CI571" i="3"/>
  <c r="CI572" i="3"/>
  <c r="CI573" i="3"/>
  <c r="CI574" i="3"/>
  <c r="CI575" i="3"/>
  <c r="CI576" i="3"/>
  <c r="CI577" i="3"/>
  <c r="CI578" i="3"/>
  <c r="CI579" i="3"/>
  <c r="CI580" i="3"/>
  <c r="CI581" i="3"/>
  <c r="CI582" i="3"/>
  <c r="CI583" i="3"/>
  <c r="CI584" i="3"/>
  <c r="CI585" i="3"/>
  <c r="CI586" i="3"/>
  <c r="CI587" i="3"/>
  <c r="CI588" i="3"/>
  <c r="CI589" i="3"/>
  <c r="CI590" i="3"/>
  <c r="CI591" i="3"/>
  <c r="CI592" i="3"/>
  <c r="CI593" i="3"/>
  <c r="CI594" i="3"/>
  <c r="CI595" i="3"/>
  <c r="CI596" i="3"/>
  <c r="CI597" i="3"/>
  <c r="CI598" i="3"/>
  <c r="CI599" i="3"/>
  <c r="CI600" i="3"/>
  <c r="CI601" i="3"/>
  <c r="CI620" i="3"/>
  <c r="CI623" i="3"/>
  <c r="CI624" i="3"/>
  <c r="CI625" i="3"/>
  <c r="CI626" i="3"/>
  <c r="CI627" i="3"/>
  <c r="CG468" i="3"/>
  <c r="CG469" i="3"/>
  <c r="CG470" i="3"/>
  <c r="CG471" i="3"/>
  <c r="CG472" i="3"/>
  <c r="CG473" i="3"/>
  <c r="CG474" i="3"/>
  <c r="CG475" i="3"/>
  <c r="CG476" i="3"/>
  <c r="CG477" i="3"/>
  <c r="CG478" i="3"/>
  <c r="CG479" i="3"/>
  <c r="CG480" i="3"/>
  <c r="CG481" i="3"/>
  <c r="CG482" i="3"/>
  <c r="CG483" i="3"/>
  <c r="CG484" i="3"/>
  <c r="CG485" i="3"/>
  <c r="CG486" i="3"/>
  <c r="CG487" i="3"/>
  <c r="CG488" i="3"/>
  <c r="CG489" i="3"/>
  <c r="CG490" i="3"/>
  <c r="CG491" i="3"/>
  <c r="CG492" i="3"/>
  <c r="CG493" i="3"/>
  <c r="CG494" i="3"/>
  <c r="CG495" i="3"/>
  <c r="CG496" i="3"/>
  <c r="CG497" i="3"/>
  <c r="CG498" i="3"/>
  <c r="CG499" i="3"/>
  <c r="CG500" i="3"/>
  <c r="CG501" i="3"/>
  <c r="CG502" i="3"/>
  <c r="CG503" i="3"/>
  <c r="CG519" i="3"/>
  <c r="CG520" i="3"/>
  <c r="CG521" i="3"/>
  <c r="CG522" i="3"/>
  <c r="CG523" i="3"/>
  <c r="CG524" i="3"/>
  <c r="CG525" i="3"/>
  <c r="CG526" i="3"/>
  <c r="CG530" i="3"/>
  <c r="CG531" i="3"/>
  <c r="CG532" i="3"/>
  <c r="CG533" i="3"/>
  <c r="CG534" i="3"/>
  <c r="CG535" i="3"/>
  <c r="CG536" i="3"/>
  <c r="CG537" i="3"/>
  <c r="CG538" i="3"/>
  <c r="CG539" i="3"/>
  <c r="CG540" i="3"/>
  <c r="CG541" i="3"/>
  <c r="CG566" i="3"/>
  <c r="CG567" i="3"/>
  <c r="CG568" i="3"/>
  <c r="CG569" i="3"/>
  <c r="CG570" i="3"/>
  <c r="CG571" i="3"/>
  <c r="CG572" i="3"/>
  <c r="CG573" i="3"/>
  <c r="CG574" i="3"/>
  <c r="CG575" i="3"/>
  <c r="CG576" i="3"/>
  <c r="CG577" i="3"/>
  <c r="CG578" i="3"/>
  <c r="CG579" i="3"/>
  <c r="CG580" i="3"/>
  <c r="CG581" i="3"/>
  <c r="CG582" i="3"/>
  <c r="CG583" i="3"/>
  <c r="CG584" i="3"/>
  <c r="CG585" i="3"/>
  <c r="CG586" i="3"/>
  <c r="CG587" i="3"/>
  <c r="CG588" i="3"/>
  <c r="CG589" i="3"/>
  <c r="CG590" i="3"/>
  <c r="CG591" i="3"/>
  <c r="CG592" i="3"/>
  <c r="CG593" i="3"/>
  <c r="CG594" i="3"/>
  <c r="CG595" i="3"/>
  <c r="CG596" i="3"/>
  <c r="CG597" i="3"/>
  <c r="CG598" i="3"/>
  <c r="CG599" i="3"/>
  <c r="CG600" i="3"/>
  <c r="CG601" i="3"/>
  <c r="CG620" i="3"/>
  <c r="CG623" i="3"/>
  <c r="CG624" i="3"/>
  <c r="CG625" i="3"/>
  <c r="CG626" i="3"/>
  <c r="CG627" i="3"/>
  <c r="CE468" i="3"/>
  <c r="CE469" i="3"/>
  <c r="CE470" i="3"/>
  <c r="CE471" i="3"/>
  <c r="CE472" i="3"/>
  <c r="CE473" i="3"/>
  <c r="CE474" i="3"/>
  <c r="CE475" i="3"/>
  <c r="CE476" i="3"/>
  <c r="CE477" i="3"/>
  <c r="CE478" i="3"/>
  <c r="CE479" i="3"/>
  <c r="CE480" i="3"/>
  <c r="CE481" i="3"/>
  <c r="CE482" i="3"/>
  <c r="CE483" i="3"/>
  <c r="CE484" i="3"/>
  <c r="CE485" i="3"/>
  <c r="CE486" i="3"/>
  <c r="CE487" i="3"/>
  <c r="CE488" i="3"/>
  <c r="CE489" i="3"/>
  <c r="CE490" i="3"/>
  <c r="CE491" i="3"/>
  <c r="CE492" i="3"/>
  <c r="CE493" i="3"/>
  <c r="CE494" i="3"/>
  <c r="CE495" i="3"/>
  <c r="CE496" i="3"/>
  <c r="CE497" i="3"/>
  <c r="CE498" i="3"/>
  <c r="CE499" i="3"/>
  <c r="CE500" i="3"/>
  <c r="CE501" i="3"/>
  <c r="CE502" i="3"/>
  <c r="CE503" i="3"/>
  <c r="CE519" i="3"/>
  <c r="CE520" i="3"/>
  <c r="CE521" i="3"/>
  <c r="CE522" i="3"/>
  <c r="CE523" i="3"/>
  <c r="CE524" i="3"/>
  <c r="CE525" i="3"/>
  <c r="CE526" i="3"/>
  <c r="CE530" i="3"/>
  <c r="CE531" i="3"/>
  <c r="CE532" i="3"/>
  <c r="CE533" i="3"/>
  <c r="CE534" i="3"/>
  <c r="CE535" i="3"/>
  <c r="CE536" i="3"/>
  <c r="CE537" i="3"/>
  <c r="CE538" i="3"/>
  <c r="CE539" i="3"/>
  <c r="CE540" i="3"/>
  <c r="CE541" i="3"/>
  <c r="CE566" i="3"/>
  <c r="CE567" i="3"/>
  <c r="CE568" i="3"/>
  <c r="CE569" i="3"/>
  <c r="CE570" i="3"/>
  <c r="CE571" i="3"/>
  <c r="CE572" i="3"/>
  <c r="CE573" i="3"/>
  <c r="CE574" i="3"/>
  <c r="CE575" i="3"/>
  <c r="CE576" i="3"/>
  <c r="CE577" i="3"/>
  <c r="CE578" i="3"/>
  <c r="CE579" i="3"/>
  <c r="CE580" i="3"/>
  <c r="CE581" i="3"/>
  <c r="CE582" i="3"/>
  <c r="CE583" i="3"/>
  <c r="CE584" i="3"/>
  <c r="CE585" i="3"/>
  <c r="CE586" i="3"/>
  <c r="CE587" i="3"/>
  <c r="CE588" i="3"/>
  <c r="CE589" i="3"/>
  <c r="CE590" i="3"/>
  <c r="CE591" i="3"/>
  <c r="CE592" i="3"/>
  <c r="CE593" i="3"/>
  <c r="CE594" i="3"/>
  <c r="CE595" i="3"/>
  <c r="CE596" i="3"/>
  <c r="CE597" i="3"/>
  <c r="CE598" i="3"/>
  <c r="CE599" i="3"/>
  <c r="CE600" i="3"/>
  <c r="CE601" i="3"/>
  <c r="CE620" i="3"/>
  <c r="CE623" i="3"/>
  <c r="CE624" i="3"/>
  <c r="CE625" i="3"/>
  <c r="CE626" i="3"/>
  <c r="CE627" i="3"/>
  <c r="CC468" i="3"/>
  <c r="CC469" i="3"/>
  <c r="CC470" i="3"/>
  <c r="CC471" i="3"/>
  <c r="CC472" i="3"/>
  <c r="CC473" i="3"/>
  <c r="CC474" i="3"/>
  <c r="CC475" i="3"/>
  <c r="CC476" i="3"/>
  <c r="CC477" i="3"/>
  <c r="CC478" i="3"/>
  <c r="CC479" i="3"/>
  <c r="CC480" i="3"/>
  <c r="CC481" i="3"/>
  <c r="CC482" i="3"/>
  <c r="CC483" i="3"/>
  <c r="CC484" i="3"/>
  <c r="CC485" i="3"/>
  <c r="CC486" i="3"/>
  <c r="CC487" i="3"/>
  <c r="CC488" i="3"/>
  <c r="CC489" i="3"/>
  <c r="CC490" i="3"/>
  <c r="CC491" i="3"/>
  <c r="CC492" i="3"/>
  <c r="CC493" i="3"/>
  <c r="CC494" i="3"/>
  <c r="CC495" i="3"/>
  <c r="CC496" i="3"/>
  <c r="CC497" i="3"/>
  <c r="CC498" i="3"/>
  <c r="CC499" i="3"/>
  <c r="CC500" i="3"/>
  <c r="CC501" i="3"/>
  <c r="CC502" i="3"/>
  <c r="CC503" i="3"/>
  <c r="CC519" i="3"/>
  <c r="CC520" i="3"/>
  <c r="CC521" i="3"/>
  <c r="CC522" i="3"/>
  <c r="CC523" i="3"/>
  <c r="CC524" i="3"/>
  <c r="CC525" i="3"/>
  <c r="CC526" i="3"/>
  <c r="CC530" i="3"/>
  <c r="CC531" i="3"/>
  <c r="CC532" i="3"/>
  <c r="CC533" i="3"/>
  <c r="CC534" i="3"/>
  <c r="CC535" i="3"/>
  <c r="CC536" i="3"/>
  <c r="CC537" i="3"/>
  <c r="CC538" i="3"/>
  <c r="CC539" i="3"/>
  <c r="CC540" i="3"/>
  <c r="CC541" i="3"/>
  <c r="CC566" i="3"/>
  <c r="CC567" i="3"/>
  <c r="CC568" i="3"/>
  <c r="CC569" i="3"/>
  <c r="CC570" i="3"/>
  <c r="CC571" i="3"/>
  <c r="CC572" i="3"/>
  <c r="CC573" i="3"/>
  <c r="CC574" i="3"/>
  <c r="CC575" i="3"/>
  <c r="CC576" i="3"/>
  <c r="CC577" i="3"/>
  <c r="CC578" i="3"/>
  <c r="CC579" i="3"/>
  <c r="CC580" i="3"/>
  <c r="CC581" i="3"/>
  <c r="CC582" i="3"/>
  <c r="CC583" i="3"/>
  <c r="CC584" i="3"/>
  <c r="CC585" i="3"/>
  <c r="CC586" i="3"/>
  <c r="CC587" i="3"/>
  <c r="CC588" i="3"/>
  <c r="CC589" i="3"/>
  <c r="CC590" i="3"/>
  <c r="CC591" i="3"/>
  <c r="CC592" i="3"/>
  <c r="CC593" i="3"/>
  <c r="CC594" i="3"/>
  <c r="CC595" i="3"/>
  <c r="CC596" i="3"/>
  <c r="CC597" i="3"/>
  <c r="CC598" i="3"/>
  <c r="CC599" i="3"/>
  <c r="CC600" i="3"/>
  <c r="CC601" i="3"/>
  <c r="CC620" i="3"/>
  <c r="CC623" i="3"/>
  <c r="CC624" i="3"/>
  <c r="CC625" i="3"/>
  <c r="CC626" i="3"/>
  <c r="CC627" i="3"/>
  <c r="CA468" i="3"/>
  <c r="CA469" i="3"/>
  <c r="CA470" i="3"/>
  <c r="CA471" i="3"/>
  <c r="CA472" i="3"/>
  <c r="CA473" i="3"/>
  <c r="CA474" i="3"/>
  <c r="CA475" i="3"/>
  <c r="CA476" i="3"/>
  <c r="CA477" i="3"/>
  <c r="CA478" i="3"/>
  <c r="CA479" i="3"/>
  <c r="CA480" i="3"/>
  <c r="CA481" i="3"/>
  <c r="CA482" i="3"/>
  <c r="CA483" i="3"/>
  <c r="CA484" i="3"/>
  <c r="CA485" i="3"/>
  <c r="CA486" i="3"/>
  <c r="CA487" i="3"/>
  <c r="CA488" i="3"/>
  <c r="CA489" i="3"/>
  <c r="CA490" i="3"/>
  <c r="CA491" i="3"/>
  <c r="CA492" i="3"/>
  <c r="CA493" i="3"/>
  <c r="CA494" i="3"/>
  <c r="CA495" i="3"/>
  <c r="CA496" i="3"/>
  <c r="CA497" i="3"/>
  <c r="CA498" i="3"/>
  <c r="CA499" i="3"/>
  <c r="CA500" i="3"/>
  <c r="CA501" i="3"/>
  <c r="CA502" i="3"/>
  <c r="CA503" i="3"/>
  <c r="CA519" i="3"/>
  <c r="CA520" i="3"/>
  <c r="CA521" i="3"/>
  <c r="CA522" i="3"/>
  <c r="CA523" i="3"/>
  <c r="CA524" i="3"/>
  <c r="CA525" i="3"/>
  <c r="CA526" i="3"/>
  <c r="CA530" i="3"/>
  <c r="CA531" i="3"/>
  <c r="CA532" i="3"/>
  <c r="CA533" i="3"/>
  <c r="CA534" i="3"/>
  <c r="CA535" i="3"/>
  <c r="CA536" i="3"/>
  <c r="CA537" i="3"/>
  <c r="CA538" i="3"/>
  <c r="CA539" i="3"/>
  <c r="CA540" i="3"/>
  <c r="CA541" i="3"/>
  <c r="CA566" i="3"/>
  <c r="CA567" i="3"/>
  <c r="CA568" i="3"/>
  <c r="CA569" i="3"/>
  <c r="CA570" i="3"/>
  <c r="CA571" i="3"/>
  <c r="CA572" i="3"/>
  <c r="CA573" i="3"/>
  <c r="CA574" i="3"/>
  <c r="CA575" i="3"/>
  <c r="CA576" i="3"/>
  <c r="CA577" i="3"/>
  <c r="CA578" i="3"/>
  <c r="CA579" i="3"/>
  <c r="CA580" i="3"/>
  <c r="CA581" i="3"/>
  <c r="CA582" i="3"/>
  <c r="CA583" i="3"/>
  <c r="CA584" i="3"/>
  <c r="CA585" i="3"/>
  <c r="CA586" i="3"/>
  <c r="CA587" i="3"/>
  <c r="CA588" i="3"/>
  <c r="CA589" i="3"/>
  <c r="CA590" i="3"/>
  <c r="CA591" i="3"/>
  <c r="CA592" i="3"/>
  <c r="CA593" i="3"/>
  <c r="CA594" i="3"/>
  <c r="CA595" i="3"/>
  <c r="CA596" i="3"/>
  <c r="CA597" i="3"/>
  <c r="CA598" i="3"/>
  <c r="CA599" i="3"/>
  <c r="CA600" i="3"/>
  <c r="CA601" i="3"/>
  <c r="CA620" i="3"/>
  <c r="CA623" i="3"/>
  <c r="CA624" i="3"/>
  <c r="CA625" i="3"/>
  <c r="CA626" i="3"/>
  <c r="CA627" i="3"/>
  <c r="BY468" i="3"/>
  <c r="BY469" i="3"/>
  <c r="BY470" i="3"/>
  <c r="BY471" i="3"/>
  <c r="BY472" i="3"/>
  <c r="BY473" i="3"/>
  <c r="BY474" i="3"/>
  <c r="BY475" i="3"/>
  <c r="BY476" i="3"/>
  <c r="BY477" i="3"/>
  <c r="BY478" i="3"/>
  <c r="BY479" i="3"/>
  <c r="BY480" i="3"/>
  <c r="BY481" i="3"/>
  <c r="BY482" i="3"/>
  <c r="BY483" i="3"/>
  <c r="BY484" i="3"/>
  <c r="BY485" i="3"/>
  <c r="BY486" i="3"/>
  <c r="BY487" i="3"/>
  <c r="BY488" i="3"/>
  <c r="BY489" i="3"/>
  <c r="BY490" i="3"/>
  <c r="BY491" i="3"/>
  <c r="BY492" i="3"/>
  <c r="BY493" i="3"/>
  <c r="BY494" i="3"/>
  <c r="BY495" i="3"/>
  <c r="BY496" i="3"/>
  <c r="BY497" i="3"/>
  <c r="BY498" i="3"/>
  <c r="BY499" i="3"/>
  <c r="BY500" i="3"/>
  <c r="BY501" i="3"/>
  <c r="BY502" i="3"/>
  <c r="BY503" i="3"/>
  <c r="BY519" i="3"/>
  <c r="BY520" i="3"/>
  <c r="BY521" i="3"/>
  <c r="BY522" i="3"/>
  <c r="BY523" i="3"/>
  <c r="BY524" i="3"/>
  <c r="BY525" i="3"/>
  <c r="BY526" i="3"/>
  <c r="BY530" i="3"/>
  <c r="BY531" i="3"/>
  <c r="BY532" i="3"/>
  <c r="BY533" i="3"/>
  <c r="BY534" i="3"/>
  <c r="BY535" i="3"/>
  <c r="BY536" i="3"/>
  <c r="BY537" i="3"/>
  <c r="BY538" i="3"/>
  <c r="BY539" i="3"/>
  <c r="BY540" i="3"/>
  <c r="BY541" i="3"/>
  <c r="BY566" i="3"/>
  <c r="BY567" i="3"/>
  <c r="BY568" i="3"/>
  <c r="BY569" i="3"/>
  <c r="BY570" i="3"/>
  <c r="BY571" i="3"/>
  <c r="BY572" i="3"/>
  <c r="BY573" i="3"/>
  <c r="BY574" i="3"/>
  <c r="BY575" i="3"/>
  <c r="BY576" i="3"/>
  <c r="BY577" i="3"/>
  <c r="BY578" i="3"/>
  <c r="BY579" i="3"/>
  <c r="BY580" i="3"/>
  <c r="BY581" i="3"/>
  <c r="BY582" i="3"/>
  <c r="BY583" i="3"/>
  <c r="BY584" i="3"/>
  <c r="BY585" i="3"/>
  <c r="BY586" i="3"/>
  <c r="BY587" i="3"/>
  <c r="BY588" i="3"/>
  <c r="BY589" i="3"/>
  <c r="BY590" i="3"/>
  <c r="BY591" i="3"/>
  <c r="BY592" i="3"/>
  <c r="BY593" i="3"/>
  <c r="BY594" i="3"/>
  <c r="BY595" i="3"/>
  <c r="BY596" i="3"/>
  <c r="BY597" i="3"/>
  <c r="BY598" i="3"/>
  <c r="BY599" i="3"/>
  <c r="BY600" i="3"/>
  <c r="BY601" i="3"/>
  <c r="BY620" i="3"/>
  <c r="BY623" i="3"/>
  <c r="BY624" i="3"/>
  <c r="BY625" i="3"/>
  <c r="BY626" i="3"/>
  <c r="BY627" i="3"/>
  <c r="BW468" i="3"/>
  <c r="BW469" i="3"/>
  <c r="BW470" i="3"/>
  <c r="BW471" i="3"/>
  <c r="BW472" i="3"/>
  <c r="BW473" i="3"/>
  <c r="BW474" i="3"/>
  <c r="BW475" i="3"/>
  <c r="BW476" i="3"/>
  <c r="BW477" i="3"/>
  <c r="BW478" i="3"/>
  <c r="BW479" i="3"/>
  <c r="BW480" i="3"/>
  <c r="BW481" i="3"/>
  <c r="BW482" i="3"/>
  <c r="BW483" i="3"/>
  <c r="BW484" i="3"/>
  <c r="BW485" i="3"/>
  <c r="BW486" i="3"/>
  <c r="BW487" i="3"/>
  <c r="BW488" i="3"/>
  <c r="BW489" i="3"/>
  <c r="BW490" i="3"/>
  <c r="BW491" i="3"/>
  <c r="BW492" i="3"/>
  <c r="BW493" i="3"/>
  <c r="BW494" i="3"/>
  <c r="BW495" i="3"/>
  <c r="BW496" i="3"/>
  <c r="BW497" i="3"/>
  <c r="BW498" i="3"/>
  <c r="BW499" i="3"/>
  <c r="BW500" i="3"/>
  <c r="BW501" i="3"/>
  <c r="BW502" i="3"/>
  <c r="BW503" i="3"/>
  <c r="BW519" i="3"/>
  <c r="BW520" i="3"/>
  <c r="BW521" i="3"/>
  <c r="BW522" i="3"/>
  <c r="BW523" i="3"/>
  <c r="BW524" i="3"/>
  <c r="BW525" i="3"/>
  <c r="BW526" i="3"/>
  <c r="BW530" i="3"/>
  <c r="BW531" i="3"/>
  <c r="BW532" i="3"/>
  <c r="BW533" i="3"/>
  <c r="BW534" i="3"/>
  <c r="BW535" i="3"/>
  <c r="BW536" i="3"/>
  <c r="BW537" i="3"/>
  <c r="BW538" i="3"/>
  <c r="BW539" i="3"/>
  <c r="BW540" i="3"/>
  <c r="BW541" i="3"/>
  <c r="BW566" i="3"/>
  <c r="BW567" i="3"/>
  <c r="BW568" i="3"/>
  <c r="BW569" i="3"/>
  <c r="BW570" i="3"/>
  <c r="BW571" i="3"/>
  <c r="BW572" i="3"/>
  <c r="BW573" i="3"/>
  <c r="BW574" i="3"/>
  <c r="BW575" i="3"/>
  <c r="BW576" i="3"/>
  <c r="BW577" i="3"/>
  <c r="BW578" i="3"/>
  <c r="BW579" i="3"/>
  <c r="BW580" i="3"/>
  <c r="BW581" i="3"/>
  <c r="BW582" i="3"/>
  <c r="BW583" i="3"/>
  <c r="BW584" i="3"/>
  <c r="BW585" i="3"/>
  <c r="BW586" i="3"/>
  <c r="BW587" i="3"/>
  <c r="BW588" i="3"/>
  <c r="BW589" i="3"/>
  <c r="BW590" i="3"/>
  <c r="BW591" i="3"/>
  <c r="BW592" i="3"/>
  <c r="BW593" i="3"/>
  <c r="BW594" i="3"/>
  <c r="BW595" i="3"/>
  <c r="BW596" i="3"/>
  <c r="BW597" i="3"/>
  <c r="BW598" i="3"/>
  <c r="BW599" i="3"/>
  <c r="BW600" i="3"/>
  <c r="BW601" i="3"/>
  <c r="BW620" i="3"/>
  <c r="BW623" i="3"/>
  <c r="BW624" i="3"/>
  <c r="BW625" i="3"/>
  <c r="BW626" i="3"/>
  <c r="BW627" i="3"/>
  <c r="BU468" i="3"/>
  <c r="BU469" i="3"/>
  <c r="BU470" i="3"/>
  <c r="BU471" i="3"/>
  <c r="BU472" i="3"/>
  <c r="BU473" i="3"/>
  <c r="BU474" i="3"/>
  <c r="BU475" i="3"/>
  <c r="BU476" i="3"/>
  <c r="BU477" i="3"/>
  <c r="BU478" i="3"/>
  <c r="BU479" i="3"/>
  <c r="BU480" i="3"/>
  <c r="BU481" i="3"/>
  <c r="BU482" i="3"/>
  <c r="BU483" i="3"/>
  <c r="BU484" i="3"/>
  <c r="BU485" i="3"/>
  <c r="BU486" i="3"/>
  <c r="BU487" i="3"/>
  <c r="BU488" i="3"/>
  <c r="BU489" i="3"/>
  <c r="BU490" i="3"/>
  <c r="BU491" i="3"/>
  <c r="BU492" i="3"/>
  <c r="BU493" i="3"/>
  <c r="BU494" i="3"/>
  <c r="BU495" i="3"/>
  <c r="BU496" i="3"/>
  <c r="BU497" i="3"/>
  <c r="BU498" i="3"/>
  <c r="BU499" i="3"/>
  <c r="BU500" i="3"/>
  <c r="BU501" i="3"/>
  <c r="BU502" i="3"/>
  <c r="BU503" i="3"/>
  <c r="BU519" i="3"/>
  <c r="BU520" i="3"/>
  <c r="BU521" i="3"/>
  <c r="BU522" i="3"/>
  <c r="BU523" i="3"/>
  <c r="BU524" i="3"/>
  <c r="BU525" i="3"/>
  <c r="BU526" i="3"/>
  <c r="BU530" i="3"/>
  <c r="BU531" i="3"/>
  <c r="BU532" i="3"/>
  <c r="BU533" i="3"/>
  <c r="BU534" i="3"/>
  <c r="BU535" i="3"/>
  <c r="BU536" i="3"/>
  <c r="BU537" i="3"/>
  <c r="BU538" i="3"/>
  <c r="BU539" i="3"/>
  <c r="BU540" i="3"/>
  <c r="BU541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19" i="3"/>
  <c r="BS520" i="3"/>
  <c r="BS521" i="3"/>
  <c r="BS522" i="3"/>
  <c r="BS523" i="3"/>
  <c r="BS524" i="3"/>
  <c r="BS525" i="3"/>
  <c r="BS526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20" i="3"/>
  <c r="BS623" i="3"/>
  <c r="BS624" i="3"/>
  <c r="BS625" i="3"/>
  <c r="BS626" i="3"/>
  <c r="BS627" i="3"/>
  <c r="BQ468" i="3"/>
  <c r="BQ469" i="3"/>
  <c r="BQ470" i="3"/>
  <c r="BQ471" i="3"/>
  <c r="BQ472" i="3"/>
  <c r="BQ473" i="3"/>
  <c r="BQ474" i="3"/>
  <c r="BQ475" i="3"/>
  <c r="BQ476" i="3"/>
  <c r="BQ477" i="3"/>
  <c r="BQ478" i="3"/>
  <c r="BQ479" i="3"/>
  <c r="BQ480" i="3"/>
  <c r="BQ481" i="3"/>
  <c r="BQ482" i="3"/>
  <c r="BQ483" i="3"/>
  <c r="BQ484" i="3"/>
  <c r="BQ485" i="3"/>
  <c r="BQ486" i="3"/>
  <c r="BQ487" i="3"/>
  <c r="BQ488" i="3"/>
  <c r="BQ489" i="3"/>
  <c r="BQ490" i="3"/>
  <c r="BQ491" i="3"/>
  <c r="BQ492" i="3"/>
  <c r="BQ493" i="3"/>
  <c r="BQ494" i="3"/>
  <c r="BQ495" i="3"/>
  <c r="BQ496" i="3"/>
  <c r="BQ497" i="3"/>
  <c r="BQ498" i="3"/>
  <c r="BQ499" i="3"/>
  <c r="BQ500" i="3"/>
  <c r="BQ501" i="3"/>
  <c r="BQ502" i="3"/>
  <c r="BQ503" i="3"/>
  <c r="BQ519" i="3"/>
  <c r="BQ520" i="3"/>
  <c r="BQ521" i="3"/>
  <c r="BQ522" i="3"/>
  <c r="BQ523" i="3"/>
  <c r="BQ524" i="3"/>
  <c r="BQ525" i="3"/>
  <c r="BQ526" i="3"/>
  <c r="BQ530" i="3"/>
  <c r="BQ531" i="3"/>
  <c r="BQ532" i="3"/>
  <c r="BQ533" i="3"/>
  <c r="BQ534" i="3"/>
  <c r="BQ535" i="3"/>
  <c r="BQ536" i="3"/>
  <c r="BQ537" i="3"/>
  <c r="BQ538" i="3"/>
  <c r="BQ539" i="3"/>
  <c r="BQ540" i="3"/>
  <c r="BQ541" i="3"/>
  <c r="BQ566" i="3"/>
  <c r="BQ567" i="3"/>
  <c r="BQ568" i="3"/>
  <c r="BQ569" i="3"/>
  <c r="BQ570" i="3"/>
  <c r="BQ571" i="3"/>
  <c r="BQ572" i="3"/>
  <c r="BQ573" i="3"/>
  <c r="BQ574" i="3"/>
  <c r="BQ575" i="3"/>
  <c r="BQ576" i="3"/>
  <c r="BQ577" i="3"/>
  <c r="BQ578" i="3"/>
  <c r="BQ579" i="3"/>
  <c r="BQ580" i="3"/>
  <c r="BQ581" i="3"/>
  <c r="BQ582" i="3"/>
  <c r="BQ583" i="3"/>
  <c r="BQ584" i="3"/>
  <c r="BQ585" i="3"/>
  <c r="BQ586" i="3"/>
  <c r="BQ587" i="3"/>
  <c r="BQ588" i="3"/>
  <c r="BQ589" i="3"/>
  <c r="BQ590" i="3"/>
  <c r="BQ591" i="3"/>
  <c r="BQ592" i="3"/>
  <c r="BQ593" i="3"/>
  <c r="BQ594" i="3"/>
  <c r="BQ595" i="3"/>
  <c r="BQ596" i="3"/>
  <c r="BQ597" i="3"/>
  <c r="BQ598" i="3"/>
  <c r="BQ599" i="3"/>
  <c r="BQ600" i="3"/>
  <c r="BQ601" i="3"/>
  <c r="BQ620" i="3"/>
  <c r="BQ623" i="3"/>
  <c r="BQ624" i="3"/>
  <c r="BQ625" i="3"/>
  <c r="BQ626" i="3"/>
  <c r="BQ627" i="3"/>
  <c r="BO468" i="3"/>
  <c r="BO469" i="3"/>
  <c r="BO470" i="3"/>
  <c r="BO471" i="3"/>
  <c r="BO472" i="3"/>
  <c r="BO473" i="3"/>
  <c r="BO474" i="3"/>
  <c r="BO475" i="3"/>
  <c r="BO476" i="3"/>
  <c r="BO477" i="3"/>
  <c r="BO478" i="3"/>
  <c r="BO479" i="3"/>
  <c r="BO480" i="3"/>
  <c r="BO481" i="3"/>
  <c r="BO482" i="3"/>
  <c r="BO483" i="3"/>
  <c r="BO484" i="3"/>
  <c r="BO485" i="3"/>
  <c r="BO486" i="3"/>
  <c r="BO487" i="3"/>
  <c r="BO488" i="3"/>
  <c r="BO489" i="3"/>
  <c r="BO490" i="3"/>
  <c r="BO491" i="3"/>
  <c r="BO492" i="3"/>
  <c r="BO493" i="3"/>
  <c r="BO494" i="3"/>
  <c r="BO495" i="3"/>
  <c r="BO496" i="3"/>
  <c r="BO497" i="3"/>
  <c r="BO498" i="3"/>
  <c r="BO499" i="3"/>
  <c r="BO500" i="3"/>
  <c r="BO501" i="3"/>
  <c r="BO502" i="3"/>
  <c r="BO503" i="3"/>
  <c r="BO519" i="3"/>
  <c r="BO520" i="3"/>
  <c r="BO521" i="3"/>
  <c r="BO522" i="3"/>
  <c r="BO523" i="3"/>
  <c r="BO524" i="3"/>
  <c r="BO525" i="3"/>
  <c r="BO526" i="3"/>
  <c r="BO530" i="3"/>
  <c r="BO531" i="3"/>
  <c r="BO532" i="3"/>
  <c r="BO533" i="3"/>
  <c r="BO534" i="3"/>
  <c r="BO535" i="3"/>
  <c r="BO536" i="3"/>
  <c r="BO537" i="3"/>
  <c r="BO538" i="3"/>
  <c r="BO539" i="3"/>
  <c r="BO540" i="3"/>
  <c r="BO541" i="3"/>
  <c r="BO566" i="3"/>
  <c r="BO567" i="3"/>
  <c r="BO568" i="3"/>
  <c r="BO569" i="3"/>
  <c r="BO570" i="3"/>
  <c r="BO571" i="3"/>
  <c r="BO572" i="3"/>
  <c r="BO573" i="3"/>
  <c r="BO574" i="3"/>
  <c r="BO575" i="3"/>
  <c r="BO576" i="3"/>
  <c r="BO577" i="3"/>
  <c r="BO578" i="3"/>
  <c r="BO579" i="3"/>
  <c r="BO580" i="3"/>
  <c r="BO581" i="3"/>
  <c r="BO582" i="3"/>
  <c r="BO583" i="3"/>
  <c r="BO584" i="3"/>
  <c r="BO585" i="3"/>
  <c r="BO586" i="3"/>
  <c r="BO587" i="3"/>
  <c r="BO588" i="3"/>
  <c r="BO589" i="3"/>
  <c r="BO590" i="3"/>
  <c r="BO591" i="3"/>
  <c r="BO592" i="3"/>
  <c r="BO593" i="3"/>
  <c r="BO594" i="3"/>
  <c r="BO595" i="3"/>
  <c r="BO596" i="3"/>
  <c r="BO597" i="3"/>
  <c r="BO598" i="3"/>
  <c r="BO599" i="3"/>
  <c r="BO600" i="3"/>
  <c r="BO601" i="3"/>
  <c r="BO620" i="3"/>
  <c r="BO623" i="3"/>
  <c r="BO624" i="3"/>
  <c r="BO625" i="3"/>
  <c r="BO626" i="3"/>
  <c r="BO62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19" i="3"/>
  <c r="BM520" i="3"/>
  <c r="BM521" i="3"/>
  <c r="BM522" i="3"/>
  <c r="BM523" i="3"/>
  <c r="BM524" i="3"/>
  <c r="BM525" i="3"/>
  <c r="BM526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20" i="3"/>
  <c r="BM623" i="3"/>
  <c r="BM624" i="3"/>
  <c r="BM625" i="3"/>
  <c r="BM626" i="3"/>
  <c r="BM62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19" i="3"/>
  <c r="BK520" i="3"/>
  <c r="BK521" i="3"/>
  <c r="BK522" i="3"/>
  <c r="BK523" i="3"/>
  <c r="BK524" i="3"/>
  <c r="BK525" i="3"/>
  <c r="BK526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20" i="3"/>
  <c r="BK623" i="3"/>
  <c r="BK624" i="3"/>
  <c r="BK625" i="3"/>
  <c r="BK626" i="3"/>
  <c r="BK62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19" i="3"/>
  <c r="BI520" i="3"/>
  <c r="BI521" i="3"/>
  <c r="BI522" i="3"/>
  <c r="BI523" i="3"/>
  <c r="BI524" i="3"/>
  <c r="BI525" i="3"/>
  <c r="BI526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20" i="3"/>
  <c r="BI623" i="3"/>
  <c r="BI624" i="3"/>
  <c r="BI625" i="3"/>
  <c r="BI626" i="3"/>
  <c r="BI627" i="3"/>
  <c r="BG469" i="3"/>
  <c r="BG470" i="3"/>
  <c r="BG471" i="3"/>
  <c r="BG472" i="3"/>
  <c r="BG473" i="3"/>
  <c r="BG474" i="3"/>
  <c r="BG475" i="3"/>
  <c r="BG476" i="3"/>
  <c r="BG477" i="3"/>
  <c r="BG478" i="3"/>
  <c r="BG479" i="3"/>
  <c r="BG480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19" i="3"/>
  <c r="BG520" i="3"/>
  <c r="BG521" i="3"/>
  <c r="BG522" i="3"/>
  <c r="BG523" i="3"/>
  <c r="BG524" i="3"/>
  <c r="BG525" i="3"/>
  <c r="BG526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597" i="3"/>
  <c r="BG598" i="3"/>
  <c r="BG599" i="3"/>
  <c r="BG600" i="3"/>
  <c r="BG601" i="3"/>
  <c r="BG620" i="3"/>
  <c r="BG623" i="3"/>
  <c r="BG624" i="3"/>
  <c r="BG625" i="3"/>
  <c r="BG626" i="3"/>
  <c r="BG627" i="3"/>
  <c r="BE469" i="3"/>
  <c r="BE470" i="3"/>
  <c r="BE471" i="3"/>
  <c r="BE472" i="3"/>
  <c r="BE473" i="3"/>
  <c r="BE474" i="3"/>
  <c r="BE475" i="3"/>
  <c r="BE476" i="3"/>
  <c r="BE477" i="3"/>
  <c r="BE478" i="3"/>
  <c r="BE479" i="3"/>
  <c r="BE480" i="3"/>
  <c r="BE481" i="3"/>
  <c r="BE482" i="3"/>
  <c r="BE483" i="3"/>
  <c r="BE484" i="3"/>
  <c r="BE485" i="3"/>
  <c r="BE486" i="3"/>
  <c r="BE487" i="3"/>
  <c r="BE488" i="3"/>
  <c r="BE489" i="3"/>
  <c r="BE490" i="3"/>
  <c r="BE491" i="3"/>
  <c r="BE492" i="3"/>
  <c r="BE493" i="3"/>
  <c r="BE494" i="3"/>
  <c r="BE495" i="3"/>
  <c r="BE496" i="3"/>
  <c r="BE497" i="3"/>
  <c r="BE498" i="3"/>
  <c r="BE499" i="3"/>
  <c r="BE500" i="3"/>
  <c r="BE501" i="3"/>
  <c r="BE502" i="3"/>
  <c r="BE503" i="3"/>
  <c r="BE519" i="3"/>
  <c r="BE520" i="3"/>
  <c r="BE521" i="3"/>
  <c r="BE522" i="3"/>
  <c r="BE523" i="3"/>
  <c r="BE524" i="3"/>
  <c r="BE525" i="3"/>
  <c r="BE526" i="3"/>
  <c r="BE530" i="3"/>
  <c r="BE531" i="3"/>
  <c r="BE532" i="3"/>
  <c r="BE533" i="3"/>
  <c r="BE534" i="3"/>
  <c r="BE535" i="3"/>
  <c r="BE536" i="3"/>
  <c r="BE537" i="3"/>
  <c r="BE538" i="3"/>
  <c r="BE539" i="3"/>
  <c r="BE540" i="3"/>
  <c r="BE541" i="3"/>
  <c r="BE566" i="3"/>
  <c r="BE567" i="3"/>
  <c r="BE568" i="3"/>
  <c r="BE569" i="3"/>
  <c r="BE570" i="3"/>
  <c r="BE571" i="3"/>
  <c r="BE572" i="3"/>
  <c r="BE573" i="3"/>
  <c r="BE574" i="3"/>
  <c r="BE575" i="3"/>
  <c r="BE576" i="3"/>
  <c r="BE577" i="3"/>
  <c r="BE578" i="3"/>
  <c r="BE579" i="3"/>
  <c r="BE580" i="3"/>
  <c r="BE581" i="3"/>
  <c r="BE582" i="3"/>
  <c r="BE583" i="3"/>
  <c r="BE584" i="3"/>
  <c r="BE585" i="3"/>
  <c r="BE586" i="3"/>
  <c r="BE587" i="3"/>
  <c r="BE588" i="3"/>
  <c r="BE589" i="3"/>
  <c r="BE590" i="3"/>
  <c r="BE591" i="3"/>
  <c r="BE592" i="3"/>
  <c r="BE593" i="3"/>
  <c r="BE594" i="3"/>
  <c r="BE595" i="3"/>
  <c r="BE596" i="3"/>
  <c r="BE597" i="3"/>
  <c r="BE598" i="3"/>
  <c r="BE599" i="3"/>
  <c r="BE600" i="3"/>
  <c r="BE601" i="3"/>
  <c r="BE620" i="3"/>
  <c r="BE623" i="3"/>
  <c r="BE624" i="3"/>
  <c r="BE625" i="3"/>
  <c r="BE626" i="3"/>
  <c r="BE627" i="3"/>
  <c r="BC469" i="3"/>
  <c r="BC470" i="3"/>
  <c r="BC471" i="3"/>
  <c r="BC472" i="3"/>
  <c r="BC473" i="3"/>
  <c r="BC474" i="3"/>
  <c r="BC475" i="3"/>
  <c r="BC476" i="3"/>
  <c r="BC477" i="3"/>
  <c r="BC478" i="3"/>
  <c r="BC479" i="3"/>
  <c r="BC480" i="3"/>
  <c r="BC481" i="3"/>
  <c r="BC482" i="3"/>
  <c r="BC483" i="3"/>
  <c r="BC484" i="3"/>
  <c r="BC485" i="3"/>
  <c r="BC486" i="3"/>
  <c r="BC487" i="3"/>
  <c r="BC488" i="3"/>
  <c r="BC489" i="3"/>
  <c r="BC490" i="3"/>
  <c r="BC491" i="3"/>
  <c r="BC492" i="3"/>
  <c r="BC493" i="3"/>
  <c r="BC494" i="3"/>
  <c r="BC495" i="3"/>
  <c r="BC496" i="3"/>
  <c r="BC497" i="3"/>
  <c r="BC498" i="3"/>
  <c r="BC499" i="3"/>
  <c r="BC500" i="3"/>
  <c r="BC501" i="3"/>
  <c r="BC502" i="3"/>
  <c r="BC503" i="3"/>
  <c r="BC519" i="3"/>
  <c r="BC520" i="3"/>
  <c r="BC521" i="3"/>
  <c r="BC522" i="3"/>
  <c r="BC523" i="3"/>
  <c r="BC524" i="3"/>
  <c r="BC525" i="3"/>
  <c r="BC526" i="3"/>
  <c r="BC530" i="3"/>
  <c r="BC531" i="3"/>
  <c r="BC532" i="3"/>
  <c r="BC533" i="3"/>
  <c r="BC534" i="3"/>
  <c r="BC535" i="3"/>
  <c r="BC536" i="3"/>
  <c r="BC537" i="3"/>
  <c r="BC538" i="3"/>
  <c r="BC539" i="3"/>
  <c r="BC540" i="3"/>
  <c r="BC541" i="3"/>
  <c r="BC566" i="3"/>
  <c r="BC567" i="3"/>
  <c r="BC568" i="3"/>
  <c r="BC569" i="3"/>
  <c r="BC570" i="3"/>
  <c r="BC571" i="3"/>
  <c r="BC572" i="3"/>
  <c r="BC573" i="3"/>
  <c r="BC574" i="3"/>
  <c r="BC575" i="3"/>
  <c r="BC576" i="3"/>
  <c r="BC577" i="3"/>
  <c r="BC578" i="3"/>
  <c r="BC579" i="3"/>
  <c r="BC580" i="3"/>
  <c r="BC581" i="3"/>
  <c r="BC582" i="3"/>
  <c r="BC583" i="3"/>
  <c r="BC584" i="3"/>
  <c r="BC585" i="3"/>
  <c r="BC586" i="3"/>
  <c r="BC587" i="3"/>
  <c r="BC588" i="3"/>
  <c r="BC589" i="3"/>
  <c r="BC590" i="3"/>
  <c r="BC591" i="3"/>
  <c r="BC592" i="3"/>
  <c r="BC593" i="3"/>
  <c r="BC594" i="3"/>
  <c r="BC595" i="3"/>
  <c r="BC596" i="3"/>
  <c r="BC597" i="3"/>
  <c r="BC598" i="3"/>
  <c r="BC599" i="3"/>
  <c r="BC600" i="3"/>
  <c r="BC601" i="3"/>
  <c r="BC620" i="3"/>
  <c r="BC623" i="3"/>
  <c r="BC624" i="3"/>
  <c r="BC625" i="3"/>
  <c r="BC626" i="3"/>
  <c r="BC627" i="3"/>
  <c r="BR617" i="3"/>
  <c r="BS617" i="3" s="1"/>
  <c r="BR616" i="3"/>
  <c r="BI616" i="3" s="1"/>
  <c r="BR615" i="3"/>
  <c r="BU615" i="3" s="1"/>
  <c r="BR614" i="3"/>
  <c r="CE614" i="3" s="1"/>
  <c r="BR613" i="3"/>
  <c r="CC613" i="3" s="1"/>
  <c r="BR612" i="3"/>
  <c r="CK612" i="3" s="1"/>
  <c r="BR611" i="3"/>
  <c r="BU611" i="3" s="1"/>
  <c r="BR610" i="3"/>
  <c r="CG610" i="3" s="1"/>
  <c r="BR609" i="3"/>
  <c r="BU609" i="3" s="1"/>
  <c r="BR608" i="3"/>
  <c r="DG608" i="3" s="1"/>
  <c r="BR607" i="3"/>
  <c r="BU607" i="3" s="1"/>
  <c r="BR606" i="3"/>
  <c r="BI606" i="3" s="1"/>
  <c r="BR605" i="3"/>
  <c r="CM605" i="3" s="1"/>
  <c r="BR604" i="3"/>
  <c r="DA604" i="3" s="1"/>
  <c r="BR603" i="3"/>
  <c r="BU603" i="3" s="1"/>
  <c r="BR602" i="3"/>
  <c r="BS602" i="3" s="1"/>
  <c r="BL622" i="3"/>
  <c r="BE622" i="3" s="1"/>
  <c r="BL621" i="3"/>
  <c r="BI621" i="3" s="1"/>
  <c r="BD619" i="3"/>
  <c r="BU619" i="3" s="1"/>
  <c r="BD618" i="3"/>
  <c r="CW618" i="3" s="1"/>
  <c r="CX559" i="3"/>
  <c r="BS559" i="3" s="1"/>
  <c r="CX558" i="3"/>
  <c r="DA558" i="3" s="1"/>
  <c r="CX557" i="3"/>
  <c r="BS557" i="3" s="1"/>
  <c r="CX556" i="3"/>
  <c r="BI556" i="3" s="1"/>
  <c r="CX555" i="3"/>
  <c r="BU555" i="3" s="1"/>
  <c r="CX554" i="3"/>
  <c r="CG554" i="3" s="1"/>
  <c r="CP547" i="3"/>
  <c r="BS547" i="3" s="1"/>
  <c r="CP546" i="3"/>
  <c r="BU546" i="3" s="1"/>
  <c r="CP545" i="3"/>
  <c r="BO545" i="3" s="1"/>
  <c r="CP544" i="3"/>
  <c r="BU544" i="3" s="1"/>
  <c r="CP543" i="3"/>
  <c r="BO543" i="3" s="1"/>
  <c r="CP542" i="3"/>
  <c r="BY542" i="3" s="1"/>
  <c r="CN553" i="3"/>
  <c r="CE553" i="3" s="1"/>
  <c r="CN552" i="3"/>
  <c r="CC552" i="3" s="1"/>
  <c r="CN551" i="3"/>
  <c r="CA551" i="3" s="1"/>
  <c r="CN550" i="3"/>
  <c r="BM550" i="3" s="1"/>
  <c r="CN549" i="3"/>
  <c r="DG549" i="3" s="1"/>
  <c r="CN548" i="3"/>
  <c r="BU548" i="3" s="1"/>
  <c r="CD565" i="3"/>
  <c r="CY565" i="3" s="1"/>
  <c r="CD564" i="3"/>
  <c r="BU564" i="3" s="1"/>
  <c r="CD563" i="3"/>
  <c r="BO563" i="3" s="1"/>
  <c r="CD562" i="3"/>
  <c r="BQ562" i="3" s="1"/>
  <c r="CD561" i="3"/>
  <c r="CE561" i="3" s="1"/>
  <c r="CD560" i="3"/>
  <c r="BI560" i="3" s="1"/>
  <c r="BR518" i="3"/>
  <c r="BW518" i="3" s="1"/>
  <c r="BR517" i="3"/>
  <c r="BM517" i="3" s="1"/>
  <c r="BR516" i="3"/>
  <c r="BG468" i="3"/>
  <c r="BE468" i="3"/>
  <c r="BC468" i="3"/>
  <c r="BT515" i="3"/>
  <c r="BT514" i="3"/>
  <c r="BT513" i="3"/>
  <c r="BT512" i="3"/>
  <c r="BT511" i="3"/>
  <c r="BT510" i="3"/>
  <c r="BT509" i="3"/>
  <c r="BT508" i="3"/>
  <c r="BT507" i="3"/>
  <c r="BT506" i="3"/>
  <c r="BT505" i="3"/>
  <c r="BT504" i="3"/>
  <c r="BR515" i="3"/>
  <c r="BR514" i="3"/>
  <c r="BR513" i="3"/>
  <c r="BR512" i="3"/>
  <c r="BR511" i="3"/>
  <c r="BR510" i="3"/>
  <c r="CE510" i="3" s="1"/>
  <c r="BR509" i="3"/>
  <c r="BR508" i="3"/>
  <c r="BR507" i="3"/>
  <c r="BR506" i="3"/>
  <c r="BR505" i="3"/>
  <c r="BR504" i="3"/>
  <c r="AE627" i="3"/>
  <c r="AD627" i="3"/>
  <c r="AC627" i="3"/>
  <c r="AB627" i="3"/>
  <c r="AA627" i="3"/>
  <c r="Z627" i="3"/>
  <c r="X627" i="3"/>
  <c r="W627" i="3"/>
  <c r="T627" i="3"/>
  <c r="Q627" i="3"/>
  <c r="P627" i="3"/>
  <c r="K627" i="3"/>
  <c r="J627" i="3"/>
  <c r="I627" i="3"/>
  <c r="AE626" i="3"/>
  <c r="AD626" i="3"/>
  <c r="AC626" i="3"/>
  <c r="AB626" i="3"/>
  <c r="AA626" i="3"/>
  <c r="Z626" i="3"/>
  <c r="X626" i="3"/>
  <c r="W626" i="3"/>
  <c r="T626" i="3"/>
  <c r="Q626" i="3"/>
  <c r="P626" i="3"/>
  <c r="K626" i="3"/>
  <c r="J626" i="3"/>
  <c r="I626" i="3"/>
  <c r="AE625" i="3"/>
  <c r="AD625" i="3"/>
  <c r="AC625" i="3"/>
  <c r="AB625" i="3"/>
  <c r="AA625" i="3"/>
  <c r="Z625" i="3"/>
  <c r="X625" i="3"/>
  <c r="W625" i="3"/>
  <c r="T625" i="3"/>
  <c r="Q625" i="3"/>
  <c r="P625" i="3"/>
  <c r="K625" i="3"/>
  <c r="J625" i="3"/>
  <c r="I625" i="3"/>
  <c r="AE624" i="3"/>
  <c r="AD624" i="3"/>
  <c r="AC624" i="3"/>
  <c r="AB624" i="3"/>
  <c r="AA624" i="3"/>
  <c r="Z624" i="3"/>
  <c r="X624" i="3"/>
  <c r="W624" i="3"/>
  <c r="T624" i="3"/>
  <c r="Q624" i="3"/>
  <c r="P624" i="3"/>
  <c r="K624" i="3"/>
  <c r="J624" i="3"/>
  <c r="I624" i="3"/>
  <c r="AE623" i="3"/>
  <c r="AD623" i="3"/>
  <c r="AC623" i="3"/>
  <c r="AB623" i="3"/>
  <c r="AA623" i="3"/>
  <c r="Z623" i="3"/>
  <c r="X623" i="3"/>
  <c r="W623" i="3"/>
  <c r="T623" i="3"/>
  <c r="Q623" i="3"/>
  <c r="P623" i="3"/>
  <c r="K623" i="3"/>
  <c r="J623" i="3"/>
  <c r="I623" i="3"/>
  <c r="AE622" i="3"/>
  <c r="AD622" i="3"/>
  <c r="AC622" i="3"/>
  <c r="AB622" i="3"/>
  <c r="AA622" i="3"/>
  <c r="Z622" i="3"/>
  <c r="X622" i="3"/>
  <c r="W622" i="3"/>
  <c r="T622" i="3"/>
  <c r="Q622" i="3"/>
  <c r="P622" i="3"/>
  <c r="K622" i="3"/>
  <c r="J622" i="3"/>
  <c r="I622" i="3"/>
  <c r="AE621" i="3"/>
  <c r="AD621" i="3"/>
  <c r="AC621" i="3"/>
  <c r="AB621" i="3"/>
  <c r="AA621" i="3"/>
  <c r="Z621" i="3"/>
  <c r="X621" i="3"/>
  <c r="W621" i="3"/>
  <c r="T621" i="3"/>
  <c r="Q621" i="3"/>
  <c r="P621" i="3"/>
  <c r="K621" i="3"/>
  <c r="J621" i="3"/>
  <c r="I621" i="3"/>
  <c r="AE620" i="3"/>
  <c r="AD620" i="3"/>
  <c r="AC620" i="3"/>
  <c r="AB620" i="3"/>
  <c r="AA620" i="3"/>
  <c r="Z620" i="3"/>
  <c r="X620" i="3"/>
  <c r="W620" i="3"/>
  <c r="T620" i="3"/>
  <c r="Q620" i="3"/>
  <c r="P620" i="3"/>
  <c r="K620" i="3"/>
  <c r="J620" i="3"/>
  <c r="I620" i="3"/>
  <c r="AE619" i="3"/>
  <c r="AD619" i="3"/>
  <c r="AC619" i="3"/>
  <c r="AB619" i="3"/>
  <c r="AA619" i="3"/>
  <c r="Z619" i="3"/>
  <c r="X619" i="3"/>
  <c r="W619" i="3"/>
  <c r="T619" i="3"/>
  <c r="Q619" i="3"/>
  <c r="P619" i="3"/>
  <c r="K619" i="3"/>
  <c r="J619" i="3"/>
  <c r="I619" i="3"/>
  <c r="AE618" i="3"/>
  <c r="AD618" i="3"/>
  <c r="AC618" i="3"/>
  <c r="AB618" i="3"/>
  <c r="AA618" i="3"/>
  <c r="Z618" i="3"/>
  <c r="X618" i="3"/>
  <c r="W618" i="3"/>
  <c r="T618" i="3"/>
  <c r="Q618" i="3"/>
  <c r="P618" i="3"/>
  <c r="K618" i="3"/>
  <c r="J618" i="3"/>
  <c r="I618" i="3"/>
  <c r="AE617" i="3"/>
  <c r="AD617" i="3"/>
  <c r="AC617" i="3"/>
  <c r="AB617" i="3"/>
  <c r="AA617" i="3"/>
  <c r="Z617" i="3"/>
  <c r="X617" i="3"/>
  <c r="W617" i="3"/>
  <c r="T617" i="3"/>
  <c r="Q617" i="3"/>
  <c r="P617" i="3"/>
  <c r="K617" i="3"/>
  <c r="J617" i="3"/>
  <c r="I617" i="3"/>
  <c r="AE616" i="3"/>
  <c r="AD616" i="3"/>
  <c r="AC616" i="3"/>
  <c r="AB616" i="3"/>
  <c r="AA616" i="3"/>
  <c r="Z616" i="3"/>
  <c r="X616" i="3"/>
  <c r="W616" i="3"/>
  <c r="T616" i="3"/>
  <c r="Q616" i="3"/>
  <c r="P616" i="3"/>
  <c r="K616" i="3"/>
  <c r="J616" i="3"/>
  <c r="I616" i="3"/>
  <c r="AE615" i="3"/>
  <c r="AD615" i="3"/>
  <c r="AC615" i="3"/>
  <c r="AB615" i="3"/>
  <c r="AA615" i="3"/>
  <c r="Z615" i="3"/>
  <c r="X615" i="3"/>
  <c r="W615" i="3"/>
  <c r="T615" i="3"/>
  <c r="Q615" i="3"/>
  <c r="P615" i="3"/>
  <c r="K615" i="3"/>
  <c r="J615" i="3"/>
  <c r="I615" i="3"/>
  <c r="AE614" i="3"/>
  <c r="AD614" i="3"/>
  <c r="AC614" i="3"/>
  <c r="AB614" i="3"/>
  <c r="AA614" i="3"/>
  <c r="Z614" i="3"/>
  <c r="X614" i="3"/>
  <c r="W614" i="3"/>
  <c r="T614" i="3"/>
  <c r="Q614" i="3"/>
  <c r="P614" i="3"/>
  <c r="K614" i="3"/>
  <c r="J614" i="3"/>
  <c r="I614" i="3"/>
  <c r="AE613" i="3"/>
  <c r="AD613" i="3"/>
  <c r="AC613" i="3"/>
  <c r="AB613" i="3"/>
  <c r="AA613" i="3"/>
  <c r="Z613" i="3"/>
  <c r="X613" i="3"/>
  <c r="W613" i="3"/>
  <c r="T613" i="3"/>
  <c r="Q613" i="3"/>
  <c r="P613" i="3"/>
  <c r="K613" i="3"/>
  <c r="J613" i="3"/>
  <c r="I613" i="3"/>
  <c r="AE612" i="3"/>
  <c r="AD612" i="3"/>
  <c r="AC612" i="3"/>
  <c r="AB612" i="3"/>
  <c r="AA612" i="3"/>
  <c r="Z612" i="3"/>
  <c r="X612" i="3"/>
  <c r="W612" i="3"/>
  <c r="T612" i="3"/>
  <c r="Q612" i="3"/>
  <c r="P612" i="3"/>
  <c r="K612" i="3"/>
  <c r="J612" i="3"/>
  <c r="I612" i="3"/>
  <c r="AE611" i="3"/>
  <c r="AD611" i="3"/>
  <c r="AC611" i="3"/>
  <c r="AB611" i="3"/>
  <c r="AA611" i="3"/>
  <c r="Z611" i="3"/>
  <c r="X611" i="3"/>
  <c r="W611" i="3"/>
  <c r="T611" i="3"/>
  <c r="Q611" i="3"/>
  <c r="P611" i="3"/>
  <c r="K611" i="3"/>
  <c r="J611" i="3"/>
  <c r="I611" i="3"/>
  <c r="AE610" i="3"/>
  <c r="AD610" i="3"/>
  <c r="AC610" i="3"/>
  <c r="AB610" i="3"/>
  <c r="AA610" i="3"/>
  <c r="Z610" i="3"/>
  <c r="X610" i="3"/>
  <c r="W610" i="3"/>
  <c r="T610" i="3"/>
  <c r="Q610" i="3"/>
  <c r="P610" i="3"/>
  <c r="G610" i="3"/>
  <c r="J610" i="3" s="1"/>
  <c r="AE609" i="3"/>
  <c r="AD609" i="3"/>
  <c r="AC609" i="3"/>
  <c r="AB609" i="3"/>
  <c r="AA609" i="3"/>
  <c r="Z609" i="3"/>
  <c r="X609" i="3"/>
  <c r="W609" i="3"/>
  <c r="T609" i="3"/>
  <c r="Q609" i="3"/>
  <c r="P609" i="3"/>
  <c r="K609" i="3"/>
  <c r="J609" i="3"/>
  <c r="I609" i="3"/>
  <c r="AE608" i="3"/>
  <c r="AD608" i="3"/>
  <c r="AC608" i="3"/>
  <c r="AB608" i="3"/>
  <c r="AA608" i="3"/>
  <c r="Z608" i="3"/>
  <c r="X608" i="3"/>
  <c r="W608" i="3"/>
  <c r="T608" i="3"/>
  <c r="Q608" i="3"/>
  <c r="P608" i="3"/>
  <c r="G608" i="3"/>
  <c r="I608" i="3" s="1"/>
  <c r="AE607" i="3"/>
  <c r="AD607" i="3"/>
  <c r="AC607" i="3"/>
  <c r="AB607" i="3"/>
  <c r="AA607" i="3"/>
  <c r="Z607" i="3"/>
  <c r="X607" i="3"/>
  <c r="W607" i="3"/>
  <c r="T607" i="3"/>
  <c r="Q607" i="3"/>
  <c r="P607" i="3"/>
  <c r="G607" i="3"/>
  <c r="F607" i="3"/>
  <c r="AE606" i="3"/>
  <c r="AD606" i="3"/>
  <c r="AC606" i="3"/>
  <c r="AB606" i="3"/>
  <c r="AA606" i="3"/>
  <c r="Z606" i="3"/>
  <c r="X606" i="3"/>
  <c r="W606" i="3"/>
  <c r="T606" i="3"/>
  <c r="Q606" i="3"/>
  <c r="P606" i="3"/>
  <c r="G606" i="3"/>
  <c r="I606" i="3" s="1"/>
  <c r="F606" i="3"/>
  <c r="AE605" i="3"/>
  <c r="AD605" i="3"/>
  <c r="AC605" i="3"/>
  <c r="AB605" i="3"/>
  <c r="AA605" i="3"/>
  <c r="Z605" i="3"/>
  <c r="X605" i="3"/>
  <c r="W605" i="3"/>
  <c r="T605" i="3"/>
  <c r="Q605" i="3"/>
  <c r="P605" i="3"/>
  <c r="G605" i="3"/>
  <c r="J605" i="3" s="1"/>
  <c r="AE604" i="3"/>
  <c r="AD604" i="3"/>
  <c r="AC604" i="3"/>
  <c r="AB604" i="3"/>
  <c r="AA604" i="3"/>
  <c r="Z604" i="3"/>
  <c r="X604" i="3"/>
  <c r="W604" i="3"/>
  <c r="T604" i="3"/>
  <c r="Q604" i="3"/>
  <c r="P604" i="3"/>
  <c r="G604" i="3"/>
  <c r="F604" i="3"/>
  <c r="AE603" i="3"/>
  <c r="AD603" i="3"/>
  <c r="AC603" i="3"/>
  <c r="AB603" i="3"/>
  <c r="AA603" i="3"/>
  <c r="Z603" i="3"/>
  <c r="X603" i="3"/>
  <c r="W603" i="3"/>
  <c r="T603" i="3"/>
  <c r="Q603" i="3"/>
  <c r="P603" i="3"/>
  <c r="G603" i="3"/>
  <c r="I603" i="3" s="1"/>
  <c r="F603" i="3"/>
  <c r="AE602" i="3"/>
  <c r="AH602" i="3" s="1"/>
  <c r="AD602" i="3"/>
  <c r="AC602" i="3"/>
  <c r="AB602" i="3"/>
  <c r="AA602" i="3"/>
  <c r="Z602" i="3"/>
  <c r="X602" i="3"/>
  <c r="W602" i="3"/>
  <c r="T602" i="3"/>
  <c r="Q602" i="3"/>
  <c r="P602" i="3"/>
  <c r="G602" i="3"/>
  <c r="F602" i="3"/>
  <c r="AR601" i="3"/>
  <c r="AE601" i="3"/>
  <c r="AH601" i="3" s="1"/>
  <c r="AD601" i="3"/>
  <c r="AC601" i="3"/>
  <c r="AB601" i="3"/>
  <c r="AA601" i="3"/>
  <c r="Z601" i="3"/>
  <c r="X601" i="3"/>
  <c r="W601" i="3"/>
  <c r="T601" i="3"/>
  <c r="Q601" i="3"/>
  <c r="P601" i="3"/>
  <c r="G601" i="3"/>
  <c r="J601" i="3" s="1"/>
  <c r="AR600" i="3"/>
  <c r="AE600" i="3"/>
  <c r="AH600" i="3" s="1"/>
  <c r="AD600" i="3"/>
  <c r="AC600" i="3"/>
  <c r="AB600" i="3"/>
  <c r="AA600" i="3"/>
  <c r="Z600" i="3"/>
  <c r="X600" i="3"/>
  <c r="W600" i="3"/>
  <c r="T600" i="3"/>
  <c r="Q600" i="3"/>
  <c r="P600" i="3"/>
  <c r="G600" i="3"/>
  <c r="J600" i="3" s="1"/>
  <c r="AR599" i="3"/>
  <c r="AE599" i="3"/>
  <c r="AH599" i="3" s="1"/>
  <c r="AD599" i="3"/>
  <c r="AC599" i="3"/>
  <c r="AB599" i="3"/>
  <c r="AA599" i="3"/>
  <c r="Z599" i="3"/>
  <c r="X599" i="3"/>
  <c r="W599" i="3"/>
  <c r="T599" i="3"/>
  <c r="Q599" i="3"/>
  <c r="P599" i="3"/>
  <c r="G599" i="3"/>
  <c r="J599" i="3" s="1"/>
  <c r="AR598" i="3"/>
  <c r="AE598" i="3"/>
  <c r="AH598" i="3" s="1"/>
  <c r="AD598" i="3"/>
  <c r="AC598" i="3"/>
  <c r="AB598" i="3"/>
  <c r="AA598" i="3"/>
  <c r="Z598" i="3"/>
  <c r="X598" i="3"/>
  <c r="W598" i="3"/>
  <c r="T598" i="3"/>
  <c r="Q598" i="3"/>
  <c r="P598" i="3"/>
  <c r="G598" i="3"/>
  <c r="J598" i="3" s="1"/>
  <c r="AR597" i="3"/>
  <c r="AE597" i="3"/>
  <c r="AH597" i="3" s="1"/>
  <c r="AD597" i="3"/>
  <c r="AC597" i="3"/>
  <c r="AB597" i="3"/>
  <c r="AA597" i="3"/>
  <c r="Z597" i="3"/>
  <c r="X597" i="3"/>
  <c r="W597" i="3"/>
  <c r="T597" i="3"/>
  <c r="Q597" i="3"/>
  <c r="P597" i="3"/>
  <c r="G597" i="3"/>
  <c r="J597" i="3" s="1"/>
  <c r="AR596" i="3"/>
  <c r="AE596" i="3"/>
  <c r="AH596" i="3" s="1"/>
  <c r="AD596" i="3"/>
  <c r="AC596" i="3"/>
  <c r="AB596" i="3"/>
  <c r="AA596" i="3"/>
  <c r="Z596" i="3"/>
  <c r="X596" i="3"/>
  <c r="W596" i="3"/>
  <c r="T596" i="3"/>
  <c r="Q596" i="3"/>
  <c r="P596" i="3"/>
  <c r="G596" i="3"/>
  <c r="I596" i="3" s="1"/>
  <c r="AR595" i="3"/>
  <c r="AJ595" i="3"/>
  <c r="AK595" i="3" s="1"/>
  <c r="AM595" i="3" s="1"/>
  <c r="AE595" i="3"/>
  <c r="AH595" i="3" s="1"/>
  <c r="AD595" i="3"/>
  <c r="AC595" i="3"/>
  <c r="AB595" i="3"/>
  <c r="AA595" i="3"/>
  <c r="Z595" i="3"/>
  <c r="X595" i="3"/>
  <c r="W595" i="3"/>
  <c r="T595" i="3"/>
  <c r="Q595" i="3"/>
  <c r="P595" i="3"/>
  <c r="G595" i="3"/>
  <c r="AR594" i="3"/>
  <c r="AJ594" i="3"/>
  <c r="AK594" i="3" s="1"/>
  <c r="AM594" i="3" s="1"/>
  <c r="AE594" i="3"/>
  <c r="AH594" i="3" s="1"/>
  <c r="AD594" i="3"/>
  <c r="AC594" i="3"/>
  <c r="AB594" i="3"/>
  <c r="AA594" i="3"/>
  <c r="Z594" i="3"/>
  <c r="X594" i="3"/>
  <c r="W594" i="3"/>
  <c r="T594" i="3"/>
  <c r="Q594" i="3"/>
  <c r="P594" i="3"/>
  <c r="G594" i="3"/>
  <c r="J594" i="3" s="1"/>
  <c r="AR593" i="3"/>
  <c r="AJ593" i="3"/>
  <c r="AK593" i="3" s="1"/>
  <c r="AM593" i="3" s="1"/>
  <c r="AE593" i="3"/>
  <c r="AH593" i="3" s="1"/>
  <c r="AD593" i="3"/>
  <c r="AC593" i="3"/>
  <c r="AB593" i="3"/>
  <c r="AA593" i="3"/>
  <c r="Z593" i="3"/>
  <c r="X593" i="3"/>
  <c r="W593" i="3"/>
  <c r="T593" i="3"/>
  <c r="Q593" i="3"/>
  <c r="P593" i="3"/>
  <c r="G593" i="3"/>
  <c r="AR592" i="3"/>
  <c r="AJ592" i="3"/>
  <c r="AK592" i="3" s="1"/>
  <c r="AM592" i="3" s="1"/>
  <c r="AE592" i="3"/>
  <c r="AH592" i="3" s="1"/>
  <c r="AD592" i="3"/>
  <c r="AC592" i="3"/>
  <c r="AB592" i="3"/>
  <c r="AA592" i="3"/>
  <c r="Z592" i="3"/>
  <c r="X592" i="3"/>
  <c r="W592" i="3"/>
  <c r="T592" i="3"/>
  <c r="Q592" i="3"/>
  <c r="P592" i="3"/>
  <c r="G592" i="3"/>
  <c r="I592" i="3" s="1"/>
  <c r="AR591" i="3"/>
  <c r="AJ591" i="3"/>
  <c r="AK591" i="3" s="1"/>
  <c r="AM591" i="3" s="1"/>
  <c r="AE591" i="3"/>
  <c r="AH591" i="3" s="1"/>
  <c r="AD591" i="3"/>
  <c r="AC591" i="3"/>
  <c r="AB591" i="3"/>
  <c r="AA591" i="3"/>
  <c r="Z591" i="3"/>
  <c r="X591" i="3"/>
  <c r="W591" i="3"/>
  <c r="T591" i="3"/>
  <c r="Q591" i="3"/>
  <c r="P591" i="3"/>
  <c r="G591" i="3"/>
  <c r="AR590" i="3"/>
  <c r="AJ590" i="3"/>
  <c r="AK590" i="3" s="1"/>
  <c r="AM590" i="3" s="1"/>
  <c r="AE590" i="3"/>
  <c r="AH590" i="3" s="1"/>
  <c r="AD590" i="3"/>
  <c r="AC590" i="3"/>
  <c r="AB590" i="3"/>
  <c r="AA590" i="3"/>
  <c r="Z590" i="3"/>
  <c r="X590" i="3"/>
  <c r="W590" i="3"/>
  <c r="T590" i="3"/>
  <c r="Q590" i="3"/>
  <c r="P590" i="3"/>
  <c r="G590" i="3"/>
  <c r="J590" i="3" s="1"/>
  <c r="AR589" i="3"/>
  <c r="AJ589" i="3"/>
  <c r="AK589" i="3" s="1"/>
  <c r="AM589" i="3" s="1"/>
  <c r="AE589" i="3"/>
  <c r="AH589" i="3" s="1"/>
  <c r="AD589" i="3"/>
  <c r="AC589" i="3"/>
  <c r="AB589" i="3"/>
  <c r="AA589" i="3"/>
  <c r="Z589" i="3"/>
  <c r="X589" i="3"/>
  <c r="W589" i="3"/>
  <c r="T589" i="3"/>
  <c r="Q589" i="3"/>
  <c r="P589" i="3"/>
  <c r="G589" i="3"/>
  <c r="AR588" i="3"/>
  <c r="AJ588" i="3"/>
  <c r="AK588" i="3" s="1"/>
  <c r="AM588" i="3" s="1"/>
  <c r="AE588" i="3"/>
  <c r="AH588" i="3" s="1"/>
  <c r="AD588" i="3"/>
  <c r="AC588" i="3"/>
  <c r="AB588" i="3"/>
  <c r="AA588" i="3"/>
  <c r="Z588" i="3"/>
  <c r="X588" i="3"/>
  <c r="W588" i="3"/>
  <c r="T588" i="3"/>
  <c r="Q588" i="3"/>
  <c r="P588" i="3"/>
  <c r="G588" i="3"/>
  <c r="I588" i="3" s="1"/>
  <c r="AR587" i="3"/>
  <c r="AJ587" i="3"/>
  <c r="AK587" i="3" s="1"/>
  <c r="AM587" i="3" s="1"/>
  <c r="AE587" i="3"/>
  <c r="AH587" i="3" s="1"/>
  <c r="AD587" i="3"/>
  <c r="AC587" i="3"/>
  <c r="AB587" i="3"/>
  <c r="AA587" i="3"/>
  <c r="Z587" i="3"/>
  <c r="X587" i="3"/>
  <c r="W587" i="3"/>
  <c r="T587" i="3"/>
  <c r="Q587" i="3"/>
  <c r="P587" i="3"/>
  <c r="G587" i="3"/>
  <c r="AR586" i="3"/>
  <c r="AJ586" i="3"/>
  <c r="AK586" i="3" s="1"/>
  <c r="AM586" i="3" s="1"/>
  <c r="AE586" i="3"/>
  <c r="AH586" i="3" s="1"/>
  <c r="AD586" i="3"/>
  <c r="AC586" i="3"/>
  <c r="AB586" i="3"/>
  <c r="AA586" i="3"/>
  <c r="Z586" i="3"/>
  <c r="X586" i="3"/>
  <c r="W586" i="3"/>
  <c r="T586" i="3"/>
  <c r="Q586" i="3"/>
  <c r="P586" i="3"/>
  <c r="G586" i="3"/>
  <c r="J586" i="3" s="1"/>
  <c r="AR585" i="3"/>
  <c r="AJ585" i="3"/>
  <c r="AK585" i="3" s="1"/>
  <c r="AM585" i="3" s="1"/>
  <c r="AE585" i="3"/>
  <c r="AH585" i="3" s="1"/>
  <c r="AD585" i="3"/>
  <c r="AC585" i="3"/>
  <c r="AB585" i="3"/>
  <c r="AA585" i="3"/>
  <c r="Z585" i="3"/>
  <c r="X585" i="3"/>
  <c r="W585" i="3"/>
  <c r="T585" i="3"/>
  <c r="Q585" i="3"/>
  <c r="P585" i="3"/>
  <c r="G585" i="3"/>
  <c r="AR584" i="3"/>
  <c r="AJ584" i="3"/>
  <c r="AK584" i="3" s="1"/>
  <c r="AM584" i="3" s="1"/>
  <c r="AE584" i="3"/>
  <c r="AH584" i="3" s="1"/>
  <c r="AD584" i="3"/>
  <c r="AC584" i="3"/>
  <c r="AB584" i="3"/>
  <c r="AA584" i="3"/>
  <c r="Z584" i="3"/>
  <c r="X584" i="3"/>
  <c r="W584" i="3"/>
  <c r="T584" i="3"/>
  <c r="Q584" i="3"/>
  <c r="P584" i="3"/>
  <c r="G584" i="3"/>
  <c r="J584" i="3" s="1"/>
  <c r="AR583" i="3"/>
  <c r="AE583" i="3"/>
  <c r="AH583" i="3" s="1"/>
  <c r="AD583" i="3"/>
  <c r="AC583" i="3"/>
  <c r="AB583" i="3"/>
  <c r="AA583" i="3"/>
  <c r="Z583" i="3"/>
  <c r="X583" i="3"/>
  <c r="W583" i="3"/>
  <c r="T583" i="3"/>
  <c r="Q583" i="3"/>
  <c r="P583" i="3"/>
  <c r="G583" i="3"/>
  <c r="I583" i="3" s="1"/>
  <c r="F583" i="3"/>
  <c r="AR582" i="3"/>
  <c r="AE582" i="3"/>
  <c r="AH582" i="3" s="1"/>
  <c r="AD582" i="3"/>
  <c r="AC582" i="3"/>
  <c r="AB582" i="3"/>
  <c r="AA582" i="3"/>
  <c r="Z582" i="3"/>
  <c r="X582" i="3"/>
  <c r="W582" i="3"/>
  <c r="T582" i="3"/>
  <c r="Q582" i="3"/>
  <c r="P582" i="3"/>
  <c r="G582" i="3"/>
  <c r="F582" i="3"/>
  <c r="AR581" i="3"/>
  <c r="AE581" i="3"/>
  <c r="AH581" i="3" s="1"/>
  <c r="AD581" i="3"/>
  <c r="AC581" i="3"/>
  <c r="AB581" i="3"/>
  <c r="AA581" i="3"/>
  <c r="Z581" i="3"/>
  <c r="X581" i="3"/>
  <c r="W581" i="3"/>
  <c r="T581" i="3"/>
  <c r="Q581" i="3"/>
  <c r="P581" i="3"/>
  <c r="G581" i="3"/>
  <c r="I581" i="3" s="1"/>
  <c r="F581" i="3"/>
  <c r="AR580" i="3"/>
  <c r="AE580" i="3"/>
  <c r="AH580" i="3" s="1"/>
  <c r="AD580" i="3"/>
  <c r="AC580" i="3"/>
  <c r="AB580" i="3"/>
  <c r="AA580" i="3"/>
  <c r="Z580" i="3"/>
  <c r="X580" i="3"/>
  <c r="W580" i="3"/>
  <c r="T580" i="3"/>
  <c r="Q580" i="3"/>
  <c r="P580" i="3"/>
  <c r="I580" i="3"/>
  <c r="F580" i="3"/>
  <c r="AR579" i="3"/>
  <c r="AE579" i="3"/>
  <c r="AH579" i="3" s="1"/>
  <c r="AD579" i="3"/>
  <c r="AC579" i="3"/>
  <c r="AB579" i="3"/>
  <c r="AA579" i="3"/>
  <c r="Z579" i="3"/>
  <c r="X579" i="3"/>
  <c r="W579" i="3"/>
  <c r="T579" i="3"/>
  <c r="Q579" i="3"/>
  <c r="P579" i="3"/>
  <c r="G579" i="3"/>
  <c r="I579" i="3" s="1"/>
  <c r="F579" i="3"/>
  <c r="AR578" i="3"/>
  <c r="AE578" i="3"/>
  <c r="AH578" i="3" s="1"/>
  <c r="AD578" i="3"/>
  <c r="AC578" i="3"/>
  <c r="AB578" i="3"/>
  <c r="AA578" i="3"/>
  <c r="Z578" i="3"/>
  <c r="X578" i="3"/>
  <c r="W578" i="3"/>
  <c r="T578" i="3"/>
  <c r="Q578" i="3"/>
  <c r="P578" i="3"/>
  <c r="G578" i="3"/>
  <c r="I578" i="3" s="1"/>
  <c r="F578" i="3"/>
  <c r="AR577" i="3"/>
  <c r="AJ577" i="3"/>
  <c r="AK577" i="3" s="1"/>
  <c r="AM577" i="3" s="1"/>
  <c r="AE577" i="3"/>
  <c r="AH577" i="3" s="1"/>
  <c r="AD577" i="3"/>
  <c r="AC577" i="3"/>
  <c r="AB577" i="3"/>
  <c r="AA577" i="3"/>
  <c r="Z577" i="3"/>
  <c r="X577" i="3"/>
  <c r="W577" i="3"/>
  <c r="T577" i="3"/>
  <c r="Q577" i="3"/>
  <c r="P577" i="3"/>
  <c r="G577" i="3"/>
  <c r="I577" i="3" s="1"/>
  <c r="F577" i="3"/>
  <c r="AR576" i="3"/>
  <c r="AJ576" i="3"/>
  <c r="AK576" i="3" s="1"/>
  <c r="AM576" i="3" s="1"/>
  <c r="AE576" i="3"/>
  <c r="AH576" i="3" s="1"/>
  <c r="AD576" i="3"/>
  <c r="AC576" i="3"/>
  <c r="AB576" i="3"/>
  <c r="AA576" i="3"/>
  <c r="Z576" i="3"/>
  <c r="X576" i="3"/>
  <c r="W576" i="3"/>
  <c r="T576" i="3"/>
  <c r="Q576" i="3"/>
  <c r="P576" i="3"/>
  <c r="G576" i="3"/>
  <c r="I576" i="3" s="1"/>
  <c r="F576" i="3"/>
  <c r="AR575" i="3"/>
  <c r="AJ575" i="3"/>
  <c r="AK575" i="3" s="1"/>
  <c r="AM575" i="3" s="1"/>
  <c r="AE575" i="3"/>
  <c r="AH575" i="3" s="1"/>
  <c r="AD575" i="3"/>
  <c r="AC575" i="3"/>
  <c r="AB575" i="3"/>
  <c r="AA575" i="3"/>
  <c r="Z575" i="3"/>
  <c r="X575" i="3"/>
  <c r="W575" i="3"/>
  <c r="T575" i="3"/>
  <c r="Q575" i="3"/>
  <c r="P575" i="3"/>
  <c r="G575" i="3"/>
  <c r="I575" i="3" s="1"/>
  <c r="F575" i="3"/>
  <c r="AR574" i="3"/>
  <c r="AJ574" i="3"/>
  <c r="AK574" i="3" s="1"/>
  <c r="AM574" i="3" s="1"/>
  <c r="AE574" i="3"/>
  <c r="AH574" i="3" s="1"/>
  <c r="AD574" i="3"/>
  <c r="AC574" i="3"/>
  <c r="AB574" i="3"/>
  <c r="AA574" i="3"/>
  <c r="Z574" i="3"/>
  <c r="X574" i="3"/>
  <c r="W574" i="3"/>
  <c r="T574" i="3"/>
  <c r="Q574" i="3"/>
  <c r="P574" i="3"/>
  <c r="G574" i="3"/>
  <c r="I574" i="3" s="1"/>
  <c r="F574" i="3"/>
  <c r="AR573" i="3"/>
  <c r="AJ573" i="3"/>
  <c r="AK573" i="3" s="1"/>
  <c r="AM573" i="3" s="1"/>
  <c r="AE573" i="3"/>
  <c r="AH573" i="3" s="1"/>
  <c r="AD573" i="3"/>
  <c r="AC573" i="3"/>
  <c r="AB573" i="3"/>
  <c r="AA573" i="3"/>
  <c r="Z573" i="3"/>
  <c r="X573" i="3"/>
  <c r="W573" i="3"/>
  <c r="T573" i="3"/>
  <c r="Q573" i="3"/>
  <c r="P573" i="3"/>
  <c r="G573" i="3"/>
  <c r="I573" i="3" s="1"/>
  <c r="F573" i="3"/>
  <c r="AR572" i="3"/>
  <c r="AJ572" i="3"/>
  <c r="AK572" i="3" s="1"/>
  <c r="AM572" i="3" s="1"/>
  <c r="AE572" i="3"/>
  <c r="AH572" i="3" s="1"/>
  <c r="AD572" i="3"/>
  <c r="AC572" i="3"/>
  <c r="AB572" i="3"/>
  <c r="AA572" i="3"/>
  <c r="Z572" i="3"/>
  <c r="X572" i="3"/>
  <c r="W572" i="3"/>
  <c r="T572" i="3"/>
  <c r="Q572" i="3"/>
  <c r="P572" i="3"/>
  <c r="G572" i="3"/>
  <c r="F572" i="3"/>
  <c r="AR571" i="3"/>
  <c r="AJ571" i="3"/>
  <c r="AK571" i="3" s="1"/>
  <c r="AM571" i="3" s="1"/>
  <c r="AE571" i="3"/>
  <c r="AH571" i="3" s="1"/>
  <c r="AD571" i="3"/>
  <c r="AC571" i="3"/>
  <c r="AB571" i="3"/>
  <c r="AA571" i="3"/>
  <c r="Z571" i="3"/>
  <c r="X571" i="3"/>
  <c r="W571" i="3"/>
  <c r="T571" i="3"/>
  <c r="Q571" i="3"/>
  <c r="P571" i="3"/>
  <c r="G571" i="3"/>
  <c r="I571" i="3" s="1"/>
  <c r="F571" i="3"/>
  <c r="AR570" i="3"/>
  <c r="AJ570" i="3"/>
  <c r="AK570" i="3" s="1"/>
  <c r="AM570" i="3" s="1"/>
  <c r="AE570" i="3"/>
  <c r="AH570" i="3" s="1"/>
  <c r="AD570" i="3"/>
  <c r="AC570" i="3"/>
  <c r="AB570" i="3"/>
  <c r="AA570" i="3"/>
  <c r="Z570" i="3"/>
  <c r="X570" i="3"/>
  <c r="W570" i="3"/>
  <c r="T570" i="3"/>
  <c r="Q570" i="3"/>
  <c r="P570" i="3"/>
  <c r="G570" i="3"/>
  <c r="F570" i="3"/>
  <c r="AR569" i="3"/>
  <c r="AJ569" i="3"/>
  <c r="AK569" i="3" s="1"/>
  <c r="AM569" i="3" s="1"/>
  <c r="AE569" i="3"/>
  <c r="AH569" i="3" s="1"/>
  <c r="AD569" i="3"/>
  <c r="AC569" i="3"/>
  <c r="AB569" i="3"/>
  <c r="AA569" i="3"/>
  <c r="Z569" i="3"/>
  <c r="X569" i="3"/>
  <c r="W569" i="3"/>
  <c r="T569" i="3"/>
  <c r="Q569" i="3"/>
  <c r="P569" i="3"/>
  <c r="G569" i="3"/>
  <c r="I569" i="3" s="1"/>
  <c r="F569" i="3"/>
  <c r="AR568" i="3"/>
  <c r="AJ568" i="3"/>
  <c r="AK568" i="3" s="1"/>
  <c r="AM568" i="3" s="1"/>
  <c r="AE568" i="3"/>
  <c r="AH568" i="3" s="1"/>
  <c r="AD568" i="3"/>
  <c r="AC568" i="3"/>
  <c r="AB568" i="3"/>
  <c r="AA568" i="3"/>
  <c r="Z568" i="3"/>
  <c r="X568" i="3"/>
  <c r="W568" i="3"/>
  <c r="T568" i="3"/>
  <c r="Q568" i="3"/>
  <c r="P568" i="3"/>
  <c r="G568" i="3"/>
  <c r="F568" i="3"/>
  <c r="AR567" i="3"/>
  <c r="AJ567" i="3"/>
  <c r="AK567" i="3" s="1"/>
  <c r="AM567" i="3" s="1"/>
  <c r="AE567" i="3"/>
  <c r="AH567" i="3" s="1"/>
  <c r="AD567" i="3"/>
  <c r="AC567" i="3"/>
  <c r="AB567" i="3"/>
  <c r="AA567" i="3"/>
  <c r="Z567" i="3"/>
  <c r="X567" i="3"/>
  <c r="W567" i="3"/>
  <c r="T567" i="3"/>
  <c r="Q567" i="3"/>
  <c r="P567" i="3"/>
  <c r="G567" i="3"/>
  <c r="I567" i="3" s="1"/>
  <c r="F567" i="3"/>
  <c r="AR566" i="3"/>
  <c r="AJ566" i="3"/>
  <c r="AK566" i="3" s="1"/>
  <c r="AM566" i="3" s="1"/>
  <c r="AE566" i="3"/>
  <c r="AH566" i="3" s="1"/>
  <c r="AD566" i="3"/>
  <c r="AC566" i="3"/>
  <c r="AB566" i="3"/>
  <c r="AA566" i="3"/>
  <c r="Z566" i="3"/>
  <c r="X566" i="3"/>
  <c r="W566" i="3"/>
  <c r="T566" i="3"/>
  <c r="Q566" i="3"/>
  <c r="P566" i="3"/>
  <c r="I566" i="3"/>
  <c r="F566" i="3"/>
  <c r="J566" i="3" s="1"/>
  <c r="AJ565" i="3"/>
  <c r="AK565" i="3" s="1"/>
  <c r="AM565" i="3" s="1"/>
  <c r="AE565" i="3"/>
  <c r="AH565" i="3" s="1"/>
  <c r="AD565" i="3"/>
  <c r="AC565" i="3"/>
  <c r="AB565" i="3"/>
  <c r="AA565" i="3"/>
  <c r="Z565" i="3"/>
  <c r="X565" i="3"/>
  <c r="W565" i="3"/>
  <c r="T565" i="3"/>
  <c r="Q565" i="3"/>
  <c r="P565" i="3"/>
  <c r="K565" i="3"/>
  <c r="J565" i="3"/>
  <c r="I565" i="3"/>
  <c r="AJ564" i="3"/>
  <c r="AK564" i="3" s="1"/>
  <c r="AM564" i="3" s="1"/>
  <c r="AE564" i="3"/>
  <c r="AH564" i="3" s="1"/>
  <c r="AD564" i="3"/>
  <c r="AC564" i="3"/>
  <c r="AB564" i="3"/>
  <c r="AA564" i="3"/>
  <c r="Z564" i="3"/>
  <c r="X564" i="3"/>
  <c r="W564" i="3"/>
  <c r="T564" i="3"/>
  <c r="Q564" i="3"/>
  <c r="P564" i="3"/>
  <c r="K564" i="3"/>
  <c r="J564" i="3"/>
  <c r="I564" i="3"/>
  <c r="AJ563" i="3"/>
  <c r="AK563" i="3" s="1"/>
  <c r="AM563" i="3" s="1"/>
  <c r="AE563" i="3"/>
  <c r="AH563" i="3" s="1"/>
  <c r="AD563" i="3"/>
  <c r="AC563" i="3"/>
  <c r="AB563" i="3"/>
  <c r="AA563" i="3"/>
  <c r="Z563" i="3"/>
  <c r="X563" i="3"/>
  <c r="W563" i="3"/>
  <c r="T563" i="3"/>
  <c r="Q563" i="3"/>
  <c r="P563" i="3"/>
  <c r="K563" i="3"/>
  <c r="J563" i="3"/>
  <c r="I563" i="3"/>
  <c r="AJ562" i="3"/>
  <c r="AK562" i="3" s="1"/>
  <c r="AM562" i="3" s="1"/>
  <c r="AE562" i="3"/>
  <c r="AH562" i="3" s="1"/>
  <c r="AD562" i="3"/>
  <c r="AC562" i="3"/>
  <c r="AB562" i="3"/>
  <c r="AA562" i="3"/>
  <c r="Z562" i="3"/>
  <c r="X562" i="3"/>
  <c r="W562" i="3"/>
  <c r="T562" i="3"/>
  <c r="Q562" i="3"/>
  <c r="P562" i="3"/>
  <c r="K562" i="3"/>
  <c r="J562" i="3"/>
  <c r="I562" i="3"/>
  <c r="AJ561" i="3"/>
  <c r="AK561" i="3" s="1"/>
  <c r="AM561" i="3" s="1"/>
  <c r="AE561" i="3"/>
  <c r="AH561" i="3" s="1"/>
  <c r="AD561" i="3"/>
  <c r="AC561" i="3"/>
  <c r="AB561" i="3"/>
  <c r="AA561" i="3"/>
  <c r="Z561" i="3"/>
  <c r="X561" i="3"/>
  <c r="W561" i="3"/>
  <c r="T561" i="3"/>
  <c r="Q561" i="3"/>
  <c r="P561" i="3"/>
  <c r="K561" i="3"/>
  <c r="J561" i="3"/>
  <c r="I561" i="3"/>
  <c r="AJ560" i="3"/>
  <c r="AK560" i="3" s="1"/>
  <c r="AM560" i="3" s="1"/>
  <c r="AE560" i="3"/>
  <c r="AH560" i="3" s="1"/>
  <c r="AD560" i="3"/>
  <c r="AC560" i="3"/>
  <c r="AB560" i="3"/>
  <c r="AA560" i="3"/>
  <c r="Z560" i="3"/>
  <c r="X560" i="3"/>
  <c r="W560" i="3"/>
  <c r="T560" i="3"/>
  <c r="Q560" i="3"/>
  <c r="P560" i="3"/>
  <c r="K560" i="3"/>
  <c r="J560" i="3"/>
  <c r="I560" i="3"/>
  <c r="AJ559" i="3"/>
  <c r="AK559" i="3" s="1"/>
  <c r="AM559" i="3" s="1"/>
  <c r="AE559" i="3"/>
  <c r="AH559" i="3" s="1"/>
  <c r="AD559" i="3"/>
  <c r="AC559" i="3"/>
  <c r="AB559" i="3"/>
  <c r="AA559" i="3"/>
  <c r="Z559" i="3"/>
  <c r="X559" i="3"/>
  <c r="W559" i="3"/>
  <c r="T559" i="3"/>
  <c r="Q559" i="3"/>
  <c r="P559" i="3"/>
  <c r="K559" i="3"/>
  <c r="J559" i="3"/>
  <c r="I559" i="3"/>
  <c r="AJ558" i="3"/>
  <c r="AK558" i="3" s="1"/>
  <c r="AM558" i="3" s="1"/>
  <c r="AE558" i="3"/>
  <c r="AH558" i="3" s="1"/>
  <c r="AD558" i="3"/>
  <c r="AC558" i="3"/>
  <c r="AB558" i="3"/>
  <c r="AA558" i="3"/>
  <c r="Z558" i="3"/>
  <c r="X558" i="3"/>
  <c r="W558" i="3"/>
  <c r="T558" i="3"/>
  <c r="Q558" i="3"/>
  <c r="P558" i="3"/>
  <c r="K558" i="3"/>
  <c r="J558" i="3"/>
  <c r="I558" i="3"/>
  <c r="AJ557" i="3"/>
  <c r="AK557" i="3" s="1"/>
  <c r="AM557" i="3" s="1"/>
  <c r="AE557" i="3"/>
  <c r="AH557" i="3" s="1"/>
  <c r="AD557" i="3"/>
  <c r="AC557" i="3"/>
  <c r="AB557" i="3"/>
  <c r="AA557" i="3"/>
  <c r="Z557" i="3"/>
  <c r="X557" i="3"/>
  <c r="W557" i="3"/>
  <c r="T557" i="3"/>
  <c r="Q557" i="3"/>
  <c r="P557" i="3"/>
  <c r="K557" i="3"/>
  <c r="J557" i="3"/>
  <c r="I557" i="3"/>
  <c r="AJ556" i="3"/>
  <c r="AK556" i="3" s="1"/>
  <c r="AM556" i="3" s="1"/>
  <c r="AE556" i="3"/>
  <c r="AH556" i="3" s="1"/>
  <c r="AD556" i="3"/>
  <c r="AC556" i="3"/>
  <c r="AB556" i="3"/>
  <c r="AA556" i="3"/>
  <c r="Z556" i="3"/>
  <c r="X556" i="3"/>
  <c r="W556" i="3"/>
  <c r="T556" i="3"/>
  <c r="Q556" i="3"/>
  <c r="P556" i="3"/>
  <c r="K556" i="3"/>
  <c r="J556" i="3"/>
  <c r="I556" i="3"/>
  <c r="AJ555" i="3"/>
  <c r="AK555" i="3" s="1"/>
  <c r="AM555" i="3" s="1"/>
  <c r="AE555" i="3"/>
  <c r="AH555" i="3" s="1"/>
  <c r="AD555" i="3"/>
  <c r="AC555" i="3"/>
  <c r="AB555" i="3"/>
  <c r="AA555" i="3"/>
  <c r="Z555" i="3"/>
  <c r="X555" i="3"/>
  <c r="W555" i="3"/>
  <c r="T555" i="3"/>
  <c r="Q555" i="3"/>
  <c r="P555" i="3"/>
  <c r="K555" i="3"/>
  <c r="J555" i="3"/>
  <c r="I555" i="3"/>
  <c r="AJ554" i="3"/>
  <c r="AK554" i="3" s="1"/>
  <c r="AM554" i="3" s="1"/>
  <c r="AE554" i="3"/>
  <c r="AH554" i="3" s="1"/>
  <c r="AD554" i="3"/>
  <c r="AC554" i="3"/>
  <c r="AB554" i="3"/>
  <c r="AA554" i="3"/>
  <c r="Z554" i="3"/>
  <c r="X554" i="3"/>
  <c r="W554" i="3"/>
  <c r="T554" i="3"/>
  <c r="Q554" i="3"/>
  <c r="P554" i="3"/>
  <c r="K554" i="3"/>
  <c r="J554" i="3"/>
  <c r="I554" i="3"/>
  <c r="AJ553" i="3"/>
  <c r="AK553" i="3" s="1"/>
  <c r="AM553" i="3" s="1"/>
  <c r="AE553" i="3"/>
  <c r="AH553" i="3" s="1"/>
  <c r="AD553" i="3"/>
  <c r="AC553" i="3"/>
  <c r="AB553" i="3"/>
  <c r="AA553" i="3"/>
  <c r="Z553" i="3"/>
  <c r="X553" i="3"/>
  <c r="W553" i="3"/>
  <c r="T553" i="3"/>
  <c r="Q553" i="3"/>
  <c r="P553" i="3"/>
  <c r="K553" i="3"/>
  <c r="J553" i="3"/>
  <c r="I553" i="3"/>
  <c r="AJ552" i="3"/>
  <c r="AK552" i="3" s="1"/>
  <c r="AM552" i="3" s="1"/>
  <c r="AE552" i="3"/>
  <c r="AH552" i="3" s="1"/>
  <c r="AD552" i="3"/>
  <c r="AC552" i="3"/>
  <c r="AB552" i="3"/>
  <c r="AA552" i="3"/>
  <c r="Z552" i="3"/>
  <c r="X552" i="3"/>
  <c r="W552" i="3"/>
  <c r="T552" i="3"/>
  <c r="Q552" i="3"/>
  <c r="P552" i="3"/>
  <c r="K552" i="3"/>
  <c r="J552" i="3"/>
  <c r="I552" i="3"/>
  <c r="AJ551" i="3"/>
  <c r="AK551" i="3" s="1"/>
  <c r="AM551" i="3" s="1"/>
  <c r="AE551" i="3"/>
  <c r="AH551" i="3" s="1"/>
  <c r="AD551" i="3"/>
  <c r="AC551" i="3"/>
  <c r="AB551" i="3"/>
  <c r="AA551" i="3"/>
  <c r="Z551" i="3"/>
  <c r="X551" i="3"/>
  <c r="W551" i="3"/>
  <c r="T551" i="3"/>
  <c r="Q551" i="3"/>
  <c r="P551" i="3"/>
  <c r="K551" i="3"/>
  <c r="J551" i="3"/>
  <c r="I551" i="3"/>
  <c r="AJ550" i="3"/>
  <c r="AK550" i="3" s="1"/>
  <c r="AM550" i="3" s="1"/>
  <c r="AE550" i="3"/>
  <c r="AH550" i="3" s="1"/>
  <c r="AD550" i="3"/>
  <c r="AC550" i="3"/>
  <c r="AB550" i="3"/>
  <c r="AA550" i="3"/>
  <c r="Z550" i="3"/>
  <c r="X550" i="3"/>
  <c r="W550" i="3"/>
  <c r="T550" i="3"/>
  <c r="Q550" i="3"/>
  <c r="P550" i="3"/>
  <c r="K550" i="3"/>
  <c r="J550" i="3"/>
  <c r="I550" i="3"/>
  <c r="AJ549" i="3"/>
  <c r="AK549" i="3" s="1"/>
  <c r="AM549" i="3" s="1"/>
  <c r="AE549" i="3"/>
  <c r="AH549" i="3" s="1"/>
  <c r="AD549" i="3"/>
  <c r="AC549" i="3"/>
  <c r="AB549" i="3"/>
  <c r="AA549" i="3"/>
  <c r="Z549" i="3"/>
  <c r="X549" i="3"/>
  <c r="W549" i="3"/>
  <c r="T549" i="3"/>
  <c r="Q549" i="3"/>
  <c r="P549" i="3"/>
  <c r="K549" i="3"/>
  <c r="J549" i="3"/>
  <c r="I549" i="3"/>
  <c r="AJ548" i="3"/>
  <c r="AK548" i="3" s="1"/>
  <c r="AM548" i="3" s="1"/>
  <c r="AE548" i="3"/>
  <c r="AH548" i="3" s="1"/>
  <c r="AD548" i="3"/>
  <c r="AC548" i="3"/>
  <c r="AB548" i="3"/>
  <c r="AA548" i="3"/>
  <c r="Z548" i="3"/>
  <c r="X548" i="3"/>
  <c r="W548" i="3"/>
  <c r="T548" i="3"/>
  <c r="Q548" i="3"/>
  <c r="P548" i="3"/>
  <c r="K548" i="3"/>
  <c r="J548" i="3"/>
  <c r="I548" i="3"/>
  <c r="AJ547" i="3"/>
  <c r="AK547" i="3" s="1"/>
  <c r="AM547" i="3" s="1"/>
  <c r="AE547" i="3"/>
  <c r="AH547" i="3" s="1"/>
  <c r="AD547" i="3"/>
  <c r="AC547" i="3"/>
  <c r="AB547" i="3"/>
  <c r="AA547" i="3"/>
  <c r="Z547" i="3"/>
  <c r="X547" i="3"/>
  <c r="W547" i="3"/>
  <c r="T547" i="3"/>
  <c r="Q547" i="3"/>
  <c r="P547" i="3"/>
  <c r="K547" i="3"/>
  <c r="J547" i="3"/>
  <c r="I547" i="3"/>
  <c r="AJ546" i="3"/>
  <c r="AK546" i="3" s="1"/>
  <c r="AM546" i="3" s="1"/>
  <c r="AE546" i="3"/>
  <c r="AH546" i="3" s="1"/>
  <c r="AD546" i="3"/>
  <c r="AC546" i="3"/>
  <c r="AB546" i="3"/>
  <c r="AA546" i="3"/>
  <c r="Z546" i="3"/>
  <c r="X546" i="3"/>
  <c r="W546" i="3"/>
  <c r="T546" i="3"/>
  <c r="Q546" i="3"/>
  <c r="P546" i="3"/>
  <c r="K546" i="3"/>
  <c r="J546" i="3"/>
  <c r="I546" i="3"/>
  <c r="AJ545" i="3"/>
  <c r="AK545" i="3" s="1"/>
  <c r="AM545" i="3" s="1"/>
  <c r="AE545" i="3"/>
  <c r="AH545" i="3" s="1"/>
  <c r="AD545" i="3"/>
  <c r="AC545" i="3"/>
  <c r="AB545" i="3"/>
  <c r="AA545" i="3"/>
  <c r="Z545" i="3"/>
  <c r="X545" i="3"/>
  <c r="W545" i="3"/>
  <c r="T545" i="3"/>
  <c r="Q545" i="3"/>
  <c r="P545" i="3"/>
  <c r="K545" i="3"/>
  <c r="J545" i="3"/>
  <c r="I545" i="3"/>
  <c r="AJ544" i="3"/>
  <c r="AK544" i="3" s="1"/>
  <c r="AM544" i="3" s="1"/>
  <c r="AE544" i="3"/>
  <c r="AH544" i="3" s="1"/>
  <c r="AD544" i="3"/>
  <c r="AC544" i="3"/>
  <c r="AB544" i="3"/>
  <c r="AA544" i="3"/>
  <c r="Z544" i="3"/>
  <c r="X544" i="3"/>
  <c r="W544" i="3"/>
  <c r="T544" i="3"/>
  <c r="Q544" i="3"/>
  <c r="P544" i="3"/>
  <c r="K544" i="3"/>
  <c r="J544" i="3"/>
  <c r="I544" i="3"/>
  <c r="AJ543" i="3"/>
  <c r="AK543" i="3" s="1"/>
  <c r="AM543" i="3" s="1"/>
  <c r="AE543" i="3"/>
  <c r="AH543" i="3" s="1"/>
  <c r="AD543" i="3"/>
  <c r="AC543" i="3"/>
  <c r="AB543" i="3"/>
  <c r="AA543" i="3"/>
  <c r="Z543" i="3"/>
  <c r="X543" i="3"/>
  <c r="W543" i="3"/>
  <c r="T543" i="3"/>
  <c r="Q543" i="3"/>
  <c r="P543" i="3"/>
  <c r="K543" i="3"/>
  <c r="J543" i="3"/>
  <c r="I543" i="3"/>
  <c r="AJ542" i="3"/>
  <c r="AK542" i="3" s="1"/>
  <c r="AM542" i="3" s="1"/>
  <c r="AE542" i="3"/>
  <c r="AH542" i="3" s="1"/>
  <c r="AD542" i="3"/>
  <c r="AC542" i="3"/>
  <c r="AB542" i="3"/>
  <c r="AA542" i="3"/>
  <c r="Z542" i="3"/>
  <c r="X542" i="3"/>
  <c r="W542" i="3"/>
  <c r="T542" i="3"/>
  <c r="Q542" i="3"/>
  <c r="P542" i="3"/>
  <c r="K542" i="3"/>
  <c r="J542" i="3"/>
  <c r="I542" i="3"/>
  <c r="AR541" i="3"/>
  <c r="AJ541" i="3"/>
  <c r="AK541" i="3" s="1"/>
  <c r="AM541" i="3" s="1"/>
  <c r="AE541" i="3"/>
  <c r="AH541" i="3" s="1"/>
  <c r="AD541" i="3"/>
  <c r="AC541" i="3"/>
  <c r="AB541" i="3"/>
  <c r="AA541" i="3"/>
  <c r="Z541" i="3"/>
  <c r="X541" i="3"/>
  <c r="W541" i="3"/>
  <c r="T541" i="3"/>
  <c r="Q541" i="3"/>
  <c r="P541" i="3"/>
  <c r="K541" i="3"/>
  <c r="J541" i="3"/>
  <c r="H541" i="3"/>
  <c r="I541" i="3" s="1"/>
  <c r="AR540" i="3"/>
  <c r="AJ540" i="3"/>
  <c r="AK540" i="3" s="1"/>
  <c r="AM540" i="3" s="1"/>
  <c r="AE540" i="3"/>
  <c r="AH540" i="3" s="1"/>
  <c r="AD540" i="3"/>
  <c r="AC540" i="3"/>
  <c r="AB540" i="3"/>
  <c r="AA540" i="3"/>
  <c r="Z540" i="3"/>
  <c r="X540" i="3"/>
  <c r="W540" i="3"/>
  <c r="T540" i="3"/>
  <c r="Q540" i="3"/>
  <c r="P540" i="3"/>
  <c r="K540" i="3"/>
  <c r="J540" i="3"/>
  <c r="H540" i="3"/>
  <c r="I540" i="3" s="1"/>
  <c r="AR539" i="3"/>
  <c r="AJ539" i="3"/>
  <c r="AK539" i="3" s="1"/>
  <c r="AM539" i="3" s="1"/>
  <c r="AE539" i="3"/>
  <c r="AH539" i="3" s="1"/>
  <c r="AD539" i="3"/>
  <c r="AC539" i="3"/>
  <c r="AB539" i="3"/>
  <c r="AA539" i="3"/>
  <c r="Z539" i="3"/>
  <c r="X539" i="3"/>
  <c r="W539" i="3"/>
  <c r="T539" i="3"/>
  <c r="Q539" i="3"/>
  <c r="P539" i="3"/>
  <c r="K539" i="3"/>
  <c r="J539" i="3"/>
  <c r="H539" i="3"/>
  <c r="I539" i="3" s="1"/>
  <c r="AR538" i="3"/>
  <c r="AJ538" i="3"/>
  <c r="AK538" i="3" s="1"/>
  <c r="AM538" i="3" s="1"/>
  <c r="AE538" i="3"/>
  <c r="AH538" i="3" s="1"/>
  <c r="AD538" i="3"/>
  <c r="AC538" i="3"/>
  <c r="AB538" i="3"/>
  <c r="AA538" i="3"/>
  <c r="Z538" i="3"/>
  <c r="X538" i="3"/>
  <c r="W538" i="3"/>
  <c r="T538" i="3"/>
  <c r="Q538" i="3"/>
  <c r="P538" i="3"/>
  <c r="K538" i="3"/>
  <c r="J538" i="3"/>
  <c r="H538" i="3"/>
  <c r="I538" i="3" s="1"/>
  <c r="AR537" i="3"/>
  <c r="AJ537" i="3"/>
  <c r="AK537" i="3" s="1"/>
  <c r="AM537" i="3" s="1"/>
  <c r="AE537" i="3"/>
  <c r="AH537" i="3" s="1"/>
  <c r="AD537" i="3"/>
  <c r="AC537" i="3"/>
  <c r="AB537" i="3"/>
  <c r="AA537" i="3"/>
  <c r="Z537" i="3"/>
  <c r="X537" i="3"/>
  <c r="W537" i="3"/>
  <c r="T537" i="3"/>
  <c r="Q537" i="3"/>
  <c r="P537" i="3"/>
  <c r="K537" i="3"/>
  <c r="J537" i="3"/>
  <c r="H537" i="3"/>
  <c r="I537" i="3" s="1"/>
  <c r="AR536" i="3"/>
  <c r="AJ536" i="3"/>
  <c r="AK536" i="3" s="1"/>
  <c r="AM536" i="3" s="1"/>
  <c r="AE536" i="3"/>
  <c r="AH536" i="3" s="1"/>
  <c r="AD536" i="3"/>
  <c r="AC536" i="3"/>
  <c r="AB536" i="3"/>
  <c r="AA536" i="3"/>
  <c r="Z536" i="3"/>
  <c r="X536" i="3"/>
  <c r="W536" i="3"/>
  <c r="T536" i="3"/>
  <c r="Q536" i="3"/>
  <c r="P536" i="3"/>
  <c r="K536" i="3"/>
  <c r="J536" i="3"/>
  <c r="H536" i="3"/>
  <c r="I536" i="3" s="1"/>
  <c r="AR535" i="3"/>
  <c r="AJ535" i="3"/>
  <c r="AK535" i="3" s="1"/>
  <c r="AM535" i="3" s="1"/>
  <c r="AE535" i="3"/>
  <c r="AH535" i="3" s="1"/>
  <c r="AD535" i="3"/>
  <c r="AC535" i="3"/>
  <c r="AB535" i="3"/>
  <c r="AA535" i="3"/>
  <c r="Z535" i="3"/>
  <c r="X535" i="3"/>
  <c r="W535" i="3"/>
  <c r="T535" i="3"/>
  <c r="Q535" i="3"/>
  <c r="P535" i="3"/>
  <c r="K535" i="3"/>
  <c r="J535" i="3"/>
  <c r="H535" i="3"/>
  <c r="I535" i="3" s="1"/>
  <c r="AR534" i="3"/>
  <c r="AJ534" i="3"/>
  <c r="AK534" i="3" s="1"/>
  <c r="AM534" i="3" s="1"/>
  <c r="AE534" i="3"/>
  <c r="AH534" i="3" s="1"/>
  <c r="AD534" i="3"/>
  <c r="AC534" i="3"/>
  <c r="AB534" i="3"/>
  <c r="AA534" i="3"/>
  <c r="Z534" i="3"/>
  <c r="X534" i="3"/>
  <c r="W534" i="3"/>
  <c r="T534" i="3"/>
  <c r="Q534" i="3"/>
  <c r="P534" i="3"/>
  <c r="K534" i="3"/>
  <c r="J534" i="3"/>
  <c r="H534" i="3"/>
  <c r="I534" i="3" s="1"/>
  <c r="AR533" i="3"/>
  <c r="AJ533" i="3"/>
  <c r="AK533" i="3" s="1"/>
  <c r="AM533" i="3" s="1"/>
  <c r="AE533" i="3"/>
  <c r="AH533" i="3" s="1"/>
  <c r="AD533" i="3"/>
  <c r="AC533" i="3"/>
  <c r="AB533" i="3"/>
  <c r="AA533" i="3"/>
  <c r="Z533" i="3"/>
  <c r="X533" i="3"/>
  <c r="W533" i="3"/>
  <c r="T533" i="3"/>
  <c r="Q533" i="3"/>
  <c r="P533" i="3"/>
  <c r="K533" i="3"/>
  <c r="J533" i="3"/>
  <c r="H533" i="3"/>
  <c r="I533" i="3" s="1"/>
  <c r="AR532" i="3"/>
  <c r="AJ532" i="3"/>
  <c r="AK532" i="3" s="1"/>
  <c r="AM532" i="3" s="1"/>
  <c r="AE532" i="3"/>
  <c r="AH532" i="3" s="1"/>
  <c r="AD532" i="3"/>
  <c r="AC532" i="3"/>
  <c r="AB532" i="3"/>
  <c r="AA532" i="3"/>
  <c r="Z532" i="3"/>
  <c r="X532" i="3"/>
  <c r="W532" i="3"/>
  <c r="T532" i="3"/>
  <c r="Q532" i="3"/>
  <c r="P532" i="3"/>
  <c r="K532" i="3"/>
  <c r="J532" i="3"/>
  <c r="H532" i="3"/>
  <c r="I532" i="3" s="1"/>
  <c r="AR531" i="3"/>
  <c r="AJ531" i="3"/>
  <c r="AK531" i="3" s="1"/>
  <c r="AM531" i="3" s="1"/>
  <c r="AE531" i="3"/>
  <c r="AH531" i="3" s="1"/>
  <c r="AD531" i="3"/>
  <c r="AC531" i="3"/>
  <c r="AB531" i="3"/>
  <c r="AA531" i="3"/>
  <c r="Z531" i="3"/>
  <c r="X531" i="3"/>
  <c r="W531" i="3"/>
  <c r="T531" i="3"/>
  <c r="Q531" i="3"/>
  <c r="P531" i="3"/>
  <c r="K531" i="3"/>
  <c r="J531" i="3"/>
  <c r="H531" i="3"/>
  <c r="I531" i="3" s="1"/>
  <c r="AR530" i="3"/>
  <c r="AJ530" i="3"/>
  <c r="AK530" i="3" s="1"/>
  <c r="AM530" i="3" s="1"/>
  <c r="AE530" i="3"/>
  <c r="AH530" i="3" s="1"/>
  <c r="AD530" i="3"/>
  <c r="AC530" i="3"/>
  <c r="AB530" i="3"/>
  <c r="Z530" i="3"/>
  <c r="X530" i="3"/>
  <c r="W530" i="3"/>
  <c r="T530" i="3"/>
  <c r="Q530" i="3"/>
  <c r="P530" i="3"/>
  <c r="K530" i="3"/>
  <c r="J530" i="3"/>
  <c r="H530" i="3"/>
  <c r="I530" i="3" s="1"/>
  <c r="AE526" i="3"/>
  <c r="AH526" i="3" s="1"/>
  <c r="AD526" i="3"/>
  <c r="AC526" i="3"/>
  <c r="AB526" i="3"/>
  <c r="AA526" i="3"/>
  <c r="Z526" i="3"/>
  <c r="X526" i="3"/>
  <c r="W526" i="3"/>
  <c r="T526" i="3"/>
  <c r="Q526" i="3"/>
  <c r="P526" i="3"/>
  <c r="G526" i="3"/>
  <c r="I526" i="3" s="1"/>
  <c r="AE525" i="3"/>
  <c r="AH525" i="3" s="1"/>
  <c r="AD525" i="3"/>
  <c r="AC525" i="3"/>
  <c r="AB525" i="3"/>
  <c r="AA525" i="3"/>
  <c r="Z525" i="3"/>
  <c r="X525" i="3"/>
  <c r="W525" i="3"/>
  <c r="T525" i="3"/>
  <c r="Q525" i="3"/>
  <c r="P525" i="3"/>
  <c r="K525" i="3"/>
  <c r="J525" i="3"/>
  <c r="I525" i="3"/>
  <c r="AR524" i="3"/>
  <c r="AJ524" i="3"/>
  <c r="AK524" i="3" s="1"/>
  <c r="AM524" i="3" s="1"/>
  <c r="AE524" i="3"/>
  <c r="AH524" i="3" s="1"/>
  <c r="AD524" i="3"/>
  <c r="AC524" i="3"/>
  <c r="AB524" i="3"/>
  <c r="AA524" i="3"/>
  <c r="Z524" i="3"/>
  <c r="X524" i="3"/>
  <c r="W524" i="3"/>
  <c r="T524" i="3"/>
  <c r="Q524" i="3"/>
  <c r="P524" i="3"/>
  <c r="K524" i="3"/>
  <c r="J524" i="3"/>
  <c r="I524" i="3"/>
  <c r="AR523" i="3"/>
  <c r="AJ523" i="3"/>
  <c r="AK523" i="3" s="1"/>
  <c r="AM523" i="3" s="1"/>
  <c r="AE523" i="3"/>
  <c r="AH523" i="3" s="1"/>
  <c r="AD523" i="3"/>
  <c r="AC523" i="3"/>
  <c r="AB523" i="3"/>
  <c r="AA523" i="3"/>
  <c r="Z523" i="3"/>
  <c r="X523" i="3"/>
  <c r="W523" i="3"/>
  <c r="T523" i="3"/>
  <c r="Q523" i="3"/>
  <c r="P523" i="3"/>
  <c r="K523" i="3"/>
  <c r="J523" i="3"/>
  <c r="I523" i="3"/>
  <c r="AR522" i="3"/>
  <c r="AJ522" i="3"/>
  <c r="AK522" i="3" s="1"/>
  <c r="AM522" i="3" s="1"/>
  <c r="AE522" i="3"/>
  <c r="AH522" i="3" s="1"/>
  <c r="AD522" i="3"/>
  <c r="AC522" i="3"/>
  <c r="AB522" i="3"/>
  <c r="AA522" i="3"/>
  <c r="Z522" i="3"/>
  <c r="X522" i="3"/>
  <c r="W522" i="3"/>
  <c r="T522" i="3"/>
  <c r="Q522" i="3"/>
  <c r="P522" i="3"/>
  <c r="K522" i="3"/>
  <c r="J522" i="3"/>
  <c r="I522" i="3"/>
  <c r="AR521" i="3"/>
  <c r="AJ521" i="3"/>
  <c r="AK521" i="3" s="1"/>
  <c r="AM521" i="3" s="1"/>
  <c r="AE521" i="3"/>
  <c r="AH521" i="3" s="1"/>
  <c r="AD521" i="3"/>
  <c r="AC521" i="3"/>
  <c r="AB521" i="3"/>
  <c r="AA521" i="3"/>
  <c r="Z521" i="3"/>
  <c r="X521" i="3"/>
  <c r="W521" i="3"/>
  <c r="T521" i="3"/>
  <c r="Q521" i="3"/>
  <c r="P521" i="3"/>
  <c r="K521" i="3"/>
  <c r="J521" i="3"/>
  <c r="H521" i="3"/>
  <c r="I521" i="3" s="1"/>
  <c r="AR520" i="3"/>
  <c r="AJ520" i="3"/>
  <c r="AK520" i="3" s="1"/>
  <c r="AM520" i="3" s="1"/>
  <c r="AE520" i="3"/>
  <c r="AH520" i="3" s="1"/>
  <c r="AD520" i="3"/>
  <c r="AC520" i="3"/>
  <c r="AB520" i="3"/>
  <c r="AA520" i="3"/>
  <c r="Z520" i="3"/>
  <c r="X520" i="3"/>
  <c r="W520" i="3"/>
  <c r="T520" i="3"/>
  <c r="Q520" i="3"/>
  <c r="P520" i="3"/>
  <c r="K520" i="3"/>
  <c r="J520" i="3"/>
  <c r="H520" i="3"/>
  <c r="I520" i="3" s="1"/>
  <c r="AR519" i="3"/>
  <c r="AJ519" i="3"/>
  <c r="AK519" i="3" s="1"/>
  <c r="AM519" i="3" s="1"/>
  <c r="AE519" i="3"/>
  <c r="AH519" i="3" s="1"/>
  <c r="AD519" i="3"/>
  <c r="AC519" i="3"/>
  <c r="AB519" i="3"/>
  <c r="AA519" i="3"/>
  <c r="Z519" i="3"/>
  <c r="X519" i="3"/>
  <c r="W519" i="3"/>
  <c r="T519" i="3"/>
  <c r="Q519" i="3"/>
  <c r="P519" i="3"/>
  <c r="K519" i="3"/>
  <c r="J519" i="3"/>
  <c r="H519" i="3"/>
  <c r="I519" i="3" s="1"/>
  <c r="AE518" i="3"/>
  <c r="AH518" i="3" s="1"/>
  <c r="AD518" i="3"/>
  <c r="AC518" i="3"/>
  <c r="AB518" i="3"/>
  <c r="AA518" i="3"/>
  <c r="Z518" i="3"/>
  <c r="X518" i="3"/>
  <c r="W518" i="3"/>
  <c r="T518" i="3"/>
  <c r="Q518" i="3"/>
  <c r="P518" i="3"/>
  <c r="I518" i="3"/>
  <c r="F518" i="3"/>
  <c r="J518" i="3" s="1"/>
  <c r="AE517" i="3"/>
  <c r="AH517" i="3" s="1"/>
  <c r="AD517" i="3"/>
  <c r="AC517" i="3"/>
  <c r="AB517" i="3"/>
  <c r="AA517" i="3"/>
  <c r="Z517" i="3"/>
  <c r="X517" i="3"/>
  <c r="W517" i="3"/>
  <c r="T517" i="3"/>
  <c r="Q517" i="3"/>
  <c r="P517" i="3"/>
  <c r="I517" i="3"/>
  <c r="F517" i="3"/>
  <c r="K517" i="3" s="1"/>
  <c r="AE516" i="3"/>
  <c r="AH516" i="3" s="1"/>
  <c r="AD516" i="3"/>
  <c r="AC516" i="3"/>
  <c r="AB516" i="3"/>
  <c r="AA516" i="3"/>
  <c r="Z516" i="3"/>
  <c r="X516" i="3"/>
  <c r="W516" i="3"/>
  <c r="T516" i="3"/>
  <c r="Q516" i="3"/>
  <c r="P516" i="3"/>
  <c r="I516" i="3"/>
  <c r="F516" i="3"/>
  <c r="J516" i="3" s="1"/>
  <c r="AJ515" i="3"/>
  <c r="AK515" i="3" s="1"/>
  <c r="AM515" i="3" s="1"/>
  <c r="AE515" i="3"/>
  <c r="AH515" i="3" s="1"/>
  <c r="AD515" i="3"/>
  <c r="AC515" i="3"/>
  <c r="AB515" i="3"/>
  <c r="AA515" i="3"/>
  <c r="Z515" i="3"/>
  <c r="X515" i="3"/>
  <c r="W515" i="3"/>
  <c r="T515" i="3"/>
  <c r="Q515" i="3"/>
  <c r="P515" i="3"/>
  <c r="G515" i="3"/>
  <c r="I515" i="3" s="1"/>
  <c r="F515" i="3"/>
  <c r="AJ514" i="3"/>
  <c r="AK514" i="3" s="1"/>
  <c r="AM514" i="3" s="1"/>
  <c r="AD514" i="3"/>
  <c r="AA514" i="3"/>
  <c r="W514" i="3"/>
  <c r="V514" i="3"/>
  <c r="T514" i="3"/>
  <c r="O514" i="3"/>
  <c r="AC514" i="3" s="1"/>
  <c r="G514" i="3"/>
  <c r="I514" i="3" s="1"/>
  <c r="F514" i="3"/>
  <c r="AJ513" i="3"/>
  <c r="AK513" i="3" s="1"/>
  <c r="AM513" i="3" s="1"/>
  <c r="AE513" i="3"/>
  <c r="AH513" i="3" s="1"/>
  <c r="AD513" i="3"/>
  <c r="AC513" i="3"/>
  <c r="AB513" i="3"/>
  <c r="AA513" i="3"/>
  <c r="Z513" i="3"/>
  <c r="X513" i="3"/>
  <c r="W513" i="3"/>
  <c r="T513" i="3"/>
  <c r="Q513" i="3"/>
  <c r="P513" i="3"/>
  <c r="G513" i="3"/>
  <c r="I513" i="3" s="1"/>
  <c r="F513" i="3"/>
  <c r="AJ512" i="3"/>
  <c r="AK512" i="3" s="1"/>
  <c r="AM512" i="3" s="1"/>
  <c r="AE512" i="3"/>
  <c r="AH512" i="3" s="1"/>
  <c r="AD512" i="3"/>
  <c r="AC512" i="3"/>
  <c r="AB512" i="3"/>
  <c r="AA512" i="3"/>
  <c r="Z512" i="3"/>
  <c r="X512" i="3"/>
  <c r="W512" i="3"/>
  <c r="T512" i="3"/>
  <c r="Q512" i="3"/>
  <c r="P512" i="3"/>
  <c r="G512" i="3"/>
  <c r="F512" i="3"/>
  <c r="AJ511" i="3"/>
  <c r="AK511" i="3" s="1"/>
  <c r="AM511" i="3" s="1"/>
  <c r="AE511" i="3"/>
  <c r="AH511" i="3" s="1"/>
  <c r="AD511" i="3"/>
  <c r="AC511" i="3"/>
  <c r="AB511" i="3"/>
  <c r="AA511" i="3"/>
  <c r="Z511" i="3"/>
  <c r="X511" i="3"/>
  <c r="W511" i="3"/>
  <c r="T511" i="3"/>
  <c r="Q511" i="3"/>
  <c r="P511" i="3"/>
  <c r="G511" i="3"/>
  <c r="F511" i="3"/>
  <c r="AJ510" i="3"/>
  <c r="AK510" i="3" s="1"/>
  <c r="AM510" i="3" s="1"/>
  <c r="AE510" i="3"/>
  <c r="AH510" i="3" s="1"/>
  <c r="AD510" i="3"/>
  <c r="AC510" i="3"/>
  <c r="AB510" i="3"/>
  <c r="AA510" i="3"/>
  <c r="Z510" i="3"/>
  <c r="X510" i="3"/>
  <c r="W510" i="3"/>
  <c r="T510" i="3"/>
  <c r="Q510" i="3"/>
  <c r="P510" i="3"/>
  <c r="G510" i="3"/>
  <c r="I510" i="3" s="1"/>
  <c r="F510" i="3"/>
  <c r="AJ509" i="3"/>
  <c r="AK509" i="3" s="1"/>
  <c r="AM509" i="3" s="1"/>
  <c r="AE509" i="3"/>
  <c r="AH509" i="3" s="1"/>
  <c r="AD509" i="3"/>
  <c r="AC509" i="3"/>
  <c r="AB509" i="3"/>
  <c r="AA509" i="3"/>
  <c r="Z509" i="3"/>
  <c r="X509" i="3"/>
  <c r="W509" i="3"/>
  <c r="T509" i="3"/>
  <c r="Q509" i="3"/>
  <c r="P509" i="3"/>
  <c r="G509" i="3"/>
  <c r="I509" i="3" s="1"/>
  <c r="F509" i="3"/>
  <c r="AJ508" i="3"/>
  <c r="AK508" i="3" s="1"/>
  <c r="AM508" i="3" s="1"/>
  <c r="AD508" i="3"/>
  <c r="AA508" i="3"/>
  <c r="W508" i="3"/>
  <c r="V508" i="3"/>
  <c r="T508" i="3"/>
  <c r="O508" i="3"/>
  <c r="G508" i="3"/>
  <c r="I508" i="3" s="1"/>
  <c r="F508" i="3"/>
  <c r="AJ507" i="3"/>
  <c r="AK507" i="3" s="1"/>
  <c r="AM507" i="3" s="1"/>
  <c r="AE507" i="3"/>
  <c r="AH507" i="3" s="1"/>
  <c r="AD507" i="3"/>
  <c r="AC507" i="3"/>
  <c r="AB507" i="3"/>
  <c r="AA507" i="3"/>
  <c r="Z507" i="3"/>
  <c r="X507" i="3"/>
  <c r="W507" i="3"/>
  <c r="T507" i="3"/>
  <c r="Q507" i="3"/>
  <c r="P507" i="3"/>
  <c r="G507" i="3"/>
  <c r="F507" i="3"/>
  <c r="AJ506" i="3"/>
  <c r="AK506" i="3" s="1"/>
  <c r="AM506" i="3" s="1"/>
  <c r="AE506" i="3"/>
  <c r="AH506" i="3" s="1"/>
  <c r="AD506" i="3"/>
  <c r="AC506" i="3"/>
  <c r="AB506" i="3"/>
  <c r="AA506" i="3"/>
  <c r="Z506" i="3"/>
  <c r="X506" i="3"/>
  <c r="W506" i="3"/>
  <c r="T506" i="3"/>
  <c r="Q506" i="3"/>
  <c r="P506" i="3"/>
  <c r="G506" i="3"/>
  <c r="I506" i="3" s="1"/>
  <c r="F506" i="3"/>
  <c r="AJ505" i="3"/>
  <c r="AK505" i="3" s="1"/>
  <c r="AM505" i="3" s="1"/>
  <c r="AE505" i="3"/>
  <c r="AH505" i="3" s="1"/>
  <c r="AD505" i="3"/>
  <c r="AC505" i="3"/>
  <c r="AB505" i="3"/>
  <c r="AA505" i="3"/>
  <c r="Z505" i="3"/>
  <c r="X505" i="3"/>
  <c r="W505" i="3"/>
  <c r="T505" i="3"/>
  <c r="Q505" i="3"/>
  <c r="P505" i="3"/>
  <c r="G505" i="3"/>
  <c r="F505" i="3"/>
  <c r="AJ504" i="3"/>
  <c r="AK504" i="3" s="1"/>
  <c r="AM504" i="3" s="1"/>
  <c r="AE504" i="3"/>
  <c r="AH504" i="3" s="1"/>
  <c r="AD504" i="3"/>
  <c r="AC504" i="3"/>
  <c r="AB504" i="3"/>
  <c r="AA504" i="3"/>
  <c r="Z504" i="3"/>
  <c r="X504" i="3"/>
  <c r="W504" i="3"/>
  <c r="T504" i="3"/>
  <c r="Q504" i="3"/>
  <c r="P504" i="3"/>
  <c r="G504" i="3"/>
  <c r="I504" i="3" s="1"/>
  <c r="F504" i="3"/>
  <c r="AJ503" i="3"/>
  <c r="AK503" i="3" s="1"/>
  <c r="AM503" i="3" s="1"/>
  <c r="AE503" i="3"/>
  <c r="AH503" i="3" s="1"/>
  <c r="AD503" i="3"/>
  <c r="AC503" i="3"/>
  <c r="AB503" i="3"/>
  <c r="AA503" i="3"/>
  <c r="Z503" i="3"/>
  <c r="X503" i="3"/>
  <c r="W503" i="3"/>
  <c r="T503" i="3"/>
  <c r="Q503" i="3"/>
  <c r="P503" i="3"/>
  <c r="K503" i="3"/>
  <c r="J503" i="3"/>
  <c r="I503" i="3"/>
  <c r="AJ502" i="3"/>
  <c r="AK502" i="3" s="1"/>
  <c r="AM502" i="3" s="1"/>
  <c r="AE502" i="3"/>
  <c r="AH502" i="3" s="1"/>
  <c r="AD502" i="3"/>
  <c r="AC502" i="3"/>
  <c r="AB502" i="3"/>
  <c r="AA502" i="3"/>
  <c r="Z502" i="3"/>
  <c r="X502" i="3"/>
  <c r="W502" i="3"/>
  <c r="T502" i="3"/>
  <c r="Q502" i="3"/>
  <c r="P502" i="3"/>
  <c r="K502" i="3"/>
  <c r="J502" i="3"/>
  <c r="I502" i="3"/>
  <c r="AJ501" i="3"/>
  <c r="AK501" i="3" s="1"/>
  <c r="AM501" i="3" s="1"/>
  <c r="AE501" i="3"/>
  <c r="AH501" i="3" s="1"/>
  <c r="AD501" i="3"/>
  <c r="AC501" i="3"/>
  <c r="AB501" i="3"/>
  <c r="AA501" i="3"/>
  <c r="Z501" i="3"/>
  <c r="X501" i="3"/>
  <c r="W501" i="3"/>
  <c r="T501" i="3"/>
  <c r="Q501" i="3"/>
  <c r="P501" i="3"/>
  <c r="K501" i="3"/>
  <c r="J501" i="3"/>
  <c r="I501" i="3"/>
  <c r="AJ500" i="3"/>
  <c r="AK500" i="3" s="1"/>
  <c r="AM500" i="3" s="1"/>
  <c r="AE500" i="3"/>
  <c r="AH500" i="3" s="1"/>
  <c r="AD500" i="3"/>
  <c r="AC500" i="3"/>
  <c r="AB500" i="3"/>
  <c r="AA500" i="3"/>
  <c r="Z500" i="3"/>
  <c r="X500" i="3"/>
  <c r="W500" i="3"/>
  <c r="T500" i="3"/>
  <c r="Q500" i="3"/>
  <c r="P500" i="3"/>
  <c r="K500" i="3"/>
  <c r="J500" i="3"/>
  <c r="I500" i="3"/>
  <c r="AC499" i="3"/>
  <c r="V499" i="3"/>
  <c r="U499" i="3"/>
  <c r="T499" i="3"/>
  <c r="Q499" i="3"/>
  <c r="P499" i="3"/>
  <c r="G499" i="3"/>
  <c r="I499" i="3" s="1"/>
  <c r="AC498" i="3"/>
  <c r="V498" i="3"/>
  <c r="U498" i="3"/>
  <c r="AD498" i="3" s="1"/>
  <c r="T498" i="3"/>
  <c r="Q498" i="3"/>
  <c r="P498" i="3"/>
  <c r="G498" i="3"/>
  <c r="K498" i="3" s="1"/>
  <c r="AC497" i="3"/>
  <c r="V497" i="3"/>
  <c r="U497" i="3"/>
  <c r="T497" i="3"/>
  <c r="Q497" i="3"/>
  <c r="P497" i="3"/>
  <c r="G497" i="3"/>
  <c r="AC496" i="3"/>
  <c r="V496" i="3"/>
  <c r="AF496" i="3" s="1"/>
  <c r="U496" i="3"/>
  <c r="T496" i="3"/>
  <c r="Q496" i="3"/>
  <c r="P496" i="3"/>
  <c r="G496" i="3"/>
  <c r="K496" i="3" s="1"/>
  <c r="AC495" i="3"/>
  <c r="V495" i="3"/>
  <c r="U495" i="3"/>
  <c r="T495" i="3"/>
  <c r="Q495" i="3"/>
  <c r="P495" i="3"/>
  <c r="K495" i="3"/>
  <c r="J495" i="3"/>
  <c r="I495" i="3"/>
  <c r="AC494" i="3"/>
  <c r="V494" i="3"/>
  <c r="U494" i="3"/>
  <c r="AA494" i="3" s="1"/>
  <c r="T494" i="3"/>
  <c r="Q494" i="3"/>
  <c r="P494" i="3"/>
  <c r="G494" i="3"/>
  <c r="I494" i="3" s="1"/>
  <c r="AC493" i="3"/>
  <c r="V493" i="3"/>
  <c r="AF493" i="3" s="1"/>
  <c r="U493" i="3"/>
  <c r="AD493" i="3" s="1"/>
  <c r="T493" i="3"/>
  <c r="Q493" i="3"/>
  <c r="P493" i="3"/>
  <c r="G493" i="3"/>
  <c r="K493" i="3" s="1"/>
  <c r="AC492" i="3"/>
  <c r="V492" i="3"/>
  <c r="U492" i="3"/>
  <c r="T492" i="3"/>
  <c r="Q492" i="3"/>
  <c r="P492" i="3"/>
  <c r="G492" i="3"/>
  <c r="I492" i="3" s="1"/>
  <c r="AC491" i="3"/>
  <c r="V491" i="3"/>
  <c r="U491" i="3"/>
  <c r="AD491" i="3" s="1"/>
  <c r="T491" i="3"/>
  <c r="Q491" i="3"/>
  <c r="P491" i="3"/>
  <c r="G491" i="3"/>
  <c r="J491" i="3" s="1"/>
  <c r="AC490" i="3"/>
  <c r="V490" i="3"/>
  <c r="AF490" i="3" s="1"/>
  <c r="U490" i="3"/>
  <c r="AA490" i="3" s="1"/>
  <c r="T490" i="3"/>
  <c r="Q490" i="3"/>
  <c r="P490" i="3"/>
  <c r="K490" i="3"/>
  <c r="J490" i="3"/>
  <c r="I490" i="3"/>
  <c r="AC489" i="3"/>
  <c r="V489" i="3"/>
  <c r="U489" i="3"/>
  <c r="T489" i="3"/>
  <c r="Q489" i="3"/>
  <c r="P489" i="3"/>
  <c r="G489" i="3"/>
  <c r="I489" i="3" s="1"/>
  <c r="AC488" i="3"/>
  <c r="V488" i="3"/>
  <c r="U488" i="3"/>
  <c r="AD488" i="3" s="1"/>
  <c r="T488" i="3"/>
  <c r="Q488" i="3"/>
  <c r="P488" i="3"/>
  <c r="G488" i="3"/>
  <c r="K488" i="3" s="1"/>
  <c r="AC487" i="3"/>
  <c r="V487" i="3"/>
  <c r="U487" i="3"/>
  <c r="AA487" i="3" s="1"/>
  <c r="T487" i="3"/>
  <c r="Q487" i="3"/>
  <c r="P487" i="3"/>
  <c r="G487" i="3"/>
  <c r="I487" i="3" s="1"/>
  <c r="AC486" i="3"/>
  <c r="V486" i="3"/>
  <c r="AF486" i="3" s="1"/>
  <c r="U486" i="3"/>
  <c r="AD486" i="3" s="1"/>
  <c r="T486" i="3"/>
  <c r="Q486" i="3"/>
  <c r="P486" i="3"/>
  <c r="G486" i="3"/>
  <c r="J486" i="3" s="1"/>
  <c r="AC485" i="3"/>
  <c r="V485" i="3"/>
  <c r="U485" i="3"/>
  <c r="AD485" i="3" s="1"/>
  <c r="T485" i="3"/>
  <c r="Q485" i="3"/>
  <c r="P485" i="3"/>
  <c r="K485" i="3"/>
  <c r="J485" i="3"/>
  <c r="I485" i="3"/>
  <c r="AR484" i="3"/>
  <c r="AC484" i="3"/>
  <c r="V484" i="3"/>
  <c r="U484" i="3"/>
  <c r="AA484" i="3" s="1"/>
  <c r="T484" i="3"/>
  <c r="Q484" i="3"/>
  <c r="P484" i="3"/>
  <c r="G484" i="3"/>
  <c r="I484" i="3" s="1"/>
  <c r="F484" i="3"/>
  <c r="AR483" i="3"/>
  <c r="AC483" i="3"/>
  <c r="V483" i="3"/>
  <c r="U483" i="3"/>
  <c r="AD483" i="3" s="1"/>
  <c r="T483" i="3"/>
  <c r="Q483" i="3"/>
  <c r="P483" i="3"/>
  <c r="G483" i="3"/>
  <c r="I483" i="3" s="1"/>
  <c r="F483" i="3"/>
  <c r="AR482" i="3"/>
  <c r="AC482" i="3"/>
  <c r="V482" i="3"/>
  <c r="U482" i="3"/>
  <c r="AA482" i="3" s="1"/>
  <c r="T482" i="3"/>
  <c r="Q482" i="3"/>
  <c r="P482" i="3"/>
  <c r="G482" i="3"/>
  <c r="F482" i="3"/>
  <c r="AR481" i="3"/>
  <c r="AC481" i="3"/>
  <c r="V481" i="3"/>
  <c r="AF481" i="3" s="1"/>
  <c r="U481" i="3"/>
  <c r="AA481" i="3" s="1"/>
  <c r="T481" i="3"/>
  <c r="Q481" i="3"/>
  <c r="P481" i="3"/>
  <c r="I481" i="3"/>
  <c r="F481" i="3"/>
  <c r="K481" i="3" s="1"/>
  <c r="AR480" i="3"/>
  <c r="AC480" i="3"/>
  <c r="V480" i="3"/>
  <c r="X480" i="3" s="1"/>
  <c r="U480" i="3"/>
  <c r="AD480" i="3" s="1"/>
  <c r="T480" i="3"/>
  <c r="Q480" i="3"/>
  <c r="P480" i="3"/>
  <c r="G480" i="3"/>
  <c r="I480" i="3" s="1"/>
  <c r="F480" i="3"/>
  <c r="AR479" i="3"/>
  <c r="AC479" i="3"/>
  <c r="V479" i="3"/>
  <c r="AE479" i="3" s="1"/>
  <c r="AH479" i="3" s="1"/>
  <c r="U479" i="3"/>
  <c r="W479" i="3" s="1"/>
  <c r="T479" i="3"/>
  <c r="Q479" i="3"/>
  <c r="P479" i="3"/>
  <c r="G479" i="3"/>
  <c r="F479" i="3"/>
  <c r="AR478" i="3"/>
  <c r="AC478" i="3"/>
  <c r="V478" i="3"/>
  <c r="U478" i="3"/>
  <c r="AD478" i="3" s="1"/>
  <c r="T478" i="3"/>
  <c r="Q478" i="3"/>
  <c r="P478" i="3"/>
  <c r="I478" i="3"/>
  <c r="F478" i="3"/>
  <c r="J478" i="3" s="1"/>
  <c r="AR477" i="3"/>
  <c r="AC477" i="3"/>
  <c r="V477" i="3"/>
  <c r="U477" i="3"/>
  <c r="AD477" i="3" s="1"/>
  <c r="T477" i="3"/>
  <c r="Q477" i="3"/>
  <c r="P477" i="3"/>
  <c r="I477" i="3"/>
  <c r="F477" i="3"/>
  <c r="J477" i="3" s="1"/>
  <c r="AR476" i="3"/>
  <c r="AE476" i="3"/>
  <c r="AH476" i="3" s="1"/>
  <c r="AC476" i="3"/>
  <c r="AB476" i="3"/>
  <c r="X476" i="3"/>
  <c r="U476" i="3"/>
  <c r="AD476" i="3" s="1"/>
  <c r="T476" i="3"/>
  <c r="Q476" i="3"/>
  <c r="P476" i="3"/>
  <c r="I476" i="3"/>
  <c r="F476" i="3"/>
  <c r="K476" i="3" s="1"/>
  <c r="AE475" i="3"/>
  <c r="AH475" i="3" s="1"/>
  <c r="AD475" i="3"/>
  <c r="AC475" i="3"/>
  <c r="AB475" i="3"/>
  <c r="AA475" i="3"/>
  <c r="Z475" i="3"/>
  <c r="X475" i="3"/>
  <c r="W475" i="3"/>
  <c r="T475" i="3"/>
  <c r="Q475" i="3"/>
  <c r="P475" i="3"/>
  <c r="G475" i="3"/>
  <c r="F475" i="3"/>
  <c r="AE474" i="3"/>
  <c r="AH474" i="3" s="1"/>
  <c r="AD474" i="3"/>
  <c r="AC474" i="3"/>
  <c r="AB474" i="3"/>
  <c r="AA474" i="3"/>
  <c r="Z474" i="3"/>
  <c r="X474" i="3"/>
  <c r="W474" i="3"/>
  <c r="T474" i="3"/>
  <c r="Q474" i="3"/>
  <c r="P474" i="3"/>
  <c r="G474" i="3"/>
  <c r="I474" i="3" s="1"/>
  <c r="F474" i="3"/>
  <c r="AE473" i="3"/>
  <c r="AH473" i="3" s="1"/>
  <c r="AD473" i="3"/>
  <c r="AC473" i="3"/>
  <c r="AB473" i="3"/>
  <c r="AA473" i="3"/>
  <c r="Z473" i="3"/>
  <c r="X473" i="3"/>
  <c r="W473" i="3"/>
  <c r="T473" i="3"/>
  <c r="Q473" i="3"/>
  <c r="P473" i="3"/>
  <c r="G473" i="3"/>
  <c r="I473" i="3" s="1"/>
  <c r="F473" i="3"/>
  <c r="AE472" i="3"/>
  <c r="AH472" i="3" s="1"/>
  <c r="AD472" i="3"/>
  <c r="AC472" i="3"/>
  <c r="AB472" i="3"/>
  <c r="AA472" i="3"/>
  <c r="Z472" i="3"/>
  <c r="X472" i="3"/>
  <c r="W472" i="3"/>
  <c r="T472" i="3"/>
  <c r="Q472" i="3"/>
  <c r="P472" i="3"/>
  <c r="G472" i="3"/>
  <c r="I472" i="3" s="1"/>
  <c r="F472" i="3"/>
  <c r="AE471" i="3"/>
  <c r="AH471" i="3" s="1"/>
  <c r="AD471" i="3"/>
  <c r="AC471" i="3"/>
  <c r="AB471" i="3"/>
  <c r="AA471" i="3"/>
  <c r="Z471" i="3"/>
  <c r="X471" i="3"/>
  <c r="W471" i="3"/>
  <c r="T471" i="3"/>
  <c r="Q471" i="3"/>
  <c r="P471" i="3"/>
  <c r="G471" i="3"/>
  <c r="I471" i="3" s="1"/>
  <c r="F471" i="3"/>
  <c r="AE470" i="3"/>
  <c r="AH470" i="3" s="1"/>
  <c r="AD470" i="3"/>
  <c r="AC470" i="3"/>
  <c r="AB470" i="3"/>
  <c r="AA470" i="3"/>
  <c r="Z470" i="3"/>
  <c r="X470" i="3"/>
  <c r="W470" i="3"/>
  <c r="T470" i="3"/>
  <c r="Q470" i="3"/>
  <c r="P470" i="3"/>
  <c r="I470" i="3"/>
  <c r="F470" i="3"/>
  <c r="J470" i="3" s="1"/>
  <c r="AE469" i="3"/>
  <c r="AH469" i="3" s="1"/>
  <c r="AD469" i="3"/>
  <c r="AC469" i="3"/>
  <c r="AB469" i="3"/>
  <c r="AA469" i="3"/>
  <c r="Z469" i="3"/>
  <c r="X469" i="3"/>
  <c r="W469" i="3"/>
  <c r="T469" i="3"/>
  <c r="Q469" i="3"/>
  <c r="P469" i="3"/>
  <c r="I469" i="3"/>
  <c r="F469" i="3"/>
  <c r="K469" i="3" s="1"/>
  <c r="AE468" i="3"/>
  <c r="AH468" i="3" s="1"/>
  <c r="AD468" i="3"/>
  <c r="AC468" i="3"/>
  <c r="AB468" i="3"/>
  <c r="AA468" i="3"/>
  <c r="Z468" i="3"/>
  <c r="X468" i="3"/>
  <c r="W468" i="3"/>
  <c r="T468" i="3"/>
  <c r="Q468" i="3"/>
  <c r="P468" i="3"/>
  <c r="I468" i="3"/>
  <c r="F468" i="3"/>
  <c r="J468" i="3" s="1"/>
  <c r="BC508" i="3" l="1"/>
  <c r="CK505" i="3"/>
  <c r="CK513" i="3"/>
  <c r="CC509" i="3"/>
  <c r="CO504" i="3"/>
  <c r="BQ506" i="3"/>
  <c r="CM514" i="3"/>
  <c r="BI512" i="3"/>
  <c r="AG606" i="3"/>
  <c r="AZ624" i="3"/>
  <c r="AZ600" i="3"/>
  <c r="AZ596" i="3"/>
  <c r="AZ592" i="3"/>
  <c r="AZ588" i="3"/>
  <c r="AZ584" i="3"/>
  <c r="AZ580" i="3"/>
  <c r="AZ576" i="3"/>
  <c r="AZ572" i="3"/>
  <c r="AZ568" i="3"/>
  <c r="AZ540" i="3"/>
  <c r="AZ536" i="3"/>
  <c r="AZ532" i="3"/>
  <c r="AZ525" i="3"/>
  <c r="AZ521" i="3"/>
  <c r="AZ502" i="3"/>
  <c r="AZ498" i="3"/>
  <c r="AZ494" i="3"/>
  <c r="AZ490" i="3"/>
  <c r="AZ486" i="3"/>
  <c r="AZ482" i="3"/>
  <c r="AZ478" i="3"/>
  <c r="AZ474" i="3"/>
  <c r="AZ470" i="3"/>
  <c r="BA539" i="3"/>
  <c r="BA535" i="3"/>
  <c r="BA531" i="3"/>
  <c r="BA524" i="3"/>
  <c r="BA520" i="3"/>
  <c r="BA516" i="3"/>
  <c r="BA512" i="3"/>
  <c r="BA508" i="3"/>
  <c r="BA504" i="3"/>
  <c r="BA500" i="3"/>
  <c r="BA496" i="3"/>
  <c r="BA492" i="3"/>
  <c r="BA488" i="3"/>
  <c r="BA484" i="3"/>
  <c r="BA480" i="3"/>
  <c r="BA476" i="3"/>
  <c r="BA472" i="3"/>
  <c r="BA468" i="3"/>
  <c r="BA625" i="3"/>
  <c r="BA621" i="3"/>
  <c r="BA617" i="3"/>
  <c r="BA613" i="3"/>
  <c r="BA609" i="3"/>
  <c r="BA605" i="3"/>
  <c r="BA601" i="3"/>
  <c r="BA597" i="3"/>
  <c r="BA593" i="3"/>
  <c r="BA589" i="3"/>
  <c r="BA585" i="3"/>
  <c r="BA581" i="3"/>
  <c r="BA577" i="3"/>
  <c r="BA573" i="3"/>
  <c r="BA569" i="3"/>
  <c r="AZ627" i="3"/>
  <c r="AZ623" i="3"/>
  <c r="AZ599" i="3"/>
  <c r="AZ595" i="3"/>
  <c r="AZ591" i="3"/>
  <c r="AZ587" i="3"/>
  <c r="AZ583" i="3"/>
  <c r="AZ579" i="3"/>
  <c r="AZ575" i="3"/>
  <c r="AZ571" i="3"/>
  <c r="AZ567" i="3"/>
  <c r="AZ539" i="3"/>
  <c r="AZ535" i="3"/>
  <c r="AZ531" i="3"/>
  <c r="AZ524" i="3"/>
  <c r="AZ520" i="3"/>
  <c r="AZ501" i="3"/>
  <c r="AZ497" i="3"/>
  <c r="AZ493" i="3"/>
  <c r="AZ489" i="3"/>
  <c r="AZ485" i="3"/>
  <c r="AZ481" i="3"/>
  <c r="AZ477" i="3"/>
  <c r="AZ473" i="3"/>
  <c r="AZ469" i="3"/>
  <c r="BA538" i="3"/>
  <c r="BA534" i="3"/>
  <c r="BA530" i="3"/>
  <c r="BA523" i="3"/>
  <c r="BA519" i="3"/>
  <c r="BA515" i="3"/>
  <c r="BA511" i="3"/>
  <c r="BA507" i="3"/>
  <c r="BA503" i="3"/>
  <c r="BA499" i="3"/>
  <c r="BA495" i="3"/>
  <c r="BA491" i="3"/>
  <c r="BA487" i="3"/>
  <c r="BA483" i="3"/>
  <c r="BA479" i="3"/>
  <c r="BA475" i="3"/>
  <c r="BA471" i="3"/>
  <c r="BA564" i="3"/>
  <c r="BA562" i="3"/>
  <c r="BA560" i="3"/>
  <c r="BA558" i="3"/>
  <c r="BA556" i="3"/>
  <c r="BA554" i="3"/>
  <c r="BA552" i="3"/>
  <c r="BA550" i="3"/>
  <c r="BA548" i="3"/>
  <c r="BA546" i="3"/>
  <c r="BA544" i="3"/>
  <c r="BA542" i="3"/>
  <c r="BA624" i="3"/>
  <c r="BA620" i="3"/>
  <c r="BA616" i="3"/>
  <c r="BA612" i="3"/>
  <c r="BA608" i="3"/>
  <c r="BA604" i="3"/>
  <c r="BA600" i="3"/>
  <c r="BA596" i="3"/>
  <c r="BA592" i="3"/>
  <c r="BA588" i="3"/>
  <c r="BA584" i="3"/>
  <c r="BA580" i="3"/>
  <c r="BA576" i="3"/>
  <c r="BA572" i="3"/>
  <c r="BA568" i="3"/>
  <c r="AZ626" i="3"/>
  <c r="AZ620" i="3"/>
  <c r="AZ598" i="3"/>
  <c r="AZ594" i="3"/>
  <c r="AZ590" i="3"/>
  <c r="AZ586" i="3"/>
  <c r="AZ582" i="3"/>
  <c r="AZ578" i="3"/>
  <c r="AZ574" i="3"/>
  <c r="AZ570" i="3"/>
  <c r="AZ566" i="3"/>
  <c r="AZ538" i="3"/>
  <c r="AZ534" i="3"/>
  <c r="AZ530" i="3"/>
  <c r="AZ523" i="3"/>
  <c r="AZ519" i="3"/>
  <c r="AZ500" i="3"/>
  <c r="AZ496" i="3"/>
  <c r="AZ492" i="3"/>
  <c r="AZ488" i="3"/>
  <c r="AZ484" i="3"/>
  <c r="AZ480" i="3"/>
  <c r="AZ476" i="3"/>
  <c r="AZ472" i="3"/>
  <c r="BA541" i="3"/>
  <c r="BA537" i="3"/>
  <c r="BA533" i="3"/>
  <c r="BA526" i="3"/>
  <c r="BA522" i="3"/>
  <c r="BA518" i="3"/>
  <c r="BA514" i="3"/>
  <c r="BA510" i="3"/>
  <c r="BA506" i="3"/>
  <c r="BA502" i="3"/>
  <c r="BA498" i="3"/>
  <c r="BA494" i="3"/>
  <c r="BA490" i="3"/>
  <c r="BA486" i="3"/>
  <c r="BA482" i="3"/>
  <c r="BA478" i="3"/>
  <c r="BA474" i="3"/>
  <c r="BA470" i="3"/>
  <c r="BA627" i="3"/>
  <c r="BA623" i="3"/>
  <c r="BA619" i="3"/>
  <c r="BA615" i="3"/>
  <c r="BA611" i="3"/>
  <c r="BA607" i="3"/>
  <c r="BA603" i="3"/>
  <c r="BA599" i="3"/>
  <c r="BA595" i="3"/>
  <c r="BA591" i="3"/>
  <c r="BA587" i="3"/>
  <c r="BA583" i="3"/>
  <c r="BA579" i="3"/>
  <c r="BA575" i="3"/>
  <c r="BA571" i="3"/>
  <c r="BA567" i="3"/>
  <c r="AZ468" i="3"/>
  <c r="AZ625" i="3"/>
  <c r="AZ601" i="3"/>
  <c r="AZ597" i="3"/>
  <c r="AZ593" i="3"/>
  <c r="AZ589" i="3"/>
  <c r="AZ585" i="3"/>
  <c r="AZ581" i="3"/>
  <c r="AZ577" i="3"/>
  <c r="AZ573" i="3"/>
  <c r="AZ569" i="3"/>
  <c r="AZ541" i="3"/>
  <c r="AZ537" i="3"/>
  <c r="AZ533" i="3"/>
  <c r="AZ526" i="3"/>
  <c r="AZ522" i="3"/>
  <c r="AZ503" i="3"/>
  <c r="AZ499" i="3"/>
  <c r="AZ495" i="3"/>
  <c r="AZ491" i="3"/>
  <c r="AZ487" i="3"/>
  <c r="AZ483" i="3"/>
  <c r="AZ479" i="3"/>
  <c r="AZ475" i="3"/>
  <c r="AZ471" i="3"/>
  <c r="BA540" i="3"/>
  <c r="BA536" i="3"/>
  <c r="BA532" i="3"/>
  <c r="BA525" i="3"/>
  <c r="BA521" i="3"/>
  <c r="BA517" i="3"/>
  <c r="BA513" i="3"/>
  <c r="BA509" i="3"/>
  <c r="BA505" i="3"/>
  <c r="BA501" i="3"/>
  <c r="BA497" i="3"/>
  <c r="BA493" i="3"/>
  <c r="BA489" i="3"/>
  <c r="BA485" i="3"/>
  <c r="BA481" i="3"/>
  <c r="BA477" i="3"/>
  <c r="BA473" i="3"/>
  <c r="BA469" i="3"/>
  <c r="BA565" i="3"/>
  <c r="BA563" i="3"/>
  <c r="BA561" i="3"/>
  <c r="BA559" i="3"/>
  <c r="BA557" i="3"/>
  <c r="BA555" i="3"/>
  <c r="BA553" i="3"/>
  <c r="BA551" i="3"/>
  <c r="BA549" i="3"/>
  <c r="BA547" i="3"/>
  <c r="BA545" i="3"/>
  <c r="BA543" i="3"/>
  <c r="BA626" i="3"/>
  <c r="BA622" i="3"/>
  <c r="BA618" i="3"/>
  <c r="BA614" i="3"/>
  <c r="BA610" i="3"/>
  <c r="BA606" i="3"/>
  <c r="BA602" i="3"/>
  <c r="BA598" i="3"/>
  <c r="BA594" i="3"/>
  <c r="BA590" i="3"/>
  <c r="BA586" i="3"/>
  <c r="BA582" i="3"/>
  <c r="BA578" i="3"/>
  <c r="BA574" i="3"/>
  <c r="BA570" i="3"/>
  <c r="BA566" i="3"/>
  <c r="Y468" i="3"/>
  <c r="I594" i="3"/>
  <c r="AA477" i="3"/>
  <c r="W494" i="3"/>
  <c r="K511" i="3"/>
  <c r="X479" i="3"/>
  <c r="Y479" i="3" s="1"/>
  <c r="AG469" i="3"/>
  <c r="K470" i="3"/>
  <c r="Y470" i="3"/>
  <c r="K471" i="3"/>
  <c r="K483" i="3"/>
  <c r="K598" i="3"/>
  <c r="Y612" i="3"/>
  <c r="AG616" i="3"/>
  <c r="AG624" i="3"/>
  <c r="AG500" i="3"/>
  <c r="Y510" i="3"/>
  <c r="AG511" i="3"/>
  <c r="BC613" i="3"/>
  <c r="K491" i="3"/>
  <c r="AG512" i="3"/>
  <c r="AG544" i="3"/>
  <c r="AG552" i="3"/>
  <c r="AG560" i="3"/>
  <c r="Y577" i="3"/>
  <c r="BC605" i="3"/>
  <c r="Y512" i="3"/>
  <c r="BC622" i="3"/>
  <c r="W488" i="3"/>
  <c r="BC614" i="3"/>
  <c r="BC509" i="3"/>
  <c r="BE617" i="3"/>
  <c r="BE513" i="3"/>
  <c r="BG617" i="3"/>
  <c r="BG509" i="3"/>
  <c r="BI613" i="3"/>
  <c r="BM608" i="3"/>
  <c r="W477" i="3"/>
  <c r="Y503" i="3"/>
  <c r="J596" i="3"/>
  <c r="Y606" i="3"/>
  <c r="Y614" i="3"/>
  <c r="Y616" i="3"/>
  <c r="BC518" i="3"/>
  <c r="BC506" i="3"/>
  <c r="BE609" i="3"/>
  <c r="BE509" i="3"/>
  <c r="BG613" i="3"/>
  <c r="BI622" i="3"/>
  <c r="BI612" i="3"/>
  <c r="BM605" i="3"/>
  <c r="BO622" i="3"/>
  <c r="BS614" i="3"/>
  <c r="CA509" i="3"/>
  <c r="I584" i="3"/>
  <c r="BC609" i="3"/>
  <c r="BC514" i="3"/>
  <c r="BC505" i="3"/>
  <c r="BE605" i="3"/>
  <c r="BE505" i="3"/>
  <c r="BG609" i="3"/>
  <c r="BI609" i="3"/>
  <c r="BK517" i="3"/>
  <c r="BM617" i="3"/>
  <c r="BM514" i="3"/>
  <c r="BS609" i="3"/>
  <c r="Y546" i="3"/>
  <c r="Y554" i="3"/>
  <c r="Y562" i="3"/>
  <c r="J579" i="3"/>
  <c r="K584" i="3"/>
  <c r="BC617" i="3"/>
  <c r="BC606" i="3"/>
  <c r="BC513" i="3"/>
  <c r="BE518" i="3"/>
  <c r="BG510" i="3"/>
  <c r="BI618" i="3"/>
  <c r="BI602" i="3"/>
  <c r="BK509" i="3"/>
  <c r="BM609" i="3"/>
  <c r="BM509" i="3"/>
  <c r="BO609" i="3"/>
  <c r="BS622" i="3"/>
  <c r="BQ517" i="3"/>
  <c r="BY608" i="3"/>
  <c r="CA614" i="3"/>
  <c r="CC514" i="3"/>
  <c r="AB484" i="3"/>
  <c r="AF484" i="3"/>
  <c r="AE487" i="3"/>
  <c r="AH487" i="3" s="1"/>
  <c r="AF487" i="3"/>
  <c r="AB491" i="3"/>
  <c r="AF491" i="3"/>
  <c r="AE492" i="3"/>
  <c r="AH492" i="3" s="1"/>
  <c r="AF492" i="3"/>
  <c r="AE499" i="3"/>
  <c r="AH499" i="3" s="1"/>
  <c r="AF499" i="3"/>
  <c r="I590" i="3"/>
  <c r="BO606" i="3"/>
  <c r="BQ514" i="3"/>
  <c r="BY504" i="3"/>
  <c r="CM613" i="3"/>
  <c r="BU622" i="3"/>
  <c r="BU618" i="3"/>
  <c r="BU614" i="3"/>
  <c r="BU610" i="3"/>
  <c r="BU606" i="3"/>
  <c r="BU602" i="3"/>
  <c r="AE482" i="3"/>
  <c r="AH482" i="3" s="1"/>
  <c r="AF482" i="3"/>
  <c r="AE495" i="3"/>
  <c r="AH495" i="3" s="1"/>
  <c r="AF495" i="3"/>
  <c r="Y521" i="3"/>
  <c r="Y522" i="3"/>
  <c r="Y523" i="3"/>
  <c r="BU508" i="3"/>
  <c r="BI514" i="3"/>
  <c r="BM616" i="3"/>
  <c r="AB478" i="3"/>
  <c r="AF478" i="3"/>
  <c r="AB480" i="3"/>
  <c r="AF480" i="3"/>
  <c r="AE483" i="3"/>
  <c r="AF483" i="3"/>
  <c r="AE485" i="3"/>
  <c r="AH485" i="3" s="1"/>
  <c r="AF485" i="3"/>
  <c r="AD490" i="3"/>
  <c r="AE498" i="3"/>
  <c r="AH498" i="3" s="1"/>
  <c r="AF498" i="3"/>
  <c r="AG506" i="3"/>
  <c r="J507" i="3"/>
  <c r="AB514" i="3"/>
  <c r="AF514" i="3"/>
  <c r="K518" i="3"/>
  <c r="Y518" i="3"/>
  <c r="AG519" i="3"/>
  <c r="AG545" i="3"/>
  <c r="AG553" i="3"/>
  <c r="AG561" i="3"/>
  <c r="Y566" i="3"/>
  <c r="Y570" i="3"/>
  <c r="K590" i="3"/>
  <c r="Y605" i="3"/>
  <c r="K606" i="3"/>
  <c r="BU513" i="3"/>
  <c r="BC618" i="3"/>
  <c r="BC610" i="3"/>
  <c r="BC602" i="3"/>
  <c r="BC510" i="3"/>
  <c r="BE613" i="3"/>
  <c r="BE517" i="3"/>
  <c r="BG608" i="3"/>
  <c r="BG505" i="3"/>
  <c r="BI617" i="3"/>
  <c r="BI608" i="3"/>
  <c r="BI510" i="3"/>
  <c r="BK616" i="3"/>
  <c r="BM613" i="3"/>
  <c r="BM518" i="3"/>
  <c r="BM506" i="3"/>
  <c r="BO617" i="3"/>
  <c r="BQ509" i="3"/>
  <c r="BS606" i="3"/>
  <c r="BU621" i="3"/>
  <c r="BU617" i="3"/>
  <c r="BU613" i="3"/>
  <c r="BU605" i="3"/>
  <c r="J474" i="3"/>
  <c r="AB477" i="3"/>
  <c r="AF477" i="3"/>
  <c r="AB479" i="3"/>
  <c r="AF479" i="3"/>
  <c r="AB488" i="3"/>
  <c r="AF488" i="3"/>
  <c r="AE489" i="3"/>
  <c r="AH489" i="3" s="1"/>
  <c r="AF489" i="3"/>
  <c r="AE491" i="3"/>
  <c r="AE494" i="3"/>
  <c r="AH494" i="3" s="1"/>
  <c r="AF494" i="3"/>
  <c r="AE497" i="3"/>
  <c r="AH497" i="3" s="1"/>
  <c r="AF497" i="3"/>
  <c r="K504" i="3"/>
  <c r="J508" i="3"/>
  <c r="AB508" i="3"/>
  <c r="AF508" i="3"/>
  <c r="K516" i="3"/>
  <c r="BE621" i="3"/>
  <c r="BG514" i="3"/>
  <c r="BI504" i="3"/>
  <c r="BK608" i="3"/>
  <c r="BO614" i="3"/>
  <c r="BS509" i="3"/>
  <c r="CI612" i="3"/>
  <c r="BU616" i="3"/>
  <c r="BU612" i="3"/>
  <c r="BU608" i="3"/>
  <c r="BU604" i="3"/>
  <c r="Y576" i="3"/>
  <c r="Y584" i="3"/>
  <c r="Y586" i="3"/>
  <c r="AG587" i="3"/>
  <c r="Y624" i="3"/>
  <c r="Y600" i="3"/>
  <c r="Y524" i="3"/>
  <c r="AG546" i="3"/>
  <c r="AG554" i="3"/>
  <c r="AG562" i="3"/>
  <c r="AG577" i="3"/>
  <c r="Y581" i="3"/>
  <c r="AG590" i="3"/>
  <c r="Y591" i="3"/>
  <c r="AG604" i="3"/>
  <c r="Y608" i="3"/>
  <c r="AG599" i="3"/>
  <c r="Y531" i="3"/>
  <c r="Y574" i="3"/>
  <c r="Y592" i="3"/>
  <c r="AG603" i="3"/>
  <c r="BU563" i="3"/>
  <c r="BU559" i="3"/>
  <c r="BU551" i="3"/>
  <c r="BU547" i="3"/>
  <c r="BU543" i="3"/>
  <c r="BI549" i="3"/>
  <c r="BU562" i="3"/>
  <c r="BU558" i="3"/>
  <c r="BU554" i="3"/>
  <c r="BU550" i="3"/>
  <c r="BU542" i="3"/>
  <c r="BE560" i="3"/>
  <c r="BG553" i="3"/>
  <c r="BU565" i="3"/>
  <c r="BU561" i="3"/>
  <c r="BU557" i="3"/>
  <c r="BU553" i="3"/>
  <c r="BU549" i="3"/>
  <c r="BU545" i="3"/>
  <c r="BC560" i="3"/>
  <c r="BE550" i="3"/>
  <c r="BU560" i="3"/>
  <c r="BU556" i="3"/>
  <c r="BU552" i="3"/>
  <c r="CU515" i="3"/>
  <c r="DG515" i="3"/>
  <c r="DA515" i="3"/>
  <c r="CS515" i="3"/>
  <c r="CK515" i="3"/>
  <c r="CC515" i="3"/>
  <c r="BW515" i="3"/>
  <c r="BS515" i="3"/>
  <c r="DI515" i="3"/>
  <c r="CY515" i="3"/>
  <c r="CW515" i="3"/>
  <c r="CI515" i="3"/>
  <c r="DE515" i="3"/>
  <c r="CO515" i="3"/>
  <c r="CM515" i="3"/>
  <c r="BQ515" i="3"/>
  <c r="BM515" i="3"/>
  <c r="BK515" i="3"/>
  <c r="CG515" i="3"/>
  <c r="BU507" i="3"/>
  <c r="BU515" i="3"/>
  <c r="CW619" i="3"/>
  <c r="DI619" i="3"/>
  <c r="DC619" i="3"/>
  <c r="CU619" i="3"/>
  <c r="CY619" i="3"/>
  <c r="CM619" i="3"/>
  <c r="CE619" i="3"/>
  <c r="BY619" i="3"/>
  <c r="DA619" i="3"/>
  <c r="CK619" i="3"/>
  <c r="CQ619" i="3"/>
  <c r="BW619" i="3"/>
  <c r="BS619" i="3"/>
  <c r="BO619" i="3"/>
  <c r="BI619" i="3"/>
  <c r="DE619" i="3"/>
  <c r="CS619" i="3"/>
  <c r="BM619" i="3"/>
  <c r="DG619" i="3"/>
  <c r="CI619" i="3"/>
  <c r="CG619" i="3"/>
  <c r="CW607" i="3"/>
  <c r="DI607" i="3"/>
  <c r="DC607" i="3"/>
  <c r="CU607" i="3"/>
  <c r="DE607" i="3"/>
  <c r="CM607" i="3"/>
  <c r="CE607" i="3"/>
  <c r="BY607" i="3"/>
  <c r="DG607" i="3"/>
  <c r="CS607" i="3"/>
  <c r="CK607" i="3"/>
  <c r="DA607" i="3"/>
  <c r="CI607" i="3"/>
  <c r="BS607" i="3"/>
  <c r="BO607" i="3"/>
  <c r="BI607" i="3"/>
  <c r="CY607" i="3"/>
  <c r="CO607" i="3"/>
  <c r="CG607" i="3"/>
  <c r="BM607" i="3"/>
  <c r="CQ607" i="3"/>
  <c r="CC607" i="3"/>
  <c r="CA607" i="3"/>
  <c r="CW615" i="3"/>
  <c r="DI615" i="3"/>
  <c r="DC615" i="3"/>
  <c r="CU615" i="3"/>
  <c r="DE615" i="3"/>
  <c r="CM615" i="3"/>
  <c r="CE615" i="3"/>
  <c r="BY615" i="3"/>
  <c r="DG615" i="3"/>
  <c r="CS615" i="3"/>
  <c r="CK615" i="3"/>
  <c r="CI615" i="3"/>
  <c r="CC615" i="3"/>
  <c r="CA615" i="3"/>
  <c r="BS615" i="3"/>
  <c r="BO615" i="3"/>
  <c r="BI615" i="3"/>
  <c r="CO615" i="3"/>
  <c r="BW615" i="3"/>
  <c r="BM615" i="3"/>
  <c r="DA615" i="3"/>
  <c r="CQ615" i="3"/>
  <c r="BS504" i="3"/>
  <c r="BY602" i="3"/>
  <c r="CA608" i="3"/>
  <c r="CA504" i="3"/>
  <c r="CG615" i="3"/>
  <c r="CG508" i="3"/>
  <c r="CI604" i="3"/>
  <c r="CO512" i="3"/>
  <c r="CQ616" i="3"/>
  <c r="CU507" i="3"/>
  <c r="DG507" i="3"/>
  <c r="DA507" i="3"/>
  <c r="CS507" i="3"/>
  <c r="CK507" i="3"/>
  <c r="CC507" i="3"/>
  <c r="BW507" i="3"/>
  <c r="BS507" i="3"/>
  <c r="DI507" i="3"/>
  <c r="CY507" i="3"/>
  <c r="CW507" i="3"/>
  <c r="CI507" i="3"/>
  <c r="CO507" i="3"/>
  <c r="CM507" i="3"/>
  <c r="BQ507" i="3"/>
  <c r="BM507" i="3"/>
  <c r="DC507" i="3"/>
  <c r="CQ507" i="3"/>
  <c r="CE507" i="3"/>
  <c r="CA507" i="3"/>
  <c r="BY507" i="3"/>
  <c r="BK507" i="3"/>
  <c r="DE507" i="3"/>
  <c r="CG507" i="3"/>
  <c r="CU511" i="3"/>
  <c r="DG511" i="3"/>
  <c r="DA511" i="3"/>
  <c r="CS511" i="3"/>
  <c r="CK511" i="3"/>
  <c r="CC511" i="3"/>
  <c r="BW511" i="3"/>
  <c r="BS511" i="3"/>
  <c r="DE511" i="3"/>
  <c r="DC511" i="3"/>
  <c r="CQ511" i="3"/>
  <c r="CI511" i="3"/>
  <c r="CG511" i="3"/>
  <c r="CE511" i="3"/>
  <c r="CA511" i="3"/>
  <c r="BY511" i="3"/>
  <c r="BQ511" i="3"/>
  <c r="BM511" i="3"/>
  <c r="DI511" i="3"/>
  <c r="CW511" i="3"/>
  <c r="BK511" i="3"/>
  <c r="CY511" i="3"/>
  <c r="CO511" i="3"/>
  <c r="CM511" i="3"/>
  <c r="BU511" i="3"/>
  <c r="DI516" i="3"/>
  <c r="DC516" i="3"/>
  <c r="CW516" i="3"/>
  <c r="CU516" i="3"/>
  <c r="DE516" i="3"/>
  <c r="CQ516" i="3"/>
  <c r="CM516" i="3"/>
  <c r="CE516" i="3"/>
  <c r="DG516" i="3"/>
  <c r="CS516" i="3"/>
  <c r="CK516" i="3"/>
  <c r="CI516" i="3"/>
  <c r="CC516" i="3"/>
  <c r="CA516" i="3"/>
  <c r="BY516" i="3"/>
  <c r="BS516" i="3"/>
  <c r="BG516" i="3"/>
  <c r="CO516" i="3"/>
  <c r="BW516" i="3"/>
  <c r="BU516" i="3"/>
  <c r="BQ516" i="3"/>
  <c r="BM516" i="3"/>
  <c r="DA516" i="3"/>
  <c r="CW603" i="3"/>
  <c r="DI603" i="3"/>
  <c r="DC603" i="3"/>
  <c r="CU603" i="3"/>
  <c r="CY603" i="3"/>
  <c r="CM603" i="3"/>
  <c r="CE603" i="3"/>
  <c r="BY603" i="3"/>
  <c r="DA603" i="3"/>
  <c r="CK603" i="3"/>
  <c r="CQ603" i="3"/>
  <c r="BW603" i="3"/>
  <c r="BS603" i="3"/>
  <c r="BO603" i="3"/>
  <c r="BI603" i="3"/>
  <c r="DE603" i="3"/>
  <c r="CS603" i="3"/>
  <c r="BM603" i="3"/>
  <c r="DG603" i="3"/>
  <c r="CI603" i="3"/>
  <c r="CG603" i="3"/>
  <c r="CW611" i="3"/>
  <c r="DI611" i="3"/>
  <c r="DC611" i="3"/>
  <c r="CU611" i="3"/>
  <c r="CY611" i="3"/>
  <c r="CM611" i="3"/>
  <c r="CE611" i="3"/>
  <c r="BY611" i="3"/>
  <c r="DA611" i="3"/>
  <c r="CK611" i="3"/>
  <c r="DG611" i="3"/>
  <c r="CQ611" i="3"/>
  <c r="CG611" i="3"/>
  <c r="BS611" i="3"/>
  <c r="BO611" i="3"/>
  <c r="BI611" i="3"/>
  <c r="CC611" i="3"/>
  <c r="CA611" i="3"/>
  <c r="BM611" i="3"/>
  <c r="CI611" i="3"/>
  <c r="BW611" i="3"/>
  <c r="Y543" i="3"/>
  <c r="Y547" i="3"/>
  <c r="Y551" i="3"/>
  <c r="Y555" i="3"/>
  <c r="Y559" i="3"/>
  <c r="Y563" i="3"/>
  <c r="Y569" i="3"/>
  <c r="Y575" i="3"/>
  <c r="AG576" i="3"/>
  <c r="K577" i="3"/>
  <c r="K583" i="3"/>
  <c r="Y583" i="3"/>
  <c r="J588" i="3"/>
  <c r="K592" i="3"/>
  <c r="AG594" i="3"/>
  <c r="Y595" i="3"/>
  <c r="K597" i="3"/>
  <c r="Y597" i="3"/>
  <c r="K599" i="3"/>
  <c r="Y599" i="3"/>
  <c r="AG601" i="3"/>
  <c r="J603" i="3"/>
  <c r="K610" i="3"/>
  <c r="AG611" i="3"/>
  <c r="Y613" i="3"/>
  <c r="Y615" i="3"/>
  <c r="Y621" i="3"/>
  <c r="Y623" i="3"/>
  <c r="DE505" i="3"/>
  <c r="CY505" i="3"/>
  <c r="CQ505" i="3"/>
  <c r="DI505" i="3"/>
  <c r="DC505" i="3"/>
  <c r="CW505" i="3"/>
  <c r="DG505" i="3"/>
  <c r="CU505" i="3"/>
  <c r="CS505" i="3"/>
  <c r="CO505" i="3"/>
  <c r="CG505" i="3"/>
  <c r="BY505" i="3"/>
  <c r="CM505" i="3"/>
  <c r="CC505" i="3"/>
  <c r="CA505" i="3"/>
  <c r="BS505" i="3"/>
  <c r="BO505" i="3"/>
  <c r="BI505" i="3"/>
  <c r="BW505" i="3"/>
  <c r="DE509" i="3"/>
  <c r="CY509" i="3"/>
  <c r="CQ509" i="3"/>
  <c r="DI509" i="3"/>
  <c r="DC509" i="3"/>
  <c r="CW509" i="3"/>
  <c r="DA509" i="3"/>
  <c r="CO509" i="3"/>
  <c r="CG509" i="3"/>
  <c r="BY509" i="3"/>
  <c r="CM509" i="3"/>
  <c r="BW509" i="3"/>
  <c r="BO509" i="3"/>
  <c r="BI509" i="3"/>
  <c r="CK509" i="3"/>
  <c r="CI509" i="3"/>
  <c r="CS509" i="3"/>
  <c r="CE509" i="3"/>
  <c r="DE513" i="3"/>
  <c r="CY513" i="3"/>
  <c r="CQ513" i="3"/>
  <c r="DI513" i="3"/>
  <c r="DC513" i="3"/>
  <c r="CW513" i="3"/>
  <c r="DG513" i="3"/>
  <c r="CU513" i="3"/>
  <c r="CS513" i="3"/>
  <c r="CO513" i="3"/>
  <c r="CG513" i="3"/>
  <c r="BY513" i="3"/>
  <c r="CM513" i="3"/>
  <c r="BO513" i="3"/>
  <c r="BI513" i="3"/>
  <c r="DA513" i="3"/>
  <c r="CE513" i="3"/>
  <c r="CC513" i="3"/>
  <c r="CA513" i="3"/>
  <c r="BS513" i="3"/>
  <c r="BU505" i="3"/>
  <c r="BU509" i="3"/>
  <c r="DG518" i="3"/>
  <c r="DA518" i="3"/>
  <c r="CS518" i="3"/>
  <c r="DE518" i="3"/>
  <c r="CY518" i="3"/>
  <c r="CQ518" i="3"/>
  <c r="DC518" i="3"/>
  <c r="CI518" i="3"/>
  <c r="CA518" i="3"/>
  <c r="BU518" i="3"/>
  <c r="CO518" i="3"/>
  <c r="CG518" i="3"/>
  <c r="BK518" i="3"/>
  <c r="CM518" i="3"/>
  <c r="CE518" i="3"/>
  <c r="BY518" i="3"/>
  <c r="BO518" i="3"/>
  <c r="DI518" i="3"/>
  <c r="CW518" i="3"/>
  <c r="CU518" i="3"/>
  <c r="CK518" i="3"/>
  <c r="CC518" i="3"/>
  <c r="BS518" i="3"/>
  <c r="CA555" i="3"/>
  <c r="DC555" i="3"/>
  <c r="DI622" i="3"/>
  <c r="DC622" i="3"/>
  <c r="CU622" i="3"/>
  <c r="DG622" i="3"/>
  <c r="DA622" i="3"/>
  <c r="CS622" i="3"/>
  <c r="DE622" i="3"/>
  <c r="CK622" i="3"/>
  <c r="CC622" i="3"/>
  <c r="BW622" i="3"/>
  <c r="CQ622" i="3"/>
  <c r="CI622" i="3"/>
  <c r="BM622" i="3"/>
  <c r="BG622" i="3"/>
  <c r="CW622" i="3"/>
  <c r="CO622" i="3"/>
  <c r="CM622" i="3"/>
  <c r="CG622" i="3"/>
  <c r="CE622" i="3"/>
  <c r="CA622" i="3"/>
  <c r="BQ622" i="3"/>
  <c r="BK622" i="3"/>
  <c r="CY622" i="3"/>
  <c r="BY622" i="3"/>
  <c r="DG605" i="3"/>
  <c r="DA605" i="3"/>
  <c r="CS605" i="3"/>
  <c r="DE605" i="3"/>
  <c r="CY605" i="3"/>
  <c r="CW605" i="3"/>
  <c r="CQ605" i="3"/>
  <c r="CI605" i="3"/>
  <c r="CA605" i="3"/>
  <c r="DI605" i="3"/>
  <c r="CU605" i="3"/>
  <c r="CO605" i="3"/>
  <c r="CK605" i="3"/>
  <c r="CE605" i="3"/>
  <c r="BQ605" i="3"/>
  <c r="BK605" i="3"/>
  <c r="DC605" i="3"/>
  <c r="CC605" i="3"/>
  <c r="BY605" i="3"/>
  <c r="BW605" i="3"/>
  <c r="BS605" i="3"/>
  <c r="DG609" i="3"/>
  <c r="DA609" i="3"/>
  <c r="CS609" i="3"/>
  <c r="DE609" i="3"/>
  <c r="CY609" i="3"/>
  <c r="CQ609" i="3"/>
  <c r="CI609" i="3"/>
  <c r="CA609" i="3"/>
  <c r="DC609" i="3"/>
  <c r="CO609" i="3"/>
  <c r="CW609" i="3"/>
  <c r="CU609" i="3"/>
  <c r="CC609" i="3"/>
  <c r="BY609" i="3"/>
  <c r="BQ609" i="3"/>
  <c r="BK609" i="3"/>
  <c r="DI609" i="3"/>
  <c r="CM609" i="3"/>
  <c r="BW609" i="3"/>
  <c r="CK609" i="3"/>
  <c r="CG609" i="3"/>
  <c r="DG613" i="3"/>
  <c r="DA613" i="3"/>
  <c r="CS613" i="3"/>
  <c r="DE613" i="3"/>
  <c r="CY613" i="3"/>
  <c r="CW613" i="3"/>
  <c r="CQ613" i="3"/>
  <c r="CI613" i="3"/>
  <c r="CA613" i="3"/>
  <c r="DI613" i="3"/>
  <c r="CU613" i="3"/>
  <c r="CO613" i="3"/>
  <c r="CK613" i="3"/>
  <c r="BW613" i="3"/>
  <c r="BQ613" i="3"/>
  <c r="BK613" i="3"/>
  <c r="CG613" i="3"/>
  <c r="CE613" i="3"/>
  <c r="DG617" i="3"/>
  <c r="DA617" i="3"/>
  <c r="CS617" i="3"/>
  <c r="DE617" i="3"/>
  <c r="CY617" i="3"/>
  <c r="CQ617" i="3"/>
  <c r="CI617" i="3"/>
  <c r="CA617" i="3"/>
  <c r="DC617" i="3"/>
  <c r="CO617" i="3"/>
  <c r="CG617" i="3"/>
  <c r="BQ617" i="3"/>
  <c r="BK617" i="3"/>
  <c r="CM617" i="3"/>
  <c r="CE617" i="3"/>
  <c r="CW617" i="3"/>
  <c r="CU617" i="3"/>
  <c r="CK617" i="3"/>
  <c r="CC617" i="3"/>
  <c r="BY617" i="3"/>
  <c r="BC616" i="3"/>
  <c r="BC612" i="3"/>
  <c r="BC608" i="3"/>
  <c r="BC604" i="3"/>
  <c r="BC550" i="3"/>
  <c r="BC516" i="3"/>
  <c r="BC512" i="3"/>
  <c r="BC504" i="3"/>
  <c r="BE619" i="3"/>
  <c r="BE615" i="3"/>
  <c r="BE611" i="3"/>
  <c r="BE607" i="3"/>
  <c r="BE603" i="3"/>
  <c r="BE542" i="3"/>
  <c r="BE515" i="3"/>
  <c r="BE511" i="3"/>
  <c r="BE507" i="3"/>
  <c r="BG621" i="3"/>
  <c r="BG616" i="3"/>
  <c r="BG611" i="3"/>
  <c r="BG605" i="3"/>
  <c r="BG518" i="3"/>
  <c r="BG513" i="3"/>
  <c r="BG507" i="3"/>
  <c r="BI610" i="3"/>
  <c r="BI605" i="3"/>
  <c r="BI518" i="3"/>
  <c r="BI507" i="3"/>
  <c r="BK612" i="3"/>
  <c r="BK604" i="3"/>
  <c r="BK513" i="3"/>
  <c r="BK505" i="3"/>
  <c r="BM612" i="3"/>
  <c r="BM604" i="3"/>
  <c r="BM513" i="3"/>
  <c r="BM505" i="3"/>
  <c r="BO613" i="3"/>
  <c r="BO605" i="3"/>
  <c r="BO515" i="3"/>
  <c r="BO507" i="3"/>
  <c r="BQ619" i="3"/>
  <c r="BQ611" i="3"/>
  <c r="BQ603" i="3"/>
  <c r="BQ513" i="3"/>
  <c r="BQ505" i="3"/>
  <c r="BS613" i="3"/>
  <c r="BW617" i="3"/>
  <c r="BW513" i="3"/>
  <c r="BY618" i="3"/>
  <c r="BY515" i="3"/>
  <c r="CA603" i="3"/>
  <c r="CC608" i="3"/>
  <c r="CC504" i="3"/>
  <c r="CE609" i="3"/>
  <c r="CE505" i="3"/>
  <c r="CI513" i="3"/>
  <c r="CO619" i="3"/>
  <c r="CQ608" i="3"/>
  <c r="CS611" i="3"/>
  <c r="CU608" i="3"/>
  <c r="CY615" i="3"/>
  <c r="DC613" i="3"/>
  <c r="DE611" i="3"/>
  <c r="DI617" i="3"/>
  <c r="BG619" i="3"/>
  <c r="BG603" i="3"/>
  <c r="BG515" i="3"/>
  <c r="BI515" i="3"/>
  <c r="BO511" i="3"/>
  <c r="BQ615" i="3"/>
  <c r="BQ607" i="3"/>
  <c r="BW607" i="3"/>
  <c r="CC619" i="3"/>
  <c r="CE515" i="3"/>
  <c r="CG516" i="3"/>
  <c r="CO603" i="3"/>
  <c r="AG468" i="3"/>
  <c r="X489" i="3"/>
  <c r="AB499" i="3"/>
  <c r="Y502" i="3"/>
  <c r="I507" i="3"/>
  <c r="J509" i="3"/>
  <c r="K570" i="3"/>
  <c r="J592" i="3"/>
  <c r="Y596" i="3"/>
  <c r="K605" i="3"/>
  <c r="DI504" i="3"/>
  <c r="DC504" i="3"/>
  <c r="CW504" i="3"/>
  <c r="CU504" i="3"/>
  <c r="CY504" i="3"/>
  <c r="CM504" i="3"/>
  <c r="CE504" i="3"/>
  <c r="DA504" i="3"/>
  <c r="CK504" i="3"/>
  <c r="CQ504" i="3"/>
  <c r="BW504" i="3"/>
  <c r="BG504" i="3"/>
  <c r="DE504" i="3"/>
  <c r="CS504" i="3"/>
  <c r="CG504" i="3"/>
  <c r="BQ504" i="3"/>
  <c r="BM504" i="3"/>
  <c r="DG504" i="3"/>
  <c r="CI504" i="3"/>
  <c r="DI508" i="3"/>
  <c r="DC508" i="3"/>
  <c r="CW508" i="3"/>
  <c r="CU508" i="3"/>
  <c r="DE508" i="3"/>
  <c r="CQ508" i="3"/>
  <c r="CM508" i="3"/>
  <c r="CE508" i="3"/>
  <c r="DG508" i="3"/>
  <c r="CS508" i="3"/>
  <c r="CK508" i="3"/>
  <c r="DA508" i="3"/>
  <c r="CI508" i="3"/>
  <c r="BG508" i="3"/>
  <c r="CY508" i="3"/>
  <c r="CO508" i="3"/>
  <c r="BQ508" i="3"/>
  <c r="BM508" i="3"/>
  <c r="CC508" i="3"/>
  <c r="CA508" i="3"/>
  <c r="BY508" i="3"/>
  <c r="BS508" i="3"/>
  <c r="DI512" i="3"/>
  <c r="DC512" i="3"/>
  <c r="CW512" i="3"/>
  <c r="CU512" i="3"/>
  <c r="CY512" i="3"/>
  <c r="CM512" i="3"/>
  <c r="CE512" i="3"/>
  <c r="DA512" i="3"/>
  <c r="CK512" i="3"/>
  <c r="DG512" i="3"/>
  <c r="BG512" i="3"/>
  <c r="CG512" i="3"/>
  <c r="CC512" i="3"/>
  <c r="CA512" i="3"/>
  <c r="BY512" i="3"/>
  <c r="BS512" i="3"/>
  <c r="BQ512" i="3"/>
  <c r="BM512" i="3"/>
  <c r="CQ512" i="3"/>
  <c r="CI512" i="3"/>
  <c r="BW512" i="3"/>
  <c r="BU504" i="3"/>
  <c r="BU512" i="3"/>
  <c r="DE517" i="3"/>
  <c r="CY517" i="3"/>
  <c r="CQ517" i="3"/>
  <c r="DI517" i="3"/>
  <c r="DC517" i="3"/>
  <c r="CW517" i="3"/>
  <c r="DA517" i="3"/>
  <c r="CO517" i="3"/>
  <c r="CG517" i="3"/>
  <c r="BY517" i="3"/>
  <c r="CM517" i="3"/>
  <c r="CS517" i="3"/>
  <c r="CE517" i="3"/>
  <c r="BO517" i="3"/>
  <c r="BI517" i="3"/>
  <c r="DG517" i="3"/>
  <c r="CU517" i="3"/>
  <c r="CK517" i="3"/>
  <c r="CI517" i="3"/>
  <c r="CC517" i="3"/>
  <c r="CA517" i="3"/>
  <c r="BS517" i="3"/>
  <c r="BW517" i="3"/>
  <c r="BU517" i="3"/>
  <c r="DG621" i="3"/>
  <c r="DA621" i="3"/>
  <c r="CS621" i="3"/>
  <c r="DE621" i="3"/>
  <c r="CY621" i="3"/>
  <c r="CQ621" i="3"/>
  <c r="CI621" i="3"/>
  <c r="CA621" i="3"/>
  <c r="DI621" i="3"/>
  <c r="CW621" i="3"/>
  <c r="CU621" i="3"/>
  <c r="CO621" i="3"/>
  <c r="CM621" i="3"/>
  <c r="CK621" i="3"/>
  <c r="CG621" i="3"/>
  <c r="CE621" i="3"/>
  <c r="BQ621" i="3"/>
  <c r="BK621" i="3"/>
  <c r="DC621" i="3"/>
  <c r="CC621" i="3"/>
  <c r="BY621" i="3"/>
  <c r="BW621" i="3"/>
  <c r="DE604" i="3"/>
  <c r="CY604" i="3"/>
  <c r="CW604" i="3"/>
  <c r="DI604" i="3"/>
  <c r="DG604" i="3"/>
  <c r="CU604" i="3"/>
  <c r="CS604" i="3"/>
  <c r="CO604" i="3"/>
  <c r="CG604" i="3"/>
  <c r="CM604" i="3"/>
  <c r="DC604" i="3"/>
  <c r="CC604" i="3"/>
  <c r="CA604" i="3"/>
  <c r="BY604" i="3"/>
  <c r="CQ604" i="3"/>
  <c r="BW604" i="3"/>
  <c r="BS604" i="3"/>
  <c r="BO604" i="3"/>
  <c r="DE608" i="3"/>
  <c r="CY608" i="3"/>
  <c r="CW608" i="3"/>
  <c r="DC608" i="3"/>
  <c r="DA608" i="3"/>
  <c r="CO608" i="3"/>
  <c r="CG608" i="3"/>
  <c r="CM608" i="3"/>
  <c r="DI608" i="3"/>
  <c r="BW608" i="3"/>
  <c r="CK608" i="3"/>
  <c r="CI608" i="3"/>
  <c r="BS608" i="3"/>
  <c r="BO608" i="3"/>
  <c r="CS608" i="3"/>
  <c r="CE608" i="3"/>
  <c r="DE612" i="3"/>
  <c r="CY612" i="3"/>
  <c r="CW612" i="3"/>
  <c r="DI612" i="3"/>
  <c r="DG612" i="3"/>
  <c r="CU612" i="3"/>
  <c r="CS612" i="3"/>
  <c r="CO612" i="3"/>
  <c r="CG612" i="3"/>
  <c r="CM612" i="3"/>
  <c r="DA612" i="3"/>
  <c r="CQ612" i="3"/>
  <c r="CE612" i="3"/>
  <c r="BS612" i="3"/>
  <c r="BO612" i="3"/>
  <c r="DC612" i="3"/>
  <c r="CC612" i="3"/>
  <c r="CA612" i="3"/>
  <c r="BY612" i="3"/>
  <c r="DE616" i="3"/>
  <c r="CY616" i="3"/>
  <c r="CW616" i="3"/>
  <c r="DC616" i="3"/>
  <c r="DA616" i="3"/>
  <c r="CO616" i="3"/>
  <c r="CG616" i="3"/>
  <c r="CM616" i="3"/>
  <c r="CS616" i="3"/>
  <c r="CE616" i="3"/>
  <c r="DG616" i="3"/>
  <c r="CU616" i="3"/>
  <c r="CK616" i="3"/>
  <c r="CI616" i="3"/>
  <c r="CC616" i="3"/>
  <c r="CA616" i="3"/>
  <c r="BY616" i="3"/>
  <c r="BS616" i="3"/>
  <c r="BO616" i="3"/>
  <c r="DI616" i="3"/>
  <c r="BW616" i="3"/>
  <c r="BC621" i="3"/>
  <c r="BC517" i="3"/>
  <c r="BE616" i="3"/>
  <c r="BE612" i="3"/>
  <c r="BE608" i="3"/>
  <c r="BE604" i="3"/>
  <c r="BE516" i="3"/>
  <c r="BE512" i="3"/>
  <c r="BE508" i="3"/>
  <c r="BE504" i="3"/>
  <c r="BG612" i="3"/>
  <c r="BG607" i="3"/>
  <c r="BI508" i="3"/>
  <c r="BK615" i="3"/>
  <c r="BK607" i="3"/>
  <c r="BK516" i="3"/>
  <c r="BK508" i="3"/>
  <c r="BM621" i="3"/>
  <c r="BO621" i="3"/>
  <c r="BO516" i="3"/>
  <c r="BO508" i="3"/>
  <c r="BQ612" i="3"/>
  <c r="BQ604" i="3"/>
  <c r="BS621" i="3"/>
  <c r="AG471" i="3"/>
  <c r="Y475" i="3"/>
  <c r="K479" i="3"/>
  <c r="I488" i="3"/>
  <c r="I491" i="3"/>
  <c r="X491" i="3"/>
  <c r="J513" i="3"/>
  <c r="Y515" i="3"/>
  <c r="Y517" i="3"/>
  <c r="AG524" i="3"/>
  <c r="Y471" i="3"/>
  <c r="W476" i="3"/>
  <c r="Y476" i="3" s="1"/>
  <c r="K489" i="3"/>
  <c r="Y504" i="3"/>
  <c r="Y506" i="3"/>
  <c r="K507" i="3"/>
  <c r="Y520" i="3"/>
  <c r="AG543" i="3"/>
  <c r="AG551" i="3"/>
  <c r="AG559" i="3"/>
  <c r="Y573" i="3"/>
  <c r="AG579" i="3"/>
  <c r="AG581" i="3"/>
  <c r="AG584" i="3"/>
  <c r="AG617" i="3"/>
  <c r="AG619" i="3"/>
  <c r="Y620" i="3"/>
  <c r="AG623" i="3"/>
  <c r="AG625" i="3"/>
  <c r="AG627" i="3"/>
  <c r="DG506" i="3"/>
  <c r="DA506" i="3"/>
  <c r="CS506" i="3"/>
  <c r="DE506" i="3"/>
  <c r="CY506" i="3"/>
  <c r="CQ506" i="3"/>
  <c r="DI506" i="3"/>
  <c r="CW506" i="3"/>
  <c r="CI506" i="3"/>
  <c r="CA506" i="3"/>
  <c r="CU506" i="3"/>
  <c r="CO506" i="3"/>
  <c r="CG506" i="3"/>
  <c r="DC506" i="3"/>
  <c r="CK506" i="3"/>
  <c r="CE506" i="3"/>
  <c r="BY506" i="3"/>
  <c r="BK506" i="3"/>
  <c r="CC506" i="3"/>
  <c r="BS506" i="3"/>
  <c r="BO506" i="3"/>
  <c r="BW506" i="3"/>
  <c r="DG510" i="3"/>
  <c r="DA510" i="3"/>
  <c r="CS510" i="3"/>
  <c r="DE510" i="3"/>
  <c r="CY510" i="3"/>
  <c r="CQ510" i="3"/>
  <c r="DC510" i="3"/>
  <c r="CI510" i="3"/>
  <c r="CA510" i="3"/>
  <c r="CO510" i="3"/>
  <c r="CG510" i="3"/>
  <c r="DI510" i="3"/>
  <c r="CW510" i="3"/>
  <c r="CU510" i="3"/>
  <c r="CC510" i="3"/>
  <c r="BS510" i="3"/>
  <c r="BK510" i="3"/>
  <c r="CM510" i="3"/>
  <c r="BW510" i="3"/>
  <c r="BO510" i="3"/>
  <c r="CK510" i="3"/>
  <c r="DG514" i="3"/>
  <c r="DA514" i="3"/>
  <c r="CS514" i="3"/>
  <c r="DE514" i="3"/>
  <c r="CY514" i="3"/>
  <c r="CQ514" i="3"/>
  <c r="DI514" i="3"/>
  <c r="CW514" i="3"/>
  <c r="CI514" i="3"/>
  <c r="CA514" i="3"/>
  <c r="CU514" i="3"/>
  <c r="CO514" i="3"/>
  <c r="CG514" i="3"/>
  <c r="CK514" i="3"/>
  <c r="BW514" i="3"/>
  <c r="BK514" i="3"/>
  <c r="BO514" i="3"/>
  <c r="DC514" i="3"/>
  <c r="CE514" i="3"/>
  <c r="BY514" i="3"/>
  <c r="BU506" i="3"/>
  <c r="BU510" i="3"/>
  <c r="BU514" i="3"/>
  <c r="BI564" i="3"/>
  <c r="BQ564" i="3"/>
  <c r="BQ546" i="3"/>
  <c r="BY546" i="3"/>
  <c r="DI618" i="3"/>
  <c r="DC618" i="3"/>
  <c r="CU618" i="3"/>
  <c r="DG618" i="3"/>
  <c r="DA618" i="3"/>
  <c r="CS618" i="3"/>
  <c r="CK618" i="3"/>
  <c r="CC618" i="3"/>
  <c r="BW618" i="3"/>
  <c r="DE618" i="3"/>
  <c r="CQ618" i="3"/>
  <c r="CI618" i="3"/>
  <c r="CY618" i="3"/>
  <c r="BM618" i="3"/>
  <c r="BG618" i="3"/>
  <c r="CG618" i="3"/>
  <c r="BQ618" i="3"/>
  <c r="BK618" i="3"/>
  <c r="CO618" i="3"/>
  <c r="CM618" i="3"/>
  <c r="CE618" i="3"/>
  <c r="CA618" i="3"/>
  <c r="DI602" i="3"/>
  <c r="DC602" i="3"/>
  <c r="CU602" i="3"/>
  <c r="DG602" i="3"/>
  <c r="DA602" i="3"/>
  <c r="CS602" i="3"/>
  <c r="CK602" i="3"/>
  <c r="CC602" i="3"/>
  <c r="BW602" i="3"/>
  <c r="DE602" i="3"/>
  <c r="CQ602" i="3"/>
  <c r="CI602" i="3"/>
  <c r="CY602" i="3"/>
  <c r="BM602" i="3"/>
  <c r="BG602" i="3"/>
  <c r="CG602" i="3"/>
  <c r="BQ602" i="3"/>
  <c r="BK602" i="3"/>
  <c r="CO602" i="3"/>
  <c r="CM602" i="3"/>
  <c r="CE602" i="3"/>
  <c r="CA602" i="3"/>
  <c r="DI606" i="3"/>
  <c r="DC606" i="3"/>
  <c r="CU606" i="3"/>
  <c r="DG606" i="3"/>
  <c r="DA606" i="3"/>
  <c r="CS606" i="3"/>
  <c r="CK606" i="3"/>
  <c r="CC606" i="3"/>
  <c r="BW606" i="3"/>
  <c r="CY606" i="3"/>
  <c r="CW606" i="3"/>
  <c r="CQ606" i="3"/>
  <c r="CI606" i="3"/>
  <c r="CO606" i="3"/>
  <c r="CM606" i="3"/>
  <c r="CG606" i="3"/>
  <c r="BM606" i="3"/>
  <c r="BG606" i="3"/>
  <c r="CE606" i="3"/>
  <c r="CA606" i="3"/>
  <c r="BQ606" i="3"/>
  <c r="BK606" i="3"/>
  <c r="DE606" i="3"/>
  <c r="BY606" i="3"/>
  <c r="DI610" i="3"/>
  <c r="DC610" i="3"/>
  <c r="CU610" i="3"/>
  <c r="DG610" i="3"/>
  <c r="DA610" i="3"/>
  <c r="CS610" i="3"/>
  <c r="CK610" i="3"/>
  <c r="CC610" i="3"/>
  <c r="BW610" i="3"/>
  <c r="DE610" i="3"/>
  <c r="CQ610" i="3"/>
  <c r="CI610" i="3"/>
  <c r="CE610" i="3"/>
  <c r="CA610" i="3"/>
  <c r="BM610" i="3"/>
  <c r="BG610" i="3"/>
  <c r="CW610" i="3"/>
  <c r="BY610" i="3"/>
  <c r="BQ610" i="3"/>
  <c r="BK610" i="3"/>
  <c r="CY610" i="3"/>
  <c r="CO610" i="3"/>
  <c r="CM610" i="3"/>
  <c r="DI614" i="3"/>
  <c r="DC614" i="3"/>
  <c r="CU614" i="3"/>
  <c r="DG614" i="3"/>
  <c r="DA614" i="3"/>
  <c r="CS614" i="3"/>
  <c r="CK614" i="3"/>
  <c r="CC614" i="3"/>
  <c r="BW614" i="3"/>
  <c r="CY614" i="3"/>
  <c r="CW614" i="3"/>
  <c r="CQ614" i="3"/>
  <c r="CI614" i="3"/>
  <c r="DE614" i="3"/>
  <c r="CO614" i="3"/>
  <c r="CM614" i="3"/>
  <c r="BY614" i="3"/>
  <c r="BM614" i="3"/>
  <c r="BG614" i="3"/>
  <c r="BQ614" i="3"/>
  <c r="BK614" i="3"/>
  <c r="CG614" i="3"/>
  <c r="BC619" i="3"/>
  <c r="BC615" i="3"/>
  <c r="BC611" i="3"/>
  <c r="BC607" i="3"/>
  <c r="BC603" i="3"/>
  <c r="BC542" i="3"/>
  <c r="BC515" i="3"/>
  <c r="BC511" i="3"/>
  <c r="BC507" i="3"/>
  <c r="BE618" i="3"/>
  <c r="BE614" i="3"/>
  <c r="BE610" i="3"/>
  <c r="BE606" i="3"/>
  <c r="BE602" i="3"/>
  <c r="BE514" i="3"/>
  <c r="BE510" i="3"/>
  <c r="BE506" i="3"/>
  <c r="BG615" i="3"/>
  <c r="BG604" i="3"/>
  <c r="BG517" i="3"/>
  <c r="BG511" i="3"/>
  <c r="BG506" i="3"/>
  <c r="BI614" i="3"/>
  <c r="BI604" i="3"/>
  <c r="BI516" i="3"/>
  <c r="BI511" i="3"/>
  <c r="BI506" i="3"/>
  <c r="BK619" i="3"/>
  <c r="BK611" i="3"/>
  <c r="BK603" i="3"/>
  <c r="BK512" i="3"/>
  <c r="BK504" i="3"/>
  <c r="BM510" i="3"/>
  <c r="BO618" i="3"/>
  <c r="BO610" i="3"/>
  <c r="BO602" i="3"/>
  <c r="BO512" i="3"/>
  <c r="BO504" i="3"/>
  <c r="BQ616" i="3"/>
  <c r="BQ608" i="3"/>
  <c r="BQ518" i="3"/>
  <c r="BQ510" i="3"/>
  <c r="BS618" i="3"/>
  <c r="BS610" i="3"/>
  <c r="BS514" i="3"/>
  <c r="BW612" i="3"/>
  <c r="BW508" i="3"/>
  <c r="BY613" i="3"/>
  <c r="BY510" i="3"/>
  <c r="CA619" i="3"/>
  <c r="CA515" i="3"/>
  <c r="CC603" i="3"/>
  <c r="CE604" i="3"/>
  <c r="CG605" i="3"/>
  <c r="CI505" i="3"/>
  <c r="CK604" i="3"/>
  <c r="CM506" i="3"/>
  <c r="CO611" i="3"/>
  <c r="CQ515" i="3"/>
  <c r="CS512" i="3"/>
  <c r="CU509" i="3"/>
  <c r="CW602" i="3"/>
  <c r="CY516" i="3"/>
  <c r="DA505" i="3"/>
  <c r="DC515" i="3"/>
  <c r="DE512" i="3"/>
  <c r="DG509" i="3"/>
  <c r="DI542" i="3"/>
  <c r="CQ565" i="3"/>
  <c r="BC565" i="3"/>
  <c r="BC557" i="3"/>
  <c r="BC549" i="3"/>
  <c r="BE565" i="3"/>
  <c r="BE557" i="3"/>
  <c r="BE549" i="3"/>
  <c r="BG565" i="3"/>
  <c r="BG550" i="3"/>
  <c r="BI561" i="3"/>
  <c r="BI545" i="3"/>
  <c r="BO555" i="3"/>
  <c r="BQ556" i="3"/>
  <c r="BS543" i="3"/>
  <c r="CC556" i="3"/>
  <c r="CG546" i="3"/>
  <c r="CM555" i="3"/>
  <c r="BI565" i="3"/>
  <c r="BC564" i="3"/>
  <c r="BC556" i="3"/>
  <c r="BC546" i="3"/>
  <c r="BE564" i="3"/>
  <c r="BE556" i="3"/>
  <c r="BE546" i="3"/>
  <c r="BG561" i="3"/>
  <c r="BG549" i="3"/>
  <c r="BI557" i="3"/>
  <c r="BM560" i="3"/>
  <c r="BO547" i="3"/>
  <c r="BW553" i="3"/>
  <c r="CA559" i="3"/>
  <c r="CS542" i="3"/>
  <c r="BK543" i="3"/>
  <c r="BS551" i="3"/>
  <c r="BC561" i="3"/>
  <c r="BC553" i="3"/>
  <c r="BC545" i="3"/>
  <c r="BE561" i="3"/>
  <c r="BE553" i="3"/>
  <c r="BE545" i="3"/>
  <c r="BG557" i="3"/>
  <c r="BG545" i="3"/>
  <c r="BI553" i="3"/>
  <c r="BK551" i="3"/>
  <c r="CA543" i="3"/>
  <c r="DC548" i="3"/>
  <c r="CU548" i="3"/>
  <c r="CM548" i="3"/>
  <c r="DI548" i="3"/>
  <c r="DA548" i="3"/>
  <c r="CS548" i="3"/>
  <c r="CK548" i="3"/>
  <c r="DG548" i="3"/>
  <c r="CY548" i="3"/>
  <c r="CQ548" i="3"/>
  <c r="CI548" i="3"/>
  <c r="CA548" i="3"/>
  <c r="BO548" i="3"/>
  <c r="CG548" i="3"/>
  <c r="BY548" i="3"/>
  <c r="DE548" i="3"/>
  <c r="CW548" i="3"/>
  <c r="CO548" i="3"/>
  <c r="CE548" i="3"/>
  <c r="BW548" i="3"/>
  <c r="BS548" i="3"/>
  <c r="BK548" i="3"/>
  <c r="DC544" i="3"/>
  <c r="CU544" i="3"/>
  <c r="CM544" i="3"/>
  <c r="DI544" i="3"/>
  <c r="DA544" i="3"/>
  <c r="CS544" i="3"/>
  <c r="CK544" i="3"/>
  <c r="DG544" i="3"/>
  <c r="CY544" i="3"/>
  <c r="CQ544" i="3"/>
  <c r="CI544" i="3"/>
  <c r="CA544" i="3"/>
  <c r="BO544" i="3"/>
  <c r="DE544" i="3"/>
  <c r="CW544" i="3"/>
  <c r="CO544" i="3"/>
  <c r="BY544" i="3"/>
  <c r="CG544" i="3"/>
  <c r="CE544" i="3"/>
  <c r="BW544" i="3"/>
  <c r="BS544" i="3"/>
  <c r="BK544" i="3"/>
  <c r="BM552" i="3"/>
  <c r="BQ548" i="3"/>
  <c r="BY562" i="3"/>
  <c r="CW552" i="3"/>
  <c r="DI563" i="3"/>
  <c r="DA563" i="3"/>
  <c r="CS563" i="3"/>
  <c r="CK563" i="3"/>
  <c r="DG563" i="3"/>
  <c r="CY563" i="3"/>
  <c r="CQ563" i="3"/>
  <c r="CI563" i="3"/>
  <c r="DE563" i="3"/>
  <c r="CW563" i="3"/>
  <c r="CO563" i="3"/>
  <c r="CG563" i="3"/>
  <c r="BY563" i="3"/>
  <c r="BM563" i="3"/>
  <c r="DC563" i="3"/>
  <c r="CU563" i="3"/>
  <c r="CM563" i="3"/>
  <c r="CE563" i="3"/>
  <c r="BW563" i="3"/>
  <c r="CC563" i="3"/>
  <c r="BQ563" i="3"/>
  <c r="DE553" i="3"/>
  <c r="CW553" i="3"/>
  <c r="CO553" i="3"/>
  <c r="DC553" i="3"/>
  <c r="CU553" i="3"/>
  <c r="CM553" i="3"/>
  <c r="DI553" i="3"/>
  <c r="DA553" i="3"/>
  <c r="CS553" i="3"/>
  <c r="CK553" i="3"/>
  <c r="DG553" i="3"/>
  <c r="CY553" i="3"/>
  <c r="CQ553" i="3"/>
  <c r="CI553" i="3"/>
  <c r="CC553" i="3"/>
  <c r="BQ553" i="3"/>
  <c r="CA553" i="3"/>
  <c r="CG553" i="3"/>
  <c r="BY553" i="3"/>
  <c r="BM553" i="3"/>
  <c r="DI559" i="3"/>
  <c r="DA559" i="3"/>
  <c r="CS559" i="3"/>
  <c r="CK559" i="3"/>
  <c r="DG559" i="3"/>
  <c r="CY559" i="3"/>
  <c r="CQ559" i="3"/>
  <c r="CI559" i="3"/>
  <c r="DE559" i="3"/>
  <c r="CW559" i="3"/>
  <c r="CO559" i="3"/>
  <c r="DC559" i="3"/>
  <c r="CU559" i="3"/>
  <c r="CM559" i="3"/>
  <c r="CG559" i="3"/>
  <c r="BY559" i="3"/>
  <c r="BM559" i="3"/>
  <c r="CE559" i="3"/>
  <c r="BW559" i="3"/>
  <c r="CC559" i="3"/>
  <c r="BQ559" i="3"/>
  <c r="BC548" i="3"/>
  <c r="BE552" i="3"/>
  <c r="BE548" i="3"/>
  <c r="BE544" i="3"/>
  <c r="BG564" i="3"/>
  <c r="BG560" i="3"/>
  <c r="BG556" i="3"/>
  <c r="BG552" i="3"/>
  <c r="BG548" i="3"/>
  <c r="BG544" i="3"/>
  <c r="BI552" i="3"/>
  <c r="BI548" i="3"/>
  <c r="BI544" i="3"/>
  <c r="BK565" i="3"/>
  <c r="BK561" i="3"/>
  <c r="BK557" i="3"/>
  <c r="BK549" i="3"/>
  <c r="BM558" i="3"/>
  <c r="BM542" i="3"/>
  <c r="BO561" i="3"/>
  <c r="BO553" i="3"/>
  <c r="BQ554" i="3"/>
  <c r="BS565" i="3"/>
  <c r="BS549" i="3"/>
  <c r="BW565" i="3"/>
  <c r="BW549" i="3"/>
  <c r="BY558" i="3"/>
  <c r="CE565" i="3"/>
  <c r="CE549" i="3"/>
  <c r="CG558" i="3"/>
  <c r="CK558" i="3"/>
  <c r="CQ549" i="3"/>
  <c r="DG562" i="3"/>
  <c r="CY562" i="3"/>
  <c r="CQ562" i="3"/>
  <c r="CI562" i="3"/>
  <c r="DE562" i="3"/>
  <c r="CW562" i="3"/>
  <c r="CO562" i="3"/>
  <c r="DC562" i="3"/>
  <c r="CU562" i="3"/>
  <c r="CM562" i="3"/>
  <c r="DI562" i="3"/>
  <c r="DA562" i="3"/>
  <c r="CS562" i="3"/>
  <c r="CK562" i="3"/>
  <c r="CE562" i="3"/>
  <c r="BW562" i="3"/>
  <c r="BS562" i="3"/>
  <c r="CC562" i="3"/>
  <c r="CA562" i="3"/>
  <c r="BO562" i="3"/>
  <c r="DC552" i="3"/>
  <c r="CU552" i="3"/>
  <c r="CM552" i="3"/>
  <c r="DI552" i="3"/>
  <c r="DA552" i="3"/>
  <c r="CS552" i="3"/>
  <c r="CK552" i="3"/>
  <c r="DG552" i="3"/>
  <c r="CY552" i="3"/>
  <c r="CQ552" i="3"/>
  <c r="CI552" i="3"/>
  <c r="CA552" i="3"/>
  <c r="BO552" i="3"/>
  <c r="CG552" i="3"/>
  <c r="BY552" i="3"/>
  <c r="CE552" i="3"/>
  <c r="BW552" i="3"/>
  <c r="BS552" i="3"/>
  <c r="BK552" i="3"/>
  <c r="DG558" i="3"/>
  <c r="CY558" i="3"/>
  <c r="CQ558" i="3"/>
  <c r="CI558" i="3"/>
  <c r="DE558" i="3"/>
  <c r="CW558" i="3"/>
  <c r="CO558" i="3"/>
  <c r="DC558" i="3"/>
  <c r="CU558" i="3"/>
  <c r="CM558" i="3"/>
  <c r="CE558" i="3"/>
  <c r="BW558" i="3"/>
  <c r="BS558" i="3"/>
  <c r="CC558" i="3"/>
  <c r="CA558" i="3"/>
  <c r="BO558" i="3"/>
  <c r="BK562" i="3"/>
  <c r="BM544" i="3"/>
  <c r="CG562" i="3"/>
  <c r="DG565" i="3"/>
  <c r="DE549" i="3"/>
  <c r="CW549" i="3"/>
  <c r="CO549" i="3"/>
  <c r="DC549" i="3"/>
  <c r="CU549" i="3"/>
  <c r="CM549" i="3"/>
  <c r="DI549" i="3"/>
  <c r="DA549" i="3"/>
  <c r="CS549" i="3"/>
  <c r="CK549" i="3"/>
  <c r="CC549" i="3"/>
  <c r="BQ549" i="3"/>
  <c r="CA549" i="3"/>
  <c r="CG549" i="3"/>
  <c r="BY549" i="3"/>
  <c r="BM549" i="3"/>
  <c r="DE545" i="3"/>
  <c r="CW545" i="3"/>
  <c r="CO545" i="3"/>
  <c r="CG545" i="3"/>
  <c r="DC545" i="3"/>
  <c r="CU545" i="3"/>
  <c r="CM545" i="3"/>
  <c r="DI545" i="3"/>
  <c r="DA545" i="3"/>
  <c r="CS545" i="3"/>
  <c r="CK545" i="3"/>
  <c r="CC545" i="3"/>
  <c r="BQ545" i="3"/>
  <c r="CA545" i="3"/>
  <c r="DG545" i="3"/>
  <c r="CY545" i="3"/>
  <c r="CQ545" i="3"/>
  <c r="CI545" i="3"/>
  <c r="BY545" i="3"/>
  <c r="BM545" i="3"/>
  <c r="DI555" i="3"/>
  <c r="DA555" i="3"/>
  <c r="CS555" i="3"/>
  <c r="CK555" i="3"/>
  <c r="DG555" i="3"/>
  <c r="CY555" i="3"/>
  <c r="CQ555" i="3"/>
  <c r="CI555" i="3"/>
  <c r="DE555" i="3"/>
  <c r="CW555" i="3"/>
  <c r="CO555" i="3"/>
  <c r="CG555" i="3"/>
  <c r="BY555" i="3"/>
  <c r="BM555" i="3"/>
  <c r="CE555" i="3"/>
  <c r="BW555" i="3"/>
  <c r="CC555" i="3"/>
  <c r="BQ555" i="3"/>
  <c r="BC552" i="3"/>
  <c r="BC544" i="3"/>
  <c r="DC560" i="3"/>
  <c r="CU560" i="3"/>
  <c r="CM560" i="3"/>
  <c r="DI560" i="3"/>
  <c r="DA560" i="3"/>
  <c r="CS560" i="3"/>
  <c r="CK560" i="3"/>
  <c r="DG560" i="3"/>
  <c r="CY560" i="3"/>
  <c r="CQ560" i="3"/>
  <c r="CI560" i="3"/>
  <c r="CA560" i="3"/>
  <c r="BO560" i="3"/>
  <c r="DE560" i="3"/>
  <c r="CW560" i="3"/>
  <c r="CO560" i="3"/>
  <c r="CG560" i="3"/>
  <c r="BY560" i="3"/>
  <c r="CE560" i="3"/>
  <c r="BW560" i="3"/>
  <c r="BS560" i="3"/>
  <c r="DC564" i="3"/>
  <c r="CU564" i="3"/>
  <c r="CM564" i="3"/>
  <c r="DI564" i="3"/>
  <c r="DA564" i="3"/>
  <c r="CS564" i="3"/>
  <c r="CK564" i="3"/>
  <c r="DG564" i="3"/>
  <c r="CY564" i="3"/>
  <c r="CQ564" i="3"/>
  <c r="CI564" i="3"/>
  <c r="CA564" i="3"/>
  <c r="BO564" i="3"/>
  <c r="CG564" i="3"/>
  <c r="BY564" i="3"/>
  <c r="DE564" i="3"/>
  <c r="CW564" i="3"/>
  <c r="CO564" i="3"/>
  <c r="CE564" i="3"/>
  <c r="BW564" i="3"/>
  <c r="BS564" i="3"/>
  <c r="DG550" i="3"/>
  <c r="CY550" i="3"/>
  <c r="CQ550" i="3"/>
  <c r="CI550" i="3"/>
  <c r="DE550" i="3"/>
  <c r="CW550" i="3"/>
  <c r="CO550" i="3"/>
  <c r="DC550" i="3"/>
  <c r="CU550" i="3"/>
  <c r="CM550" i="3"/>
  <c r="CE550" i="3"/>
  <c r="BW550" i="3"/>
  <c r="BS550" i="3"/>
  <c r="BK550" i="3"/>
  <c r="DI550" i="3"/>
  <c r="DA550" i="3"/>
  <c r="CS550" i="3"/>
  <c r="CK550" i="3"/>
  <c r="CC550" i="3"/>
  <c r="CA550" i="3"/>
  <c r="BO550" i="3"/>
  <c r="DG542" i="3"/>
  <c r="CY542" i="3"/>
  <c r="CQ542" i="3"/>
  <c r="CI542" i="3"/>
  <c r="DE542" i="3"/>
  <c r="CW542" i="3"/>
  <c r="CO542" i="3"/>
  <c r="CG542" i="3"/>
  <c r="DC542" i="3"/>
  <c r="CU542" i="3"/>
  <c r="CM542" i="3"/>
  <c r="CE542" i="3"/>
  <c r="BW542" i="3"/>
  <c r="BS542" i="3"/>
  <c r="BK542" i="3"/>
  <c r="CC542" i="3"/>
  <c r="CA542" i="3"/>
  <c r="BO542" i="3"/>
  <c r="DG546" i="3"/>
  <c r="CY546" i="3"/>
  <c r="CQ546" i="3"/>
  <c r="CI546" i="3"/>
  <c r="DE546" i="3"/>
  <c r="CW546" i="3"/>
  <c r="CO546" i="3"/>
  <c r="DC546" i="3"/>
  <c r="CU546" i="3"/>
  <c r="CM546" i="3"/>
  <c r="DI546" i="3"/>
  <c r="DA546" i="3"/>
  <c r="CS546" i="3"/>
  <c r="CK546" i="3"/>
  <c r="CE546" i="3"/>
  <c r="BW546" i="3"/>
  <c r="BS546" i="3"/>
  <c r="BK546" i="3"/>
  <c r="CC546" i="3"/>
  <c r="CA546" i="3"/>
  <c r="BO546" i="3"/>
  <c r="DC556" i="3"/>
  <c r="CU556" i="3"/>
  <c r="CM556" i="3"/>
  <c r="DI556" i="3"/>
  <c r="DA556" i="3"/>
  <c r="CS556" i="3"/>
  <c r="CK556" i="3"/>
  <c r="DG556" i="3"/>
  <c r="CY556" i="3"/>
  <c r="CQ556" i="3"/>
  <c r="CI556" i="3"/>
  <c r="DE556" i="3"/>
  <c r="CW556" i="3"/>
  <c r="CO556" i="3"/>
  <c r="CA556" i="3"/>
  <c r="BO556" i="3"/>
  <c r="CG556" i="3"/>
  <c r="BY556" i="3"/>
  <c r="CE556" i="3"/>
  <c r="BW556" i="3"/>
  <c r="BS556" i="3"/>
  <c r="BK556" i="3"/>
  <c r="BC563" i="3"/>
  <c r="BC559" i="3"/>
  <c r="BC555" i="3"/>
  <c r="BC551" i="3"/>
  <c r="BC547" i="3"/>
  <c r="BC543" i="3"/>
  <c r="BE563" i="3"/>
  <c r="BE559" i="3"/>
  <c r="BE555" i="3"/>
  <c r="BE551" i="3"/>
  <c r="BE547" i="3"/>
  <c r="BE543" i="3"/>
  <c r="BG563" i="3"/>
  <c r="BG559" i="3"/>
  <c r="BG555" i="3"/>
  <c r="BG551" i="3"/>
  <c r="BG547" i="3"/>
  <c r="BG543" i="3"/>
  <c r="BI563" i="3"/>
  <c r="BI559" i="3"/>
  <c r="BI555" i="3"/>
  <c r="BI551" i="3"/>
  <c r="BI547" i="3"/>
  <c r="BI543" i="3"/>
  <c r="BK564" i="3"/>
  <c r="BK560" i="3"/>
  <c r="BK555" i="3"/>
  <c r="BK547" i="3"/>
  <c r="BM564" i="3"/>
  <c r="BM556" i="3"/>
  <c r="BM548" i="3"/>
  <c r="BO559" i="3"/>
  <c r="BO551" i="3"/>
  <c r="BQ560" i="3"/>
  <c r="BQ552" i="3"/>
  <c r="BQ544" i="3"/>
  <c r="BS563" i="3"/>
  <c r="BS555" i="3"/>
  <c r="BW561" i="3"/>
  <c r="BW545" i="3"/>
  <c r="BY554" i="3"/>
  <c r="CC564" i="3"/>
  <c r="CC548" i="3"/>
  <c r="CE545" i="3"/>
  <c r="CI565" i="3"/>
  <c r="CK542" i="3"/>
  <c r="CO552" i="3"/>
  <c r="CU555" i="3"/>
  <c r="DA542" i="3"/>
  <c r="DE552" i="3"/>
  <c r="DG554" i="3"/>
  <c r="CY554" i="3"/>
  <c r="CQ554" i="3"/>
  <c r="CI554" i="3"/>
  <c r="DE554" i="3"/>
  <c r="CW554" i="3"/>
  <c r="CO554" i="3"/>
  <c r="DC554" i="3"/>
  <c r="CU554" i="3"/>
  <c r="CM554" i="3"/>
  <c r="CE554" i="3"/>
  <c r="BW554" i="3"/>
  <c r="BS554" i="3"/>
  <c r="BK554" i="3"/>
  <c r="CC554" i="3"/>
  <c r="DI554" i="3"/>
  <c r="DA554" i="3"/>
  <c r="CS554" i="3"/>
  <c r="CK554" i="3"/>
  <c r="CA554" i="3"/>
  <c r="BO554" i="3"/>
  <c r="BK558" i="3"/>
  <c r="DE561" i="3"/>
  <c r="CW561" i="3"/>
  <c r="CO561" i="3"/>
  <c r="DC561" i="3"/>
  <c r="CU561" i="3"/>
  <c r="CM561" i="3"/>
  <c r="DI561" i="3"/>
  <c r="DA561" i="3"/>
  <c r="CS561" i="3"/>
  <c r="CK561" i="3"/>
  <c r="CC561" i="3"/>
  <c r="BQ561" i="3"/>
  <c r="CA561" i="3"/>
  <c r="DG561" i="3"/>
  <c r="CY561" i="3"/>
  <c r="CQ561" i="3"/>
  <c r="CI561" i="3"/>
  <c r="CG561" i="3"/>
  <c r="BY561" i="3"/>
  <c r="BM561" i="3"/>
  <c r="DE565" i="3"/>
  <c r="CW565" i="3"/>
  <c r="CO565" i="3"/>
  <c r="DC565" i="3"/>
  <c r="CU565" i="3"/>
  <c r="CM565" i="3"/>
  <c r="DI565" i="3"/>
  <c r="DA565" i="3"/>
  <c r="CS565" i="3"/>
  <c r="CK565" i="3"/>
  <c r="CC565" i="3"/>
  <c r="BQ565" i="3"/>
  <c r="CA565" i="3"/>
  <c r="CG565" i="3"/>
  <c r="BY565" i="3"/>
  <c r="BM565" i="3"/>
  <c r="DI551" i="3"/>
  <c r="DA551" i="3"/>
  <c r="CS551" i="3"/>
  <c r="CK551" i="3"/>
  <c r="DG551" i="3"/>
  <c r="CY551" i="3"/>
  <c r="CQ551" i="3"/>
  <c r="CI551" i="3"/>
  <c r="DE551" i="3"/>
  <c r="CW551" i="3"/>
  <c r="CO551" i="3"/>
  <c r="CG551" i="3"/>
  <c r="BY551" i="3"/>
  <c r="BM551" i="3"/>
  <c r="CE551" i="3"/>
  <c r="BW551" i="3"/>
  <c r="DC551" i="3"/>
  <c r="CU551" i="3"/>
  <c r="CM551" i="3"/>
  <c r="CC551" i="3"/>
  <c r="BQ551" i="3"/>
  <c r="DI543" i="3"/>
  <c r="DA543" i="3"/>
  <c r="CS543" i="3"/>
  <c r="CK543" i="3"/>
  <c r="DG543" i="3"/>
  <c r="CY543" i="3"/>
  <c r="CQ543" i="3"/>
  <c r="CI543" i="3"/>
  <c r="DE543" i="3"/>
  <c r="CW543" i="3"/>
  <c r="CO543" i="3"/>
  <c r="DC543" i="3"/>
  <c r="CU543" i="3"/>
  <c r="CM543" i="3"/>
  <c r="BY543" i="3"/>
  <c r="BM543" i="3"/>
  <c r="CG543" i="3"/>
  <c r="CE543" i="3"/>
  <c r="BW543" i="3"/>
  <c r="CC543" i="3"/>
  <c r="BQ543" i="3"/>
  <c r="DI547" i="3"/>
  <c r="DA547" i="3"/>
  <c r="CS547" i="3"/>
  <c r="CK547" i="3"/>
  <c r="DG547" i="3"/>
  <c r="CY547" i="3"/>
  <c r="CQ547" i="3"/>
  <c r="CI547" i="3"/>
  <c r="DE547" i="3"/>
  <c r="CW547" i="3"/>
  <c r="CO547" i="3"/>
  <c r="CG547" i="3"/>
  <c r="BY547" i="3"/>
  <c r="BM547" i="3"/>
  <c r="DC547" i="3"/>
  <c r="CU547" i="3"/>
  <c r="CM547" i="3"/>
  <c r="CE547" i="3"/>
  <c r="BW547" i="3"/>
  <c r="CC547" i="3"/>
  <c r="BQ547" i="3"/>
  <c r="DE557" i="3"/>
  <c r="CW557" i="3"/>
  <c r="CO557" i="3"/>
  <c r="DC557" i="3"/>
  <c r="CU557" i="3"/>
  <c r="CM557" i="3"/>
  <c r="DI557" i="3"/>
  <c r="DA557" i="3"/>
  <c r="CS557" i="3"/>
  <c r="CK557" i="3"/>
  <c r="CC557" i="3"/>
  <c r="BQ557" i="3"/>
  <c r="DG557" i="3"/>
  <c r="CY557" i="3"/>
  <c r="CQ557" i="3"/>
  <c r="CI557" i="3"/>
  <c r="CA557" i="3"/>
  <c r="CG557" i="3"/>
  <c r="BY557" i="3"/>
  <c r="BM557" i="3"/>
  <c r="BC562" i="3"/>
  <c r="BC558" i="3"/>
  <c r="BC554" i="3"/>
  <c r="BE562" i="3"/>
  <c r="BE558" i="3"/>
  <c r="BE554" i="3"/>
  <c r="BG562" i="3"/>
  <c r="BG558" i="3"/>
  <c r="BG554" i="3"/>
  <c r="BG546" i="3"/>
  <c r="BG542" i="3"/>
  <c r="BI562" i="3"/>
  <c r="BI558" i="3"/>
  <c r="BI554" i="3"/>
  <c r="BI550" i="3"/>
  <c r="BI546" i="3"/>
  <c r="BI542" i="3"/>
  <c r="BK563" i="3"/>
  <c r="BK559" i="3"/>
  <c r="BK553" i="3"/>
  <c r="BK545" i="3"/>
  <c r="BM562" i="3"/>
  <c r="BM554" i="3"/>
  <c r="BM546" i="3"/>
  <c r="BO565" i="3"/>
  <c r="BO557" i="3"/>
  <c r="BO549" i="3"/>
  <c r="BQ558" i="3"/>
  <c r="BQ550" i="3"/>
  <c r="BQ542" i="3"/>
  <c r="BS561" i="3"/>
  <c r="BS553" i="3"/>
  <c r="BS545" i="3"/>
  <c r="BW557" i="3"/>
  <c r="BY550" i="3"/>
  <c r="CA563" i="3"/>
  <c r="CA547" i="3"/>
  <c r="CC560" i="3"/>
  <c r="CC544" i="3"/>
  <c r="CE557" i="3"/>
  <c r="CG550" i="3"/>
  <c r="CI549" i="3"/>
  <c r="CS558" i="3"/>
  <c r="CY549" i="3"/>
  <c r="DI558" i="3"/>
  <c r="AD481" i="3"/>
  <c r="Y473" i="3"/>
  <c r="AG476" i="3"/>
  <c r="K480" i="3"/>
  <c r="Z481" i="3"/>
  <c r="W482" i="3"/>
  <c r="AE484" i="3"/>
  <c r="AH484" i="3" s="1"/>
  <c r="AG485" i="3"/>
  <c r="X492" i="3"/>
  <c r="Z494" i="3"/>
  <c r="Z497" i="3"/>
  <c r="J499" i="3"/>
  <c r="Y509" i="3"/>
  <c r="K510" i="3"/>
  <c r="AG510" i="3"/>
  <c r="K513" i="3"/>
  <c r="J515" i="3"/>
  <c r="AG530" i="3"/>
  <c r="Y532" i="3"/>
  <c r="Y533" i="3"/>
  <c r="Y534" i="3"/>
  <c r="Y539" i="3"/>
  <c r="Y548" i="3"/>
  <c r="Y553" i="3"/>
  <c r="Y564" i="3"/>
  <c r="I570" i="3"/>
  <c r="Y578" i="3"/>
  <c r="I586" i="3"/>
  <c r="AG586" i="3"/>
  <c r="Y587" i="3"/>
  <c r="K588" i="3"/>
  <c r="Y588" i="3"/>
  <c r="K596" i="3"/>
  <c r="AG607" i="3"/>
  <c r="AG608" i="3"/>
  <c r="Y611" i="3"/>
  <c r="AG612" i="3"/>
  <c r="AG621" i="3"/>
  <c r="Y625" i="3"/>
  <c r="Y627" i="3"/>
  <c r="W478" i="3"/>
  <c r="W481" i="3"/>
  <c r="W484" i="3"/>
  <c r="K566" i="3"/>
  <c r="K578" i="3"/>
  <c r="K586" i="3"/>
  <c r="J473" i="3"/>
  <c r="AG473" i="3"/>
  <c r="J475" i="3"/>
  <c r="J482" i="3"/>
  <c r="J484" i="3"/>
  <c r="X484" i="3"/>
  <c r="X485" i="3"/>
  <c r="Z486" i="3"/>
  <c r="J489" i="3"/>
  <c r="AB489" i="3"/>
  <c r="AD494" i="3"/>
  <c r="AG494" i="3" s="1"/>
  <c r="X499" i="3"/>
  <c r="AG501" i="3"/>
  <c r="K505" i="3"/>
  <c r="J510" i="3"/>
  <c r="J514" i="3"/>
  <c r="Y519" i="3"/>
  <c r="AG520" i="3"/>
  <c r="AG521" i="3"/>
  <c r="AG522" i="3"/>
  <c r="AG525" i="3"/>
  <c r="AG526" i="3"/>
  <c r="AG533" i="3"/>
  <c r="AG537" i="3"/>
  <c r="AG538" i="3"/>
  <c r="AG541" i="3"/>
  <c r="Y545" i="3"/>
  <c r="Y556" i="3"/>
  <c r="Y561" i="3"/>
  <c r="AG563" i="3"/>
  <c r="AG568" i="3"/>
  <c r="AG569" i="3"/>
  <c r="J570" i="3"/>
  <c r="AG572" i="3"/>
  <c r="AG573" i="3"/>
  <c r="K574" i="3"/>
  <c r="Y579" i="3"/>
  <c r="AG580" i="3"/>
  <c r="AG583" i="3"/>
  <c r="AG588" i="3"/>
  <c r="Y590" i="3"/>
  <c r="AG591" i="3"/>
  <c r="AG592" i="3"/>
  <c r="K594" i="3"/>
  <c r="Y594" i="3"/>
  <c r="AG595" i="3"/>
  <c r="AG596" i="3"/>
  <c r="I597" i="3"/>
  <c r="AG600" i="3"/>
  <c r="AG602" i="3"/>
  <c r="Y607" i="3"/>
  <c r="AG613" i="3"/>
  <c r="AG615" i="3"/>
  <c r="Y617" i="3"/>
  <c r="Y619" i="3"/>
  <c r="AG620" i="3"/>
  <c r="AA480" i="3"/>
  <c r="AB498" i="3"/>
  <c r="I582" i="3"/>
  <c r="J582" i="3"/>
  <c r="Y469" i="3"/>
  <c r="J471" i="3"/>
  <c r="Y472" i="3"/>
  <c r="K473" i="3"/>
  <c r="AG474" i="3"/>
  <c r="I475" i="3"/>
  <c r="AG475" i="3"/>
  <c r="K477" i="3"/>
  <c r="AA478" i="3"/>
  <c r="AA479" i="3"/>
  <c r="I486" i="3"/>
  <c r="W487" i="3"/>
  <c r="AD487" i="3"/>
  <c r="AG487" i="3" s="1"/>
  <c r="J488" i="3"/>
  <c r="X488" i="3"/>
  <c r="AE488" i="3"/>
  <c r="W490" i="3"/>
  <c r="J492" i="3"/>
  <c r="AB492" i="3"/>
  <c r="Z493" i="3"/>
  <c r="X495" i="3"/>
  <c r="Z496" i="3"/>
  <c r="I498" i="3"/>
  <c r="W498" i="3"/>
  <c r="K499" i="3"/>
  <c r="Y500" i="3"/>
  <c r="Y507" i="3"/>
  <c r="K509" i="3"/>
  <c r="J511" i="3"/>
  <c r="Y513" i="3"/>
  <c r="K515" i="3"/>
  <c r="J517" i="3"/>
  <c r="J526" i="3"/>
  <c r="Y530" i="3"/>
  <c r="Y540" i="3"/>
  <c r="Y541" i="3"/>
  <c r="Y542" i="3"/>
  <c r="AG555" i="3"/>
  <c r="AG556" i="3"/>
  <c r="Y558" i="3"/>
  <c r="K568" i="3"/>
  <c r="I568" i="3"/>
  <c r="K572" i="3"/>
  <c r="I572" i="3"/>
  <c r="Y618" i="3"/>
  <c r="AA497" i="3"/>
  <c r="P508" i="3"/>
  <c r="Q508" i="3"/>
  <c r="K468" i="3"/>
  <c r="AG470" i="3"/>
  <c r="AA476" i="3"/>
  <c r="AE477" i="3"/>
  <c r="K478" i="3"/>
  <c r="W480" i="3"/>
  <c r="Y480" i="3" s="1"/>
  <c r="J481" i="3"/>
  <c r="K484" i="3"/>
  <c r="Z487" i="3"/>
  <c r="AA488" i="3"/>
  <c r="W491" i="3"/>
  <c r="K492" i="3"/>
  <c r="AB495" i="3"/>
  <c r="W497" i="3"/>
  <c r="AD497" i="3"/>
  <c r="J498" i="3"/>
  <c r="X498" i="3"/>
  <c r="J504" i="3"/>
  <c r="AG505" i="3"/>
  <c r="AG507" i="3"/>
  <c r="AE508" i="3"/>
  <c r="X508" i="3"/>
  <c r="Y508" i="3" s="1"/>
  <c r="AC508" i="3"/>
  <c r="AG513" i="3"/>
  <c r="AE514" i="3"/>
  <c r="X514" i="3"/>
  <c r="Y514" i="3" s="1"/>
  <c r="K526" i="3"/>
  <c r="Y535" i="3"/>
  <c r="I585" i="3"/>
  <c r="J585" i="3"/>
  <c r="Y622" i="3"/>
  <c r="AA491" i="3"/>
  <c r="P514" i="3"/>
  <c r="Q514" i="3"/>
  <c r="J472" i="3"/>
  <c r="AG472" i="3"/>
  <c r="K474" i="3"/>
  <c r="Y474" i="3"/>
  <c r="K475" i="3"/>
  <c r="AE478" i="3"/>
  <c r="AG498" i="3"/>
  <c r="AA498" i="3"/>
  <c r="AG517" i="3"/>
  <c r="AG518" i="3"/>
  <c r="Y526" i="3"/>
  <c r="AG531" i="3"/>
  <c r="AG532" i="3"/>
  <c r="AG534" i="3"/>
  <c r="AG547" i="3"/>
  <c r="AG548" i="3"/>
  <c r="Y550" i="3"/>
  <c r="Y567" i="3"/>
  <c r="Y571" i="3"/>
  <c r="I589" i="3"/>
  <c r="J589" i="3"/>
  <c r="I593" i="3"/>
  <c r="J593" i="3"/>
  <c r="Y598" i="3"/>
  <c r="J607" i="3"/>
  <c r="K607" i="3"/>
  <c r="I607" i="3"/>
  <c r="Y610" i="3"/>
  <c r="Y626" i="3"/>
  <c r="AG564" i="3"/>
  <c r="Y603" i="3"/>
  <c r="Y501" i="3"/>
  <c r="AG503" i="3"/>
  <c r="K508" i="3"/>
  <c r="AG509" i="3"/>
  <c r="Y511" i="3"/>
  <c r="K514" i="3"/>
  <c r="AG515" i="3"/>
  <c r="AG516" i="3"/>
  <c r="AG523" i="3"/>
  <c r="Y525" i="3"/>
  <c r="Y536" i="3"/>
  <c r="Y538" i="3"/>
  <c r="AG539" i="3"/>
  <c r="AG540" i="3"/>
  <c r="Y549" i="3"/>
  <c r="Y557" i="3"/>
  <c r="Y565" i="3"/>
  <c r="AG566" i="3"/>
  <c r="Y568" i="3"/>
  <c r="AG570" i="3"/>
  <c r="Y572" i="3"/>
  <c r="AG574" i="3"/>
  <c r="K575" i="3"/>
  <c r="AG578" i="3"/>
  <c r="Y580" i="3"/>
  <c r="Y582" i="3"/>
  <c r="Y585" i="3"/>
  <c r="Y589" i="3"/>
  <c r="Y593" i="3"/>
  <c r="I600" i="3"/>
  <c r="I601" i="3"/>
  <c r="Y602" i="3"/>
  <c r="Y604" i="3"/>
  <c r="Y609" i="3"/>
  <c r="I610" i="3"/>
  <c r="AG535" i="3"/>
  <c r="AG536" i="3"/>
  <c r="AG542" i="3"/>
  <c r="AG549" i="3"/>
  <c r="AG550" i="3"/>
  <c r="AG557" i="3"/>
  <c r="AG558" i="3"/>
  <c r="AG565" i="3"/>
  <c r="AG567" i="3"/>
  <c r="J568" i="3"/>
  <c r="AG571" i="3"/>
  <c r="J572" i="3"/>
  <c r="AG575" i="3"/>
  <c r="K576" i="3"/>
  <c r="K581" i="3"/>
  <c r="AG582" i="3"/>
  <c r="AG585" i="3"/>
  <c r="AG589" i="3"/>
  <c r="AG593" i="3"/>
  <c r="I598" i="3"/>
  <c r="AG598" i="3"/>
  <c r="I599" i="3"/>
  <c r="K600" i="3"/>
  <c r="K601" i="3"/>
  <c r="Y601" i="3"/>
  <c r="I605" i="3"/>
  <c r="AG605" i="3"/>
  <c r="J608" i="3"/>
  <c r="AG609" i="3"/>
  <c r="AG610" i="3"/>
  <c r="AG614" i="3"/>
  <c r="AG618" i="3"/>
  <c r="AG622" i="3"/>
  <c r="AG626" i="3"/>
  <c r="K472" i="3"/>
  <c r="AB490" i="3"/>
  <c r="X490" i="3"/>
  <c r="K497" i="3"/>
  <c r="J497" i="3"/>
  <c r="X477" i="3"/>
  <c r="X478" i="3"/>
  <c r="I479" i="3"/>
  <c r="J480" i="3"/>
  <c r="Z480" i="3"/>
  <c r="AB481" i="3"/>
  <c r="I482" i="3"/>
  <c r="AD482" i="3"/>
  <c r="AG482" i="3" s="1"/>
  <c r="X483" i="3"/>
  <c r="AD484" i="3"/>
  <c r="AG484" i="3" s="1"/>
  <c r="Z484" i="3"/>
  <c r="K486" i="3"/>
  <c r="AA486" i="3"/>
  <c r="W486" i="3"/>
  <c r="AB487" i="3"/>
  <c r="X487" i="3"/>
  <c r="AA492" i="3"/>
  <c r="W492" i="3"/>
  <c r="AD492" i="3"/>
  <c r="AG492" i="3" s="1"/>
  <c r="Z492" i="3"/>
  <c r="AA493" i="3"/>
  <c r="W493" i="3"/>
  <c r="AB494" i="3"/>
  <c r="X494" i="3"/>
  <c r="J496" i="3"/>
  <c r="I496" i="3"/>
  <c r="I497" i="3"/>
  <c r="Y505" i="3"/>
  <c r="Y516" i="3"/>
  <c r="AB483" i="3"/>
  <c r="J493" i="3"/>
  <c r="I493" i="3"/>
  <c r="J469" i="3"/>
  <c r="J476" i="3"/>
  <c r="J479" i="3"/>
  <c r="AE480" i="3"/>
  <c r="X481" i="3"/>
  <c r="K482" i="3"/>
  <c r="Z482" i="3"/>
  <c r="J483" i="3"/>
  <c r="AA485" i="3"/>
  <c r="W485" i="3"/>
  <c r="Z485" i="3"/>
  <c r="AB486" i="3"/>
  <c r="X486" i="3"/>
  <c r="AE486" i="3"/>
  <c r="AA489" i="3"/>
  <c r="W489" i="3"/>
  <c r="Y489" i="3" s="1"/>
  <c r="AD489" i="3"/>
  <c r="AG489" i="3" s="1"/>
  <c r="Z489" i="3"/>
  <c r="Z490" i="3"/>
  <c r="AE490" i="3"/>
  <c r="AH490" i="3" s="1"/>
  <c r="AB493" i="3"/>
  <c r="X493" i="3"/>
  <c r="AE493" i="3"/>
  <c r="AA495" i="3"/>
  <c r="W495" i="3"/>
  <c r="AD495" i="3"/>
  <c r="Z495" i="3"/>
  <c r="AA496" i="3"/>
  <c r="W496" i="3"/>
  <c r="AB497" i="3"/>
  <c r="X497" i="3"/>
  <c r="Y544" i="3"/>
  <c r="Y552" i="3"/>
  <c r="Y560" i="3"/>
  <c r="J567" i="3"/>
  <c r="K567" i="3"/>
  <c r="J571" i="3"/>
  <c r="K571" i="3"/>
  <c r="AE481" i="3"/>
  <c r="AH481" i="3" s="1"/>
  <c r="J569" i="3"/>
  <c r="K569" i="3"/>
  <c r="K573" i="3"/>
  <c r="J573" i="3"/>
  <c r="K580" i="3"/>
  <c r="J580" i="3"/>
  <c r="Z476" i="3"/>
  <c r="Z477" i="3"/>
  <c r="Z478" i="3"/>
  <c r="AD479" i="3"/>
  <c r="AG479" i="3" s="1"/>
  <c r="Z479" i="3"/>
  <c r="AB482" i="3"/>
  <c r="X482" i="3"/>
  <c r="AA483" i="3"/>
  <c r="W483" i="3"/>
  <c r="Z483" i="3"/>
  <c r="AB485" i="3"/>
  <c r="K487" i="3"/>
  <c r="J487" i="3"/>
  <c r="K494" i="3"/>
  <c r="J494" i="3"/>
  <c r="AB496" i="3"/>
  <c r="X496" i="3"/>
  <c r="AE496" i="3"/>
  <c r="AH496" i="3" s="1"/>
  <c r="AD496" i="3"/>
  <c r="AA499" i="3"/>
  <c r="W499" i="3"/>
  <c r="AD499" i="3"/>
  <c r="Z499" i="3"/>
  <c r="AG502" i="3"/>
  <c r="AG504" i="3"/>
  <c r="J505" i="3"/>
  <c r="I505" i="3"/>
  <c r="K506" i="3"/>
  <c r="J506" i="3"/>
  <c r="K512" i="3"/>
  <c r="J512" i="3"/>
  <c r="I512" i="3"/>
  <c r="Y537" i="3"/>
  <c r="K602" i="3"/>
  <c r="J602" i="3"/>
  <c r="I602" i="3"/>
  <c r="K604" i="3"/>
  <c r="J604" i="3"/>
  <c r="I604" i="3"/>
  <c r="Z508" i="3"/>
  <c r="I511" i="3"/>
  <c r="Z514" i="3"/>
  <c r="Z488" i="3"/>
  <c r="Z491" i="3"/>
  <c r="Z498" i="3"/>
  <c r="J583" i="3"/>
  <c r="K587" i="3"/>
  <c r="J587" i="3"/>
  <c r="I587" i="3"/>
  <c r="K591" i="3"/>
  <c r="J591" i="3"/>
  <c r="I591" i="3"/>
  <c r="K595" i="3"/>
  <c r="J595" i="3"/>
  <c r="I595" i="3"/>
  <c r="AG597" i="3"/>
  <c r="J574" i="3"/>
  <c r="J575" i="3"/>
  <c r="J576" i="3"/>
  <c r="J577" i="3"/>
  <c r="J578" i="3"/>
  <c r="K579" i="3"/>
  <c r="J581" i="3"/>
  <c r="K582" i="3"/>
  <c r="K585" i="3"/>
  <c r="K589" i="3"/>
  <c r="K593" i="3"/>
  <c r="K603" i="3"/>
  <c r="J606" i="3"/>
  <c r="K608" i="3"/>
  <c r="AZ507" i="3" l="1"/>
  <c r="AZ607" i="3"/>
  <c r="AZ508" i="3"/>
  <c r="AG480" i="3"/>
  <c r="AH480" i="3"/>
  <c r="AG493" i="3"/>
  <c r="AH493" i="3"/>
  <c r="AZ562" i="3"/>
  <c r="AZ551" i="3"/>
  <c r="AZ544" i="3"/>
  <c r="AZ565" i="3"/>
  <c r="AZ542" i="3"/>
  <c r="AZ615" i="3"/>
  <c r="AZ550" i="3"/>
  <c r="AZ616" i="3"/>
  <c r="AG491" i="3"/>
  <c r="AH491" i="3"/>
  <c r="AZ510" i="3"/>
  <c r="AZ606" i="3"/>
  <c r="AZ514" i="3"/>
  <c r="AZ506" i="3"/>
  <c r="AG486" i="3"/>
  <c r="AH486" i="3"/>
  <c r="AG514" i="3"/>
  <c r="AH514" i="3"/>
  <c r="AZ555" i="3"/>
  <c r="AZ552" i="3"/>
  <c r="AZ545" i="3"/>
  <c r="AZ546" i="3"/>
  <c r="AZ603" i="3"/>
  <c r="AZ619" i="3"/>
  <c r="AZ517" i="3"/>
  <c r="AZ504" i="3"/>
  <c r="AZ604" i="3"/>
  <c r="AZ602" i="3"/>
  <c r="AZ617" i="3"/>
  <c r="AZ609" i="3"/>
  <c r="AZ518" i="3"/>
  <c r="AZ622" i="3"/>
  <c r="AG508" i="3"/>
  <c r="AH508" i="3"/>
  <c r="AG478" i="3"/>
  <c r="AH478" i="3"/>
  <c r="AG477" i="3"/>
  <c r="AH477" i="3"/>
  <c r="AG488" i="3"/>
  <c r="AH488" i="3"/>
  <c r="AZ554" i="3"/>
  <c r="AZ543" i="3"/>
  <c r="AZ559" i="3"/>
  <c r="AZ548" i="3"/>
  <c r="AZ553" i="3"/>
  <c r="AZ556" i="3"/>
  <c r="AZ549" i="3"/>
  <c r="AZ511" i="3"/>
  <c r="AZ621" i="3"/>
  <c r="AZ512" i="3"/>
  <c r="AZ608" i="3"/>
  <c r="AZ610" i="3"/>
  <c r="AG483" i="3"/>
  <c r="AH483" i="3"/>
  <c r="AZ509" i="3"/>
  <c r="AZ613" i="3"/>
  <c r="AZ558" i="3"/>
  <c r="AZ547" i="3"/>
  <c r="AZ563" i="3"/>
  <c r="AZ561" i="3"/>
  <c r="AZ564" i="3"/>
  <c r="AZ557" i="3"/>
  <c r="AZ515" i="3"/>
  <c r="AZ611" i="3"/>
  <c r="AZ516" i="3"/>
  <c r="AZ612" i="3"/>
  <c r="AZ560" i="3"/>
  <c r="AZ618" i="3"/>
  <c r="AZ513" i="3"/>
  <c r="AZ505" i="3"/>
  <c r="AZ614" i="3"/>
  <c r="AZ605" i="3"/>
  <c r="AG495" i="3"/>
  <c r="AG497" i="3"/>
  <c r="Y491" i="3"/>
  <c r="AG499" i="3"/>
  <c r="AG490" i="3"/>
  <c r="Y494" i="3"/>
  <c r="Y488" i="3"/>
  <c r="Y482" i="3"/>
  <c r="Y486" i="3"/>
  <c r="Y477" i="3"/>
  <c r="Y481" i="3"/>
  <c r="Y484" i="3"/>
  <c r="Y499" i="3"/>
  <c r="AG481" i="3"/>
  <c r="Y497" i="3"/>
  <c r="Y487" i="3"/>
  <c r="Y498" i="3"/>
  <c r="Y485" i="3"/>
  <c r="Y492" i="3"/>
  <c r="Y478" i="3"/>
  <c r="Y496" i="3"/>
  <c r="Y490" i="3"/>
  <c r="Y495" i="3"/>
  <c r="Y493" i="3"/>
  <c r="Y483" i="3"/>
  <c r="AG496" i="3"/>
  <c r="GQ442" i="3" l="1"/>
  <c r="GQ447" i="3"/>
  <c r="GQ451" i="3"/>
  <c r="GQ455" i="3"/>
  <c r="GQ458" i="3"/>
  <c r="GQ461" i="3"/>
  <c r="GQ465" i="3"/>
  <c r="GQ438" i="3"/>
  <c r="FC438" i="3"/>
  <c r="FE438" i="3"/>
  <c r="FG438" i="3"/>
  <c r="FI438" i="3"/>
  <c r="FK438" i="3"/>
  <c r="FM438" i="3"/>
  <c r="FO438" i="3"/>
  <c r="FQ438" i="3"/>
  <c r="FS438" i="3"/>
  <c r="FU438" i="3"/>
  <c r="FW438" i="3"/>
  <c r="FY438" i="3"/>
  <c r="GA438" i="3"/>
  <c r="GC438" i="3"/>
  <c r="GE438" i="3"/>
  <c r="GG438" i="3"/>
  <c r="GI438" i="3"/>
  <c r="GK438" i="3"/>
  <c r="GM438" i="3"/>
  <c r="GO438" i="3"/>
  <c r="FC442" i="3"/>
  <c r="FE442" i="3"/>
  <c r="FG442" i="3"/>
  <c r="FI442" i="3"/>
  <c r="FK442" i="3"/>
  <c r="FM442" i="3"/>
  <c r="FO442" i="3"/>
  <c r="FQ442" i="3"/>
  <c r="FS442" i="3"/>
  <c r="FU442" i="3"/>
  <c r="FW442" i="3"/>
  <c r="FY442" i="3"/>
  <c r="GA442" i="3"/>
  <c r="GC442" i="3"/>
  <c r="GE442" i="3"/>
  <c r="GG442" i="3"/>
  <c r="GI442" i="3"/>
  <c r="GK442" i="3"/>
  <c r="GM442" i="3"/>
  <c r="GO442" i="3"/>
  <c r="FC447" i="3"/>
  <c r="FE447" i="3"/>
  <c r="FG447" i="3"/>
  <c r="FI447" i="3"/>
  <c r="FK447" i="3"/>
  <c r="FM447" i="3"/>
  <c r="FO447" i="3"/>
  <c r="FQ447" i="3"/>
  <c r="FS447" i="3"/>
  <c r="FU447" i="3"/>
  <c r="FW447" i="3"/>
  <c r="FY447" i="3"/>
  <c r="GA447" i="3"/>
  <c r="GC447" i="3"/>
  <c r="GE447" i="3"/>
  <c r="GG447" i="3"/>
  <c r="GI447" i="3"/>
  <c r="GK447" i="3"/>
  <c r="GM447" i="3"/>
  <c r="GO447" i="3"/>
  <c r="FC451" i="3"/>
  <c r="FE451" i="3"/>
  <c r="FG451" i="3"/>
  <c r="FI451" i="3"/>
  <c r="FK451" i="3"/>
  <c r="FM451" i="3"/>
  <c r="FO451" i="3"/>
  <c r="FQ451" i="3"/>
  <c r="FS451" i="3"/>
  <c r="FU451" i="3"/>
  <c r="FW451" i="3"/>
  <c r="FY451" i="3"/>
  <c r="GA451" i="3"/>
  <c r="GC451" i="3"/>
  <c r="GE451" i="3"/>
  <c r="GG451" i="3"/>
  <c r="GI451" i="3"/>
  <c r="GK451" i="3"/>
  <c r="GM451" i="3"/>
  <c r="GO451" i="3"/>
  <c r="FC455" i="3"/>
  <c r="FE455" i="3"/>
  <c r="FG455" i="3"/>
  <c r="FI455" i="3"/>
  <c r="FK455" i="3"/>
  <c r="FM455" i="3"/>
  <c r="FO455" i="3"/>
  <c r="FQ455" i="3"/>
  <c r="FS455" i="3"/>
  <c r="FU455" i="3"/>
  <c r="FW455" i="3"/>
  <c r="FY455" i="3"/>
  <c r="GA455" i="3"/>
  <c r="GC455" i="3"/>
  <c r="GE455" i="3"/>
  <c r="GG455" i="3"/>
  <c r="GI455" i="3"/>
  <c r="GK455" i="3"/>
  <c r="GM455" i="3"/>
  <c r="GO455" i="3"/>
  <c r="FC458" i="3"/>
  <c r="FE458" i="3"/>
  <c r="FG458" i="3"/>
  <c r="FI458" i="3"/>
  <c r="FK458" i="3"/>
  <c r="FM458" i="3"/>
  <c r="FO458" i="3"/>
  <c r="FQ458" i="3"/>
  <c r="FS458" i="3"/>
  <c r="FU458" i="3"/>
  <c r="FW458" i="3"/>
  <c r="FY458" i="3"/>
  <c r="GA458" i="3"/>
  <c r="GC458" i="3"/>
  <c r="GE458" i="3"/>
  <c r="GG458" i="3"/>
  <c r="GI458" i="3"/>
  <c r="GK458" i="3"/>
  <c r="GM458" i="3"/>
  <c r="GO458" i="3"/>
  <c r="FC461" i="3"/>
  <c r="FE461" i="3"/>
  <c r="FG461" i="3"/>
  <c r="FI461" i="3"/>
  <c r="FK461" i="3"/>
  <c r="FM461" i="3"/>
  <c r="FO461" i="3"/>
  <c r="FQ461" i="3"/>
  <c r="FS461" i="3"/>
  <c r="FU461" i="3"/>
  <c r="FW461" i="3"/>
  <c r="FY461" i="3"/>
  <c r="GA461" i="3"/>
  <c r="GC461" i="3"/>
  <c r="GE461" i="3"/>
  <c r="GG461" i="3"/>
  <c r="GI461" i="3"/>
  <c r="GK461" i="3"/>
  <c r="GM461" i="3"/>
  <c r="GO461" i="3"/>
  <c r="FC465" i="3"/>
  <c r="FE465" i="3"/>
  <c r="FG465" i="3"/>
  <c r="FI465" i="3"/>
  <c r="FK465" i="3"/>
  <c r="FM465" i="3"/>
  <c r="FO465" i="3"/>
  <c r="FQ465" i="3"/>
  <c r="FS465" i="3"/>
  <c r="FU465" i="3"/>
  <c r="FW465" i="3"/>
  <c r="FY465" i="3"/>
  <c r="GA465" i="3"/>
  <c r="GC465" i="3"/>
  <c r="GE465" i="3"/>
  <c r="GG465" i="3"/>
  <c r="GI465" i="3"/>
  <c r="GK465" i="3"/>
  <c r="GM465" i="3"/>
  <c r="GO465" i="3"/>
  <c r="FA438" i="3"/>
  <c r="FA442" i="3"/>
  <c r="FA447" i="3"/>
  <c r="FA451" i="3"/>
  <c r="FA455" i="3"/>
  <c r="FA458" i="3"/>
  <c r="FA461" i="3"/>
  <c r="FA465" i="3"/>
  <c r="EW438" i="3"/>
  <c r="EY438" i="3"/>
  <c r="EW442" i="3"/>
  <c r="EY442" i="3"/>
  <c r="EW447" i="3"/>
  <c r="EY447" i="3"/>
  <c r="EW451" i="3"/>
  <c r="EY451" i="3"/>
  <c r="EW455" i="3"/>
  <c r="EY455" i="3"/>
  <c r="EW458" i="3"/>
  <c r="EY458" i="3"/>
  <c r="EW461" i="3"/>
  <c r="EY461" i="3"/>
  <c r="EW465" i="3"/>
  <c r="EY465" i="3"/>
  <c r="ES438" i="3"/>
  <c r="EU438" i="3"/>
  <c r="ES442" i="3"/>
  <c r="EU442" i="3"/>
  <c r="ES447" i="3"/>
  <c r="EU447" i="3"/>
  <c r="ES451" i="3"/>
  <c r="EU451" i="3"/>
  <c r="ES455" i="3"/>
  <c r="EU455" i="3"/>
  <c r="ES458" i="3"/>
  <c r="EU458" i="3"/>
  <c r="ES461" i="3"/>
  <c r="EU461" i="3"/>
  <c r="ES465" i="3"/>
  <c r="EU465" i="3"/>
  <c r="CY438" i="3"/>
  <c r="DA438" i="3"/>
  <c r="DC438" i="3"/>
  <c r="DE438" i="3"/>
  <c r="DG438" i="3"/>
  <c r="DI438" i="3"/>
  <c r="CY442" i="3"/>
  <c r="DA442" i="3"/>
  <c r="DC442" i="3"/>
  <c r="DE442" i="3"/>
  <c r="DG442" i="3"/>
  <c r="DI442" i="3"/>
  <c r="CY447" i="3"/>
  <c r="DA447" i="3"/>
  <c r="DC447" i="3"/>
  <c r="DE447" i="3"/>
  <c r="DG447" i="3"/>
  <c r="DI447" i="3"/>
  <c r="CY451" i="3"/>
  <c r="DA451" i="3"/>
  <c r="DC451" i="3"/>
  <c r="DE451" i="3"/>
  <c r="DG451" i="3"/>
  <c r="DI451" i="3"/>
  <c r="CY455" i="3"/>
  <c r="DA455" i="3"/>
  <c r="DC455" i="3"/>
  <c r="DE455" i="3"/>
  <c r="DG455" i="3"/>
  <c r="DI455" i="3"/>
  <c r="CY458" i="3"/>
  <c r="DA458" i="3"/>
  <c r="DC458" i="3"/>
  <c r="DE458" i="3"/>
  <c r="DG458" i="3"/>
  <c r="DI458" i="3"/>
  <c r="CY461" i="3"/>
  <c r="DA461" i="3"/>
  <c r="DC461" i="3"/>
  <c r="DE461" i="3"/>
  <c r="DG461" i="3"/>
  <c r="DI461" i="3"/>
  <c r="CY465" i="3"/>
  <c r="DA465" i="3"/>
  <c r="DC465" i="3"/>
  <c r="DE465" i="3"/>
  <c r="DG465" i="3"/>
  <c r="DI465" i="3"/>
  <c r="CU438" i="3"/>
  <c r="CW438" i="3"/>
  <c r="CU442" i="3"/>
  <c r="CW442" i="3"/>
  <c r="CU447" i="3"/>
  <c r="CW447" i="3"/>
  <c r="CU451" i="3"/>
  <c r="CW451" i="3"/>
  <c r="CU455" i="3"/>
  <c r="CW455" i="3"/>
  <c r="CU458" i="3"/>
  <c r="CW458" i="3"/>
  <c r="CU461" i="3"/>
  <c r="CW461" i="3"/>
  <c r="CU465" i="3"/>
  <c r="CW465" i="3"/>
  <c r="BS438" i="3"/>
  <c r="BU438" i="3"/>
  <c r="BW438" i="3"/>
  <c r="BY438" i="3"/>
  <c r="CA438" i="3"/>
  <c r="CC438" i="3"/>
  <c r="CE438" i="3"/>
  <c r="CG438" i="3"/>
  <c r="CI438" i="3"/>
  <c r="CK438" i="3"/>
  <c r="CM438" i="3"/>
  <c r="CO438" i="3"/>
  <c r="CQ438" i="3"/>
  <c r="CS438" i="3"/>
  <c r="BS442" i="3"/>
  <c r="BU442" i="3"/>
  <c r="BW442" i="3"/>
  <c r="BY442" i="3"/>
  <c r="CA442" i="3"/>
  <c r="CC442" i="3"/>
  <c r="CE442" i="3"/>
  <c r="CG442" i="3"/>
  <c r="CI442" i="3"/>
  <c r="CK442" i="3"/>
  <c r="CM442" i="3"/>
  <c r="CO442" i="3"/>
  <c r="CQ442" i="3"/>
  <c r="CS442" i="3"/>
  <c r="BS447" i="3"/>
  <c r="BU447" i="3"/>
  <c r="BW447" i="3"/>
  <c r="BY447" i="3"/>
  <c r="CA447" i="3"/>
  <c r="CC447" i="3"/>
  <c r="CE447" i="3"/>
  <c r="CG447" i="3"/>
  <c r="CI447" i="3"/>
  <c r="CK447" i="3"/>
  <c r="CM447" i="3"/>
  <c r="CO447" i="3"/>
  <c r="CQ447" i="3"/>
  <c r="CS447" i="3"/>
  <c r="BS451" i="3"/>
  <c r="BU451" i="3"/>
  <c r="BW451" i="3"/>
  <c r="BY451" i="3"/>
  <c r="CA451" i="3"/>
  <c r="CC451" i="3"/>
  <c r="CE451" i="3"/>
  <c r="CG451" i="3"/>
  <c r="CI451" i="3"/>
  <c r="CK451" i="3"/>
  <c r="CM451" i="3"/>
  <c r="CO451" i="3"/>
  <c r="CQ451" i="3"/>
  <c r="CS451" i="3"/>
  <c r="BS455" i="3"/>
  <c r="BU455" i="3"/>
  <c r="BW455" i="3"/>
  <c r="BY455" i="3"/>
  <c r="CA455" i="3"/>
  <c r="CC455" i="3"/>
  <c r="CE455" i="3"/>
  <c r="CG455" i="3"/>
  <c r="CI455" i="3"/>
  <c r="CK455" i="3"/>
  <c r="CM455" i="3"/>
  <c r="CO455" i="3"/>
  <c r="CQ455" i="3"/>
  <c r="CS455" i="3"/>
  <c r="BS458" i="3"/>
  <c r="BU458" i="3"/>
  <c r="BW458" i="3"/>
  <c r="BY458" i="3"/>
  <c r="CA458" i="3"/>
  <c r="CC458" i="3"/>
  <c r="CE458" i="3"/>
  <c r="CG458" i="3"/>
  <c r="CI458" i="3"/>
  <c r="CK458" i="3"/>
  <c r="CM458" i="3"/>
  <c r="CO458" i="3"/>
  <c r="CQ458" i="3"/>
  <c r="CS458" i="3"/>
  <c r="BS461" i="3"/>
  <c r="BU461" i="3"/>
  <c r="BW461" i="3"/>
  <c r="BY461" i="3"/>
  <c r="CA461" i="3"/>
  <c r="CC461" i="3"/>
  <c r="CE461" i="3"/>
  <c r="CG461" i="3"/>
  <c r="CI461" i="3"/>
  <c r="CK461" i="3"/>
  <c r="CM461" i="3"/>
  <c r="CO461" i="3"/>
  <c r="CQ461" i="3"/>
  <c r="CS461" i="3"/>
  <c r="BS465" i="3"/>
  <c r="BU465" i="3"/>
  <c r="BW465" i="3"/>
  <c r="BY465" i="3"/>
  <c r="CA465" i="3"/>
  <c r="CC465" i="3"/>
  <c r="CE465" i="3"/>
  <c r="CG465" i="3"/>
  <c r="CI465" i="3"/>
  <c r="CK465" i="3"/>
  <c r="CM465" i="3"/>
  <c r="CO465" i="3"/>
  <c r="CQ465" i="3"/>
  <c r="CS465" i="3"/>
  <c r="BQ438" i="3"/>
  <c r="BQ442" i="3"/>
  <c r="BQ447" i="3"/>
  <c r="BQ451" i="3"/>
  <c r="BQ455" i="3"/>
  <c r="BQ458" i="3"/>
  <c r="BQ461" i="3"/>
  <c r="BQ465" i="3"/>
  <c r="BO438" i="3"/>
  <c r="BO442" i="3"/>
  <c r="BO447" i="3"/>
  <c r="BO451" i="3"/>
  <c r="BO455" i="3"/>
  <c r="BO458" i="3"/>
  <c r="BO461" i="3"/>
  <c r="BO465" i="3"/>
  <c r="BM438" i="3"/>
  <c r="BM442" i="3"/>
  <c r="BM447" i="3"/>
  <c r="BM451" i="3"/>
  <c r="BM455" i="3"/>
  <c r="BM458" i="3"/>
  <c r="BM461" i="3"/>
  <c r="BM465" i="3"/>
  <c r="BK438" i="3"/>
  <c r="BK442" i="3"/>
  <c r="BK447" i="3"/>
  <c r="BK451" i="3"/>
  <c r="BK455" i="3"/>
  <c r="BK458" i="3"/>
  <c r="BK461" i="3"/>
  <c r="BK465" i="3"/>
  <c r="BI438" i="3"/>
  <c r="BI442" i="3"/>
  <c r="BI447" i="3"/>
  <c r="BI451" i="3"/>
  <c r="BI455" i="3"/>
  <c r="BI458" i="3"/>
  <c r="BI461" i="3"/>
  <c r="BI465" i="3"/>
  <c r="BG438" i="3"/>
  <c r="BG442" i="3"/>
  <c r="BG447" i="3"/>
  <c r="BG451" i="3"/>
  <c r="BG455" i="3"/>
  <c r="BG458" i="3"/>
  <c r="BG461" i="3"/>
  <c r="BG465" i="3"/>
  <c r="BE438" i="3"/>
  <c r="BE442" i="3"/>
  <c r="BE447" i="3"/>
  <c r="BE451" i="3"/>
  <c r="BE455" i="3"/>
  <c r="BE458" i="3"/>
  <c r="BE461" i="3"/>
  <c r="BE465" i="3"/>
  <c r="BC438" i="3"/>
  <c r="BC442" i="3"/>
  <c r="BC447" i="3"/>
  <c r="BC451" i="3"/>
  <c r="BC455" i="3"/>
  <c r="BC458" i="3"/>
  <c r="BC461" i="3"/>
  <c r="BC465" i="3"/>
  <c r="W438" i="3"/>
  <c r="X438" i="3"/>
  <c r="Z438" i="3"/>
  <c r="AA438" i="3"/>
  <c r="AB438" i="3"/>
  <c r="AC438" i="3"/>
  <c r="AD438" i="3"/>
  <c r="AE438" i="3"/>
  <c r="AH438" i="3" s="1"/>
  <c r="W442" i="3"/>
  <c r="X442" i="3"/>
  <c r="Z442" i="3"/>
  <c r="AA442" i="3"/>
  <c r="AB442" i="3"/>
  <c r="AC442" i="3"/>
  <c r="AD442" i="3"/>
  <c r="AE442" i="3"/>
  <c r="AH442" i="3" s="1"/>
  <c r="W447" i="3"/>
  <c r="X447" i="3"/>
  <c r="Z447" i="3"/>
  <c r="AA447" i="3"/>
  <c r="AB447" i="3"/>
  <c r="AC447" i="3"/>
  <c r="AD447" i="3"/>
  <c r="AE447" i="3"/>
  <c r="AH447" i="3" s="1"/>
  <c r="W451" i="3"/>
  <c r="X451" i="3"/>
  <c r="Z451" i="3"/>
  <c r="AA451" i="3"/>
  <c r="AB451" i="3"/>
  <c r="AC451" i="3"/>
  <c r="AD451" i="3"/>
  <c r="AE451" i="3"/>
  <c r="AH451" i="3" s="1"/>
  <c r="W455" i="3"/>
  <c r="X455" i="3"/>
  <c r="Z455" i="3"/>
  <c r="AA455" i="3"/>
  <c r="AB455" i="3"/>
  <c r="AC455" i="3"/>
  <c r="AD455" i="3"/>
  <c r="AE455" i="3"/>
  <c r="AH455" i="3" s="1"/>
  <c r="W461" i="3"/>
  <c r="X461" i="3"/>
  <c r="Z461" i="3"/>
  <c r="AA461" i="3"/>
  <c r="AB461" i="3"/>
  <c r="AC461" i="3"/>
  <c r="AD461" i="3"/>
  <c r="AE461" i="3"/>
  <c r="AH461" i="3" s="1"/>
  <c r="W465" i="3"/>
  <c r="X465" i="3"/>
  <c r="Z465" i="3"/>
  <c r="AA465" i="3"/>
  <c r="AB465" i="3"/>
  <c r="AC465" i="3"/>
  <c r="AD465" i="3"/>
  <c r="AE465" i="3"/>
  <c r="AH465" i="3" s="1"/>
  <c r="P465" i="3"/>
  <c r="Q465" i="3"/>
  <c r="P461" i="3"/>
  <c r="Q461" i="3"/>
  <c r="P458" i="3"/>
  <c r="Q458" i="3"/>
  <c r="P455" i="3"/>
  <c r="Q455" i="3"/>
  <c r="P451" i="3"/>
  <c r="Q451" i="3"/>
  <c r="P447" i="3"/>
  <c r="Q447" i="3"/>
  <c r="P442" i="3"/>
  <c r="Q442" i="3"/>
  <c r="P438" i="3"/>
  <c r="Q438" i="3"/>
  <c r="I437" i="3"/>
  <c r="F458" i="3"/>
  <c r="F455" i="3"/>
  <c r="F465" i="3"/>
  <c r="F451" i="3"/>
  <c r="F447" i="3"/>
  <c r="H465" i="3"/>
  <c r="H461" i="3"/>
  <c r="H458" i="3"/>
  <c r="H455" i="3"/>
  <c r="H451" i="3"/>
  <c r="H447" i="3"/>
  <c r="H442" i="3"/>
  <c r="H438" i="3"/>
  <c r="G465" i="3"/>
  <c r="G461" i="3"/>
  <c r="I461" i="3" s="1"/>
  <c r="G458" i="3"/>
  <c r="I458" i="3" s="1"/>
  <c r="G455" i="3"/>
  <c r="G451" i="3"/>
  <c r="G447" i="3"/>
  <c r="I447" i="3" s="1"/>
  <c r="G442" i="3"/>
  <c r="G438" i="3"/>
  <c r="K438" i="3" s="1"/>
  <c r="GQ435" i="3"/>
  <c r="GQ436" i="3"/>
  <c r="GQ437" i="3"/>
  <c r="GG435" i="3"/>
  <c r="GI435" i="3"/>
  <c r="GK435" i="3"/>
  <c r="GM435" i="3"/>
  <c r="GO435" i="3"/>
  <c r="GG436" i="3"/>
  <c r="GI436" i="3"/>
  <c r="GK436" i="3"/>
  <c r="GM436" i="3"/>
  <c r="GO436" i="3"/>
  <c r="GG437" i="3"/>
  <c r="GI437" i="3"/>
  <c r="GK437" i="3"/>
  <c r="GM437" i="3"/>
  <c r="GO437" i="3"/>
  <c r="FK435" i="3"/>
  <c r="FM435" i="3"/>
  <c r="FO435" i="3"/>
  <c r="FQ435" i="3"/>
  <c r="FS435" i="3"/>
  <c r="FU435" i="3"/>
  <c r="FW435" i="3"/>
  <c r="FY435" i="3"/>
  <c r="GA435" i="3"/>
  <c r="GC435" i="3"/>
  <c r="GE435" i="3"/>
  <c r="FK436" i="3"/>
  <c r="FM436" i="3"/>
  <c r="FO436" i="3"/>
  <c r="FQ436" i="3"/>
  <c r="FS436" i="3"/>
  <c r="FU436" i="3"/>
  <c r="FW436" i="3"/>
  <c r="FY436" i="3"/>
  <c r="GA436" i="3"/>
  <c r="GC436" i="3"/>
  <c r="GE436" i="3"/>
  <c r="FK437" i="3"/>
  <c r="FM437" i="3"/>
  <c r="FO437" i="3"/>
  <c r="FQ437" i="3"/>
  <c r="FS437" i="3"/>
  <c r="FU437" i="3"/>
  <c r="FW437" i="3"/>
  <c r="FY437" i="3"/>
  <c r="GA437" i="3"/>
  <c r="GC437" i="3"/>
  <c r="GE437" i="3"/>
  <c r="ES435" i="3"/>
  <c r="EU435" i="3"/>
  <c r="EW435" i="3"/>
  <c r="EY435" i="3"/>
  <c r="FA435" i="3"/>
  <c r="FC435" i="3"/>
  <c r="FE435" i="3"/>
  <c r="FG435" i="3"/>
  <c r="FI435" i="3"/>
  <c r="ES436" i="3"/>
  <c r="EU436" i="3"/>
  <c r="EW436" i="3"/>
  <c r="EY436" i="3"/>
  <c r="FA436" i="3"/>
  <c r="FC436" i="3"/>
  <c r="FE436" i="3"/>
  <c r="FG436" i="3"/>
  <c r="FI436" i="3"/>
  <c r="ES437" i="3"/>
  <c r="EU437" i="3"/>
  <c r="EW437" i="3"/>
  <c r="EY437" i="3"/>
  <c r="FA437" i="3"/>
  <c r="FC437" i="3"/>
  <c r="FE437" i="3"/>
  <c r="FG437" i="3"/>
  <c r="FI437" i="3"/>
  <c r="ES434" i="3"/>
  <c r="EU434" i="3"/>
  <c r="EW434" i="3"/>
  <c r="EY434" i="3"/>
  <c r="FA434" i="3"/>
  <c r="FC434" i="3"/>
  <c r="FE434" i="3"/>
  <c r="FG434" i="3"/>
  <c r="FI434" i="3"/>
  <c r="FK434" i="3"/>
  <c r="FM434" i="3"/>
  <c r="FO434" i="3"/>
  <c r="FQ434" i="3"/>
  <c r="FS434" i="3"/>
  <c r="FU434" i="3"/>
  <c r="FW434" i="3"/>
  <c r="FY434" i="3"/>
  <c r="GA434" i="3"/>
  <c r="GC434" i="3"/>
  <c r="GE434" i="3"/>
  <c r="GG434" i="3"/>
  <c r="GI434" i="3"/>
  <c r="GK434" i="3"/>
  <c r="GM434" i="3"/>
  <c r="GO434" i="3"/>
  <c r="GQ434" i="3"/>
  <c r="DA435" i="3"/>
  <c r="DC435" i="3"/>
  <c r="DE435" i="3"/>
  <c r="DG435" i="3"/>
  <c r="DI435" i="3"/>
  <c r="DA436" i="3"/>
  <c r="DC436" i="3"/>
  <c r="DE436" i="3"/>
  <c r="DG436" i="3"/>
  <c r="DI436" i="3"/>
  <c r="DA437" i="3"/>
  <c r="DC437" i="3"/>
  <c r="DE437" i="3"/>
  <c r="DG437" i="3"/>
  <c r="DI437" i="3"/>
  <c r="BI435" i="3"/>
  <c r="BK435" i="3"/>
  <c r="BM435" i="3"/>
  <c r="BO435" i="3"/>
  <c r="BQ435" i="3"/>
  <c r="BS435" i="3"/>
  <c r="BU435" i="3"/>
  <c r="BW435" i="3"/>
  <c r="BY435" i="3"/>
  <c r="CA435" i="3"/>
  <c r="CC435" i="3"/>
  <c r="CE435" i="3"/>
  <c r="CG435" i="3"/>
  <c r="CI435" i="3"/>
  <c r="CK435" i="3"/>
  <c r="CM435" i="3"/>
  <c r="CO435" i="3"/>
  <c r="CQ435" i="3"/>
  <c r="CS435" i="3"/>
  <c r="BI436" i="3"/>
  <c r="BK436" i="3"/>
  <c r="BM436" i="3"/>
  <c r="BO436" i="3"/>
  <c r="BQ436" i="3"/>
  <c r="BS436" i="3"/>
  <c r="BU436" i="3"/>
  <c r="BW436" i="3"/>
  <c r="BY436" i="3"/>
  <c r="CA436" i="3"/>
  <c r="CC436" i="3"/>
  <c r="CE436" i="3"/>
  <c r="CG436" i="3"/>
  <c r="CI436" i="3"/>
  <c r="CK436" i="3"/>
  <c r="CM436" i="3"/>
  <c r="CO436" i="3"/>
  <c r="CQ436" i="3"/>
  <c r="CS436" i="3"/>
  <c r="BI437" i="3"/>
  <c r="BK437" i="3"/>
  <c r="BM437" i="3"/>
  <c r="BO437" i="3"/>
  <c r="BQ437" i="3"/>
  <c r="BS437" i="3"/>
  <c r="BU437" i="3"/>
  <c r="BW437" i="3"/>
  <c r="BY437" i="3"/>
  <c r="CA437" i="3"/>
  <c r="CC437" i="3"/>
  <c r="CE437" i="3"/>
  <c r="CG437" i="3"/>
  <c r="CI437" i="3"/>
  <c r="CK437" i="3"/>
  <c r="CM437" i="3"/>
  <c r="CO437" i="3"/>
  <c r="CQ437" i="3"/>
  <c r="CS437" i="3"/>
  <c r="BG435" i="3"/>
  <c r="BG436" i="3"/>
  <c r="BG437" i="3"/>
  <c r="BC435" i="3"/>
  <c r="BE435" i="3"/>
  <c r="BC436" i="3"/>
  <c r="BE436" i="3"/>
  <c r="BC437" i="3"/>
  <c r="BE437" i="3"/>
  <c r="CY435" i="3"/>
  <c r="CY436" i="3"/>
  <c r="CY437" i="3"/>
  <c r="CU435" i="3"/>
  <c r="CW435" i="3"/>
  <c r="CU436" i="3"/>
  <c r="CW436" i="3"/>
  <c r="CU437" i="3"/>
  <c r="CW437" i="3"/>
  <c r="AR435" i="3"/>
  <c r="AJ436" i="3"/>
  <c r="AK436" i="3" s="1"/>
  <c r="AM436" i="3" s="1"/>
  <c r="AJ437" i="3"/>
  <c r="AK437" i="3" s="1"/>
  <c r="AM437" i="3" s="1"/>
  <c r="AJ435" i="3"/>
  <c r="AK435" i="3" s="1"/>
  <c r="AM435" i="3" s="1"/>
  <c r="I435" i="3"/>
  <c r="J435" i="3"/>
  <c r="K435" i="3"/>
  <c r="I436" i="3"/>
  <c r="J436" i="3"/>
  <c r="K436" i="3"/>
  <c r="J437" i="3"/>
  <c r="K437" i="3"/>
  <c r="W435" i="3"/>
  <c r="X435" i="3"/>
  <c r="Z435" i="3"/>
  <c r="AA435" i="3"/>
  <c r="AB435" i="3"/>
  <c r="AC435" i="3"/>
  <c r="AD435" i="3"/>
  <c r="AE435" i="3"/>
  <c r="AH435" i="3" s="1"/>
  <c r="W436" i="3"/>
  <c r="X436" i="3"/>
  <c r="Z436" i="3"/>
  <c r="AA436" i="3"/>
  <c r="AB436" i="3"/>
  <c r="AC436" i="3"/>
  <c r="AD436" i="3"/>
  <c r="AE436" i="3"/>
  <c r="AH436" i="3" s="1"/>
  <c r="W437" i="3"/>
  <c r="X437" i="3"/>
  <c r="Z437" i="3"/>
  <c r="AA437" i="3"/>
  <c r="AB437" i="3"/>
  <c r="AC437" i="3"/>
  <c r="AD437" i="3"/>
  <c r="AE437" i="3"/>
  <c r="AH437" i="3" s="1"/>
  <c r="P437" i="3"/>
  <c r="Q437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P436" i="3"/>
  <c r="Q436" i="3"/>
  <c r="P435" i="3"/>
  <c r="Q435" i="3"/>
  <c r="GO422" i="3"/>
  <c r="GO423" i="3"/>
  <c r="GO424" i="3"/>
  <c r="GO425" i="3"/>
  <c r="GO426" i="3"/>
  <c r="GO427" i="3"/>
  <c r="GO428" i="3"/>
  <c r="GO429" i="3"/>
  <c r="GO430" i="3"/>
  <c r="GO431" i="3"/>
  <c r="GO432" i="3"/>
  <c r="GO433" i="3"/>
  <c r="GM422" i="3"/>
  <c r="GM423" i="3"/>
  <c r="GM424" i="3"/>
  <c r="GM425" i="3"/>
  <c r="GM426" i="3"/>
  <c r="GM427" i="3"/>
  <c r="GM428" i="3"/>
  <c r="GM429" i="3"/>
  <c r="GM430" i="3"/>
  <c r="GM431" i="3"/>
  <c r="GM432" i="3"/>
  <c r="GM433" i="3"/>
  <c r="GK422" i="3"/>
  <c r="GK423" i="3"/>
  <c r="GK424" i="3"/>
  <c r="GK425" i="3"/>
  <c r="GK426" i="3"/>
  <c r="GK427" i="3"/>
  <c r="GK428" i="3"/>
  <c r="GK429" i="3"/>
  <c r="GK430" i="3"/>
  <c r="GK431" i="3"/>
  <c r="GK432" i="3"/>
  <c r="GK433" i="3"/>
  <c r="GG422" i="3"/>
  <c r="GI422" i="3"/>
  <c r="GG423" i="3"/>
  <c r="GI423" i="3"/>
  <c r="GG424" i="3"/>
  <c r="GI424" i="3"/>
  <c r="GG425" i="3"/>
  <c r="GI425" i="3"/>
  <c r="GG426" i="3"/>
  <c r="GI426" i="3"/>
  <c r="GG427" i="3"/>
  <c r="GI427" i="3"/>
  <c r="GG428" i="3"/>
  <c r="GI428" i="3"/>
  <c r="GG429" i="3"/>
  <c r="GI429" i="3"/>
  <c r="GG430" i="3"/>
  <c r="GI430" i="3"/>
  <c r="GG431" i="3"/>
  <c r="GI431" i="3"/>
  <c r="GG432" i="3"/>
  <c r="GI432" i="3"/>
  <c r="GG433" i="3"/>
  <c r="GI433" i="3"/>
  <c r="FM422" i="3"/>
  <c r="FO422" i="3"/>
  <c r="FQ422" i="3"/>
  <c r="FS422" i="3"/>
  <c r="FU422" i="3"/>
  <c r="FW422" i="3"/>
  <c r="FY422" i="3"/>
  <c r="GA422" i="3"/>
  <c r="GC422" i="3"/>
  <c r="GE422" i="3"/>
  <c r="FM423" i="3"/>
  <c r="FO423" i="3"/>
  <c r="FQ423" i="3"/>
  <c r="FS423" i="3"/>
  <c r="FU423" i="3"/>
  <c r="FW423" i="3"/>
  <c r="FY423" i="3"/>
  <c r="GA423" i="3"/>
  <c r="GC423" i="3"/>
  <c r="GE423" i="3"/>
  <c r="FM424" i="3"/>
  <c r="FO424" i="3"/>
  <c r="FQ424" i="3"/>
  <c r="FS424" i="3"/>
  <c r="FU424" i="3"/>
  <c r="FW424" i="3"/>
  <c r="FY424" i="3"/>
  <c r="GA424" i="3"/>
  <c r="GC424" i="3"/>
  <c r="GE424" i="3"/>
  <c r="FM425" i="3"/>
  <c r="FO425" i="3"/>
  <c r="FQ425" i="3"/>
  <c r="FS425" i="3"/>
  <c r="FU425" i="3"/>
  <c r="FW425" i="3"/>
  <c r="FY425" i="3"/>
  <c r="GA425" i="3"/>
  <c r="GC425" i="3"/>
  <c r="GE425" i="3"/>
  <c r="FM426" i="3"/>
  <c r="FO426" i="3"/>
  <c r="FQ426" i="3"/>
  <c r="FS426" i="3"/>
  <c r="FU426" i="3"/>
  <c r="FW426" i="3"/>
  <c r="FY426" i="3"/>
  <c r="GA426" i="3"/>
  <c r="GC426" i="3"/>
  <c r="GE426" i="3"/>
  <c r="FM427" i="3"/>
  <c r="FO427" i="3"/>
  <c r="FQ427" i="3"/>
  <c r="FS427" i="3"/>
  <c r="FU427" i="3"/>
  <c r="FW427" i="3"/>
  <c r="FY427" i="3"/>
  <c r="GA427" i="3"/>
  <c r="GC427" i="3"/>
  <c r="GE427" i="3"/>
  <c r="FM428" i="3"/>
  <c r="FO428" i="3"/>
  <c r="FQ428" i="3"/>
  <c r="FS428" i="3"/>
  <c r="FU428" i="3"/>
  <c r="FW428" i="3"/>
  <c r="FY428" i="3"/>
  <c r="GA428" i="3"/>
  <c r="GC428" i="3"/>
  <c r="GE428" i="3"/>
  <c r="FM429" i="3"/>
  <c r="FO429" i="3"/>
  <c r="FQ429" i="3"/>
  <c r="FS429" i="3"/>
  <c r="FU429" i="3"/>
  <c r="FW429" i="3"/>
  <c r="FY429" i="3"/>
  <c r="GA429" i="3"/>
  <c r="GC429" i="3"/>
  <c r="GE429" i="3"/>
  <c r="FM430" i="3"/>
  <c r="FO430" i="3"/>
  <c r="FQ430" i="3"/>
  <c r="FS430" i="3"/>
  <c r="FU430" i="3"/>
  <c r="FW430" i="3"/>
  <c r="FY430" i="3"/>
  <c r="GA430" i="3"/>
  <c r="GC430" i="3"/>
  <c r="GE430" i="3"/>
  <c r="FM431" i="3"/>
  <c r="FO431" i="3"/>
  <c r="FQ431" i="3"/>
  <c r="FS431" i="3"/>
  <c r="FU431" i="3"/>
  <c r="FW431" i="3"/>
  <c r="FY431" i="3"/>
  <c r="GA431" i="3"/>
  <c r="GC431" i="3"/>
  <c r="GE431" i="3"/>
  <c r="FM432" i="3"/>
  <c r="FO432" i="3"/>
  <c r="FQ432" i="3"/>
  <c r="FS432" i="3"/>
  <c r="FU432" i="3"/>
  <c r="FW432" i="3"/>
  <c r="FY432" i="3"/>
  <c r="GA432" i="3"/>
  <c r="GC432" i="3"/>
  <c r="GE432" i="3"/>
  <c r="FM433" i="3"/>
  <c r="FO433" i="3"/>
  <c r="FQ433" i="3"/>
  <c r="FS433" i="3"/>
  <c r="FU433" i="3"/>
  <c r="FW433" i="3"/>
  <c r="FY433" i="3"/>
  <c r="GA433" i="3"/>
  <c r="GC433" i="3"/>
  <c r="GE433" i="3"/>
  <c r="FK422" i="3"/>
  <c r="FK423" i="3"/>
  <c r="FK424" i="3"/>
  <c r="FK425" i="3"/>
  <c r="FK426" i="3"/>
  <c r="FK427" i="3"/>
  <c r="FK428" i="3"/>
  <c r="FK429" i="3"/>
  <c r="FK430" i="3"/>
  <c r="FK431" i="3"/>
  <c r="FK432" i="3"/>
  <c r="FK433" i="3"/>
  <c r="EU422" i="3"/>
  <c r="EW422" i="3"/>
  <c r="EY422" i="3"/>
  <c r="FA422" i="3"/>
  <c r="FC422" i="3"/>
  <c r="FE422" i="3"/>
  <c r="FG422" i="3"/>
  <c r="FI422" i="3"/>
  <c r="EU423" i="3"/>
  <c r="EW423" i="3"/>
  <c r="EY423" i="3"/>
  <c r="FA423" i="3"/>
  <c r="FC423" i="3"/>
  <c r="FE423" i="3"/>
  <c r="FG423" i="3"/>
  <c r="FI423" i="3"/>
  <c r="EU424" i="3"/>
  <c r="EW424" i="3"/>
  <c r="EY424" i="3"/>
  <c r="FA424" i="3"/>
  <c r="FC424" i="3"/>
  <c r="FE424" i="3"/>
  <c r="FG424" i="3"/>
  <c r="FI424" i="3"/>
  <c r="EU425" i="3"/>
  <c r="EW425" i="3"/>
  <c r="EY425" i="3"/>
  <c r="FA425" i="3"/>
  <c r="FC425" i="3"/>
  <c r="FE425" i="3"/>
  <c r="FG425" i="3"/>
  <c r="FI425" i="3"/>
  <c r="EU426" i="3"/>
  <c r="EW426" i="3"/>
  <c r="EY426" i="3"/>
  <c r="FA426" i="3"/>
  <c r="FC426" i="3"/>
  <c r="FE426" i="3"/>
  <c r="FG426" i="3"/>
  <c r="FI426" i="3"/>
  <c r="EU427" i="3"/>
  <c r="EW427" i="3"/>
  <c r="EY427" i="3"/>
  <c r="FA427" i="3"/>
  <c r="FC427" i="3"/>
  <c r="FE427" i="3"/>
  <c r="FG427" i="3"/>
  <c r="FI427" i="3"/>
  <c r="EU428" i="3"/>
  <c r="EW428" i="3"/>
  <c r="EY428" i="3"/>
  <c r="FA428" i="3"/>
  <c r="FC428" i="3"/>
  <c r="FE428" i="3"/>
  <c r="FG428" i="3"/>
  <c r="FI428" i="3"/>
  <c r="EU429" i="3"/>
  <c r="EW429" i="3"/>
  <c r="EY429" i="3"/>
  <c r="FA429" i="3"/>
  <c r="FC429" i="3"/>
  <c r="FE429" i="3"/>
  <c r="FG429" i="3"/>
  <c r="FI429" i="3"/>
  <c r="EU430" i="3"/>
  <c r="EW430" i="3"/>
  <c r="EY430" i="3"/>
  <c r="FA430" i="3"/>
  <c r="FC430" i="3"/>
  <c r="FE430" i="3"/>
  <c r="FG430" i="3"/>
  <c r="FI430" i="3"/>
  <c r="EU431" i="3"/>
  <c r="EW431" i="3"/>
  <c r="EY431" i="3"/>
  <c r="FA431" i="3"/>
  <c r="FC431" i="3"/>
  <c r="FE431" i="3"/>
  <c r="FG431" i="3"/>
  <c r="FI431" i="3"/>
  <c r="EU432" i="3"/>
  <c r="EW432" i="3"/>
  <c r="EY432" i="3"/>
  <c r="FA432" i="3"/>
  <c r="FC432" i="3"/>
  <c r="FE432" i="3"/>
  <c r="FG432" i="3"/>
  <c r="FI432" i="3"/>
  <c r="EU433" i="3"/>
  <c r="EW433" i="3"/>
  <c r="EY433" i="3"/>
  <c r="FA433" i="3"/>
  <c r="FC433" i="3"/>
  <c r="FE433" i="3"/>
  <c r="FG433" i="3"/>
  <c r="FI433" i="3"/>
  <c r="ES422" i="3"/>
  <c r="ES423" i="3"/>
  <c r="ES424" i="3"/>
  <c r="ES425" i="3"/>
  <c r="ES426" i="3"/>
  <c r="ES427" i="3"/>
  <c r="ES428" i="3"/>
  <c r="ES429" i="3"/>
  <c r="ES430" i="3"/>
  <c r="ES431" i="3"/>
  <c r="ES432" i="3"/>
  <c r="ES433" i="3"/>
  <c r="ES421" i="3"/>
  <c r="EU421" i="3"/>
  <c r="EW421" i="3"/>
  <c r="EY421" i="3"/>
  <c r="FA421" i="3"/>
  <c r="FC421" i="3"/>
  <c r="FE421" i="3"/>
  <c r="FG421" i="3"/>
  <c r="FI421" i="3"/>
  <c r="FK421" i="3"/>
  <c r="FM421" i="3"/>
  <c r="FO421" i="3"/>
  <c r="FQ421" i="3"/>
  <c r="FS421" i="3"/>
  <c r="FU421" i="3"/>
  <c r="FW421" i="3"/>
  <c r="FY421" i="3"/>
  <c r="GA421" i="3"/>
  <c r="GC421" i="3"/>
  <c r="GE421" i="3"/>
  <c r="GG421" i="3"/>
  <c r="GI421" i="3"/>
  <c r="GK421" i="3"/>
  <c r="GO421" i="3"/>
  <c r="GM421" i="3"/>
  <c r="BG422" i="3"/>
  <c r="BI422" i="3"/>
  <c r="BK422" i="3"/>
  <c r="BM422" i="3"/>
  <c r="BO422" i="3"/>
  <c r="BQ422" i="3"/>
  <c r="BS422" i="3"/>
  <c r="BU422" i="3"/>
  <c r="BW422" i="3"/>
  <c r="BY422" i="3"/>
  <c r="CA422" i="3"/>
  <c r="CC422" i="3"/>
  <c r="CE422" i="3"/>
  <c r="CG422" i="3"/>
  <c r="CI422" i="3"/>
  <c r="CK422" i="3"/>
  <c r="CM422" i="3"/>
  <c r="CO422" i="3"/>
  <c r="CQ422" i="3"/>
  <c r="CS422" i="3"/>
  <c r="CU422" i="3"/>
  <c r="CW422" i="3"/>
  <c r="CY422" i="3"/>
  <c r="DA422" i="3"/>
  <c r="DC422" i="3"/>
  <c r="DE422" i="3"/>
  <c r="DG422" i="3"/>
  <c r="DI422" i="3"/>
  <c r="BG423" i="3"/>
  <c r="BI423" i="3"/>
  <c r="BK423" i="3"/>
  <c r="BM423" i="3"/>
  <c r="BO423" i="3"/>
  <c r="BQ423" i="3"/>
  <c r="BS423" i="3"/>
  <c r="BU423" i="3"/>
  <c r="BW423" i="3"/>
  <c r="BY423" i="3"/>
  <c r="CA423" i="3"/>
  <c r="CC423" i="3"/>
  <c r="CE423" i="3"/>
  <c r="CG423" i="3"/>
  <c r="CI423" i="3"/>
  <c r="CK423" i="3"/>
  <c r="CM423" i="3"/>
  <c r="CO423" i="3"/>
  <c r="CQ423" i="3"/>
  <c r="CS423" i="3"/>
  <c r="CU423" i="3"/>
  <c r="CW423" i="3"/>
  <c r="CY423" i="3"/>
  <c r="DA423" i="3"/>
  <c r="DC423" i="3"/>
  <c r="DE423" i="3"/>
  <c r="DG423" i="3"/>
  <c r="DI423" i="3"/>
  <c r="BG424" i="3"/>
  <c r="BI424" i="3"/>
  <c r="BK424" i="3"/>
  <c r="BM424" i="3"/>
  <c r="BO424" i="3"/>
  <c r="BQ424" i="3"/>
  <c r="BS424" i="3"/>
  <c r="BU424" i="3"/>
  <c r="BW424" i="3"/>
  <c r="BY424" i="3"/>
  <c r="CA424" i="3"/>
  <c r="CC424" i="3"/>
  <c r="CE424" i="3"/>
  <c r="CG424" i="3"/>
  <c r="CI424" i="3"/>
  <c r="CK424" i="3"/>
  <c r="CM424" i="3"/>
  <c r="CO424" i="3"/>
  <c r="CQ424" i="3"/>
  <c r="CS424" i="3"/>
  <c r="CU424" i="3"/>
  <c r="CW424" i="3"/>
  <c r="CY424" i="3"/>
  <c r="DA424" i="3"/>
  <c r="DC424" i="3"/>
  <c r="DE424" i="3"/>
  <c r="DG424" i="3"/>
  <c r="DI424" i="3"/>
  <c r="BG425" i="3"/>
  <c r="BI425" i="3"/>
  <c r="BK425" i="3"/>
  <c r="BM425" i="3"/>
  <c r="BO425" i="3"/>
  <c r="BQ425" i="3"/>
  <c r="BS425" i="3"/>
  <c r="BU425" i="3"/>
  <c r="BW425" i="3"/>
  <c r="BY425" i="3"/>
  <c r="CA425" i="3"/>
  <c r="CC425" i="3"/>
  <c r="CE425" i="3"/>
  <c r="CG425" i="3"/>
  <c r="CI425" i="3"/>
  <c r="CK425" i="3"/>
  <c r="CM425" i="3"/>
  <c r="CO425" i="3"/>
  <c r="CQ425" i="3"/>
  <c r="CS425" i="3"/>
  <c r="CU425" i="3"/>
  <c r="CW425" i="3"/>
  <c r="CY425" i="3"/>
  <c r="DA425" i="3"/>
  <c r="DC425" i="3"/>
  <c r="DE425" i="3"/>
  <c r="DG425" i="3"/>
  <c r="DI425" i="3"/>
  <c r="BG426" i="3"/>
  <c r="BI426" i="3"/>
  <c r="BK426" i="3"/>
  <c r="BM426" i="3"/>
  <c r="BO426" i="3"/>
  <c r="BQ426" i="3"/>
  <c r="BS426" i="3"/>
  <c r="BU426" i="3"/>
  <c r="BW426" i="3"/>
  <c r="BY426" i="3"/>
  <c r="CA426" i="3"/>
  <c r="CC426" i="3"/>
  <c r="CE426" i="3"/>
  <c r="CG426" i="3"/>
  <c r="CI426" i="3"/>
  <c r="CK426" i="3"/>
  <c r="CM426" i="3"/>
  <c r="CO426" i="3"/>
  <c r="CQ426" i="3"/>
  <c r="CS426" i="3"/>
  <c r="CU426" i="3"/>
  <c r="CW426" i="3"/>
  <c r="CY426" i="3"/>
  <c r="DA426" i="3"/>
  <c r="DC426" i="3"/>
  <c r="DE426" i="3"/>
  <c r="DG426" i="3"/>
  <c r="DI426" i="3"/>
  <c r="BG427" i="3"/>
  <c r="BI427" i="3"/>
  <c r="BK427" i="3"/>
  <c r="BM427" i="3"/>
  <c r="BO427" i="3"/>
  <c r="BQ427" i="3"/>
  <c r="BS427" i="3"/>
  <c r="BU427" i="3"/>
  <c r="BW427" i="3"/>
  <c r="BY427" i="3"/>
  <c r="CA427" i="3"/>
  <c r="CC427" i="3"/>
  <c r="CE427" i="3"/>
  <c r="CG427" i="3"/>
  <c r="CI427" i="3"/>
  <c r="CK427" i="3"/>
  <c r="CM427" i="3"/>
  <c r="CO427" i="3"/>
  <c r="CQ427" i="3"/>
  <c r="CS427" i="3"/>
  <c r="CU427" i="3"/>
  <c r="CW427" i="3"/>
  <c r="CY427" i="3"/>
  <c r="DA427" i="3"/>
  <c r="DC427" i="3"/>
  <c r="DE427" i="3"/>
  <c r="DG427" i="3"/>
  <c r="DI427" i="3"/>
  <c r="BG428" i="3"/>
  <c r="BI428" i="3"/>
  <c r="BK428" i="3"/>
  <c r="BM428" i="3"/>
  <c r="BO428" i="3"/>
  <c r="BQ428" i="3"/>
  <c r="BS428" i="3"/>
  <c r="BU428" i="3"/>
  <c r="BW428" i="3"/>
  <c r="BY428" i="3"/>
  <c r="CA428" i="3"/>
  <c r="CC428" i="3"/>
  <c r="CE428" i="3"/>
  <c r="CG428" i="3"/>
  <c r="CI428" i="3"/>
  <c r="CK428" i="3"/>
  <c r="CM428" i="3"/>
  <c r="CO428" i="3"/>
  <c r="CQ428" i="3"/>
  <c r="CS428" i="3"/>
  <c r="CU428" i="3"/>
  <c r="CW428" i="3"/>
  <c r="CY428" i="3"/>
  <c r="DA428" i="3"/>
  <c r="DC428" i="3"/>
  <c r="DE428" i="3"/>
  <c r="DG428" i="3"/>
  <c r="DI428" i="3"/>
  <c r="BG429" i="3"/>
  <c r="BI429" i="3"/>
  <c r="BK429" i="3"/>
  <c r="BM429" i="3"/>
  <c r="BO429" i="3"/>
  <c r="BQ429" i="3"/>
  <c r="BS429" i="3"/>
  <c r="BU429" i="3"/>
  <c r="BW429" i="3"/>
  <c r="BY429" i="3"/>
  <c r="CA429" i="3"/>
  <c r="CC429" i="3"/>
  <c r="CE429" i="3"/>
  <c r="CG429" i="3"/>
  <c r="CI429" i="3"/>
  <c r="CK429" i="3"/>
  <c r="CM429" i="3"/>
  <c r="CO429" i="3"/>
  <c r="CQ429" i="3"/>
  <c r="CS429" i="3"/>
  <c r="CU429" i="3"/>
  <c r="CW429" i="3"/>
  <c r="CY429" i="3"/>
  <c r="DA429" i="3"/>
  <c r="DC429" i="3"/>
  <c r="DE429" i="3"/>
  <c r="DG429" i="3"/>
  <c r="DI429" i="3"/>
  <c r="BG430" i="3"/>
  <c r="BI430" i="3"/>
  <c r="BK430" i="3"/>
  <c r="BM430" i="3"/>
  <c r="BO430" i="3"/>
  <c r="BQ430" i="3"/>
  <c r="BS430" i="3"/>
  <c r="BU430" i="3"/>
  <c r="BW430" i="3"/>
  <c r="BY430" i="3"/>
  <c r="CA430" i="3"/>
  <c r="CC430" i="3"/>
  <c r="CE430" i="3"/>
  <c r="CG430" i="3"/>
  <c r="CI430" i="3"/>
  <c r="CK430" i="3"/>
  <c r="CM430" i="3"/>
  <c r="CO430" i="3"/>
  <c r="CQ430" i="3"/>
  <c r="CS430" i="3"/>
  <c r="CU430" i="3"/>
  <c r="CW430" i="3"/>
  <c r="CY430" i="3"/>
  <c r="DA430" i="3"/>
  <c r="DC430" i="3"/>
  <c r="DE430" i="3"/>
  <c r="DG430" i="3"/>
  <c r="DI430" i="3"/>
  <c r="BG431" i="3"/>
  <c r="BI431" i="3"/>
  <c r="BK431" i="3"/>
  <c r="BM431" i="3"/>
  <c r="BO431" i="3"/>
  <c r="BQ431" i="3"/>
  <c r="BS431" i="3"/>
  <c r="BU431" i="3"/>
  <c r="BW431" i="3"/>
  <c r="BY431" i="3"/>
  <c r="CA431" i="3"/>
  <c r="CC431" i="3"/>
  <c r="CE431" i="3"/>
  <c r="CG431" i="3"/>
  <c r="CI431" i="3"/>
  <c r="CK431" i="3"/>
  <c r="CM431" i="3"/>
  <c r="CO431" i="3"/>
  <c r="CQ431" i="3"/>
  <c r="CS431" i="3"/>
  <c r="CU431" i="3"/>
  <c r="CW431" i="3"/>
  <c r="CY431" i="3"/>
  <c r="DA431" i="3"/>
  <c r="DC431" i="3"/>
  <c r="DE431" i="3"/>
  <c r="DG431" i="3"/>
  <c r="DI431" i="3"/>
  <c r="BG432" i="3"/>
  <c r="BI432" i="3"/>
  <c r="BK432" i="3"/>
  <c r="BM432" i="3"/>
  <c r="BO432" i="3"/>
  <c r="BQ432" i="3"/>
  <c r="BS432" i="3"/>
  <c r="BU432" i="3"/>
  <c r="BW432" i="3"/>
  <c r="BY432" i="3"/>
  <c r="CA432" i="3"/>
  <c r="CC432" i="3"/>
  <c r="CE432" i="3"/>
  <c r="CG432" i="3"/>
  <c r="CI432" i="3"/>
  <c r="CK432" i="3"/>
  <c r="CM432" i="3"/>
  <c r="CO432" i="3"/>
  <c r="CQ432" i="3"/>
  <c r="CS432" i="3"/>
  <c r="CU432" i="3"/>
  <c r="CW432" i="3"/>
  <c r="CY432" i="3"/>
  <c r="DA432" i="3"/>
  <c r="DC432" i="3"/>
  <c r="DE432" i="3"/>
  <c r="DG432" i="3"/>
  <c r="DI432" i="3"/>
  <c r="BG433" i="3"/>
  <c r="BI433" i="3"/>
  <c r="BK433" i="3"/>
  <c r="BM433" i="3"/>
  <c r="BO433" i="3"/>
  <c r="BQ433" i="3"/>
  <c r="BS433" i="3"/>
  <c r="BU433" i="3"/>
  <c r="BW433" i="3"/>
  <c r="BY433" i="3"/>
  <c r="CA433" i="3"/>
  <c r="CC433" i="3"/>
  <c r="CE433" i="3"/>
  <c r="CG433" i="3"/>
  <c r="CI433" i="3"/>
  <c r="CK433" i="3"/>
  <c r="CM433" i="3"/>
  <c r="CO433" i="3"/>
  <c r="CQ433" i="3"/>
  <c r="CS433" i="3"/>
  <c r="CU433" i="3"/>
  <c r="CW433" i="3"/>
  <c r="CY433" i="3"/>
  <c r="DA433" i="3"/>
  <c r="DC433" i="3"/>
  <c r="DE433" i="3"/>
  <c r="DG433" i="3"/>
  <c r="DI433" i="3"/>
  <c r="BG434" i="3"/>
  <c r="BI434" i="3"/>
  <c r="BK434" i="3"/>
  <c r="BM434" i="3"/>
  <c r="BO434" i="3"/>
  <c r="BQ434" i="3"/>
  <c r="BS434" i="3"/>
  <c r="BU434" i="3"/>
  <c r="BW434" i="3"/>
  <c r="BY434" i="3"/>
  <c r="CA434" i="3"/>
  <c r="CC434" i="3"/>
  <c r="CE434" i="3"/>
  <c r="CG434" i="3"/>
  <c r="CI434" i="3"/>
  <c r="CK434" i="3"/>
  <c r="CM434" i="3"/>
  <c r="CO434" i="3"/>
  <c r="CQ434" i="3"/>
  <c r="CS434" i="3"/>
  <c r="CU434" i="3"/>
  <c r="CW434" i="3"/>
  <c r="CY434" i="3"/>
  <c r="DA434" i="3"/>
  <c r="DC434" i="3"/>
  <c r="DE434" i="3"/>
  <c r="DG434" i="3"/>
  <c r="DI434" i="3"/>
  <c r="BC422" i="3"/>
  <c r="BC423" i="3"/>
  <c r="BC424" i="3"/>
  <c r="BC425" i="3"/>
  <c r="BC426" i="3"/>
  <c r="BC427" i="3"/>
  <c r="BC428" i="3"/>
  <c r="BC429" i="3"/>
  <c r="BC430" i="3"/>
  <c r="BC431" i="3"/>
  <c r="BC432" i="3"/>
  <c r="BC433" i="3"/>
  <c r="BC434" i="3"/>
  <c r="BE422" i="3"/>
  <c r="BE423" i="3"/>
  <c r="BE424" i="3"/>
  <c r="BE425" i="3"/>
  <c r="BE426" i="3"/>
  <c r="BE427" i="3"/>
  <c r="BE428" i="3"/>
  <c r="BE429" i="3"/>
  <c r="BE430" i="3"/>
  <c r="BE431" i="3"/>
  <c r="BE432" i="3"/>
  <c r="BE433" i="3"/>
  <c r="BE434" i="3"/>
  <c r="F431" i="3"/>
  <c r="F430" i="3"/>
  <c r="F429" i="3"/>
  <c r="F428" i="3"/>
  <c r="F427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22" i="3"/>
  <c r="W432" i="3"/>
  <c r="X432" i="3"/>
  <c r="Z432" i="3"/>
  <c r="AA432" i="3"/>
  <c r="AB432" i="3"/>
  <c r="AC432" i="3"/>
  <c r="AD432" i="3"/>
  <c r="AE432" i="3"/>
  <c r="AH432" i="3" s="1"/>
  <c r="W433" i="3"/>
  <c r="X433" i="3"/>
  <c r="Z433" i="3"/>
  <c r="AA433" i="3"/>
  <c r="AB433" i="3"/>
  <c r="AC433" i="3"/>
  <c r="AD433" i="3"/>
  <c r="AE433" i="3"/>
  <c r="AH433" i="3" s="1"/>
  <c r="W434" i="3"/>
  <c r="X434" i="3"/>
  <c r="Z434" i="3"/>
  <c r="AA434" i="3"/>
  <c r="AB434" i="3"/>
  <c r="AC434" i="3"/>
  <c r="AD434" i="3"/>
  <c r="AE434" i="3"/>
  <c r="AH434" i="3" s="1"/>
  <c r="P434" i="3"/>
  <c r="Q434" i="3"/>
  <c r="P433" i="3"/>
  <c r="Q433" i="3"/>
  <c r="P432" i="3"/>
  <c r="Q432" i="3"/>
  <c r="AJ434" i="3"/>
  <c r="AK434" i="3" s="1"/>
  <c r="AM434" i="3" s="1"/>
  <c r="AJ433" i="3"/>
  <c r="AK433" i="3" s="1"/>
  <c r="AM433" i="3" s="1"/>
  <c r="AJ432" i="3"/>
  <c r="AK432" i="3" s="1"/>
  <c r="AM432" i="3" s="1"/>
  <c r="G432" i="3"/>
  <c r="J432" i="3" s="1"/>
  <c r="G433" i="3"/>
  <c r="I433" i="3" s="1"/>
  <c r="G434" i="3"/>
  <c r="J434" i="3" s="1"/>
  <c r="AJ423" i="3"/>
  <c r="AK423" i="3" s="1"/>
  <c r="AM423" i="3" s="1"/>
  <c r="AJ424" i="3"/>
  <c r="AK424" i="3" s="1"/>
  <c r="AM424" i="3" s="1"/>
  <c r="AJ425" i="3"/>
  <c r="AK425" i="3" s="1"/>
  <c r="AM425" i="3" s="1"/>
  <c r="AJ426" i="3"/>
  <c r="AK426" i="3" s="1"/>
  <c r="AM426" i="3" s="1"/>
  <c r="AJ427" i="3"/>
  <c r="AK427" i="3" s="1"/>
  <c r="AM427" i="3" s="1"/>
  <c r="AJ428" i="3"/>
  <c r="AK428" i="3" s="1"/>
  <c r="AM428" i="3" s="1"/>
  <c r="AJ429" i="3"/>
  <c r="AK429" i="3" s="1"/>
  <c r="AM429" i="3" s="1"/>
  <c r="AJ430" i="3"/>
  <c r="AK430" i="3" s="1"/>
  <c r="AM430" i="3" s="1"/>
  <c r="AJ431" i="3"/>
  <c r="AK431" i="3" s="1"/>
  <c r="AM431" i="3" s="1"/>
  <c r="W427" i="3"/>
  <c r="X427" i="3"/>
  <c r="Z427" i="3"/>
  <c r="AA427" i="3"/>
  <c r="AB427" i="3"/>
  <c r="AC427" i="3"/>
  <c r="AD427" i="3"/>
  <c r="AE427" i="3"/>
  <c r="AH427" i="3" s="1"/>
  <c r="W428" i="3"/>
  <c r="X428" i="3"/>
  <c r="Z428" i="3"/>
  <c r="AA428" i="3"/>
  <c r="AB428" i="3"/>
  <c r="AC428" i="3"/>
  <c r="AD428" i="3"/>
  <c r="AE428" i="3"/>
  <c r="AH428" i="3" s="1"/>
  <c r="W429" i="3"/>
  <c r="X429" i="3"/>
  <c r="Z429" i="3"/>
  <c r="AA429" i="3"/>
  <c r="AB429" i="3"/>
  <c r="AC429" i="3"/>
  <c r="AD429" i="3"/>
  <c r="AE429" i="3"/>
  <c r="AH429" i="3" s="1"/>
  <c r="W430" i="3"/>
  <c r="X430" i="3"/>
  <c r="Z430" i="3"/>
  <c r="AA430" i="3"/>
  <c r="AB430" i="3"/>
  <c r="AC430" i="3"/>
  <c r="AD430" i="3"/>
  <c r="AE430" i="3"/>
  <c r="AH430" i="3" s="1"/>
  <c r="W431" i="3"/>
  <c r="X431" i="3"/>
  <c r="Z431" i="3"/>
  <c r="AA431" i="3"/>
  <c r="AB431" i="3"/>
  <c r="AC431" i="3"/>
  <c r="AD431" i="3"/>
  <c r="AE431" i="3"/>
  <c r="AH431" i="3" s="1"/>
  <c r="P431" i="3"/>
  <c r="Q431" i="3"/>
  <c r="P430" i="3"/>
  <c r="Q430" i="3"/>
  <c r="P429" i="3"/>
  <c r="Q429" i="3"/>
  <c r="P428" i="3"/>
  <c r="Q428" i="3"/>
  <c r="P427" i="3"/>
  <c r="Q427" i="3"/>
  <c r="G427" i="3"/>
  <c r="G428" i="3"/>
  <c r="I428" i="3" s="1"/>
  <c r="G429" i="3"/>
  <c r="I429" i="3" s="1"/>
  <c r="G430" i="3"/>
  <c r="G431" i="3"/>
  <c r="G423" i="3"/>
  <c r="K423" i="3" s="1"/>
  <c r="G424" i="3"/>
  <c r="J424" i="3" s="1"/>
  <c r="G425" i="3"/>
  <c r="I425" i="3" s="1"/>
  <c r="G426" i="3"/>
  <c r="J426" i="3" s="1"/>
  <c r="G422" i="3"/>
  <c r="J422" i="3" s="1"/>
  <c r="W423" i="3"/>
  <c r="X423" i="3"/>
  <c r="Z423" i="3"/>
  <c r="AA423" i="3"/>
  <c r="AB423" i="3"/>
  <c r="AC423" i="3"/>
  <c r="AD423" i="3"/>
  <c r="AE423" i="3"/>
  <c r="AH423" i="3" s="1"/>
  <c r="W424" i="3"/>
  <c r="X424" i="3"/>
  <c r="Z424" i="3"/>
  <c r="AA424" i="3"/>
  <c r="AB424" i="3"/>
  <c r="AC424" i="3"/>
  <c r="AD424" i="3"/>
  <c r="AE424" i="3"/>
  <c r="AH424" i="3" s="1"/>
  <c r="W425" i="3"/>
  <c r="X425" i="3"/>
  <c r="Z425" i="3"/>
  <c r="AA425" i="3"/>
  <c r="AB425" i="3"/>
  <c r="AC425" i="3"/>
  <c r="AD425" i="3"/>
  <c r="AE425" i="3"/>
  <c r="AH425" i="3" s="1"/>
  <c r="W426" i="3"/>
  <c r="X426" i="3"/>
  <c r="Z426" i="3"/>
  <c r="AA426" i="3"/>
  <c r="AB426" i="3"/>
  <c r="AC426" i="3"/>
  <c r="AD426" i="3"/>
  <c r="AE426" i="3"/>
  <c r="AH426" i="3" s="1"/>
  <c r="W422" i="3"/>
  <c r="Z422" i="3"/>
  <c r="AA422" i="3"/>
  <c r="AD422" i="3"/>
  <c r="P426" i="3"/>
  <c r="Q426" i="3"/>
  <c r="P425" i="3"/>
  <c r="Q425" i="3"/>
  <c r="P424" i="3"/>
  <c r="Q424" i="3"/>
  <c r="P423" i="3"/>
  <c r="Q423" i="3"/>
  <c r="P422" i="3"/>
  <c r="Q422" i="3"/>
  <c r="AC422" i="3"/>
  <c r="X422" i="3"/>
  <c r="AB422" i="3"/>
  <c r="AE422" i="3"/>
  <c r="AH422" i="3" s="1"/>
  <c r="AJ422" i="3"/>
  <c r="AK422" i="3" s="1"/>
  <c r="AM422" i="3" s="1"/>
  <c r="EW416" i="3"/>
  <c r="EY416" i="3"/>
  <c r="FA416" i="3"/>
  <c r="FC416" i="3"/>
  <c r="FE416" i="3"/>
  <c r="FG416" i="3"/>
  <c r="FI416" i="3"/>
  <c r="FK416" i="3"/>
  <c r="FM416" i="3"/>
  <c r="FO416" i="3"/>
  <c r="FQ416" i="3"/>
  <c r="FS416" i="3"/>
  <c r="FU416" i="3"/>
  <c r="FW416" i="3"/>
  <c r="FY416" i="3"/>
  <c r="GA416" i="3"/>
  <c r="GC416" i="3"/>
  <c r="GE416" i="3"/>
  <c r="GG416" i="3"/>
  <c r="GI416" i="3"/>
  <c r="GK416" i="3"/>
  <c r="EW417" i="3"/>
  <c r="EY417" i="3"/>
  <c r="FA417" i="3"/>
  <c r="FC417" i="3"/>
  <c r="FE417" i="3"/>
  <c r="FG417" i="3"/>
  <c r="FI417" i="3"/>
  <c r="FK417" i="3"/>
  <c r="FM417" i="3"/>
  <c r="FO417" i="3"/>
  <c r="FQ417" i="3"/>
  <c r="FS417" i="3"/>
  <c r="FU417" i="3"/>
  <c r="FW417" i="3"/>
  <c r="FY417" i="3"/>
  <c r="GA417" i="3"/>
  <c r="GC417" i="3"/>
  <c r="GE417" i="3"/>
  <c r="GG417" i="3"/>
  <c r="GI417" i="3"/>
  <c r="GK417" i="3"/>
  <c r="EW418" i="3"/>
  <c r="EY418" i="3"/>
  <c r="FA418" i="3"/>
  <c r="FC418" i="3"/>
  <c r="FE418" i="3"/>
  <c r="FG418" i="3"/>
  <c r="FI418" i="3"/>
  <c r="FK418" i="3"/>
  <c r="FM418" i="3"/>
  <c r="FO418" i="3"/>
  <c r="FQ418" i="3"/>
  <c r="FS418" i="3"/>
  <c r="FU418" i="3"/>
  <c r="FW418" i="3"/>
  <c r="FY418" i="3"/>
  <c r="GA418" i="3"/>
  <c r="GC418" i="3"/>
  <c r="GE418" i="3"/>
  <c r="GG418" i="3"/>
  <c r="GI418" i="3"/>
  <c r="GK418" i="3"/>
  <c r="EW419" i="3"/>
  <c r="EY419" i="3"/>
  <c r="FA419" i="3"/>
  <c r="FC419" i="3"/>
  <c r="FE419" i="3"/>
  <c r="FG419" i="3"/>
  <c r="FI419" i="3"/>
  <c r="FK419" i="3"/>
  <c r="FM419" i="3"/>
  <c r="FO419" i="3"/>
  <c r="FQ419" i="3"/>
  <c r="FS419" i="3"/>
  <c r="FU419" i="3"/>
  <c r="FW419" i="3"/>
  <c r="FY419" i="3"/>
  <c r="GA419" i="3"/>
  <c r="GC419" i="3"/>
  <c r="GE419" i="3"/>
  <c r="GG419" i="3"/>
  <c r="GI419" i="3"/>
  <c r="GK419" i="3"/>
  <c r="EW420" i="3"/>
  <c r="EY420" i="3"/>
  <c r="FA420" i="3"/>
  <c r="FC420" i="3"/>
  <c r="FE420" i="3"/>
  <c r="FG420" i="3"/>
  <c r="FI420" i="3"/>
  <c r="FK420" i="3"/>
  <c r="FM420" i="3"/>
  <c r="FO420" i="3"/>
  <c r="FQ420" i="3"/>
  <c r="FS420" i="3"/>
  <c r="FU420" i="3"/>
  <c r="FW420" i="3"/>
  <c r="FY420" i="3"/>
  <c r="GA420" i="3"/>
  <c r="GC420" i="3"/>
  <c r="GE420" i="3"/>
  <c r="GG420" i="3"/>
  <c r="GI420" i="3"/>
  <c r="GK420" i="3"/>
  <c r="ES416" i="3"/>
  <c r="EU416" i="3"/>
  <c r="ES417" i="3"/>
  <c r="EU417" i="3"/>
  <c r="ES418" i="3"/>
  <c r="EU418" i="3"/>
  <c r="ES419" i="3"/>
  <c r="EU419" i="3"/>
  <c r="ES420" i="3"/>
  <c r="EU420" i="3"/>
  <c r="CI416" i="3"/>
  <c r="CK416" i="3"/>
  <c r="CM416" i="3"/>
  <c r="CO416" i="3"/>
  <c r="CQ416" i="3"/>
  <c r="CS416" i="3"/>
  <c r="CU416" i="3"/>
  <c r="CW416" i="3"/>
  <c r="CY416" i="3"/>
  <c r="DA416" i="3"/>
  <c r="DC416" i="3"/>
  <c r="DE416" i="3"/>
  <c r="DG416" i="3"/>
  <c r="DI416" i="3"/>
  <c r="CI417" i="3"/>
  <c r="CK417" i="3"/>
  <c r="CM417" i="3"/>
  <c r="CO417" i="3"/>
  <c r="CQ417" i="3"/>
  <c r="CS417" i="3"/>
  <c r="CU417" i="3"/>
  <c r="CW417" i="3"/>
  <c r="CY417" i="3"/>
  <c r="DA417" i="3"/>
  <c r="DC417" i="3"/>
  <c r="DE417" i="3"/>
  <c r="DG417" i="3"/>
  <c r="DI417" i="3"/>
  <c r="CI418" i="3"/>
  <c r="CK418" i="3"/>
  <c r="CM418" i="3"/>
  <c r="CO418" i="3"/>
  <c r="CQ418" i="3"/>
  <c r="CS418" i="3"/>
  <c r="CU418" i="3"/>
  <c r="CW418" i="3"/>
  <c r="CY418" i="3"/>
  <c r="DA418" i="3"/>
  <c r="DC418" i="3"/>
  <c r="DE418" i="3"/>
  <c r="DG418" i="3"/>
  <c r="DI418" i="3"/>
  <c r="CI419" i="3"/>
  <c r="CK419" i="3"/>
  <c r="CM419" i="3"/>
  <c r="CO419" i="3"/>
  <c r="CQ419" i="3"/>
  <c r="CS419" i="3"/>
  <c r="CU419" i="3"/>
  <c r="CW419" i="3"/>
  <c r="CY419" i="3"/>
  <c r="DA419" i="3"/>
  <c r="DC419" i="3"/>
  <c r="DE419" i="3"/>
  <c r="DG419" i="3"/>
  <c r="DI419" i="3"/>
  <c r="CI420" i="3"/>
  <c r="CK420" i="3"/>
  <c r="CM420" i="3"/>
  <c r="CO420" i="3"/>
  <c r="CQ420" i="3"/>
  <c r="CS420" i="3"/>
  <c r="CU420" i="3"/>
  <c r="CW420" i="3"/>
  <c r="CY420" i="3"/>
  <c r="DA420" i="3"/>
  <c r="DC420" i="3"/>
  <c r="DE420" i="3"/>
  <c r="DG420" i="3"/>
  <c r="DI420" i="3"/>
  <c r="CI421" i="3"/>
  <c r="CK421" i="3"/>
  <c r="CM421" i="3"/>
  <c r="CO421" i="3"/>
  <c r="CQ421" i="3"/>
  <c r="CS421" i="3"/>
  <c r="CU421" i="3"/>
  <c r="CW421" i="3"/>
  <c r="CY421" i="3"/>
  <c r="DA421" i="3"/>
  <c r="DC421" i="3"/>
  <c r="DE421" i="3"/>
  <c r="DG421" i="3"/>
  <c r="DI421" i="3"/>
  <c r="CI410" i="3"/>
  <c r="CK410" i="3"/>
  <c r="CM410" i="3"/>
  <c r="CO410" i="3"/>
  <c r="CQ410" i="3"/>
  <c r="CS410" i="3"/>
  <c r="CU410" i="3"/>
  <c r="CW410" i="3"/>
  <c r="CY410" i="3"/>
  <c r="DA410" i="3"/>
  <c r="DC410" i="3"/>
  <c r="DE410" i="3"/>
  <c r="DG410" i="3"/>
  <c r="DI410" i="3"/>
  <c r="ES410" i="3"/>
  <c r="EU410" i="3"/>
  <c r="EW410" i="3"/>
  <c r="EY410" i="3"/>
  <c r="FA410" i="3"/>
  <c r="FC410" i="3"/>
  <c r="FE410" i="3"/>
  <c r="FG410" i="3"/>
  <c r="FI410" i="3"/>
  <c r="FK410" i="3"/>
  <c r="FM410" i="3"/>
  <c r="FO410" i="3"/>
  <c r="FQ410" i="3"/>
  <c r="FS410" i="3"/>
  <c r="FU410" i="3"/>
  <c r="FW410" i="3"/>
  <c r="FY410" i="3"/>
  <c r="GA410" i="3"/>
  <c r="GC410" i="3"/>
  <c r="GE410" i="3"/>
  <c r="GG410" i="3"/>
  <c r="GI410" i="3"/>
  <c r="GK410" i="3"/>
  <c r="CI411" i="3"/>
  <c r="CK411" i="3"/>
  <c r="CM411" i="3"/>
  <c r="CO411" i="3"/>
  <c r="CQ411" i="3"/>
  <c r="CS411" i="3"/>
  <c r="CU411" i="3"/>
  <c r="CW411" i="3"/>
  <c r="CY411" i="3"/>
  <c r="DA411" i="3"/>
  <c r="DC411" i="3"/>
  <c r="DE411" i="3"/>
  <c r="DG411" i="3"/>
  <c r="DI411" i="3"/>
  <c r="ES411" i="3"/>
  <c r="EU411" i="3"/>
  <c r="EW411" i="3"/>
  <c r="EY411" i="3"/>
  <c r="FA411" i="3"/>
  <c r="FC411" i="3"/>
  <c r="FE411" i="3"/>
  <c r="FG411" i="3"/>
  <c r="FI411" i="3"/>
  <c r="FK411" i="3"/>
  <c r="FM411" i="3"/>
  <c r="FO411" i="3"/>
  <c r="FQ411" i="3"/>
  <c r="FS411" i="3"/>
  <c r="FU411" i="3"/>
  <c r="FW411" i="3"/>
  <c r="FY411" i="3"/>
  <c r="GA411" i="3"/>
  <c r="GC411" i="3"/>
  <c r="GE411" i="3"/>
  <c r="GG411" i="3"/>
  <c r="GI411" i="3"/>
  <c r="GK411" i="3"/>
  <c r="CI412" i="3"/>
  <c r="CK412" i="3"/>
  <c r="CM412" i="3"/>
  <c r="CO412" i="3"/>
  <c r="CQ412" i="3"/>
  <c r="CS412" i="3"/>
  <c r="CU412" i="3"/>
  <c r="CW412" i="3"/>
  <c r="CY412" i="3"/>
  <c r="DA412" i="3"/>
  <c r="DC412" i="3"/>
  <c r="DE412" i="3"/>
  <c r="DG412" i="3"/>
  <c r="DI412" i="3"/>
  <c r="ES412" i="3"/>
  <c r="EU412" i="3"/>
  <c r="EW412" i="3"/>
  <c r="EY412" i="3"/>
  <c r="FA412" i="3"/>
  <c r="FC412" i="3"/>
  <c r="FE412" i="3"/>
  <c r="FG412" i="3"/>
  <c r="FI412" i="3"/>
  <c r="FK412" i="3"/>
  <c r="FM412" i="3"/>
  <c r="FO412" i="3"/>
  <c r="FQ412" i="3"/>
  <c r="FS412" i="3"/>
  <c r="FU412" i="3"/>
  <c r="FW412" i="3"/>
  <c r="FY412" i="3"/>
  <c r="GA412" i="3"/>
  <c r="GC412" i="3"/>
  <c r="GE412" i="3"/>
  <c r="GG412" i="3"/>
  <c r="GI412" i="3"/>
  <c r="GK412" i="3"/>
  <c r="CI413" i="3"/>
  <c r="CK413" i="3"/>
  <c r="CM413" i="3"/>
  <c r="CO413" i="3"/>
  <c r="CQ413" i="3"/>
  <c r="CS413" i="3"/>
  <c r="CU413" i="3"/>
  <c r="CW413" i="3"/>
  <c r="CY413" i="3"/>
  <c r="DA413" i="3"/>
  <c r="DC413" i="3"/>
  <c r="DE413" i="3"/>
  <c r="DG413" i="3"/>
  <c r="DI413" i="3"/>
  <c r="ES413" i="3"/>
  <c r="EU413" i="3"/>
  <c r="EW413" i="3"/>
  <c r="EY413" i="3"/>
  <c r="FA413" i="3"/>
  <c r="FC413" i="3"/>
  <c r="FE413" i="3"/>
  <c r="FG413" i="3"/>
  <c r="FI413" i="3"/>
  <c r="FK413" i="3"/>
  <c r="FM413" i="3"/>
  <c r="FO413" i="3"/>
  <c r="FQ413" i="3"/>
  <c r="FS413" i="3"/>
  <c r="FU413" i="3"/>
  <c r="FW413" i="3"/>
  <c r="FY413" i="3"/>
  <c r="GA413" i="3"/>
  <c r="GC413" i="3"/>
  <c r="GE413" i="3"/>
  <c r="GG413" i="3"/>
  <c r="GI413" i="3"/>
  <c r="GK413" i="3"/>
  <c r="CI414" i="3"/>
  <c r="CK414" i="3"/>
  <c r="CM414" i="3"/>
  <c r="CO414" i="3"/>
  <c r="CQ414" i="3"/>
  <c r="CS414" i="3"/>
  <c r="CU414" i="3"/>
  <c r="CW414" i="3"/>
  <c r="CY414" i="3"/>
  <c r="DA414" i="3"/>
  <c r="DC414" i="3"/>
  <c r="DE414" i="3"/>
  <c r="DG414" i="3"/>
  <c r="DI414" i="3"/>
  <c r="ES414" i="3"/>
  <c r="EU414" i="3"/>
  <c r="EW414" i="3"/>
  <c r="EY414" i="3"/>
  <c r="FA414" i="3"/>
  <c r="FC414" i="3"/>
  <c r="FE414" i="3"/>
  <c r="FG414" i="3"/>
  <c r="FI414" i="3"/>
  <c r="FK414" i="3"/>
  <c r="FM414" i="3"/>
  <c r="FO414" i="3"/>
  <c r="FQ414" i="3"/>
  <c r="FS414" i="3"/>
  <c r="FU414" i="3"/>
  <c r="FW414" i="3"/>
  <c r="FY414" i="3"/>
  <c r="GA414" i="3"/>
  <c r="GC414" i="3"/>
  <c r="GE414" i="3"/>
  <c r="GG414" i="3"/>
  <c r="GI414" i="3"/>
  <c r="GK414" i="3"/>
  <c r="CI415" i="3"/>
  <c r="CK415" i="3"/>
  <c r="CM415" i="3"/>
  <c r="CO415" i="3"/>
  <c r="CQ415" i="3"/>
  <c r="CS415" i="3"/>
  <c r="CU415" i="3"/>
  <c r="CW415" i="3"/>
  <c r="CY415" i="3"/>
  <c r="DA415" i="3"/>
  <c r="DC415" i="3"/>
  <c r="DE415" i="3"/>
  <c r="DG415" i="3"/>
  <c r="DI415" i="3"/>
  <c r="ES415" i="3"/>
  <c r="EU415" i="3"/>
  <c r="EW415" i="3"/>
  <c r="EY415" i="3"/>
  <c r="FA415" i="3"/>
  <c r="FC415" i="3"/>
  <c r="FE415" i="3"/>
  <c r="FG415" i="3"/>
  <c r="FI415" i="3"/>
  <c r="FK415" i="3"/>
  <c r="FM415" i="3"/>
  <c r="FO415" i="3"/>
  <c r="FQ415" i="3"/>
  <c r="FS415" i="3"/>
  <c r="FU415" i="3"/>
  <c r="FW415" i="3"/>
  <c r="FY415" i="3"/>
  <c r="GA415" i="3"/>
  <c r="GC415" i="3"/>
  <c r="GE415" i="3"/>
  <c r="GG415" i="3"/>
  <c r="GI415" i="3"/>
  <c r="GK415" i="3"/>
  <c r="BC416" i="3"/>
  <c r="BE416" i="3"/>
  <c r="BG416" i="3"/>
  <c r="BI416" i="3"/>
  <c r="BK416" i="3"/>
  <c r="BM416" i="3"/>
  <c r="BO416" i="3"/>
  <c r="BQ416" i="3"/>
  <c r="BS416" i="3"/>
  <c r="BU416" i="3"/>
  <c r="BW416" i="3"/>
  <c r="BY416" i="3"/>
  <c r="CA416" i="3"/>
  <c r="CC416" i="3"/>
  <c r="CE416" i="3"/>
  <c r="CG416" i="3"/>
  <c r="BC417" i="3"/>
  <c r="BE417" i="3"/>
  <c r="BG417" i="3"/>
  <c r="BI417" i="3"/>
  <c r="BK417" i="3"/>
  <c r="BM417" i="3"/>
  <c r="BO417" i="3"/>
  <c r="BQ417" i="3"/>
  <c r="BS417" i="3"/>
  <c r="BU417" i="3"/>
  <c r="BW417" i="3"/>
  <c r="BY417" i="3"/>
  <c r="CA417" i="3"/>
  <c r="CC417" i="3"/>
  <c r="CE417" i="3"/>
  <c r="CG417" i="3"/>
  <c r="BC418" i="3"/>
  <c r="BE418" i="3"/>
  <c r="BG418" i="3"/>
  <c r="BI418" i="3"/>
  <c r="BK418" i="3"/>
  <c r="BM418" i="3"/>
  <c r="BO418" i="3"/>
  <c r="BQ418" i="3"/>
  <c r="BS418" i="3"/>
  <c r="BU418" i="3"/>
  <c r="BW418" i="3"/>
  <c r="BY418" i="3"/>
  <c r="CA418" i="3"/>
  <c r="CC418" i="3"/>
  <c r="CE418" i="3"/>
  <c r="CG418" i="3"/>
  <c r="BC419" i="3"/>
  <c r="BE419" i="3"/>
  <c r="BG419" i="3"/>
  <c r="BI419" i="3"/>
  <c r="BK419" i="3"/>
  <c r="BM419" i="3"/>
  <c r="BO419" i="3"/>
  <c r="BQ419" i="3"/>
  <c r="BS419" i="3"/>
  <c r="BU419" i="3"/>
  <c r="BW419" i="3"/>
  <c r="BY419" i="3"/>
  <c r="CA419" i="3"/>
  <c r="CC419" i="3"/>
  <c r="CE419" i="3"/>
  <c r="CG419" i="3"/>
  <c r="BC420" i="3"/>
  <c r="BE420" i="3"/>
  <c r="BG420" i="3"/>
  <c r="BI420" i="3"/>
  <c r="BK420" i="3"/>
  <c r="BM420" i="3"/>
  <c r="BO420" i="3"/>
  <c r="BQ420" i="3"/>
  <c r="BS420" i="3"/>
  <c r="BU420" i="3"/>
  <c r="BW420" i="3"/>
  <c r="BY420" i="3"/>
  <c r="CA420" i="3"/>
  <c r="CC420" i="3"/>
  <c r="CE420" i="3"/>
  <c r="CG420" i="3"/>
  <c r="BC421" i="3"/>
  <c r="BE421" i="3"/>
  <c r="BG421" i="3"/>
  <c r="BI421" i="3"/>
  <c r="BK421" i="3"/>
  <c r="BM421" i="3"/>
  <c r="BO421" i="3"/>
  <c r="BQ421" i="3"/>
  <c r="BS421" i="3"/>
  <c r="BU421" i="3"/>
  <c r="BW421" i="3"/>
  <c r="BY421" i="3"/>
  <c r="CA421" i="3"/>
  <c r="CC421" i="3"/>
  <c r="CE421" i="3"/>
  <c r="CG421" i="3"/>
  <c r="AR416" i="3"/>
  <c r="AR417" i="3"/>
  <c r="AR418" i="3"/>
  <c r="AR419" i="3"/>
  <c r="AR420" i="3"/>
  <c r="AR421" i="3"/>
  <c r="AJ416" i="3"/>
  <c r="AK416" i="3" s="1"/>
  <c r="AM416" i="3" s="1"/>
  <c r="AJ417" i="3"/>
  <c r="AK417" i="3" s="1"/>
  <c r="AM417" i="3" s="1"/>
  <c r="AJ418" i="3"/>
  <c r="AK418" i="3" s="1"/>
  <c r="AM418" i="3" s="1"/>
  <c r="AJ419" i="3"/>
  <c r="AK419" i="3" s="1"/>
  <c r="AM419" i="3" s="1"/>
  <c r="AJ420" i="3"/>
  <c r="AK420" i="3" s="1"/>
  <c r="AM420" i="3" s="1"/>
  <c r="AJ421" i="3"/>
  <c r="AK421" i="3" s="1"/>
  <c r="AM421" i="3" s="1"/>
  <c r="W416" i="3"/>
  <c r="X416" i="3"/>
  <c r="Z416" i="3"/>
  <c r="AA416" i="3"/>
  <c r="AB416" i="3"/>
  <c r="AC416" i="3"/>
  <c r="AD416" i="3"/>
  <c r="AE416" i="3"/>
  <c r="AH416" i="3" s="1"/>
  <c r="W417" i="3"/>
  <c r="X417" i="3"/>
  <c r="Z417" i="3"/>
  <c r="AA417" i="3"/>
  <c r="AB417" i="3"/>
  <c r="AC417" i="3"/>
  <c r="AD417" i="3"/>
  <c r="AE417" i="3"/>
  <c r="AH417" i="3" s="1"/>
  <c r="W418" i="3"/>
  <c r="X418" i="3"/>
  <c r="Z418" i="3"/>
  <c r="AA418" i="3"/>
  <c r="AB418" i="3"/>
  <c r="AC418" i="3"/>
  <c r="AD418" i="3"/>
  <c r="AE418" i="3"/>
  <c r="AH418" i="3" s="1"/>
  <c r="W419" i="3"/>
  <c r="X419" i="3"/>
  <c r="Z419" i="3"/>
  <c r="AA419" i="3"/>
  <c r="AB419" i="3"/>
  <c r="AC419" i="3"/>
  <c r="AD419" i="3"/>
  <c r="AE419" i="3"/>
  <c r="AH419" i="3" s="1"/>
  <c r="W420" i="3"/>
  <c r="X420" i="3"/>
  <c r="Z420" i="3"/>
  <c r="AA420" i="3"/>
  <c r="AB420" i="3"/>
  <c r="AC420" i="3"/>
  <c r="AD420" i="3"/>
  <c r="AE420" i="3"/>
  <c r="AH420" i="3" s="1"/>
  <c r="W421" i="3"/>
  <c r="X421" i="3"/>
  <c r="Z421" i="3"/>
  <c r="AA421" i="3"/>
  <c r="AB421" i="3"/>
  <c r="AC421" i="3"/>
  <c r="AD421" i="3"/>
  <c r="AE421" i="3"/>
  <c r="AH421" i="3" s="1"/>
  <c r="P421" i="3"/>
  <c r="Q421" i="3"/>
  <c r="P420" i="3"/>
  <c r="Q420" i="3"/>
  <c r="P419" i="3"/>
  <c r="Q419" i="3"/>
  <c r="P418" i="3"/>
  <c r="Q418" i="3"/>
  <c r="P417" i="3"/>
  <c r="Q417" i="3"/>
  <c r="P416" i="3"/>
  <c r="Q416" i="3"/>
  <c r="F417" i="3"/>
  <c r="F418" i="3"/>
  <c r="F419" i="3"/>
  <c r="F420" i="3"/>
  <c r="F421" i="3"/>
  <c r="F416" i="3"/>
  <c r="H416" i="3"/>
  <c r="H417" i="3"/>
  <c r="H418" i="3"/>
  <c r="H419" i="3"/>
  <c r="H420" i="3"/>
  <c r="H421" i="3"/>
  <c r="G421" i="3"/>
  <c r="G420" i="3"/>
  <c r="G419" i="3"/>
  <c r="G418" i="3"/>
  <c r="G417" i="3"/>
  <c r="K417" i="3" s="1"/>
  <c r="G416" i="3"/>
  <c r="BC411" i="3"/>
  <c r="BE411" i="3"/>
  <c r="BG411" i="3"/>
  <c r="BI411" i="3"/>
  <c r="BK411" i="3"/>
  <c r="BM411" i="3"/>
  <c r="BO411" i="3"/>
  <c r="BQ411" i="3"/>
  <c r="BS411" i="3"/>
  <c r="BU411" i="3"/>
  <c r="BW411" i="3"/>
  <c r="BY411" i="3"/>
  <c r="CA411" i="3"/>
  <c r="CC411" i="3"/>
  <c r="CE411" i="3"/>
  <c r="CG411" i="3"/>
  <c r="BC412" i="3"/>
  <c r="BE412" i="3"/>
  <c r="BG412" i="3"/>
  <c r="BI412" i="3"/>
  <c r="BK412" i="3"/>
  <c r="BM412" i="3"/>
  <c r="BO412" i="3"/>
  <c r="BQ412" i="3"/>
  <c r="BS412" i="3"/>
  <c r="BU412" i="3"/>
  <c r="BW412" i="3"/>
  <c r="BY412" i="3"/>
  <c r="CA412" i="3"/>
  <c r="CC412" i="3"/>
  <c r="CE412" i="3"/>
  <c r="CG412" i="3"/>
  <c r="BC413" i="3"/>
  <c r="BE413" i="3"/>
  <c r="BG413" i="3"/>
  <c r="BI413" i="3"/>
  <c r="BK413" i="3"/>
  <c r="BM413" i="3"/>
  <c r="BO413" i="3"/>
  <c r="BQ413" i="3"/>
  <c r="BS413" i="3"/>
  <c r="BU413" i="3"/>
  <c r="BW413" i="3"/>
  <c r="BY413" i="3"/>
  <c r="CA413" i="3"/>
  <c r="CC413" i="3"/>
  <c r="CE413" i="3"/>
  <c r="CG413" i="3"/>
  <c r="BC414" i="3"/>
  <c r="BE414" i="3"/>
  <c r="BG414" i="3"/>
  <c r="BI414" i="3"/>
  <c r="BK414" i="3"/>
  <c r="BM414" i="3"/>
  <c r="BO414" i="3"/>
  <c r="BQ414" i="3"/>
  <c r="BS414" i="3"/>
  <c r="BU414" i="3"/>
  <c r="BW414" i="3"/>
  <c r="BY414" i="3"/>
  <c r="CA414" i="3"/>
  <c r="CC414" i="3"/>
  <c r="CE414" i="3"/>
  <c r="CG414" i="3"/>
  <c r="BC415" i="3"/>
  <c r="BE415" i="3"/>
  <c r="BG415" i="3"/>
  <c r="BI415" i="3"/>
  <c r="BK415" i="3"/>
  <c r="BM415" i="3"/>
  <c r="BO415" i="3"/>
  <c r="BQ415" i="3"/>
  <c r="BS415" i="3"/>
  <c r="BU415" i="3"/>
  <c r="BW415" i="3"/>
  <c r="BY415" i="3"/>
  <c r="CA415" i="3"/>
  <c r="CC415" i="3"/>
  <c r="CE415" i="3"/>
  <c r="CG415" i="3"/>
  <c r="CG410" i="3"/>
  <c r="CE410" i="3"/>
  <c r="CC410" i="3"/>
  <c r="CA410" i="3"/>
  <c r="BY410" i="3"/>
  <c r="BW410" i="3"/>
  <c r="BU410" i="3"/>
  <c r="BS410" i="3"/>
  <c r="BM410" i="3"/>
  <c r="BO410" i="3"/>
  <c r="BQ410" i="3"/>
  <c r="BK410" i="3"/>
  <c r="BI410" i="3"/>
  <c r="BG410" i="3"/>
  <c r="BC410" i="3"/>
  <c r="BE410" i="3"/>
  <c r="AR411" i="3"/>
  <c r="AR412" i="3"/>
  <c r="AR413" i="3"/>
  <c r="AR414" i="3"/>
  <c r="AR415" i="3"/>
  <c r="AR410" i="3"/>
  <c r="W410" i="3"/>
  <c r="X410" i="3"/>
  <c r="Z410" i="3"/>
  <c r="AA410" i="3"/>
  <c r="AB410" i="3"/>
  <c r="AC410" i="3"/>
  <c r="AD410" i="3"/>
  <c r="AE410" i="3"/>
  <c r="AH410" i="3" s="1"/>
  <c r="W411" i="3"/>
  <c r="X411" i="3"/>
  <c r="Z411" i="3"/>
  <c r="AA411" i="3"/>
  <c r="AB411" i="3"/>
  <c r="AC411" i="3"/>
  <c r="AD411" i="3"/>
  <c r="AE411" i="3"/>
  <c r="AH411" i="3" s="1"/>
  <c r="W412" i="3"/>
  <c r="X412" i="3"/>
  <c r="Z412" i="3"/>
  <c r="AA412" i="3"/>
  <c r="AB412" i="3"/>
  <c r="AC412" i="3"/>
  <c r="AD412" i="3"/>
  <c r="AE412" i="3"/>
  <c r="AH412" i="3" s="1"/>
  <c r="W413" i="3"/>
  <c r="X413" i="3"/>
  <c r="Z413" i="3"/>
  <c r="AA413" i="3"/>
  <c r="AB413" i="3"/>
  <c r="AC413" i="3"/>
  <c r="AD413" i="3"/>
  <c r="AE413" i="3"/>
  <c r="AH413" i="3" s="1"/>
  <c r="W414" i="3"/>
  <c r="X414" i="3"/>
  <c r="Z414" i="3"/>
  <c r="AA414" i="3"/>
  <c r="AB414" i="3"/>
  <c r="AC414" i="3"/>
  <c r="AD414" i="3"/>
  <c r="AE414" i="3"/>
  <c r="AH414" i="3" s="1"/>
  <c r="W415" i="3"/>
  <c r="X415" i="3"/>
  <c r="Z415" i="3"/>
  <c r="AA415" i="3"/>
  <c r="AB415" i="3"/>
  <c r="AC415" i="3"/>
  <c r="AD415" i="3"/>
  <c r="AE415" i="3"/>
  <c r="AH415" i="3" s="1"/>
  <c r="H411" i="3"/>
  <c r="H412" i="3"/>
  <c r="H413" i="3"/>
  <c r="H414" i="3"/>
  <c r="H415" i="3"/>
  <c r="H410" i="3"/>
  <c r="AJ411" i="3"/>
  <c r="AK411" i="3" s="1"/>
  <c r="AM411" i="3" s="1"/>
  <c r="AJ412" i="3"/>
  <c r="AK412" i="3" s="1"/>
  <c r="AM412" i="3" s="1"/>
  <c r="AJ413" i="3"/>
  <c r="AK413" i="3" s="1"/>
  <c r="AM413" i="3" s="1"/>
  <c r="AJ414" i="3"/>
  <c r="AK414" i="3" s="1"/>
  <c r="AM414" i="3" s="1"/>
  <c r="AJ415" i="3"/>
  <c r="AK415" i="3" s="1"/>
  <c r="AM415" i="3" s="1"/>
  <c r="AJ410" i="3"/>
  <c r="AK410" i="3" s="1"/>
  <c r="AM410" i="3" s="1"/>
  <c r="P415" i="3"/>
  <c r="Q415" i="3"/>
  <c r="P414" i="3"/>
  <c r="Q414" i="3"/>
  <c r="P413" i="3"/>
  <c r="Q413" i="3"/>
  <c r="P412" i="3"/>
  <c r="Q412" i="3"/>
  <c r="P411" i="3"/>
  <c r="Q411" i="3"/>
  <c r="P410" i="3"/>
  <c r="Q410" i="3"/>
  <c r="G415" i="3"/>
  <c r="J415" i="3" s="1"/>
  <c r="G414" i="3"/>
  <c r="G413" i="3"/>
  <c r="I413" i="3" s="1"/>
  <c r="G412" i="3"/>
  <c r="K412" i="3" s="1"/>
  <c r="G411" i="3"/>
  <c r="J411" i="3" s="1"/>
  <c r="G410" i="3"/>
  <c r="I410" i="3" s="1"/>
  <c r="J421" i="3" l="1"/>
  <c r="J420" i="3"/>
  <c r="K416" i="3"/>
  <c r="J419" i="3"/>
  <c r="K442" i="3"/>
  <c r="J442" i="3"/>
  <c r="I442" i="3"/>
  <c r="Y410" i="3"/>
  <c r="Y437" i="3"/>
  <c r="I412" i="3"/>
  <c r="AG415" i="3"/>
  <c r="I414" i="3"/>
  <c r="Y432" i="3"/>
  <c r="K428" i="3"/>
  <c r="J417" i="3"/>
  <c r="AG413" i="3"/>
  <c r="AG411" i="3"/>
  <c r="I417" i="3"/>
  <c r="J429" i="3"/>
  <c r="Y435" i="3"/>
  <c r="K458" i="3"/>
  <c r="AG465" i="3"/>
  <c r="AG455" i="3"/>
  <c r="AG442" i="3"/>
  <c r="AG438" i="3"/>
  <c r="AZ461" i="3"/>
  <c r="AZ447" i="3"/>
  <c r="BA442" i="3"/>
  <c r="I421" i="3"/>
  <c r="K421" i="3"/>
  <c r="I411" i="3"/>
  <c r="Y413" i="3"/>
  <c r="Y412" i="3"/>
  <c r="Y411" i="3"/>
  <c r="BA419" i="3"/>
  <c r="BA417" i="3"/>
  <c r="K431" i="3"/>
  <c r="K427" i="3"/>
  <c r="J423" i="3"/>
  <c r="AZ436" i="3"/>
  <c r="J438" i="3"/>
  <c r="Y465" i="3"/>
  <c r="Y461" i="3"/>
  <c r="Y451" i="3"/>
  <c r="Y438" i="3"/>
  <c r="K432" i="3"/>
  <c r="AG410" i="3"/>
  <c r="I418" i="3"/>
  <c r="I422" i="3"/>
  <c r="J451" i="3"/>
  <c r="J455" i="3"/>
  <c r="K413" i="3"/>
  <c r="AZ413" i="3"/>
  <c r="BA437" i="3"/>
  <c r="AZ421" i="3"/>
  <c r="AZ417" i="3"/>
  <c r="BA415" i="3"/>
  <c r="BA414" i="3"/>
  <c r="BA411" i="3"/>
  <c r="BA410" i="3"/>
  <c r="BA418" i="3"/>
  <c r="J430" i="3"/>
  <c r="I432" i="3"/>
  <c r="I426" i="3"/>
  <c r="AZ432" i="3"/>
  <c r="AZ428" i="3"/>
  <c r="AZ424" i="3"/>
  <c r="AZ433" i="3"/>
  <c r="AZ429" i="3"/>
  <c r="AZ425" i="3"/>
  <c r="BA433" i="3"/>
  <c r="BA429" i="3"/>
  <c r="BA425" i="3"/>
  <c r="BA430" i="3"/>
  <c r="BA426" i="3"/>
  <c r="BA422" i="3"/>
  <c r="AG436" i="3"/>
  <c r="BA436" i="3"/>
  <c r="J465" i="3"/>
  <c r="AZ458" i="3"/>
  <c r="AZ442" i="3"/>
  <c r="BA412" i="3"/>
  <c r="K426" i="3"/>
  <c r="J461" i="3"/>
  <c r="J413" i="3"/>
  <c r="AZ415" i="3"/>
  <c r="AZ411" i="3"/>
  <c r="AZ420" i="3"/>
  <c r="AZ419" i="3"/>
  <c r="AZ418" i="3"/>
  <c r="AZ416" i="3"/>
  <c r="BA420" i="3"/>
  <c r="BA416" i="3"/>
  <c r="K434" i="3"/>
  <c r="J431" i="3"/>
  <c r="J427" i="3"/>
  <c r="K424" i="3"/>
  <c r="AZ431" i="3"/>
  <c r="AZ427" i="3"/>
  <c r="AZ423" i="3"/>
  <c r="BA432" i="3"/>
  <c r="BA428" i="3"/>
  <c r="BA424" i="3"/>
  <c r="Y436" i="3"/>
  <c r="AZ435" i="3"/>
  <c r="BA435" i="3"/>
  <c r="K455" i="3"/>
  <c r="K447" i="3"/>
  <c r="J447" i="3"/>
  <c r="Y455" i="3"/>
  <c r="AZ455" i="3"/>
  <c r="AZ438" i="3"/>
  <c r="BA461" i="3"/>
  <c r="BA455" i="3"/>
  <c r="BA447" i="3"/>
  <c r="BA438" i="3"/>
  <c r="BA421" i="3"/>
  <c r="AZ414" i="3"/>
  <c r="AZ412" i="3"/>
  <c r="K420" i="3"/>
  <c r="K419" i="3"/>
  <c r="J416" i="3"/>
  <c r="I415" i="3"/>
  <c r="J412" i="3"/>
  <c r="AZ410" i="3"/>
  <c r="I419" i="3"/>
  <c r="BA413" i="3"/>
  <c r="I434" i="3"/>
  <c r="I431" i="3"/>
  <c r="I427" i="3"/>
  <c r="I424" i="3"/>
  <c r="AZ434" i="3"/>
  <c r="AZ430" i="3"/>
  <c r="AZ426" i="3"/>
  <c r="AZ422" i="3"/>
  <c r="BA431" i="3"/>
  <c r="BA427" i="3"/>
  <c r="BA423" i="3"/>
  <c r="AZ437" i="3"/>
  <c r="BA434" i="3"/>
  <c r="K461" i="3"/>
  <c r="AG451" i="3"/>
  <c r="AZ465" i="3"/>
  <c r="AZ451" i="3"/>
  <c r="BA465" i="3"/>
  <c r="BA458" i="3"/>
  <c r="BA451" i="3"/>
  <c r="I420" i="3"/>
  <c r="K418" i="3"/>
  <c r="I416" i="3"/>
  <c r="Y420" i="3"/>
  <c r="Y416" i="3"/>
  <c r="Y422" i="3"/>
  <c r="Y426" i="3"/>
  <c r="Y425" i="3"/>
  <c r="Y431" i="3"/>
  <c r="Y429" i="3"/>
  <c r="Y427" i="3"/>
  <c r="Y433" i="3"/>
  <c r="K433" i="3"/>
  <c r="K429" i="3"/>
  <c r="J428" i="3"/>
  <c r="K425" i="3"/>
  <c r="I423" i="3"/>
  <c r="AG435" i="3"/>
  <c r="J458" i="3"/>
  <c r="I455" i="3"/>
  <c r="I438" i="3"/>
  <c r="AG461" i="3"/>
  <c r="Y447" i="3"/>
  <c r="Y442" i="3"/>
  <c r="K415" i="3"/>
  <c r="J414" i="3"/>
  <c r="K411" i="3"/>
  <c r="J410" i="3"/>
  <c r="AG414" i="3"/>
  <c r="AG422" i="3"/>
  <c r="J433" i="3"/>
  <c r="K430" i="3"/>
  <c r="J425" i="3"/>
  <c r="K422" i="3"/>
  <c r="K465" i="3"/>
  <c r="K451" i="3"/>
  <c r="I430" i="3"/>
  <c r="I465" i="3"/>
  <c r="I451" i="3"/>
  <c r="K414" i="3"/>
  <c r="K410" i="3"/>
  <c r="J418" i="3"/>
  <c r="Y415" i="3"/>
  <c r="Y414" i="3"/>
  <c r="AG412" i="3"/>
  <c r="AG421" i="3"/>
  <c r="AG420" i="3"/>
  <c r="AG419" i="3"/>
  <c r="AG418" i="3"/>
  <c r="AG417" i="3"/>
  <c r="AG416" i="3"/>
  <c r="AG426" i="3"/>
  <c r="AG425" i="3"/>
  <c r="AG424" i="3"/>
  <c r="AG423" i="3"/>
  <c r="AG431" i="3"/>
  <c r="AG430" i="3"/>
  <c r="AG429" i="3"/>
  <c r="AG428" i="3"/>
  <c r="AG427" i="3"/>
  <c r="AG433" i="3"/>
  <c r="AG447" i="3"/>
  <c r="Y434" i="3"/>
  <c r="AG437" i="3"/>
  <c r="Y417" i="3"/>
  <c r="Y430" i="3"/>
  <c r="Y421" i="3"/>
  <c r="Y419" i="3"/>
  <c r="Y418" i="3"/>
  <c r="Y424" i="3"/>
  <c r="Y423" i="3"/>
  <c r="Y428" i="3"/>
  <c r="AG434" i="3"/>
  <c r="AG432" i="3"/>
  <c r="CI407" i="3"/>
  <c r="CK407" i="3"/>
  <c r="CM407" i="3"/>
  <c r="CO407" i="3"/>
  <c r="CQ407" i="3"/>
  <c r="CS407" i="3"/>
  <c r="CU407" i="3"/>
  <c r="CW407" i="3"/>
  <c r="CY407" i="3"/>
  <c r="DA407" i="3"/>
  <c r="DC407" i="3"/>
  <c r="DE407" i="3"/>
  <c r="DG407" i="3"/>
  <c r="DI407" i="3"/>
  <c r="ES407" i="3"/>
  <c r="EU407" i="3"/>
  <c r="EW407" i="3"/>
  <c r="EY407" i="3"/>
  <c r="FA407" i="3"/>
  <c r="FC407" i="3"/>
  <c r="FE407" i="3"/>
  <c r="FG407" i="3"/>
  <c r="FI407" i="3"/>
  <c r="FK407" i="3"/>
  <c r="FM407" i="3"/>
  <c r="FO407" i="3"/>
  <c r="FQ407" i="3"/>
  <c r="FS407" i="3"/>
  <c r="FU407" i="3"/>
  <c r="FW407" i="3"/>
  <c r="FY407" i="3"/>
  <c r="GA407" i="3"/>
  <c r="GC407" i="3"/>
  <c r="GE407" i="3"/>
  <c r="GG407" i="3"/>
  <c r="GI407" i="3"/>
  <c r="GK407" i="3"/>
  <c r="CI408" i="3"/>
  <c r="CK408" i="3"/>
  <c r="CM408" i="3"/>
  <c r="CO408" i="3"/>
  <c r="CQ408" i="3"/>
  <c r="CS408" i="3"/>
  <c r="CU408" i="3"/>
  <c r="CW408" i="3"/>
  <c r="CY408" i="3"/>
  <c r="DA408" i="3"/>
  <c r="DC408" i="3"/>
  <c r="DE408" i="3"/>
  <c r="DG408" i="3"/>
  <c r="DI408" i="3"/>
  <c r="ES408" i="3"/>
  <c r="EU408" i="3"/>
  <c r="EW408" i="3"/>
  <c r="EY408" i="3"/>
  <c r="FA408" i="3"/>
  <c r="FC408" i="3"/>
  <c r="FE408" i="3"/>
  <c r="FG408" i="3"/>
  <c r="FI408" i="3"/>
  <c r="FK408" i="3"/>
  <c r="FM408" i="3"/>
  <c r="FO408" i="3"/>
  <c r="FQ408" i="3"/>
  <c r="FS408" i="3"/>
  <c r="FU408" i="3"/>
  <c r="FW408" i="3"/>
  <c r="FY408" i="3"/>
  <c r="GA408" i="3"/>
  <c r="GC408" i="3"/>
  <c r="GE408" i="3"/>
  <c r="GG408" i="3"/>
  <c r="GI408" i="3"/>
  <c r="GK408" i="3"/>
  <c r="CI409" i="3"/>
  <c r="CK409" i="3"/>
  <c r="CM409" i="3"/>
  <c r="CO409" i="3"/>
  <c r="CQ409" i="3"/>
  <c r="CS409" i="3"/>
  <c r="CU409" i="3"/>
  <c r="CW409" i="3"/>
  <c r="CY409" i="3"/>
  <c r="DA409" i="3"/>
  <c r="DC409" i="3"/>
  <c r="DE409" i="3"/>
  <c r="DG409" i="3"/>
  <c r="DI409" i="3"/>
  <c r="ES409" i="3"/>
  <c r="EU409" i="3"/>
  <c r="EW409" i="3"/>
  <c r="EY409" i="3"/>
  <c r="FA409" i="3"/>
  <c r="FC409" i="3"/>
  <c r="FE409" i="3"/>
  <c r="FG409" i="3"/>
  <c r="FI409" i="3"/>
  <c r="FK409" i="3"/>
  <c r="FM409" i="3"/>
  <c r="FO409" i="3"/>
  <c r="FQ409" i="3"/>
  <c r="FS409" i="3"/>
  <c r="FU409" i="3"/>
  <c r="FW409" i="3"/>
  <c r="FY409" i="3"/>
  <c r="GA409" i="3"/>
  <c r="GC409" i="3"/>
  <c r="GE409" i="3"/>
  <c r="GG409" i="3"/>
  <c r="GI409" i="3"/>
  <c r="GK409" i="3"/>
  <c r="CG407" i="3"/>
  <c r="CG408" i="3"/>
  <c r="CG409" i="3"/>
  <c r="CE407" i="3"/>
  <c r="CE408" i="3"/>
  <c r="CE409" i="3"/>
  <c r="CC407" i="3"/>
  <c r="CC408" i="3"/>
  <c r="CC409" i="3"/>
  <c r="CA407" i="3"/>
  <c r="CA408" i="3"/>
  <c r="CA409" i="3"/>
  <c r="BY407" i="3"/>
  <c r="BY408" i="3"/>
  <c r="BY409" i="3"/>
  <c r="BW407" i="3"/>
  <c r="BW408" i="3"/>
  <c r="BW409" i="3"/>
  <c r="BU407" i="3"/>
  <c r="BU408" i="3"/>
  <c r="BU409" i="3"/>
  <c r="BS407" i="3"/>
  <c r="BS408" i="3"/>
  <c r="BS409" i="3"/>
  <c r="BQ407" i="3"/>
  <c r="BQ408" i="3"/>
  <c r="BQ409" i="3"/>
  <c r="BO409" i="3"/>
  <c r="BO407" i="3"/>
  <c r="BO408" i="3"/>
  <c r="BM407" i="3"/>
  <c r="BM408" i="3"/>
  <c r="BM409" i="3"/>
  <c r="BK407" i="3"/>
  <c r="BK408" i="3"/>
  <c r="BK409" i="3"/>
  <c r="BI407" i="3"/>
  <c r="BI408" i="3"/>
  <c r="BI409" i="3"/>
  <c r="BG407" i="3"/>
  <c r="BG408" i="3"/>
  <c r="BG409" i="3"/>
  <c r="BE407" i="3"/>
  <c r="BE408" i="3"/>
  <c r="BE409" i="3"/>
  <c r="BC407" i="3"/>
  <c r="BC408" i="3"/>
  <c r="BC409" i="3"/>
  <c r="I408" i="3"/>
  <c r="J408" i="3"/>
  <c r="K408" i="3"/>
  <c r="I409" i="3"/>
  <c r="J409" i="3"/>
  <c r="K409" i="3"/>
  <c r="J407" i="3"/>
  <c r="K407" i="3"/>
  <c r="H407" i="3"/>
  <c r="I407" i="3" s="1"/>
  <c r="W407" i="3"/>
  <c r="X407" i="3"/>
  <c r="Z407" i="3"/>
  <c r="AA407" i="3"/>
  <c r="AB407" i="3"/>
  <c r="AC407" i="3"/>
  <c r="AD407" i="3"/>
  <c r="AE407" i="3"/>
  <c r="AH407" i="3" s="1"/>
  <c r="W408" i="3"/>
  <c r="X408" i="3"/>
  <c r="Z408" i="3"/>
  <c r="AA408" i="3"/>
  <c r="AB408" i="3"/>
  <c r="AC408" i="3"/>
  <c r="AD408" i="3"/>
  <c r="AE408" i="3"/>
  <c r="AH408" i="3" s="1"/>
  <c r="W409" i="3"/>
  <c r="X409" i="3"/>
  <c r="Z409" i="3"/>
  <c r="AA409" i="3"/>
  <c r="AB409" i="3"/>
  <c r="AC409" i="3"/>
  <c r="AD409" i="3"/>
  <c r="AE409" i="3"/>
  <c r="AH409" i="3" s="1"/>
  <c r="T407" i="3"/>
  <c r="T408" i="3"/>
  <c r="T409" i="3"/>
  <c r="P409" i="3"/>
  <c r="Q409" i="3"/>
  <c r="P408" i="3"/>
  <c r="Q408" i="3"/>
  <c r="P407" i="3"/>
  <c r="Q407" i="3"/>
  <c r="AJ407" i="3"/>
  <c r="AK407" i="3" s="1"/>
  <c r="AM407" i="3" s="1"/>
  <c r="AJ408" i="3"/>
  <c r="AK408" i="3" s="1"/>
  <c r="AM408" i="3" s="1"/>
  <c r="AJ409" i="3"/>
  <c r="AK409" i="3" s="1"/>
  <c r="AM409" i="3" s="1"/>
  <c r="AR409" i="3"/>
  <c r="AR408" i="3"/>
  <c r="AR407" i="3"/>
  <c r="T399" i="3"/>
  <c r="T400" i="3"/>
  <c r="T401" i="3"/>
  <c r="T402" i="3"/>
  <c r="T403" i="3"/>
  <c r="T404" i="3"/>
  <c r="T405" i="3"/>
  <c r="T406" i="3"/>
  <c r="GI400" i="3"/>
  <c r="GK400" i="3"/>
  <c r="GI401" i="3"/>
  <c r="GK401" i="3"/>
  <c r="GI402" i="3"/>
  <c r="GK402" i="3"/>
  <c r="GI403" i="3"/>
  <c r="GK403" i="3"/>
  <c r="GI404" i="3"/>
  <c r="GK404" i="3"/>
  <c r="GI405" i="3"/>
  <c r="GK405" i="3"/>
  <c r="GI406" i="3"/>
  <c r="GK406" i="3"/>
  <c r="EY399" i="3"/>
  <c r="FA399" i="3"/>
  <c r="FC399" i="3"/>
  <c r="FE399" i="3"/>
  <c r="FG399" i="3"/>
  <c r="FI399" i="3"/>
  <c r="FK399" i="3"/>
  <c r="FM399" i="3"/>
  <c r="FO399" i="3"/>
  <c r="FQ399" i="3"/>
  <c r="FS399" i="3"/>
  <c r="FU399" i="3"/>
  <c r="FW399" i="3"/>
  <c r="FY399" i="3"/>
  <c r="GA399" i="3"/>
  <c r="GC399" i="3"/>
  <c r="GE399" i="3"/>
  <c r="GG399" i="3"/>
  <c r="EY400" i="3"/>
  <c r="FA400" i="3"/>
  <c r="FC400" i="3"/>
  <c r="FE400" i="3"/>
  <c r="FG400" i="3"/>
  <c r="FI400" i="3"/>
  <c r="FK400" i="3"/>
  <c r="FM400" i="3"/>
  <c r="FO400" i="3"/>
  <c r="FQ400" i="3"/>
  <c r="FS400" i="3"/>
  <c r="FU400" i="3"/>
  <c r="FW400" i="3"/>
  <c r="FY400" i="3"/>
  <c r="GA400" i="3"/>
  <c r="GC400" i="3"/>
  <c r="GE400" i="3"/>
  <c r="GG400" i="3"/>
  <c r="EY401" i="3"/>
  <c r="FA401" i="3"/>
  <c r="FC401" i="3"/>
  <c r="FE401" i="3"/>
  <c r="FG401" i="3"/>
  <c r="FI401" i="3"/>
  <c r="FK401" i="3"/>
  <c r="FM401" i="3"/>
  <c r="FO401" i="3"/>
  <c r="FQ401" i="3"/>
  <c r="FS401" i="3"/>
  <c r="FU401" i="3"/>
  <c r="FW401" i="3"/>
  <c r="FY401" i="3"/>
  <c r="GA401" i="3"/>
  <c r="GC401" i="3"/>
  <c r="GE401" i="3"/>
  <c r="GG401" i="3"/>
  <c r="EY402" i="3"/>
  <c r="FA402" i="3"/>
  <c r="FC402" i="3"/>
  <c r="FE402" i="3"/>
  <c r="FG402" i="3"/>
  <c r="FI402" i="3"/>
  <c r="FK402" i="3"/>
  <c r="FM402" i="3"/>
  <c r="FO402" i="3"/>
  <c r="FQ402" i="3"/>
  <c r="FS402" i="3"/>
  <c r="FU402" i="3"/>
  <c r="FW402" i="3"/>
  <c r="FY402" i="3"/>
  <c r="GA402" i="3"/>
  <c r="GC402" i="3"/>
  <c r="GE402" i="3"/>
  <c r="GG402" i="3"/>
  <c r="EY403" i="3"/>
  <c r="FA403" i="3"/>
  <c r="FC403" i="3"/>
  <c r="FE403" i="3"/>
  <c r="FG403" i="3"/>
  <c r="FI403" i="3"/>
  <c r="FK403" i="3"/>
  <c r="FM403" i="3"/>
  <c r="FO403" i="3"/>
  <c r="FQ403" i="3"/>
  <c r="FS403" i="3"/>
  <c r="FU403" i="3"/>
  <c r="FW403" i="3"/>
  <c r="FY403" i="3"/>
  <c r="GA403" i="3"/>
  <c r="GC403" i="3"/>
  <c r="GE403" i="3"/>
  <c r="GG403" i="3"/>
  <c r="EY404" i="3"/>
  <c r="FA404" i="3"/>
  <c r="FC404" i="3"/>
  <c r="FE404" i="3"/>
  <c r="FG404" i="3"/>
  <c r="FI404" i="3"/>
  <c r="FK404" i="3"/>
  <c r="FM404" i="3"/>
  <c r="FO404" i="3"/>
  <c r="FQ404" i="3"/>
  <c r="FS404" i="3"/>
  <c r="FU404" i="3"/>
  <c r="FW404" i="3"/>
  <c r="FY404" i="3"/>
  <c r="GA404" i="3"/>
  <c r="GC404" i="3"/>
  <c r="GE404" i="3"/>
  <c r="GG404" i="3"/>
  <c r="EY405" i="3"/>
  <c r="FA405" i="3"/>
  <c r="FC405" i="3"/>
  <c r="FE405" i="3"/>
  <c r="FG405" i="3"/>
  <c r="FI405" i="3"/>
  <c r="FK405" i="3"/>
  <c r="FM405" i="3"/>
  <c r="FO405" i="3"/>
  <c r="FQ405" i="3"/>
  <c r="FS405" i="3"/>
  <c r="FU405" i="3"/>
  <c r="FW405" i="3"/>
  <c r="FY405" i="3"/>
  <c r="GA405" i="3"/>
  <c r="GC405" i="3"/>
  <c r="GE405" i="3"/>
  <c r="GG405" i="3"/>
  <c r="EY406" i="3"/>
  <c r="FA406" i="3"/>
  <c r="FC406" i="3"/>
  <c r="FE406" i="3"/>
  <c r="FG406" i="3"/>
  <c r="FI406" i="3"/>
  <c r="FK406" i="3"/>
  <c r="FM406" i="3"/>
  <c r="FO406" i="3"/>
  <c r="FQ406" i="3"/>
  <c r="FS406" i="3"/>
  <c r="FU406" i="3"/>
  <c r="FW406" i="3"/>
  <c r="FY406" i="3"/>
  <c r="GA406" i="3"/>
  <c r="GC406" i="3"/>
  <c r="GE406" i="3"/>
  <c r="GG406" i="3"/>
  <c r="GK399" i="3"/>
  <c r="GI399" i="3"/>
  <c r="EW400" i="3"/>
  <c r="EW401" i="3"/>
  <c r="EW402" i="3"/>
  <c r="EW403" i="3"/>
  <c r="EW404" i="3"/>
  <c r="EW405" i="3"/>
  <c r="EW406" i="3"/>
  <c r="EW399" i="3"/>
  <c r="ES399" i="3"/>
  <c r="EU399" i="3"/>
  <c r="ES400" i="3"/>
  <c r="EU400" i="3"/>
  <c r="ES401" i="3"/>
  <c r="EU401" i="3"/>
  <c r="ES402" i="3"/>
  <c r="EU402" i="3"/>
  <c r="ES403" i="3"/>
  <c r="EU403" i="3"/>
  <c r="ES404" i="3"/>
  <c r="EU404" i="3"/>
  <c r="ES405" i="3"/>
  <c r="EU405" i="3"/>
  <c r="ES406" i="3"/>
  <c r="EU406" i="3"/>
  <c r="CG399" i="3"/>
  <c r="CI399" i="3"/>
  <c r="CK399" i="3"/>
  <c r="CM399" i="3"/>
  <c r="CO399" i="3"/>
  <c r="CQ399" i="3"/>
  <c r="CS399" i="3"/>
  <c r="CU399" i="3"/>
  <c r="CW399" i="3"/>
  <c r="CY399" i="3"/>
  <c r="DA399" i="3"/>
  <c r="DC399" i="3"/>
  <c r="DE399" i="3"/>
  <c r="DG399" i="3"/>
  <c r="DI399" i="3"/>
  <c r="CG400" i="3"/>
  <c r="CI400" i="3"/>
  <c r="CK400" i="3"/>
  <c r="CM400" i="3"/>
  <c r="CO400" i="3"/>
  <c r="CQ400" i="3"/>
  <c r="CS400" i="3"/>
  <c r="CU400" i="3"/>
  <c r="CW400" i="3"/>
  <c r="CY400" i="3"/>
  <c r="DA400" i="3"/>
  <c r="DC400" i="3"/>
  <c r="DE400" i="3"/>
  <c r="DG400" i="3"/>
  <c r="DI400" i="3"/>
  <c r="CG401" i="3"/>
  <c r="CI401" i="3"/>
  <c r="CK401" i="3"/>
  <c r="CM401" i="3"/>
  <c r="CO401" i="3"/>
  <c r="CQ401" i="3"/>
  <c r="CS401" i="3"/>
  <c r="CU401" i="3"/>
  <c r="CW401" i="3"/>
  <c r="CY401" i="3"/>
  <c r="DA401" i="3"/>
  <c r="DC401" i="3"/>
  <c r="DE401" i="3"/>
  <c r="DG401" i="3"/>
  <c r="DI401" i="3"/>
  <c r="CG402" i="3"/>
  <c r="CI402" i="3"/>
  <c r="CK402" i="3"/>
  <c r="CM402" i="3"/>
  <c r="CO402" i="3"/>
  <c r="CQ402" i="3"/>
  <c r="CS402" i="3"/>
  <c r="CU402" i="3"/>
  <c r="CW402" i="3"/>
  <c r="CY402" i="3"/>
  <c r="DA402" i="3"/>
  <c r="DC402" i="3"/>
  <c r="DE402" i="3"/>
  <c r="DG402" i="3"/>
  <c r="DI402" i="3"/>
  <c r="CG403" i="3"/>
  <c r="CI403" i="3"/>
  <c r="CK403" i="3"/>
  <c r="CM403" i="3"/>
  <c r="CO403" i="3"/>
  <c r="CQ403" i="3"/>
  <c r="CS403" i="3"/>
  <c r="CU403" i="3"/>
  <c r="CW403" i="3"/>
  <c r="CY403" i="3"/>
  <c r="DA403" i="3"/>
  <c r="DC403" i="3"/>
  <c r="DE403" i="3"/>
  <c r="DG403" i="3"/>
  <c r="DI403" i="3"/>
  <c r="CG404" i="3"/>
  <c r="CI404" i="3"/>
  <c r="CK404" i="3"/>
  <c r="CM404" i="3"/>
  <c r="CO404" i="3"/>
  <c r="CQ404" i="3"/>
  <c r="CS404" i="3"/>
  <c r="CU404" i="3"/>
  <c r="CW404" i="3"/>
  <c r="CY404" i="3"/>
  <c r="DA404" i="3"/>
  <c r="DC404" i="3"/>
  <c r="DE404" i="3"/>
  <c r="DG404" i="3"/>
  <c r="DI404" i="3"/>
  <c r="CG405" i="3"/>
  <c r="CI405" i="3"/>
  <c r="CK405" i="3"/>
  <c r="CM405" i="3"/>
  <c r="CO405" i="3"/>
  <c r="CQ405" i="3"/>
  <c r="CS405" i="3"/>
  <c r="CU405" i="3"/>
  <c r="CW405" i="3"/>
  <c r="CY405" i="3"/>
  <c r="DA405" i="3"/>
  <c r="DC405" i="3"/>
  <c r="DE405" i="3"/>
  <c r="DG405" i="3"/>
  <c r="DI405" i="3"/>
  <c r="CG406" i="3"/>
  <c r="CI406" i="3"/>
  <c r="CK406" i="3"/>
  <c r="CM406" i="3"/>
  <c r="CO406" i="3"/>
  <c r="CQ406" i="3"/>
  <c r="CS406" i="3"/>
  <c r="CU406" i="3"/>
  <c r="CW406" i="3"/>
  <c r="CY406" i="3"/>
  <c r="DA406" i="3"/>
  <c r="DC406" i="3"/>
  <c r="DE406" i="3"/>
  <c r="DG406" i="3"/>
  <c r="DI406" i="3"/>
  <c r="BC406" i="3"/>
  <c r="BE406" i="3"/>
  <c r="BG406" i="3"/>
  <c r="BI406" i="3"/>
  <c r="BK406" i="3"/>
  <c r="BM406" i="3"/>
  <c r="BO406" i="3"/>
  <c r="BQ406" i="3"/>
  <c r="BS406" i="3"/>
  <c r="BU406" i="3"/>
  <c r="BW406" i="3"/>
  <c r="BY406" i="3"/>
  <c r="CA406" i="3"/>
  <c r="CC406" i="3"/>
  <c r="CE406" i="3"/>
  <c r="BC400" i="3"/>
  <c r="BE400" i="3"/>
  <c r="BG400" i="3"/>
  <c r="BI400" i="3"/>
  <c r="BK400" i="3"/>
  <c r="BM400" i="3"/>
  <c r="BO400" i="3"/>
  <c r="BQ400" i="3"/>
  <c r="BS400" i="3"/>
  <c r="BU400" i="3"/>
  <c r="BW400" i="3"/>
  <c r="BY400" i="3"/>
  <c r="CA400" i="3"/>
  <c r="CC400" i="3"/>
  <c r="CE400" i="3"/>
  <c r="BC401" i="3"/>
  <c r="BE401" i="3"/>
  <c r="BG401" i="3"/>
  <c r="BI401" i="3"/>
  <c r="BK401" i="3"/>
  <c r="BM401" i="3"/>
  <c r="BO401" i="3"/>
  <c r="BQ401" i="3"/>
  <c r="BS401" i="3"/>
  <c r="BU401" i="3"/>
  <c r="BW401" i="3"/>
  <c r="BY401" i="3"/>
  <c r="CA401" i="3"/>
  <c r="CC401" i="3"/>
  <c r="CE401" i="3"/>
  <c r="BC402" i="3"/>
  <c r="BE402" i="3"/>
  <c r="BG402" i="3"/>
  <c r="BI402" i="3"/>
  <c r="BK402" i="3"/>
  <c r="BM402" i="3"/>
  <c r="BO402" i="3"/>
  <c r="BQ402" i="3"/>
  <c r="BS402" i="3"/>
  <c r="BU402" i="3"/>
  <c r="BW402" i="3"/>
  <c r="BY402" i="3"/>
  <c r="CA402" i="3"/>
  <c r="CC402" i="3"/>
  <c r="CE402" i="3"/>
  <c r="BC403" i="3"/>
  <c r="BE403" i="3"/>
  <c r="BG403" i="3"/>
  <c r="BI403" i="3"/>
  <c r="BK403" i="3"/>
  <c r="BM403" i="3"/>
  <c r="BO403" i="3"/>
  <c r="BQ403" i="3"/>
  <c r="BS403" i="3"/>
  <c r="BU403" i="3"/>
  <c r="BW403" i="3"/>
  <c r="BY403" i="3"/>
  <c r="CA403" i="3"/>
  <c r="CC403" i="3"/>
  <c r="CE403" i="3"/>
  <c r="BC404" i="3"/>
  <c r="BE404" i="3"/>
  <c r="BG404" i="3"/>
  <c r="BI404" i="3"/>
  <c r="BK404" i="3"/>
  <c r="BM404" i="3"/>
  <c r="BO404" i="3"/>
  <c r="BQ404" i="3"/>
  <c r="BS404" i="3"/>
  <c r="BU404" i="3"/>
  <c r="BW404" i="3"/>
  <c r="BY404" i="3"/>
  <c r="CA404" i="3"/>
  <c r="CC404" i="3"/>
  <c r="CE404" i="3"/>
  <c r="BC405" i="3"/>
  <c r="BE405" i="3"/>
  <c r="BG405" i="3"/>
  <c r="BI405" i="3"/>
  <c r="BK405" i="3"/>
  <c r="BM405" i="3"/>
  <c r="BO405" i="3"/>
  <c r="BQ405" i="3"/>
  <c r="BS405" i="3"/>
  <c r="BU405" i="3"/>
  <c r="BW405" i="3"/>
  <c r="BY405" i="3"/>
  <c r="CA405" i="3"/>
  <c r="CC405" i="3"/>
  <c r="CE405" i="3"/>
  <c r="CE399" i="3"/>
  <c r="CC399" i="3"/>
  <c r="CA399" i="3"/>
  <c r="BY399" i="3"/>
  <c r="BW399" i="3"/>
  <c r="BU399" i="3"/>
  <c r="BS399" i="3"/>
  <c r="BQ399" i="3"/>
  <c r="BO399" i="3"/>
  <c r="BM399" i="3"/>
  <c r="BK399" i="3"/>
  <c r="BI399" i="3"/>
  <c r="BG399" i="3"/>
  <c r="BE399" i="3"/>
  <c r="BC399" i="3"/>
  <c r="J399" i="3"/>
  <c r="K399" i="3"/>
  <c r="J400" i="3"/>
  <c r="K400" i="3"/>
  <c r="J401" i="3"/>
  <c r="K401" i="3"/>
  <c r="J402" i="3"/>
  <c r="K402" i="3"/>
  <c r="J403" i="3"/>
  <c r="K403" i="3"/>
  <c r="J404" i="3"/>
  <c r="K404" i="3"/>
  <c r="J405" i="3"/>
  <c r="K405" i="3"/>
  <c r="J406" i="3"/>
  <c r="K406" i="3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399" i="3"/>
  <c r="I399" i="3" s="1"/>
  <c r="AJ400" i="3"/>
  <c r="AK400" i="3" s="1"/>
  <c r="AM400" i="3" s="1"/>
  <c r="AJ401" i="3"/>
  <c r="AK401" i="3" s="1"/>
  <c r="AM401" i="3" s="1"/>
  <c r="AJ402" i="3"/>
  <c r="AK402" i="3" s="1"/>
  <c r="AM402" i="3" s="1"/>
  <c r="AJ403" i="3"/>
  <c r="AK403" i="3" s="1"/>
  <c r="AM403" i="3" s="1"/>
  <c r="AJ404" i="3"/>
  <c r="AK404" i="3" s="1"/>
  <c r="AM404" i="3" s="1"/>
  <c r="AJ405" i="3"/>
  <c r="AK405" i="3" s="1"/>
  <c r="AM405" i="3" s="1"/>
  <c r="AJ406" i="3"/>
  <c r="AK406" i="3" s="1"/>
  <c r="AM406" i="3" s="1"/>
  <c r="AJ399" i="3"/>
  <c r="AK399" i="3" s="1"/>
  <c r="AM399" i="3" s="1"/>
  <c r="P406" i="3"/>
  <c r="Q406" i="3"/>
  <c r="X406" i="3"/>
  <c r="AC406" i="3"/>
  <c r="P405" i="3"/>
  <c r="Q405" i="3"/>
  <c r="X405" i="3"/>
  <c r="AC405" i="3"/>
  <c r="P404" i="3"/>
  <c r="Q404" i="3"/>
  <c r="X404" i="3"/>
  <c r="AC404" i="3"/>
  <c r="P403" i="3"/>
  <c r="Q403" i="3"/>
  <c r="X403" i="3"/>
  <c r="AC403" i="3"/>
  <c r="P402" i="3"/>
  <c r="Q402" i="3"/>
  <c r="X402" i="3"/>
  <c r="AC402" i="3"/>
  <c r="P401" i="3"/>
  <c r="Q401" i="3"/>
  <c r="X401" i="3"/>
  <c r="AC401" i="3"/>
  <c r="P400" i="3"/>
  <c r="Q400" i="3"/>
  <c r="X400" i="3"/>
  <c r="AC400" i="3"/>
  <c r="P399" i="3"/>
  <c r="Q399" i="3"/>
  <c r="X399" i="3"/>
  <c r="AC399" i="3"/>
  <c r="W406" i="3"/>
  <c r="W405" i="3"/>
  <c r="W404" i="3"/>
  <c r="W403" i="3"/>
  <c r="W402" i="3"/>
  <c r="W401" i="3"/>
  <c r="W400" i="3"/>
  <c r="W399" i="3"/>
  <c r="Z406" i="3"/>
  <c r="AB406" i="3"/>
  <c r="AE406" i="3"/>
  <c r="AH406" i="3" s="1"/>
  <c r="Z405" i="3"/>
  <c r="AB405" i="3"/>
  <c r="AE405" i="3"/>
  <c r="AH405" i="3" s="1"/>
  <c r="Z404" i="3"/>
  <c r="AB404" i="3"/>
  <c r="AE404" i="3"/>
  <c r="AH404" i="3" s="1"/>
  <c r="Z403" i="3"/>
  <c r="AB403" i="3"/>
  <c r="AE403" i="3"/>
  <c r="AH403" i="3" s="1"/>
  <c r="Z402" i="3"/>
  <c r="AB402" i="3"/>
  <c r="AE402" i="3"/>
  <c r="AH402" i="3" s="1"/>
  <c r="Z401" i="3"/>
  <c r="AB401" i="3"/>
  <c r="AE401" i="3"/>
  <c r="AH401" i="3" s="1"/>
  <c r="Z400" i="3"/>
  <c r="AB400" i="3"/>
  <c r="AE400" i="3"/>
  <c r="AH400" i="3" s="1"/>
  <c r="Z399" i="3"/>
  <c r="AB399" i="3"/>
  <c r="AE399" i="3"/>
  <c r="AH399" i="3" s="1"/>
  <c r="AA406" i="3"/>
  <c r="AD406" i="3"/>
  <c r="AA405" i="3"/>
  <c r="AD405" i="3"/>
  <c r="AA404" i="3"/>
  <c r="AD404" i="3"/>
  <c r="AA403" i="3"/>
  <c r="AD403" i="3"/>
  <c r="AA402" i="3"/>
  <c r="AD402" i="3"/>
  <c r="AA401" i="3"/>
  <c r="AD401" i="3"/>
  <c r="AA400" i="3"/>
  <c r="AD400" i="3"/>
  <c r="AA399" i="3"/>
  <c r="AD399" i="3"/>
  <c r="AR406" i="3"/>
  <c r="AR405" i="3"/>
  <c r="AR404" i="3"/>
  <c r="AR403" i="3"/>
  <c r="AR402" i="3"/>
  <c r="AR401" i="3"/>
  <c r="AR400" i="3"/>
  <c r="AR399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ES380" i="3"/>
  <c r="EU380" i="3"/>
  <c r="EW380" i="3"/>
  <c r="EY380" i="3"/>
  <c r="FA380" i="3"/>
  <c r="FC380" i="3"/>
  <c r="FE380" i="3"/>
  <c r="FG380" i="3"/>
  <c r="FI380" i="3"/>
  <c r="FK380" i="3"/>
  <c r="FM380" i="3"/>
  <c r="FO380" i="3"/>
  <c r="FQ380" i="3"/>
  <c r="FS380" i="3"/>
  <c r="FU380" i="3"/>
  <c r="FW380" i="3"/>
  <c r="FY380" i="3"/>
  <c r="GA380" i="3"/>
  <c r="GC380" i="3"/>
  <c r="GE380" i="3"/>
  <c r="GG380" i="3"/>
  <c r="GI380" i="3"/>
  <c r="GK380" i="3"/>
  <c r="ES381" i="3"/>
  <c r="EU381" i="3"/>
  <c r="EW381" i="3"/>
  <c r="EY381" i="3"/>
  <c r="FA381" i="3"/>
  <c r="FC381" i="3"/>
  <c r="FE381" i="3"/>
  <c r="FG381" i="3"/>
  <c r="FI381" i="3"/>
  <c r="FK381" i="3"/>
  <c r="FM381" i="3"/>
  <c r="FO381" i="3"/>
  <c r="FQ381" i="3"/>
  <c r="FS381" i="3"/>
  <c r="FU381" i="3"/>
  <c r="FW381" i="3"/>
  <c r="FY381" i="3"/>
  <c r="GA381" i="3"/>
  <c r="GC381" i="3"/>
  <c r="GE381" i="3"/>
  <c r="GG381" i="3"/>
  <c r="GI381" i="3"/>
  <c r="GK381" i="3"/>
  <c r="ES382" i="3"/>
  <c r="EU382" i="3"/>
  <c r="EW382" i="3"/>
  <c r="EY382" i="3"/>
  <c r="FA382" i="3"/>
  <c r="FC382" i="3"/>
  <c r="FE382" i="3"/>
  <c r="FG382" i="3"/>
  <c r="FI382" i="3"/>
  <c r="FK382" i="3"/>
  <c r="FM382" i="3"/>
  <c r="FO382" i="3"/>
  <c r="FQ382" i="3"/>
  <c r="FS382" i="3"/>
  <c r="FU382" i="3"/>
  <c r="FW382" i="3"/>
  <c r="FY382" i="3"/>
  <c r="GA382" i="3"/>
  <c r="GC382" i="3"/>
  <c r="GE382" i="3"/>
  <c r="GG382" i="3"/>
  <c r="GI382" i="3"/>
  <c r="GK382" i="3"/>
  <c r="ES383" i="3"/>
  <c r="EU383" i="3"/>
  <c r="EW383" i="3"/>
  <c r="EY383" i="3"/>
  <c r="FA383" i="3"/>
  <c r="FC383" i="3"/>
  <c r="FE383" i="3"/>
  <c r="FG383" i="3"/>
  <c r="FI383" i="3"/>
  <c r="FK383" i="3"/>
  <c r="FM383" i="3"/>
  <c r="FO383" i="3"/>
  <c r="FQ383" i="3"/>
  <c r="FS383" i="3"/>
  <c r="FU383" i="3"/>
  <c r="FW383" i="3"/>
  <c r="FY383" i="3"/>
  <c r="GA383" i="3"/>
  <c r="GC383" i="3"/>
  <c r="GE383" i="3"/>
  <c r="GG383" i="3"/>
  <c r="GI383" i="3"/>
  <c r="GK383" i="3"/>
  <c r="ES384" i="3"/>
  <c r="EU384" i="3"/>
  <c r="EW384" i="3"/>
  <c r="EY384" i="3"/>
  <c r="FA384" i="3"/>
  <c r="FC384" i="3"/>
  <c r="FE384" i="3"/>
  <c r="FG384" i="3"/>
  <c r="FI384" i="3"/>
  <c r="FK384" i="3"/>
  <c r="FM384" i="3"/>
  <c r="FO384" i="3"/>
  <c r="FQ384" i="3"/>
  <c r="FS384" i="3"/>
  <c r="FU384" i="3"/>
  <c r="FW384" i="3"/>
  <c r="FY384" i="3"/>
  <c r="GA384" i="3"/>
  <c r="GC384" i="3"/>
  <c r="GE384" i="3"/>
  <c r="GG384" i="3"/>
  <c r="GI384" i="3"/>
  <c r="GK384" i="3"/>
  <c r="ES385" i="3"/>
  <c r="EU385" i="3"/>
  <c r="EW385" i="3"/>
  <c r="EY385" i="3"/>
  <c r="FA385" i="3"/>
  <c r="FC385" i="3"/>
  <c r="FE385" i="3"/>
  <c r="FG385" i="3"/>
  <c r="FI385" i="3"/>
  <c r="FK385" i="3"/>
  <c r="FM385" i="3"/>
  <c r="FO385" i="3"/>
  <c r="FQ385" i="3"/>
  <c r="FS385" i="3"/>
  <c r="FU385" i="3"/>
  <c r="FW385" i="3"/>
  <c r="FY385" i="3"/>
  <c r="GA385" i="3"/>
  <c r="GC385" i="3"/>
  <c r="GE385" i="3"/>
  <c r="GG385" i="3"/>
  <c r="GI385" i="3"/>
  <c r="GK385" i="3"/>
  <c r="ES386" i="3"/>
  <c r="EU386" i="3"/>
  <c r="EW386" i="3"/>
  <c r="EY386" i="3"/>
  <c r="FA386" i="3"/>
  <c r="FC386" i="3"/>
  <c r="FE386" i="3"/>
  <c r="FG386" i="3"/>
  <c r="FI386" i="3"/>
  <c r="FK386" i="3"/>
  <c r="FM386" i="3"/>
  <c r="FO386" i="3"/>
  <c r="FQ386" i="3"/>
  <c r="FS386" i="3"/>
  <c r="FU386" i="3"/>
  <c r="FW386" i="3"/>
  <c r="FY386" i="3"/>
  <c r="GA386" i="3"/>
  <c r="GC386" i="3"/>
  <c r="GE386" i="3"/>
  <c r="GG386" i="3"/>
  <c r="GI386" i="3"/>
  <c r="GK386" i="3"/>
  <c r="ES387" i="3"/>
  <c r="EU387" i="3"/>
  <c r="EW387" i="3"/>
  <c r="EY387" i="3"/>
  <c r="FA387" i="3"/>
  <c r="FC387" i="3"/>
  <c r="FE387" i="3"/>
  <c r="FG387" i="3"/>
  <c r="FI387" i="3"/>
  <c r="FK387" i="3"/>
  <c r="FM387" i="3"/>
  <c r="FO387" i="3"/>
  <c r="FQ387" i="3"/>
  <c r="FS387" i="3"/>
  <c r="FU387" i="3"/>
  <c r="FW387" i="3"/>
  <c r="FY387" i="3"/>
  <c r="GA387" i="3"/>
  <c r="GC387" i="3"/>
  <c r="GE387" i="3"/>
  <c r="GG387" i="3"/>
  <c r="GI387" i="3"/>
  <c r="GK387" i="3"/>
  <c r="ES388" i="3"/>
  <c r="EU388" i="3"/>
  <c r="EW388" i="3"/>
  <c r="EY388" i="3"/>
  <c r="FA388" i="3"/>
  <c r="FC388" i="3"/>
  <c r="FE388" i="3"/>
  <c r="FG388" i="3"/>
  <c r="FI388" i="3"/>
  <c r="FK388" i="3"/>
  <c r="FM388" i="3"/>
  <c r="FO388" i="3"/>
  <c r="FQ388" i="3"/>
  <c r="FS388" i="3"/>
  <c r="FU388" i="3"/>
  <c r="FW388" i="3"/>
  <c r="FY388" i="3"/>
  <c r="GA388" i="3"/>
  <c r="GC388" i="3"/>
  <c r="GE388" i="3"/>
  <c r="GG388" i="3"/>
  <c r="GI388" i="3"/>
  <c r="GK388" i="3"/>
  <c r="ES389" i="3"/>
  <c r="EU389" i="3"/>
  <c r="EW389" i="3"/>
  <c r="EY389" i="3"/>
  <c r="FA389" i="3"/>
  <c r="FC389" i="3"/>
  <c r="FE389" i="3"/>
  <c r="FG389" i="3"/>
  <c r="FI389" i="3"/>
  <c r="FK389" i="3"/>
  <c r="FM389" i="3"/>
  <c r="FO389" i="3"/>
  <c r="FQ389" i="3"/>
  <c r="FS389" i="3"/>
  <c r="FU389" i="3"/>
  <c r="FW389" i="3"/>
  <c r="FY389" i="3"/>
  <c r="GA389" i="3"/>
  <c r="GC389" i="3"/>
  <c r="GE389" i="3"/>
  <c r="GG389" i="3"/>
  <c r="GI389" i="3"/>
  <c r="GK389" i="3"/>
  <c r="ES390" i="3"/>
  <c r="EU390" i="3"/>
  <c r="EW390" i="3"/>
  <c r="EY390" i="3"/>
  <c r="FA390" i="3"/>
  <c r="FC390" i="3"/>
  <c r="FE390" i="3"/>
  <c r="FG390" i="3"/>
  <c r="FI390" i="3"/>
  <c r="FK390" i="3"/>
  <c r="FM390" i="3"/>
  <c r="FO390" i="3"/>
  <c r="FQ390" i="3"/>
  <c r="FS390" i="3"/>
  <c r="FU390" i="3"/>
  <c r="FW390" i="3"/>
  <c r="FY390" i="3"/>
  <c r="GA390" i="3"/>
  <c r="GC390" i="3"/>
  <c r="GE390" i="3"/>
  <c r="GG390" i="3"/>
  <c r="GI390" i="3"/>
  <c r="GK390" i="3"/>
  <c r="ES391" i="3"/>
  <c r="EU391" i="3"/>
  <c r="EW391" i="3"/>
  <c r="EY391" i="3"/>
  <c r="FA391" i="3"/>
  <c r="FC391" i="3"/>
  <c r="FE391" i="3"/>
  <c r="FG391" i="3"/>
  <c r="FI391" i="3"/>
  <c r="FK391" i="3"/>
  <c r="FM391" i="3"/>
  <c r="FO391" i="3"/>
  <c r="FQ391" i="3"/>
  <c r="FS391" i="3"/>
  <c r="FU391" i="3"/>
  <c r="FW391" i="3"/>
  <c r="FY391" i="3"/>
  <c r="GA391" i="3"/>
  <c r="GC391" i="3"/>
  <c r="GE391" i="3"/>
  <c r="GG391" i="3"/>
  <c r="GI391" i="3"/>
  <c r="GK391" i="3"/>
  <c r="ES392" i="3"/>
  <c r="EU392" i="3"/>
  <c r="EW392" i="3"/>
  <c r="EY392" i="3"/>
  <c r="FA392" i="3"/>
  <c r="FC392" i="3"/>
  <c r="FE392" i="3"/>
  <c r="FG392" i="3"/>
  <c r="FI392" i="3"/>
  <c r="FK392" i="3"/>
  <c r="FM392" i="3"/>
  <c r="FO392" i="3"/>
  <c r="FQ392" i="3"/>
  <c r="FS392" i="3"/>
  <c r="FU392" i="3"/>
  <c r="FW392" i="3"/>
  <c r="FY392" i="3"/>
  <c r="GA392" i="3"/>
  <c r="GC392" i="3"/>
  <c r="GE392" i="3"/>
  <c r="GG392" i="3"/>
  <c r="GI392" i="3"/>
  <c r="GK392" i="3"/>
  <c r="ES393" i="3"/>
  <c r="EU393" i="3"/>
  <c r="EW393" i="3"/>
  <c r="EY393" i="3"/>
  <c r="FA393" i="3"/>
  <c r="FC393" i="3"/>
  <c r="FE393" i="3"/>
  <c r="FG393" i="3"/>
  <c r="FI393" i="3"/>
  <c r="FK393" i="3"/>
  <c r="FM393" i="3"/>
  <c r="FO393" i="3"/>
  <c r="FQ393" i="3"/>
  <c r="FS393" i="3"/>
  <c r="FU393" i="3"/>
  <c r="FW393" i="3"/>
  <c r="FY393" i="3"/>
  <c r="GA393" i="3"/>
  <c r="GC393" i="3"/>
  <c r="GE393" i="3"/>
  <c r="GG393" i="3"/>
  <c r="GI393" i="3"/>
  <c r="GK393" i="3"/>
  <c r="ES394" i="3"/>
  <c r="EU394" i="3"/>
  <c r="EW394" i="3"/>
  <c r="EY394" i="3"/>
  <c r="FA394" i="3"/>
  <c r="FC394" i="3"/>
  <c r="FE394" i="3"/>
  <c r="FG394" i="3"/>
  <c r="FI394" i="3"/>
  <c r="FK394" i="3"/>
  <c r="FM394" i="3"/>
  <c r="FO394" i="3"/>
  <c r="FQ394" i="3"/>
  <c r="FS394" i="3"/>
  <c r="FU394" i="3"/>
  <c r="FW394" i="3"/>
  <c r="FY394" i="3"/>
  <c r="GA394" i="3"/>
  <c r="GC394" i="3"/>
  <c r="GE394" i="3"/>
  <c r="GG394" i="3"/>
  <c r="GI394" i="3"/>
  <c r="GK394" i="3"/>
  <c r="ES395" i="3"/>
  <c r="EU395" i="3"/>
  <c r="EW395" i="3"/>
  <c r="EY395" i="3"/>
  <c r="FA395" i="3"/>
  <c r="FC395" i="3"/>
  <c r="FE395" i="3"/>
  <c r="FG395" i="3"/>
  <c r="FI395" i="3"/>
  <c r="FK395" i="3"/>
  <c r="FM395" i="3"/>
  <c r="FO395" i="3"/>
  <c r="FQ395" i="3"/>
  <c r="FS395" i="3"/>
  <c r="FU395" i="3"/>
  <c r="FW395" i="3"/>
  <c r="FY395" i="3"/>
  <c r="GA395" i="3"/>
  <c r="GC395" i="3"/>
  <c r="GE395" i="3"/>
  <c r="GG395" i="3"/>
  <c r="GI395" i="3"/>
  <c r="GK395" i="3"/>
  <c r="ES396" i="3"/>
  <c r="EU396" i="3"/>
  <c r="EW396" i="3"/>
  <c r="EY396" i="3"/>
  <c r="FA396" i="3"/>
  <c r="FC396" i="3"/>
  <c r="FE396" i="3"/>
  <c r="FG396" i="3"/>
  <c r="FI396" i="3"/>
  <c r="FK396" i="3"/>
  <c r="FM396" i="3"/>
  <c r="FO396" i="3"/>
  <c r="FQ396" i="3"/>
  <c r="FS396" i="3"/>
  <c r="FU396" i="3"/>
  <c r="FW396" i="3"/>
  <c r="FY396" i="3"/>
  <c r="GA396" i="3"/>
  <c r="GC396" i="3"/>
  <c r="GE396" i="3"/>
  <c r="GG396" i="3"/>
  <c r="GI396" i="3"/>
  <c r="GK396" i="3"/>
  <c r="ES397" i="3"/>
  <c r="EU397" i="3"/>
  <c r="EW397" i="3"/>
  <c r="EY397" i="3"/>
  <c r="FA397" i="3"/>
  <c r="FC397" i="3"/>
  <c r="FE397" i="3"/>
  <c r="FG397" i="3"/>
  <c r="FI397" i="3"/>
  <c r="FK397" i="3"/>
  <c r="FM397" i="3"/>
  <c r="FO397" i="3"/>
  <c r="FQ397" i="3"/>
  <c r="FS397" i="3"/>
  <c r="FU397" i="3"/>
  <c r="FW397" i="3"/>
  <c r="FY397" i="3"/>
  <c r="GA397" i="3"/>
  <c r="GC397" i="3"/>
  <c r="GE397" i="3"/>
  <c r="GG397" i="3"/>
  <c r="GI397" i="3"/>
  <c r="GK397" i="3"/>
  <c r="ES398" i="3"/>
  <c r="EU398" i="3"/>
  <c r="EW398" i="3"/>
  <c r="EY398" i="3"/>
  <c r="FA398" i="3"/>
  <c r="FC398" i="3"/>
  <c r="FE398" i="3"/>
  <c r="FG398" i="3"/>
  <c r="FI398" i="3"/>
  <c r="FK398" i="3"/>
  <c r="FM398" i="3"/>
  <c r="FO398" i="3"/>
  <c r="FQ398" i="3"/>
  <c r="FS398" i="3"/>
  <c r="FU398" i="3"/>
  <c r="FW398" i="3"/>
  <c r="FY398" i="3"/>
  <c r="GA398" i="3"/>
  <c r="GC398" i="3"/>
  <c r="GE398" i="3"/>
  <c r="GG398" i="3"/>
  <c r="GI398" i="3"/>
  <c r="GK398" i="3"/>
  <c r="ES379" i="3"/>
  <c r="EU379" i="3"/>
  <c r="EW379" i="3"/>
  <c r="EY379" i="3"/>
  <c r="FA379" i="3"/>
  <c r="FC379" i="3"/>
  <c r="FE379" i="3"/>
  <c r="FG379" i="3"/>
  <c r="FI379" i="3"/>
  <c r="FK379" i="3"/>
  <c r="FM379" i="3"/>
  <c r="FO379" i="3"/>
  <c r="FQ379" i="3"/>
  <c r="FS379" i="3"/>
  <c r="FU379" i="3"/>
  <c r="FW379" i="3"/>
  <c r="FY379" i="3"/>
  <c r="GA379" i="3"/>
  <c r="GC379" i="3"/>
  <c r="GE379" i="3"/>
  <c r="GG379" i="3"/>
  <c r="GI379" i="3"/>
  <c r="GK379" i="3"/>
  <c r="BR380" i="3"/>
  <c r="CE380" i="3" s="1"/>
  <c r="BR381" i="3"/>
  <c r="BC381" i="3" s="1"/>
  <c r="BR382" i="3"/>
  <c r="BO382" i="3" s="1"/>
  <c r="BR383" i="3"/>
  <c r="BS383" i="3" s="1"/>
  <c r="BR384" i="3"/>
  <c r="BS384" i="3" s="1"/>
  <c r="BR385" i="3"/>
  <c r="BR386" i="3"/>
  <c r="CG386" i="3" s="1"/>
  <c r="BR387" i="3"/>
  <c r="BR388" i="3"/>
  <c r="DA388" i="3" s="1"/>
  <c r="BR389" i="3"/>
  <c r="BC389" i="3" s="1"/>
  <c r="BR390" i="3"/>
  <c r="CO390" i="3" s="1"/>
  <c r="BR391" i="3"/>
  <c r="DG391" i="3" s="1"/>
  <c r="BR392" i="3"/>
  <c r="DI392" i="3" s="1"/>
  <c r="BR393" i="3"/>
  <c r="BO393" i="3" s="1"/>
  <c r="BR394" i="3"/>
  <c r="CA394" i="3" s="1"/>
  <c r="BR395" i="3"/>
  <c r="BR396" i="3"/>
  <c r="DC396" i="3" s="1"/>
  <c r="BR397" i="3"/>
  <c r="BC397" i="3" s="1"/>
  <c r="BR398" i="3"/>
  <c r="CY398" i="3" s="1"/>
  <c r="BR379" i="3"/>
  <c r="BQ379" i="3" s="1"/>
  <c r="CE384" i="3"/>
  <c r="K398" i="3"/>
  <c r="J398" i="3"/>
  <c r="I398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F397" i="3"/>
  <c r="K397" i="3" s="1"/>
  <c r="X394" i="3"/>
  <c r="Z394" i="3"/>
  <c r="AA394" i="3"/>
  <c r="AB394" i="3"/>
  <c r="AC394" i="3"/>
  <c r="AD394" i="3"/>
  <c r="AE394" i="3"/>
  <c r="AH394" i="3" s="1"/>
  <c r="X395" i="3"/>
  <c r="Z395" i="3"/>
  <c r="AA395" i="3"/>
  <c r="AB395" i="3"/>
  <c r="AC395" i="3"/>
  <c r="AD395" i="3"/>
  <c r="AE395" i="3"/>
  <c r="AH395" i="3" s="1"/>
  <c r="X396" i="3"/>
  <c r="Z396" i="3"/>
  <c r="AA396" i="3"/>
  <c r="AB396" i="3"/>
  <c r="AC396" i="3"/>
  <c r="AD396" i="3"/>
  <c r="AE396" i="3"/>
  <c r="AH396" i="3" s="1"/>
  <c r="X397" i="3"/>
  <c r="Z397" i="3"/>
  <c r="AA397" i="3"/>
  <c r="AB397" i="3"/>
  <c r="AC397" i="3"/>
  <c r="AD397" i="3"/>
  <c r="AE397" i="3"/>
  <c r="AH397" i="3" s="1"/>
  <c r="X398" i="3"/>
  <c r="Z398" i="3"/>
  <c r="AA398" i="3"/>
  <c r="AB398" i="3"/>
  <c r="AC398" i="3"/>
  <c r="AD398" i="3"/>
  <c r="AE398" i="3"/>
  <c r="AH398" i="3" s="1"/>
  <c r="W398" i="3"/>
  <c r="W397" i="3"/>
  <c r="W396" i="3"/>
  <c r="W395" i="3"/>
  <c r="W394" i="3"/>
  <c r="W393" i="3"/>
  <c r="Z393" i="3"/>
  <c r="AA393" i="3"/>
  <c r="AD393" i="3"/>
  <c r="P398" i="3"/>
  <c r="Q398" i="3"/>
  <c r="P397" i="3"/>
  <c r="Q397" i="3"/>
  <c r="P396" i="3"/>
  <c r="Q396" i="3"/>
  <c r="P395" i="3"/>
  <c r="Q395" i="3"/>
  <c r="P394" i="3"/>
  <c r="Q394" i="3"/>
  <c r="P393" i="3"/>
  <c r="Q393" i="3"/>
  <c r="AC393" i="3"/>
  <c r="X393" i="3"/>
  <c r="AB393" i="3"/>
  <c r="AE393" i="3"/>
  <c r="AH393" i="3" s="1"/>
  <c r="AJ394" i="3"/>
  <c r="AK394" i="3" s="1"/>
  <c r="AM394" i="3" s="1"/>
  <c r="AJ395" i="3"/>
  <c r="AK395" i="3" s="1"/>
  <c r="AM395" i="3" s="1"/>
  <c r="AJ396" i="3"/>
  <c r="AK396" i="3" s="1"/>
  <c r="AM396" i="3" s="1"/>
  <c r="AJ397" i="3"/>
  <c r="AK397" i="3" s="1"/>
  <c r="AM397" i="3" s="1"/>
  <c r="AJ398" i="3"/>
  <c r="AK398" i="3" s="1"/>
  <c r="AM398" i="3" s="1"/>
  <c r="AJ393" i="3"/>
  <c r="AK393" i="3" s="1"/>
  <c r="AM393" i="3" s="1"/>
  <c r="AJ389" i="3"/>
  <c r="AK389" i="3" s="1"/>
  <c r="AJ390" i="3"/>
  <c r="AK390" i="3" s="1"/>
  <c r="AJ391" i="3"/>
  <c r="AK391" i="3" s="1"/>
  <c r="AJ392" i="3"/>
  <c r="AK392" i="3" s="1"/>
  <c r="AJ388" i="3"/>
  <c r="AK388" i="3" s="1"/>
  <c r="AM388" i="3" s="1"/>
  <c r="I380" i="3"/>
  <c r="J380" i="3"/>
  <c r="K380" i="3"/>
  <c r="I388" i="3"/>
  <c r="J388" i="3"/>
  <c r="K388" i="3"/>
  <c r="G389" i="3"/>
  <c r="G381" i="3"/>
  <c r="G379" i="3"/>
  <c r="W392" i="3"/>
  <c r="Z392" i="3"/>
  <c r="AA392" i="3"/>
  <c r="AD392" i="3"/>
  <c r="W391" i="3"/>
  <c r="Z391" i="3"/>
  <c r="AA391" i="3"/>
  <c r="AD391" i="3"/>
  <c r="W390" i="3"/>
  <c r="Z390" i="3"/>
  <c r="AA390" i="3"/>
  <c r="AD390" i="3"/>
  <c r="W389" i="3"/>
  <c r="Z389" i="3"/>
  <c r="AA389" i="3"/>
  <c r="AD389" i="3"/>
  <c r="W388" i="3"/>
  <c r="Z388" i="3"/>
  <c r="AA388" i="3"/>
  <c r="AD388" i="3"/>
  <c r="W387" i="3"/>
  <c r="Z387" i="3"/>
  <c r="AA387" i="3"/>
  <c r="AD387" i="3"/>
  <c r="W386" i="3"/>
  <c r="Z386" i="3"/>
  <c r="AA386" i="3"/>
  <c r="AD386" i="3"/>
  <c r="W385" i="3"/>
  <c r="Z385" i="3"/>
  <c r="AA385" i="3"/>
  <c r="AD385" i="3"/>
  <c r="W384" i="3"/>
  <c r="Z384" i="3"/>
  <c r="AA384" i="3"/>
  <c r="AD384" i="3"/>
  <c r="W383" i="3"/>
  <c r="Z383" i="3"/>
  <c r="AA383" i="3"/>
  <c r="AD383" i="3"/>
  <c r="W382" i="3"/>
  <c r="Z382" i="3"/>
  <c r="AA382" i="3"/>
  <c r="AD382" i="3"/>
  <c r="W381" i="3"/>
  <c r="Z381" i="3"/>
  <c r="AA381" i="3"/>
  <c r="AD381" i="3"/>
  <c r="W380" i="3"/>
  <c r="Z380" i="3"/>
  <c r="AA380" i="3"/>
  <c r="AD380" i="3"/>
  <c r="W379" i="3"/>
  <c r="Z379" i="3"/>
  <c r="AA379" i="3"/>
  <c r="AD379" i="3"/>
  <c r="P392" i="3"/>
  <c r="Q392" i="3"/>
  <c r="AC392" i="3"/>
  <c r="P391" i="3"/>
  <c r="Q391" i="3"/>
  <c r="AC391" i="3"/>
  <c r="P390" i="3"/>
  <c r="Q390" i="3"/>
  <c r="AC390" i="3"/>
  <c r="P389" i="3"/>
  <c r="Q389" i="3"/>
  <c r="AC389" i="3"/>
  <c r="P388" i="3"/>
  <c r="Q388" i="3"/>
  <c r="AC388" i="3"/>
  <c r="P387" i="3"/>
  <c r="Q387" i="3"/>
  <c r="AC387" i="3"/>
  <c r="P386" i="3"/>
  <c r="Q386" i="3"/>
  <c r="AC386" i="3"/>
  <c r="P385" i="3"/>
  <c r="Q385" i="3"/>
  <c r="AC385" i="3"/>
  <c r="P384" i="3"/>
  <c r="Q384" i="3"/>
  <c r="AC384" i="3"/>
  <c r="P383" i="3"/>
  <c r="Q383" i="3"/>
  <c r="AC383" i="3"/>
  <c r="P382" i="3"/>
  <c r="Q382" i="3"/>
  <c r="AC382" i="3"/>
  <c r="P381" i="3"/>
  <c r="Q381" i="3"/>
  <c r="AC381" i="3"/>
  <c r="P380" i="3"/>
  <c r="Q380" i="3"/>
  <c r="AC380" i="3"/>
  <c r="P379" i="3"/>
  <c r="Q379" i="3"/>
  <c r="AC379" i="3"/>
  <c r="X392" i="3"/>
  <c r="AB392" i="3"/>
  <c r="AE392" i="3"/>
  <c r="AH392" i="3" s="1"/>
  <c r="X391" i="3"/>
  <c r="AB391" i="3"/>
  <c r="AE391" i="3"/>
  <c r="AH391" i="3" s="1"/>
  <c r="X390" i="3"/>
  <c r="AB390" i="3"/>
  <c r="AE390" i="3"/>
  <c r="AH390" i="3" s="1"/>
  <c r="X389" i="3"/>
  <c r="AB389" i="3"/>
  <c r="AE389" i="3"/>
  <c r="AH389" i="3" s="1"/>
  <c r="X388" i="3"/>
  <c r="AB388" i="3"/>
  <c r="AE388" i="3"/>
  <c r="AH388" i="3" s="1"/>
  <c r="X387" i="3"/>
  <c r="AB387" i="3"/>
  <c r="AE387" i="3"/>
  <c r="AH387" i="3" s="1"/>
  <c r="X386" i="3"/>
  <c r="AB386" i="3"/>
  <c r="AE386" i="3"/>
  <c r="AH386" i="3" s="1"/>
  <c r="X385" i="3"/>
  <c r="AB385" i="3"/>
  <c r="AE385" i="3"/>
  <c r="AH385" i="3" s="1"/>
  <c r="X384" i="3"/>
  <c r="AB384" i="3"/>
  <c r="AE384" i="3"/>
  <c r="AH384" i="3" s="1"/>
  <c r="X383" i="3"/>
  <c r="AB383" i="3"/>
  <c r="AE383" i="3"/>
  <c r="AH383" i="3" s="1"/>
  <c r="X382" i="3"/>
  <c r="AB382" i="3"/>
  <c r="AE382" i="3"/>
  <c r="AH382" i="3" s="1"/>
  <c r="X381" i="3"/>
  <c r="AB381" i="3"/>
  <c r="AE381" i="3"/>
  <c r="AH381" i="3" s="1"/>
  <c r="X380" i="3"/>
  <c r="AB380" i="3"/>
  <c r="AE380" i="3"/>
  <c r="AH380" i="3" s="1"/>
  <c r="X379" i="3"/>
  <c r="AB379" i="3"/>
  <c r="AE379" i="3"/>
  <c r="AH379" i="3" s="1"/>
  <c r="AJ380" i="3"/>
  <c r="AK380" i="3" s="1"/>
  <c r="AM380" i="3" s="1"/>
  <c r="AJ381" i="3"/>
  <c r="AK381" i="3" s="1"/>
  <c r="AJ382" i="3"/>
  <c r="AK382" i="3" s="1"/>
  <c r="AJ383" i="3"/>
  <c r="AK383" i="3" s="1"/>
  <c r="AJ384" i="3"/>
  <c r="AK384" i="3" s="1"/>
  <c r="AJ385" i="3"/>
  <c r="AK385" i="3" s="1"/>
  <c r="AJ386" i="3"/>
  <c r="AK386" i="3" s="1"/>
  <c r="AJ387" i="3"/>
  <c r="AK387" i="3" s="1"/>
  <c r="AJ379" i="3"/>
  <c r="AK379" i="3" s="1"/>
  <c r="GG372" i="3"/>
  <c r="GG373" i="3"/>
  <c r="GG374" i="3"/>
  <c r="GG375" i="3"/>
  <c r="GG376" i="3"/>
  <c r="GG377" i="3"/>
  <c r="GG378" i="3"/>
  <c r="FA372" i="3"/>
  <c r="FC372" i="3"/>
  <c r="FE372" i="3"/>
  <c r="FG372" i="3"/>
  <c r="FI372" i="3"/>
  <c r="FK372" i="3"/>
  <c r="FM372" i="3"/>
  <c r="FO372" i="3"/>
  <c r="FQ372" i="3"/>
  <c r="FS372" i="3"/>
  <c r="FU372" i="3"/>
  <c r="FW372" i="3"/>
  <c r="FY372" i="3"/>
  <c r="GA372" i="3"/>
  <c r="GC372" i="3"/>
  <c r="GE372" i="3"/>
  <c r="FA373" i="3"/>
  <c r="FC373" i="3"/>
  <c r="FE373" i="3"/>
  <c r="FG373" i="3"/>
  <c r="FI373" i="3"/>
  <c r="FK373" i="3"/>
  <c r="FM373" i="3"/>
  <c r="FO373" i="3"/>
  <c r="FQ373" i="3"/>
  <c r="FS373" i="3"/>
  <c r="FU373" i="3"/>
  <c r="FW373" i="3"/>
  <c r="FY373" i="3"/>
  <c r="GA373" i="3"/>
  <c r="GC373" i="3"/>
  <c r="GE373" i="3"/>
  <c r="FA374" i="3"/>
  <c r="FC374" i="3"/>
  <c r="FE374" i="3"/>
  <c r="FG374" i="3"/>
  <c r="FI374" i="3"/>
  <c r="FK374" i="3"/>
  <c r="FM374" i="3"/>
  <c r="FO374" i="3"/>
  <c r="FQ374" i="3"/>
  <c r="FS374" i="3"/>
  <c r="FU374" i="3"/>
  <c r="FW374" i="3"/>
  <c r="FY374" i="3"/>
  <c r="GA374" i="3"/>
  <c r="GC374" i="3"/>
  <c r="GE374" i="3"/>
  <c r="FA375" i="3"/>
  <c r="FC375" i="3"/>
  <c r="FE375" i="3"/>
  <c r="FG375" i="3"/>
  <c r="FI375" i="3"/>
  <c r="FK375" i="3"/>
  <c r="FM375" i="3"/>
  <c r="FO375" i="3"/>
  <c r="FQ375" i="3"/>
  <c r="FS375" i="3"/>
  <c r="FU375" i="3"/>
  <c r="FW375" i="3"/>
  <c r="FY375" i="3"/>
  <c r="GA375" i="3"/>
  <c r="GC375" i="3"/>
  <c r="GE375" i="3"/>
  <c r="FA376" i="3"/>
  <c r="FC376" i="3"/>
  <c r="FE376" i="3"/>
  <c r="FG376" i="3"/>
  <c r="FI376" i="3"/>
  <c r="FK376" i="3"/>
  <c r="FM376" i="3"/>
  <c r="FO376" i="3"/>
  <c r="FQ376" i="3"/>
  <c r="FS376" i="3"/>
  <c r="FU376" i="3"/>
  <c r="FW376" i="3"/>
  <c r="FY376" i="3"/>
  <c r="GA376" i="3"/>
  <c r="GC376" i="3"/>
  <c r="GE376" i="3"/>
  <c r="FA377" i="3"/>
  <c r="FC377" i="3"/>
  <c r="FE377" i="3"/>
  <c r="FG377" i="3"/>
  <c r="FI377" i="3"/>
  <c r="FK377" i="3"/>
  <c r="FM377" i="3"/>
  <c r="FO377" i="3"/>
  <c r="FQ377" i="3"/>
  <c r="FS377" i="3"/>
  <c r="FU377" i="3"/>
  <c r="FW377" i="3"/>
  <c r="FY377" i="3"/>
  <c r="GA377" i="3"/>
  <c r="GC377" i="3"/>
  <c r="GE377" i="3"/>
  <c r="FA378" i="3"/>
  <c r="FC378" i="3"/>
  <c r="FE378" i="3"/>
  <c r="FG378" i="3"/>
  <c r="FI378" i="3"/>
  <c r="FK378" i="3"/>
  <c r="FM378" i="3"/>
  <c r="FO378" i="3"/>
  <c r="FQ378" i="3"/>
  <c r="FS378" i="3"/>
  <c r="FU378" i="3"/>
  <c r="FW378" i="3"/>
  <c r="FY378" i="3"/>
  <c r="GA378" i="3"/>
  <c r="GC378" i="3"/>
  <c r="GE378" i="3"/>
  <c r="EY372" i="3"/>
  <c r="EY373" i="3"/>
  <c r="EY374" i="3"/>
  <c r="EY375" i="3"/>
  <c r="EY376" i="3"/>
  <c r="EY377" i="3"/>
  <c r="EY378" i="3"/>
  <c r="EW372" i="3"/>
  <c r="EW373" i="3"/>
  <c r="EW374" i="3"/>
  <c r="EW375" i="3"/>
  <c r="EW376" i="3"/>
  <c r="EW377" i="3"/>
  <c r="EW378" i="3"/>
  <c r="ES372" i="3"/>
  <c r="EU372" i="3"/>
  <c r="ES373" i="3"/>
  <c r="EU373" i="3"/>
  <c r="ES374" i="3"/>
  <c r="EU374" i="3"/>
  <c r="ES375" i="3"/>
  <c r="EU375" i="3"/>
  <c r="ES376" i="3"/>
  <c r="EU376" i="3"/>
  <c r="ES377" i="3"/>
  <c r="EU377" i="3"/>
  <c r="ES378" i="3"/>
  <c r="EU378" i="3"/>
  <c r="BL378" i="3"/>
  <c r="DC378" i="3" s="1"/>
  <c r="BL377" i="3"/>
  <c r="DA377" i="3" s="1"/>
  <c r="BR372" i="3"/>
  <c r="BS372" i="3" s="1"/>
  <c r="BR373" i="3"/>
  <c r="BS373" i="3" s="1"/>
  <c r="BR374" i="3"/>
  <c r="BK374" i="3" s="1"/>
  <c r="BR375" i="3"/>
  <c r="BK375" i="3" s="1"/>
  <c r="BR376" i="3"/>
  <c r="BS376" i="3" s="1"/>
  <c r="BM323" i="3"/>
  <c r="BM324" i="3"/>
  <c r="BM327" i="3"/>
  <c r="BM328" i="3"/>
  <c r="AJ378" i="3"/>
  <c r="AK378" i="3" s="1"/>
  <c r="AM378" i="3" s="1"/>
  <c r="AJ377" i="3"/>
  <c r="AK377" i="3" s="1"/>
  <c r="AM377" i="3" s="1"/>
  <c r="T375" i="3"/>
  <c r="T376" i="3"/>
  <c r="T377" i="3"/>
  <c r="T378" i="3"/>
  <c r="W378" i="3"/>
  <c r="Z378" i="3"/>
  <c r="AA378" i="3"/>
  <c r="AD378" i="3"/>
  <c r="W377" i="3"/>
  <c r="Z377" i="3"/>
  <c r="AA377" i="3"/>
  <c r="AD377" i="3"/>
  <c r="X378" i="3"/>
  <c r="AB378" i="3"/>
  <c r="AE378" i="3"/>
  <c r="AH378" i="3" s="1"/>
  <c r="X377" i="3"/>
  <c r="AB377" i="3"/>
  <c r="AE377" i="3"/>
  <c r="AH377" i="3" s="1"/>
  <c r="P378" i="3"/>
  <c r="Q378" i="3"/>
  <c r="AC378" i="3"/>
  <c r="P377" i="3"/>
  <c r="Q377" i="3"/>
  <c r="AC377" i="3"/>
  <c r="J377" i="3"/>
  <c r="K377" i="3"/>
  <c r="J378" i="3"/>
  <c r="K378" i="3"/>
  <c r="H378" i="3"/>
  <c r="I378" i="3" s="1"/>
  <c r="H377" i="3"/>
  <c r="I377" i="3" s="1"/>
  <c r="AJ376" i="3"/>
  <c r="AK376" i="3" s="1"/>
  <c r="AM376" i="3" s="1"/>
  <c r="AJ375" i="3"/>
  <c r="AK375" i="3" s="1"/>
  <c r="AM375" i="3" s="1"/>
  <c r="W376" i="3"/>
  <c r="Z376" i="3"/>
  <c r="AA376" i="3"/>
  <c r="AD376" i="3"/>
  <c r="W375" i="3"/>
  <c r="Z375" i="3"/>
  <c r="AA375" i="3"/>
  <c r="AD375" i="3"/>
  <c r="X376" i="3"/>
  <c r="AB376" i="3"/>
  <c r="AE376" i="3"/>
  <c r="AH376" i="3" s="1"/>
  <c r="X375" i="3"/>
  <c r="AB375" i="3"/>
  <c r="AE375" i="3"/>
  <c r="AH375" i="3" s="1"/>
  <c r="P376" i="3"/>
  <c r="Q376" i="3"/>
  <c r="AC376" i="3"/>
  <c r="P375" i="3"/>
  <c r="Q375" i="3"/>
  <c r="AC375" i="3"/>
  <c r="T372" i="3"/>
  <c r="T373" i="3"/>
  <c r="T374" i="3"/>
  <c r="I375" i="3"/>
  <c r="J375" i="3"/>
  <c r="K375" i="3"/>
  <c r="I376" i="3"/>
  <c r="J376" i="3"/>
  <c r="K376" i="3"/>
  <c r="F374" i="3"/>
  <c r="AA372" i="3"/>
  <c r="AB372" i="3"/>
  <c r="AC372" i="3"/>
  <c r="AD372" i="3"/>
  <c r="AE372" i="3"/>
  <c r="AH372" i="3" s="1"/>
  <c r="AA373" i="3"/>
  <c r="AB373" i="3"/>
  <c r="AC373" i="3"/>
  <c r="AD373" i="3"/>
  <c r="AE373" i="3"/>
  <c r="AH373" i="3" s="1"/>
  <c r="AA374" i="3"/>
  <c r="AB374" i="3"/>
  <c r="AC374" i="3"/>
  <c r="AD374" i="3"/>
  <c r="AE374" i="3"/>
  <c r="AH374" i="3" s="1"/>
  <c r="W374" i="3"/>
  <c r="Z374" i="3"/>
  <c r="W373" i="3"/>
  <c r="Z373" i="3"/>
  <c r="W372" i="3"/>
  <c r="Z372" i="3"/>
  <c r="X374" i="3"/>
  <c r="X373" i="3"/>
  <c r="X372" i="3"/>
  <c r="P374" i="3"/>
  <c r="Q374" i="3"/>
  <c r="P373" i="3"/>
  <c r="Q373" i="3"/>
  <c r="P372" i="3"/>
  <c r="Q372" i="3"/>
  <c r="I372" i="3"/>
  <c r="J372" i="3"/>
  <c r="K372" i="3"/>
  <c r="I373" i="3"/>
  <c r="J373" i="3"/>
  <c r="K373" i="3"/>
  <c r="I374" i="3"/>
  <c r="AJ374" i="3"/>
  <c r="AK374" i="3" s="1"/>
  <c r="AM374" i="3" s="1"/>
  <c r="AJ373" i="3"/>
  <c r="AK373" i="3" s="1"/>
  <c r="AM373" i="3" s="1"/>
  <c r="AJ372" i="3"/>
  <c r="AK372" i="3" s="1"/>
  <c r="AM372" i="3" s="1"/>
  <c r="FI367" i="3"/>
  <c r="FK367" i="3"/>
  <c r="FM367" i="3"/>
  <c r="FO367" i="3"/>
  <c r="FQ367" i="3"/>
  <c r="FS367" i="3"/>
  <c r="FU367" i="3"/>
  <c r="FW367" i="3"/>
  <c r="FY367" i="3"/>
  <c r="GA367" i="3"/>
  <c r="GC367" i="3"/>
  <c r="GE367" i="3"/>
  <c r="FI368" i="3"/>
  <c r="FK368" i="3"/>
  <c r="FM368" i="3"/>
  <c r="FO368" i="3"/>
  <c r="FQ368" i="3"/>
  <c r="FS368" i="3"/>
  <c r="FU368" i="3"/>
  <c r="FW368" i="3"/>
  <c r="FY368" i="3"/>
  <c r="GA368" i="3"/>
  <c r="GC368" i="3"/>
  <c r="GE368" i="3"/>
  <c r="FI369" i="3"/>
  <c r="FK369" i="3"/>
  <c r="FM369" i="3"/>
  <c r="FO369" i="3"/>
  <c r="FQ369" i="3"/>
  <c r="FS369" i="3"/>
  <c r="FU369" i="3"/>
  <c r="FW369" i="3"/>
  <c r="FY369" i="3"/>
  <c r="GA369" i="3"/>
  <c r="GC369" i="3"/>
  <c r="GE369" i="3"/>
  <c r="FC367" i="3"/>
  <c r="FE367" i="3"/>
  <c r="FC368" i="3"/>
  <c r="FE368" i="3"/>
  <c r="FC369" i="3"/>
  <c r="FE369" i="3"/>
  <c r="FG367" i="3"/>
  <c r="FG368" i="3"/>
  <c r="FG369" i="3"/>
  <c r="ES367" i="3"/>
  <c r="EU367" i="3"/>
  <c r="EW367" i="3"/>
  <c r="EY367" i="3"/>
  <c r="ES368" i="3"/>
  <c r="EU368" i="3"/>
  <c r="EW368" i="3"/>
  <c r="EY368" i="3"/>
  <c r="ES369" i="3"/>
  <c r="EU369" i="3"/>
  <c r="EW369" i="3"/>
  <c r="EY369" i="3"/>
  <c r="FA367" i="3"/>
  <c r="FA368" i="3"/>
  <c r="FA369" i="3"/>
  <c r="GG367" i="3"/>
  <c r="GG368" i="3"/>
  <c r="GG369" i="3"/>
  <c r="FI371" i="3"/>
  <c r="FM370" i="3"/>
  <c r="BR370" i="3"/>
  <c r="BR371" i="3"/>
  <c r="BE371" i="3" s="1"/>
  <c r="BR367" i="3"/>
  <c r="DI367" i="3" s="1"/>
  <c r="BR368" i="3"/>
  <c r="BR369" i="3"/>
  <c r="DI369" i="3" s="1"/>
  <c r="AJ371" i="3"/>
  <c r="AK371" i="3" s="1"/>
  <c r="AM371" i="3" s="1"/>
  <c r="AJ370" i="3"/>
  <c r="AK370" i="3" s="1"/>
  <c r="AM370" i="3" s="1"/>
  <c r="P371" i="3"/>
  <c r="Q371" i="3"/>
  <c r="X371" i="3"/>
  <c r="AC371" i="3"/>
  <c r="W371" i="3"/>
  <c r="P370" i="3"/>
  <c r="Q370" i="3"/>
  <c r="X370" i="3"/>
  <c r="AC370" i="3"/>
  <c r="W370" i="3"/>
  <c r="Z371" i="3"/>
  <c r="AB371" i="3"/>
  <c r="AE371" i="3"/>
  <c r="AH371" i="3" s="1"/>
  <c r="AA371" i="3"/>
  <c r="AD371" i="3"/>
  <c r="Z370" i="3"/>
  <c r="AB370" i="3"/>
  <c r="AE370" i="3"/>
  <c r="AH370" i="3" s="1"/>
  <c r="AA370" i="3"/>
  <c r="AD370" i="3"/>
  <c r="T371" i="3"/>
  <c r="T370" i="3"/>
  <c r="G371" i="3"/>
  <c r="G370" i="3"/>
  <c r="I370" i="3" s="1"/>
  <c r="T360" i="3"/>
  <c r="T361" i="3"/>
  <c r="T362" i="3"/>
  <c r="T363" i="3"/>
  <c r="T364" i="3"/>
  <c r="T365" i="3"/>
  <c r="T366" i="3"/>
  <c r="T367" i="3"/>
  <c r="T368" i="3"/>
  <c r="T369" i="3"/>
  <c r="AA367" i="3"/>
  <c r="AB367" i="3"/>
  <c r="AC367" i="3"/>
  <c r="AD367" i="3"/>
  <c r="AE367" i="3"/>
  <c r="AH367" i="3" s="1"/>
  <c r="AA368" i="3"/>
  <c r="AB368" i="3"/>
  <c r="AC368" i="3"/>
  <c r="AD368" i="3"/>
  <c r="AE368" i="3"/>
  <c r="AH368" i="3" s="1"/>
  <c r="AA369" i="3"/>
  <c r="AB369" i="3"/>
  <c r="AC369" i="3"/>
  <c r="AD369" i="3"/>
  <c r="AE369" i="3"/>
  <c r="AH369" i="3" s="1"/>
  <c r="AJ369" i="3"/>
  <c r="AK369" i="3" s="1"/>
  <c r="AM369" i="3" s="1"/>
  <c r="AJ368" i="3"/>
  <c r="AK368" i="3" s="1"/>
  <c r="AM368" i="3" s="1"/>
  <c r="AJ367" i="3"/>
  <c r="AK367" i="3" s="1"/>
  <c r="AM367" i="3" s="1"/>
  <c r="P369" i="3"/>
  <c r="Q369" i="3"/>
  <c r="X369" i="3"/>
  <c r="P368" i="3"/>
  <c r="Q368" i="3"/>
  <c r="X368" i="3"/>
  <c r="P367" i="3"/>
  <c r="Q367" i="3"/>
  <c r="X367" i="3"/>
  <c r="W369" i="3"/>
  <c r="W368" i="3"/>
  <c r="W367" i="3"/>
  <c r="Z369" i="3"/>
  <c r="Z368" i="3"/>
  <c r="Z367" i="3"/>
  <c r="G368" i="3"/>
  <c r="G369" i="3"/>
  <c r="G367" i="3"/>
  <c r="I367" i="3" s="1"/>
  <c r="F368" i="3"/>
  <c r="F369" i="3"/>
  <c r="F367" i="3"/>
  <c r="GA351" i="3"/>
  <c r="FG352" i="3"/>
  <c r="FG353" i="3"/>
  <c r="FC354" i="3"/>
  <c r="FI355" i="3"/>
  <c r="FG356" i="3"/>
  <c r="GG357" i="3"/>
  <c r="FQ359" i="3"/>
  <c r="FI360" i="3"/>
  <c r="FG361" i="3"/>
  <c r="EW363" i="3"/>
  <c r="FI364" i="3"/>
  <c r="FO365" i="3"/>
  <c r="FU366" i="3"/>
  <c r="FO349" i="3"/>
  <c r="BR362" i="3"/>
  <c r="DG362" i="3" s="1"/>
  <c r="BR363" i="3"/>
  <c r="BY363" i="3" s="1"/>
  <c r="BR364" i="3"/>
  <c r="DG364" i="3" s="1"/>
  <c r="BR365" i="3"/>
  <c r="BE365" i="3" s="1"/>
  <c r="BR366" i="3"/>
  <c r="BU366" i="3" s="1"/>
  <c r="BR361" i="3"/>
  <c r="CK361" i="3" s="1"/>
  <c r="BR350" i="3"/>
  <c r="BR351" i="3"/>
  <c r="DG351" i="3" s="1"/>
  <c r="BR352" i="3"/>
  <c r="DI352" i="3" s="1"/>
  <c r="BR353" i="3"/>
  <c r="BO353" i="3" s="1"/>
  <c r="BR354" i="3"/>
  <c r="BR355" i="3"/>
  <c r="DI355" i="3" s="1"/>
  <c r="BR356" i="3"/>
  <c r="DG356" i="3" s="1"/>
  <c r="BR357" i="3"/>
  <c r="DC357" i="3" s="1"/>
  <c r="BR358" i="3"/>
  <c r="BR359" i="3"/>
  <c r="DA359" i="3" s="1"/>
  <c r="BR360" i="3"/>
  <c r="DG360" i="3" s="1"/>
  <c r="BR349" i="3"/>
  <c r="DG349" i="3" s="1"/>
  <c r="AJ361" i="3"/>
  <c r="AK361" i="3" s="1"/>
  <c r="AM361" i="3" s="1"/>
  <c r="AJ362" i="3"/>
  <c r="AK362" i="3" s="1"/>
  <c r="AM362" i="3" s="1"/>
  <c r="AJ363" i="3"/>
  <c r="AK363" i="3" s="1"/>
  <c r="AM363" i="3" s="1"/>
  <c r="AJ364" i="3"/>
  <c r="AK364" i="3" s="1"/>
  <c r="AM364" i="3" s="1"/>
  <c r="AJ365" i="3"/>
  <c r="AK365" i="3" s="1"/>
  <c r="AM365" i="3" s="1"/>
  <c r="AJ366" i="3"/>
  <c r="AK366" i="3" s="1"/>
  <c r="AM366" i="3" s="1"/>
  <c r="AA361" i="3"/>
  <c r="AB361" i="3"/>
  <c r="AC361" i="3"/>
  <c r="AD361" i="3"/>
  <c r="AE361" i="3"/>
  <c r="AH361" i="3" s="1"/>
  <c r="AA362" i="3"/>
  <c r="AB362" i="3"/>
  <c r="AC362" i="3"/>
  <c r="AD362" i="3"/>
  <c r="AE362" i="3"/>
  <c r="AH362" i="3" s="1"/>
  <c r="AA363" i="3"/>
  <c r="AB363" i="3"/>
  <c r="AC363" i="3"/>
  <c r="AD363" i="3"/>
  <c r="AE363" i="3"/>
  <c r="AH363" i="3" s="1"/>
  <c r="AA364" i="3"/>
  <c r="AB364" i="3"/>
  <c r="AC364" i="3"/>
  <c r="AD364" i="3"/>
  <c r="AE364" i="3"/>
  <c r="AH364" i="3" s="1"/>
  <c r="AA365" i="3"/>
  <c r="AB365" i="3"/>
  <c r="AC365" i="3"/>
  <c r="AD365" i="3"/>
  <c r="AE365" i="3"/>
  <c r="AH365" i="3" s="1"/>
  <c r="AA366" i="3"/>
  <c r="AB366" i="3"/>
  <c r="AC366" i="3"/>
  <c r="AD366" i="3"/>
  <c r="AE366" i="3"/>
  <c r="AH366" i="3" s="1"/>
  <c r="X366" i="3"/>
  <c r="Z366" i="3"/>
  <c r="X365" i="3"/>
  <c r="Z365" i="3"/>
  <c r="X364" i="3"/>
  <c r="Z364" i="3"/>
  <c r="X363" i="3"/>
  <c r="Z363" i="3"/>
  <c r="X362" i="3"/>
  <c r="Z362" i="3"/>
  <c r="X361" i="3"/>
  <c r="Z361" i="3"/>
  <c r="W366" i="3"/>
  <c r="W365" i="3"/>
  <c r="W364" i="3"/>
  <c r="W363" i="3"/>
  <c r="W362" i="3"/>
  <c r="W361" i="3"/>
  <c r="P366" i="3"/>
  <c r="Q366" i="3"/>
  <c r="P365" i="3"/>
  <c r="Q365" i="3"/>
  <c r="P364" i="3"/>
  <c r="Q364" i="3"/>
  <c r="P363" i="3"/>
  <c r="Q363" i="3"/>
  <c r="P362" i="3"/>
  <c r="Q362" i="3"/>
  <c r="P361" i="3"/>
  <c r="Q361" i="3"/>
  <c r="I362" i="3"/>
  <c r="J362" i="3"/>
  <c r="K362" i="3"/>
  <c r="I364" i="3"/>
  <c r="J364" i="3"/>
  <c r="K364" i="3"/>
  <c r="I366" i="3"/>
  <c r="J366" i="3"/>
  <c r="K366" i="3"/>
  <c r="G365" i="3"/>
  <c r="G363" i="3"/>
  <c r="I363" i="3" s="1"/>
  <c r="G361" i="3"/>
  <c r="K361" i="3" s="1"/>
  <c r="AJ350" i="3"/>
  <c r="AK350" i="3" s="1"/>
  <c r="AM350" i="3" s="1"/>
  <c r="AJ351" i="3"/>
  <c r="AK351" i="3" s="1"/>
  <c r="AM351" i="3" s="1"/>
  <c r="AJ352" i="3"/>
  <c r="AK352" i="3" s="1"/>
  <c r="AM352" i="3" s="1"/>
  <c r="AJ353" i="3"/>
  <c r="AK353" i="3" s="1"/>
  <c r="AM353" i="3" s="1"/>
  <c r="AJ354" i="3"/>
  <c r="AK354" i="3" s="1"/>
  <c r="AM354" i="3" s="1"/>
  <c r="AJ355" i="3"/>
  <c r="AK355" i="3" s="1"/>
  <c r="AM355" i="3" s="1"/>
  <c r="AJ356" i="3"/>
  <c r="AK356" i="3" s="1"/>
  <c r="AM356" i="3" s="1"/>
  <c r="AJ357" i="3"/>
  <c r="AK357" i="3" s="1"/>
  <c r="AM357" i="3" s="1"/>
  <c r="AJ358" i="3"/>
  <c r="AK358" i="3" s="1"/>
  <c r="AM358" i="3" s="1"/>
  <c r="AJ359" i="3"/>
  <c r="AK359" i="3" s="1"/>
  <c r="AM359" i="3" s="1"/>
  <c r="AJ360" i="3"/>
  <c r="AK360" i="3" s="1"/>
  <c r="AM360" i="3" s="1"/>
  <c r="AJ349" i="3"/>
  <c r="AK349" i="3" s="1"/>
  <c r="AM349" i="3" s="1"/>
  <c r="AE349" i="3"/>
  <c r="AH349" i="3" s="1"/>
  <c r="AE350" i="3"/>
  <c r="AH350" i="3" s="1"/>
  <c r="AE351" i="3"/>
  <c r="AH351" i="3" s="1"/>
  <c r="AE352" i="3"/>
  <c r="AH352" i="3" s="1"/>
  <c r="AE353" i="3"/>
  <c r="AH353" i="3" s="1"/>
  <c r="AE354" i="3"/>
  <c r="AH354" i="3" s="1"/>
  <c r="AE355" i="3"/>
  <c r="AH355" i="3" s="1"/>
  <c r="AE356" i="3"/>
  <c r="AH356" i="3" s="1"/>
  <c r="AE357" i="3"/>
  <c r="AH357" i="3" s="1"/>
  <c r="AE358" i="3"/>
  <c r="AH358" i="3" s="1"/>
  <c r="AE359" i="3"/>
  <c r="AH359" i="3" s="1"/>
  <c r="AE360" i="3"/>
  <c r="AH360" i="3" s="1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T357" i="3"/>
  <c r="T358" i="3"/>
  <c r="T359" i="3"/>
  <c r="T356" i="3"/>
  <c r="T355" i="3"/>
  <c r="T350" i="3"/>
  <c r="T351" i="3"/>
  <c r="T352" i="3"/>
  <c r="T353" i="3"/>
  <c r="T354" i="3"/>
  <c r="T349" i="3"/>
  <c r="T348" i="3"/>
  <c r="T346" i="3"/>
  <c r="T345" i="3"/>
  <c r="T344" i="3"/>
  <c r="T343" i="3"/>
  <c r="T342" i="3"/>
  <c r="X360" i="3"/>
  <c r="Z360" i="3"/>
  <c r="X359" i="3"/>
  <c r="Z359" i="3"/>
  <c r="X358" i="3"/>
  <c r="Z358" i="3"/>
  <c r="X357" i="3"/>
  <c r="Z357" i="3"/>
  <c r="X356" i="3"/>
  <c r="Z356" i="3"/>
  <c r="X355" i="3"/>
  <c r="Z355" i="3"/>
  <c r="W360" i="3"/>
  <c r="W359" i="3"/>
  <c r="W358" i="3"/>
  <c r="W357" i="3"/>
  <c r="W356" i="3"/>
  <c r="W355" i="3"/>
  <c r="P360" i="3"/>
  <c r="Q360" i="3"/>
  <c r="AC360" i="3"/>
  <c r="P359" i="3"/>
  <c r="Q359" i="3"/>
  <c r="AC359" i="3"/>
  <c r="P358" i="3"/>
  <c r="Q358" i="3"/>
  <c r="AC358" i="3"/>
  <c r="P357" i="3"/>
  <c r="Q357" i="3"/>
  <c r="AC357" i="3"/>
  <c r="P356" i="3"/>
  <c r="Q356" i="3"/>
  <c r="AC356" i="3"/>
  <c r="P355" i="3"/>
  <c r="Q355" i="3"/>
  <c r="AC355" i="3"/>
  <c r="I356" i="3"/>
  <c r="J356" i="3"/>
  <c r="K356" i="3"/>
  <c r="I358" i="3"/>
  <c r="J358" i="3"/>
  <c r="K358" i="3"/>
  <c r="I360" i="3"/>
  <c r="J360" i="3"/>
  <c r="K360" i="3"/>
  <c r="G359" i="3"/>
  <c r="K359" i="3" s="1"/>
  <c r="G357" i="3"/>
  <c r="I357" i="3" s="1"/>
  <c r="G355" i="3"/>
  <c r="AC349" i="3"/>
  <c r="AC350" i="3"/>
  <c r="AC351" i="3"/>
  <c r="AC352" i="3"/>
  <c r="AC353" i="3"/>
  <c r="AC354" i="3"/>
  <c r="X354" i="3"/>
  <c r="Z354" i="3"/>
  <c r="X353" i="3"/>
  <c r="Z353" i="3"/>
  <c r="X352" i="3"/>
  <c r="Z352" i="3"/>
  <c r="X351" i="3"/>
  <c r="Z351" i="3"/>
  <c r="X350" i="3"/>
  <c r="Z350" i="3"/>
  <c r="X349" i="3"/>
  <c r="Z349" i="3"/>
  <c r="W354" i="3"/>
  <c r="W353" i="3"/>
  <c r="W352" i="3"/>
  <c r="W351" i="3"/>
  <c r="W350" i="3"/>
  <c r="W349" i="3"/>
  <c r="P354" i="3"/>
  <c r="Q354" i="3"/>
  <c r="P353" i="3"/>
  <c r="Q353" i="3"/>
  <c r="P352" i="3"/>
  <c r="Q352" i="3"/>
  <c r="P351" i="3"/>
  <c r="Q351" i="3"/>
  <c r="P350" i="3"/>
  <c r="Q350" i="3"/>
  <c r="P349" i="3"/>
  <c r="Q349" i="3"/>
  <c r="I350" i="3"/>
  <c r="J350" i="3"/>
  <c r="K350" i="3"/>
  <c r="I352" i="3"/>
  <c r="J352" i="3"/>
  <c r="K352" i="3"/>
  <c r="I354" i="3"/>
  <c r="J354" i="3"/>
  <c r="K354" i="3"/>
  <c r="G353" i="3"/>
  <c r="I353" i="3" s="1"/>
  <c r="G351" i="3"/>
  <c r="G349" i="3"/>
  <c r="K349" i="3" s="1"/>
  <c r="T347" i="3"/>
  <c r="FI346" i="3"/>
  <c r="FK346" i="3"/>
  <c r="FM346" i="3"/>
  <c r="FO346" i="3"/>
  <c r="FQ346" i="3"/>
  <c r="FS346" i="3"/>
  <c r="FU346" i="3"/>
  <c r="FW346" i="3"/>
  <c r="FY346" i="3"/>
  <c r="GA346" i="3"/>
  <c r="GC346" i="3"/>
  <c r="GE346" i="3"/>
  <c r="GG346" i="3"/>
  <c r="FI347" i="3"/>
  <c r="FK347" i="3"/>
  <c r="FM347" i="3"/>
  <c r="FO347" i="3"/>
  <c r="FQ347" i="3"/>
  <c r="FS347" i="3"/>
  <c r="FU347" i="3"/>
  <c r="FW347" i="3"/>
  <c r="FY347" i="3"/>
  <c r="GA347" i="3"/>
  <c r="GC347" i="3"/>
  <c r="GE347" i="3"/>
  <c r="GG347" i="3"/>
  <c r="FI348" i="3"/>
  <c r="FK348" i="3"/>
  <c r="FM348" i="3"/>
  <c r="FO348" i="3"/>
  <c r="FQ348" i="3"/>
  <c r="FS348" i="3"/>
  <c r="FU348" i="3"/>
  <c r="FW348" i="3"/>
  <c r="FY348" i="3"/>
  <c r="GA348" i="3"/>
  <c r="GC348" i="3"/>
  <c r="GE348" i="3"/>
  <c r="GG348" i="3"/>
  <c r="FG346" i="3"/>
  <c r="FG347" i="3"/>
  <c r="FG348" i="3"/>
  <c r="FE346" i="3"/>
  <c r="FE347" i="3"/>
  <c r="FE348" i="3"/>
  <c r="FC346" i="3"/>
  <c r="FC347" i="3"/>
  <c r="FC348" i="3"/>
  <c r="FA346" i="3"/>
  <c r="FA347" i="3"/>
  <c r="FA348" i="3"/>
  <c r="EW346" i="3"/>
  <c r="EY346" i="3"/>
  <c r="EW347" i="3"/>
  <c r="EY347" i="3"/>
  <c r="EW348" i="3"/>
  <c r="EY348" i="3"/>
  <c r="EU346" i="3"/>
  <c r="EU347" i="3"/>
  <c r="EU348" i="3"/>
  <c r="ES346" i="3"/>
  <c r="ES347" i="3"/>
  <c r="ES348" i="3"/>
  <c r="BR347" i="3"/>
  <c r="CW347" i="3" s="1"/>
  <c r="BR348" i="3"/>
  <c r="CY348" i="3" s="1"/>
  <c r="BR346" i="3"/>
  <c r="CO346" i="3" s="1"/>
  <c r="AR347" i="3"/>
  <c r="AR348" i="3"/>
  <c r="AJ347" i="3"/>
  <c r="AK347" i="3" s="1"/>
  <c r="AM347" i="3" s="1"/>
  <c r="AJ348" i="3"/>
  <c r="AK348" i="3" s="1"/>
  <c r="AM348" i="3" s="1"/>
  <c r="W347" i="3"/>
  <c r="X347" i="3"/>
  <c r="Z347" i="3"/>
  <c r="AA347" i="3"/>
  <c r="AB347" i="3"/>
  <c r="AC347" i="3"/>
  <c r="AD347" i="3"/>
  <c r="AE347" i="3"/>
  <c r="AH347" i="3" s="1"/>
  <c r="W348" i="3"/>
  <c r="X348" i="3"/>
  <c r="Z348" i="3"/>
  <c r="AA348" i="3"/>
  <c r="AB348" i="3"/>
  <c r="AC348" i="3"/>
  <c r="AD348" i="3"/>
  <c r="AE348" i="3"/>
  <c r="AH348" i="3" s="1"/>
  <c r="P347" i="3"/>
  <c r="Q347" i="3"/>
  <c r="P348" i="3"/>
  <c r="Q348" i="3"/>
  <c r="I347" i="3"/>
  <c r="I348" i="3"/>
  <c r="J348" i="3"/>
  <c r="K348" i="3"/>
  <c r="F347" i="3"/>
  <c r="J347" i="3" s="1"/>
  <c r="AR346" i="3"/>
  <c r="AJ346" i="3"/>
  <c r="AK346" i="3" s="1"/>
  <c r="AM346" i="3" s="1"/>
  <c r="Z346" i="3"/>
  <c r="AA346" i="3"/>
  <c r="AB346" i="3"/>
  <c r="AC346" i="3"/>
  <c r="AD346" i="3"/>
  <c r="AE346" i="3"/>
  <c r="AH346" i="3" s="1"/>
  <c r="W346" i="3"/>
  <c r="X346" i="3"/>
  <c r="P346" i="3"/>
  <c r="Q346" i="3"/>
  <c r="I346" i="3"/>
  <c r="J346" i="3"/>
  <c r="K346" i="3"/>
  <c r="M79" i="2"/>
  <c r="CB79" i="2"/>
  <c r="BT79" i="2"/>
  <c r="BV79" i="2"/>
  <c r="BX79" i="2"/>
  <c r="BZ79" i="2"/>
  <c r="BR79" i="2"/>
  <c r="BJ79" i="2"/>
  <c r="BL79" i="2"/>
  <c r="BN79" i="2"/>
  <c r="BP79" i="2"/>
  <c r="AG79" i="2"/>
  <c r="BF79" i="2" s="1"/>
  <c r="I79" i="2"/>
  <c r="P79" i="2" s="1"/>
  <c r="J79" i="2"/>
  <c r="BR345" i="3"/>
  <c r="CM345" i="3" s="1"/>
  <c r="FK343" i="3"/>
  <c r="FM343" i="3"/>
  <c r="FO343" i="3"/>
  <c r="FQ343" i="3"/>
  <c r="FS343" i="3"/>
  <c r="FU343" i="3"/>
  <c r="FW343" i="3"/>
  <c r="FY343" i="3"/>
  <c r="GA343" i="3"/>
  <c r="GC343" i="3"/>
  <c r="GE343" i="3"/>
  <c r="GG343" i="3"/>
  <c r="FK344" i="3"/>
  <c r="FM344" i="3"/>
  <c r="FO344" i="3"/>
  <c r="FQ344" i="3"/>
  <c r="FS344" i="3"/>
  <c r="FU344" i="3"/>
  <c r="FW344" i="3"/>
  <c r="FY344" i="3"/>
  <c r="GA344" i="3"/>
  <c r="GC344" i="3"/>
  <c r="GE344" i="3"/>
  <c r="GG344" i="3"/>
  <c r="FK345" i="3"/>
  <c r="FM345" i="3"/>
  <c r="FO345" i="3"/>
  <c r="FQ345" i="3"/>
  <c r="FS345" i="3"/>
  <c r="FU345" i="3"/>
  <c r="FW345" i="3"/>
  <c r="FY345" i="3"/>
  <c r="GA345" i="3"/>
  <c r="GC345" i="3"/>
  <c r="GE345" i="3"/>
  <c r="GG345" i="3"/>
  <c r="EU343" i="3"/>
  <c r="EW343" i="3"/>
  <c r="EY343" i="3"/>
  <c r="FA343" i="3"/>
  <c r="FC343" i="3"/>
  <c r="FE343" i="3"/>
  <c r="FG343" i="3"/>
  <c r="FI343" i="3"/>
  <c r="EU344" i="3"/>
  <c r="EW344" i="3"/>
  <c r="EY344" i="3"/>
  <c r="FA344" i="3"/>
  <c r="FC344" i="3"/>
  <c r="FE344" i="3"/>
  <c r="FG344" i="3"/>
  <c r="FI344" i="3"/>
  <c r="EU345" i="3"/>
  <c r="EW345" i="3"/>
  <c r="EY345" i="3"/>
  <c r="FA345" i="3"/>
  <c r="FC345" i="3"/>
  <c r="FE345" i="3"/>
  <c r="FG345" i="3"/>
  <c r="FI345" i="3"/>
  <c r="ES345" i="3"/>
  <c r="ES343" i="3"/>
  <c r="ES344" i="3"/>
  <c r="CS345" i="3"/>
  <c r="BR344" i="3"/>
  <c r="DA344" i="3" s="1"/>
  <c r="BR343" i="3"/>
  <c r="Z343" i="3"/>
  <c r="AA343" i="3"/>
  <c r="AB343" i="3"/>
  <c r="AC343" i="3"/>
  <c r="AD343" i="3"/>
  <c r="Z344" i="3"/>
  <c r="AA344" i="3"/>
  <c r="AB344" i="3"/>
  <c r="AC344" i="3"/>
  <c r="AD344" i="3"/>
  <c r="Z345" i="3"/>
  <c r="AA345" i="3"/>
  <c r="AB345" i="3"/>
  <c r="AC345" i="3"/>
  <c r="AD345" i="3"/>
  <c r="W343" i="3"/>
  <c r="X343" i="3"/>
  <c r="W344" i="3"/>
  <c r="X344" i="3"/>
  <c r="W345" i="3"/>
  <c r="X345" i="3"/>
  <c r="P343" i="3"/>
  <c r="Q343" i="3"/>
  <c r="P344" i="3"/>
  <c r="Q344" i="3"/>
  <c r="P345" i="3"/>
  <c r="Q345" i="3"/>
  <c r="I343" i="3"/>
  <c r="I344" i="3"/>
  <c r="I345" i="3"/>
  <c r="F345" i="3"/>
  <c r="K345" i="3" s="1"/>
  <c r="F344" i="3"/>
  <c r="J344" i="3" s="1"/>
  <c r="F343" i="3"/>
  <c r="J343" i="3" s="1"/>
  <c r="AJ345" i="3"/>
  <c r="AM345" i="3" s="1"/>
  <c r="AJ344" i="3"/>
  <c r="AM344" i="3" s="1"/>
  <c r="AJ343" i="3"/>
  <c r="AM343" i="3" s="1"/>
  <c r="AG78" i="2"/>
  <c r="AR78" i="2" s="1"/>
  <c r="B78" i="2"/>
  <c r="CB78" i="2"/>
  <c r="BZ78" i="2"/>
  <c r="BX78" i="2"/>
  <c r="BV78" i="2"/>
  <c r="BT78" i="2"/>
  <c r="BR78" i="2"/>
  <c r="BP78" i="2"/>
  <c r="BN78" i="2"/>
  <c r="BL78" i="2"/>
  <c r="BJ78" i="2"/>
  <c r="G78" i="2"/>
  <c r="I78" i="2" s="1"/>
  <c r="E78" i="2"/>
  <c r="AR338" i="3"/>
  <c r="AR339" i="3"/>
  <c r="AR340" i="3"/>
  <c r="AR341" i="3"/>
  <c r="AR342" i="3"/>
  <c r="AR337" i="3"/>
  <c r="ES338" i="3"/>
  <c r="EU338" i="3"/>
  <c r="EW338" i="3"/>
  <c r="EY338" i="3"/>
  <c r="FA338" i="3"/>
  <c r="FC338" i="3"/>
  <c r="FE338" i="3"/>
  <c r="FG338" i="3"/>
  <c r="FI338" i="3"/>
  <c r="FK338" i="3"/>
  <c r="FM338" i="3"/>
  <c r="FO338" i="3"/>
  <c r="FQ338" i="3"/>
  <c r="FS338" i="3"/>
  <c r="FU338" i="3"/>
  <c r="FW338" i="3"/>
  <c r="FY338" i="3"/>
  <c r="GA338" i="3"/>
  <c r="GC338" i="3"/>
  <c r="GE338" i="3"/>
  <c r="GG338" i="3"/>
  <c r="ES339" i="3"/>
  <c r="EU339" i="3"/>
  <c r="EW339" i="3"/>
  <c r="EY339" i="3"/>
  <c r="FA339" i="3"/>
  <c r="FC339" i="3"/>
  <c r="FE339" i="3"/>
  <c r="FG339" i="3"/>
  <c r="FI339" i="3"/>
  <c r="FK339" i="3"/>
  <c r="FM339" i="3"/>
  <c r="FO339" i="3"/>
  <c r="FQ339" i="3"/>
  <c r="FS339" i="3"/>
  <c r="FU339" i="3"/>
  <c r="FW339" i="3"/>
  <c r="FY339" i="3"/>
  <c r="GA339" i="3"/>
  <c r="GC339" i="3"/>
  <c r="GE339" i="3"/>
  <c r="GG339" i="3"/>
  <c r="ES340" i="3"/>
  <c r="EU340" i="3"/>
  <c r="EW340" i="3"/>
  <c r="EY340" i="3"/>
  <c r="FA340" i="3"/>
  <c r="FC340" i="3"/>
  <c r="FE340" i="3"/>
  <c r="FG340" i="3"/>
  <c r="FI340" i="3"/>
  <c r="FK340" i="3"/>
  <c r="FM340" i="3"/>
  <c r="FO340" i="3"/>
  <c r="FQ340" i="3"/>
  <c r="FS340" i="3"/>
  <c r="FU340" i="3"/>
  <c r="FW340" i="3"/>
  <c r="FY340" i="3"/>
  <c r="GA340" i="3"/>
  <c r="GC340" i="3"/>
  <c r="GE340" i="3"/>
  <c r="GG340" i="3"/>
  <c r="ES341" i="3"/>
  <c r="EU341" i="3"/>
  <c r="EW341" i="3"/>
  <c r="EY341" i="3"/>
  <c r="FA341" i="3"/>
  <c r="FC341" i="3"/>
  <c r="FE341" i="3"/>
  <c r="FG341" i="3"/>
  <c r="FI341" i="3"/>
  <c r="FK341" i="3"/>
  <c r="FM341" i="3"/>
  <c r="FO341" i="3"/>
  <c r="FQ341" i="3"/>
  <c r="FS341" i="3"/>
  <c r="FU341" i="3"/>
  <c r="FW341" i="3"/>
  <c r="FY341" i="3"/>
  <c r="GA341" i="3"/>
  <c r="GC341" i="3"/>
  <c r="GE341" i="3"/>
  <c r="GG341" i="3"/>
  <c r="ES342" i="3"/>
  <c r="EU342" i="3"/>
  <c r="EW342" i="3"/>
  <c r="EY342" i="3"/>
  <c r="FA342" i="3"/>
  <c r="FC342" i="3"/>
  <c r="FE342" i="3"/>
  <c r="FG342" i="3"/>
  <c r="FI342" i="3"/>
  <c r="FK342" i="3"/>
  <c r="FM342" i="3"/>
  <c r="FO342" i="3"/>
  <c r="FQ342" i="3"/>
  <c r="FS342" i="3"/>
  <c r="FU342" i="3"/>
  <c r="FW342" i="3"/>
  <c r="FY342" i="3"/>
  <c r="GA342" i="3"/>
  <c r="GC342" i="3"/>
  <c r="GE342" i="3"/>
  <c r="GG342" i="3"/>
  <c r="ES337" i="3"/>
  <c r="EU337" i="3"/>
  <c r="EW337" i="3"/>
  <c r="EY337" i="3"/>
  <c r="FA337" i="3"/>
  <c r="FC337" i="3"/>
  <c r="FE337" i="3"/>
  <c r="FG337" i="3"/>
  <c r="FI337" i="3"/>
  <c r="FK337" i="3"/>
  <c r="FM337" i="3"/>
  <c r="FO337" i="3"/>
  <c r="FQ337" i="3"/>
  <c r="FS337" i="3"/>
  <c r="FU337" i="3"/>
  <c r="FW337" i="3"/>
  <c r="FY337" i="3"/>
  <c r="GA337" i="3"/>
  <c r="GC337" i="3"/>
  <c r="GE337" i="3"/>
  <c r="GG337" i="3"/>
  <c r="BR338" i="3"/>
  <c r="CI338" i="3" s="1"/>
  <c r="BR339" i="3"/>
  <c r="CK339" i="3" s="1"/>
  <c r="BR340" i="3"/>
  <c r="CG340" i="3" s="1"/>
  <c r="BR341" i="3"/>
  <c r="CI341" i="3" s="1"/>
  <c r="BR342" i="3"/>
  <c r="CO342" i="3" s="1"/>
  <c r="BR337" i="3"/>
  <c r="DE337" i="3" s="1"/>
  <c r="Z337" i="3"/>
  <c r="AA337" i="3"/>
  <c r="AB337" i="3"/>
  <c r="AC337" i="3"/>
  <c r="AD337" i="3"/>
  <c r="AE337" i="3"/>
  <c r="Z338" i="3"/>
  <c r="AA338" i="3"/>
  <c r="AB338" i="3"/>
  <c r="AC338" i="3"/>
  <c r="AD338" i="3"/>
  <c r="AE338" i="3"/>
  <c r="Z339" i="3"/>
  <c r="AA339" i="3"/>
  <c r="AB339" i="3"/>
  <c r="AC339" i="3"/>
  <c r="AD339" i="3"/>
  <c r="AE339" i="3"/>
  <c r="Z340" i="3"/>
  <c r="AA340" i="3"/>
  <c r="AB340" i="3"/>
  <c r="AC340" i="3"/>
  <c r="AD340" i="3"/>
  <c r="AE340" i="3"/>
  <c r="Z341" i="3"/>
  <c r="AA341" i="3"/>
  <c r="AB341" i="3"/>
  <c r="AC341" i="3"/>
  <c r="AD341" i="3"/>
  <c r="AE341" i="3"/>
  <c r="Z342" i="3"/>
  <c r="AA342" i="3"/>
  <c r="AB342" i="3"/>
  <c r="AC342" i="3"/>
  <c r="AD342" i="3"/>
  <c r="AE342" i="3"/>
  <c r="W337" i="3"/>
  <c r="X337" i="3"/>
  <c r="W338" i="3"/>
  <c r="X338" i="3"/>
  <c r="W339" i="3"/>
  <c r="X339" i="3"/>
  <c r="W340" i="3"/>
  <c r="X340" i="3"/>
  <c r="W341" i="3"/>
  <c r="X341" i="3"/>
  <c r="W342" i="3"/>
  <c r="X342" i="3"/>
  <c r="T337" i="3"/>
  <c r="T338" i="3"/>
  <c r="T339" i="3"/>
  <c r="T340" i="3"/>
  <c r="T341" i="3"/>
  <c r="P337" i="3"/>
  <c r="Q337" i="3"/>
  <c r="P338" i="3"/>
  <c r="Q338" i="3"/>
  <c r="P339" i="3"/>
  <c r="Q339" i="3"/>
  <c r="P340" i="3"/>
  <c r="Q340" i="3"/>
  <c r="P341" i="3"/>
  <c r="Q341" i="3"/>
  <c r="P342" i="3"/>
  <c r="Q342" i="3"/>
  <c r="AM342" i="3"/>
  <c r="AM341" i="3"/>
  <c r="AM340" i="3"/>
  <c r="AM339" i="3"/>
  <c r="AM338" i="3"/>
  <c r="AM337" i="3"/>
  <c r="Y342" i="3"/>
  <c r="Y341" i="3"/>
  <c r="Y340" i="3"/>
  <c r="Y339" i="3"/>
  <c r="Y338" i="3"/>
  <c r="Y337" i="3"/>
  <c r="I337" i="3"/>
  <c r="I338" i="3"/>
  <c r="G342" i="3"/>
  <c r="G341" i="3"/>
  <c r="I341" i="3" s="1"/>
  <c r="G340" i="3"/>
  <c r="I340" i="3" s="1"/>
  <c r="G339" i="3"/>
  <c r="I339" i="3" s="1"/>
  <c r="F338" i="3"/>
  <c r="F339" i="3"/>
  <c r="F340" i="3"/>
  <c r="F341" i="3"/>
  <c r="F342" i="3"/>
  <c r="F337" i="3"/>
  <c r="K337" i="3" s="1"/>
  <c r="BB79" i="2" l="1"/>
  <c r="P78" i="2"/>
  <c r="AG357" i="3"/>
  <c r="AG355" i="3"/>
  <c r="K79" i="2"/>
  <c r="AR79" i="2"/>
  <c r="AZ79" i="2"/>
  <c r="AT79" i="2"/>
  <c r="F78" i="2"/>
  <c r="BH79" i="2"/>
  <c r="R79" i="2"/>
  <c r="J78" i="2"/>
  <c r="V79" i="2"/>
  <c r="AJ79" i="2"/>
  <c r="AL79" i="2"/>
  <c r="AG403" i="3"/>
  <c r="J379" i="3"/>
  <c r="AL379" i="3"/>
  <c r="AM379" i="3" s="1"/>
  <c r="CU361" i="3"/>
  <c r="K389" i="3"/>
  <c r="AL389" i="3"/>
  <c r="AM389" i="3" s="1"/>
  <c r="CG361" i="3"/>
  <c r="BE396" i="3"/>
  <c r="BC384" i="3"/>
  <c r="BU392" i="3"/>
  <c r="CA392" i="3"/>
  <c r="Y369" i="3"/>
  <c r="BI389" i="3"/>
  <c r="Y367" i="3"/>
  <c r="BM392" i="3"/>
  <c r="BO397" i="3"/>
  <c r="G382" i="3"/>
  <c r="AL382" i="3" s="1"/>
  <c r="AM382" i="3" s="1"/>
  <c r="AL381" i="3"/>
  <c r="AM381" i="3" s="1"/>
  <c r="Y394" i="3"/>
  <c r="BI394" i="3"/>
  <c r="BO396" i="3"/>
  <c r="BU379" i="3"/>
  <c r="GG349" i="3"/>
  <c r="CU378" i="3"/>
  <c r="EU354" i="3"/>
  <c r="BI378" i="3"/>
  <c r="CK378" i="3"/>
  <c r="Y395" i="3"/>
  <c r="BO392" i="3"/>
  <c r="CC390" i="3"/>
  <c r="BC378" i="3"/>
  <c r="CA378" i="3"/>
  <c r="DI345" i="3"/>
  <c r="BQ378" i="3"/>
  <c r="BY339" i="3"/>
  <c r="CQ339" i="3"/>
  <c r="DC345" i="3"/>
  <c r="BK345" i="3"/>
  <c r="AG368" i="3"/>
  <c r="CE394" i="3"/>
  <c r="BS339" i="3"/>
  <c r="DA345" i="3"/>
  <c r="BO363" i="3"/>
  <c r="BG366" i="3"/>
  <c r="BI386" i="3"/>
  <c r="BW394" i="3"/>
  <c r="CU345" i="3"/>
  <c r="BK363" i="3"/>
  <c r="CK366" i="3"/>
  <c r="CO363" i="3"/>
  <c r="BQ386" i="3"/>
  <c r="BY338" i="3"/>
  <c r="GE357" i="3"/>
  <c r="J397" i="3"/>
  <c r="DG338" i="3"/>
  <c r="DG345" i="3"/>
  <c r="CY345" i="3"/>
  <c r="CQ345" i="3"/>
  <c r="CC345" i="3"/>
  <c r="Y363" i="3"/>
  <c r="AG366" i="3"/>
  <c r="AG362" i="3"/>
  <c r="AG373" i="3"/>
  <c r="AG377" i="3"/>
  <c r="BM378" i="3"/>
  <c r="BS378" i="3"/>
  <c r="CE378" i="3"/>
  <c r="DC339" i="3"/>
  <c r="CW338" i="3"/>
  <c r="K339" i="3"/>
  <c r="BC339" i="3"/>
  <c r="CS339" i="3"/>
  <c r="DE345" i="3"/>
  <c r="CW345" i="3"/>
  <c r="BC345" i="3"/>
  <c r="BC363" i="3"/>
  <c r="BO378" i="3"/>
  <c r="BW378" i="3"/>
  <c r="BG390" i="3"/>
  <c r="BK393" i="3"/>
  <c r="BQ394" i="3"/>
  <c r="BU390" i="3"/>
  <c r="CA390" i="3"/>
  <c r="FO363" i="3"/>
  <c r="CI345" i="3"/>
  <c r="Y354" i="3"/>
  <c r="Y357" i="3"/>
  <c r="DG353" i="3"/>
  <c r="EU363" i="3"/>
  <c r="FG363" i="3"/>
  <c r="AG371" i="3"/>
  <c r="DI371" i="3"/>
  <c r="Y374" i="3"/>
  <c r="AG396" i="3"/>
  <c r="BC392" i="3"/>
  <c r="BG389" i="3"/>
  <c r="BI388" i="3"/>
  <c r="BK392" i="3"/>
  <c r="BM380" i="3"/>
  <c r="BQ389" i="3"/>
  <c r="BW384" i="3"/>
  <c r="CC380" i="3"/>
  <c r="CQ338" i="3"/>
  <c r="J341" i="3"/>
  <c r="BY340" i="3"/>
  <c r="DI339" i="3"/>
  <c r="DI338" i="3"/>
  <c r="CG338" i="3"/>
  <c r="J345" i="3"/>
  <c r="BO345" i="3"/>
  <c r="CE345" i="3"/>
  <c r="CQ348" i="3"/>
  <c r="Y351" i="3"/>
  <c r="EW356" i="3"/>
  <c r="FC359" i="3"/>
  <c r="FU359" i="3"/>
  <c r="DG371" i="3"/>
  <c r="BO377" i="3"/>
  <c r="BS377" i="3"/>
  <c r="CI378" i="3"/>
  <c r="CQ378" i="3"/>
  <c r="Y379" i="3"/>
  <c r="K381" i="3"/>
  <c r="AG397" i="3"/>
  <c r="BE380" i="3"/>
  <c r="BG384" i="3"/>
  <c r="BK384" i="3"/>
  <c r="BM379" i="3"/>
  <c r="BO388" i="3"/>
  <c r="BU380" i="3"/>
  <c r="BY392" i="3"/>
  <c r="CA380" i="3"/>
  <c r="CC379" i="3"/>
  <c r="Y409" i="3"/>
  <c r="Y408" i="3"/>
  <c r="BA345" i="3"/>
  <c r="ES355" i="3"/>
  <c r="GC363" i="3"/>
  <c r="ES370" i="3"/>
  <c r="BE388" i="3"/>
  <c r="BG392" i="3"/>
  <c r="BK396" i="3"/>
  <c r="BK380" i="3"/>
  <c r="BQ392" i="3"/>
  <c r="BY380" i="3"/>
  <c r="CC392" i="3"/>
  <c r="FE364" i="3"/>
  <c r="CQ398" i="3"/>
  <c r="Y360" i="3"/>
  <c r="BE361" i="3"/>
  <c r="BO361" i="3"/>
  <c r="BY361" i="3"/>
  <c r="CW366" i="3"/>
  <c r="CE366" i="3"/>
  <c r="EY364" i="3"/>
  <c r="EY360" i="3"/>
  <c r="EU356" i="3"/>
  <c r="EU353" i="3"/>
  <c r="FC363" i="3"/>
  <c r="FC352" i="3"/>
  <c r="GA363" i="3"/>
  <c r="FQ360" i="3"/>
  <c r="GC353" i="3"/>
  <c r="K370" i="3"/>
  <c r="AG370" i="3"/>
  <c r="Y370" i="3"/>
  <c r="GG371" i="3"/>
  <c r="GE370" i="3"/>
  <c r="BK377" i="3"/>
  <c r="CC377" i="3"/>
  <c r="CK377" i="3"/>
  <c r="DC377" i="3"/>
  <c r="Y381" i="3"/>
  <c r="Y385" i="3"/>
  <c r="Y389" i="3"/>
  <c r="Y393" i="3"/>
  <c r="Y396" i="3"/>
  <c r="BC394" i="3"/>
  <c r="BC386" i="3"/>
  <c r="BC379" i="3"/>
  <c r="BI392" i="3"/>
  <c r="BI379" i="3"/>
  <c r="BK390" i="3"/>
  <c r="BM390" i="3"/>
  <c r="BO398" i="3"/>
  <c r="BO394" i="3"/>
  <c r="BO390" i="3"/>
  <c r="BO386" i="3"/>
  <c r="BU386" i="3"/>
  <c r="BW386" i="3"/>
  <c r="BY384" i="3"/>
  <c r="CA384" i="3"/>
  <c r="CC386" i="3"/>
  <c r="CE386" i="3"/>
  <c r="CM396" i="3"/>
  <c r="CQ386" i="3"/>
  <c r="Y399" i="3"/>
  <c r="Y401" i="3"/>
  <c r="Y403" i="3"/>
  <c r="Y405" i="3"/>
  <c r="AG408" i="3"/>
  <c r="AG407" i="3"/>
  <c r="FK352" i="3"/>
  <c r="CW377" i="3"/>
  <c r="DA339" i="3"/>
  <c r="CM339" i="3"/>
  <c r="DA338" i="3"/>
  <c r="CO338" i="3"/>
  <c r="J337" i="3"/>
  <c r="CA339" i="3"/>
  <c r="BK339" i="3"/>
  <c r="DC340" i="3"/>
  <c r="CY339" i="3"/>
  <c r="CI339" i="3"/>
  <c r="CY338" i="3"/>
  <c r="CK338" i="3"/>
  <c r="CK345" i="3"/>
  <c r="AG348" i="3"/>
  <c r="J349" i="3"/>
  <c r="Y349" i="3"/>
  <c r="Y353" i="3"/>
  <c r="I359" i="3"/>
  <c r="Y355" i="3"/>
  <c r="BC361" i="3"/>
  <c r="BK361" i="3"/>
  <c r="CC355" i="3"/>
  <c r="DA351" i="3"/>
  <c r="CU366" i="3"/>
  <c r="CC366" i="3"/>
  <c r="CM364" i="3"/>
  <c r="EU364" i="3"/>
  <c r="EW360" i="3"/>
  <c r="ES356" i="3"/>
  <c r="FC360" i="3"/>
  <c r="FY364" i="3"/>
  <c r="FS363" i="3"/>
  <c r="FY359" i="3"/>
  <c r="FW352" i="3"/>
  <c r="J368" i="3"/>
  <c r="J370" i="3"/>
  <c r="DG367" i="3"/>
  <c r="GG370" i="3"/>
  <c r="FA371" i="3"/>
  <c r="EW371" i="3"/>
  <c r="GA371" i="3"/>
  <c r="FS370" i="3"/>
  <c r="BC377" i="3"/>
  <c r="BW377" i="3"/>
  <c r="CI377" i="3"/>
  <c r="Y398" i="3"/>
  <c r="BG398" i="3"/>
  <c r="BM386" i="3"/>
  <c r="DG394" i="3"/>
  <c r="CK384" i="3"/>
  <c r="AG400" i="3"/>
  <c r="AG404" i="3"/>
  <c r="Y407" i="3"/>
  <c r="FE352" i="3"/>
  <c r="FO371" i="3"/>
  <c r="DE390" i="3"/>
  <c r="AG341" i="3"/>
  <c r="BA347" i="3"/>
  <c r="I361" i="3"/>
  <c r="Y361" i="3"/>
  <c r="Y365" i="3"/>
  <c r="AG365" i="3"/>
  <c r="AG361" i="3"/>
  <c r="DA355" i="3"/>
  <c r="CO366" i="3"/>
  <c r="ES364" i="3"/>
  <c r="ES360" i="3"/>
  <c r="GG360" i="3"/>
  <c r="FS364" i="3"/>
  <c r="FO352" i="3"/>
  <c r="EU371" i="3"/>
  <c r="FY371" i="3"/>
  <c r="FI370" i="3"/>
  <c r="AG378" i="3"/>
  <c r="BG377" i="3"/>
  <c r="BY377" i="3"/>
  <c r="CM377" i="3"/>
  <c r="BG382" i="3"/>
  <c r="BY394" i="3"/>
  <c r="CG382" i="3"/>
  <c r="DG342" i="3"/>
  <c r="CU341" i="3"/>
  <c r="J338" i="3"/>
  <c r="K338" i="3"/>
  <c r="I342" i="3"/>
  <c r="J342" i="3"/>
  <c r="BM337" i="3"/>
  <c r="CG337" i="3"/>
  <c r="CO337" i="3"/>
  <c r="BU337" i="3"/>
  <c r="CW337" i="3"/>
  <c r="BK337" i="3"/>
  <c r="BA339" i="3"/>
  <c r="K355" i="3"/>
  <c r="I355" i="3"/>
  <c r="DI360" i="3"/>
  <c r="DE360" i="3"/>
  <c r="DA352" i="3"/>
  <c r="BO352" i="3"/>
  <c r="DE352" i="3"/>
  <c r="BA407" i="3"/>
  <c r="K342" i="3"/>
  <c r="AG340" i="3"/>
  <c r="AG338" i="3"/>
  <c r="BC337" i="3"/>
  <c r="BY341" i="3"/>
  <c r="BE341" i="3"/>
  <c r="BO340" i="3"/>
  <c r="CW342" i="3"/>
  <c r="DE341" i="3"/>
  <c r="CW348" i="3"/>
  <c r="DA348" i="3"/>
  <c r="DG348" i="3"/>
  <c r="CS348" i="3"/>
  <c r="DI348" i="3"/>
  <c r="K365" i="3"/>
  <c r="I365" i="3"/>
  <c r="J365" i="3"/>
  <c r="GC362" i="3"/>
  <c r="FE362" i="3"/>
  <c r="EU350" i="3"/>
  <c r="FC350" i="3"/>
  <c r="CO341" i="3"/>
  <c r="CY341" i="3"/>
  <c r="BO341" i="3"/>
  <c r="BU341" i="3"/>
  <c r="CC341" i="3"/>
  <c r="CG341" i="3"/>
  <c r="CQ341" i="3"/>
  <c r="BC341" i="3"/>
  <c r="BW341" i="3"/>
  <c r="CE341" i="3"/>
  <c r="DC341" i="3"/>
  <c r="BQ341" i="3"/>
  <c r="CA341" i="3"/>
  <c r="BK341" i="3"/>
  <c r="CK340" i="3"/>
  <c r="CU340" i="3"/>
  <c r="CM340" i="3"/>
  <c r="CW340" i="3"/>
  <c r="DI340" i="3"/>
  <c r="BE340" i="3"/>
  <c r="BS340" i="3"/>
  <c r="CC340" i="3"/>
  <c r="CO340" i="3"/>
  <c r="DA340" i="3"/>
  <c r="BK340" i="3"/>
  <c r="BU340" i="3"/>
  <c r="CY342" i="3"/>
  <c r="DG341" i="3"/>
  <c r="CM341" i="3"/>
  <c r="CS340" i="3"/>
  <c r="DA356" i="3"/>
  <c r="DE356" i="3"/>
  <c r="BY362" i="3"/>
  <c r="BO362" i="3"/>
  <c r="BC362" i="3"/>
  <c r="DI362" i="3"/>
  <c r="CU362" i="3"/>
  <c r="BQ362" i="3"/>
  <c r="BE362" i="3"/>
  <c r="CC337" i="3"/>
  <c r="BS341" i="3"/>
  <c r="CA340" i="3"/>
  <c r="DI342" i="3"/>
  <c r="CW341" i="3"/>
  <c r="DE340" i="3"/>
  <c r="J351" i="3"/>
  <c r="I351" i="3"/>
  <c r="K351" i="3"/>
  <c r="CQ379" i="3"/>
  <c r="CE379" i="3"/>
  <c r="BW379" i="3"/>
  <c r="BE379" i="3"/>
  <c r="CY379" i="3"/>
  <c r="BY379" i="3"/>
  <c r="BG379" i="3"/>
  <c r="DG379" i="3"/>
  <c r="CA379" i="3"/>
  <c r="BO379" i="3"/>
  <c r="BK379" i="3"/>
  <c r="CO395" i="3"/>
  <c r="CI395" i="3"/>
  <c r="DA395" i="3"/>
  <c r="CQ395" i="3"/>
  <c r="DG395" i="3"/>
  <c r="CS395" i="3"/>
  <c r="DI395" i="3"/>
  <c r="CI391" i="3"/>
  <c r="CK391" i="3"/>
  <c r="CQ391" i="3"/>
  <c r="DA391" i="3"/>
  <c r="BS391" i="3"/>
  <c r="CQ387" i="3"/>
  <c r="DI387" i="3"/>
  <c r="CI387" i="3"/>
  <c r="BS387" i="3"/>
  <c r="CS387" i="3"/>
  <c r="CY383" i="3"/>
  <c r="CI383" i="3"/>
  <c r="DG383" i="3"/>
  <c r="BS395" i="3"/>
  <c r="CY395" i="3"/>
  <c r="CY387" i="3"/>
  <c r="CG342" i="3"/>
  <c r="CQ342" i="3"/>
  <c r="DA342" i="3"/>
  <c r="CI342" i="3"/>
  <c r="CS342" i="3"/>
  <c r="DE342" i="3"/>
  <c r="CK342" i="3"/>
  <c r="BA398" i="3"/>
  <c r="BA394" i="3"/>
  <c r="BA390" i="3"/>
  <c r="BA386" i="3"/>
  <c r="BA382" i="3"/>
  <c r="Y400" i="3"/>
  <c r="Y404" i="3"/>
  <c r="FC357" i="3"/>
  <c r="FI357" i="3"/>
  <c r="FE370" i="3"/>
  <c r="GA370" i="3"/>
  <c r="FQ370" i="3"/>
  <c r="CU377" i="3"/>
  <c r="Y382" i="3"/>
  <c r="Y383" i="3"/>
  <c r="Y386" i="3"/>
  <c r="Y387" i="3"/>
  <c r="Y390" i="3"/>
  <c r="Y391" i="3"/>
  <c r="DG398" i="3"/>
  <c r="CO398" i="3"/>
  <c r="CW394" i="3"/>
  <c r="CY390" i="3"/>
  <c r="BA379" i="3"/>
  <c r="BA395" i="3"/>
  <c r="BA391" i="3"/>
  <c r="BA387" i="3"/>
  <c r="BA383" i="3"/>
  <c r="AG402" i="3"/>
  <c r="AG406" i="3"/>
  <c r="AZ408" i="3"/>
  <c r="BA338" i="3"/>
  <c r="BA346" i="3"/>
  <c r="DE364" i="3"/>
  <c r="DI364" i="3"/>
  <c r="FW361" i="3"/>
  <c r="FG370" i="3"/>
  <c r="AG372" i="3"/>
  <c r="CS377" i="3"/>
  <c r="CY377" i="3"/>
  <c r="K341" i="3"/>
  <c r="DG339" i="3"/>
  <c r="CU339" i="3"/>
  <c r="DE338" i="3"/>
  <c r="CS338" i="3"/>
  <c r="BA341" i="3"/>
  <c r="AG344" i="3"/>
  <c r="CK346" i="3"/>
  <c r="DE346" i="3"/>
  <c r="J359" i="3"/>
  <c r="Y356" i="3"/>
  <c r="BC349" i="3"/>
  <c r="CS361" i="3"/>
  <c r="BW361" i="3"/>
  <c r="DG359" i="3"/>
  <c r="DE353" i="3"/>
  <c r="CW363" i="3"/>
  <c r="FE356" i="3"/>
  <c r="GE365" i="3"/>
  <c r="FW363" i="3"/>
  <c r="FM363" i="3"/>
  <c r="FM359" i="3"/>
  <c r="FO356" i="3"/>
  <c r="FY352" i="3"/>
  <c r="FQ351" i="3"/>
  <c r="Y368" i="3"/>
  <c r="Y371" i="3"/>
  <c r="EW370" i="3"/>
  <c r="FQ371" i="3"/>
  <c r="FY370" i="3"/>
  <c r="FO370" i="3"/>
  <c r="Y375" i="3"/>
  <c r="BM377" i="3"/>
  <c r="BQ377" i="3"/>
  <c r="BU377" i="3"/>
  <c r="CG377" i="3"/>
  <c r="CQ377" i="3"/>
  <c r="DG377" i="3"/>
  <c r="AG379" i="3"/>
  <c r="AG380" i="3"/>
  <c r="AG383" i="3"/>
  <c r="AG384" i="3"/>
  <c r="AG387" i="3"/>
  <c r="AG388" i="3"/>
  <c r="AG391" i="3"/>
  <c r="AG392" i="3"/>
  <c r="J381" i="3"/>
  <c r="I379" i="3"/>
  <c r="BE398" i="3"/>
  <c r="BC396" i="3"/>
  <c r="BE390" i="3"/>
  <c r="BC388" i="3"/>
  <c r="BE382" i="3"/>
  <c r="BC380" i="3"/>
  <c r="BG394" i="3"/>
  <c r="BG388" i="3"/>
  <c r="BI390" i="3"/>
  <c r="BI384" i="3"/>
  <c r="BK394" i="3"/>
  <c r="BK386" i="3"/>
  <c r="BM394" i="3"/>
  <c r="BM384" i="3"/>
  <c r="BQ384" i="3"/>
  <c r="BU394" i="3"/>
  <c r="BU384" i="3"/>
  <c r="BW392" i="3"/>
  <c r="BW380" i="3"/>
  <c r="BY390" i="3"/>
  <c r="CA386" i="3"/>
  <c r="CC394" i="3"/>
  <c r="CC384" i="3"/>
  <c r="CE392" i="3"/>
  <c r="DE398" i="3"/>
  <c r="CI398" i="3"/>
  <c r="CG394" i="3"/>
  <c r="BA396" i="3"/>
  <c r="BA392" i="3"/>
  <c r="BA388" i="3"/>
  <c r="BA384" i="3"/>
  <c r="BA380" i="3"/>
  <c r="Y402" i="3"/>
  <c r="Y406" i="3"/>
  <c r="AZ407" i="3"/>
  <c r="BA340" i="3"/>
  <c r="BA343" i="3"/>
  <c r="Y346" i="3"/>
  <c r="BA348" i="3"/>
  <c r="Y350" i="3"/>
  <c r="Y352" i="3"/>
  <c r="Y358" i="3"/>
  <c r="BI349" i="3"/>
  <c r="BO349" i="3"/>
  <c r="CY353" i="3"/>
  <c r="DC359" i="3"/>
  <c r="DC355" i="3"/>
  <c r="DC353" i="3"/>
  <c r="DI351" i="3"/>
  <c r="CQ363" i="3"/>
  <c r="DG363" i="3"/>
  <c r="EY349" i="3"/>
  <c r="FC365" i="3"/>
  <c r="GE363" i="3"/>
  <c r="FU363" i="3"/>
  <c r="FK363" i="3"/>
  <c r="FK359" i="3"/>
  <c r="FS355" i="3"/>
  <c r="FY349" i="3"/>
  <c r="EU370" i="3"/>
  <c r="FW370" i="3"/>
  <c r="FK370" i="3"/>
  <c r="BE377" i="3"/>
  <c r="BI377" i="3"/>
  <c r="CA377" i="3"/>
  <c r="CE377" i="3"/>
  <c r="CO377" i="3"/>
  <c r="DE377" i="3"/>
  <c r="BA378" i="3"/>
  <c r="BA376" i="3"/>
  <c r="BA374" i="3"/>
  <c r="BA372" i="3"/>
  <c r="BC398" i="3"/>
  <c r="BE394" i="3"/>
  <c r="BC390" i="3"/>
  <c r="BE386" i="3"/>
  <c r="BC382" i="3"/>
  <c r="BG386" i="3"/>
  <c r="BI398" i="3"/>
  <c r="BI382" i="3"/>
  <c r="BW390" i="3"/>
  <c r="BY386" i="3"/>
  <c r="CE390" i="3"/>
  <c r="CW386" i="3"/>
  <c r="BA397" i="3"/>
  <c r="BA393" i="3"/>
  <c r="BA389" i="3"/>
  <c r="BA385" i="3"/>
  <c r="BA381" i="3"/>
  <c r="AG401" i="3"/>
  <c r="AG405" i="3"/>
  <c r="BA408" i="3"/>
  <c r="BI343" i="3"/>
  <c r="BM343" i="3"/>
  <c r="CY343" i="3"/>
  <c r="CU337" i="3"/>
  <c r="CM337" i="3"/>
  <c r="BA337" i="3"/>
  <c r="K343" i="3"/>
  <c r="AG345" i="3"/>
  <c r="AG343" i="3"/>
  <c r="BK344" i="3"/>
  <c r="BM344" i="3"/>
  <c r="CS344" i="3"/>
  <c r="CQ343" i="3"/>
  <c r="K347" i="3"/>
  <c r="CA346" i="3"/>
  <c r="BM346" i="3"/>
  <c r="BY346" i="3"/>
  <c r="CI346" i="3"/>
  <c r="DI347" i="3"/>
  <c r="DA347" i="3"/>
  <c r="CS347" i="3"/>
  <c r="DC346" i="3"/>
  <c r="CU346" i="3"/>
  <c r="K353" i="3"/>
  <c r="BK358" i="3"/>
  <c r="DG358" i="3"/>
  <c r="BM358" i="3"/>
  <c r="DI358" i="3"/>
  <c r="DA358" i="3"/>
  <c r="BK354" i="3"/>
  <c r="DG354" i="3"/>
  <c r="CY354" i="3"/>
  <c r="BM354" i="3"/>
  <c r="DE354" i="3"/>
  <c r="DI354" i="3"/>
  <c r="BK350" i="3"/>
  <c r="DG350" i="3"/>
  <c r="CY350" i="3"/>
  <c r="BM350" i="3"/>
  <c r="DC350" i="3"/>
  <c r="DE350" i="3"/>
  <c r="CM349" i="3"/>
  <c r="CY349" i="3"/>
  <c r="DI350" i="3"/>
  <c r="CI343" i="3"/>
  <c r="K340" i="3"/>
  <c r="J339" i="3"/>
  <c r="BE337" i="3"/>
  <c r="BO337" i="3"/>
  <c r="BW337" i="3"/>
  <c r="CE337" i="3"/>
  <c r="DC337" i="3"/>
  <c r="J340" i="3"/>
  <c r="BG337" i="3"/>
  <c r="BQ337" i="3"/>
  <c r="BY337" i="3"/>
  <c r="BC342" i="3"/>
  <c r="BM342" i="3"/>
  <c r="BI341" i="3"/>
  <c r="BM341" i="3"/>
  <c r="BG341" i="3"/>
  <c r="BG340" i="3"/>
  <c r="BM340" i="3"/>
  <c r="BC340" i="3"/>
  <c r="BE339" i="3"/>
  <c r="BM339" i="3"/>
  <c r="BC338" i="3"/>
  <c r="BM338" i="3"/>
  <c r="DC342" i="3"/>
  <c r="CU342" i="3"/>
  <c r="CM342" i="3"/>
  <c r="DI341" i="3"/>
  <c r="DA341" i="3"/>
  <c r="CS341" i="3"/>
  <c r="CK341" i="3"/>
  <c r="DG340" i="3"/>
  <c r="CY340" i="3"/>
  <c r="CQ340" i="3"/>
  <c r="CI340" i="3"/>
  <c r="DE339" i="3"/>
  <c r="CW339" i="3"/>
  <c r="CO339" i="3"/>
  <c r="CG339" i="3"/>
  <c r="DC338" i="3"/>
  <c r="CU338" i="3"/>
  <c r="CM338" i="3"/>
  <c r="DI337" i="3"/>
  <c r="DA337" i="3"/>
  <c r="CS337" i="3"/>
  <c r="CK337" i="3"/>
  <c r="BA342" i="3"/>
  <c r="K78" i="2"/>
  <c r="K344" i="3"/>
  <c r="BC343" i="3"/>
  <c r="BY343" i="3"/>
  <c r="CQ344" i="3"/>
  <c r="BA344" i="3"/>
  <c r="BI345" i="3"/>
  <c r="BM345" i="3"/>
  <c r="CO345" i="3"/>
  <c r="CG345" i="3"/>
  <c r="X79" i="2"/>
  <c r="AN79" i="2"/>
  <c r="AV79" i="2"/>
  <c r="BD79" i="2"/>
  <c r="AG346" i="3"/>
  <c r="AG347" i="3"/>
  <c r="BC346" i="3"/>
  <c r="CC346" i="3"/>
  <c r="CG346" i="3"/>
  <c r="CQ347" i="3"/>
  <c r="DE348" i="3"/>
  <c r="DG347" i="3"/>
  <c r="CY347" i="3"/>
  <c r="DI346" i="3"/>
  <c r="DA346" i="3"/>
  <c r="CS346" i="3"/>
  <c r="J353" i="3"/>
  <c r="I349" i="3"/>
  <c r="BK349" i="3"/>
  <c r="BO357" i="3"/>
  <c r="BM357" i="3"/>
  <c r="DA357" i="3"/>
  <c r="DI357" i="3"/>
  <c r="DG357" i="3"/>
  <c r="BU349" i="3"/>
  <c r="CO349" i="3"/>
  <c r="DE358" i="3"/>
  <c r="DA350" i="3"/>
  <c r="BU365" i="3"/>
  <c r="DG365" i="3"/>
  <c r="CG365" i="3"/>
  <c r="BM365" i="3"/>
  <c r="DI365" i="3"/>
  <c r="CW365" i="3"/>
  <c r="BO365" i="3"/>
  <c r="BI337" i="3"/>
  <c r="BS337" i="3"/>
  <c r="CA337" i="3"/>
  <c r="DG337" i="3"/>
  <c r="CY337" i="3"/>
  <c r="CQ337" i="3"/>
  <c r="CI337" i="3"/>
  <c r="BG343" i="3"/>
  <c r="CG344" i="3"/>
  <c r="DI344" i="3"/>
  <c r="DG343" i="3"/>
  <c r="AH79" i="2"/>
  <c r="AP79" i="2"/>
  <c r="AX79" i="2"/>
  <c r="Y348" i="3"/>
  <c r="Y347" i="3"/>
  <c r="BS348" i="3"/>
  <c r="BM348" i="3"/>
  <c r="CM346" i="3"/>
  <c r="CO348" i="3"/>
  <c r="CQ346" i="3"/>
  <c r="DC348" i="3"/>
  <c r="CU348" i="3"/>
  <c r="DE347" i="3"/>
  <c r="DG346" i="3"/>
  <c r="CY346" i="3"/>
  <c r="K357" i="3"/>
  <c r="Y359" i="3"/>
  <c r="K363" i="3"/>
  <c r="CC349" i="3"/>
  <c r="CW349" i="3"/>
  <c r="DC358" i="3"/>
  <c r="DC354" i="3"/>
  <c r="FA366" i="3"/>
  <c r="FK366" i="3"/>
  <c r="FS366" i="3"/>
  <c r="GA366" i="3"/>
  <c r="FI366" i="3"/>
  <c r="FQ366" i="3"/>
  <c r="FY366" i="3"/>
  <c r="FG366" i="3"/>
  <c r="FW366" i="3"/>
  <c r="FC366" i="3"/>
  <c r="FM366" i="3"/>
  <c r="GC366" i="3"/>
  <c r="FE366" i="3"/>
  <c r="FO366" i="3"/>
  <c r="GE366" i="3"/>
  <c r="EY366" i="3"/>
  <c r="FA362" i="3"/>
  <c r="FK362" i="3"/>
  <c r="FS362" i="3"/>
  <c r="GA362" i="3"/>
  <c r="FI362" i="3"/>
  <c r="FQ362" i="3"/>
  <c r="FY362" i="3"/>
  <c r="FO362" i="3"/>
  <c r="GE362" i="3"/>
  <c r="FU362" i="3"/>
  <c r="FG362" i="3"/>
  <c r="FW362" i="3"/>
  <c r="FC362" i="3"/>
  <c r="FM362" i="3"/>
  <c r="FA358" i="3"/>
  <c r="FI358" i="3"/>
  <c r="FQ358" i="3"/>
  <c r="FY358" i="3"/>
  <c r="FM358" i="3"/>
  <c r="FW358" i="3"/>
  <c r="FK358" i="3"/>
  <c r="FU358" i="3"/>
  <c r="GE358" i="3"/>
  <c r="FG358" i="3"/>
  <c r="GC358" i="3"/>
  <c r="FC358" i="3"/>
  <c r="EW358" i="3"/>
  <c r="FO358" i="3"/>
  <c r="FE358" i="3"/>
  <c r="EY358" i="3"/>
  <c r="FS358" i="3"/>
  <c r="GA358" i="3"/>
  <c r="FA354" i="3"/>
  <c r="FI354" i="3"/>
  <c r="FQ354" i="3"/>
  <c r="FY354" i="3"/>
  <c r="FK354" i="3"/>
  <c r="FU354" i="3"/>
  <c r="GE354" i="3"/>
  <c r="FG354" i="3"/>
  <c r="FS354" i="3"/>
  <c r="GC354" i="3"/>
  <c r="GA354" i="3"/>
  <c r="FE354" i="3"/>
  <c r="FM354" i="3"/>
  <c r="FO354" i="3"/>
  <c r="FW354" i="3"/>
  <c r="FA350" i="3"/>
  <c r="FI350" i="3"/>
  <c r="FQ350" i="3"/>
  <c r="FY350" i="3"/>
  <c r="FG350" i="3"/>
  <c r="FS350" i="3"/>
  <c r="GC350" i="3"/>
  <c r="ES350" i="3"/>
  <c r="FO350" i="3"/>
  <c r="GA350" i="3"/>
  <c r="FW350" i="3"/>
  <c r="FE350" i="3"/>
  <c r="EW350" i="3"/>
  <c r="FK350" i="3"/>
  <c r="GE350" i="3"/>
  <c r="EY350" i="3"/>
  <c r="FM350" i="3"/>
  <c r="FU350" i="3"/>
  <c r="BO347" i="3"/>
  <c r="BM347" i="3"/>
  <c r="DC347" i="3"/>
  <c r="CU347" i="3"/>
  <c r="CW346" i="3"/>
  <c r="J357" i="3"/>
  <c r="J355" i="3"/>
  <c r="J363" i="3"/>
  <c r="J361" i="3"/>
  <c r="DA349" i="3"/>
  <c r="DI349" i="3"/>
  <c r="CQ349" i="3"/>
  <c r="CI349" i="3"/>
  <c r="CA349" i="3"/>
  <c r="BS349" i="3"/>
  <c r="BM349" i="3"/>
  <c r="DC349" i="3"/>
  <c r="CU349" i="3"/>
  <c r="CK349" i="3"/>
  <c r="BY349" i="3"/>
  <c r="BQ349" i="3"/>
  <c r="DE349" i="3"/>
  <c r="CS349" i="3"/>
  <c r="CG349" i="3"/>
  <c r="BW349" i="3"/>
  <c r="BE349" i="3"/>
  <c r="BG349" i="3"/>
  <c r="CE349" i="3"/>
  <c r="DE357" i="3"/>
  <c r="DA354" i="3"/>
  <c r="BG361" i="3"/>
  <c r="DG361" i="3"/>
  <c r="DC361" i="3"/>
  <c r="BS361" i="3"/>
  <c r="CA361" i="3"/>
  <c r="CI361" i="3"/>
  <c r="CQ361" i="3"/>
  <c r="CY361" i="3"/>
  <c r="BM361" i="3"/>
  <c r="DA361" i="3"/>
  <c r="CC361" i="3"/>
  <c r="CM361" i="3"/>
  <c r="CW361" i="3"/>
  <c r="BQ361" i="3"/>
  <c r="DI361" i="3"/>
  <c r="BU361" i="3"/>
  <c r="CE361" i="3"/>
  <c r="CO361" i="3"/>
  <c r="DE361" i="3"/>
  <c r="I371" i="3"/>
  <c r="J371" i="3"/>
  <c r="EW365" i="3"/>
  <c r="FM365" i="3"/>
  <c r="FU365" i="3"/>
  <c r="GC365" i="3"/>
  <c r="FE365" i="3"/>
  <c r="FK365" i="3"/>
  <c r="FS365" i="3"/>
  <c r="GA365" i="3"/>
  <c r="EW361" i="3"/>
  <c r="FM361" i="3"/>
  <c r="FU361" i="3"/>
  <c r="GC361" i="3"/>
  <c r="FE361" i="3"/>
  <c r="EU361" i="3"/>
  <c r="FK361" i="3"/>
  <c r="FS361" i="3"/>
  <c r="GA361" i="3"/>
  <c r="EW357" i="3"/>
  <c r="FK357" i="3"/>
  <c r="FS357" i="3"/>
  <c r="GA357" i="3"/>
  <c r="FG357" i="3"/>
  <c r="FQ357" i="3"/>
  <c r="GC357" i="3"/>
  <c r="FE357" i="3"/>
  <c r="FO357" i="3"/>
  <c r="FY357" i="3"/>
  <c r="EW353" i="3"/>
  <c r="FK353" i="3"/>
  <c r="FS353" i="3"/>
  <c r="GA353" i="3"/>
  <c r="FO353" i="3"/>
  <c r="FY353" i="3"/>
  <c r="FE353" i="3"/>
  <c r="ES353" i="3"/>
  <c r="FM353" i="3"/>
  <c r="FW353" i="3"/>
  <c r="FC353" i="3"/>
  <c r="GG365" i="3"/>
  <c r="GG353" i="3"/>
  <c r="FY365" i="3"/>
  <c r="FI365" i="3"/>
  <c r="FQ361" i="3"/>
  <c r="GA360" i="3"/>
  <c r="FW357" i="3"/>
  <c r="GA356" i="3"/>
  <c r="FK355" i="3"/>
  <c r="FU353" i="3"/>
  <c r="GC351" i="3"/>
  <c r="FI351" i="3"/>
  <c r="FQ349" i="3"/>
  <c r="K368" i="3"/>
  <c r="AG367" i="3"/>
  <c r="K371" i="3"/>
  <c r="BS369" i="3"/>
  <c r="BM369" i="3"/>
  <c r="BU370" i="3"/>
  <c r="DI370" i="3"/>
  <c r="BM370" i="3"/>
  <c r="DG370" i="3"/>
  <c r="DG369" i="3"/>
  <c r="Y362" i="3"/>
  <c r="Y364" i="3"/>
  <c r="Y366" i="3"/>
  <c r="AG364" i="3"/>
  <c r="AG363" i="3"/>
  <c r="BS360" i="3"/>
  <c r="DC360" i="3"/>
  <c r="BM360" i="3"/>
  <c r="BS356" i="3"/>
  <c r="DC356" i="3"/>
  <c r="BM356" i="3"/>
  <c r="BQ352" i="3"/>
  <c r="BM352" i="3"/>
  <c r="DC352" i="3"/>
  <c r="CY352" i="3"/>
  <c r="CY359" i="3"/>
  <c r="DA360" i="3"/>
  <c r="DI356" i="3"/>
  <c r="DG352" i="3"/>
  <c r="BG363" i="3"/>
  <c r="BS366" i="3"/>
  <c r="BY366" i="3"/>
  <c r="CM366" i="3"/>
  <c r="BM366" i="3"/>
  <c r="BS364" i="3"/>
  <c r="BM364" i="3"/>
  <c r="BS362" i="3"/>
  <c r="BM362" i="3"/>
  <c r="CM362" i="3"/>
  <c r="BG362" i="3"/>
  <c r="DG366" i="3"/>
  <c r="DI366" i="3"/>
  <c r="ES361" i="3"/>
  <c r="EW349" i="3"/>
  <c r="FA364" i="3"/>
  <c r="FG364" i="3"/>
  <c r="FO364" i="3"/>
  <c r="FW364" i="3"/>
  <c r="GE364" i="3"/>
  <c r="GG364" i="3"/>
  <c r="EW364" i="3"/>
  <c r="FM364" i="3"/>
  <c r="FU364" i="3"/>
  <c r="GC364" i="3"/>
  <c r="FA360" i="3"/>
  <c r="FM360" i="3"/>
  <c r="FO360" i="3"/>
  <c r="FW360" i="3"/>
  <c r="GE360" i="3"/>
  <c r="EU360" i="3"/>
  <c r="FK360" i="3"/>
  <c r="FU360" i="3"/>
  <c r="GC360" i="3"/>
  <c r="FA356" i="3"/>
  <c r="FM356" i="3"/>
  <c r="FU356" i="3"/>
  <c r="GC356" i="3"/>
  <c r="FK356" i="3"/>
  <c r="FW356" i="3"/>
  <c r="GG356" i="3"/>
  <c r="EY356" i="3"/>
  <c r="FI356" i="3"/>
  <c r="FS356" i="3"/>
  <c r="GE356" i="3"/>
  <c r="GG361" i="3"/>
  <c r="FC364" i="3"/>
  <c r="FC361" i="3"/>
  <c r="FC356" i="3"/>
  <c r="FW365" i="3"/>
  <c r="FG365" i="3"/>
  <c r="FQ364" i="3"/>
  <c r="GE361" i="3"/>
  <c r="FO361" i="3"/>
  <c r="FY360" i="3"/>
  <c r="FG360" i="3"/>
  <c r="FU357" i="3"/>
  <c r="FY356" i="3"/>
  <c r="GC355" i="3"/>
  <c r="FQ353" i="3"/>
  <c r="I368" i="3"/>
  <c r="BS368" i="3"/>
  <c r="DI368" i="3"/>
  <c r="BM368" i="3"/>
  <c r="DG368" i="3"/>
  <c r="Y372" i="3"/>
  <c r="J374" i="3"/>
  <c r="K374" i="3"/>
  <c r="BS359" i="3"/>
  <c r="BM359" i="3"/>
  <c r="DE359" i="3"/>
  <c r="BS355" i="3"/>
  <c r="BM355" i="3"/>
  <c r="DE355" i="3"/>
  <c r="BS351" i="3"/>
  <c r="BM351" i="3"/>
  <c r="DE351" i="3"/>
  <c r="CY351" i="3"/>
  <c r="DI359" i="3"/>
  <c r="DG355" i="3"/>
  <c r="DC351" i="3"/>
  <c r="BU363" i="3"/>
  <c r="BM363" i="3"/>
  <c r="DI363" i="3"/>
  <c r="CA363" i="3"/>
  <c r="CY363" i="3"/>
  <c r="FK349" i="3"/>
  <c r="FS349" i="3"/>
  <c r="GA349" i="3"/>
  <c r="FM349" i="3"/>
  <c r="FW349" i="3"/>
  <c r="FE349" i="3"/>
  <c r="ES349" i="3"/>
  <c r="FA349" i="3"/>
  <c r="FI349" i="3"/>
  <c r="FU349" i="3"/>
  <c r="GE349" i="3"/>
  <c r="FC349" i="3"/>
  <c r="EU349" i="3"/>
  <c r="EW355" i="3"/>
  <c r="FG355" i="3"/>
  <c r="FO355" i="3"/>
  <c r="FW355" i="3"/>
  <c r="GE355" i="3"/>
  <c r="FQ355" i="3"/>
  <c r="GA355" i="3"/>
  <c r="FE355" i="3"/>
  <c r="FA355" i="3"/>
  <c r="EU355" i="3"/>
  <c r="FM355" i="3"/>
  <c r="FY355" i="3"/>
  <c r="FC355" i="3"/>
  <c r="EW351" i="3"/>
  <c r="FG351" i="3"/>
  <c r="FO351" i="3"/>
  <c r="FW351" i="3"/>
  <c r="GE351" i="3"/>
  <c r="FM351" i="3"/>
  <c r="FY351" i="3"/>
  <c r="FE351" i="3"/>
  <c r="FK351" i="3"/>
  <c r="FU351" i="3"/>
  <c r="FC351" i="3"/>
  <c r="FE360" i="3"/>
  <c r="FQ365" i="3"/>
  <c r="GA364" i="3"/>
  <c r="FK364" i="3"/>
  <c r="FY361" i="3"/>
  <c r="FI361" i="3"/>
  <c r="FS360" i="3"/>
  <c r="FM357" i="3"/>
  <c r="FQ356" i="3"/>
  <c r="FU355" i="3"/>
  <c r="GE353" i="3"/>
  <c r="FI353" i="3"/>
  <c r="FS351" i="3"/>
  <c r="GC349" i="3"/>
  <c r="FG349" i="3"/>
  <c r="K369" i="3"/>
  <c r="J369" i="3"/>
  <c r="I369" i="3"/>
  <c r="BA369" i="3"/>
  <c r="BA368" i="3"/>
  <c r="BA367" i="3"/>
  <c r="GA359" i="3"/>
  <c r="GA352" i="3"/>
  <c r="FQ352" i="3"/>
  <c r="J367" i="3"/>
  <c r="FC371" i="3"/>
  <c r="GE371" i="3"/>
  <c r="FS371" i="3"/>
  <c r="CM378" i="3"/>
  <c r="CO378" i="3"/>
  <c r="BA377" i="3"/>
  <c r="BA375" i="3"/>
  <c r="BA373" i="3"/>
  <c r="Y377" i="3"/>
  <c r="Y378" i="3"/>
  <c r="I382" i="3"/>
  <c r="J382" i="3"/>
  <c r="K382" i="3"/>
  <c r="BM353" i="3"/>
  <c r="G383" i="3"/>
  <c r="AL383" i="3" s="1"/>
  <c r="AM383" i="3" s="1"/>
  <c r="Y397" i="3"/>
  <c r="DI353" i="3"/>
  <c r="DA353" i="3"/>
  <c r="EW359" i="3"/>
  <c r="FG359" i="3"/>
  <c r="FO359" i="3"/>
  <c r="FW359" i="3"/>
  <c r="GE359" i="3"/>
  <c r="FA352" i="3"/>
  <c r="FM352" i="3"/>
  <c r="FU352" i="3"/>
  <c r="GC352" i="3"/>
  <c r="FE363" i="3"/>
  <c r="FE359" i="3"/>
  <c r="FY363" i="3"/>
  <c r="FQ363" i="3"/>
  <c r="FI363" i="3"/>
  <c r="GC359" i="3"/>
  <c r="FS359" i="3"/>
  <c r="FI359" i="3"/>
  <c r="GE352" i="3"/>
  <c r="FS352" i="3"/>
  <c r="FI352" i="3"/>
  <c r="K367" i="3"/>
  <c r="AG369" i="3"/>
  <c r="CS367" i="3"/>
  <c r="BM367" i="3"/>
  <c r="BK367" i="3"/>
  <c r="FM371" i="3"/>
  <c r="FU371" i="3"/>
  <c r="GC371" i="3"/>
  <c r="FG371" i="3"/>
  <c r="EY371" i="3"/>
  <c r="ES371" i="3"/>
  <c r="FE371" i="3"/>
  <c r="FW371" i="3"/>
  <c r="FK371" i="3"/>
  <c r="Y376" i="3"/>
  <c r="DE378" i="3"/>
  <c r="CW378" i="3"/>
  <c r="CS378" i="3"/>
  <c r="CG378" i="3"/>
  <c r="CC378" i="3"/>
  <c r="BY378" i="3"/>
  <c r="BU378" i="3"/>
  <c r="BK378" i="3"/>
  <c r="BG378" i="3"/>
  <c r="BE378" i="3"/>
  <c r="CY378" i="3"/>
  <c r="DG378" i="3"/>
  <c r="DA378" i="3"/>
  <c r="DI378" i="3"/>
  <c r="Y380" i="3"/>
  <c r="Y384" i="3"/>
  <c r="Y388" i="3"/>
  <c r="Y392" i="3"/>
  <c r="I389" i="3"/>
  <c r="J389" i="3"/>
  <c r="G390" i="3"/>
  <c r="AL390" i="3" s="1"/>
  <c r="AM390" i="3" s="1"/>
  <c r="AG393" i="3"/>
  <c r="CI397" i="3"/>
  <c r="CQ397" i="3"/>
  <c r="CY397" i="3"/>
  <c r="DG397" i="3"/>
  <c r="CK397" i="3"/>
  <c r="CS397" i="3"/>
  <c r="DA397" i="3"/>
  <c r="DI397" i="3"/>
  <c r="CI393" i="3"/>
  <c r="CQ393" i="3"/>
  <c r="CY393" i="3"/>
  <c r="DG393" i="3"/>
  <c r="CK393" i="3"/>
  <c r="CS393" i="3"/>
  <c r="DA393" i="3"/>
  <c r="DI393" i="3"/>
  <c r="CG393" i="3"/>
  <c r="CW393" i="3"/>
  <c r="CE393" i="3"/>
  <c r="CC393" i="3"/>
  <c r="CA393" i="3"/>
  <c r="BY393" i="3"/>
  <c r="BW393" i="3"/>
  <c r="BU393" i="3"/>
  <c r="BQ393" i="3"/>
  <c r="BM393" i="3"/>
  <c r="CM393" i="3"/>
  <c r="DC393" i="3"/>
  <c r="CI389" i="3"/>
  <c r="CQ389" i="3"/>
  <c r="CY389" i="3"/>
  <c r="DG389" i="3"/>
  <c r="CK389" i="3"/>
  <c r="CS389" i="3"/>
  <c r="DA389" i="3"/>
  <c r="DI389" i="3"/>
  <c r="CO389" i="3"/>
  <c r="DE389" i="3"/>
  <c r="CU389" i="3"/>
  <c r="CI385" i="3"/>
  <c r="CQ385" i="3"/>
  <c r="CY385" i="3"/>
  <c r="DG385" i="3"/>
  <c r="CK385" i="3"/>
  <c r="CS385" i="3"/>
  <c r="DA385" i="3"/>
  <c r="DI385" i="3"/>
  <c r="CG385" i="3"/>
  <c r="CW385" i="3"/>
  <c r="BQ385" i="3"/>
  <c r="CM385" i="3"/>
  <c r="DC385" i="3"/>
  <c r="CG381" i="3"/>
  <c r="CO381" i="3"/>
  <c r="CW381" i="3"/>
  <c r="DE381" i="3"/>
  <c r="CI381" i="3"/>
  <c r="CQ381" i="3"/>
  <c r="CY381" i="3"/>
  <c r="DG381" i="3"/>
  <c r="CK381" i="3"/>
  <c r="CS381" i="3"/>
  <c r="DA381" i="3"/>
  <c r="DI381" i="3"/>
  <c r="CM381" i="3"/>
  <c r="CU381" i="3"/>
  <c r="DC381" i="3"/>
  <c r="BS389" i="3"/>
  <c r="DE397" i="3"/>
  <c r="CO397" i="3"/>
  <c r="DC389" i="3"/>
  <c r="CU385" i="3"/>
  <c r="AG381" i="3"/>
  <c r="AG382" i="3"/>
  <c r="AG385" i="3"/>
  <c r="AG386" i="3"/>
  <c r="AG389" i="3"/>
  <c r="AG390" i="3"/>
  <c r="BE393" i="3"/>
  <c r="BE385" i="3"/>
  <c r="BG393" i="3"/>
  <c r="BI393" i="3"/>
  <c r="BK397" i="3"/>
  <c r="BK385" i="3"/>
  <c r="BM385" i="3"/>
  <c r="BO389" i="3"/>
  <c r="BO385" i="3"/>
  <c r="BQ381" i="3"/>
  <c r="BU385" i="3"/>
  <c r="BW385" i="3"/>
  <c r="BY385" i="3"/>
  <c r="CA385" i="3"/>
  <c r="CC385" i="3"/>
  <c r="CE385" i="3"/>
  <c r="CG396" i="3"/>
  <c r="CO396" i="3"/>
  <c r="CW396" i="3"/>
  <c r="DE396" i="3"/>
  <c r="BQ396" i="3"/>
  <c r="CI396" i="3"/>
  <c r="CQ396" i="3"/>
  <c r="CY396" i="3"/>
  <c r="DG396" i="3"/>
  <c r="CG392" i="3"/>
  <c r="CO392" i="3"/>
  <c r="CW392" i="3"/>
  <c r="DE392" i="3"/>
  <c r="CI392" i="3"/>
  <c r="CQ392" i="3"/>
  <c r="CY392" i="3"/>
  <c r="DG392" i="3"/>
  <c r="CU392" i="3"/>
  <c r="CK392" i="3"/>
  <c r="DA392" i="3"/>
  <c r="CG388" i="3"/>
  <c r="CO388" i="3"/>
  <c r="CW388" i="3"/>
  <c r="DE388" i="3"/>
  <c r="CI388" i="3"/>
  <c r="CQ388" i="3"/>
  <c r="CY388" i="3"/>
  <c r="DG388" i="3"/>
  <c r="CM388" i="3"/>
  <c r="DC388" i="3"/>
  <c r="CE388" i="3"/>
  <c r="CC388" i="3"/>
  <c r="CA388" i="3"/>
  <c r="BY388" i="3"/>
  <c r="BW388" i="3"/>
  <c r="BU388" i="3"/>
  <c r="BQ388" i="3"/>
  <c r="BM388" i="3"/>
  <c r="BK388" i="3"/>
  <c r="CS388" i="3"/>
  <c r="DI388" i="3"/>
  <c r="CM384" i="3"/>
  <c r="CU384" i="3"/>
  <c r="CG384" i="3"/>
  <c r="CO384" i="3"/>
  <c r="CW384" i="3"/>
  <c r="DE384" i="3"/>
  <c r="CI384" i="3"/>
  <c r="CQ384" i="3"/>
  <c r="CY384" i="3"/>
  <c r="DG384" i="3"/>
  <c r="CS384" i="3"/>
  <c r="DA384" i="3"/>
  <c r="CM380" i="3"/>
  <c r="CU380" i="3"/>
  <c r="DC380" i="3"/>
  <c r="CG380" i="3"/>
  <c r="CO380" i="3"/>
  <c r="CW380" i="3"/>
  <c r="DE380" i="3"/>
  <c r="CI380" i="3"/>
  <c r="CQ380" i="3"/>
  <c r="CY380" i="3"/>
  <c r="DG380" i="3"/>
  <c r="CK380" i="3"/>
  <c r="BQ380" i="3"/>
  <c r="CS380" i="3"/>
  <c r="DA380" i="3"/>
  <c r="BS393" i="3"/>
  <c r="BS388" i="3"/>
  <c r="DC397" i="3"/>
  <c r="CM397" i="3"/>
  <c r="DA396" i="3"/>
  <c r="CK396" i="3"/>
  <c r="DE393" i="3"/>
  <c r="DC392" i="3"/>
  <c r="CW389" i="3"/>
  <c r="CU388" i="3"/>
  <c r="CO385" i="3"/>
  <c r="DI380" i="3"/>
  <c r="I381" i="3"/>
  <c r="K379" i="3"/>
  <c r="BC393" i="3"/>
  <c r="BC385" i="3"/>
  <c r="BG397" i="3"/>
  <c r="BG381" i="3"/>
  <c r="BI397" i="3"/>
  <c r="BI381" i="3"/>
  <c r="BM397" i="3"/>
  <c r="BO381" i="3"/>
  <c r="BU397" i="3"/>
  <c r="BW397" i="3"/>
  <c r="BY397" i="3"/>
  <c r="CA397" i="3"/>
  <c r="CC397" i="3"/>
  <c r="CE397" i="3"/>
  <c r="BS397" i="3"/>
  <c r="BS392" i="3"/>
  <c r="BS381" i="3"/>
  <c r="CW397" i="3"/>
  <c r="CG397" i="3"/>
  <c r="CU396" i="3"/>
  <c r="CU393" i="3"/>
  <c r="CS392" i="3"/>
  <c r="CM389" i="3"/>
  <c r="CK388" i="3"/>
  <c r="DI384" i="3"/>
  <c r="FA370" i="3"/>
  <c r="EY370" i="3"/>
  <c r="FC370" i="3"/>
  <c r="GC370" i="3"/>
  <c r="FU370" i="3"/>
  <c r="Y373" i="3"/>
  <c r="AG374" i="3"/>
  <c r="AG375" i="3"/>
  <c r="AG376" i="3"/>
  <c r="BM371" i="3"/>
  <c r="DI377" i="3"/>
  <c r="AG398" i="3"/>
  <c r="AG395" i="3"/>
  <c r="AG394" i="3"/>
  <c r="BE397" i="3"/>
  <c r="BE392" i="3"/>
  <c r="BE389" i="3"/>
  <c r="BE384" i="3"/>
  <c r="BE381" i="3"/>
  <c r="BG396" i="3"/>
  <c r="BG385" i="3"/>
  <c r="BG380" i="3"/>
  <c r="BI396" i="3"/>
  <c r="BI385" i="3"/>
  <c r="BI380" i="3"/>
  <c r="BK389" i="3"/>
  <c r="BK381" i="3"/>
  <c r="BM396" i="3"/>
  <c r="BM389" i="3"/>
  <c r="BM381" i="3"/>
  <c r="BQ397" i="3"/>
  <c r="BO384" i="3"/>
  <c r="BO380" i="3"/>
  <c r="BU396" i="3"/>
  <c r="BU389" i="3"/>
  <c r="BU381" i="3"/>
  <c r="BW396" i="3"/>
  <c r="BW389" i="3"/>
  <c r="BW381" i="3"/>
  <c r="BY396" i="3"/>
  <c r="BY389" i="3"/>
  <c r="BY381" i="3"/>
  <c r="CA396" i="3"/>
  <c r="CA389" i="3"/>
  <c r="CA381" i="3"/>
  <c r="CC396" i="3"/>
  <c r="CC389" i="3"/>
  <c r="CC381" i="3"/>
  <c r="CE396" i="3"/>
  <c r="CE389" i="3"/>
  <c r="CE381" i="3"/>
  <c r="BK398" i="3"/>
  <c r="CK398" i="3"/>
  <c r="CS398" i="3"/>
  <c r="DA398" i="3"/>
  <c r="DI398" i="3"/>
  <c r="BS398" i="3"/>
  <c r="CE398" i="3"/>
  <c r="CC398" i="3"/>
  <c r="CA398" i="3"/>
  <c r="BY398" i="3"/>
  <c r="BW398" i="3"/>
  <c r="BU398" i="3"/>
  <c r="BQ398" i="3"/>
  <c r="BM398" i="3"/>
  <c r="CM398" i="3"/>
  <c r="CU398" i="3"/>
  <c r="DC398" i="3"/>
  <c r="CK394" i="3"/>
  <c r="CS394" i="3"/>
  <c r="DA394" i="3"/>
  <c r="DI394" i="3"/>
  <c r="CM394" i="3"/>
  <c r="CU394" i="3"/>
  <c r="DC394" i="3"/>
  <c r="CI394" i="3"/>
  <c r="CY394" i="3"/>
  <c r="BS394" i="3"/>
  <c r="CO394" i="3"/>
  <c r="DE394" i="3"/>
  <c r="CK390" i="3"/>
  <c r="CS390" i="3"/>
  <c r="DA390" i="3"/>
  <c r="DI390" i="3"/>
  <c r="CM390" i="3"/>
  <c r="CU390" i="3"/>
  <c r="DC390" i="3"/>
  <c r="CQ390" i="3"/>
  <c r="DG390" i="3"/>
  <c r="BS390" i="3"/>
  <c r="BQ390" i="3"/>
  <c r="CG390" i="3"/>
  <c r="CW390" i="3"/>
  <c r="CK386" i="3"/>
  <c r="CS386" i="3"/>
  <c r="DA386" i="3"/>
  <c r="DI386" i="3"/>
  <c r="CM386" i="3"/>
  <c r="CU386" i="3"/>
  <c r="DC386" i="3"/>
  <c r="CI386" i="3"/>
  <c r="CY386" i="3"/>
  <c r="BS386" i="3"/>
  <c r="CO386" i="3"/>
  <c r="DE386" i="3"/>
  <c r="CI382" i="3"/>
  <c r="CQ382" i="3"/>
  <c r="CY382" i="3"/>
  <c r="DG382" i="3"/>
  <c r="CK382" i="3"/>
  <c r="CS382" i="3"/>
  <c r="DA382" i="3"/>
  <c r="DI382" i="3"/>
  <c r="CM382" i="3"/>
  <c r="CU382" i="3"/>
  <c r="DC382" i="3"/>
  <c r="CO382" i="3"/>
  <c r="BS382" i="3"/>
  <c r="CE382" i="3"/>
  <c r="CC382" i="3"/>
  <c r="CA382" i="3"/>
  <c r="BY382" i="3"/>
  <c r="BW382" i="3"/>
  <c r="BU382" i="3"/>
  <c r="BQ382" i="3"/>
  <c r="BM382" i="3"/>
  <c r="BK382" i="3"/>
  <c r="CW382" i="3"/>
  <c r="BS396" i="3"/>
  <c r="BS385" i="3"/>
  <c r="BS380" i="3"/>
  <c r="CW398" i="3"/>
  <c r="CG398" i="3"/>
  <c r="CU397" i="3"/>
  <c r="DI396" i="3"/>
  <c r="CS396" i="3"/>
  <c r="CQ394" i="3"/>
  <c r="CO393" i="3"/>
  <c r="CM392" i="3"/>
  <c r="CI390" i="3"/>
  <c r="CG389" i="3"/>
  <c r="DG386" i="3"/>
  <c r="DE385" i="3"/>
  <c r="DC384" i="3"/>
  <c r="DE382" i="3"/>
  <c r="BS379" i="3"/>
  <c r="DE395" i="3"/>
  <c r="CW395" i="3"/>
  <c r="CY391" i="3"/>
  <c r="DG387" i="3"/>
  <c r="CK379" i="3"/>
  <c r="CS379" i="3"/>
  <c r="DA379" i="3"/>
  <c r="DI379" i="3"/>
  <c r="CM379" i="3"/>
  <c r="CU379" i="3"/>
  <c r="DC379" i="3"/>
  <c r="CG379" i="3"/>
  <c r="CO379" i="3"/>
  <c r="CW379" i="3"/>
  <c r="DE379" i="3"/>
  <c r="CE395" i="3"/>
  <c r="CM395" i="3"/>
  <c r="CG395" i="3"/>
  <c r="CE391" i="3"/>
  <c r="CM391" i="3"/>
  <c r="CU391" i="3"/>
  <c r="DC391" i="3"/>
  <c r="CG391" i="3"/>
  <c r="CO391" i="3"/>
  <c r="CW391" i="3"/>
  <c r="DE391" i="3"/>
  <c r="CE387" i="3"/>
  <c r="CM387" i="3"/>
  <c r="CU387" i="3"/>
  <c r="DC387" i="3"/>
  <c r="CG387" i="3"/>
  <c r="CO387" i="3"/>
  <c r="CW387" i="3"/>
  <c r="DE387" i="3"/>
  <c r="CE383" i="3"/>
  <c r="CK383" i="3"/>
  <c r="CS383" i="3"/>
  <c r="DA383" i="3"/>
  <c r="DI383" i="3"/>
  <c r="CM383" i="3"/>
  <c r="CU383" i="3"/>
  <c r="DC383" i="3"/>
  <c r="CG383" i="3"/>
  <c r="CO383" i="3"/>
  <c r="CW383" i="3"/>
  <c r="DE383" i="3"/>
  <c r="DC395" i="3"/>
  <c r="CU395" i="3"/>
  <c r="CK395" i="3"/>
  <c r="DI391" i="3"/>
  <c r="CS391" i="3"/>
  <c r="DA387" i="3"/>
  <c r="CK387" i="3"/>
  <c r="CQ383" i="3"/>
  <c r="CI379" i="3"/>
  <c r="AZ409" i="3"/>
  <c r="AG399" i="3"/>
  <c r="AG409" i="3"/>
  <c r="BA409" i="3"/>
  <c r="BA405" i="3"/>
  <c r="BA401" i="3"/>
  <c r="BA399" i="3"/>
  <c r="BA403" i="3"/>
  <c r="BA400" i="3"/>
  <c r="BA406" i="3"/>
  <c r="BA404" i="3"/>
  <c r="BA402" i="3"/>
  <c r="AZ403" i="3"/>
  <c r="AZ402" i="3"/>
  <c r="AZ399" i="3"/>
  <c r="AZ404" i="3"/>
  <c r="AZ400" i="3"/>
  <c r="AZ405" i="3"/>
  <c r="AZ401" i="3"/>
  <c r="AZ406" i="3"/>
  <c r="BE395" i="3"/>
  <c r="BE387" i="3"/>
  <c r="BQ395" i="3"/>
  <c r="BQ391" i="3"/>
  <c r="BQ387" i="3"/>
  <c r="BQ383" i="3"/>
  <c r="BE391" i="3"/>
  <c r="BE383" i="3"/>
  <c r="BC395" i="3"/>
  <c r="BC391" i="3"/>
  <c r="BC387" i="3"/>
  <c r="BC383" i="3"/>
  <c r="BG395" i="3"/>
  <c r="BG391" i="3"/>
  <c r="BG387" i="3"/>
  <c r="BG383" i="3"/>
  <c r="BI395" i="3"/>
  <c r="BI391" i="3"/>
  <c r="BI387" i="3"/>
  <c r="BI383" i="3"/>
  <c r="BK395" i="3"/>
  <c r="BK391" i="3"/>
  <c r="BK387" i="3"/>
  <c r="BK383" i="3"/>
  <c r="BM395" i="3"/>
  <c r="BM391" i="3"/>
  <c r="BM387" i="3"/>
  <c r="BM383" i="3"/>
  <c r="BO395" i="3"/>
  <c r="BO391" i="3"/>
  <c r="BO387" i="3"/>
  <c r="BO383" i="3"/>
  <c r="BU395" i="3"/>
  <c r="BU391" i="3"/>
  <c r="BU387" i="3"/>
  <c r="BU383" i="3"/>
  <c r="BW395" i="3"/>
  <c r="BW391" i="3"/>
  <c r="BW387" i="3"/>
  <c r="BW383" i="3"/>
  <c r="BY395" i="3"/>
  <c r="BY391" i="3"/>
  <c r="BY387" i="3"/>
  <c r="BY383" i="3"/>
  <c r="CA395" i="3"/>
  <c r="CA391" i="3"/>
  <c r="CA387" i="3"/>
  <c r="CA383" i="3"/>
  <c r="CC395" i="3"/>
  <c r="CC391" i="3"/>
  <c r="CC387" i="3"/>
  <c r="CC383" i="3"/>
  <c r="DE376" i="3"/>
  <c r="DI375" i="3"/>
  <c r="DA375" i="3"/>
  <c r="DE374" i="3"/>
  <c r="DI373" i="3"/>
  <c r="DA373" i="3"/>
  <c r="DE372" i="3"/>
  <c r="DC376" i="3"/>
  <c r="DG375" i="3"/>
  <c r="CY375" i="3"/>
  <c r="DC374" i="3"/>
  <c r="DG373" i="3"/>
  <c r="CY373" i="3"/>
  <c r="DC372" i="3"/>
  <c r="DI376" i="3"/>
  <c r="DA376" i="3"/>
  <c r="DE375" i="3"/>
  <c r="DI374" i="3"/>
  <c r="DA374" i="3"/>
  <c r="DE373" i="3"/>
  <c r="DI372" i="3"/>
  <c r="DA372" i="3"/>
  <c r="DG376" i="3"/>
  <c r="CY376" i="3"/>
  <c r="DC375" i="3"/>
  <c r="DG374" i="3"/>
  <c r="CY374" i="3"/>
  <c r="DC373" i="3"/>
  <c r="DG372" i="3"/>
  <c r="CY372" i="3"/>
  <c r="CW376" i="3"/>
  <c r="CW374" i="3"/>
  <c r="CU376" i="3"/>
  <c r="CU374" i="3"/>
  <c r="CW375" i="3"/>
  <c r="CW373" i="3"/>
  <c r="CU375" i="3"/>
  <c r="CU373" i="3"/>
  <c r="CW372" i="3"/>
  <c r="CU372" i="3"/>
  <c r="CS376" i="3"/>
  <c r="CS373" i="3"/>
  <c r="CQ373" i="3"/>
  <c r="CS372" i="3"/>
  <c r="CS375" i="3"/>
  <c r="CS374" i="3"/>
  <c r="CQ375" i="3"/>
  <c r="CQ376" i="3"/>
  <c r="CQ374" i="3"/>
  <c r="CQ372" i="3"/>
  <c r="CO375" i="3"/>
  <c r="CO374" i="3"/>
  <c r="CO373" i="3"/>
  <c r="CO376" i="3"/>
  <c r="CO372" i="3"/>
  <c r="CM374" i="3"/>
  <c r="CM373" i="3"/>
  <c r="CM376" i="3"/>
  <c r="CM372" i="3"/>
  <c r="CM375" i="3"/>
  <c r="CK376" i="3"/>
  <c r="CK375" i="3"/>
  <c r="CK373" i="3"/>
  <c r="CK372" i="3"/>
  <c r="CA374" i="3"/>
  <c r="CI376" i="3"/>
  <c r="CI375" i="3"/>
  <c r="CI374" i="3"/>
  <c r="CI373" i="3"/>
  <c r="CI372" i="3"/>
  <c r="CG376" i="3"/>
  <c r="CG375" i="3"/>
  <c r="CG374" i="3"/>
  <c r="CG373" i="3"/>
  <c r="CG372" i="3"/>
  <c r="CK374" i="3"/>
  <c r="CE376" i="3"/>
  <c r="CE375" i="3"/>
  <c r="CE374" i="3"/>
  <c r="CE373" i="3"/>
  <c r="CE372" i="3"/>
  <c r="CC375" i="3"/>
  <c r="CC374" i="3"/>
  <c r="CC373" i="3"/>
  <c r="CC376" i="3"/>
  <c r="CC372" i="3"/>
  <c r="CA376" i="3"/>
  <c r="CA375" i="3"/>
  <c r="CA373" i="3"/>
  <c r="CA372" i="3"/>
  <c r="BY376" i="3"/>
  <c r="BY375" i="3"/>
  <c r="BY374" i="3"/>
  <c r="BY373" i="3"/>
  <c r="BY372" i="3"/>
  <c r="BE376" i="3"/>
  <c r="BK376" i="3"/>
  <c r="BI376" i="3"/>
  <c r="BM376" i="3"/>
  <c r="BO376" i="3"/>
  <c r="BQ376" i="3"/>
  <c r="BW376" i="3"/>
  <c r="BI375" i="3"/>
  <c r="BW375" i="3"/>
  <c r="BK373" i="3"/>
  <c r="BW374" i="3"/>
  <c r="BC373" i="3"/>
  <c r="BW373" i="3"/>
  <c r="BW372" i="3"/>
  <c r="BC376" i="3"/>
  <c r="BG376" i="3"/>
  <c r="BU376" i="3"/>
  <c r="BU375" i="3"/>
  <c r="BE374" i="3"/>
  <c r="BM374" i="3"/>
  <c r="BC374" i="3"/>
  <c r="BO374" i="3"/>
  <c r="BQ374" i="3"/>
  <c r="BS374" i="3"/>
  <c r="BG374" i="3"/>
  <c r="BU374" i="3"/>
  <c r="BI374" i="3"/>
  <c r="BU373" i="3"/>
  <c r="BU372" i="3"/>
  <c r="BS375" i="3"/>
  <c r="BQ373" i="3"/>
  <c r="BG373" i="3"/>
  <c r="BM373" i="3"/>
  <c r="BE373" i="3"/>
  <c r="BI373" i="3"/>
  <c r="BO373" i="3"/>
  <c r="BC372" i="3"/>
  <c r="BO372" i="3"/>
  <c r="BE372" i="3"/>
  <c r="BK372" i="3"/>
  <c r="BI372" i="3"/>
  <c r="BM372" i="3"/>
  <c r="BG372" i="3"/>
  <c r="BQ372" i="3"/>
  <c r="BG375" i="3"/>
  <c r="BQ375" i="3"/>
  <c r="BE375" i="3"/>
  <c r="BM375" i="3"/>
  <c r="BO375" i="3"/>
  <c r="BC375" i="3"/>
  <c r="DE371" i="3"/>
  <c r="DE370" i="3"/>
  <c r="DE369" i="3"/>
  <c r="CU371" i="3"/>
  <c r="DE368" i="3"/>
  <c r="DE367" i="3"/>
  <c r="CY371" i="3"/>
  <c r="DA371" i="3"/>
  <c r="DC371" i="3"/>
  <c r="DA370" i="3"/>
  <c r="DC370" i="3"/>
  <c r="DA369" i="3"/>
  <c r="DC369" i="3"/>
  <c r="DA368" i="3"/>
  <c r="DC368" i="3"/>
  <c r="BI367" i="3"/>
  <c r="BS367" i="3"/>
  <c r="DA367" i="3"/>
  <c r="DC367" i="3"/>
  <c r="CY370" i="3"/>
  <c r="CU370" i="3"/>
  <c r="CY369" i="3"/>
  <c r="CU368" i="3"/>
  <c r="CY368" i="3"/>
  <c r="CA367" i="3"/>
  <c r="BC367" i="3"/>
  <c r="CY367" i="3"/>
  <c r="CW371" i="3"/>
  <c r="CW370" i="3"/>
  <c r="CU369" i="3"/>
  <c r="CW369" i="3"/>
  <c r="BG367" i="3"/>
  <c r="CI367" i="3"/>
  <c r="CU367" i="3"/>
  <c r="CW368" i="3"/>
  <c r="CQ367" i="3"/>
  <c r="CW367" i="3"/>
  <c r="CS371" i="3"/>
  <c r="CS370" i="3"/>
  <c r="CS369" i="3"/>
  <c r="CS368" i="3"/>
  <c r="BQ367" i="3"/>
  <c r="BU367" i="3"/>
  <c r="CC367" i="3"/>
  <c r="CG367" i="3"/>
  <c r="BE367" i="3"/>
  <c r="BO367" i="3"/>
  <c r="BW367" i="3"/>
  <c r="CE367" i="3"/>
  <c r="CM367" i="3"/>
  <c r="BY367" i="3"/>
  <c r="CK367" i="3"/>
  <c r="CO367" i="3"/>
  <c r="CK370" i="3"/>
  <c r="CQ369" i="3"/>
  <c r="CQ368" i="3"/>
  <c r="CO371" i="3"/>
  <c r="CQ371" i="3"/>
  <c r="CO370" i="3"/>
  <c r="CE370" i="3"/>
  <c r="CQ370" i="3"/>
  <c r="CM371" i="3"/>
  <c r="CM370" i="3"/>
  <c r="CK371" i="3"/>
  <c r="CI371" i="3"/>
  <c r="CG371" i="3"/>
  <c r="CE371" i="3"/>
  <c r="CI370" i="3"/>
  <c r="CG370" i="3"/>
  <c r="CC371" i="3"/>
  <c r="CC370" i="3"/>
  <c r="CA371" i="3"/>
  <c r="CA370" i="3"/>
  <c r="BY371" i="3"/>
  <c r="BY370" i="3"/>
  <c r="BW371" i="3"/>
  <c r="BW370" i="3"/>
  <c r="BU371" i="3"/>
  <c r="BO370" i="3"/>
  <c r="BS370" i="3"/>
  <c r="BC370" i="3"/>
  <c r="BQ370" i="3"/>
  <c r="BG370" i="3"/>
  <c r="BK370" i="3"/>
  <c r="BE370" i="3"/>
  <c r="BI370" i="3"/>
  <c r="BI371" i="3"/>
  <c r="BK371" i="3"/>
  <c r="BC371" i="3"/>
  <c r="BG371" i="3"/>
  <c r="BQ371" i="3"/>
  <c r="BS371" i="3"/>
  <c r="BO371" i="3"/>
  <c r="CO369" i="3"/>
  <c r="CO368" i="3"/>
  <c r="CI369" i="3"/>
  <c r="CM369" i="3"/>
  <c r="CM368" i="3"/>
  <c r="CE369" i="3"/>
  <c r="CG368" i="3"/>
  <c r="CE368" i="3"/>
  <c r="CG369" i="3"/>
  <c r="BI369" i="3"/>
  <c r="CK368" i="3"/>
  <c r="CK369" i="3"/>
  <c r="CI368" i="3"/>
  <c r="CC369" i="3"/>
  <c r="CC368" i="3"/>
  <c r="CA369" i="3"/>
  <c r="CA368" i="3"/>
  <c r="BE368" i="3"/>
  <c r="BG369" i="3"/>
  <c r="BY369" i="3"/>
  <c r="BQ368" i="3"/>
  <c r="BY368" i="3"/>
  <c r="BW369" i="3"/>
  <c r="BE369" i="3"/>
  <c r="BQ369" i="3"/>
  <c r="BO368" i="3"/>
  <c r="BW368" i="3"/>
  <c r="BC369" i="3"/>
  <c r="BG368" i="3"/>
  <c r="BO369" i="3"/>
  <c r="BI368" i="3"/>
  <c r="BU369" i="3"/>
  <c r="BU368" i="3"/>
  <c r="BC368" i="3"/>
  <c r="BK369" i="3"/>
  <c r="BK368" i="3"/>
  <c r="EW366" i="3"/>
  <c r="ES363" i="3"/>
  <c r="ES352" i="3"/>
  <c r="GG352" i="3"/>
  <c r="EU366" i="3"/>
  <c r="EU358" i="3"/>
  <c r="EU351" i="3"/>
  <c r="GG363" i="3"/>
  <c r="GG359" i="3"/>
  <c r="GG355" i="3"/>
  <c r="GG351" i="3"/>
  <c r="ES366" i="3"/>
  <c r="ES358" i="3"/>
  <c r="ES351" i="3"/>
  <c r="FA363" i="3"/>
  <c r="GG366" i="3"/>
  <c r="GG362" i="3"/>
  <c r="GG358" i="3"/>
  <c r="GG354" i="3"/>
  <c r="GG350" i="3"/>
  <c r="EY352" i="3"/>
  <c r="FA351" i="3"/>
  <c r="EU359" i="3"/>
  <c r="EW352" i="3"/>
  <c r="EU362" i="3"/>
  <c r="ES359" i="3"/>
  <c r="EU352" i="3"/>
  <c r="FA359" i="3"/>
  <c r="ES362" i="3"/>
  <c r="ES354" i="3"/>
  <c r="FA361" i="3"/>
  <c r="FA353" i="3"/>
  <c r="EU365" i="3"/>
  <c r="EY362" i="3"/>
  <c r="EU357" i="3"/>
  <c r="EY354" i="3"/>
  <c r="ES365" i="3"/>
  <c r="EW362" i="3"/>
  <c r="ES357" i="3"/>
  <c r="EW354" i="3"/>
  <c r="FA365" i="3"/>
  <c r="FA357" i="3"/>
  <c r="EY365" i="3"/>
  <c r="EY363" i="3"/>
  <c r="EY361" i="3"/>
  <c r="EY359" i="3"/>
  <c r="EY357" i="3"/>
  <c r="EY355" i="3"/>
  <c r="EY353" i="3"/>
  <c r="EY351" i="3"/>
  <c r="CA365" i="3"/>
  <c r="CC364" i="3"/>
  <c r="DE363" i="3"/>
  <c r="CK362" i="3"/>
  <c r="DA366" i="3"/>
  <c r="DE366" i="3"/>
  <c r="DE362" i="3"/>
  <c r="CS366" i="3"/>
  <c r="CG366" i="3"/>
  <c r="BW366" i="3"/>
  <c r="CQ365" i="3"/>
  <c r="CW364" i="3"/>
  <c r="CG363" i="3"/>
  <c r="CW362" i="3"/>
  <c r="CC362" i="3"/>
  <c r="DA362" i="3"/>
  <c r="DE365" i="3"/>
  <c r="DC364" i="3"/>
  <c r="CO365" i="3"/>
  <c r="BY365" i="3"/>
  <c r="CU364" i="3"/>
  <c r="CK364" i="3"/>
  <c r="BY364" i="3"/>
  <c r="CI363" i="3"/>
  <c r="BS363" i="3"/>
  <c r="CS362" i="3"/>
  <c r="CG362" i="3"/>
  <c r="BW362" i="3"/>
  <c r="DA365" i="3"/>
  <c r="DC363" i="3"/>
  <c r="BE364" i="3"/>
  <c r="BI365" i="3"/>
  <c r="CY365" i="3"/>
  <c r="CI365" i="3"/>
  <c r="BS365" i="3"/>
  <c r="CS364" i="3"/>
  <c r="CG364" i="3"/>
  <c r="BW364" i="3"/>
  <c r="CO362" i="3"/>
  <c r="CE362" i="3"/>
  <c r="BU362" i="3"/>
  <c r="DA364" i="3"/>
  <c r="DC366" i="3"/>
  <c r="DC362" i="3"/>
  <c r="CO364" i="3"/>
  <c r="CE364" i="3"/>
  <c r="BU364" i="3"/>
  <c r="DA363" i="3"/>
  <c r="DC365" i="3"/>
  <c r="BK365" i="3"/>
  <c r="BG365" i="3"/>
  <c r="CY366" i="3"/>
  <c r="CQ366" i="3"/>
  <c r="CI366" i="3"/>
  <c r="CA366" i="3"/>
  <c r="CU365" i="3"/>
  <c r="CM365" i="3"/>
  <c r="CE365" i="3"/>
  <c r="BW365" i="3"/>
  <c r="CY364" i="3"/>
  <c r="CQ364" i="3"/>
  <c r="CI364" i="3"/>
  <c r="CA364" i="3"/>
  <c r="CU363" i="3"/>
  <c r="CM363" i="3"/>
  <c r="CE363" i="3"/>
  <c r="BW363" i="3"/>
  <c r="CY362" i="3"/>
  <c r="CQ362" i="3"/>
  <c r="CI362" i="3"/>
  <c r="CA362" i="3"/>
  <c r="BE363" i="3"/>
  <c r="BQ363" i="3"/>
  <c r="BI363" i="3"/>
  <c r="CS365" i="3"/>
  <c r="CK365" i="3"/>
  <c r="CC365" i="3"/>
  <c r="CS363" i="3"/>
  <c r="CK363" i="3"/>
  <c r="CC363" i="3"/>
  <c r="BE366" i="3"/>
  <c r="BK364" i="3"/>
  <c r="BQ366" i="3"/>
  <c r="BG364" i="3"/>
  <c r="BO366" i="3"/>
  <c r="BC366" i="3"/>
  <c r="BC364" i="3"/>
  <c r="BK366" i="3"/>
  <c r="BQ364" i="3"/>
  <c r="BK362" i="3"/>
  <c r="BC365" i="3"/>
  <c r="BQ365" i="3"/>
  <c r="BO364" i="3"/>
  <c r="BI366" i="3"/>
  <c r="BI364" i="3"/>
  <c r="BI362" i="3"/>
  <c r="BI361" i="3"/>
  <c r="CY358" i="3"/>
  <c r="CY357" i="3"/>
  <c r="CY360" i="3"/>
  <c r="CY356" i="3"/>
  <c r="CU359" i="3"/>
  <c r="CU358" i="3"/>
  <c r="CU357" i="3"/>
  <c r="CU360" i="3"/>
  <c r="CU356" i="3"/>
  <c r="CQ359" i="3"/>
  <c r="CQ358" i="3"/>
  <c r="CQ357" i="3"/>
  <c r="CQ360" i="3"/>
  <c r="CQ356" i="3"/>
  <c r="CC359" i="3"/>
  <c r="CC358" i="3"/>
  <c r="CC357" i="3"/>
  <c r="CC360" i="3"/>
  <c r="CC356" i="3"/>
  <c r="CA359" i="3"/>
  <c r="CA358" i="3"/>
  <c r="CA357" i="3"/>
  <c r="CA360" i="3"/>
  <c r="CA356" i="3"/>
  <c r="BU359" i="3"/>
  <c r="BG359" i="3"/>
  <c r="BU358" i="3"/>
  <c r="BU357" i="3"/>
  <c r="BU360" i="3"/>
  <c r="BU356" i="3"/>
  <c r="BI359" i="3"/>
  <c r="BC359" i="3"/>
  <c r="BK359" i="3"/>
  <c r="BI358" i="3"/>
  <c r="CO360" i="3"/>
  <c r="BI357" i="3"/>
  <c r="BI360" i="3"/>
  <c r="BI356" i="3"/>
  <c r="CO356" i="3"/>
  <c r="CS360" i="3"/>
  <c r="CS356" i="3"/>
  <c r="BO358" i="3"/>
  <c r="CO359" i="3"/>
  <c r="CS359" i="3"/>
  <c r="CW357" i="3"/>
  <c r="CW358" i="3"/>
  <c r="CO358" i="3"/>
  <c r="CS358" i="3"/>
  <c r="CW360" i="3"/>
  <c r="CW356" i="3"/>
  <c r="CO357" i="3"/>
  <c r="CS357" i="3"/>
  <c r="CW359" i="3"/>
  <c r="CY355" i="3"/>
  <c r="CA355" i="3"/>
  <c r="CU355" i="3"/>
  <c r="BU355" i="3"/>
  <c r="CQ355" i="3"/>
  <c r="BI355" i="3"/>
  <c r="CW355" i="3"/>
  <c r="BO355" i="3"/>
  <c r="CO355" i="3"/>
  <c r="BC355" i="3"/>
  <c r="BG355" i="3"/>
  <c r="CS355" i="3"/>
  <c r="CU352" i="3"/>
  <c r="CW352" i="3"/>
  <c r="CO352" i="3"/>
  <c r="CS354" i="3"/>
  <c r="CU351" i="3"/>
  <c r="CW351" i="3"/>
  <c r="CS350" i="3"/>
  <c r="CU354" i="3"/>
  <c r="CU350" i="3"/>
  <c r="CW354" i="3"/>
  <c r="CW350" i="3"/>
  <c r="CQ352" i="3"/>
  <c r="CU353" i="3"/>
  <c r="CW353" i="3"/>
  <c r="CQ351" i="3"/>
  <c r="CS353" i="3"/>
  <c r="CA354" i="3"/>
  <c r="CQ354" i="3"/>
  <c r="CQ350" i="3"/>
  <c r="CS352" i="3"/>
  <c r="CQ353" i="3"/>
  <c r="CS351" i="3"/>
  <c r="CO351" i="3"/>
  <c r="CO354" i="3"/>
  <c r="CO350" i="3"/>
  <c r="CO353" i="3"/>
  <c r="CG360" i="3"/>
  <c r="CG352" i="3"/>
  <c r="CI356" i="3"/>
  <c r="CI352" i="3"/>
  <c r="CK356" i="3"/>
  <c r="CM352" i="3"/>
  <c r="BG360" i="3"/>
  <c r="CA353" i="3"/>
  <c r="CE351" i="3"/>
  <c r="CG359" i="3"/>
  <c r="CG355" i="3"/>
  <c r="CG351" i="3"/>
  <c r="CI359" i="3"/>
  <c r="CI355" i="3"/>
  <c r="CI351" i="3"/>
  <c r="CK359" i="3"/>
  <c r="CK355" i="3"/>
  <c r="CK351" i="3"/>
  <c r="CM359" i="3"/>
  <c r="CM355" i="3"/>
  <c r="CM351" i="3"/>
  <c r="CC352" i="3"/>
  <c r="CM360" i="3"/>
  <c r="BY359" i="3"/>
  <c r="CA350" i="3"/>
  <c r="CE354" i="3"/>
  <c r="CE350" i="3"/>
  <c r="CG358" i="3"/>
  <c r="CG354" i="3"/>
  <c r="CG350" i="3"/>
  <c r="CI358" i="3"/>
  <c r="CI354" i="3"/>
  <c r="CI350" i="3"/>
  <c r="CK358" i="3"/>
  <c r="CK354" i="3"/>
  <c r="CK350" i="3"/>
  <c r="CM358" i="3"/>
  <c r="CM354" i="3"/>
  <c r="CM350" i="3"/>
  <c r="CE352" i="3"/>
  <c r="CG356" i="3"/>
  <c r="CI360" i="3"/>
  <c r="CK360" i="3"/>
  <c r="CK352" i="3"/>
  <c r="CM356" i="3"/>
  <c r="BG356" i="3"/>
  <c r="CE353" i="3"/>
  <c r="CG357" i="3"/>
  <c r="CG353" i="3"/>
  <c r="CI357" i="3"/>
  <c r="CI353" i="3"/>
  <c r="CK357" i="3"/>
  <c r="CK353" i="3"/>
  <c r="CM357" i="3"/>
  <c r="CM353" i="3"/>
  <c r="CE357" i="3"/>
  <c r="CE360" i="3"/>
  <c r="CE356" i="3"/>
  <c r="CE358" i="3"/>
  <c r="BE357" i="3"/>
  <c r="CE359" i="3"/>
  <c r="CE355" i="3"/>
  <c r="BY358" i="3"/>
  <c r="BE358" i="3"/>
  <c r="BG358" i="3"/>
  <c r="BY355" i="3"/>
  <c r="BC358" i="3"/>
  <c r="BG357" i="3"/>
  <c r="BQ358" i="3"/>
  <c r="BC357" i="3"/>
  <c r="BY357" i="3"/>
  <c r="BK360" i="3"/>
  <c r="BK357" i="3"/>
  <c r="BY360" i="3"/>
  <c r="BY356" i="3"/>
  <c r="CC351" i="3"/>
  <c r="CA352" i="3"/>
  <c r="CC354" i="3"/>
  <c r="CC350" i="3"/>
  <c r="BC350" i="3"/>
  <c r="BO351" i="3"/>
  <c r="CA351" i="3"/>
  <c r="CC353" i="3"/>
  <c r="BY352" i="3"/>
  <c r="BY351" i="3"/>
  <c r="BE354" i="3"/>
  <c r="BG354" i="3"/>
  <c r="BQ354" i="3"/>
  <c r="BQ350" i="3"/>
  <c r="BC354" i="3"/>
  <c r="BG350" i="3"/>
  <c r="BO354" i="3"/>
  <c r="BO350" i="3"/>
  <c r="BY354" i="3"/>
  <c r="BY350" i="3"/>
  <c r="BE350" i="3"/>
  <c r="BY353" i="3"/>
  <c r="BS352" i="3"/>
  <c r="BW352" i="3"/>
  <c r="BE356" i="3"/>
  <c r="BQ356" i="3"/>
  <c r="BK352" i="3"/>
  <c r="BW359" i="3"/>
  <c r="BW355" i="3"/>
  <c r="BW351" i="3"/>
  <c r="BW356" i="3"/>
  <c r="BE360" i="3"/>
  <c r="BC356" i="3"/>
  <c r="BE352" i="3"/>
  <c r="BI352" i="3"/>
  <c r="BQ360" i="3"/>
  <c r="BO356" i="3"/>
  <c r="BU352" i="3"/>
  <c r="BW358" i="3"/>
  <c r="BW354" i="3"/>
  <c r="BW350" i="3"/>
  <c r="BW360" i="3"/>
  <c r="BC360" i="3"/>
  <c r="BC352" i="3"/>
  <c r="BG352" i="3"/>
  <c r="BO360" i="3"/>
  <c r="BK356" i="3"/>
  <c r="BS358" i="3"/>
  <c r="BW357" i="3"/>
  <c r="BW353" i="3"/>
  <c r="BE351" i="3"/>
  <c r="BK355" i="3"/>
  <c r="BK351" i="3"/>
  <c r="BS357" i="3"/>
  <c r="BU351" i="3"/>
  <c r="BC351" i="3"/>
  <c r="BQ359" i="3"/>
  <c r="BU354" i="3"/>
  <c r="BU350" i="3"/>
  <c r="BE359" i="3"/>
  <c r="BE355" i="3"/>
  <c r="BG351" i="3"/>
  <c r="BI351" i="3"/>
  <c r="BO359" i="3"/>
  <c r="BQ355" i="3"/>
  <c r="BQ351" i="3"/>
  <c r="BU353" i="3"/>
  <c r="BE353" i="3"/>
  <c r="BK353" i="3"/>
  <c r="BC353" i="3"/>
  <c r="BG353" i="3"/>
  <c r="BS354" i="3"/>
  <c r="BS350" i="3"/>
  <c r="BS353" i="3"/>
  <c r="BI354" i="3"/>
  <c r="BI350" i="3"/>
  <c r="BI353" i="3"/>
  <c r="BQ357" i="3"/>
  <c r="BQ353" i="3"/>
  <c r="AG360" i="3"/>
  <c r="AG356" i="3"/>
  <c r="AG358" i="3"/>
  <c r="AG350" i="3"/>
  <c r="AG352" i="3"/>
  <c r="AG354" i="3"/>
  <c r="AG351" i="3"/>
  <c r="AG353" i="3"/>
  <c r="AG359" i="3"/>
  <c r="AG349" i="3"/>
  <c r="CM347" i="3"/>
  <c r="CO347" i="3"/>
  <c r="CM348" i="3"/>
  <c r="CK348" i="3"/>
  <c r="CK347" i="3"/>
  <c r="CE348" i="3"/>
  <c r="CI348" i="3"/>
  <c r="CI347" i="3"/>
  <c r="CE347" i="3"/>
  <c r="CG348" i="3"/>
  <c r="CG347" i="3"/>
  <c r="CA347" i="3"/>
  <c r="CC348" i="3"/>
  <c r="CC347" i="3"/>
  <c r="BO348" i="3"/>
  <c r="CA348" i="3"/>
  <c r="BQ346" i="3"/>
  <c r="CE346" i="3"/>
  <c r="BG346" i="3"/>
  <c r="BO346" i="3"/>
  <c r="BS346" i="3"/>
  <c r="BI346" i="3"/>
  <c r="BK346" i="3"/>
  <c r="BU346" i="3"/>
  <c r="BE346" i="3"/>
  <c r="BW346" i="3"/>
  <c r="BY348" i="3"/>
  <c r="BY347" i="3"/>
  <c r="BW348" i="3"/>
  <c r="BW347" i="3"/>
  <c r="BC348" i="3"/>
  <c r="BI348" i="3"/>
  <c r="BU347" i="3"/>
  <c r="BK348" i="3"/>
  <c r="BU348" i="3"/>
  <c r="BE348" i="3"/>
  <c r="BG348" i="3"/>
  <c r="BQ348" i="3"/>
  <c r="BC347" i="3"/>
  <c r="BG347" i="3"/>
  <c r="BQ347" i="3"/>
  <c r="BS347" i="3"/>
  <c r="BE347" i="3"/>
  <c r="BI347" i="3"/>
  <c r="BK347" i="3"/>
  <c r="F79" i="2"/>
  <c r="BG345" i="3"/>
  <c r="CA345" i="3"/>
  <c r="BY345" i="3"/>
  <c r="BU345" i="3"/>
  <c r="BE345" i="3"/>
  <c r="BQ345" i="3"/>
  <c r="BW345" i="3"/>
  <c r="BS345" i="3"/>
  <c r="DG344" i="3"/>
  <c r="DE344" i="3"/>
  <c r="CW344" i="3"/>
  <c r="CY344" i="3"/>
  <c r="CO344" i="3"/>
  <c r="DC344" i="3"/>
  <c r="CU344" i="3"/>
  <c r="BQ343" i="3"/>
  <c r="BS343" i="3"/>
  <c r="CA343" i="3"/>
  <c r="CO343" i="3"/>
  <c r="CG343" i="3"/>
  <c r="DE343" i="3"/>
  <c r="CW343" i="3"/>
  <c r="BE343" i="3"/>
  <c r="BO343" i="3"/>
  <c r="BU343" i="3"/>
  <c r="CC343" i="3"/>
  <c r="CM343" i="3"/>
  <c r="CE343" i="3"/>
  <c r="DC343" i="3"/>
  <c r="CU343" i="3"/>
  <c r="BW343" i="3"/>
  <c r="CK343" i="3"/>
  <c r="DI343" i="3"/>
  <c r="DA343" i="3"/>
  <c r="CS343" i="3"/>
  <c r="CM344" i="3"/>
  <c r="CK344" i="3"/>
  <c r="CE344" i="3"/>
  <c r="CI344" i="3"/>
  <c r="CC344" i="3"/>
  <c r="CA344" i="3"/>
  <c r="BY344" i="3"/>
  <c r="BW344" i="3"/>
  <c r="BE344" i="3"/>
  <c r="BU344" i="3"/>
  <c r="BI344" i="3"/>
  <c r="BG344" i="3"/>
  <c r="BO344" i="3"/>
  <c r="BC344" i="3"/>
  <c r="BS344" i="3"/>
  <c r="BQ344" i="3"/>
  <c r="BK343" i="3"/>
  <c r="R78" i="2"/>
  <c r="BF78" i="2"/>
  <c r="X78" i="2"/>
  <c r="BD78" i="2"/>
  <c r="AL78" i="2"/>
  <c r="AX78" i="2"/>
  <c r="AN78" i="2"/>
  <c r="AV78" i="2"/>
  <c r="AH78" i="2"/>
  <c r="AP78" i="2"/>
  <c r="BB78" i="2"/>
  <c r="AT78" i="2"/>
  <c r="V78" i="2"/>
  <c r="AJ78" i="2"/>
  <c r="BH78" i="2"/>
  <c r="AZ78" i="2"/>
  <c r="AG342" i="3"/>
  <c r="AG339" i="3"/>
  <c r="AG337" i="3"/>
  <c r="BI342" i="3"/>
  <c r="BI339" i="3"/>
  <c r="CE338" i="3"/>
  <c r="BW338" i="3"/>
  <c r="BQ338" i="3"/>
  <c r="BG338" i="3"/>
  <c r="BI338" i="3"/>
  <c r="CE342" i="3"/>
  <c r="BW342" i="3"/>
  <c r="BQ342" i="3"/>
  <c r="BG342" i="3"/>
  <c r="BU342" i="3"/>
  <c r="BI340" i="3"/>
  <c r="CE339" i="3"/>
  <c r="BW339" i="3"/>
  <c r="BQ339" i="3"/>
  <c r="BG339" i="3"/>
  <c r="CC338" i="3"/>
  <c r="BU338" i="3"/>
  <c r="BO338" i="3"/>
  <c r="BE338" i="3"/>
  <c r="BY342" i="3"/>
  <c r="CC342" i="3"/>
  <c r="BO342" i="3"/>
  <c r="BE342" i="3"/>
  <c r="CA342" i="3"/>
  <c r="BS342" i="3"/>
  <c r="BK342" i="3"/>
  <c r="CE340" i="3"/>
  <c r="BW340" i="3"/>
  <c r="BQ340" i="3"/>
  <c r="CC339" i="3"/>
  <c r="BU339" i="3"/>
  <c r="BO339" i="3"/>
  <c r="CA338" i="3"/>
  <c r="BS338" i="3"/>
  <c r="BK338" i="3"/>
  <c r="BZ74" i="2"/>
  <c r="BZ75" i="2"/>
  <c r="BZ76" i="2"/>
  <c r="BZ77" i="2"/>
  <c r="BX74" i="2"/>
  <c r="BX75" i="2"/>
  <c r="BX76" i="2"/>
  <c r="BX77" i="2"/>
  <c r="BR74" i="2"/>
  <c r="BT74" i="2"/>
  <c r="BV74" i="2"/>
  <c r="BR75" i="2"/>
  <c r="BT75" i="2"/>
  <c r="BV75" i="2"/>
  <c r="BR76" i="2"/>
  <c r="BT76" i="2"/>
  <c r="BV76" i="2"/>
  <c r="BR77" i="2"/>
  <c r="BT77" i="2"/>
  <c r="BV77" i="2"/>
  <c r="BL74" i="2"/>
  <c r="BN74" i="2"/>
  <c r="BP74" i="2"/>
  <c r="BL75" i="2"/>
  <c r="BN75" i="2"/>
  <c r="BP75" i="2"/>
  <c r="BL76" i="2"/>
  <c r="BN76" i="2"/>
  <c r="BP76" i="2"/>
  <c r="BL77" i="2"/>
  <c r="BN77" i="2"/>
  <c r="BP77" i="2"/>
  <c r="BJ74" i="2"/>
  <c r="BJ75" i="2"/>
  <c r="BJ76" i="2"/>
  <c r="BJ77" i="2"/>
  <c r="L75" i="2"/>
  <c r="L76" i="2"/>
  <c r="L77" i="2"/>
  <c r="L74" i="2"/>
  <c r="AG75" i="2"/>
  <c r="R75" i="2" s="1"/>
  <c r="AG76" i="2"/>
  <c r="V76" i="2" s="1"/>
  <c r="AG77" i="2"/>
  <c r="X77" i="2" s="1"/>
  <c r="AT74" i="2"/>
  <c r="AG74" i="2"/>
  <c r="R74" i="2" s="1"/>
  <c r="M75" i="2"/>
  <c r="M76" i="2"/>
  <c r="M77" i="2"/>
  <c r="M74" i="2"/>
  <c r="E75" i="2"/>
  <c r="E77" i="2"/>
  <c r="E76" i="2"/>
  <c r="E74" i="2"/>
  <c r="H77" i="2"/>
  <c r="G77" i="2"/>
  <c r="J77" i="2" s="1"/>
  <c r="H76" i="2"/>
  <c r="G76" i="2"/>
  <c r="H75" i="2"/>
  <c r="G75" i="2"/>
  <c r="H74" i="2"/>
  <c r="G74" i="2"/>
  <c r="BR332" i="3"/>
  <c r="CO332" i="3" s="1"/>
  <c r="ES332" i="3"/>
  <c r="EU332" i="3"/>
  <c r="EW332" i="3"/>
  <c r="EY332" i="3"/>
  <c r="FA332" i="3"/>
  <c r="FC332" i="3"/>
  <c r="FE332" i="3"/>
  <c r="FG332" i="3"/>
  <c r="FI332" i="3"/>
  <c r="FK332" i="3"/>
  <c r="FM332" i="3"/>
  <c r="FO332" i="3"/>
  <c r="FQ332" i="3"/>
  <c r="FS332" i="3"/>
  <c r="FU332" i="3"/>
  <c r="FW332" i="3"/>
  <c r="FY332" i="3"/>
  <c r="GA332" i="3"/>
  <c r="GC332" i="3"/>
  <c r="GE332" i="3"/>
  <c r="GG332" i="3"/>
  <c r="BR333" i="3"/>
  <c r="BS333" i="3" s="1"/>
  <c r="ES333" i="3"/>
  <c r="EU333" i="3"/>
  <c r="EW333" i="3"/>
  <c r="EY333" i="3"/>
  <c r="FA333" i="3"/>
  <c r="FC333" i="3"/>
  <c r="FE333" i="3"/>
  <c r="FG333" i="3"/>
  <c r="FI333" i="3"/>
  <c r="FK333" i="3"/>
  <c r="FM333" i="3"/>
  <c r="FO333" i="3"/>
  <c r="FQ333" i="3"/>
  <c r="FS333" i="3"/>
  <c r="FU333" i="3"/>
  <c r="FW333" i="3"/>
  <c r="FY333" i="3"/>
  <c r="GA333" i="3"/>
  <c r="GC333" i="3"/>
  <c r="GE333" i="3"/>
  <c r="GG333" i="3"/>
  <c r="BR334" i="3"/>
  <c r="BE334" i="3" s="1"/>
  <c r="ES334" i="3"/>
  <c r="EU334" i="3"/>
  <c r="EW334" i="3"/>
  <c r="EY334" i="3"/>
  <c r="FA334" i="3"/>
  <c r="FC334" i="3"/>
  <c r="FE334" i="3"/>
  <c r="FG334" i="3"/>
  <c r="FI334" i="3"/>
  <c r="FK334" i="3"/>
  <c r="FM334" i="3"/>
  <c r="FO334" i="3"/>
  <c r="FQ334" i="3"/>
  <c r="FS334" i="3"/>
  <c r="FU334" i="3"/>
  <c r="FW334" i="3"/>
  <c r="FY334" i="3"/>
  <c r="GA334" i="3"/>
  <c r="GC334" i="3"/>
  <c r="GE334" i="3"/>
  <c r="GG334" i="3"/>
  <c r="BR335" i="3"/>
  <c r="BK335" i="3" s="1"/>
  <c r="ES335" i="3"/>
  <c r="EU335" i="3"/>
  <c r="EW335" i="3"/>
  <c r="EY335" i="3"/>
  <c r="FA335" i="3"/>
  <c r="FC335" i="3"/>
  <c r="FE335" i="3"/>
  <c r="FG335" i="3"/>
  <c r="FI335" i="3"/>
  <c r="FK335" i="3"/>
  <c r="FM335" i="3"/>
  <c r="FO335" i="3"/>
  <c r="FQ335" i="3"/>
  <c r="FS335" i="3"/>
  <c r="FU335" i="3"/>
  <c r="FW335" i="3"/>
  <c r="FY335" i="3"/>
  <c r="GA335" i="3"/>
  <c r="GC335" i="3"/>
  <c r="GE335" i="3"/>
  <c r="GG335" i="3"/>
  <c r="BR336" i="3"/>
  <c r="BY336" i="3" s="1"/>
  <c r="ES336" i="3"/>
  <c r="EU336" i="3"/>
  <c r="EW336" i="3"/>
  <c r="EY336" i="3"/>
  <c r="FA336" i="3"/>
  <c r="FC336" i="3"/>
  <c r="FE336" i="3"/>
  <c r="FG336" i="3"/>
  <c r="FI336" i="3"/>
  <c r="FK336" i="3"/>
  <c r="FM336" i="3"/>
  <c r="FO336" i="3"/>
  <c r="FQ336" i="3"/>
  <c r="FS336" i="3"/>
  <c r="FU336" i="3"/>
  <c r="FW336" i="3"/>
  <c r="FY336" i="3"/>
  <c r="GA336" i="3"/>
  <c r="GC336" i="3"/>
  <c r="GE336" i="3"/>
  <c r="GG336" i="3"/>
  <c r="EW331" i="3"/>
  <c r="EY331" i="3"/>
  <c r="FA331" i="3"/>
  <c r="FC331" i="3"/>
  <c r="FE331" i="3"/>
  <c r="FG331" i="3"/>
  <c r="FI331" i="3"/>
  <c r="FK331" i="3"/>
  <c r="FM331" i="3"/>
  <c r="FO331" i="3"/>
  <c r="FQ331" i="3"/>
  <c r="FS331" i="3"/>
  <c r="FU331" i="3"/>
  <c r="FW331" i="3"/>
  <c r="FY331" i="3"/>
  <c r="GA331" i="3"/>
  <c r="GC331" i="3"/>
  <c r="GE331" i="3"/>
  <c r="GG331" i="3"/>
  <c r="EU331" i="3"/>
  <c r="ES331" i="3"/>
  <c r="BR331" i="3"/>
  <c r="BM331" i="3" s="1"/>
  <c r="AJ332" i="3"/>
  <c r="AK332" i="3" s="1"/>
  <c r="AM332" i="3" s="1"/>
  <c r="AJ333" i="3"/>
  <c r="AK333" i="3" s="1"/>
  <c r="AM333" i="3" s="1"/>
  <c r="AJ334" i="3"/>
  <c r="AK334" i="3" s="1"/>
  <c r="AM334" i="3" s="1"/>
  <c r="AJ335" i="3"/>
  <c r="AK335" i="3" s="1"/>
  <c r="AM335" i="3" s="1"/>
  <c r="AJ336" i="3"/>
  <c r="AK336" i="3" s="1"/>
  <c r="AM336" i="3" s="1"/>
  <c r="AJ331" i="3"/>
  <c r="AK331" i="3" s="1"/>
  <c r="AM331" i="3" s="1"/>
  <c r="AR332" i="3"/>
  <c r="AR333" i="3"/>
  <c r="AR334" i="3"/>
  <c r="AR335" i="3"/>
  <c r="AR336" i="3"/>
  <c r="AR331" i="3"/>
  <c r="W331" i="3"/>
  <c r="X331" i="3"/>
  <c r="Z331" i="3"/>
  <c r="AA331" i="3"/>
  <c r="AB331" i="3"/>
  <c r="AC331" i="3"/>
  <c r="AD331" i="3"/>
  <c r="AE331" i="3"/>
  <c r="W332" i="3"/>
  <c r="X332" i="3"/>
  <c r="Z332" i="3"/>
  <c r="AA332" i="3"/>
  <c r="AB332" i="3"/>
  <c r="AC332" i="3"/>
  <c r="AD332" i="3"/>
  <c r="AE332" i="3"/>
  <c r="W333" i="3"/>
  <c r="X333" i="3"/>
  <c r="Z333" i="3"/>
  <c r="AA333" i="3"/>
  <c r="AB333" i="3"/>
  <c r="AC333" i="3"/>
  <c r="AD333" i="3"/>
  <c r="AE333" i="3"/>
  <c r="W334" i="3"/>
  <c r="X334" i="3"/>
  <c r="Z334" i="3"/>
  <c r="AA334" i="3"/>
  <c r="AB334" i="3"/>
  <c r="AC334" i="3"/>
  <c r="AD334" i="3"/>
  <c r="AE334" i="3"/>
  <c r="W335" i="3"/>
  <c r="X335" i="3"/>
  <c r="Z335" i="3"/>
  <c r="AA335" i="3"/>
  <c r="AB335" i="3"/>
  <c r="AC335" i="3"/>
  <c r="AD335" i="3"/>
  <c r="AE335" i="3"/>
  <c r="W336" i="3"/>
  <c r="X336" i="3"/>
  <c r="Z336" i="3"/>
  <c r="AA336" i="3"/>
  <c r="AB336" i="3"/>
  <c r="AC336" i="3"/>
  <c r="AD336" i="3"/>
  <c r="AE336" i="3"/>
  <c r="T328" i="3"/>
  <c r="T329" i="3"/>
  <c r="T330" i="3"/>
  <c r="T331" i="3"/>
  <c r="T332" i="3"/>
  <c r="T333" i="3"/>
  <c r="T334" i="3"/>
  <c r="T335" i="3"/>
  <c r="T336" i="3"/>
  <c r="I335" i="3"/>
  <c r="F332" i="3"/>
  <c r="F333" i="3"/>
  <c r="F334" i="3"/>
  <c r="F335" i="3"/>
  <c r="J335" i="3" s="1"/>
  <c r="F336" i="3"/>
  <c r="F331" i="3"/>
  <c r="P331" i="3"/>
  <c r="Q331" i="3"/>
  <c r="P332" i="3"/>
  <c r="Q332" i="3"/>
  <c r="P333" i="3"/>
  <c r="Q333" i="3"/>
  <c r="P334" i="3"/>
  <c r="Q334" i="3"/>
  <c r="P335" i="3"/>
  <c r="Q335" i="3"/>
  <c r="P336" i="3"/>
  <c r="Q336" i="3"/>
  <c r="G336" i="3"/>
  <c r="G334" i="3"/>
  <c r="I334" i="3" s="1"/>
  <c r="G333" i="3"/>
  <c r="G332" i="3"/>
  <c r="G331" i="3"/>
  <c r="I331" i="3" s="1"/>
  <c r="EW328" i="3"/>
  <c r="EY328" i="3"/>
  <c r="FA328" i="3"/>
  <c r="FC328" i="3"/>
  <c r="FE328" i="3"/>
  <c r="FG328" i="3"/>
  <c r="FI328" i="3"/>
  <c r="FK328" i="3"/>
  <c r="FM328" i="3"/>
  <c r="FO328" i="3"/>
  <c r="FQ328" i="3"/>
  <c r="FS328" i="3"/>
  <c r="FU328" i="3"/>
  <c r="FW328" i="3"/>
  <c r="FY328" i="3"/>
  <c r="GA328" i="3"/>
  <c r="GC328" i="3"/>
  <c r="GE328" i="3"/>
  <c r="GG328" i="3"/>
  <c r="EW329" i="3"/>
  <c r="EY329" i="3"/>
  <c r="FA329" i="3"/>
  <c r="FC329" i="3"/>
  <c r="FE329" i="3"/>
  <c r="FG329" i="3"/>
  <c r="FI329" i="3"/>
  <c r="FK329" i="3"/>
  <c r="FM329" i="3"/>
  <c r="FO329" i="3"/>
  <c r="FQ329" i="3"/>
  <c r="FS329" i="3"/>
  <c r="FU329" i="3"/>
  <c r="FW329" i="3"/>
  <c r="FY329" i="3"/>
  <c r="GA329" i="3"/>
  <c r="GC329" i="3"/>
  <c r="GE329" i="3"/>
  <c r="GG329" i="3"/>
  <c r="EW330" i="3"/>
  <c r="EY330" i="3"/>
  <c r="FA330" i="3"/>
  <c r="FC330" i="3"/>
  <c r="FE330" i="3"/>
  <c r="FG330" i="3"/>
  <c r="FI330" i="3"/>
  <c r="FK330" i="3"/>
  <c r="FM330" i="3"/>
  <c r="FO330" i="3"/>
  <c r="FQ330" i="3"/>
  <c r="FS330" i="3"/>
  <c r="FU330" i="3"/>
  <c r="FW330" i="3"/>
  <c r="FY330" i="3"/>
  <c r="GA330" i="3"/>
  <c r="GC330" i="3"/>
  <c r="GE330" i="3"/>
  <c r="GG330" i="3"/>
  <c r="EU328" i="3"/>
  <c r="EU329" i="3"/>
  <c r="EU330" i="3"/>
  <c r="ES328" i="3"/>
  <c r="ES329" i="3"/>
  <c r="ES330" i="3"/>
  <c r="CG328" i="3"/>
  <c r="CI328" i="3"/>
  <c r="CK328" i="3"/>
  <c r="CM328" i="3"/>
  <c r="CO328" i="3"/>
  <c r="CQ328" i="3"/>
  <c r="CS328" i="3"/>
  <c r="CU328" i="3"/>
  <c r="CW328" i="3"/>
  <c r="CY328" i="3"/>
  <c r="DA328" i="3"/>
  <c r="DC328" i="3"/>
  <c r="DE328" i="3"/>
  <c r="DG328" i="3"/>
  <c r="DI328" i="3"/>
  <c r="CC328" i="3"/>
  <c r="CE328" i="3"/>
  <c r="CA328" i="3"/>
  <c r="BU328" i="3"/>
  <c r="BW328" i="3"/>
  <c r="BY328" i="3"/>
  <c r="BS328" i="3"/>
  <c r="BQ328" i="3"/>
  <c r="BO328" i="3"/>
  <c r="BK328" i="3"/>
  <c r="BI328" i="3"/>
  <c r="BG328" i="3"/>
  <c r="BE328" i="3"/>
  <c r="BC328" i="3"/>
  <c r="BL330" i="3"/>
  <c r="BM330" i="3" s="1"/>
  <c r="BL329" i="3"/>
  <c r="BM329" i="3" s="1"/>
  <c r="Z328" i="3"/>
  <c r="AA328" i="3"/>
  <c r="AB328" i="3"/>
  <c r="AC328" i="3"/>
  <c r="AD328" i="3"/>
  <c r="Z329" i="3"/>
  <c r="AA329" i="3"/>
  <c r="AB329" i="3"/>
  <c r="AC329" i="3"/>
  <c r="AD329" i="3"/>
  <c r="Z330" i="3"/>
  <c r="AA330" i="3"/>
  <c r="AB330" i="3"/>
  <c r="AC330" i="3"/>
  <c r="AD330" i="3"/>
  <c r="W328" i="3"/>
  <c r="X328" i="3"/>
  <c r="W329" i="3"/>
  <c r="X329" i="3"/>
  <c r="W330" i="3"/>
  <c r="X330" i="3"/>
  <c r="Y330" i="3"/>
  <c r="Y329" i="3"/>
  <c r="Y328" i="3"/>
  <c r="P328" i="3"/>
  <c r="Q328" i="3"/>
  <c r="P329" i="3"/>
  <c r="Q329" i="3"/>
  <c r="P330" i="3"/>
  <c r="Q330" i="3"/>
  <c r="J328" i="3"/>
  <c r="K328" i="3"/>
  <c r="J329" i="3"/>
  <c r="K329" i="3"/>
  <c r="J330" i="3"/>
  <c r="K330" i="3"/>
  <c r="H329" i="3"/>
  <c r="I329" i="3" s="1"/>
  <c r="H330" i="3"/>
  <c r="I330" i="3" s="1"/>
  <c r="H328" i="3"/>
  <c r="I328" i="3" s="1"/>
  <c r="EW327" i="3"/>
  <c r="EY327" i="3"/>
  <c r="FA327" i="3"/>
  <c r="FC327" i="3"/>
  <c r="FE327" i="3"/>
  <c r="FG327" i="3"/>
  <c r="FI327" i="3"/>
  <c r="FK327" i="3"/>
  <c r="FM327" i="3"/>
  <c r="FO327" i="3"/>
  <c r="FQ327" i="3"/>
  <c r="FS327" i="3"/>
  <c r="FU327" i="3"/>
  <c r="FW327" i="3"/>
  <c r="FY327" i="3"/>
  <c r="GA327" i="3"/>
  <c r="GC327" i="3"/>
  <c r="GE327" i="3"/>
  <c r="GG327" i="3"/>
  <c r="EU327" i="3"/>
  <c r="ES327" i="3"/>
  <c r="BS327" i="3"/>
  <c r="BU327" i="3"/>
  <c r="BW327" i="3"/>
  <c r="BY327" i="3"/>
  <c r="CA327" i="3"/>
  <c r="CC327" i="3"/>
  <c r="CE327" i="3"/>
  <c r="CG327" i="3"/>
  <c r="CI327" i="3"/>
  <c r="CK327" i="3"/>
  <c r="CM327" i="3"/>
  <c r="CO327" i="3"/>
  <c r="CQ327" i="3"/>
  <c r="CS327" i="3"/>
  <c r="CU327" i="3"/>
  <c r="CW327" i="3"/>
  <c r="CY327" i="3"/>
  <c r="DA327" i="3"/>
  <c r="DC327" i="3"/>
  <c r="DE327" i="3"/>
  <c r="DG327" i="3"/>
  <c r="DI327" i="3"/>
  <c r="BG327" i="3"/>
  <c r="BI327" i="3"/>
  <c r="BK327" i="3"/>
  <c r="BO327" i="3"/>
  <c r="BQ327" i="3"/>
  <c r="BC327" i="3"/>
  <c r="BE327" i="3"/>
  <c r="AC327" i="3"/>
  <c r="H327" i="3"/>
  <c r="I327" i="3" s="1"/>
  <c r="AJ327" i="3"/>
  <c r="AK327" i="3" s="1"/>
  <c r="AM327" i="3" s="1"/>
  <c r="J327" i="3"/>
  <c r="K327" i="3"/>
  <c r="V327" i="3"/>
  <c r="AF327" i="3" s="1"/>
  <c r="U327" i="3"/>
  <c r="R327" i="3"/>
  <c r="T327" i="3" s="1"/>
  <c r="P327" i="3"/>
  <c r="Q327" i="3"/>
  <c r="GG321" i="3"/>
  <c r="GG322" i="3"/>
  <c r="GG323" i="3"/>
  <c r="GG324" i="3"/>
  <c r="GG325" i="3"/>
  <c r="GG326" i="3"/>
  <c r="GG320" i="3"/>
  <c r="EY320" i="3"/>
  <c r="FA320" i="3"/>
  <c r="FC320" i="3"/>
  <c r="FE320" i="3"/>
  <c r="FG320" i="3"/>
  <c r="FI320" i="3"/>
  <c r="FK320" i="3"/>
  <c r="FM320" i="3"/>
  <c r="FO320" i="3"/>
  <c r="FQ320" i="3"/>
  <c r="FS320" i="3"/>
  <c r="FU320" i="3"/>
  <c r="FW320" i="3"/>
  <c r="FY320" i="3"/>
  <c r="GA320" i="3"/>
  <c r="GC320" i="3"/>
  <c r="GE320" i="3"/>
  <c r="EY321" i="3"/>
  <c r="FA321" i="3"/>
  <c r="FC321" i="3"/>
  <c r="FE321" i="3"/>
  <c r="FG321" i="3"/>
  <c r="FI321" i="3"/>
  <c r="FK321" i="3"/>
  <c r="FM321" i="3"/>
  <c r="FO321" i="3"/>
  <c r="FQ321" i="3"/>
  <c r="FS321" i="3"/>
  <c r="FU321" i="3"/>
  <c r="FW321" i="3"/>
  <c r="FY321" i="3"/>
  <c r="GA321" i="3"/>
  <c r="GC321" i="3"/>
  <c r="GE321" i="3"/>
  <c r="EY322" i="3"/>
  <c r="FA322" i="3"/>
  <c r="FC322" i="3"/>
  <c r="FE322" i="3"/>
  <c r="FG322" i="3"/>
  <c r="FI322" i="3"/>
  <c r="FK322" i="3"/>
  <c r="FM322" i="3"/>
  <c r="FO322" i="3"/>
  <c r="FQ322" i="3"/>
  <c r="FS322" i="3"/>
  <c r="FU322" i="3"/>
  <c r="FW322" i="3"/>
  <c r="FY322" i="3"/>
  <c r="GA322" i="3"/>
  <c r="GC322" i="3"/>
  <c r="GE322" i="3"/>
  <c r="EY323" i="3"/>
  <c r="FA323" i="3"/>
  <c r="FC323" i="3"/>
  <c r="FE323" i="3"/>
  <c r="FG323" i="3"/>
  <c r="FI323" i="3"/>
  <c r="FK323" i="3"/>
  <c r="FM323" i="3"/>
  <c r="FO323" i="3"/>
  <c r="FQ323" i="3"/>
  <c r="FS323" i="3"/>
  <c r="FU323" i="3"/>
  <c r="FW323" i="3"/>
  <c r="FY323" i="3"/>
  <c r="GA323" i="3"/>
  <c r="GC323" i="3"/>
  <c r="GE323" i="3"/>
  <c r="EY324" i="3"/>
  <c r="FA324" i="3"/>
  <c r="FC324" i="3"/>
  <c r="FE324" i="3"/>
  <c r="FG324" i="3"/>
  <c r="FI324" i="3"/>
  <c r="FK324" i="3"/>
  <c r="FM324" i="3"/>
  <c r="FO324" i="3"/>
  <c r="FQ324" i="3"/>
  <c r="FS324" i="3"/>
  <c r="FU324" i="3"/>
  <c r="FW324" i="3"/>
  <c r="FY324" i="3"/>
  <c r="GA324" i="3"/>
  <c r="GC324" i="3"/>
  <c r="GE324" i="3"/>
  <c r="EY325" i="3"/>
  <c r="FA325" i="3"/>
  <c r="FC325" i="3"/>
  <c r="FE325" i="3"/>
  <c r="FG325" i="3"/>
  <c r="FI325" i="3"/>
  <c r="FK325" i="3"/>
  <c r="FM325" i="3"/>
  <c r="FO325" i="3"/>
  <c r="FQ325" i="3"/>
  <c r="FS325" i="3"/>
  <c r="FU325" i="3"/>
  <c r="FW325" i="3"/>
  <c r="FY325" i="3"/>
  <c r="GA325" i="3"/>
  <c r="GC325" i="3"/>
  <c r="GE325" i="3"/>
  <c r="EY326" i="3"/>
  <c r="FA326" i="3"/>
  <c r="FC326" i="3"/>
  <c r="FE326" i="3"/>
  <c r="FG326" i="3"/>
  <c r="FI326" i="3"/>
  <c r="FK326" i="3"/>
  <c r="FM326" i="3"/>
  <c r="FO326" i="3"/>
  <c r="FQ326" i="3"/>
  <c r="FS326" i="3"/>
  <c r="FU326" i="3"/>
  <c r="FW326" i="3"/>
  <c r="FY326" i="3"/>
  <c r="GA326" i="3"/>
  <c r="GC326" i="3"/>
  <c r="GE326" i="3"/>
  <c r="EW321" i="3"/>
  <c r="EW322" i="3"/>
  <c r="EW323" i="3"/>
  <c r="EW324" i="3"/>
  <c r="EW325" i="3"/>
  <c r="EW326" i="3"/>
  <c r="EW320" i="3"/>
  <c r="DE320" i="3"/>
  <c r="DG320" i="3"/>
  <c r="DI320" i="3"/>
  <c r="ES320" i="3"/>
  <c r="EU320" i="3"/>
  <c r="DE321" i="3"/>
  <c r="DG321" i="3"/>
  <c r="DI321" i="3"/>
  <c r="ES321" i="3"/>
  <c r="EU321" i="3"/>
  <c r="DE322" i="3"/>
  <c r="DG322" i="3"/>
  <c r="DI322" i="3"/>
  <c r="ES322" i="3"/>
  <c r="EU322" i="3"/>
  <c r="DE323" i="3"/>
  <c r="DG323" i="3"/>
  <c r="DI323" i="3"/>
  <c r="ES323" i="3"/>
  <c r="EU323" i="3"/>
  <c r="DE324" i="3"/>
  <c r="DG324" i="3"/>
  <c r="DI324" i="3"/>
  <c r="ES324" i="3"/>
  <c r="EU324" i="3"/>
  <c r="ES325" i="3"/>
  <c r="EU325" i="3"/>
  <c r="ES326" i="3"/>
  <c r="EU326" i="3"/>
  <c r="DC320" i="3"/>
  <c r="DC321" i="3"/>
  <c r="DC322" i="3"/>
  <c r="DC323" i="3"/>
  <c r="DC324" i="3"/>
  <c r="CQ320" i="3"/>
  <c r="CS320" i="3"/>
  <c r="CU320" i="3"/>
  <c r="CW320" i="3"/>
  <c r="CY320" i="3"/>
  <c r="DA320" i="3"/>
  <c r="CQ321" i="3"/>
  <c r="CS321" i="3"/>
  <c r="CU321" i="3"/>
  <c r="CW321" i="3"/>
  <c r="CY321" i="3"/>
  <c r="DA321" i="3"/>
  <c r="CQ322" i="3"/>
  <c r="CS322" i="3"/>
  <c r="CU322" i="3"/>
  <c r="CW322" i="3"/>
  <c r="CY322" i="3"/>
  <c r="DA322" i="3"/>
  <c r="CQ323" i="3"/>
  <c r="CS323" i="3"/>
  <c r="CU323" i="3"/>
  <c r="CW323" i="3"/>
  <c r="CY323" i="3"/>
  <c r="DA323" i="3"/>
  <c r="CQ324" i="3"/>
  <c r="CS324" i="3"/>
  <c r="CU324" i="3"/>
  <c r="CW324" i="3"/>
  <c r="CY324" i="3"/>
  <c r="DA324" i="3"/>
  <c r="CM320" i="3"/>
  <c r="CO320" i="3"/>
  <c r="CM321" i="3"/>
  <c r="CO321" i="3"/>
  <c r="CM322" i="3"/>
  <c r="CO322" i="3"/>
  <c r="CM323" i="3"/>
  <c r="CO323" i="3"/>
  <c r="CM324" i="3"/>
  <c r="CO324" i="3"/>
  <c r="CE320" i="3"/>
  <c r="CG320" i="3"/>
  <c r="CI320" i="3"/>
  <c r="CK320" i="3"/>
  <c r="CE321" i="3"/>
  <c r="CG321" i="3"/>
  <c r="CI321" i="3"/>
  <c r="CK321" i="3"/>
  <c r="CE322" i="3"/>
  <c r="CG322" i="3"/>
  <c r="CI322" i="3"/>
  <c r="CK322" i="3"/>
  <c r="CE323" i="3"/>
  <c r="CG323" i="3"/>
  <c r="CI323" i="3"/>
  <c r="CK323" i="3"/>
  <c r="CE324" i="3"/>
  <c r="CG324" i="3"/>
  <c r="CI324" i="3"/>
  <c r="CK324" i="3"/>
  <c r="CC320" i="3"/>
  <c r="CC321" i="3"/>
  <c r="CC322" i="3"/>
  <c r="CC323" i="3"/>
  <c r="CC324" i="3"/>
  <c r="CA320" i="3"/>
  <c r="CA321" i="3"/>
  <c r="CA322" i="3"/>
  <c r="CA323" i="3"/>
  <c r="CA324" i="3"/>
  <c r="BW320" i="3"/>
  <c r="BY320" i="3"/>
  <c r="BW321" i="3"/>
  <c r="BY321" i="3"/>
  <c r="BW322" i="3"/>
  <c r="BY322" i="3"/>
  <c r="BW323" i="3"/>
  <c r="BY323" i="3"/>
  <c r="BW324" i="3"/>
  <c r="BY324" i="3"/>
  <c r="BU320" i="3"/>
  <c r="BU321" i="3"/>
  <c r="BU322" i="3"/>
  <c r="BU323" i="3"/>
  <c r="BU324" i="3"/>
  <c r="BS320" i="3"/>
  <c r="BS321" i="3"/>
  <c r="BS322" i="3"/>
  <c r="BS323" i="3"/>
  <c r="BS324" i="3"/>
  <c r="BO320" i="3"/>
  <c r="BQ320" i="3"/>
  <c r="BO321" i="3"/>
  <c r="BQ321" i="3"/>
  <c r="BO322" i="3"/>
  <c r="BQ322" i="3"/>
  <c r="BO323" i="3"/>
  <c r="BQ323" i="3"/>
  <c r="BO324" i="3"/>
  <c r="BQ324" i="3"/>
  <c r="BM320" i="3"/>
  <c r="BM321" i="3"/>
  <c r="BM322" i="3"/>
  <c r="BK320" i="3"/>
  <c r="BK321" i="3"/>
  <c r="BK322" i="3"/>
  <c r="BK323" i="3"/>
  <c r="BK324" i="3"/>
  <c r="BI320" i="3"/>
  <c r="BI321" i="3"/>
  <c r="BI322" i="3"/>
  <c r="BI323" i="3"/>
  <c r="BI324" i="3"/>
  <c r="BG320" i="3"/>
  <c r="BG321" i="3"/>
  <c r="BG322" i="3"/>
  <c r="BG323" i="3"/>
  <c r="BG324" i="3"/>
  <c r="BE320" i="3"/>
  <c r="BE321" i="3"/>
  <c r="BE322" i="3"/>
  <c r="BE323" i="3"/>
  <c r="BE324" i="3"/>
  <c r="BC320" i="3"/>
  <c r="BC321" i="3"/>
  <c r="BC322" i="3"/>
  <c r="BC323" i="3"/>
  <c r="BC324" i="3"/>
  <c r="BR326" i="3"/>
  <c r="BM326" i="3" s="1"/>
  <c r="BR325" i="3"/>
  <c r="BM325" i="3" s="1"/>
  <c r="AJ321" i="3"/>
  <c r="AK321" i="3" s="1"/>
  <c r="AM321" i="3" s="1"/>
  <c r="AJ322" i="3"/>
  <c r="AK322" i="3" s="1"/>
  <c r="AM322" i="3" s="1"/>
  <c r="AJ323" i="3"/>
  <c r="AK323" i="3" s="1"/>
  <c r="AM323" i="3" s="1"/>
  <c r="AJ324" i="3"/>
  <c r="AK324" i="3" s="1"/>
  <c r="AM324" i="3" s="1"/>
  <c r="AJ325" i="3"/>
  <c r="AK325" i="3" s="1"/>
  <c r="AM325" i="3" s="1"/>
  <c r="AJ326" i="3"/>
  <c r="AK326" i="3" s="1"/>
  <c r="AM326" i="3" s="1"/>
  <c r="AJ320" i="3"/>
  <c r="AK320" i="3" s="1"/>
  <c r="AM320" i="3" s="1"/>
  <c r="AC320" i="3"/>
  <c r="AC321" i="3"/>
  <c r="AC322" i="3"/>
  <c r="AC323" i="3"/>
  <c r="AC324" i="3"/>
  <c r="AC325" i="3"/>
  <c r="AC326" i="3"/>
  <c r="V326" i="3"/>
  <c r="U326" i="3"/>
  <c r="V325" i="3"/>
  <c r="U325" i="3"/>
  <c r="W325" i="3" s="1"/>
  <c r="V324" i="3"/>
  <c r="U324" i="3"/>
  <c r="AA324" i="3" s="1"/>
  <c r="V323" i="3"/>
  <c r="U323" i="3"/>
  <c r="V322" i="3"/>
  <c r="U322" i="3"/>
  <c r="V321" i="3"/>
  <c r="U321" i="3"/>
  <c r="W321" i="3" s="1"/>
  <c r="V320" i="3"/>
  <c r="U320" i="3"/>
  <c r="W320" i="3" s="1"/>
  <c r="T322" i="3"/>
  <c r="T323" i="3"/>
  <c r="T324" i="3"/>
  <c r="T326" i="3"/>
  <c r="S325" i="3"/>
  <c r="R325" i="3"/>
  <c r="S321" i="3"/>
  <c r="AU321" i="3" s="1"/>
  <c r="R321" i="3"/>
  <c r="S320" i="3"/>
  <c r="AU320" i="3" s="1"/>
  <c r="R320" i="3"/>
  <c r="P326" i="3"/>
  <c r="Q326" i="3"/>
  <c r="P325" i="3"/>
  <c r="Q325" i="3"/>
  <c r="P324" i="3"/>
  <c r="Q324" i="3"/>
  <c r="P323" i="3"/>
  <c r="Q323" i="3"/>
  <c r="P322" i="3"/>
  <c r="Q322" i="3"/>
  <c r="P321" i="3"/>
  <c r="Q321" i="3"/>
  <c r="P320" i="3"/>
  <c r="Q320" i="3"/>
  <c r="J320" i="3"/>
  <c r="K320" i="3"/>
  <c r="J321" i="3"/>
  <c r="K321" i="3"/>
  <c r="J322" i="3"/>
  <c r="K322" i="3"/>
  <c r="J323" i="3"/>
  <c r="K323" i="3"/>
  <c r="J324" i="3"/>
  <c r="K324" i="3"/>
  <c r="I325" i="3"/>
  <c r="J325" i="3"/>
  <c r="K325" i="3"/>
  <c r="I326" i="3"/>
  <c r="J326" i="3"/>
  <c r="K326" i="3"/>
  <c r="H324" i="3"/>
  <c r="I324" i="3" s="1"/>
  <c r="H323" i="3"/>
  <c r="I323" i="3" s="1"/>
  <c r="H322" i="3"/>
  <c r="I322" i="3" s="1"/>
  <c r="H321" i="3"/>
  <c r="I321" i="3" s="1"/>
  <c r="H320" i="3"/>
  <c r="I320" i="3" s="1"/>
  <c r="EW314" i="3"/>
  <c r="EY314" i="3"/>
  <c r="FA314" i="3"/>
  <c r="FC314" i="3"/>
  <c r="FE314" i="3"/>
  <c r="FG314" i="3"/>
  <c r="FI314" i="3"/>
  <c r="FK314" i="3"/>
  <c r="FM314" i="3"/>
  <c r="FO314" i="3"/>
  <c r="FQ314" i="3"/>
  <c r="FS314" i="3"/>
  <c r="FU314" i="3"/>
  <c r="FW314" i="3"/>
  <c r="FY314" i="3"/>
  <c r="GA314" i="3"/>
  <c r="GC314" i="3"/>
  <c r="GE314" i="3"/>
  <c r="EW315" i="3"/>
  <c r="EY315" i="3"/>
  <c r="FA315" i="3"/>
  <c r="FC315" i="3"/>
  <c r="FE315" i="3"/>
  <c r="FG315" i="3"/>
  <c r="FI315" i="3"/>
  <c r="FK315" i="3"/>
  <c r="FM315" i="3"/>
  <c r="FO315" i="3"/>
  <c r="FQ315" i="3"/>
  <c r="FS315" i="3"/>
  <c r="FU315" i="3"/>
  <c r="FW315" i="3"/>
  <c r="FY315" i="3"/>
  <c r="GA315" i="3"/>
  <c r="GC315" i="3"/>
  <c r="GE315" i="3"/>
  <c r="EW316" i="3"/>
  <c r="EY316" i="3"/>
  <c r="FA316" i="3"/>
  <c r="FC316" i="3"/>
  <c r="FE316" i="3"/>
  <c r="FG316" i="3"/>
  <c r="FI316" i="3"/>
  <c r="FK316" i="3"/>
  <c r="FM316" i="3"/>
  <c r="FO316" i="3"/>
  <c r="FQ316" i="3"/>
  <c r="FS316" i="3"/>
  <c r="FU316" i="3"/>
  <c r="FW316" i="3"/>
  <c r="FY316" i="3"/>
  <c r="GA316" i="3"/>
  <c r="GC316" i="3"/>
  <c r="GE316" i="3"/>
  <c r="EW317" i="3"/>
  <c r="EY317" i="3"/>
  <c r="FA317" i="3"/>
  <c r="FC317" i="3"/>
  <c r="FE317" i="3"/>
  <c r="FG317" i="3"/>
  <c r="FI317" i="3"/>
  <c r="FK317" i="3"/>
  <c r="FM317" i="3"/>
  <c r="FO317" i="3"/>
  <c r="FQ317" i="3"/>
  <c r="FS317" i="3"/>
  <c r="FU317" i="3"/>
  <c r="FW317" i="3"/>
  <c r="FY317" i="3"/>
  <c r="GA317" i="3"/>
  <c r="GC317" i="3"/>
  <c r="GE317" i="3"/>
  <c r="EW318" i="3"/>
  <c r="EY318" i="3"/>
  <c r="FA318" i="3"/>
  <c r="FC318" i="3"/>
  <c r="FE318" i="3"/>
  <c r="FG318" i="3"/>
  <c r="FI318" i="3"/>
  <c r="FK318" i="3"/>
  <c r="FM318" i="3"/>
  <c r="FO318" i="3"/>
  <c r="FQ318" i="3"/>
  <c r="FS318" i="3"/>
  <c r="FU318" i="3"/>
  <c r="FW318" i="3"/>
  <c r="FY318" i="3"/>
  <c r="GA318" i="3"/>
  <c r="GC318" i="3"/>
  <c r="GE318" i="3"/>
  <c r="EW319" i="3"/>
  <c r="EY319" i="3"/>
  <c r="FA319" i="3"/>
  <c r="FC319" i="3"/>
  <c r="FE319" i="3"/>
  <c r="FG319" i="3"/>
  <c r="FI319" i="3"/>
  <c r="FK319" i="3"/>
  <c r="FM319" i="3"/>
  <c r="FO319" i="3"/>
  <c r="FQ319" i="3"/>
  <c r="FS319" i="3"/>
  <c r="FU319" i="3"/>
  <c r="FW319" i="3"/>
  <c r="FY319" i="3"/>
  <c r="GA319" i="3"/>
  <c r="GC319" i="3"/>
  <c r="GE319" i="3"/>
  <c r="GG314" i="3"/>
  <c r="GG315" i="3"/>
  <c r="GG316" i="3"/>
  <c r="GG317" i="3"/>
  <c r="GG318" i="3"/>
  <c r="GG319" i="3"/>
  <c r="ES314" i="3"/>
  <c r="EU314" i="3"/>
  <c r="ES315" i="3"/>
  <c r="EU315" i="3"/>
  <c r="ES316" i="3"/>
  <c r="EU316" i="3"/>
  <c r="ES317" i="3"/>
  <c r="EU317" i="3"/>
  <c r="ES318" i="3"/>
  <c r="EU318" i="3"/>
  <c r="ES319" i="3"/>
  <c r="EU319" i="3"/>
  <c r="BR315" i="3"/>
  <c r="BS315" i="3" s="1"/>
  <c r="BR316" i="3"/>
  <c r="BM316" i="3" s="1"/>
  <c r="BR317" i="3"/>
  <c r="BW317" i="3" s="1"/>
  <c r="BR318" i="3"/>
  <c r="BQ318" i="3" s="1"/>
  <c r="BR319" i="3"/>
  <c r="BS319" i="3" s="1"/>
  <c r="BR314" i="3"/>
  <c r="DI314" i="3" s="1"/>
  <c r="X319" i="3"/>
  <c r="Z319" i="3"/>
  <c r="AB319" i="3"/>
  <c r="AE319" i="3"/>
  <c r="AH319" i="3" s="1"/>
  <c r="W319" i="3"/>
  <c r="AA319" i="3"/>
  <c r="AD319" i="3"/>
  <c r="X318" i="3"/>
  <c r="Z318" i="3"/>
  <c r="AB318" i="3"/>
  <c r="AE318" i="3"/>
  <c r="AH318" i="3" s="1"/>
  <c r="W318" i="3"/>
  <c r="AA318" i="3"/>
  <c r="AD318" i="3"/>
  <c r="X317" i="3"/>
  <c r="Z317" i="3"/>
  <c r="AB317" i="3"/>
  <c r="AE317" i="3"/>
  <c r="AH317" i="3" s="1"/>
  <c r="W317" i="3"/>
  <c r="AA317" i="3"/>
  <c r="AD317" i="3"/>
  <c r="X316" i="3"/>
  <c r="Z316" i="3"/>
  <c r="AB316" i="3"/>
  <c r="AE316" i="3"/>
  <c r="AH316" i="3" s="1"/>
  <c r="W316" i="3"/>
  <c r="AA316" i="3"/>
  <c r="AD316" i="3"/>
  <c r="T319" i="3"/>
  <c r="T318" i="3"/>
  <c r="T317" i="3"/>
  <c r="T316" i="3"/>
  <c r="P319" i="3"/>
  <c r="Q319" i="3"/>
  <c r="AC319" i="3"/>
  <c r="P318" i="3"/>
  <c r="Q318" i="3"/>
  <c r="AC318" i="3"/>
  <c r="P317" i="3"/>
  <c r="Q317" i="3"/>
  <c r="AC317" i="3"/>
  <c r="P316" i="3"/>
  <c r="Q316" i="3"/>
  <c r="AC316" i="3"/>
  <c r="G317" i="3"/>
  <c r="K317" i="3" s="1"/>
  <c r="G318" i="3"/>
  <c r="I318" i="3" s="1"/>
  <c r="G319" i="3"/>
  <c r="I319" i="3" s="1"/>
  <c r="G316" i="3"/>
  <c r="J316" i="3" s="1"/>
  <c r="AJ315" i="3"/>
  <c r="AK315" i="3" s="1"/>
  <c r="AM315" i="3" s="1"/>
  <c r="AJ314" i="3"/>
  <c r="AK314" i="3" s="1"/>
  <c r="AM314" i="3" s="1"/>
  <c r="AD294" i="3"/>
  <c r="AD295" i="3"/>
  <c r="AD296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X315" i="3"/>
  <c r="Z315" i="3"/>
  <c r="AB315" i="3"/>
  <c r="AE315" i="3"/>
  <c r="AH315" i="3" s="1"/>
  <c r="W315" i="3"/>
  <c r="AA315" i="3"/>
  <c r="W314" i="3"/>
  <c r="X314" i="3"/>
  <c r="Z314" i="3"/>
  <c r="AB314" i="3"/>
  <c r="AE314" i="3"/>
  <c r="AA314" i="3"/>
  <c r="T315" i="3"/>
  <c r="T314" i="3"/>
  <c r="P315" i="3"/>
  <c r="Q315" i="3"/>
  <c r="AC315" i="3"/>
  <c r="P314" i="3"/>
  <c r="Q314" i="3"/>
  <c r="AC314" i="3"/>
  <c r="G315" i="3"/>
  <c r="K315" i="3" s="1"/>
  <c r="G314" i="3"/>
  <c r="J314" i="3" s="1"/>
  <c r="ES311" i="3"/>
  <c r="EU311" i="3"/>
  <c r="EW311" i="3"/>
  <c r="EY311" i="3"/>
  <c r="FA311" i="3"/>
  <c r="FC311" i="3"/>
  <c r="FE311" i="3"/>
  <c r="FG311" i="3"/>
  <c r="FI311" i="3"/>
  <c r="FK311" i="3"/>
  <c r="FM311" i="3"/>
  <c r="FO311" i="3"/>
  <c r="FQ311" i="3"/>
  <c r="FS311" i="3"/>
  <c r="FU311" i="3"/>
  <c r="FW311" i="3"/>
  <c r="FY311" i="3"/>
  <c r="GA311" i="3"/>
  <c r="GC311" i="3"/>
  <c r="GE311" i="3"/>
  <c r="GG311" i="3"/>
  <c r="ES312" i="3"/>
  <c r="EU312" i="3"/>
  <c r="EW312" i="3"/>
  <c r="EY312" i="3"/>
  <c r="FA312" i="3"/>
  <c r="FC312" i="3"/>
  <c r="FE312" i="3"/>
  <c r="FG312" i="3"/>
  <c r="FI312" i="3"/>
  <c r="FK312" i="3"/>
  <c r="FM312" i="3"/>
  <c r="FO312" i="3"/>
  <c r="FQ312" i="3"/>
  <c r="FS312" i="3"/>
  <c r="FU312" i="3"/>
  <c r="FW312" i="3"/>
  <c r="FY312" i="3"/>
  <c r="GA312" i="3"/>
  <c r="GC312" i="3"/>
  <c r="GE312" i="3"/>
  <c r="GG312" i="3"/>
  <c r="ES313" i="3"/>
  <c r="EU313" i="3"/>
  <c r="EW313" i="3"/>
  <c r="EY313" i="3"/>
  <c r="FA313" i="3"/>
  <c r="FC313" i="3"/>
  <c r="FE313" i="3"/>
  <c r="FG313" i="3"/>
  <c r="FI313" i="3"/>
  <c r="FK313" i="3"/>
  <c r="FM313" i="3"/>
  <c r="FO313" i="3"/>
  <c r="FQ313" i="3"/>
  <c r="FS313" i="3"/>
  <c r="FU313" i="3"/>
  <c r="FW313" i="3"/>
  <c r="FY313" i="3"/>
  <c r="GA313" i="3"/>
  <c r="GC313" i="3"/>
  <c r="GE313" i="3"/>
  <c r="GG313" i="3"/>
  <c r="BR311" i="3"/>
  <c r="BC311" i="3" s="1"/>
  <c r="BR312" i="3"/>
  <c r="BC312" i="3" s="1"/>
  <c r="BR313" i="3"/>
  <c r="BC313" i="3" s="1"/>
  <c r="BR310" i="3"/>
  <c r="CK310" i="3" s="1"/>
  <c r="ES310" i="3"/>
  <c r="EU310" i="3"/>
  <c r="EW310" i="3"/>
  <c r="EY310" i="3"/>
  <c r="FA310" i="3"/>
  <c r="FC310" i="3"/>
  <c r="FE310" i="3"/>
  <c r="FG310" i="3"/>
  <c r="FI310" i="3"/>
  <c r="FK310" i="3"/>
  <c r="FM310" i="3"/>
  <c r="FO310" i="3"/>
  <c r="FQ310" i="3"/>
  <c r="FS310" i="3"/>
  <c r="FU310" i="3"/>
  <c r="FW310" i="3"/>
  <c r="FY310" i="3"/>
  <c r="GA310" i="3"/>
  <c r="GC310" i="3"/>
  <c r="GE310" i="3"/>
  <c r="GG310" i="3"/>
  <c r="AJ313" i="3"/>
  <c r="AK313" i="3" s="1"/>
  <c r="AM313" i="3" s="1"/>
  <c r="AJ311" i="3"/>
  <c r="AK311" i="3" s="1"/>
  <c r="AM311" i="3" s="1"/>
  <c r="AJ312" i="3"/>
  <c r="AK312" i="3" s="1"/>
  <c r="AM312" i="3" s="1"/>
  <c r="AJ310" i="3"/>
  <c r="AK310" i="3" s="1"/>
  <c r="AM310" i="3" s="1"/>
  <c r="W313" i="3"/>
  <c r="Z313" i="3"/>
  <c r="AA313" i="3"/>
  <c r="X313" i="3"/>
  <c r="AB313" i="3"/>
  <c r="AE313" i="3"/>
  <c r="AH313" i="3" s="1"/>
  <c r="T313" i="3"/>
  <c r="X312" i="3"/>
  <c r="Z312" i="3"/>
  <c r="AB312" i="3"/>
  <c r="AE312" i="3"/>
  <c r="AH312" i="3" s="1"/>
  <c r="W312" i="3"/>
  <c r="AA312" i="3"/>
  <c r="T312" i="3"/>
  <c r="X311" i="3"/>
  <c r="Z311" i="3"/>
  <c r="AB311" i="3"/>
  <c r="AE311" i="3"/>
  <c r="AH311" i="3" s="1"/>
  <c r="W311" i="3"/>
  <c r="AA311" i="3"/>
  <c r="T311" i="3"/>
  <c r="X310" i="3"/>
  <c r="Z310" i="3"/>
  <c r="AB310" i="3"/>
  <c r="AE310" i="3"/>
  <c r="AH310" i="3" s="1"/>
  <c r="W310" i="3"/>
  <c r="AA310" i="3"/>
  <c r="T310" i="3"/>
  <c r="P313" i="3"/>
  <c r="Q313" i="3"/>
  <c r="AC313" i="3"/>
  <c r="P312" i="3"/>
  <c r="Q312" i="3"/>
  <c r="AC312" i="3"/>
  <c r="P311" i="3"/>
  <c r="Q311" i="3"/>
  <c r="AC311" i="3"/>
  <c r="P310" i="3"/>
  <c r="Q310" i="3"/>
  <c r="AC310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ES307" i="3"/>
  <c r="EU307" i="3"/>
  <c r="EW307" i="3"/>
  <c r="EY307" i="3"/>
  <c r="FA307" i="3"/>
  <c r="FC307" i="3"/>
  <c r="FE307" i="3"/>
  <c r="FG307" i="3"/>
  <c r="FI307" i="3"/>
  <c r="FK307" i="3"/>
  <c r="FM307" i="3"/>
  <c r="FO307" i="3"/>
  <c r="FQ307" i="3"/>
  <c r="FS307" i="3"/>
  <c r="FU307" i="3"/>
  <c r="FW307" i="3"/>
  <c r="FY307" i="3"/>
  <c r="GA307" i="3"/>
  <c r="GC307" i="3"/>
  <c r="GE307" i="3"/>
  <c r="GG307" i="3"/>
  <c r="ES308" i="3"/>
  <c r="EU308" i="3"/>
  <c r="EW308" i="3"/>
  <c r="EY308" i="3"/>
  <c r="FA308" i="3"/>
  <c r="FC308" i="3"/>
  <c r="FE308" i="3"/>
  <c r="FG308" i="3"/>
  <c r="FI308" i="3"/>
  <c r="FK308" i="3"/>
  <c r="FM308" i="3"/>
  <c r="FO308" i="3"/>
  <c r="FQ308" i="3"/>
  <c r="FS308" i="3"/>
  <c r="FU308" i="3"/>
  <c r="FW308" i="3"/>
  <c r="FY308" i="3"/>
  <c r="GA308" i="3"/>
  <c r="GC308" i="3"/>
  <c r="GE308" i="3"/>
  <c r="GG308" i="3"/>
  <c r="ES309" i="3"/>
  <c r="EU309" i="3"/>
  <c r="EW309" i="3"/>
  <c r="EY309" i="3"/>
  <c r="FA309" i="3"/>
  <c r="FC309" i="3"/>
  <c r="FE309" i="3"/>
  <c r="FG309" i="3"/>
  <c r="FI309" i="3"/>
  <c r="FK309" i="3"/>
  <c r="FM309" i="3"/>
  <c r="FO309" i="3"/>
  <c r="FQ309" i="3"/>
  <c r="FS309" i="3"/>
  <c r="FU309" i="3"/>
  <c r="FW309" i="3"/>
  <c r="FY309" i="3"/>
  <c r="GA309" i="3"/>
  <c r="GC309" i="3"/>
  <c r="GE309" i="3"/>
  <c r="GG309" i="3"/>
  <c r="BL308" i="3"/>
  <c r="DG308" i="3" s="1"/>
  <c r="BL309" i="3"/>
  <c r="DE309" i="3" s="1"/>
  <c r="BL307" i="3"/>
  <c r="DI307" i="3" s="1"/>
  <c r="X309" i="3"/>
  <c r="Z309" i="3"/>
  <c r="AB309" i="3"/>
  <c r="AE309" i="3"/>
  <c r="AH309" i="3" s="1"/>
  <c r="X308" i="3"/>
  <c r="Z308" i="3"/>
  <c r="AB308" i="3"/>
  <c r="AE308" i="3"/>
  <c r="AH308" i="3" s="1"/>
  <c r="X307" i="3"/>
  <c r="Z307" i="3"/>
  <c r="AB307" i="3"/>
  <c r="AE307" i="3"/>
  <c r="AH307" i="3" s="1"/>
  <c r="T309" i="3"/>
  <c r="T308" i="3"/>
  <c r="T307" i="3"/>
  <c r="P309" i="3"/>
  <c r="Q309" i="3"/>
  <c r="AC309" i="3"/>
  <c r="P308" i="3"/>
  <c r="Q308" i="3"/>
  <c r="AC308" i="3"/>
  <c r="P307" i="3"/>
  <c r="Q307" i="3"/>
  <c r="AC307" i="3"/>
  <c r="AA309" i="3"/>
  <c r="AA308" i="3"/>
  <c r="W309" i="3"/>
  <c r="W308" i="3"/>
  <c r="W307" i="3"/>
  <c r="AA307" i="3"/>
  <c r="AJ308" i="3"/>
  <c r="AK308" i="3" s="1"/>
  <c r="AM308" i="3" s="1"/>
  <c r="AJ307" i="3"/>
  <c r="AK307" i="3" s="1"/>
  <c r="AM307" i="3" s="1"/>
  <c r="H309" i="3"/>
  <c r="I309" i="3" s="1"/>
  <c r="F309" i="3"/>
  <c r="J309" i="3" s="1"/>
  <c r="H308" i="3"/>
  <c r="I308" i="3" s="1"/>
  <c r="F308" i="3"/>
  <c r="J308" i="3" s="1"/>
  <c r="H307" i="3"/>
  <c r="I307" i="3" s="1"/>
  <c r="F307" i="3"/>
  <c r="K307" i="3" s="1"/>
  <c r="BB74" i="2" l="1"/>
  <c r="I77" i="2"/>
  <c r="C79" i="2"/>
  <c r="I74" i="2"/>
  <c r="K74" i="2" s="1"/>
  <c r="BD74" i="2"/>
  <c r="I76" i="2"/>
  <c r="AL74" i="2"/>
  <c r="V74" i="2"/>
  <c r="F74" i="2"/>
  <c r="F77" i="2"/>
  <c r="F76" i="2"/>
  <c r="F75" i="2"/>
  <c r="AP77" i="2"/>
  <c r="I75" i="2"/>
  <c r="K75" i="2" s="1"/>
  <c r="AN77" i="2"/>
  <c r="AE325" i="3"/>
  <c r="AH325" i="3" s="1"/>
  <c r="AU325" i="3"/>
  <c r="AG314" i="3"/>
  <c r="AH314" i="3"/>
  <c r="AG315" i="3"/>
  <c r="AE323" i="3"/>
  <c r="AH323" i="3" s="1"/>
  <c r="AF323" i="3"/>
  <c r="X325" i="3"/>
  <c r="AF325" i="3"/>
  <c r="X322" i="3"/>
  <c r="AF322" i="3"/>
  <c r="X324" i="3"/>
  <c r="AF324" i="3"/>
  <c r="X326" i="3"/>
  <c r="AF326" i="3"/>
  <c r="CK334" i="3"/>
  <c r="CE311" i="3"/>
  <c r="BC329" i="3"/>
  <c r="AG311" i="3"/>
  <c r="CW336" i="3"/>
  <c r="AG310" i="3"/>
  <c r="Z322" i="3"/>
  <c r="Z326" i="3"/>
  <c r="BG329" i="3"/>
  <c r="DG334" i="3"/>
  <c r="X320" i="3"/>
  <c r="AF320" i="3"/>
  <c r="AE327" i="3"/>
  <c r="AH327" i="3" s="1"/>
  <c r="T320" i="3"/>
  <c r="X321" i="3"/>
  <c r="Y321" i="3" s="1"/>
  <c r="AF321" i="3"/>
  <c r="CS307" i="3"/>
  <c r="CC307" i="3"/>
  <c r="DI311" i="3"/>
  <c r="BC314" i="3"/>
  <c r="CO326" i="3"/>
  <c r="CQ307" i="3"/>
  <c r="BY307" i="3"/>
  <c r="BW311" i="3"/>
  <c r="CY311" i="3"/>
  <c r="K314" i="3"/>
  <c r="K318" i="3"/>
  <c r="DG319" i="3"/>
  <c r="DC326" i="3"/>
  <c r="DG326" i="3"/>
  <c r="Z327" i="3"/>
  <c r="X327" i="3"/>
  <c r="BG331" i="3"/>
  <c r="DE335" i="3"/>
  <c r="DE334" i="3"/>
  <c r="CI334" i="3"/>
  <c r="BO334" i="3"/>
  <c r="CG332" i="3"/>
  <c r="CO307" i="3"/>
  <c r="BS307" i="3"/>
  <c r="CS311" i="3"/>
  <c r="J318" i="3"/>
  <c r="CC314" i="3"/>
  <c r="X323" i="3"/>
  <c r="DA329" i="3"/>
  <c r="K336" i="3"/>
  <c r="K334" i="3"/>
  <c r="Y336" i="3"/>
  <c r="Y335" i="3"/>
  <c r="Y334" i="3"/>
  <c r="BW331" i="3"/>
  <c r="CW334" i="3"/>
  <c r="CA334" i="3"/>
  <c r="Y308" i="3"/>
  <c r="BC307" i="3"/>
  <c r="CG307" i="3"/>
  <c r="BM307" i="3"/>
  <c r="DE307" i="3"/>
  <c r="BQ311" i="3"/>
  <c r="CO311" i="3"/>
  <c r="BW329" i="3"/>
  <c r="CO329" i="3"/>
  <c r="DC331" i="3"/>
  <c r="CS334" i="3"/>
  <c r="BY334" i="3"/>
  <c r="BY308" i="3"/>
  <c r="DI313" i="3"/>
  <c r="AZ377" i="3"/>
  <c r="BE308" i="3"/>
  <c r="BQ308" i="3"/>
  <c r="CS313" i="3"/>
  <c r="BK317" i="3"/>
  <c r="CY314" i="3"/>
  <c r="BA324" i="3"/>
  <c r="BA320" i="3"/>
  <c r="CW335" i="3"/>
  <c r="BI308" i="3"/>
  <c r="CU313" i="3"/>
  <c r="CG313" i="3"/>
  <c r="CW308" i="3"/>
  <c r="CE313" i="3"/>
  <c r="BQ313" i="3"/>
  <c r="DE313" i="3"/>
  <c r="BE307" i="3"/>
  <c r="CO308" i="3"/>
  <c r="CY307" i="3"/>
  <c r="CI307" i="3"/>
  <c r="BU307" i="3"/>
  <c r="DC307" i="3"/>
  <c r="BY313" i="3"/>
  <c r="BI313" i="3"/>
  <c r="DC313" i="3"/>
  <c r="CM313" i="3"/>
  <c r="DE311" i="3"/>
  <c r="CI311" i="3"/>
  <c r="K316" i="3"/>
  <c r="BM314" i="3"/>
  <c r="Z323" i="3"/>
  <c r="AE326" i="3"/>
  <c r="AH326" i="3" s="1"/>
  <c r="AE324" i="3"/>
  <c r="AH324" i="3" s="1"/>
  <c r="CW326" i="3"/>
  <c r="AG328" i="3"/>
  <c r="BQ329" i="3"/>
  <c r="BA329" i="3"/>
  <c r="K333" i="3"/>
  <c r="AG336" i="3"/>
  <c r="CM331" i="3"/>
  <c r="CO335" i="3"/>
  <c r="CG308" i="3"/>
  <c r="DI308" i="3"/>
  <c r="BW313" i="3"/>
  <c r="CW313" i="3"/>
  <c r="CK313" i="3"/>
  <c r="AZ324" i="3"/>
  <c r="AZ320" i="3"/>
  <c r="AZ327" i="3"/>
  <c r="BA327" i="3"/>
  <c r="BK329" i="3"/>
  <c r="CG335" i="3"/>
  <c r="DE332" i="3"/>
  <c r="AZ382" i="3"/>
  <c r="AZ386" i="3"/>
  <c r="AZ390" i="3"/>
  <c r="AZ388" i="3"/>
  <c r="AZ349" i="3"/>
  <c r="DG316" i="3"/>
  <c r="AZ397" i="3"/>
  <c r="CS308" i="3"/>
  <c r="CC308" i="3"/>
  <c r="BM308" i="3"/>
  <c r="DA308" i="3"/>
  <c r="DE308" i="3"/>
  <c r="Y313" i="3"/>
  <c r="BQ312" i="3"/>
  <c r="CY312" i="3"/>
  <c r="CI312" i="3"/>
  <c r="DA311" i="3"/>
  <c r="CQ311" i="3"/>
  <c r="CG311" i="3"/>
  <c r="I314" i="3"/>
  <c r="Y315" i="3"/>
  <c r="I316" i="3"/>
  <c r="AG316" i="3"/>
  <c r="Y319" i="3"/>
  <c r="BG314" i="3"/>
  <c r="CK314" i="3"/>
  <c r="CM314" i="3"/>
  <c r="CU314" i="3"/>
  <c r="DE314" i="3"/>
  <c r="BA317" i="3"/>
  <c r="BA314" i="3"/>
  <c r="T321" i="3"/>
  <c r="AB321" i="3"/>
  <c r="AB325" i="3"/>
  <c r="AB323" i="3"/>
  <c r="AE321" i="3"/>
  <c r="AH321" i="3" s="1"/>
  <c r="BK326" i="3"/>
  <c r="BS326" i="3"/>
  <c r="CS326" i="3"/>
  <c r="BA325" i="3"/>
  <c r="AB327" i="3"/>
  <c r="AZ328" i="3"/>
  <c r="BU329" i="3"/>
  <c r="DI329" i="3"/>
  <c r="CW329" i="3"/>
  <c r="CM329" i="3"/>
  <c r="BA328" i="3"/>
  <c r="Y333" i="3"/>
  <c r="Y332" i="3"/>
  <c r="BI331" i="3"/>
  <c r="CE331" i="3"/>
  <c r="CW331" i="3"/>
  <c r="CO336" i="3"/>
  <c r="DC335" i="3"/>
  <c r="CU335" i="3"/>
  <c r="CM335" i="3"/>
  <c r="CE335" i="3"/>
  <c r="BW335" i="3"/>
  <c r="BQ335" i="3"/>
  <c r="BC335" i="3"/>
  <c r="BA333" i="3"/>
  <c r="BA332" i="3"/>
  <c r="BY332" i="3"/>
  <c r="AZ375" i="3"/>
  <c r="AZ379" i="3"/>
  <c r="AZ394" i="3"/>
  <c r="AZ380" i="3"/>
  <c r="AZ384" i="3"/>
  <c r="BA370" i="3"/>
  <c r="BA356" i="3"/>
  <c r="BA364" i="3"/>
  <c r="DC312" i="3"/>
  <c r="CM312" i="3"/>
  <c r="BA311" i="3"/>
  <c r="CO316" i="3"/>
  <c r="BY335" i="3"/>
  <c r="BE335" i="3"/>
  <c r="AZ378" i="3"/>
  <c r="BA360" i="3"/>
  <c r="AZ337" i="3"/>
  <c r="BA309" i="3"/>
  <c r="BA307" i="3"/>
  <c r="BA310" i="3"/>
  <c r="CU312" i="3"/>
  <c r="BA313" i="3"/>
  <c r="CG314" i="3"/>
  <c r="CQ314" i="3"/>
  <c r="T325" i="3"/>
  <c r="BA322" i="3"/>
  <c r="BA323" i="3"/>
  <c r="BE329" i="3"/>
  <c r="BI329" i="3"/>
  <c r="BO329" i="3"/>
  <c r="CC329" i="3"/>
  <c r="DE329" i="3"/>
  <c r="CU329" i="3"/>
  <c r="CK329" i="3"/>
  <c r="J336" i="3"/>
  <c r="I336" i="3"/>
  <c r="BK331" i="3"/>
  <c r="CG331" i="3"/>
  <c r="CU331" i="3"/>
  <c r="BA331" i="3"/>
  <c r="BA336" i="3"/>
  <c r="CG336" i="3"/>
  <c r="BA335" i="3"/>
  <c r="DI335" i="3"/>
  <c r="DA335" i="3"/>
  <c r="CS335" i="3"/>
  <c r="CK335" i="3"/>
  <c r="CC335" i="3"/>
  <c r="BU335" i="3"/>
  <c r="BO335" i="3"/>
  <c r="BA334" i="3"/>
  <c r="CW333" i="3"/>
  <c r="AZ345" i="3"/>
  <c r="AZ363" i="3"/>
  <c r="AZ389" i="3"/>
  <c r="BA371" i="3"/>
  <c r="BA355" i="3"/>
  <c r="DE316" i="3"/>
  <c r="AZ381" i="3"/>
  <c r="CE312" i="3"/>
  <c r="BU314" i="3"/>
  <c r="DA316" i="3"/>
  <c r="BA318" i="3"/>
  <c r="BA315" i="3"/>
  <c r="DG314" i="3"/>
  <c r="AZ322" i="3"/>
  <c r="BG326" i="3"/>
  <c r="BQ326" i="3"/>
  <c r="BY326" i="3"/>
  <c r="CK326" i="3"/>
  <c r="AG307" i="3"/>
  <c r="BG307" i="3"/>
  <c r="BI307" i="3"/>
  <c r="CK308" i="3"/>
  <c r="BU308" i="3"/>
  <c r="CW307" i="3"/>
  <c r="CK307" i="3"/>
  <c r="CA307" i="3"/>
  <c r="BQ307" i="3"/>
  <c r="BA308" i="3"/>
  <c r="DG307" i="3"/>
  <c r="AG312" i="3"/>
  <c r="BW312" i="3"/>
  <c r="BY311" i="3"/>
  <c r="BI311" i="3"/>
  <c r="DA313" i="3"/>
  <c r="CO313" i="3"/>
  <c r="DG312" i="3"/>
  <c r="CQ312" i="3"/>
  <c r="DG311" i="3"/>
  <c r="CW311" i="3"/>
  <c r="CK311" i="3"/>
  <c r="BA312" i="3"/>
  <c r="J315" i="3"/>
  <c r="AG318" i="3"/>
  <c r="BE319" i="3"/>
  <c r="BQ314" i="3"/>
  <c r="BW314" i="3"/>
  <c r="CO318" i="3"/>
  <c r="DC314" i="3"/>
  <c r="DE318" i="3"/>
  <c r="BA319" i="3"/>
  <c r="DG318" i="3"/>
  <c r="BA316" i="3"/>
  <c r="DG315" i="3"/>
  <c r="AA325" i="3"/>
  <c r="AE322" i="3"/>
  <c r="AH322" i="3" s="1"/>
  <c r="AA321" i="3"/>
  <c r="BC326" i="3"/>
  <c r="AZ321" i="3"/>
  <c r="CA326" i="3"/>
  <c r="CG326" i="3"/>
  <c r="DA326" i="3"/>
  <c r="BA326" i="3"/>
  <c r="BA321" i="3"/>
  <c r="BY329" i="3"/>
  <c r="DC329" i="3"/>
  <c r="CS329" i="3"/>
  <c r="CG329" i="3"/>
  <c r="BA330" i="3"/>
  <c r="J332" i="3"/>
  <c r="J331" i="3"/>
  <c r="J333" i="3"/>
  <c r="AG334" i="3"/>
  <c r="AG333" i="3"/>
  <c r="AG332" i="3"/>
  <c r="BE331" i="3"/>
  <c r="BY331" i="3"/>
  <c r="DE331" i="3"/>
  <c r="CO331" i="3"/>
  <c r="DE336" i="3"/>
  <c r="DG335" i="3"/>
  <c r="CY335" i="3"/>
  <c r="CQ335" i="3"/>
  <c r="CI335" i="3"/>
  <c r="CA335" i="3"/>
  <c r="BS335" i="3"/>
  <c r="CG333" i="3"/>
  <c r="CW332" i="3"/>
  <c r="AZ398" i="3"/>
  <c r="AZ396" i="3"/>
  <c r="AZ392" i="3"/>
  <c r="AZ361" i="3"/>
  <c r="AZ339" i="3"/>
  <c r="AZ341" i="3"/>
  <c r="K77" i="2"/>
  <c r="P77" i="2"/>
  <c r="Y320" i="3"/>
  <c r="P76" i="2"/>
  <c r="K76" i="2"/>
  <c r="BC331" i="3"/>
  <c r="BU331" i="3"/>
  <c r="BQ331" i="3"/>
  <c r="CC331" i="3"/>
  <c r="DG331" i="3"/>
  <c r="CY331" i="3"/>
  <c r="CQ331" i="3"/>
  <c r="CI331" i="3"/>
  <c r="BC336" i="3"/>
  <c r="BM336" i="3"/>
  <c r="BI335" i="3"/>
  <c r="BM335" i="3"/>
  <c r="BG335" i="3"/>
  <c r="DI334" i="3"/>
  <c r="CY334" i="3"/>
  <c r="CO334" i="3"/>
  <c r="CC334" i="3"/>
  <c r="BS334" i="3"/>
  <c r="DE333" i="3"/>
  <c r="CO333" i="3"/>
  <c r="BY333" i="3"/>
  <c r="BC333" i="3"/>
  <c r="J75" i="2"/>
  <c r="AX74" i="2"/>
  <c r="AP74" i="2"/>
  <c r="AH74" i="2"/>
  <c r="AZ77" i="2"/>
  <c r="AV76" i="2"/>
  <c r="BH74" i="2"/>
  <c r="AZ347" i="3"/>
  <c r="AZ348" i="3"/>
  <c r="AZ351" i="3"/>
  <c r="AZ352" i="3"/>
  <c r="AZ365" i="3"/>
  <c r="AZ364" i="3"/>
  <c r="BA365" i="3"/>
  <c r="BA362" i="3"/>
  <c r="BA358" i="3"/>
  <c r="AZ367" i="3"/>
  <c r="AZ373" i="3"/>
  <c r="AZ387" i="3"/>
  <c r="AZ393" i="3"/>
  <c r="G391" i="3"/>
  <c r="AL391" i="3" s="1"/>
  <c r="AM391" i="3" s="1"/>
  <c r="I390" i="3"/>
  <c r="J390" i="3"/>
  <c r="K390" i="3"/>
  <c r="BA349" i="3"/>
  <c r="BA361" i="3"/>
  <c r="AZ338" i="3"/>
  <c r="AZ340" i="3"/>
  <c r="AZ346" i="3"/>
  <c r="CK309" i="3"/>
  <c r="BU309" i="3"/>
  <c r="BM309" i="3"/>
  <c r="BI310" i="3"/>
  <c r="BY310" i="3"/>
  <c r="J317" i="3"/>
  <c r="DG317" i="3"/>
  <c r="W324" i="3"/>
  <c r="AA320" i="3"/>
  <c r="CK325" i="3"/>
  <c r="DA325" i="3"/>
  <c r="BI330" i="3"/>
  <c r="BO330" i="3"/>
  <c r="DG330" i="3"/>
  <c r="CY330" i="3"/>
  <c r="CQ330" i="3"/>
  <c r="CI330" i="3"/>
  <c r="I332" i="3"/>
  <c r="K308" i="3"/>
  <c r="J307" i="3"/>
  <c r="BG308" i="3"/>
  <c r="BK308" i="3"/>
  <c r="CY309" i="3"/>
  <c r="CQ309" i="3"/>
  <c r="CI309" i="3"/>
  <c r="CA309" i="3"/>
  <c r="BS309" i="3"/>
  <c r="CY308" i="3"/>
  <c r="CQ308" i="3"/>
  <c r="CI308" i="3"/>
  <c r="CA308" i="3"/>
  <c r="BS308" i="3"/>
  <c r="DA309" i="3"/>
  <c r="DI309" i="3"/>
  <c r="DC308" i="3"/>
  <c r="Y310" i="3"/>
  <c r="BC310" i="3"/>
  <c r="BK310" i="3"/>
  <c r="BS310" i="3"/>
  <c r="CA310" i="3"/>
  <c r="DI312" i="3"/>
  <c r="DA312" i="3"/>
  <c r="CS312" i="3"/>
  <c r="CK312" i="3"/>
  <c r="DE310" i="3"/>
  <c r="CW310" i="3"/>
  <c r="CO310" i="3"/>
  <c r="CG310" i="3"/>
  <c r="I315" i="3"/>
  <c r="K319" i="3"/>
  <c r="I317" i="3"/>
  <c r="Y318" i="3"/>
  <c r="AG319" i="3"/>
  <c r="BG317" i="3"/>
  <c r="BQ315" i="3"/>
  <c r="BK314" i="3"/>
  <c r="BY314" i="3"/>
  <c r="CE314" i="3"/>
  <c r="CY319" i="3"/>
  <c r="CS316" i="3"/>
  <c r="DA314" i="3"/>
  <c r="CS314" i="3"/>
  <c r="DE317" i="3"/>
  <c r="AB326" i="3"/>
  <c r="AD325" i="3"/>
  <c r="AG325" i="3" s="1"/>
  <c r="Z325" i="3"/>
  <c r="AD324" i="3"/>
  <c r="Z324" i="3"/>
  <c r="W323" i="3"/>
  <c r="Y323" i="3" s="1"/>
  <c r="AB322" i="3"/>
  <c r="AD321" i="3"/>
  <c r="AG321" i="3" s="1"/>
  <c r="Z321" i="3"/>
  <c r="AD320" i="3"/>
  <c r="Z320" i="3"/>
  <c r="AZ323" i="3"/>
  <c r="BE326" i="3"/>
  <c r="BG325" i="3"/>
  <c r="BO326" i="3"/>
  <c r="BU326" i="3"/>
  <c r="BY325" i="3"/>
  <c r="CC326" i="3"/>
  <c r="CI326" i="3"/>
  <c r="CI325" i="3"/>
  <c r="CM326" i="3"/>
  <c r="CU326" i="3"/>
  <c r="CY325" i="3"/>
  <c r="CQ325" i="3"/>
  <c r="DC325" i="3"/>
  <c r="DI326" i="3"/>
  <c r="W327" i="3"/>
  <c r="Y327" i="3" s="1"/>
  <c r="BC330" i="3"/>
  <c r="BK330" i="3"/>
  <c r="BY330" i="3"/>
  <c r="CE330" i="3"/>
  <c r="DE330" i="3"/>
  <c r="CW330" i="3"/>
  <c r="CO330" i="3"/>
  <c r="CG330" i="3"/>
  <c r="K335" i="3"/>
  <c r="J334" i="3"/>
  <c r="I333" i="3"/>
  <c r="K331" i="3"/>
  <c r="BG334" i="3"/>
  <c r="BM334" i="3"/>
  <c r="BC334" i="3"/>
  <c r="CY333" i="3"/>
  <c r="CI333" i="3"/>
  <c r="J74" i="2"/>
  <c r="J76" i="2"/>
  <c r="AV74" i="2"/>
  <c r="AN74" i="2"/>
  <c r="X74" i="2"/>
  <c r="AP76" i="2"/>
  <c r="BF74" i="2"/>
  <c r="AZ360" i="3"/>
  <c r="AZ357" i="3"/>
  <c r="BA366" i="3"/>
  <c r="AZ369" i="3"/>
  <c r="AZ371" i="3"/>
  <c r="AZ376" i="3"/>
  <c r="AZ391" i="3"/>
  <c r="AZ385" i="3"/>
  <c r="J383" i="3"/>
  <c r="K383" i="3"/>
  <c r="G384" i="3"/>
  <c r="AL384" i="3" s="1"/>
  <c r="AM384" i="3" s="1"/>
  <c r="I383" i="3"/>
  <c r="AZ362" i="3"/>
  <c r="AZ366" i="3"/>
  <c r="AZ350" i="3"/>
  <c r="AZ358" i="3"/>
  <c r="AE320" i="3"/>
  <c r="AH320" i="3" s="1"/>
  <c r="BI325" i="3"/>
  <c r="CS325" i="3"/>
  <c r="BE330" i="3"/>
  <c r="K309" i="3"/>
  <c r="Y307" i="3"/>
  <c r="Y309" i="3"/>
  <c r="BG309" i="3"/>
  <c r="CW309" i="3"/>
  <c r="CG309" i="3"/>
  <c r="BY309" i="3"/>
  <c r="BQ309" i="3"/>
  <c r="DG309" i="3"/>
  <c r="CM310" i="3"/>
  <c r="J319" i="3"/>
  <c r="Y317" i="3"/>
  <c r="AA326" i="3"/>
  <c r="W326" i="3"/>
  <c r="Y325" i="3"/>
  <c r="AA323" i="3"/>
  <c r="AA322" i="3"/>
  <c r="W322" i="3"/>
  <c r="BE325" i="3"/>
  <c r="BQ325" i="3"/>
  <c r="BU325" i="3"/>
  <c r="BW325" i="3"/>
  <c r="CC325" i="3"/>
  <c r="CG325" i="3"/>
  <c r="CO325" i="3"/>
  <c r="CW325" i="3"/>
  <c r="DI325" i="3"/>
  <c r="AA327" i="3"/>
  <c r="BS330" i="3"/>
  <c r="BW330" i="3"/>
  <c r="CA330" i="3"/>
  <c r="CC330" i="3"/>
  <c r="DC330" i="3"/>
  <c r="CU330" i="3"/>
  <c r="CM330" i="3"/>
  <c r="K332" i="3"/>
  <c r="BE333" i="3"/>
  <c r="BM333" i="3"/>
  <c r="AZ353" i="3"/>
  <c r="AZ359" i="3"/>
  <c r="BA357" i="3"/>
  <c r="BA352" i="3"/>
  <c r="AZ395" i="3"/>
  <c r="AZ343" i="3"/>
  <c r="AZ342" i="3"/>
  <c r="BC309" i="3"/>
  <c r="BI309" i="3"/>
  <c r="CS309" i="3"/>
  <c r="CC309" i="3"/>
  <c r="DC309" i="3"/>
  <c r="BQ310" i="3"/>
  <c r="DG310" i="3"/>
  <c r="CY310" i="3"/>
  <c r="CQ310" i="3"/>
  <c r="CI310" i="3"/>
  <c r="DE325" i="3"/>
  <c r="CO309" i="3"/>
  <c r="BE310" i="3"/>
  <c r="BM310" i="3"/>
  <c r="BU310" i="3"/>
  <c r="CC310" i="3"/>
  <c r="DC310" i="3"/>
  <c r="CU310" i="3"/>
  <c r="CQ319" i="3"/>
  <c r="CY315" i="3"/>
  <c r="AG308" i="3"/>
  <c r="BE309" i="3"/>
  <c r="BC308" i="3"/>
  <c r="BK309" i="3"/>
  <c r="BK307" i="3"/>
  <c r="CU309" i="3"/>
  <c r="CM309" i="3"/>
  <c r="CE309" i="3"/>
  <c r="BW309" i="3"/>
  <c r="BO309" i="3"/>
  <c r="CU308" i="3"/>
  <c r="CM308" i="3"/>
  <c r="CE308" i="3"/>
  <c r="BW308" i="3"/>
  <c r="BO308" i="3"/>
  <c r="CU307" i="3"/>
  <c r="CM307" i="3"/>
  <c r="CE307" i="3"/>
  <c r="BW307" i="3"/>
  <c r="BO307" i="3"/>
  <c r="DA307" i="3"/>
  <c r="Y312" i="3"/>
  <c r="BG310" i="3"/>
  <c r="BO310" i="3"/>
  <c r="BW310" i="3"/>
  <c r="CE310" i="3"/>
  <c r="BY312" i="3"/>
  <c r="BI312" i="3"/>
  <c r="DG313" i="3"/>
  <c r="CY313" i="3"/>
  <c r="CQ313" i="3"/>
  <c r="CI313" i="3"/>
  <c r="DE312" i="3"/>
  <c r="CW312" i="3"/>
  <c r="CO312" i="3"/>
  <c r="CG312" i="3"/>
  <c r="DC311" i="3"/>
  <c r="CU311" i="3"/>
  <c r="CM311" i="3"/>
  <c r="DI310" i="3"/>
  <c r="DA310" i="3"/>
  <c r="CS310" i="3"/>
  <c r="AG313" i="3"/>
  <c r="Y316" i="3"/>
  <c r="AG317" i="3"/>
  <c r="BE314" i="3"/>
  <c r="BI314" i="3"/>
  <c r="BO314" i="3"/>
  <c r="BS314" i="3"/>
  <c r="CA314" i="3"/>
  <c r="CI314" i="3"/>
  <c r="CO314" i="3"/>
  <c r="CW318" i="3"/>
  <c r="CQ315" i="3"/>
  <c r="CW314" i="3"/>
  <c r="DE319" i="3"/>
  <c r="DE315" i="3"/>
  <c r="DI319" i="3"/>
  <c r="DI318" i="3"/>
  <c r="DI317" i="3"/>
  <c r="DI316" i="3"/>
  <c r="DI315" i="3"/>
  <c r="AD326" i="3"/>
  <c r="AB324" i="3"/>
  <c r="AD323" i="3"/>
  <c r="AD322" i="3"/>
  <c r="AB320" i="3"/>
  <c r="BC325" i="3"/>
  <c r="BI326" i="3"/>
  <c r="BK325" i="3"/>
  <c r="BO325" i="3"/>
  <c r="BS325" i="3"/>
  <c r="BW326" i="3"/>
  <c r="CA325" i="3"/>
  <c r="CE326" i="3"/>
  <c r="CE325" i="3"/>
  <c r="CM325" i="3"/>
  <c r="CY326" i="3"/>
  <c r="CQ326" i="3"/>
  <c r="CU325" i="3"/>
  <c r="DE326" i="3"/>
  <c r="DG325" i="3"/>
  <c r="AD327" i="3"/>
  <c r="AG327" i="3" s="1"/>
  <c r="BG330" i="3"/>
  <c r="BQ330" i="3"/>
  <c r="BS329" i="3"/>
  <c r="BU330" i="3"/>
  <c r="CA329" i="3"/>
  <c r="CE329" i="3"/>
  <c r="DI330" i="3"/>
  <c r="DA330" i="3"/>
  <c r="CS330" i="3"/>
  <c r="CK330" i="3"/>
  <c r="DG329" i="3"/>
  <c r="CY329" i="3"/>
  <c r="CQ329" i="3"/>
  <c r="CI329" i="3"/>
  <c r="AG335" i="3"/>
  <c r="BS331" i="3"/>
  <c r="BO331" i="3"/>
  <c r="CA331" i="3"/>
  <c r="DI331" i="3"/>
  <c r="DA331" i="3"/>
  <c r="CS331" i="3"/>
  <c r="CK331" i="3"/>
  <c r="DA334" i="3"/>
  <c r="CQ334" i="3"/>
  <c r="CG334" i="3"/>
  <c r="BU334" i="3"/>
  <c r="BK334" i="3"/>
  <c r="DG333" i="3"/>
  <c r="CQ333" i="3"/>
  <c r="CA333" i="3"/>
  <c r="BK333" i="3"/>
  <c r="BC332" i="3"/>
  <c r="BM332" i="3"/>
  <c r="P74" i="2"/>
  <c r="AZ74" i="2"/>
  <c r="AR74" i="2"/>
  <c r="AJ74" i="2"/>
  <c r="AZ344" i="3"/>
  <c r="AZ356" i="3"/>
  <c r="AZ355" i="3"/>
  <c r="BA354" i="3"/>
  <c r="BA359" i="3"/>
  <c r="BA351" i="3"/>
  <c r="BA363" i="3"/>
  <c r="AZ368" i="3"/>
  <c r="AZ372" i="3"/>
  <c r="AZ374" i="3"/>
  <c r="AZ383" i="3"/>
  <c r="AZ370" i="3"/>
  <c r="BA353" i="3"/>
  <c r="BA350" i="3"/>
  <c r="AZ354" i="3"/>
  <c r="C78" i="2"/>
  <c r="AV75" i="2"/>
  <c r="BD76" i="2"/>
  <c r="BF76" i="2"/>
  <c r="BH76" i="2"/>
  <c r="BF75" i="2"/>
  <c r="AX77" i="2"/>
  <c r="V77" i="2"/>
  <c r="R76" i="2"/>
  <c r="BH75" i="2"/>
  <c r="AV77" i="2"/>
  <c r="AJ77" i="2"/>
  <c r="R77" i="2"/>
  <c r="AN76" i="2"/>
  <c r="BD75" i="2"/>
  <c r="AR77" i="2"/>
  <c r="AH77" i="2"/>
  <c r="AX76" i="2"/>
  <c r="AH76" i="2"/>
  <c r="BH77" i="2"/>
  <c r="BF77" i="2"/>
  <c r="BD77" i="2"/>
  <c r="BB75" i="2"/>
  <c r="AT75" i="2"/>
  <c r="AL75" i="2"/>
  <c r="X75" i="2"/>
  <c r="AN75" i="2"/>
  <c r="BB76" i="2"/>
  <c r="AT76" i="2"/>
  <c r="AL76" i="2"/>
  <c r="X76" i="2"/>
  <c r="AZ75" i="2"/>
  <c r="AR75" i="2"/>
  <c r="AJ75" i="2"/>
  <c r="V75" i="2"/>
  <c r="BB77" i="2"/>
  <c r="AT77" i="2"/>
  <c r="AL77" i="2"/>
  <c r="AZ76" i="2"/>
  <c r="AR76" i="2"/>
  <c r="AJ76" i="2"/>
  <c r="AX75" i="2"/>
  <c r="AP75" i="2"/>
  <c r="AH75" i="2"/>
  <c r="DC336" i="3"/>
  <c r="CU336" i="3"/>
  <c r="CM336" i="3"/>
  <c r="CE336" i="3"/>
  <c r="BW336" i="3"/>
  <c r="BQ336" i="3"/>
  <c r="BG336" i="3"/>
  <c r="BI333" i="3"/>
  <c r="DC332" i="3"/>
  <c r="CU332" i="3"/>
  <c r="CM332" i="3"/>
  <c r="CE332" i="3"/>
  <c r="BW332" i="3"/>
  <c r="BQ332" i="3"/>
  <c r="BG332" i="3"/>
  <c r="BI336" i="3"/>
  <c r="BI332" i="3"/>
  <c r="DI336" i="3"/>
  <c r="DA336" i="3"/>
  <c r="CS336" i="3"/>
  <c r="CK336" i="3"/>
  <c r="CC336" i="3"/>
  <c r="BU336" i="3"/>
  <c r="BO336" i="3"/>
  <c r="BE336" i="3"/>
  <c r="BI334" i="3"/>
  <c r="DC333" i="3"/>
  <c r="CU333" i="3"/>
  <c r="CM333" i="3"/>
  <c r="CE333" i="3"/>
  <c r="BW333" i="3"/>
  <c r="BQ333" i="3"/>
  <c r="BG333" i="3"/>
  <c r="DI332" i="3"/>
  <c r="DA332" i="3"/>
  <c r="CS332" i="3"/>
  <c r="CK332" i="3"/>
  <c r="CC332" i="3"/>
  <c r="BU332" i="3"/>
  <c r="BO332" i="3"/>
  <c r="BE332" i="3"/>
  <c r="DG336" i="3"/>
  <c r="CY336" i="3"/>
  <c r="CQ336" i="3"/>
  <c r="CI336" i="3"/>
  <c r="CA336" i="3"/>
  <c r="BS336" i="3"/>
  <c r="BK336" i="3"/>
  <c r="DC334" i="3"/>
  <c r="CU334" i="3"/>
  <c r="CM334" i="3"/>
  <c r="CE334" i="3"/>
  <c r="BW334" i="3"/>
  <c r="BQ334" i="3"/>
  <c r="DI333" i="3"/>
  <c r="DA333" i="3"/>
  <c r="CS333" i="3"/>
  <c r="CK333" i="3"/>
  <c r="CC333" i="3"/>
  <c r="BU333" i="3"/>
  <c r="BO333" i="3"/>
  <c r="DG332" i="3"/>
  <c r="CY332" i="3"/>
  <c r="CQ332" i="3"/>
  <c r="CI332" i="3"/>
  <c r="CA332" i="3"/>
  <c r="BS332" i="3"/>
  <c r="BK332" i="3"/>
  <c r="AG331" i="3"/>
  <c r="Y331" i="3"/>
  <c r="AG330" i="3"/>
  <c r="AG329" i="3"/>
  <c r="BE317" i="3"/>
  <c r="CM318" i="3"/>
  <c r="CM316" i="3"/>
  <c r="CW319" i="3"/>
  <c r="DC318" i="3"/>
  <c r="CU318" i="3"/>
  <c r="DA317" i="3"/>
  <c r="CS317" i="3"/>
  <c r="CY316" i="3"/>
  <c r="CQ316" i="3"/>
  <c r="CW315" i="3"/>
  <c r="DC317" i="3"/>
  <c r="CU317" i="3"/>
  <c r="CG315" i="3"/>
  <c r="CO319" i="3"/>
  <c r="CO317" i="3"/>
  <c r="CO315" i="3"/>
  <c r="DC319" i="3"/>
  <c r="CU319" i="3"/>
  <c r="DA318" i="3"/>
  <c r="CS318" i="3"/>
  <c r="CY317" i="3"/>
  <c r="CQ317" i="3"/>
  <c r="CW316" i="3"/>
  <c r="DC315" i="3"/>
  <c r="CU315" i="3"/>
  <c r="BO319" i="3"/>
  <c r="CM319" i="3"/>
  <c r="CM317" i="3"/>
  <c r="CM315" i="3"/>
  <c r="DA319" i="3"/>
  <c r="CS319" i="3"/>
  <c r="CY318" i="3"/>
  <c r="CQ318" i="3"/>
  <c r="CW317" i="3"/>
  <c r="DC316" i="3"/>
  <c r="CU316" i="3"/>
  <c r="DA315" i="3"/>
  <c r="CS315" i="3"/>
  <c r="BC317" i="3"/>
  <c r="BQ317" i="3"/>
  <c r="CG319" i="3"/>
  <c r="BI317" i="3"/>
  <c r="BO317" i="3"/>
  <c r="CE319" i="3"/>
  <c r="CK317" i="3"/>
  <c r="BM317" i="3"/>
  <c r="BS317" i="3"/>
  <c r="CE315" i="3"/>
  <c r="CI316" i="3"/>
  <c r="CE318" i="3"/>
  <c r="CK318" i="3"/>
  <c r="CI317" i="3"/>
  <c r="CG316" i="3"/>
  <c r="CC317" i="3"/>
  <c r="CE317" i="3"/>
  <c r="CK319" i="3"/>
  <c r="CI318" i="3"/>
  <c r="CG317" i="3"/>
  <c r="CK315" i="3"/>
  <c r="CE316" i="3"/>
  <c r="CI319" i="3"/>
  <c r="CG318" i="3"/>
  <c r="CK316" i="3"/>
  <c r="CI315" i="3"/>
  <c r="CC316" i="3"/>
  <c r="BC316" i="3"/>
  <c r="BG316" i="3"/>
  <c r="CC319" i="3"/>
  <c r="CC315" i="3"/>
  <c r="CA316" i="3"/>
  <c r="BK316" i="3"/>
  <c r="CA317" i="3"/>
  <c r="CC318" i="3"/>
  <c r="BE315" i="3"/>
  <c r="BI315" i="3"/>
  <c r="BO315" i="3"/>
  <c r="BY319" i="3"/>
  <c r="BC315" i="3"/>
  <c r="BG318" i="3"/>
  <c r="BK319" i="3"/>
  <c r="BM315" i="3"/>
  <c r="BY317" i="3"/>
  <c r="CA319" i="3"/>
  <c r="CA315" i="3"/>
  <c r="BC319" i="3"/>
  <c r="BG319" i="3"/>
  <c r="BG315" i="3"/>
  <c r="BM319" i="3"/>
  <c r="BI319" i="3"/>
  <c r="BQ319" i="3"/>
  <c r="BK315" i="3"/>
  <c r="BU317" i="3"/>
  <c r="BY315" i="3"/>
  <c r="CA318" i="3"/>
  <c r="BU316" i="3"/>
  <c r="BW319" i="3"/>
  <c r="BW315" i="3"/>
  <c r="BO318" i="3"/>
  <c r="BU319" i="3"/>
  <c r="BU315" i="3"/>
  <c r="BY318" i="3"/>
  <c r="BY316" i="3"/>
  <c r="BU318" i="3"/>
  <c r="BW318" i="3"/>
  <c r="BW316" i="3"/>
  <c r="BI316" i="3"/>
  <c r="BQ316" i="3"/>
  <c r="BS316" i="3"/>
  <c r="BO316" i="3"/>
  <c r="BE316" i="3"/>
  <c r="BS318" i="3"/>
  <c r="BE318" i="3"/>
  <c r="BM318" i="3"/>
  <c r="BC318" i="3"/>
  <c r="BI318" i="3"/>
  <c r="BK318" i="3"/>
  <c r="AG309" i="3"/>
  <c r="Y314" i="3"/>
  <c r="CC313" i="3"/>
  <c r="BU313" i="3"/>
  <c r="BO313" i="3"/>
  <c r="BG313" i="3"/>
  <c r="CC312" i="3"/>
  <c r="BU312" i="3"/>
  <c r="BO312" i="3"/>
  <c r="BG312" i="3"/>
  <c r="CC311" i="3"/>
  <c r="BU311" i="3"/>
  <c r="BO311" i="3"/>
  <c r="BG311" i="3"/>
  <c r="CA313" i="3"/>
  <c r="BS313" i="3"/>
  <c r="BM313" i="3"/>
  <c r="BE313" i="3"/>
  <c r="CA312" i="3"/>
  <c r="BS312" i="3"/>
  <c r="BM312" i="3"/>
  <c r="BE312" i="3"/>
  <c r="CA311" i="3"/>
  <c r="BS311" i="3"/>
  <c r="BM311" i="3"/>
  <c r="BE311" i="3"/>
  <c r="BK313" i="3"/>
  <c r="BK312" i="3"/>
  <c r="BK311" i="3"/>
  <c r="Y311" i="3"/>
  <c r="FI304" i="3"/>
  <c r="FK304" i="3"/>
  <c r="FM304" i="3"/>
  <c r="FO304" i="3"/>
  <c r="FQ304" i="3"/>
  <c r="FS304" i="3"/>
  <c r="FU304" i="3"/>
  <c r="FW304" i="3"/>
  <c r="FY304" i="3"/>
  <c r="GA304" i="3"/>
  <c r="GC304" i="3"/>
  <c r="GE304" i="3"/>
  <c r="GG304" i="3"/>
  <c r="FI305" i="3"/>
  <c r="FK305" i="3"/>
  <c r="FM305" i="3"/>
  <c r="FO305" i="3"/>
  <c r="FQ305" i="3"/>
  <c r="FS305" i="3"/>
  <c r="FU305" i="3"/>
  <c r="FW305" i="3"/>
  <c r="FY305" i="3"/>
  <c r="GA305" i="3"/>
  <c r="GC305" i="3"/>
  <c r="GE305" i="3"/>
  <c r="GG305" i="3"/>
  <c r="FI306" i="3"/>
  <c r="FK306" i="3"/>
  <c r="FM306" i="3"/>
  <c r="FO306" i="3"/>
  <c r="FQ306" i="3"/>
  <c r="FS306" i="3"/>
  <c r="FU306" i="3"/>
  <c r="FW306" i="3"/>
  <c r="FY306" i="3"/>
  <c r="GA306" i="3"/>
  <c r="GC306" i="3"/>
  <c r="GE306" i="3"/>
  <c r="GG306" i="3"/>
  <c r="FG304" i="3"/>
  <c r="FG305" i="3"/>
  <c r="FG306" i="3"/>
  <c r="FA304" i="3"/>
  <c r="FC304" i="3"/>
  <c r="FE304" i="3"/>
  <c r="FA305" i="3"/>
  <c r="FC305" i="3"/>
  <c r="FE305" i="3"/>
  <c r="FA306" i="3"/>
  <c r="FC306" i="3"/>
  <c r="FE306" i="3"/>
  <c r="EW304" i="3"/>
  <c r="EY304" i="3"/>
  <c r="EW305" i="3"/>
  <c r="EY305" i="3"/>
  <c r="EW306" i="3"/>
  <c r="EY306" i="3"/>
  <c r="EU304" i="3"/>
  <c r="EU305" i="3"/>
  <c r="EU306" i="3"/>
  <c r="ES304" i="3"/>
  <c r="ES305" i="3"/>
  <c r="ES306" i="3"/>
  <c r="CI305" i="3"/>
  <c r="CK305" i="3"/>
  <c r="CM305" i="3"/>
  <c r="CO305" i="3"/>
  <c r="CQ305" i="3"/>
  <c r="CI306" i="3"/>
  <c r="CK306" i="3"/>
  <c r="CM306" i="3"/>
  <c r="CO306" i="3"/>
  <c r="CQ306" i="3"/>
  <c r="CO304" i="3"/>
  <c r="CM304" i="3"/>
  <c r="CK304" i="3"/>
  <c r="CI304" i="3"/>
  <c r="CG304" i="3"/>
  <c r="CG305" i="3"/>
  <c r="CG306" i="3"/>
  <c r="CE304" i="3"/>
  <c r="CE305" i="3"/>
  <c r="CE306" i="3"/>
  <c r="CC304" i="3"/>
  <c r="CC305" i="3"/>
  <c r="CC306" i="3"/>
  <c r="CA306" i="3"/>
  <c r="CA304" i="3"/>
  <c r="CA305" i="3"/>
  <c r="BY304" i="3"/>
  <c r="BY305" i="3"/>
  <c r="BY306" i="3"/>
  <c r="BW304" i="3"/>
  <c r="BW305" i="3"/>
  <c r="BW306" i="3"/>
  <c r="BU304" i="3"/>
  <c r="BU305" i="3"/>
  <c r="BU306" i="3"/>
  <c r="BG305" i="3"/>
  <c r="BI305" i="3"/>
  <c r="BK305" i="3"/>
  <c r="BM305" i="3"/>
  <c r="BO305" i="3"/>
  <c r="BQ305" i="3"/>
  <c r="BS305" i="3"/>
  <c r="BG306" i="3"/>
  <c r="BI306" i="3"/>
  <c r="BK306" i="3"/>
  <c r="BM306" i="3"/>
  <c r="BO306" i="3"/>
  <c r="BQ306" i="3"/>
  <c r="BS306" i="3"/>
  <c r="BS304" i="3"/>
  <c r="BQ304" i="3"/>
  <c r="BO304" i="3"/>
  <c r="BM304" i="3"/>
  <c r="BK304" i="3"/>
  <c r="BI304" i="3"/>
  <c r="BG304" i="3"/>
  <c r="BE304" i="3"/>
  <c r="BE305" i="3"/>
  <c r="BE306" i="3"/>
  <c r="BC304" i="3"/>
  <c r="BC305" i="3"/>
  <c r="BC306" i="3"/>
  <c r="DA305" i="3"/>
  <c r="DC305" i="3"/>
  <c r="DA306" i="3"/>
  <c r="DC306" i="3"/>
  <c r="CQ304" i="3"/>
  <c r="CS304" i="3"/>
  <c r="CU304" i="3"/>
  <c r="CW304" i="3"/>
  <c r="CY304" i="3"/>
  <c r="CS305" i="3"/>
  <c r="CU305" i="3"/>
  <c r="CW305" i="3"/>
  <c r="CY305" i="3"/>
  <c r="CS306" i="3"/>
  <c r="CU306" i="3"/>
  <c r="CW306" i="3"/>
  <c r="CY306" i="3"/>
  <c r="DA304" i="3"/>
  <c r="DC304" i="3"/>
  <c r="DE305" i="3"/>
  <c r="DG305" i="3"/>
  <c r="DI305" i="3"/>
  <c r="DE306" i="3"/>
  <c r="DG306" i="3"/>
  <c r="DI306" i="3"/>
  <c r="DE304" i="3"/>
  <c r="DG304" i="3"/>
  <c r="DI304" i="3"/>
  <c r="W306" i="3"/>
  <c r="X306" i="3"/>
  <c r="Z306" i="3"/>
  <c r="AA306" i="3"/>
  <c r="AB306" i="3"/>
  <c r="AC306" i="3"/>
  <c r="AE306" i="3"/>
  <c r="T306" i="3"/>
  <c r="P306" i="3"/>
  <c r="Q306" i="3"/>
  <c r="X305" i="3"/>
  <c r="Z305" i="3"/>
  <c r="AB305" i="3"/>
  <c r="AE305" i="3"/>
  <c r="T305" i="3"/>
  <c r="P305" i="3"/>
  <c r="Q305" i="3"/>
  <c r="AC305" i="3"/>
  <c r="X304" i="3"/>
  <c r="Z304" i="3"/>
  <c r="AB304" i="3"/>
  <c r="AE304" i="3"/>
  <c r="T304" i="3"/>
  <c r="P304" i="3"/>
  <c r="Q304" i="3"/>
  <c r="AC304" i="3"/>
  <c r="AA305" i="3"/>
  <c r="AA304" i="3"/>
  <c r="W305" i="3"/>
  <c r="W304" i="3"/>
  <c r="AJ305" i="3"/>
  <c r="AK305" i="3" s="1"/>
  <c r="AM305" i="3" s="1"/>
  <c r="AJ304" i="3"/>
  <c r="AK304" i="3" s="1"/>
  <c r="AM304" i="3" s="1"/>
  <c r="J304" i="3"/>
  <c r="K304" i="3"/>
  <c r="J305" i="3"/>
  <c r="K305" i="3"/>
  <c r="J306" i="3"/>
  <c r="K306" i="3"/>
  <c r="H305" i="3"/>
  <c r="I305" i="3" s="1"/>
  <c r="H306" i="3"/>
  <c r="I306" i="3" s="1"/>
  <c r="H304" i="3"/>
  <c r="I304" i="3" s="1"/>
  <c r="AG326" i="3" l="1"/>
  <c r="C74" i="2"/>
  <c r="P75" i="2"/>
  <c r="AG322" i="3"/>
  <c r="AG324" i="3"/>
  <c r="AG306" i="3"/>
  <c r="AH306" i="3"/>
  <c r="AG304" i="3"/>
  <c r="AH304" i="3"/>
  <c r="AG305" i="3"/>
  <c r="AH305" i="3"/>
  <c r="AG323" i="3"/>
  <c r="Y322" i="3"/>
  <c r="Y326" i="3"/>
  <c r="Y324" i="3"/>
  <c r="Y304" i="3"/>
  <c r="Y306" i="3"/>
  <c r="BA306" i="3"/>
  <c r="AZ335" i="3"/>
  <c r="AZ319" i="3"/>
  <c r="AZ326" i="3"/>
  <c r="AZ307" i="3"/>
  <c r="AZ309" i="3"/>
  <c r="AG320" i="3"/>
  <c r="AZ329" i="3"/>
  <c r="AZ314" i="3"/>
  <c r="AZ304" i="3"/>
  <c r="K384" i="3"/>
  <c r="G385" i="3"/>
  <c r="AL385" i="3" s="1"/>
  <c r="AM385" i="3" s="1"/>
  <c r="I384" i="3"/>
  <c r="J384" i="3"/>
  <c r="BA305" i="3"/>
  <c r="AZ325" i="3"/>
  <c r="AZ336" i="3"/>
  <c r="AZ331" i="3"/>
  <c r="AZ334" i="3"/>
  <c r="AZ310" i="3"/>
  <c r="AZ333" i="3"/>
  <c r="Y305" i="3"/>
  <c r="AZ306" i="3"/>
  <c r="BA304" i="3"/>
  <c r="AZ317" i="3"/>
  <c r="AZ332" i="3"/>
  <c r="AZ308" i="3"/>
  <c r="AZ330" i="3"/>
  <c r="AZ305" i="3"/>
  <c r="AZ311" i="3"/>
  <c r="AZ312" i="3"/>
  <c r="AZ313" i="3"/>
  <c r="AZ318" i="3"/>
  <c r="AZ315" i="3"/>
  <c r="AZ316" i="3"/>
  <c r="J391" i="3"/>
  <c r="K391" i="3"/>
  <c r="G392" i="3"/>
  <c r="AL392" i="3" s="1"/>
  <c r="AM392" i="3" s="1"/>
  <c r="I391" i="3"/>
  <c r="C75" i="2"/>
  <c r="C76" i="2"/>
  <c r="C77" i="2"/>
  <c r="ES299" i="3"/>
  <c r="EU299" i="3"/>
  <c r="EW299" i="3"/>
  <c r="EY299" i="3"/>
  <c r="FA299" i="3"/>
  <c r="FC299" i="3"/>
  <c r="FE299" i="3"/>
  <c r="FG299" i="3"/>
  <c r="FI299" i="3"/>
  <c r="FK299" i="3"/>
  <c r="FM299" i="3"/>
  <c r="FO299" i="3"/>
  <c r="FQ299" i="3"/>
  <c r="FS299" i="3"/>
  <c r="FU299" i="3"/>
  <c r="FW299" i="3"/>
  <c r="FY299" i="3"/>
  <c r="GA299" i="3"/>
  <c r="GC299" i="3"/>
  <c r="GE299" i="3"/>
  <c r="GG299" i="3"/>
  <c r="ES300" i="3"/>
  <c r="EU300" i="3"/>
  <c r="EW300" i="3"/>
  <c r="EY300" i="3"/>
  <c r="FA300" i="3"/>
  <c r="FC300" i="3"/>
  <c r="FE300" i="3"/>
  <c r="FG300" i="3"/>
  <c r="FI300" i="3"/>
  <c r="FK300" i="3"/>
  <c r="FM300" i="3"/>
  <c r="FO300" i="3"/>
  <c r="FQ300" i="3"/>
  <c r="FS300" i="3"/>
  <c r="FU300" i="3"/>
  <c r="FW300" i="3"/>
  <c r="FY300" i="3"/>
  <c r="GA300" i="3"/>
  <c r="GC300" i="3"/>
  <c r="GE300" i="3"/>
  <c r="GG300" i="3"/>
  <c r="ES301" i="3"/>
  <c r="EU301" i="3"/>
  <c r="EW301" i="3"/>
  <c r="EY301" i="3"/>
  <c r="FA301" i="3"/>
  <c r="FC301" i="3"/>
  <c r="FE301" i="3"/>
  <c r="FG301" i="3"/>
  <c r="FI301" i="3"/>
  <c r="FK301" i="3"/>
  <c r="FM301" i="3"/>
  <c r="FO301" i="3"/>
  <c r="FQ301" i="3"/>
  <c r="FS301" i="3"/>
  <c r="FU301" i="3"/>
  <c r="FW301" i="3"/>
  <c r="FY301" i="3"/>
  <c r="GA301" i="3"/>
  <c r="GC301" i="3"/>
  <c r="GE301" i="3"/>
  <c r="GG301" i="3"/>
  <c r="ES302" i="3"/>
  <c r="EU302" i="3"/>
  <c r="EW302" i="3"/>
  <c r="EY302" i="3"/>
  <c r="FA302" i="3"/>
  <c r="FC302" i="3"/>
  <c r="FE302" i="3"/>
  <c r="FG302" i="3"/>
  <c r="FI302" i="3"/>
  <c r="FK302" i="3"/>
  <c r="FM302" i="3"/>
  <c r="FO302" i="3"/>
  <c r="FQ302" i="3"/>
  <c r="FS302" i="3"/>
  <c r="FU302" i="3"/>
  <c r="FW302" i="3"/>
  <c r="FY302" i="3"/>
  <c r="GA302" i="3"/>
  <c r="GC302" i="3"/>
  <c r="GE302" i="3"/>
  <c r="GG302" i="3"/>
  <c r="ES303" i="3"/>
  <c r="EU303" i="3"/>
  <c r="EW303" i="3"/>
  <c r="EY303" i="3"/>
  <c r="FA303" i="3"/>
  <c r="FC303" i="3"/>
  <c r="FE303" i="3"/>
  <c r="FG303" i="3"/>
  <c r="FI303" i="3"/>
  <c r="FK303" i="3"/>
  <c r="FM303" i="3"/>
  <c r="FO303" i="3"/>
  <c r="FQ303" i="3"/>
  <c r="FS303" i="3"/>
  <c r="FU303" i="3"/>
  <c r="FW303" i="3"/>
  <c r="FY303" i="3"/>
  <c r="GA303" i="3"/>
  <c r="GC303" i="3"/>
  <c r="GE303" i="3"/>
  <c r="GG303" i="3"/>
  <c r="ES298" i="3"/>
  <c r="EU298" i="3"/>
  <c r="EW298" i="3"/>
  <c r="EY298" i="3"/>
  <c r="FA298" i="3"/>
  <c r="FC298" i="3"/>
  <c r="FE298" i="3"/>
  <c r="FG298" i="3"/>
  <c r="FI298" i="3"/>
  <c r="FK298" i="3"/>
  <c r="FM298" i="3"/>
  <c r="FO298" i="3"/>
  <c r="FQ298" i="3"/>
  <c r="FS298" i="3"/>
  <c r="FU298" i="3"/>
  <c r="FW298" i="3"/>
  <c r="FY298" i="3"/>
  <c r="GA298" i="3"/>
  <c r="GC298" i="3"/>
  <c r="GE298" i="3"/>
  <c r="GG298" i="3"/>
  <c r="BR299" i="3"/>
  <c r="BC299" i="3" s="1"/>
  <c r="BR300" i="3"/>
  <c r="BE300" i="3" s="1"/>
  <c r="BR301" i="3"/>
  <c r="BI301" i="3" s="1"/>
  <c r="BR302" i="3"/>
  <c r="BC302" i="3" s="1"/>
  <c r="BR303" i="3"/>
  <c r="BC303" i="3" s="1"/>
  <c r="BR298" i="3"/>
  <c r="BE298" i="3" s="1"/>
  <c r="AJ299" i="3"/>
  <c r="AK299" i="3" s="1"/>
  <c r="AM299" i="3" s="1"/>
  <c r="AJ300" i="3"/>
  <c r="AK300" i="3" s="1"/>
  <c r="AM300" i="3" s="1"/>
  <c r="AJ301" i="3"/>
  <c r="AK301" i="3" s="1"/>
  <c r="AM301" i="3" s="1"/>
  <c r="AJ302" i="3"/>
  <c r="AK302" i="3" s="1"/>
  <c r="AM302" i="3" s="1"/>
  <c r="AJ303" i="3"/>
  <c r="AK303" i="3" s="1"/>
  <c r="AM303" i="3" s="1"/>
  <c r="AJ298" i="3"/>
  <c r="AK298" i="3" s="1"/>
  <c r="AM298" i="3" s="1"/>
  <c r="T298" i="3"/>
  <c r="T299" i="3"/>
  <c r="T300" i="3"/>
  <c r="T301" i="3"/>
  <c r="T302" i="3"/>
  <c r="T303" i="3"/>
  <c r="W298" i="3"/>
  <c r="X298" i="3"/>
  <c r="Z298" i="3"/>
  <c r="AA298" i="3"/>
  <c r="AB298" i="3"/>
  <c r="AC298" i="3"/>
  <c r="AE298" i="3"/>
  <c r="W299" i="3"/>
  <c r="X299" i="3"/>
  <c r="Z299" i="3"/>
  <c r="AA299" i="3"/>
  <c r="AB299" i="3"/>
  <c r="AC299" i="3"/>
  <c r="AE299" i="3"/>
  <c r="W300" i="3"/>
  <c r="X300" i="3"/>
  <c r="Z300" i="3"/>
  <c r="AA300" i="3"/>
  <c r="AB300" i="3"/>
  <c r="AC300" i="3"/>
  <c r="AE300" i="3"/>
  <c r="W301" i="3"/>
  <c r="X301" i="3"/>
  <c r="Z301" i="3"/>
  <c r="AA301" i="3"/>
  <c r="AB301" i="3"/>
  <c r="AC301" i="3"/>
  <c r="AE301" i="3"/>
  <c r="W302" i="3"/>
  <c r="X302" i="3"/>
  <c r="Z302" i="3"/>
  <c r="AA302" i="3"/>
  <c r="AB302" i="3"/>
  <c r="AC302" i="3"/>
  <c r="AE302" i="3"/>
  <c r="W303" i="3"/>
  <c r="X303" i="3"/>
  <c r="Z303" i="3"/>
  <c r="AA303" i="3"/>
  <c r="AB303" i="3"/>
  <c r="AC303" i="3"/>
  <c r="AE303" i="3"/>
  <c r="P301" i="3"/>
  <c r="Q301" i="3"/>
  <c r="P302" i="3"/>
  <c r="Q302" i="3"/>
  <c r="P303" i="3"/>
  <c r="Q303" i="3"/>
  <c r="P300" i="3"/>
  <c r="Q300" i="3"/>
  <c r="P299" i="3"/>
  <c r="Q299" i="3"/>
  <c r="G302" i="3"/>
  <c r="I302" i="3" s="1"/>
  <c r="G303" i="3"/>
  <c r="I303" i="3" s="1"/>
  <c r="G301" i="3"/>
  <c r="I301" i="3" s="1"/>
  <c r="F301" i="3"/>
  <c r="F302" i="3"/>
  <c r="F303" i="3"/>
  <c r="P298" i="3"/>
  <c r="Q298" i="3"/>
  <c r="F299" i="3"/>
  <c r="F300" i="3"/>
  <c r="F298" i="3"/>
  <c r="G299" i="3"/>
  <c r="I299" i="3" s="1"/>
  <c r="G300" i="3"/>
  <c r="I300" i="3" s="1"/>
  <c r="G298" i="3"/>
  <c r="ES297" i="3"/>
  <c r="EU297" i="3"/>
  <c r="EW297" i="3"/>
  <c r="EY297" i="3"/>
  <c r="FA297" i="3"/>
  <c r="FC297" i="3"/>
  <c r="FE297" i="3"/>
  <c r="FG297" i="3"/>
  <c r="FI297" i="3"/>
  <c r="FK297" i="3"/>
  <c r="FM297" i="3"/>
  <c r="FO297" i="3"/>
  <c r="FQ297" i="3"/>
  <c r="FS297" i="3"/>
  <c r="FU297" i="3"/>
  <c r="FW297" i="3"/>
  <c r="FY297" i="3"/>
  <c r="GA297" i="3"/>
  <c r="GC297" i="3"/>
  <c r="GE297" i="3"/>
  <c r="GG297" i="3"/>
  <c r="BR297" i="3"/>
  <c r="BC297" i="3" s="1"/>
  <c r="AJ297" i="3"/>
  <c r="AK297" i="3" s="1"/>
  <c r="AM297" i="3" s="1"/>
  <c r="AC297" i="3"/>
  <c r="P297" i="3"/>
  <c r="Q297" i="3"/>
  <c r="I297" i="3"/>
  <c r="F297" i="3"/>
  <c r="J297" i="3" s="1"/>
  <c r="V297" i="3"/>
  <c r="U297" i="3"/>
  <c r="S297" i="3"/>
  <c r="AU297" i="3" s="1"/>
  <c r="R297" i="3"/>
  <c r="AG303" i="3" l="1"/>
  <c r="AH303" i="3"/>
  <c r="AG299" i="3"/>
  <c r="AH299" i="3"/>
  <c r="AG300" i="3"/>
  <c r="AH300" i="3"/>
  <c r="AG301" i="3"/>
  <c r="AH301" i="3"/>
  <c r="AG302" i="3"/>
  <c r="AH302" i="3"/>
  <c r="AG298" i="3"/>
  <c r="AH298" i="3"/>
  <c r="AF297" i="3"/>
  <c r="Y303" i="3"/>
  <c r="Y299" i="3"/>
  <c r="DG301" i="3"/>
  <c r="AE297" i="3"/>
  <c r="AH297" i="3" s="1"/>
  <c r="CA301" i="3"/>
  <c r="CW299" i="3"/>
  <c r="K300" i="3"/>
  <c r="CG300" i="3"/>
  <c r="BM297" i="3"/>
  <c r="J298" i="3"/>
  <c r="CE303" i="3"/>
  <c r="CS297" i="3"/>
  <c r="K301" i="3"/>
  <c r="CC297" i="3"/>
  <c r="DI297" i="3"/>
  <c r="Y300" i="3"/>
  <c r="CI298" i="3"/>
  <c r="CW302" i="3"/>
  <c r="BA298" i="3"/>
  <c r="BA302" i="3"/>
  <c r="CE297" i="3"/>
  <c r="CU299" i="3"/>
  <c r="BQ299" i="3"/>
  <c r="BA301" i="3"/>
  <c r="T297" i="3"/>
  <c r="BE297" i="3"/>
  <c r="BU297" i="3"/>
  <c r="CK297" i="3"/>
  <c r="DA297" i="3"/>
  <c r="K298" i="3"/>
  <c r="I298" i="3"/>
  <c r="Y301" i="3"/>
  <c r="CY298" i="3"/>
  <c r="BS298" i="3"/>
  <c r="CU303" i="3"/>
  <c r="BQ303" i="3"/>
  <c r="CG302" i="3"/>
  <c r="CW301" i="3"/>
  <c r="CW300" i="3"/>
  <c r="DI299" i="3"/>
  <c r="CG299" i="3"/>
  <c r="BA300" i="3"/>
  <c r="BO297" i="3"/>
  <c r="DG297" i="3"/>
  <c r="BA297" i="3"/>
  <c r="DG298" i="3"/>
  <c r="CA298" i="3"/>
  <c r="CW303" i="3"/>
  <c r="CO302" i="3"/>
  <c r="AD297" i="3"/>
  <c r="K297" i="3"/>
  <c r="X297" i="3"/>
  <c r="BG297" i="3"/>
  <c r="BW297" i="3"/>
  <c r="CM297" i="3"/>
  <c r="CY297" i="3"/>
  <c r="J302" i="3"/>
  <c r="Y302" i="3"/>
  <c r="Y298" i="3"/>
  <c r="CQ298" i="3"/>
  <c r="BK298" i="3"/>
  <c r="CG303" i="3"/>
  <c r="DE302" i="3"/>
  <c r="BY302" i="3"/>
  <c r="CK301" i="3"/>
  <c r="CO300" i="3"/>
  <c r="DG299" i="3"/>
  <c r="CE299" i="3"/>
  <c r="BA303" i="3"/>
  <c r="BA299" i="3"/>
  <c r="AB297" i="3"/>
  <c r="K299" i="3"/>
  <c r="DI298" i="3"/>
  <c r="DA298" i="3"/>
  <c r="CS298" i="3"/>
  <c r="CK298" i="3"/>
  <c r="CC298" i="3"/>
  <c r="BU298" i="3"/>
  <c r="BM298" i="3"/>
  <c r="BC298" i="3"/>
  <c r="DG302" i="3"/>
  <c r="CY302" i="3"/>
  <c r="CQ302" i="3"/>
  <c r="CI302" i="3"/>
  <c r="CA302" i="3"/>
  <c r="BS302" i="3"/>
  <c r="BM302" i="3"/>
  <c r="DI301" i="3"/>
  <c r="CY301" i="3"/>
  <c r="CO301" i="3"/>
  <c r="CC301" i="3"/>
  <c r="BS301" i="3"/>
  <c r="BG301" i="3"/>
  <c r="AA297" i="3"/>
  <c r="W297" i="3"/>
  <c r="J299" i="3"/>
  <c r="G386" i="3"/>
  <c r="AL386" i="3" s="1"/>
  <c r="AM386" i="3" s="1"/>
  <c r="I385" i="3"/>
  <c r="J385" i="3"/>
  <c r="K385" i="3"/>
  <c r="Z297" i="3"/>
  <c r="BI297" i="3"/>
  <c r="BQ297" i="3"/>
  <c r="BY297" i="3"/>
  <c r="CG297" i="3"/>
  <c r="CO297" i="3"/>
  <c r="DE297" i="3"/>
  <c r="CW297" i="3"/>
  <c r="J300" i="3"/>
  <c r="J301" i="3"/>
  <c r="DE298" i="3"/>
  <c r="CW298" i="3"/>
  <c r="CO298" i="3"/>
  <c r="CG298" i="3"/>
  <c r="BY298" i="3"/>
  <c r="BQ298" i="3"/>
  <c r="BI298" i="3"/>
  <c r="DE303" i="3"/>
  <c r="CO303" i="3"/>
  <c r="BY303" i="3"/>
  <c r="BI303" i="3"/>
  <c r="DC302" i="3"/>
  <c r="CU302" i="3"/>
  <c r="CM302" i="3"/>
  <c r="CE302" i="3"/>
  <c r="BW302" i="3"/>
  <c r="BQ302" i="3"/>
  <c r="BG302" i="3"/>
  <c r="DE301" i="3"/>
  <c r="CS301" i="3"/>
  <c r="CI301" i="3"/>
  <c r="BY301" i="3"/>
  <c r="BO301" i="3"/>
  <c r="DE300" i="3"/>
  <c r="BY300" i="3"/>
  <c r="DE299" i="3"/>
  <c r="CO299" i="3"/>
  <c r="BY299" i="3"/>
  <c r="BI299" i="3"/>
  <c r="BI302" i="3"/>
  <c r="BE301" i="3"/>
  <c r="BK297" i="3"/>
  <c r="BS297" i="3"/>
  <c r="CA297" i="3"/>
  <c r="CI297" i="3"/>
  <c r="CQ297" i="3"/>
  <c r="DC297" i="3"/>
  <c r="CU297" i="3"/>
  <c r="DC298" i="3"/>
  <c r="CU298" i="3"/>
  <c r="CM298" i="3"/>
  <c r="CE298" i="3"/>
  <c r="BW298" i="3"/>
  <c r="BO298" i="3"/>
  <c r="BG298" i="3"/>
  <c r="DC303" i="3"/>
  <c r="CM303" i="3"/>
  <c r="BW303" i="3"/>
  <c r="DI302" i="3"/>
  <c r="DA302" i="3"/>
  <c r="CS302" i="3"/>
  <c r="CK302" i="3"/>
  <c r="CC302" i="3"/>
  <c r="BU302" i="3"/>
  <c r="BO302" i="3"/>
  <c r="BE302" i="3"/>
  <c r="DA301" i="3"/>
  <c r="CQ301" i="3"/>
  <c r="CG301" i="3"/>
  <c r="BU301" i="3"/>
  <c r="BM301" i="3"/>
  <c r="DC299" i="3"/>
  <c r="CM299" i="3"/>
  <c r="BW299" i="3"/>
  <c r="K392" i="3"/>
  <c r="I392" i="3"/>
  <c r="J392" i="3"/>
  <c r="BK300" i="3"/>
  <c r="BC300" i="3"/>
  <c r="DI303" i="3"/>
  <c r="CS303" i="3"/>
  <c r="CC303" i="3"/>
  <c r="BU303" i="3"/>
  <c r="BO303" i="3"/>
  <c r="BG303" i="3"/>
  <c r="BK301" i="3"/>
  <c r="BC301" i="3"/>
  <c r="DC300" i="3"/>
  <c r="CU300" i="3"/>
  <c r="CM300" i="3"/>
  <c r="CE300" i="3"/>
  <c r="BW300" i="3"/>
  <c r="BQ300" i="3"/>
  <c r="BI300" i="3"/>
  <c r="DA299" i="3"/>
  <c r="CS299" i="3"/>
  <c r="CK299" i="3"/>
  <c r="CC299" i="3"/>
  <c r="BU299" i="3"/>
  <c r="BO299" i="3"/>
  <c r="BG299" i="3"/>
  <c r="DA303" i="3"/>
  <c r="CK303" i="3"/>
  <c r="DG303" i="3"/>
  <c r="CY303" i="3"/>
  <c r="CQ303" i="3"/>
  <c r="CI303" i="3"/>
  <c r="CA303" i="3"/>
  <c r="BS303" i="3"/>
  <c r="BM303" i="3"/>
  <c r="BE303" i="3"/>
  <c r="BK302" i="3"/>
  <c r="DC301" i="3"/>
  <c r="CU301" i="3"/>
  <c r="CM301" i="3"/>
  <c r="CE301" i="3"/>
  <c r="BW301" i="3"/>
  <c r="BQ301" i="3"/>
  <c r="DI300" i="3"/>
  <c r="DA300" i="3"/>
  <c r="CS300" i="3"/>
  <c r="CK300" i="3"/>
  <c r="CC300" i="3"/>
  <c r="BU300" i="3"/>
  <c r="BO300" i="3"/>
  <c r="BG300" i="3"/>
  <c r="CY299" i="3"/>
  <c r="CQ299" i="3"/>
  <c r="CI299" i="3"/>
  <c r="CA299" i="3"/>
  <c r="BS299" i="3"/>
  <c r="BM299" i="3"/>
  <c r="BE299" i="3"/>
  <c r="BK303" i="3"/>
  <c r="DG300" i="3"/>
  <c r="CY300" i="3"/>
  <c r="CQ300" i="3"/>
  <c r="CI300" i="3"/>
  <c r="CA300" i="3"/>
  <c r="BS300" i="3"/>
  <c r="BM300" i="3"/>
  <c r="BK299" i="3"/>
  <c r="J303" i="3"/>
  <c r="K302" i="3"/>
  <c r="K303" i="3"/>
  <c r="AE296" i="3"/>
  <c r="AE295" i="3"/>
  <c r="AE294" i="3"/>
  <c r="W294" i="3"/>
  <c r="X294" i="3"/>
  <c r="Z294" i="3"/>
  <c r="AA294" i="3"/>
  <c r="AB294" i="3"/>
  <c r="W295" i="3"/>
  <c r="X295" i="3"/>
  <c r="Z295" i="3"/>
  <c r="AA295" i="3"/>
  <c r="AB295" i="3"/>
  <c r="W296" i="3"/>
  <c r="X296" i="3"/>
  <c r="Z296" i="3"/>
  <c r="AA296" i="3"/>
  <c r="AB296" i="3"/>
  <c r="AC296" i="3"/>
  <c r="AC295" i="3"/>
  <c r="AC294" i="3"/>
  <c r="BC294" i="3"/>
  <c r="BE294" i="3"/>
  <c r="BG294" i="3"/>
  <c r="BI294" i="3"/>
  <c r="BK294" i="3"/>
  <c r="BM294" i="3"/>
  <c r="BO294" i="3"/>
  <c r="BQ294" i="3"/>
  <c r="BS294" i="3"/>
  <c r="BU294" i="3"/>
  <c r="BW294" i="3"/>
  <c r="BY294" i="3"/>
  <c r="CA294" i="3"/>
  <c r="CC294" i="3"/>
  <c r="CE294" i="3"/>
  <c r="CG294" i="3"/>
  <c r="CI294" i="3"/>
  <c r="CK294" i="3"/>
  <c r="CM294" i="3"/>
  <c r="CO294" i="3"/>
  <c r="CQ294" i="3"/>
  <c r="CS294" i="3"/>
  <c r="CU294" i="3"/>
  <c r="CW294" i="3"/>
  <c r="CY294" i="3"/>
  <c r="DA294" i="3"/>
  <c r="DC294" i="3"/>
  <c r="DE294" i="3"/>
  <c r="DG294" i="3"/>
  <c r="DI294" i="3"/>
  <c r="ER294" i="3"/>
  <c r="EU294" i="3" s="1"/>
  <c r="BC295" i="3"/>
  <c r="BE295" i="3"/>
  <c r="BG295" i="3"/>
  <c r="BI295" i="3"/>
  <c r="BK295" i="3"/>
  <c r="BM295" i="3"/>
  <c r="BO295" i="3"/>
  <c r="BQ295" i="3"/>
  <c r="BS295" i="3"/>
  <c r="BU295" i="3"/>
  <c r="BW295" i="3"/>
  <c r="BY295" i="3"/>
  <c r="CA295" i="3"/>
  <c r="CC295" i="3"/>
  <c r="CE295" i="3"/>
  <c r="CG295" i="3"/>
  <c r="CI295" i="3"/>
  <c r="CK295" i="3"/>
  <c r="CM295" i="3"/>
  <c r="CO295" i="3"/>
  <c r="CQ295" i="3"/>
  <c r="CS295" i="3"/>
  <c r="CU295" i="3"/>
  <c r="CW295" i="3"/>
  <c r="CY295" i="3"/>
  <c r="DA295" i="3"/>
  <c r="DC295" i="3"/>
  <c r="DE295" i="3"/>
  <c r="DG295" i="3"/>
  <c r="DI295" i="3"/>
  <c r="ER295" i="3"/>
  <c r="EU295" i="3" s="1"/>
  <c r="BC296" i="3"/>
  <c r="BE296" i="3"/>
  <c r="BG296" i="3"/>
  <c r="BI296" i="3"/>
  <c r="BK296" i="3"/>
  <c r="BM296" i="3"/>
  <c r="BO296" i="3"/>
  <c r="BQ296" i="3"/>
  <c r="BS296" i="3"/>
  <c r="BU296" i="3"/>
  <c r="BW296" i="3"/>
  <c r="BY296" i="3"/>
  <c r="CA296" i="3"/>
  <c r="CC296" i="3"/>
  <c r="CE296" i="3"/>
  <c r="CG296" i="3"/>
  <c r="CI296" i="3"/>
  <c r="CK296" i="3"/>
  <c r="CM296" i="3"/>
  <c r="CO296" i="3"/>
  <c r="CQ296" i="3"/>
  <c r="CS296" i="3"/>
  <c r="CU296" i="3"/>
  <c r="CW296" i="3"/>
  <c r="CY296" i="3"/>
  <c r="DA296" i="3"/>
  <c r="DC296" i="3"/>
  <c r="DE296" i="3"/>
  <c r="DG296" i="3"/>
  <c r="DI296" i="3"/>
  <c r="ER296" i="3"/>
  <c r="EU296" i="3" s="1"/>
  <c r="AJ295" i="3"/>
  <c r="AK295" i="3" s="1"/>
  <c r="AM295" i="3" s="1"/>
  <c r="AJ294" i="3"/>
  <c r="AK294" i="3" s="1"/>
  <c r="AM294" i="3" s="1"/>
  <c r="T290" i="3"/>
  <c r="T291" i="3"/>
  <c r="T292" i="3"/>
  <c r="T293" i="3"/>
  <c r="T294" i="3"/>
  <c r="T295" i="3"/>
  <c r="T296" i="3"/>
  <c r="P294" i="3"/>
  <c r="Q294" i="3"/>
  <c r="P295" i="3"/>
  <c r="Q295" i="3"/>
  <c r="P296" i="3"/>
  <c r="Q296" i="3"/>
  <c r="I294" i="3"/>
  <c r="J294" i="3"/>
  <c r="K294" i="3"/>
  <c r="I295" i="3"/>
  <c r="J295" i="3"/>
  <c r="K295" i="3"/>
  <c r="I296" i="3"/>
  <c r="J296" i="3"/>
  <c r="K296" i="3"/>
  <c r="BO291" i="3"/>
  <c r="BO292" i="3"/>
  <c r="BO293" i="3"/>
  <c r="BC291" i="3"/>
  <c r="BE291" i="3"/>
  <c r="BG291" i="3"/>
  <c r="BI291" i="3"/>
  <c r="BK291" i="3"/>
  <c r="BM291" i="3"/>
  <c r="BQ291" i="3"/>
  <c r="BS291" i="3"/>
  <c r="BU291" i="3"/>
  <c r="BW291" i="3"/>
  <c r="BY291" i="3"/>
  <c r="CA291" i="3"/>
  <c r="CC291" i="3"/>
  <c r="CE291" i="3"/>
  <c r="CG291" i="3"/>
  <c r="CI291" i="3"/>
  <c r="CK291" i="3"/>
  <c r="CM291" i="3"/>
  <c r="CO291" i="3"/>
  <c r="CQ291" i="3"/>
  <c r="CS291" i="3"/>
  <c r="CU291" i="3"/>
  <c r="CW291" i="3"/>
  <c r="CY291" i="3"/>
  <c r="DA291" i="3"/>
  <c r="DC291" i="3"/>
  <c r="DE291" i="3"/>
  <c r="DG291" i="3"/>
  <c r="DI291" i="3"/>
  <c r="ER291" i="3"/>
  <c r="EU291" i="3" s="1"/>
  <c r="BC292" i="3"/>
  <c r="BE292" i="3"/>
  <c r="BG292" i="3"/>
  <c r="BI292" i="3"/>
  <c r="BK292" i="3"/>
  <c r="BM292" i="3"/>
  <c r="BQ292" i="3"/>
  <c r="BS292" i="3"/>
  <c r="BU292" i="3"/>
  <c r="BW292" i="3"/>
  <c r="BY292" i="3"/>
  <c r="CA292" i="3"/>
  <c r="CC292" i="3"/>
  <c r="CE292" i="3"/>
  <c r="CG292" i="3"/>
  <c r="CI292" i="3"/>
  <c r="CK292" i="3"/>
  <c r="CM292" i="3"/>
  <c r="CO292" i="3"/>
  <c r="CQ292" i="3"/>
  <c r="CS292" i="3"/>
  <c r="CU292" i="3"/>
  <c r="CW292" i="3"/>
  <c r="CY292" i="3"/>
  <c r="DA292" i="3"/>
  <c r="DC292" i="3"/>
  <c r="DE292" i="3"/>
  <c r="DG292" i="3"/>
  <c r="DI292" i="3"/>
  <c r="ER292" i="3"/>
  <c r="EU292" i="3" s="1"/>
  <c r="BC293" i="3"/>
  <c r="BE293" i="3"/>
  <c r="BG293" i="3"/>
  <c r="BI293" i="3"/>
  <c r="BK293" i="3"/>
  <c r="BM293" i="3"/>
  <c r="BQ293" i="3"/>
  <c r="BS293" i="3"/>
  <c r="BU293" i="3"/>
  <c r="BW293" i="3"/>
  <c r="BY293" i="3"/>
  <c r="CA293" i="3"/>
  <c r="CC293" i="3"/>
  <c r="CE293" i="3"/>
  <c r="CG293" i="3"/>
  <c r="CI293" i="3"/>
  <c r="CK293" i="3"/>
  <c r="CM293" i="3"/>
  <c r="CO293" i="3"/>
  <c r="CQ293" i="3"/>
  <c r="CS293" i="3"/>
  <c r="CU293" i="3"/>
  <c r="CW293" i="3"/>
  <c r="CY293" i="3"/>
  <c r="DA293" i="3"/>
  <c r="DC293" i="3"/>
  <c r="DE293" i="3"/>
  <c r="DG293" i="3"/>
  <c r="DI293" i="3"/>
  <c r="ER293" i="3"/>
  <c r="EU293" i="3" s="1"/>
  <c r="AA293" i="3"/>
  <c r="AD293" i="3"/>
  <c r="AA292" i="3"/>
  <c r="AD292" i="3"/>
  <c r="AA291" i="3"/>
  <c r="AD291" i="3"/>
  <c r="W293" i="3"/>
  <c r="Z293" i="3"/>
  <c r="W292" i="3"/>
  <c r="Z292" i="3"/>
  <c r="W291" i="3"/>
  <c r="Z291" i="3"/>
  <c r="X293" i="3"/>
  <c r="AB293" i="3"/>
  <c r="AE293" i="3"/>
  <c r="AH293" i="3" s="1"/>
  <c r="X292" i="3"/>
  <c r="AB292" i="3"/>
  <c r="AE292" i="3"/>
  <c r="AH292" i="3" s="1"/>
  <c r="X291" i="3"/>
  <c r="Y291" i="3" s="1"/>
  <c r="AB291" i="3"/>
  <c r="AE291" i="3"/>
  <c r="AH291" i="3" s="1"/>
  <c r="AJ292" i="3"/>
  <c r="AK292" i="3" s="1"/>
  <c r="AM292" i="3" s="1"/>
  <c r="AJ291" i="3"/>
  <c r="AK291" i="3" s="1"/>
  <c r="AM291" i="3" s="1"/>
  <c r="P293" i="3"/>
  <c r="Q293" i="3"/>
  <c r="AC293" i="3"/>
  <c r="P292" i="3"/>
  <c r="Q292" i="3"/>
  <c r="AC292" i="3"/>
  <c r="P291" i="3"/>
  <c r="Q291" i="3"/>
  <c r="AC291" i="3"/>
  <c r="I291" i="3"/>
  <c r="J291" i="3"/>
  <c r="K291" i="3"/>
  <c r="I292" i="3"/>
  <c r="J292" i="3"/>
  <c r="K292" i="3"/>
  <c r="I293" i="3"/>
  <c r="J293" i="3"/>
  <c r="K293" i="3"/>
  <c r="AG297" i="3" l="1"/>
  <c r="AG296" i="3"/>
  <c r="AH296" i="3"/>
  <c r="AG295" i="3"/>
  <c r="AH295" i="3"/>
  <c r="AG294" i="3"/>
  <c r="AH294" i="3"/>
  <c r="GG296" i="3"/>
  <c r="FY291" i="3"/>
  <c r="FY292" i="3"/>
  <c r="FA296" i="3"/>
  <c r="FW296" i="3"/>
  <c r="FI296" i="3"/>
  <c r="AZ297" i="3"/>
  <c r="Y293" i="3"/>
  <c r="ES292" i="3"/>
  <c r="FQ296" i="3"/>
  <c r="ES296" i="3"/>
  <c r="FW295" i="3"/>
  <c r="FQ294" i="3"/>
  <c r="AZ298" i="3"/>
  <c r="Y297" i="3"/>
  <c r="FY296" i="3"/>
  <c r="FG296" i="3"/>
  <c r="AZ302" i="3"/>
  <c r="FO291" i="3"/>
  <c r="FG295" i="3"/>
  <c r="GG294" i="3"/>
  <c r="FI294" i="3"/>
  <c r="Y296" i="3"/>
  <c r="AZ299" i="3"/>
  <c r="FW293" i="3"/>
  <c r="FI291" i="3"/>
  <c r="FY294" i="3"/>
  <c r="FG294" i="3"/>
  <c r="AG291" i="3"/>
  <c r="AG293" i="3"/>
  <c r="FG293" i="3"/>
  <c r="FW292" i="3"/>
  <c r="GC291" i="3"/>
  <c r="ES291" i="3"/>
  <c r="FW294" i="3"/>
  <c r="FA294" i="3"/>
  <c r="AZ303" i="3"/>
  <c r="AG292" i="3"/>
  <c r="GG295" i="3"/>
  <c r="FQ295" i="3"/>
  <c r="FA295" i="3"/>
  <c r="G387" i="3"/>
  <c r="AL387" i="3" s="1"/>
  <c r="AM387" i="3" s="1"/>
  <c r="I386" i="3"/>
  <c r="J386" i="3"/>
  <c r="K386" i="3"/>
  <c r="FI292" i="3"/>
  <c r="FU291" i="3"/>
  <c r="FG291" i="3"/>
  <c r="GE295" i="3"/>
  <c r="FO295" i="3"/>
  <c r="EY295" i="3"/>
  <c r="ES294" i="3"/>
  <c r="Y294" i="3"/>
  <c r="AZ301" i="3"/>
  <c r="AZ300" i="3"/>
  <c r="FG292" i="3"/>
  <c r="GE291" i="3"/>
  <c r="FQ291" i="3"/>
  <c r="FA291" i="3"/>
  <c r="FY295" i="3"/>
  <c r="FI295" i="3"/>
  <c r="ES295" i="3"/>
  <c r="GE293" i="3"/>
  <c r="FO293" i="3"/>
  <c r="EY293" i="3"/>
  <c r="AZ292" i="3"/>
  <c r="AZ291" i="3"/>
  <c r="AZ293" i="3"/>
  <c r="GG292" i="3"/>
  <c r="FQ292" i="3"/>
  <c r="FA292" i="3"/>
  <c r="FY293" i="3"/>
  <c r="FI293" i="3"/>
  <c r="ES293" i="3"/>
  <c r="GE292" i="3"/>
  <c r="FO292" i="3"/>
  <c r="EY292" i="3"/>
  <c r="GG291" i="3"/>
  <c r="FW291" i="3"/>
  <c r="FM291" i="3"/>
  <c r="EY291" i="3"/>
  <c r="GE296" i="3"/>
  <c r="FO296" i="3"/>
  <c r="EY296" i="3"/>
  <c r="AZ296" i="3"/>
  <c r="GE294" i="3"/>
  <c r="FO294" i="3"/>
  <c r="EY294" i="3"/>
  <c r="AZ294" i="3"/>
  <c r="Y295" i="3"/>
  <c r="Y292" i="3"/>
  <c r="GG293" i="3"/>
  <c r="FQ293" i="3"/>
  <c r="FA293" i="3"/>
  <c r="AZ295" i="3"/>
  <c r="GC295" i="3"/>
  <c r="FU295" i="3"/>
  <c r="FM295" i="3"/>
  <c r="FE295" i="3"/>
  <c r="EW295" i="3"/>
  <c r="GC294" i="3"/>
  <c r="FU294" i="3"/>
  <c r="FM294" i="3"/>
  <c r="FE294" i="3"/>
  <c r="EW294" i="3"/>
  <c r="GC296" i="3"/>
  <c r="FU296" i="3"/>
  <c r="FM296" i="3"/>
  <c r="FE296" i="3"/>
  <c r="EW296" i="3"/>
  <c r="GA296" i="3"/>
  <c r="FS296" i="3"/>
  <c r="FK296" i="3"/>
  <c r="FC296" i="3"/>
  <c r="GA295" i="3"/>
  <c r="FS295" i="3"/>
  <c r="FK295" i="3"/>
  <c r="FC295" i="3"/>
  <c r="GA294" i="3"/>
  <c r="FS294" i="3"/>
  <c r="FK294" i="3"/>
  <c r="FC294" i="3"/>
  <c r="FE291" i="3"/>
  <c r="EW291" i="3"/>
  <c r="GC293" i="3"/>
  <c r="FU293" i="3"/>
  <c r="FM293" i="3"/>
  <c r="FE293" i="3"/>
  <c r="EW293" i="3"/>
  <c r="GC292" i="3"/>
  <c r="FU292" i="3"/>
  <c r="FM292" i="3"/>
  <c r="FE292" i="3"/>
  <c r="EW292" i="3"/>
  <c r="GA293" i="3"/>
  <c r="FS293" i="3"/>
  <c r="FK293" i="3"/>
  <c r="FC293" i="3"/>
  <c r="GA292" i="3"/>
  <c r="FS292" i="3"/>
  <c r="FK292" i="3"/>
  <c r="FC292" i="3"/>
  <c r="GA291" i="3"/>
  <c r="FS291" i="3"/>
  <c r="FK291" i="3"/>
  <c r="FC291" i="3"/>
  <c r="ER290" i="3"/>
  <c r="EW290" i="3" s="1"/>
  <c r="CM290" i="3"/>
  <c r="CK290" i="3"/>
  <c r="CI290" i="3"/>
  <c r="CG290" i="3"/>
  <c r="CE290" i="3"/>
  <c r="CC290" i="3"/>
  <c r="CA290" i="3"/>
  <c r="BY290" i="3"/>
  <c r="BW290" i="3"/>
  <c r="BU290" i="3"/>
  <c r="BS290" i="3"/>
  <c r="BQ290" i="3"/>
  <c r="BO290" i="3"/>
  <c r="BM290" i="3"/>
  <c r="BK290" i="3"/>
  <c r="BI290" i="3"/>
  <c r="BG290" i="3"/>
  <c r="BE290" i="3"/>
  <c r="CO290" i="3"/>
  <c r="CQ290" i="3"/>
  <c r="CS290" i="3"/>
  <c r="CU290" i="3"/>
  <c r="CW290" i="3"/>
  <c r="CY290" i="3"/>
  <c r="DA290" i="3"/>
  <c r="DC290" i="3"/>
  <c r="DE290" i="3"/>
  <c r="DG290" i="3"/>
  <c r="AJ290" i="3"/>
  <c r="AK290" i="3" s="1"/>
  <c r="AM290" i="3" s="1"/>
  <c r="W290" i="3"/>
  <c r="X290" i="3"/>
  <c r="Z290" i="3"/>
  <c r="AA290" i="3"/>
  <c r="AB290" i="3"/>
  <c r="AC290" i="3"/>
  <c r="AD290" i="3"/>
  <c r="AE290" i="3"/>
  <c r="AH290" i="3" s="1"/>
  <c r="P290" i="3"/>
  <c r="Q290" i="3"/>
  <c r="J290" i="3"/>
  <c r="K290" i="3"/>
  <c r="H290" i="3"/>
  <c r="I290" i="3" s="1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L66" i="4" s="1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L58" i="4" l="1"/>
  <c r="L62" i="4"/>
  <c r="L64" i="4"/>
  <c r="L56" i="4"/>
  <c r="L60" i="4"/>
  <c r="L52" i="4"/>
  <c r="GG290" i="3"/>
  <c r="FA290" i="3"/>
  <c r="FW290" i="3"/>
  <c r="FK290" i="3"/>
  <c r="GE290" i="3"/>
  <c r="FS290" i="3"/>
  <c r="FI290" i="3"/>
  <c r="EY290" i="3"/>
  <c r="GA290" i="3"/>
  <c r="FQ290" i="3"/>
  <c r="FG290" i="3"/>
  <c r="EU290" i="3"/>
  <c r="FY290" i="3"/>
  <c r="FO290" i="3"/>
  <c r="FC290" i="3"/>
  <c r="ES290" i="3"/>
  <c r="BA294" i="3"/>
  <c r="AG290" i="3"/>
  <c r="BA295" i="3"/>
  <c r="L65" i="4"/>
  <c r="L53" i="4"/>
  <c r="L61" i="4"/>
  <c r="L57" i="4"/>
  <c r="L54" i="4"/>
  <c r="Y290" i="3"/>
  <c r="GC290" i="3"/>
  <c r="FU290" i="3"/>
  <c r="FM290" i="3"/>
  <c r="FE290" i="3"/>
  <c r="BA291" i="3"/>
  <c r="BA292" i="3"/>
  <c r="BA296" i="3"/>
  <c r="J387" i="3"/>
  <c r="K387" i="3"/>
  <c r="I387" i="3"/>
  <c r="BA293" i="3"/>
  <c r="L63" i="4"/>
  <c r="L59" i="4"/>
  <c r="L55" i="4"/>
  <c r="DI290" i="3"/>
  <c r="BC290" i="3"/>
  <c r="AZ290" i="3" s="1"/>
  <c r="BA290" i="3" l="1"/>
  <c r="ES245" i="3"/>
  <c r="EU245" i="3"/>
  <c r="EW245" i="3"/>
  <c r="EY245" i="3"/>
  <c r="FA245" i="3"/>
  <c r="FC245" i="3"/>
  <c r="FE245" i="3"/>
  <c r="FG245" i="3"/>
  <c r="FI245" i="3"/>
  <c r="FK245" i="3"/>
  <c r="FM245" i="3"/>
  <c r="FO245" i="3"/>
  <c r="FQ245" i="3"/>
  <c r="FS245" i="3"/>
  <c r="FU245" i="3"/>
  <c r="FW245" i="3"/>
  <c r="FY245" i="3"/>
  <c r="GA245" i="3"/>
  <c r="GC245" i="3"/>
  <c r="GE245" i="3"/>
  <c r="GG245" i="3"/>
  <c r="ES246" i="3"/>
  <c r="EU246" i="3"/>
  <c r="EW246" i="3"/>
  <c r="EY246" i="3"/>
  <c r="FA246" i="3"/>
  <c r="FC246" i="3"/>
  <c r="FE246" i="3"/>
  <c r="FG246" i="3"/>
  <c r="FI246" i="3"/>
  <c r="FK246" i="3"/>
  <c r="FM246" i="3"/>
  <c r="FO246" i="3"/>
  <c r="FQ246" i="3"/>
  <c r="FS246" i="3"/>
  <c r="FU246" i="3"/>
  <c r="FW246" i="3"/>
  <c r="FY246" i="3"/>
  <c r="GA246" i="3"/>
  <c r="GC246" i="3"/>
  <c r="GE246" i="3"/>
  <c r="GG246" i="3"/>
  <c r="ES247" i="3"/>
  <c r="EU247" i="3"/>
  <c r="EW247" i="3"/>
  <c r="EY247" i="3"/>
  <c r="FA247" i="3"/>
  <c r="FC247" i="3"/>
  <c r="FE247" i="3"/>
  <c r="FG247" i="3"/>
  <c r="FI247" i="3"/>
  <c r="FK247" i="3"/>
  <c r="FM247" i="3"/>
  <c r="FO247" i="3"/>
  <c r="FQ247" i="3"/>
  <c r="FS247" i="3"/>
  <c r="FU247" i="3"/>
  <c r="FW247" i="3"/>
  <c r="FY247" i="3"/>
  <c r="GA247" i="3"/>
  <c r="GC247" i="3"/>
  <c r="GE247" i="3"/>
  <c r="GG247" i="3"/>
  <c r="ES248" i="3"/>
  <c r="EU248" i="3"/>
  <c r="EW248" i="3"/>
  <c r="EY248" i="3"/>
  <c r="FA248" i="3"/>
  <c r="FC248" i="3"/>
  <c r="FE248" i="3"/>
  <c r="FG248" i="3"/>
  <c r="FI248" i="3"/>
  <c r="FK248" i="3"/>
  <c r="FM248" i="3"/>
  <c r="FO248" i="3"/>
  <c r="FQ248" i="3"/>
  <c r="FS248" i="3"/>
  <c r="FU248" i="3"/>
  <c r="FW248" i="3"/>
  <c r="FY248" i="3"/>
  <c r="GA248" i="3"/>
  <c r="GC248" i="3"/>
  <c r="GE248" i="3"/>
  <c r="GG248" i="3"/>
  <c r="BR248" i="3"/>
  <c r="BC248" i="3" s="1"/>
  <c r="BR247" i="3"/>
  <c r="BC247" i="3" s="1"/>
  <c r="BR246" i="3"/>
  <c r="BC246" i="3" s="1"/>
  <c r="BR245" i="3"/>
  <c r="BC245" i="3" s="1"/>
  <c r="AJ245" i="3"/>
  <c r="AJ246" i="3"/>
  <c r="AJ247" i="3"/>
  <c r="AJ248" i="3"/>
  <c r="Z245" i="3"/>
  <c r="AA245" i="3"/>
  <c r="AB245" i="3"/>
  <c r="AD245" i="3"/>
  <c r="AE245" i="3"/>
  <c r="Z246" i="3"/>
  <c r="AA246" i="3"/>
  <c r="AB246" i="3"/>
  <c r="AD246" i="3"/>
  <c r="AE246" i="3"/>
  <c r="Z247" i="3"/>
  <c r="AA247" i="3"/>
  <c r="AB247" i="3"/>
  <c r="AD247" i="3"/>
  <c r="AE247" i="3"/>
  <c r="Z248" i="3"/>
  <c r="AA248" i="3"/>
  <c r="AB248" i="3"/>
  <c r="AD248" i="3"/>
  <c r="AE248" i="3"/>
  <c r="AH248" i="3" s="1"/>
  <c r="O248" i="3"/>
  <c r="X248" i="3" s="1"/>
  <c r="N248" i="3"/>
  <c r="O247" i="3"/>
  <c r="X247" i="3" s="1"/>
  <c r="N247" i="3"/>
  <c r="O246" i="3"/>
  <c r="X246" i="3" s="1"/>
  <c r="N246" i="3"/>
  <c r="W246" i="3" s="1"/>
  <c r="O245" i="3"/>
  <c r="X245" i="3" s="1"/>
  <c r="N245" i="3"/>
  <c r="T245" i="3"/>
  <c r="T246" i="3"/>
  <c r="T247" i="3"/>
  <c r="T248" i="3"/>
  <c r="G245" i="3"/>
  <c r="I245" i="3" s="1"/>
  <c r="G246" i="3"/>
  <c r="J246" i="3" s="1"/>
  <c r="G247" i="3"/>
  <c r="K247" i="3" s="1"/>
  <c r="G248" i="3"/>
  <c r="J248" i="3" s="1"/>
  <c r="ES244" i="3"/>
  <c r="EU244" i="3"/>
  <c r="EW244" i="3"/>
  <c r="EY244" i="3"/>
  <c r="FA244" i="3"/>
  <c r="FC244" i="3"/>
  <c r="FE244" i="3"/>
  <c r="FG244" i="3"/>
  <c r="FI244" i="3"/>
  <c r="FK244" i="3"/>
  <c r="FM244" i="3"/>
  <c r="FO244" i="3"/>
  <c r="FQ244" i="3"/>
  <c r="FS244" i="3"/>
  <c r="FU244" i="3"/>
  <c r="FW244" i="3"/>
  <c r="FY244" i="3"/>
  <c r="GA244" i="3"/>
  <c r="GC244" i="3"/>
  <c r="GE244" i="3"/>
  <c r="GG244" i="3"/>
  <c r="ES243" i="3"/>
  <c r="EU243" i="3"/>
  <c r="EW243" i="3"/>
  <c r="EY243" i="3"/>
  <c r="FA243" i="3"/>
  <c r="FC243" i="3"/>
  <c r="FE243" i="3"/>
  <c r="FG243" i="3"/>
  <c r="FI243" i="3"/>
  <c r="FK243" i="3"/>
  <c r="FM243" i="3"/>
  <c r="FO243" i="3"/>
  <c r="FQ243" i="3"/>
  <c r="FS243" i="3"/>
  <c r="FU243" i="3"/>
  <c r="FW243" i="3"/>
  <c r="FY243" i="3"/>
  <c r="GA243" i="3"/>
  <c r="GC243" i="3"/>
  <c r="GE243" i="3"/>
  <c r="GG243" i="3"/>
  <c r="BR244" i="3"/>
  <c r="BC244" i="3" s="1"/>
  <c r="BR243" i="3"/>
  <c r="BC243" i="3" s="1"/>
  <c r="AJ244" i="3"/>
  <c r="AK244" i="3" s="1"/>
  <c r="AM244" i="3" s="1"/>
  <c r="AJ243" i="3"/>
  <c r="AK243" i="3" s="1"/>
  <c r="AM243" i="3" s="1"/>
  <c r="Z239" i="3"/>
  <c r="Z243" i="3"/>
  <c r="AA243" i="3"/>
  <c r="AB243" i="3"/>
  <c r="AC243" i="3"/>
  <c r="AD243" i="3"/>
  <c r="AE243" i="3"/>
  <c r="AH243" i="3" s="1"/>
  <c r="Z244" i="3"/>
  <c r="AA244" i="3"/>
  <c r="AB244" i="3"/>
  <c r="AC244" i="3"/>
  <c r="AD244" i="3"/>
  <c r="AE244" i="3"/>
  <c r="AH244" i="3" s="1"/>
  <c r="W244" i="3"/>
  <c r="X244" i="3"/>
  <c r="X243" i="3"/>
  <c r="W243" i="3"/>
  <c r="W236" i="3"/>
  <c r="T237" i="3"/>
  <c r="T238" i="3"/>
  <c r="T239" i="3"/>
  <c r="T243" i="3"/>
  <c r="T244" i="3"/>
  <c r="P237" i="3"/>
  <c r="Q237" i="3"/>
  <c r="P238" i="3"/>
  <c r="Q238" i="3"/>
  <c r="P239" i="3"/>
  <c r="Q239" i="3"/>
  <c r="P243" i="3"/>
  <c r="Q243" i="3"/>
  <c r="P244" i="3"/>
  <c r="Q244" i="3"/>
  <c r="F243" i="3"/>
  <c r="G244" i="3"/>
  <c r="I244" i="3" s="1"/>
  <c r="G243" i="3"/>
  <c r="ES238" i="3"/>
  <c r="EU238" i="3"/>
  <c r="EW238" i="3"/>
  <c r="EY238" i="3"/>
  <c r="FA238" i="3"/>
  <c r="FC238" i="3"/>
  <c r="FE238" i="3"/>
  <c r="FG238" i="3"/>
  <c r="FI238" i="3"/>
  <c r="FK238" i="3"/>
  <c r="FM238" i="3"/>
  <c r="FO238" i="3"/>
  <c r="FQ238" i="3"/>
  <c r="FS238" i="3"/>
  <c r="FU238" i="3"/>
  <c r="FW238" i="3"/>
  <c r="FY238" i="3"/>
  <c r="GA238" i="3"/>
  <c r="GC238" i="3"/>
  <c r="GE238" i="3"/>
  <c r="GG238" i="3"/>
  <c r="ES239" i="3"/>
  <c r="EU239" i="3"/>
  <c r="EW239" i="3"/>
  <c r="EY239" i="3"/>
  <c r="FA239" i="3"/>
  <c r="FC239" i="3"/>
  <c r="FE239" i="3"/>
  <c r="FG239" i="3"/>
  <c r="FI239" i="3"/>
  <c r="FK239" i="3"/>
  <c r="FM239" i="3"/>
  <c r="FO239" i="3"/>
  <c r="FQ239" i="3"/>
  <c r="FS239" i="3"/>
  <c r="FU239" i="3"/>
  <c r="FW239" i="3"/>
  <c r="FY239" i="3"/>
  <c r="GA239" i="3"/>
  <c r="GC239" i="3"/>
  <c r="GE239" i="3"/>
  <c r="GG239" i="3"/>
  <c r="ES237" i="3"/>
  <c r="EU237" i="3"/>
  <c r="EW237" i="3"/>
  <c r="EY237" i="3"/>
  <c r="FA237" i="3"/>
  <c r="FC237" i="3"/>
  <c r="FE237" i="3"/>
  <c r="FG237" i="3"/>
  <c r="FI237" i="3"/>
  <c r="FK237" i="3"/>
  <c r="FM237" i="3"/>
  <c r="FO237" i="3"/>
  <c r="FQ237" i="3"/>
  <c r="FS237" i="3"/>
  <c r="FU237" i="3"/>
  <c r="FW237" i="3"/>
  <c r="FY237" i="3"/>
  <c r="GA237" i="3"/>
  <c r="GC237" i="3"/>
  <c r="GE237" i="3"/>
  <c r="GG237" i="3"/>
  <c r="BR238" i="3"/>
  <c r="BC238" i="3" s="1"/>
  <c r="BR239" i="3"/>
  <c r="BG239" i="3" s="1"/>
  <c r="BR237" i="3"/>
  <c r="BI237" i="3" s="1"/>
  <c r="Y237" i="3"/>
  <c r="Z237" i="3"/>
  <c r="AA237" i="3"/>
  <c r="AB237" i="3"/>
  <c r="AC237" i="3"/>
  <c r="AD237" i="3"/>
  <c r="Y238" i="3"/>
  <c r="Z238" i="3"/>
  <c r="AA238" i="3"/>
  <c r="AB238" i="3"/>
  <c r="AC238" i="3"/>
  <c r="AD238" i="3"/>
  <c r="Y239" i="3"/>
  <c r="AA239" i="3"/>
  <c r="AB239" i="3"/>
  <c r="AC239" i="3"/>
  <c r="AD239" i="3"/>
  <c r="AJ238" i="3"/>
  <c r="AM238" i="3" s="1"/>
  <c r="AJ239" i="3"/>
  <c r="AM239" i="3" s="1"/>
  <c r="AJ237" i="3"/>
  <c r="AM237" i="3" s="1"/>
  <c r="F238" i="3"/>
  <c r="G238" i="3"/>
  <c r="I238" i="3" s="1"/>
  <c r="F239" i="3"/>
  <c r="G239" i="3"/>
  <c r="I239" i="3" s="1"/>
  <c r="F237" i="3"/>
  <c r="G237" i="3"/>
  <c r="BR236" i="3"/>
  <c r="BC236" i="3" s="1"/>
  <c r="ES236" i="3"/>
  <c r="EU236" i="3"/>
  <c r="EW236" i="3"/>
  <c r="EY236" i="3"/>
  <c r="FA236" i="3"/>
  <c r="FC236" i="3"/>
  <c r="FE236" i="3"/>
  <c r="FG236" i="3"/>
  <c r="FI236" i="3"/>
  <c r="FK236" i="3"/>
  <c r="FM236" i="3"/>
  <c r="FO236" i="3"/>
  <c r="FQ236" i="3"/>
  <c r="FS236" i="3"/>
  <c r="FU236" i="3"/>
  <c r="FW236" i="3"/>
  <c r="FY236" i="3"/>
  <c r="GA236" i="3"/>
  <c r="GC236" i="3"/>
  <c r="GE236" i="3"/>
  <c r="GG236" i="3"/>
  <c r="AJ236" i="3"/>
  <c r="AK236" i="3" s="1"/>
  <c r="AM236" i="3" s="1"/>
  <c r="Z236" i="3"/>
  <c r="AA236" i="3"/>
  <c r="AD236" i="3"/>
  <c r="T236" i="3"/>
  <c r="P236" i="3"/>
  <c r="Q236" i="3"/>
  <c r="AC236" i="3"/>
  <c r="G236" i="3"/>
  <c r="I236" i="3" s="1"/>
  <c r="X236" i="3"/>
  <c r="AB236" i="3"/>
  <c r="AE236" i="3"/>
  <c r="AH246" i="3" l="1"/>
  <c r="AH247" i="3"/>
  <c r="AH245" i="3"/>
  <c r="AG236" i="3"/>
  <c r="AH236" i="3"/>
  <c r="CY248" i="3"/>
  <c r="DE248" i="3"/>
  <c r="AK248" i="3"/>
  <c r="AM248" i="3" s="1"/>
  <c r="AK246" i="3"/>
  <c r="AM246" i="3" s="1"/>
  <c r="CW248" i="3"/>
  <c r="CC237" i="3"/>
  <c r="AK245" i="3"/>
  <c r="AM245" i="3" s="1"/>
  <c r="DG248" i="3"/>
  <c r="CG248" i="3"/>
  <c r="AK247" i="3"/>
  <c r="AM247" i="3" s="1"/>
  <c r="CS247" i="3"/>
  <c r="BY248" i="3"/>
  <c r="CW237" i="3"/>
  <c r="DE239" i="3"/>
  <c r="CG237" i="3"/>
  <c r="CO239" i="3"/>
  <c r="CO248" i="3"/>
  <c r="CQ248" i="3"/>
  <c r="BO248" i="3"/>
  <c r="Y236" i="3"/>
  <c r="CY247" i="3"/>
  <c r="CE238" i="3"/>
  <c r="CY243" i="3"/>
  <c r="BY244" i="3"/>
  <c r="CU245" i="3"/>
  <c r="DA248" i="3"/>
  <c r="CS248" i="3"/>
  <c r="CK248" i="3"/>
  <c r="CC248" i="3"/>
  <c r="BU248" i="3"/>
  <c r="BI248" i="3"/>
  <c r="DG238" i="3"/>
  <c r="BU238" i="3"/>
  <c r="CG243" i="3"/>
  <c r="CA245" i="3"/>
  <c r="CI248" i="3"/>
  <c r="CA248" i="3"/>
  <c r="BQ248" i="3"/>
  <c r="BG248" i="3"/>
  <c r="CW238" i="3"/>
  <c r="DE237" i="3"/>
  <c r="BG237" i="3"/>
  <c r="BY239" i="3"/>
  <c r="CU238" i="3"/>
  <c r="CW244" i="3"/>
  <c r="CO246" i="3"/>
  <c r="BW247" i="3"/>
  <c r="DC248" i="3"/>
  <c r="CU248" i="3"/>
  <c r="CM248" i="3"/>
  <c r="CE248" i="3"/>
  <c r="BW248" i="3"/>
  <c r="BM248" i="3"/>
  <c r="CQ245" i="3"/>
  <c r="BU245" i="3"/>
  <c r="DG245" i="3"/>
  <c r="CK245" i="3"/>
  <c r="BO245" i="3"/>
  <c r="CM247" i="3"/>
  <c r="CS237" i="3"/>
  <c r="BY237" i="3"/>
  <c r="CO237" i="3"/>
  <c r="BO237" i="3"/>
  <c r="CW239" i="3"/>
  <c r="BE239" i="3"/>
  <c r="CK238" i="3"/>
  <c r="DE244" i="3"/>
  <c r="BI244" i="3"/>
  <c r="AG248" i="3"/>
  <c r="DA245" i="3"/>
  <c r="CE245" i="3"/>
  <c r="BI245" i="3"/>
  <c r="DA247" i="3"/>
  <c r="CE247" i="3"/>
  <c r="AG238" i="3"/>
  <c r="AG239" i="3"/>
  <c r="DA237" i="3"/>
  <c r="CK237" i="3"/>
  <c r="BS237" i="3"/>
  <c r="DA238" i="3"/>
  <c r="CM238" i="3"/>
  <c r="BY238" i="3"/>
  <c r="BI238" i="3"/>
  <c r="K243" i="3"/>
  <c r="DC243" i="3"/>
  <c r="CM243" i="3"/>
  <c r="BI243" i="3"/>
  <c r="CO244" i="3"/>
  <c r="DC247" i="3"/>
  <c r="CQ247" i="3"/>
  <c r="BG247" i="3"/>
  <c r="Y244" i="3"/>
  <c r="CU243" i="3"/>
  <c r="BY243" i="3"/>
  <c r="BY246" i="3"/>
  <c r="DE238" i="3"/>
  <c r="CO238" i="3"/>
  <c r="CC238" i="3"/>
  <c r="BQ238" i="3"/>
  <c r="K244" i="3"/>
  <c r="DG243" i="3"/>
  <c r="CQ243" i="3"/>
  <c r="BQ243" i="3"/>
  <c r="BA238" i="3"/>
  <c r="J245" i="3"/>
  <c r="K237" i="3"/>
  <c r="J243" i="3"/>
  <c r="AG243" i="3"/>
  <c r="I248" i="3"/>
  <c r="P245" i="3"/>
  <c r="P247" i="3"/>
  <c r="Q247" i="3"/>
  <c r="AG247" i="3"/>
  <c r="AG246" i="3"/>
  <c r="DC245" i="3"/>
  <c r="CS245" i="3"/>
  <c r="CI245" i="3"/>
  <c r="BW245" i="3"/>
  <c r="BM245" i="3"/>
  <c r="DE246" i="3"/>
  <c r="BI246" i="3"/>
  <c r="BA239" i="3"/>
  <c r="J247" i="3"/>
  <c r="BQ247" i="3"/>
  <c r="J237" i="3"/>
  <c r="CG239" i="3"/>
  <c r="Y243" i="3"/>
  <c r="CG244" i="3"/>
  <c r="K245" i="3"/>
  <c r="P248" i="3"/>
  <c r="CY245" i="3"/>
  <c r="CM245" i="3"/>
  <c r="CC245" i="3"/>
  <c r="BS245" i="3"/>
  <c r="BE245" i="3"/>
  <c r="CG246" i="3"/>
  <c r="DG247" i="3"/>
  <c r="CU247" i="3"/>
  <c r="CG247" i="3"/>
  <c r="BO247" i="3"/>
  <c r="BA243" i="3"/>
  <c r="BA244" i="3"/>
  <c r="K248" i="3"/>
  <c r="I246" i="3"/>
  <c r="Q248" i="3"/>
  <c r="Q246" i="3"/>
  <c r="W248" i="3"/>
  <c r="Y248" i="3" s="1"/>
  <c r="W247" i="3"/>
  <c r="Y247" i="3" s="1"/>
  <c r="AC246" i="3"/>
  <c r="Y246" i="3"/>
  <c r="AC245" i="3"/>
  <c r="I237" i="3"/>
  <c r="J239" i="3"/>
  <c r="DG237" i="3"/>
  <c r="CY237" i="3"/>
  <c r="CQ237" i="3"/>
  <c r="CI237" i="3"/>
  <c r="CA237" i="3"/>
  <c r="BQ237" i="3"/>
  <c r="BC237" i="3"/>
  <c r="CY239" i="3"/>
  <c r="CI239" i="3"/>
  <c r="BS239" i="3"/>
  <c r="BG238" i="3"/>
  <c r="J244" i="3"/>
  <c r="I243" i="3"/>
  <c r="AG244" i="3"/>
  <c r="DE243" i="3"/>
  <c r="CW243" i="3"/>
  <c r="CO243" i="3"/>
  <c r="CE243" i="3"/>
  <c r="BO243" i="3"/>
  <c r="DG244" i="3"/>
  <c r="CU244" i="3"/>
  <c r="CE244" i="3"/>
  <c r="BQ244" i="3"/>
  <c r="I247" i="3"/>
  <c r="P246" i="3"/>
  <c r="W245" i="3"/>
  <c r="Y245" i="3" s="1"/>
  <c r="K246" i="3"/>
  <c r="Q245" i="3"/>
  <c r="K239" i="3"/>
  <c r="AG237" i="3"/>
  <c r="DC237" i="3"/>
  <c r="CU237" i="3"/>
  <c r="CM237" i="3"/>
  <c r="CE237" i="3"/>
  <c r="BW237" i="3"/>
  <c r="DG239" i="3"/>
  <c r="CQ239" i="3"/>
  <c r="CA239" i="3"/>
  <c r="BM239" i="3"/>
  <c r="DC238" i="3"/>
  <c r="CS238" i="3"/>
  <c r="CG238" i="3"/>
  <c r="BW238" i="3"/>
  <c r="BO238" i="3"/>
  <c r="BA237" i="3"/>
  <c r="DA243" i="3"/>
  <c r="CS243" i="3"/>
  <c r="CK243" i="3"/>
  <c r="BW243" i="3"/>
  <c r="BG243" i="3"/>
  <c r="DC244" i="3"/>
  <c r="CM244" i="3"/>
  <c r="BW244" i="3"/>
  <c r="AC248" i="3"/>
  <c r="AC247" i="3"/>
  <c r="AG245" i="3"/>
  <c r="DE245" i="3"/>
  <c r="CW245" i="3"/>
  <c r="CO245" i="3"/>
  <c r="CG245" i="3"/>
  <c r="BY245" i="3"/>
  <c r="BQ245" i="3"/>
  <c r="BG245" i="3"/>
  <c r="CW246" i="3"/>
  <c r="BQ246" i="3"/>
  <c r="DE247" i="3"/>
  <c r="CW247" i="3"/>
  <c r="CO247" i="3"/>
  <c r="BY247" i="3"/>
  <c r="BI247" i="3"/>
  <c r="BE248" i="3"/>
  <c r="BS248" i="3"/>
  <c r="BK248" i="3"/>
  <c r="CK247" i="3"/>
  <c r="CC247" i="3"/>
  <c r="BU247" i="3"/>
  <c r="BM247" i="3"/>
  <c r="BE247" i="3"/>
  <c r="CI247" i="3"/>
  <c r="CA247" i="3"/>
  <c r="BS247" i="3"/>
  <c r="BK247" i="3"/>
  <c r="DC246" i="3"/>
  <c r="CU246" i="3"/>
  <c r="CM246" i="3"/>
  <c r="CE246" i="3"/>
  <c r="BW246" i="3"/>
  <c r="BO246" i="3"/>
  <c r="BG246" i="3"/>
  <c r="DG246" i="3"/>
  <c r="DA246" i="3"/>
  <c r="CS246" i="3"/>
  <c r="CK246" i="3"/>
  <c r="CC246" i="3"/>
  <c r="BU246" i="3"/>
  <c r="BM246" i="3"/>
  <c r="BE246" i="3"/>
  <c r="CY246" i="3"/>
  <c r="CQ246" i="3"/>
  <c r="CI246" i="3"/>
  <c r="CA246" i="3"/>
  <c r="BS246" i="3"/>
  <c r="BK246" i="3"/>
  <c r="BK245" i="3"/>
  <c r="DA244" i="3"/>
  <c r="CS244" i="3"/>
  <c r="CK244" i="3"/>
  <c r="CC244" i="3"/>
  <c r="BU244" i="3"/>
  <c r="BO244" i="3"/>
  <c r="BG244" i="3"/>
  <c r="CY244" i="3"/>
  <c r="CQ244" i="3"/>
  <c r="CI244" i="3"/>
  <c r="CA244" i="3"/>
  <c r="BS244" i="3"/>
  <c r="BM244" i="3"/>
  <c r="BE244" i="3"/>
  <c r="BK244" i="3"/>
  <c r="CC243" i="3"/>
  <c r="BU243" i="3"/>
  <c r="BM243" i="3"/>
  <c r="BE243" i="3"/>
  <c r="CI243" i="3"/>
  <c r="CA243" i="3"/>
  <c r="BS243" i="3"/>
  <c r="BK243" i="3"/>
  <c r="CW236" i="3"/>
  <c r="DG236" i="3"/>
  <c r="CI236" i="3"/>
  <c r="DE236" i="3"/>
  <c r="CY236" i="3"/>
  <c r="CA236" i="3"/>
  <c r="CQ236" i="3"/>
  <c r="DC239" i="3"/>
  <c r="CU239" i="3"/>
  <c r="CM239" i="3"/>
  <c r="CE239" i="3"/>
  <c r="BW239" i="3"/>
  <c r="BQ239" i="3"/>
  <c r="BI239" i="3"/>
  <c r="CY238" i="3"/>
  <c r="CQ238" i="3"/>
  <c r="CI238" i="3"/>
  <c r="CA238" i="3"/>
  <c r="BS238" i="3"/>
  <c r="BM238" i="3"/>
  <c r="BE238" i="3"/>
  <c r="BK239" i="3"/>
  <c r="BC239" i="3"/>
  <c r="DA239" i="3"/>
  <c r="CS239" i="3"/>
  <c r="CK239" i="3"/>
  <c r="CC239" i="3"/>
  <c r="BU239" i="3"/>
  <c r="BO239" i="3"/>
  <c r="BK238" i="3"/>
  <c r="BU237" i="3"/>
  <c r="BM237" i="3"/>
  <c r="BE237" i="3"/>
  <c r="BK237" i="3"/>
  <c r="K238" i="3"/>
  <c r="J238" i="3"/>
  <c r="CO236" i="3"/>
  <c r="BS236" i="3"/>
  <c r="CG236" i="3"/>
  <c r="BM236" i="3"/>
  <c r="BY236" i="3"/>
  <c r="BI236" i="3"/>
  <c r="J236" i="3"/>
  <c r="DC236" i="3"/>
  <c r="CU236" i="3"/>
  <c r="CM236" i="3"/>
  <c r="CE236" i="3"/>
  <c r="BW236" i="3"/>
  <c r="BQ236" i="3"/>
  <c r="BG236" i="3"/>
  <c r="K236" i="3"/>
  <c r="BA236" i="3"/>
  <c r="DA236" i="3"/>
  <c r="CS236" i="3"/>
  <c r="CK236" i="3"/>
  <c r="CC236" i="3"/>
  <c r="BU236" i="3"/>
  <c r="BO236" i="3"/>
  <c r="BE236" i="3"/>
  <c r="BK236" i="3"/>
  <c r="BR288" i="3"/>
  <c r="BC288" i="3" s="1"/>
  <c r="BR289" i="3"/>
  <c r="BQ289" i="3" s="1"/>
  <c r="BR287" i="3"/>
  <c r="BI287" i="3" s="1"/>
  <c r="H285" i="3"/>
  <c r="I285" i="3" s="1"/>
  <c r="H286" i="3"/>
  <c r="I286" i="3" s="1"/>
  <c r="H284" i="3"/>
  <c r="I284" i="3" s="1"/>
  <c r="H288" i="3"/>
  <c r="I288" i="3" s="1"/>
  <c r="H289" i="3"/>
  <c r="I289" i="3" s="1"/>
  <c r="H287" i="3"/>
  <c r="I287" i="3" s="1"/>
  <c r="BI284" i="3"/>
  <c r="BI285" i="3"/>
  <c r="BI286" i="3"/>
  <c r="BG284" i="3"/>
  <c r="BG285" i="3"/>
  <c r="BG286" i="3"/>
  <c r="BC284" i="3"/>
  <c r="BC285" i="3"/>
  <c r="BC286" i="3"/>
  <c r="BE284" i="3"/>
  <c r="BE285" i="3"/>
  <c r="BE286" i="3"/>
  <c r="DG284" i="3"/>
  <c r="DG285" i="3"/>
  <c r="DG286" i="3"/>
  <c r="DE284" i="3"/>
  <c r="DE285" i="3"/>
  <c r="DE286" i="3"/>
  <c r="DC284" i="3"/>
  <c r="DC285" i="3"/>
  <c r="DC286" i="3"/>
  <c r="DA284" i="3"/>
  <c r="DA285" i="3"/>
  <c r="DA286" i="3"/>
  <c r="CY284" i="3"/>
  <c r="CY285" i="3"/>
  <c r="CY286" i="3"/>
  <c r="CQ284" i="3"/>
  <c r="CS284" i="3"/>
  <c r="CU284" i="3"/>
  <c r="CW284" i="3"/>
  <c r="CQ285" i="3"/>
  <c r="CS285" i="3"/>
  <c r="CU285" i="3"/>
  <c r="CW285" i="3"/>
  <c r="CQ286" i="3"/>
  <c r="CS286" i="3"/>
  <c r="CU286" i="3"/>
  <c r="CW286" i="3"/>
  <c r="CO284" i="3"/>
  <c r="CO285" i="3"/>
  <c r="CO286" i="3"/>
  <c r="CF282" i="3"/>
  <c r="BC282" i="3" s="1"/>
  <c r="CF283" i="3"/>
  <c r="BC283" i="3" s="1"/>
  <c r="CM284" i="3"/>
  <c r="CM285" i="3"/>
  <c r="CM286" i="3"/>
  <c r="CK284" i="3"/>
  <c r="CK285" i="3"/>
  <c r="CK286" i="3"/>
  <c r="CI284" i="3"/>
  <c r="CI285" i="3"/>
  <c r="CI286" i="3"/>
  <c r="CF281" i="3"/>
  <c r="DE281" i="3" s="1"/>
  <c r="CG284" i="3"/>
  <c r="CG285" i="3"/>
  <c r="CG286" i="3"/>
  <c r="CE284" i="3"/>
  <c r="CE285" i="3"/>
  <c r="CE286" i="3"/>
  <c r="CC284" i="3"/>
  <c r="CC285" i="3"/>
  <c r="CC286" i="3"/>
  <c r="CA284" i="3"/>
  <c r="CA285" i="3"/>
  <c r="CA286" i="3"/>
  <c r="BY284" i="3"/>
  <c r="BY285" i="3"/>
  <c r="BY286" i="3"/>
  <c r="BW284" i="3"/>
  <c r="BW285" i="3"/>
  <c r="BW286" i="3"/>
  <c r="BU284" i="3"/>
  <c r="BU285" i="3"/>
  <c r="BU286" i="3"/>
  <c r="BS284" i="3"/>
  <c r="BS285" i="3"/>
  <c r="BS286" i="3"/>
  <c r="BQ284" i="3"/>
  <c r="BQ285" i="3"/>
  <c r="BQ286" i="3"/>
  <c r="BO284" i="3"/>
  <c r="BO285" i="3"/>
  <c r="BO286" i="3"/>
  <c r="BM284" i="3"/>
  <c r="BM285" i="3"/>
  <c r="BM286" i="3"/>
  <c r="BK284" i="3"/>
  <c r="BK285" i="3"/>
  <c r="BK286" i="3"/>
  <c r="H282" i="3"/>
  <c r="I282" i="3" s="1"/>
  <c r="H283" i="3"/>
  <c r="I283" i="3" s="1"/>
  <c r="H281" i="3"/>
  <c r="I281" i="3" s="1"/>
  <c r="BR279" i="3"/>
  <c r="CE279" i="3" s="1"/>
  <c r="BR280" i="3"/>
  <c r="BG280" i="3" s="1"/>
  <c r="BR278" i="3"/>
  <c r="DE278" i="3" s="1"/>
  <c r="BR276" i="3"/>
  <c r="CI276" i="3" s="1"/>
  <c r="BR277" i="3"/>
  <c r="CG277" i="3" s="1"/>
  <c r="BR275" i="3"/>
  <c r="CC275" i="3" s="1"/>
  <c r="BR273" i="3"/>
  <c r="BO273" i="3" s="1"/>
  <c r="BR274" i="3"/>
  <c r="BQ274" i="3" s="1"/>
  <c r="BR272" i="3"/>
  <c r="BO272" i="3" s="1"/>
  <c r="I272" i="3"/>
  <c r="I273" i="3"/>
  <c r="I274" i="3"/>
  <c r="I275" i="3"/>
  <c r="I276" i="3"/>
  <c r="I277" i="3"/>
  <c r="I278" i="3"/>
  <c r="I279" i="3"/>
  <c r="I280" i="3"/>
  <c r="DA269" i="3"/>
  <c r="DC269" i="3"/>
  <c r="DE269" i="3"/>
  <c r="DG269" i="3"/>
  <c r="DA270" i="3"/>
  <c r="DC270" i="3"/>
  <c r="DE270" i="3"/>
  <c r="DG270" i="3"/>
  <c r="DA271" i="3"/>
  <c r="DC271" i="3"/>
  <c r="DE271" i="3"/>
  <c r="DG271" i="3"/>
  <c r="BW269" i="3"/>
  <c r="BY269" i="3"/>
  <c r="CA269" i="3"/>
  <c r="CC269" i="3"/>
  <c r="CE269" i="3"/>
  <c r="CG269" i="3"/>
  <c r="CI269" i="3"/>
  <c r="CK269" i="3"/>
  <c r="CM269" i="3"/>
  <c r="CO269" i="3"/>
  <c r="CQ269" i="3"/>
  <c r="CS269" i="3"/>
  <c r="CU269" i="3"/>
  <c r="CW269" i="3"/>
  <c r="CY269" i="3"/>
  <c r="BW270" i="3"/>
  <c r="BY270" i="3"/>
  <c r="CA270" i="3"/>
  <c r="CC270" i="3"/>
  <c r="CE270" i="3"/>
  <c r="CG270" i="3"/>
  <c r="CI270" i="3"/>
  <c r="CK270" i="3"/>
  <c r="CM270" i="3"/>
  <c r="CO270" i="3"/>
  <c r="CQ270" i="3"/>
  <c r="CS270" i="3"/>
  <c r="CU270" i="3"/>
  <c r="CW270" i="3"/>
  <c r="CY270" i="3"/>
  <c r="BW271" i="3"/>
  <c r="BY271" i="3"/>
  <c r="CA271" i="3"/>
  <c r="CC271" i="3"/>
  <c r="CE271" i="3"/>
  <c r="CG271" i="3"/>
  <c r="CI271" i="3"/>
  <c r="CK271" i="3"/>
  <c r="CM271" i="3"/>
  <c r="CO271" i="3"/>
  <c r="CQ271" i="3"/>
  <c r="CS271" i="3"/>
  <c r="CU271" i="3"/>
  <c r="CW271" i="3"/>
  <c r="CY271" i="3"/>
  <c r="BC269" i="3"/>
  <c r="BE269" i="3"/>
  <c r="BG269" i="3"/>
  <c r="BI269" i="3"/>
  <c r="BK269" i="3"/>
  <c r="BM269" i="3"/>
  <c r="BO269" i="3"/>
  <c r="BQ269" i="3"/>
  <c r="BS269" i="3"/>
  <c r="BU269" i="3"/>
  <c r="BC270" i="3"/>
  <c r="BE270" i="3"/>
  <c r="BG270" i="3"/>
  <c r="BI270" i="3"/>
  <c r="BK270" i="3"/>
  <c r="BM270" i="3"/>
  <c r="BO270" i="3"/>
  <c r="BQ270" i="3"/>
  <c r="BS270" i="3"/>
  <c r="BU270" i="3"/>
  <c r="BC271" i="3"/>
  <c r="BE271" i="3"/>
  <c r="BG271" i="3"/>
  <c r="BI271" i="3"/>
  <c r="BK271" i="3"/>
  <c r="BM271" i="3"/>
  <c r="BO271" i="3"/>
  <c r="BQ271" i="3"/>
  <c r="BS271" i="3"/>
  <c r="BU271" i="3"/>
  <c r="BB267" i="3"/>
  <c r="BG267" i="3" s="1"/>
  <c r="BB268" i="3"/>
  <c r="BE268" i="3" s="1"/>
  <c r="BB266" i="3"/>
  <c r="BC266" i="3" s="1"/>
  <c r="BG263" i="3"/>
  <c r="BI263" i="3"/>
  <c r="BK263" i="3"/>
  <c r="BM263" i="3"/>
  <c r="BO263" i="3"/>
  <c r="BQ263" i="3"/>
  <c r="BS263" i="3"/>
  <c r="BU263" i="3"/>
  <c r="BW263" i="3"/>
  <c r="BY263" i="3"/>
  <c r="CA263" i="3"/>
  <c r="CC263" i="3"/>
  <c r="CE263" i="3"/>
  <c r="CG263" i="3"/>
  <c r="CI263" i="3"/>
  <c r="CK263" i="3"/>
  <c r="CM263" i="3"/>
  <c r="CO263" i="3"/>
  <c r="CQ263" i="3"/>
  <c r="CS263" i="3"/>
  <c r="CU263" i="3"/>
  <c r="CW263" i="3"/>
  <c r="CY263" i="3"/>
  <c r="DA263" i="3"/>
  <c r="DC263" i="3"/>
  <c r="DE263" i="3"/>
  <c r="DG263" i="3"/>
  <c r="BG264" i="3"/>
  <c r="BI264" i="3"/>
  <c r="BK264" i="3"/>
  <c r="BM264" i="3"/>
  <c r="BO264" i="3"/>
  <c r="BQ264" i="3"/>
  <c r="BS264" i="3"/>
  <c r="BU264" i="3"/>
  <c r="BW264" i="3"/>
  <c r="BY264" i="3"/>
  <c r="CA264" i="3"/>
  <c r="CC264" i="3"/>
  <c r="CE264" i="3"/>
  <c r="CG264" i="3"/>
  <c r="CI264" i="3"/>
  <c r="CK264" i="3"/>
  <c r="CM264" i="3"/>
  <c r="CO264" i="3"/>
  <c r="CQ264" i="3"/>
  <c r="CS264" i="3"/>
  <c r="CU264" i="3"/>
  <c r="CW264" i="3"/>
  <c r="CY264" i="3"/>
  <c r="DA264" i="3"/>
  <c r="DC264" i="3"/>
  <c r="DE264" i="3"/>
  <c r="DG264" i="3"/>
  <c r="BG265" i="3"/>
  <c r="BI265" i="3"/>
  <c r="BK265" i="3"/>
  <c r="BM265" i="3"/>
  <c r="BO265" i="3"/>
  <c r="BQ265" i="3"/>
  <c r="BS265" i="3"/>
  <c r="BU265" i="3"/>
  <c r="BW265" i="3"/>
  <c r="BY265" i="3"/>
  <c r="CA265" i="3"/>
  <c r="CC265" i="3"/>
  <c r="CE265" i="3"/>
  <c r="CG265" i="3"/>
  <c r="CI265" i="3"/>
  <c r="CK265" i="3"/>
  <c r="CM265" i="3"/>
  <c r="CO265" i="3"/>
  <c r="CQ265" i="3"/>
  <c r="CS265" i="3"/>
  <c r="CU265" i="3"/>
  <c r="CW265" i="3"/>
  <c r="CY265" i="3"/>
  <c r="DA265" i="3"/>
  <c r="DC265" i="3"/>
  <c r="DE265" i="3"/>
  <c r="DG265" i="3"/>
  <c r="BC264" i="3"/>
  <c r="BE264" i="3"/>
  <c r="BC265" i="3"/>
  <c r="BE265" i="3"/>
  <c r="BE263" i="3"/>
  <c r="BC263" i="3"/>
  <c r="BC259" i="3"/>
  <c r="BE259" i="3"/>
  <c r="BC260" i="3"/>
  <c r="BE260" i="3"/>
  <c r="BC261" i="3"/>
  <c r="BE261" i="3"/>
  <c r="BC262" i="3"/>
  <c r="BE262" i="3"/>
  <c r="BG258" i="3"/>
  <c r="BI258" i="3"/>
  <c r="BK258" i="3"/>
  <c r="BM258" i="3"/>
  <c r="BO258" i="3"/>
  <c r="BQ258" i="3"/>
  <c r="BS258" i="3"/>
  <c r="BU258" i="3"/>
  <c r="BW258" i="3"/>
  <c r="BY258" i="3"/>
  <c r="CA258" i="3"/>
  <c r="CC258" i="3"/>
  <c r="CE258" i="3"/>
  <c r="CG258" i="3"/>
  <c r="CI258" i="3"/>
  <c r="CK258" i="3"/>
  <c r="CM258" i="3"/>
  <c r="CO258" i="3"/>
  <c r="CQ258" i="3"/>
  <c r="CS258" i="3"/>
  <c r="CU258" i="3"/>
  <c r="CW258" i="3"/>
  <c r="CY258" i="3"/>
  <c r="DA258" i="3"/>
  <c r="DC258" i="3"/>
  <c r="DE258" i="3"/>
  <c r="DG258" i="3"/>
  <c r="BG259" i="3"/>
  <c r="BI259" i="3"/>
  <c r="BK259" i="3"/>
  <c r="BM259" i="3"/>
  <c r="BO259" i="3"/>
  <c r="BQ259" i="3"/>
  <c r="BS259" i="3"/>
  <c r="BU259" i="3"/>
  <c r="BW259" i="3"/>
  <c r="BY259" i="3"/>
  <c r="CA259" i="3"/>
  <c r="CC259" i="3"/>
  <c r="CE259" i="3"/>
  <c r="CG259" i="3"/>
  <c r="CI259" i="3"/>
  <c r="CK259" i="3"/>
  <c r="CM259" i="3"/>
  <c r="CO259" i="3"/>
  <c r="CQ259" i="3"/>
  <c r="CS259" i="3"/>
  <c r="CU259" i="3"/>
  <c r="CW259" i="3"/>
  <c r="CY259" i="3"/>
  <c r="DA259" i="3"/>
  <c r="DC259" i="3"/>
  <c r="DE259" i="3"/>
  <c r="DG259" i="3"/>
  <c r="BG260" i="3"/>
  <c r="BI260" i="3"/>
  <c r="BK260" i="3"/>
  <c r="BM260" i="3"/>
  <c r="BO260" i="3"/>
  <c r="BQ260" i="3"/>
  <c r="BS260" i="3"/>
  <c r="BU260" i="3"/>
  <c r="BW260" i="3"/>
  <c r="BY260" i="3"/>
  <c r="CA260" i="3"/>
  <c r="CC260" i="3"/>
  <c r="CE260" i="3"/>
  <c r="CG260" i="3"/>
  <c r="CI260" i="3"/>
  <c r="CK260" i="3"/>
  <c r="CM260" i="3"/>
  <c r="CO260" i="3"/>
  <c r="CQ260" i="3"/>
  <c r="CS260" i="3"/>
  <c r="CU260" i="3"/>
  <c r="CW260" i="3"/>
  <c r="CY260" i="3"/>
  <c r="DA260" i="3"/>
  <c r="DC260" i="3"/>
  <c r="DE260" i="3"/>
  <c r="DG260" i="3"/>
  <c r="BG261" i="3"/>
  <c r="BI261" i="3"/>
  <c r="BK261" i="3"/>
  <c r="BM261" i="3"/>
  <c r="BO261" i="3"/>
  <c r="BQ261" i="3"/>
  <c r="BS261" i="3"/>
  <c r="BU261" i="3"/>
  <c r="BW261" i="3"/>
  <c r="BY261" i="3"/>
  <c r="CA261" i="3"/>
  <c r="CC261" i="3"/>
  <c r="CE261" i="3"/>
  <c r="CG261" i="3"/>
  <c r="CI261" i="3"/>
  <c r="CK261" i="3"/>
  <c r="CM261" i="3"/>
  <c r="CO261" i="3"/>
  <c r="CQ261" i="3"/>
  <c r="CS261" i="3"/>
  <c r="CU261" i="3"/>
  <c r="CW261" i="3"/>
  <c r="CY261" i="3"/>
  <c r="DA261" i="3"/>
  <c r="DC261" i="3"/>
  <c r="DE261" i="3"/>
  <c r="DG261" i="3"/>
  <c r="BG262" i="3"/>
  <c r="BI262" i="3"/>
  <c r="BK262" i="3"/>
  <c r="BM262" i="3"/>
  <c r="BO262" i="3"/>
  <c r="BQ262" i="3"/>
  <c r="BS262" i="3"/>
  <c r="BU262" i="3"/>
  <c r="BW262" i="3"/>
  <c r="BY262" i="3"/>
  <c r="CA262" i="3"/>
  <c r="CC262" i="3"/>
  <c r="CE262" i="3"/>
  <c r="CG262" i="3"/>
  <c r="CI262" i="3"/>
  <c r="CK262" i="3"/>
  <c r="CM262" i="3"/>
  <c r="CO262" i="3"/>
  <c r="CQ262" i="3"/>
  <c r="CS262" i="3"/>
  <c r="CU262" i="3"/>
  <c r="CW262" i="3"/>
  <c r="CY262" i="3"/>
  <c r="DA262" i="3"/>
  <c r="DC262" i="3"/>
  <c r="DE262" i="3"/>
  <c r="DG262" i="3"/>
  <c r="BE258" i="3"/>
  <c r="BC258" i="3"/>
  <c r="BB256" i="3"/>
  <c r="BK256" i="3" s="1"/>
  <c r="BB257" i="3"/>
  <c r="BE257" i="3" s="1"/>
  <c r="BB255" i="3"/>
  <c r="BO255" i="3" s="1"/>
  <c r="BL253" i="3"/>
  <c r="BC253" i="3" s="1"/>
  <c r="BL254" i="3"/>
  <c r="BG254" i="3" s="1"/>
  <c r="BL252" i="3"/>
  <c r="CE252" i="3" s="1"/>
  <c r="BC250" i="3"/>
  <c r="BE250" i="3"/>
  <c r="BG250" i="3"/>
  <c r="BI250" i="3"/>
  <c r="BK250" i="3"/>
  <c r="BM250" i="3"/>
  <c r="BO250" i="3"/>
  <c r="BQ250" i="3"/>
  <c r="BS250" i="3"/>
  <c r="BU250" i="3"/>
  <c r="BW250" i="3"/>
  <c r="BY250" i="3"/>
  <c r="CA250" i="3"/>
  <c r="CC250" i="3"/>
  <c r="CE250" i="3"/>
  <c r="CG250" i="3"/>
  <c r="CI250" i="3"/>
  <c r="CK250" i="3"/>
  <c r="CM250" i="3"/>
  <c r="CO250" i="3"/>
  <c r="CQ250" i="3"/>
  <c r="CS250" i="3"/>
  <c r="CU250" i="3"/>
  <c r="CW250" i="3"/>
  <c r="CY250" i="3"/>
  <c r="DA250" i="3"/>
  <c r="DC250" i="3"/>
  <c r="DE250" i="3"/>
  <c r="DG250" i="3"/>
  <c r="BC251" i="3"/>
  <c r="BE251" i="3"/>
  <c r="BG251" i="3"/>
  <c r="BI251" i="3"/>
  <c r="BK251" i="3"/>
  <c r="BM251" i="3"/>
  <c r="BO251" i="3"/>
  <c r="BQ251" i="3"/>
  <c r="BS251" i="3"/>
  <c r="BU251" i="3"/>
  <c r="BW251" i="3"/>
  <c r="BY251" i="3"/>
  <c r="CA251" i="3"/>
  <c r="CC251" i="3"/>
  <c r="CE251" i="3"/>
  <c r="CG251" i="3"/>
  <c r="CI251" i="3"/>
  <c r="CK251" i="3"/>
  <c r="CM251" i="3"/>
  <c r="CO251" i="3"/>
  <c r="CQ251" i="3"/>
  <c r="CS251" i="3"/>
  <c r="CU251" i="3"/>
  <c r="CW251" i="3"/>
  <c r="CY251" i="3"/>
  <c r="DA251" i="3"/>
  <c r="DC251" i="3"/>
  <c r="DE251" i="3"/>
  <c r="DG251" i="3"/>
  <c r="BK249" i="3"/>
  <c r="BI249" i="3"/>
  <c r="BG249" i="3"/>
  <c r="BE249" i="3"/>
  <c r="BC249" i="3"/>
  <c r="BM249" i="3"/>
  <c r="BO249" i="3"/>
  <c r="BQ249" i="3"/>
  <c r="BS249" i="3"/>
  <c r="BU249" i="3"/>
  <c r="BW249" i="3"/>
  <c r="BY249" i="3"/>
  <c r="CA249" i="3"/>
  <c r="CC249" i="3"/>
  <c r="CE249" i="3"/>
  <c r="CG249" i="3"/>
  <c r="CI249" i="3"/>
  <c r="CK249" i="3"/>
  <c r="CM249" i="3"/>
  <c r="CO249" i="3"/>
  <c r="CQ249" i="3"/>
  <c r="CS249" i="3"/>
  <c r="CU249" i="3"/>
  <c r="CW249" i="3"/>
  <c r="CY249" i="3"/>
  <c r="DA249" i="3"/>
  <c r="DC249" i="3"/>
  <c r="DE249" i="3"/>
  <c r="DG249" i="3"/>
  <c r="ER250" i="3"/>
  <c r="ES250" i="3" s="1"/>
  <c r="ER251" i="3"/>
  <c r="FC251" i="3" s="1"/>
  <c r="ER252" i="3"/>
  <c r="EY252" i="3" s="1"/>
  <c r="ER253" i="3"/>
  <c r="EU253" i="3" s="1"/>
  <c r="ER254" i="3"/>
  <c r="EU254" i="3" s="1"/>
  <c r="ER255" i="3"/>
  <c r="EY255" i="3" s="1"/>
  <c r="ER256" i="3"/>
  <c r="ER257" i="3"/>
  <c r="FW257" i="3" s="1"/>
  <c r="ER258" i="3"/>
  <c r="FW258" i="3" s="1"/>
  <c r="ER259" i="3"/>
  <c r="EY259" i="3" s="1"/>
  <c r="ER260" i="3"/>
  <c r="FC260" i="3" s="1"/>
  <c r="ER261" i="3"/>
  <c r="FW261" i="3" s="1"/>
  <c r="ER262" i="3"/>
  <c r="EU262" i="3" s="1"/>
  <c r="ER263" i="3"/>
  <c r="EY263" i="3" s="1"/>
  <c r="ER264" i="3"/>
  <c r="EU264" i="3" s="1"/>
  <c r="ER265" i="3"/>
  <c r="GG265" i="3" s="1"/>
  <c r="ER266" i="3"/>
  <c r="EW266" i="3" s="1"/>
  <c r="ER267" i="3"/>
  <c r="ES267" i="3" s="1"/>
  <c r="ER268" i="3"/>
  <c r="FS268" i="3" s="1"/>
  <c r="ER269" i="3"/>
  <c r="FA269" i="3" s="1"/>
  <c r="ER270" i="3"/>
  <c r="EU270" i="3" s="1"/>
  <c r="ER271" i="3"/>
  <c r="EY271" i="3" s="1"/>
  <c r="ER272" i="3"/>
  <c r="EU272" i="3" s="1"/>
  <c r="ER273" i="3"/>
  <c r="FW273" i="3" s="1"/>
  <c r="ER274" i="3"/>
  <c r="EW274" i="3" s="1"/>
  <c r="ER275" i="3"/>
  <c r="FI275" i="3" s="1"/>
  <c r="ER276" i="3"/>
  <c r="FC276" i="3" s="1"/>
  <c r="ER277" i="3"/>
  <c r="FI277" i="3" s="1"/>
  <c r="ER278" i="3"/>
  <c r="EW278" i="3" s="1"/>
  <c r="ER279" i="3"/>
  <c r="EW279" i="3" s="1"/>
  <c r="ER280" i="3"/>
  <c r="ES280" i="3" s="1"/>
  <c r="ER281" i="3"/>
  <c r="FA281" i="3" s="1"/>
  <c r="ER282" i="3"/>
  <c r="ER283" i="3"/>
  <c r="FM283" i="3" s="1"/>
  <c r="ER284" i="3"/>
  <c r="EU284" i="3" s="1"/>
  <c r="ER285" i="3"/>
  <c r="FO285" i="3" s="1"/>
  <c r="ER286" i="3"/>
  <c r="FG286" i="3" s="1"/>
  <c r="ER287" i="3"/>
  <c r="ES287" i="3" s="1"/>
  <c r="ER288" i="3"/>
  <c r="FG288" i="3" s="1"/>
  <c r="ER289" i="3"/>
  <c r="ES289" i="3" s="1"/>
  <c r="ER249" i="3"/>
  <c r="FO249" i="3" s="1"/>
  <c r="AJ288" i="3"/>
  <c r="AK288" i="3" s="1"/>
  <c r="AM288" i="3" s="1"/>
  <c r="AJ287" i="3"/>
  <c r="AK287" i="3" s="1"/>
  <c r="AM287" i="3" s="1"/>
  <c r="AJ285" i="3"/>
  <c r="AK285" i="3" s="1"/>
  <c r="AM285" i="3" s="1"/>
  <c r="AJ284" i="3"/>
  <c r="AK284" i="3" s="1"/>
  <c r="AM284" i="3" s="1"/>
  <c r="AJ282" i="3"/>
  <c r="AK282" i="3" s="1"/>
  <c r="AM282" i="3" s="1"/>
  <c r="AJ281" i="3"/>
  <c r="AK281" i="3" s="1"/>
  <c r="AM281" i="3" s="1"/>
  <c r="W281" i="3"/>
  <c r="X281" i="3"/>
  <c r="Z281" i="3"/>
  <c r="AA281" i="3"/>
  <c r="AB281" i="3"/>
  <c r="AC281" i="3"/>
  <c r="AD281" i="3"/>
  <c r="AE281" i="3"/>
  <c r="AH281" i="3" s="1"/>
  <c r="W282" i="3"/>
  <c r="X282" i="3"/>
  <c r="Z282" i="3"/>
  <c r="AA282" i="3"/>
  <c r="AB282" i="3"/>
  <c r="AC282" i="3"/>
  <c r="AD282" i="3"/>
  <c r="AE282" i="3"/>
  <c r="AH282" i="3" s="1"/>
  <c r="W283" i="3"/>
  <c r="X283" i="3"/>
  <c r="Z283" i="3"/>
  <c r="AA283" i="3"/>
  <c r="AB283" i="3"/>
  <c r="AC283" i="3"/>
  <c r="AD283" i="3"/>
  <c r="AE283" i="3"/>
  <c r="W284" i="3"/>
  <c r="X284" i="3"/>
  <c r="Z284" i="3"/>
  <c r="AA284" i="3"/>
  <c r="AB284" i="3"/>
  <c r="AC284" i="3"/>
  <c r="AD284" i="3"/>
  <c r="AE284" i="3"/>
  <c r="AH284" i="3" s="1"/>
  <c r="W285" i="3"/>
  <c r="X285" i="3"/>
  <c r="Z285" i="3"/>
  <c r="AA285" i="3"/>
  <c r="AB285" i="3"/>
  <c r="AC285" i="3"/>
  <c r="AD285" i="3"/>
  <c r="AE285" i="3"/>
  <c r="AH285" i="3" s="1"/>
  <c r="W286" i="3"/>
  <c r="X286" i="3"/>
  <c r="Z286" i="3"/>
  <c r="AA286" i="3"/>
  <c r="AB286" i="3"/>
  <c r="AC286" i="3"/>
  <c r="AD286" i="3"/>
  <c r="AE286" i="3"/>
  <c r="AH286" i="3" s="1"/>
  <c r="W287" i="3"/>
  <c r="X287" i="3"/>
  <c r="Z287" i="3"/>
  <c r="AA287" i="3"/>
  <c r="AB287" i="3"/>
  <c r="AC287" i="3"/>
  <c r="AD287" i="3"/>
  <c r="AE287" i="3"/>
  <c r="W288" i="3"/>
  <c r="X288" i="3"/>
  <c r="Z288" i="3"/>
  <c r="AA288" i="3"/>
  <c r="AB288" i="3"/>
  <c r="AC288" i="3"/>
  <c r="AD288" i="3"/>
  <c r="AE288" i="3"/>
  <c r="AH288" i="3" s="1"/>
  <c r="W289" i="3"/>
  <c r="X289" i="3"/>
  <c r="Z289" i="3"/>
  <c r="AA289" i="3"/>
  <c r="AB289" i="3"/>
  <c r="AC289" i="3"/>
  <c r="AD289" i="3"/>
  <c r="AE289" i="3"/>
  <c r="T281" i="3"/>
  <c r="T282" i="3"/>
  <c r="T283" i="3"/>
  <c r="T284" i="3"/>
  <c r="T285" i="3"/>
  <c r="T286" i="3"/>
  <c r="T287" i="3"/>
  <c r="T288" i="3"/>
  <c r="T289" i="3"/>
  <c r="P289" i="3"/>
  <c r="Q289" i="3"/>
  <c r="P281" i="3"/>
  <c r="Q281" i="3"/>
  <c r="P282" i="3"/>
  <c r="Q282" i="3"/>
  <c r="P283" i="3"/>
  <c r="Q283" i="3"/>
  <c r="P284" i="3"/>
  <c r="Q284" i="3"/>
  <c r="P285" i="3"/>
  <c r="Q285" i="3"/>
  <c r="P286" i="3"/>
  <c r="Q286" i="3"/>
  <c r="P287" i="3"/>
  <c r="Q287" i="3"/>
  <c r="P288" i="3"/>
  <c r="Q288" i="3"/>
  <c r="F288" i="3"/>
  <c r="F289" i="3"/>
  <c r="F287" i="3"/>
  <c r="F281" i="3"/>
  <c r="F282" i="3"/>
  <c r="F283" i="3"/>
  <c r="F284" i="3"/>
  <c r="F285" i="3"/>
  <c r="F286" i="3"/>
  <c r="T272" i="3"/>
  <c r="T273" i="3"/>
  <c r="T274" i="3"/>
  <c r="T275" i="3"/>
  <c r="T276" i="3"/>
  <c r="T277" i="3"/>
  <c r="T278" i="3"/>
  <c r="T279" i="3"/>
  <c r="T280" i="3"/>
  <c r="P272" i="3"/>
  <c r="Q272" i="3"/>
  <c r="P273" i="3"/>
  <c r="Q273" i="3"/>
  <c r="P274" i="3"/>
  <c r="Q274" i="3"/>
  <c r="P275" i="3"/>
  <c r="Q275" i="3"/>
  <c r="P276" i="3"/>
  <c r="Q276" i="3"/>
  <c r="P277" i="3"/>
  <c r="Q277" i="3"/>
  <c r="P278" i="3"/>
  <c r="Q278" i="3"/>
  <c r="P279" i="3"/>
  <c r="Q279" i="3"/>
  <c r="P280" i="3"/>
  <c r="Q280" i="3"/>
  <c r="AJ279" i="3"/>
  <c r="AK279" i="3" s="1"/>
  <c r="AM279" i="3" s="1"/>
  <c r="AJ278" i="3"/>
  <c r="AK278" i="3" s="1"/>
  <c r="AM278" i="3" s="1"/>
  <c r="AJ276" i="3"/>
  <c r="AK276" i="3" s="1"/>
  <c r="AM276" i="3" s="1"/>
  <c r="AJ275" i="3"/>
  <c r="AK275" i="3" s="1"/>
  <c r="AM275" i="3" s="1"/>
  <c r="AJ273" i="3"/>
  <c r="AK273" i="3" s="1"/>
  <c r="AM273" i="3" s="1"/>
  <c r="AJ272" i="3"/>
  <c r="AK272" i="3" s="1"/>
  <c r="AM272" i="3" s="1"/>
  <c r="W272" i="3"/>
  <c r="X272" i="3"/>
  <c r="Z272" i="3"/>
  <c r="AA272" i="3"/>
  <c r="AB272" i="3"/>
  <c r="AC272" i="3"/>
  <c r="AD272" i="3"/>
  <c r="AE272" i="3"/>
  <c r="AH272" i="3" s="1"/>
  <c r="W273" i="3"/>
  <c r="X273" i="3"/>
  <c r="Z273" i="3"/>
  <c r="AA273" i="3"/>
  <c r="AB273" i="3"/>
  <c r="AC273" i="3"/>
  <c r="AD273" i="3"/>
  <c r="AE273" i="3"/>
  <c r="AH273" i="3" s="1"/>
  <c r="W274" i="3"/>
  <c r="X274" i="3"/>
  <c r="Z274" i="3"/>
  <c r="AA274" i="3"/>
  <c r="AB274" i="3"/>
  <c r="AC274" i="3"/>
  <c r="AD274" i="3"/>
  <c r="AE274" i="3"/>
  <c r="AH274" i="3" s="1"/>
  <c r="W275" i="3"/>
  <c r="X275" i="3"/>
  <c r="Z275" i="3"/>
  <c r="AA275" i="3"/>
  <c r="AB275" i="3"/>
  <c r="AC275" i="3"/>
  <c r="AD275" i="3"/>
  <c r="AE275" i="3"/>
  <c r="AH275" i="3" s="1"/>
  <c r="W276" i="3"/>
  <c r="X276" i="3"/>
  <c r="Z276" i="3"/>
  <c r="AA276" i="3"/>
  <c r="AB276" i="3"/>
  <c r="AC276" i="3"/>
  <c r="AD276" i="3"/>
  <c r="AE276" i="3"/>
  <c r="AH276" i="3" s="1"/>
  <c r="W277" i="3"/>
  <c r="X277" i="3"/>
  <c r="Z277" i="3"/>
  <c r="AA277" i="3"/>
  <c r="AB277" i="3"/>
  <c r="AC277" i="3"/>
  <c r="AD277" i="3"/>
  <c r="AE277" i="3"/>
  <c r="AH277" i="3" s="1"/>
  <c r="W278" i="3"/>
  <c r="X278" i="3"/>
  <c r="Z278" i="3"/>
  <c r="AA278" i="3"/>
  <c r="AB278" i="3"/>
  <c r="AC278" i="3"/>
  <c r="AD278" i="3"/>
  <c r="AE278" i="3"/>
  <c r="AH278" i="3" s="1"/>
  <c r="W279" i="3"/>
  <c r="X279" i="3"/>
  <c r="Z279" i="3"/>
  <c r="AA279" i="3"/>
  <c r="AB279" i="3"/>
  <c r="AC279" i="3"/>
  <c r="AD279" i="3"/>
  <c r="AE279" i="3"/>
  <c r="AH279" i="3" s="1"/>
  <c r="W280" i="3"/>
  <c r="X280" i="3"/>
  <c r="Z280" i="3"/>
  <c r="AA280" i="3"/>
  <c r="AB280" i="3"/>
  <c r="AC280" i="3"/>
  <c r="AD280" i="3"/>
  <c r="AE280" i="3"/>
  <c r="AH280" i="3" s="1"/>
  <c r="W269" i="3"/>
  <c r="X269" i="3"/>
  <c r="Z269" i="3"/>
  <c r="AA269" i="3"/>
  <c r="AB269" i="3"/>
  <c r="AC269" i="3"/>
  <c r="AD269" i="3"/>
  <c r="AE269" i="3"/>
  <c r="AH269" i="3" s="1"/>
  <c r="W270" i="3"/>
  <c r="X270" i="3"/>
  <c r="Z270" i="3"/>
  <c r="AA270" i="3"/>
  <c r="AB270" i="3"/>
  <c r="AC270" i="3"/>
  <c r="AD270" i="3"/>
  <c r="AE270" i="3"/>
  <c r="AH270" i="3" s="1"/>
  <c r="W271" i="3"/>
  <c r="X271" i="3"/>
  <c r="Z271" i="3"/>
  <c r="AA271" i="3"/>
  <c r="AB271" i="3"/>
  <c r="AC271" i="3"/>
  <c r="AD271" i="3"/>
  <c r="AE271" i="3"/>
  <c r="T269" i="3"/>
  <c r="T270" i="3"/>
  <c r="T271" i="3"/>
  <c r="P269" i="3"/>
  <c r="Q269" i="3"/>
  <c r="P270" i="3"/>
  <c r="Q270" i="3"/>
  <c r="P271" i="3"/>
  <c r="Q271" i="3"/>
  <c r="AJ270" i="3"/>
  <c r="AK270" i="3" s="1"/>
  <c r="AM270" i="3" s="1"/>
  <c r="AJ269" i="3"/>
  <c r="AK269" i="3" s="1"/>
  <c r="AM269" i="3" s="1"/>
  <c r="H270" i="3"/>
  <c r="I270" i="3" s="1"/>
  <c r="H271" i="3"/>
  <c r="I271" i="3" s="1"/>
  <c r="H269" i="3"/>
  <c r="I269" i="3" s="1"/>
  <c r="AJ267" i="3"/>
  <c r="AK267" i="3" s="1"/>
  <c r="AM267" i="3" s="1"/>
  <c r="AJ266" i="3"/>
  <c r="AK266" i="3" s="1"/>
  <c r="AM266" i="3" s="1"/>
  <c r="W266" i="3"/>
  <c r="X266" i="3"/>
  <c r="Z266" i="3"/>
  <c r="AA266" i="3"/>
  <c r="AB266" i="3"/>
  <c r="AC266" i="3"/>
  <c r="AD266" i="3"/>
  <c r="AE266" i="3"/>
  <c r="AH266" i="3" s="1"/>
  <c r="W267" i="3"/>
  <c r="X267" i="3"/>
  <c r="Z267" i="3"/>
  <c r="AA267" i="3"/>
  <c r="AB267" i="3"/>
  <c r="AC267" i="3"/>
  <c r="AD267" i="3"/>
  <c r="AE267" i="3"/>
  <c r="AH267" i="3" s="1"/>
  <c r="W268" i="3"/>
  <c r="X268" i="3"/>
  <c r="Z268" i="3"/>
  <c r="AA268" i="3"/>
  <c r="AB268" i="3"/>
  <c r="AC268" i="3"/>
  <c r="AD268" i="3"/>
  <c r="AE268" i="3"/>
  <c r="AH268" i="3" s="1"/>
  <c r="T266" i="3"/>
  <c r="T267" i="3"/>
  <c r="T268" i="3"/>
  <c r="P266" i="3"/>
  <c r="Q266" i="3"/>
  <c r="P267" i="3"/>
  <c r="Q267" i="3"/>
  <c r="P268" i="3"/>
  <c r="Q268" i="3"/>
  <c r="H267" i="3"/>
  <c r="I267" i="3" s="1"/>
  <c r="H268" i="3"/>
  <c r="I268" i="3" s="1"/>
  <c r="H266" i="3"/>
  <c r="I266" i="3" s="1"/>
  <c r="AJ264" i="3"/>
  <c r="AK264" i="3" s="1"/>
  <c r="AM264" i="3" s="1"/>
  <c r="AJ263" i="3"/>
  <c r="AK263" i="3" s="1"/>
  <c r="AM263" i="3" s="1"/>
  <c r="W263" i="3"/>
  <c r="X263" i="3"/>
  <c r="Z263" i="3"/>
  <c r="AA263" i="3"/>
  <c r="AB263" i="3"/>
  <c r="AC263" i="3"/>
  <c r="AD263" i="3"/>
  <c r="AE263" i="3"/>
  <c r="AH263" i="3" s="1"/>
  <c r="W264" i="3"/>
  <c r="X264" i="3"/>
  <c r="Z264" i="3"/>
  <c r="AA264" i="3"/>
  <c r="AB264" i="3"/>
  <c r="AC264" i="3"/>
  <c r="AD264" i="3"/>
  <c r="AE264" i="3"/>
  <c r="AH264" i="3" s="1"/>
  <c r="W265" i="3"/>
  <c r="X265" i="3"/>
  <c r="Z265" i="3"/>
  <c r="AA265" i="3"/>
  <c r="AB265" i="3"/>
  <c r="AC265" i="3"/>
  <c r="AD265" i="3"/>
  <c r="AE265" i="3"/>
  <c r="AH265" i="3" s="1"/>
  <c r="T263" i="3"/>
  <c r="T264" i="3"/>
  <c r="T265" i="3"/>
  <c r="P263" i="3"/>
  <c r="Q263" i="3"/>
  <c r="P264" i="3"/>
  <c r="Q264" i="3"/>
  <c r="P265" i="3"/>
  <c r="Q265" i="3"/>
  <c r="H264" i="3"/>
  <c r="I264" i="3" s="1"/>
  <c r="H265" i="3"/>
  <c r="I265" i="3" s="1"/>
  <c r="H263" i="3"/>
  <c r="I263" i="3" s="1"/>
  <c r="AJ262" i="3"/>
  <c r="AK262" i="3" s="1"/>
  <c r="AM262" i="3" s="1"/>
  <c r="AJ261" i="3"/>
  <c r="AK261" i="3" s="1"/>
  <c r="AM261" i="3" s="1"/>
  <c r="W261" i="3"/>
  <c r="X261" i="3"/>
  <c r="Z261" i="3"/>
  <c r="AA261" i="3"/>
  <c r="AB261" i="3"/>
  <c r="AC261" i="3"/>
  <c r="AD261" i="3"/>
  <c r="AE261" i="3"/>
  <c r="AH261" i="3" s="1"/>
  <c r="W262" i="3"/>
  <c r="X262" i="3"/>
  <c r="Z262" i="3"/>
  <c r="AA262" i="3"/>
  <c r="AB262" i="3"/>
  <c r="AC262" i="3"/>
  <c r="AD262" i="3"/>
  <c r="AE262" i="3"/>
  <c r="AH262" i="3" s="1"/>
  <c r="T261" i="3"/>
  <c r="T262" i="3"/>
  <c r="P261" i="3"/>
  <c r="Q261" i="3"/>
  <c r="P262" i="3"/>
  <c r="Q262" i="3"/>
  <c r="H261" i="3"/>
  <c r="I261" i="3" s="1"/>
  <c r="H262" i="3"/>
  <c r="I262" i="3" s="1"/>
  <c r="AJ259" i="3"/>
  <c r="AK259" i="3" s="1"/>
  <c r="AM259" i="3" s="1"/>
  <c r="AJ258" i="3"/>
  <c r="AK258" i="3" s="1"/>
  <c r="AM258" i="3" s="1"/>
  <c r="W258" i="3"/>
  <c r="X258" i="3"/>
  <c r="Z258" i="3"/>
  <c r="AA258" i="3"/>
  <c r="AB258" i="3"/>
  <c r="AC258" i="3"/>
  <c r="AD258" i="3"/>
  <c r="AE258" i="3"/>
  <c r="AH258" i="3" s="1"/>
  <c r="W259" i="3"/>
  <c r="X259" i="3"/>
  <c r="Z259" i="3"/>
  <c r="AA259" i="3"/>
  <c r="AB259" i="3"/>
  <c r="AC259" i="3"/>
  <c r="AD259" i="3"/>
  <c r="AE259" i="3"/>
  <c r="AH259" i="3" s="1"/>
  <c r="W260" i="3"/>
  <c r="X260" i="3"/>
  <c r="Z260" i="3"/>
  <c r="AA260" i="3"/>
  <c r="AB260" i="3"/>
  <c r="AC260" i="3"/>
  <c r="AD260" i="3"/>
  <c r="AE260" i="3"/>
  <c r="AH260" i="3" s="1"/>
  <c r="P260" i="3"/>
  <c r="Q260" i="3"/>
  <c r="P259" i="3"/>
  <c r="Q259" i="3"/>
  <c r="P258" i="3"/>
  <c r="Q258" i="3"/>
  <c r="T260" i="3"/>
  <c r="T259" i="3"/>
  <c r="T258" i="3"/>
  <c r="H258" i="3"/>
  <c r="I258" i="3" s="1"/>
  <c r="H259" i="3"/>
  <c r="I259" i="3" s="1"/>
  <c r="H260" i="3"/>
  <c r="I260" i="3" s="1"/>
  <c r="H256" i="3"/>
  <c r="I256" i="3" s="1"/>
  <c r="H257" i="3"/>
  <c r="I257" i="3" s="1"/>
  <c r="H255" i="3"/>
  <c r="I255" i="3" s="1"/>
  <c r="X257" i="3"/>
  <c r="Z257" i="3"/>
  <c r="AB257" i="3"/>
  <c r="AE257" i="3"/>
  <c r="AH257" i="3" s="1"/>
  <c r="X256" i="3"/>
  <c r="Z256" i="3"/>
  <c r="AB256" i="3"/>
  <c r="AE256" i="3"/>
  <c r="AH256" i="3" s="1"/>
  <c r="X255" i="3"/>
  <c r="Z255" i="3"/>
  <c r="AB255" i="3"/>
  <c r="AE255" i="3"/>
  <c r="AH255" i="3" s="1"/>
  <c r="W257" i="3"/>
  <c r="AA257" i="3"/>
  <c r="AD257" i="3"/>
  <c r="W256" i="3"/>
  <c r="AA256" i="3"/>
  <c r="AD256" i="3"/>
  <c r="W255" i="3"/>
  <c r="AA255" i="3"/>
  <c r="AD255" i="3"/>
  <c r="T257" i="3"/>
  <c r="T256" i="3"/>
  <c r="T255" i="3"/>
  <c r="P257" i="3"/>
  <c r="Q257" i="3"/>
  <c r="AC257" i="3"/>
  <c r="P256" i="3"/>
  <c r="Q256" i="3"/>
  <c r="AC256" i="3"/>
  <c r="P255" i="3"/>
  <c r="Q255" i="3"/>
  <c r="AC255" i="3"/>
  <c r="AJ256" i="3"/>
  <c r="AK256" i="3" s="1"/>
  <c r="AM256" i="3" s="1"/>
  <c r="AJ255" i="3"/>
  <c r="AK255" i="3" s="1"/>
  <c r="AM255" i="3" s="1"/>
  <c r="AJ253" i="3"/>
  <c r="AK253" i="3" s="1"/>
  <c r="AM253" i="3" s="1"/>
  <c r="AJ252" i="3"/>
  <c r="AK252" i="3" s="1"/>
  <c r="AM252" i="3" s="1"/>
  <c r="X254" i="3"/>
  <c r="Z254" i="3"/>
  <c r="AB254" i="3"/>
  <c r="AE254" i="3"/>
  <c r="AH254" i="3" s="1"/>
  <c r="X253" i="3"/>
  <c r="Z253" i="3"/>
  <c r="AB253" i="3"/>
  <c r="AE253" i="3"/>
  <c r="AH253" i="3" s="1"/>
  <c r="X252" i="3"/>
  <c r="Z252" i="3"/>
  <c r="AB252" i="3"/>
  <c r="AE252" i="3"/>
  <c r="AH252" i="3" s="1"/>
  <c r="W254" i="3"/>
  <c r="AA254" i="3"/>
  <c r="AD254" i="3"/>
  <c r="W253" i="3"/>
  <c r="AA253" i="3"/>
  <c r="AD253" i="3"/>
  <c r="W252" i="3"/>
  <c r="AA252" i="3"/>
  <c r="AD252" i="3"/>
  <c r="T254" i="3"/>
  <c r="T253" i="3"/>
  <c r="T252" i="3"/>
  <c r="P254" i="3"/>
  <c r="Q254" i="3"/>
  <c r="AC254" i="3"/>
  <c r="P253" i="3"/>
  <c r="Q253" i="3"/>
  <c r="AC253" i="3"/>
  <c r="P252" i="3"/>
  <c r="Q252" i="3"/>
  <c r="AC252" i="3"/>
  <c r="AJ250" i="3"/>
  <c r="AK250" i="3" s="1"/>
  <c r="AM250" i="3" s="1"/>
  <c r="AJ249" i="3"/>
  <c r="AK249" i="3" s="1"/>
  <c r="AM249" i="3" s="1"/>
  <c r="X251" i="3"/>
  <c r="Z251" i="3"/>
  <c r="AB251" i="3"/>
  <c r="AE251" i="3"/>
  <c r="AH251" i="3" s="1"/>
  <c r="X250" i="3"/>
  <c r="Z250" i="3"/>
  <c r="AB250" i="3"/>
  <c r="AE250" i="3"/>
  <c r="AH250" i="3" s="1"/>
  <c r="X249" i="3"/>
  <c r="Z249" i="3"/>
  <c r="AB249" i="3"/>
  <c r="AE249" i="3"/>
  <c r="AH249" i="3" s="1"/>
  <c r="W251" i="3"/>
  <c r="AA251" i="3"/>
  <c r="AD251" i="3"/>
  <c r="W250" i="3"/>
  <c r="AA250" i="3"/>
  <c r="AD250" i="3"/>
  <c r="W249" i="3"/>
  <c r="AA249" i="3"/>
  <c r="AD249" i="3"/>
  <c r="T251" i="3"/>
  <c r="T250" i="3"/>
  <c r="T249" i="3"/>
  <c r="P251" i="3"/>
  <c r="Q251" i="3"/>
  <c r="AC251" i="3"/>
  <c r="P250" i="3"/>
  <c r="Q250" i="3"/>
  <c r="AC250" i="3"/>
  <c r="P249" i="3"/>
  <c r="Q249" i="3"/>
  <c r="AC249" i="3"/>
  <c r="H250" i="3"/>
  <c r="I250" i="3" s="1"/>
  <c r="H251" i="3"/>
  <c r="I251" i="3" s="1"/>
  <c r="H252" i="3"/>
  <c r="I252" i="3" s="1"/>
  <c r="H253" i="3"/>
  <c r="I253" i="3" s="1"/>
  <c r="H254" i="3"/>
  <c r="I254" i="3" s="1"/>
  <c r="H249" i="3"/>
  <c r="I249" i="3" s="1"/>
  <c r="F250" i="3"/>
  <c r="K250" i="3" s="1"/>
  <c r="F251" i="3"/>
  <c r="J251" i="3" s="1"/>
  <c r="F252" i="3"/>
  <c r="J252" i="3" s="1"/>
  <c r="F253" i="3"/>
  <c r="J253" i="3" s="1"/>
  <c r="F254" i="3"/>
  <c r="K254" i="3" s="1"/>
  <c r="F255" i="3"/>
  <c r="J255" i="3" s="1"/>
  <c r="F256" i="3"/>
  <c r="J256" i="3" s="1"/>
  <c r="F257" i="3"/>
  <c r="J257" i="3" s="1"/>
  <c r="F258" i="3"/>
  <c r="K258" i="3" s="1"/>
  <c r="F259" i="3"/>
  <c r="J259" i="3" s="1"/>
  <c r="F260" i="3"/>
  <c r="J260" i="3" s="1"/>
  <c r="F261" i="3"/>
  <c r="J261" i="3" s="1"/>
  <c r="F262" i="3"/>
  <c r="K262" i="3" s="1"/>
  <c r="F263" i="3"/>
  <c r="K263" i="3" s="1"/>
  <c r="F264" i="3"/>
  <c r="J264" i="3" s="1"/>
  <c r="F265" i="3"/>
  <c r="J265" i="3" s="1"/>
  <c r="F266" i="3"/>
  <c r="J266" i="3" s="1"/>
  <c r="F267" i="3"/>
  <c r="J267" i="3" s="1"/>
  <c r="F268" i="3"/>
  <c r="J268" i="3" s="1"/>
  <c r="F269" i="3"/>
  <c r="J269" i="3" s="1"/>
  <c r="F270" i="3"/>
  <c r="K270" i="3" s="1"/>
  <c r="F271" i="3"/>
  <c r="K271" i="3" s="1"/>
  <c r="F272" i="3"/>
  <c r="F273" i="3"/>
  <c r="F274" i="3"/>
  <c r="F275" i="3"/>
  <c r="F276" i="3"/>
  <c r="F277" i="3"/>
  <c r="F278" i="3"/>
  <c r="F279" i="3"/>
  <c r="F280" i="3"/>
  <c r="F249" i="3"/>
  <c r="J249" i="3" s="1"/>
  <c r="CK266" i="3" l="1"/>
  <c r="DA266" i="3"/>
  <c r="GE260" i="3"/>
  <c r="FW260" i="3"/>
  <c r="FO260" i="3"/>
  <c r="FK260" i="3"/>
  <c r="FY270" i="3"/>
  <c r="GA260" i="3"/>
  <c r="FG260" i="3"/>
  <c r="EY257" i="3"/>
  <c r="CE268" i="3"/>
  <c r="BC276" i="3"/>
  <c r="FO284" i="3"/>
  <c r="GE284" i="3"/>
  <c r="GG274" i="3"/>
  <c r="FW262" i="3"/>
  <c r="FM284" i="3"/>
  <c r="FA274" i="3"/>
  <c r="FW268" i="3"/>
  <c r="EY260" i="3"/>
  <c r="BG276" i="3"/>
  <c r="AZ245" i="3"/>
  <c r="EW284" i="3"/>
  <c r="FW274" i="3"/>
  <c r="FQ270" i="3"/>
  <c r="CS253" i="3"/>
  <c r="FK274" i="3"/>
  <c r="BY253" i="3"/>
  <c r="CO266" i="3"/>
  <c r="GE274" i="3"/>
  <c r="FS274" i="3"/>
  <c r="FI274" i="3"/>
  <c r="EY274" i="3"/>
  <c r="CO253" i="3"/>
  <c r="BS253" i="3"/>
  <c r="CA256" i="3"/>
  <c r="CY274" i="3"/>
  <c r="GC284" i="3"/>
  <c r="FG284" i="3"/>
  <c r="FQ279" i="3"/>
  <c r="GA274" i="3"/>
  <c r="FQ274" i="3"/>
  <c r="FG274" i="3"/>
  <c r="EU274" i="3"/>
  <c r="FG270" i="3"/>
  <c r="DE253" i="3"/>
  <c r="CI253" i="3"/>
  <c r="BM253" i="3"/>
  <c r="CO274" i="3"/>
  <c r="AG273" i="3"/>
  <c r="FQ285" i="3"/>
  <c r="FW284" i="3"/>
  <c r="EY284" i="3"/>
  <c r="FY274" i="3"/>
  <c r="FO274" i="3"/>
  <c r="FC274" i="3"/>
  <c r="ES274" i="3"/>
  <c r="CY253" i="3"/>
  <c r="CC253" i="3"/>
  <c r="CE274" i="3"/>
  <c r="CY278" i="3"/>
  <c r="FG280" i="3"/>
  <c r="FM278" i="3"/>
  <c r="FQ275" i="3"/>
  <c r="FY273" i="3"/>
  <c r="FC268" i="3"/>
  <c r="FW266" i="3"/>
  <c r="FM262" i="3"/>
  <c r="FW253" i="3"/>
  <c r="AG267" i="3"/>
  <c r="AG275" i="3"/>
  <c r="FA266" i="3"/>
  <c r="EY262" i="3"/>
  <c r="CQ274" i="3"/>
  <c r="BM276" i="3"/>
  <c r="BM278" i="3"/>
  <c r="EW270" i="3"/>
  <c r="FG268" i="3"/>
  <c r="GG266" i="3"/>
  <c r="FU262" i="3"/>
  <c r="EU260" i="3"/>
  <c r="BI275" i="3"/>
  <c r="DG279" i="3"/>
  <c r="K252" i="3"/>
  <c r="AG262" i="3"/>
  <c r="AG259" i="3"/>
  <c r="Y262" i="3"/>
  <c r="Y261" i="3"/>
  <c r="FG253" i="3"/>
  <c r="FW252" i="3"/>
  <c r="AG289" i="3"/>
  <c r="AG288" i="3"/>
  <c r="AG287" i="3"/>
  <c r="AG286" i="3"/>
  <c r="AG285" i="3"/>
  <c r="AG284" i="3"/>
  <c r="AG283" i="3"/>
  <c r="FS287" i="3"/>
  <c r="FU284" i="3"/>
  <c r="FE284" i="3"/>
  <c r="FY283" i="3"/>
  <c r="FY280" i="3"/>
  <c r="FW270" i="3"/>
  <c r="FE270" i="3"/>
  <c r="FK266" i="3"/>
  <c r="FG264" i="3"/>
  <c r="GG262" i="3"/>
  <c r="FA262" i="3"/>
  <c r="GE253" i="3"/>
  <c r="EY253" i="3"/>
  <c r="FG252" i="3"/>
  <c r="DG253" i="3"/>
  <c r="CW253" i="3"/>
  <c r="CK253" i="3"/>
  <c r="CA253" i="3"/>
  <c r="BQ253" i="3"/>
  <c r="CM256" i="3"/>
  <c r="AZ248" i="3"/>
  <c r="AG261" i="3"/>
  <c r="GG270" i="3"/>
  <c r="FM270" i="3"/>
  <c r="ES270" i="3"/>
  <c r="FQ263" i="3"/>
  <c r="FO253" i="3"/>
  <c r="GE252" i="3"/>
  <c r="DA253" i="3"/>
  <c r="CQ253" i="3"/>
  <c r="CG253" i="3"/>
  <c r="BU253" i="3"/>
  <c r="BQ256" i="3"/>
  <c r="CI279" i="3"/>
  <c r="DA289" i="3"/>
  <c r="FQ289" i="3"/>
  <c r="FY287" i="3"/>
  <c r="FC287" i="3"/>
  <c r="FO286" i="3"/>
  <c r="GG284" i="3"/>
  <c r="FY284" i="3"/>
  <c r="FQ284" i="3"/>
  <c r="FI284" i="3"/>
  <c r="FA284" i="3"/>
  <c r="ES284" i="3"/>
  <c r="FE283" i="3"/>
  <c r="GG279" i="3"/>
  <c r="FE279" i="3"/>
  <c r="FW278" i="3"/>
  <c r="FC278" i="3"/>
  <c r="FO272" i="3"/>
  <c r="FQ271" i="3"/>
  <c r="GC270" i="3"/>
  <c r="FO270" i="3"/>
  <c r="FA270" i="3"/>
  <c r="GA266" i="3"/>
  <c r="FQ266" i="3"/>
  <c r="FG266" i="3"/>
  <c r="EU266" i="3"/>
  <c r="FA265" i="3"/>
  <c r="GG263" i="3"/>
  <c r="FA263" i="3"/>
  <c r="GE262" i="3"/>
  <c r="FI262" i="3"/>
  <c r="GG261" i="3"/>
  <c r="FG254" i="3"/>
  <c r="GA251" i="3"/>
  <c r="BO257" i="3"/>
  <c r="CQ255" i="3"/>
  <c r="AZ258" i="3"/>
  <c r="AZ265" i="3"/>
  <c r="DG268" i="3"/>
  <c r="CO268" i="3"/>
  <c r="CS266" i="3"/>
  <c r="BY266" i="3"/>
  <c r="BG268" i="3"/>
  <c r="BC275" i="3"/>
  <c r="BO276" i="3"/>
  <c r="CU276" i="3"/>
  <c r="CE278" i="3"/>
  <c r="CQ279" i="3"/>
  <c r="CK289" i="3"/>
  <c r="AZ244" i="3"/>
  <c r="K264" i="3"/>
  <c r="Y272" i="3"/>
  <c r="FW287" i="3"/>
  <c r="EY287" i="3"/>
  <c r="FW279" i="3"/>
  <c r="ES279" i="3"/>
  <c r="FO278" i="3"/>
  <c r="EU278" i="3"/>
  <c r="FK272" i="3"/>
  <c r="ES271" i="3"/>
  <c r="FY266" i="3"/>
  <c r="FO266" i="3"/>
  <c r="FC266" i="3"/>
  <c r="ES266" i="3"/>
  <c r="FW263" i="3"/>
  <c r="ES263" i="3"/>
  <c r="FW255" i="3"/>
  <c r="FS251" i="3"/>
  <c r="AZ263" i="3"/>
  <c r="DA268" i="3"/>
  <c r="CM268" i="3"/>
  <c r="CK276" i="3"/>
  <c r="DC274" i="3"/>
  <c r="CG274" i="3"/>
  <c r="BM274" i="3"/>
  <c r="BI276" i="3"/>
  <c r="BK276" i="3"/>
  <c r="BY276" i="3"/>
  <c r="BC278" i="3"/>
  <c r="CG280" i="3"/>
  <c r="BW279" i="3"/>
  <c r="DC289" i="3"/>
  <c r="AZ238" i="3"/>
  <c r="AG257" i="3"/>
  <c r="GG289" i="3"/>
  <c r="GG287" i="3"/>
  <c r="FI287" i="3"/>
  <c r="FW286" i="3"/>
  <c r="GA284" i="3"/>
  <c r="FS284" i="3"/>
  <c r="FK284" i="3"/>
  <c r="FC284" i="3"/>
  <c r="FW283" i="3"/>
  <c r="GG281" i="3"/>
  <c r="FG279" i="3"/>
  <c r="GA278" i="3"/>
  <c r="FE278" i="3"/>
  <c r="FW271" i="3"/>
  <c r="GE266" i="3"/>
  <c r="FS266" i="3"/>
  <c r="FI266" i="3"/>
  <c r="EY266" i="3"/>
  <c r="FI265" i="3"/>
  <c r="FI263" i="3"/>
  <c r="GE254" i="3"/>
  <c r="CW268" i="3"/>
  <c r="CC268" i="3"/>
  <c r="CC266" i="3"/>
  <c r="DE276" i="3"/>
  <c r="AZ261" i="3"/>
  <c r="AZ259" i="3"/>
  <c r="AZ271" i="3"/>
  <c r="AZ269" i="3"/>
  <c r="AZ243" i="3"/>
  <c r="FW280" i="3"/>
  <c r="FE280" i="3"/>
  <c r="FO255" i="3"/>
  <c r="AZ249" i="3"/>
  <c r="BW276" i="3"/>
  <c r="CS276" i="3"/>
  <c r="BY280" i="3"/>
  <c r="CW283" i="3"/>
  <c r="AZ286" i="3"/>
  <c r="AZ239" i="3"/>
  <c r="AZ247" i="3"/>
  <c r="AG270" i="3"/>
  <c r="AG279" i="3"/>
  <c r="ES249" i="3"/>
  <c r="FQ280" i="3"/>
  <c r="EW280" i="3"/>
  <c r="GC279" i="3"/>
  <c r="FO279" i="3"/>
  <c r="FA279" i="3"/>
  <c r="GE278" i="3"/>
  <c r="FU278" i="3"/>
  <c r="FK278" i="3"/>
  <c r="EY278" i="3"/>
  <c r="FI271" i="3"/>
  <c r="GE257" i="3"/>
  <c r="FG255" i="3"/>
  <c r="GA254" i="3"/>
  <c r="AZ251" i="3"/>
  <c r="AZ262" i="3"/>
  <c r="AZ260" i="3"/>
  <c r="AZ264" i="3"/>
  <c r="DE267" i="3"/>
  <c r="CQ267" i="3"/>
  <c r="BG266" i="3"/>
  <c r="AZ270" i="3"/>
  <c r="CO273" i="3"/>
  <c r="BE277" i="3"/>
  <c r="BO277" i="3"/>
  <c r="BS277" i="3"/>
  <c r="CS283" i="3"/>
  <c r="AZ285" i="3"/>
  <c r="AZ246" i="3"/>
  <c r="K251" i="3"/>
  <c r="AG269" i="3"/>
  <c r="AG280" i="3"/>
  <c r="Y249" i="3"/>
  <c r="Y250" i="3"/>
  <c r="AG252" i="3"/>
  <c r="AG253" i="3"/>
  <c r="Y255" i="3"/>
  <c r="Y256" i="3"/>
  <c r="Y257" i="3"/>
  <c r="K256" i="3"/>
  <c r="K259" i="3"/>
  <c r="Y260" i="3"/>
  <c r="Y268" i="3"/>
  <c r="Y271" i="3"/>
  <c r="Y280" i="3"/>
  <c r="Y276" i="3"/>
  <c r="AG272" i="3"/>
  <c r="AG282" i="3"/>
  <c r="FC249" i="3"/>
  <c r="GG285" i="3"/>
  <c r="GG280" i="3"/>
  <c r="FM280" i="3"/>
  <c r="FY279" i="3"/>
  <c r="FM279" i="3"/>
  <c r="GC278" i="3"/>
  <c r="FS278" i="3"/>
  <c r="FG278" i="3"/>
  <c r="GE272" i="3"/>
  <c r="GG271" i="3"/>
  <c r="FA271" i="3"/>
  <c r="GE270" i="3"/>
  <c r="FU270" i="3"/>
  <c r="FI270" i="3"/>
  <c r="EY270" i="3"/>
  <c r="GC266" i="3"/>
  <c r="FU266" i="3"/>
  <c r="FM266" i="3"/>
  <c r="FE266" i="3"/>
  <c r="FW264" i="3"/>
  <c r="FY263" i="3"/>
  <c r="FG263" i="3"/>
  <c r="FG257" i="3"/>
  <c r="GE255" i="3"/>
  <c r="FK254" i="3"/>
  <c r="GA250" i="3"/>
  <c r="AZ250" i="3"/>
  <c r="DC253" i="3"/>
  <c r="CU253" i="3"/>
  <c r="CM253" i="3"/>
  <c r="CE253" i="3"/>
  <c r="BW253" i="3"/>
  <c r="BO253" i="3"/>
  <c r="CK257" i="3"/>
  <c r="DE266" i="3"/>
  <c r="CW266" i="3"/>
  <c r="CG266" i="3"/>
  <c r="BE276" i="3"/>
  <c r="BG277" i="3"/>
  <c r="BQ276" i="3"/>
  <c r="BS276" i="3"/>
  <c r="DC276" i="3"/>
  <c r="CG276" i="3"/>
  <c r="CY279" i="3"/>
  <c r="CM283" i="3"/>
  <c r="AZ284" i="3"/>
  <c r="CQ289" i="3"/>
  <c r="BM288" i="3"/>
  <c r="AZ237" i="3"/>
  <c r="AZ236" i="3"/>
  <c r="AG249" i="3"/>
  <c r="AG254" i="3"/>
  <c r="AG278" i="3"/>
  <c r="AG276" i="3"/>
  <c r="K255" i="3"/>
  <c r="AG265" i="3"/>
  <c r="AG264" i="3"/>
  <c r="AG263" i="3"/>
  <c r="Y277" i="3"/>
  <c r="Y287" i="3"/>
  <c r="Y285" i="3"/>
  <c r="Y283" i="3"/>
  <c r="AG281" i="3"/>
  <c r="FY249" i="3"/>
  <c r="FC289" i="3"/>
  <c r="GE287" i="3"/>
  <c r="FK287" i="3"/>
  <c r="ES285" i="3"/>
  <c r="GG283" i="3"/>
  <c r="FA283" i="3"/>
  <c r="FW281" i="3"/>
  <c r="FA280" i="3"/>
  <c r="FO280" i="3"/>
  <c r="GC280" i="3"/>
  <c r="ES275" i="3"/>
  <c r="FY275" i="3"/>
  <c r="FG275" i="3"/>
  <c r="GG275" i="3"/>
  <c r="FA273" i="3"/>
  <c r="GG273" i="3"/>
  <c r="FI273" i="3"/>
  <c r="FY267" i="3"/>
  <c r="AG250" i="3"/>
  <c r="Y252" i="3"/>
  <c r="AG256" i="3"/>
  <c r="K260" i="3"/>
  <c r="Y258" i="3"/>
  <c r="Y265" i="3"/>
  <c r="Y263" i="3"/>
  <c r="Y266" i="3"/>
  <c r="FA287" i="3"/>
  <c r="FO287" i="3"/>
  <c r="ES286" i="3"/>
  <c r="EY286" i="3"/>
  <c r="GE286" i="3"/>
  <c r="FM276" i="3"/>
  <c r="FW276" i="3"/>
  <c r="EY272" i="3"/>
  <c r="FW272" i="3"/>
  <c r="FG272" i="3"/>
  <c r="GA272" i="3"/>
  <c r="FQ267" i="3"/>
  <c r="FC258" i="3"/>
  <c r="FG258" i="3"/>
  <c r="FS258" i="3"/>
  <c r="FA282" i="3"/>
  <c r="GG282" i="3"/>
  <c r="EW281" i="3"/>
  <c r="FM281" i="3"/>
  <c r="FY277" i="3"/>
  <c r="GG269" i="3"/>
  <c r="EU256" i="3"/>
  <c r="FG256" i="3"/>
  <c r="FW256" i="3"/>
  <c r="AG260" i="3"/>
  <c r="AG268" i="3"/>
  <c r="AG277" i="3"/>
  <c r="EY267" i="3"/>
  <c r="FG267" i="3"/>
  <c r="GG267" i="3"/>
  <c r="FI267" i="3"/>
  <c r="CW257" i="3"/>
  <c r="DE272" i="3"/>
  <c r="CU272" i="3"/>
  <c r="CI272" i="3"/>
  <c r="BW273" i="3"/>
  <c r="BS272" i="3"/>
  <c r="BK272" i="3"/>
  <c r="CW275" i="3"/>
  <c r="GC262" i="3"/>
  <c r="FQ262" i="3"/>
  <c r="FG262" i="3"/>
  <c r="EW262" i="3"/>
  <c r="FW254" i="3"/>
  <c r="EY254" i="3"/>
  <c r="FK251" i="3"/>
  <c r="FS250" i="3"/>
  <c r="DG254" i="3"/>
  <c r="BI254" i="3"/>
  <c r="CE257" i="3"/>
  <c r="CI255" i="3"/>
  <c r="BE255" i="3"/>
  <c r="CS257" i="3"/>
  <c r="DE268" i="3"/>
  <c r="DA267" i="3"/>
  <c r="CU268" i="3"/>
  <c r="CK268" i="3"/>
  <c r="BY268" i="3"/>
  <c r="CI267" i="3"/>
  <c r="BS268" i="3"/>
  <c r="BC268" i="3"/>
  <c r="DG274" i="3"/>
  <c r="CW274" i="3"/>
  <c r="CM274" i="3"/>
  <c r="DE273" i="3"/>
  <c r="CI273" i="3"/>
  <c r="DC272" i="3"/>
  <c r="CQ272" i="3"/>
  <c r="CG272" i="3"/>
  <c r="CA274" i="3"/>
  <c r="CA272" i="3"/>
  <c r="BE272" i="3"/>
  <c r="BI274" i="3"/>
  <c r="BI272" i="3"/>
  <c r="BQ275" i="3"/>
  <c r="BS275" i="3"/>
  <c r="BU276" i="3"/>
  <c r="DA276" i="3"/>
  <c r="CO276" i="3"/>
  <c r="CE276" i="3"/>
  <c r="CO275" i="3"/>
  <c r="CS278" i="3"/>
  <c r="DE280" i="3"/>
  <c r="BC280" i="3"/>
  <c r="CW281" i="3"/>
  <c r="DI289" i="3"/>
  <c r="CY289" i="3"/>
  <c r="CG289" i="3"/>
  <c r="DE288" i="3"/>
  <c r="BK288" i="3"/>
  <c r="GC274" i="3"/>
  <c r="FU274" i="3"/>
  <c r="FM274" i="3"/>
  <c r="FE274" i="3"/>
  <c r="FY271" i="3"/>
  <c r="FG271" i="3"/>
  <c r="FY262" i="3"/>
  <c r="FO262" i="3"/>
  <c r="FE262" i="3"/>
  <c r="ES262" i="3"/>
  <c r="FS260" i="3"/>
  <c r="FW259" i="3"/>
  <c r="FO254" i="3"/>
  <c r="FK250" i="3"/>
  <c r="CQ254" i="3"/>
  <c r="BW257" i="3"/>
  <c r="CA255" i="3"/>
  <c r="BK257" i="3"/>
  <c r="DE257" i="3"/>
  <c r="DA255" i="3"/>
  <c r="DC268" i="3"/>
  <c r="CS268" i="3"/>
  <c r="CG268" i="3"/>
  <c r="BW268" i="3"/>
  <c r="CA267" i="3"/>
  <c r="BO268" i="3"/>
  <c r="BO266" i="3"/>
  <c r="DE274" i="3"/>
  <c r="CU274" i="3"/>
  <c r="CI274" i="3"/>
  <c r="CY273" i="3"/>
  <c r="CE273" i="3"/>
  <c r="CY272" i="3"/>
  <c r="CO272" i="3"/>
  <c r="CE272" i="3"/>
  <c r="BW274" i="3"/>
  <c r="BY272" i="3"/>
  <c r="BC272" i="3"/>
  <c r="BQ272" i="3"/>
  <c r="BE274" i="3"/>
  <c r="BE275" i="3"/>
  <c r="BO275" i="3"/>
  <c r="BW277" i="3"/>
  <c r="BW275" i="3"/>
  <c r="CW276" i="3"/>
  <c r="CM276" i="3"/>
  <c r="CC276" i="3"/>
  <c r="CG275" i="3"/>
  <c r="BW278" i="3"/>
  <c r="CW280" i="3"/>
  <c r="CO281" i="3"/>
  <c r="CS281" i="3"/>
  <c r="DG289" i="3"/>
  <c r="CU289" i="3"/>
  <c r="CA289" i="3"/>
  <c r="CW288" i="3"/>
  <c r="BI288" i="3"/>
  <c r="FC250" i="3"/>
  <c r="CA254" i="3"/>
  <c r="CM257" i="3"/>
  <c r="BU257" i="3"/>
  <c r="BS255" i="3"/>
  <c r="BC257" i="3"/>
  <c r="DA257" i="3"/>
  <c r="CS255" i="3"/>
  <c r="CY267" i="3"/>
  <c r="BK268" i="3"/>
  <c r="CU273" i="3"/>
  <c r="DG272" i="3"/>
  <c r="CW272" i="3"/>
  <c r="CM272" i="3"/>
  <c r="BS274" i="3"/>
  <c r="BW272" i="3"/>
  <c r="BM272" i="3"/>
  <c r="BK275" i="3"/>
  <c r="DE275" i="3"/>
  <c r="BU289" i="3"/>
  <c r="BE288" i="3"/>
  <c r="J277" i="3"/>
  <c r="K277" i="3"/>
  <c r="K257" i="3"/>
  <c r="J278" i="3"/>
  <c r="K278" i="3"/>
  <c r="J274" i="3"/>
  <c r="K274" i="3"/>
  <c r="J254" i="3"/>
  <c r="J250" i="3"/>
  <c r="Y253" i="3"/>
  <c r="Y254" i="3"/>
  <c r="J258" i="3"/>
  <c r="K261" i="3"/>
  <c r="K266" i="3"/>
  <c r="Y267" i="3"/>
  <c r="J271" i="3"/>
  <c r="K269" i="3"/>
  <c r="Y278" i="3"/>
  <c r="Y273" i="3"/>
  <c r="J286" i="3"/>
  <c r="K286" i="3"/>
  <c r="K282" i="3"/>
  <c r="J282" i="3"/>
  <c r="J288" i="3"/>
  <c r="K288" i="3"/>
  <c r="Y281" i="3"/>
  <c r="FK249" i="3"/>
  <c r="FS249" i="3"/>
  <c r="GA249" i="3"/>
  <c r="FA249" i="3"/>
  <c r="EY249" i="3"/>
  <c r="FE249" i="3"/>
  <c r="GC249" i="3"/>
  <c r="FQ249" i="3"/>
  <c r="FG249" i="3"/>
  <c r="FW289" i="3"/>
  <c r="FG289" i="3"/>
  <c r="FW282" i="3"/>
  <c r="K273" i="3"/>
  <c r="J273" i="3"/>
  <c r="K265" i="3"/>
  <c r="K285" i="3"/>
  <c r="J285" i="3"/>
  <c r="EW289" i="3"/>
  <c r="EY289" i="3"/>
  <c r="FI289" i="3"/>
  <c r="FS289" i="3"/>
  <c r="GE289" i="3"/>
  <c r="ES288" i="3"/>
  <c r="EY288" i="3"/>
  <c r="GE288" i="3"/>
  <c r="EW285" i="3"/>
  <c r="FM285" i="3"/>
  <c r="FY285" i="3"/>
  <c r="FE285" i="3"/>
  <c r="FW285" i="3"/>
  <c r="FK282" i="3"/>
  <c r="J281" i="3"/>
  <c r="K281" i="3"/>
  <c r="K280" i="3"/>
  <c r="J280" i="3"/>
  <c r="K276" i="3"/>
  <c r="J276" i="3"/>
  <c r="J272" i="3"/>
  <c r="K272" i="3"/>
  <c r="K253" i="3"/>
  <c r="K249" i="3"/>
  <c r="AG251" i="3"/>
  <c r="AG255" i="3"/>
  <c r="J262" i="3"/>
  <c r="J263" i="3"/>
  <c r="K267" i="3"/>
  <c r="K268" i="3"/>
  <c r="J270" i="3"/>
  <c r="Y270" i="3"/>
  <c r="AG274" i="3"/>
  <c r="Y289" i="3"/>
  <c r="Y284" i="3"/>
  <c r="EU249" i="3"/>
  <c r="GG249" i="3"/>
  <c r="FW249" i="3"/>
  <c r="FM249" i="3"/>
  <c r="GA289" i="3"/>
  <c r="FO289" i="3"/>
  <c r="FA289" i="3"/>
  <c r="FW288" i="3"/>
  <c r="EW287" i="3"/>
  <c r="EU287" i="3"/>
  <c r="FG287" i="3"/>
  <c r="FQ287" i="3"/>
  <c r="GA287" i="3"/>
  <c r="GE285" i="3"/>
  <c r="FG285" i="3"/>
  <c r="Y251" i="3"/>
  <c r="J279" i="3"/>
  <c r="K279" i="3"/>
  <c r="J275" i="3"/>
  <c r="K275" i="3"/>
  <c r="Y259" i="3"/>
  <c r="Y274" i="3"/>
  <c r="J283" i="3"/>
  <c r="K283" i="3"/>
  <c r="K289" i="3"/>
  <c r="J289" i="3"/>
  <c r="Y288" i="3"/>
  <c r="EW249" i="3"/>
  <c r="GE249" i="3"/>
  <c r="FU249" i="3"/>
  <c r="FI249" i="3"/>
  <c r="FY289" i="3"/>
  <c r="FK289" i="3"/>
  <c r="EU289" i="3"/>
  <c r="FO288" i="3"/>
  <c r="GA285" i="3"/>
  <c r="FA285" i="3"/>
  <c r="EW282" i="3"/>
  <c r="FE282" i="3"/>
  <c r="FM282" i="3"/>
  <c r="FU282" i="3"/>
  <c r="GC282" i="3"/>
  <c r="ES282" i="3"/>
  <c r="FC282" i="3"/>
  <c r="FO282" i="3"/>
  <c r="FY282" i="3"/>
  <c r="EU282" i="3"/>
  <c r="FG282" i="3"/>
  <c r="FQ282" i="3"/>
  <c r="GA282" i="3"/>
  <c r="EY282" i="3"/>
  <c r="FI282" i="3"/>
  <c r="FS282" i="3"/>
  <c r="GE282" i="3"/>
  <c r="ES276" i="3"/>
  <c r="FA276" i="3"/>
  <c r="FI276" i="3"/>
  <c r="FQ276" i="3"/>
  <c r="FY276" i="3"/>
  <c r="GG276" i="3"/>
  <c r="ES268" i="3"/>
  <c r="FA268" i="3"/>
  <c r="FI268" i="3"/>
  <c r="FQ268" i="3"/>
  <c r="FY268" i="3"/>
  <c r="GG268" i="3"/>
  <c r="EW268" i="3"/>
  <c r="FE268" i="3"/>
  <c r="FM268" i="3"/>
  <c r="FU268" i="3"/>
  <c r="GC268" i="3"/>
  <c r="GA264" i="3"/>
  <c r="FK264" i="3"/>
  <c r="FG261" i="3"/>
  <c r="FY261" i="3"/>
  <c r="ES261" i="3"/>
  <c r="FQ261" i="3"/>
  <c r="GE259" i="3"/>
  <c r="EW258" i="3"/>
  <c r="FE258" i="3"/>
  <c r="FM258" i="3"/>
  <c r="FU258" i="3"/>
  <c r="GC258" i="3"/>
  <c r="ES258" i="3"/>
  <c r="FA258" i="3"/>
  <c r="FI258" i="3"/>
  <c r="FQ258" i="3"/>
  <c r="FY258" i="3"/>
  <c r="GG258" i="3"/>
  <c r="GA256" i="3"/>
  <c r="FK256" i="3"/>
  <c r="FW277" i="3"/>
  <c r="GE276" i="3"/>
  <c r="FU276" i="3"/>
  <c r="FK276" i="3"/>
  <c r="EY276" i="3"/>
  <c r="FG269" i="3"/>
  <c r="FY269" i="3"/>
  <c r="ES269" i="3"/>
  <c r="FQ269" i="3"/>
  <c r="EW264" i="3"/>
  <c r="FE264" i="3"/>
  <c r="FM264" i="3"/>
  <c r="FU264" i="3"/>
  <c r="GC264" i="3"/>
  <c r="ES264" i="3"/>
  <c r="FA264" i="3"/>
  <c r="FI264" i="3"/>
  <c r="FQ264" i="3"/>
  <c r="FY264" i="3"/>
  <c r="GG264" i="3"/>
  <c r="EU259" i="3"/>
  <c r="ES259" i="3"/>
  <c r="FI259" i="3"/>
  <c r="FY259" i="3"/>
  <c r="FA259" i="3"/>
  <c r="FQ259" i="3"/>
  <c r="GG259" i="3"/>
  <c r="ES256" i="3"/>
  <c r="FA256" i="3"/>
  <c r="FI256" i="3"/>
  <c r="FQ256" i="3"/>
  <c r="FY256" i="3"/>
  <c r="GG256" i="3"/>
  <c r="EW256" i="3"/>
  <c r="FE256" i="3"/>
  <c r="FM256" i="3"/>
  <c r="FU256" i="3"/>
  <c r="GC256" i="3"/>
  <c r="EU280" i="3"/>
  <c r="FC280" i="3"/>
  <c r="FK280" i="3"/>
  <c r="FS280" i="3"/>
  <c r="GA280" i="3"/>
  <c r="FG277" i="3"/>
  <c r="GC276" i="3"/>
  <c r="FS276" i="3"/>
  <c r="FG276" i="3"/>
  <c r="EW276" i="3"/>
  <c r="EW272" i="3"/>
  <c r="FE272" i="3"/>
  <c r="FM272" i="3"/>
  <c r="FU272" i="3"/>
  <c r="GC272" i="3"/>
  <c r="ES272" i="3"/>
  <c r="FA272" i="3"/>
  <c r="FI272" i="3"/>
  <c r="FQ272" i="3"/>
  <c r="FY272" i="3"/>
  <c r="GG272" i="3"/>
  <c r="FW269" i="3"/>
  <c r="GE268" i="3"/>
  <c r="FO268" i="3"/>
  <c r="EY268" i="3"/>
  <c r="ES265" i="3"/>
  <c r="FQ265" i="3"/>
  <c r="FG265" i="3"/>
  <c r="FY265" i="3"/>
  <c r="FS264" i="3"/>
  <c r="FC264" i="3"/>
  <c r="FI261" i="3"/>
  <c r="FO259" i="3"/>
  <c r="GE258" i="3"/>
  <c r="FO258" i="3"/>
  <c r="EY258" i="3"/>
  <c r="EU257" i="3"/>
  <c r="FA257" i="3"/>
  <c r="FQ257" i="3"/>
  <c r="GG257" i="3"/>
  <c r="ES257" i="3"/>
  <c r="FI257" i="3"/>
  <c r="FY257" i="3"/>
  <c r="FS256" i="3"/>
  <c r="FC256" i="3"/>
  <c r="EW254" i="3"/>
  <c r="FE254" i="3"/>
  <c r="FM254" i="3"/>
  <c r="FU254" i="3"/>
  <c r="GC254" i="3"/>
  <c r="ES254" i="3"/>
  <c r="FA254" i="3"/>
  <c r="FI254" i="3"/>
  <c r="FQ254" i="3"/>
  <c r="FY254" i="3"/>
  <c r="GG254" i="3"/>
  <c r="ES252" i="3"/>
  <c r="FA252" i="3"/>
  <c r="FI252" i="3"/>
  <c r="FQ252" i="3"/>
  <c r="FY252" i="3"/>
  <c r="GG252" i="3"/>
  <c r="EU252" i="3"/>
  <c r="FC252" i="3"/>
  <c r="FK252" i="3"/>
  <c r="FS252" i="3"/>
  <c r="GA252" i="3"/>
  <c r="EW252" i="3"/>
  <c r="FE252" i="3"/>
  <c r="FM252" i="3"/>
  <c r="FU252" i="3"/>
  <c r="GC252" i="3"/>
  <c r="AG258" i="3"/>
  <c r="Y264" i="3"/>
  <c r="AG266" i="3"/>
  <c r="AG271" i="3"/>
  <c r="Y279" i="3"/>
  <c r="Y275" i="3"/>
  <c r="J284" i="3"/>
  <c r="K284" i="3"/>
  <c r="J287" i="3"/>
  <c r="K287" i="3"/>
  <c r="Y286" i="3"/>
  <c r="Y282" i="3"/>
  <c r="ES283" i="3"/>
  <c r="FO283" i="3"/>
  <c r="GE280" i="3"/>
  <c r="FU280" i="3"/>
  <c r="FI280" i="3"/>
  <c r="EY280" i="3"/>
  <c r="EY279" i="3"/>
  <c r="FI279" i="3"/>
  <c r="FU279" i="3"/>
  <c r="GE279" i="3"/>
  <c r="ES278" i="3"/>
  <c r="FA278" i="3"/>
  <c r="FI278" i="3"/>
  <c r="FQ278" i="3"/>
  <c r="FY278" i="3"/>
  <c r="GG278" i="3"/>
  <c r="ES277" i="3"/>
  <c r="GA276" i="3"/>
  <c r="FO276" i="3"/>
  <c r="FE276" i="3"/>
  <c r="EU276" i="3"/>
  <c r="EY275" i="3"/>
  <c r="FA275" i="3"/>
  <c r="FW275" i="3"/>
  <c r="ES273" i="3"/>
  <c r="FQ273" i="3"/>
  <c r="FG273" i="3"/>
  <c r="FS272" i="3"/>
  <c r="FC272" i="3"/>
  <c r="FI269" i="3"/>
  <c r="GA268" i="3"/>
  <c r="FK268" i="3"/>
  <c r="EU268" i="3"/>
  <c r="FW265" i="3"/>
  <c r="GE264" i="3"/>
  <c r="FO264" i="3"/>
  <c r="EY264" i="3"/>
  <c r="FA261" i="3"/>
  <c r="ES260" i="3"/>
  <c r="FA260" i="3"/>
  <c r="FI260" i="3"/>
  <c r="FQ260" i="3"/>
  <c r="FY260" i="3"/>
  <c r="GG260" i="3"/>
  <c r="EW260" i="3"/>
  <c r="FE260" i="3"/>
  <c r="FM260" i="3"/>
  <c r="FU260" i="3"/>
  <c r="GC260" i="3"/>
  <c r="FG259" i="3"/>
  <c r="GA258" i="3"/>
  <c r="FK258" i="3"/>
  <c r="EU258" i="3"/>
  <c r="FO257" i="3"/>
  <c r="GE256" i="3"/>
  <c r="FO256" i="3"/>
  <c r="EY256" i="3"/>
  <c r="EU255" i="3"/>
  <c r="ES255" i="3"/>
  <c r="FI255" i="3"/>
  <c r="FY255" i="3"/>
  <c r="FA255" i="3"/>
  <c r="FQ255" i="3"/>
  <c r="GG255" i="3"/>
  <c r="FS254" i="3"/>
  <c r="FC254" i="3"/>
  <c r="FO252" i="3"/>
  <c r="EU251" i="3"/>
  <c r="ES251" i="3"/>
  <c r="FE251" i="3"/>
  <c r="FM251" i="3"/>
  <c r="FU251" i="3"/>
  <c r="GC251" i="3"/>
  <c r="EY251" i="3"/>
  <c r="FG251" i="3"/>
  <c r="FO251" i="3"/>
  <c r="FW251" i="3"/>
  <c r="GE251" i="3"/>
  <c r="FA251" i="3"/>
  <c r="FI251" i="3"/>
  <c r="FQ251" i="3"/>
  <c r="FY251" i="3"/>
  <c r="GG251" i="3"/>
  <c r="FY253" i="3"/>
  <c r="FI253" i="3"/>
  <c r="ES253" i="3"/>
  <c r="GG250" i="3"/>
  <c r="FY250" i="3"/>
  <c r="FQ250" i="3"/>
  <c r="FI250" i="3"/>
  <c r="FA250" i="3"/>
  <c r="BE252" i="3"/>
  <c r="CU252" i="3"/>
  <c r="BO252" i="3"/>
  <c r="DA256" i="3"/>
  <c r="GE250" i="3"/>
  <c r="FW250" i="3"/>
  <c r="FO250" i="3"/>
  <c r="FG250" i="3"/>
  <c r="EY250" i="3"/>
  <c r="BK252" i="3"/>
  <c r="DG252" i="3"/>
  <c r="CM252" i="3"/>
  <c r="CS256" i="3"/>
  <c r="GA270" i="3"/>
  <c r="FS270" i="3"/>
  <c r="FK270" i="3"/>
  <c r="FC270" i="3"/>
  <c r="FW267" i="3"/>
  <c r="FA267" i="3"/>
  <c r="GA262" i="3"/>
  <c r="FS262" i="3"/>
  <c r="FK262" i="3"/>
  <c r="FC262" i="3"/>
  <c r="GG253" i="3"/>
  <c r="FQ253" i="3"/>
  <c r="FA253" i="3"/>
  <c r="GC250" i="3"/>
  <c r="FU250" i="3"/>
  <c r="FM250" i="3"/>
  <c r="FE250" i="3"/>
  <c r="EW250" i="3"/>
  <c r="DC252" i="3"/>
  <c r="BS252" i="3"/>
  <c r="CA252" i="3"/>
  <c r="CI252" i="3"/>
  <c r="CQ252" i="3"/>
  <c r="BM252" i="3"/>
  <c r="BU252" i="3"/>
  <c r="CC252" i="3"/>
  <c r="CK252" i="3"/>
  <c r="CS252" i="3"/>
  <c r="DA252" i="3"/>
  <c r="BC252" i="3"/>
  <c r="BQ252" i="3"/>
  <c r="BY252" i="3"/>
  <c r="CG252" i="3"/>
  <c r="CO252" i="3"/>
  <c r="CW252" i="3"/>
  <c r="DE252" i="3"/>
  <c r="BI252" i="3"/>
  <c r="BG252" i="3"/>
  <c r="CY252" i="3"/>
  <c r="BW252" i="3"/>
  <c r="BC256" i="3"/>
  <c r="CW256" i="3"/>
  <c r="DE256" i="3"/>
  <c r="BG256" i="3"/>
  <c r="BW256" i="3"/>
  <c r="CG256" i="3"/>
  <c r="CQ256" i="3"/>
  <c r="CY256" i="3"/>
  <c r="DG256" i="3"/>
  <c r="BI256" i="3"/>
  <c r="BO256" i="3"/>
  <c r="BY256" i="3"/>
  <c r="CI256" i="3"/>
  <c r="CU256" i="3"/>
  <c r="DC256" i="3"/>
  <c r="BE256" i="3"/>
  <c r="BS256" i="3"/>
  <c r="CE256" i="3"/>
  <c r="CO256" i="3"/>
  <c r="CI254" i="3"/>
  <c r="BK254" i="3"/>
  <c r="CK255" i="3"/>
  <c r="BU255" i="3"/>
  <c r="BC255" i="3"/>
  <c r="BK255" i="3"/>
  <c r="DC257" i="3"/>
  <c r="CU257" i="3"/>
  <c r="DC255" i="3"/>
  <c r="CU255" i="3"/>
  <c r="DC267" i="3"/>
  <c r="DC266" i="3"/>
  <c r="CS267" i="3"/>
  <c r="CK267" i="3"/>
  <c r="CC267" i="3"/>
  <c r="CY266" i="3"/>
  <c r="CQ266" i="3"/>
  <c r="CI266" i="3"/>
  <c r="CA266" i="3"/>
  <c r="BQ268" i="3"/>
  <c r="BI268" i="3"/>
  <c r="BU267" i="3"/>
  <c r="BM267" i="3"/>
  <c r="BE267" i="3"/>
  <c r="BQ266" i="3"/>
  <c r="BI266" i="3"/>
  <c r="DC273" i="3"/>
  <c r="CQ273" i="3"/>
  <c r="CG273" i="3"/>
  <c r="BY273" i="3"/>
  <c r="BI273" i="3"/>
  <c r="BC273" i="3"/>
  <c r="BI277" i="3"/>
  <c r="BQ277" i="3"/>
  <c r="BY277" i="3"/>
  <c r="BU275" i="3"/>
  <c r="CW277" i="3"/>
  <c r="CM277" i="3"/>
  <c r="CC277" i="3"/>
  <c r="CS275" i="3"/>
  <c r="BU278" i="3"/>
  <c r="CI278" i="3"/>
  <c r="CU279" i="3"/>
  <c r="BS267" i="3"/>
  <c r="BK267" i="3"/>
  <c r="BC267" i="3"/>
  <c r="BQ273" i="3"/>
  <c r="DE277" i="3"/>
  <c r="CU277" i="3"/>
  <c r="CK277" i="3"/>
  <c r="BC279" i="3"/>
  <c r="CG279" i="3"/>
  <c r="CO279" i="3"/>
  <c r="CW279" i="3"/>
  <c r="DE279" i="3"/>
  <c r="BI279" i="3"/>
  <c r="BY279" i="3"/>
  <c r="CK279" i="3"/>
  <c r="CS279" i="3"/>
  <c r="DA279" i="3"/>
  <c r="CY254" i="3"/>
  <c r="BS254" i="3"/>
  <c r="CC257" i="3"/>
  <c r="BM257" i="3"/>
  <c r="CC255" i="3"/>
  <c r="BM255" i="3"/>
  <c r="BG255" i="3"/>
  <c r="BI257" i="3"/>
  <c r="DG257" i="3"/>
  <c r="CY257" i="3"/>
  <c r="DG255" i="3"/>
  <c r="CY255" i="3"/>
  <c r="DG267" i="3"/>
  <c r="DG266" i="3"/>
  <c r="CY268" i="3"/>
  <c r="CQ268" i="3"/>
  <c r="CI268" i="3"/>
  <c r="CA268" i="3"/>
  <c r="CW267" i="3"/>
  <c r="CO267" i="3"/>
  <c r="CG267" i="3"/>
  <c r="BY267" i="3"/>
  <c r="CU266" i="3"/>
  <c r="CM266" i="3"/>
  <c r="CE266" i="3"/>
  <c r="BW266" i="3"/>
  <c r="BU268" i="3"/>
  <c r="BM268" i="3"/>
  <c r="BQ267" i="3"/>
  <c r="BI267" i="3"/>
  <c r="BU266" i="3"/>
  <c r="BM266" i="3"/>
  <c r="BE266" i="3"/>
  <c r="DG273" i="3"/>
  <c r="CW273" i="3"/>
  <c r="CM273" i="3"/>
  <c r="BG274" i="3"/>
  <c r="BK274" i="3"/>
  <c r="BY274" i="3"/>
  <c r="CC274" i="3"/>
  <c r="CK274" i="3"/>
  <c r="CS274" i="3"/>
  <c r="DA274" i="3"/>
  <c r="BU274" i="3"/>
  <c r="BU273" i="3"/>
  <c r="BO274" i="3"/>
  <c r="BC274" i="3"/>
  <c r="BC277" i="3"/>
  <c r="BK277" i="3"/>
  <c r="CE275" i="3"/>
  <c r="CM275" i="3"/>
  <c r="CU275" i="3"/>
  <c r="DC275" i="3"/>
  <c r="CI275" i="3"/>
  <c r="CQ275" i="3"/>
  <c r="CY275" i="3"/>
  <c r="DG275" i="3"/>
  <c r="CA275" i="3"/>
  <c r="BM275" i="3"/>
  <c r="BG275" i="3"/>
  <c r="BU277" i="3"/>
  <c r="BY275" i="3"/>
  <c r="DC277" i="3"/>
  <c r="CS277" i="3"/>
  <c r="DA275" i="3"/>
  <c r="CK275" i="3"/>
  <c r="BQ278" i="3"/>
  <c r="CO278" i="3"/>
  <c r="DC279" i="3"/>
  <c r="CM279" i="3"/>
  <c r="BQ279" i="3"/>
  <c r="BI255" i="3"/>
  <c r="DE255" i="3"/>
  <c r="CW255" i="3"/>
  <c r="CU267" i="3"/>
  <c r="CM267" i="3"/>
  <c r="CE267" i="3"/>
  <c r="BW267" i="3"/>
  <c r="BO267" i="3"/>
  <c r="BS266" i="3"/>
  <c r="BK266" i="3"/>
  <c r="BE273" i="3"/>
  <c r="BM273" i="3"/>
  <c r="BS273" i="3"/>
  <c r="CA273" i="3"/>
  <c r="CC273" i="3"/>
  <c r="CK273" i="3"/>
  <c r="CS273" i="3"/>
  <c r="DA273" i="3"/>
  <c r="BK273" i="3"/>
  <c r="BG273" i="3"/>
  <c r="CI277" i="3"/>
  <c r="CQ277" i="3"/>
  <c r="CY277" i="3"/>
  <c r="DG277" i="3"/>
  <c r="CA277" i="3"/>
  <c r="BM277" i="3"/>
  <c r="DA277" i="3"/>
  <c r="CO277" i="3"/>
  <c r="CE277" i="3"/>
  <c r="DA278" i="3"/>
  <c r="DG278" i="3"/>
  <c r="CM278" i="3"/>
  <c r="CQ278" i="3"/>
  <c r="BS278" i="3"/>
  <c r="BI278" i="3"/>
  <c r="DC278" i="3"/>
  <c r="CG278" i="3"/>
  <c r="BY278" i="3"/>
  <c r="CW278" i="3"/>
  <c r="BO278" i="3"/>
  <c r="BE278" i="3"/>
  <c r="CW282" i="3"/>
  <c r="CY282" i="3"/>
  <c r="DC282" i="3"/>
  <c r="DG282" i="3"/>
  <c r="DC287" i="3"/>
  <c r="CU287" i="3"/>
  <c r="CM287" i="3"/>
  <c r="CE287" i="3"/>
  <c r="BW287" i="3"/>
  <c r="BO287" i="3"/>
  <c r="BG287" i="3"/>
  <c r="BK289" i="3"/>
  <c r="BC289" i="3"/>
  <c r="DA272" i="3"/>
  <c r="CS272" i="3"/>
  <c r="CK272" i="3"/>
  <c r="CC272" i="3"/>
  <c r="BU272" i="3"/>
  <c r="BG272" i="3"/>
  <c r="CA276" i="3"/>
  <c r="DG276" i="3"/>
  <c r="CY276" i="3"/>
  <c r="CQ276" i="3"/>
  <c r="CO280" i="3"/>
  <c r="BI280" i="3"/>
  <c r="CI281" i="3"/>
  <c r="CK281" i="3"/>
  <c r="CM281" i="3"/>
  <c r="BY282" i="3"/>
  <c r="CO283" i="3"/>
  <c r="CU283" i="3"/>
  <c r="CU282" i="3"/>
  <c r="CU281" i="3"/>
  <c r="CY281" i="3"/>
  <c r="DA283" i="3"/>
  <c r="DC281" i="3"/>
  <c r="DE283" i="3"/>
  <c r="DG281" i="3"/>
  <c r="DI287" i="3"/>
  <c r="DA287" i="3"/>
  <c r="CS287" i="3"/>
  <c r="CK287" i="3"/>
  <c r="CC287" i="3"/>
  <c r="BU287" i="3"/>
  <c r="BM287" i="3"/>
  <c r="BE287" i="3"/>
  <c r="DE289" i="3"/>
  <c r="CW289" i="3"/>
  <c r="CO289" i="3"/>
  <c r="CC289" i="3"/>
  <c r="BS289" i="3"/>
  <c r="BI289" i="3"/>
  <c r="BO288" i="3"/>
  <c r="BG288" i="3"/>
  <c r="CO282" i="3"/>
  <c r="CS282" i="3"/>
  <c r="DA282" i="3"/>
  <c r="DE282" i="3"/>
  <c r="DG287" i="3"/>
  <c r="CY287" i="3"/>
  <c r="CQ287" i="3"/>
  <c r="CI287" i="3"/>
  <c r="CA287" i="3"/>
  <c r="BS287" i="3"/>
  <c r="BK287" i="3"/>
  <c r="BC287" i="3"/>
  <c r="BO289" i="3"/>
  <c r="BG289" i="3"/>
  <c r="CQ283" i="3"/>
  <c r="CQ282" i="3"/>
  <c r="CQ281" i="3"/>
  <c r="CY283" i="3"/>
  <c r="DA281" i="3"/>
  <c r="DC283" i="3"/>
  <c r="DG283" i="3"/>
  <c r="DE287" i="3"/>
  <c r="CW287" i="3"/>
  <c r="CO287" i="3"/>
  <c r="CG287" i="3"/>
  <c r="BY287" i="3"/>
  <c r="BQ287" i="3"/>
  <c r="CS289" i="3"/>
  <c r="CI289" i="3"/>
  <c r="BY289" i="3"/>
  <c r="BM289" i="3"/>
  <c r="BE289" i="3"/>
  <c r="CU288" i="3"/>
  <c r="CE288" i="3"/>
  <c r="BQ288" i="3"/>
  <c r="DI288" i="3"/>
  <c r="DA288" i="3"/>
  <c r="CS288" i="3"/>
  <c r="CK288" i="3"/>
  <c r="CC288" i="3"/>
  <c r="BU288" i="3"/>
  <c r="CO288" i="3"/>
  <c r="CG288" i="3"/>
  <c r="BY288" i="3"/>
  <c r="DC288" i="3"/>
  <c r="CM288" i="3"/>
  <c r="BW288" i="3"/>
  <c r="CM289" i="3"/>
  <c r="CE289" i="3"/>
  <c r="BW289" i="3"/>
  <c r="DG288" i="3"/>
  <c r="CY288" i="3"/>
  <c r="CQ288" i="3"/>
  <c r="CI288" i="3"/>
  <c r="CA288" i="3"/>
  <c r="BS288" i="3"/>
  <c r="BQ283" i="3"/>
  <c r="BI283" i="3"/>
  <c r="CM282" i="3"/>
  <c r="BQ282" i="3"/>
  <c r="CK283" i="3"/>
  <c r="CE283" i="3"/>
  <c r="BW283" i="3"/>
  <c r="BO283" i="3"/>
  <c r="BG283" i="3"/>
  <c r="CK282" i="3"/>
  <c r="CE282" i="3"/>
  <c r="BW282" i="3"/>
  <c r="BO282" i="3"/>
  <c r="BG282" i="3"/>
  <c r="CI283" i="3"/>
  <c r="CC283" i="3"/>
  <c r="BU283" i="3"/>
  <c r="BM283" i="3"/>
  <c r="BE283" i="3"/>
  <c r="CI282" i="3"/>
  <c r="CC282" i="3"/>
  <c r="BU282" i="3"/>
  <c r="BM282" i="3"/>
  <c r="BE282" i="3"/>
  <c r="BY283" i="3"/>
  <c r="BI282" i="3"/>
  <c r="CG283" i="3"/>
  <c r="CA283" i="3"/>
  <c r="BS283" i="3"/>
  <c r="BK283" i="3"/>
  <c r="CG282" i="3"/>
  <c r="CA282" i="3"/>
  <c r="BS282" i="3"/>
  <c r="BK282" i="3"/>
  <c r="DA280" i="3"/>
  <c r="CS280" i="3"/>
  <c r="CK280" i="3"/>
  <c r="CC280" i="3"/>
  <c r="BU280" i="3"/>
  <c r="BO280" i="3"/>
  <c r="BE280" i="3"/>
  <c r="DG280" i="3"/>
  <c r="CY280" i="3"/>
  <c r="CQ280" i="3"/>
  <c r="CI280" i="3"/>
  <c r="CA280" i="3"/>
  <c r="BS280" i="3"/>
  <c r="BM280" i="3"/>
  <c r="DC280" i="3"/>
  <c r="CU280" i="3"/>
  <c r="CM280" i="3"/>
  <c r="CE280" i="3"/>
  <c r="BW280" i="3"/>
  <c r="BQ280" i="3"/>
  <c r="BG278" i="3"/>
  <c r="BK278" i="3"/>
  <c r="CU278" i="3"/>
  <c r="CA278" i="3"/>
  <c r="CK278" i="3"/>
  <c r="CC278" i="3"/>
  <c r="BK280" i="3"/>
  <c r="CC279" i="3"/>
  <c r="BU279" i="3"/>
  <c r="BO279" i="3"/>
  <c r="BG279" i="3"/>
  <c r="CA279" i="3"/>
  <c r="BS279" i="3"/>
  <c r="BM279" i="3"/>
  <c r="BE279" i="3"/>
  <c r="BK279" i="3"/>
  <c r="CQ257" i="3"/>
  <c r="CI257" i="3"/>
  <c r="CA257" i="3"/>
  <c r="BS257" i="3"/>
  <c r="BG257" i="3"/>
  <c r="CO257" i="3"/>
  <c r="CG257" i="3"/>
  <c r="BY257" i="3"/>
  <c r="BQ257" i="3"/>
  <c r="CK256" i="3"/>
  <c r="CC256" i="3"/>
  <c r="BU256" i="3"/>
  <c r="BM256" i="3"/>
  <c r="CO255" i="3"/>
  <c r="CG255" i="3"/>
  <c r="BY255" i="3"/>
  <c r="BQ255" i="3"/>
  <c r="CM255" i="3"/>
  <c r="CE255" i="3"/>
  <c r="BW255" i="3"/>
  <c r="BE254" i="3"/>
  <c r="BI253" i="3"/>
  <c r="BC254" i="3"/>
  <c r="BG253" i="3"/>
  <c r="BE253" i="3"/>
  <c r="BK253" i="3"/>
  <c r="DE254" i="3"/>
  <c r="CW254" i="3"/>
  <c r="CO254" i="3"/>
  <c r="CG254" i="3"/>
  <c r="BY254" i="3"/>
  <c r="BQ254" i="3"/>
  <c r="DC254" i="3"/>
  <c r="CU254" i="3"/>
  <c r="CM254" i="3"/>
  <c r="CE254" i="3"/>
  <c r="BW254" i="3"/>
  <c r="BO254" i="3"/>
  <c r="DA254" i="3"/>
  <c r="CS254" i="3"/>
  <c r="CK254" i="3"/>
  <c r="CC254" i="3"/>
  <c r="BU254" i="3"/>
  <c r="BM254" i="3"/>
  <c r="FU288" i="3"/>
  <c r="FE288" i="3"/>
  <c r="GC286" i="3"/>
  <c r="FU286" i="3"/>
  <c r="FM286" i="3"/>
  <c r="FE286" i="3"/>
  <c r="EW286" i="3"/>
  <c r="FI281" i="3"/>
  <c r="EU277" i="3"/>
  <c r="FC277" i="3"/>
  <c r="FK277" i="3"/>
  <c r="FS277" i="3"/>
  <c r="GA277" i="3"/>
  <c r="EW277" i="3"/>
  <c r="FE277" i="3"/>
  <c r="FM277" i="3"/>
  <c r="FU277" i="3"/>
  <c r="GC277" i="3"/>
  <c r="GE275" i="3"/>
  <c r="FO275" i="3"/>
  <c r="EU273" i="3"/>
  <c r="FC273" i="3"/>
  <c r="FK273" i="3"/>
  <c r="FS273" i="3"/>
  <c r="GA273" i="3"/>
  <c r="EW273" i="3"/>
  <c r="FE273" i="3"/>
  <c r="FM273" i="3"/>
  <c r="FU273" i="3"/>
  <c r="GC273" i="3"/>
  <c r="GE271" i="3"/>
  <c r="FO271" i="3"/>
  <c r="EU269" i="3"/>
  <c r="FC269" i="3"/>
  <c r="FK269" i="3"/>
  <c r="FS269" i="3"/>
  <c r="GA269" i="3"/>
  <c r="EW269" i="3"/>
  <c r="FE269" i="3"/>
  <c r="FM269" i="3"/>
  <c r="FU269" i="3"/>
  <c r="GC269" i="3"/>
  <c r="GE267" i="3"/>
  <c r="FO267" i="3"/>
  <c r="EU265" i="3"/>
  <c r="FC265" i="3"/>
  <c r="FK265" i="3"/>
  <c r="FS265" i="3"/>
  <c r="GA265" i="3"/>
  <c r="EW265" i="3"/>
  <c r="FE265" i="3"/>
  <c r="FM265" i="3"/>
  <c r="FU265" i="3"/>
  <c r="GC265" i="3"/>
  <c r="GE263" i="3"/>
  <c r="FO263" i="3"/>
  <c r="EU261" i="3"/>
  <c r="FC261" i="3"/>
  <c r="FK261" i="3"/>
  <c r="FS261" i="3"/>
  <c r="GA261" i="3"/>
  <c r="EW261" i="3"/>
  <c r="FE261" i="3"/>
  <c r="FM261" i="3"/>
  <c r="FU261" i="3"/>
  <c r="GC261" i="3"/>
  <c r="GC288" i="3"/>
  <c r="FM288" i="3"/>
  <c r="EW288" i="3"/>
  <c r="EU283" i="3"/>
  <c r="FC283" i="3"/>
  <c r="FK283" i="3"/>
  <c r="FS283" i="3"/>
  <c r="GA283" i="3"/>
  <c r="GA288" i="3"/>
  <c r="FS288" i="3"/>
  <c r="FK288" i="3"/>
  <c r="EU288" i="3"/>
  <c r="GA286" i="3"/>
  <c r="FS286" i="3"/>
  <c r="FK286" i="3"/>
  <c r="FC286" i="3"/>
  <c r="EU286" i="3"/>
  <c r="EU285" i="3"/>
  <c r="FC285" i="3"/>
  <c r="FK285" i="3"/>
  <c r="FS285" i="3"/>
  <c r="FI283" i="3"/>
  <c r="GC281" i="3"/>
  <c r="FQ281" i="3"/>
  <c r="GG277" i="3"/>
  <c r="FQ277" i="3"/>
  <c r="FA277" i="3"/>
  <c r="EU281" i="3"/>
  <c r="FC281" i="3"/>
  <c r="FK281" i="3"/>
  <c r="FS281" i="3"/>
  <c r="GA281" i="3"/>
  <c r="GE281" i="3"/>
  <c r="FU281" i="3"/>
  <c r="EY281" i="3"/>
  <c r="FC288" i="3"/>
  <c r="GE283" i="3"/>
  <c r="FU283" i="3"/>
  <c r="EY283" i="3"/>
  <c r="FG281" i="3"/>
  <c r="GC289" i="3"/>
  <c r="FU289" i="3"/>
  <c r="FM289" i="3"/>
  <c r="FE289" i="3"/>
  <c r="GG288" i="3"/>
  <c r="FY288" i="3"/>
  <c r="FQ288" i="3"/>
  <c r="FI288" i="3"/>
  <c r="FA288" i="3"/>
  <c r="GC287" i="3"/>
  <c r="FU287" i="3"/>
  <c r="FM287" i="3"/>
  <c r="FE287" i="3"/>
  <c r="GG286" i="3"/>
  <c r="FY286" i="3"/>
  <c r="FQ286" i="3"/>
  <c r="FI286" i="3"/>
  <c r="FA286" i="3"/>
  <c r="GC285" i="3"/>
  <c r="FU285" i="3"/>
  <c r="FI285" i="3"/>
  <c r="EY285" i="3"/>
  <c r="GC283" i="3"/>
  <c r="FQ283" i="3"/>
  <c r="FG283" i="3"/>
  <c r="EW283" i="3"/>
  <c r="FY281" i="3"/>
  <c r="FO281" i="3"/>
  <c r="FE281" i="3"/>
  <c r="ES281" i="3"/>
  <c r="EU279" i="3"/>
  <c r="FC279" i="3"/>
  <c r="FK279" i="3"/>
  <c r="FS279" i="3"/>
  <c r="GA279" i="3"/>
  <c r="GE277" i="3"/>
  <c r="FO277" i="3"/>
  <c r="EY277" i="3"/>
  <c r="EU275" i="3"/>
  <c r="FC275" i="3"/>
  <c r="FK275" i="3"/>
  <c r="FS275" i="3"/>
  <c r="GA275" i="3"/>
  <c r="EW275" i="3"/>
  <c r="FE275" i="3"/>
  <c r="FM275" i="3"/>
  <c r="FU275" i="3"/>
  <c r="GC275" i="3"/>
  <c r="GE273" i="3"/>
  <c r="FO273" i="3"/>
  <c r="EY273" i="3"/>
  <c r="EU271" i="3"/>
  <c r="FC271" i="3"/>
  <c r="FK271" i="3"/>
  <c r="FS271" i="3"/>
  <c r="GA271" i="3"/>
  <c r="EW271" i="3"/>
  <c r="FE271" i="3"/>
  <c r="FM271" i="3"/>
  <c r="FU271" i="3"/>
  <c r="GC271" i="3"/>
  <c r="GE269" i="3"/>
  <c r="FO269" i="3"/>
  <c r="EY269" i="3"/>
  <c r="EU267" i="3"/>
  <c r="FC267" i="3"/>
  <c r="FK267" i="3"/>
  <c r="FS267" i="3"/>
  <c r="GA267" i="3"/>
  <c r="EW267" i="3"/>
  <c r="FE267" i="3"/>
  <c r="FM267" i="3"/>
  <c r="FU267" i="3"/>
  <c r="GC267" i="3"/>
  <c r="GE265" i="3"/>
  <c r="FO265" i="3"/>
  <c r="EY265" i="3"/>
  <c r="EU263" i="3"/>
  <c r="FC263" i="3"/>
  <c r="FK263" i="3"/>
  <c r="FS263" i="3"/>
  <c r="GA263" i="3"/>
  <c r="EW263" i="3"/>
  <c r="FE263" i="3"/>
  <c r="FM263" i="3"/>
  <c r="FU263" i="3"/>
  <c r="GC263" i="3"/>
  <c r="GE261" i="3"/>
  <c r="FO261" i="3"/>
  <c r="EY261" i="3"/>
  <c r="EU250" i="3"/>
  <c r="GC259" i="3"/>
  <c r="FU259" i="3"/>
  <c r="FM259" i="3"/>
  <c r="FE259" i="3"/>
  <c r="EW259" i="3"/>
  <c r="GC257" i="3"/>
  <c r="FU257" i="3"/>
  <c r="FM257" i="3"/>
  <c r="FE257" i="3"/>
  <c r="EW257" i="3"/>
  <c r="GC255" i="3"/>
  <c r="FU255" i="3"/>
  <c r="FM255" i="3"/>
  <c r="FE255" i="3"/>
  <c r="EW255" i="3"/>
  <c r="GC253" i="3"/>
  <c r="FU253" i="3"/>
  <c r="FM253" i="3"/>
  <c r="FE253" i="3"/>
  <c r="EW253" i="3"/>
  <c r="EW251" i="3"/>
  <c r="GA259" i="3"/>
  <c r="FS259" i="3"/>
  <c r="FK259" i="3"/>
  <c r="FC259" i="3"/>
  <c r="GA257" i="3"/>
  <c r="FS257" i="3"/>
  <c r="FK257" i="3"/>
  <c r="FC257" i="3"/>
  <c r="GA255" i="3"/>
  <c r="FS255" i="3"/>
  <c r="FK255" i="3"/>
  <c r="FC255" i="3"/>
  <c r="GA253" i="3"/>
  <c r="FS253" i="3"/>
  <c r="FK253" i="3"/>
  <c r="FC253" i="3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K50" i="4"/>
  <c r="L50" i="4" s="1"/>
  <c r="J51" i="4"/>
  <c r="K51" i="4"/>
  <c r="L20" i="4" l="1"/>
  <c r="L8" i="4"/>
  <c r="L12" i="4"/>
  <c r="L42" i="4"/>
  <c r="L23" i="4"/>
  <c r="BA274" i="3"/>
  <c r="BA266" i="3"/>
  <c r="BA284" i="3"/>
  <c r="L51" i="4"/>
  <c r="L30" i="4"/>
  <c r="AZ253" i="3"/>
  <c r="AZ266" i="3"/>
  <c r="AZ275" i="3"/>
  <c r="AZ282" i="3"/>
  <c r="AZ276" i="3"/>
  <c r="L41" i="4"/>
  <c r="L32" i="4"/>
  <c r="L24" i="4"/>
  <c r="L19" i="4"/>
  <c r="L15" i="4"/>
  <c r="AZ283" i="3"/>
  <c r="AZ278" i="3"/>
  <c r="L47" i="4"/>
  <c r="AZ274" i="3"/>
  <c r="AZ252" i="3"/>
  <c r="L44" i="4"/>
  <c r="AZ267" i="3"/>
  <c r="AZ256" i="3"/>
  <c r="AZ272" i="3"/>
  <c r="AZ280" i="3"/>
  <c r="AZ279" i="3"/>
  <c r="AZ255" i="3"/>
  <c r="BA270" i="3"/>
  <c r="L46" i="4"/>
  <c r="L38" i="4"/>
  <c r="L33" i="4"/>
  <c r="L27" i="4"/>
  <c r="L25" i="4"/>
  <c r="L16" i="4"/>
  <c r="L11" i="4"/>
  <c r="BA250" i="3"/>
  <c r="L49" i="4"/>
  <c r="L43" i="4"/>
  <c r="L39" i="4"/>
  <c r="L28" i="4"/>
  <c r="AZ277" i="3"/>
  <c r="AZ273" i="3"/>
  <c r="AZ254" i="3"/>
  <c r="AZ257" i="3"/>
  <c r="AZ268" i="3"/>
  <c r="AZ288" i="3"/>
  <c r="AZ287" i="3"/>
  <c r="AZ289" i="3"/>
  <c r="BA263" i="3"/>
  <c r="BA285" i="3"/>
  <c r="BA267" i="3"/>
  <c r="BA286" i="3"/>
  <c r="BA262" i="3"/>
  <c r="BA289" i="3"/>
  <c r="BA287" i="3"/>
  <c r="BA271" i="3"/>
  <c r="BA249" i="3"/>
  <c r="BA275" i="3"/>
  <c r="BA279" i="3"/>
  <c r="BA280" i="3"/>
  <c r="BA281" i="3"/>
  <c r="BA255" i="3"/>
  <c r="BA260" i="3"/>
  <c r="BA253" i="3"/>
  <c r="BA278" i="3"/>
  <c r="BA252" i="3"/>
  <c r="BA257" i="3"/>
  <c r="BA265" i="3"/>
  <c r="BA272" i="3"/>
  <c r="BA256" i="3"/>
  <c r="BA288" i="3"/>
  <c r="BA251" i="3"/>
  <c r="BA269" i="3"/>
  <c r="BA276" i="3"/>
  <c r="BA282" i="3"/>
  <c r="BA273" i="3"/>
  <c r="BA277" i="3"/>
  <c r="BA283" i="3"/>
  <c r="BA254" i="3"/>
  <c r="BA259" i="3"/>
  <c r="BA264" i="3"/>
  <c r="BA258" i="3"/>
  <c r="BA261" i="3"/>
  <c r="BA268" i="3"/>
  <c r="L7" i="4"/>
  <c r="L4" i="4"/>
  <c r="L31" i="4"/>
  <c r="L22" i="4"/>
  <c r="L17" i="4"/>
  <c r="L14" i="4"/>
  <c r="L9" i="4"/>
  <c r="L6" i="4"/>
  <c r="L48" i="4"/>
  <c r="L45" i="4"/>
  <c r="L40" i="4"/>
  <c r="L34" i="4"/>
  <c r="L29" i="4"/>
  <c r="L26" i="4"/>
  <c r="L21" i="4"/>
  <c r="L18" i="4"/>
  <c r="L13" i="4"/>
  <c r="L10" i="4"/>
  <c r="L5" i="4"/>
  <c r="J3" i="4"/>
  <c r="K3" i="4"/>
  <c r="K2" i="4"/>
  <c r="J2" i="4"/>
  <c r="L3" i="4" l="1"/>
  <c r="L2" i="4"/>
  <c r="S128" i="3"/>
  <c r="AU128" i="3" s="1"/>
  <c r="ER26" i="3" l="1"/>
  <c r="ES226" i="3" l="1"/>
  <c r="EU226" i="3"/>
  <c r="EW226" i="3"/>
  <c r="EY226" i="3"/>
  <c r="FA226" i="3"/>
  <c r="FC226" i="3"/>
  <c r="FE226" i="3"/>
  <c r="FG226" i="3"/>
  <c r="FI226" i="3"/>
  <c r="FK226" i="3"/>
  <c r="FM226" i="3"/>
  <c r="FO226" i="3"/>
  <c r="FQ226" i="3"/>
  <c r="FS226" i="3"/>
  <c r="FU226" i="3"/>
  <c r="FW226" i="3"/>
  <c r="FY226" i="3"/>
  <c r="GA226" i="3"/>
  <c r="GC226" i="3"/>
  <c r="GE226" i="3"/>
  <c r="GG226" i="3"/>
  <c r="ES227" i="3"/>
  <c r="EU227" i="3"/>
  <c r="EW227" i="3"/>
  <c r="EY227" i="3"/>
  <c r="FA227" i="3"/>
  <c r="FC227" i="3"/>
  <c r="FE227" i="3"/>
  <c r="FG227" i="3"/>
  <c r="FI227" i="3"/>
  <c r="FK227" i="3"/>
  <c r="FM227" i="3"/>
  <c r="FO227" i="3"/>
  <c r="FQ227" i="3"/>
  <c r="FS227" i="3"/>
  <c r="FU227" i="3"/>
  <c r="FW227" i="3"/>
  <c r="FY227" i="3"/>
  <c r="GA227" i="3"/>
  <c r="GC227" i="3"/>
  <c r="GE227" i="3"/>
  <c r="GG227" i="3"/>
  <c r="ES228" i="3"/>
  <c r="EU228" i="3"/>
  <c r="EW228" i="3"/>
  <c r="EY228" i="3"/>
  <c r="FA228" i="3"/>
  <c r="FC228" i="3"/>
  <c r="FE228" i="3"/>
  <c r="FG228" i="3"/>
  <c r="FI228" i="3"/>
  <c r="FK228" i="3"/>
  <c r="FM228" i="3"/>
  <c r="FO228" i="3"/>
  <c r="FQ228" i="3"/>
  <c r="FS228" i="3"/>
  <c r="FU228" i="3"/>
  <c r="FW228" i="3"/>
  <c r="FY228" i="3"/>
  <c r="GA228" i="3"/>
  <c r="GC228" i="3"/>
  <c r="GE228" i="3"/>
  <c r="GG228" i="3"/>
  <c r="ES229" i="3"/>
  <c r="EU229" i="3"/>
  <c r="EW229" i="3"/>
  <c r="EY229" i="3"/>
  <c r="FA229" i="3"/>
  <c r="FC229" i="3"/>
  <c r="FE229" i="3"/>
  <c r="FG229" i="3"/>
  <c r="FI229" i="3"/>
  <c r="FK229" i="3"/>
  <c r="FM229" i="3"/>
  <c r="FO229" i="3"/>
  <c r="FQ229" i="3"/>
  <c r="FS229" i="3"/>
  <c r="FU229" i="3"/>
  <c r="FW229" i="3"/>
  <c r="FY229" i="3"/>
  <c r="GA229" i="3"/>
  <c r="GC229" i="3"/>
  <c r="GE229" i="3"/>
  <c r="GG229" i="3"/>
  <c r="ES230" i="3"/>
  <c r="EU230" i="3"/>
  <c r="EW230" i="3"/>
  <c r="EY230" i="3"/>
  <c r="FA230" i="3"/>
  <c r="FC230" i="3"/>
  <c r="FE230" i="3"/>
  <c r="FG230" i="3"/>
  <c r="FI230" i="3"/>
  <c r="FK230" i="3"/>
  <c r="FM230" i="3"/>
  <c r="FO230" i="3"/>
  <c r="FQ230" i="3"/>
  <c r="FS230" i="3"/>
  <c r="FU230" i="3"/>
  <c r="FW230" i="3"/>
  <c r="FY230" i="3"/>
  <c r="GA230" i="3"/>
  <c r="GC230" i="3"/>
  <c r="GE230" i="3"/>
  <c r="GG230" i="3"/>
  <c r="ES231" i="3"/>
  <c r="EU231" i="3"/>
  <c r="EW231" i="3"/>
  <c r="EY231" i="3"/>
  <c r="FA231" i="3"/>
  <c r="FC231" i="3"/>
  <c r="FE231" i="3"/>
  <c r="FG231" i="3"/>
  <c r="FI231" i="3"/>
  <c r="FK231" i="3"/>
  <c r="FM231" i="3"/>
  <c r="FO231" i="3"/>
  <c r="FQ231" i="3"/>
  <c r="FS231" i="3"/>
  <c r="FU231" i="3"/>
  <c r="FW231" i="3"/>
  <c r="FY231" i="3"/>
  <c r="GA231" i="3"/>
  <c r="GC231" i="3"/>
  <c r="GE231" i="3"/>
  <c r="GG231" i="3"/>
  <c r="ES232" i="3"/>
  <c r="EU232" i="3"/>
  <c r="EW232" i="3"/>
  <c r="EY232" i="3"/>
  <c r="FA232" i="3"/>
  <c r="FC232" i="3"/>
  <c r="FE232" i="3"/>
  <c r="FG232" i="3"/>
  <c r="FI232" i="3"/>
  <c r="FK232" i="3"/>
  <c r="FM232" i="3"/>
  <c r="FO232" i="3"/>
  <c r="FQ232" i="3"/>
  <c r="FS232" i="3"/>
  <c r="FU232" i="3"/>
  <c r="FW232" i="3"/>
  <c r="FY232" i="3"/>
  <c r="GA232" i="3"/>
  <c r="GC232" i="3"/>
  <c r="GE232" i="3"/>
  <c r="GG232" i="3"/>
  <c r="ES233" i="3"/>
  <c r="EU233" i="3"/>
  <c r="EW233" i="3"/>
  <c r="EY233" i="3"/>
  <c r="FA233" i="3"/>
  <c r="FC233" i="3"/>
  <c r="FE233" i="3"/>
  <c r="FG233" i="3"/>
  <c r="FI233" i="3"/>
  <c r="FK233" i="3"/>
  <c r="FM233" i="3"/>
  <c r="FO233" i="3"/>
  <c r="FQ233" i="3"/>
  <c r="FS233" i="3"/>
  <c r="FU233" i="3"/>
  <c r="FW233" i="3"/>
  <c r="FY233" i="3"/>
  <c r="GA233" i="3"/>
  <c r="GC233" i="3"/>
  <c r="GE233" i="3"/>
  <c r="GG233" i="3"/>
  <c r="ES234" i="3"/>
  <c r="EU234" i="3"/>
  <c r="EW234" i="3"/>
  <c r="EY234" i="3"/>
  <c r="FA234" i="3"/>
  <c r="FC234" i="3"/>
  <c r="FE234" i="3"/>
  <c r="FG234" i="3"/>
  <c r="FI234" i="3"/>
  <c r="FK234" i="3"/>
  <c r="FM234" i="3"/>
  <c r="FO234" i="3"/>
  <c r="FQ234" i="3"/>
  <c r="FS234" i="3"/>
  <c r="FU234" i="3"/>
  <c r="FW234" i="3"/>
  <c r="FY234" i="3"/>
  <c r="GA234" i="3"/>
  <c r="GC234" i="3"/>
  <c r="GE234" i="3"/>
  <c r="GG234" i="3"/>
  <c r="ES235" i="3"/>
  <c r="EU235" i="3"/>
  <c r="EW235" i="3"/>
  <c r="EY235" i="3"/>
  <c r="FA235" i="3"/>
  <c r="FC235" i="3"/>
  <c r="FE235" i="3"/>
  <c r="FG235" i="3"/>
  <c r="FI235" i="3"/>
  <c r="FK235" i="3"/>
  <c r="FM235" i="3"/>
  <c r="FO235" i="3"/>
  <c r="FQ235" i="3"/>
  <c r="FS235" i="3"/>
  <c r="FU235" i="3"/>
  <c r="FW235" i="3"/>
  <c r="FY235" i="3"/>
  <c r="GA235" i="3"/>
  <c r="GC235" i="3"/>
  <c r="GE235" i="3"/>
  <c r="GG235" i="3"/>
  <c r="ES225" i="3"/>
  <c r="EU225" i="3"/>
  <c r="EW225" i="3"/>
  <c r="EY225" i="3"/>
  <c r="FA225" i="3"/>
  <c r="FC225" i="3"/>
  <c r="FE225" i="3"/>
  <c r="FG225" i="3"/>
  <c r="FI225" i="3"/>
  <c r="FK225" i="3"/>
  <c r="FM225" i="3"/>
  <c r="FO225" i="3"/>
  <c r="FQ225" i="3"/>
  <c r="FS225" i="3"/>
  <c r="FU225" i="3"/>
  <c r="FW225" i="3"/>
  <c r="FY225" i="3"/>
  <c r="GA225" i="3"/>
  <c r="GC225" i="3"/>
  <c r="GE225" i="3"/>
  <c r="GG225" i="3"/>
  <c r="BR231" i="3"/>
  <c r="BC231" i="3" s="1"/>
  <c r="BR232" i="3"/>
  <c r="BG232" i="3" s="1"/>
  <c r="BR233" i="3"/>
  <c r="BC233" i="3" s="1"/>
  <c r="BR234" i="3"/>
  <c r="BG234" i="3" s="1"/>
  <c r="BR235" i="3"/>
  <c r="BC235" i="3" s="1"/>
  <c r="BR230" i="3"/>
  <c r="BC230" i="3" s="1"/>
  <c r="BR226" i="3"/>
  <c r="BC226" i="3" s="1"/>
  <c r="BR227" i="3"/>
  <c r="BC227" i="3" s="1"/>
  <c r="BR228" i="3"/>
  <c r="BC228" i="3" s="1"/>
  <c r="BR229" i="3"/>
  <c r="BC229" i="3" s="1"/>
  <c r="BR225" i="3"/>
  <c r="DG225" i="3" s="1"/>
  <c r="BR221" i="3"/>
  <c r="AJ230" i="3"/>
  <c r="AK230" i="3" s="1"/>
  <c r="AM230" i="3" s="1"/>
  <c r="AJ231" i="3"/>
  <c r="AK231" i="3" s="1"/>
  <c r="AM231" i="3" s="1"/>
  <c r="AJ232" i="3"/>
  <c r="AK232" i="3" s="1"/>
  <c r="AM232" i="3" s="1"/>
  <c r="AJ233" i="3"/>
  <c r="AK233" i="3" s="1"/>
  <c r="AM233" i="3" s="1"/>
  <c r="AJ234" i="3"/>
  <c r="AK234" i="3" s="1"/>
  <c r="AM234" i="3" s="1"/>
  <c r="AJ235" i="3"/>
  <c r="AK235" i="3" s="1"/>
  <c r="AM235" i="3" s="1"/>
  <c r="AE231" i="3"/>
  <c r="AH231" i="3" s="1"/>
  <c r="AE232" i="3"/>
  <c r="AH232" i="3" s="1"/>
  <c r="AE233" i="3"/>
  <c r="AH233" i="3" s="1"/>
  <c r="AE234" i="3"/>
  <c r="AH234" i="3" s="1"/>
  <c r="AE235" i="3"/>
  <c r="AH235" i="3" s="1"/>
  <c r="AB231" i="3"/>
  <c r="AB232" i="3"/>
  <c r="AB233" i="3"/>
  <c r="AB234" i="3"/>
  <c r="AB235" i="3"/>
  <c r="X231" i="3"/>
  <c r="X232" i="3"/>
  <c r="X233" i="3"/>
  <c r="X234" i="3"/>
  <c r="X235" i="3"/>
  <c r="W235" i="3"/>
  <c r="Z235" i="3"/>
  <c r="AA235" i="3"/>
  <c r="AD235" i="3"/>
  <c r="W234" i="3"/>
  <c r="Z234" i="3"/>
  <c r="AA234" i="3"/>
  <c r="AD234" i="3"/>
  <c r="W233" i="3"/>
  <c r="Z233" i="3"/>
  <c r="AA233" i="3"/>
  <c r="AD233" i="3"/>
  <c r="AG233" i="3" s="1"/>
  <c r="W232" i="3"/>
  <c r="Z232" i="3"/>
  <c r="AA232" i="3"/>
  <c r="AD232" i="3"/>
  <c r="W231" i="3"/>
  <c r="Z231" i="3"/>
  <c r="AA231" i="3"/>
  <c r="AD231" i="3"/>
  <c r="W230" i="3"/>
  <c r="Z230" i="3"/>
  <c r="AA230" i="3"/>
  <c r="AD230" i="3"/>
  <c r="T235" i="3"/>
  <c r="T234" i="3"/>
  <c r="T233" i="3"/>
  <c r="T232" i="3"/>
  <c r="T231" i="3"/>
  <c r="T230" i="3"/>
  <c r="P235" i="3"/>
  <c r="Q235" i="3"/>
  <c r="AC235" i="3"/>
  <c r="P234" i="3"/>
  <c r="Q234" i="3"/>
  <c r="AC234" i="3"/>
  <c r="P233" i="3"/>
  <c r="Q233" i="3"/>
  <c r="AC233" i="3"/>
  <c r="P232" i="3"/>
  <c r="Q232" i="3"/>
  <c r="AC232" i="3"/>
  <c r="P231" i="3"/>
  <c r="Q231" i="3"/>
  <c r="AC231" i="3"/>
  <c r="P230" i="3"/>
  <c r="Q230" i="3"/>
  <c r="AC230" i="3"/>
  <c r="X230" i="3"/>
  <c r="AB230" i="3"/>
  <c r="AE230" i="3"/>
  <c r="AH230" i="3" s="1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0" i="3"/>
  <c r="J230" i="3"/>
  <c r="K230" i="3"/>
  <c r="AJ226" i="3"/>
  <c r="AK226" i="3" s="1"/>
  <c r="AM226" i="3" s="1"/>
  <c r="AJ227" i="3"/>
  <c r="AK227" i="3" s="1"/>
  <c r="AM227" i="3" s="1"/>
  <c r="AJ228" i="3"/>
  <c r="AK228" i="3" s="1"/>
  <c r="AM228" i="3" s="1"/>
  <c r="AJ229" i="3"/>
  <c r="AK229" i="3" s="1"/>
  <c r="AM229" i="3" s="1"/>
  <c r="AJ225" i="3"/>
  <c r="AK225" i="3" s="1"/>
  <c r="AM225" i="3" s="1"/>
  <c r="AB225" i="3"/>
  <c r="AB226" i="3"/>
  <c r="AB227" i="3"/>
  <c r="AB228" i="3"/>
  <c r="AB229" i="3"/>
  <c r="AE225" i="3"/>
  <c r="AH225" i="3" s="1"/>
  <c r="AE226" i="3"/>
  <c r="AH226" i="3" s="1"/>
  <c r="AE227" i="3"/>
  <c r="AH227" i="3" s="1"/>
  <c r="AE228" i="3"/>
  <c r="AH228" i="3" s="1"/>
  <c r="AE229" i="3"/>
  <c r="AH229" i="3" s="1"/>
  <c r="T225" i="3"/>
  <c r="T226" i="3"/>
  <c r="T227" i="3"/>
  <c r="T228" i="3"/>
  <c r="T229" i="3"/>
  <c r="X228" i="3"/>
  <c r="X229" i="3"/>
  <c r="W229" i="3"/>
  <c r="Z229" i="3"/>
  <c r="AA229" i="3"/>
  <c r="AD229" i="3"/>
  <c r="W228" i="3"/>
  <c r="Z228" i="3"/>
  <c r="AA228" i="3"/>
  <c r="AD228" i="3"/>
  <c r="AG228" i="3" s="1"/>
  <c r="W227" i="3"/>
  <c r="Z227" i="3"/>
  <c r="AA227" i="3"/>
  <c r="AD227" i="3"/>
  <c r="W226" i="3"/>
  <c r="Z226" i="3"/>
  <c r="AA226" i="3"/>
  <c r="AD226" i="3"/>
  <c r="W225" i="3"/>
  <c r="Z225" i="3"/>
  <c r="AA225" i="3"/>
  <c r="AD225" i="3"/>
  <c r="P229" i="3"/>
  <c r="Q229" i="3"/>
  <c r="AC229" i="3"/>
  <c r="P228" i="3"/>
  <c r="Q228" i="3"/>
  <c r="AC228" i="3"/>
  <c r="P227" i="3"/>
  <c r="Q227" i="3"/>
  <c r="AC227" i="3"/>
  <c r="P226" i="3"/>
  <c r="Q226" i="3"/>
  <c r="AC226" i="3"/>
  <c r="P225" i="3"/>
  <c r="Q225" i="3"/>
  <c r="AC225" i="3"/>
  <c r="X227" i="3"/>
  <c r="X226" i="3"/>
  <c r="X225" i="3"/>
  <c r="I229" i="3"/>
  <c r="J229" i="3"/>
  <c r="K229" i="3"/>
  <c r="I226" i="3"/>
  <c r="J226" i="3"/>
  <c r="K226" i="3"/>
  <c r="I227" i="3"/>
  <c r="J227" i="3"/>
  <c r="K227" i="3"/>
  <c r="I228" i="3"/>
  <c r="J228" i="3"/>
  <c r="K228" i="3"/>
  <c r="I225" i="3"/>
  <c r="J225" i="3"/>
  <c r="K225" i="3"/>
  <c r="GG2" i="3"/>
  <c r="GG3" i="3"/>
  <c r="GG4" i="3"/>
  <c r="GG5" i="3"/>
  <c r="GG6" i="3"/>
  <c r="GG7" i="3"/>
  <c r="GG8" i="3"/>
  <c r="GG9" i="3"/>
  <c r="GG10" i="3"/>
  <c r="GG11" i="3"/>
  <c r="GG12" i="3"/>
  <c r="GG13" i="3"/>
  <c r="GG14" i="3"/>
  <c r="GG15" i="3"/>
  <c r="GG16" i="3"/>
  <c r="GG17" i="3"/>
  <c r="GG18" i="3"/>
  <c r="GG19" i="3"/>
  <c r="GG20" i="3"/>
  <c r="GG21" i="3"/>
  <c r="GG22" i="3"/>
  <c r="GG23" i="3"/>
  <c r="GG24" i="3"/>
  <c r="GG25" i="3"/>
  <c r="GG26" i="3"/>
  <c r="GG27" i="3"/>
  <c r="GG28" i="3"/>
  <c r="GG29" i="3"/>
  <c r="GG30" i="3"/>
  <c r="GG31" i="3"/>
  <c r="GG32" i="3"/>
  <c r="GG33" i="3"/>
  <c r="GG34" i="3"/>
  <c r="GG35" i="3"/>
  <c r="GG36" i="3"/>
  <c r="GG37" i="3"/>
  <c r="GG38" i="3"/>
  <c r="GG39" i="3"/>
  <c r="GG40" i="3"/>
  <c r="GG41" i="3"/>
  <c r="GG42" i="3"/>
  <c r="GG43" i="3"/>
  <c r="GG44" i="3"/>
  <c r="GG45" i="3"/>
  <c r="GG46" i="3"/>
  <c r="GG47" i="3"/>
  <c r="GG48" i="3"/>
  <c r="GG49" i="3"/>
  <c r="GG50" i="3"/>
  <c r="GG51" i="3"/>
  <c r="GG52" i="3"/>
  <c r="GG53" i="3"/>
  <c r="GG54" i="3"/>
  <c r="GG55" i="3"/>
  <c r="GG56" i="3"/>
  <c r="GG57" i="3"/>
  <c r="GG58" i="3"/>
  <c r="GG59" i="3"/>
  <c r="GG60" i="3"/>
  <c r="GG61" i="3"/>
  <c r="GG62" i="3"/>
  <c r="GG63" i="3"/>
  <c r="GG64" i="3"/>
  <c r="GG65" i="3"/>
  <c r="GG66" i="3"/>
  <c r="GG67" i="3"/>
  <c r="GG68" i="3"/>
  <c r="GG69" i="3"/>
  <c r="GG70" i="3"/>
  <c r="GG71" i="3"/>
  <c r="GG72" i="3"/>
  <c r="GG73" i="3"/>
  <c r="GG74" i="3"/>
  <c r="GG75" i="3"/>
  <c r="GG76" i="3"/>
  <c r="GG77" i="3"/>
  <c r="GG78" i="3"/>
  <c r="GG79" i="3"/>
  <c r="GG80" i="3"/>
  <c r="GG81" i="3"/>
  <c r="GG82" i="3"/>
  <c r="GG83" i="3"/>
  <c r="GG84" i="3"/>
  <c r="GG85" i="3"/>
  <c r="GG86" i="3"/>
  <c r="GG87" i="3"/>
  <c r="GG88" i="3"/>
  <c r="GG89" i="3"/>
  <c r="GG90" i="3"/>
  <c r="GG91" i="3"/>
  <c r="GG92" i="3"/>
  <c r="GG93" i="3"/>
  <c r="GG94" i="3"/>
  <c r="GG95" i="3"/>
  <c r="GG96" i="3"/>
  <c r="GG97" i="3"/>
  <c r="GG98" i="3"/>
  <c r="GG99" i="3"/>
  <c r="GG100" i="3"/>
  <c r="GG101" i="3"/>
  <c r="GG102" i="3"/>
  <c r="GG103" i="3"/>
  <c r="GG104" i="3"/>
  <c r="GG105" i="3"/>
  <c r="GG106" i="3"/>
  <c r="GG108" i="3"/>
  <c r="GG109" i="3"/>
  <c r="GG110" i="3"/>
  <c r="GG111" i="3"/>
  <c r="GG112" i="3"/>
  <c r="GG113" i="3"/>
  <c r="GG114" i="3"/>
  <c r="GG115" i="3"/>
  <c r="GG116" i="3"/>
  <c r="GG117" i="3"/>
  <c r="GG118" i="3"/>
  <c r="GG119" i="3"/>
  <c r="GG120" i="3"/>
  <c r="GG121" i="3"/>
  <c r="GG124" i="3"/>
  <c r="GG126" i="3"/>
  <c r="GG127" i="3"/>
  <c r="GG128" i="3"/>
  <c r="GG129" i="3"/>
  <c r="GG130" i="3"/>
  <c r="GG131" i="3"/>
  <c r="GG132" i="3"/>
  <c r="GG133" i="3"/>
  <c r="GG134" i="3"/>
  <c r="GG135" i="3"/>
  <c r="GG136" i="3"/>
  <c r="GG137" i="3"/>
  <c r="GG138" i="3"/>
  <c r="GG139" i="3"/>
  <c r="GG140" i="3"/>
  <c r="GG141" i="3"/>
  <c r="GG142" i="3"/>
  <c r="GG143" i="3"/>
  <c r="GG144" i="3"/>
  <c r="GG145" i="3"/>
  <c r="GG146" i="3"/>
  <c r="GG147" i="3"/>
  <c r="GG148" i="3"/>
  <c r="GG149" i="3"/>
  <c r="GG150" i="3"/>
  <c r="GG151" i="3"/>
  <c r="GG152" i="3"/>
  <c r="GG153" i="3"/>
  <c r="GG154" i="3"/>
  <c r="GG155" i="3"/>
  <c r="GG156" i="3"/>
  <c r="GG157" i="3"/>
  <c r="GG158" i="3"/>
  <c r="GG159" i="3"/>
  <c r="GG160" i="3"/>
  <c r="GG161" i="3"/>
  <c r="GG162" i="3"/>
  <c r="GG163" i="3"/>
  <c r="GG164" i="3"/>
  <c r="GG165" i="3"/>
  <c r="GG166" i="3"/>
  <c r="GG167" i="3"/>
  <c r="GG168" i="3"/>
  <c r="GG169" i="3"/>
  <c r="GG170" i="3"/>
  <c r="GG171" i="3"/>
  <c r="GG172" i="3"/>
  <c r="GG173" i="3"/>
  <c r="GG174" i="3"/>
  <c r="GG175" i="3"/>
  <c r="GG176" i="3"/>
  <c r="GG177" i="3"/>
  <c r="GG178" i="3"/>
  <c r="GG179" i="3"/>
  <c r="GG180" i="3"/>
  <c r="GG181" i="3"/>
  <c r="GG182" i="3"/>
  <c r="GG183" i="3"/>
  <c r="GG184" i="3"/>
  <c r="GG185" i="3"/>
  <c r="GG186" i="3"/>
  <c r="GG187" i="3"/>
  <c r="GG188" i="3"/>
  <c r="GG189" i="3"/>
  <c r="GG190" i="3"/>
  <c r="GG191" i="3"/>
  <c r="GG192" i="3"/>
  <c r="GG193" i="3"/>
  <c r="GG194" i="3"/>
  <c r="GG195" i="3"/>
  <c r="GG196" i="3"/>
  <c r="GG197" i="3"/>
  <c r="GG198" i="3"/>
  <c r="GG199" i="3"/>
  <c r="GG200" i="3"/>
  <c r="GG201" i="3"/>
  <c r="GG202" i="3"/>
  <c r="GG203" i="3"/>
  <c r="GG204" i="3"/>
  <c r="GG205" i="3"/>
  <c r="GG206" i="3"/>
  <c r="GG207" i="3"/>
  <c r="GG208" i="3"/>
  <c r="GG209" i="3"/>
  <c r="GG210" i="3"/>
  <c r="GG211" i="3"/>
  <c r="GG212" i="3"/>
  <c r="GG213" i="3"/>
  <c r="GG214" i="3"/>
  <c r="GG215" i="3"/>
  <c r="GG216" i="3"/>
  <c r="GG217" i="3"/>
  <c r="GG218" i="3"/>
  <c r="GG219" i="3"/>
  <c r="GG220" i="3"/>
  <c r="GE2" i="3"/>
  <c r="GE3" i="3"/>
  <c r="GE4" i="3"/>
  <c r="GE5" i="3"/>
  <c r="GE6" i="3"/>
  <c r="GE7" i="3"/>
  <c r="GE8" i="3"/>
  <c r="GE9" i="3"/>
  <c r="GE10" i="3"/>
  <c r="GE11" i="3"/>
  <c r="GE12" i="3"/>
  <c r="GE13" i="3"/>
  <c r="GE14" i="3"/>
  <c r="GE15" i="3"/>
  <c r="GE16" i="3"/>
  <c r="GE17" i="3"/>
  <c r="GE18" i="3"/>
  <c r="GE19" i="3"/>
  <c r="GE20" i="3"/>
  <c r="GE21" i="3"/>
  <c r="GE22" i="3"/>
  <c r="GE23" i="3"/>
  <c r="GE24" i="3"/>
  <c r="GE25" i="3"/>
  <c r="GE26" i="3"/>
  <c r="GE27" i="3"/>
  <c r="GE28" i="3"/>
  <c r="GE29" i="3"/>
  <c r="GE30" i="3"/>
  <c r="GE31" i="3"/>
  <c r="GE32" i="3"/>
  <c r="GE33" i="3"/>
  <c r="GE34" i="3"/>
  <c r="GE35" i="3"/>
  <c r="GE36" i="3"/>
  <c r="GE37" i="3"/>
  <c r="GE38" i="3"/>
  <c r="GE39" i="3"/>
  <c r="GE40" i="3"/>
  <c r="GE41" i="3"/>
  <c r="GE42" i="3"/>
  <c r="GE43" i="3"/>
  <c r="GE44" i="3"/>
  <c r="GE45" i="3"/>
  <c r="GE46" i="3"/>
  <c r="GE47" i="3"/>
  <c r="GE48" i="3"/>
  <c r="GE49" i="3"/>
  <c r="GE50" i="3"/>
  <c r="GE51" i="3"/>
  <c r="GE52" i="3"/>
  <c r="GE53" i="3"/>
  <c r="GE54" i="3"/>
  <c r="GE55" i="3"/>
  <c r="GE56" i="3"/>
  <c r="GE57" i="3"/>
  <c r="GE58" i="3"/>
  <c r="GE59" i="3"/>
  <c r="GE60" i="3"/>
  <c r="GE61" i="3"/>
  <c r="GE62" i="3"/>
  <c r="GE63" i="3"/>
  <c r="GE64" i="3"/>
  <c r="GE65" i="3"/>
  <c r="GE66" i="3"/>
  <c r="GE67" i="3"/>
  <c r="GE68" i="3"/>
  <c r="GE69" i="3"/>
  <c r="GE70" i="3"/>
  <c r="GE71" i="3"/>
  <c r="GE72" i="3"/>
  <c r="GE73" i="3"/>
  <c r="GE74" i="3"/>
  <c r="GE75" i="3"/>
  <c r="GE76" i="3"/>
  <c r="GE77" i="3"/>
  <c r="GE78" i="3"/>
  <c r="GE79" i="3"/>
  <c r="GE80" i="3"/>
  <c r="GE81" i="3"/>
  <c r="GE82" i="3"/>
  <c r="GE83" i="3"/>
  <c r="GE84" i="3"/>
  <c r="GE85" i="3"/>
  <c r="GE86" i="3"/>
  <c r="GE87" i="3"/>
  <c r="GE88" i="3"/>
  <c r="GE89" i="3"/>
  <c r="GE90" i="3"/>
  <c r="GE91" i="3"/>
  <c r="GE92" i="3"/>
  <c r="GE93" i="3"/>
  <c r="GE94" i="3"/>
  <c r="GE95" i="3"/>
  <c r="GE96" i="3"/>
  <c r="GE97" i="3"/>
  <c r="GE98" i="3"/>
  <c r="GE99" i="3"/>
  <c r="GE100" i="3"/>
  <c r="GE101" i="3"/>
  <c r="GE102" i="3"/>
  <c r="GE103" i="3"/>
  <c r="GE104" i="3"/>
  <c r="GE105" i="3"/>
  <c r="GE106" i="3"/>
  <c r="GE108" i="3"/>
  <c r="GE109" i="3"/>
  <c r="GE110" i="3"/>
  <c r="GE111" i="3"/>
  <c r="GE112" i="3"/>
  <c r="GE113" i="3"/>
  <c r="GE114" i="3"/>
  <c r="GE115" i="3"/>
  <c r="GE116" i="3"/>
  <c r="GE117" i="3"/>
  <c r="GE118" i="3"/>
  <c r="GE119" i="3"/>
  <c r="GE120" i="3"/>
  <c r="GE121" i="3"/>
  <c r="GE124" i="3"/>
  <c r="GE126" i="3"/>
  <c r="GE127" i="3"/>
  <c r="GE128" i="3"/>
  <c r="GE129" i="3"/>
  <c r="GE130" i="3"/>
  <c r="GE131" i="3"/>
  <c r="GE132" i="3"/>
  <c r="GE133" i="3"/>
  <c r="GE134" i="3"/>
  <c r="GE135" i="3"/>
  <c r="GE136" i="3"/>
  <c r="GE137" i="3"/>
  <c r="GE138" i="3"/>
  <c r="GE139" i="3"/>
  <c r="GE140" i="3"/>
  <c r="GE141" i="3"/>
  <c r="GE142" i="3"/>
  <c r="GE143" i="3"/>
  <c r="GE144" i="3"/>
  <c r="GE145" i="3"/>
  <c r="GE146" i="3"/>
  <c r="GE147" i="3"/>
  <c r="GE148" i="3"/>
  <c r="GE149" i="3"/>
  <c r="GE150" i="3"/>
  <c r="GE151" i="3"/>
  <c r="GE152" i="3"/>
  <c r="GE153" i="3"/>
  <c r="GE154" i="3"/>
  <c r="GE155" i="3"/>
  <c r="GE156" i="3"/>
  <c r="GE157" i="3"/>
  <c r="GE158" i="3"/>
  <c r="GE159" i="3"/>
  <c r="GE160" i="3"/>
  <c r="GE161" i="3"/>
  <c r="GE162" i="3"/>
  <c r="GE163" i="3"/>
  <c r="GE164" i="3"/>
  <c r="GE165" i="3"/>
  <c r="GE166" i="3"/>
  <c r="GE167" i="3"/>
  <c r="GE168" i="3"/>
  <c r="GE169" i="3"/>
  <c r="GE170" i="3"/>
  <c r="GE171" i="3"/>
  <c r="GE172" i="3"/>
  <c r="GE173" i="3"/>
  <c r="GE174" i="3"/>
  <c r="GE175" i="3"/>
  <c r="GE176" i="3"/>
  <c r="GE177" i="3"/>
  <c r="GE178" i="3"/>
  <c r="GE179" i="3"/>
  <c r="GE180" i="3"/>
  <c r="GE181" i="3"/>
  <c r="GE182" i="3"/>
  <c r="GE183" i="3"/>
  <c r="GE184" i="3"/>
  <c r="GE185" i="3"/>
  <c r="GE186" i="3"/>
  <c r="GE187" i="3"/>
  <c r="GE188" i="3"/>
  <c r="GE189" i="3"/>
  <c r="GE190" i="3"/>
  <c r="GE191" i="3"/>
  <c r="GE192" i="3"/>
  <c r="GE193" i="3"/>
  <c r="GE194" i="3"/>
  <c r="GE195" i="3"/>
  <c r="GE196" i="3"/>
  <c r="GE197" i="3"/>
  <c r="GE198" i="3"/>
  <c r="GE199" i="3"/>
  <c r="GE200" i="3"/>
  <c r="GE201" i="3"/>
  <c r="GE202" i="3"/>
  <c r="GE203" i="3"/>
  <c r="GE204" i="3"/>
  <c r="GE205" i="3"/>
  <c r="GE206" i="3"/>
  <c r="GE207" i="3"/>
  <c r="GE208" i="3"/>
  <c r="GE209" i="3"/>
  <c r="GE210" i="3"/>
  <c r="GE211" i="3"/>
  <c r="GE212" i="3"/>
  <c r="GE213" i="3"/>
  <c r="GE214" i="3"/>
  <c r="GE215" i="3"/>
  <c r="GE216" i="3"/>
  <c r="GE217" i="3"/>
  <c r="GE218" i="3"/>
  <c r="GE219" i="3"/>
  <c r="GE220" i="3"/>
  <c r="GC2" i="3"/>
  <c r="GC3" i="3"/>
  <c r="GC4" i="3"/>
  <c r="GC5" i="3"/>
  <c r="GC6" i="3"/>
  <c r="GC7" i="3"/>
  <c r="GC8" i="3"/>
  <c r="GC9" i="3"/>
  <c r="GC10" i="3"/>
  <c r="GC11" i="3"/>
  <c r="GC12" i="3"/>
  <c r="GC13" i="3"/>
  <c r="GC14" i="3"/>
  <c r="GC15" i="3"/>
  <c r="GC16" i="3"/>
  <c r="GC17" i="3"/>
  <c r="GC18" i="3"/>
  <c r="GC19" i="3"/>
  <c r="GC20" i="3"/>
  <c r="GC21" i="3"/>
  <c r="GC22" i="3"/>
  <c r="GC23" i="3"/>
  <c r="GC24" i="3"/>
  <c r="GC25" i="3"/>
  <c r="GC26" i="3"/>
  <c r="GC27" i="3"/>
  <c r="GC28" i="3"/>
  <c r="GC29" i="3"/>
  <c r="GC30" i="3"/>
  <c r="GC31" i="3"/>
  <c r="GC32" i="3"/>
  <c r="GC33" i="3"/>
  <c r="GC34" i="3"/>
  <c r="GC35" i="3"/>
  <c r="GC36" i="3"/>
  <c r="GC37" i="3"/>
  <c r="GC38" i="3"/>
  <c r="GC39" i="3"/>
  <c r="GC40" i="3"/>
  <c r="GC41" i="3"/>
  <c r="GC42" i="3"/>
  <c r="GC43" i="3"/>
  <c r="GC44" i="3"/>
  <c r="GC45" i="3"/>
  <c r="GC46" i="3"/>
  <c r="GC47" i="3"/>
  <c r="GC48" i="3"/>
  <c r="GC49" i="3"/>
  <c r="GC50" i="3"/>
  <c r="GC51" i="3"/>
  <c r="GC52" i="3"/>
  <c r="GC53" i="3"/>
  <c r="GC54" i="3"/>
  <c r="GC55" i="3"/>
  <c r="GC56" i="3"/>
  <c r="GC57" i="3"/>
  <c r="GC58" i="3"/>
  <c r="GC59" i="3"/>
  <c r="GC60" i="3"/>
  <c r="GC61" i="3"/>
  <c r="GC62" i="3"/>
  <c r="GC63" i="3"/>
  <c r="GC64" i="3"/>
  <c r="GC65" i="3"/>
  <c r="GC66" i="3"/>
  <c r="GC67" i="3"/>
  <c r="GC68" i="3"/>
  <c r="GC69" i="3"/>
  <c r="GC70" i="3"/>
  <c r="GC71" i="3"/>
  <c r="GC72" i="3"/>
  <c r="GC73" i="3"/>
  <c r="GC74" i="3"/>
  <c r="GC75" i="3"/>
  <c r="GC76" i="3"/>
  <c r="GC77" i="3"/>
  <c r="GC78" i="3"/>
  <c r="GC79" i="3"/>
  <c r="GC80" i="3"/>
  <c r="GC81" i="3"/>
  <c r="GC82" i="3"/>
  <c r="GC83" i="3"/>
  <c r="GC84" i="3"/>
  <c r="GC85" i="3"/>
  <c r="GC86" i="3"/>
  <c r="GC87" i="3"/>
  <c r="GC88" i="3"/>
  <c r="GC89" i="3"/>
  <c r="GC90" i="3"/>
  <c r="GC91" i="3"/>
  <c r="GC92" i="3"/>
  <c r="GC93" i="3"/>
  <c r="GC94" i="3"/>
  <c r="GC95" i="3"/>
  <c r="GC96" i="3"/>
  <c r="GC97" i="3"/>
  <c r="GC98" i="3"/>
  <c r="GC99" i="3"/>
  <c r="GC100" i="3"/>
  <c r="GC101" i="3"/>
  <c r="GC102" i="3"/>
  <c r="GC103" i="3"/>
  <c r="GC104" i="3"/>
  <c r="GC105" i="3"/>
  <c r="GC106" i="3"/>
  <c r="GC108" i="3"/>
  <c r="GC109" i="3"/>
  <c r="GC110" i="3"/>
  <c r="GC111" i="3"/>
  <c r="GC112" i="3"/>
  <c r="GC113" i="3"/>
  <c r="GC114" i="3"/>
  <c r="GC115" i="3"/>
  <c r="GC116" i="3"/>
  <c r="GC117" i="3"/>
  <c r="GC118" i="3"/>
  <c r="GC119" i="3"/>
  <c r="GC120" i="3"/>
  <c r="GC121" i="3"/>
  <c r="GC124" i="3"/>
  <c r="GC126" i="3"/>
  <c r="GC127" i="3"/>
  <c r="GC128" i="3"/>
  <c r="GC129" i="3"/>
  <c r="GC130" i="3"/>
  <c r="GC131" i="3"/>
  <c r="GC132" i="3"/>
  <c r="GC133" i="3"/>
  <c r="GC134" i="3"/>
  <c r="GC135" i="3"/>
  <c r="GC136" i="3"/>
  <c r="GC137" i="3"/>
  <c r="GC138" i="3"/>
  <c r="GC139" i="3"/>
  <c r="GC140" i="3"/>
  <c r="GC141" i="3"/>
  <c r="GC142" i="3"/>
  <c r="GC143" i="3"/>
  <c r="GC144" i="3"/>
  <c r="GC145" i="3"/>
  <c r="GC146" i="3"/>
  <c r="GC147" i="3"/>
  <c r="GC148" i="3"/>
  <c r="GC149" i="3"/>
  <c r="GC150" i="3"/>
  <c r="GC151" i="3"/>
  <c r="GC152" i="3"/>
  <c r="GC153" i="3"/>
  <c r="GC154" i="3"/>
  <c r="GC155" i="3"/>
  <c r="GC156" i="3"/>
  <c r="GC157" i="3"/>
  <c r="GC158" i="3"/>
  <c r="GC159" i="3"/>
  <c r="GC160" i="3"/>
  <c r="GC161" i="3"/>
  <c r="GC162" i="3"/>
  <c r="GC163" i="3"/>
  <c r="GC164" i="3"/>
  <c r="GC165" i="3"/>
  <c r="GC166" i="3"/>
  <c r="GC167" i="3"/>
  <c r="GC168" i="3"/>
  <c r="GC169" i="3"/>
  <c r="GC170" i="3"/>
  <c r="GC171" i="3"/>
  <c r="GC172" i="3"/>
  <c r="GC173" i="3"/>
  <c r="GC174" i="3"/>
  <c r="GC175" i="3"/>
  <c r="GC176" i="3"/>
  <c r="GC177" i="3"/>
  <c r="GC178" i="3"/>
  <c r="GC179" i="3"/>
  <c r="GC180" i="3"/>
  <c r="GC181" i="3"/>
  <c r="GC182" i="3"/>
  <c r="GC183" i="3"/>
  <c r="GC184" i="3"/>
  <c r="GC185" i="3"/>
  <c r="GC186" i="3"/>
  <c r="GC187" i="3"/>
  <c r="GC188" i="3"/>
  <c r="GC189" i="3"/>
  <c r="GC190" i="3"/>
  <c r="GC191" i="3"/>
  <c r="GC192" i="3"/>
  <c r="GC193" i="3"/>
  <c r="GC194" i="3"/>
  <c r="GC195" i="3"/>
  <c r="GC196" i="3"/>
  <c r="GC197" i="3"/>
  <c r="GC198" i="3"/>
  <c r="GC199" i="3"/>
  <c r="GC200" i="3"/>
  <c r="GC201" i="3"/>
  <c r="GC202" i="3"/>
  <c r="GC203" i="3"/>
  <c r="GC204" i="3"/>
  <c r="GC205" i="3"/>
  <c r="GC206" i="3"/>
  <c r="GC207" i="3"/>
  <c r="GC208" i="3"/>
  <c r="GC209" i="3"/>
  <c r="GC210" i="3"/>
  <c r="GC211" i="3"/>
  <c r="GC212" i="3"/>
  <c r="GC213" i="3"/>
  <c r="GC214" i="3"/>
  <c r="GC215" i="3"/>
  <c r="GC216" i="3"/>
  <c r="GC217" i="3"/>
  <c r="GC218" i="3"/>
  <c r="GC219" i="3"/>
  <c r="GC220" i="3"/>
  <c r="GA2" i="3"/>
  <c r="GA3" i="3"/>
  <c r="GA4" i="3"/>
  <c r="GA5" i="3"/>
  <c r="GA6" i="3"/>
  <c r="GA7" i="3"/>
  <c r="GA8" i="3"/>
  <c r="GA9" i="3"/>
  <c r="GA10" i="3"/>
  <c r="GA11" i="3"/>
  <c r="GA12" i="3"/>
  <c r="GA13" i="3"/>
  <c r="GA14" i="3"/>
  <c r="GA15" i="3"/>
  <c r="GA16" i="3"/>
  <c r="GA17" i="3"/>
  <c r="GA18" i="3"/>
  <c r="GA19" i="3"/>
  <c r="GA20" i="3"/>
  <c r="GA21" i="3"/>
  <c r="GA22" i="3"/>
  <c r="GA23" i="3"/>
  <c r="GA24" i="3"/>
  <c r="GA25" i="3"/>
  <c r="GA26" i="3"/>
  <c r="GA27" i="3"/>
  <c r="GA28" i="3"/>
  <c r="GA29" i="3"/>
  <c r="GA30" i="3"/>
  <c r="GA31" i="3"/>
  <c r="GA32" i="3"/>
  <c r="GA33" i="3"/>
  <c r="GA34" i="3"/>
  <c r="GA35" i="3"/>
  <c r="GA36" i="3"/>
  <c r="GA37" i="3"/>
  <c r="GA38" i="3"/>
  <c r="GA39" i="3"/>
  <c r="GA40" i="3"/>
  <c r="GA41" i="3"/>
  <c r="GA42" i="3"/>
  <c r="GA43" i="3"/>
  <c r="GA44" i="3"/>
  <c r="GA45" i="3"/>
  <c r="GA46" i="3"/>
  <c r="GA47" i="3"/>
  <c r="GA48" i="3"/>
  <c r="GA49" i="3"/>
  <c r="GA50" i="3"/>
  <c r="GA51" i="3"/>
  <c r="GA52" i="3"/>
  <c r="GA53" i="3"/>
  <c r="GA54" i="3"/>
  <c r="GA55" i="3"/>
  <c r="GA56" i="3"/>
  <c r="GA57" i="3"/>
  <c r="GA58" i="3"/>
  <c r="GA59" i="3"/>
  <c r="GA60" i="3"/>
  <c r="GA61" i="3"/>
  <c r="GA62" i="3"/>
  <c r="GA63" i="3"/>
  <c r="GA64" i="3"/>
  <c r="GA65" i="3"/>
  <c r="GA66" i="3"/>
  <c r="GA67" i="3"/>
  <c r="GA68" i="3"/>
  <c r="GA69" i="3"/>
  <c r="GA70" i="3"/>
  <c r="GA71" i="3"/>
  <c r="GA72" i="3"/>
  <c r="GA73" i="3"/>
  <c r="GA74" i="3"/>
  <c r="GA75" i="3"/>
  <c r="GA76" i="3"/>
  <c r="GA77" i="3"/>
  <c r="GA78" i="3"/>
  <c r="GA79" i="3"/>
  <c r="GA80" i="3"/>
  <c r="GA81" i="3"/>
  <c r="GA82" i="3"/>
  <c r="GA83" i="3"/>
  <c r="GA84" i="3"/>
  <c r="GA85" i="3"/>
  <c r="GA86" i="3"/>
  <c r="GA87" i="3"/>
  <c r="GA88" i="3"/>
  <c r="GA89" i="3"/>
  <c r="GA90" i="3"/>
  <c r="GA91" i="3"/>
  <c r="GA92" i="3"/>
  <c r="GA93" i="3"/>
  <c r="GA94" i="3"/>
  <c r="GA95" i="3"/>
  <c r="GA96" i="3"/>
  <c r="GA97" i="3"/>
  <c r="GA98" i="3"/>
  <c r="GA99" i="3"/>
  <c r="GA100" i="3"/>
  <c r="GA101" i="3"/>
  <c r="GA102" i="3"/>
  <c r="GA103" i="3"/>
  <c r="GA104" i="3"/>
  <c r="GA105" i="3"/>
  <c r="GA106" i="3"/>
  <c r="GA108" i="3"/>
  <c r="GA109" i="3"/>
  <c r="GA110" i="3"/>
  <c r="GA111" i="3"/>
  <c r="GA112" i="3"/>
  <c r="GA113" i="3"/>
  <c r="GA114" i="3"/>
  <c r="GA115" i="3"/>
  <c r="GA116" i="3"/>
  <c r="GA117" i="3"/>
  <c r="GA118" i="3"/>
  <c r="GA119" i="3"/>
  <c r="GA120" i="3"/>
  <c r="GA121" i="3"/>
  <c r="GA124" i="3"/>
  <c r="GA126" i="3"/>
  <c r="GA127" i="3"/>
  <c r="GA128" i="3"/>
  <c r="GA129" i="3"/>
  <c r="GA130" i="3"/>
  <c r="GA131" i="3"/>
  <c r="GA132" i="3"/>
  <c r="GA133" i="3"/>
  <c r="GA134" i="3"/>
  <c r="GA135" i="3"/>
  <c r="GA136" i="3"/>
  <c r="GA137" i="3"/>
  <c r="GA138" i="3"/>
  <c r="GA139" i="3"/>
  <c r="GA140" i="3"/>
  <c r="GA141" i="3"/>
  <c r="GA142" i="3"/>
  <c r="GA143" i="3"/>
  <c r="GA144" i="3"/>
  <c r="GA145" i="3"/>
  <c r="GA146" i="3"/>
  <c r="GA147" i="3"/>
  <c r="GA148" i="3"/>
  <c r="GA149" i="3"/>
  <c r="GA150" i="3"/>
  <c r="GA151" i="3"/>
  <c r="GA152" i="3"/>
  <c r="GA153" i="3"/>
  <c r="GA154" i="3"/>
  <c r="GA155" i="3"/>
  <c r="GA156" i="3"/>
  <c r="GA157" i="3"/>
  <c r="GA158" i="3"/>
  <c r="GA159" i="3"/>
  <c r="GA160" i="3"/>
  <c r="GA161" i="3"/>
  <c r="GA162" i="3"/>
  <c r="GA163" i="3"/>
  <c r="GA164" i="3"/>
  <c r="GA165" i="3"/>
  <c r="GA166" i="3"/>
  <c r="GA167" i="3"/>
  <c r="GA168" i="3"/>
  <c r="GA169" i="3"/>
  <c r="GA170" i="3"/>
  <c r="GA171" i="3"/>
  <c r="GA172" i="3"/>
  <c r="GA173" i="3"/>
  <c r="GA174" i="3"/>
  <c r="GA175" i="3"/>
  <c r="GA176" i="3"/>
  <c r="GA177" i="3"/>
  <c r="GA178" i="3"/>
  <c r="GA179" i="3"/>
  <c r="GA180" i="3"/>
  <c r="GA181" i="3"/>
  <c r="GA182" i="3"/>
  <c r="GA183" i="3"/>
  <c r="GA184" i="3"/>
  <c r="GA185" i="3"/>
  <c r="GA186" i="3"/>
  <c r="GA187" i="3"/>
  <c r="GA188" i="3"/>
  <c r="GA189" i="3"/>
  <c r="GA190" i="3"/>
  <c r="GA191" i="3"/>
  <c r="GA192" i="3"/>
  <c r="GA193" i="3"/>
  <c r="GA194" i="3"/>
  <c r="GA195" i="3"/>
  <c r="GA196" i="3"/>
  <c r="GA197" i="3"/>
  <c r="GA198" i="3"/>
  <c r="GA199" i="3"/>
  <c r="GA200" i="3"/>
  <c r="GA201" i="3"/>
  <c r="GA202" i="3"/>
  <c r="GA203" i="3"/>
  <c r="GA204" i="3"/>
  <c r="GA205" i="3"/>
  <c r="GA206" i="3"/>
  <c r="GA207" i="3"/>
  <c r="GA208" i="3"/>
  <c r="GA209" i="3"/>
  <c r="GA210" i="3"/>
  <c r="GA211" i="3"/>
  <c r="GA212" i="3"/>
  <c r="GA213" i="3"/>
  <c r="GA214" i="3"/>
  <c r="GA215" i="3"/>
  <c r="GA216" i="3"/>
  <c r="GA217" i="3"/>
  <c r="GA218" i="3"/>
  <c r="GA219" i="3"/>
  <c r="GA220" i="3"/>
  <c r="FY2" i="3"/>
  <c r="FY3" i="3"/>
  <c r="FY4" i="3"/>
  <c r="FY5" i="3"/>
  <c r="FY6" i="3"/>
  <c r="FY7" i="3"/>
  <c r="FY8" i="3"/>
  <c r="FY9" i="3"/>
  <c r="FY10" i="3"/>
  <c r="FY11" i="3"/>
  <c r="FY12" i="3"/>
  <c r="FY13" i="3"/>
  <c r="FY14" i="3"/>
  <c r="FY15" i="3"/>
  <c r="FY16" i="3"/>
  <c r="FY17" i="3"/>
  <c r="FY18" i="3"/>
  <c r="FY19" i="3"/>
  <c r="FY20" i="3"/>
  <c r="FY21" i="3"/>
  <c r="FY22" i="3"/>
  <c r="FY23" i="3"/>
  <c r="FY24" i="3"/>
  <c r="FY25" i="3"/>
  <c r="FY26" i="3"/>
  <c r="FY27" i="3"/>
  <c r="FY28" i="3"/>
  <c r="FY29" i="3"/>
  <c r="FY30" i="3"/>
  <c r="FY31" i="3"/>
  <c r="FY32" i="3"/>
  <c r="FY33" i="3"/>
  <c r="FY34" i="3"/>
  <c r="FY35" i="3"/>
  <c r="FY36" i="3"/>
  <c r="FY37" i="3"/>
  <c r="FY38" i="3"/>
  <c r="FY39" i="3"/>
  <c r="FY40" i="3"/>
  <c r="FY41" i="3"/>
  <c r="FY42" i="3"/>
  <c r="FY43" i="3"/>
  <c r="FY44" i="3"/>
  <c r="FY45" i="3"/>
  <c r="FY46" i="3"/>
  <c r="FY47" i="3"/>
  <c r="FY48" i="3"/>
  <c r="FY49" i="3"/>
  <c r="FY50" i="3"/>
  <c r="FY51" i="3"/>
  <c r="FY52" i="3"/>
  <c r="FY53" i="3"/>
  <c r="FY54" i="3"/>
  <c r="FY55" i="3"/>
  <c r="FY56" i="3"/>
  <c r="FY57" i="3"/>
  <c r="FY58" i="3"/>
  <c r="FY59" i="3"/>
  <c r="FY60" i="3"/>
  <c r="FY61" i="3"/>
  <c r="FY62" i="3"/>
  <c r="FY63" i="3"/>
  <c r="FY64" i="3"/>
  <c r="FY65" i="3"/>
  <c r="FY66" i="3"/>
  <c r="FY67" i="3"/>
  <c r="FY68" i="3"/>
  <c r="FY69" i="3"/>
  <c r="FY70" i="3"/>
  <c r="FY71" i="3"/>
  <c r="FY72" i="3"/>
  <c r="FY73" i="3"/>
  <c r="FY74" i="3"/>
  <c r="FY75" i="3"/>
  <c r="FY76" i="3"/>
  <c r="FY77" i="3"/>
  <c r="FY78" i="3"/>
  <c r="FY79" i="3"/>
  <c r="FY80" i="3"/>
  <c r="FY81" i="3"/>
  <c r="FY82" i="3"/>
  <c r="FY83" i="3"/>
  <c r="FY84" i="3"/>
  <c r="FY85" i="3"/>
  <c r="FY86" i="3"/>
  <c r="FY87" i="3"/>
  <c r="FY88" i="3"/>
  <c r="FY89" i="3"/>
  <c r="FY90" i="3"/>
  <c r="FY91" i="3"/>
  <c r="FY92" i="3"/>
  <c r="FY93" i="3"/>
  <c r="FY94" i="3"/>
  <c r="FY95" i="3"/>
  <c r="FY96" i="3"/>
  <c r="FY97" i="3"/>
  <c r="FY98" i="3"/>
  <c r="FY99" i="3"/>
  <c r="FY100" i="3"/>
  <c r="FY101" i="3"/>
  <c r="FY102" i="3"/>
  <c r="FY103" i="3"/>
  <c r="FY104" i="3"/>
  <c r="FY105" i="3"/>
  <c r="FY106" i="3"/>
  <c r="FY108" i="3"/>
  <c r="FY109" i="3"/>
  <c r="FY110" i="3"/>
  <c r="FY111" i="3"/>
  <c r="FY112" i="3"/>
  <c r="FY113" i="3"/>
  <c r="FY114" i="3"/>
  <c r="FY115" i="3"/>
  <c r="FY116" i="3"/>
  <c r="FY117" i="3"/>
  <c r="FY118" i="3"/>
  <c r="FY119" i="3"/>
  <c r="FY120" i="3"/>
  <c r="FY121" i="3"/>
  <c r="FY124" i="3"/>
  <c r="FY126" i="3"/>
  <c r="FY127" i="3"/>
  <c r="FY128" i="3"/>
  <c r="FY129" i="3"/>
  <c r="FY130" i="3"/>
  <c r="FY131" i="3"/>
  <c r="FY132" i="3"/>
  <c r="FY133" i="3"/>
  <c r="FY134" i="3"/>
  <c r="FY135" i="3"/>
  <c r="FY136" i="3"/>
  <c r="FY137" i="3"/>
  <c r="FY138" i="3"/>
  <c r="FY139" i="3"/>
  <c r="FY140" i="3"/>
  <c r="FY141" i="3"/>
  <c r="FY142" i="3"/>
  <c r="FY143" i="3"/>
  <c r="FY144" i="3"/>
  <c r="FY145" i="3"/>
  <c r="FY146" i="3"/>
  <c r="FY147" i="3"/>
  <c r="FY148" i="3"/>
  <c r="FY149" i="3"/>
  <c r="FY150" i="3"/>
  <c r="FY151" i="3"/>
  <c r="FY152" i="3"/>
  <c r="FY153" i="3"/>
  <c r="FY154" i="3"/>
  <c r="FY155" i="3"/>
  <c r="FY156" i="3"/>
  <c r="FY157" i="3"/>
  <c r="FY158" i="3"/>
  <c r="FY159" i="3"/>
  <c r="FY160" i="3"/>
  <c r="FY161" i="3"/>
  <c r="FY162" i="3"/>
  <c r="FY163" i="3"/>
  <c r="FY164" i="3"/>
  <c r="FY165" i="3"/>
  <c r="FY166" i="3"/>
  <c r="FY167" i="3"/>
  <c r="FY168" i="3"/>
  <c r="FY169" i="3"/>
  <c r="FY170" i="3"/>
  <c r="FY171" i="3"/>
  <c r="FY172" i="3"/>
  <c r="FY173" i="3"/>
  <c r="FY174" i="3"/>
  <c r="FY175" i="3"/>
  <c r="FY176" i="3"/>
  <c r="FY177" i="3"/>
  <c r="FY178" i="3"/>
  <c r="FY179" i="3"/>
  <c r="FY180" i="3"/>
  <c r="FY181" i="3"/>
  <c r="FY182" i="3"/>
  <c r="FY183" i="3"/>
  <c r="FY184" i="3"/>
  <c r="FY185" i="3"/>
  <c r="FY186" i="3"/>
  <c r="FY187" i="3"/>
  <c r="FY188" i="3"/>
  <c r="FY189" i="3"/>
  <c r="FY190" i="3"/>
  <c r="FY191" i="3"/>
  <c r="FY192" i="3"/>
  <c r="FY193" i="3"/>
  <c r="FY194" i="3"/>
  <c r="FY195" i="3"/>
  <c r="FY196" i="3"/>
  <c r="FY197" i="3"/>
  <c r="FY198" i="3"/>
  <c r="FY199" i="3"/>
  <c r="FY200" i="3"/>
  <c r="FY201" i="3"/>
  <c r="FY202" i="3"/>
  <c r="FY203" i="3"/>
  <c r="FY204" i="3"/>
  <c r="FY205" i="3"/>
  <c r="FY206" i="3"/>
  <c r="FY207" i="3"/>
  <c r="FY208" i="3"/>
  <c r="FY209" i="3"/>
  <c r="FY210" i="3"/>
  <c r="FY211" i="3"/>
  <c r="FY212" i="3"/>
  <c r="FY213" i="3"/>
  <c r="FY214" i="3"/>
  <c r="FY215" i="3"/>
  <c r="FY216" i="3"/>
  <c r="FY217" i="3"/>
  <c r="FY218" i="3"/>
  <c r="FY219" i="3"/>
  <c r="FY220" i="3"/>
  <c r="FW2" i="3"/>
  <c r="FW3" i="3"/>
  <c r="FW4" i="3"/>
  <c r="FW5" i="3"/>
  <c r="FW6" i="3"/>
  <c r="FW7" i="3"/>
  <c r="FW8" i="3"/>
  <c r="FW9" i="3"/>
  <c r="FW10" i="3"/>
  <c r="FW11" i="3"/>
  <c r="FW12" i="3"/>
  <c r="FW13" i="3"/>
  <c r="FW14" i="3"/>
  <c r="FW15" i="3"/>
  <c r="FW16" i="3"/>
  <c r="FW17" i="3"/>
  <c r="FW18" i="3"/>
  <c r="FW19" i="3"/>
  <c r="FW20" i="3"/>
  <c r="FW21" i="3"/>
  <c r="FW22" i="3"/>
  <c r="FW23" i="3"/>
  <c r="FW24" i="3"/>
  <c r="FW25" i="3"/>
  <c r="FW26" i="3"/>
  <c r="FW27" i="3"/>
  <c r="FW28" i="3"/>
  <c r="FW29" i="3"/>
  <c r="FW30" i="3"/>
  <c r="FW31" i="3"/>
  <c r="FW32" i="3"/>
  <c r="FW33" i="3"/>
  <c r="FW34" i="3"/>
  <c r="FW35" i="3"/>
  <c r="FW36" i="3"/>
  <c r="FW37" i="3"/>
  <c r="FW38" i="3"/>
  <c r="FW39" i="3"/>
  <c r="FW40" i="3"/>
  <c r="FW41" i="3"/>
  <c r="FW42" i="3"/>
  <c r="FW43" i="3"/>
  <c r="FW44" i="3"/>
  <c r="FW45" i="3"/>
  <c r="FW46" i="3"/>
  <c r="FW47" i="3"/>
  <c r="FW48" i="3"/>
  <c r="FW49" i="3"/>
  <c r="FW50" i="3"/>
  <c r="FW51" i="3"/>
  <c r="FW52" i="3"/>
  <c r="FW53" i="3"/>
  <c r="FW54" i="3"/>
  <c r="FW55" i="3"/>
  <c r="FW56" i="3"/>
  <c r="FW57" i="3"/>
  <c r="FW58" i="3"/>
  <c r="FW59" i="3"/>
  <c r="FW60" i="3"/>
  <c r="FW61" i="3"/>
  <c r="FW62" i="3"/>
  <c r="FW63" i="3"/>
  <c r="FW64" i="3"/>
  <c r="FW65" i="3"/>
  <c r="FW66" i="3"/>
  <c r="FW67" i="3"/>
  <c r="FW68" i="3"/>
  <c r="FW69" i="3"/>
  <c r="FW70" i="3"/>
  <c r="FW71" i="3"/>
  <c r="FW72" i="3"/>
  <c r="FW73" i="3"/>
  <c r="FW74" i="3"/>
  <c r="FW75" i="3"/>
  <c r="FW76" i="3"/>
  <c r="FW77" i="3"/>
  <c r="FW78" i="3"/>
  <c r="FW79" i="3"/>
  <c r="FW80" i="3"/>
  <c r="FW81" i="3"/>
  <c r="FW82" i="3"/>
  <c r="FW83" i="3"/>
  <c r="FW84" i="3"/>
  <c r="FW85" i="3"/>
  <c r="FW86" i="3"/>
  <c r="FW87" i="3"/>
  <c r="FW88" i="3"/>
  <c r="FW89" i="3"/>
  <c r="FW90" i="3"/>
  <c r="FW91" i="3"/>
  <c r="FW92" i="3"/>
  <c r="FW93" i="3"/>
  <c r="FW94" i="3"/>
  <c r="FW95" i="3"/>
  <c r="FW96" i="3"/>
  <c r="FW97" i="3"/>
  <c r="FW98" i="3"/>
  <c r="FW99" i="3"/>
  <c r="FW100" i="3"/>
  <c r="FW101" i="3"/>
  <c r="FW102" i="3"/>
  <c r="FW103" i="3"/>
  <c r="FW104" i="3"/>
  <c r="FW105" i="3"/>
  <c r="FW106" i="3"/>
  <c r="FW108" i="3"/>
  <c r="FW109" i="3"/>
  <c r="FW110" i="3"/>
  <c r="FW111" i="3"/>
  <c r="FW112" i="3"/>
  <c r="FW113" i="3"/>
  <c r="FW114" i="3"/>
  <c r="FW115" i="3"/>
  <c r="FW116" i="3"/>
  <c r="FW117" i="3"/>
  <c r="FW118" i="3"/>
  <c r="FW119" i="3"/>
  <c r="FW120" i="3"/>
  <c r="FW121" i="3"/>
  <c r="FW124" i="3"/>
  <c r="FW126" i="3"/>
  <c r="FW127" i="3"/>
  <c r="FW128" i="3"/>
  <c r="FW129" i="3"/>
  <c r="FW130" i="3"/>
  <c r="FW131" i="3"/>
  <c r="FW132" i="3"/>
  <c r="FW133" i="3"/>
  <c r="FW134" i="3"/>
  <c r="FW135" i="3"/>
  <c r="FW136" i="3"/>
  <c r="FW137" i="3"/>
  <c r="FW138" i="3"/>
  <c r="FW139" i="3"/>
  <c r="FW140" i="3"/>
  <c r="FW141" i="3"/>
  <c r="FW142" i="3"/>
  <c r="FW143" i="3"/>
  <c r="FW144" i="3"/>
  <c r="FW145" i="3"/>
  <c r="FW146" i="3"/>
  <c r="FW147" i="3"/>
  <c r="FW148" i="3"/>
  <c r="FW149" i="3"/>
  <c r="FW150" i="3"/>
  <c r="FW151" i="3"/>
  <c r="FW152" i="3"/>
  <c r="FW153" i="3"/>
  <c r="FW154" i="3"/>
  <c r="FW155" i="3"/>
  <c r="FW156" i="3"/>
  <c r="FW157" i="3"/>
  <c r="FW158" i="3"/>
  <c r="FW159" i="3"/>
  <c r="FW160" i="3"/>
  <c r="FW161" i="3"/>
  <c r="FW162" i="3"/>
  <c r="FW163" i="3"/>
  <c r="FW164" i="3"/>
  <c r="FW165" i="3"/>
  <c r="FW166" i="3"/>
  <c r="FW167" i="3"/>
  <c r="FW168" i="3"/>
  <c r="FW169" i="3"/>
  <c r="FW170" i="3"/>
  <c r="FW171" i="3"/>
  <c r="FW172" i="3"/>
  <c r="FW173" i="3"/>
  <c r="FW174" i="3"/>
  <c r="FW175" i="3"/>
  <c r="FW176" i="3"/>
  <c r="FW177" i="3"/>
  <c r="FW178" i="3"/>
  <c r="FW179" i="3"/>
  <c r="FW180" i="3"/>
  <c r="FW181" i="3"/>
  <c r="FW182" i="3"/>
  <c r="FW183" i="3"/>
  <c r="FW184" i="3"/>
  <c r="FW185" i="3"/>
  <c r="FW186" i="3"/>
  <c r="FW187" i="3"/>
  <c r="FW188" i="3"/>
  <c r="FW189" i="3"/>
  <c r="FW190" i="3"/>
  <c r="FW191" i="3"/>
  <c r="FW192" i="3"/>
  <c r="FW193" i="3"/>
  <c r="FW194" i="3"/>
  <c r="FW195" i="3"/>
  <c r="FW196" i="3"/>
  <c r="FW197" i="3"/>
  <c r="FW198" i="3"/>
  <c r="FW199" i="3"/>
  <c r="FW200" i="3"/>
  <c r="FW201" i="3"/>
  <c r="FW202" i="3"/>
  <c r="FW203" i="3"/>
  <c r="FW204" i="3"/>
  <c r="FW205" i="3"/>
  <c r="FW206" i="3"/>
  <c r="FW207" i="3"/>
  <c r="FW208" i="3"/>
  <c r="FW209" i="3"/>
  <c r="FW210" i="3"/>
  <c r="FW211" i="3"/>
  <c r="FW212" i="3"/>
  <c r="FW213" i="3"/>
  <c r="FW214" i="3"/>
  <c r="FW215" i="3"/>
  <c r="FW216" i="3"/>
  <c r="FW217" i="3"/>
  <c r="FW218" i="3"/>
  <c r="FW219" i="3"/>
  <c r="FW220" i="3"/>
  <c r="FU2" i="3"/>
  <c r="FU3" i="3"/>
  <c r="FU4" i="3"/>
  <c r="FU5" i="3"/>
  <c r="FU6" i="3"/>
  <c r="FU7" i="3"/>
  <c r="FU8" i="3"/>
  <c r="FU9" i="3"/>
  <c r="FU10" i="3"/>
  <c r="FU11" i="3"/>
  <c r="FU12" i="3"/>
  <c r="FU13" i="3"/>
  <c r="FU14" i="3"/>
  <c r="FU15" i="3"/>
  <c r="FU16" i="3"/>
  <c r="FU17" i="3"/>
  <c r="FU18" i="3"/>
  <c r="FU19" i="3"/>
  <c r="FU20" i="3"/>
  <c r="FU21" i="3"/>
  <c r="FU22" i="3"/>
  <c r="FU23" i="3"/>
  <c r="FU24" i="3"/>
  <c r="FU25" i="3"/>
  <c r="FU26" i="3"/>
  <c r="FU27" i="3"/>
  <c r="FU28" i="3"/>
  <c r="FU29" i="3"/>
  <c r="FU30" i="3"/>
  <c r="FU31" i="3"/>
  <c r="FU32" i="3"/>
  <c r="FU33" i="3"/>
  <c r="FU34" i="3"/>
  <c r="FU35" i="3"/>
  <c r="FU36" i="3"/>
  <c r="FU37" i="3"/>
  <c r="FU38" i="3"/>
  <c r="FU39" i="3"/>
  <c r="FU40" i="3"/>
  <c r="FU41" i="3"/>
  <c r="FU42" i="3"/>
  <c r="FU43" i="3"/>
  <c r="FU44" i="3"/>
  <c r="FU45" i="3"/>
  <c r="FU46" i="3"/>
  <c r="FU47" i="3"/>
  <c r="FU48" i="3"/>
  <c r="FU49" i="3"/>
  <c r="FU50" i="3"/>
  <c r="FU51" i="3"/>
  <c r="FU52" i="3"/>
  <c r="FU53" i="3"/>
  <c r="FU54" i="3"/>
  <c r="FU55" i="3"/>
  <c r="FU56" i="3"/>
  <c r="FU57" i="3"/>
  <c r="FU58" i="3"/>
  <c r="FU59" i="3"/>
  <c r="FU60" i="3"/>
  <c r="FU61" i="3"/>
  <c r="FU62" i="3"/>
  <c r="FU63" i="3"/>
  <c r="FU64" i="3"/>
  <c r="FU65" i="3"/>
  <c r="FU66" i="3"/>
  <c r="FU67" i="3"/>
  <c r="FU68" i="3"/>
  <c r="FU69" i="3"/>
  <c r="FU70" i="3"/>
  <c r="FU71" i="3"/>
  <c r="FU72" i="3"/>
  <c r="FU73" i="3"/>
  <c r="FU74" i="3"/>
  <c r="FU75" i="3"/>
  <c r="FU76" i="3"/>
  <c r="FU77" i="3"/>
  <c r="FU78" i="3"/>
  <c r="FU79" i="3"/>
  <c r="FU80" i="3"/>
  <c r="FU81" i="3"/>
  <c r="FU82" i="3"/>
  <c r="FU83" i="3"/>
  <c r="FU84" i="3"/>
  <c r="FU85" i="3"/>
  <c r="FU86" i="3"/>
  <c r="FU87" i="3"/>
  <c r="FU88" i="3"/>
  <c r="FU89" i="3"/>
  <c r="FU90" i="3"/>
  <c r="FU91" i="3"/>
  <c r="FU92" i="3"/>
  <c r="FU93" i="3"/>
  <c r="FU94" i="3"/>
  <c r="FU95" i="3"/>
  <c r="FU96" i="3"/>
  <c r="FU97" i="3"/>
  <c r="FU98" i="3"/>
  <c r="FU99" i="3"/>
  <c r="FU100" i="3"/>
  <c r="FU101" i="3"/>
  <c r="FU102" i="3"/>
  <c r="FU103" i="3"/>
  <c r="FU104" i="3"/>
  <c r="FU105" i="3"/>
  <c r="FU106" i="3"/>
  <c r="FU108" i="3"/>
  <c r="FU109" i="3"/>
  <c r="FU110" i="3"/>
  <c r="FU111" i="3"/>
  <c r="FU112" i="3"/>
  <c r="FU113" i="3"/>
  <c r="FU114" i="3"/>
  <c r="FU115" i="3"/>
  <c r="FU116" i="3"/>
  <c r="FU117" i="3"/>
  <c r="FU118" i="3"/>
  <c r="FU119" i="3"/>
  <c r="FU120" i="3"/>
  <c r="FU121" i="3"/>
  <c r="FU124" i="3"/>
  <c r="FU126" i="3"/>
  <c r="FU127" i="3"/>
  <c r="FU128" i="3"/>
  <c r="FU129" i="3"/>
  <c r="FU130" i="3"/>
  <c r="FU131" i="3"/>
  <c r="FU132" i="3"/>
  <c r="FU133" i="3"/>
  <c r="FU134" i="3"/>
  <c r="FU135" i="3"/>
  <c r="FU136" i="3"/>
  <c r="FU137" i="3"/>
  <c r="FU138" i="3"/>
  <c r="FU139" i="3"/>
  <c r="FU140" i="3"/>
  <c r="FU141" i="3"/>
  <c r="FU142" i="3"/>
  <c r="FU143" i="3"/>
  <c r="FU144" i="3"/>
  <c r="FU145" i="3"/>
  <c r="FU146" i="3"/>
  <c r="FU147" i="3"/>
  <c r="FU148" i="3"/>
  <c r="FU149" i="3"/>
  <c r="FU150" i="3"/>
  <c r="FU151" i="3"/>
  <c r="FU152" i="3"/>
  <c r="FU153" i="3"/>
  <c r="FU154" i="3"/>
  <c r="FU155" i="3"/>
  <c r="FU156" i="3"/>
  <c r="FU157" i="3"/>
  <c r="FU158" i="3"/>
  <c r="FU159" i="3"/>
  <c r="FU160" i="3"/>
  <c r="FU161" i="3"/>
  <c r="FU162" i="3"/>
  <c r="FU163" i="3"/>
  <c r="FU164" i="3"/>
  <c r="FU165" i="3"/>
  <c r="FU166" i="3"/>
  <c r="FU167" i="3"/>
  <c r="FU168" i="3"/>
  <c r="FU169" i="3"/>
  <c r="FU170" i="3"/>
  <c r="FU171" i="3"/>
  <c r="FU172" i="3"/>
  <c r="FU173" i="3"/>
  <c r="FU174" i="3"/>
  <c r="FU175" i="3"/>
  <c r="FU176" i="3"/>
  <c r="FU177" i="3"/>
  <c r="FU178" i="3"/>
  <c r="FU179" i="3"/>
  <c r="FU180" i="3"/>
  <c r="FU181" i="3"/>
  <c r="FU182" i="3"/>
  <c r="FU183" i="3"/>
  <c r="FU184" i="3"/>
  <c r="FU185" i="3"/>
  <c r="FU186" i="3"/>
  <c r="FU187" i="3"/>
  <c r="FU188" i="3"/>
  <c r="FU189" i="3"/>
  <c r="FU190" i="3"/>
  <c r="FU191" i="3"/>
  <c r="FU192" i="3"/>
  <c r="FU193" i="3"/>
  <c r="FU194" i="3"/>
  <c r="FU195" i="3"/>
  <c r="FU196" i="3"/>
  <c r="FU197" i="3"/>
  <c r="FU198" i="3"/>
  <c r="FU199" i="3"/>
  <c r="FU200" i="3"/>
  <c r="FU201" i="3"/>
  <c r="FU202" i="3"/>
  <c r="FU203" i="3"/>
  <c r="FU204" i="3"/>
  <c r="FU205" i="3"/>
  <c r="FU206" i="3"/>
  <c r="FU207" i="3"/>
  <c r="FU208" i="3"/>
  <c r="FU209" i="3"/>
  <c r="FU210" i="3"/>
  <c r="FU211" i="3"/>
  <c r="FU212" i="3"/>
  <c r="FU213" i="3"/>
  <c r="FU214" i="3"/>
  <c r="FU215" i="3"/>
  <c r="FU216" i="3"/>
  <c r="FU217" i="3"/>
  <c r="FU218" i="3"/>
  <c r="FU219" i="3"/>
  <c r="FU220" i="3"/>
  <c r="FS2" i="3"/>
  <c r="FS3" i="3"/>
  <c r="FS4" i="3"/>
  <c r="FS5" i="3"/>
  <c r="FS6" i="3"/>
  <c r="FS7" i="3"/>
  <c r="FS8" i="3"/>
  <c r="FS9" i="3"/>
  <c r="FS10" i="3"/>
  <c r="FS11" i="3"/>
  <c r="FS12" i="3"/>
  <c r="FS13" i="3"/>
  <c r="FS14" i="3"/>
  <c r="FS15" i="3"/>
  <c r="FS16" i="3"/>
  <c r="FS17" i="3"/>
  <c r="FS18" i="3"/>
  <c r="FS19" i="3"/>
  <c r="FS20" i="3"/>
  <c r="FS21" i="3"/>
  <c r="FS22" i="3"/>
  <c r="FS23" i="3"/>
  <c r="FS24" i="3"/>
  <c r="FS25" i="3"/>
  <c r="FS26" i="3"/>
  <c r="FS27" i="3"/>
  <c r="FS28" i="3"/>
  <c r="FS29" i="3"/>
  <c r="FS30" i="3"/>
  <c r="FS31" i="3"/>
  <c r="FS32" i="3"/>
  <c r="FS33" i="3"/>
  <c r="FS34" i="3"/>
  <c r="FS35" i="3"/>
  <c r="FS36" i="3"/>
  <c r="FS37" i="3"/>
  <c r="FS38" i="3"/>
  <c r="FS39" i="3"/>
  <c r="FS40" i="3"/>
  <c r="FS41" i="3"/>
  <c r="FS42" i="3"/>
  <c r="FS43" i="3"/>
  <c r="FS44" i="3"/>
  <c r="FS45" i="3"/>
  <c r="FS46" i="3"/>
  <c r="FS47" i="3"/>
  <c r="FS48" i="3"/>
  <c r="FS49" i="3"/>
  <c r="FS50" i="3"/>
  <c r="FS51" i="3"/>
  <c r="FS52" i="3"/>
  <c r="FS53" i="3"/>
  <c r="FS54" i="3"/>
  <c r="FS55" i="3"/>
  <c r="FS56" i="3"/>
  <c r="FS57" i="3"/>
  <c r="FS58" i="3"/>
  <c r="FS59" i="3"/>
  <c r="FS60" i="3"/>
  <c r="FS61" i="3"/>
  <c r="FS62" i="3"/>
  <c r="FS63" i="3"/>
  <c r="FS64" i="3"/>
  <c r="FS65" i="3"/>
  <c r="FS66" i="3"/>
  <c r="FS67" i="3"/>
  <c r="FS68" i="3"/>
  <c r="FS69" i="3"/>
  <c r="FS70" i="3"/>
  <c r="FS71" i="3"/>
  <c r="FS72" i="3"/>
  <c r="FS73" i="3"/>
  <c r="FS74" i="3"/>
  <c r="FS75" i="3"/>
  <c r="FS76" i="3"/>
  <c r="FS77" i="3"/>
  <c r="FS78" i="3"/>
  <c r="FS79" i="3"/>
  <c r="FS80" i="3"/>
  <c r="FS81" i="3"/>
  <c r="FS82" i="3"/>
  <c r="FS83" i="3"/>
  <c r="FS84" i="3"/>
  <c r="FS85" i="3"/>
  <c r="FS86" i="3"/>
  <c r="FS87" i="3"/>
  <c r="FS88" i="3"/>
  <c r="FS89" i="3"/>
  <c r="FS90" i="3"/>
  <c r="FS91" i="3"/>
  <c r="FS92" i="3"/>
  <c r="FS93" i="3"/>
  <c r="FS94" i="3"/>
  <c r="FS95" i="3"/>
  <c r="FS96" i="3"/>
  <c r="FS97" i="3"/>
  <c r="FS98" i="3"/>
  <c r="FS99" i="3"/>
  <c r="FS100" i="3"/>
  <c r="FS101" i="3"/>
  <c r="FS102" i="3"/>
  <c r="FS103" i="3"/>
  <c r="FS104" i="3"/>
  <c r="FS105" i="3"/>
  <c r="FS106" i="3"/>
  <c r="FS108" i="3"/>
  <c r="FS109" i="3"/>
  <c r="FS110" i="3"/>
  <c r="FS111" i="3"/>
  <c r="FS112" i="3"/>
  <c r="FS113" i="3"/>
  <c r="FS114" i="3"/>
  <c r="FS115" i="3"/>
  <c r="FS116" i="3"/>
  <c r="FS117" i="3"/>
  <c r="FS118" i="3"/>
  <c r="FS119" i="3"/>
  <c r="FS120" i="3"/>
  <c r="FS121" i="3"/>
  <c r="FS124" i="3"/>
  <c r="FS126" i="3"/>
  <c r="FS127" i="3"/>
  <c r="FS128" i="3"/>
  <c r="FS129" i="3"/>
  <c r="FS130" i="3"/>
  <c r="FS131" i="3"/>
  <c r="FS132" i="3"/>
  <c r="FS133" i="3"/>
  <c r="FS134" i="3"/>
  <c r="FS135" i="3"/>
  <c r="FS136" i="3"/>
  <c r="FS137" i="3"/>
  <c r="FS138" i="3"/>
  <c r="FS139" i="3"/>
  <c r="FS140" i="3"/>
  <c r="FS141" i="3"/>
  <c r="FS142" i="3"/>
  <c r="FS143" i="3"/>
  <c r="FS144" i="3"/>
  <c r="FS145" i="3"/>
  <c r="FS146" i="3"/>
  <c r="FS147" i="3"/>
  <c r="FS148" i="3"/>
  <c r="FS149" i="3"/>
  <c r="FS150" i="3"/>
  <c r="FS151" i="3"/>
  <c r="FS152" i="3"/>
  <c r="FS153" i="3"/>
  <c r="FS154" i="3"/>
  <c r="FS155" i="3"/>
  <c r="FS156" i="3"/>
  <c r="FS157" i="3"/>
  <c r="FS158" i="3"/>
  <c r="FS159" i="3"/>
  <c r="FS160" i="3"/>
  <c r="FS161" i="3"/>
  <c r="FS162" i="3"/>
  <c r="FS163" i="3"/>
  <c r="FS164" i="3"/>
  <c r="FS165" i="3"/>
  <c r="FS166" i="3"/>
  <c r="FS167" i="3"/>
  <c r="FS168" i="3"/>
  <c r="FS169" i="3"/>
  <c r="FS170" i="3"/>
  <c r="FS171" i="3"/>
  <c r="FS172" i="3"/>
  <c r="FS173" i="3"/>
  <c r="FS174" i="3"/>
  <c r="FS175" i="3"/>
  <c r="FS176" i="3"/>
  <c r="FS177" i="3"/>
  <c r="FS178" i="3"/>
  <c r="FS179" i="3"/>
  <c r="FS180" i="3"/>
  <c r="FS181" i="3"/>
  <c r="FS182" i="3"/>
  <c r="FS183" i="3"/>
  <c r="FS184" i="3"/>
  <c r="FS185" i="3"/>
  <c r="FS186" i="3"/>
  <c r="FS187" i="3"/>
  <c r="FS188" i="3"/>
  <c r="FS189" i="3"/>
  <c r="FS190" i="3"/>
  <c r="FS191" i="3"/>
  <c r="FS192" i="3"/>
  <c r="FS193" i="3"/>
  <c r="FS194" i="3"/>
  <c r="FS195" i="3"/>
  <c r="FS196" i="3"/>
  <c r="FS197" i="3"/>
  <c r="FS198" i="3"/>
  <c r="FS199" i="3"/>
  <c r="FS200" i="3"/>
  <c r="FS201" i="3"/>
  <c r="FS202" i="3"/>
  <c r="FS203" i="3"/>
  <c r="FS204" i="3"/>
  <c r="FS205" i="3"/>
  <c r="FS206" i="3"/>
  <c r="FS207" i="3"/>
  <c r="FS208" i="3"/>
  <c r="FS209" i="3"/>
  <c r="FS210" i="3"/>
  <c r="FS211" i="3"/>
  <c r="FS212" i="3"/>
  <c r="FS213" i="3"/>
  <c r="FS214" i="3"/>
  <c r="FS215" i="3"/>
  <c r="FS216" i="3"/>
  <c r="FS217" i="3"/>
  <c r="FS218" i="3"/>
  <c r="FS219" i="3"/>
  <c r="FS220" i="3"/>
  <c r="FQ2" i="3"/>
  <c r="FQ3" i="3"/>
  <c r="FQ4" i="3"/>
  <c r="FQ5" i="3"/>
  <c r="FQ6" i="3"/>
  <c r="FQ7" i="3"/>
  <c r="FQ8" i="3"/>
  <c r="FQ9" i="3"/>
  <c r="FQ10" i="3"/>
  <c r="FQ11" i="3"/>
  <c r="FQ12" i="3"/>
  <c r="FQ13" i="3"/>
  <c r="FQ14" i="3"/>
  <c r="FQ15" i="3"/>
  <c r="FQ16" i="3"/>
  <c r="FQ17" i="3"/>
  <c r="FQ18" i="3"/>
  <c r="FQ19" i="3"/>
  <c r="FQ20" i="3"/>
  <c r="FQ21" i="3"/>
  <c r="FQ22" i="3"/>
  <c r="FQ23" i="3"/>
  <c r="FQ24" i="3"/>
  <c r="FQ25" i="3"/>
  <c r="FQ26" i="3"/>
  <c r="FQ27" i="3"/>
  <c r="FQ28" i="3"/>
  <c r="FQ29" i="3"/>
  <c r="FQ30" i="3"/>
  <c r="FQ31" i="3"/>
  <c r="FQ32" i="3"/>
  <c r="FQ33" i="3"/>
  <c r="FQ34" i="3"/>
  <c r="FQ35" i="3"/>
  <c r="FQ36" i="3"/>
  <c r="FQ37" i="3"/>
  <c r="FQ38" i="3"/>
  <c r="FQ39" i="3"/>
  <c r="FQ40" i="3"/>
  <c r="FQ41" i="3"/>
  <c r="FQ42" i="3"/>
  <c r="FQ43" i="3"/>
  <c r="FQ44" i="3"/>
  <c r="FQ45" i="3"/>
  <c r="FQ46" i="3"/>
  <c r="FQ47" i="3"/>
  <c r="FQ48" i="3"/>
  <c r="FQ49" i="3"/>
  <c r="FQ50" i="3"/>
  <c r="FQ51" i="3"/>
  <c r="FQ52" i="3"/>
  <c r="FQ53" i="3"/>
  <c r="FQ54" i="3"/>
  <c r="FQ55" i="3"/>
  <c r="FQ56" i="3"/>
  <c r="FQ57" i="3"/>
  <c r="FQ58" i="3"/>
  <c r="FQ59" i="3"/>
  <c r="FQ60" i="3"/>
  <c r="FQ61" i="3"/>
  <c r="FQ62" i="3"/>
  <c r="FQ63" i="3"/>
  <c r="FQ64" i="3"/>
  <c r="FQ65" i="3"/>
  <c r="FQ66" i="3"/>
  <c r="FQ67" i="3"/>
  <c r="FQ68" i="3"/>
  <c r="FQ69" i="3"/>
  <c r="FQ70" i="3"/>
  <c r="FQ71" i="3"/>
  <c r="FQ72" i="3"/>
  <c r="FQ73" i="3"/>
  <c r="FQ74" i="3"/>
  <c r="FQ75" i="3"/>
  <c r="FQ76" i="3"/>
  <c r="FQ77" i="3"/>
  <c r="FQ78" i="3"/>
  <c r="FQ79" i="3"/>
  <c r="FQ80" i="3"/>
  <c r="FQ81" i="3"/>
  <c r="FQ82" i="3"/>
  <c r="FQ83" i="3"/>
  <c r="FQ84" i="3"/>
  <c r="FQ85" i="3"/>
  <c r="FQ86" i="3"/>
  <c r="FQ87" i="3"/>
  <c r="FQ88" i="3"/>
  <c r="FQ89" i="3"/>
  <c r="FQ90" i="3"/>
  <c r="FQ91" i="3"/>
  <c r="FQ92" i="3"/>
  <c r="FQ93" i="3"/>
  <c r="FQ94" i="3"/>
  <c r="FQ95" i="3"/>
  <c r="FQ96" i="3"/>
  <c r="FQ97" i="3"/>
  <c r="FQ98" i="3"/>
  <c r="FQ99" i="3"/>
  <c r="FQ100" i="3"/>
  <c r="FQ101" i="3"/>
  <c r="FQ102" i="3"/>
  <c r="FQ103" i="3"/>
  <c r="FQ104" i="3"/>
  <c r="FQ105" i="3"/>
  <c r="FQ106" i="3"/>
  <c r="FQ108" i="3"/>
  <c r="FQ109" i="3"/>
  <c r="FQ110" i="3"/>
  <c r="FQ111" i="3"/>
  <c r="FQ112" i="3"/>
  <c r="FQ113" i="3"/>
  <c r="FQ114" i="3"/>
  <c r="FQ115" i="3"/>
  <c r="FQ116" i="3"/>
  <c r="FQ117" i="3"/>
  <c r="FQ118" i="3"/>
  <c r="FQ119" i="3"/>
  <c r="FQ120" i="3"/>
  <c r="FQ121" i="3"/>
  <c r="FQ124" i="3"/>
  <c r="FQ126" i="3"/>
  <c r="FQ127" i="3"/>
  <c r="FQ128" i="3"/>
  <c r="FQ129" i="3"/>
  <c r="FQ130" i="3"/>
  <c r="FQ131" i="3"/>
  <c r="FQ132" i="3"/>
  <c r="FQ133" i="3"/>
  <c r="FQ134" i="3"/>
  <c r="FQ135" i="3"/>
  <c r="FQ136" i="3"/>
  <c r="FQ137" i="3"/>
  <c r="FQ138" i="3"/>
  <c r="FQ139" i="3"/>
  <c r="FQ140" i="3"/>
  <c r="FQ141" i="3"/>
  <c r="FQ142" i="3"/>
  <c r="FQ143" i="3"/>
  <c r="FQ144" i="3"/>
  <c r="FQ145" i="3"/>
  <c r="FQ146" i="3"/>
  <c r="FQ147" i="3"/>
  <c r="FQ148" i="3"/>
  <c r="FQ149" i="3"/>
  <c r="FQ150" i="3"/>
  <c r="FQ151" i="3"/>
  <c r="FQ152" i="3"/>
  <c r="FQ153" i="3"/>
  <c r="FQ154" i="3"/>
  <c r="FQ155" i="3"/>
  <c r="FQ156" i="3"/>
  <c r="FQ157" i="3"/>
  <c r="FQ158" i="3"/>
  <c r="FQ159" i="3"/>
  <c r="FQ160" i="3"/>
  <c r="FQ161" i="3"/>
  <c r="FQ162" i="3"/>
  <c r="FQ163" i="3"/>
  <c r="FQ164" i="3"/>
  <c r="FQ165" i="3"/>
  <c r="FQ166" i="3"/>
  <c r="FQ167" i="3"/>
  <c r="FQ168" i="3"/>
  <c r="FQ169" i="3"/>
  <c r="FQ170" i="3"/>
  <c r="FQ171" i="3"/>
  <c r="FQ172" i="3"/>
  <c r="FQ173" i="3"/>
  <c r="FQ174" i="3"/>
  <c r="FQ175" i="3"/>
  <c r="FQ176" i="3"/>
  <c r="FQ177" i="3"/>
  <c r="FQ178" i="3"/>
  <c r="FQ179" i="3"/>
  <c r="FQ180" i="3"/>
  <c r="FQ181" i="3"/>
  <c r="FQ182" i="3"/>
  <c r="FQ183" i="3"/>
  <c r="FQ184" i="3"/>
  <c r="FQ185" i="3"/>
  <c r="FQ186" i="3"/>
  <c r="FQ187" i="3"/>
  <c r="FQ188" i="3"/>
  <c r="FQ189" i="3"/>
  <c r="FQ190" i="3"/>
  <c r="FQ191" i="3"/>
  <c r="FQ192" i="3"/>
  <c r="FQ193" i="3"/>
  <c r="FQ194" i="3"/>
  <c r="FQ195" i="3"/>
  <c r="FQ196" i="3"/>
  <c r="FQ197" i="3"/>
  <c r="FQ198" i="3"/>
  <c r="FQ199" i="3"/>
  <c r="FQ200" i="3"/>
  <c r="FQ201" i="3"/>
  <c r="FQ202" i="3"/>
  <c r="FQ203" i="3"/>
  <c r="FQ204" i="3"/>
  <c r="FQ205" i="3"/>
  <c r="FQ206" i="3"/>
  <c r="FQ207" i="3"/>
  <c r="FQ208" i="3"/>
  <c r="FQ209" i="3"/>
  <c r="FQ210" i="3"/>
  <c r="FQ211" i="3"/>
  <c r="FQ212" i="3"/>
  <c r="FQ213" i="3"/>
  <c r="FQ214" i="3"/>
  <c r="FQ215" i="3"/>
  <c r="FQ216" i="3"/>
  <c r="FQ217" i="3"/>
  <c r="FQ218" i="3"/>
  <c r="FQ219" i="3"/>
  <c r="FQ220" i="3"/>
  <c r="FO2" i="3"/>
  <c r="FO3" i="3"/>
  <c r="FO4" i="3"/>
  <c r="FO5" i="3"/>
  <c r="FO6" i="3"/>
  <c r="FO7" i="3"/>
  <c r="FO8" i="3"/>
  <c r="FO9" i="3"/>
  <c r="FO10" i="3"/>
  <c r="FO11" i="3"/>
  <c r="FO12" i="3"/>
  <c r="FO13" i="3"/>
  <c r="FO14" i="3"/>
  <c r="FO15" i="3"/>
  <c r="FO16" i="3"/>
  <c r="FO17" i="3"/>
  <c r="FO18" i="3"/>
  <c r="FO19" i="3"/>
  <c r="FO20" i="3"/>
  <c r="FO21" i="3"/>
  <c r="FO22" i="3"/>
  <c r="FO23" i="3"/>
  <c r="FO24" i="3"/>
  <c r="FO25" i="3"/>
  <c r="FO26" i="3"/>
  <c r="FO27" i="3"/>
  <c r="FO28" i="3"/>
  <c r="FO29" i="3"/>
  <c r="FO30" i="3"/>
  <c r="FO31" i="3"/>
  <c r="FO32" i="3"/>
  <c r="FO33" i="3"/>
  <c r="FO34" i="3"/>
  <c r="FO35" i="3"/>
  <c r="FO36" i="3"/>
  <c r="FO37" i="3"/>
  <c r="FO38" i="3"/>
  <c r="FO39" i="3"/>
  <c r="FO40" i="3"/>
  <c r="FO41" i="3"/>
  <c r="FO42" i="3"/>
  <c r="FO43" i="3"/>
  <c r="FO44" i="3"/>
  <c r="FO45" i="3"/>
  <c r="FO46" i="3"/>
  <c r="FO47" i="3"/>
  <c r="FO48" i="3"/>
  <c r="FO49" i="3"/>
  <c r="FO50" i="3"/>
  <c r="FO51" i="3"/>
  <c r="FO52" i="3"/>
  <c r="FO53" i="3"/>
  <c r="FO54" i="3"/>
  <c r="FO55" i="3"/>
  <c r="FO56" i="3"/>
  <c r="FO57" i="3"/>
  <c r="FO58" i="3"/>
  <c r="FO59" i="3"/>
  <c r="FO60" i="3"/>
  <c r="FO61" i="3"/>
  <c r="FO62" i="3"/>
  <c r="FO63" i="3"/>
  <c r="FO64" i="3"/>
  <c r="FO65" i="3"/>
  <c r="FO66" i="3"/>
  <c r="FO67" i="3"/>
  <c r="FO68" i="3"/>
  <c r="FO69" i="3"/>
  <c r="FO70" i="3"/>
  <c r="FO71" i="3"/>
  <c r="FO72" i="3"/>
  <c r="FO73" i="3"/>
  <c r="FO74" i="3"/>
  <c r="FO75" i="3"/>
  <c r="FO76" i="3"/>
  <c r="FO77" i="3"/>
  <c r="FO78" i="3"/>
  <c r="FO79" i="3"/>
  <c r="FO80" i="3"/>
  <c r="FO81" i="3"/>
  <c r="FO82" i="3"/>
  <c r="FO83" i="3"/>
  <c r="FO84" i="3"/>
  <c r="FO85" i="3"/>
  <c r="FO86" i="3"/>
  <c r="FO87" i="3"/>
  <c r="FO88" i="3"/>
  <c r="FO89" i="3"/>
  <c r="FO90" i="3"/>
  <c r="FO91" i="3"/>
  <c r="FO92" i="3"/>
  <c r="FO93" i="3"/>
  <c r="FO94" i="3"/>
  <c r="FO95" i="3"/>
  <c r="FO96" i="3"/>
  <c r="FO97" i="3"/>
  <c r="FO98" i="3"/>
  <c r="FO99" i="3"/>
  <c r="FO100" i="3"/>
  <c r="FO101" i="3"/>
  <c r="FO102" i="3"/>
  <c r="FO103" i="3"/>
  <c r="FO104" i="3"/>
  <c r="FO105" i="3"/>
  <c r="FO106" i="3"/>
  <c r="FO108" i="3"/>
  <c r="FO109" i="3"/>
  <c r="FO110" i="3"/>
  <c r="FO111" i="3"/>
  <c r="FO112" i="3"/>
  <c r="FO113" i="3"/>
  <c r="FO114" i="3"/>
  <c r="FO115" i="3"/>
  <c r="FO116" i="3"/>
  <c r="FO117" i="3"/>
  <c r="FO118" i="3"/>
  <c r="FO119" i="3"/>
  <c r="FO120" i="3"/>
  <c r="FO121" i="3"/>
  <c r="FO124" i="3"/>
  <c r="FO126" i="3"/>
  <c r="FO127" i="3"/>
  <c r="FO128" i="3"/>
  <c r="FO129" i="3"/>
  <c r="FO130" i="3"/>
  <c r="FO131" i="3"/>
  <c r="FO132" i="3"/>
  <c r="FO133" i="3"/>
  <c r="FO134" i="3"/>
  <c r="FO135" i="3"/>
  <c r="FO136" i="3"/>
  <c r="FO137" i="3"/>
  <c r="FO138" i="3"/>
  <c r="FO139" i="3"/>
  <c r="FO140" i="3"/>
  <c r="FO141" i="3"/>
  <c r="FO142" i="3"/>
  <c r="FO143" i="3"/>
  <c r="FO144" i="3"/>
  <c r="FO145" i="3"/>
  <c r="FO146" i="3"/>
  <c r="FO147" i="3"/>
  <c r="FO148" i="3"/>
  <c r="FO149" i="3"/>
  <c r="FO150" i="3"/>
  <c r="FO151" i="3"/>
  <c r="FO152" i="3"/>
  <c r="FO153" i="3"/>
  <c r="FO154" i="3"/>
  <c r="FO155" i="3"/>
  <c r="FO156" i="3"/>
  <c r="FO157" i="3"/>
  <c r="FO158" i="3"/>
  <c r="FO159" i="3"/>
  <c r="FO160" i="3"/>
  <c r="FO161" i="3"/>
  <c r="FO162" i="3"/>
  <c r="FO163" i="3"/>
  <c r="FO164" i="3"/>
  <c r="FO165" i="3"/>
  <c r="FO166" i="3"/>
  <c r="FO167" i="3"/>
  <c r="FO168" i="3"/>
  <c r="FO169" i="3"/>
  <c r="FO170" i="3"/>
  <c r="FO171" i="3"/>
  <c r="FO172" i="3"/>
  <c r="FO173" i="3"/>
  <c r="FO174" i="3"/>
  <c r="FO175" i="3"/>
  <c r="FO176" i="3"/>
  <c r="FO177" i="3"/>
  <c r="FO178" i="3"/>
  <c r="FO179" i="3"/>
  <c r="FO180" i="3"/>
  <c r="FO181" i="3"/>
  <c r="FO182" i="3"/>
  <c r="FO183" i="3"/>
  <c r="FO184" i="3"/>
  <c r="FO185" i="3"/>
  <c r="FO186" i="3"/>
  <c r="FO187" i="3"/>
  <c r="FO188" i="3"/>
  <c r="FO189" i="3"/>
  <c r="FO190" i="3"/>
  <c r="FO191" i="3"/>
  <c r="FO192" i="3"/>
  <c r="FO193" i="3"/>
  <c r="FO194" i="3"/>
  <c r="FO195" i="3"/>
  <c r="FO196" i="3"/>
  <c r="FO197" i="3"/>
  <c r="FO198" i="3"/>
  <c r="FO199" i="3"/>
  <c r="FO200" i="3"/>
  <c r="FO201" i="3"/>
  <c r="FO202" i="3"/>
  <c r="FO203" i="3"/>
  <c r="FO204" i="3"/>
  <c r="FO205" i="3"/>
  <c r="FO206" i="3"/>
  <c r="FO207" i="3"/>
  <c r="FO208" i="3"/>
  <c r="FO209" i="3"/>
  <c r="FO210" i="3"/>
  <c r="FO211" i="3"/>
  <c r="FO212" i="3"/>
  <c r="FO213" i="3"/>
  <c r="FO214" i="3"/>
  <c r="FO215" i="3"/>
  <c r="FO216" i="3"/>
  <c r="FO217" i="3"/>
  <c r="FO218" i="3"/>
  <c r="FO219" i="3"/>
  <c r="FO220" i="3"/>
  <c r="FM2" i="3"/>
  <c r="FM3" i="3"/>
  <c r="FM4" i="3"/>
  <c r="FM5" i="3"/>
  <c r="FM6" i="3"/>
  <c r="FM7" i="3"/>
  <c r="FM8" i="3"/>
  <c r="FM9" i="3"/>
  <c r="FM10" i="3"/>
  <c r="FM11" i="3"/>
  <c r="FM12" i="3"/>
  <c r="FM13" i="3"/>
  <c r="FM14" i="3"/>
  <c r="FM15" i="3"/>
  <c r="FM16" i="3"/>
  <c r="FM17" i="3"/>
  <c r="FM18" i="3"/>
  <c r="FM19" i="3"/>
  <c r="FM20" i="3"/>
  <c r="FM21" i="3"/>
  <c r="FM22" i="3"/>
  <c r="FM23" i="3"/>
  <c r="FM24" i="3"/>
  <c r="FM25" i="3"/>
  <c r="FM26" i="3"/>
  <c r="FM27" i="3"/>
  <c r="FM28" i="3"/>
  <c r="FM29" i="3"/>
  <c r="FM30" i="3"/>
  <c r="FM31" i="3"/>
  <c r="FM32" i="3"/>
  <c r="FM33" i="3"/>
  <c r="FM34" i="3"/>
  <c r="FM35" i="3"/>
  <c r="FM36" i="3"/>
  <c r="FM37" i="3"/>
  <c r="FM38" i="3"/>
  <c r="FM39" i="3"/>
  <c r="FM40" i="3"/>
  <c r="FM41" i="3"/>
  <c r="FM42" i="3"/>
  <c r="FM43" i="3"/>
  <c r="FM44" i="3"/>
  <c r="FM45" i="3"/>
  <c r="FM46" i="3"/>
  <c r="FM47" i="3"/>
  <c r="FM48" i="3"/>
  <c r="FM49" i="3"/>
  <c r="FM50" i="3"/>
  <c r="FM51" i="3"/>
  <c r="FM52" i="3"/>
  <c r="FM53" i="3"/>
  <c r="FM54" i="3"/>
  <c r="FM55" i="3"/>
  <c r="FM56" i="3"/>
  <c r="FM57" i="3"/>
  <c r="FM58" i="3"/>
  <c r="FM59" i="3"/>
  <c r="FM60" i="3"/>
  <c r="FM61" i="3"/>
  <c r="FM62" i="3"/>
  <c r="FM63" i="3"/>
  <c r="FM64" i="3"/>
  <c r="FM65" i="3"/>
  <c r="FM66" i="3"/>
  <c r="FM67" i="3"/>
  <c r="FM68" i="3"/>
  <c r="FM69" i="3"/>
  <c r="FM70" i="3"/>
  <c r="FM71" i="3"/>
  <c r="FM72" i="3"/>
  <c r="FM73" i="3"/>
  <c r="FM74" i="3"/>
  <c r="FM75" i="3"/>
  <c r="FM76" i="3"/>
  <c r="FM77" i="3"/>
  <c r="FM78" i="3"/>
  <c r="FM79" i="3"/>
  <c r="FM80" i="3"/>
  <c r="FM81" i="3"/>
  <c r="FM82" i="3"/>
  <c r="FM83" i="3"/>
  <c r="FM84" i="3"/>
  <c r="FM85" i="3"/>
  <c r="FM86" i="3"/>
  <c r="FM87" i="3"/>
  <c r="FM88" i="3"/>
  <c r="FM89" i="3"/>
  <c r="FM90" i="3"/>
  <c r="FM91" i="3"/>
  <c r="FM92" i="3"/>
  <c r="FM93" i="3"/>
  <c r="FM94" i="3"/>
  <c r="FM95" i="3"/>
  <c r="FM96" i="3"/>
  <c r="FM97" i="3"/>
  <c r="FM98" i="3"/>
  <c r="FM99" i="3"/>
  <c r="FM100" i="3"/>
  <c r="FM101" i="3"/>
  <c r="FM102" i="3"/>
  <c r="FM103" i="3"/>
  <c r="FM104" i="3"/>
  <c r="FM105" i="3"/>
  <c r="FM106" i="3"/>
  <c r="FM108" i="3"/>
  <c r="FM109" i="3"/>
  <c r="FM110" i="3"/>
  <c r="FM111" i="3"/>
  <c r="FM112" i="3"/>
  <c r="FM113" i="3"/>
  <c r="FM114" i="3"/>
  <c r="FM115" i="3"/>
  <c r="FM116" i="3"/>
  <c r="FM117" i="3"/>
  <c r="FM118" i="3"/>
  <c r="FM119" i="3"/>
  <c r="FM120" i="3"/>
  <c r="FM121" i="3"/>
  <c r="FM124" i="3"/>
  <c r="FM126" i="3"/>
  <c r="FM127" i="3"/>
  <c r="FM128" i="3"/>
  <c r="FM129" i="3"/>
  <c r="FM130" i="3"/>
  <c r="FM131" i="3"/>
  <c r="FM132" i="3"/>
  <c r="FM133" i="3"/>
  <c r="FM134" i="3"/>
  <c r="FM135" i="3"/>
  <c r="FM136" i="3"/>
  <c r="FM137" i="3"/>
  <c r="FM138" i="3"/>
  <c r="FM139" i="3"/>
  <c r="FM140" i="3"/>
  <c r="FM141" i="3"/>
  <c r="FM142" i="3"/>
  <c r="FM143" i="3"/>
  <c r="FM144" i="3"/>
  <c r="FM145" i="3"/>
  <c r="FM146" i="3"/>
  <c r="FM147" i="3"/>
  <c r="FM148" i="3"/>
  <c r="FM149" i="3"/>
  <c r="FM150" i="3"/>
  <c r="FM151" i="3"/>
  <c r="FM152" i="3"/>
  <c r="FM153" i="3"/>
  <c r="FM154" i="3"/>
  <c r="FM155" i="3"/>
  <c r="FM156" i="3"/>
  <c r="FM157" i="3"/>
  <c r="FM158" i="3"/>
  <c r="FM159" i="3"/>
  <c r="FM160" i="3"/>
  <c r="FM161" i="3"/>
  <c r="FM162" i="3"/>
  <c r="FM163" i="3"/>
  <c r="FM164" i="3"/>
  <c r="FM165" i="3"/>
  <c r="FM166" i="3"/>
  <c r="FM167" i="3"/>
  <c r="FM168" i="3"/>
  <c r="FM169" i="3"/>
  <c r="FM170" i="3"/>
  <c r="FM171" i="3"/>
  <c r="FM172" i="3"/>
  <c r="FM173" i="3"/>
  <c r="FM174" i="3"/>
  <c r="FM175" i="3"/>
  <c r="FM176" i="3"/>
  <c r="FM177" i="3"/>
  <c r="FM178" i="3"/>
  <c r="FM179" i="3"/>
  <c r="FM180" i="3"/>
  <c r="FM181" i="3"/>
  <c r="FM182" i="3"/>
  <c r="FM183" i="3"/>
  <c r="FM184" i="3"/>
  <c r="FM185" i="3"/>
  <c r="FM186" i="3"/>
  <c r="FM187" i="3"/>
  <c r="FM188" i="3"/>
  <c r="FM189" i="3"/>
  <c r="FM190" i="3"/>
  <c r="FM191" i="3"/>
  <c r="FM192" i="3"/>
  <c r="FM193" i="3"/>
  <c r="FM194" i="3"/>
  <c r="FM195" i="3"/>
  <c r="FM196" i="3"/>
  <c r="FM197" i="3"/>
  <c r="FM198" i="3"/>
  <c r="FM199" i="3"/>
  <c r="FM200" i="3"/>
  <c r="FM201" i="3"/>
  <c r="FM202" i="3"/>
  <c r="FM203" i="3"/>
  <c r="FM204" i="3"/>
  <c r="FM205" i="3"/>
  <c r="FM206" i="3"/>
  <c r="FM207" i="3"/>
  <c r="FM208" i="3"/>
  <c r="FM209" i="3"/>
  <c r="FM210" i="3"/>
  <c r="FM211" i="3"/>
  <c r="FM212" i="3"/>
  <c r="FM213" i="3"/>
  <c r="FM214" i="3"/>
  <c r="FM215" i="3"/>
  <c r="FM216" i="3"/>
  <c r="FM217" i="3"/>
  <c r="FM218" i="3"/>
  <c r="FM219" i="3"/>
  <c r="FM220" i="3"/>
  <c r="FK2" i="3"/>
  <c r="FK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4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I2" i="3"/>
  <c r="FI3" i="3"/>
  <c r="FI4" i="3"/>
  <c r="FI5" i="3"/>
  <c r="FI6" i="3"/>
  <c r="FI7" i="3"/>
  <c r="FI8" i="3"/>
  <c r="FI9" i="3"/>
  <c r="FI10" i="3"/>
  <c r="FI11" i="3"/>
  <c r="FI12" i="3"/>
  <c r="FI13" i="3"/>
  <c r="FI14" i="3"/>
  <c r="FI15" i="3"/>
  <c r="FI16" i="3"/>
  <c r="FI17" i="3"/>
  <c r="FI18" i="3"/>
  <c r="FI19" i="3"/>
  <c r="FI20" i="3"/>
  <c r="FI21" i="3"/>
  <c r="FI22" i="3"/>
  <c r="FI23" i="3"/>
  <c r="FI24" i="3"/>
  <c r="FI25" i="3"/>
  <c r="FI26" i="3"/>
  <c r="FI27" i="3"/>
  <c r="FI28" i="3"/>
  <c r="FI29" i="3"/>
  <c r="FI30" i="3"/>
  <c r="FI31" i="3"/>
  <c r="FI32" i="3"/>
  <c r="FI33" i="3"/>
  <c r="FI34" i="3"/>
  <c r="FI35" i="3"/>
  <c r="FI36" i="3"/>
  <c r="FI37" i="3"/>
  <c r="FI38" i="3"/>
  <c r="FI39" i="3"/>
  <c r="FI40" i="3"/>
  <c r="FI41" i="3"/>
  <c r="FI42" i="3"/>
  <c r="FI43" i="3"/>
  <c r="FI44" i="3"/>
  <c r="FI45" i="3"/>
  <c r="FI46" i="3"/>
  <c r="FI47" i="3"/>
  <c r="FI48" i="3"/>
  <c r="FI49" i="3"/>
  <c r="FI50" i="3"/>
  <c r="FI51" i="3"/>
  <c r="FI52" i="3"/>
  <c r="FI53" i="3"/>
  <c r="FI54" i="3"/>
  <c r="FI55" i="3"/>
  <c r="FI56" i="3"/>
  <c r="FI57" i="3"/>
  <c r="FI58" i="3"/>
  <c r="FI59" i="3"/>
  <c r="FI60" i="3"/>
  <c r="FI61" i="3"/>
  <c r="FI62" i="3"/>
  <c r="FI63" i="3"/>
  <c r="FI64" i="3"/>
  <c r="FI65" i="3"/>
  <c r="FI66" i="3"/>
  <c r="FI67" i="3"/>
  <c r="FI68" i="3"/>
  <c r="FI69" i="3"/>
  <c r="FI70" i="3"/>
  <c r="FI71" i="3"/>
  <c r="FI72" i="3"/>
  <c r="FI73" i="3"/>
  <c r="FI74" i="3"/>
  <c r="FI75" i="3"/>
  <c r="FI76" i="3"/>
  <c r="FI77" i="3"/>
  <c r="FI78" i="3"/>
  <c r="FI79" i="3"/>
  <c r="FI80" i="3"/>
  <c r="FI81" i="3"/>
  <c r="FI82" i="3"/>
  <c r="FI83" i="3"/>
  <c r="FI84" i="3"/>
  <c r="FI85" i="3"/>
  <c r="FI86" i="3"/>
  <c r="FI87" i="3"/>
  <c r="FI88" i="3"/>
  <c r="FI89" i="3"/>
  <c r="FI90" i="3"/>
  <c r="FI91" i="3"/>
  <c r="FI92" i="3"/>
  <c r="FI93" i="3"/>
  <c r="FI94" i="3"/>
  <c r="FI95" i="3"/>
  <c r="FI96" i="3"/>
  <c r="FI97" i="3"/>
  <c r="FI98" i="3"/>
  <c r="FI99" i="3"/>
  <c r="FI100" i="3"/>
  <c r="FI101" i="3"/>
  <c r="FI102" i="3"/>
  <c r="FI103" i="3"/>
  <c r="FI104" i="3"/>
  <c r="FI105" i="3"/>
  <c r="FI106" i="3"/>
  <c r="FI108" i="3"/>
  <c r="FI109" i="3"/>
  <c r="FI110" i="3"/>
  <c r="FI111" i="3"/>
  <c r="FI112" i="3"/>
  <c r="FI113" i="3"/>
  <c r="FI114" i="3"/>
  <c r="FI115" i="3"/>
  <c r="FI116" i="3"/>
  <c r="FI117" i="3"/>
  <c r="FI118" i="3"/>
  <c r="FI119" i="3"/>
  <c r="FI120" i="3"/>
  <c r="FI121" i="3"/>
  <c r="FI124" i="3"/>
  <c r="FI126" i="3"/>
  <c r="FI127" i="3"/>
  <c r="FI128" i="3"/>
  <c r="FI129" i="3"/>
  <c r="FI130" i="3"/>
  <c r="FI131" i="3"/>
  <c r="FI132" i="3"/>
  <c r="FI133" i="3"/>
  <c r="FI134" i="3"/>
  <c r="FI135" i="3"/>
  <c r="FI136" i="3"/>
  <c r="FI137" i="3"/>
  <c r="FI138" i="3"/>
  <c r="FI139" i="3"/>
  <c r="FI140" i="3"/>
  <c r="FI141" i="3"/>
  <c r="FI142" i="3"/>
  <c r="FI143" i="3"/>
  <c r="FI144" i="3"/>
  <c r="FI145" i="3"/>
  <c r="FI146" i="3"/>
  <c r="FI147" i="3"/>
  <c r="FI148" i="3"/>
  <c r="FI149" i="3"/>
  <c r="FI150" i="3"/>
  <c r="FI151" i="3"/>
  <c r="FI152" i="3"/>
  <c r="FI153" i="3"/>
  <c r="FI154" i="3"/>
  <c r="FI155" i="3"/>
  <c r="FI156" i="3"/>
  <c r="FI157" i="3"/>
  <c r="FI158" i="3"/>
  <c r="FI159" i="3"/>
  <c r="FI160" i="3"/>
  <c r="FI161" i="3"/>
  <c r="FI162" i="3"/>
  <c r="FI163" i="3"/>
  <c r="FI164" i="3"/>
  <c r="FI165" i="3"/>
  <c r="FI166" i="3"/>
  <c r="FI167" i="3"/>
  <c r="FI168" i="3"/>
  <c r="FI169" i="3"/>
  <c r="FI170" i="3"/>
  <c r="FI171" i="3"/>
  <c r="FI172" i="3"/>
  <c r="FI173" i="3"/>
  <c r="FI174" i="3"/>
  <c r="FI175" i="3"/>
  <c r="FI176" i="3"/>
  <c r="FI177" i="3"/>
  <c r="FI178" i="3"/>
  <c r="FI179" i="3"/>
  <c r="FI180" i="3"/>
  <c r="FI181" i="3"/>
  <c r="FI182" i="3"/>
  <c r="FI183" i="3"/>
  <c r="FI184" i="3"/>
  <c r="FI185" i="3"/>
  <c r="FI186" i="3"/>
  <c r="FI187" i="3"/>
  <c r="FI188" i="3"/>
  <c r="FI189" i="3"/>
  <c r="FI190" i="3"/>
  <c r="FI191" i="3"/>
  <c r="FI192" i="3"/>
  <c r="FI193" i="3"/>
  <c r="FI194" i="3"/>
  <c r="FI195" i="3"/>
  <c r="FI196" i="3"/>
  <c r="FI197" i="3"/>
  <c r="FI198" i="3"/>
  <c r="FI199" i="3"/>
  <c r="FI200" i="3"/>
  <c r="FI201" i="3"/>
  <c r="FI202" i="3"/>
  <c r="FI203" i="3"/>
  <c r="FI204" i="3"/>
  <c r="FI205" i="3"/>
  <c r="FI206" i="3"/>
  <c r="FI207" i="3"/>
  <c r="FI208" i="3"/>
  <c r="FI209" i="3"/>
  <c r="FI210" i="3"/>
  <c r="FI211" i="3"/>
  <c r="FI212" i="3"/>
  <c r="FI213" i="3"/>
  <c r="FI214" i="3"/>
  <c r="FI215" i="3"/>
  <c r="FI216" i="3"/>
  <c r="FI217" i="3"/>
  <c r="FI218" i="3"/>
  <c r="FI219" i="3"/>
  <c r="FI220" i="3"/>
  <c r="FG2" i="3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4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FG162" i="3"/>
  <c r="FG163" i="3"/>
  <c r="FG164" i="3"/>
  <c r="FG165" i="3"/>
  <c r="FG166" i="3"/>
  <c r="FG167" i="3"/>
  <c r="FG168" i="3"/>
  <c r="FG169" i="3"/>
  <c r="FG170" i="3"/>
  <c r="FG171" i="3"/>
  <c r="FG172" i="3"/>
  <c r="FG173" i="3"/>
  <c r="FG174" i="3"/>
  <c r="FG175" i="3"/>
  <c r="FG176" i="3"/>
  <c r="FG177" i="3"/>
  <c r="FG178" i="3"/>
  <c r="FG179" i="3"/>
  <c r="FG180" i="3"/>
  <c r="FG181" i="3"/>
  <c r="FG182" i="3"/>
  <c r="FG183" i="3"/>
  <c r="FG184" i="3"/>
  <c r="FG185" i="3"/>
  <c r="FG186" i="3"/>
  <c r="FG187" i="3"/>
  <c r="FG188" i="3"/>
  <c r="FG189" i="3"/>
  <c r="FG190" i="3"/>
  <c r="FG191" i="3"/>
  <c r="FG192" i="3"/>
  <c r="FG193" i="3"/>
  <c r="FG194" i="3"/>
  <c r="FG195" i="3"/>
  <c r="FG196" i="3"/>
  <c r="FG197" i="3"/>
  <c r="FG198" i="3"/>
  <c r="FG199" i="3"/>
  <c r="FG200" i="3"/>
  <c r="FG201" i="3"/>
  <c r="FG202" i="3"/>
  <c r="FG203" i="3"/>
  <c r="FG204" i="3"/>
  <c r="FG205" i="3"/>
  <c r="FG206" i="3"/>
  <c r="FG207" i="3"/>
  <c r="FG208" i="3"/>
  <c r="FG209" i="3"/>
  <c r="FG210" i="3"/>
  <c r="FG211" i="3"/>
  <c r="FG212" i="3"/>
  <c r="FG213" i="3"/>
  <c r="FG214" i="3"/>
  <c r="FG215" i="3"/>
  <c r="FG216" i="3"/>
  <c r="FG217" i="3"/>
  <c r="FG218" i="3"/>
  <c r="FG219" i="3"/>
  <c r="FG220" i="3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4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FE161" i="3"/>
  <c r="FE162" i="3"/>
  <c r="FE163" i="3"/>
  <c r="FE164" i="3"/>
  <c r="FE165" i="3"/>
  <c r="FE166" i="3"/>
  <c r="FE167" i="3"/>
  <c r="FE168" i="3"/>
  <c r="FE169" i="3"/>
  <c r="FE170" i="3"/>
  <c r="FE171" i="3"/>
  <c r="FE172" i="3"/>
  <c r="FE173" i="3"/>
  <c r="FE174" i="3"/>
  <c r="FE175" i="3"/>
  <c r="FE176" i="3"/>
  <c r="FE177" i="3"/>
  <c r="FE178" i="3"/>
  <c r="FE179" i="3"/>
  <c r="FE180" i="3"/>
  <c r="FE181" i="3"/>
  <c r="FE182" i="3"/>
  <c r="FE183" i="3"/>
  <c r="FE184" i="3"/>
  <c r="FE185" i="3"/>
  <c r="FE186" i="3"/>
  <c r="FE187" i="3"/>
  <c r="FE188" i="3"/>
  <c r="FE189" i="3"/>
  <c r="FE190" i="3"/>
  <c r="FE191" i="3"/>
  <c r="FE192" i="3"/>
  <c r="FE193" i="3"/>
  <c r="FE194" i="3"/>
  <c r="FE195" i="3"/>
  <c r="FE196" i="3"/>
  <c r="FE197" i="3"/>
  <c r="FE198" i="3"/>
  <c r="FE199" i="3"/>
  <c r="FE200" i="3"/>
  <c r="FE201" i="3"/>
  <c r="FE202" i="3"/>
  <c r="FE203" i="3"/>
  <c r="FE204" i="3"/>
  <c r="FE205" i="3"/>
  <c r="FE206" i="3"/>
  <c r="FE207" i="3"/>
  <c r="FE208" i="3"/>
  <c r="FE209" i="3"/>
  <c r="FE210" i="3"/>
  <c r="FE211" i="3"/>
  <c r="FE212" i="3"/>
  <c r="FE213" i="3"/>
  <c r="FE214" i="3"/>
  <c r="FE215" i="3"/>
  <c r="FE216" i="3"/>
  <c r="FE217" i="3"/>
  <c r="FE218" i="3"/>
  <c r="FE219" i="3"/>
  <c r="FE220" i="3"/>
  <c r="FC2" i="3"/>
  <c r="FC3" i="3"/>
  <c r="FC4" i="3"/>
  <c r="FC5" i="3"/>
  <c r="FC6" i="3"/>
  <c r="FC7" i="3"/>
  <c r="FC8" i="3"/>
  <c r="FC9" i="3"/>
  <c r="FC10" i="3"/>
  <c r="FC11" i="3"/>
  <c r="FC12" i="3"/>
  <c r="FC13" i="3"/>
  <c r="FC14" i="3"/>
  <c r="FC15" i="3"/>
  <c r="FC16" i="3"/>
  <c r="FC17" i="3"/>
  <c r="FC18" i="3"/>
  <c r="FC19" i="3"/>
  <c r="FC20" i="3"/>
  <c r="FC21" i="3"/>
  <c r="FC22" i="3"/>
  <c r="FC23" i="3"/>
  <c r="FC24" i="3"/>
  <c r="FC25" i="3"/>
  <c r="FC26" i="3"/>
  <c r="FC27" i="3"/>
  <c r="FC28" i="3"/>
  <c r="FC29" i="3"/>
  <c r="FC30" i="3"/>
  <c r="FC31" i="3"/>
  <c r="FC32" i="3"/>
  <c r="FC33" i="3"/>
  <c r="FC34" i="3"/>
  <c r="FC35" i="3"/>
  <c r="FC36" i="3"/>
  <c r="FC37" i="3"/>
  <c r="FC38" i="3"/>
  <c r="FC39" i="3"/>
  <c r="FC40" i="3"/>
  <c r="FC41" i="3"/>
  <c r="FC42" i="3"/>
  <c r="FC43" i="3"/>
  <c r="FC44" i="3"/>
  <c r="FC45" i="3"/>
  <c r="FC46" i="3"/>
  <c r="FC47" i="3"/>
  <c r="FC48" i="3"/>
  <c r="FC49" i="3"/>
  <c r="FC50" i="3"/>
  <c r="FC51" i="3"/>
  <c r="FC52" i="3"/>
  <c r="FC53" i="3"/>
  <c r="FC54" i="3"/>
  <c r="FC55" i="3"/>
  <c r="FC56" i="3"/>
  <c r="FC57" i="3"/>
  <c r="FC58" i="3"/>
  <c r="FC59" i="3"/>
  <c r="FC60" i="3"/>
  <c r="FC61" i="3"/>
  <c r="FC62" i="3"/>
  <c r="FC63" i="3"/>
  <c r="FC64" i="3"/>
  <c r="FC65" i="3"/>
  <c r="FC66" i="3"/>
  <c r="FC67" i="3"/>
  <c r="FC68" i="3"/>
  <c r="FC69" i="3"/>
  <c r="FC70" i="3"/>
  <c r="FC71" i="3"/>
  <c r="FC72" i="3"/>
  <c r="FC73" i="3"/>
  <c r="FC74" i="3"/>
  <c r="FC75" i="3"/>
  <c r="FC76" i="3"/>
  <c r="FC77" i="3"/>
  <c r="FC78" i="3"/>
  <c r="FC79" i="3"/>
  <c r="FC80" i="3"/>
  <c r="FC81" i="3"/>
  <c r="FC82" i="3"/>
  <c r="FC83" i="3"/>
  <c r="FC84" i="3"/>
  <c r="FC85" i="3"/>
  <c r="FC86" i="3"/>
  <c r="FC87" i="3"/>
  <c r="FC88" i="3"/>
  <c r="FC89" i="3"/>
  <c r="FC90" i="3"/>
  <c r="FC91" i="3"/>
  <c r="FC92" i="3"/>
  <c r="FC93" i="3"/>
  <c r="FC94" i="3"/>
  <c r="FC95" i="3"/>
  <c r="FC96" i="3"/>
  <c r="FC97" i="3"/>
  <c r="FC98" i="3"/>
  <c r="FC99" i="3"/>
  <c r="FC100" i="3"/>
  <c r="FC101" i="3"/>
  <c r="FC102" i="3"/>
  <c r="FC103" i="3"/>
  <c r="FC104" i="3"/>
  <c r="FC105" i="3"/>
  <c r="FC106" i="3"/>
  <c r="FC108" i="3"/>
  <c r="FC109" i="3"/>
  <c r="FC110" i="3"/>
  <c r="FC111" i="3"/>
  <c r="FC112" i="3"/>
  <c r="FC113" i="3"/>
  <c r="FC114" i="3"/>
  <c r="FC115" i="3"/>
  <c r="FC116" i="3"/>
  <c r="FC117" i="3"/>
  <c r="FC118" i="3"/>
  <c r="FC119" i="3"/>
  <c r="FC120" i="3"/>
  <c r="FC121" i="3"/>
  <c r="FC124" i="3"/>
  <c r="FC126" i="3"/>
  <c r="FC127" i="3"/>
  <c r="FC128" i="3"/>
  <c r="FC129" i="3"/>
  <c r="FC130" i="3"/>
  <c r="FC131" i="3"/>
  <c r="FC132" i="3"/>
  <c r="FC133" i="3"/>
  <c r="FC134" i="3"/>
  <c r="FC135" i="3"/>
  <c r="FC136" i="3"/>
  <c r="FC137" i="3"/>
  <c r="FC138" i="3"/>
  <c r="FC139" i="3"/>
  <c r="FC140" i="3"/>
  <c r="FC141" i="3"/>
  <c r="FC142" i="3"/>
  <c r="FC143" i="3"/>
  <c r="FC144" i="3"/>
  <c r="FC145" i="3"/>
  <c r="FC146" i="3"/>
  <c r="FC147" i="3"/>
  <c r="FC148" i="3"/>
  <c r="FC149" i="3"/>
  <c r="FC150" i="3"/>
  <c r="FC151" i="3"/>
  <c r="FC152" i="3"/>
  <c r="FC153" i="3"/>
  <c r="FC154" i="3"/>
  <c r="FC155" i="3"/>
  <c r="FC156" i="3"/>
  <c r="FC157" i="3"/>
  <c r="FC158" i="3"/>
  <c r="FC159" i="3"/>
  <c r="FC160" i="3"/>
  <c r="FC161" i="3"/>
  <c r="FC162" i="3"/>
  <c r="FC163" i="3"/>
  <c r="FC164" i="3"/>
  <c r="FC165" i="3"/>
  <c r="FC166" i="3"/>
  <c r="FC167" i="3"/>
  <c r="FC168" i="3"/>
  <c r="FC169" i="3"/>
  <c r="FC170" i="3"/>
  <c r="FC171" i="3"/>
  <c r="FC172" i="3"/>
  <c r="FC173" i="3"/>
  <c r="FC174" i="3"/>
  <c r="FC175" i="3"/>
  <c r="FC176" i="3"/>
  <c r="FC177" i="3"/>
  <c r="FC178" i="3"/>
  <c r="FC179" i="3"/>
  <c r="FC180" i="3"/>
  <c r="FC181" i="3"/>
  <c r="FC182" i="3"/>
  <c r="FC183" i="3"/>
  <c r="FC184" i="3"/>
  <c r="FC185" i="3"/>
  <c r="FC186" i="3"/>
  <c r="FC187" i="3"/>
  <c r="FC188" i="3"/>
  <c r="FC189" i="3"/>
  <c r="FC190" i="3"/>
  <c r="FC191" i="3"/>
  <c r="FC192" i="3"/>
  <c r="FC193" i="3"/>
  <c r="FC194" i="3"/>
  <c r="FC195" i="3"/>
  <c r="FC196" i="3"/>
  <c r="FC197" i="3"/>
  <c r="FC198" i="3"/>
  <c r="FC199" i="3"/>
  <c r="FC200" i="3"/>
  <c r="FC201" i="3"/>
  <c r="FC202" i="3"/>
  <c r="FC203" i="3"/>
  <c r="FC204" i="3"/>
  <c r="FC205" i="3"/>
  <c r="FC206" i="3"/>
  <c r="FC207" i="3"/>
  <c r="FC208" i="3"/>
  <c r="FC209" i="3"/>
  <c r="FC210" i="3"/>
  <c r="FC211" i="3"/>
  <c r="FC212" i="3"/>
  <c r="FC213" i="3"/>
  <c r="FC214" i="3"/>
  <c r="FC215" i="3"/>
  <c r="FC216" i="3"/>
  <c r="FC217" i="3"/>
  <c r="FC218" i="3"/>
  <c r="FC219" i="3"/>
  <c r="FC220" i="3"/>
  <c r="FA2" i="3"/>
  <c r="FA3" i="3"/>
  <c r="FA4" i="3"/>
  <c r="FA5" i="3"/>
  <c r="FA6" i="3"/>
  <c r="FA7" i="3"/>
  <c r="FA8" i="3"/>
  <c r="FA9" i="3"/>
  <c r="FA10" i="3"/>
  <c r="FA11" i="3"/>
  <c r="FA12" i="3"/>
  <c r="FA13" i="3"/>
  <c r="FA14" i="3"/>
  <c r="FA15" i="3"/>
  <c r="FA16" i="3"/>
  <c r="FA17" i="3"/>
  <c r="FA18" i="3"/>
  <c r="FA19" i="3"/>
  <c r="FA20" i="3"/>
  <c r="FA21" i="3"/>
  <c r="FA22" i="3"/>
  <c r="FA23" i="3"/>
  <c r="FA24" i="3"/>
  <c r="FA25" i="3"/>
  <c r="FA26" i="3"/>
  <c r="FA27" i="3"/>
  <c r="FA28" i="3"/>
  <c r="FA29" i="3"/>
  <c r="FA30" i="3"/>
  <c r="FA31" i="3"/>
  <c r="FA32" i="3"/>
  <c r="FA33" i="3"/>
  <c r="FA34" i="3"/>
  <c r="FA35" i="3"/>
  <c r="FA36" i="3"/>
  <c r="FA37" i="3"/>
  <c r="FA38" i="3"/>
  <c r="FA39" i="3"/>
  <c r="FA40" i="3"/>
  <c r="FA41" i="3"/>
  <c r="FA42" i="3"/>
  <c r="FA43" i="3"/>
  <c r="FA44" i="3"/>
  <c r="FA45" i="3"/>
  <c r="FA46" i="3"/>
  <c r="FA47" i="3"/>
  <c r="FA48" i="3"/>
  <c r="FA49" i="3"/>
  <c r="FA50" i="3"/>
  <c r="FA51" i="3"/>
  <c r="FA52" i="3"/>
  <c r="FA53" i="3"/>
  <c r="FA54" i="3"/>
  <c r="FA55" i="3"/>
  <c r="FA56" i="3"/>
  <c r="FA57" i="3"/>
  <c r="FA58" i="3"/>
  <c r="FA59" i="3"/>
  <c r="FA60" i="3"/>
  <c r="FA61" i="3"/>
  <c r="FA62" i="3"/>
  <c r="FA63" i="3"/>
  <c r="FA64" i="3"/>
  <c r="FA65" i="3"/>
  <c r="FA66" i="3"/>
  <c r="FA67" i="3"/>
  <c r="FA68" i="3"/>
  <c r="FA69" i="3"/>
  <c r="FA70" i="3"/>
  <c r="FA71" i="3"/>
  <c r="FA72" i="3"/>
  <c r="FA73" i="3"/>
  <c r="FA74" i="3"/>
  <c r="FA75" i="3"/>
  <c r="FA76" i="3"/>
  <c r="FA77" i="3"/>
  <c r="FA78" i="3"/>
  <c r="FA79" i="3"/>
  <c r="FA80" i="3"/>
  <c r="FA81" i="3"/>
  <c r="FA82" i="3"/>
  <c r="FA83" i="3"/>
  <c r="FA84" i="3"/>
  <c r="FA85" i="3"/>
  <c r="FA86" i="3"/>
  <c r="FA87" i="3"/>
  <c r="FA88" i="3"/>
  <c r="FA89" i="3"/>
  <c r="FA90" i="3"/>
  <c r="FA91" i="3"/>
  <c r="FA92" i="3"/>
  <c r="FA93" i="3"/>
  <c r="FA94" i="3"/>
  <c r="FA95" i="3"/>
  <c r="FA96" i="3"/>
  <c r="FA97" i="3"/>
  <c r="FA98" i="3"/>
  <c r="FA99" i="3"/>
  <c r="FA100" i="3"/>
  <c r="FA101" i="3"/>
  <c r="FA102" i="3"/>
  <c r="FA103" i="3"/>
  <c r="FA104" i="3"/>
  <c r="FA105" i="3"/>
  <c r="FA106" i="3"/>
  <c r="FA108" i="3"/>
  <c r="FA109" i="3"/>
  <c r="FA110" i="3"/>
  <c r="FA111" i="3"/>
  <c r="FA112" i="3"/>
  <c r="FA113" i="3"/>
  <c r="FA114" i="3"/>
  <c r="FA115" i="3"/>
  <c r="FA116" i="3"/>
  <c r="FA117" i="3"/>
  <c r="FA118" i="3"/>
  <c r="FA119" i="3"/>
  <c r="FA120" i="3"/>
  <c r="FA121" i="3"/>
  <c r="FA124" i="3"/>
  <c r="FA126" i="3"/>
  <c r="FA127" i="3"/>
  <c r="FA128" i="3"/>
  <c r="FA129" i="3"/>
  <c r="FA130" i="3"/>
  <c r="FA131" i="3"/>
  <c r="FA132" i="3"/>
  <c r="FA133" i="3"/>
  <c r="FA134" i="3"/>
  <c r="FA135" i="3"/>
  <c r="FA136" i="3"/>
  <c r="FA137" i="3"/>
  <c r="FA138" i="3"/>
  <c r="FA139" i="3"/>
  <c r="FA140" i="3"/>
  <c r="FA141" i="3"/>
  <c r="FA142" i="3"/>
  <c r="FA143" i="3"/>
  <c r="FA144" i="3"/>
  <c r="FA145" i="3"/>
  <c r="FA146" i="3"/>
  <c r="FA147" i="3"/>
  <c r="FA148" i="3"/>
  <c r="FA149" i="3"/>
  <c r="FA150" i="3"/>
  <c r="FA151" i="3"/>
  <c r="FA152" i="3"/>
  <c r="FA153" i="3"/>
  <c r="FA154" i="3"/>
  <c r="FA155" i="3"/>
  <c r="FA156" i="3"/>
  <c r="FA157" i="3"/>
  <c r="FA158" i="3"/>
  <c r="FA159" i="3"/>
  <c r="FA160" i="3"/>
  <c r="FA161" i="3"/>
  <c r="FA162" i="3"/>
  <c r="FA163" i="3"/>
  <c r="FA164" i="3"/>
  <c r="FA165" i="3"/>
  <c r="FA166" i="3"/>
  <c r="FA167" i="3"/>
  <c r="FA168" i="3"/>
  <c r="FA169" i="3"/>
  <c r="FA170" i="3"/>
  <c r="FA171" i="3"/>
  <c r="FA172" i="3"/>
  <c r="FA173" i="3"/>
  <c r="FA174" i="3"/>
  <c r="FA175" i="3"/>
  <c r="FA176" i="3"/>
  <c r="FA177" i="3"/>
  <c r="FA178" i="3"/>
  <c r="FA179" i="3"/>
  <c r="FA180" i="3"/>
  <c r="FA181" i="3"/>
  <c r="FA182" i="3"/>
  <c r="FA183" i="3"/>
  <c r="FA184" i="3"/>
  <c r="FA185" i="3"/>
  <c r="FA186" i="3"/>
  <c r="FA187" i="3"/>
  <c r="FA188" i="3"/>
  <c r="FA189" i="3"/>
  <c r="FA190" i="3"/>
  <c r="FA191" i="3"/>
  <c r="FA192" i="3"/>
  <c r="FA193" i="3"/>
  <c r="FA194" i="3"/>
  <c r="FA195" i="3"/>
  <c r="FA196" i="3"/>
  <c r="FA197" i="3"/>
  <c r="FA198" i="3"/>
  <c r="FA199" i="3"/>
  <c r="FA200" i="3"/>
  <c r="FA201" i="3"/>
  <c r="FA202" i="3"/>
  <c r="FA203" i="3"/>
  <c r="FA204" i="3"/>
  <c r="FA205" i="3"/>
  <c r="FA206" i="3"/>
  <c r="FA207" i="3"/>
  <c r="FA208" i="3"/>
  <c r="FA209" i="3"/>
  <c r="FA210" i="3"/>
  <c r="FA211" i="3"/>
  <c r="FA212" i="3"/>
  <c r="FA213" i="3"/>
  <c r="FA214" i="3"/>
  <c r="FA215" i="3"/>
  <c r="FA216" i="3"/>
  <c r="FA217" i="3"/>
  <c r="FA218" i="3"/>
  <c r="FA219" i="3"/>
  <c r="FA220" i="3"/>
  <c r="EY2" i="3"/>
  <c r="EY3" i="3"/>
  <c r="EY4" i="3"/>
  <c r="EY5" i="3"/>
  <c r="EY6" i="3"/>
  <c r="EY7" i="3"/>
  <c r="EY8" i="3"/>
  <c r="EY9" i="3"/>
  <c r="EY10" i="3"/>
  <c r="EY11" i="3"/>
  <c r="EY12" i="3"/>
  <c r="EY13" i="3"/>
  <c r="EY14" i="3"/>
  <c r="EY15" i="3"/>
  <c r="EY16" i="3"/>
  <c r="EY17" i="3"/>
  <c r="EY18" i="3"/>
  <c r="EY19" i="3"/>
  <c r="EY20" i="3"/>
  <c r="EY21" i="3"/>
  <c r="EY22" i="3"/>
  <c r="EY23" i="3"/>
  <c r="EY24" i="3"/>
  <c r="EY25" i="3"/>
  <c r="EY26" i="3"/>
  <c r="EY27" i="3"/>
  <c r="EY28" i="3"/>
  <c r="EY29" i="3"/>
  <c r="EY30" i="3"/>
  <c r="EY31" i="3"/>
  <c r="EY32" i="3"/>
  <c r="EY33" i="3"/>
  <c r="EY34" i="3"/>
  <c r="EY35" i="3"/>
  <c r="EY36" i="3"/>
  <c r="EY37" i="3"/>
  <c r="EY38" i="3"/>
  <c r="EY39" i="3"/>
  <c r="EY40" i="3"/>
  <c r="EY41" i="3"/>
  <c r="EY42" i="3"/>
  <c r="EY43" i="3"/>
  <c r="EY44" i="3"/>
  <c r="EY45" i="3"/>
  <c r="EY46" i="3"/>
  <c r="EY47" i="3"/>
  <c r="EY48" i="3"/>
  <c r="EY49" i="3"/>
  <c r="EY50" i="3"/>
  <c r="EY51" i="3"/>
  <c r="EY52" i="3"/>
  <c r="EY53" i="3"/>
  <c r="EY54" i="3"/>
  <c r="EY55" i="3"/>
  <c r="EY56" i="3"/>
  <c r="EY57" i="3"/>
  <c r="EY58" i="3"/>
  <c r="EY59" i="3"/>
  <c r="EY60" i="3"/>
  <c r="EY61" i="3"/>
  <c r="EY62" i="3"/>
  <c r="EY63" i="3"/>
  <c r="EY64" i="3"/>
  <c r="EY65" i="3"/>
  <c r="EY66" i="3"/>
  <c r="EY67" i="3"/>
  <c r="EY68" i="3"/>
  <c r="EY69" i="3"/>
  <c r="EY70" i="3"/>
  <c r="EY71" i="3"/>
  <c r="EY72" i="3"/>
  <c r="EY73" i="3"/>
  <c r="EY74" i="3"/>
  <c r="EY75" i="3"/>
  <c r="EY76" i="3"/>
  <c r="EY77" i="3"/>
  <c r="EY78" i="3"/>
  <c r="EY79" i="3"/>
  <c r="EY80" i="3"/>
  <c r="EY81" i="3"/>
  <c r="EY82" i="3"/>
  <c r="EY83" i="3"/>
  <c r="EY84" i="3"/>
  <c r="EY85" i="3"/>
  <c r="EY86" i="3"/>
  <c r="EY87" i="3"/>
  <c r="EY88" i="3"/>
  <c r="EY89" i="3"/>
  <c r="EY90" i="3"/>
  <c r="EY91" i="3"/>
  <c r="EY92" i="3"/>
  <c r="EY93" i="3"/>
  <c r="EY94" i="3"/>
  <c r="EY95" i="3"/>
  <c r="EY96" i="3"/>
  <c r="EY97" i="3"/>
  <c r="EY98" i="3"/>
  <c r="EY99" i="3"/>
  <c r="EY100" i="3"/>
  <c r="EY101" i="3"/>
  <c r="EY102" i="3"/>
  <c r="EY103" i="3"/>
  <c r="EY104" i="3"/>
  <c r="EY105" i="3"/>
  <c r="EY106" i="3"/>
  <c r="EY108" i="3"/>
  <c r="EY109" i="3"/>
  <c r="EY110" i="3"/>
  <c r="EY111" i="3"/>
  <c r="EY112" i="3"/>
  <c r="EY113" i="3"/>
  <c r="EY114" i="3"/>
  <c r="EY115" i="3"/>
  <c r="EY116" i="3"/>
  <c r="EY117" i="3"/>
  <c r="EY118" i="3"/>
  <c r="EY119" i="3"/>
  <c r="EY120" i="3"/>
  <c r="EY121" i="3"/>
  <c r="EY124" i="3"/>
  <c r="EY126" i="3"/>
  <c r="EY127" i="3"/>
  <c r="EY128" i="3"/>
  <c r="EY129" i="3"/>
  <c r="EY130" i="3"/>
  <c r="EY131" i="3"/>
  <c r="EY132" i="3"/>
  <c r="EY133" i="3"/>
  <c r="EY134" i="3"/>
  <c r="EY135" i="3"/>
  <c r="EY136" i="3"/>
  <c r="EY137" i="3"/>
  <c r="EY138" i="3"/>
  <c r="EY139" i="3"/>
  <c r="EY140" i="3"/>
  <c r="EY141" i="3"/>
  <c r="EY142" i="3"/>
  <c r="EY143" i="3"/>
  <c r="EY144" i="3"/>
  <c r="EY145" i="3"/>
  <c r="EY146" i="3"/>
  <c r="EY147" i="3"/>
  <c r="EY148" i="3"/>
  <c r="EY149" i="3"/>
  <c r="EY150" i="3"/>
  <c r="EY151" i="3"/>
  <c r="EY152" i="3"/>
  <c r="EY153" i="3"/>
  <c r="EY154" i="3"/>
  <c r="EY155" i="3"/>
  <c r="EY156" i="3"/>
  <c r="EY157" i="3"/>
  <c r="EY158" i="3"/>
  <c r="EY159" i="3"/>
  <c r="EY160" i="3"/>
  <c r="EY161" i="3"/>
  <c r="EY162" i="3"/>
  <c r="EY163" i="3"/>
  <c r="EY164" i="3"/>
  <c r="EY165" i="3"/>
  <c r="EY166" i="3"/>
  <c r="EY167" i="3"/>
  <c r="EY168" i="3"/>
  <c r="EY169" i="3"/>
  <c r="EY170" i="3"/>
  <c r="EY171" i="3"/>
  <c r="EY172" i="3"/>
  <c r="EY173" i="3"/>
  <c r="EY174" i="3"/>
  <c r="EY175" i="3"/>
  <c r="EY176" i="3"/>
  <c r="EY177" i="3"/>
  <c r="EY178" i="3"/>
  <c r="EY179" i="3"/>
  <c r="EY180" i="3"/>
  <c r="EY181" i="3"/>
  <c r="EY182" i="3"/>
  <c r="EY183" i="3"/>
  <c r="EY184" i="3"/>
  <c r="EY185" i="3"/>
  <c r="EY186" i="3"/>
  <c r="EY187" i="3"/>
  <c r="EY188" i="3"/>
  <c r="EY189" i="3"/>
  <c r="EY190" i="3"/>
  <c r="EY191" i="3"/>
  <c r="EY192" i="3"/>
  <c r="EY193" i="3"/>
  <c r="EY194" i="3"/>
  <c r="EY195" i="3"/>
  <c r="EY196" i="3"/>
  <c r="EY197" i="3"/>
  <c r="EY198" i="3"/>
  <c r="EY199" i="3"/>
  <c r="EY200" i="3"/>
  <c r="EY201" i="3"/>
  <c r="EY202" i="3"/>
  <c r="EY203" i="3"/>
  <c r="EY204" i="3"/>
  <c r="EY205" i="3"/>
  <c r="EY206" i="3"/>
  <c r="EY207" i="3"/>
  <c r="EY208" i="3"/>
  <c r="EY209" i="3"/>
  <c r="EY210" i="3"/>
  <c r="EY211" i="3"/>
  <c r="EY212" i="3"/>
  <c r="EY213" i="3"/>
  <c r="EY214" i="3"/>
  <c r="EY215" i="3"/>
  <c r="EY216" i="3"/>
  <c r="EY217" i="3"/>
  <c r="EY218" i="3"/>
  <c r="EY219" i="3"/>
  <c r="EY220" i="3"/>
  <c r="EW2" i="3"/>
  <c r="EW3" i="3"/>
  <c r="EW4" i="3"/>
  <c r="EW5" i="3"/>
  <c r="EW6" i="3"/>
  <c r="EW7" i="3"/>
  <c r="EW8" i="3"/>
  <c r="EW9" i="3"/>
  <c r="EW10" i="3"/>
  <c r="EW11" i="3"/>
  <c r="EW12" i="3"/>
  <c r="EW13" i="3"/>
  <c r="EW14" i="3"/>
  <c r="EW15" i="3"/>
  <c r="EW16" i="3"/>
  <c r="EW17" i="3"/>
  <c r="EW18" i="3"/>
  <c r="EW19" i="3"/>
  <c r="EW20" i="3"/>
  <c r="EW21" i="3"/>
  <c r="EW22" i="3"/>
  <c r="EW23" i="3"/>
  <c r="EW24" i="3"/>
  <c r="EW25" i="3"/>
  <c r="EW26" i="3"/>
  <c r="EW27" i="3"/>
  <c r="EW28" i="3"/>
  <c r="EW29" i="3"/>
  <c r="EW30" i="3"/>
  <c r="EW31" i="3"/>
  <c r="EW32" i="3"/>
  <c r="EW33" i="3"/>
  <c r="EW34" i="3"/>
  <c r="EW35" i="3"/>
  <c r="EW36" i="3"/>
  <c r="EW37" i="3"/>
  <c r="EW38" i="3"/>
  <c r="EW39" i="3"/>
  <c r="EW40" i="3"/>
  <c r="EW41" i="3"/>
  <c r="EW42" i="3"/>
  <c r="EW43" i="3"/>
  <c r="EW44" i="3"/>
  <c r="EW45" i="3"/>
  <c r="EW46" i="3"/>
  <c r="EW47" i="3"/>
  <c r="EW48" i="3"/>
  <c r="EW49" i="3"/>
  <c r="EW50" i="3"/>
  <c r="EW51" i="3"/>
  <c r="EW52" i="3"/>
  <c r="EW53" i="3"/>
  <c r="EW54" i="3"/>
  <c r="EW55" i="3"/>
  <c r="EW56" i="3"/>
  <c r="EW57" i="3"/>
  <c r="EW58" i="3"/>
  <c r="EW59" i="3"/>
  <c r="EW60" i="3"/>
  <c r="EW61" i="3"/>
  <c r="EW62" i="3"/>
  <c r="EW63" i="3"/>
  <c r="EW64" i="3"/>
  <c r="EW65" i="3"/>
  <c r="EW66" i="3"/>
  <c r="EW67" i="3"/>
  <c r="EW68" i="3"/>
  <c r="EW69" i="3"/>
  <c r="EW70" i="3"/>
  <c r="EW71" i="3"/>
  <c r="EW72" i="3"/>
  <c r="EW73" i="3"/>
  <c r="EW74" i="3"/>
  <c r="EW75" i="3"/>
  <c r="EW76" i="3"/>
  <c r="EW77" i="3"/>
  <c r="EW78" i="3"/>
  <c r="EW79" i="3"/>
  <c r="EW80" i="3"/>
  <c r="EW81" i="3"/>
  <c r="EW82" i="3"/>
  <c r="EW83" i="3"/>
  <c r="EW84" i="3"/>
  <c r="EW85" i="3"/>
  <c r="EW86" i="3"/>
  <c r="EW87" i="3"/>
  <c r="EW88" i="3"/>
  <c r="EW89" i="3"/>
  <c r="EW90" i="3"/>
  <c r="EW91" i="3"/>
  <c r="EW92" i="3"/>
  <c r="EW93" i="3"/>
  <c r="EW94" i="3"/>
  <c r="EW95" i="3"/>
  <c r="EW96" i="3"/>
  <c r="EW97" i="3"/>
  <c r="EW98" i="3"/>
  <c r="EW99" i="3"/>
  <c r="EW100" i="3"/>
  <c r="EW101" i="3"/>
  <c r="EW102" i="3"/>
  <c r="EW103" i="3"/>
  <c r="EW104" i="3"/>
  <c r="EW105" i="3"/>
  <c r="EW106" i="3"/>
  <c r="EW108" i="3"/>
  <c r="EW109" i="3"/>
  <c r="EW110" i="3"/>
  <c r="EW111" i="3"/>
  <c r="EW112" i="3"/>
  <c r="EW113" i="3"/>
  <c r="EW114" i="3"/>
  <c r="EW115" i="3"/>
  <c r="EW116" i="3"/>
  <c r="EW117" i="3"/>
  <c r="EW118" i="3"/>
  <c r="EW119" i="3"/>
  <c r="EW120" i="3"/>
  <c r="EW121" i="3"/>
  <c r="EW124" i="3"/>
  <c r="EW126" i="3"/>
  <c r="EW127" i="3"/>
  <c r="EW128" i="3"/>
  <c r="EW129" i="3"/>
  <c r="EW130" i="3"/>
  <c r="EW131" i="3"/>
  <c r="EW132" i="3"/>
  <c r="EW133" i="3"/>
  <c r="EW134" i="3"/>
  <c r="EW135" i="3"/>
  <c r="EW136" i="3"/>
  <c r="EW137" i="3"/>
  <c r="EW138" i="3"/>
  <c r="EW139" i="3"/>
  <c r="EW140" i="3"/>
  <c r="EW141" i="3"/>
  <c r="EW142" i="3"/>
  <c r="EW143" i="3"/>
  <c r="EW144" i="3"/>
  <c r="EW145" i="3"/>
  <c r="EW146" i="3"/>
  <c r="EW147" i="3"/>
  <c r="EW148" i="3"/>
  <c r="EW149" i="3"/>
  <c r="EW150" i="3"/>
  <c r="EW151" i="3"/>
  <c r="EW152" i="3"/>
  <c r="EW153" i="3"/>
  <c r="EW154" i="3"/>
  <c r="EW155" i="3"/>
  <c r="EW156" i="3"/>
  <c r="EW157" i="3"/>
  <c r="EW158" i="3"/>
  <c r="EW159" i="3"/>
  <c r="EW160" i="3"/>
  <c r="EW161" i="3"/>
  <c r="EW162" i="3"/>
  <c r="EW163" i="3"/>
  <c r="EW164" i="3"/>
  <c r="EW165" i="3"/>
  <c r="EW166" i="3"/>
  <c r="EW167" i="3"/>
  <c r="EW168" i="3"/>
  <c r="EW169" i="3"/>
  <c r="EW170" i="3"/>
  <c r="EW171" i="3"/>
  <c r="EW172" i="3"/>
  <c r="EW173" i="3"/>
  <c r="EW174" i="3"/>
  <c r="EW175" i="3"/>
  <c r="EW176" i="3"/>
  <c r="EW177" i="3"/>
  <c r="EW178" i="3"/>
  <c r="EW179" i="3"/>
  <c r="EW180" i="3"/>
  <c r="EW181" i="3"/>
  <c r="EW182" i="3"/>
  <c r="EW183" i="3"/>
  <c r="EW184" i="3"/>
  <c r="EW185" i="3"/>
  <c r="EW186" i="3"/>
  <c r="EW187" i="3"/>
  <c r="EW188" i="3"/>
  <c r="EW189" i="3"/>
  <c r="EW190" i="3"/>
  <c r="EW191" i="3"/>
  <c r="EW192" i="3"/>
  <c r="EW193" i="3"/>
  <c r="EW194" i="3"/>
  <c r="EW195" i="3"/>
  <c r="EW196" i="3"/>
  <c r="EW197" i="3"/>
  <c r="EW198" i="3"/>
  <c r="EW199" i="3"/>
  <c r="EW200" i="3"/>
  <c r="EW201" i="3"/>
  <c r="EW202" i="3"/>
  <c r="EW203" i="3"/>
  <c r="EW204" i="3"/>
  <c r="EW205" i="3"/>
  <c r="EW206" i="3"/>
  <c r="EW207" i="3"/>
  <c r="EW208" i="3"/>
  <c r="EW209" i="3"/>
  <c r="EW210" i="3"/>
  <c r="EW211" i="3"/>
  <c r="EW212" i="3"/>
  <c r="EW213" i="3"/>
  <c r="EW214" i="3"/>
  <c r="EW215" i="3"/>
  <c r="EW216" i="3"/>
  <c r="EW217" i="3"/>
  <c r="EW218" i="3"/>
  <c r="EW219" i="3"/>
  <c r="EW220" i="3"/>
  <c r="EU2" i="3"/>
  <c r="EU3" i="3"/>
  <c r="EU4" i="3"/>
  <c r="EU5" i="3"/>
  <c r="EU6" i="3"/>
  <c r="EU7" i="3"/>
  <c r="EU8" i="3"/>
  <c r="EU9" i="3"/>
  <c r="EU10" i="3"/>
  <c r="EU11" i="3"/>
  <c r="EU12" i="3"/>
  <c r="EU13" i="3"/>
  <c r="EU14" i="3"/>
  <c r="EU15" i="3"/>
  <c r="EU16" i="3"/>
  <c r="EU17" i="3"/>
  <c r="EU18" i="3"/>
  <c r="EU19" i="3"/>
  <c r="EU20" i="3"/>
  <c r="EU21" i="3"/>
  <c r="EU22" i="3"/>
  <c r="EU23" i="3"/>
  <c r="EU24" i="3"/>
  <c r="EU25" i="3"/>
  <c r="EU26" i="3"/>
  <c r="EU27" i="3"/>
  <c r="EU28" i="3"/>
  <c r="EU29" i="3"/>
  <c r="EU30" i="3"/>
  <c r="EU31" i="3"/>
  <c r="EU32" i="3"/>
  <c r="EU33" i="3"/>
  <c r="EU34" i="3"/>
  <c r="EU35" i="3"/>
  <c r="EU36" i="3"/>
  <c r="EU37" i="3"/>
  <c r="EU38" i="3"/>
  <c r="EU39" i="3"/>
  <c r="EU40" i="3"/>
  <c r="EU41" i="3"/>
  <c r="EU42" i="3"/>
  <c r="EU43" i="3"/>
  <c r="EU44" i="3"/>
  <c r="EU45" i="3"/>
  <c r="EU46" i="3"/>
  <c r="EU47" i="3"/>
  <c r="EU48" i="3"/>
  <c r="EU49" i="3"/>
  <c r="EU50" i="3"/>
  <c r="EU51" i="3"/>
  <c r="EU52" i="3"/>
  <c r="EU53" i="3"/>
  <c r="EU54" i="3"/>
  <c r="EU55" i="3"/>
  <c r="EU56" i="3"/>
  <c r="EU57" i="3"/>
  <c r="EU58" i="3"/>
  <c r="EU59" i="3"/>
  <c r="EU60" i="3"/>
  <c r="EU61" i="3"/>
  <c r="EU62" i="3"/>
  <c r="EU63" i="3"/>
  <c r="EU64" i="3"/>
  <c r="EU65" i="3"/>
  <c r="EU66" i="3"/>
  <c r="EU67" i="3"/>
  <c r="EU68" i="3"/>
  <c r="EU69" i="3"/>
  <c r="EU70" i="3"/>
  <c r="EU71" i="3"/>
  <c r="EU72" i="3"/>
  <c r="EU73" i="3"/>
  <c r="EU74" i="3"/>
  <c r="EU75" i="3"/>
  <c r="EU76" i="3"/>
  <c r="EU77" i="3"/>
  <c r="EU78" i="3"/>
  <c r="EU79" i="3"/>
  <c r="EU80" i="3"/>
  <c r="EU81" i="3"/>
  <c r="EU82" i="3"/>
  <c r="EU83" i="3"/>
  <c r="EU84" i="3"/>
  <c r="EU85" i="3"/>
  <c r="EU86" i="3"/>
  <c r="EU87" i="3"/>
  <c r="EU88" i="3"/>
  <c r="EU89" i="3"/>
  <c r="EU90" i="3"/>
  <c r="EU91" i="3"/>
  <c r="EU92" i="3"/>
  <c r="EU93" i="3"/>
  <c r="EU94" i="3"/>
  <c r="EU95" i="3"/>
  <c r="EU96" i="3"/>
  <c r="EU97" i="3"/>
  <c r="EU98" i="3"/>
  <c r="EU99" i="3"/>
  <c r="EU100" i="3"/>
  <c r="EU101" i="3"/>
  <c r="EU102" i="3"/>
  <c r="EU103" i="3"/>
  <c r="EU104" i="3"/>
  <c r="EU105" i="3"/>
  <c r="EU106" i="3"/>
  <c r="EU108" i="3"/>
  <c r="EU109" i="3"/>
  <c r="EU110" i="3"/>
  <c r="EU111" i="3"/>
  <c r="EU112" i="3"/>
  <c r="EU113" i="3"/>
  <c r="EU114" i="3"/>
  <c r="EU115" i="3"/>
  <c r="EU116" i="3"/>
  <c r="EU117" i="3"/>
  <c r="EU118" i="3"/>
  <c r="EU119" i="3"/>
  <c r="EU120" i="3"/>
  <c r="EU121" i="3"/>
  <c r="EU124" i="3"/>
  <c r="EU126" i="3"/>
  <c r="EU127" i="3"/>
  <c r="EU128" i="3"/>
  <c r="EU129" i="3"/>
  <c r="EU130" i="3"/>
  <c r="EU131" i="3"/>
  <c r="EU132" i="3"/>
  <c r="EU133" i="3"/>
  <c r="EU134" i="3"/>
  <c r="EU135" i="3"/>
  <c r="EU136" i="3"/>
  <c r="EU137" i="3"/>
  <c r="EU138" i="3"/>
  <c r="EU139" i="3"/>
  <c r="EU140" i="3"/>
  <c r="EU141" i="3"/>
  <c r="EU142" i="3"/>
  <c r="EU143" i="3"/>
  <c r="EU144" i="3"/>
  <c r="EU145" i="3"/>
  <c r="EU146" i="3"/>
  <c r="EU147" i="3"/>
  <c r="EU148" i="3"/>
  <c r="EU149" i="3"/>
  <c r="EU150" i="3"/>
  <c r="EU151" i="3"/>
  <c r="EU152" i="3"/>
  <c r="EU153" i="3"/>
  <c r="EU154" i="3"/>
  <c r="EU155" i="3"/>
  <c r="EU156" i="3"/>
  <c r="EU157" i="3"/>
  <c r="EU158" i="3"/>
  <c r="EU159" i="3"/>
  <c r="EU160" i="3"/>
  <c r="EU161" i="3"/>
  <c r="EU162" i="3"/>
  <c r="EU163" i="3"/>
  <c r="EU164" i="3"/>
  <c r="EU165" i="3"/>
  <c r="EU166" i="3"/>
  <c r="EU167" i="3"/>
  <c r="EU168" i="3"/>
  <c r="EU169" i="3"/>
  <c r="EU170" i="3"/>
  <c r="EU171" i="3"/>
  <c r="EU172" i="3"/>
  <c r="EU173" i="3"/>
  <c r="EU174" i="3"/>
  <c r="EU175" i="3"/>
  <c r="EU176" i="3"/>
  <c r="EU177" i="3"/>
  <c r="EU178" i="3"/>
  <c r="EU179" i="3"/>
  <c r="EU180" i="3"/>
  <c r="EU181" i="3"/>
  <c r="EU182" i="3"/>
  <c r="EU183" i="3"/>
  <c r="EU184" i="3"/>
  <c r="EU185" i="3"/>
  <c r="EU186" i="3"/>
  <c r="EU187" i="3"/>
  <c r="EU188" i="3"/>
  <c r="EU189" i="3"/>
  <c r="EU190" i="3"/>
  <c r="EU191" i="3"/>
  <c r="EU192" i="3"/>
  <c r="EU193" i="3"/>
  <c r="EU194" i="3"/>
  <c r="EU195" i="3"/>
  <c r="EU196" i="3"/>
  <c r="EU197" i="3"/>
  <c r="EU198" i="3"/>
  <c r="EU199" i="3"/>
  <c r="EU200" i="3"/>
  <c r="EU201" i="3"/>
  <c r="EU202" i="3"/>
  <c r="EU203" i="3"/>
  <c r="EU204" i="3"/>
  <c r="EU205" i="3"/>
  <c r="EU206" i="3"/>
  <c r="EU207" i="3"/>
  <c r="EU208" i="3"/>
  <c r="EU209" i="3"/>
  <c r="EU210" i="3"/>
  <c r="EU211" i="3"/>
  <c r="EU212" i="3"/>
  <c r="EU213" i="3"/>
  <c r="EU214" i="3"/>
  <c r="EU215" i="3"/>
  <c r="EU216" i="3"/>
  <c r="EU217" i="3"/>
  <c r="EU218" i="3"/>
  <c r="EU219" i="3"/>
  <c r="EU220" i="3"/>
  <c r="ES2" i="3"/>
  <c r="ES3" i="3"/>
  <c r="ES4" i="3"/>
  <c r="ES5" i="3"/>
  <c r="ES6" i="3"/>
  <c r="ES7" i="3"/>
  <c r="ES8" i="3"/>
  <c r="ES9" i="3"/>
  <c r="ES10" i="3"/>
  <c r="ES11" i="3"/>
  <c r="ES12" i="3"/>
  <c r="ES13" i="3"/>
  <c r="ES14" i="3"/>
  <c r="ES15" i="3"/>
  <c r="ES16" i="3"/>
  <c r="ES17" i="3"/>
  <c r="ES18" i="3"/>
  <c r="ES19" i="3"/>
  <c r="ES20" i="3"/>
  <c r="ES21" i="3"/>
  <c r="ES22" i="3"/>
  <c r="ES23" i="3"/>
  <c r="ES24" i="3"/>
  <c r="ES25" i="3"/>
  <c r="ES26" i="3"/>
  <c r="ES27" i="3"/>
  <c r="ES28" i="3"/>
  <c r="ES29" i="3"/>
  <c r="ES30" i="3"/>
  <c r="ES31" i="3"/>
  <c r="ES32" i="3"/>
  <c r="ES33" i="3"/>
  <c r="ES34" i="3"/>
  <c r="ES35" i="3"/>
  <c r="ES36" i="3"/>
  <c r="ES37" i="3"/>
  <c r="ES38" i="3"/>
  <c r="ES39" i="3"/>
  <c r="ES40" i="3"/>
  <c r="ES41" i="3"/>
  <c r="ES42" i="3"/>
  <c r="ES43" i="3"/>
  <c r="ES44" i="3"/>
  <c r="ES45" i="3"/>
  <c r="ES46" i="3"/>
  <c r="ES47" i="3"/>
  <c r="ES48" i="3"/>
  <c r="ES49" i="3"/>
  <c r="ES50" i="3"/>
  <c r="ES51" i="3"/>
  <c r="ES52" i="3"/>
  <c r="ES53" i="3"/>
  <c r="ES54" i="3"/>
  <c r="ES55" i="3"/>
  <c r="ES56" i="3"/>
  <c r="ES57" i="3"/>
  <c r="ES58" i="3"/>
  <c r="ES59" i="3"/>
  <c r="ES60" i="3"/>
  <c r="ES61" i="3"/>
  <c r="ES62" i="3"/>
  <c r="ES63" i="3"/>
  <c r="ES64" i="3"/>
  <c r="ES65" i="3"/>
  <c r="ES66" i="3"/>
  <c r="ES67" i="3"/>
  <c r="ES68" i="3"/>
  <c r="ES69" i="3"/>
  <c r="ES70" i="3"/>
  <c r="ES71" i="3"/>
  <c r="ES72" i="3"/>
  <c r="ES73" i="3"/>
  <c r="ES74" i="3"/>
  <c r="ES75" i="3"/>
  <c r="ES76" i="3"/>
  <c r="ES77" i="3"/>
  <c r="ES78" i="3"/>
  <c r="ES79" i="3"/>
  <c r="ES80" i="3"/>
  <c r="ES81" i="3"/>
  <c r="ES82" i="3"/>
  <c r="ES83" i="3"/>
  <c r="ES84" i="3"/>
  <c r="ES85" i="3"/>
  <c r="ES86" i="3"/>
  <c r="ES87" i="3"/>
  <c r="ES88" i="3"/>
  <c r="ES89" i="3"/>
  <c r="ES90" i="3"/>
  <c r="ES91" i="3"/>
  <c r="ES92" i="3"/>
  <c r="ES93" i="3"/>
  <c r="ES94" i="3"/>
  <c r="ES95" i="3"/>
  <c r="ES96" i="3"/>
  <c r="ES97" i="3"/>
  <c r="ES98" i="3"/>
  <c r="ES99" i="3"/>
  <c r="ES100" i="3"/>
  <c r="ES101" i="3"/>
  <c r="ES102" i="3"/>
  <c r="ES103" i="3"/>
  <c r="ES104" i="3"/>
  <c r="ES105" i="3"/>
  <c r="ES106" i="3"/>
  <c r="ES108" i="3"/>
  <c r="ES109" i="3"/>
  <c r="ES110" i="3"/>
  <c r="ES111" i="3"/>
  <c r="ES112" i="3"/>
  <c r="ES113" i="3"/>
  <c r="ES114" i="3"/>
  <c r="ES115" i="3"/>
  <c r="ES116" i="3"/>
  <c r="ES117" i="3"/>
  <c r="ES118" i="3"/>
  <c r="ES119" i="3"/>
  <c r="ES120" i="3"/>
  <c r="ES121" i="3"/>
  <c r="ES124" i="3"/>
  <c r="ES126" i="3"/>
  <c r="ES127" i="3"/>
  <c r="ES128" i="3"/>
  <c r="ES129" i="3"/>
  <c r="ES130" i="3"/>
  <c r="ES131" i="3"/>
  <c r="ES132" i="3"/>
  <c r="ES133" i="3"/>
  <c r="ES134" i="3"/>
  <c r="ES135" i="3"/>
  <c r="ES136" i="3"/>
  <c r="ES137" i="3"/>
  <c r="ES138" i="3"/>
  <c r="ES139" i="3"/>
  <c r="ES140" i="3"/>
  <c r="ES141" i="3"/>
  <c r="ES142" i="3"/>
  <c r="ES143" i="3"/>
  <c r="ES144" i="3"/>
  <c r="ES145" i="3"/>
  <c r="ES146" i="3"/>
  <c r="ES147" i="3"/>
  <c r="ES148" i="3"/>
  <c r="ES149" i="3"/>
  <c r="ES150" i="3"/>
  <c r="ES151" i="3"/>
  <c r="ES152" i="3"/>
  <c r="ES153" i="3"/>
  <c r="ES154" i="3"/>
  <c r="ES155" i="3"/>
  <c r="ES156" i="3"/>
  <c r="ES157" i="3"/>
  <c r="ES158" i="3"/>
  <c r="ES159" i="3"/>
  <c r="ES160" i="3"/>
  <c r="ES161" i="3"/>
  <c r="ES162" i="3"/>
  <c r="ES163" i="3"/>
  <c r="ES164" i="3"/>
  <c r="ES165" i="3"/>
  <c r="ES166" i="3"/>
  <c r="ES167" i="3"/>
  <c r="ES168" i="3"/>
  <c r="ES169" i="3"/>
  <c r="ES170" i="3"/>
  <c r="ES171" i="3"/>
  <c r="ES172" i="3"/>
  <c r="ES173" i="3"/>
  <c r="ES174" i="3"/>
  <c r="ES175" i="3"/>
  <c r="ES176" i="3"/>
  <c r="ES177" i="3"/>
  <c r="ES178" i="3"/>
  <c r="ES179" i="3"/>
  <c r="ES180" i="3"/>
  <c r="ES181" i="3"/>
  <c r="ES182" i="3"/>
  <c r="ES183" i="3"/>
  <c r="ES184" i="3"/>
  <c r="ES185" i="3"/>
  <c r="ES186" i="3"/>
  <c r="ES187" i="3"/>
  <c r="ES188" i="3"/>
  <c r="ES189" i="3"/>
  <c r="ES190" i="3"/>
  <c r="ES191" i="3"/>
  <c r="ES192" i="3"/>
  <c r="ES193" i="3"/>
  <c r="ES194" i="3"/>
  <c r="ES195" i="3"/>
  <c r="ES196" i="3"/>
  <c r="ES197" i="3"/>
  <c r="ES198" i="3"/>
  <c r="ES199" i="3"/>
  <c r="ES200" i="3"/>
  <c r="ES201" i="3"/>
  <c r="ES202" i="3"/>
  <c r="ES203" i="3"/>
  <c r="ES204" i="3"/>
  <c r="ES205" i="3"/>
  <c r="ES206" i="3"/>
  <c r="ES207" i="3"/>
  <c r="ES208" i="3"/>
  <c r="ES209" i="3"/>
  <c r="ES210" i="3"/>
  <c r="ES211" i="3"/>
  <c r="ES212" i="3"/>
  <c r="ES213" i="3"/>
  <c r="ES214" i="3"/>
  <c r="ES215" i="3"/>
  <c r="ES216" i="3"/>
  <c r="ES217" i="3"/>
  <c r="ES218" i="3"/>
  <c r="ES219" i="3"/>
  <c r="ES220" i="3"/>
  <c r="GG221" i="3"/>
  <c r="GE221" i="3"/>
  <c r="ES221" i="3"/>
  <c r="GC221" i="3"/>
  <c r="GA221" i="3"/>
  <c r="FY221" i="3"/>
  <c r="FW221" i="3"/>
  <c r="FU221" i="3"/>
  <c r="FS221" i="3"/>
  <c r="FQ221" i="3"/>
  <c r="FO221" i="3"/>
  <c r="FM221" i="3"/>
  <c r="FK221" i="3"/>
  <c r="FI221" i="3"/>
  <c r="FG221" i="3"/>
  <c r="FE221" i="3"/>
  <c r="FC221" i="3"/>
  <c r="FA221" i="3"/>
  <c r="EY221" i="3"/>
  <c r="EU221" i="3"/>
  <c r="EW221" i="3"/>
  <c r="DG2" i="3"/>
  <c r="DG3" i="3"/>
  <c r="DG4" i="3"/>
  <c r="DG5" i="3"/>
  <c r="DG6" i="3"/>
  <c r="DG7" i="3"/>
  <c r="DG8" i="3"/>
  <c r="DG9" i="3"/>
  <c r="DG10" i="3"/>
  <c r="DG11" i="3"/>
  <c r="DG12" i="3"/>
  <c r="DG13" i="3"/>
  <c r="DG14" i="3"/>
  <c r="DG15" i="3"/>
  <c r="DG16" i="3"/>
  <c r="DG17" i="3"/>
  <c r="DG18" i="3"/>
  <c r="DG19" i="3"/>
  <c r="DG20" i="3"/>
  <c r="DG21" i="3"/>
  <c r="DG22" i="3"/>
  <c r="DG23" i="3"/>
  <c r="DG24" i="3"/>
  <c r="DG25" i="3"/>
  <c r="DG26" i="3"/>
  <c r="DG27" i="3"/>
  <c r="DG28" i="3"/>
  <c r="DG29" i="3"/>
  <c r="DG30" i="3"/>
  <c r="DG31" i="3"/>
  <c r="DG32" i="3"/>
  <c r="DG33" i="3"/>
  <c r="DG34" i="3"/>
  <c r="DG35" i="3"/>
  <c r="DG36" i="3"/>
  <c r="DG37" i="3"/>
  <c r="DG38" i="3"/>
  <c r="DG39" i="3"/>
  <c r="DG40" i="3"/>
  <c r="DG41" i="3"/>
  <c r="DG42" i="3"/>
  <c r="DG43" i="3"/>
  <c r="DG44" i="3"/>
  <c r="DG45" i="3"/>
  <c r="DG46" i="3"/>
  <c r="DG47" i="3"/>
  <c r="DG48" i="3"/>
  <c r="DG49" i="3"/>
  <c r="DG71" i="3"/>
  <c r="DG119" i="3"/>
  <c r="DG120" i="3"/>
  <c r="DG121" i="3"/>
  <c r="DG122" i="3"/>
  <c r="DG123" i="3"/>
  <c r="DG124" i="3"/>
  <c r="DG125" i="3"/>
  <c r="DG169" i="3"/>
  <c r="DG170" i="3"/>
  <c r="DG171" i="3"/>
  <c r="DG172" i="3"/>
  <c r="DG173" i="3"/>
  <c r="DG174" i="3"/>
  <c r="DG175" i="3"/>
  <c r="DG176" i="3"/>
  <c r="DG177" i="3"/>
  <c r="DG178" i="3"/>
  <c r="DG179" i="3"/>
  <c r="DG180" i="3"/>
  <c r="DG181" i="3"/>
  <c r="DG182" i="3"/>
  <c r="DG183" i="3"/>
  <c r="DG184" i="3"/>
  <c r="DG185" i="3"/>
  <c r="DG186" i="3"/>
  <c r="DG187" i="3"/>
  <c r="DG188" i="3"/>
  <c r="DG189" i="3"/>
  <c r="DE2" i="3"/>
  <c r="DE3" i="3"/>
  <c r="DE4" i="3"/>
  <c r="DE5" i="3"/>
  <c r="DE6" i="3"/>
  <c r="DE7" i="3"/>
  <c r="DE8" i="3"/>
  <c r="DE9" i="3"/>
  <c r="DE10" i="3"/>
  <c r="DE11" i="3"/>
  <c r="DE12" i="3"/>
  <c r="DE13" i="3"/>
  <c r="DE14" i="3"/>
  <c r="DE15" i="3"/>
  <c r="DE16" i="3"/>
  <c r="DE17" i="3"/>
  <c r="DE18" i="3"/>
  <c r="DE19" i="3"/>
  <c r="DE20" i="3"/>
  <c r="DE21" i="3"/>
  <c r="DE22" i="3"/>
  <c r="DE23" i="3"/>
  <c r="DE24" i="3"/>
  <c r="DE25" i="3"/>
  <c r="DE26" i="3"/>
  <c r="DE27" i="3"/>
  <c r="DE28" i="3"/>
  <c r="DE29" i="3"/>
  <c r="DE30" i="3"/>
  <c r="DE31" i="3"/>
  <c r="DE32" i="3"/>
  <c r="DE33" i="3"/>
  <c r="DE34" i="3"/>
  <c r="DE35" i="3"/>
  <c r="DE36" i="3"/>
  <c r="DE37" i="3"/>
  <c r="DE38" i="3"/>
  <c r="DE39" i="3"/>
  <c r="DE40" i="3"/>
  <c r="DE41" i="3"/>
  <c r="DE42" i="3"/>
  <c r="DE43" i="3"/>
  <c r="DE44" i="3"/>
  <c r="DE45" i="3"/>
  <c r="DE46" i="3"/>
  <c r="DE47" i="3"/>
  <c r="DE48" i="3"/>
  <c r="DE49" i="3"/>
  <c r="DE71" i="3"/>
  <c r="DE119" i="3"/>
  <c r="DE120" i="3"/>
  <c r="DE121" i="3"/>
  <c r="DE122" i="3"/>
  <c r="DE123" i="3"/>
  <c r="DE124" i="3"/>
  <c r="DE125" i="3"/>
  <c r="DE169" i="3"/>
  <c r="DE170" i="3"/>
  <c r="DE171" i="3"/>
  <c r="DE172" i="3"/>
  <c r="DE173" i="3"/>
  <c r="DE174" i="3"/>
  <c r="DE175" i="3"/>
  <c r="DE176" i="3"/>
  <c r="DE177" i="3"/>
  <c r="DE178" i="3"/>
  <c r="DE179" i="3"/>
  <c r="DE180" i="3"/>
  <c r="DE181" i="3"/>
  <c r="DE182" i="3"/>
  <c r="DE183" i="3"/>
  <c r="DE184" i="3"/>
  <c r="DE185" i="3"/>
  <c r="DE186" i="3"/>
  <c r="DE187" i="3"/>
  <c r="DE188" i="3"/>
  <c r="DE189" i="3"/>
  <c r="DC2" i="3"/>
  <c r="DC3" i="3"/>
  <c r="DC4" i="3"/>
  <c r="DC5" i="3"/>
  <c r="DC6" i="3"/>
  <c r="DC7" i="3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71" i="3"/>
  <c r="DC119" i="3"/>
  <c r="DC120" i="3"/>
  <c r="DC121" i="3"/>
  <c r="DC122" i="3"/>
  <c r="DC123" i="3"/>
  <c r="DC124" i="3"/>
  <c r="DC125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A2" i="3"/>
  <c r="DA3" i="3"/>
  <c r="DA4" i="3"/>
  <c r="DA5" i="3"/>
  <c r="DA6" i="3"/>
  <c r="DA7" i="3"/>
  <c r="DA8" i="3"/>
  <c r="DA9" i="3"/>
  <c r="DA10" i="3"/>
  <c r="DA11" i="3"/>
  <c r="DA12" i="3"/>
  <c r="DA13" i="3"/>
  <c r="DA14" i="3"/>
  <c r="DA15" i="3"/>
  <c r="DA16" i="3"/>
  <c r="DA17" i="3"/>
  <c r="DA18" i="3"/>
  <c r="DA19" i="3"/>
  <c r="DA20" i="3"/>
  <c r="DA21" i="3"/>
  <c r="DA22" i="3"/>
  <c r="DA23" i="3"/>
  <c r="DA24" i="3"/>
  <c r="DA25" i="3"/>
  <c r="DA26" i="3"/>
  <c r="DA27" i="3"/>
  <c r="DA28" i="3"/>
  <c r="DA29" i="3"/>
  <c r="DA30" i="3"/>
  <c r="DA31" i="3"/>
  <c r="DA32" i="3"/>
  <c r="DA33" i="3"/>
  <c r="DA34" i="3"/>
  <c r="DA35" i="3"/>
  <c r="DA36" i="3"/>
  <c r="DA37" i="3"/>
  <c r="DA38" i="3"/>
  <c r="DA39" i="3"/>
  <c r="DA40" i="3"/>
  <c r="DA41" i="3"/>
  <c r="DA42" i="3"/>
  <c r="DA43" i="3"/>
  <c r="DA44" i="3"/>
  <c r="DA45" i="3"/>
  <c r="DA46" i="3"/>
  <c r="DA47" i="3"/>
  <c r="DA48" i="3"/>
  <c r="DA49" i="3"/>
  <c r="DA71" i="3"/>
  <c r="DA119" i="3"/>
  <c r="DA120" i="3"/>
  <c r="DA121" i="3"/>
  <c r="DA122" i="3"/>
  <c r="DA123" i="3"/>
  <c r="DA124" i="3"/>
  <c r="DA125" i="3"/>
  <c r="DA169" i="3"/>
  <c r="DA170" i="3"/>
  <c r="DA171" i="3"/>
  <c r="DA172" i="3"/>
  <c r="DA173" i="3"/>
  <c r="DA174" i="3"/>
  <c r="DA175" i="3"/>
  <c r="DA176" i="3"/>
  <c r="DA177" i="3"/>
  <c r="DA178" i="3"/>
  <c r="DA179" i="3"/>
  <c r="DA180" i="3"/>
  <c r="DA181" i="3"/>
  <c r="DA182" i="3"/>
  <c r="DA183" i="3"/>
  <c r="DA184" i="3"/>
  <c r="DA185" i="3"/>
  <c r="DA186" i="3"/>
  <c r="DA187" i="3"/>
  <c r="DA188" i="3"/>
  <c r="DA189" i="3"/>
  <c r="CY2" i="3"/>
  <c r="CY3" i="3"/>
  <c r="CY4" i="3"/>
  <c r="CY5" i="3"/>
  <c r="CY6" i="3"/>
  <c r="CY7" i="3"/>
  <c r="CY8" i="3"/>
  <c r="CY9" i="3"/>
  <c r="CY10" i="3"/>
  <c r="CY11" i="3"/>
  <c r="CY12" i="3"/>
  <c r="CY13" i="3"/>
  <c r="CY14" i="3"/>
  <c r="CY15" i="3"/>
  <c r="CY16" i="3"/>
  <c r="CY17" i="3"/>
  <c r="CY18" i="3"/>
  <c r="CY19" i="3"/>
  <c r="CY20" i="3"/>
  <c r="CY21" i="3"/>
  <c r="CY22" i="3"/>
  <c r="CY23" i="3"/>
  <c r="CY24" i="3"/>
  <c r="CY25" i="3"/>
  <c r="CY26" i="3"/>
  <c r="CY27" i="3"/>
  <c r="CY28" i="3"/>
  <c r="CY29" i="3"/>
  <c r="CY30" i="3"/>
  <c r="CY31" i="3"/>
  <c r="CY32" i="3"/>
  <c r="CY33" i="3"/>
  <c r="CY34" i="3"/>
  <c r="CY35" i="3"/>
  <c r="CY36" i="3"/>
  <c r="CY37" i="3"/>
  <c r="CY38" i="3"/>
  <c r="CY39" i="3"/>
  <c r="CY40" i="3"/>
  <c r="CY41" i="3"/>
  <c r="CY42" i="3"/>
  <c r="CY43" i="3"/>
  <c r="CY44" i="3"/>
  <c r="CY45" i="3"/>
  <c r="CY46" i="3"/>
  <c r="CY47" i="3"/>
  <c r="CY48" i="3"/>
  <c r="CY49" i="3"/>
  <c r="CY71" i="3"/>
  <c r="CY119" i="3"/>
  <c r="CY120" i="3"/>
  <c r="CY121" i="3"/>
  <c r="CY122" i="3"/>
  <c r="CY123" i="3"/>
  <c r="CY124" i="3"/>
  <c r="CY125" i="3"/>
  <c r="CY169" i="3"/>
  <c r="CY170" i="3"/>
  <c r="CY171" i="3"/>
  <c r="CY172" i="3"/>
  <c r="CY173" i="3"/>
  <c r="CY174" i="3"/>
  <c r="CY175" i="3"/>
  <c r="CY176" i="3"/>
  <c r="CY177" i="3"/>
  <c r="CY178" i="3"/>
  <c r="CY179" i="3"/>
  <c r="CY180" i="3"/>
  <c r="CY181" i="3"/>
  <c r="CY182" i="3"/>
  <c r="CY183" i="3"/>
  <c r="CY184" i="3"/>
  <c r="CY185" i="3"/>
  <c r="CY186" i="3"/>
  <c r="CY187" i="3"/>
  <c r="CY188" i="3"/>
  <c r="CY189" i="3"/>
  <c r="CW2" i="3"/>
  <c r="CW3" i="3"/>
  <c r="CW4" i="3"/>
  <c r="CW5" i="3"/>
  <c r="CW6" i="3"/>
  <c r="CW7" i="3"/>
  <c r="CW8" i="3"/>
  <c r="CW9" i="3"/>
  <c r="CW10" i="3"/>
  <c r="CW11" i="3"/>
  <c r="CW12" i="3"/>
  <c r="CW13" i="3"/>
  <c r="CW14" i="3"/>
  <c r="CW15" i="3"/>
  <c r="CW16" i="3"/>
  <c r="CW17" i="3"/>
  <c r="CW18" i="3"/>
  <c r="CW19" i="3"/>
  <c r="CW20" i="3"/>
  <c r="CW21" i="3"/>
  <c r="CW22" i="3"/>
  <c r="CW23" i="3"/>
  <c r="CW24" i="3"/>
  <c r="CW25" i="3"/>
  <c r="CW26" i="3"/>
  <c r="CW27" i="3"/>
  <c r="CW28" i="3"/>
  <c r="CW29" i="3"/>
  <c r="CW30" i="3"/>
  <c r="CW31" i="3"/>
  <c r="CW32" i="3"/>
  <c r="CW33" i="3"/>
  <c r="CW34" i="3"/>
  <c r="CW35" i="3"/>
  <c r="CW36" i="3"/>
  <c r="CW37" i="3"/>
  <c r="CW38" i="3"/>
  <c r="CW39" i="3"/>
  <c r="CW40" i="3"/>
  <c r="CW41" i="3"/>
  <c r="CW42" i="3"/>
  <c r="CW43" i="3"/>
  <c r="CW44" i="3"/>
  <c r="CW45" i="3"/>
  <c r="CW46" i="3"/>
  <c r="CW47" i="3"/>
  <c r="CW48" i="3"/>
  <c r="CW49" i="3"/>
  <c r="CW71" i="3"/>
  <c r="CW119" i="3"/>
  <c r="CW120" i="3"/>
  <c r="CW121" i="3"/>
  <c r="CW122" i="3"/>
  <c r="CW123" i="3"/>
  <c r="CW124" i="3"/>
  <c r="CW125" i="3"/>
  <c r="CW169" i="3"/>
  <c r="CW170" i="3"/>
  <c r="CW171" i="3"/>
  <c r="CW172" i="3"/>
  <c r="CW173" i="3"/>
  <c r="CW174" i="3"/>
  <c r="CW175" i="3"/>
  <c r="CW176" i="3"/>
  <c r="CW177" i="3"/>
  <c r="CW178" i="3"/>
  <c r="CW179" i="3"/>
  <c r="CW180" i="3"/>
  <c r="CW181" i="3"/>
  <c r="CW182" i="3"/>
  <c r="CW183" i="3"/>
  <c r="CW184" i="3"/>
  <c r="CW185" i="3"/>
  <c r="CW186" i="3"/>
  <c r="CW187" i="3"/>
  <c r="CW188" i="3"/>
  <c r="CW189" i="3"/>
  <c r="CU2" i="3"/>
  <c r="CU3" i="3"/>
  <c r="CU4" i="3"/>
  <c r="CU5" i="3"/>
  <c r="CU6" i="3"/>
  <c r="CU7" i="3"/>
  <c r="CU8" i="3"/>
  <c r="CU9" i="3"/>
  <c r="CU10" i="3"/>
  <c r="CU11" i="3"/>
  <c r="CU12" i="3"/>
  <c r="CU13" i="3"/>
  <c r="CU14" i="3"/>
  <c r="CU15" i="3"/>
  <c r="CU16" i="3"/>
  <c r="CU17" i="3"/>
  <c r="CU18" i="3"/>
  <c r="CU19" i="3"/>
  <c r="CU20" i="3"/>
  <c r="CU21" i="3"/>
  <c r="CU22" i="3"/>
  <c r="CU23" i="3"/>
  <c r="CU24" i="3"/>
  <c r="CU25" i="3"/>
  <c r="CU26" i="3"/>
  <c r="CU27" i="3"/>
  <c r="CU28" i="3"/>
  <c r="CU29" i="3"/>
  <c r="CU30" i="3"/>
  <c r="CU31" i="3"/>
  <c r="CU32" i="3"/>
  <c r="CU33" i="3"/>
  <c r="CU34" i="3"/>
  <c r="CU35" i="3"/>
  <c r="CU36" i="3"/>
  <c r="CU37" i="3"/>
  <c r="CU38" i="3"/>
  <c r="CU39" i="3"/>
  <c r="CU40" i="3"/>
  <c r="CU41" i="3"/>
  <c r="CU42" i="3"/>
  <c r="CU43" i="3"/>
  <c r="CU44" i="3"/>
  <c r="CU45" i="3"/>
  <c r="CU46" i="3"/>
  <c r="CU47" i="3"/>
  <c r="CU48" i="3"/>
  <c r="CU49" i="3"/>
  <c r="CU71" i="3"/>
  <c r="CU119" i="3"/>
  <c r="CU120" i="3"/>
  <c r="CU121" i="3"/>
  <c r="CU122" i="3"/>
  <c r="CU123" i="3"/>
  <c r="CU124" i="3"/>
  <c r="CU125" i="3"/>
  <c r="CU169" i="3"/>
  <c r="CU170" i="3"/>
  <c r="CU171" i="3"/>
  <c r="CU172" i="3"/>
  <c r="CU173" i="3"/>
  <c r="CU174" i="3"/>
  <c r="CU175" i="3"/>
  <c r="CU176" i="3"/>
  <c r="CU177" i="3"/>
  <c r="CU178" i="3"/>
  <c r="CU179" i="3"/>
  <c r="CU180" i="3"/>
  <c r="CU181" i="3"/>
  <c r="CU182" i="3"/>
  <c r="CU183" i="3"/>
  <c r="CU184" i="3"/>
  <c r="CU185" i="3"/>
  <c r="CU186" i="3"/>
  <c r="CU187" i="3"/>
  <c r="CU188" i="3"/>
  <c r="CU189" i="3"/>
  <c r="CS2" i="3"/>
  <c r="CS3" i="3"/>
  <c r="CS4" i="3"/>
  <c r="CS5" i="3"/>
  <c r="CS6" i="3"/>
  <c r="CS7" i="3"/>
  <c r="CS8" i="3"/>
  <c r="CS9" i="3"/>
  <c r="CS10" i="3"/>
  <c r="CS11" i="3"/>
  <c r="CS12" i="3"/>
  <c r="CS13" i="3"/>
  <c r="CS14" i="3"/>
  <c r="CS15" i="3"/>
  <c r="CS16" i="3"/>
  <c r="CS17" i="3"/>
  <c r="CS18" i="3"/>
  <c r="CS19" i="3"/>
  <c r="CS20" i="3"/>
  <c r="CS21" i="3"/>
  <c r="CS22" i="3"/>
  <c r="CS23" i="3"/>
  <c r="CS24" i="3"/>
  <c r="CS25" i="3"/>
  <c r="CS26" i="3"/>
  <c r="CS27" i="3"/>
  <c r="CS28" i="3"/>
  <c r="CS29" i="3"/>
  <c r="CS30" i="3"/>
  <c r="CS31" i="3"/>
  <c r="CS32" i="3"/>
  <c r="CS33" i="3"/>
  <c r="CS34" i="3"/>
  <c r="CS35" i="3"/>
  <c r="CS36" i="3"/>
  <c r="CS37" i="3"/>
  <c r="CS38" i="3"/>
  <c r="CS39" i="3"/>
  <c r="CS40" i="3"/>
  <c r="CS41" i="3"/>
  <c r="CS42" i="3"/>
  <c r="CS43" i="3"/>
  <c r="CS44" i="3"/>
  <c r="CS45" i="3"/>
  <c r="CS46" i="3"/>
  <c r="CS47" i="3"/>
  <c r="CS48" i="3"/>
  <c r="CS49" i="3"/>
  <c r="CS71" i="3"/>
  <c r="CS119" i="3"/>
  <c r="CS120" i="3"/>
  <c r="CS121" i="3"/>
  <c r="CS122" i="3"/>
  <c r="CS123" i="3"/>
  <c r="CS124" i="3"/>
  <c r="CS125" i="3"/>
  <c r="CS169" i="3"/>
  <c r="CS170" i="3"/>
  <c r="CS171" i="3"/>
  <c r="CS172" i="3"/>
  <c r="CS173" i="3"/>
  <c r="CS174" i="3"/>
  <c r="CS175" i="3"/>
  <c r="CS176" i="3"/>
  <c r="CS177" i="3"/>
  <c r="CS178" i="3"/>
  <c r="CS179" i="3"/>
  <c r="CS180" i="3"/>
  <c r="CS181" i="3"/>
  <c r="CS182" i="3"/>
  <c r="CS183" i="3"/>
  <c r="CS184" i="3"/>
  <c r="CS185" i="3"/>
  <c r="CS186" i="3"/>
  <c r="CS187" i="3"/>
  <c r="CS188" i="3"/>
  <c r="CS189" i="3"/>
  <c r="CQ2" i="3"/>
  <c r="CQ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71" i="3"/>
  <c r="CQ119" i="3"/>
  <c r="CQ120" i="3"/>
  <c r="CQ121" i="3"/>
  <c r="CQ122" i="3"/>
  <c r="CQ123" i="3"/>
  <c r="CQ124" i="3"/>
  <c r="CQ125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O2" i="3"/>
  <c r="CO3" i="3"/>
  <c r="CO4" i="3"/>
  <c r="CO5" i="3"/>
  <c r="CO6" i="3"/>
  <c r="CO7" i="3"/>
  <c r="CO8" i="3"/>
  <c r="CO9" i="3"/>
  <c r="CO10" i="3"/>
  <c r="CO11" i="3"/>
  <c r="CO12" i="3"/>
  <c r="CO13" i="3"/>
  <c r="CO14" i="3"/>
  <c r="CO15" i="3"/>
  <c r="CO16" i="3"/>
  <c r="CO17" i="3"/>
  <c r="CO18" i="3"/>
  <c r="CO19" i="3"/>
  <c r="CO20" i="3"/>
  <c r="CO21" i="3"/>
  <c r="CO22" i="3"/>
  <c r="CO23" i="3"/>
  <c r="CO24" i="3"/>
  <c r="CO25" i="3"/>
  <c r="CO26" i="3"/>
  <c r="CO27" i="3"/>
  <c r="CO28" i="3"/>
  <c r="CO29" i="3"/>
  <c r="CO30" i="3"/>
  <c r="CO31" i="3"/>
  <c r="CO32" i="3"/>
  <c r="CO33" i="3"/>
  <c r="CO34" i="3"/>
  <c r="CO35" i="3"/>
  <c r="CO36" i="3"/>
  <c r="CO37" i="3"/>
  <c r="CO38" i="3"/>
  <c r="CO39" i="3"/>
  <c r="CO40" i="3"/>
  <c r="CO41" i="3"/>
  <c r="CO42" i="3"/>
  <c r="CO43" i="3"/>
  <c r="CO44" i="3"/>
  <c r="CO45" i="3"/>
  <c r="CO46" i="3"/>
  <c r="CO47" i="3"/>
  <c r="CO48" i="3"/>
  <c r="CO49" i="3"/>
  <c r="CO71" i="3"/>
  <c r="CO119" i="3"/>
  <c r="CO120" i="3"/>
  <c r="CO121" i="3"/>
  <c r="CO122" i="3"/>
  <c r="CO123" i="3"/>
  <c r="CO124" i="3"/>
  <c r="CO125" i="3"/>
  <c r="CO169" i="3"/>
  <c r="CO170" i="3"/>
  <c r="CO171" i="3"/>
  <c r="CO172" i="3"/>
  <c r="CO173" i="3"/>
  <c r="CO174" i="3"/>
  <c r="CO175" i="3"/>
  <c r="CO176" i="3"/>
  <c r="CO177" i="3"/>
  <c r="CO178" i="3"/>
  <c r="CO179" i="3"/>
  <c r="CO180" i="3"/>
  <c r="CO181" i="3"/>
  <c r="CO182" i="3"/>
  <c r="CO183" i="3"/>
  <c r="CO184" i="3"/>
  <c r="CO185" i="3"/>
  <c r="CO186" i="3"/>
  <c r="CO187" i="3"/>
  <c r="CO188" i="3"/>
  <c r="CO189" i="3"/>
  <c r="CM2" i="3"/>
  <c r="CM3" i="3"/>
  <c r="CM4" i="3"/>
  <c r="CM5" i="3"/>
  <c r="CM6" i="3"/>
  <c r="CM7" i="3"/>
  <c r="CM8" i="3"/>
  <c r="CM9" i="3"/>
  <c r="CM10" i="3"/>
  <c r="CM11" i="3"/>
  <c r="CM12" i="3"/>
  <c r="CM13" i="3"/>
  <c r="CM14" i="3"/>
  <c r="CM15" i="3"/>
  <c r="CM16" i="3"/>
  <c r="CM17" i="3"/>
  <c r="CM18" i="3"/>
  <c r="CM19" i="3"/>
  <c r="CM20" i="3"/>
  <c r="CM21" i="3"/>
  <c r="CM22" i="3"/>
  <c r="CM23" i="3"/>
  <c r="CM24" i="3"/>
  <c r="CM25" i="3"/>
  <c r="CM26" i="3"/>
  <c r="CM27" i="3"/>
  <c r="CM28" i="3"/>
  <c r="CM29" i="3"/>
  <c r="CM30" i="3"/>
  <c r="CM31" i="3"/>
  <c r="CM32" i="3"/>
  <c r="CM33" i="3"/>
  <c r="CM34" i="3"/>
  <c r="CM35" i="3"/>
  <c r="CM36" i="3"/>
  <c r="CM37" i="3"/>
  <c r="CM38" i="3"/>
  <c r="CM39" i="3"/>
  <c r="CM40" i="3"/>
  <c r="CM41" i="3"/>
  <c r="CM42" i="3"/>
  <c r="CM43" i="3"/>
  <c r="CM44" i="3"/>
  <c r="CM45" i="3"/>
  <c r="CM46" i="3"/>
  <c r="CM47" i="3"/>
  <c r="CM48" i="3"/>
  <c r="CM49" i="3"/>
  <c r="CM71" i="3"/>
  <c r="CM119" i="3"/>
  <c r="CM120" i="3"/>
  <c r="CM121" i="3"/>
  <c r="CM122" i="3"/>
  <c r="CM123" i="3"/>
  <c r="CM124" i="3"/>
  <c r="CM125" i="3"/>
  <c r="CM169" i="3"/>
  <c r="CM170" i="3"/>
  <c r="CM171" i="3"/>
  <c r="CM172" i="3"/>
  <c r="CM173" i="3"/>
  <c r="CM174" i="3"/>
  <c r="CM175" i="3"/>
  <c r="CM176" i="3"/>
  <c r="CM177" i="3"/>
  <c r="CM178" i="3"/>
  <c r="CM179" i="3"/>
  <c r="CM180" i="3"/>
  <c r="CM181" i="3"/>
  <c r="CM182" i="3"/>
  <c r="CM183" i="3"/>
  <c r="CM184" i="3"/>
  <c r="CM185" i="3"/>
  <c r="CM186" i="3"/>
  <c r="CM187" i="3"/>
  <c r="CM188" i="3"/>
  <c r="CM189" i="3"/>
  <c r="CK2" i="3"/>
  <c r="CK3" i="3"/>
  <c r="CK4" i="3"/>
  <c r="CK5" i="3"/>
  <c r="CK6" i="3"/>
  <c r="CK7" i="3"/>
  <c r="CK8" i="3"/>
  <c r="CK9" i="3"/>
  <c r="CK10" i="3"/>
  <c r="CK11" i="3"/>
  <c r="CK12" i="3"/>
  <c r="CK13" i="3"/>
  <c r="CK14" i="3"/>
  <c r="CK15" i="3"/>
  <c r="CK16" i="3"/>
  <c r="CK17" i="3"/>
  <c r="CK18" i="3"/>
  <c r="CK19" i="3"/>
  <c r="CK20" i="3"/>
  <c r="CK21" i="3"/>
  <c r="CK22" i="3"/>
  <c r="CK23" i="3"/>
  <c r="CK24" i="3"/>
  <c r="CK25" i="3"/>
  <c r="CK26" i="3"/>
  <c r="CK27" i="3"/>
  <c r="CK28" i="3"/>
  <c r="CK29" i="3"/>
  <c r="CK30" i="3"/>
  <c r="CK31" i="3"/>
  <c r="CK32" i="3"/>
  <c r="CK33" i="3"/>
  <c r="CK34" i="3"/>
  <c r="CK35" i="3"/>
  <c r="CK36" i="3"/>
  <c r="CK37" i="3"/>
  <c r="CK38" i="3"/>
  <c r="CK39" i="3"/>
  <c r="CK40" i="3"/>
  <c r="CK41" i="3"/>
  <c r="CK42" i="3"/>
  <c r="CK43" i="3"/>
  <c r="CK44" i="3"/>
  <c r="CK45" i="3"/>
  <c r="CK46" i="3"/>
  <c r="CK47" i="3"/>
  <c r="CK48" i="3"/>
  <c r="CK49" i="3"/>
  <c r="CK71" i="3"/>
  <c r="CK119" i="3"/>
  <c r="CK120" i="3"/>
  <c r="CK121" i="3"/>
  <c r="CK122" i="3"/>
  <c r="CK123" i="3"/>
  <c r="CK124" i="3"/>
  <c r="CK125" i="3"/>
  <c r="CK169" i="3"/>
  <c r="CK170" i="3"/>
  <c r="CK171" i="3"/>
  <c r="CK172" i="3"/>
  <c r="CK173" i="3"/>
  <c r="CK174" i="3"/>
  <c r="CK175" i="3"/>
  <c r="CK176" i="3"/>
  <c r="CK177" i="3"/>
  <c r="CK178" i="3"/>
  <c r="CK179" i="3"/>
  <c r="CK180" i="3"/>
  <c r="CK181" i="3"/>
  <c r="CK182" i="3"/>
  <c r="CK183" i="3"/>
  <c r="CK184" i="3"/>
  <c r="CK185" i="3"/>
  <c r="CK186" i="3"/>
  <c r="CK187" i="3"/>
  <c r="CK188" i="3"/>
  <c r="CK189" i="3"/>
  <c r="CI2" i="3"/>
  <c r="CI3" i="3"/>
  <c r="CI4" i="3"/>
  <c r="CI5" i="3"/>
  <c r="CI6" i="3"/>
  <c r="CI7" i="3"/>
  <c r="CI8" i="3"/>
  <c r="CI9" i="3"/>
  <c r="CI10" i="3"/>
  <c r="CI11" i="3"/>
  <c r="CI12" i="3"/>
  <c r="CI13" i="3"/>
  <c r="CI14" i="3"/>
  <c r="CI15" i="3"/>
  <c r="CI16" i="3"/>
  <c r="CI17" i="3"/>
  <c r="CI18" i="3"/>
  <c r="CI19" i="3"/>
  <c r="CI20" i="3"/>
  <c r="CI21" i="3"/>
  <c r="CI22" i="3"/>
  <c r="CI23" i="3"/>
  <c r="CI24" i="3"/>
  <c r="CI25" i="3"/>
  <c r="CI26" i="3"/>
  <c r="CI27" i="3"/>
  <c r="CI28" i="3"/>
  <c r="CI29" i="3"/>
  <c r="CI30" i="3"/>
  <c r="CI31" i="3"/>
  <c r="CI32" i="3"/>
  <c r="CI33" i="3"/>
  <c r="CI34" i="3"/>
  <c r="CI35" i="3"/>
  <c r="CI36" i="3"/>
  <c r="CI37" i="3"/>
  <c r="CI38" i="3"/>
  <c r="CI39" i="3"/>
  <c r="CI40" i="3"/>
  <c r="CI41" i="3"/>
  <c r="CI42" i="3"/>
  <c r="CI43" i="3"/>
  <c r="CI44" i="3"/>
  <c r="CI45" i="3"/>
  <c r="CI46" i="3"/>
  <c r="CI47" i="3"/>
  <c r="CI48" i="3"/>
  <c r="CI49" i="3"/>
  <c r="CI71" i="3"/>
  <c r="CI119" i="3"/>
  <c r="CI120" i="3"/>
  <c r="CI121" i="3"/>
  <c r="CI122" i="3"/>
  <c r="CI123" i="3"/>
  <c r="CI124" i="3"/>
  <c r="CI125" i="3"/>
  <c r="CI169" i="3"/>
  <c r="CI170" i="3"/>
  <c r="CI171" i="3"/>
  <c r="CI172" i="3"/>
  <c r="CI173" i="3"/>
  <c r="CI174" i="3"/>
  <c r="CI175" i="3"/>
  <c r="CI176" i="3"/>
  <c r="CI177" i="3"/>
  <c r="CI178" i="3"/>
  <c r="CI179" i="3"/>
  <c r="CI180" i="3"/>
  <c r="CI181" i="3"/>
  <c r="CI182" i="3"/>
  <c r="CI183" i="3"/>
  <c r="CI184" i="3"/>
  <c r="CI185" i="3"/>
  <c r="CI186" i="3"/>
  <c r="CI187" i="3"/>
  <c r="CI188" i="3"/>
  <c r="CI189" i="3"/>
  <c r="CG2" i="3"/>
  <c r="CG3" i="3"/>
  <c r="CG4" i="3"/>
  <c r="CG5" i="3"/>
  <c r="CG6" i="3"/>
  <c r="CG7" i="3"/>
  <c r="CG8" i="3"/>
  <c r="CG9" i="3"/>
  <c r="CG10" i="3"/>
  <c r="CG11" i="3"/>
  <c r="CG12" i="3"/>
  <c r="CG13" i="3"/>
  <c r="CG14" i="3"/>
  <c r="CG15" i="3"/>
  <c r="CG16" i="3"/>
  <c r="CG17" i="3"/>
  <c r="CG18" i="3"/>
  <c r="CG19" i="3"/>
  <c r="CG20" i="3"/>
  <c r="CG21" i="3"/>
  <c r="CG22" i="3"/>
  <c r="CG23" i="3"/>
  <c r="CG24" i="3"/>
  <c r="CG25" i="3"/>
  <c r="CG26" i="3"/>
  <c r="CG27" i="3"/>
  <c r="CG28" i="3"/>
  <c r="CG29" i="3"/>
  <c r="CG30" i="3"/>
  <c r="CG31" i="3"/>
  <c r="CG32" i="3"/>
  <c r="CG33" i="3"/>
  <c r="CG34" i="3"/>
  <c r="CG35" i="3"/>
  <c r="CG36" i="3"/>
  <c r="CG37" i="3"/>
  <c r="CG38" i="3"/>
  <c r="CG39" i="3"/>
  <c r="CG40" i="3"/>
  <c r="CG41" i="3"/>
  <c r="CG42" i="3"/>
  <c r="CG43" i="3"/>
  <c r="CG44" i="3"/>
  <c r="CG45" i="3"/>
  <c r="CG46" i="3"/>
  <c r="CG47" i="3"/>
  <c r="CG48" i="3"/>
  <c r="CG49" i="3"/>
  <c r="CG71" i="3"/>
  <c r="CG119" i="3"/>
  <c r="CG120" i="3"/>
  <c r="CG121" i="3"/>
  <c r="CG122" i="3"/>
  <c r="CG123" i="3"/>
  <c r="CG124" i="3"/>
  <c r="CG125" i="3"/>
  <c r="CG169" i="3"/>
  <c r="CG170" i="3"/>
  <c r="CG171" i="3"/>
  <c r="CG172" i="3"/>
  <c r="CG173" i="3"/>
  <c r="CG174" i="3"/>
  <c r="CG175" i="3"/>
  <c r="CG176" i="3"/>
  <c r="CG177" i="3"/>
  <c r="CG178" i="3"/>
  <c r="CG179" i="3"/>
  <c r="CG180" i="3"/>
  <c r="CG181" i="3"/>
  <c r="CG182" i="3"/>
  <c r="CG183" i="3"/>
  <c r="CG184" i="3"/>
  <c r="CG185" i="3"/>
  <c r="CG186" i="3"/>
  <c r="CG187" i="3"/>
  <c r="CG188" i="3"/>
  <c r="CG189" i="3"/>
  <c r="CE2" i="3"/>
  <c r="CE3" i="3"/>
  <c r="CE4" i="3"/>
  <c r="CE5" i="3"/>
  <c r="CE6" i="3"/>
  <c r="CE7" i="3"/>
  <c r="CE8" i="3"/>
  <c r="CE9" i="3"/>
  <c r="CE10" i="3"/>
  <c r="CE11" i="3"/>
  <c r="CE12" i="3"/>
  <c r="CE13" i="3"/>
  <c r="CE14" i="3"/>
  <c r="CE15" i="3"/>
  <c r="CE16" i="3"/>
  <c r="CE17" i="3"/>
  <c r="CE18" i="3"/>
  <c r="CE19" i="3"/>
  <c r="CE20" i="3"/>
  <c r="CE21" i="3"/>
  <c r="CE22" i="3"/>
  <c r="CE23" i="3"/>
  <c r="CE24" i="3"/>
  <c r="CE25" i="3"/>
  <c r="CE26" i="3"/>
  <c r="CE27" i="3"/>
  <c r="CE28" i="3"/>
  <c r="CE29" i="3"/>
  <c r="CE30" i="3"/>
  <c r="CE31" i="3"/>
  <c r="CE32" i="3"/>
  <c r="CE33" i="3"/>
  <c r="CE34" i="3"/>
  <c r="CE35" i="3"/>
  <c r="CE36" i="3"/>
  <c r="CE37" i="3"/>
  <c r="CE38" i="3"/>
  <c r="CE39" i="3"/>
  <c r="CE40" i="3"/>
  <c r="CE41" i="3"/>
  <c r="CE42" i="3"/>
  <c r="CE43" i="3"/>
  <c r="CE44" i="3"/>
  <c r="CE45" i="3"/>
  <c r="CE46" i="3"/>
  <c r="CE47" i="3"/>
  <c r="CE48" i="3"/>
  <c r="CE49" i="3"/>
  <c r="CE71" i="3"/>
  <c r="CE119" i="3"/>
  <c r="CE120" i="3"/>
  <c r="CE121" i="3"/>
  <c r="CE122" i="3"/>
  <c r="CE123" i="3"/>
  <c r="CE124" i="3"/>
  <c r="CE125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3" i="3"/>
  <c r="CE184" i="3"/>
  <c r="CE185" i="3"/>
  <c r="CE186" i="3"/>
  <c r="CE187" i="3"/>
  <c r="CE188" i="3"/>
  <c r="CE189" i="3"/>
  <c r="CC2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71" i="3"/>
  <c r="CC119" i="3"/>
  <c r="CC120" i="3"/>
  <c r="CC121" i="3"/>
  <c r="CC122" i="3"/>
  <c r="CC123" i="3"/>
  <c r="CC124" i="3"/>
  <c r="CC125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A2" i="3"/>
  <c r="CA3" i="3"/>
  <c r="CA4" i="3"/>
  <c r="CA5" i="3"/>
  <c r="CA6" i="3"/>
  <c r="CA7" i="3"/>
  <c r="CA8" i="3"/>
  <c r="CA9" i="3"/>
  <c r="CA10" i="3"/>
  <c r="CA11" i="3"/>
  <c r="CA12" i="3"/>
  <c r="CA13" i="3"/>
  <c r="CA14" i="3"/>
  <c r="CA15" i="3"/>
  <c r="CA16" i="3"/>
  <c r="CA17" i="3"/>
  <c r="CA18" i="3"/>
  <c r="CA19" i="3"/>
  <c r="CA20" i="3"/>
  <c r="CA21" i="3"/>
  <c r="CA22" i="3"/>
  <c r="CA23" i="3"/>
  <c r="CA24" i="3"/>
  <c r="CA25" i="3"/>
  <c r="CA26" i="3"/>
  <c r="CA27" i="3"/>
  <c r="CA28" i="3"/>
  <c r="CA29" i="3"/>
  <c r="CA30" i="3"/>
  <c r="CA31" i="3"/>
  <c r="CA32" i="3"/>
  <c r="CA33" i="3"/>
  <c r="CA34" i="3"/>
  <c r="CA35" i="3"/>
  <c r="CA36" i="3"/>
  <c r="CA37" i="3"/>
  <c r="CA38" i="3"/>
  <c r="CA39" i="3"/>
  <c r="CA40" i="3"/>
  <c r="CA41" i="3"/>
  <c r="CA42" i="3"/>
  <c r="CA43" i="3"/>
  <c r="CA44" i="3"/>
  <c r="CA45" i="3"/>
  <c r="CA46" i="3"/>
  <c r="CA47" i="3"/>
  <c r="CA48" i="3"/>
  <c r="CA49" i="3"/>
  <c r="CA71" i="3"/>
  <c r="CA119" i="3"/>
  <c r="CA120" i="3"/>
  <c r="CA121" i="3"/>
  <c r="CA122" i="3"/>
  <c r="CA123" i="3"/>
  <c r="CA124" i="3"/>
  <c r="CA125" i="3"/>
  <c r="CA169" i="3"/>
  <c r="CA170" i="3"/>
  <c r="CA171" i="3"/>
  <c r="CA172" i="3"/>
  <c r="CA173" i="3"/>
  <c r="CA174" i="3"/>
  <c r="CA175" i="3"/>
  <c r="CA176" i="3"/>
  <c r="CA177" i="3"/>
  <c r="CA178" i="3"/>
  <c r="CA179" i="3"/>
  <c r="CA180" i="3"/>
  <c r="CA181" i="3"/>
  <c r="CA182" i="3"/>
  <c r="CA183" i="3"/>
  <c r="CA184" i="3"/>
  <c r="CA185" i="3"/>
  <c r="CA186" i="3"/>
  <c r="CA187" i="3"/>
  <c r="CA188" i="3"/>
  <c r="CA189" i="3"/>
  <c r="BY2" i="3"/>
  <c r="BY3" i="3"/>
  <c r="BY4" i="3"/>
  <c r="BY5" i="3"/>
  <c r="BY6" i="3"/>
  <c r="BY7" i="3"/>
  <c r="BY8" i="3"/>
  <c r="BY9" i="3"/>
  <c r="BY10" i="3"/>
  <c r="BY11" i="3"/>
  <c r="BY12" i="3"/>
  <c r="BY13" i="3"/>
  <c r="BY14" i="3"/>
  <c r="BY15" i="3"/>
  <c r="BY16" i="3"/>
  <c r="BY17" i="3"/>
  <c r="BY18" i="3"/>
  <c r="BY19" i="3"/>
  <c r="BY20" i="3"/>
  <c r="BY21" i="3"/>
  <c r="BY22" i="3"/>
  <c r="BY23" i="3"/>
  <c r="BY24" i="3"/>
  <c r="BY25" i="3"/>
  <c r="BY26" i="3"/>
  <c r="BY27" i="3"/>
  <c r="BY28" i="3"/>
  <c r="BY29" i="3"/>
  <c r="BY30" i="3"/>
  <c r="BY31" i="3"/>
  <c r="BY32" i="3"/>
  <c r="BY33" i="3"/>
  <c r="BY34" i="3"/>
  <c r="BY35" i="3"/>
  <c r="BY36" i="3"/>
  <c r="BY37" i="3"/>
  <c r="BY38" i="3"/>
  <c r="BY39" i="3"/>
  <c r="BY40" i="3"/>
  <c r="BY41" i="3"/>
  <c r="BY42" i="3"/>
  <c r="BY43" i="3"/>
  <c r="BY44" i="3"/>
  <c r="BY45" i="3"/>
  <c r="BY46" i="3"/>
  <c r="BY47" i="3"/>
  <c r="BY48" i="3"/>
  <c r="BY49" i="3"/>
  <c r="BY71" i="3"/>
  <c r="BY119" i="3"/>
  <c r="BY120" i="3"/>
  <c r="BY121" i="3"/>
  <c r="BY122" i="3"/>
  <c r="BY123" i="3"/>
  <c r="BY124" i="3"/>
  <c r="BY125" i="3"/>
  <c r="BY169" i="3"/>
  <c r="BY170" i="3"/>
  <c r="BY171" i="3"/>
  <c r="BY172" i="3"/>
  <c r="BY173" i="3"/>
  <c r="BY174" i="3"/>
  <c r="BY175" i="3"/>
  <c r="BY176" i="3"/>
  <c r="BY177" i="3"/>
  <c r="BY178" i="3"/>
  <c r="BY179" i="3"/>
  <c r="BY180" i="3"/>
  <c r="BY181" i="3"/>
  <c r="BY182" i="3"/>
  <c r="BY183" i="3"/>
  <c r="BY184" i="3"/>
  <c r="BY185" i="3"/>
  <c r="BY186" i="3"/>
  <c r="BY187" i="3"/>
  <c r="BY188" i="3"/>
  <c r="BY189" i="3"/>
  <c r="BW2" i="3"/>
  <c r="BW3" i="3"/>
  <c r="BW4" i="3"/>
  <c r="BW5" i="3"/>
  <c r="BW6" i="3"/>
  <c r="BW7" i="3"/>
  <c r="BW8" i="3"/>
  <c r="BW9" i="3"/>
  <c r="BW10" i="3"/>
  <c r="BW11" i="3"/>
  <c r="BW12" i="3"/>
  <c r="BW13" i="3"/>
  <c r="BW14" i="3"/>
  <c r="BW15" i="3"/>
  <c r="BW16" i="3"/>
  <c r="BW17" i="3"/>
  <c r="BW18" i="3"/>
  <c r="BW19" i="3"/>
  <c r="BW20" i="3"/>
  <c r="BW21" i="3"/>
  <c r="BW22" i="3"/>
  <c r="BW23" i="3"/>
  <c r="BW24" i="3"/>
  <c r="BW25" i="3"/>
  <c r="BW26" i="3"/>
  <c r="BW27" i="3"/>
  <c r="BW28" i="3"/>
  <c r="BW29" i="3"/>
  <c r="BW30" i="3"/>
  <c r="BW31" i="3"/>
  <c r="BW32" i="3"/>
  <c r="BW33" i="3"/>
  <c r="BW34" i="3"/>
  <c r="BW35" i="3"/>
  <c r="BW36" i="3"/>
  <c r="BW37" i="3"/>
  <c r="BW38" i="3"/>
  <c r="BW39" i="3"/>
  <c r="BW40" i="3"/>
  <c r="BW41" i="3"/>
  <c r="BW42" i="3"/>
  <c r="BW43" i="3"/>
  <c r="BW44" i="3"/>
  <c r="BW45" i="3"/>
  <c r="BW46" i="3"/>
  <c r="BW47" i="3"/>
  <c r="BW48" i="3"/>
  <c r="BW49" i="3"/>
  <c r="BW71" i="3"/>
  <c r="BW119" i="3"/>
  <c r="BW120" i="3"/>
  <c r="BW121" i="3"/>
  <c r="BW122" i="3"/>
  <c r="BW123" i="3"/>
  <c r="BW124" i="3"/>
  <c r="BW125" i="3"/>
  <c r="BW169" i="3"/>
  <c r="BW170" i="3"/>
  <c r="BW171" i="3"/>
  <c r="BW172" i="3"/>
  <c r="BW173" i="3"/>
  <c r="BW174" i="3"/>
  <c r="BW175" i="3"/>
  <c r="BW176" i="3"/>
  <c r="BW177" i="3"/>
  <c r="BW178" i="3"/>
  <c r="BW179" i="3"/>
  <c r="BW180" i="3"/>
  <c r="BW181" i="3"/>
  <c r="BW182" i="3"/>
  <c r="BW183" i="3"/>
  <c r="BW184" i="3"/>
  <c r="BW185" i="3"/>
  <c r="BW186" i="3"/>
  <c r="BW187" i="3"/>
  <c r="BW188" i="3"/>
  <c r="BW189" i="3"/>
  <c r="BU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71" i="3"/>
  <c r="BU119" i="3"/>
  <c r="BU120" i="3"/>
  <c r="BU121" i="3"/>
  <c r="BU122" i="3"/>
  <c r="BU123" i="3"/>
  <c r="BU124" i="3"/>
  <c r="BU125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S2" i="3"/>
  <c r="BS3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71" i="3"/>
  <c r="BS119" i="3"/>
  <c r="BS120" i="3"/>
  <c r="BS121" i="3"/>
  <c r="BS122" i="3"/>
  <c r="BS123" i="3"/>
  <c r="BS124" i="3"/>
  <c r="BS125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Q2" i="3"/>
  <c r="BQ3" i="3"/>
  <c r="BQ4" i="3"/>
  <c r="BQ5" i="3"/>
  <c r="BQ6" i="3"/>
  <c r="BQ7" i="3"/>
  <c r="BQ8" i="3"/>
  <c r="BQ9" i="3"/>
  <c r="BQ10" i="3"/>
  <c r="BQ11" i="3"/>
  <c r="BQ12" i="3"/>
  <c r="BQ13" i="3"/>
  <c r="BQ14" i="3"/>
  <c r="BQ15" i="3"/>
  <c r="BQ16" i="3"/>
  <c r="BQ17" i="3"/>
  <c r="BQ18" i="3"/>
  <c r="BQ19" i="3"/>
  <c r="BQ20" i="3"/>
  <c r="BQ21" i="3"/>
  <c r="BQ22" i="3"/>
  <c r="BQ23" i="3"/>
  <c r="BQ24" i="3"/>
  <c r="BQ25" i="3"/>
  <c r="BQ26" i="3"/>
  <c r="BQ27" i="3"/>
  <c r="BQ28" i="3"/>
  <c r="BQ29" i="3"/>
  <c r="BQ30" i="3"/>
  <c r="BQ31" i="3"/>
  <c r="BQ32" i="3"/>
  <c r="BQ33" i="3"/>
  <c r="BQ34" i="3"/>
  <c r="BQ35" i="3"/>
  <c r="BQ36" i="3"/>
  <c r="BQ37" i="3"/>
  <c r="BQ38" i="3"/>
  <c r="BQ39" i="3"/>
  <c r="BQ40" i="3"/>
  <c r="BQ41" i="3"/>
  <c r="BQ42" i="3"/>
  <c r="BQ43" i="3"/>
  <c r="BQ44" i="3"/>
  <c r="BQ45" i="3"/>
  <c r="BQ46" i="3"/>
  <c r="BQ47" i="3"/>
  <c r="BQ48" i="3"/>
  <c r="BQ49" i="3"/>
  <c r="BQ71" i="3"/>
  <c r="BQ119" i="3"/>
  <c r="BQ120" i="3"/>
  <c r="BQ121" i="3"/>
  <c r="BQ122" i="3"/>
  <c r="BQ123" i="3"/>
  <c r="BQ124" i="3"/>
  <c r="BQ125" i="3"/>
  <c r="BQ169" i="3"/>
  <c r="BQ170" i="3"/>
  <c r="BQ171" i="3"/>
  <c r="BQ172" i="3"/>
  <c r="BQ173" i="3"/>
  <c r="BQ174" i="3"/>
  <c r="BQ175" i="3"/>
  <c r="BQ176" i="3"/>
  <c r="BQ177" i="3"/>
  <c r="BQ178" i="3"/>
  <c r="BQ179" i="3"/>
  <c r="BQ180" i="3"/>
  <c r="BQ181" i="3"/>
  <c r="BQ182" i="3"/>
  <c r="BQ183" i="3"/>
  <c r="BQ184" i="3"/>
  <c r="BQ185" i="3"/>
  <c r="BQ186" i="3"/>
  <c r="BQ187" i="3"/>
  <c r="BQ188" i="3"/>
  <c r="BQ189" i="3"/>
  <c r="BO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71" i="3"/>
  <c r="BO119" i="3"/>
  <c r="BO120" i="3"/>
  <c r="BO121" i="3"/>
  <c r="BO122" i="3"/>
  <c r="BO123" i="3"/>
  <c r="BO124" i="3"/>
  <c r="BO125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M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71" i="3"/>
  <c r="BM119" i="3"/>
  <c r="BM120" i="3"/>
  <c r="BM121" i="3"/>
  <c r="BM122" i="3"/>
  <c r="BM123" i="3"/>
  <c r="BM124" i="3"/>
  <c r="BM125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K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71" i="3"/>
  <c r="BK119" i="3"/>
  <c r="BK120" i="3"/>
  <c r="BK121" i="3"/>
  <c r="BK122" i="3"/>
  <c r="BK123" i="3"/>
  <c r="BK124" i="3"/>
  <c r="BK125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I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71" i="3"/>
  <c r="BI119" i="3"/>
  <c r="BI120" i="3"/>
  <c r="BI121" i="3"/>
  <c r="BI122" i="3"/>
  <c r="BI123" i="3"/>
  <c r="BI124" i="3"/>
  <c r="BI125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G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G39" i="3"/>
  <c r="BG40" i="3"/>
  <c r="BG41" i="3"/>
  <c r="BG42" i="3"/>
  <c r="BG43" i="3"/>
  <c r="BG44" i="3"/>
  <c r="BG45" i="3"/>
  <c r="BG46" i="3"/>
  <c r="BG47" i="3"/>
  <c r="BG48" i="3"/>
  <c r="BG49" i="3"/>
  <c r="BG71" i="3"/>
  <c r="BG119" i="3"/>
  <c r="BG120" i="3"/>
  <c r="BG121" i="3"/>
  <c r="BG122" i="3"/>
  <c r="BG123" i="3"/>
  <c r="BG124" i="3"/>
  <c r="BG125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3" i="3"/>
  <c r="BG184" i="3"/>
  <c r="BG185" i="3"/>
  <c r="BG186" i="3"/>
  <c r="BG187" i="3"/>
  <c r="BG188" i="3"/>
  <c r="BG189" i="3"/>
  <c r="BE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71" i="3"/>
  <c r="BE119" i="3"/>
  <c r="BE120" i="3"/>
  <c r="BE121" i="3"/>
  <c r="BE122" i="3"/>
  <c r="BE123" i="3"/>
  <c r="BE124" i="3"/>
  <c r="BE125" i="3"/>
  <c r="BE169" i="3"/>
  <c r="BE170" i="3"/>
  <c r="BE171" i="3"/>
  <c r="BE172" i="3"/>
  <c r="BE173" i="3"/>
  <c r="BE174" i="3"/>
  <c r="BE175" i="3"/>
  <c r="BE176" i="3"/>
  <c r="BE177" i="3"/>
  <c r="BE178" i="3"/>
  <c r="BE179" i="3"/>
  <c r="BE180" i="3"/>
  <c r="BE181" i="3"/>
  <c r="BE182" i="3"/>
  <c r="BE183" i="3"/>
  <c r="BE184" i="3"/>
  <c r="BE185" i="3"/>
  <c r="BE186" i="3"/>
  <c r="BE187" i="3"/>
  <c r="BE188" i="3"/>
  <c r="BE189" i="3"/>
  <c r="BC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71" i="3"/>
  <c r="BC119" i="3"/>
  <c r="BC120" i="3"/>
  <c r="BC121" i="3"/>
  <c r="BC122" i="3"/>
  <c r="BC123" i="3"/>
  <c r="BC124" i="3"/>
  <c r="BC125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DG221" i="3"/>
  <c r="DE221" i="3"/>
  <c r="DC221" i="3"/>
  <c r="DA221" i="3"/>
  <c r="CY221" i="3"/>
  <c r="CW221" i="3"/>
  <c r="CU221" i="3"/>
  <c r="CS221" i="3"/>
  <c r="CQ221" i="3"/>
  <c r="CO221" i="3"/>
  <c r="CM221" i="3"/>
  <c r="CK221" i="3"/>
  <c r="CI221" i="3"/>
  <c r="CG221" i="3"/>
  <c r="CE221" i="3"/>
  <c r="CC221" i="3"/>
  <c r="CA221" i="3"/>
  <c r="BU221" i="3"/>
  <c r="BY221" i="3"/>
  <c r="BW221" i="3"/>
  <c r="BS221" i="3"/>
  <c r="BQ221" i="3"/>
  <c r="BO221" i="3"/>
  <c r="BM221" i="3"/>
  <c r="BK221" i="3"/>
  <c r="BI221" i="3"/>
  <c r="BG221" i="3"/>
  <c r="BE221" i="3"/>
  <c r="BC221" i="3"/>
  <c r="AJ221" i="3"/>
  <c r="AK221" i="3" s="1"/>
  <c r="AM221" i="3" s="1"/>
  <c r="AC221" i="3"/>
  <c r="AD221" i="3"/>
  <c r="W221" i="3"/>
  <c r="Z221" i="3"/>
  <c r="AA221" i="3"/>
  <c r="X221" i="3"/>
  <c r="S221" i="3"/>
  <c r="AU221" i="3" s="1"/>
  <c r="P221" i="3"/>
  <c r="Q221" i="3"/>
  <c r="I221" i="3"/>
  <c r="F221" i="3"/>
  <c r="J221" i="3" s="1"/>
  <c r="Z219" i="3"/>
  <c r="AA219" i="3"/>
  <c r="AB219" i="3"/>
  <c r="AC219" i="3"/>
  <c r="AD219" i="3"/>
  <c r="AE219" i="3"/>
  <c r="AH219" i="3" s="1"/>
  <c r="Z220" i="3"/>
  <c r="AA220" i="3"/>
  <c r="AB220" i="3"/>
  <c r="AC220" i="3"/>
  <c r="AD220" i="3"/>
  <c r="AE220" i="3"/>
  <c r="AH220" i="3" s="1"/>
  <c r="W219" i="3"/>
  <c r="X219" i="3"/>
  <c r="W220" i="3"/>
  <c r="X220" i="3"/>
  <c r="T218" i="3"/>
  <c r="T219" i="3"/>
  <c r="T220" i="3"/>
  <c r="P217" i="3"/>
  <c r="Q217" i="3"/>
  <c r="P218" i="3"/>
  <c r="Q218" i="3"/>
  <c r="P219" i="3"/>
  <c r="Q219" i="3"/>
  <c r="P220" i="3"/>
  <c r="Q220" i="3"/>
  <c r="AJ220" i="3"/>
  <c r="AK220" i="3" s="1"/>
  <c r="AM220" i="3" s="1"/>
  <c r="AJ219" i="3"/>
  <c r="AK219" i="3" s="1"/>
  <c r="AM219" i="3" s="1"/>
  <c r="BR220" i="3"/>
  <c r="BR219" i="3"/>
  <c r="BC219" i="3" s="1"/>
  <c r="I219" i="3"/>
  <c r="I220" i="3"/>
  <c r="F220" i="3"/>
  <c r="J220" i="3" s="1"/>
  <c r="F219" i="3"/>
  <c r="K219" i="3" s="1"/>
  <c r="BA221" i="3" l="1"/>
  <c r="T221" i="3"/>
  <c r="AF221" i="3"/>
  <c r="BA233" i="3"/>
  <c r="CW234" i="3"/>
  <c r="BA227" i="3"/>
  <c r="CO234" i="3"/>
  <c r="BE234" i="3"/>
  <c r="DE231" i="3"/>
  <c r="CG234" i="3"/>
  <c r="CW231" i="3"/>
  <c r="DE234" i="3"/>
  <c r="BY234" i="3"/>
  <c r="CG232" i="3"/>
  <c r="BA235" i="3"/>
  <c r="BA19" i="3"/>
  <c r="BA15" i="3"/>
  <c r="BA11" i="3"/>
  <c r="BA7" i="3"/>
  <c r="BA3" i="3"/>
  <c r="CU229" i="3"/>
  <c r="CM235" i="3"/>
  <c r="BA217" i="3"/>
  <c r="BA213" i="3"/>
  <c r="BA209" i="3"/>
  <c r="BA205" i="3"/>
  <c r="BA201" i="3"/>
  <c r="BA197" i="3"/>
  <c r="BA193" i="3"/>
  <c r="BA189" i="3"/>
  <c r="BA185" i="3"/>
  <c r="BA181" i="3"/>
  <c r="BA177" i="3"/>
  <c r="BA173" i="3"/>
  <c r="BA169" i="3"/>
  <c r="BA165" i="3"/>
  <c r="BA161" i="3"/>
  <c r="BA157" i="3"/>
  <c r="BA153" i="3"/>
  <c r="BA149" i="3"/>
  <c r="BA145" i="3"/>
  <c r="BA141" i="3"/>
  <c r="BA137" i="3"/>
  <c r="BA133" i="3"/>
  <c r="BA129" i="3"/>
  <c r="BA124" i="3"/>
  <c r="BA118" i="3"/>
  <c r="BA114" i="3"/>
  <c r="BA110" i="3"/>
  <c r="BA105" i="3"/>
  <c r="BA101" i="3"/>
  <c r="BA97" i="3"/>
  <c r="BA93" i="3"/>
  <c r="BA89" i="3"/>
  <c r="BA85" i="3"/>
  <c r="BA81" i="3"/>
  <c r="BA77" i="3"/>
  <c r="BA73" i="3"/>
  <c r="BA69" i="3"/>
  <c r="BA65" i="3"/>
  <c r="BA61" i="3"/>
  <c r="BA57" i="3"/>
  <c r="BA53" i="3"/>
  <c r="BA49" i="3"/>
  <c r="AG231" i="3"/>
  <c r="AG234" i="3"/>
  <c r="AG235" i="3"/>
  <c r="BA220" i="3"/>
  <c r="BA216" i="3"/>
  <c r="BA212" i="3"/>
  <c r="BA208" i="3"/>
  <c r="BA204" i="3"/>
  <c r="BA200" i="3"/>
  <c r="BA196" i="3"/>
  <c r="BA192" i="3"/>
  <c r="BA188" i="3"/>
  <c r="BA184" i="3"/>
  <c r="BA180" i="3"/>
  <c r="BA176" i="3"/>
  <c r="BA172" i="3"/>
  <c r="BA168" i="3"/>
  <c r="BA164" i="3"/>
  <c r="BA160" i="3"/>
  <c r="BA156" i="3"/>
  <c r="BA152" i="3"/>
  <c r="BA148" i="3"/>
  <c r="BA144" i="3"/>
  <c r="BA140" i="3"/>
  <c r="BA136" i="3"/>
  <c r="BA132" i="3"/>
  <c r="BA128" i="3"/>
  <c r="BA121" i="3"/>
  <c r="BA117" i="3"/>
  <c r="BA113" i="3"/>
  <c r="BA109" i="3"/>
  <c r="BA104" i="3"/>
  <c r="BA100" i="3"/>
  <c r="BA96" i="3"/>
  <c r="BA92" i="3"/>
  <c r="BA88" i="3"/>
  <c r="BA84" i="3"/>
  <c r="BA80" i="3"/>
  <c r="BA76" i="3"/>
  <c r="BA72" i="3"/>
  <c r="BA68" i="3"/>
  <c r="BA64" i="3"/>
  <c r="BA60" i="3"/>
  <c r="BA56" i="3"/>
  <c r="BA52" i="3"/>
  <c r="BA48" i="3"/>
  <c r="BA44" i="3"/>
  <c r="BA40" i="3"/>
  <c r="BA36" i="3"/>
  <c r="BA32" i="3"/>
  <c r="BA28" i="3"/>
  <c r="BA24" i="3"/>
  <c r="BA20" i="3"/>
  <c r="BA16" i="3"/>
  <c r="BA12" i="3"/>
  <c r="BA8" i="3"/>
  <c r="BA4" i="3"/>
  <c r="AG230" i="3"/>
  <c r="Y235" i="3"/>
  <c r="Y231" i="3"/>
  <c r="CY229" i="3"/>
  <c r="BY229" i="3"/>
  <c r="CG228" i="3"/>
  <c r="CS226" i="3"/>
  <c r="BA219" i="3"/>
  <c r="BA215" i="3"/>
  <c r="BA211" i="3"/>
  <c r="BA207" i="3"/>
  <c r="BA203" i="3"/>
  <c r="BA199" i="3"/>
  <c r="BA195" i="3"/>
  <c r="BA191" i="3"/>
  <c r="BA187" i="3"/>
  <c r="BA183" i="3"/>
  <c r="BA179" i="3"/>
  <c r="BA175" i="3"/>
  <c r="BA171" i="3"/>
  <c r="BA167" i="3"/>
  <c r="BA163" i="3"/>
  <c r="BA159" i="3"/>
  <c r="BA155" i="3"/>
  <c r="BA151" i="3"/>
  <c r="BA147" i="3"/>
  <c r="BA143" i="3"/>
  <c r="BA139" i="3"/>
  <c r="BA135" i="3"/>
  <c r="BA131" i="3"/>
  <c r="BA127" i="3"/>
  <c r="BA120" i="3"/>
  <c r="BA116" i="3"/>
  <c r="BA112" i="3"/>
  <c r="BA108" i="3"/>
  <c r="BA103" i="3"/>
  <c r="BA99" i="3"/>
  <c r="BA95" i="3"/>
  <c r="BA91" i="3"/>
  <c r="BA87" i="3"/>
  <c r="BA83" i="3"/>
  <c r="BA79" i="3"/>
  <c r="BA75" i="3"/>
  <c r="BA71" i="3"/>
  <c r="BA67" i="3"/>
  <c r="BA63" i="3"/>
  <c r="BA59" i="3"/>
  <c r="BA55" i="3"/>
  <c r="BA51" i="3"/>
  <c r="BA47" i="3"/>
  <c r="BA43" i="3"/>
  <c r="BA39" i="3"/>
  <c r="BA35" i="3"/>
  <c r="BA23" i="3"/>
  <c r="Y233" i="3"/>
  <c r="CM229" i="3"/>
  <c r="BG229" i="3"/>
  <c r="DE227" i="3"/>
  <c r="Y232" i="3"/>
  <c r="DG229" i="3"/>
  <c r="CE229" i="3"/>
  <c r="CW228" i="3"/>
  <c r="K220" i="3"/>
  <c r="Y219" i="3"/>
  <c r="CW229" i="3"/>
  <c r="CI229" i="3"/>
  <c r="BS229" i="3"/>
  <c r="CW227" i="3"/>
  <c r="DE226" i="3"/>
  <c r="CO226" i="3"/>
  <c r="BI226" i="3"/>
  <c r="CM233" i="3"/>
  <c r="CC231" i="3"/>
  <c r="Y228" i="3"/>
  <c r="CO227" i="3"/>
  <c r="DA226" i="3"/>
  <c r="CG226" i="3"/>
  <c r="AG225" i="3"/>
  <c r="AG226" i="3"/>
  <c r="AG227" i="3"/>
  <c r="Y234" i="3"/>
  <c r="DE229" i="3"/>
  <c r="CO229" i="3"/>
  <c r="CA229" i="3"/>
  <c r="BQ229" i="3"/>
  <c r="BY227" i="3"/>
  <c r="CW226" i="3"/>
  <c r="BY226" i="3"/>
  <c r="CW232" i="3"/>
  <c r="DA231" i="3"/>
  <c r="AG232" i="3"/>
  <c r="AG220" i="3"/>
  <c r="K221" i="3"/>
  <c r="BA218" i="3"/>
  <c r="BA214" i="3"/>
  <c r="BA210" i="3"/>
  <c r="BA206" i="3"/>
  <c r="BA202" i="3"/>
  <c r="BA198" i="3"/>
  <c r="BA194" i="3"/>
  <c r="BA190" i="3"/>
  <c r="BA186" i="3"/>
  <c r="BA182" i="3"/>
  <c r="BA178" i="3"/>
  <c r="BA174" i="3"/>
  <c r="BA170" i="3"/>
  <c r="BA166" i="3"/>
  <c r="BA162" i="3"/>
  <c r="BA158" i="3"/>
  <c r="BA154" i="3"/>
  <c r="BA150" i="3"/>
  <c r="BA146" i="3"/>
  <c r="BA142" i="3"/>
  <c r="BA138" i="3"/>
  <c r="BA134" i="3"/>
  <c r="BA130" i="3"/>
  <c r="BA126" i="3"/>
  <c r="BA119" i="3"/>
  <c r="BA115" i="3"/>
  <c r="BA111" i="3"/>
  <c r="BA106" i="3"/>
  <c r="BA102" i="3"/>
  <c r="BA98" i="3"/>
  <c r="BA94" i="3"/>
  <c r="BA90" i="3"/>
  <c r="BA86" i="3"/>
  <c r="BA82" i="3"/>
  <c r="BA78" i="3"/>
  <c r="BA74" i="3"/>
  <c r="BA70" i="3"/>
  <c r="BA66" i="3"/>
  <c r="BA62" i="3"/>
  <c r="BA58" i="3"/>
  <c r="BA54" i="3"/>
  <c r="BA50" i="3"/>
  <c r="BA46" i="3"/>
  <c r="BA42" i="3"/>
  <c r="BA38" i="3"/>
  <c r="BA34" i="3"/>
  <c r="BA22" i="3"/>
  <c r="BA18" i="3"/>
  <c r="BA14" i="3"/>
  <c r="BA10" i="3"/>
  <c r="BA6" i="3"/>
  <c r="BA2" i="3"/>
  <c r="DC229" i="3"/>
  <c r="CQ229" i="3"/>
  <c r="CG229" i="3"/>
  <c r="BW229" i="3"/>
  <c r="BM229" i="3"/>
  <c r="CG227" i="3"/>
  <c r="BY230" i="3"/>
  <c r="CS235" i="3"/>
  <c r="BW235" i="3"/>
  <c r="CC233" i="3"/>
  <c r="CM231" i="3"/>
  <c r="BA45" i="3"/>
  <c r="BA41" i="3"/>
  <c r="BA37" i="3"/>
  <c r="BA33" i="3"/>
  <c r="BA25" i="3"/>
  <c r="BA21" i="3"/>
  <c r="BA17" i="3"/>
  <c r="BA13" i="3"/>
  <c r="BA9" i="3"/>
  <c r="BA5" i="3"/>
  <c r="BI230" i="3"/>
  <c r="Y220" i="3"/>
  <c r="AE221" i="3"/>
  <c r="AH221" i="3" s="1"/>
  <c r="Y225" i="3"/>
  <c r="Y227" i="3"/>
  <c r="Y229" i="3"/>
  <c r="AG229" i="3"/>
  <c r="DE230" i="3"/>
  <c r="DC235" i="3"/>
  <c r="CG235" i="3"/>
  <c r="BO235" i="3"/>
  <c r="CW233" i="3"/>
  <c r="CO230" i="3"/>
  <c r="CW235" i="3"/>
  <c r="CC235" i="3"/>
  <c r="AG219" i="3"/>
  <c r="J219" i="3"/>
  <c r="Y221" i="3"/>
  <c r="AB221" i="3"/>
  <c r="CK219" i="3"/>
  <c r="DA219" i="3"/>
  <c r="DC219" i="3"/>
  <c r="DG219" i="3"/>
  <c r="DE219" i="3"/>
  <c r="CY219" i="3"/>
  <c r="CU219" i="3"/>
  <c r="CW219" i="3"/>
  <c r="CQ219" i="3"/>
  <c r="CS219" i="3"/>
  <c r="CO219" i="3"/>
  <c r="BI220" i="3"/>
  <c r="DG220" i="3"/>
  <c r="CY220" i="3"/>
  <c r="DA220" i="3"/>
  <c r="DC220" i="3"/>
  <c r="DE220" i="3"/>
  <c r="CS220" i="3"/>
  <c r="CU220" i="3"/>
  <c r="CW220" i="3"/>
  <c r="CQ220" i="3"/>
  <c r="CO220" i="3"/>
  <c r="BE225" i="3"/>
  <c r="BM225" i="3"/>
  <c r="BU225" i="3"/>
  <c r="CC225" i="3"/>
  <c r="CK225" i="3"/>
  <c r="CS225" i="3"/>
  <c r="DA225" i="3"/>
  <c r="DE228" i="3"/>
  <c r="CO228" i="3"/>
  <c r="BY228" i="3"/>
  <c r="BI228" i="3"/>
  <c r="DA227" i="3"/>
  <c r="CS227" i="3"/>
  <c r="CK227" i="3"/>
  <c r="CC227" i="3"/>
  <c r="BU227" i="3"/>
  <c r="BO227" i="3"/>
  <c r="BE227" i="3"/>
  <c r="BG235" i="3"/>
  <c r="DC233" i="3"/>
  <c r="CS233" i="3"/>
  <c r="CG233" i="3"/>
  <c r="BW233" i="3"/>
  <c r="BO233" i="3"/>
  <c r="DE232" i="3"/>
  <c r="CO232" i="3"/>
  <c r="BY232" i="3"/>
  <c r="BE232" i="3"/>
  <c r="CS231" i="3"/>
  <c r="CG231" i="3"/>
  <c r="BW231" i="3"/>
  <c r="BO231" i="3"/>
  <c r="BA225" i="3"/>
  <c r="BA232" i="3"/>
  <c r="BA231" i="3"/>
  <c r="BA230" i="3"/>
  <c r="BA229" i="3"/>
  <c r="BA226" i="3"/>
  <c r="Y230" i="3"/>
  <c r="BG225" i="3"/>
  <c r="BO225" i="3"/>
  <c r="BW225" i="3"/>
  <c r="CE225" i="3"/>
  <c r="CM225" i="3"/>
  <c r="CU225" i="3"/>
  <c r="DC225" i="3"/>
  <c r="BI229" i="3"/>
  <c r="DC228" i="3"/>
  <c r="CM228" i="3"/>
  <c r="BW228" i="3"/>
  <c r="DG227" i="3"/>
  <c r="CY227" i="3"/>
  <c r="CQ227" i="3"/>
  <c r="CI227" i="3"/>
  <c r="CA227" i="3"/>
  <c r="BS227" i="3"/>
  <c r="BM227" i="3"/>
  <c r="DG226" i="3"/>
  <c r="CY226" i="3"/>
  <c r="CQ226" i="3"/>
  <c r="CE226" i="3"/>
  <c r="BQ226" i="3"/>
  <c r="CG230" i="3"/>
  <c r="DE235" i="3"/>
  <c r="CU235" i="3"/>
  <c r="CK235" i="3"/>
  <c r="BY235" i="3"/>
  <c r="BQ235" i="3"/>
  <c r="DG234" i="3"/>
  <c r="CQ234" i="3"/>
  <c r="CA234" i="3"/>
  <c r="BM234" i="3"/>
  <c r="DA233" i="3"/>
  <c r="CO233" i="3"/>
  <c r="CE233" i="3"/>
  <c r="BU233" i="3"/>
  <c r="BI233" i="3"/>
  <c r="CY232" i="3"/>
  <c r="CI232" i="3"/>
  <c r="BS232" i="3"/>
  <c r="DG231" i="3"/>
  <c r="CY231" i="3"/>
  <c r="CO231" i="3"/>
  <c r="CE231" i="3"/>
  <c r="BU231" i="3"/>
  <c r="BI231" i="3"/>
  <c r="BA228" i="3"/>
  <c r="Y226" i="3"/>
  <c r="BI225" i="3"/>
  <c r="BQ225" i="3"/>
  <c r="BY225" i="3"/>
  <c r="CG225" i="3"/>
  <c r="CO225" i="3"/>
  <c r="CW225" i="3"/>
  <c r="DE225" i="3"/>
  <c r="BI227" i="3"/>
  <c r="BG233" i="3"/>
  <c r="BG231" i="3"/>
  <c r="BA234" i="3"/>
  <c r="BC225" i="3"/>
  <c r="BK225" i="3"/>
  <c r="BS225" i="3"/>
  <c r="CA225" i="3"/>
  <c r="CI225" i="3"/>
  <c r="CQ225" i="3"/>
  <c r="CY225" i="3"/>
  <c r="DA229" i="3"/>
  <c r="CS229" i="3"/>
  <c r="CK229" i="3"/>
  <c r="CC229" i="3"/>
  <c r="BU229" i="3"/>
  <c r="BO229" i="3"/>
  <c r="BE229" i="3"/>
  <c r="CU228" i="3"/>
  <c r="CE228" i="3"/>
  <c r="BQ228" i="3"/>
  <c r="DC227" i="3"/>
  <c r="CU227" i="3"/>
  <c r="CM227" i="3"/>
  <c r="CE227" i="3"/>
  <c r="BW227" i="3"/>
  <c r="BQ227" i="3"/>
  <c r="BG227" i="3"/>
  <c r="DC226" i="3"/>
  <c r="CU226" i="3"/>
  <c r="CM226" i="3"/>
  <c r="BW226" i="3"/>
  <c r="CW230" i="3"/>
  <c r="BQ230" i="3"/>
  <c r="DA235" i="3"/>
  <c r="CO235" i="3"/>
  <c r="CE235" i="3"/>
  <c r="BU235" i="3"/>
  <c r="BI235" i="3"/>
  <c r="CY234" i="3"/>
  <c r="CI234" i="3"/>
  <c r="BS234" i="3"/>
  <c r="DE233" i="3"/>
  <c r="CU233" i="3"/>
  <c r="CK233" i="3"/>
  <c r="BY233" i="3"/>
  <c r="BQ233" i="3"/>
  <c r="DG232" i="3"/>
  <c r="CQ232" i="3"/>
  <c r="CA232" i="3"/>
  <c r="BM232" i="3"/>
  <c r="DC231" i="3"/>
  <c r="CU231" i="3"/>
  <c r="CK231" i="3"/>
  <c r="BY231" i="3"/>
  <c r="BQ231" i="3"/>
  <c r="BA31" i="3"/>
  <c r="BA30" i="3"/>
  <c r="BA29" i="3"/>
  <c r="BA27" i="3"/>
  <c r="BA26" i="3"/>
  <c r="BK234" i="3"/>
  <c r="BC234" i="3"/>
  <c r="BK232" i="3"/>
  <c r="BC232" i="3"/>
  <c r="DG235" i="3"/>
  <c r="CY235" i="3"/>
  <c r="CQ235" i="3"/>
  <c r="CI235" i="3"/>
  <c r="CA235" i="3"/>
  <c r="BS235" i="3"/>
  <c r="BM235" i="3"/>
  <c r="BE235" i="3"/>
  <c r="DC234" i="3"/>
  <c r="CU234" i="3"/>
  <c r="CM234" i="3"/>
  <c r="CE234" i="3"/>
  <c r="BW234" i="3"/>
  <c r="BQ234" i="3"/>
  <c r="BI234" i="3"/>
  <c r="DG233" i="3"/>
  <c r="CY233" i="3"/>
  <c r="CQ233" i="3"/>
  <c r="CI233" i="3"/>
  <c r="CA233" i="3"/>
  <c r="BS233" i="3"/>
  <c r="BM233" i="3"/>
  <c r="BE233" i="3"/>
  <c r="DC232" i="3"/>
  <c r="CU232" i="3"/>
  <c r="CM232" i="3"/>
  <c r="CE232" i="3"/>
  <c r="BW232" i="3"/>
  <c r="BQ232" i="3"/>
  <c r="BI232" i="3"/>
  <c r="CQ231" i="3"/>
  <c r="CI231" i="3"/>
  <c r="CA231" i="3"/>
  <c r="BS231" i="3"/>
  <c r="BM231" i="3"/>
  <c r="BE231" i="3"/>
  <c r="BK235" i="3"/>
  <c r="DA234" i="3"/>
  <c r="CS234" i="3"/>
  <c r="CK234" i="3"/>
  <c r="CC234" i="3"/>
  <c r="BU234" i="3"/>
  <c r="BO234" i="3"/>
  <c r="BK233" i="3"/>
  <c r="DA232" i="3"/>
  <c r="CS232" i="3"/>
  <c r="CK232" i="3"/>
  <c r="CC232" i="3"/>
  <c r="BU232" i="3"/>
  <c r="BO232" i="3"/>
  <c r="BK231" i="3"/>
  <c r="DC230" i="3"/>
  <c r="CU230" i="3"/>
  <c r="CM230" i="3"/>
  <c r="CE230" i="3"/>
  <c r="BW230" i="3"/>
  <c r="BO230" i="3"/>
  <c r="BG230" i="3"/>
  <c r="DA230" i="3"/>
  <c r="CS230" i="3"/>
  <c r="CK230" i="3"/>
  <c r="CC230" i="3"/>
  <c r="BU230" i="3"/>
  <c r="BM230" i="3"/>
  <c r="BE230" i="3"/>
  <c r="DG230" i="3"/>
  <c r="CY230" i="3"/>
  <c r="CQ230" i="3"/>
  <c r="CI230" i="3"/>
  <c r="CA230" i="3"/>
  <c r="BS230" i="3"/>
  <c r="BK230" i="3"/>
  <c r="BK229" i="3"/>
  <c r="DA228" i="3"/>
  <c r="CS228" i="3"/>
  <c r="CK228" i="3"/>
  <c r="CC228" i="3"/>
  <c r="BU228" i="3"/>
  <c r="BO228" i="3"/>
  <c r="BG228" i="3"/>
  <c r="BK227" i="3"/>
  <c r="CK226" i="3"/>
  <c r="CC226" i="3"/>
  <c r="BU226" i="3"/>
  <c r="BO226" i="3"/>
  <c r="BG226" i="3"/>
  <c r="DG228" i="3"/>
  <c r="CY228" i="3"/>
  <c r="CQ228" i="3"/>
  <c r="CI228" i="3"/>
  <c r="CA228" i="3"/>
  <c r="BS228" i="3"/>
  <c r="BM228" i="3"/>
  <c r="BE228" i="3"/>
  <c r="CI226" i="3"/>
  <c r="CA226" i="3"/>
  <c r="BS226" i="3"/>
  <c r="BM226" i="3"/>
  <c r="BE226" i="3"/>
  <c r="BK228" i="3"/>
  <c r="BK226" i="3"/>
  <c r="CA219" i="3"/>
  <c r="CI219" i="3"/>
  <c r="BK219" i="3"/>
  <c r="BS219" i="3"/>
  <c r="CI220" i="3"/>
  <c r="CA220" i="3"/>
  <c r="BS220" i="3"/>
  <c r="BK220" i="3"/>
  <c r="BC220" i="3"/>
  <c r="CK220" i="3"/>
  <c r="CC220" i="3"/>
  <c r="BU220" i="3"/>
  <c r="BM220" i="3"/>
  <c r="BE220" i="3"/>
  <c r="CM220" i="3"/>
  <c r="CE220" i="3"/>
  <c r="BW220" i="3"/>
  <c r="BO220" i="3"/>
  <c r="BG220" i="3"/>
  <c r="BQ220" i="3"/>
  <c r="BY220" i="3"/>
  <c r="CG220" i="3"/>
  <c r="BI219" i="3"/>
  <c r="BQ219" i="3"/>
  <c r="BY219" i="3"/>
  <c r="CG219" i="3"/>
  <c r="BG219" i="3"/>
  <c r="BO219" i="3"/>
  <c r="BW219" i="3"/>
  <c r="CE219" i="3"/>
  <c r="CM219" i="3"/>
  <c r="BE219" i="3"/>
  <c r="BM219" i="3"/>
  <c r="BU219" i="3"/>
  <c r="CC219" i="3"/>
  <c r="AZ221" i="3"/>
  <c r="AG221" i="3"/>
  <c r="Z217" i="3"/>
  <c r="AA217" i="3"/>
  <c r="AB217" i="3"/>
  <c r="AC217" i="3"/>
  <c r="AD217" i="3"/>
  <c r="AE217" i="3"/>
  <c r="AH217" i="3" s="1"/>
  <c r="Z218" i="3"/>
  <c r="AA218" i="3"/>
  <c r="AB218" i="3"/>
  <c r="AC218" i="3"/>
  <c r="AD218" i="3"/>
  <c r="AE218" i="3"/>
  <c r="AH218" i="3" s="1"/>
  <c r="BR217" i="3"/>
  <c r="BR218" i="3"/>
  <c r="W218" i="3"/>
  <c r="X218" i="3"/>
  <c r="W217" i="3"/>
  <c r="X217" i="3"/>
  <c r="AJ218" i="3"/>
  <c r="AK218" i="3" s="1"/>
  <c r="AM218" i="3" s="1"/>
  <c r="AJ217" i="3"/>
  <c r="AK217" i="3" s="1"/>
  <c r="AM217" i="3" s="1"/>
  <c r="T217" i="3"/>
  <c r="I217" i="3"/>
  <c r="I218" i="3"/>
  <c r="F217" i="3"/>
  <c r="K217" i="3" s="1"/>
  <c r="F218" i="3"/>
  <c r="K218" i="3" s="1"/>
  <c r="Z208" i="3"/>
  <c r="AA208" i="3"/>
  <c r="AB208" i="3"/>
  <c r="AC208" i="3"/>
  <c r="AD208" i="3"/>
  <c r="Z209" i="3"/>
  <c r="AA209" i="3"/>
  <c r="AB209" i="3"/>
  <c r="AC209" i="3"/>
  <c r="AD209" i="3"/>
  <c r="Z210" i="3"/>
  <c r="AA210" i="3"/>
  <c r="AB210" i="3"/>
  <c r="AC210" i="3"/>
  <c r="AD210" i="3"/>
  <c r="Z211" i="3"/>
  <c r="AA211" i="3"/>
  <c r="AB211" i="3"/>
  <c r="AC211" i="3"/>
  <c r="AD211" i="3"/>
  <c r="Z212" i="3"/>
  <c r="AA212" i="3"/>
  <c r="AB212" i="3"/>
  <c r="AC212" i="3"/>
  <c r="AD212" i="3"/>
  <c r="Z213" i="3"/>
  <c r="AA213" i="3"/>
  <c r="AB213" i="3"/>
  <c r="AC213" i="3"/>
  <c r="AD213" i="3"/>
  <c r="Z214" i="3"/>
  <c r="AA214" i="3"/>
  <c r="AB214" i="3"/>
  <c r="AC214" i="3"/>
  <c r="AD214" i="3"/>
  <c r="Z215" i="3"/>
  <c r="AA215" i="3"/>
  <c r="AB215" i="3"/>
  <c r="AC215" i="3"/>
  <c r="AD215" i="3"/>
  <c r="Z216" i="3"/>
  <c r="AA216" i="3"/>
  <c r="AB216" i="3"/>
  <c r="AC216" i="3"/>
  <c r="AD216" i="3"/>
  <c r="P208" i="3"/>
  <c r="Q208" i="3"/>
  <c r="P209" i="3"/>
  <c r="Q209" i="3"/>
  <c r="P210" i="3"/>
  <c r="Q210" i="3"/>
  <c r="P211" i="3"/>
  <c r="Q211" i="3"/>
  <c r="P212" i="3"/>
  <c r="Q212" i="3"/>
  <c r="P213" i="3"/>
  <c r="Q213" i="3"/>
  <c r="P214" i="3"/>
  <c r="Q214" i="3"/>
  <c r="P215" i="3"/>
  <c r="Q215" i="3"/>
  <c r="P216" i="3"/>
  <c r="Q216" i="3"/>
  <c r="BR209" i="3"/>
  <c r="BR210" i="3"/>
  <c r="BR211" i="3"/>
  <c r="BR212" i="3"/>
  <c r="BR213" i="3"/>
  <c r="BR214" i="3"/>
  <c r="BR215" i="3"/>
  <c r="BR216" i="3"/>
  <c r="BR208" i="3"/>
  <c r="Y208" i="3"/>
  <c r="Y209" i="3"/>
  <c r="Y210" i="3"/>
  <c r="Y211" i="3"/>
  <c r="Y212" i="3"/>
  <c r="Y213" i="3"/>
  <c r="Y214" i="3"/>
  <c r="Y215" i="3"/>
  <c r="Y216" i="3"/>
  <c r="I214" i="3"/>
  <c r="I215" i="3"/>
  <c r="I216" i="3"/>
  <c r="F214" i="3"/>
  <c r="J214" i="3" s="1"/>
  <c r="F215" i="3"/>
  <c r="K215" i="3" s="1"/>
  <c r="F216" i="3"/>
  <c r="J216" i="3" s="1"/>
  <c r="I211" i="3"/>
  <c r="I212" i="3"/>
  <c r="I213" i="3"/>
  <c r="F211" i="3"/>
  <c r="J211" i="3" s="1"/>
  <c r="F212" i="3"/>
  <c r="K212" i="3" s="1"/>
  <c r="F213" i="3"/>
  <c r="J213" i="3" s="1"/>
  <c r="I210" i="3"/>
  <c r="I209" i="3"/>
  <c r="F209" i="3"/>
  <c r="K209" i="3" s="1"/>
  <c r="F210" i="3"/>
  <c r="K210" i="3" s="1"/>
  <c r="I208" i="3"/>
  <c r="F208" i="3"/>
  <c r="K208" i="3" s="1"/>
  <c r="BZ73" i="2"/>
  <c r="BX73" i="2"/>
  <c r="BV73" i="2"/>
  <c r="BT73" i="2"/>
  <c r="BR73" i="2"/>
  <c r="BP73" i="2"/>
  <c r="BN73" i="2"/>
  <c r="BL73" i="2"/>
  <c r="BJ73" i="2"/>
  <c r="AG73" i="2"/>
  <c r="BB73" i="2" s="1"/>
  <c r="E73" i="2"/>
  <c r="H73" i="2"/>
  <c r="G73" i="2"/>
  <c r="AV73" i="2" l="1"/>
  <c r="AG211" i="3"/>
  <c r="F73" i="2"/>
  <c r="V73" i="2"/>
  <c r="I73" i="2"/>
  <c r="K73" i="2" s="1"/>
  <c r="AN73" i="2"/>
  <c r="J209" i="3"/>
  <c r="AG215" i="3"/>
  <c r="AZ231" i="3"/>
  <c r="BD73" i="2"/>
  <c r="K213" i="3"/>
  <c r="AG214" i="3"/>
  <c r="AG212" i="3"/>
  <c r="J218" i="3"/>
  <c r="Y218" i="3"/>
  <c r="P73" i="2"/>
  <c r="X73" i="2"/>
  <c r="AP73" i="2"/>
  <c r="AX73" i="2"/>
  <c r="BF73" i="2"/>
  <c r="J73" i="2"/>
  <c r="AH73" i="2"/>
  <c r="AJ73" i="2"/>
  <c r="AR73" i="2"/>
  <c r="AZ73" i="2"/>
  <c r="BH73" i="2"/>
  <c r="Y217" i="3"/>
  <c r="AZ235" i="3"/>
  <c r="R73" i="2"/>
  <c r="AL73" i="2"/>
  <c r="AT73" i="2"/>
  <c r="J212" i="3"/>
  <c r="AZ226" i="3"/>
  <c r="K211" i="3"/>
  <c r="AZ228" i="3"/>
  <c r="AZ233" i="3"/>
  <c r="J215" i="3"/>
  <c r="K216" i="3"/>
  <c r="K214" i="3"/>
  <c r="J217" i="3"/>
  <c r="AZ227" i="3"/>
  <c r="J208" i="3"/>
  <c r="J210" i="3"/>
  <c r="DG216" i="3"/>
  <c r="CY216" i="3"/>
  <c r="DA216" i="3"/>
  <c r="DC216" i="3"/>
  <c r="DE216" i="3"/>
  <c r="CS216" i="3"/>
  <c r="CU216" i="3"/>
  <c r="CW216" i="3"/>
  <c r="CO216" i="3"/>
  <c r="CQ216" i="3"/>
  <c r="DG212" i="3"/>
  <c r="CY212" i="3"/>
  <c r="DA212" i="3"/>
  <c r="DC212" i="3"/>
  <c r="DE212" i="3"/>
  <c r="CS212" i="3"/>
  <c r="CU212" i="3"/>
  <c r="CW212" i="3"/>
  <c r="CO212" i="3"/>
  <c r="CQ212" i="3"/>
  <c r="AG216" i="3"/>
  <c r="AG209" i="3"/>
  <c r="AG218" i="3"/>
  <c r="AZ230" i="3"/>
  <c r="DA215" i="3"/>
  <c r="DG215" i="3"/>
  <c r="DC215" i="3"/>
  <c r="DE215" i="3"/>
  <c r="CY215" i="3"/>
  <c r="CU215" i="3"/>
  <c r="CW215" i="3"/>
  <c r="CQ215" i="3"/>
  <c r="CS215" i="3"/>
  <c r="CO215" i="3"/>
  <c r="DG211" i="3"/>
  <c r="DA211" i="3"/>
  <c r="DC211" i="3"/>
  <c r="DE211" i="3"/>
  <c r="CY211" i="3"/>
  <c r="CU211" i="3"/>
  <c r="CW211" i="3"/>
  <c r="CQ211" i="3"/>
  <c r="CS211" i="3"/>
  <c r="CO211" i="3"/>
  <c r="DG218" i="3"/>
  <c r="DC218" i="3"/>
  <c r="DE218" i="3"/>
  <c r="CY218" i="3"/>
  <c r="DA218" i="3"/>
  <c r="CW218" i="3"/>
  <c r="CO218" i="3"/>
  <c r="CQ218" i="3"/>
  <c r="CS218" i="3"/>
  <c r="CU218" i="3"/>
  <c r="AZ234" i="3"/>
  <c r="DG214" i="3"/>
  <c r="DC214" i="3"/>
  <c r="DE214" i="3"/>
  <c r="CY214" i="3"/>
  <c r="DA214" i="3"/>
  <c r="CW214" i="3"/>
  <c r="CO214" i="3"/>
  <c r="CQ214" i="3"/>
  <c r="CS214" i="3"/>
  <c r="CU214" i="3"/>
  <c r="DG210" i="3"/>
  <c r="DC210" i="3"/>
  <c r="DE210" i="3"/>
  <c r="CY210" i="3"/>
  <c r="DA210" i="3"/>
  <c r="CW210" i="3"/>
  <c r="CO210" i="3"/>
  <c r="CQ210" i="3"/>
  <c r="CS210" i="3"/>
  <c r="CU210" i="3"/>
  <c r="AG210" i="3"/>
  <c r="AG208" i="3"/>
  <c r="DG217" i="3"/>
  <c r="DE217" i="3"/>
  <c r="CY217" i="3"/>
  <c r="DA217" i="3"/>
  <c r="DC217" i="3"/>
  <c r="CQ217" i="3"/>
  <c r="CS217" i="3"/>
  <c r="CU217" i="3"/>
  <c r="CW217" i="3"/>
  <c r="CO217" i="3"/>
  <c r="AG217" i="3"/>
  <c r="AZ229" i="3"/>
  <c r="DG208" i="3"/>
  <c r="CY208" i="3"/>
  <c r="DA208" i="3"/>
  <c r="DC208" i="3"/>
  <c r="DE208" i="3"/>
  <c r="CS208" i="3"/>
  <c r="CU208" i="3"/>
  <c r="CW208" i="3"/>
  <c r="CO208" i="3"/>
  <c r="CQ208" i="3"/>
  <c r="DG213" i="3"/>
  <c r="DE213" i="3"/>
  <c r="CY213" i="3"/>
  <c r="DA213" i="3"/>
  <c r="DC213" i="3"/>
  <c r="CQ213" i="3"/>
  <c r="CS213" i="3"/>
  <c r="CU213" i="3"/>
  <c r="CW213" i="3"/>
  <c r="CO213" i="3"/>
  <c r="DG209" i="3"/>
  <c r="DE209" i="3"/>
  <c r="CY209" i="3"/>
  <c r="DA209" i="3"/>
  <c r="DC209" i="3"/>
  <c r="CQ209" i="3"/>
  <c r="CS209" i="3"/>
  <c r="CU209" i="3"/>
  <c r="CW209" i="3"/>
  <c r="CO209" i="3"/>
  <c r="AG213" i="3"/>
  <c r="AZ232" i="3"/>
  <c r="AZ225" i="3"/>
  <c r="AZ220" i="3"/>
  <c r="CM218" i="3"/>
  <c r="CE218" i="3"/>
  <c r="BW218" i="3"/>
  <c r="BO218" i="3"/>
  <c r="BG218" i="3"/>
  <c r="CG218" i="3"/>
  <c r="BY218" i="3"/>
  <c r="BQ218" i="3"/>
  <c r="BI218" i="3"/>
  <c r="CI218" i="3"/>
  <c r="CA218" i="3"/>
  <c r="BS218" i="3"/>
  <c r="BK218" i="3"/>
  <c r="BC218" i="3"/>
  <c r="CC218" i="3"/>
  <c r="BU218" i="3"/>
  <c r="CK218" i="3"/>
  <c r="BM218" i="3"/>
  <c r="BE218" i="3"/>
  <c r="CI216" i="3"/>
  <c r="CA216" i="3"/>
  <c r="BS216" i="3"/>
  <c r="BK216" i="3"/>
  <c r="BC216" i="3"/>
  <c r="CK216" i="3"/>
  <c r="CC216" i="3"/>
  <c r="BU216" i="3"/>
  <c r="BM216" i="3"/>
  <c r="BE216" i="3"/>
  <c r="CM216" i="3"/>
  <c r="CE216" i="3"/>
  <c r="BW216" i="3"/>
  <c r="BO216" i="3"/>
  <c r="BG216" i="3"/>
  <c r="BY216" i="3"/>
  <c r="BQ216" i="3"/>
  <c r="BI216" i="3"/>
  <c r="CG216" i="3"/>
  <c r="CM214" i="3"/>
  <c r="CE214" i="3"/>
  <c r="BW214" i="3"/>
  <c r="BO214" i="3"/>
  <c r="BG214" i="3"/>
  <c r="CG214" i="3"/>
  <c r="BY214" i="3"/>
  <c r="BQ214" i="3"/>
  <c r="BI214" i="3"/>
  <c r="CI214" i="3"/>
  <c r="CA214" i="3"/>
  <c r="BS214" i="3"/>
  <c r="BK214" i="3"/>
  <c r="BC214" i="3"/>
  <c r="BU214" i="3"/>
  <c r="BM214" i="3"/>
  <c r="CC214" i="3"/>
  <c r="CK214" i="3"/>
  <c r="BE214" i="3"/>
  <c r="CI212" i="3"/>
  <c r="CA212" i="3"/>
  <c r="BS212" i="3"/>
  <c r="BK212" i="3"/>
  <c r="BC212" i="3"/>
  <c r="CK212" i="3"/>
  <c r="CC212" i="3"/>
  <c r="BU212" i="3"/>
  <c r="BM212" i="3"/>
  <c r="BE212" i="3"/>
  <c r="CM212" i="3"/>
  <c r="CE212" i="3"/>
  <c r="BW212" i="3"/>
  <c r="BO212" i="3"/>
  <c r="BG212" i="3"/>
  <c r="BQ212" i="3"/>
  <c r="BI212" i="3"/>
  <c r="BY212" i="3"/>
  <c r="CG212" i="3"/>
  <c r="CM210" i="3"/>
  <c r="CE210" i="3"/>
  <c r="BW210" i="3"/>
  <c r="BO210" i="3"/>
  <c r="BG210" i="3"/>
  <c r="CG210" i="3"/>
  <c r="BY210" i="3"/>
  <c r="BQ210" i="3"/>
  <c r="BI210" i="3"/>
  <c r="CI210" i="3"/>
  <c r="CA210" i="3"/>
  <c r="BS210" i="3"/>
  <c r="BK210" i="3"/>
  <c r="BC210" i="3"/>
  <c r="BM210" i="3"/>
  <c r="CK210" i="3"/>
  <c r="BE210" i="3"/>
  <c r="BU210" i="3"/>
  <c r="CC210" i="3"/>
  <c r="CG217" i="3"/>
  <c r="BY217" i="3"/>
  <c r="BQ217" i="3"/>
  <c r="BI217" i="3"/>
  <c r="CI217" i="3"/>
  <c r="CA217" i="3"/>
  <c r="BS217" i="3"/>
  <c r="BK217" i="3"/>
  <c r="CK217" i="3"/>
  <c r="CC217" i="3"/>
  <c r="BU217" i="3"/>
  <c r="BM217" i="3"/>
  <c r="BE217" i="3"/>
  <c r="BO217" i="3"/>
  <c r="CM217" i="3"/>
  <c r="BG217" i="3"/>
  <c r="BC217" i="3"/>
  <c r="BW217" i="3"/>
  <c r="CE217" i="3"/>
  <c r="CI208" i="3"/>
  <c r="CA208" i="3"/>
  <c r="BS208" i="3"/>
  <c r="BK208" i="3"/>
  <c r="BC208" i="3"/>
  <c r="CK208" i="3"/>
  <c r="CC208" i="3"/>
  <c r="BU208" i="3"/>
  <c r="BM208" i="3"/>
  <c r="BE208" i="3"/>
  <c r="CM208" i="3"/>
  <c r="CE208" i="3"/>
  <c r="BW208" i="3"/>
  <c r="BO208" i="3"/>
  <c r="BG208" i="3"/>
  <c r="BI208" i="3"/>
  <c r="CG208" i="3"/>
  <c r="BY208" i="3"/>
  <c r="BQ208" i="3"/>
  <c r="CK215" i="3"/>
  <c r="CC215" i="3"/>
  <c r="BU215" i="3"/>
  <c r="BM215" i="3"/>
  <c r="BE215" i="3"/>
  <c r="CM215" i="3"/>
  <c r="CE215" i="3"/>
  <c r="BW215" i="3"/>
  <c r="BO215" i="3"/>
  <c r="BG215" i="3"/>
  <c r="CG215" i="3"/>
  <c r="BY215" i="3"/>
  <c r="BQ215" i="3"/>
  <c r="BI215" i="3"/>
  <c r="CI215" i="3"/>
  <c r="BC215" i="3"/>
  <c r="BK215" i="3"/>
  <c r="CA215" i="3"/>
  <c r="BS215" i="3"/>
  <c r="CG213" i="3"/>
  <c r="BY213" i="3"/>
  <c r="BQ213" i="3"/>
  <c r="BI213" i="3"/>
  <c r="BC213" i="3"/>
  <c r="CI213" i="3"/>
  <c r="CA213" i="3"/>
  <c r="BS213" i="3"/>
  <c r="BK213" i="3"/>
  <c r="CK213" i="3"/>
  <c r="CC213" i="3"/>
  <c r="BU213" i="3"/>
  <c r="BM213" i="3"/>
  <c r="BE213" i="3"/>
  <c r="CM213" i="3"/>
  <c r="BG213" i="3"/>
  <c r="CE213" i="3"/>
  <c r="BW213" i="3"/>
  <c r="BO213" i="3"/>
  <c r="CK211" i="3"/>
  <c r="CC211" i="3"/>
  <c r="BU211" i="3"/>
  <c r="BM211" i="3"/>
  <c r="BE211" i="3"/>
  <c r="CM211" i="3"/>
  <c r="CE211" i="3"/>
  <c r="BW211" i="3"/>
  <c r="BO211" i="3"/>
  <c r="BG211" i="3"/>
  <c r="CG211" i="3"/>
  <c r="BY211" i="3"/>
  <c r="BQ211" i="3"/>
  <c r="BI211" i="3"/>
  <c r="CA211" i="3"/>
  <c r="CI211" i="3"/>
  <c r="BS211" i="3"/>
  <c r="BK211" i="3"/>
  <c r="BC211" i="3"/>
  <c r="CG209" i="3"/>
  <c r="BY209" i="3"/>
  <c r="BQ209" i="3"/>
  <c r="BI209" i="3"/>
  <c r="BC209" i="3"/>
  <c r="CI209" i="3"/>
  <c r="CA209" i="3"/>
  <c r="BS209" i="3"/>
  <c r="BK209" i="3"/>
  <c r="CK209" i="3"/>
  <c r="CC209" i="3"/>
  <c r="BU209" i="3"/>
  <c r="BM209" i="3"/>
  <c r="BE209" i="3"/>
  <c r="CE209" i="3"/>
  <c r="BG209" i="3"/>
  <c r="BW209" i="3"/>
  <c r="CM209" i="3"/>
  <c r="BO209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71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83" i="3"/>
  <c r="X184" i="3"/>
  <c r="X185" i="3"/>
  <c r="X186" i="3"/>
  <c r="X187" i="3"/>
  <c r="X188" i="3"/>
  <c r="X189" i="3"/>
  <c r="X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71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83" i="3"/>
  <c r="W184" i="3"/>
  <c r="W185" i="3"/>
  <c r="W186" i="3"/>
  <c r="W187" i="3"/>
  <c r="W188" i="3"/>
  <c r="W189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71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71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B3" i="3"/>
  <c r="AB4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83" i="3"/>
  <c r="AB184" i="3"/>
  <c r="AB185" i="3"/>
  <c r="AB186" i="3"/>
  <c r="AB187" i="3"/>
  <c r="AB188" i="3"/>
  <c r="AB189" i="3"/>
  <c r="AA3" i="3"/>
  <c r="AA4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83" i="3"/>
  <c r="AA184" i="3"/>
  <c r="AA185" i="3"/>
  <c r="AA186" i="3"/>
  <c r="AA187" i="3"/>
  <c r="AA188" i="3"/>
  <c r="AA189" i="3"/>
  <c r="BR205" i="3"/>
  <c r="BR206" i="3"/>
  <c r="BR207" i="3"/>
  <c r="BR204" i="3"/>
  <c r="BR203" i="3"/>
  <c r="BR199" i="3"/>
  <c r="BR200" i="3"/>
  <c r="BR201" i="3"/>
  <c r="BR202" i="3"/>
  <c r="BR197" i="3"/>
  <c r="BR198" i="3"/>
  <c r="BR196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V207" i="3"/>
  <c r="AE207" i="3" s="1"/>
  <c r="U207" i="3"/>
  <c r="AA207" i="3" s="1"/>
  <c r="V206" i="3"/>
  <c r="AE206" i="3" s="1"/>
  <c r="U206" i="3"/>
  <c r="V205" i="3"/>
  <c r="AB205" i="3" s="1"/>
  <c r="U205" i="3"/>
  <c r="AD205" i="3" s="1"/>
  <c r="V204" i="3"/>
  <c r="AE204" i="3" s="1"/>
  <c r="U204" i="3"/>
  <c r="V203" i="3"/>
  <c r="AE203" i="3" s="1"/>
  <c r="U203" i="3"/>
  <c r="AD203" i="3" s="1"/>
  <c r="V202" i="3"/>
  <c r="AE202" i="3" s="1"/>
  <c r="U202" i="3"/>
  <c r="AD202" i="3" s="1"/>
  <c r="V201" i="3"/>
  <c r="AE201" i="3" s="1"/>
  <c r="U201" i="3"/>
  <c r="AD201" i="3" s="1"/>
  <c r="V200" i="3"/>
  <c r="AE200" i="3" s="1"/>
  <c r="U200" i="3"/>
  <c r="V199" i="3"/>
  <c r="AE199" i="3" s="1"/>
  <c r="U199" i="3"/>
  <c r="W199" i="3" s="1"/>
  <c r="V198" i="3"/>
  <c r="AE198" i="3" s="1"/>
  <c r="U198" i="3"/>
  <c r="AD198" i="3" s="1"/>
  <c r="V197" i="3"/>
  <c r="AE197" i="3" s="1"/>
  <c r="U197" i="3"/>
  <c r="U196" i="3"/>
  <c r="AA196" i="3" s="1"/>
  <c r="V196" i="3"/>
  <c r="AE196" i="3" s="1"/>
  <c r="I204" i="3"/>
  <c r="I205" i="3"/>
  <c r="I206" i="3"/>
  <c r="I207" i="3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F204" i="3"/>
  <c r="K204" i="3" s="1"/>
  <c r="F205" i="3"/>
  <c r="K205" i="3" s="1"/>
  <c r="F202" i="3"/>
  <c r="K202" i="3" s="1"/>
  <c r="F203" i="3"/>
  <c r="K203" i="3" s="1"/>
  <c r="F198" i="3"/>
  <c r="K198" i="3" s="1"/>
  <c r="F199" i="3"/>
  <c r="J199" i="3" s="1"/>
  <c r="F197" i="3"/>
  <c r="F200" i="3"/>
  <c r="F201" i="3"/>
  <c r="K201" i="3" s="1"/>
  <c r="F206" i="3"/>
  <c r="J206" i="3" s="1"/>
  <c r="F207" i="3"/>
  <c r="J207" i="3" s="1"/>
  <c r="F196" i="3"/>
  <c r="BR191" i="3"/>
  <c r="BR192" i="3"/>
  <c r="BR193" i="3"/>
  <c r="BR194" i="3"/>
  <c r="BR195" i="3"/>
  <c r="BR190" i="3"/>
  <c r="U195" i="3"/>
  <c r="R195" i="3"/>
  <c r="P195" i="3"/>
  <c r="V195" i="3"/>
  <c r="S195" i="3"/>
  <c r="AU195" i="3" s="1"/>
  <c r="U194" i="3"/>
  <c r="W194" i="3" s="1"/>
  <c r="R194" i="3"/>
  <c r="P194" i="3"/>
  <c r="V194" i="3"/>
  <c r="S194" i="3"/>
  <c r="AU194" i="3" s="1"/>
  <c r="U193" i="3"/>
  <c r="R193" i="3"/>
  <c r="P193" i="3"/>
  <c r="V193" i="3"/>
  <c r="S193" i="3"/>
  <c r="AU193" i="3" s="1"/>
  <c r="U192" i="3"/>
  <c r="R192" i="3"/>
  <c r="P192" i="3"/>
  <c r="V192" i="3"/>
  <c r="S192" i="3"/>
  <c r="AU192" i="3" s="1"/>
  <c r="P191" i="3"/>
  <c r="U191" i="3"/>
  <c r="W191" i="3" s="1"/>
  <c r="R191" i="3"/>
  <c r="V191" i="3"/>
  <c r="S191" i="3"/>
  <c r="AU191" i="3" s="1"/>
  <c r="K26" i="3"/>
  <c r="K29" i="3"/>
  <c r="K30" i="3"/>
  <c r="K31" i="3"/>
  <c r="K38" i="3"/>
  <c r="K42" i="3"/>
  <c r="K45" i="3"/>
  <c r="K46" i="3"/>
  <c r="K49" i="3"/>
  <c r="K50" i="3"/>
  <c r="K51" i="3"/>
  <c r="K52" i="3"/>
  <c r="K53" i="3"/>
  <c r="K54" i="3"/>
  <c r="K55" i="3"/>
  <c r="K56" i="3"/>
  <c r="K57" i="3"/>
  <c r="K67" i="3"/>
  <c r="K68" i="3"/>
  <c r="K69" i="3"/>
  <c r="K70" i="3"/>
  <c r="K71" i="3"/>
  <c r="K83" i="3"/>
  <c r="K84" i="3"/>
  <c r="K90" i="3"/>
  <c r="K119" i="3"/>
  <c r="K123" i="3"/>
  <c r="K125" i="3"/>
  <c r="K190" i="3"/>
  <c r="K191" i="3"/>
  <c r="K192" i="3"/>
  <c r="K193" i="3"/>
  <c r="K194" i="3"/>
  <c r="K195" i="3"/>
  <c r="J26" i="3"/>
  <c r="J29" i="3"/>
  <c r="J30" i="3"/>
  <c r="J31" i="3"/>
  <c r="J38" i="3"/>
  <c r="J42" i="3"/>
  <c r="J45" i="3"/>
  <c r="J46" i="3"/>
  <c r="J49" i="3"/>
  <c r="J50" i="3"/>
  <c r="J51" i="3"/>
  <c r="J52" i="3"/>
  <c r="J53" i="3"/>
  <c r="J54" i="3"/>
  <c r="J55" i="3"/>
  <c r="J56" i="3"/>
  <c r="J57" i="3"/>
  <c r="J67" i="3"/>
  <c r="J68" i="3"/>
  <c r="J69" i="3"/>
  <c r="J70" i="3"/>
  <c r="J71" i="3"/>
  <c r="J83" i="3"/>
  <c r="J84" i="3"/>
  <c r="J90" i="3"/>
  <c r="J119" i="3"/>
  <c r="J123" i="3"/>
  <c r="J125" i="3"/>
  <c r="J190" i="3"/>
  <c r="J191" i="3"/>
  <c r="J192" i="3"/>
  <c r="J193" i="3"/>
  <c r="J194" i="3"/>
  <c r="J195" i="3"/>
  <c r="U190" i="3"/>
  <c r="R190" i="3"/>
  <c r="P190" i="3"/>
  <c r="V190" i="3"/>
  <c r="S190" i="3"/>
  <c r="AU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0" i="3"/>
  <c r="I190" i="3" s="1"/>
  <c r="AJ191" i="3"/>
  <c r="AK191" i="3" s="1"/>
  <c r="AM191" i="3" s="1"/>
  <c r="AJ192" i="3"/>
  <c r="AK192" i="3" s="1"/>
  <c r="AM192" i="3" s="1"/>
  <c r="AJ193" i="3"/>
  <c r="AK193" i="3" s="1"/>
  <c r="AM193" i="3" s="1"/>
  <c r="AJ194" i="3"/>
  <c r="AK194" i="3" s="1"/>
  <c r="AM194" i="3" s="1"/>
  <c r="AJ195" i="3"/>
  <c r="AK195" i="3" s="1"/>
  <c r="AM195" i="3" s="1"/>
  <c r="AJ190" i="3"/>
  <c r="AK190" i="3" s="1"/>
  <c r="AM190" i="3" s="1"/>
  <c r="AR191" i="3"/>
  <c r="AR192" i="3"/>
  <c r="AR193" i="3"/>
  <c r="AR194" i="3"/>
  <c r="AR195" i="3"/>
  <c r="AR190" i="3"/>
  <c r="AJ187" i="3"/>
  <c r="AK187" i="3" s="1"/>
  <c r="AM187" i="3" s="1"/>
  <c r="AJ188" i="3"/>
  <c r="AK188" i="3" s="1"/>
  <c r="AM188" i="3" s="1"/>
  <c r="AJ189" i="3"/>
  <c r="AK189" i="3" s="1"/>
  <c r="AM189" i="3" s="1"/>
  <c r="AJ186" i="3"/>
  <c r="AK186" i="3" s="1"/>
  <c r="AM186" i="3" s="1"/>
  <c r="AJ184" i="3"/>
  <c r="AK184" i="3" s="1"/>
  <c r="AM184" i="3" s="1"/>
  <c r="AJ185" i="3"/>
  <c r="AK185" i="3" s="1"/>
  <c r="AM185" i="3" s="1"/>
  <c r="AJ183" i="3"/>
  <c r="AK183" i="3" s="1"/>
  <c r="AM183" i="3" s="1"/>
  <c r="AE183" i="3"/>
  <c r="AH183" i="3" s="1"/>
  <c r="AE184" i="3"/>
  <c r="AH184" i="3" s="1"/>
  <c r="AE185" i="3"/>
  <c r="AH185" i="3" s="1"/>
  <c r="AE186" i="3"/>
  <c r="AH186" i="3" s="1"/>
  <c r="AE187" i="3"/>
  <c r="AH187" i="3" s="1"/>
  <c r="AE188" i="3"/>
  <c r="AH188" i="3" s="1"/>
  <c r="AE189" i="3"/>
  <c r="AH189" i="3" s="1"/>
  <c r="AD183" i="3"/>
  <c r="AD184" i="3"/>
  <c r="AD185" i="3"/>
  <c r="AD186" i="3"/>
  <c r="AD187" i="3"/>
  <c r="AD188" i="3"/>
  <c r="AD189" i="3"/>
  <c r="Z183" i="3"/>
  <c r="Z184" i="3"/>
  <c r="Z185" i="3"/>
  <c r="Z186" i="3"/>
  <c r="Z187" i="3"/>
  <c r="Z188" i="3"/>
  <c r="Z189" i="3"/>
  <c r="T183" i="3"/>
  <c r="T184" i="3"/>
  <c r="T185" i="3"/>
  <c r="T186" i="3"/>
  <c r="T187" i="3"/>
  <c r="T188" i="3"/>
  <c r="T189" i="3"/>
  <c r="P189" i="3"/>
  <c r="P188" i="3"/>
  <c r="P187" i="3"/>
  <c r="P186" i="3"/>
  <c r="P185" i="3"/>
  <c r="P184" i="3"/>
  <c r="P183" i="3"/>
  <c r="I183" i="3"/>
  <c r="I184" i="3"/>
  <c r="I185" i="3"/>
  <c r="H189" i="3"/>
  <c r="I189" i="3" s="1"/>
  <c r="H188" i="3"/>
  <c r="I188" i="3" s="1"/>
  <c r="H187" i="3"/>
  <c r="I187" i="3" s="1"/>
  <c r="H186" i="3"/>
  <c r="I186" i="3" s="1"/>
  <c r="F184" i="3"/>
  <c r="K184" i="3" s="1"/>
  <c r="F185" i="3"/>
  <c r="K185" i="3" s="1"/>
  <c r="F186" i="3"/>
  <c r="J186" i="3" s="1"/>
  <c r="F187" i="3"/>
  <c r="K187" i="3" s="1"/>
  <c r="F188" i="3"/>
  <c r="K188" i="3" s="1"/>
  <c r="F189" i="3"/>
  <c r="K189" i="3" s="1"/>
  <c r="F183" i="3"/>
  <c r="K183" i="3" s="1"/>
  <c r="V152" i="3"/>
  <c r="U133" i="3"/>
  <c r="U132" i="3"/>
  <c r="AE3" i="3"/>
  <c r="AE4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H27" i="3" s="1"/>
  <c r="AE28" i="3"/>
  <c r="AH28" i="3" s="1"/>
  <c r="AE29" i="3"/>
  <c r="AH29" i="3" s="1"/>
  <c r="AE30" i="3"/>
  <c r="AH30" i="3" s="1"/>
  <c r="AE31" i="3"/>
  <c r="AH31" i="3" s="1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H50" i="3" s="1"/>
  <c r="AE51" i="3"/>
  <c r="AH51" i="3" s="1"/>
  <c r="AE52" i="3"/>
  <c r="AH52" i="3" s="1"/>
  <c r="AE53" i="3"/>
  <c r="AH53" i="3" s="1"/>
  <c r="AE54" i="3"/>
  <c r="AH54" i="3" s="1"/>
  <c r="AE55" i="3"/>
  <c r="AH55" i="3" s="1"/>
  <c r="AE56" i="3"/>
  <c r="AH56" i="3" s="1"/>
  <c r="AE57" i="3"/>
  <c r="AH57" i="3" s="1"/>
  <c r="AE58" i="3"/>
  <c r="AH58" i="3" s="1"/>
  <c r="AE59" i="3"/>
  <c r="AH59" i="3" s="1"/>
  <c r="AE60" i="3"/>
  <c r="AH60" i="3" s="1"/>
  <c r="AE61" i="3"/>
  <c r="AH61" i="3" s="1"/>
  <c r="AE62" i="3"/>
  <c r="AH62" i="3" s="1"/>
  <c r="AE63" i="3"/>
  <c r="AH63" i="3" s="1"/>
  <c r="AE64" i="3"/>
  <c r="AH64" i="3" s="1"/>
  <c r="AE65" i="3"/>
  <c r="AH65" i="3" s="1"/>
  <c r="AE66" i="3"/>
  <c r="AH66" i="3" s="1"/>
  <c r="AE67" i="3"/>
  <c r="AE68" i="3"/>
  <c r="AE69" i="3"/>
  <c r="AE70" i="3"/>
  <c r="AE71" i="3"/>
  <c r="AH71" i="3" s="1"/>
  <c r="AE88" i="3"/>
  <c r="AH88" i="3" s="1"/>
  <c r="AE89" i="3"/>
  <c r="AH89" i="3" s="1"/>
  <c r="AE90" i="3"/>
  <c r="AH90" i="3" s="1"/>
  <c r="AE91" i="3"/>
  <c r="AH91" i="3" s="1"/>
  <c r="AE92" i="3"/>
  <c r="AH92" i="3" s="1"/>
  <c r="AE93" i="3"/>
  <c r="AH93" i="3" s="1"/>
  <c r="AE94" i="3"/>
  <c r="AH94" i="3" s="1"/>
  <c r="AE95" i="3"/>
  <c r="AH95" i="3" s="1"/>
  <c r="AE96" i="3"/>
  <c r="AH96" i="3" s="1"/>
  <c r="AE97" i="3"/>
  <c r="AH97" i="3" s="1"/>
  <c r="AE98" i="3"/>
  <c r="AH98" i="3" s="1"/>
  <c r="AE99" i="3"/>
  <c r="AH99" i="3" s="1"/>
  <c r="AE100" i="3"/>
  <c r="AH100" i="3" s="1"/>
  <c r="AE101" i="3"/>
  <c r="AH101" i="3" s="1"/>
  <c r="AE102" i="3"/>
  <c r="AH102" i="3" s="1"/>
  <c r="AE103" i="3"/>
  <c r="AH103" i="3" s="1"/>
  <c r="AE104" i="3"/>
  <c r="AH104" i="3" s="1"/>
  <c r="AE105" i="3"/>
  <c r="AH105" i="3" s="1"/>
  <c r="AE106" i="3"/>
  <c r="AH106" i="3" s="1"/>
  <c r="AE107" i="3"/>
  <c r="AH107" i="3" s="1"/>
  <c r="AE108" i="3"/>
  <c r="AH108" i="3" s="1"/>
  <c r="AE109" i="3"/>
  <c r="AH109" i="3" s="1"/>
  <c r="AE110" i="3"/>
  <c r="AH110" i="3" s="1"/>
  <c r="AE111" i="3"/>
  <c r="AH111" i="3" s="1"/>
  <c r="AE112" i="3"/>
  <c r="AH112" i="3" s="1"/>
  <c r="AE113" i="3"/>
  <c r="AH113" i="3" s="1"/>
  <c r="AE114" i="3"/>
  <c r="AH114" i="3" s="1"/>
  <c r="AE115" i="3"/>
  <c r="AH115" i="3" s="1"/>
  <c r="AE116" i="3"/>
  <c r="AH116" i="3" s="1"/>
  <c r="AE117" i="3"/>
  <c r="AH117" i="3" s="1"/>
  <c r="AE118" i="3"/>
  <c r="AH118" i="3" s="1"/>
  <c r="AE119" i="3"/>
  <c r="AH119" i="3" s="1"/>
  <c r="AE120" i="3"/>
  <c r="AH120" i="3" s="1"/>
  <c r="AE121" i="3"/>
  <c r="AH121" i="3" s="1"/>
  <c r="AE122" i="3"/>
  <c r="AH122" i="3" s="1"/>
  <c r="AE123" i="3"/>
  <c r="AH123" i="3" s="1"/>
  <c r="AE124" i="3"/>
  <c r="AH124" i="3" s="1"/>
  <c r="AE125" i="3"/>
  <c r="AH125" i="3" s="1"/>
  <c r="AD3" i="3"/>
  <c r="AD4" i="3"/>
  <c r="AG5" i="3"/>
  <c r="AD6" i="3"/>
  <c r="AD7" i="3"/>
  <c r="AD8" i="3"/>
  <c r="AD9" i="3"/>
  <c r="AG9" i="3" s="1"/>
  <c r="AD10" i="3"/>
  <c r="AD11" i="3"/>
  <c r="AD12" i="3"/>
  <c r="AD13" i="3"/>
  <c r="AD14" i="3"/>
  <c r="AD15" i="3"/>
  <c r="AD16" i="3"/>
  <c r="AD17" i="3"/>
  <c r="AG17" i="3" s="1"/>
  <c r="AD18" i="3"/>
  <c r="AD19" i="3"/>
  <c r="AD20" i="3"/>
  <c r="AD21" i="3"/>
  <c r="AD22" i="3"/>
  <c r="AD23" i="3"/>
  <c r="AD24" i="3"/>
  <c r="AD25" i="3"/>
  <c r="AG25" i="3" s="1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G41" i="3" s="1"/>
  <c r="AD42" i="3"/>
  <c r="AD43" i="3"/>
  <c r="AD44" i="3"/>
  <c r="AD45" i="3"/>
  <c r="AD46" i="3"/>
  <c r="AD47" i="3"/>
  <c r="AD48" i="3"/>
  <c r="AD49" i="3"/>
  <c r="AG49" i="3" s="1"/>
  <c r="AD50" i="3"/>
  <c r="AD51" i="3"/>
  <c r="AD52" i="3"/>
  <c r="AD53" i="3"/>
  <c r="AD54" i="3"/>
  <c r="AD55" i="3"/>
  <c r="AD56" i="3"/>
  <c r="AD57" i="3"/>
  <c r="AG57" i="3" s="1"/>
  <c r="AD58" i="3"/>
  <c r="AD59" i="3"/>
  <c r="AD60" i="3"/>
  <c r="AD61" i="3"/>
  <c r="AD62" i="3"/>
  <c r="AD63" i="3"/>
  <c r="AD64" i="3"/>
  <c r="AD65" i="3"/>
  <c r="AG65" i="3" s="1"/>
  <c r="AD66" i="3"/>
  <c r="AD67" i="3"/>
  <c r="AD68" i="3"/>
  <c r="AD69" i="3"/>
  <c r="AD70" i="3"/>
  <c r="AD71" i="3"/>
  <c r="AD88" i="3"/>
  <c r="AD89" i="3"/>
  <c r="AG89" i="3" s="1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G113" i="3" s="1"/>
  <c r="AD114" i="3"/>
  <c r="AD115" i="3"/>
  <c r="AD116" i="3"/>
  <c r="AD117" i="3"/>
  <c r="AD118" i="3"/>
  <c r="AD119" i="3"/>
  <c r="AD120" i="3"/>
  <c r="AD121" i="3"/>
  <c r="AG121" i="3" s="1"/>
  <c r="AD122" i="3"/>
  <c r="AD123" i="3"/>
  <c r="AD124" i="3"/>
  <c r="AD125" i="3"/>
  <c r="AJ182" i="3"/>
  <c r="AK182" i="3" s="1"/>
  <c r="AM182" i="3" s="1"/>
  <c r="AJ181" i="3"/>
  <c r="AK181" i="3" s="1"/>
  <c r="AM181" i="3" s="1"/>
  <c r="AJ169" i="3"/>
  <c r="AK169" i="3" s="1"/>
  <c r="AM169" i="3" s="1"/>
  <c r="AJ170" i="3"/>
  <c r="AK170" i="3" s="1"/>
  <c r="AM170" i="3" s="1"/>
  <c r="AJ171" i="3"/>
  <c r="AK171" i="3" s="1"/>
  <c r="AM171" i="3" s="1"/>
  <c r="AJ172" i="3"/>
  <c r="AK172" i="3" s="1"/>
  <c r="AM172" i="3" s="1"/>
  <c r="AJ173" i="3"/>
  <c r="AK173" i="3" s="1"/>
  <c r="AM173" i="3" s="1"/>
  <c r="AJ174" i="3"/>
  <c r="AK174" i="3" s="1"/>
  <c r="AM174" i="3" s="1"/>
  <c r="AJ175" i="3"/>
  <c r="AK175" i="3" s="1"/>
  <c r="AM175" i="3" s="1"/>
  <c r="AJ176" i="3"/>
  <c r="AK176" i="3" s="1"/>
  <c r="AM176" i="3" s="1"/>
  <c r="AJ177" i="3"/>
  <c r="AK177" i="3" s="1"/>
  <c r="AM177" i="3" s="1"/>
  <c r="AJ178" i="3"/>
  <c r="AK178" i="3" s="1"/>
  <c r="AM178" i="3" s="1"/>
  <c r="AJ179" i="3"/>
  <c r="AK179" i="3" s="1"/>
  <c r="AM179" i="3" s="1"/>
  <c r="AJ180" i="3"/>
  <c r="AK180" i="3" s="1"/>
  <c r="AM180" i="3" s="1"/>
  <c r="V182" i="3"/>
  <c r="V181" i="3"/>
  <c r="U182" i="3"/>
  <c r="U181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S182" i="3"/>
  <c r="AU182" i="3" s="1"/>
  <c r="S181" i="3"/>
  <c r="AU181" i="3" s="1"/>
  <c r="R182" i="3"/>
  <c r="R181" i="3"/>
  <c r="P182" i="3"/>
  <c r="P181" i="3"/>
  <c r="G181" i="3"/>
  <c r="K181" i="3" s="1"/>
  <c r="G182" i="3"/>
  <c r="I182" i="3" s="1"/>
  <c r="V180" i="3"/>
  <c r="X180" i="3" s="1"/>
  <c r="V179" i="3"/>
  <c r="AE179" i="3" s="1"/>
  <c r="AH179" i="3" s="1"/>
  <c r="V178" i="3"/>
  <c r="AE178" i="3" s="1"/>
  <c r="AH178" i="3" s="1"/>
  <c r="V177" i="3"/>
  <c r="AE177" i="3" s="1"/>
  <c r="AH177" i="3" s="1"/>
  <c r="V176" i="3"/>
  <c r="AE176" i="3" s="1"/>
  <c r="AH176" i="3" s="1"/>
  <c r="V175" i="3"/>
  <c r="AE175" i="3" s="1"/>
  <c r="AH175" i="3" s="1"/>
  <c r="V174" i="3"/>
  <c r="AE174" i="3" s="1"/>
  <c r="AH174" i="3" s="1"/>
  <c r="V173" i="3"/>
  <c r="AE173" i="3" s="1"/>
  <c r="AH173" i="3" s="1"/>
  <c r="V172" i="3"/>
  <c r="AE172" i="3" s="1"/>
  <c r="AH172" i="3" s="1"/>
  <c r="V171" i="3"/>
  <c r="AE171" i="3" s="1"/>
  <c r="AH171" i="3" s="1"/>
  <c r="V170" i="3"/>
  <c r="AE170" i="3" s="1"/>
  <c r="AH170" i="3" s="1"/>
  <c r="V169" i="3"/>
  <c r="AE169" i="3" s="1"/>
  <c r="AH169" i="3" s="1"/>
  <c r="U179" i="3"/>
  <c r="AA179" i="3" s="1"/>
  <c r="U180" i="3"/>
  <c r="AD180" i="3" s="1"/>
  <c r="U178" i="3"/>
  <c r="AD178" i="3" s="1"/>
  <c r="AG178" i="3" s="1"/>
  <c r="U177" i="3"/>
  <c r="AD177" i="3" s="1"/>
  <c r="U176" i="3"/>
  <c r="AA176" i="3" s="1"/>
  <c r="U175" i="3"/>
  <c r="AA175" i="3" s="1"/>
  <c r="U174" i="3"/>
  <c r="AD174" i="3" s="1"/>
  <c r="U173" i="3"/>
  <c r="AD173" i="3" s="1"/>
  <c r="U172" i="3"/>
  <c r="AA172" i="3" s="1"/>
  <c r="U171" i="3"/>
  <c r="AA171" i="3" s="1"/>
  <c r="U170" i="3"/>
  <c r="AD170" i="3" s="1"/>
  <c r="AG170" i="3" s="1"/>
  <c r="U169" i="3"/>
  <c r="AD169" i="3" s="1"/>
  <c r="P180" i="3"/>
  <c r="P179" i="3"/>
  <c r="P178" i="3"/>
  <c r="P177" i="3"/>
  <c r="P176" i="3"/>
  <c r="P175" i="3"/>
  <c r="P174" i="3"/>
  <c r="P173" i="3"/>
  <c r="P172" i="3"/>
  <c r="P171" i="3"/>
  <c r="P170" i="3"/>
  <c r="P169" i="3"/>
  <c r="H176" i="3"/>
  <c r="H171" i="3"/>
  <c r="H170" i="3"/>
  <c r="H169" i="3"/>
  <c r="G170" i="3"/>
  <c r="G171" i="3"/>
  <c r="G172" i="3"/>
  <c r="G173" i="3"/>
  <c r="G174" i="3"/>
  <c r="G175" i="3"/>
  <c r="G176" i="3"/>
  <c r="G177" i="3"/>
  <c r="G178" i="3"/>
  <c r="I178" i="3" s="1"/>
  <c r="G179" i="3"/>
  <c r="I179" i="3" s="1"/>
  <c r="G180" i="3"/>
  <c r="G169" i="3"/>
  <c r="U164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26" i="3"/>
  <c r="U168" i="3"/>
  <c r="U167" i="3"/>
  <c r="U166" i="3"/>
  <c r="W166" i="3" s="1"/>
  <c r="U165" i="3"/>
  <c r="W165" i="3" s="1"/>
  <c r="U163" i="3"/>
  <c r="U162" i="3"/>
  <c r="W162" i="3" s="1"/>
  <c r="U161" i="3"/>
  <c r="U160" i="3"/>
  <c r="U159" i="3"/>
  <c r="U158" i="3"/>
  <c r="W158" i="3" s="1"/>
  <c r="U157" i="3"/>
  <c r="U156" i="3"/>
  <c r="U155" i="3"/>
  <c r="U154" i="3"/>
  <c r="W154" i="3" s="1"/>
  <c r="U153" i="3"/>
  <c r="U152" i="3"/>
  <c r="U151" i="3"/>
  <c r="U150" i="3"/>
  <c r="W150" i="3" s="1"/>
  <c r="U149" i="3"/>
  <c r="U148" i="3"/>
  <c r="U147" i="3"/>
  <c r="U146" i="3"/>
  <c r="W146" i="3" s="1"/>
  <c r="U145" i="3"/>
  <c r="U144" i="3"/>
  <c r="U143" i="3"/>
  <c r="U142" i="3"/>
  <c r="W142" i="3" s="1"/>
  <c r="U141" i="3"/>
  <c r="U140" i="3"/>
  <c r="U139" i="3"/>
  <c r="U138" i="3"/>
  <c r="W138" i="3" s="1"/>
  <c r="U137" i="3"/>
  <c r="U136" i="3"/>
  <c r="U135" i="3"/>
  <c r="U134" i="3"/>
  <c r="W134" i="3" s="1"/>
  <c r="U131" i="3"/>
  <c r="U130" i="3"/>
  <c r="W130" i="3" s="1"/>
  <c r="U129" i="3"/>
  <c r="U128" i="3"/>
  <c r="U127" i="3"/>
  <c r="U126" i="3"/>
  <c r="W126" i="3" s="1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R168" i="3"/>
  <c r="R167" i="3"/>
  <c r="R166" i="3"/>
  <c r="R165" i="3"/>
  <c r="R164" i="3"/>
  <c r="R163" i="3"/>
  <c r="R162" i="3"/>
  <c r="R161" i="3"/>
  <c r="R160" i="3"/>
  <c r="R159" i="3"/>
  <c r="R158" i="3"/>
  <c r="R157" i="3"/>
  <c r="R156" i="3"/>
  <c r="R155" i="3"/>
  <c r="R154" i="3"/>
  <c r="R153" i="3"/>
  <c r="R152" i="3"/>
  <c r="R151" i="3"/>
  <c r="R150" i="3"/>
  <c r="R149" i="3"/>
  <c r="R148" i="3"/>
  <c r="R147" i="3"/>
  <c r="R146" i="3"/>
  <c r="R145" i="3"/>
  <c r="R144" i="3"/>
  <c r="R143" i="3"/>
  <c r="R141" i="3"/>
  <c r="R142" i="3"/>
  <c r="R140" i="3"/>
  <c r="R139" i="3"/>
  <c r="R138" i="3"/>
  <c r="R137" i="3"/>
  <c r="R136" i="3"/>
  <c r="R135" i="3"/>
  <c r="R134" i="3"/>
  <c r="R133" i="3"/>
  <c r="R132" i="3"/>
  <c r="R131" i="3"/>
  <c r="R130" i="3"/>
  <c r="R129" i="3"/>
  <c r="R128" i="3"/>
  <c r="T128" i="3" s="1"/>
  <c r="R127" i="3"/>
  <c r="R126" i="3"/>
  <c r="S168" i="3"/>
  <c r="AU168" i="3" s="1"/>
  <c r="S167" i="3"/>
  <c r="AU167" i="3" s="1"/>
  <c r="S164" i="3"/>
  <c r="AU164" i="3" s="1"/>
  <c r="S165" i="3"/>
  <c r="AU165" i="3" s="1"/>
  <c r="S166" i="3"/>
  <c r="AU166" i="3" s="1"/>
  <c r="S163" i="3"/>
  <c r="AU163" i="3" s="1"/>
  <c r="S162" i="3"/>
  <c r="AU162" i="3" s="1"/>
  <c r="S161" i="3"/>
  <c r="AU161" i="3" s="1"/>
  <c r="S160" i="3"/>
  <c r="AU160" i="3" s="1"/>
  <c r="S159" i="3"/>
  <c r="AU159" i="3" s="1"/>
  <c r="S158" i="3"/>
  <c r="AU158" i="3" s="1"/>
  <c r="S157" i="3"/>
  <c r="AU157" i="3" s="1"/>
  <c r="S156" i="3"/>
  <c r="AU156" i="3" s="1"/>
  <c r="S155" i="3"/>
  <c r="AU155" i="3" s="1"/>
  <c r="S154" i="3"/>
  <c r="AU154" i="3" s="1"/>
  <c r="S153" i="3"/>
  <c r="AU153" i="3" s="1"/>
  <c r="S152" i="3"/>
  <c r="AU152" i="3" s="1"/>
  <c r="S151" i="3"/>
  <c r="AU151" i="3" s="1"/>
  <c r="S150" i="3"/>
  <c r="AU150" i="3" s="1"/>
  <c r="S149" i="3"/>
  <c r="AU149" i="3" s="1"/>
  <c r="S148" i="3"/>
  <c r="AU148" i="3" s="1"/>
  <c r="S147" i="3"/>
  <c r="AU147" i="3" s="1"/>
  <c r="S146" i="3"/>
  <c r="AU146" i="3" s="1"/>
  <c r="S145" i="3"/>
  <c r="AU145" i="3" s="1"/>
  <c r="S144" i="3"/>
  <c r="AU144" i="3" s="1"/>
  <c r="S143" i="3"/>
  <c r="AU143" i="3" s="1"/>
  <c r="S142" i="3"/>
  <c r="AU142" i="3" s="1"/>
  <c r="S141" i="3"/>
  <c r="AU141" i="3" s="1"/>
  <c r="S140" i="3"/>
  <c r="AU140" i="3" s="1"/>
  <c r="S139" i="3"/>
  <c r="AU139" i="3" s="1"/>
  <c r="S138" i="3"/>
  <c r="AU138" i="3" s="1"/>
  <c r="S137" i="3"/>
  <c r="AU137" i="3" s="1"/>
  <c r="S136" i="3"/>
  <c r="AU136" i="3" s="1"/>
  <c r="S135" i="3"/>
  <c r="AU135" i="3" s="1"/>
  <c r="S134" i="3"/>
  <c r="AU134" i="3" s="1"/>
  <c r="S133" i="3"/>
  <c r="AU133" i="3" s="1"/>
  <c r="S132" i="3"/>
  <c r="AU132" i="3" s="1"/>
  <c r="S131" i="3"/>
  <c r="AU131" i="3" s="1"/>
  <c r="S130" i="3"/>
  <c r="AU130" i="3" s="1"/>
  <c r="S129" i="3"/>
  <c r="AU129" i="3" s="1"/>
  <c r="S127" i="3"/>
  <c r="AU127" i="3" s="1"/>
  <c r="S126" i="3"/>
  <c r="AU126" i="3" s="1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I154" i="3" s="1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26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3" i="3"/>
  <c r="G152" i="3"/>
  <c r="G150" i="3"/>
  <c r="G148" i="3"/>
  <c r="G146" i="3"/>
  <c r="G144" i="3"/>
  <c r="G151" i="3"/>
  <c r="G149" i="3"/>
  <c r="G147" i="3"/>
  <c r="G145" i="3"/>
  <c r="G143" i="3"/>
  <c r="G135" i="3"/>
  <c r="G136" i="3"/>
  <c r="G137" i="3"/>
  <c r="G138" i="3"/>
  <c r="G139" i="3"/>
  <c r="G140" i="3"/>
  <c r="G141" i="3"/>
  <c r="G142" i="3"/>
  <c r="G134" i="3"/>
  <c r="G133" i="3"/>
  <c r="G132" i="3"/>
  <c r="G131" i="3"/>
  <c r="G130" i="3"/>
  <c r="G129" i="3"/>
  <c r="G128" i="3"/>
  <c r="G127" i="3"/>
  <c r="G126" i="3"/>
  <c r="F167" i="3"/>
  <c r="F166" i="3"/>
  <c r="F164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43" i="3"/>
  <c r="F127" i="3"/>
  <c r="F128" i="3"/>
  <c r="F129" i="3"/>
  <c r="F130" i="3"/>
  <c r="F131" i="3"/>
  <c r="F132" i="3"/>
  <c r="F133" i="3"/>
  <c r="F126" i="3"/>
  <c r="AG120" i="3" l="1"/>
  <c r="AG112" i="3"/>
  <c r="AG104" i="3"/>
  <c r="AG88" i="3"/>
  <c r="AG64" i="3"/>
  <c r="AG56" i="3"/>
  <c r="AG48" i="3"/>
  <c r="AG40" i="3"/>
  <c r="AG32" i="3"/>
  <c r="AG24" i="3"/>
  <c r="AG16" i="3"/>
  <c r="AG8" i="3"/>
  <c r="AG173" i="3"/>
  <c r="I171" i="3"/>
  <c r="I137" i="3"/>
  <c r="AG124" i="3"/>
  <c r="AG116" i="3"/>
  <c r="AG108" i="3"/>
  <c r="AG100" i="3"/>
  <c r="AG68" i="3"/>
  <c r="AG60" i="3"/>
  <c r="AG52" i="3"/>
  <c r="AG44" i="3"/>
  <c r="AG36" i="3"/>
  <c r="AG28" i="3"/>
  <c r="AG20" i="3"/>
  <c r="AG12" i="3"/>
  <c r="AG3" i="3"/>
  <c r="AG119" i="3"/>
  <c r="AG111" i="3"/>
  <c r="AG103" i="3"/>
  <c r="AG71" i="3"/>
  <c r="AG63" i="3"/>
  <c r="AG55" i="3"/>
  <c r="AG47" i="3"/>
  <c r="AG39" i="3"/>
  <c r="AG31" i="3"/>
  <c r="AG23" i="3"/>
  <c r="AG15" i="3"/>
  <c r="AG7" i="3"/>
  <c r="AG174" i="3"/>
  <c r="AG125" i="3"/>
  <c r="AG101" i="3"/>
  <c r="AG93" i="3"/>
  <c r="AG69" i="3"/>
  <c r="AG61" i="3"/>
  <c r="AG53" i="3"/>
  <c r="AG45" i="3"/>
  <c r="AG37" i="3"/>
  <c r="AG29" i="3"/>
  <c r="AG21" i="3"/>
  <c r="AG13" i="3"/>
  <c r="AG169" i="3"/>
  <c r="AG177" i="3"/>
  <c r="AG123" i="3"/>
  <c r="AG115" i="3"/>
  <c r="AG107" i="3"/>
  <c r="AG99" i="3"/>
  <c r="AG67" i="3"/>
  <c r="AG59" i="3"/>
  <c r="AG51" i="3"/>
  <c r="AG43" i="3"/>
  <c r="AG35" i="3"/>
  <c r="AG27" i="3"/>
  <c r="AG19" i="3"/>
  <c r="AG11" i="3"/>
  <c r="AD133" i="3"/>
  <c r="AG122" i="3"/>
  <c r="AG118" i="3"/>
  <c r="AG110" i="3"/>
  <c r="AG106" i="3"/>
  <c r="AG102" i="3"/>
  <c r="AG90" i="3"/>
  <c r="AG70" i="3"/>
  <c r="AG66" i="3"/>
  <c r="AG58" i="3"/>
  <c r="AG54" i="3"/>
  <c r="AG50" i="3"/>
  <c r="AG42" i="3"/>
  <c r="AG38" i="3"/>
  <c r="AG34" i="3"/>
  <c r="AG26" i="3"/>
  <c r="AG22" i="3"/>
  <c r="AG18" i="3"/>
  <c r="AG10" i="3"/>
  <c r="AG6" i="3"/>
  <c r="AG33" i="3"/>
  <c r="AG105" i="3"/>
  <c r="AG109" i="3"/>
  <c r="AG117" i="3"/>
  <c r="AG95" i="3"/>
  <c r="AF127" i="3"/>
  <c r="AF156" i="3"/>
  <c r="AF160" i="3"/>
  <c r="AF164" i="3"/>
  <c r="AF168" i="3"/>
  <c r="AF193" i="3"/>
  <c r="AZ212" i="3"/>
  <c r="AZ215" i="3"/>
  <c r="AF154" i="3"/>
  <c r="AF158" i="3"/>
  <c r="AF162" i="3"/>
  <c r="AF191" i="3"/>
  <c r="AF195" i="3"/>
  <c r="AF131" i="3"/>
  <c r="AF135" i="3"/>
  <c r="AF143" i="3"/>
  <c r="AF147" i="3"/>
  <c r="X128" i="3"/>
  <c r="AF128" i="3"/>
  <c r="Z132" i="3"/>
  <c r="AF132" i="3"/>
  <c r="X136" i="3"/>
  <c r="AF136" i="3"/>
  <c r="X140" i="3"/>
  <c r="AF140" i="3"/>
  <c r="X144" i="3"/>
  <c r="AF144" i="3"/>
  <c r="X148" i="3"/>
  <c r="AF148" i="3"/>
  <c r="AF153" i="3"/>
  <c r="AF157" i="3"/>
  <c r="AF161" i="3"/>
  <c r="AF165" i="3"/>
  <c r="X152" i="3"/>
  <c r="AF152" i="3"/>
  <c r="AF190" i="3"/>
  <c r="AF194" i="3"/>
  <c r="Z133" i="3"/>
  <c r="AF133" i="3"/>
  <c r="AF145" i="3"/>
  <c r="AF129" i="3"/>
  <c r="AF137" i="3"/>
  <c r="AF141" i="3"/>
  <c r="AF149" i="3"/>
  <c r="X166" i="3"/>
  <c r="Y166" i="3" s="1"/>
  <c r="AF166" i="3"/>
  <c r="AF126" i="3"/>
  <c r="AF130" i="3"/>
  <c r="AF134" i="3"/>
  <c r="AF138" i="3"/>
  <c r="AF142" i="3"/>
  <c r="AF146" i="3"/>
  <c r="AF150" i="3"/>
  <c r="AF155" i="3"/>
  <c r="AF159" i="3"/>
  <c r="AF163" i="3"/>
  <c r="AF167" i="3"/>
  <c r="AF181" i="3"/>
  <c r="X192" i="3"/>
  <c r="AF192" i="3"/>
  <c r="AF139" i="3"/>
  <c r="AF151" i="3"/>
  <c r="X182" i="3"/>
  <c r="AF182" i="3"/>
  <c r="AZ213" i="3"/>
  <c r="Z193" i="3"/>
  <c r="AB194" i="3"/>
  <c r="T195" i="3"/>
  <c r="AD195" i="3"/>
  <c r="T190" i="3"/>
  <c r="AD190" i="3"/>
  <c r="AG188" i="3"/>
  <c r="AG184" i="3"/>
  <c r="T127" i="3"/>
  <c r="AB153" i="3"/>
  <c r="AB157" i="3"/>
  <c r="AB161" i="3"/>
  <c r="AB165" i="3"/>
  <c r="AA136" i="3"/>
  <c r="AA140" i="3"/>
  <c r="AA144" i="3"/>
  <c r="AA148" i="3"/>
  <c r="AG189" i="3"/>
  <c r="AG185" i="3"/>
  <c r="AA192" i="3"/>
  <c r="Z197" i="3"/>
  <c r="C73" i="2"/>
  <c r="T149" i="3"/>
  <c r="T157" i="3"/>
  <c r="T165" i="3"/>
  <c r="AB126" i="3"/>
  <c r="AB155" i="3"/>
  <c r="AB159" i="3"/>
  <c r="AB163" i="3"/>
  <c r="AB167" i="3"/>
  <c r="AA128" i="3"/>
  <c r="AG187" i="3"/>
  <c r="AG183" i="3"/>
  <c r="AG186" i="3"/>
  <c r="Z200" i="3"/>
  <c r="Z204" i="3"/>
  <c r="Z206" i="3"/>
  <c r="Z207" i="3"/>
  <c r="T182" i="3"/>
  <c r="AB134" i="3"/>
  <c r="AB142" i="3"/>
  <c r="AB146" i="3"/>
  <c r="AB127" i="3"/>
  <c r="AB131" i="3"/>
  <c r="AB135" i="3"/>
  <c r="AB139" i="3"/>
  <c r="AB143" i="3"/>
  <c r="AB147" i="3"/>
  <c r="AB151" i="3"/>
  <c r="AA135" i="3"/>
  <c r="AA139" i="3"/>
  <c r="AA143" i="3"/>
  <c r="AA147" i="3"/>
  <c r="AA151" i="3"/>
  <c r="AA155" i="3"/>
  <c r="AA159" i="3"/>
  <c r="AA163" i="3"/>
  <c r="AA168" i="3"/>
  <c r="AA164" i="3"/>
  <c r="AB181" i="3"/>
  <c r="AA132" i="3"/>
  <c r="AB190" i="3"/>
  <c r="T193" i="3"/>
  <c r="Z203" i="3"/>
  <c r="AA203" i="3"/>
  <c r="Y186" i="3"/>
  <c r="Y125" i="3"/>
  <c r="Y121" i="3"/>
  <c r="Y117" i="3"/>
  <c r="Y113" i="3"/>
  <c r="Y109" i="3"/>
  <c r="Y105" i="3"/>
  <c r="Y101" i="3"/>
  <c r="Y97" i="3"/>
  <c r="Y93" i="3"/>
  <c r="Y89" i="3"/>
  <c r="Y65" i="3"/>
  <c r="Y61" i="3"/>
  <c r="Y57" i="3"/>
  <c r="Y53" i="3"/>
  <c r="Y49" i="3"/>
  <c r="Y29" i="3"/>
  <c r="AA152" i="3"/>
  <c r="AA156" i="3"/>
  <c r="AA160" i="3"/>
  <c r="AA133" i="3"/>
  <c r="AG203" i="3"/>
  <c r="AE205" i="3"/>
  <c r="AG205" i="3" s="1"/>
  <c r="AA199" i="3"/>
  <c r="Y189" i="3"/>
  <c r="Y185" i="3"/>
  <c r="Y124" i="3"/>
  <c r="Y120" i="3"/>
  <c r="Y116" i="3"/>
  <c r="Y112" i="3"/>
  <c r="Y108" i="3"/>
  <c r="Y104" i="3"/>
  <c r="Y100" i="3"/>
  <c r="Y96" i="3"/>
  <c r="Y92" i="3"/>
  <c r="Y64" i="3"/>
  <c r="Y60" i="3"/>
  <c r="Y56" i="3"/>
  <c r="Y52" i="3"/>
  <c r="Y48" i="3"/>
  <c r="Y28" i="3"/>
  <c r="I147" i="3"/>
  <c r="T131" i="3"/>
  <c r="T135" i="3"/>
  <c r="T139" i="3"/>
  <c r="T143" i="3"/>
  <c r="T147" i="3"/>
  <c r="T151" i="3"/>
  <c r="T155" i="3"/>
  <c r="T159" i="3"/>
  <c r="T163" i="3"/>
  <c r="T167" i="3"/>
  <c r="T136" i="3"/>
  <c r="T140" i="3"/>
  <c r="T144" i="3"/>
  <c r="T148" i="3"/>
  <c r="T152" i="3"/>
  <c r="T156" i="3"/>
  <c r="T160" i="3"/>
  <c r="T164" i="3"/>
  <c r="AB129" i="3"/>
  <c r="AB137" i="3"/>
  <c r="AB141" i="3"/>
  <c r="AB145" i="3"/>
  <c r="AB149" i="3"/>
  <c r="AE154" i="3"/>
  <c r="AH154" i="3" s="1"/>
  <c r="AE158" i="3"/>
  <c r="AH158" i="3" s="1"/>
  <c r="AE162" i="3"/>
  <c r="AH162" i="3" s="1"/>
  <c r="AA127" i="3"/>
  <c r="AA131" i="3"/>
  <c r="AA137" i="3"/>
  <c r="AA141" i="3"/>
  <c r="AA145" i="3"/>
  <c r="AA149" i="3"/>
  <c r="Z153" i="3"/>
  <c r="AA157" i="3"/>
  <c r="AA161" i="3"/>
  <c r="AA181" i="3"/>
  <c r="AB193" i="3"/>
  <c r="J198" i="3"/>
  <c r="AA191" i="3"/>
  <c r="Y188" i="3"/>
  <c r="Y184" i="3"/>
  <c r="Y123" i="3"/>
  <c r="Y119" i="3"/>
  <c r="Y115" i="3"/>
  <c r="Y111" i="3"/>
  <c r="Y107" i="3"/>
  <c r="Y103" i="3"/>
  <c r="Y99" i="3"/>
  <c r="Y95" i="3"/>
  <c r="Y91" i="3"/>
  <c r="Y71" i="3"/>
  <c r="Y63" i="3"/>
  <c r="Y59" i="3"/>
  <c r="Y55" i="3"/>
  <c r="Y51" i="3"/>
  <c r="Y47" i="3"/>
  <c r="Y31" i="3"/>
  <c r="Y27" i="3"/>
  <c r="T142" i="3"/>
  <c r="AB130" i="3"/>
  <c r="AB138" i="3"/>
  <c r="AB150" i="3"/>
  <c r="AA167" i="3"/>
  <c r="Y187" i="3"/>
  <c r="Y183" i="3"/>
  <c r="Y122" i="3"/>
  <c r="Y118" i="3"/>
  <c r="Y114" i="3"/>
  <c r="Y110" i="3"/>
  <c r="Y106" i="3"/>
  <c r="Y102" i="3"/>
  <c r="Y98" i="3"/>
  <c r="Y94" i="3"/>
  <c r="Y90" i="3"/>
  <c r="Y66" i="3"/>
  <c r="Y62" i="3"/>
  <c r="Y58" i="3"/>
  <c r="Y54" i="3"/>
  <c r="Y50" i="3"/>
  <c r="Y46" i="3"/>
  <c r="Y30" i="3"/>
  <c r="I153" i="3"/>
  <c r="I133" i="3"/>
  <c r="I129" i="3"/>
  <c r="T129" i="3"/>
  <c r="T137" i="3"/>
  <c r="T145" i="3"/>
  <c r="T153" i="3"/>
  <c r="T161" i="3"/>
  <c r="T126" i="3"/>
  <c r="T130" i="3"/>
  <c r="T134" i="3"/>
  <c r="T138" i="3"/>
  <c r="T141" i="3"/>
  <c r="T146" i="3"/>
  <c r="T150" i="3"/>
  <c r="T154" i="3"/>
  <c r="T158" i="3"/>
  <c r="T162" i="3"/>
  <c r="T166" i="3"/>
  <c r="AE156" i="3"/>
  <c r="AH156" i="3" s="1"/>
  <c r="AE160" i="3"/>
  <c r="AH160" i="3" s="1"/>
  <c r="AE164" i="3"/>
  <c r="AH164" i="3" s="1"/>
  <c r="AE168" i="3"/>
  <c r="AH168" i="3" s="1"/>
  <c r="AD129" i="3"/>
  <c r="DG168" i="3"/>
  <c r="CY168" i="3"/>
  <c r="DA168" i="3"/>
  <c r="DC168" i="3"/>
  <c r="DE168" i="3"/>
  <c r="CS168" i="3"/>
  <c r="CU168" i="3"/>
  <c r="CW168" i="3"/>
  <c r="CO168" i="3"/>
  <c r="CQ168" i="3"/>
  <c r="CK168" i="3"/>
  <c r="CG168" i="3"/>
  <c r="CM168" i="3"/>
  <c r="CI168" i="3"/>
  <c r="CE168" i="3"/>
  <c r="CA168" i="3"/>
  <c r="BW168" i="3"/>
  <c r="BS168" i="3"/>
  <c r="BO168" i="3"/>
  <c r="BK168" i="3"/>
  <c r="CC168" i="3"/>
  <c r="BY168" i="3"/>
  <c r="BU168" i="3"/>
  <c r="BQ168" i="3"/>
  <c r="BM168" i="3"/>
  <c r="BI168" i="3"/>
  <c r="BE168" i="3"/>
  <c r="BG168" i="3"/>
  <c r="BC168" i="3"/>
  <c r="DG164" i="3"/>
  <c r="CY164" i="3"/>
  <c r="DA164" i="3"/>
  <c r="DC164" i="3"/>
  <c r="DE164" i="3"/>
  <c r="CS164" i="3"/>
  <c r="CU164" i="3"/>
  <c r="CW164" i="3"/>
  <c r="CO164" i="3"/>
  <c r="CQ164" i="3"/>
  <c r="CK164" i="3"/>
  <c r="CG164" i="3"/>
  <c r="CM164" i="3"/>
  <c r="CI164" i="3"/>
  <c r="CE164" i="3"/>
  <c r="CA164" i="3"/>
  <c r="BW164" i="3"/>
  <c r="BS164" i="3"/>
  <c r="BO164" i="3"/>
  <c r="BK164" i="3"/>
  <c r="CC164" i="3"/>
  <c r="BY164" i="3"/>
  <c r="BU164" i="3"/>
  <c r="BQ164" i="3"/>
  <c r="BM164" i="3"/>
  <c r="BI164" i="3"/>
  <c r="BE164" i="3"/>
  <c r="BG164" i="3"/>
  <c r="BC164" i="3"/>
  <c r="DG160" i="3"/>
  <c r="CY160" i="3"/>
  <c r="DA160" i="3"/>
  <c r="DC160" i="3"/>
  <c r="DE160" i="3"/>
  <c r="CS160" i="3"/>
  <c r="CU160" i="3"/>
  <c r="CW160" i="3"/>
  <c r="CO160" i="3"/>
  <c r="CQ160" i="3"/>
  <c r="CK160" i="3"/>
  <c r="CG160" i="3"/>
  <c r="CM160" i="3"/>
  <c r="CI160" i="3"/>
  <c r="CE160" i="3"/>
  <c r="CA160" i="3"/>
  <c r="BW160" i="3"/>
  <c r="BS160" i="3"/>
  <c r="BO160" i="3"/>
  <c r="BK160" i="3"/>
  <c r="CC160" i="3"/>
  <c r="BY160" i="3"/>
  <c r="BU160" i="3"/>
  <c r="BQ160" i="3"/>
  <c r="BM160" i="3"/>
  <c r="BI160" i="3"/>
  <c r="BE160" i="3"/>
  <c r="BG160" i="3"/>
  <c r="BC160" i="3"/>
  <c r="DG156" i="3"/>
  <c r="CY156" i="3"/>
  <c r="DA156" i="3"/>
  <c r="DC156" i="3"/>
  <c r="DE156" i="3"/>
  <c r="CS156" i="3"/>
  <c r="CU156" i="3"/>
  <c r="CW156" i="3"/>
  <c r="CO156" i="3"/>
  <c r="CQ156" i="3"/>
  <c r="CK156" i="3"/>
  <c r="CG156" i="3"/>
  <c r="CM156" i="3"/>
  <c r="CI156" i="3"/>
  <c r="CE156" i="3"/>
  <c r="CA156" i="3"/>
  <c r="BW156" i="3"/>
  <c r="BS156" i="3"/>
  <c r="BO156" i="3"/>
  <c r="BK156" i="3"/>
  <c r="CC156" i="3"/>
  <c r="BY156" i="3"/>
  <c r="BU156" i="3"/>
  <c r="BQ156" i="3"/>
  <c r="BM156" i="3"/>
  <c r="BE156" i="3"/>
  <c r="BI156" i="3"/>
  <c r="BG156" i="3"/>
  <c r="BC156" i="3"/>
  <c r="DG152" i="3"/>
  <c r="CY152" i="3"/>
  <c r="DA152" i="3"/>
  <c r="DC152" i="3"/>
  <c r="DE152" i="3"/>
  <c r="CS152" i="3"/>
  <c r="CU152" i="3"/>
  <c r="CW152" i="3"/>
  <c r="CO152" i="3"/>
  <c r="CQ152" i="3"/>
  <c r="CK152" i="3"/>
  <c r="CG152" i="3"/>
  <c r="CM152" i="3"/>
  <c r="CI152" i="3"/>
  <c r="CE152" i="3"/>
  <c r="CA152" i="3"/>
  <c r="BW152" i="3"/>
  <c r="BS152" i="3"/>
  <c r="BO152" i="3"/>
  <c r="BK152" i="3"/>
  <c r="CC152" i="3"/>
  <c r="BY152" i="3"/>
  <c r="BU152" i="3"/>
  <c r="BQ152" i="3"/>
  <c r="BM152" i="3"/>
  <c r="BE152" i="3"/>
  <c r="BI152" i="3"/>
  <c r="BG152" i="3"/>
  <c r="BC152" i="3"/>
  <c r="DG148" i="3"/>
  <c r="CY148" i="3"/>
  <c r="DA148" i="3"/>
  <c r="DC148" i="3"/>
  <c r="DE148" i="3"/>
  <c r="CS148" i="3"/>
  <c r="CU148" i="3"/>
  <c r="CW148" i="3"/>
  <c r="CO148" i="3"/>
  <c r="CQ148" i="3"/>
  <c r="CK148" i="3"/>
  <c r="CG148" i="3"/>
  <c r="CM148" i="3"/>
  <c r="CI148" i="3"/>
  <c r="CE148" i="3"/>
  <c r="CA148" i="3"/>
  <c r="BW148" i="3"/>
  <c r="BS148" i="3"/>
  <c r="BO148" i="3"/>
  <c r="BK148" i="3"/>
  <c r="CC148" i="3"/>
  <c r="BY148" i="3"/>
  <c r="BU148" i="3"/>
  <c r="BQ148" i="3"/>
  <c r="BM148" i="3"/>
  <c r="BE148" i="3"/>
  <c r="BG148" i="3"/>
  <c r="BC148" i="3"/>
  <c r="BI148" i="3"/>
  <c r="DG144" i="3"/>
  <c r="CY144" i="3"/>
  <c r="DA144" i="3"/>
  <c r="DC144" i="3"/>
  <c r="DE144" i="3"/>
  <c r="CS144" i="3"/>
  <c r="CU144" i="3"/>
  <c r="CW144" i="3"/>
  <c r="CO144" i="3"/>
  <c r="CQ144" i="3"/>
  <c r="CK144" i="3"/>
  <c r="CG144" i="3"/>
  <c r="CM144" i="3"/>
  <c r="CI144" i="3"/>
  <c r="CE144" i="3"/>
  <c r="CA144" i="3"/>
  <c r="BW144" i="3"/>
  <c r="BS144" i="3"/>
  <c r="BO144" i="3"/>
  <c r="BK144" i="3"/>
  <c r="CC144" i="3"/>
  <c r="BY144" i="3"/>
  <c r="BU144" i="3"/>
  <c r="BQ144" i="3"/>
  <c r="BM144" i="3"/>
  <c r="BI144" i="3"/>
  <c r="BE144" i="3"/>
  <c r="BG144" i="3"/>
  <c r="BC144" i="3"/>
  <c r="DG140" i="3"/>
  <c r="CY140" i="3"/>
  <c r="DA140" i="3"/>
  <c r="DC140" i="3"/>
  <c r="DE140" i="3"/>
  <c r="CW140" i="3"/>
  <c r="CS140" i="3"/>
  <c r="CU140" i="3"/>
  <c r="CO140" i="3"/>
  <c r="CQ140" i="3"/>
  <c r="CK140" i="3"/>
  <c r="CG140" i="3"/>
  <c r="CM140" i="3"/>
  <c r="CI140" i="3"/>
  <c r="CE140" i="3"/>
  <c r="CA140" i="3"/>
  <c r="BW140" i="3"/>
  <c r="BS140" i="3"/>
  <c r="BO140" i="3"/>
  <c r="BK140" i="3"/>
  <c r="CC140" i="3"/>
  <c r="BY140" i="3"/>
  <c r="BU140" i="3"/>
  <c r="BQ140" i="3"/>
  <c r="BM140" i="3"/>
  <c r="BE140" i="3"/>
  <c r="BI140" i="3"/>
  <c r="BG140" i="3"/>
  <c r="BC140" i="3"/>
  <c r="DG136" i="3"/>
  <c r="CY136" i="3"/>
  <c r="DA136" i="3"/>
  <c r="DC136" i="3"/>
  <c r="DE136" i="3"/>
  <c r="CW136" i="3"/>
  <c r="CS136" i="3"/>
  <c r="CU136" i="3"/>
  <c r="CO136" i="3"/>
  <c r="CQ136" i="3"/>
  <c r="CK136" i="3"/>
  <c r="CG136" i="3"/>
  <c r="CM136" i="3"/>
  <c r="CI136" i="3"/>
  <c r="CE136" i="3"/>
  <c r="CA136" i="3"/>
  <c r="BW136" i="3"/>
  <c r="BS136" i="3"/>
  <c r="BO136" i="3"/>
  <c r="BK136" i="3"/>
  <c r="CC136" i="3"/>
  <c r="BY136" i="3"/>
  <c r="BU136" i="3"/>
  <c r="BQ136" i="3"/>
  <c r="BM136" i="3"/>
  <c r="BE136" i="3"/>
  <c r="BI136" i="3"/>
  <c r="BG136" i="3"/>
  <c r="BC136" i="3"/>
  <c r="DG132" i="3"/>
  <c r="CY132" i="3"/>
  <c r="DA132" i="3"/>
  <c r="DC132" i="3"/>
  <c r="DE132" i="3"/>
  <c r="CW132" i="3"/>
  <c r="CS132" i="3"/>
  <c r="CU132" i="3"/>
  <c r="CO132" i="3"/>
  <c r="CQ132" i="3"/>
  <c r="CK132" i="3"/>
  <c r="CG132" i="3"/>
  <c r="CM132" i="3"/>
  <c r="CI132" i="3"/>
  <c r="CE132" i="3"/>
  <c r="CA132" i="3"/>
  <c r="BW132" i="3"/>
  <c r="BS132" i="3"/>
  <c r="BO132" i="3"/>
  <c r="BK132" i="3"/>
  <c r="CC132" i="3"/>
  <c r="BY132" i="3"/>
  <c r="BU132" i="3"/>
  <c r="BQ132" i="3"/>
  <c r="BM132" i="3"/>
  <c r="BE132" i="3"/>
  <c r="BG132" i="3"/>
  <c r="BC132" i="3"/>
  <c r="BI132" i="3"/>
  <c r="DG128" i="3"/>
  <c r="CY128" i="3"/>
  <c r="DA128" i="3"/>
  <c r="DC128" i="3"/>
  <c r="DE128" i="3"/>
  <c r="CW128" i="3"/>
  <c r="CS128" i="3"/>
  <c r="CU128" i="3"/>
  <c r="CO128" i="3"/>
  <c r="CQ128" i="3"/>
  <c r="CK128" i="3"/>
  <c r="CG128" i="3"/>
  <c r="CM128" i="3"/>
  <c r="CI128" i="3"/>
  <c r="CE128" i="3"/>
  <c r="CA128" i="3"/>
  <c r="BW128" i="3"/>
  <c r="BS128" i="3"/>
  <c r="BO128" i="3"/>
  <c r="BK128" i="3"/>
  <c r="CC128" i="3"/>
  <c r="BY128" i="3"/>
  <c r="BU128" i="3"/>
  <c r="BQ128" i="3"/>
  <c r="BM128" i="3"/>
  <c r="BI128" i="3"/>
  <c r="BE128" i="3"/>
  <c r="BG128" i="3"/>
  <c r="BC128" i="3"/>
  <c r="I170" i="3"/>
  <c r="Z170" i="3"/>
  <c r="AD182" i="3"/>
  <c r="AE191" i="3"/>
  <c r="AH191" i="3" s="1"/>
  <c r="AE195" i="3"/>
  <c r="AH195" i="3" s="1"/>
  <c r="DG195" i="3"/>
  <c r="DA195" i="3"/>
  <c r="DC195" i="3"/>
  <c r="DE195" i="3"/>
  <c r="CY195" i="3"/>
  <c r="CU195" i="3"/>
  <c r="CW195" i="3"/>
  <c r="CO195" i="3"/>
  <c r="CQ195" i="3"/>
  <c r="CS195" i="3"/>
  <c r="CK195" i="3"/>
  <c r="CG195" i="3"/>
  <c r="CM195" i="3"/>
  <c r="CI195" i="3"/>
  <c r="CE195" i="3"/>
  <c r="CC195" i="3"/>
  <c r="BY195" i="3"/>
  <c r="BU195" i="3"/>
  <c r="BQ195" i="3"/>
  <c r="BM195" i="3"/>
  <c r="CA195" i="3"/>
  <c r="BW195" i="3"/>
  <c r="BS195" i="3"/>
  <c r="BO195" i="3"/>
  <c r="BK195" i="3"/>
  <c r="BG195" i="3"/>
  <c r="BC195" i="3"/>
  <c r="BI195" i="3"/>
  <c r="BE195" i="3"/>
  <c r="DA191" i="3"/>
  <c r="DC191" i="3"/>
  <c r="DE191" i="3"/>
  <c r="DG191" i="3"/>
  <c r="CY191" i="3"/>
  <c r="CU191" i="3"/>
  <c r="CW191" i="3"/>
  <c r="CO191" i="3"/>
  <c r="CQ191" i="3"/>
  <c r="CS191" i="3"/>
  <c r="CK191" i="3"/>
  <c r="CG191" i="3"/>
  <c r="CM191" i="3"/>
  <c r="CI191" i="3"/>
  <c r="CE191" i="3"/>
  <c r="CC191" i="3"/>
  <c r="BY191" i="3"/>
  <c r="BU191" i="3"/>
  <c r="BQ191" i="3"/>
  <c r="BM191" i="3"/>
  <c r="CA191" i="3"/>
  <c r="BW191" i="3"/>
  <c r="BS191" i="3"/>
  <c r="BO191" i="3"/>
  <c r="BK191" i="3"/>
  <c r="BG191" i="3"/>
  <c r="BC191" i="3"/>
  <c r="BI191" i="3"/>
  <c r="BE191" i="3"/>
  <c r="K206" i="3"/>
  <c r="AD199" i="3"/>
  <c r="DG197" i="3"/>
  <c r="DE197" i="3"/>
  <c r="CY197" i="3"/>
  <c r="DA197" i="3"/>
  <c r="DC197" i="3"/>
  <c r="CQ197" i="3"/>
  <c r="CS197" i="3"/>
  <c r="CU197" i="3"/>
  <c r="CW197" i="3"/>
  <c r="CM197" i="3"/>
  <c r="CI197" i="3"/>
  <c r="CE197" i="3"/>
  <c r="CO197" i="3"/>
  <c r="CK197" i="3"/>
  <c r="CG197" i="3"/>
  <c r="CA197" i="3"/>
  <c r="BW197" i="3"/>
  <c r="BS197" i="3"/>
  <c r="BO197" i="3"/>
  <c r="BK197" i="3"/>
  <c r="CC197" i="3"/>
  <c r="BY197" i="3"/>
  <c r="BU197" i="3"/>
  <c r="BQ197" i="3"/>
  <c r="BM197" i="3"/>
  <c r="BI197" i="3"/>
  <c r="BE197" i="3"/>
  <c r="BG197" i="3"/>
  <c r="BC197" i="3"/>
  <c r="DA199" i="3"/>
  <c r="DG199" i="3"/>
  <c r="DC199" i="3"/>
  <c r="DE199" i="3"/>
  <c r="CY199" i="3"/>
  <c r="CU199" i="3"/>
  <c r="CW199" i="3"/>
  <c r="CO199" i="3"/>
  <c r="CQ199" i="3"/>
  <c r="CS199" i="3"/>
  <c r="CK199" i="3"/>
  <c r="CG199" i="3"/>
  <c r="CM199" i="3"/>
  <c r="CI199" i="3"/>
  <c r="CE199" i="3"/>
  <c r="CC199" i="3"/>
  <c r="BY199" i="3"/>
  <c r="BU199" i="3"/>
  <c r="BQ199" i="3"/>
  <c r="BM199" i="3"/>
  <c r="CA199" i="3"/>
  <c r="BW199" i="3"/>
  <c r="BS199" i="3"/>
  <c r="BO199" i="3"/>
  <c r="BK199" i="3"/>
  <c r="BG199" i="3"/>
  <c r="BC199" i="3"/>
  <c r="BI199" i="3"/>
  <c r="BE199" i="3"/>
  <c r="DG206" i="3"/>
  <c r="DC206" i="3"/>
  <c r="DE206" i="3"/>
  <c r="CY206" i="3"/>
  <c r="DA206" i="3"/>
  <c r="CW206" i="3"/>
  <c r="CO206" i="3"/>
  <c r="CQ206" i="3"/>
  <c r="CS206" i="3"/>
  <c r="CU206" i="3"/>
  <c r="CM206" i="3"/>
  <c r="CI206" i="3"/>
  <c r="CE206" i="3"/>
  <c r="CK206" i="3"/>
  <c r="CG206" i="3"/>
  <c r="CC206" i="3"/>
  <c r="BY206" i="3"/>
  <c r="BU206" i="3"/>
  <c r="BQ206" i="3"/>
  <c r="BM206" i="3"/>
  <c r="CA206" i="3"/>
  <c r="BW206" i="3"/>
  <c r="BS206" i="3"/>
  <c r="BO206" i="3"/>
  <c r="BK206" i="3"/>
  <c r="BG206" i="3"/>
  <c r="BC206" i="3"/>
  <c r="BI206" i="3"/>
  <c r="BE206" i="3"/>
  <c r="AA206" i="3"/>
  <c r="AA202" i="3"/>
  <c r="AA198" i="3"/>
  <c r="AA194" i="3"/>
  <c r="AA190" i="3"/>
  <c r="AA182" i="3"/>
  <c r="AA178" i="3"/>
  <c r="AA174" i="3"/>
  <c r="AA170" i="3"/>
  <c r="AA166" i="3"/>
  <c r="AA162" i="3"/>
  <c r="AA158" i="3"/>
  <c r="AA154" i="3"/>
  <c r="AA150" i="3"/>
  <c r="AA146" i="3"/>
  <c r="AA142" i="3"/>
  <c r="AA138" i="3"/>
  <c r="AA134" i="3"/>
  <c r="AA130" i="3"/>
  <c r="AA126" i="3"/>
  <c r="AB204" i="3"/>
  <c r="AB200" i="3"/>
  <c r="AB196" i="3"/>
  <c r="AB192" i="3"/>
  <c r="AB180" i="3"/>
  <c r="AB176" i="3"/>
  <c r="AB172" i="3"/>
  <c r="AB168" i="3"/>
  <c r="AB164" i="3"/>
  <c r="AB160" i="3"/>
  <c r="AB156" i="3"/>
  <c r="AB152" i="3"/>
  <c r="AB148" i="3"/>
  <c r="AB144" i="3"/>
  <c r="AB140" i="3"/>
  <c r="AB136" i="3"/>
  <c r="AB132" i="3"/>
  <c r="AB128" i="3"/>
  <c r="W205" i="3"/>
  <c r="W201" i="3"/>
  <c r="W197" i="3"/>
  <c r="W193" i="3"/>
  <c r="W181" i="3"/>
  <c r="W177" i="3"/>
  <c r="W173" i="3"/>
  <c r="W169" i="3"/>
  <c r="W161" i="3"/>
  <c r="W157" i="3"/>
  <c r="W153" i="3"/>
  <c r="W149" i="3"/>
  <c r="W145" i="3"/>
  <c r="W141" i="3"/>
  <c r="W137" i="3"/>
  <c r="W133" i="3"/>
  <c r="W129" i="3"/>
  <c r="X207" i="3"/>
  <c r="X203" i="3"/>
  <c r="X199" i="3"/>
  <c r="Y199" i="3" s="1"/>
  <c r="X195" i="3"/>
  <c r="X191" i="3"/>
  <c r="Y191" i="3" s="1"/>
  <c r="X179" i="3"/>
  <c r="X175" i="3"/>
  <c r="X171" i="3"/>
  <c r="X167" i="3"/>
  <c r="X163" i="3"/>
  <c r="X159" i="3"/>
  <c r="X155" i="3"/>
  <c r="X151" i="3"/>
  <c r="X147" i="3"/>
  <c r="X143" i="3"/>
  <c r="X139" i="3"/>
  <c r="X135" i="3"/>
  <c r="X131" i="3"/>
  <c r="X127" i="3"/>
  <c r="AD165" i="3"/>
  <c r="Z161" i="3"/>
  <c r="DA167" i="3"/>
  <c r="DG167" i="3"/>
  <c r="DC167" i="3"/>
  <c r="DE167" i="3"/>
  <c r="CY167" i="3"/>
  <c r="CU167" i="3"/>
  <c r="CW167" i="3"/>
  <c r="CO167" i="3"/>
  <c r="CQ167" i="3"/>
  <c r="CS167" i="3"/>
  <c r="CK167" i="3"/>
  <c r="CG167" i="3"/>
  <c r="CM167" i="3"/>
  <c r="CI167" i="3"/>
  <c r="CE167" i="3"/>
  <c r="CC167" i="3"/>
  <c r="BY167" i="3"/>
  <c r="BU167" i="3"/>
  <c r="BQ167" i="3"/>
  <c r="BM167" i="3"/>
  <c r="CA167" i="3"/>
  <c r="BW167" i="3"/>
  <c r="BS167" i="3"/>
  <c r="BO167" i="3"/>
  <c r="BK167" i="3"/>
  <c r="BG167" i="3"/>
  <c r="BC167" i="3"/>
  <c r="BI167" i="3"/>
  <c r="BE167" i="3"/>
  <c r="DG163" i="3"/>
  <c r="DA163" i="3"/>
  <c r="DC163" i="3"/>
  <c r="DE163" i="3"/>
  <c r="CY163" i="3"/>
  <c r="CU163" i="3"/>
  <c r="CW163" i="3"/>
  <c r="CO163" i="3"/>
  <c r="CQ163" i="3"/>
  <c r="CS163" i="3"/>
  <c r="CK163" i="3"/>
  <c r="CG163" i="3"/>
  <c r="CM163" i="3"/>
  <c r="CI163" i="3"/>
  <c r="CE163" i="3"/>
  <c r="CC163" i="3"/>
  <c r="BY163" i="3"/>
  <c r="BU163" i="3"/>
  <c r="BQ163" i="3"/>
  <c r="BM163" i="3"/>
  <c r="CA163" i="3"/>
  <c r="BW163" i="3"/>
  <c r="BS163" i="3"/>
  <c r="BO163" i="3"/>
  <c r="BK163" i="3"/>
  <c r="BG163" i="3"/>
  <c r="BC163" i="3"/>
  <c r="BI163" i="3"/>
  <c r="BE163" i="3"/>
  <c r="DA159" i="3"/>
  <c r="DC159" i="3"/>
  <c r="DE159" i="3"/>
  <c r="DG159" i="3"/>
  <c r="CY159" i="3"/>
  <c r="CU159" i="3"/>
  <c r="CW159" i="3"/>
  <c r="CO159" i="3"/>
  <c r="CQ159" i="3"/>
  <c r="CS159" i="3"/>
  <c r="CK159" i="3"/>
  <c r="CG159" i="3"/>
  <c r="CM159" i="3"/>
  <c r="CI159" i="3"/>
  <c r="CE159" i="3"/>
  <c r="CC159" i="3"/>
  <c r="BY159" i="3"/>
  <c r="BU159" i="3"/>
  <c r="BQ159" i="3"/>
  <c r="BM159" i="3"/>
  <c r="CA159" i="3"/>
  <c r="BW159" i="3"/>
  <c r="BS159" i="3"/>
  <c r="BO159" i="3"/>
  <c r="BK159" i="3"/>
  <c r="BG159" i="3"/>
  <c r="BC159" i="3"/>
  <c r="BI159" i="3"/>
  <c r="BE159" i="3"/>
  <c r="DA155" i="3"/>
  <c r="DC155" i="3"/>
  <c r="DG155" i="3"/>
  <c r="DE155" i="3"/>
  <c r="CY155" i="3"/>
  <c r="CU155" i="3"/>
  <c r="CW155" i="3"/>
  <c r="CO155" i="3"/>
  <c r="CQ155" i="3"/>
  <c r="CS155" i="3"/>
  <c r="CK155" i="3"/>
  <c r="CG155" i="3"/>
  <c r="CM155" i="3"/>
  <c r="CI155" i="3"/>
  <c r="CE155" i="3"/>
  <c r="CC155" i="3"/>
  <c r="BY155" i="3"/>
  <c r="BU155" i="3"/>
  <c r="BQ155" i="3"/>
  <c r="BM155" i="3"/>
  <c r="CA155" i="3"/>
  <c r="BW155" i="3"/>
  <c r="BS155" i="3"/>
  <c r="BO155" i="3"/>
  <c r="BK155" i="3"/>
  <c r="BI155" i="3"/>
  <c r="BG155" i="3"/>
  <c r="BC155" i="3"/>
  <c r="BE155" i="3"/>
  <c r="DA151" i="3"/>
  <c r="DG151" i="3"/>
  <c r="DC151" i="3"/>
  <c r="DE151" i="3"/>
  <c r="CY151" i="3"/>
  <c r="CU151" i="3"/>
  <c r="CW151" i="3"/>
  <c r="CO151" i="3"/>
  <c r="CQ151" i="3"/>
  <c r="CS151" i="3"/>
  <c r="CK151" i="3"/>
  <c r="CG151" i="3"/>
  <c r="CM151" i="3"/>
  <c r="CI151" i="3"/>
  <c r="CE151" i="3"/>
  <c r="CC151" i="3"/>
  <c r="BY151" i="3"/>
  <c r="BU151" i="3"/>
  <c r="BQ151" i="3"/>
  <c r="BM151" i="3"/>
  <c r="CA151" i="3"/>
  <c r="BW151" i="3"/>
  <c r="BS151" i="3"/>
  <c r="BO151" i="3"/>
  <c r="BK151" i="3"/>
  <c r="BI151" i="3"/>
  <c r="BG151" i="3"/>
  <c r="BC151" i="3"/>
  <c r="BE151" i="3"/>
  <c r="DG147" i="3"/>
  <c r="DA147" i="3"/>
  <c r="DC147" i="3"/>
  <c r="DE147" i="3"/>
  <c r="CY147" i="3"/>
  <c r="CU147" i="3"/>
  <c r="CW147" i="3"/>
  <c r="CO147" i="3"/>
  <c r="CQ147" i="3"/>
  <c r="CS147" i="3"/>
  <c r="CK147" i="3"/>
  <c r="CG147" i="3"/>
  <c r="CM147" i="3"/>
  <c r="CI147" i="3"/>
  <c r="CE147" i="3"/>
  <c r="CC147" i="3"/>
  <c r="BY147" i="3"/>
  <c r="BU147" i="3"/>
  <c r="BQ147" i="3"/>
  <c r="BM147" i="3"/>
  <c r="CA147" i="3"/>
  <c r="BW147" i="3"/>
  <c r="BS147" i="3"/>
  <c r="BO147" i="3"/>
  <c r="BK147" i="3"/>
  <c r="BG147" i="3"/>
  <c r="BC147" i="3"/>
  <c r="BI147" i="3"/>
  <c r="BE147" i="3"/>
  <c r="DA143" i="3"/>
  <c r="DC143" i="3"/>
  <c r="DE143" i="3"/>
  <c r="DG143" i="3"/>
  <c r="CY143" i="3"/>
  <c r="CU143" i="3"/>
  <c r="CW143" i="3"/>
  <c r="CO143" i="3"/>
  <c r="CQ143" i="3"/>
  <c r="CS143" i="3"/>
  <c r="CK143" i="3"/>
  <c r="CG143" i="3"/>
  <c r="CM143" i="3"/>
  <c r="CI143" i="3"/>
  <c r="CE143" i="3"/>
  <c r="CC143" i="3"/>
  <c r="BY143" i="3"/>
  <c r="BU143" i="3"/>
  <c r="BQ143" i="3"/>
  <c r="BM143" i="3"/>
  <c r="CA143" i="3"/>
  <c r="BW143" i="3"/>
  <c r="BS143" i="3"/>
  <c r="BO143" i="3"/>
  <c r="BK143" i="3"/>
  <c r="BG143" i="3"/>
  <c r="BC143" i="3"/>
  <c r="BI143" i="3"/>
  <c r="BE143" i="3"/>
  <c r="DA139" i="3"/>
  <c r="DC139" i="3"/>
  <c r="DG139" i="3"/>
  <c r="DE139" i="3"/>
  <c r="CY139" i="3"/>
  <c r="CU139" i="3"/>
  <c r="CO139" i="3"/>
  <c r="CW139" i="3"/>
  <c r="CQ139" i="3"/>
  <c r="CS139" i="3"/>
  <c r="CK139" i="3"/>
  <c r="CG139" i="3"/>
  <c r="CM139" i="3"/>
  <c r="CI139" i="3"/>
  <c r="CE139" i="3"/>
  <c r="CC139" i="3"/>
  <c r="BY139" i="3"/>
  <c r="BU139" i="3"/>
  <c r="BQ139" i="3"/>
  <c r="BM139" i="3"/>
  <c r="CA139" i="3"/>
  <c r="BW139" i="3"/>
  <c r="BS139" i="3"/>
  <c r="BO139" i="3"/>
  <c r="BK139" i="3"/>
  <c r="BI139" i="3"/>
  <c r="BG139" i="3"/>
  <c r="BC139" i="3"/>
  <c r="BE139" i="3"/>
  <c r="DA135" i="3"/>
  <c r="DG135" i="3"/>
  <c r="DC135" i="3"/>
  <c r="DE135" i="3"/>
  <c r="CY135" i="3"/>
  <c r="CU135" i="3"/>
  <c r="CO135" i="3"/>
  <c r="CQ135" i="3"/>
  <c r="CW135" i="3"/>
  <c r="CS135" i="3"/>
  <c r="CK135" i="3"/>
  <c r="CG135" i="3"/>
  <c r="CM135" i="3"/>
  <c r="CI135" i="3"/>
  <c r="CE135" i="3"/>
  <c r="CC135" i="3"/>
  <c r="BY135" i="3"/>
  <c r="BU135" i="3"/>
  <c r="BQ135" i="3"/>
  <c r="BM135" i="3"/>
  <c r="CA135" i="3"/>
  <c r="BW135" i="3"/>
  <c r="BS135" i="3"/>
  <c r="BO135" i="3"/>
  <c r="BK135" i="3"/>
  <c r="BI135" i="3"/>
  <c r="BG135" i="3"/>
  <c r="BC135" i="3"/>
  <c r="BE135" i="3"/>
  <c r="DG131" i="3"/>
  <c r="DA131" i="3"/>
  <c r="DC131" i="3"/>
  <c r="DE131" i="3"/>
  <c r="CY131" i="3"/>
  <c r="CW131" i="3"/>
  <c r="CU131" i="3"/>
  <c r="CO131" i="3"/>
  <c r="CQ131" i="3"/>
  <c r="CS131" i="3"/>
  <c r="CK131" i="3"/>
  <c r="CG131" i="3"/>
  <c r="CM131" i="3"/>
  <c r="CI131" i="3"/>
  <c r="CE131" i="3"/>
  <c r="CC131" i="3"/>
  <c r="BY131" i="3"/>
  <c r="BU131" i="3"/>
  <c r="BQ131" i="3"/>
  <c r="BM131" i="3"/>
  <c r="CA131" i="3"/>
  <c r="BW131" i="3"/>
  <c r="BS131" i="3"/>
  <c r="BO131" i="3"/>
  <c r="BK131" i="3"/>
  <c r="BG131" i="3"/>
  <c r="BC131" i="3"/>
  <c r="BI131" i="3"/>
  <c r="BE131" i="3"/>
  <c r="DA127" i="3"/>
  <c r="DC127" i="3"/>
  <c r="DE127" i="3"/>
  <c r="DG127" i="3"/>
  <c r="CY127" i="3"/>
  <c r="CU127" i="3"/>
  <c r="CW127" i="3"/>
  <c r="CO127" i="3"/>
  <c r="CQ127" i="3"/>
  <c r="CS127" i="3"/>
  <c r="CK127" i="3"/>
  <c r="CG127" i="3"/>
  <c r="CM127" i="3"/>
  <c r="CI127" i="3"/>
  <c r="CE127" i="3"/>
  <c r="CC127" i="3"/>
  <c r="BY127" i="3"/>
  <c r="BU127" i="3"/>
  <c r="BQ127" i="3"/>
  <c r="BM127" i="3"/>
  <c r="CA127" i="3"/>
  <c r="BW127" i="3"/>
  <c r="BS127" i="3"/>
  <c r="BO127" i="3"/>
  <c r="BK127" i="3"/>
  <c r="BG127" i="3"/>
  <c r="BC127" i="3"/>
  <c r="BI127" i="3"/>
  <c r="BE127" i="3"/>
  <c r="AG114" i="3"/>
  <c r="AG98" i="3"/>
  <c r="AG62" i="3"/>
  <c r="AG46" i="3"/>
  <c r="AG30" i="3"/>
  <c r="AG14" i="3"/>
  <c r="T191" i="3"/>
  <c r="T194" i="3"/>
  <c r="Z194" i="3"/>
  <c r="DG194" i="3"/>
  <c r="DC194" i="3"/>
  <c r="DE194" i="3"/>
  <c r="CY194" i="3"/>
  <c r="DA194" i="3"/>
  <c r="CW194" i="3"/>
  <c r="CO194" i="3"/>
  <c r="CQ194" i="3"/>
  <c r="CS194" i="3"/>
  <c r="CU194" i="3"/>
  <c r="CM194" i="3"/>
  <c r="CI194" i="3"/>
  <c r="CE194" i="3"/>
  <c r="CK194" i="3"/>
  <c r="CG194" i="3"/>
  <c r="CC194" i="3"/>
  <c r="BY194" i="3"/>
  <c r="BU194" i="3"/>
  <c r="BQ194" i="3"/>
  <c r="BM194" i="3"/>
  <c r="CA194" i="3"/>
  <c r="BW194" i="3"/>
  <c r="BS194" i="3"/>
  <c r="BO194" i="3"/>
  <c r="BK194" i="3"/>
  <c r="BG194" i="3"/>
  <c r="BC194" i="3"/>
  <c r="BI194" i="3"/>
  <c r="BE194" i="3"/>
  <c r="K199" i="3"/>
  <c r="AD207" i="3"/>
  <c r="AG207" i="3" s="1"/>
  <c r="W207" i="3"/>
  <c r="Z199" i="3"/>
  <c r="AD197" i="3"/>
  <c r="AG197" i="3" s="1"/>
  <c r="DG202" i="3"/>
  <c r="DC202" i="3"/>
  <c r="DE202" i="3"/>
  <c r="CY202" i="3"/>
  <c r="DA202" i="3"/>
  <c r="CW202" i="3"/>
  <c r="CO202" i="3"/>
  <c r="CQ202" i="3"/>
  <c r="CS202" i="3"/>
  <c r="CU202" i="3"/>
  <c r="CM202" i="3"/>
  <c r="CI202" i="3"/>
  <c r="CE202" i="3"/>
  <c r="CK202" i="3"/>
  <c r="CG202" i="3"/>
  <c r="CC202" i="3"/>
  <c r="BY202" i="3"/>
  <c r="BU202" i="3"/>
  <c r="BQ202" i="3"/>
  <c r="BM202" i="3"/>
  <c r="CA202" i="3"/>
  <c r="BW202" i="3"/>
  <c r="BS202" i="3"/>
  <c r="BO202" i="3"/>
  <c r="BK202" i="3"/>
  <c r="BG202" i="3"/>
  <c r="BC202" i="3"/>
  <c r="BI202" i="3"/>
  <c r="BE202" i="3"/>
  <c r="DA203" i="3"/>
  <c r="DC203" i="3"/>
  <c r="DG203" i="3"/>
  <c r="DE203" i="3"/>
  <c r="CY203" i="3"/>
  <c r="CU203" i="3"/>
  <c r="CW203" i="3"/>
  <c r="CO203" i="3"/>
  <c r="CQ203" i="3"/>
  <c r="CS203" i="3"/>
  <c r="CK203" i="3"/>
  <c r="CG203" i="3"/>
  <c r="CM203" i="3"/>
  <c r="CI203" i="3"/>
  <c r="CE203" i="3"/>
  <c r="CC203" i="3"/>
  <c r="BY203" i="3"/>
  <c r="BU203" i="3"/>
  <c r="BQ203" i="3"/>
  <c r="BM203" i="3"/>
  <c r="CA203" i="3"/>
  <c r="BW203" i="3"/>
  <c r="BS203" i="3"/>
  <c r="BO203" i="3"/>
  <c r="BK203" i="3"/>
  <c r="BG203" i="3"/>
  <c r="BC203" i="3"/>
  <c r="BI203" i="3"/>
  <c r="BE203" i="3"/>
  <c r="DG205" i="3"/>
  <c r="DE205" i="3"/>
  <c r="CY205" i="3"/>
  <c r="DA205" i="3"/>
  <c r="DC205" i="3"/>
  <c r="CQ205" i="3"/>
  <c r="CS205" i="3"/>
  <c r="CU205" i="3"/>
  <c r="CW205" i="3"/>
  <c r="CO205" i="3"/>
  <c r="CM205" i="3"/>
  <c r="CI205" i="3"/>
  <c r="CE205" i="3"/>
  <c r="CK205" i="3"/>
  <c r="CG205" i="3"/>
  <c r="CA205" i="3"/>
  <c r="BW205" i="3"/>
  <c r="BS205" i="3"/>
  <c r="BO205" i="3"/>
  <c r="BK205" i="3"/>
  <c r="CC205" i="3"/>
  <c r="BY205" i="3"/>
  <c r="BU205" i="3"/>
  <c r="BQ205" i="3"/>
  <c r="BM205" i="3"/>
  <c r="BI205" i="3"/>
  <c r="BE205" i="3"/>
  <c r="BG205" i="3"/>
  <c r="BC205" i="3"/>
  <c r="AA205" i="3"/>
  <c r="AA201" i="3"/>
  <c r="AA197" i="3"/>
  <c r="AA193" i="3"/>
  <c r="AA177" i="3"/>
  <c r="AA173" i="3"/>
  <c r="AA169" i="3"/>
  <c r="AA165" i="3"/>
  <c r="AA153" i="3"/>
  <c r="AA129" i="3"/>
  <c r="AB207" i="3"/>
  <c r="AB203" i="3"/>
  <c r="AB199" i="3"/>
  <c r="AB195" i="3"/>
  <c r="AB191" i="3"/>
  <c r="AB179" i="3"/>
  <c r="AB175" i="3"/>
  <c r="AB171" i="3"/>
  <c r="W204" i="3"/>
  <c r="W200" i="3"/>
  <c r="W196" i="3"/>
  <c r="W192" i="3"/>
  <c r="Y192" i="3" s="1"/>
  <c r="W180" i="3"/>
  <c r="Y180" i="3" s="1"/>
  <c r="W176" i="3"/>
  <c r="W172" i="3"/>
  <c r="W168" i="3"/>
  <c r="W164" i="3"/>
  <c r="W160" i="3"/>
  <c r="W156" i="3"/>
  <c r="W152" i="3"/>
  <c r="W148" i="3"/>
  <c r="Y148" i="3" s="1"/>
  <c r="W144" i="3"/>
  <c r="Y144" i="3" s="1"/>
  <c r="W140" i="3"/>
  <c r="W136" i="3"/>
  <c r="W132" i="3"/>
  <c r="W128" i="3"/>
  <c r="Y128" i="3" s="1"/>
  <c r="X206" i="3"/>
  <c r="X202" i="3"/>
  <c r="X198" i="3"/>
  <c r="X194" i="3"/>
  <c r="Y194" i="3" s="1"/>
  <c r="X190" i="3"/>
  <c r="X178" i="3"/>
  <c r="X174" i="3"/>
  <c r="X170" i="3"/>
  <c r="X162" i="3"/>
  <c r="Y162" i="3" s="1"/>
  <c r="X158" i="3"/>
  <c r="Y158" i="3" s="1"/>
  <c r="X154" i="3"/>
  <c r="Y154" i="3" s="1"/>
  <c r="X150" i="3"/>
  <c r="Y150" i="3" s="1"/>
  <c r="X146" i="3"/>
  <c r="Y146" i="3" s="1"/>
  <c r="X142" i="3"/>
  <c r="Y142" i="3" s="1"/>
  <c r="X138" i="3"/>
  <c r="Y138" i="3" s="1"/>
  <c r="X134" i="3"/>
  <c r="Y134" i="3" s="1"/>
  <c r="X130" i="3"/>
  <c r="Y130" i="3" s="1"/>
  <c r="X126" i="3"/>
  <c r="Y126" i="3" s="1"/>
  <c r="T168" i="3"/>
  <c r="AE166" i="3"/>
  <c r="AH166" i="3" s="1"/>
  <c r="DG166" i="3"/>
  <c r="DC166" i="3"/>
  <c r="DE166" i="3"/>
  <c r="CY166" i="3"/>
  <c r="DA166" i="3"/>
  <c r="CW166" i="3"/>
  <c r="CO166" i="3"/>
  <c r="CQ166" i="3"/>
  <c r="CS166" i="3"/>
  <c r="CU166" i="3"/>
  <c r="CM166" i="3"/>
  <c r="CI166" i="3"/>
  <c r="CE166" i="3"/>
  <c r="CK166" i="3"/>
  <c r="CG166" i="3"/>
  <c r="CC166" i="3"/>
  <c r="BY166" i="3"/>
  <c r="BU166" i="3"/>
  <c r="BQ166" i="3"/>
  <c r="BM166" i="3"/>
  <c r="CA166" i="3"/>
  <c r="BW166" i="3"/>
  <c r="BS166" i="3"/>
  <c r="BO166" i="3"/>
  <c r="BK166" i="3"/>
  <c r="BG166" i="3"/>
  <c r="BC166" i="3"/>
  <c r="BI166" i="3"/>
  <c r="BE166" i="3"/>
  <c r="DG162" i="3"/>
  <c r="DC162" i="3"/>
  <c r="DE162" i="3"/>
  <c r="CY162" i="3"/>
  <c r="DA162" i="3"/>
  <c r="CW162" i="3"/>
  <c r="CO162" i="3"/>
  <c r="CQ162" i="3"/>
  <c r="CS162" i="3"/>
  <c r="CU162" i="3"/>
  <c r="CM162" i="3"/>
  <c r="CI162" i="3"/>
  <c r="CE162" i="3"/>
  <c r="CK162" i="3"/>
  <c r="CG162" i="3"/>
  <c r="CC162" i="3"/>
  <c r="BY162" i="3"/>
  <c r="BU162" i="3"/>
  <c r="BQ162" i="3"/>
  <c r="BM162" i="3"/>
  <c r="CA162" i="3"/>
  <c r="BW162" i="3"/>
  <c r="BS162" i="3"/>
  <c r="BO162" i="3"/>
  <c r="BK162" i="3"/>
  <c r="BG162" i="3"/>
  <c r="BC162" i="3"/>
  <c r="BI162" i="3"/>
  <c r="BE162" i="3"/>
  <c r="DG158" i="3"/>
  <c r="DC158" i="3"/>
  <c r="DE158" i="3"/>
  <c r="CY158" i="3"/>
  <c r="DA158" i="3"/>
  <c r="CW158" i="3"/>
  <c r="CO158" i="3"/>
  <c r="CQ158" i="3"/>
  <c r="CS158" i="3"/>
  <c r="CU158" i="3"/>
  <c r="CM158" i="3"/>
  <c r="CI158" i="3"/>
  <c r="CE158" i="3"/>
  <c r="CK158" i="3"/>
  <c r="CG158" i="3"/>
  <c r="CC158" i="3"/>
  <c r="BY158" i="3"/>
  <c r="BU158" i="3"/>
  <c r="BQ158" i="3"/>
  <c r="BM158" i="3"/>
  <c r="BI158" i="3"/>
  <c r="CA158" i="3"/>
  <c r="BW158" i="3"/>
  <c r="BS158" i="3"/>
  <c r="BO158" i="3"/>
  <c r="BK158" i="3"/>
  <c r="BG158" i="3"/>
  <c r="BC158" i="3"/>
  <c r="BE158" i="3"/>
  <c r="DG154" i="3"/>
  <c r="DC154" i="3"/>
  <c r="DE154" i="3"/>
  <c r="CY154" i="3"/>
  <c r="DA154" i="3"/>
  <c r="CW154" i="3"/>
  <c r="CO154" i="3"/>
  <c r="CQ154" i="3"/>
  <c r="CS154" i="3"/>
  <c r="CU154" i="3"/>
  <c r="CM154" i="3"/>
  <c r="CI154" i="3"/>
  <c r="CE154" i="3"/>
  <c r="CK154" i="3"/>
  <c r="CG154" i="3"/>
  <c r="CC154" i="3"/>
  <c r="BY154" i="3"/>
  <c r="BU154" i="3"/>
  <c r="BQ154" i="3"/>
  <c r="BM154" i="3"/>
  <c r="BI154" i="3"/>
  <c r="CA154" i="3"/>
  <c r="BW154" i="3"/>
  <c r="BS154" i="3"/>
  <c r="BO154" i="3"/>
  <c r="BK154" i="3"/>
  <c r="BG154" i="3"/>
  <c r="BC154" i="3"/>
  <c r="BE154" i="3"/>
  <c r="DG150" i="3"/>
  <c r="DC150" i="3"/>
  <c r="DE150" i="3"/>
  <c r="CY150" i="3"/>
  <c r="DA150" i="3"/>
  <c r="CW150" i="3"/>
  <c r="CO150" i="3"/>
  <c r="CQ150" i="3"/>
  <c r="CS150" i="3"/>
  <c r="CU150" i="3"/>
  <c r="CM150" i="3"/>
  <c r="CI150" i="3"/>
  <c r="CE150" i="3"/>
  <c r="CK150" i="3"/>
  <c r="CG150" i="3"/>
  <c r="CC150" i="3"/>
  <c r="BY150" i="3"/>
  <c r="BU150" i="3"/>
  <c r="BQ150" i="3"/>
  <c r="BM150" i="3"/>
  <c r="BI150" i="3"/>
  <c r="CA150" i="3"/>
  <c r="BW150" i="3"/>
  <c r="BS150" i="3"/>
  <c r="BO150" i="3"/>
  <c r="BK150" i="3"/>
  <c r="BG150" i="3"/>
  <c r="BC150" i="3"/>
  <c r="BE150" i="3"/>
  <c r="DG146" i="3"/>
  <c r="DC146" i="3"/>
  <c r="DE146" i="3"/>
  <c r="CY146" i="3"/>
  <c r="DA146" i="3"/>
  <c r="CW146" i="3"/>
  <c r="CO146" i="3"/>
  <c r="CQ146" i="3"/>
  <c r="CS146" i="3"/>
  <c r="CU146" i="3"/>
  <c r="CM146" i="3"/>
  <c r="CI146" i="3"/>
  <c r="CE146" i="3"/>
  <c r="CK146" i="3"/>
  <c r="CG146" i="3"/>
  <c r="CC146" i="3"/>
  <c r="BY146" i="3"/>
  <c r="BU146" i="3"/>
  <c r="BQ146" i="3"/>
  <c r="BM146" i="3"/>
  <c r="BI146" i="3"/>
  <c r="CA146" i="3"/>
  <c r="BW146" i="3"/>
  <c r="BS146" i="3"/>
  <c r="BO146" i="3"/>
  <c r="BK146" i="3"/>
  <c r="BG146" i="3"/>
  <c r="BC146" i="3"/>
  <c r="BE146" i="3"/>
  <c r="DG142" i="3"/>
  <c r="DC142" i="3"/>
  <c r="DE142" i="3"/>
  <c r="CY142" i="3"/>
  <c r="DA142" i="3"/>
  <c r="CW142" i="3"/>
  <c r="CO142" i="3"/>
  <c r="CQ142" i="3"/>
  <c r="CS142" i="3"/>
  <c r="CU142" i="3"/>
  <c r="CM142" i="3"/>
  <c r="CI142" i="3"/>
  <c r="CE142" i="3"/>
  <c r="CK142" i="3"/>
  <c r="CG142" i="3"/>
  <c r="CC142" i="3"/>
  <c r="BY142" i="3"/>
  <c r="BU142" i="3"/>
  <c r="BQ142" i="3"/>
  <c r="BM142" i="3"/>
  <c r="BI142" i="3"/>
  <c r="CA142" i="3"/>
  <c r="BW142" i="3"/>
  <c r="BS142" i="3"/>
  <c r="BO142" i="3"/>
  <c r="BK142" i="3"/>
  <c r="BG142" i="3"/>
  <c r="BC142" i="3"/>
  <c r="BE142" i="3"/>
  <c r="DG138" i="3"/>
  <c r="DC138" i="3"/>
  <c r="DE138" i="3"/>
  <c r="CY138" i="3"/>
  <c r="DA138" i="3"/>
  <c r="CO138" i="3"/>
  <c r="CW138" i="3"/>
  <c r="CQ138" i="3"/>
  <c r="CS138" i="3"/>
  <c r="CU138" i="3"/>
  <c r="CM138" i="3"/>
  <c r="CI138" i="3"/>
  <c r="CE138" i="3"/>
  <c r="CK138" i="3"/>
  <c r="CG138" i="3"/>
  <c r="CC138" i="3"/>
  <c r="BY138" i="3"/>
  <c r="BU138" i="3"/>
  <c r="BQ138" i="3"/>
  <c r="BM138" i="3"/>
  <c r="BI138" i="3"/>
  <c r="CA138" i="3"/>
  <c r="BW138" i="3"/>
  <c r="BS138" i="3"/>
  <c r="BO138" i="3"/>
  <c r="BK138" i="3"/>
  <c r="BG138" i="3"/>
  <c r="BC138" i="3"/>
  <c r="BE138" i="3"/>
  <c r="DG134" i="3"/>
  <c r="DC134" i="3"/>
  <c r="DE134" i="3"/>
  <c r="CY134" i="3"/>
  <c r="DA134" i="3"/>
  <c r="CO134" i="3"/>
  <c r="CQ134" i="3"/>
  <c r="CW134" i="3"/>
  <c r="CS134" i="3"/>
  <c r="CU134" i="3"/>
  <c r="CM134" i="3"/>
  <c r="CI134" i="3"/>
  <c r="CE134" i="3"/>
  <c r="CK134" i="3"/>
  <c r="CG134" i="3"/>
  <c r="CC134" i="3"/>
  <c r="BY134" i="3"/>
  <c r="BU134" i="3"/>
  <c r="BQ134" i="3"/>
  <c r="BM134" i="3"/>
  <c r="BI134" i="3"/>
  <c r="CA134" i="3"/>
  <c r="BW134" i="3"/>
  <c r="BS134" i="3"/>
  <c r="BO134" i="3"/>
  <c r="BK134" i="3"/>
  <c r="BG134" i="3"/>
  <c r="BC134" i="3"/>
  <c r="BE134" i="3"/>
  <c r="DG130" i="3"/>
  <c r="DC130" i="3"/>
  <c r="DE130" i="3"/>
  <c r="CY130" i="3"/>
  <c r="DA130" i="3"/>
  <c r="CO130" i="3"/>
  <c r="CQ130" i="3"/>
  <c r="CS130" i="3"/>
  <c r="CW130" i="3"/>
  <c r="CU130" i="3"/>
  <c r="CM130" i="3"/>
  <c r="CI130" i="3"/>
  <c r="CE130" i="3"/>
  <c r="CK130" i="3"/>
  <c r="CG130" i="3"/>
  <c r="CC130" i="3"/>
  <c r="BY130" i="3"/>
  <c r="BU130" i="3"/>
  <c r="BQ130" i="3"/>
  <c r="BM130" i="3"/>
  <c r="BI130" i="3"/>
  <c r="CA130" i="3"/>
  <c r="BW130" i="3"/>
  <c r="BS130" i="3"/>
  <c r="BO130" i="3"/>
  <c r="BK130" i="3"/>
  <c r="BG130" i="3"/>
  <c r="BC130" i="3"/>
  <c r="BE130" i="3"/>
  <c r="Z178" i="3"/>
  <c r="AE182" i="3"/>
  <c r="AH182" i="3" s="1"/>
  <c r="AE194" i="3"/>
  <c r="AH194" i="3" s="1"/>
  <c r="DG193" i="3"/>
  <c r="DE193" i="3"/>
  <c r="CY193" i="3"/>
  <c r="DA193" i="3"/>
  <c r="DC193" i="3"/>
  <c r="CQ193" i="3"/>
  <c r="CS193" i="3"/>
  <c r="CU193" i="3"/>
  <c r="CW193" i="3"/>
  <c r="CM193" i="3"/>
  <c r="CI193" i="3"/>
  <c r="CE193" i="3"/>
  <c r="CO193" i="3"/>
  <c r="CK193" i="3"/>
  <c r="CG193" i="3"/>
  <c r="CA193" i="3"/>
  <c r="BW193" i="3"/>
  <c r="BS193" i="3"/>
  <c r="BO193" i="3"/>
  <c r="BK193" i="3"/>
  <c r="CC193" i="3"/>
  <c r="BY193" i="3"/>
  <c r="BU193" i="3"/>
  <c r="BQ193" i="3"/>
  <c r="BM193" i="3"/>
  <c r="BI193" i="3"/>
  <c r="BE193" i="3"/>
  <c r="BG193" i="3"/>
  <c r="BC193" i="3"/>
  <c r="DG196" i="3"/>
  <c r="CY196" i="3"/>
  <c r="DA196" i="3"/>
  <c r="DC196" i="3"/>
  <c r="DE196" i="3"/>
  <c r="CS196" i="3"/>
  <c r="CU196" i="3"/>
  <c r="CW196" i="3"/>
  <c r="CO196" i="3"/>
  <c r="CQ196" i="3"/>
  <c r="CK196" i="3"/>
  <c r="CG196" i="3"/>
  <c r="CM196" i="3"/>
  <c r="CI196" i="3"/>
  <c r="CE196" i="3"/>
  <c r="CA196" i="3"/>
  <c r="BW196" i="3"/>
  <c r="BS196" i="3"/>
  <c r="BO196" i="3"/>
  <c r="BK196" i="3"/>
  <c r="CC196" i="3"/>
  <c r="BY196" i="3"/>
  <c r="BU196" i="3"/>
  <c r="BQ196" i="3"/>
  <c r="BM196" i="3"/>
  <c r="BI196" i="3"/>
  <c r="BE196" i="3"/>
  <c r="BG196" i="3"/>
  <c r="BC196" i="3"/>
  <c r="DG201" i="3"/>
  <c r="DE201" i="3"/>
  <c r="CY201" i="3"/>
  <c r="DA201" i="3"/>
  <c r="DC201" i="3"/>
  <c r="CQ201" i="3"/>
  <c r="CS201" i="3"/>
  <c r="CU201" i="3"/>
  <c r="CW201" i="3"/>
  <c r="CM201" i="3"/>
  <c r="CI201" i="3"/>
  <c r="CE201" i="3"/>
  <c r="CK201" i="3"/>
  <c r="CG201" i="3"/>
  <c r="CO201" i="3"/>
  <c r="CA201" i="3"/>
  <c r="BW201" i="3"/>
  <c r="BS201" i="3"/>
  <c r="BO201" i="3"/>
  <c r="BK201" i="3"/>
  <c r="CC201" i="3"/>
  <c r="BY201" i="3"/>
  <c r="BU201" i="3"/>
  <c r="BQ201" i="3"/>
  <c r="BM201" i="3"/>
  <c r="BI201" i="3"/>
  <c r="BE201" i="3"/>
  <c r="BG201" i="3"/>
  <c r="BC201" i="3"/>
  <c r="DG204" i="3"/>
  <c r="CY204" i="3"/>
  <c r="DA204" i="3"/>
  <c r="DC204" i="3"/>
  <c r="DE204" i="3"/>
  <c r="CS204" i="3"/>
  <c r="CU204" i="3"/>
  <c r="CW204" i="3"/>
  <c r="CO204" i="3"/>
  <c r="CQ204" i="3"/>
  <c r="CK204" i="3"/>
  <c r="CG204" i="3"/>
  <c r="CM204" i="3"/>
  <c r="CI204" i="3"/>
  <c r="CE204" i="3"/>
  <c r="CA204" i="3"/>
  <c r="BW204" i="3"/>
  <c r="BS204" i="3"/>
  <c r="BO204" i="3"/>
  <c r="BK204" i="3"/>
  <c r="CC204" i="3"/>
  <c r="BY204" i="3"/>
  <c r="BU204" i="3"/>
  <c r="BQ204" i="3"/>
  <c r="BM204" i="3"/>
  <c r="BI204" i="3"/>
  <c r="BE204" i="3"/>
  <c r="BG204" i="3"/>
  <c r="BC204" i="3"/>
  <c r="AA204" i="3"/>
  <c r="AA200" i="3"/>
  <c r="AA180" i="3"/>
  <c r="AB206" i="3"/>
  <c r="AB202" i="3"/>
  <c r="AB198" i="3"/>
  <c r="AB182" i="3"/>
  <c r="AB178" i="3"/>
  <c r="AB174" i="3"/>
  <c r="AB170" i="3"/>
  <c r="AB166" i="3"/>
  <c r="AB162" i="3"/>
  <c r="AB158" i="3"/>
  <c r="AB154" i="3"/>
  <c r="W203" i="3"/>
  <c r="W195" i="3"/>
  <c r="W179" i="3"/>
  <c r="W175" i="3"/>
  <c r="W171" i="3"/>
  <c r="W167" i="3"/>
  <c r="W163" i="3"/>
  <c r="W159" i="3"/>
  <c r="W155" i="3"/>
  <c r="W151" i="3"/>
  <c r="W147" i="3"/>
  <c r="W143" i="3"/>
  <c r="W139" i="3"/>
  <c r="W135" i="3"/>
  <c r="W131" i="3"/>
  <c r="W127" i="3"/>
  <c r="X205" i="3"/>
  <c r="X201" i="3"/>
  <c r="X197" i="3"/>
  <c r="X193" i="3"/>
  <c r="X181" i="3"/>
  <c r="X177" i="3"/>
  <c r="X173" i="3"/>
  <c r="X169" i="3"/>
  <c r="X165" i="3"/>
  <c r="Y165" i="3" s="1"/>
  <c r="X161" i="3"/>
  <c r="X157" i="3"/>
  <c r="X153" i="3"/>
  <c r="Y153" i="3" s="1"/>
  <c r="X149" i="3"/>
  <c r="X145" i="3"/>
  <c r="X141" i="3"/>
  <c r="X137" i="3"/>
  <c r="X133" i="3"/>
  <c r="X129" i="3"/>
  <c r="DG126" i="3"/>
  <c r="DC126" i="3"/>
  <c r="DE126" i="3"/>
  <c r="CY126" i="3"/>
  <c r="DA126" i="3"/>
  <c r="CW126" i="3"/>
  <c r="CO126" i="3"/>
  <c r="CQ126" i="3"/>
  <c r="CS126" i="3"/>
  <c r="CU126" i="3"/>
  <c r="CM126" i="3"/>
  <c r="CI126" i="3"/>
  <c r="CE126" i="3"/>
  <c r="CK126" i="3"/>
  <c r="CG126" i="3"/>
  <c r="CC126" i="3"/>
  <c r="BY126" i="3"/>
  <c r="BU126" i="3"/>
  <c r="BQ126" i="3"/>
  <c r="BM126" i="3"/>
  <c r="BI126" i="3"/>
  <c r="CA126" i="3"/>
  <c r="BW126" i="3"/>
  <c r="BS126" i="3"/>
  <c r="BO126" i="3"/>
  <c r="BK126" i="3"/>
  <c r="BG126" i="3"/>
  <c r="BC126" i="3"/>
  <c r="BE126" i="3"/>
  <c r="DG165" i="3"/>
  <c r="DE165" i="3"/>
  <c r="CY165" i="3"/>
  <c r="DA165" i="3"/>
  <c r="DC165" i="3"/>
  <c r="CQ165" i="3"/>
  <c r="CS165" i="3"/>
  <c r="CU165" i="3"/>
  <c r="CW165" i="3"/>
  <c r="CO165" i="3"/>
  <c r="CM165" i="3"/>
  <c r="CI165" i="3"/>
  <c r="CE165" i="3"/>
  <c r="CK165" i="3"/>
  <c r="CG165" i="3"/>
  <c r="CA165" i="3"/>
  <c r="BW165" i="3"/>
  <c r="BS165" i="3"/>
  <c r="BO165" i="3"/>
  <c r="BK165" i="3"/>
  <c r="CC165" i="3"/>
  <c r="BY165" i="3"/>
  <c r="BU165" i="3"/>
  <c r="BQ165" i="3"/>
  <c r="BM165" i="3"/>
  <c r="BI165" i="3"/>
  <c r="BE165" i="3"/>
  <c r="BG165" i="3"/>
  <c r="BC165" i="3"/>
  <c r="DG161" i="3"/>
  <c r="DE161" i="3"/>
  <c r="CY161" i="3"/>
  <c r="DA161" i="3"/>
  <c r="DC161" i="3"/>
  <c r="CQ161" i="3"/>
  <c r="CS161" i="3"/>
  <c r="CU161" i="3"/>
  <c r="CW161" i="3"/>
  <c r="CO161" i="3"/>
  <c r="CM161" i="3"/>
  <c r="CI161" i="3"/>
  <c r="CE161" i="3"/>
  <c r="CK161" i="3"/>
  <c r="CG161" i="3"/>
  <c r="CA161" i="3"/>
  <c r="BW161" i="3"/>
  <c r="BS161" i="3"/>
  <c r="BO161" i="3"/>
  <c r="BK161" i="3"/>
  <c r="CC161" i="3"/>
  <c r="BY161" i="3"/>
  <c r="BU161" i="3"/>
  <c r="BQ161" i="3"/>
  <c r="BM161" i="3"/>
  <c r="BI161" i="3"/>
  <c r="BE161" i="3"/>
  <c r="BG161" i="3"/>
  <c r="BC161" i="3"/>
  <c r="DG157" i="3"/>
  <c r="DE157" i="3"/>
  <c r="CY157" i="3"/>
  <c r="DA157" i="3"/>
  <c r="DC157" i="3"/>
  <c r="CQ157" i="3"/>
  <c r="CS157" i="3"/>
  <c r="CU157" i="3"/>
  <c r="CW157" i="3"/>
  <c r="CO157" i="3"/>
  <c r="CM157" i="3"/>
  <c r="CI157" i="3"/>
  <c r="CE157" i="3"/>
  <c r="CK157" i="3"/>
  <c r="CG157" i="3"/>
  <c r="CA157" i="3"/>
  <c r="BW157" i="3"/>
  <c r="BS157" i="3"/>
  <c r="BO157" i="3"/>
  <c r="BK157" i="3"/>
  <c r="CC157" i="3"/>
  <c r="BY157" i="3"/>
  <c r="BU157" i="3"/>
  <c r="BQ157" i="3"/>
  <c r="BM157" i="3"/>
  <c r="BE157" i="3"/>
  <c r="BI157" i="3"/>
  <c r="BG157" i="3"/>
  <c r="BC157" i="3"/>
  <c r="DG153" i="3"/>
  <c r="DE153" i="3"/>
  <c r="CY153" i="3"/>
  <c r="DA153" i="3"/>
  <c r="DC153" i="3"/>
  <c r="CQ153" i="3"/>
  <c r="CS153" i="3"/>
  <c r="CU153" i="3"/>
  <c r="CW153" i="3"/>
  <c r="CO153" i="3"/>
  <c r="CM153" i="3"/>
  <c r="CI153" i="3"/>
  <c r="CE153" i="3"/>
  <c r="CK153" i="3"/>
  <c r="CG153" i="3"/>
  <c r="CA153" i="3"/>
  <c r="BW153" i="3"/>
  <c r="BS153" i="3"/>
  <c r="BO153" i="3"/>
  <c r="BK153" i="3"/>
  <c r="CC153" i="3"/>
  <c r="BY153" i="3"/>
  <c r="BU153" i="3"/>
  <c r="BQ153" i="3"/>
  <c r="BM153" i="3"/>
  <c r="BE153" i="3"/>
  <c r="BI153" i="3"/>
  <c r="BG153" i="3"/>
  <c r="BC153" i="3"/>
  <c r="DG149" i="3"/>
  <c r="DE149" i="3"/>
  <c r="CY149" i="3"/>
  <c r="DA149" i="3"/>
  <c r="DC149" i="3"/>
  <c r="CQ149" i="3"/>
  <c r="CS149" i="3"/>
  <c r="CU149" i="3"/>
  <c r="CW149" i="3"/>
  <c r="CO149" i="3"/>
  <c r="CM149" i="3"/>
  <c r="CI149" i="3"/>
  <c r="CE149" i="3"/>
  <c r="CK149" i="3"/>
  <c r="CG149" i="3"/>
  <c r="CA149" i="3"/>
  <c r="BW149" i="3"/>
  <c r="BS149" i="3"/>
  <c r="BO149" i="3"/>
  <c r="BK149" i="3"/>
  <c r="CC149" i="3"/>
  <c r="BY149" i="3"/>
  <c r="BU149" i="3"/>
  <c r="BQ149" i="3"/>
  <c r="BM149" i="3"/>
  <c r="BI149" i="3"/>
  <c r="BE149" i="3"/>
  <c r="BG149" i="3"/>
  <c r="BC149" i="3"/>
  <c r="DG145" i="3"/>
  <c r="DE145" i="3"/>
  <c r="CY145" i="3"/>
  <c r="DA145" i="3"/>
  <c r="DC145" i="3"/>
  <c r="CQ145" i="3"/>
  <c r="CS145" i="3"/>
  <c r="CU145" i="3"/>
  <c r="CW145" i="3"/>
  <c r="CO145" i="3"/>
  <c r="CM145" i="3"/>
  <c r="CI145" i="3"/>
  <c r="CE145" i="3"/>
  <c r="CK145" i="3"/>
  <c r="CG145" i="3"/>
  <c r="CA145" i="3"/>
  <c r="BW145" i="3"/>
  <c r="BS145" i="3"/>
  <c r="BO145" i="3"/>
  <c r="BK145" i="3"/>
  <c r="CC145" i="3"/>
  <c r="BY145" i="3"/>
  <c r="BU145" i="3"/>
  <c r="BQ145" i="3"/>
  <c r="BM145" i="3"/>
  <c r="BI145" i="3"/>
  <c r="BE145" i="3"/>
  <c r="BG145" i="3"/>
  <c r="BC145" i="3"/>
  <c r="DG141" i="3"/>
  <c r="DE141" i="3"/>
  <c r="CY141" i="3"/>
  <c r="DA141" i="3"/>
  <c r="DC141" i="3"/>
  <c r="CQ141" i="3"/>
  <c r="CS141" i="3"/>
  <c r="CU141" i="3"/>
  <c r="CW141" i="3"/>
  <c r="CO141" i="3"/>
  <c r="CM141" i="3"/>
  <c r="CI141" i="3"/>
  <c r="CE141" i="3"/>
  <c r="CK141" i="3"/>
  <c r="CG141" i="3"/>
  <c r="CA141" i="3"/>
  <c r="BW141" i="3"/>
  <c r="BS141" i="3"/>
  <c r="BO141" i="3"/>
  <c r="BK141" i="3"/>
  <c r="CC141" i="3"/>
  <c r="BY141" i="3"/>
  <c r="BU141" i="3"/>
  <c r="BQ141" i="3"/>
  <c r="BM141" i="3"/>
  <c r="BE141" i="3"/>
  <c r="BI141" i="3"/>
  <c r="BG141" i="3"/>
  <c r="BC141" i="3"/>
  <c r="DG137" i="3"/>
  <c r="DE137" i="3"/>
  <c r="CY137" i="3"/>
  <c r="DA137" i="3"/>
  <c r="DC137" i="3"/>
  <c r="CW137" i="3"/>
  <c r="CQ137" i="3"/>
  <c r="CS137" i="3"/>
  <c r="CU137" i="3"/>
  <c r="CO137" i="3"/>
  <c r="CM137" i="3"/>
  <c r="CI137" i="3"/>
  <c r="CE137" i="3"/>
  <c r="CK137" i="3"/>
  <c r="CG137" i="3"/>
  <c r="CA137" i="3"/>
  <c r="BW137" i="3"/>
  <c r="BS137" i="3"/>
  <c r="BO137" i="3"/>
  <c r="BK137" i="3"/>
  <c r="CC137" i="3"/>
  <c r="BY137" i="3"/>
  <c r="BU137" i="3"/>
  <c r="BQ137" i="3"/>
  <c r="BM137" i="3"/>
  <c r="BE137" i="3"/>
  <c r="BI137" i="3"/>
  <c r="BG137" i="3"/>
  <c r="BC137" i="3"/>
  <c r="DG133" i="3"/>
  <c r="DE133" i="3"/>
  <c r="CY133" i="3"/>
  <c r="DA133" i="3"/>
  <c r="DC133" i="3"/>
  <c r="CQ133" i="3"/>
  <c r="CW133" i="3"/>
  <c r="CS133" i="3"/>
  <c r="CU133" i="3"/>
  <c r="CO133" i="3"/>
  <c r="CM133" i="3"/>
  <c r="CI133" i="3"/>
  <c r="CE133" i="3"/>
  <c r="CK133" i="3"/>
  <c r="CG133" i="3"/>
  <c r="CA133" i="3"/>
  <c r="BW133" i="3"/>
  <c r="BS133" i="3"/>
  <c r="BO133" i="3"/>
  <c r="BK133" i="3"/>
  <c r="CC133" i="3"/>
  <c r="BY133" i="3"/>
  <c r="BU133" i="3"/>
  <c r="BQ133" i="3"/>
  <c r="BM133" i="3"/>
  <c r="BI133" i="3"/>
  <c r="BE133" i="3"/>
  <c r="BG133" i="3"/>
  <c r="BC133" i="3"/>
  <c r="DG129" i="3"/>
  <c r="DE129" i="3"/>
  <c r="CY129" i="3"/>
  <c r="DA129" i="3"/>
  <c r="DC129" i="3"/>
  <c r="CQ129" i="3"/>
  <c r="CS129" i="3"/>
  <c r="CW129" i="3"/>
  <c r="CU129" i="3"/>
  <c r="CO129" i="3"/>
  <c r="CM129" i="3"/>
  <c r="CI129" i="3"/>
  <c r="CE129" i="3"/>
  <c r="CK129" i="3"/>
  <c r="CG129" i="3"/>
  <c r="CA129" i="3"/>
  <c r="BW129" i="3"/>
  <c r="BS129" i="3"/>
  <c r="BO129" i="3"/>
  <c r="BK129" i="3"/>
  <c r="CC129" i="3"/>
  <c r="BY129" i="3"/>
  <c r="BU129" i="3"/>
  <c r="BQ129" i="3"/>
  <c r="BM129" i="3"/>
  <c r="BI129" i="3"/>
  <c r="BE129" i="3"/>
  <c r="BG129" i="3"/>
  <c r="BC129" i="3"/>
  <c r="Z173" i="3"/>
  <c r="DG190" i="3"/>
  <c r="DC190" i="3"/>
  <c r="DE190" i="3"/>
  <c r="CY190" i="3"/>
  <c r="DA190" i="3"/>
  <c r="CW190" i="3"/>
  <c r="CO190" i="3"/>
  <c r="CQ190" i="3"/>
  <c r="CS190" i="3"/>
  <c r="CU190" i="3"/>
  <c r="CM190" i="3"/>
  <c r="CI190" i="3"/>
  <c r="CE190" i="3"/>
  <c r="CK190" i="3"/>
  <c r="CG190" i="3"/>
  <c r="CC190" i="3"/>
  <c r="BY190" i="3"/>
  <c r="BU190" i="3"/>
  <c r="BQ190" i="3"/>
  <c r="BM190" i="3"/>
  <c r="CA190" i="3"/>
  <c r="BW190" i="3"/>
  <c r="BS190" i="3"/>
  <c r="BO190" i="3"/>
  <c r="BK190" i="3"/>
  <c r="BG190" i="3"/>
  <c r="BC190" i="3"/>
  <c r="BI190" i="3"/>
  <c r="BE190" i="3"/>
  <c r="DG192" i="3"/>
  <c r="CY192" i="3"/>
  <c r="DA192" i="3"/>
  <c r="DC192" i="3"/>
  <c r="DE192" i="3"/>
  <c r="CS192" i="3"/>
  <c r="CU192" i="3"/>
  <c r="CW192" i="3"/>
  <c r="CO192" i="3"/>
  <c r="CQ192" i="3"/>
  <c r="CK192" i="3"/>
  <c r="CG192" i="3"/>
  <c r="CM192" i="3"/>
  <c r="CI192" i="3"/>
  <c r="CE192" i="3"/>
  <c r="CA192" i="3"/>
  <c r="BW192" i="3"/>
  <c r="BS192" i="3"/>
  <c r="BO192" i="3"/>
  <c r="BK192" i="3"/>
  <c r="CC192" i="3"/>
  <c r="BY192" i="3"/>
  <c r="BU192" i="3"/>
  <c r="BQ192" i="3"/>
  <c r="BM192" i="3"/>
  <c r="BI192" i="3"/>
  <c r="BE192" i="3"/>
  <c r="BG192" i="3"/>
  <c r="BC192" i="3"/>
  <c r="DG198" i="3"/>
  <c r="DC198" i="3"/>
  <c r="DE198" i="3"/>
  <c r="CY198" i="3"/>
  <c r="DA198" i="3"/>
  <c r="CW198" i="3"/>
  <c r="CO198" i="3"/>
  <c r="CQ198" i="3"/>
  <c r="CS198" i="3"/>
  <c r="CU198" i="3"/>
  <c r="CM198" i="3"/>
  <c r="CI198" i="3"/>
  <c r="CE198" i="3"/>
  <c r="CK198" i="3"/>
  <c r="CG198" i="3"/>
  <c r="CC198" i="3"/>
  <c r="BY198" i="3"/>
  <c r="BU198" i="3"/>
  <c r="BQ198" i="3"/>
  <c r="BM198" i="3"/>
  <c r="CA198" i="3"/>
  <c r="BW198" i="3"/>
  <c r="BS198" i="3"/>
  <c r="BO198" i="3"/>
  <c r="BK198" i="3"/>
  <c r="BG198" i="3"/>
  <c r="BC198" i="3"/>
  <c r="BI198" i="3"/>
  <c r="BE198" i="3"/>
  <c r="DG200" i="3"/>
  <c r="CY200" i="3"/>
  <c r="DA200" i="3"/>
  <c r="DC200" i="3"/>
  <c r="DE200" i="3"/>
  <c r="CS200" i="3"/>
  <c r="CU200" i="3"/>
  <c r="CW200" i="3"/>
  <c r="CO200" i="3"/>
  <c r="CQ200" i="3"/>
  <c r="CK200" i="3"/>
  <c r="CG200" i="3"/>
  <c r="CM200" i="3"/>
  <c r="CI200" i="3"/>
  <c r="CE200" i="3"/>
  <c r="CA200" i="3"/>
  <c r="BW200" i="3"/>
  <c r="BS200" i="3"/>
  <c r="BO200" i="3"/>
  <c r="BK200" i="3"/>
  <c r="CC200" i="3"/>
  <c r="BY200" i="3"/>
  <c r="BU200" i="3"/>
  <c r="BQ200" i="3"/>
  <c r="BM200" i="3"/>
  <c r="BI200" i="3"/>
  <c r="BE200" i="3"/>
  <c r="BG200" i="3"/>
  <c r="BC200" i="3"/>
  <c r="DA207" i="3"/>
  <c r="DC207" i="3"/>
  <c r="DE207" i="3"/>
  <c r="DG207" i="3"/>
  <c r="CY207" i="3"/>
  <c r="CU207" i="3"/>
  <c r="CW207" i="3"/>
  <c r="CQ207" i="3"/>
  <c r="CS207" i="3"/>
  <c r="CK207" i="3"/>
  <c r="CG207" i="3"/>
  <c r="CO207" i="3"/>
  <c r="CM207" i="3"/>
  <c r="CI207" i="3"/>
  <c r="CE207" i="3"/>
  <c r="CC207" i="3"/>
  <c r="BY207" i="3"/>
  <c r="BU207" i="3"/>
  <c r="BQ207" i="3"/>
  <c r="BM207" i="3"/>
  <c r="CA207" i="3"/>
  <c r="BW207" i="3"/>
  <c r="BS207" i="3"/>
  <c r="BO207" i="3"/>
  <c r="BK207" i="3"/>
  <c r="BG207" i="3"/>
  <c r="BC207" i="3"/>
  <c r="BI207" i="3"/>
  <c r="BE207" i="3"/>
  <c r="AA195" i="3"/>
  <c r="AB201" i="3"/>
  <c r="AB197" i="3"/>
  <c r="AB177" i="3"/>
  <c r="AB173" i="3"/>
  <c r="AB169" i="3"/>
  <c r="AB133" i="3"/>
  <c r="W206" i="3"/>
  <c r="W202" i="3"/>
  <c r="W198" i="3"/>
  <c r="W190" i="3"/>
  <c r="W182" i="3"/>
  <c r="Y182" i="3" s="1"/>
  <c r="W178" i="3"/>
  <c r="W174" i="3"/>
  <c r="W170" i="3"/>
  <c r="X204" i="3"/>
  <c r="X200" i="3"/>
  <c r="X196" i="3"/>
  <c r="X176" i="3"/>
  <c r="X172" i="3"/>
  <c r="X168" i="3"/>
  <c r="X164" i="3"/>
  <c r="X160" i="3"/>
  <c r="X156" i="3"/>
  <c r="X132" i="3"/>
  <c r="Y132" i="3" s="1"/>
  <c r="AG4" i="3"/>
  <c r="AZ209" i="3"/>
  <c r="AZ211" i="3"/>
  <c r="AZ208" i="3"/>
  <c r="AZ183" i="3"/>
  <c r="AZ217" i="3"/>
  <c r="AZ210" i="3"/>
  <c r="AZ214" i="3"/>
  <c r="AZ216" i="3"/>
  <c r="AZ218" i="3"/>
  <c r="K128" i="3"/>
  <c r="J128" i="3"/>
  <c r="J141" i="3"/>
  <c r="K141" i="3"/>
  <c r="J145" i="3"/>
  <c r="K145" i="3"/>
  <c r="K144" i="3"/>
  <c r="J144" i="3"/>
  <c r="K152" i="3"/>
  <c r="J152" i="3"/>
  <c r="J157" i="3"/>
  <c r="K157" i="3"/>
  <c r="J161" i="3"/>
  <c r="K161" i="3"/>
  <c r="J165" i="3"/>
  <c r="K165" i="3"/>
  <c r="I161" i="3"/>
  <c r="I145" i="3"/>
  <c r="AE129" i="3"/>
  <c r="AE137" i="3"/>
  <c r="AH137" i="3" s="1"/>
  <c r="AE145" i="3"/>
  <c r="AH145" i="3" s="1"/>
  <c r="AE149" i="3"/>
  <c r="AH149" i="3" s="1"/>
  <c r="Z127" i="3"/>
  <c r="AD127" i="3"/>
  <c r="Z136" i="3"/>
  <c r="AD136" i="3"/>
  <c r="Z144" i="3"/>
  <c r="AD144" i="3"/>
  <c r="Z148" i="3"/>
  <c r="AD148" i="3"/>
  <c r="Z152" i="3"/>
  <c r="AD152" i="3"/>
  <c r="Z156" i="3"/>
  <c r="AD156" i="3"/>
  <c r="Z160" i="3"/>
  <c r="AD160" i="3"/>
  <c r="Z165" i="3"/>
  <c r="Z137" i="3"/>
  <c r="J129" i="3"/>
  <c r="K129" i="3"/>
  <c r="J133" i="3"/>
  <c r="K133" i="3"/>
  <c r="K140" i="3"/>
  <c r="J140" i="3"/>
  <c r="K136" i="3"/>
  <c r="J136" i="3"/>
  <c r="K147" i="3"/>
  <c r="J147" i="3"/>
  <c r="I146" i="3"/>
  <c r="J146" i="3"/>
  <c r="K146" i="3"/>
  <c r="J153" i="3"/>
  <c r="K153" i="3"/>
  <c r="I158" i="3"/>
  <c r="K158" i="3"/>
  <c r="J158" i="3"/>
  <c r="I162" i="3"/>
  <c r="J162" i="3"/>
  <c r="K162" i="3"/>
  <c r="I166" i="3"/>
  <c r="K166" i="3"/>
  <c r="J166" i="3"/>
  <c r="I157" i="3"/>
  <c r="I144" i="3"/>
  <c r="I136" i="3"/>
  <c r="I128" i="3"/>
  <c r="AE126" i="3"/>
  <c r="AH126" i="3" s="1"/>
  <c r="AE130" i="3"/>
  <c r="AH130" i="3" s="1"/>
  <c r="AE134" i="3"/>
  <c r="AH134" i="3" s="1"/>
  <c r="AE138" i="3"/>
  <c r="AH138" i="3" s="1"/>
  <c r="AE142" i="3"/>
  <c r="AH142" i="3" s="1"/>
  <c r="AE146" i="3"/>
  <c r="AH146" i="3" s="1"/>
  <c r="AE150" i="3"/>
  <c r="AH150" i="3" s="1"/>
  <c r="AE155" i="3"/>
  <c r="AH155" i="3" s="1"/>
  <c r="AE159" i="3"/>
  <c r="AH159" i="3" s="1"/>
  <c r="AE163" i="3"/>
  <c r="AH163" i="3" s="1"/>
  <c r="AE167" i="3"/>
  <c r="AH167" i="3" s="1"/>
  <c r="Z128" i="3"/>
  <c r="AD128" i="3"/>
  <c r="AD137" i="3"/>
  <c r="AD141" i="3"/>
  <c r="AD145" i="3"/>
  <c r="AD149" i="3"/>
  <c r="AD153" i="3"/>
  <c r="AD157" i="3"/>
  <c r="AD161" i="3"/>
  <c r="Z166" i="3"/>
  <c r="AD166" i="3"/>
  <c r="Z164" i="3"/>
  <c r="Z149" i="3"/>
  <c r="I180" i="3"/>
  <c r="K180" i="3"/>
  <c r="J180" i="3"/>
  <c r="I176" i="3"/>
  <c r="K176" i="3"/>
  <c r="J176" i="3"/>
  <c r="I172" i="3"/>
  <c r="K172" i="3"/>
  <c r="J172" i="3"/>
  <c r="I167" i="3"/>
  <c r="K167" i="3"/>
  <c r="J167" i="3"/>
  <c r="AE127" i="3"/>
  <c r="AH127" i="3" s="1"/>
  <c r="AE135" i="3"/>
  <c r="AH135" i="3" s="1"/>
  <c r="AE147" i="3"/>
  <c r="AH147" i="3" s="1"/>
  <c r="Z138" i="3"/>
  <c r="AD138" i="3"/>
  <c r="Z150" i="3"/>
  <c r="AD150" i="3"/>
  <c r="AG150" i="3" s="1"/>
  <c r="Z162" i="3"/>
  <c r="AD162" i="3"/>
  <c r="Z145" i="3"/>
  <c r="Z129" i="3"/>
  <c r="K179" i="3"/>
  <c r="J179" i="3"/>
  <c r="K175" i="3"/>
  <c r="J175" i="3"/>
  <c r="K171" i="3"/>
  <c r="J171" i="3"/>
  <c r="I175" i="3"/>
  <c r="Z177" i="3"/>
  <c r="Z169" i="3"/>
  <c r="AE181" i="3"/>
  <c r="AH181" i="3" s="1"/>
  <c r="Z181" i="3"/>
  <c r="AZ180" i="3"/>
  <c r="K154" i="3"/>
  <c r="J154" i="3"/>
  <c r="K132" i="3"/>
  <c r="J132" i="3"/>
  <c r="J137" i="3"/>
  <c r="K137" i="3"/>
  <c r="I126" i="3"/>
  <c r="K126" i="3"/>
  <c r="J126" i="3"/>
  <c r="I130" i="3"/>
  <c r="J130" i="3"/>
  <c r="K130" i="3"/>
  <c r="I134" i="3"/>
  <c r="K134" i="3"/>
  <c r="J134" i="3"/>
  <c r="I139" i="3"/>
  <c r="K139" i="3"/>
  <c r="J139" i="3"/>
  <c r="I135" i="3"/>
  <c r="K135" i="3"/>
  <c r="J135" i="3"/>
  <c r="I149" i="3"/>
  <c r="J149" i="3"/>
  <c r="K149" i="3"/>
  <c r="I148" i="3"/>
  <c r="K148" i="3"/>
  <c r="J148" i="3"/>
  <c r="I155" i="3"/>
  <c r="K155" i="3"/>
  <c r="J155" i="3"/>
  <c r="I159" i="3"/>
  <c r="K159" i="3"/>
  <c r="J159" i="3"/>
  <c r="I163" i="3"/>
  <c r="K163" i="3"/>
  <c r="J163" i="3"/>
  <c r="I141" i="3"/>
  <c r="T132" i="3"/>
  <c r="AD132" i="3"/>
  <c r="AE131" i="3"/>
  <c r="AH131" i="3" s="1"/>
  <c r="AE139" i="3"/>
  <c r="AH139" i="3" s="1"/>
  <c r="AE143" i="3"/>
  <c r="AH143" i="3" s="1"/>
  <c r="AE151" i="3"/>
  <c r="AH151" i="3" s="1"/>
  <c r="Z134" i="3"/>
  <c r="AD134" i="3"/>
  <c r="Z142" i="3"/>
  <c r="AD142" i="3"/>
  <c r="Z146" i="3"/>
  <c r="AD146" i="3"/>
  <c r="Z154" i="3"/>
  <c r="AD154" i="3"/>
  <c r="Z158" i="3"/>
  <c r="AD158" i="3"/>
  <c r="AG158" i="3" s="1"/>
  <c r="Z167" i="3"/>
  <c r="AD167" i="3"/>
  <c r="I127" i="3"/>
  <c r="K127" i="3"/>
  <c r="J127" i="3"/>
  <c r="I131" i="3"/>
  <c r="K131" i="3"/>
  <c r="J131" i="3"/>
  <c r="I142" i="3"/>
  <c r="K142" i="3"/>
  <c r="J142" i="3"/>
  <c r="I138" i="3"/>
  <c r="K138" i="3"/>
  <c r="J138" i="3"/>
  <c r="I143" i="3"/>
  <c r="K143" i="3"/>
  <c r="J143" i="3"/>
  <c r="I151" i="3"/>
  <c r="K151" i="3"/>
  <c r="J151" i="3"/>
  <c r="I150" i="3"/>
  <c r="K150" i="3"/>
  <c r="J150" i="3"/>
  <c r="I156" i="3"/>
  <c r="K156" i="3"/>
  <c r="J156" i="3"/>
  <c r="I160" i="3"/>
  <c r="K160" i="3"/>
  <c r="J160" i="3"/>
  <c r="I164" i="3"/>
  <c r="K164" i="3"/>
  <c r="J164" i="3"/>
  <c r="I168" i="3"/>
  <c r="K168" i="3"/>
  <c r="J168" i="3"/>
  <c r="I165" i="3"/>
  <c r="I152" i="3"/>
  <c r="I140" i="3"/>
  <c r="I132" i="3"/>
  <c r="T133" i="3"/>
  <c r="AE128" i="3"/>
  <c r="AH128" i="3" s="1"/>
  <c r="AE132" i="3"/>
  <c r="AH132" i="3" s="1"/>
  <c r="AE136" i="3"/>
  <c r="AH136" i="3" s="1"/>
  <c r="AE140" i="3"/>
  <c r="AH140" i="3" s="1"/>
  <c r="AE144" i="3"/>
  <c r="AH144" i="3" s="1"/>
  <c r="AE148" i="3"/>
  <c r="AH148" i="3" s="1"/>
  <c r="AE153" i="3"/>
  <c r="AH153" i="3" s="1"/>
  <c r="AE157" i="3"/>
  <c r="AH157" i="3" s="1"/>
  <c r="AE161" i="3"/>
  <c r="AH161" i="3" s="1"/>
  <c r="AE165" i="3"/>
  <c r="Z126" i="3"/>
  <c r="AD126" i="3"/>
  <c r="Z130" i="3"/>
  <c r="AD130" i="3"/>
  <c r="Z135" i="3"/>
  <c r="AD135" i="3"/>
  <c r="Z139" i="3"/>
  <c r="AD139" i="3"/>
  <c r="Z143" i="3"/>
  <c r="AD143" i="3"/>
  <c r="Z147" i="3"/>
  <c r="AD147" i="3"/>
  <c r="Z151" i="3"/>
  <c r="AD151" i="3"/>
  <c r="Z155" i="3"/>
  <c r="AD155" i="3"/>
  <c r="Z159" i="3"/>
  <c r="AD159" i="3"/>
  <c r="Z163" i="3"/>
  <c r="AD163" i="3"/>
  <c r="Z168" i="3"/>
  <c r="AD168" i="3"/>
  <c r="AG168" i="3" s="1"/>
  <c r="Z157" i="3"/>
  <c r="Z141" i="3"/>
  <c r="AD164" i="3"/>
  <c r="AG164" i="3" s="1"/>
  <c r="J178" i="3"/>
  <c r="K178" i="3"/>
  <c r="K174" i="3"/>
  <c r="J174" i="3"/>
  <c r="K170" i="3"/>
  <c r="J170" i="3"/>
  <c r="I174" i="3"/>
  <c r="Z171" i="3"/>
  <c r="AD171" i="3"/>
  <c r="AG171" i="3" s="1"/>
  <c r="Z175" i="3"/>
  <c r="AD175" i="3"/>
  <c r="AG175" i="3" s="1"/>
  <c r="Z174" i="3"/>
  <c r="T181" i="3"/>
  <c r="AD181" i="3"/>
  <c r="AE133" i="3"/>
  <c r="AE141" i="3"/>
  <c r="AH141" i="3" s="1"/>
  <c r="Z131" i="3"/>
  <c r="AD131" i="3"/>
  <c r="Z140" i="3"/>
  <c r="AD140" i="3"/>
  <c r="J169" i="3"/>
  <c r="K169" i="3"/>
  <c r="I177" i="3"/>
  <c r="J177" i="3"/>
  <c r="K177" i="3"/>
  <c r="I173" i="3"/>
  <c r="J173" i="3"/>
  <c r="K173" i="3"/>
  <c r="Z172" i="3"/>
  <c r="AD172" i="3"/>
  <c r="AG172" i="3" s="1"/>
  <c r="Z176" i="3"/>
  <c r="AD176" i="3"/>
  <c r="AG176" i="3" s="1"/>
  <c r="Z179" i="3"/>
  <c r="AD179" i="3"/>
  <c r="AG179" i="3" s="1"/>
  <c r="Z180" i="3"/>
  <c r="AE180" i="3"/>
  <c r="AE190" i="3"/>
  <c r="Z190" i="3"/>
  <c r="J185" i="3"/>
  <c r="I181" i="3"/>
  <c r="AG94" i="3"/>
  <c r="AG97" i="3"/>
  <c r="AE152" i="3"/>
  <c r="AH152" i="3" s="1"/>
  <c r="AZ189" i="3"/>
  <c r="J181" i="3"/>
  <c r="K182" i="3"/>
  <c r="J182" i="3"/>
  <c r="Z182" i="3"/>
  <c r="AG96" i="3"/>
  <c r="AZ188" i="3"/>
  <c r="AZ182" i="3"/>
  <c r="AG91" i="3"/>
  <c r="AZ187" i="3"/>
  <c r="J189" i="3"/>
  <c r="AD192" i="3"/>
  <c r="Z192" i="3"/>
  <c r="J188" i="3"/>
  <c r="J184" i="3"/>
  <c r="K186" i="3"/>
  <c r="AG202" i="3"/>
  <c r="J187" i="3"/>
  <c r="J183" i="3"/>
  <c r="Z195" i="3"/>
  <c r="T192" i="3"/>
  <c r="Z191" i="3"/>
  <c r="AE192" i="3"/>
  <c r="AH192" i="3" s="1"/>
  <c r="AD193" i="3"/>
  <c r="J203" i="3"/>
  <c r="K207" i="3"/>
  <c r="AG201" i="3"/>
  <c r="AD204" i="3"/>
  <c r="AG204" i="3" s="1"/>
  <c r="AD191" i="3"/>
  <c r="AG191" i="3" s="1"/>
  <c r="AE193" i="3"/>
  <c r="AH193" i="3" s="1"/>
  <c r="AD194" i="3"/>
  <c r="AG194" i="3" s="1"/>
  <c r="J202" i="3"/>
  <c r="Z202" i="3"/>
  <c r="AD200" i="3"/>
  <c r="AG200" i="3" s="1"/>
  <c r="K196" i="3"/>
  <c r="J196" i="3"/>
  <c r="K200" i="3"/>
  <c r="J200" i="3"/>
  <c r="AG198" i="3"/>
  <c r="AD206" i="3"/>
  <c r="AG206" i="3" s="1"/>
  <c r="AG199" i="3"/>
  <c r="K197" i="3"/>
  <c r="J197" i="3"/>
  <c r="Z196" i="3"/>
  <c r="AD196" i="3"/>
  <c r="AG196" i="3" s="1"/>
  <c r="Z198" i="3"/>
  <c r="J205" i="3"/>
  <c r="J201" i="3"/>
  <c r="Z205" i="3"/>
  <c r="Z201" i="3"/>
  <c r="J204" i="3"/>
  <c r="AZ186" i="3"/>
  <c r="AZ185" i="3"/>
  <c r="AZ184" i="3"/>
  <c r="AZ181" i="3"/>
  <c r="AZ178" i="3"/>
  <c r="AZ174" i="3"/>
  <c r="AZ170" i="3"/>
  <c r="AZ177" i="3"/>
  <c r="AZ173" i="3"/>
  <c r="AZ169" i="3"/>
  <c r="AZ176" i="3"/>
  <c r="AZ172" i="3"/>
  <c r="AZ179" i="3"/>
  <c r="AZ175" i="3"/>
  <c r="AZ171" i="3"/>
  <c r="I169" i="3"/>
  <c r="T119" i="3"/>
  <c r="T120" i="3"/>
  <c r="T121" i="3"/>
  <c r="T122" i="3"/>
  <c r="T123" i="3"/>
  <c r="T124" i="3"/>
  <c r="T125" i="3"/>
  <c r="ER125" i="3"/>
  <c r="EV123" i="3"/>
  <c r="EV122" i="3"/>
  <c r="AJ120" i="3"/>
  <c r="AK120" i="3" s="1"/>
  <c r="AM120" i="3" s="1"/>
  <c r="AJ121" i="3"/>
  <c r="AK121" i="3" s="1"/>
  <c r="AM121" i="3" s="1"/>
  <c r="AJ122" i="3"/>
  <c r="AK122" i="3" s="1"/>
  <c r="AM122" i="3" s="1"/>
  <c r="AJ123" i="3"/>
  <c r="AK123" i="3" s="1"/>
  <c r="AM123" i="3" s="1"/>
  <c r="AJ124" i="3"/>
  <c r="AK124" i="3" s="1"/>
  <c r="AM124" i="3" s="1"/>
  <c r="AJ125" i="3"/>
  <c r="AK125" i="3" s="1"/>
  <c r="AM125" i="3" s="1"/>
  <c r="AJ119" i="3"/>
  <c r="AK119" i="3" s="1"/>
  <c r="AM119" i="3" s="1"/>
  <c r="Z125" i="3"/>
  <c r="Z124" i="3"/>
  <c r="Z123" i="3"/>
  <c r="Z122" i="3"/>
  <c r="Z121" i="3"/>
  <c r="Z120" i="3"/>
  <c r="Z119" i="3"/>
  <c r="P119" i="3"/>
  <c r="P120" i="3"/>
  <c r="P121" i="3"/>
  <c r="P122" i="3"/>
  <c r="P123" i="3"/>
  <c r="P124" i="3"/>
  <c r="P125" i="3"/>
  <c r="I119" i="3"/>
  <c r="I120" i="3"/>
  <c r="I121" i="3"/>
  <c r="I122" i="3"/>
  <c r="I123" i="3"/>
  <c r="I124" i="3"/>
  <c r="I125" i="3"/>
  <c r="F124" i="3"/>
  <c r="F122" i="3"/>
  <c r="F121" i="3"/>
  <c r="F120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71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2" i="3"/>
  <c r="BR114" i="3"/>
  <c r="BR115" i="3"/>
  <c r="BR116" i="3"/>
  <c r="BR117" i="3"/>
  <c r="BR118" i="3"/>
  <c r="BR113" i="3"/>
  <c r="BR112" i="3"/>
  <c r="I112" i="3"/>
  <c r="H114" i="3"/>
  <c r="I114" i="3" s="1"/>
  <c r="H115" i="3"/>
  <c r="I115" i="3" s="1"/>
  <c r="H116" i="3"/>
  <c r="H117" i="3"/>
  <c r="I117" i="3" s="1"/>
  <c r="H118" i="3"/>
  <c r="I118" i="3" s="1"/>
  <c r="H113" i="3"/>
  <c r="I113" i="3" s="1"/>
  <c r="F112" i="3"/>
  <c r="F118" i="3"/>
  <c r="F117" i="3"/>
  <c r="G116" i="3"/>
  <c r="F116" i="3"/>
  <c r="F115" i="3"/>
  <c r="F114" i="3"/>
  <c r="F113" i="3"/>
  <c r="AJ113" i="3"/>
  <c r="AK113" i="3" s="1"/>
  <c r="AM113" i="3" s="1"/>
  <c r="AJ114" i="3"/>
  <c r="AK114" i="3" s="1"/>
  <c r="AM114" i="3" s="1"/>
  <c r="AJ115" i="3"/>
  <c r="AK115" i="3" s="1"/>
  <c r="AM115" i="3" s="1"/>
  <c r="AJ116" i="3"/>
  <c r="AK116" i="3" s="1"/>
  <c r="AM116" i="3" s="1"/>
  <c r="AJ117" i="3"/>
  <c r="AK117" i="3" s="1"/>
  <c r="AM117" i="3" s="1"/>
  <c r="AJ118" i="3"/>
  <c r="AK118" i="3" s="1"/>
  <c r="AM118" i="3" s="1"/>
  <c r="AJ112" i="3"/>
  <c r="AK112" i="3" s="1"/>
  <c r="AM112" i="3" s="1"/>
  <c r="BR110" i="3"/>
  <c r="BR111" i="3"/>
  <c r="AJ110" i="3"/>
  <c r="AK110" i="3" s="1"/>
  <c r="AM110" i="3" s="1"/>
  <c r="AJ111" i="3"/>
  <c r="AK111" i="3" s="1"/>
  <c r="AM111" i="3" s="1"/>
  <c r="H111" i="3"/>
  <c r="I111" i="3" s="1"/>
  <c r="F111" i="3"/>
  <c r="H110" i="3"/>
  <c r="I110" i="3" s="1"/>
  <c r="F110" i="3"/>
  <c r="AJ105" i="3"/>
  <c r="AK105" i="3" s="1"/>
  <c r="AM105" i="3" s="1"/>
  <c r="AJ106" i="3"/>
  <c r="AK106" i="3" s="1"/>
  <c r="AM106" i="3" s="1"/>
  <c r="AJ107" i="3"/>
  <c r="AK107" i="3" s="1"/>
  <c r="AM107" i="3" s="1"/>
  <c r="AJ108" i="3"/>
  <c r="AK108" i="3" s="1"/>
  <c r="AM108" i="3" s="1"/>
  <c r="AJ109" i="3"/>
  <c r="AK109" i="3" s="1"/>
  <c r="AM109" i="3" s="1"/>
  <c r="H106" i="3"/>
  <c r="I106" i="3" s="1"/>
  <c r="H107" i="3"/>
  <c r="I107" i="3" s="1"/>
  <c r="H108" i="3"/>
  <c r="I108" i="3" s="1"/>
  <c r="H109" i="3"/>
  <c r="I109" i="3" s="1"/>
  <c r="H105" i="3"/>
  <c r="I105" i="3" s="1"/>
  <c r="FZ107" i="3"/>
  <c r="F109" i="3"/>
  <c r="F108" i="3"/>
  <c r="F107" i="3"/>
  <c r="F106" i="3"/>
  <c r="F105" i="3"/>
  <c r="BR106" i="3"/>
  <c r="BR107" i="3"/>
  <c r="BR108" i="3"/>
  <c r="BR109" i="3"/>
  <c r="BR105" i="3"/>
  <c r="BR104" i="3"/>
  <c r="AJ104" i="3"/>
  <c r="AK104" i="3" s="1"/>
  <c r="AM104" i="3" s="1"/>
  <c r="I104" i="3"/>
  <c r="I98" i="3"/>
  <c r="I99" i="3"/>
  <c r="I100" i="3"/>
  <c r="I102" i="3"/>
  <c r="I103" i="3"/>
  <c r="F104" i="3"/>
  <c r="AJ98" i="3"/>
  <c r="AK98" i="3" s="1"/>
  <c r="AM98" i="3" s="1"/>
  <c r="AJ99" i="3"/>
  <c r="AK99" i="3" s="1"/>
  <c r="AM99" i="3" s="1"/>
  <c r="AJ100" i="3"/>
  <c r="AK100" i="3" s="1"/>
  <c r="AM100" i="3" s="1"/>
  <c r="AJ101" i="3"/>
  <c r="AK101" i="3" s="1"/>
  <c r="AM101" i="3" s="1"/>
  <c r="AJ102" i="3"/>
  <c r="AK102" i="3" s="1"/>
  <c r="AM102" i="3" s="1"/>
  <c r="AJ103" i="3"/>
  <c r="AK103" i="3" s="1"/>
  <c r="AM103" i="3" s="1"/>
  <c r="BR99" i="3"/>
  <c r="BR100" i="3"/>
  <c r="BR101" i="3"/>
  <c r="BR102" i="3"/>
  <c r="BR103" i="3"/>
  <c r="BR98" i="3"/>
  <c r="G101" i="3"/>
  <c r="F103" i="3"/>
  <c r="F102" i="3"/>
  <c r="F101" i="3"/>
  <c r="F100" i="3"/>
  <c r="F99" i="3"/>
  <c r="F98" i="3"/>
  <c r="AG156" i="3" l="1"/>
  <c r="Y137" i="3"/>
  <c r="AG137" i="3"/>
  <c r="Y168" i="3"/>
  <c r="AG190" i="3"/>
  <c r="AH190" i="3"/>
  <c r="AG180" i="3"/>
  <c r="AH180" i="3"/>
  <c r="Y157" i="3"/>
  <c r="AG133" i="3"/>
  <c r="AH133" i="3"/>
  <c r="AG165" i="3"/>
  <c r="AH165" i="3"/>
  <c r="AG154" i="3"/>
  <c r="Y141" i="3"/>
  <c r="AG129" i="3"/>
  <c r="AH129" i="3"/>
  <c r="Y133" i="3"/>
  <c r="Y149" i="3"/>
  <c r="Y129" i="3"/>
  <c r="Y145" i="3"/>
  <c r="Y161" i="3"/>
  <c r="Y177" i="3"/>
  <c r="Y201" i="3"/>
  <c r="Y140" i="3"/>
  <c r="Y164" i="3"/>
  <c r="AZ206" i="3"/>
  <c r="AZ197" i="3"/>
  <c r="AZ128" i="3"/>
  <c r="AZ136" i="3"/>
  <c r="AZ160" i="3"/>
  <c r="AZ202" i="3"/>
  <c r="AG160" i="3"/>
  <c r="Y204" i="3"/>
  <c r="Y173" i="3"/>
  <c r="Y197" i="3"/>
  <c r="AG131" i="3"/>
  <c r="AG162" i="3"/>
  <c r="Y169" i="3"/>
  <c r="Y193" i="3"/>
  <c r="Y136" i="3"/>
  <c r="Y152" i="3"/>
  <c r="AZ204" i="3"/>
  <c r="Y200" i="3"/>
  <c r="AG195" i="3"/>
  <c r="AG166" i="3"/>
  <c r="Y160" i="3"/>
  <c r="Y176" i="3"/>
  <c r="AG138" i="3"/>
  <c r="AG149" i="3"/>
  <c r="AG140" i="3"/>
  <c r="AG151" i="3"/>
  <c r="AG135" i="3"/>
  <c r="AG146" i="3"/>
  <c r="AG192" i="3"/>
  <c r="AZ207" i="3"/>
  <c r="AG147" i="3"/>
  <c r="AG167" i="3"/>
  <c r="AZ200" i="3"/>
  <c r="AZ192" i="3"/>
  <c r="AZ201" i="3"/>
  <c r="Y206" i="3"/>
  <c r="AZ205" i="3"/>
  <c r="AZ203" i="3"/>
  <c r="Y139" i="3"/>
  <c r="Y155" i="3"/>
  <c r="Y171" i="3"/>
  <c r="AG182" i="3"/>
  <c r="AG159" i="3"/>
  <c r="AG143" i="3"/>
  <c r="AG126" i="3"/>
  <c r="AG134" i="3"/>
  <c r="DG109" i="3"/>
  <c r="DE109" i="3"/>
  <c r="CY109" i="3"/>
  <c r="DA109" i="3"/>
  <c r="DC109" i="3"/>
  <c r="CQ109" i="3"/>
  <c r="CW109" i="3"/>
  <c r="CS109" i="3"/>
  <c r="CU109" i="3"/>
  <c r="CO109" i="3"/>
  <c r="CM109" i="3"/>
  <c r="CI109" i="3"/>
  <c r="CE109" i="3"/>
  <c r="CK109" i="3"/>
  <c r="CG109" i="3"/>
  <c r="CA109" i="3"/>
  <c r="BW109" i="3"/>
  <c r="BS109" i="3"/>
  <c r="BO109" i="3"/>
  <c r="BK109" i="3"/>
  <c r="CC109" i="3"/>
  <c r="BY109" i="3"/>
  <c r="BU109" i="3"/>
  <c r="BQ109" i="3"/>
  <c r="BM109" i="3"/>
  <c r="BI109" i="3"/>
  <c r="BE109" i="3"/>
  <c r="BG109" i="3"/>
  <c r="BC109" i="3"/>
  <c r="Y195" i="3"/>
  <c r="DG110" i="3"/>
  <c r="DC110" i="3"/>
  <c r="DE110" i="3"/>
  <c r="CY110" i="3"/>
  <c r="DA110" i="3"/>
  <c r="CO110" i="3"/>
  <c r="CQ110" i="3"/>
  <c r="CW110" i="3"/>
  <c r="CS110" i="3"/>
  <c r="CU110" i="3"/>
  <c r="CM110" i="3"/>
  <c r="CI110" i="3"/>
  <c r="CE110" i="3"/>
  <c r="CK110" i="3"/>
  <c r="CG110" i="3"/>
  <c r="CC110" i="3"/>
  <c r="BY110" i="3"/>
  <c r="BU110" i="3"/>
  <c r="BQ110" i="3"/>
  <c r="BM110" i="3"/>
  <c r="BI110" i="3"/>
  <c r="CA110" i="3"/>
  <c r="BW110" i="3"/>
  <c r="BS110" i="3"/>
  <c r="BO110" i="3"/>
  <c r="BK110" i="3"/>
  <c r="BG110" i="3"/>
  <c r="BC110" i="3"/>
  <c r="BE110" i="3"/>
  <c r="Y190" i="3"/>
  <c r="DG108" i="3"/>
  <c r="CY108" i="3"/>
  <c r="DA108" i="3"/>
  <c r="DC108" i="3"/>
  <c r="DE108" i="3"/>
  <c r="CW108" i="3"/>
  <c r="CS108" i="3"/>
  <c r="CU108" i="3"/>
  <c r="CO108" i="3"/>
  <c r="CQ108" i="3"/>
  <c r="CK108" i="3"/>
  <c r="CG108" i="3"/>
  <c r="CM108" i="3"/>
  <c r="CI108" i="3"/>
  <c r="CE108" i="3"/>
  <c r="CA108" i="3"/>
  <c r="BW108" i="3"/>
  <c r="BS108" i="3"/>
  <c r="BO108" i="3"/>
  <c r="BK108" i="3"/>
  <c r="CC108" i="3"/>
  <c r="BY108" i="3"/>
  <c r="BU108" i="3"/>
  <c r="BQ108" i="3"/>
  <c r="BM108" i="3"/>
  <c r="BI108" i="3"/>
  <c r="BE108" i="3"/>
  <c r="BG108" i="3"/>
  <c r="BC108" i="3"/>
  <c r="GE107" i="3"/>
  <c r="FW107" i="3"/>
  <c r="FM107" i="3"/>
  <c r="FE107" i="3"/>
  <c r="EW107" i="3"/>
  <c r="GG107" i="3"/>
  <c r="FY107" i="3"/>
  <c r="FQ107" i="3"/>
  <c r="FO107" i="3"/>
  <c r="FG107" i="3"/>
  <c r="EY107" i="3"/>
  <c r="GA107" i="3"/>
  <c r="FS107" i="3"/>
  <c r="FI107" i="3"/>
  <c r="FA107" i="3"/>
  <c r="ES107" i="3"/>
  <c r="GC107" i="3"/>
  <c r="FU107" i="3"/>
  <c r="FK107" i="3"/>
  <c r="FC107" i="3"/>
  <c r="EU107" i="3"/>
  <c r="DG113" i="3"/>
  <c r="DE113" i="3"/>
  <c r="CY113" i="3"/>
  <c r="DA113" i="3"/>
  <c r="DC113" i="3"/>
  <c r="CW113" i="3"/>
  <c r="CQ113" i="3"/>
  <c r="CS113" i="3"/>
  <c r="CU113" i="3"/>
  <c r="CO113" i="3"/>
  <c r="CM113" i="3"/>
  <c r="CI113" i="3"/>
  <c r="CE113" i="3"/>
  <c r="CK113" i="3"/>
  <c r="CG113" i="3"/>
  <c r="CA113" i="3"/>
  <c r="BW113" i="3"/>
  <c r="BS113" i="3"/>
  <c r="BO113" i="3"/>
  <c r="BK113" i="3"/>
  <c r="CC113" i="3"/>
  <c r="BY113" i="3"/>
  <c r="BU113" i="3"/>
  <c r="BQ113" i="3"/>
  <c r="BM113" i="3"/>
  <c r="BI113" i="3"/>
  <c r="BE113" i="3"/>
  <c r="BG113" i="3"/>
  <c r="BC113" i="3"/>
  <c r="Y196" i="3"/>
  <c r="Y181" i="3"/>
  <c r="Y205" i="3"/>
  <c r="Y170" i="3"/>
  <c r="Y127" i="3"/>
  <c r="Y143" i="3"/>
  <c r="Y159" i="3"/>
  <c r="Y175" i="3"/>
  <c r="DG102" i="3"/>
  <c r="DC102" i="3"/>
  <c r="DE102" i="3"/>
  <c r="CY102" i="3"/>
  <c r="DA102" i="3"/>
  <c r="CW102" i="3"/>
  <c r="CO102" i="3"/>
  <c r="CQ102" i="3"/>
  <c r="CS102" i="3"/>
  <c r="CU102" i="3"/>
  <c r="CM102" i="3"/>
  <c r="CI102" i="3"/>
  <c r="CE102" i="3"/>
  <c r="CK102" i="3"/>
  <c r="CG102" i="3"/>
  <c r="CC102" i="3"/>
  <c r="BY102" i="3"/>
  <c r="BU102" i="3"/>
  <c r="BQ102" i="3"/>
  <c r="BM102" i="3"/>
  <c r="BI102" i="3"/>
  <c r="CA102" i="3"/>
  <c r="BW102" i="3"/>
  <c r="BS102" i="3"/>
  <c r="BO102" i="3"/>
  <c r="BK102" i="3"/>
  <c r="BG102" i="3"/>
  <c r="BC102" i="3"/>
  <c r="BE102" i="3"/>
  <c r="DG116" i="3"/>
  <c r="CY116" i="3"/>
  <c r="DA116" i="3"/>
  <c r="DC116" i="3"/>
  <c r="DE116" i="3"/>
  <c r="CW116" i="3"/>
  <c r="CS116" i="3"/>
  <c r="CU116" i="3"/>
  <c r="CO116" i="3"/>
  <c r="CQ116" i="3"/>
  <c r="CK116" i="3"/>
  <c r="CG116" i="3"/>
  <c r="CM116" i="3"/>
  <c r="CI116" i="3"/>
  <c r="CE116" i="3"/>
  <c r="CA116" i="3"/>
  <c r="BW116" i="3"/>
  <c r="BS116" i="3"/>
  <c r="BO116" i="3"/>
  <c r="BK116" i="3"/>
  <c r="CC116" i="3"/>
  <c r="BY116" i="3"/>
  <c r="BU116" i="3"/>
  <c r="BQ116" i="3"/>
  <c r="BM116" i="3"/>
  <c r="BI116" i="3"/>
  <c r="BE116" i="3"/>
  <c r="BG116" i="3"/>
  <c r="BC116" i="3"/>
  <c r="DG101" i="3"/>
  <c r="DE101" i="3"/>
  <c r="CY101" i="3"/>
  <c r="DA101" i="3"/>
  <c r="DC101" i="3"/>
  <c r="CQ101" i="3"/>
  <c r="CS101" i="3"/>
  <c r="CU101" i="3"/>
  <c r="CW101" i="3"/>
  <c r="CO101" i="3"/>
  <c r="CM101" i="3"/>
  <c r="CI101" i="3"/>
  <c r="CE101" i="3"/>
  <c r="CK101" i="3"/>
  <c r="CG101" i="3"/>
  <c r="CA101" i="3"/>
  <c r="BW101" i="3"/>
  <c r="BS101" i="3"/>
  <c r="BO101" i="3"/>
  <c r="BK101" i="3"/>
  <c r="CC101" i="3"/>
  <c r="BY101" i="3"/>
  <c r="BU101" i="3"/>
  <c r="BQ101" i="3"/>
  <c r="BM101" i="3"/>
  <c r="BI101" i="3"/>
  <c r="BE101" i="3"/>
  <c r="BG101" i="3"/>
  <c r="BC101" i="3"/>
  <c r="DA115" i="3"/>
  <c r="DC115" i="3"/>
  <c r="DE115" i="3"/>
  <c r="DG115" i="3"/>
  <c r="CY115" i="3"/>
  <c r="CU115" i="3"/>
  <c r="CO115" i="3"/>
  <c r="CW115" i="3"/>
  <c r="CQ115" i="3"/>
  <c r="CS115" i="3"/>
  <c r="CK115" i="3"/>
  <c r="CG115" i="3"/>
  <c r="CM115" i="3"/>
  <c r="CI115" i="3"/>
  <c r="CE115" i="3"/>
  <c r="CC115" i="3"/>
  <c r="BY115" i="3"/>
  <c r="BU115" i="3"/>
  <c r="BQ115" i="3"/>
  <c r="BM115" i="3"/>
  <c r="CA115" i="3"/>
  <c r="BW115" i="3"/>
  <c r="BS115" i="3"/>
  <c r="BO115" i="3"/>
  <c r="BK115" i="3"/>
  <c r="BG115" i="3"/>
  <c r="BC115" i="3"/>
  <c r="BI115" i="3"/>
  <c r="BE115" i="3"/>
  <c r="GG122" i="3"/>
  <c r="FY122" i="3"/>
  <c r="FQ122" i="3"/>
  <c r="FO122" i="3"/>
  <c r="FG122" i="3"/>
  <c r="EY122" i="3"/>
  <c r="GA122" i="3"/>
  <c r="FS122" i="3"/>
  <c r="FI122" i="3"/>
  <c r="FA122" i="3"/>
  <c r="ES122" i="3"/>
  <c r="GC122" i="3"/>
  <c r="FU122" i="3"/>
  <c r="FK122" i="3"/>
  <c r="FC122" i="3"/>
  <c r="EU122" i="3"/>
  <c r="GE122" i="3"/>
  <c r="FW122" i="3"/>
  <c r="FM122" i="3"/>
  <c r="FE122" i="3"/>
  <c r="EW122" i="3"/>
  <c r="DG98" i="3"/>
  <c r="DC98" i="3"/>
  <c r="DE98" i="3"/>
  <c r="CY98" i="3"/>
  <c r="DA98" i="3"/>
  <c r="CO98" i="3"/>
  <c r="CW98" i="3"/>
  <c r="CQ98" i="3"/>
  <c r="CS98" i="3"/>
  <c r="CU98" i="3"/>
  <c r="CM98" i="3"/>
  <c r="CI98" i="3"/>
  <c r="CE98" i="3"/>
  <c r="CK98" i="3"/>
  <c r="CG98" i="3"/>
  <c r="CC98" i="3"/>
  <c r="BY98" i="3"/>
  <c r="BU98" i="3"/>
  <c r="BQ98" i="3"/>
  <c r="BM98" i="3"/>
  <c r="BI98" i="3"/>
  <c r="CA98" i="3"/>
  <c r="BW98" i="3"/>
  <c r="BS98" i="3"/>
  <c r="BO98" i="3"/>
  <c r="BK98" i="3"/>
  <c r="BG98" i="3"/>
  <c r="BC98" i="3"/>
  <c r="BE98" i="3"/>
  <c r="DG100" i="3"/>
  <c r="CY100" i="3"/>
  <c r="DA100" i="3"/>
  <c r="DC100" i="3"/>
  <c r="DE100" i="3"/>
  <c r="CW100" i="3"/>
  <c r="CS100" i="3"/>
  <c r="CU100" i="3"/>
  <c r="CO100" i="3"/>
  <c r="CQ100" i="3"/>
  <c r="CK100" i="3"/>
  <c r="CG100" i="3"/>
  <c r="CM100" i="3"/>
  <c r="CI100" i="3"/>
  <c r="CE100" i="3"/>
  <c r="CA100" i="3"/>
  <c r="BW100" i="3"/>
  <c r="BS100" i="3"/>
  <c r="BO100" i="3"/>
  <c r="BK100" i="3"/>
  <c r="CC100" i="3"/>
  <c r="BY100" i="3"/>
  <c r="BU100" i="3"/>
  <c r="BQ100" i="3"/>
  <c r="BM100" i="3"/>
  <c r="BI100" i="3"/>
  <c r="BE100" i="3"/>
  <c r="BG100" i="3"/>
  <c r="BC100" i="3"/>
  <c r="DG104" i="3"/>
  <c r="CY104" i="3"/>
  <c r="DA104" i="3"/>
  <c r="DC104" i="3"/>
  <c r="DE104" i="3"/>
  <c r="CW104" i="3"/>
  <c r="CS104" i="3"/>
  <c r="CU104" i="3"/>
  <c r="CO104" i="3"/>
  <c r="CQ104" i="3"/>
  <c r="CK104" i="3"/>
  <c r="CG104" i="3"/>
  <c r="CM104" i="3"/>
  <c r="CI104" i="3"/>
  <c r="CE104" i="3"/>
  <c r="CA104" i="3"/>
  <c r="BW104" i="3"/>
  <c r="BS104" i="3"/>
  <c r="BO104" i="3"/>
  <c r="BK104" i="3"/>
  <c r="CC104" i="3"/>
  <c r="BY104" i="3"/>
  <c r="BU104" i="3"/>
  <c r="BQ104" i="3"/>
  <c r="BM104" i="3"/>
  <c r="BI104" i="3"/>
  <c r="BE104" i="3"/>
  <c r="BG104" i="3"/>
  <c r="BC104" i="3"/>
  <c r="DA107" i="3"/>
  <c r="DG107" i="3"/>
  <c r="DC107" i="3"/>
  <c r="DE107" i="3"/>
  <c r="CY107" i="3"/>
  <c r="CW107" i="3"/>
  <c r="CU107" i="3"/>
  <c r="CO107" i="3"/>
  <c r="CQ107" i="3"/>
  <c r="CS107" i="3"/>
  <c r="CK107" i="3"/>
  <c r="CG107" i="3"/>
  <c r="CM107" i="3"/>
  <c r="CI107" i="3"/>
  <c r="CE107" i="3"/>
  <c r="CC107" i="3"/>
  <c r="BY107" i="3"/>
  <c r="BU107" i="3"/>
  <c r="BQ107" i="3"/>
  <c r="BM107" i="3"/>
  <c r="CA107" i="3"/>
  <c r="BW107" i="3"/>
  <c r="BS107" i="3"/>
  <c r="BO107" i="3"/>
  <c r="BK107" i="3"/>
  <c r="BI107" i="3"/>
  <c r="BG107" i="3"/>
  <c r="BC107" i="3"/>
  <c r="BE107" i="3"/>
  <c r="DG118" i="3"/>
  <c r="DC118" i="3"/>
  <c r="DE118" i="3"/>
  <c r="CY118" i="3"/>
  <c r="DA118" i="3"/>
  <c r="CW118" i="3"/>
  <c r="CO118" i="3"/>
  <c r="CQ118" i="3"/>
  <c r="CS118" i="3"/>
  <c r="CU118" i="3"/>
  <c r="CM118" i="3"/>
  <c r="CI118" i="3"/>
  <c r="CE118" i="3"/>
  <c r="CK118" i="3"/>
  <c r="CG118" i="3"/>
  <c r="CC118" i="3"/>
  <c r="BY118" i="3"/>
  <c r="BU118" i="3"/>
  <c r="BQ118" i="3"/>
  <c r="BM118" i="3"/>
  <c r="BI118" i="3"/>
  <c r="CA118" i="3"/>
  <c r="BW118" i="3"/>
  <c r="BS118" i="3"/>
  <c r="BO118" i="3"/>
  <c r="BK118" i="3"/>
  <c r="BG118" i="3"/>
  <c r="BC118" i="3"/>
  <c r="BE118" i="3"/>
  <c r="DG114" i="3"/>
  <c r="DC114" i="3"/>
  <c r="DE114" i="3"/>
  <c r="CY114" i="3"/>
  <c r="DA114" i="3"/>
  <c r="CO114" i="3"/>
  <c r="CW114" i="3"/>
  <c r="CQ114" i="3"/>
  <c r="CS114" i="3"/>
  <c r="CU114" i="3"/>
  <c r="CM114" i="3"/>
  <c r="CI114" i="3"/>
  <c r="CE114" i="3"/>
  <c r="CK114" i="3"/>
  <c r="CG114" i="3"/>
  <c r="CC114" i="3"/>
  <c r="BY114" i="3"/>
  <c r="BU114" i="3"/>
  <c r="BQ114" i="3"/>
  <c r="BM114" i="3"/>
  <c r="BI114" i="3"/>
  <c r="CA114" i="3"/>
  <c r="BW114" i="3"/>
  <c r="BS114" i="3"/>
  <c r="BO114" i="3"/>
  <c r="BK114" i="3"/>
  <c r="BG114" i="3"/>
  <c r="BC114" i="3"/>
  <c r="BE114" i="3"/>
  <c r="GE123" i="3"/>
  <c r="FW123" i="3"/>
  <c r="FM123" i="3"/>
  <c r="FE123" i="3"/>
  <c r="EW123" i="3"/>
  <c r="GG123" i="3"/>
  <c r="FY123" i="3"/>
  <c r="FQ123" i="3"/>
  <c r="FO123" i="3"/>
  <c r="FG123" i="3"/>
  <c r="EY123" i="3"/>
  <c r="GA123" i="3"/>
  <c r="FS123" i="3"/>
  <c r="FI123" i="3"/>
  <c r="FA123" i="3"/>
  <c r="ES123" i="3"/>
  <c r="GC123" i="3"/>
  <c r="FU123" i="3"/>
  <c r="FK123" i="3"/>
  <c r="FC123" i="3"/>
  <c r="EU123" i="3"/>
  <c r="AG181" i="3"/>
  <c r="AG163" i="3"/>
  <c r="AG155" i="3"/>
  <c r="AG139" i="3"/>
  <c r="AG130" i="3"/>
  <c r="AG142" i="3"/>
  <c r="Y174" i="3"/>
  <c r="Y198" i="3"/>
  <c r="Y131" i="3"/>
  <c r="Y147" i="3"/>
  <c r="Y163" i="3"/>
  <c r="Y179" i="3"/>
  <c r="Y203" i="3"/>
  <c r="DG112" i="3"/>
  <c r="CY112" i="3"/>
  <c r="DA112" i="3"/>
  <c r="DC112" i="3"/>
  <c r="DE112" i="3"/>
  <c r="CW112" i="3"/>
  <c r="CS112" i="3"/>
  <c r="CU112" i="3"/>
  <c r="CO112" i="3"/>
  <c r="CQ112" i="3"/>
  <c r="CK112" i="3"/>
  <c r="CG112" i="3"/>
  <c r="CM112" i="3"/>
  <c r="CI112" i="3"/>
  <c r="CE112" i="3"/>
  <c r="CA112" i="3"/>
  <c r="BW112" i="3"/>
  <c r="BS112" i="3"/>
  <c r="BO112" i="3"/>
  <c r="BK112" i="3"/>
  <c r="CC112" i="3"/>
  <c r="BY112" i="3"/>
  <c r="BU112" i="3"/>
  <c r="BQ112" i="3"/>
  <c r="BM112" i="3"/>
  <c r="BI112" i="3"/>
  <c r="BE112" i="3"/>
  <c r="BG112" i="3"/>
  <c r="BC112" i="3"/>
  <c r="DG103" i="3"/>
  <c r="DA103" i="3"/>
  <c r="DC103" i="3"/>
  <c r="DE103" i="3"/>
  <c r="CY103" i="3"/>
  <c r="CU103" i="3"/>
  <c r="CW103" i="3"/>
  <c r="CO103" i="3"/>
  <c r="CQ103" i="3"/>
  <c r="CS103" i="3"/>
  <c r="CK103" i="3"/>
  <c r="CG103" i="3"/>
  <c r="CM103" i="3"/>
  <c r="CI103" i="3"/>
  <c r="CE103" i="3"/>
  <c r="CC103" i="3"/>
  <c r="BY103" i="3"/>
  <c r="BU103" i="3"/>
  <c r="BQ103" i="3"/>
  <c r="BM103" i="3"/>
  <c r="CA103" i="3"/>
  <c r="BW103" i="3"/>
  <c r="BS103" i="3"/>
  <c r="BO103" i="3"/>
  <c r="BK103" i="3"/>
  <c r="BI103" i="3"/>
  <c r="BG103" i="3"/>
  <c r="BC103" i="3"/>
  <c r="BE103" i="3"/>
  <c r="DA99" i="3"/>
  <c r="DC99" i="3"/>
  <c r="DE99" i="3"/>
  <c r="DG99" i="3"/>
  <c r="CY99" i="3"/>
  <c r="CU99" i="3"/>
  <c r="CO99" i="3"/>
  <c r="CW99" i="3"/>
  <c r="CQ99" i="3"/>
  <c r="CS99" i="3"/>
  <c r="CK99" i="3"/>
  <c r="CG99" i="3"/>
  <c r="CM99" i="3"/>
  <c r="CI99" i="3"/>
  <c r="CE99" i="3"/>
  <c r="CC99" i="3"/>
  <c r="BY99" i="3"/>
  <c r="BU99" i="3"/>
  <c r="BQ99" i="3"/>
  <c r="BM99" i="3"/>
  <c r="CA99" i="3"/>
  <c r="BW99" i="3"/>
  <c r="BS99" i="3"/>
  <c r="BO99" i="3"/>
  <c r="BK99" i="3"/>
  <c r="BG99" i="3"/>
  <c r="BC99" i="3"/>
  <c r="BI99" i="3"/>
  <c r="BE99" i="3"/>
  <c r="DG105" i="3"/>
  <c r="DE105" i="3"/>
  <c r="CY105" i="3"/>
  <c r="DA105" i="3"/>
  <c r="DC105" i="3"/>
  <c r="CQ105" i="3"/>
  <c r="CS105" i="3"/>
  <c r="CW105" i="3"/>
  <c r="CU105" i="3"/>
  <c r="CO105" i="3"/>
  <c r="CM105" i="3"/>
  <c r="CI105" i="3"/>
  <c r="CE105" i="3"/>
  <c r="CK105" i="3"/>
  <c r="CG105" i="3"/>
  <c r="CA105" i="3"/>
  <c r="BW105" i="3"/>
  <c r="BS105" i="3"/>
  <c r="BO105" i="3"/>
  <c r="BK105" i="3"/>
  <c r="CC105" i="3"/>
  <c r="BY105" i="3"/>
  <c r="BU105" i="3"/>
  <c r="BQ105" i="3"/>
  <c r="BM105" i="3"/>
  <c r="BI105" i="3"/>
  <c r="BE105" i="3"/>
  <c r="BG105" i="3"/>
  <c r="BC105" i="3"/>
  <c r="DG106" i="3"/>
  <c r="DC106" i="3"/>
  <c r="DE106" i="3"/>
  <c r="CY106" i="3"/>
  <c r="DA106" i="3"/>
  <c r="CO106" i="3"/>
  <c r="CQ106" i="3"/>
  <c r="CS106" i="3"/>
  <c r="CW106" i="3"/>
  <c r="CU106" i="3"/>
  <c r="CM106" i="3"/>
  <c r="CI106" i="3"/>
  <c r="CE106" i="3"/>
  <c r="CK106" i="3"/>
  <c r="CG106" i="3"/>
  <c r="CC106" i="3"/>
  <c r="BY106" i="3"/>
  <c r="BU106" i="3"/>
  <c r="BQ106" i="3"/>
  <c r="BM106" i="3"/>
  <c r="BI106" i="3"/>
  <c r="CA106" i="3"/>
  <c r="BW106" i="3"/>
  <c r="BS106" i="3"/>
  <c r="BO106" i="3"/>
  <c r="BK106" i="3"/>
  <c r="BG106" i="3"/>
  <c r="BC106" i="3"/>
  <c r="BE106" i="3"/>
  <c r="DA111" i="3"/>
  <c r="DC111" i="3"/>
  <c r="DG111" i="3"/>
  <c r="DE111" i="3"/>
  <c r="CY111" i="3"/>
  <c r="CU111" i="3"/>
  <c r="CO111" i="3"/>
  <c r="CQ111" i="3"/>
  <c r="CW111" i="3"/>
  <c r="CS111" i="3"/>
  <c r="CK111" i="3"/>
  <c r="CG111" i="3"/>
  <c r="CM111" i="3"/>
  <c r="CI111" i="3"/>
  <c r="CE111" i="3"/>
  <c r="CC111" i="3"/>
  <c r="BY111" i="3"/>
  <c r="BU111" i="3"/>
  <c r="BQ111" i="3"/>
  <c r="BM111" i="3"/>
  <c r="CA111" i="3"/>
  <c r="BW111" i="3"/>
  <c r="BS111" i="3"/>
  <c r="BO111" i="3"/>
  <c r="BK111" i="3"/>
  <c r="BG111" i="3"/>
  <c r="BC111" i="3"/>
  <c r="BI111" i="3"/>
  <c r="BE111" i="3"/>
  <c r="DG117" i="3"/>
  <c r="DE117" i="3"/>
  <c r="CY117" i="3"/>
  <c r="DA117" i="3"/>
  <c r="DC117" i="3"/>
  <c r="CQ117" i="3"/>
  <c r="CS117" i="3"/>
  <c r="CU117" i="3"/>
  <c r="CW117" i="3"/>
  <c r="CO117" i="3"/>
  <c r="CM117" i="3"/>
  <c r="CI117" i="3"/>
  <c r="CE117" i="3"/>
  <c r="CK117" i="3"/>
  <c r="CG117" i="3"/>
  <c r="CA117" i="3"/>
  <c r="BW117" i="3"/>
  <c r="BS117" i="3"/>
  <c r="BO117" i="3"/>
  <c r="BK117" i="3"/>
  <c r="CC117" i="3"/>
  <c r="BY117" i="3"/>
  <c r="BU117" i="3"/>
  <c r="BQ117" i="3"/>
  <c r="BM117" i="3"/>
  <c r="BI117" i="3"/>
  <c r="BE117" i="3"/>
  <c r="BG117" i="3"/>
  <c r="BC117" i="3"/>
  <c r="GA125" i="3"/>
  <c r="FS125" i="3"/>
  <c r="FI125" i="3"/>
  <c r="FA125" i="3"/>
  <c r="ES125" i="3"/>
  <c r="GC125" i="3"/>
  <c r="FU125" i="3"/>
  <c r="FK125" i="3"/>
  <c r="FC125" i="3"/>
  <c r="EU125" i="3"/>
  <c r="GE125" i="3"/>
  <c r="FW125" i="3"/>
  <c r="FM125" i="3"/>
  <c r="FE125" i="3"/>
  <c r="EW125" i="3"/>
  <c r="GG125" i="3"/>
  <c r="FY125" i="3"/>
  <c r="FQ125" i="3"/>
  <c r="FO125" i="3"/>
  <c r="FG125" i="3"/>
  <c r="EY125" i="3"/>
  <c r="Y156" i="3"/>
  <c r="Y172" i="3"/>
  <c r="Y178" i="3"/>
  <c r="Y202" i="3"/>
  <c r="Y135" i="3"/>
  <c r="Y151" i="3"/>
  <c r="Y167" i="3"/>
  <c r="Y207" i="3"/>
  <c r="AZ199" i="3"/>
  <c r="AZ196" i="3"/>
  <c r="AZ198" i="3"/>
  <c r="K106" i="3"/>
  <c r="J106" i="3"/>
  <c r="K98" i="3"/>
  <c r="J98" i="3"/>
  <c r="J102" i="3"/>
  <c r="K102" i="3"/>
  <c r="K107" i="3"/>
  <c r="J107" i="3"/>
  <c r="J113" i="3"/>
  <c r="K113" i="3"/>
  <c r="I116" i="3"/>
  <c r="K116" i="3"/>
  <c r="J116" i="3"/>
  <c r="K122" i="3"/>
  <c r="J122" i="3"/>
  <c r="AZ142" i="3"/>
  <c r="AZ158" i="3"/>
  <c r="AZ131" i="3"/>
  <c r="AZ144" i="3"/>
  <c r="AZ164" i="3"/>
  <c r="AZ162" i="3"/>
  <c r="AZ127" i="3"/>
  <c r="AG161" i="3"/>
  <c r="AG145" i="3"/>
  <c r="AG152" i="3"/>
  <c r="AG144" i="3"/>
  <c r="AG127" i="3"/>
  <c r="K114" i="3"/>
  <c r="J114" i="3"/>
  <c r="J117" i="3"/>
  <c r="K117" i="3"/>
  <c r="K124" i="3"/>
  <c r="J124" i="3"/>
  <c r="AZ125" i="3"/>
  <c r="AZ124" i="3"/>
  <c r="AZ133" i="3"/>
  <c r="AZ161" i="3"/>
  <c r="AZ130" i="3"/>
  <c r="AZ166" i="3"/>
  <c r="AZ155" i="3"/>
  <c r="AZ167" i="3"/>
  <c r="AZ145" i="3"/>
  <c r="AZ168" i="3"/>
  <c r="AZ146" i="3"/>
  <c r="AZ195" i="3"/>
  <c r="AZ191" i="3"/>
  <c r="AG157" i="3"/>
  <c r="AG141" i="3"/>
  <c r="K104" i="3"/>
  <c r="J104" i="3"/>
  <c r="K108" i="3"/>
  <c r="J108" i="3"/>
  <c r="J110" i="3"/>
  <c r="K110" i="3"/>
  <c r="K100" i="3"/>
  <c r="J100" i="3"/>
  <c r="I101" i="3"/>
  <c r="J101" i="3"/>
  <c r="K101" i="3"/>
  <c r="J105" i="3"/>
  <c r="K105" i="3"/>
  <c r="J109" i="3"/>
  <c r="K109" i="3"/>
  <c r="K115" i="3"/>
  <c r="J115" i="3"/>
  <c r="K118" i="3"/>
  <c r="J118" i="3"/>
  <c r="K120" i="3"/>
  <c r="J120" i="3"/>
  <c r="AZ119" i="3"/>
  <c r="AZ123" i="3"/>
  <c r="AZ122" i="3"/>
  <c r="AZ121" i="3"/>
  <c r="AZ120" i="3"/>
  <c r="AZ151" i="3"/>
  <c r="AZ163" i="3"/>
  <c r="AZ129" i="3"/>
  <c r="AZ137" i="3"/>
  <c r="AZ154" i="3"/>
  <c r="AZ132" i="3"/>
  <c r="AZ140" i="3"/>
  <c r="AZ156" i="3"/>
  <c r="AZ194" i="3"/>
  <c r="AZ159" i="3"/>
  <c r="AG153" i="3"/>
  <c r="AG148" i="3"/>
  <c r="AG136" i="3"/>
  <c r="K99" i="3"/>
  <c r="J99" i="3"/>
  <c r="K103" i="3"/>
  <c r="J103" i="3"/>
  <c r="K111" i="3"/>
  <c r="J111" i="3"/>
  <c r="K112" i="3"/>
  <c r="J112" i="3"/>
  <c r="J121" i="3"/>
  <c r="K121" i="3"/>
  <c r="AZ149" i="3"/>
  <c r="AZ138" i="3"/>
  <c r="AZ150" i="3"/>
  <c r="AZ143" i="3"/>
  <c r="AZ135" i="3"/>
  <c r="AZ139" i="3"/>
  <c r="AZ147" i="3"/>
  <c r="AZ157" i="3"/>
  <c r="AZ134" i="3"/>
  <c r="AZ148" i="3"/>
  <c r="AZ152" i="3"/>
  <c r="AZ141" i="3"/>
  <c r="AZ153" i="3"/>
  <c r="AZ165" i="3"/>
  <c r="AZ193" i="3"/>
  <c r="AZ190" i="3"/>
  <c r="AG193" i="3"/>
  <c r="AG132" i="3"/>
  <c r="AZ126" i="3"/>
  <c r="AG128" i="3"/>
  <c r="AJ92" i="3"/>
  <c r="AK92" i="3" s="1"/>
  <c r="AM92" i="3" s="1"/>
  <c r="AJ93" i="3"/>
  <c r="AK93" i="3" s="1"/>
  <c r="AM93" i="3" s="1"/>
  <c r="AJ94" i="3"/>
  <c r="AK94" i="3" s="1"/>
  <c r="AM94" i="3" s="1"/>
  <c r="AJ95" i="3"/>
  <c r="AK95" i="3" s="1"/>
  <c r="AM95" i="3" s="1"/>
  <c r="AJ96" i="3"/>
  <c r="AK96" i="3" s="1"/>
  <c r="AM96" i="3" s="1"/>
  <c r="AJ97" i="3"/>
  <c r="AK97" i="3" s="1"/>
  <c r="AM97" i="3" s="1"/>
  <c r="AJ91" i="3"/>
  <c r="AK91" i="3" s="1"/>
  <c r="AM91" i="3" s="1"/>
  <c r="I91" i="3"/>
  <c r="I92" i="3"/>
  <c r="I93" i="3"/>
  <c r="I95" i="3"/>
  <c r="I96" i="3"/>
  <c r="I97" i="3"/>
  <c r="BR92" i="3"/>
  <c r="BR93" i="3"/>
  <c r="BR94" i="3"/>
  <c r="BR95" i="3"/>
  <c r="BR96" i="3"/>
  <c r="BR97" i="3"/>
  <c r="BR91" i="3"/>
  <c r="G94" i="3"/>
  <c r="F97" i="3"/>
  <c r="F96" i="3"/>
  <c r="F95" i="3"/>
  <c r="F94" i="3"/>
  <c r="F93" i="3"/>
  <c r="F92" i="3"/>
  <c r="F91" i="3"/>
  <c r="BQ70" i="2"/>
  <c r="BN70" i="2" s="1"/>
  <c r="BQ71" i="2"/>
  <c r="BV71" i="2" s="1"/>
  <c r="BQ72" i="2"/>
  <c r="BX72" i="2" s="1"/>
  <c r="BQ69" i="2"/>
  <c r="BZ69" i="2" s="1"/>
  <c r="AG69" i="2"/>
  <c r="R69" i="2" s="1"/>
  <c r="AG70" i="2"/>
  <c r="V70" i="2" s="1"/>
  <c r="AG71" i="2"/>
  <c r="X71" i="2" s="1"/>
  <c r="AG72" i="2"/>
  <c r="R72" i="2" s="1"/>
  <c r="M69" i="2"/>
  <c r="M70" i="2"/>
  <c r="M71" i="2"/>
  <c r="M72" i="2"/>
  <c r="B69" i="2"/>
  <c r="B70" i="2"/>
  <c r="B71" i="2"/>
  <c r="B72" i="2"/>
  <c r="H65" i="2"/>
  <c r="G65" i="2"/>
  <c r="H64" i="2"/>
  <c r="G64" i="2"/>
  <c r="H63" i="2"/>
  <c r="G63" i="2"/>
  <c r="I72" i="2"/>
  <c r="P72" i="2" s="1"/>
  <c r="J72" i="2"/>
  <c r="I71" i="2"/>
  <c r="P71" i="2" s="1"/>
  <c r="J71" i="2"/>
  <c r="I70" i="2"/>
  <c r="I69" i="2"/>
  <c r="E68" i="2"/>
  <c r="E67" i="2"/>
  <c r="M64" i="2"/>
  <c r="M65" i="2"/>
  <c r="M66" i="2"/>
  <c r="M67" i="2"/>
  <c r="M68" i="2"/>
  <c r="B64" i="2"/>
  <c r="B65" i="2"/>
  <c r="B66" i="2"/>
  <c r="B67" i="2"/>
  <c r="B68" i="2"/>
  <c r="AG64" i="2"/>
  <c r="R64" i="2" s="1"/>
  <c r="AG65" i="2"/>
  <c r="V65" i="2" s="1"/>
  <c r="AG66" i="2"/>
  <c r="X66" i="2" s="1"/>
  <c r="AG67" i="2"/>
  <c r="R67" i="2" s="1"/>
  <c r="AG68" i="2"/>
  <c r="R68" i="2" s="1"/>
  <c r="BV65" i="2"/>
  <c r="BX65" i="2"/>
  <c r="BZ65" i="2"/>
  <c r="BV66" i="2"/>
  <c r="BX66" i="2"/>
  <c r="BZ66" i="2"/>
  <c r="BV67" i="2"/>
  <c r="BX67" i="2"/>
  <c r="BZ67" i="2"/>
  <c r="BV68" i="2"/>
  <c r="BX68" i="2"/>
  <c r="BZ68" i="2"/>
  <c r="BT65" i="2"/>
  <c r="BT66" i="2"/>
  <c r="BT67" i="2"/>
  <c r="BT68" i="2"/>
  <c r="BR65" i="2"/>
  <c r="BR66" i="2"/>
  <c r="BR67" i="2"/>
  <c r="BR68" i="2"/>
  <c r="BJ65" i="2"/>
  <c r="BL65" i="2"/>
  <c r="BN65" i="2"/>
  <c r="BP65" i="2"/>
  <c r="BJ66" i="2"/>
  <c r="BL66" i="2"/>
  <c r="BN66" i="2"/>
  <c r="BP66" i="2"/>
  <c r="BJ67" i="2"/>
  <c r="BL67" i="2"/>
  <c r="BN67" i="2"/>
  <c r="BP67" i="2"/>
  <c r="BJ68" i="2"/>
  <c r="BL68" i="2"/>
  <c r="BN68" i="2"/>
  <c r="BP68" i="2"/>
  <c r="BJ64" i="2"/>
  <c r="BL64" i="2"/>
  <c r="BN64" i="2"/>
  <c r="BP64" i="2"/>
  <c r="BR64" i="2"/>
  <c r="BT64" i="2"/>
  <c r="BV64" i="2"/>
  <c r="BX64" i="2"/>
  <c r="BZ64" i="2"/>
  <c r="BX63" i="2"/>
  <c r="BV63" i="2"/>
  <c r="BT63" i="2"/>
  <c r="BL63" i="2"/>
  <c r="BN63" i="2"/>
  <c r="BP63" i="2"/>
  <c r="BR63" i="2"/>
  <c r="BZ63" i="2"/>
  <c r="BJ6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43" i="2"/>
  <c r="M63" i="2"/>
  <c r="AG63" i="2"/>
  <c r="AX63" i="2" s="1"/>
  <c r="B63" i="2"/>
  <c r="AJ90" i="3"/>
  <c r="AK90" i="3" s="1"/>
  <c r="AM90" i="3" s="1"/>
  <c r="BR90" i="3"/>
  <c r="I90" i="3"/>
  <c r="BR88" i="3"/>
  <c r="BR89" i="3"/>
  <c r="AJ89" i="3"/>
  <c r="AK89" i="3" s="1"/>
  <c r="AM89" i="3" s="1"/>
  <c r="G89" i="3"/>
  <c r="AJ88" i="3"/>
  <c r="N88" i="3"/>
  <c r="G88" i="3"/>
  <c r="AV68" i="2" l="1"/>
  <c r="BB64" i="2"/>
  <c r="AZ64" i="2"/>
  <c r="AZ109" i="3"/>
  <c r="AZ101" i="3"/>
  <c r="AZ102" i="3"/>
  <c r="AZ108" i="3"/>
  <c r="AZ110" i="3"/>
  <c r="AK88" i="3"/>
  <c r="AM88" i="3" s="1"/>
  <c r="AZ99" i="3"/>
  <c r="AZ98" i="3"/>
  <c r="AZ106" i="3"/>
  <c r="AZ103" i="3"/>
  <c r="AZ105" i="3"/>
  <c r="AZ114" i="3"/>
  <c r="AZ118" i="3"/>
  <c r="AZ107" i="3"/>
  <c r="AZ104" i="3"/>
  <c r="AZ100" i="3"/>
  <c r="K72" i="2"/>
  <c r="AZ67" i="2"/>
  <c r="AR71" i="2"/>
  <c r="BB67" i="2"/>
  <c r="AJ67" i="2"/>
  <c r="AX66" i="2"/>
  <c r="AH66" i="2"/>
  <c r="AV71" i="2"/>
  <c r="AH71" i="2"/>
  <c r="BX69" i="2"/>
  <c r="AT67" i="2"/>
  <c r="BB66" i="2"/>
  <c r="AR66" i="2"/>
  <c r="R66" i="2"/>
  <c r="AX64" i="2"/>
  <c r="AZ71" i="2"/>
  <c r="AP71" i="2"/>
  <c r="R71" i="2"/>
  <c r="BL69" i="2"/>
  <c r="AT66" i="2"/>
  <c r="AR67" i="2"/>
  <c r="AZ66" i="2"/>
  <c r="AP66" i="2"/>
  <c r="AN64" i="2"/>
  <c r="AX71" i="2"/>
  <c r="AN71" i="2"/>
  <c r="AV70" i="2"/>
  <c r="BR70" i="2"/>
  <c r="BB63" i="2"/>
  <c r="BJ72" i="2"/>
  <c r="BV72" i="2"/>
  <c r="AT63" i="2"/>
  <c r="AJ63" i="2"/>
  <c r="AZ63" i="2"/>
  <c r="AP70" i="2"/>
  <c r="AN69" i="2"/>
  <c r="BL70" i="2"/>
  <c r="BR69" i="2"/>
  <c r="BZ70" i="2"/>
  <c r="F63" i="2"/>
  <c r="K69" i="2"/>
  <c r="P69" i="2"/>
  <c r="BB72" i="2"/>
  <c r="AN70" i="2"/>
  <c r="BT70" i="2"/>
  <c r="AL63" i="2"/>
  <c r="AR63" i="2"/>
  <c r="X63" i="2"/>
  <c r="AV63" i="2"/>
  <c r="F66" i="2"/>
  <c r="AP63" i="2"/>
  <c r="R63" i="2"/>
  <c r="AH63" i="2"/>
  <c r="F64" i="2"/>
  <c r="F68" i="2"/>
  <c r="F67" i="2"/>
  <c r="F65" i="2"/>
  <c r="AV66" i="2"/>
  <c r="AJ66" i="2"/>
  <c r="AV64" i="2"/>
  <c r="K70" i="2"/>
  <c r="P70" i="2"/>
  <c r="K71" i="2"/>
  <c r="AR72" i="2"/>
  <c r="AJ71" i="2"/>
  <c r="AX70" i="2"/>
  <c r="AH70" i="2"/>
  <c r="BL72" i="2"/>
  <c r="BJ69" i="2"/>
  <c r="BT69" i="2"/>
  <c r="BV69" i="2"/>
  <c r="DG88" i="3"/>
  <c r="CY88" i="3"/>
  <c r="DA88" i="3"/>
  <c r="DC88" i="3"/>
  <c r="DE88" i="3"/>
  <c r="CW88" i="3"/>
  <c r="CS88" i="3"/>
  <c r="CU88" i="3"/>
  <c r="CO88" i="3"/>
  <c r="CQ88" i="3"/>
  <c r="CK88" i="3"/>
  <c r="CG88" i="3"/>
  <c r="CM88" i="3"/>
  <c r="CI88" i="3"/>
  <c r="CE88" i="3"/>
  <c r="CA88" i="3"/>
  <c r="BW88" i="3"/>
  <c r="BS88" i="3"/>
  <c r="BO88" i="3"/>
  <c r="BK88" i="3"/>
  <c r="CC88" i="3"/>
  <c r="BY88" i="3"/>
  <c r="BU88" i="3"/>
  <c r="BQ88" i="3"/>
  <c r="BM88" i="3"/>
  <c r="BI88" i="3"/>
  <c r="BE88" i="3"/>
  <c r="BG88" i="3"/>
  <c r="BC88" i="3"/>
  <c r="DA95" i="3"/>
  <c r="DC95" i="3"/>
  <c r="DG95" i="3"/>
  <c r="DE95" i="3"/>
  <c r="CY95" i="3"/>
  <c r="CU95" i="3"/>
  <c r="CO95" i="3"/>
  <c r="CQ95" i="3"/>
  <c r="CW95" i="3"/>
  <c r="CS95" i="3"/>
  <c r="CK95" i="3"/>
  <c r="CG95" i="3"/>
  <c r="CM95" i="3"/>
  <c r="CI95" i="3"/>
  <c r="CE95" i="3"/>
  <c r="CC95" i="3"/>
  <c r="BY95" i="3"/>
  <c r="BU95" i="3"/>
  <c r="BQ95" i="3"/>
  <c r="BM95" i="3"/>
  <c r="CA95" i="3"/>
  <c r="BW95" i="3"/>
  <c r="BS95" i="3"/>
  <c r="BO95" i="3"/>
  <c r="BK95" i="3"/>
  <c r="BG95" i="3"/>
  <c r="BC95" i="3"/>
  <c r="BI95" i="3"/>
  <c r="BE95" i="3"/>
  <c r="BA125" i="3"/>
  <c r="P88" i="3"/>
  <c r="AC88" i="3"/>
  <c r="W88" i="3"/>
  <c r="Y88" i="3" s="1"/>
  <c r="Q88" i="3"/>
  <c r="DA91" i="3"/>
  <c r="DG91" i="3"/>
  <c r="DC91" i="3"/>
  <c r="DE91" i="3"/>
  <c r="CY91" i="3"/>
  <c r="CW91" i="3"/>
  <c r="CU91" i="3"/>
  <c r="CO91" i="3"/>
  <c r="CQ91" i="3"/>
  <c r="CS91" i="3"/>
  <c r="CK91" i="3"/>
  <c r="CG91" i="3"/>
  <c r="CM91" i="3"/>
  <c r="CI91" i="3"/>
  <c r="CE91" i="3"/>
  <c r="CC91" i="3"/>
  <c r="BY91" i="3"/>
  <c r="BU91" i="3"/>
  <c r="BQ91" i="3"/>
  <c r="BM91" i="3"/>
  <c r="CA91" i="3"/>
  <c r="BW91" i="3"/>
  <c r="BS91" i="3"/>
  <c r="BO91" i="3"/>
  <c r="BK91" i="3"/>
  <c r="BI91" i="3"/>
  <c r="BG91" i="3"/>
  <c r="BC91" i="3"/>
  <c r="BE91" i="3"/>
  <c r="DG94" i="3"/>
  <c r="DC94" i="3"/>
  <c r="DE94" i="3"/>
  <c r="CY94" i="3"/>
  <c r="DA94" i="3"/>
  <c r="CO94" i="3"/>
  <c r="CQ94" i="3"/>
  <c r="CW94" i="3"/>
  <c r="CS94" i="3"/>
  <c r="CU94" i="3"/>
  <c r="CM94" i="3"/>
  <c r="CI94" i="3"/>
  <c r="CE94" i="3"/>
  <c r="CK94" i="3"/>
  <c r="CG94" i="3"/>
  <c r="CC94" i="3"/>
  <c r="BY94" i="3"/>
  <c r="BU94" i="3"/>
  <c r="BQ94" i="3"/>
  <c r="BM94" i="3"/>
  <c r="BI94" i="3"/>
  <c r="CA94" i="3"/>
  <c r="BW94" i="3"/>
  <c r="BS94" i="3"/>
  <c r="BO94" i="3"/>
  <c r="BK94" i="3"/>
  <c r="BG94" i="3"/>
  <c r="BC94" i="3"/>
  <c r="BE94" i="3"/>
  <c r="DG90" i="3"/>
  <c r="DC90" i="3"/>
  <c r="DE90" i="3"/>
  <c r="CY90" i="3"/>
  <c r="DA90" i="3"/>
  <c r="CO90" i="3"/>
  <c r="CQ90" i="3"/>
  <c r="CS90" i="3"/>
  <c r="CW90" i="3"/>
  <c r="CU90" i="3"/>
  <c r="CM90" i="3"/>
  <c r="CI90" i="3"/>
  <c r="CE90" i="3"/>
  <c r="CK90" i="3"/>
  <c r="CG90" i="3"/>
  <c r="CC90" i="3"/>
  <c r="BY90" i="3"/>
  <c r="BU90" i="3"/>
  <c r="BQ90" i="3"/>
  <c r="BM90" i="3"/>
  <c r="BI90" i="3"/>
  <c r="CA90" i="3"/>
  <c r="BW90" i="3"/>
  <c r="BS90" i="3"/>
  <c r="BO90" i="3"/>
  <c r="BK90" i="3"/>
  <c r="BG90" i="3"/>
  <c r="BC90" i="3"/>
  <c r="BE90" i="3"/>
  <c r="DG97" i="3"/>
  <c r="DE97" i="3"/>
  <c r="CY97" i="3"/>
  <c r="DA97" i="3"/>
  <c r="DC97" i="3"/>
  <c r="CW97" i="3"/>
  <c r="CQ97" i="3"/>
  <c r="CS97" i="3"/>
  <c r="CU97" i="3"/>
  <c r="CO97" i="3"/>
  <c r="CM97" i="3"/>
  <c r="CI97" i="3"/>
  <c r="CE97" i="3"/>
  <c r="CK97" i="3"/>
  <c r="CG97" i="3"/>
  <c r="CA97" i="3"/>
  <c r="BW97" i="3"/>
  <c r="BS97" i="3"/>
  <c r="BO97" i="3"/>
  <c r="BK97" i="3"/>
  <c r="CC97" i="3"/>
  <c r="BY97" i="3"/>
  <c r="BU97" i="3"/>
  <c r="BQ97" i="3"/>
  <c r="BM97" i="3"/>
  <c r="BI97" i="3"/>
  <c r="BE97" i="3"/>
  <c r="BG97" i="3"/>
  <c r="BC97" i="3"/>
  <c r="DG93" i="3"/>
  <c r="DE93" i="3"/>
  <c r="CY93" i="3"/>
  <c r="DA93" i="3"/>
  <c r="DC93" i="3"/>
  <c r="CQ93" i="3"/>
  <c r="CW93" i="3"/>
  <c r="CS93" i="3"/>
  <c r="CU93" i="3"/>
  <c r="CO93" i="3"/>
  <c r="CM93" i="3"/>
  <c r="CI93" i="3"/>
  <c r="CE93" i="3"/>
  <c r="CK93" i="3"/>
  <c r="CG93" i="3"/>
  <c r="CA93" i="3"/>
  <c r="BW93" i="3"/>
  <c r="BS93" i="3"/>
  <c r="BO93" i="3"/>
  <c r="BK93" i="3"/>
  <c r="CC93" i="3"/>
  <c r="BY93" i="3"/>
  <c r="BU93" i="3"/>
  <c r="BQ93" i="3"/>
  <c r="BM93" i="3"/>
  <c r="BI93" i="3"/>
  <c r="BE93" i="3"/>
  <c r="BG93" i="3"/>
  <c r="BC93" i="3"/>
  <c r="BA123" i="3"/>
  <c r="BA122" i="3"/>
  <c r="DG89" i="3"/>
  <c r="DE89" i="3"/>
  <c r="CY89" i="3"/>
  <c r="DA89" i="3"/>
  <c r="DC89" i="3"/>
  <c r="CQ89" i="3"/>
  <c r="CS89" i="3"/>
  <c r="CW89" i="3"/>
  <c r="CU89" i="3"/>
  <c r="CO89" i="3"/>
  <c r="CM89" i="3"/>
  <c r="CI89" i="3"/>
  <c r="CE89" i="3"/>
  <c r="CK89" i="3"/>
  <c r="CG89" i="3"/>
  <c r="CA89" i="3"/>
  <c r="BW89" i="3"/>
  <c r="BS89" i="3"/>
  <c r="BO89" i="3"/>
  <c r="BK89" i="3"/>
  <c r="CC89" i="3"/>
  <c r="BY89" i="3"/>
  <c r="BU89" i="3"/>
  <c r="BQ89" i="3"/>
  <c r="BM89" i="3"/>
  <c r="BI89" i="3"/>
  <c r="BE89" i="3"/>
  <c r="BG89" i="3"/>
  <c r="BC89" i="3"/>
  <c r="DG96" i="3"/>
  <c r="CY96" i="3"/>
  <c r="DA96" i="3"/>
  <c r="DC96" i="3"/>
  <c r="DE96" i="3"/>
  <c r="CW96" i="3"/>
  <c r="CS96" i="3"/>
  <c r="CU96" i="3"/>
  <c r="CO96" i="3"/>
  <c r="CQ96" i="3"/>
  <c r="CK96" i="3"/>
  <c r="CG96" i="3"/>
  <c r="CM96" i="3"/>
  <c r="CI96" i="3"/>
  <c r="CE96" i="3"/>
  <c r="CA96" i="3"/>
  <c r="BW96" i="3"/>
  <c r="BS96" i="3"/>
  <c r="BO96" i="3"/>
  <c r="BK96" i="3"/>
  <c r="CC96" i="3"/>
  <c r="BY96" i="3"/>
  <c r="BU96" i="3"/>
  <c r="BQ96" i="3"/>
  <c r="BM96" i="3"/>
  <c r="BI96" i="3"/>
  <c r="BE96" i="3"/>
  <c r="BG96" i="3"/>
  <c r="BC96" i="3"/>
  <c r="DG92" i="3"/>
  <c r="CY92" i="3"/>
  <c r="DA92" i="3"/>
  <c r="DC92" i="3"/>
  <c r="DE92" i="3"/>
  <c r="CW92" i="3"/>
  <c r="CS92" i="3"/>
  <c r="CU92" i="3"/>
  <c r="CO92" i="3"/>
  <c r="CQ92" i="3"/>
  <c r="CK92" i="3"/>
  <c r="CG92" i="3"/>
  <c r="CM92" i="3"/>
  <c r="CI92" i="3"/>
  <c r="CE92" i="3"/>
  <c r="CA92" i="3"/>
  <c r="BW92" i="3"/>
  <c r="BS92" i="3"/>
  <c r="BO92" i="3"/>
  <c r="BK92" i="3"/>
  <c r="CC92" i="3"/>
  <c r="BY92" i="3"/>
  <c r="BU92" i="3"/>
  <c r="BQ92" i="3"/>
  <c r="BM92" i="3"/>
  <c r="BI92" i="3"/>
  <c r="BE92" i="3"/>
  <c r="BG92" i="3"/>
  <c r="BC92" i="3"/>
  <c r="BA107" i="3"/>
  <c r="K96" i="3"/>
  <c r="J96" i="3"/>
  <c r="I89" i="3"/>
  <c r="J89" i="3"/>
  <c r="K89" i="3"/>
  <c r="K91" i="3"/>
  <c r="J91" i="3"/>
  <c r="K95" i="3"/>
  <c r="J95" i="3"/>
  <c r="I88" i="3"/>
  <c r="K88" i="3"/>
  <c r="J88" i="3"/>
  <c r="AZ116" i="3"/>
  <c r="AZ111" i="3"/>
  <c r="K92" i="3"/>
  <c r="J92" i="3"/>
  <c r="J93" i="3"/>
  <c r="K93" i="3"/>
  <c r="J97" i="3"/>
  <c r="K97" i="3"/>
  <c r="AZ115" i="3"/>
  <c r="AZ112" i="3"/>
  <c r="I94" i="3"/>
  <c r="J94" i="3"/>
  <c r="K94" i="3"/>
  <c r="AZ113" i="3"/>
  <c r="AZ117" i="3"/>
  <c r="AP65" i="2"/>
  <c r="BL71" i="2"/>
  <c r="AX67" i="2"/>
  <c r="AN67" i="2"/>
  <c r="X67" i="2"/>
  <c r="AZ65" i="2"/>
  <c r="AN65" i="2"/>
  <c r="AV72" i="2"/>
  <c r="AL72" i="2"/>
  <c r="V72" i="2"/>
  <c r="BP72" i="2"/>
  <c r="BP71" i="2"/>
  <c r="BP70" i="2"/>
  <c r="BP69" i="2"/>
  <c r="BR72" i="2"/>
  <c r="BT72" i="2"/>
  <c r="BZ72" i="2"/>
  <c r="BX71" i="2"/>
  <c r="BV70" i="2"/>
  <c r="AV65" i="2"/>
  <c r="BB65" i="2"/>
  <c r="R65" i="2"/>
  <c r="AZ72" i="2"/>
  <c r="AN72" i="2"/>
  <c r="X72" i="2"/>
  <c r="BJ71" i="2"/>
  <c r="BJ70" i="2"/>
  <c r="BZ71" i="2"/>
  <c r="BX70" i="2"/>
  <c r="AN63" i="2"/>
  <c r="V63" i="2"/>
  <c r="AV67" i="2"/>
  <c r="AL67" i="2"/>
  <c r="V67" i="2"/>
  <c r="AN66" i="2"/>
  <c r="V66" i="2"/>
  <c r="AX65" i="2"/>
  <c r="AH65" i="2"/>
  <c r="AT72" i="2"/>
  <c r="AJ72" i="2"/>
  <c r="BB71" i="2"/>
  <c r="AT71" i="2"/>
  <c r="AL71" i="2"/>
  <c r="V71" i="2"/>
  <c r="R70" i="2"/>
  <c r="BN72" i="2"/>
  <c r="BN71" i="2"/>
  <c r="BN69" i="2"/>
  <c r="BR71" i="2"/>
  <c r="BT71" i="2"/>
  <c r="BB69" i="2"/>
  <c r="AT69" i="2"/>
  <c r="AL69" i="2"/>
  <c r="X69" i="2"/>
  <c r="AV69" i="2"/>
  <c r="AX72" i="2"/>
  <c r="AP72" i="2"/>
  <c r="AH72" i="2"/>
  <c r="BB70" i="2"/>
  <c r="AT70" i="2"/>
  <c r="AL70" i="2"/>
  <c r="X70" i="2"/>
  <c r="AZ69" i="2"/>
  <c r="AR69" i="2"/>
  <c r="AJ69" i="2"/>
  <c r="V69" i="2"/>
  <c r="AZ70" i="2"/>
  <c r="AR70" i="2"/>
  <c r="AJ70" i="2"/>
  <c r="AX69" i="2"/>
  <c r="AP69" i="2"/>
  <c r="AH69" i="2"/>
  <c r="BB68" i="2"/>
  <c r="AT64" i="2"/>
  <c r="AL64" i="2"/>
  <c r="X64" i="2"/>
  <c r="AN68" i="2"/>
  <c r="AZ68" i="2"/>
  <c r="AR68" i="2"/>
  <c r="AJ68" i="2"/>
  <c r="V68" i="2"/>
  <c r="AP67" i="2"/>
  <c r="AH67" i="2"/>
  <c r="AT65" i="2"/>
  <c r="AL65" i="2"/>
  <c r="X65" i="2"/>
  <c r="AR64" i="2"/>
  <c r="AJ64" i="2"/>
  <c r="V64" i="2"/>
  <c r="AT68" i="2"/>
  <c r="AL68" i="2"/>
  <c r="X68" i="2"/>
  <c r="AX68" i="2"/>
  <c r="AP68" i="2"/>
  <c r="AH68" i="2"/>
  <c r="AL66" i="2"/>
  <c r="AR65" i="2"/>
  <c r="AJ65" i="2"/>
  <c r="AP64" i="2"/>
  <c r="AH64" i="2"/>
  <c r="I42" i="3"/>
  <c r="I43" i="3"/>
  <c r="I44" i="3"/>
  <c r="I45" i="3"/>
  <c r="I46" i="3"/>
  <c r="I47" i="3"/>
  <c r="I48" i="3"/>
  <c r="I49" i="3"/>
  <c r="U87" i="3"/>
  <c r="AA87" i="3" s="1"/>
  <c r="N87" i="3"/>
  <c r="U86" i="3"/>
  <c r="N86" i="3"/>
  <c r="U85" i="3"/>
  <c r="AA85" i="3" s="1"/>
  <c r="N85" i="3"/>
  <c r="N84" i="3"/>
  <c r="O87" i="3"/>
  <c r="O86" i="3"/>
  <c r="V87" i="3"/>
  <c r="V86" i="3"/>
  <c r="V85" i="3"/>
  <c r="O85" i="3"/>
  <c r="AJ85" i="3"/>
  <c r="AK85" i="3" s="1"/>
  <c r="AM85" i="3" s="1"/>
  <c r="AJ86" i="3"/>
  <c r="AJ87" i="3"/>
  <c r="AJ84" i="3"/>
  <c r="AR85" i="3"/>
  <c r="AR86" i="3"/>
  <c r="AR87" i="3"/>
  <c r="AR84" i="3"/>
  <c r="H85" i="3"/>
  <c r="H86" i="3"/>
  <c r="H87" i="3"/>
  <c r="G87" i="3"/>
  <c r="G86" i="3"/>
  <c r="G85" i="3"/>
  <c r="F86" i="3"/>
  <c r="BR85" i="3"/>
  <c r="BR86" i="3"/>
  <c r="BR87" i="3"/>
  <c r="V84" i="3"/>
  <c r="U84" i="3"/>
  <c r="O84" i="3"/>
  <c r="H84" i="3"/>
  <c r="I84" i="3" s="1"/>
  <c r="BR84" i="3"/>
  <c r="U83" i="3"/>
  <c r="U82" i="3"/>
  <c r="U81" i="3"/>
  <c r="V81" i="3" s="1"/>
  <c r="U80" i="3"/>
  <c r="U79" i="3"/>
  <c r="R83" i="3"/>
  <c r="S83" i="3" s="1"/>
  <c r="AU83" i="3" s="1"/>
  <c r="R82" i="3"/>
  <c r="R81" i="3"/>
  <c r="R80" i="3"/>
  <c r="S80" i="3" s="1"/>
  <c r="AU80" i="3" s="1"/>
  <c r="R79" i="3"/>
  <c r="S79" i="3" s="1"/>
  <c r="AU79" i="3" s="1"/>
  <c r="O83" i="3"/>
  <c r="O82" i="3"/>
  <c r="O81" i="3"/>
  <c r="O80" i="3"/>
  <c r="O79" i="3"/>
  <c r="BR79" i="3"/>
  <c r="BR80" i="3"/>
  <c r="BR81" i="3"/>
  <c r="BR82" i="3"/>
  <c r="BR83" i="3"/>
  <c r="G82" i="3"/>
  <c r="G81" i="3"/>
  <c r="G80" i="3"/>
  <c r="G79" i="3"/>
  <c r="F82" i="3"/>
  <c r="F81" i="3"/>
  <c r="F80" i="3"/>
  <c r="F79" i="3"/>
  <c r="H79" i="3"/>
  <c r="H80" i="3"/>
  <c r="H81" i="3"/>
  <c r="H82" i="3"/>
  <c r="H83" i="3"/>
  <c r="I83" i="3" s="1"/>
  <c r="BR77" i="3"/>
  <c r="BR78" i="3"/>
  <c r="U78" i="3"/>
  <c r="R78" i="3"/>
  <c r="S78" i="3" s="1"/>
  <c r="AU78" i="3" s="1"/>
  <c r="O78" i="3"/>
  <c r="R77" i="3"/>
  <c r="O77" i="3"/>
  <c r="U77" i="3"/>
  <c r="H77" i="3"/>
  <c r="H78" i="3"/>
  <c r="G78" i="3"/>
  <c r="G77" i="3"/>
  <c r="BR74" i="3"/>
  <c r="BR75" i="3"/>
  <c r="BR76" i="3"/>
  <c r="F76" i="3"/>
  <c r="U76" i="3"/>
  <c r="N76" i="3"/>
  <c r="AK76" i="3" s="1"/>
  <c r="AM76" i="3" s="1"/>
  <c r="U75" i="3"/>
  <c r="N75" i="3"/>
  <c r="AK75" i="3" s="1"/>
  <c r="AM75" i="3" s="1"/>
  <c r="N74" i="3"/>
  <c r="AK74" i="3" s="1"/>
  <c r="AM74" i="3" s="1"/>
  <c r="U74" i="3"/>
  <c r="V75" i="3"/>
  <c r="V76" i="3"/>
  <c r="V74" i="3"/>
  <c r="V73" i="3"/>
  <c r="S74" i="3"/>
  <c r="AU74" i="3" s="1"/>
  <c r="S75" i="3"/>
  <c r="AU75" i="3" s="1"/>
  <c r="S76" i="3"/>
  <c r="AU76" i="3" s="1"/>
  <c r="R75" i="3"/>
  <c r="R76" i="3"/>
  <c r="R74" i="3"/>
  <c r="O75" i="3"/>
  <c r="O76" i="3"/>
  <c r="O74" i="3"/>
  <c r="G75" i="3"/>
  <c r="G76" i="3"/>
  <c r="G74" i="3"/>
  <c r="H74" i="3"/>
  <c r="H75" i="3"/>
  <c r="H76" i="3"/>
  <c r="BR73" i="3"/>
  <c r="N73" i="3"/>
  <c r="AK73" i="3" s="1"/>
  <c r="AM73" i="3" s="1"/>
  <c r="U73" i="3"/>
  <c r="O73" i="3"/>
  <c r="R73" i="3"/>
  <c r="S73" i="3"/>
  <c r="AU73" i="3" s="1"/>
  <c r="G73" i="3"/>
  <c r="H73" i="3"/>
  <c r="V72" i="3"/>
  <c r="U72" i="3"/>
  <c r="S72" i="3"/>
  <c r="AU72" i="3" s="1"/>
  <c r="R72" i="3"/>
  <c r="O72" i="3"/>
  <c r="N72" i="3"/>
  <c r="AK72" i="3" s="1"/>
  <c r="AM72" i="3" s="1"/>
  <c r="H72" i="3"/>
  <c r="G72" i="3"/>
  <c r="F72" i="3"/>
  <c r="BR72" i="3"/>
  <c r="B62" i="2"/>
  <c r="H62" i="2"/>
  <c r="G62" i="2"/>
  <c r="BZ61" i="2"/>
  <c r="BZ62" i="2"/>
  <c r="BV62" i="2"/>
  <c r="BX62" i="2"/>
  <c r="BT62" i="2"/>
  <c r="BJ62" i="2"/>
  <c r="BL62" i="2"/>
  <c r="BN62" i="2"/>
  <c r="BP62" i="2"/>
  <c r="BR62" i="2"/>
  <c r="AG62" i="2"/>
  <c r="AV62" i="2" s="1"/>
  <c r="AG59" i="2"/>
  <c r="E62" i="2"/>
  <c r="AJ71" i="3"/>
  <c r="AK71" i="3" s="1"/>
  <c r="AM71" i="3" s="1"/>
  <c r="H71" i="3"/>
  <c r="I71" i="3" s="1"/>
  <c r="BB68" i="3"/>
  <c r="BB69" i="3"/>
  <c r="BB70" i="3"/>
  <c r="BB67" i="3"/>
  <c r="O70" i="3"/>
  <c r="AH70" i="3" s="1"/>
  <c r="O69" i="3"/>
  <c r="AH69" i="3" s="1"/>
  <c r="O68" i="3"/>
  <c r="AH68" i="3" s="1"/>
  <c r="O67" i="3"/>
  <c r="AH67" i="3" s="1"/>
  <c r="N70" i="3"/>
  <c r="N69" i="3"/>
  <c r="N68" i="3"/>
  <c r="N67" i="3"/>
  <c r="AR70" i="3"/>
  <c r="AR69" i="3"/>
  <c r="AR68" i="3"/>
  <c r="AJ69" i="3"/>
  <c r="AJ70" i="3"/>
  <c r="H69" i="3"/>
  <c r="I69" i="3" s="1"/>
  <c r="H70" i="3"/>
  <c r="I70" i="3" s="1"/>
  <c r="AJ68" i="3"/>
  <c r="H68" i="3"/>
  <c r="I68" i="3" s="1"/>
  <c r="AR67" i="3"/>
  <c r="AJ67" i="3"/>
  <c r="H67" i="3"/>
  <c r="I67" i="3" s="1"/>
  <c r="F70" i="2" l="1"/>
  <c r="F69" i="2"/>
  <c r="AK70" i="3"/>
  <c r="AM70" i="3" s="1"/>
  <c r="AK87" i="3"/>
  <c r="AM87" i="3" s="1"/>
  <c r="AF75" i="3"/>
  <c r="AF72" i="3"/>
  <c r="AK68" i="3"/>
  <c r="AM68" i="3" s="1"/>
  <c r="AK69" i="3"/>
  <c r="AM69" i="3" s="1"/>
  <c r="AF74" i="3"/>
  <c r="AK67" i="3"/>
  <c r="AM67" i="3" s="1"/>
  <c r="AF76" i="3"/>
  <c r="AK84" i="3"/>
  <c r="AM84" i="3" s="1"/>
  <c r="AF73" i="3"/>
  <c r="AK86" i="3"/>
  <c r="AM86" i="3" s="1"/>
  <c r="T74" i="3"/>
  <c r="AZ95" i="3"/>
  <c r="AZ96" i="3"/>
  <c r="F62" i="2"/>
  <c r="T76" i="3"/>
  <c r="W76" i="3"/>
  <c r="C66" i="2"/>
  <c r="AZ88" i="3"/>
  <c r="C71" i="2"/>
  <c r="C63" i="2"/>
  <c r="F72" i="2"/>
  <c r="C67" i="2"/>
  <c r="AZ92" i="3"/>
  <c r="AZ93" i="3"/>
  <c r="AZ97" i="3"/>
  <c r="AZ94" i="3"/>
  <c r="AZ91" i="3"/>
  <c r="T72" i="3"/>
  <c r="W85" i="3"/>
  <c r="W87" i="3"/>
  <c r="AA72" i="3"/>
  <c r="W86" i="3"/>
  <c r="P67" i="3"/>
  <c r="W67" i="3"/>
  <c r="AC67" i="3"/>
  <c r="Q67" i="3"/>
  <c r="X67" i="3"/>
  <c r="DE67" i="3"/>
  <c r="DA67" i="3"/>
  <c r="DC67" i="3"/>
  <c r="CW67" i="3"/>
  <c r="DG67" i="3"/>
  <c r="CY67" i="3"/>
  <c r="CU67" i="3"/>
  <c r="CO67" i="3"/>
  <c r="CQ67" i="3"/>
  <c r="CS67" i="3"/>
  <c r="CK67" i="3"/>
  <c r="CG67" i="3"/>
  <c r="CC67" i="3"/>
  <c r="CM67" i="3"/>
  <c r="CI67" i="3"/>
  <c r="CE67" i="3"/>
  <c r="BY67" i="3"/>
  <c r="BU67" i="3"/>
  <c r="BQ67" i="3"/>
  <c r="BM67" i="3"/>
  <c r="CA67" i="3"/>
  <c r="BW67" i="3"/>
  <c r="BS67" i="3"/>
  <c r="BO67" i="3"/>
  <c r="BK67" i="3"/>
  <c r="BI67" i="3"/>
  <c r="BG67" i="3"/>
  <c r="BC67" i="3"/>
  <c r="BE67" i="3"/>
  <c r="Q73" i="3"/>
  <c r="X73" i="3"/>
  <c r="AC73" i="3"/>
  <c r="AC75" i="3"/>
  <c r="Q75" i="3"/>
  <c r="X75" i="3"/>
  <c r="AB74" i="3"/>
  <c r="W74" i="3"/>
  <c r="AA76" i="3"/>
  <c r="DG74" i="3"/>
  <c r="DC74" i="3"/>
  <c r="DE74" i="3"/>
  <c r="CY74" i="3"/>
  <c r="DA74" i="3"/>
  <c r="CO74" i="3"/>
  <c r="CW74" i="3"/>
  <c r="CQ74" i="3"/>
  <c r="CS74" i="3"/>
  <c r="CU74" i="3"/>
  <c r="CM74" i="3"/>
  <c r="CI74" i="3"/>
  <c r="CE74" i="3"/>
  <c r="CK74" i="3"/>
  <c r="CG74" i="3"/>
  <c r="CC74" i="3"/>
  <c r="BY74" i="3"/>
  <c r="BU74" i="3"/>
  <c r="BQ74" i="3"/>
  <c r="BM74" i="3"/>
  <c r="BI74" i="3"/>
  <c r="CA74" i="3"/>
  <c r="BW74" i="3"/>
  <c r="BS74" i="3"/>
  <c r="BO74" i="3"/>
  <c r="BK74" i="3"/>
  <c r="BG74" i="3"/>
  <c r="BC74" i="3"/>
  <c r="BE74" i="3"/>
  <c r="P78" i="3"/>
  <c r="Q78" i="3"/>
  <c r="AC78" i="3"/>
  <c r="DG77" i="3"/>
  <c r="DE77" i="3"/>
  <c r="CY77" i="3"/>
  <c r="DA77" i="3"/>
  <c r="DC77" i="3"/>
  <c r="CQ77" i="3"/>
  <c r="CS77" i="3"/>
  <c r="CW77" i="3"/>
  <c r="CU77" i="3"/>
  <c r="CO77" i="3"/>
  <c r="CM77" i="3"/>
  <c r="CI77" i="3"/>
  <c r="CE77" i="3"/>
  <c r="CK77" i="3"/>
  <c r="CG77" i="3"/>
  <c r="CA77" i="3"/>
  <c r="BW77" i="3"/>
  <c r="BS77" i="3"/>
  <c r="BO77" i="3"/>
  <c r="BK77" i="3"/>
  <c r="CC77" i="3"/>
  <c r="BY77" i="3"/>
  <c r="BU77" i="3"/>
  <c r="BQ77" i="3"/>
  <c r="BM77" i="3"/>
  <c r="BI77" i="3"/>
  <c r="BE77" i="3"/>
  <c r="BG77" i="3"/>
  <c r="BC77" i="3"/>
  <c r="DG81" i="3"/>
  <c r="DE81" i="3"/>
  <c r="CY81" i="3"/>
  <c r="DA81" i="3"/>
  <c r="DC81" i="3"/>
  <c r="CW81" i="3"/>
  <c r="CQ81" i="3"/>
  <c r="CS81" i="3"/>
  <c r="CU81" i="3"/>
  <c r="CO81" i="3"/>
  <c r="CM81" i="3"/>
  <c r="CI81" i="3"/>
  <c r="CE81" i="3"/>
  <c r="CK81" i="3"/>
  <c r="CG81" i="3"/>
  <c r="CA81" i="3"/>
  <c r="BW81" i="3"/>
  <c r="BS81" i="3"/>
  <c r="BO81" i="3"/>
  <c r="BK81" i="3"/>
  <c r="CC81" i="3"/>
  <c r="BY81" i="3"/>
  <c r="BU81" i="3"/>
  <c r="BQ81" i="3"/>
  <c r="BM81" i="3"/>
  <c r="BI81" i="3"/>
  <c r="BE81" i="3"/>
  <c r="BG81" i="3"/>
  <c r="BC81" i="3"/>
  <c r="P80" i="3"/>
  <c r="AC80" i="3"/>
  <c r="Q80" i="3"/>
  <c r="W82" i="3"/>
  <c r="AA82" i="3"/>
  <c r="DG87" i="3"/>
  <c r="DA87" i="3"/>
  <c r="DC87" i="3"/>
  <c r="DE87" i="3"/>
  <c r="CY87" i="3"/>
  <c r="CU87" i="3"/>
  <c r="CW87" i="3"/>
  <c r="CO87" i="3"/>
  <c r="CQ87" i="3"/>
  <c r="CS87" i="3"/>
  <c r="AE86" i="3"/>
  <c r="AH86" i="3" s="1"/>
  <c r="AB86" i="3"/>
  <c r="W84" i="3"/>
  <c r="AD86" i="3"/>
  <c r="AA86" i="3"/>
  <c r="P68" i="3"/>
  <c r="W68" i="3"/>
  <c r="X68" i="3"/>
  <c r="AC68" i="3"/>
  <c r="Q68" i="3"/>
  <c r="DG70" i="3"/>
  <c r="DC70" i="3"/>
  <c r="DE70" i="3"/>
  <c r="CY70" i="3"/>
  <c r="DA70" i="3"/>
  <c r="CO70" i="3"/>
  <c r="CQ70" i="3"/>
  <c r="CW70" i="3"/>
  <c r="CS70" i="3"/>
  <c r="CU70" i="3"/>
  <c r="CM70" i="3"/>
  <c r="CI70" i="3"/>
  <c r="CE70" i="3"/>
  <c r="CK70" i="3"/>
  <c r="CG70" i="3"/>
  <c r="CC70" i="3"/>
  <c r="BY70" i="3"/>
  <c r="BU70" i="3"/>
  <c r="BQ70" i="3"/>
  <c r="BM70" i="3"/>
  <c r="BI70" i="3"/>
  <c r="CA70" i="3"/>
  <c r="BW70" i="3"/>
  <c r="BS70" i="3"/>
  <c r="BO70" i="3"/>
  <c r="BK70" i="3"/>
  <c r="BG70" i="3"/>
  <c r="BC70" i="3"/>
  <c r="BE70" i="3"/>
  <c r="AA73" i="3"/>
  <c r="AE76" i="3"/>
  <c r="AH76" i="3" s="1"/>
  <c r="AB76" i="3"/>
  <c r="P75" i="3"/>
  <c r="W75" i="3"/>
  <c r="AD77" i="3"/>
  <c r="AA77" i="3"/>
  <c r="W77" i="3"/>
  <c r="DG80" i="3"/>
  <c r="CY80" i="3"/>
  <c r="DA80" i="3"/>
  <c r="DC80" i="3"/>
  <c r="DE80" i="3"/>
  <c r="CW80" i="3"/>
  <c r="CS80" i="3"/>
  <c r="CU80" i="3"/>
  <c r="CO80" i="3"/>
  <c r="CQ80" i="3"/>
  <c r="CK80" i="3"/>
  <c r="CG80" i="3"/>
  <c r="CM80" i="3"/>
  <c r="CI80" i="3"/>
  <c r="CE80" i="3"/>
  <c r="CA80" i="3"/>
  <c r="BW80" i="3"/>
  <c r="BS80" i="3"/>
  <c r="BO80" i="3"/>
  <c r="BK80" i="3"/>
  <c r="CC80" i="3"/>
  <c r="BY80" i="3"/>
  <c r="BU80" i="3"/>
  <c r="BQ80" i="3"/>
  <c r="BM80" i="3"/>
  <c r="BI80" i="3"/>
  <c r="BE80" i="3"/>
  <c r="BG80" i="3"/>
  <c r="BC80" i="3"/>
  <c r="P81" i="3"/>
  <c r="Q81" i="3"/>
  <c r="X81" i="3"/>
  <c r="AC81" i="3"/>
  <c r="AA79" i="3"/>
  <c r="W79" i="3"/>
  <c r="AA83" i="3"/>
  <c r="W83" i="3"/>
  <c r="X84" i="3"/>
  <c r="AC84" i="3"/>
  <c r="Q84" i="3"/>
  <c r="DG86" i="3"/>
  <c r="DC86" i="3"/>
  <c r="DE86" i="3"/>
  <c r="CY86" i="3"/>
  <c r="DA86" i="3"/>
  <c r="CW86" i="3"/>
  <c r="CO86" i="3"/>
  <c r="CQ86" i="3"/>
  <c r="CS86" i="3"/>
  <c r="CU86" i="3"/>
  <c r="AE87" i="3"/>
  <c r="AH87" i="3" s="1"/>
  <c r="AB87" i="3"/>
  <c r="P69" i="3"/>
  <c r="W69" i="3"/>
  <c r="Q69" i="3"/>
  <c r="X69" i="3"/>
  <c r="AC69" i="3"/>
  <c r="DG69" i="3"/>
  <c r="DE69" i="3"/>
  <c r="CY69" i="3"/>
  <c r="DA69" i="3"/>
  <c r="DC69" i="3"/>
  <c r="CQ69" i="3"/>
  <c r="CW69" i="3"/>
  <c r="CS69" i="3"/>
  <c r="CU69" i="3"/>
  <c r="CO69" i="3"/>
  <c r="CM69" i="3"/>
  <c r="CI69" i="3"/>
  <c r="CE69" i="3"/>
  <c r="CK69" i="3"/>
  <c r="CG69" i="3"/>
  <c r="CA69" i="3"/>
  <c r="BW69" i="3"/>
  <c r="BS69" i="3"/>
  <c r="BO69" i="3"/>
  <c r="BK69" i="3"/>
  <c r="CC69" i="3"/>
  <c r="BY69" i="3"/>
  <c r="BU69" i="3"/>
  <c r="BQ69" i="3"/>
  <c r="BM69" i="3"/>
  <c r="BI69" i="3"/>
  <c r="BE69" i="3"/>
  <c r="BG69" i="3"/>
  <c r="BC69" i="3"/>
  <c r="DG72" i="3"/>
  <c r="DE72" i="3"/>
  <c r="CY72" i="3"/>
  <c r="DA72" i="3"/>
  <c r="DC72" i="3"/>
  <c r="CW72" i="3"/>
  <c r="CS72" i="3"/>
  <c r="CU72" i="3"/>
  <c r="CO72" i="3"/>
  <c r="CQ72" i="3"/>
  <c r="CK72" i="3"/>
  <c r="CG72" i="3"/>
  <c r="CC72" i="3"/>
  <c r="CM72" i="3"/>
  <c r="CI72" i="3"/>
  <c r="CE72" i="3"/>
  <c r="CA72" i="3"/>
  <c r="BW72" i="3"/>
  <c r="BS72" i="3"/>
  <c r="BO72" i="3"/>
  <c r="BK72" i="3"/>
  <c r="BY72" i="3"/>
  <c r="BU72" i="3"/>
  <c r="BQ72" i="3"/>
  <c r="BM72" i="3"/>
  <c r="BI72" i="3"/>
  <c r="BE72" i="3"/>
  <c r="BG72" i="3"/>
  <c r="BC72" i="3"/>
  <c r="P72" i="3"/>
  <c r="W72" i="3"/>
  <c r="W73" i="3"/>
  <c r="Q74" i="3"/>
  <c r="X74" i="3"/>
  <c r="AC74" i="3"/>
  <c r="AB75" i="3"/>
  <c r="AD75" i="3"/>
  <c r="AA75" i="3"/>
  <c r="DG76" i="3"/>
  <c r="CY76" i="3"/>
  <c r="DA76" i="3"/>
  <c r="DC76" i="3"/>
  <c r="DE76" i="3"/>
  <c r="CW76" i="3"/>
  <c r="CS76" i="3"/>
  <c r="CU76" i="3"/>
  <c r="CO76" i="3"/>
  <c r="CQ76" i="3"/>
  <c r="CK76" i="3"/>
  <c r="CG76" i="3"/>
  <c r="CM76" i="3"/>
  <c r="CI76" i="3"/>
  <c r="CE76" i="3"/>
  <c r="CA76" i="3"/>
  <c r="BW76" i="3"/>
  <c r="BS76" i="3"/>
  <c r="BO76" i="3"/>
  <c r="BK76" i="3"/>
  <c r="CC76" i="3"/>
  <c r="BY76" i="3"/>
  <c r="BU76" i="3"/>
  <c r="BQ76" i="3"/>
  <c r="BM76" i="3"/>
  <c r="BI76" i="3"/>
  <c r="BE76" i="3"/>
  <c r="BG76" i="3"/>
  <c r="BC76" i="3"/>
  <c r="P77" i="3"/>
  <c r="Q77" i="3"/>
  <c r="AC77" i="3"/>
  <c r="W78" i="3"/>
  <c r="AA78" i="3"/>
  <c r="DA83" i="3"/>
  <c r="DC83" i="3"/>
  <c r="DE83" i="3"/>
  <c r="DG83" i="3"/>
  <c r="CY83" i="3"/>
  <c r="CU83" i="3"/>
  <c r="CO83" i="3"/>
  <c r="CW83" i="3"/>
  <c r="CQ83" i="3"/>
  <c r="CS83" i="3"/>
  <c r="CK83" i="3"/>
  <c r="CG83" i="3"/>
  <c r="CM83" i="3"/>
  <c r="CI83" i="3"/>
  <c r="CE83" i="3"/>
  <c r="CC83" i="3"/>
  <c r="BY83" i="3"/>
  <c r="BU83" i="3"/>
  <c r="BQ83" i="3"/>
  <c r="BM83" i="3"/>
  <c r="CA83" i="3"/>
  <c r="BW83" i="3"/>
  <c r="BS83" i="3"/>
  <c r="BO83" i="3"/>
  <c r="BK83" i="3"/>
  <c r="BI83" i="3"/>
  <c r="BG83" i="3"/>
  <c r="BC83" i="3"/>
  <c r="BE83" i="3"/>
  <c r="DA79" i="3"/>
  <c r="DC79" i="3"/>
  <c r="DG79" i="3"/>
  <c r="DE79" i="3"/>
  <c r="CW79" i="3"/>
  <c r="CY79" i="3"/>
  <c r="CU79" i="3"/>
  <c r="CO79" i="3"/>
  <c r="CQ79" i="3"/>
  <c r="CS79" i="3"/>
  <c r="CK79" i="3"/>
  <c r="CG79" i="3"/>
  <c r="CM79" i="3"/>
  <c r="CI79" i="3"/>
  <c r="CE79" i="3"/>
  <c r="CC79" i="3"/>
  <c r="BY79" i="3"/>
  <c r="BU79" i="3"/>
  <c r="BQ79" i="3"/>
  <c r="BM79" i="3"/>
  <c r="CA79" i="3"/>
  <c r="BW79" i="3"/>
  <c r="BS79" i="3"/>
  <c r="BO79" i="3"/>
  <c r="BK79" i="3"/>
  <c r="BG79" i="3"/>
  <c r="BC79" i="3"/>
  <c r="BI79" i="3"/>
  <c r="BE79" i="3"/>
  <c r="P82" i="3"/>
  <c r="Q82" i="3"/>
  <c r="AC82" i="3"/>
  <c r="AD80" i="3"/>
  <c r="AA80" i="3"/>
  <c r="W80" i="3"/>
  <c r="AD84" i="3"/>
  <c r="AA84" i="3"/>
  <c r="DG85" i="3"/>
  <c r="DE85" i="3"/>
  <c r="CY85" i="3"/>
  <c r="DA85" i="3"/>
  <c r="DC85" i="3"/>
  <c r="CQ85" i="3"/>
  <c r="CS85" i="3"/>
  <c r="CU85" i="3"/>
  <c r="CW85" i="3"/>
  <c r="CO85" i="3"/>
  <c r="Q85" i="3"/>
  <c r="X85" i="3"/>
  <c r="Y85" i="3" s="1"/>
  <c r="AC85" i="3"/>
  <c r="Q86" i="3"/>
  <c r="X86" i="3"/>
  <c r="AC86" i="3"/>
  <c r="P70" i="3"/>
  <c r="W70" i="3"/>
  <c r="Q70" i="3"/>
  <c r="X70" i="3"/>
  <c r="AC70" i="3"/>
  <c r="DG68" i="3"/>
  <c r="CY68" i="3"/>
  <c r="DE68" i="3"/>
  <c r="DA68" i="3"/>
  <c r="DC68" i="3"/>
  <c r="CW68" i="3"/>
  <c r="CS68" i="3"/>
  <c r="CU68" i="3"/>
  <c r="CO68" i="3"/>
  <c r="CQ68" i="3"/>
  <c r="CK68" i="3"/>
  <c r="CG68" i="3"/>
  <c r="CC68" i="3"/>
  <c r="CM68" i="3"/>
  <c r="CI68" i="3"/>
  <c r="CE68" i="3"/>
  <c r="CA68" i="3"/>
  <c r="BW68" i="3"/>
  <c r="BS68" i="3"/>
  <c r="BO68" i="3"/>
  <c r="BK68" i="3"/>
  <c r="BY68" i="3"/>
  <c r="BU68" i="3"/>
  <c r="BQ68" i="3"/>
  <c r="BM68" i="3"/>
  <c r="BI68" i="3"/>
  <c r="BE68" i="3"/>
  <c r="BG68" i="3"/>
  <c r="BC68" i="3"/>
  <c r="X72" i="3"/>
  <c r="AC72" i="3"/>
  <c r="Q72" i="3"/>
  <c r="AE72" i="3"/>
  <c r="AH72" i="3" s="1"/>
  <c r="AB72" i="3"/>
  <c r="DG73" i="3"/>
  <c r="DE73" i="3"/>
  <c r="CY73" i="3"/>
  <c r="DA73" i="3"/>
  <c r="DC73" i="3"/>
  <c r="CW73" i="3"/>
  <c r="CQ73" i="3"/>
  <c r="CS73" i="3"/>
  <c r="CU73" i="3"/>
  <c r="CO73" i="3"/>
  <c r="CM73" i="3"/>
  <c r="CI73" i="3"/>
  <c r="CE73" i="3"/>
  <c r="CK73" i="3"/>
  <c r="CG73" i="3"/>
  <c r="CC73" i="3"/>
  <c r="CA73" i="3"/>
  <c r="BW73" i="3"/>
  <c r="BS73" i="3"/>
  <c r="BO73" i="3"/>
  <c r="BK73" i="3"/>
  <c r="BY73" i="3"/>
  <c r="BU73" i="3"/>
  <c r="BQ73" i="3"/>
  <c r="BM73" i="3"/>
  <c r="BI73" i="3"/>
  <c r="BE73" i="3"/>
  <c r="BG73" i="3"/>
  <c r="BC73" i="3"/>
  <c r="X76" i="3"/>
  <c r="Y76" i="3" s="1"/>
  <c r="AC76" i="3"/>
  <c r="Q76" i="3"/>
  <c r="AB73" i="3"/>
  <c r="AA74" i="3"/>
  <c r="DA75" i="3"/>
  <c r="DG75" i="3"/>
  <c r="DC75" i="3"/>
  <c r="DE75" i="3"/>
  <c r="CW75" i="3"/>
  <c r="CY75" i="3"/>
  <c r="CU75" i="3"/>
  <c r="CO75" i="3"/>
  <c r="CQ75" i="3"/>
  <c r="CS75" i="3"/>
  <c r="CK75" i="3"/>
  <c r="CG75" i="3"/>
  <c r="CM75" i="3"/>
  <c r="CI75" i="3"/>
  <c r="CE75" i="3"/>
  <c r="CC75" i="3"/>
  <c r="BY75" i="3"/>
  <c r="BU75" i="3"/>
  <c r="BQ75" i="3"/>
  <c r="BM75" i="3"/>
  <c r="CA75" i="3"/>
  <c r="BW75" i="3"/>
  <c r="BS75" i="3"/>
  <c r="BO75" i="3"/>
  <c r="BK75" i="3"/>
  <c r="BG75" i="3"/>
  <c r="BC75" i="3"/>
  <c r="BI75" i="3"/>
  <c r="BE75" i="3"/>
  <c r="DG78" i="3"/>
  <c r="DC78" i="3"/>
  <c r="DE78" i="3"/>
  <c r="CY78" i="3"/>
  <c r="DA78" i="3"/>
  <c r="CO78" i="3"/>
  <c r="CQ78" i="3"/>
  <c r="CS78" i="3"/>
  <c r="CW78" i="3"/>
  <c r="CU78" i="3"/>
  <c r="CM78" i="3"/>
  <c r="CI78" i="3"/>
  <c r="CE78" i="3"/>
  <c r="CK78" i="3"/>
  <c r="CG78" i="3"/>
  <c r="CC78" i="3"/>
  <c r="BY78" i="3"/>
  <c r="BU78" i="3"/>
  <c r="BQ78" i="3"/>
  <c r="BM78" i="3"/>
  <c r="BI78" i="3"/>
  <c r="CA78" i="3"/>
  <c r="BW78" i="3"/>
  <c r="BS78" i="3"/>
  <c r="BO78" i="3"/>
  <c r="BK78" i="3"/>
  <c r="BG78" i="3"/>
  <c r="BC78" i="3"/>
  <c r="BE78" i="3"/>
  <c r="DG82" i="3"/>
  <c r="DC82" i="3"/>
  <c r="DE82" i="3"/>
  <c r="CY82" i="3"/>
  <c r="DA82" i="3"/>
  <c r="CO82" i="3"/>
  <c r="CW82" i="3"/>
  <c r="CQ82" i="3"/>
  <c r="CS82" i="3"/>
  <c r="CU82" i="3"/>
  <c r="CM82" i="3"/>
  <c r="CI82" i="3"/>
  <c r="CE82" i="3"/>
  <c r="CK82" i="3"/>
  <c r="CG82" i="3"/>
  <c r="CC82" i="3"/>
  <c r="BY82" i="3"/>
  <c r="BU82" i="3"/>
  <c r="BQ82" i="3"/>
  <c r="BM82" i="3"/>
  <c r="BI82" i="3"/>
  <c r="CA82" i="3"/>
  <c r="BW82" i="3"/>
  <c r="BS82" i="3"/>
  <c r="BO82" i="3"/>
  <c r="BK82" i="3"/>
  <c r="BG82" i="3"/>
  <c r="BC82" i="3"/>
  <c r="BE82" i="3"/>
  <c r="P79" i="3"/>
  <c r="AC79" i="3"/>
  <c r="Q79" i="3"/>
  <c r="P83" i="3"/>
  <c r="AC83" i="3"/>
  <c r="Q83" i="3"/>
  <c r="AA81" i="3"/>
  <c r="W81" i="3"/>
  <c r="DG84" i="3"/>
  <c r="CY84" i="3"/>
  <c r="DA84" i="3"/>
  <c r="DC84" i="3"/>
  <c r="DE84" i="3"/>
  <c r="CW84" i="3"/>
  <c r="CS84" i="3"/>
  <c r="CU84" i="3"/>
  <c r="CO84" i="3"/>
  <c r="CQ84" i="3"/>
  <c r="AE84" i="3"/>
  <c r="AH84" i="3" s="1"/>
  <c r="AB84" i="3"/>
  <c r="AE85" i="3"/>
  <c r="AH85" i="3" s="1"/>
  <c r="AB85" i="3"/>
  <c r="AC87" i="3"/>
  <c r="Q87" i="3"/>
  <c r="X87" i="3"/>
  <c r="Y87" i="3" s="1"/>
  <c r="CK87" i="3"/>
  <c r="CC87" i="3"/>
  <c r="BU87" i="3"/>
  <c r="BM87" i="3"/>
  <c r="BE87" i="3"/>
  <c r="CM87" i="3"/>
  <c r="CE87" i="3"/>
  <c r="BW87" i="3"/>
  <c r="BO87" i="3"/>
  <c r="BG87" i="3"/>
  <c r="CG87" i="3"/>
  <c r="BY87" i="3"/>
  <c r="BQ87" i="3"/>
  <c r="BI87" i="3"/>
  <c r="BS87" i="3"/>
  <c r="BK87" i="3"/>
  <c r="CA87" i="3"/>
  <c r="CI87" i="3"/>
  <c r="BC87" i="3"/>
  <c r="CI84" i="3"/>
  <c r="CA84" i="3"/>
  <c r="BS84" i="3"/>
  <c r="BK84" i="3"/>
  <c r="BC84" i="3"/>
  <c r="CK84" i="3"/>
  <c r="CC84" i="3"/>
  <c r="BU84" i="3"/>
  <c r="BM84" i="3"/>
  <c r="BE84" i="3"/>
  <c r="CM84" i="3"/>
  <c r="CE84" i="3"/>
  <c r="BW84" i="3"/>
  <c r="BO84" i="3"/>
  <c r="BG84" i="3"/>
  <c r="CG84" i="3"/>
  <c r="BI84" i="3"/>
  <c r="BY84" i="3"/>
  <c r="BQ84" i="3"/>
  <c r="CM86" i="3"/>
  <c r="CE86" i="3"/>
  <c r="BW86" i="3"/>
  <c r="BO86" i="3"/>
  <c r="BG86" i="3"/>
  <c r="CG86" i="3"/>
  <c r="BY86" i="3"/>
  <c r="BQ86" i="3"/>
  <c r="BI86" i="3"/>
  <c r="CI86" i="3"/>
  <c r="CA86" i="3"/>
  <c r="BS86" i="3"/>
  <c r="BK86" i="3"/>
  <c r="BC86" i="3"/>
  <c r="CK86" i="3"/>
  <c r="BE86" i="3"/>
  <c r="CC86" i="3"/>
  <c r="BU86" i="3"/>
  <c r="BM86" i="3"/>
  <c r="CG85" i="3"/>
  <c r="BY85" i="3"/>
  <c r="BQ85" i="3"/>
  <c r="BI85" i="3"/>
  <c r="CI85" i="3"/>
  <c r="CA85" i="3"/>
  <c r="BS85" i="3"/>
  <c r="BK85" i="3"/>
  <c r="BC85" i="3"/>
  <c r="CK85" i="3"/>
  <c r="CC85" i="3"/>
  <c r="BU85" i="3"/>
  <c r="BM85" i="3"/>
  <c r="BE85" i="3"/>
  <c r="BW85" i="3"/>
  <c r="BO85" i="3"/>
  <c r="CE85" i="3"/>
  <c r="CM85" i="3"/>
  <c r="BG85" i="3"/>
  <c r="K86" i="3"/>
  <c r="J86" i="3"/>
  <c r="AZ89" i="3"/>
  <c r="J81" i="3"/>
  <c r="K81" i="3"/>
  <c r="AE75" i="3"/>
  <c r="K78" i="3"/>
  <c r="J78" i="3"/>
  <c r="AD78" i="3"/>
  <c r="I79" i="3"/>
  <c r="I82" i="3"/>
  <c r="J82" i="3"/>
  <c r="K82" i="3"/>
  <c r="AD81" i="3"/>
  <c r="I87" i="3"/>
  <c r="K87" i="3"/>
  <c r="J87" i="3"/>
  <c r="AZ90" i="3"/>
  <c r="I77" i="3"/>
  <c r="J77" i="3"/>
  <c r="K77" i="3"/>
  <c r="I72" i="3"/>
  <c r="K72" i="3"/>
  <c r="J72" i="3"/>
  <c r="I74" i="3"/>
  <c r="J74" i="3"/>
  <c r="K74" i="3"/>
  <c r="T75" i="3"/>
  <c r="AE73" i="3"/>
  <c r="AH73" i="3" s="1"/>
  <c r="Z74" i="3"/>
  <c r="AD74" i="3"/>
  <c r="K79" i="3"/>
  <c r="J79" i="3"/>
  <c r="V82" i="3"/>
  <c r="AD82" i="3"/>
  <c r="AZ71" i="3"/>
  <c r="Z72" i="3"/>
  <c r="AD72" i="3"/>
  <c r="I75" i="3"/>
  <c r="K75" i="3"/>
  <c r="J75" i="3"/>
  <c r="J73" i="3"/>
  <c r="K73" i="3"/>
  <c r="AD73" i="3"/>
  <c r="K76" i="3"/>
  <c r="J76" i="3"/>
  <c r="AE74" i="3"/>
  <c r="AH74" i="3" s="1"/>
  <c r="AD76" i="3"/>
  <c r="AG76" i="3" s="1"/>
  <c r="I80" i="3"/>
  <c r="K80" i="3"/>
  <c r="J80" i="3"/>
  <c r="AD79" i="3"/>
  <c r="AD83" i="3"/>
  <c r="AG84" i="3"/>
  <c r="I85" i="3"/>
  <c r="J85" i="3"/>
  <c r="K85" i="3"/>
  <c r="Z85" i="3"/>
  <c r="AD85" i="3"/>
  <c r="Z87" i="3"/>
  <c r="AD87" i="3"/>
  <c r="AG87" i="3" s="1"/>
  <c r="R62" i="2"/>
  <c r="X62" i="2"/>
  <c r="AN62" i="2"/>
  <c r="AT62" i="2"/>
  <c r="AZ62" i="2"/>
  <c r="F71" i="2"/>
  <c r="C65" i="2"/>
  <c r="AH62" i="2"/>
  <c r="AP62" i="2"/>
  <c r="AR62" i="2"/>
  <c r="BB62" i="2"/>
  <c r="C64" i="2"/>
  <c r="C68" i="2"/>
  <c r="C72" i="2"/>
  <c r="AL62" i="2"/>
  <c r="AX62" i="2"/>
  <c r="AJ62" i="2"/>
  <c r="V62" i="2"/>
  <c r="C69" i="2"/>
  <c r="C70" i="2"/>
  <c r="T73" i="3"/>
  <c r="Z75" i="3"/>
  <c r="I78" i="3"/>
  <c r="I81" i="3"/>
  <c r="S81" i="3"/>
  <c r="Z81" i="3"/>
  <c r="Z84" i="3"/>
  <c r="P85" i="3"/>
  <c r="P87" i="3"/>
  <c r="P76" i="3"/>
  <c r="S77" i="3"/>
  <c r="V78" i="3"/>
  <c r="S82" i="3"/>
  <c r="I73" i="3"/>
  <c r="Z73" i="3"/>
  <c r="I76" i="3"/>
  <c r="P74" i="3"/>
  <c r="Z76" i="3"/>
  <c r="T79" i="3"/>
  <c r="T83" i="3"/>
  <c r="V79" i="3"/>
  <c r="V83" i="3"/>
  <c r="I86" i="3"/>
  <c r="P86" i="3"/>
  <c r="P73" i="3"/>
  <c r="V77" i="3"/>
  <c r="T78" i="3"/>
  <c r="T80" i="3"/>
  <c r="V80" i="3"/>
  <c r="AF80" i="3" s="1"/>
  <c r="P84" i="3"/>
  <c r="Z86" i="3"/>
  <c r="CF66" i="3"/>
  <c r="CF62" i="3"/>
  <c r="CF63" i="3"/>
  <c r="CF64" i="3"/>
  <c r="CF65" i="3"/>
  <c r="AR62" i="3"/>
  <c r="AR63" i="3"/>
  <c r="AR64" i="3"/>
  <c r="AR65" i="3"/>
  <c r="AR66" i="3"/>
  <c r="AJ63" i="3"/>
  <c r="AK63" i="3" s="1"/>
  <c r="AM63" i="3" s="1"/>
  <c r="AJ64" i="3"/>
  <c r="AK64" i="3" s="1"/>
  <c r="AM64" i="3" s="1"/>
  <c r="AJ65" i="3"/>
  <c r="AK65" i="3" s="1"/>
  <c r="AM65" i="3" s="1"/>
  <c r="AJ66" i="3"/>
  <c r="AK66" i="3" s="1"/>
  <c r="AM66" i="3" s="1"/>
  <c r="G66" i="3"/>
  <c r="G65" i="3"/>
  <c r="G64" i="3"/>
  <c r="G63" i="3"/>
  <c r="G62" i="3"/>
  <c r="AJ62" i="3"/>
  <c r="AK62" i="3" s="1"/>
  <c r="AM62" i="3" s="1"/>
  <c r="CF61" i="3"/>
  <c r="AJ61" i="3"/>
  <c r="AK61" i="3" s="1"/>
  <c r="AM61" i="3" s="1"/>
  <c r="AJ60" i="3"/>
  <c r="AK60" i="3" s="1"/>
  <c r="AM60" i="3" s="1"/>
  <c r="AJ59" i="3"/>
  <c r="AK59" i="3" s="1"/>
  <c r="AM59" i="3" s="1"/>
  <c r="AR59" i="3"/>
  <c r="AR60" i="3"/>
  <c r="AR61" i="3"/>
  <c r="G60" i="3"/>
  <c r="G61" i="3"/>
  <c r="G59" i="3"/>
  <c r="CF59" i="3"/>
  <c r="CF60" i="3"/>
  <c r="CF58" i="3"/>
  <c r="AR58" i="3"/>
  <c r="AJ58" i="3"/>
  <c r="AK58" i="3" s="1"/>
  <c r="AM58" i="3" s="1"/>
  <c r="G58" i="3"/>
  <c r="R61" i="2"/>
  <c r="V61" i="2"/>
  <c r="X61" i="2"/>
  <c r="AJ61" i="2"/>
  <c r="AL61" i="2"/>
  <c r="AN61" i="2"/>
  <c r="AP61" i="2"/>
  <c r="AR61" i="2"/>
  <c r="AT61" i="2"/>
  <c r="AU61" i="2"/>
  <c r="AH61" i="2" s="1"/>
  <c r="BJ61" i="2"/>
  <c r="BL61" i="2"/>
  <c r="BN61" i="2"/>
  <c r="BP61" i="2"/>
  <c r="BR61" i="2"/>
  <c r="BT61" i="2"/>
  <c r="BV61" i="2"/>
  <c r="BX61" i="2"/>
  <c r="M61" i="2"/>
  <c r="L61" i="2"/>
  <c r="H61" i="2"/>
  <c r="G61" i="2"/>
  <c r="E61" i="2"/>
  <c r="B61" i="2"/>
  <c r="M60" i="2"/>
  <c r="J62" i="2"/>
  <c r="J63" i="2"/>
  <c r="J64" i="2"/>
  <c r="J65" i="2"/>
  <c r="J66" i="2"/>
  <c r="J67" i="2"/>
  <c r="J68" i="2"/>
  <c r="J69" i="2"/>
  <c r="J70" i="2"/>
  <c r="I62" i="2"/>
  <c r="I63" i="2"/>
  <c r="I64" i="2"/>
  <c r="I65" i="2"/>
  <c r="I66" i="2"/>
  <c r="I67" i="2"/>
  <c r="I68" i="2"/>
  <c r="H60" i="2"/>
  <c r="G60" i="2"/>
  <c r="AT60" i="2"/>
  <c r="AR60" i="2"/>
  <c r="AP60" i="2"/>
  <c r="AN60" i="2"/>
  <c r="AL60" i="2"/>
  <c r="AJ60" i="2"/>
  <c r="X60" i="2"/>
  <c r="V60" i="2"/>
  <c r="R60" i="2"/>
  <c r="X59" i="2"/>
  <c r="BB59" i="2"/>
  <c r="AZ59" i="2"/>
  <c r="AX59" i="2"/>
  <c r="AV59" i="2"/>
  <c r="AH59" i="2"/>
  <c r="BX60" i="2"/>
  <c r="BV60" i="2"/>
  <c r="BT60" i="2"/>
  <c r="BR60" i="2"/>
  <c r="BP60" i="2"/>
  <c r="BN60" i="2"/>
  <c r="BL60" i="2"/>
  <c r="BJ60" i="2"/>
  <c r="BZ60" i="2"/>
  <c r="AU60" i="2"/>
  <c r="AH60" i="2" s="1"/>
  <c r="L60" i="2"/>
  <c r="E60" i="2"/>
  <c r="B60" i="2"/>
  <c r="Y74" i="3" l="1"/>
  <c r="I61" i="2"/>
  <c r="P61" i="2"/>
  <c r="T77" i="3"/>
  <c r="AU77" i="3"/>
  <c r="AE81" i="3"/>
  <c r="AH81" i="3" s="1"/>
  <c r="AU81" i="3"/>
  <c r="T82" i="3"/>
  <c r="AU82" i="3"/>
  <c r="AG75" i="3"/>
  <c r="AH75" i="3"/>
  <c r="AG72" i="3"/>
  <c r="AF77" i="3"/>
  <c r="AB78" i="3"/>
  <c r="AF78" i="3"/>
  <c r="AZ83" i="3"/>
  <c r="AG86" i="3"/>
  <c r="AZ77" i="3"/>
  <c r="AB83" i="3"/>
  <c r="AF83" i="3"/>
  <c r="AB79" i="3"/>
  <c r="AF79" i="3"/>
  <c r="Z82" i="3"/>
  <c r="AF82" i="3"/>
  <c r="AF81" i="3"/>
  <c r="AG85" i="3"/>
  <c r="AZ60" i="2"/>
  <c r="Y72" i="3"/>
  <c r="Y86" i="3"/>
  <c r="I60" i="2"/>
  <c r="K60" i="2" s="1"/>
  <c r="AX61" i="2"/>
  <c r="J60" i="2"/>
  <c r="K66" i="2"/>
  <c r="P66" i="2"/>
  <c r="K62" i="2"/>
  <c r="P62" i="2"/>
  <c r="AV60" i="2"/>
  <c r="K65" i="2"/>
  <c r="P65" i="2"/>
  <c r="K68" i="2"/>
  <c r="P68" i="2"/>
  <c r="K64" i="2"/>
  <c r="P64" i="2"/>
  <c r="BB61" i="2"/>
  <c r="K67" i="2"/>
  <c r="P67" i="2"/>
  <c r="K63" i="2"/>
  <c r="P63" i="2"/>
  <c r="J61" i="2"/>
  <c r="AZ61" i="2"/>
  <c r="AZ85" i="3"/>
  <c r="AZ73" i="3"/>
  <c r="AZ68" i="3"/>
  <c r="AZ79" i="3"/>
  <c r="Y69" i="3"/>
  <c r="AZ81" i="3"/>
  <c r="AZ74" i="3"/>
  <c r="AG73" i="3"/>
  <c r="Y84" i="3"/>
  <c r="Y67" i="3"/>
  <c r="Y68" i="3"/>
  <c r="DG62" i="3"/>
  <c r="DC62" i="3"/>
  <c r="DE62" i="3"/>
  <c r="CY62" i="3"/>
  <c r="DA62" i="3"/>
  <c r="CO62" i="3"/>
  <c r="CQ62" i="3"/>
  <c r="CW62" i="3"/>
  <c r="CS62" i="3"/>
  <c r="CU62" i="3"/>
  <c r="CM62" i="3"/>
  <c r="CI62" i="3"/>
  <c r="CE62" i="3"/>
  <c r="CK62" i="3"/>
  <c r="CG62" i="3"/>
  <c r="CC62" i="3"/>
  <c r="BY62" i="3"/>
  <c r="BU62" i="3"/>
  <c r="BQ62" i="3"/>
  <c r="BM62" i="3"/>
  <c r="BI62" i="3"/>
  <c r="CA62" i="3"/>
  <c r="BW62" i="3"/>
  <c r="BS62" i="3"/>
  <c r="BO62" i="3"/>
  <c r="BK62" i="3"/>
  <c r="BG62" i="3"/>
  <c r="BC62" i="3"/>
  <c r="BE62" i="3"/>
  <c r="DE59" i="3"/>
  <c r="DA59" i="3"/>
  <c r="DG59" i="3"/>
  <c r="DC59" i="3"/>
  <c r="CW59" i="3"/>
  <c r="CY59" i="3"/>
  <c r="CU59" i="3"/>
  <c r="CO59" i="3"/>
  <c r="CQ59" i="3"/>
  <c r="CS59" i="3"/>
  <c r="CK59" i="3"/>
  <c r="CG59" i="3"/>
  <c r="CC59" i="3"/>
  <c r="CM59" i="3"/>
  <c r="CI59" i="3"/>
  <c r="CE59" i="3"/>
  <c r="BY59" i="3"/>
  <c r="BU59" i="3"/>
  <c r="BQ59" i="3"/>
  <c r="BM59" i="3"/>
  <c r="CA59" i="3"/>
  <c r="BW59" i="3"/>
  <c r="BS59" i="3"/>
  <c r="BO59" i="3"/>
  <c r="BK59" i="3"/>
  <c r="BG59" i="3"/>
  <c r="BC59" i="3"/>
  <c r="BI59" i="3"/>
  <c r="BE59" i="3"/>
  <c r="DE63" i="3"/>
  <c r="DA63" i="3"/>
  <c r="DC63" i="3"/>
  <c r="DG63" i="3"/>
  <c r="CW63" i="3"/>
  <c r="CY63" i="3"/>
  <c r="CU63" i="3"/>
  <c r="CO63" i="3"/>
  <c r="CQ63" i="3"/>
  <c r="CS63" i="3"/>
  <c r="CK63" i="3"/>
  <c r="CG63" i="3"/>
  <c r="CC63" i="3"/>
  <c r="CM63" i="3"/>
  <c r="CI63" i="3"/>
  <c r="CE63" i="3"/>
  <c r="BY63" i="3"/>
  <c r="BU63" i="3"/>
  <c r="BQ63" i="3"/>
  <c r="BM63" i="3"/>
  <c r="CA63" i="3"/>
  <c r="BW63" i="3"/>
  <c r="BS63" i="3"/>
  <c r="BO63" i="3"/>
  <c r="BK63" i="3"/>
  <c r="BG63" i="3"/>
  <c r="BC63" i="3"/>
  <c r="BI63" i="3"/>
  <c r="BE63" i="3"/>
  <c r="AE77" i="3"/>
  <c r="AB77" i="3"/>
  <c r="X83" i="3"/>
  <c r="Y83" i="3" s="1"/>
  <c r="X79" i="3"/>
  <c r="Y79" i="3" s="1"/>
  <c r="Y70" i="3"/>
  <c r="X78" i="3"/>
  <c r="Y78" i="3" s="1"/>
  <c r="AE80" i="3"/>
  <c r="AB80" i="3"/>
  <c r="DG65" i="3"/>
  <c r="DE65" i="3"/>
  <c r="CY65" i="3"/>
  <c r="DA65" i="3"/>
  <c r="DC65" i="3"/>
  <c r="CQ65" i="3"/>
  <c r="CS65" i="3"/>
  <c r="CU65" i="3"/>
  <c r="CW65" i="3"/>
  <c r="CO65" i="3"/>
  <c r="CM65" i="3"/>
  <c r="CI65" i="3"/>
  <c r="CE65" i="3"/>
  <c r="CK65" i="3"/>
  <c r="CG65" i="3"/>
  <c r="CC65" i="3"/>
  <c r="CA65" i="3"/>
  <c r="BW65" i="3"/>
  <c r="BS65" i="3"/>
  <c r="BO65" i="3"/>
  <c r="BK65" i="3"/>
  <c r="BY65" i="3"/>
  <c r="BU65" i="3"/>
  <c r="BQ65" i="3"/>
  <c r="BM65" i="3"/>
  <c r="BI65" i="3"/>
  <c r="BE65" i="3"/>
  <c r="BG65" i="3"/>
  <c r="BC65" i="3"/>
  <c r="AB82" i="3"/>
  <c r="X82" i="3"/>
  <c r="Y82" i="3" s="1"/>
  <c r="X77" i="3"/>
  <c r="Y77" i="3" s="1"/>
  <c r="Y81" i="3"/>
  <c r="DE58" i="3"/>
  <c r="DG58" i="3"/>
  <c r="DC58" i="3"/>
  <c r="CY58" i="3"/>
  <c r="DA58" i="3"/>
  <c r="CW58" i="3"/>
  <c r="CO58" i="3"/>
  <c r="CQ58" i="3"/>
  <c r="CS58" i="3"/>
  <c r="CU58" i="3"/>
  <c r="CM58" i="3"/>
  <c r="CI58" i="3"/>
  <c r="CE58" i="3"/>
  <c r="CK58" i="3"/>
  <c r="CG58" i="3"/>
  <c r="CC58" i="3"/>
  <c r="BY58" i="3"/>
  <c r="BU58" i="3"/>
  <c r="BQ58" i="3"/>
  <c r="BM58" i="3"/>
  <c r="BI58" i="3"/>
  <c r="CA58" i="3"/>
  <c r="BW58" i="3"/>
  <c r="BS58" i="3"/>
  <c r="BO58" i="3"/>
  <c r="BK58" i="3"/>
  <c r="BG58" i="3"/>
  <c r="BC58" i="3"/>
  <c r="BE58" i="3"/>
  <c r="DG61" i="3"/>
  <c r="DE61" i="3"/>
  <c r="CY61" i="3"/>
  <c r="DA61" i="3"/>
  <c r="DC61" i="3"/>
  <c r="CQ61" i="3"/>
  <c r="CW61" i="3"/>
  <c r="CS61" i="3"/>
  <c r="CU61" i="3"/>
  <c r="CO61" i="3"/>
  <c r="CM61" i="3"/>
  <c r="CI61" i="3"/>
  <c r="CE61" i="3"/>
  <c r="CK61" i="3"/>
  <c r="CG61" i="3"/>
  <c r="CC61" i="3"/>
  <c r="CA61" i="3"/>
  <c r="BW61" i="3"/>
  <c r="BS61" i="3"/>
  <c r="BO61" i="3"/>
  <c r="BK61" i="3"/>
  <c r="BY61" i="3"/>
  <c r="BU61" i="3"/>
  <c r="BQ61" i="3"/>
  <c r="BM61" i="3"/>
  <c r="BI61" i="3"/>
  <c r="BE61" i="3"/>
  <c r="BG61" i="3"/>
  <c r="BC61" i="3"/>
  <c r="DG66" i="3"/>
  <c r="DE66" i="3"/>
  <c r="DC66" i="3"/>
  <c r="CY66" i="3"/>
  <c r="DA66" i="3"/>
  <c r="CW66" i="3"/>
  <c r="CO66" i="3"/>
  <c r="CQ66" i="3"/>
  <c r="CS66" i="3"/>
  <c r="CU66" i="3"/>
  <c r="CM66" i="3"/>
  <c r="CI66" i="3"/>
  <c r="CE66" i="3"/>
  <c r="CK66" i="3"/>
  <c r="CG66" i="3"/>
  <c r="CC66" i="3"/>
  <c r="BY66" i="3"/>
  <c r="BU66" i="3"/>
  <c r="BQ66" i="3"/>
  <c r="BM66" i="3"/>
  <c r="BI66" i="3"/>
  <c r="CA66" i="3"/>
  <c r="BW66" i="3"/>
  <c r="BS66" i="3"/>
  <c r="BO66" i="3"/>
  <c r="BK66" i="3"/>
  <c r="BG66" i="3"/>
  <c r="BC66" i="3"/>
  <c r="BE66" i="3"/>
  <c r="DG60" i="3"/>
  <c r="CY60" i="3"/>
  <c r="DE60" i="3"/>
  <c r="DA60" i="3"/>
  <c r="DC60" i="3"/>
  <c r="CW60" i="3"/>
  <c r="CS60" i="3"/>
  <c r="CU60" i="3"/>
  <c r="CO60" i="3"/>
  <c r="CQ60" i="3"/>
  <c r="CK60" i="3"/>
  <c r="CG60" i="3"/>
  <c r="CC60" i="3"/>
  <c r="CM60" i="3"/>
  <c r="CI60" i="3"/>
  <c r="CE60" i="3"/>
  <c r="CA60" i="3"/>
  <c r="BW60" i="3"/>
  <c r="BS60" i="3"/>
  <c r="BO60" i="3"/>
  <c r="BK60" i="3"/>
  <c r="BY60" i="3"/>
  <c r="BU60" i="3"/>
  <c r="BQ60" i="3"/>
  <c r="BM60" i="3"/>
  <c r="BI60" i="3"/>
  <c r="BE60" i="3"/>
  <c r="BG60" i="3"/>
  <c r="BC60" i="3"/>
  <c r="DG64" i="3"/>
  <c r="CY64" i="3"/>
  <c r="DA64" i="3"/>
  <c r="DC64" i="3"/>
  <c r="DE64" i="3"/>
  <c r="CW64" i="3"/>
  <c r="CS64" i="3"/>
  <c r="CU64" i="3"/>
  <c r="CO64" i="3"/>
  <c r="CQ64" i="3"/>
  <c r="CK64" i="3"/>
  <c r="CG64" i="3"/>
  <c r="CC64" i="3"/>
  <c r="CM64" i="3"/>
  <c r="CI64" i="3"/>
  <c r="CE64" i="3"/>
  <c r="CA64" i="3"/>
  <c r="BW64" i="3"/>
  <c r="BS64" i="3"/>
  <c r="BO64" i="3"/>
  <c r="BK64" i="3"/>
  <c r="BY64" i="3"/>
  <c r="BU64" i="3"/>
  <c r="BQ64" i="3"/>
  <c r="BM64" i="3"/>
  <c r="BI64" i="3"/>
  <c r="BE64" i="3"/>
  <c r="BG64" i="3"/>
  <c r="BC64" i="3"/>
  <c r="X80" i="3"/>
  <c r="Y80" i="3" s="1"/>
  <c r="Y75" i="3"/>
  <c r="Y73" i="3"/>
  <c r="AB81" i="3"/>
  <c r="AZ86" i="3"/>
  <c r="AZ84" i="3"/>
  <c r="AZ87" i="3"/>
  <c r="I62" i="3"/>
  <c r="K62" i="3"/>
  <c r="J62" i="3"/>
  <c r="I61" i="3"/>
  <c r="K61" i="3"/>
  <c r="J61" i="3"/>
  <c r="I64" i="3"/>
  <c r="K64" i="3"/>
  <c r="J64" i="3"/>
  <c r="AZ69" i="3"/>
  <c r="AZ75" i="3"/>
  <c r="Z78" i="3"/>
  <c r="AE78" i="3"/>
  <c r="AE82" i="3"/>
  <c r="I58" i="3"/>
  <c r="J58" i="3"/>
  <c r="K58" i="3"/>
  <c r="I60" i="3"/>
  <c r="K60" i="3"/>
  <c r="J60" i="3"/>
  <c r="I65" i="3"/>
  <c r="J65" i="3"/>
  <c r="K65" i="3"/>
  <c r="AZ76" i="3"/>
  <c r="AZ72" i="3"/>
  <c r="Z83" i="3"/>
  <c r="AE83" i="3"/>
  <c r="T81" i="3"/>
  <c r="AG74" i="3"/>
  <c r="AZ70" i="3"/>
  <c r="AZ78" i="3"/>
  <c r="AZ80" i="3"/>
  <c r="Z80" i="3"/>
  <c r="Z77" i="3"/>
  <c r="Z79" i="3"/>
  <c r="AE79" i="3"/>
  <c r="AG81" i="3"/>
  <c r="I66" i="3"/>
  <c r="J66" i="3"/>
  <c r="K66" i="3"/>
  <c r="I59" i="3"/>
  <c r="K59" i="3"/>
  <c r="J59" i="3"/>
  <c r="I63" i="3"/>
  <c r="K63" i="3"/>
  <c r="J63" i="3"/>
  <c r="AZ67" i="3"/>
  <c r="AZ82" i="3"/>
  <c r="K61" i="2"/>
  <c r="F61" i="2"/>
  <c r="AV61" i="2"/>
  <c r="AX60" i="2"/>
  <c r="BB60" i="2"/>
  <c r="C62" i="2"/>
  <c r="F60" i="2"/>
  <c r="E58" i="2"/>
  <c r="E59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I59" i="2"/>
  <c r="J59" i="2"/>
  <c r="I58" i="2"/>
  <c r="J58" i="2"/>
  <c r="I57" i="2"/>
  <c r="J57" i="2"/>
  <c r="I56" i="2"/>
  <c r="J56" i="2"/>
  <c r="I55" i="2"/>
  <c r="J55" i="2"/>
  <c r="I54" i="2"/>
  <c r="J54" i="2"/>
  <c r="BS56" i="2"/>
  <c r="BR56" i="2" s="1"/>
  <c r="BS57" i="2"/>
  <c r="BP57" i="2" s="1"/>
  <c r="BS58" i="2"/>
  <c r="BP58" i="2" s="1"/>
  <c r="BS59" i="2"/>
  <c r="BS55" i="2"/>
  <c r="BX55" i="2" s="1"/>
  <c r="BS54" i="2"/>
  <c r="BR54" i="2"/>
  <c r="AG54" i="2"/>
  <c r="R54" i="2" s="1"/>
  <c r="AG55" i="2"/>
  <c r="V55" i="2" s="1"/>
  <c r="AG56" i="2"/>
  <c r="X56" i="2" s="1"/>
  <c r="AG57" i="2"/>
  <c r="R57" i="2" s="1"/>
  <c r="AG58" i="2"/>
  <c r="R58" i="2" s="1"/>
  <c r="R59" i="2"/>
  <c r="V59" i="2"/>
  <c r="AN59" i="2"/>
  <c r="AP59" i="2"/>
  <c r="I53" i="2"/>
  <c r="J53" i="2"/>
  <c r="I52" i="2"/>
  <c r="J52" i="2"/>
  <c r="I51" i="2"/>
  <c r="J51" i="2"/>
  <c r="I50" i="2"/>
  <c r="J50" i="2"/>
  <c r="I49" i="2"/>
  <c r="J49" i="2"/>
  <c r="I48" i="2"/>
  <c r="J48" i="2"/>
  <c r="I47" i="2"/>
  <c r="J47" i="2"/>
  <c r="I46" i="2"/>
  <c r="J46" i="2"/>
  <c r="I45" i="2"/>
  <c r="J45" i="2"/>
  <c r="I44" i="2"/>
  <c r="J44" i="2"/>
  <c r="F43" i="2"/>
  <c r="AG53" i="2"/>
  <c r="X53" i="2" s="1"/>
  <c r="AP53" i="2"/>
  <c r="AG44" i="2"/>
  <c r="R44" i="2" s="1"/>
  <c r="AG45" i="2"/>
  <c r="R45" i="2" s="1"/>
  <c r="AG46" i="2"/>
  <c r="X46" i="2" s="1"/>
  <c r="AG47" i="2"/>
  <c r="V47" i="2" s="1"/>
  <c r="AG48" i="2"/>
  <c r="R48" i="2" s="1"/>
  <c r="AG49" i="2"/>
  <c r="R49" i="2" s="1"/>
  <c r="AG50" i="2"/>
  <c r="X50" i="2" s="1"/>
  <c r="AG51" i="2"/>
  <c r="V51" i="2" s="1"/>
  <c r="AG52" i="2"/>
  <c r="R52" i="2" s="1"/>
  <c r="BS45" i="2"/>
  <c r="BS46" i="2"/>
  <c r="BX46" i="2" s="1"/>
  <c r="BS47" i="2"/>
  <c r="BV47" i="2" s="1"/>
  <c r="BS48" i="2"/>
  <c r="BX48" i="2" s="1"/>
  <c r="BS49" i="2"/>
  <c r="BS50" i="2"/>
  <c r="BR50" i="2" s="1"/>
  <c r="BS51" i="2"/>
  <c r="BR51" i="2" s="1"/>
  <c r="BS52" i="2"/>
  <c r="BX52" i="2" s="1"/>
  <c r="BS53" i="2"/>
  <c r="BS44" i="2"/>
  <c r="BN44" i="2" s="1"/>
  <c r="BP42" i="2"/>
  <c r="BR42" i="2"/>
  <c r="AG43" i="2"/>
  <c r="X43" i="2" s="1"/>
  <c r="I43" i="2"/>
  <c r="J43" i="2"/>
  <c r="E43" i="2"/>
  <c r="BR57" i="3"/>
  <c r="BR55" i="3"/>
  <c r="BR56" i="3"/>
  <c r="BR54" i="3"/>
  <c r="H54" i="3"/>
  <c r="I54" i="3" s="1"/>
  <c r="H55" i="3"/>
  <c r="I55" i="3" s="1"/>
  <c r="H56" i="3"/>
  <c r="I56" i="3" s="1"/>
  <c r="H57" i="3"/>
  <c r="I57" i="3" s="1"/>
  <c r="H51" i="3"/>
  <c r="I51" i="3" s="1"/>
  <c r="H52" i="3"/>
  <c r="I52" i="3" s="1"/>
  <c r="H53" i="3"/>
  <c r="I53" i="3" s="1"/>
  <c r="H50" i="3"/>
  <c r="I50" i="3" s="1"/>
  <c r="BR51" i="3"/>
  <c r="BR52" i="3"/>
  <c r="BR53" i="3"/>
  <c r="BR50" i="3"/>
  <c r="AZ49" i="3"/>
  <c r="AZ44" i="3"/>
  <c r="AZ45" i="3"/>
  <c r="AZ46" i="3"/>
  <c r="AZ47" i="3"/>
  <c r="AZ48" i="3"/>
  <c r="F48" i="3"/>
  <c r="F47" i="3"/>
  <c r="AR46" i="3"/>
  <c r="F44" i="3"/>
  <c r="F43" i="3"/>
  <c r="AR42" i="3"/>
  <c r="AZ37" i="3"/>
  <c r="AZ41" i="3"/>
  <c r="AJ41" i="3"/>
  <c r="AK41" i="3" s="1"/>
  <c r="AM41" i="3" s="1"/>
  <c r="G41" i="3"/>
  <c r="AJ40" i="3"/>
  <c r="AK40" i="3" s="1"/>
  <c r="AM40" i="3" s="1"/>
  <c r="G40" i="3"/>
  <c r="AJ39" i="3"/>
  <c r="AK39" i="3" s="1"/>
  <c r="AM39" i="3" s="1"/>
  <c r="G39" i="3"/>
  <c r="AJ38" i="3"/>
  <c r="AK38" i="3" s="1"/>
  <c r="AM38" i="3" s="1"/>
  <c r="I38" i="3"/>
  <c r="AJ37" i="3"/>
  <c r="AK37" i="3" s="1"/>
  <c r="AM37" i="3" s="1"/>
  <c r="G37" i="3"/>
  <c r="AJ36" i="3"/>
  <c r="AK36" i="3" s="1"/>
  <c r="AM36" i="3" s="1"/>
  <c r="G36" i="3"/>
  <c r="AJ35" i="3"/>
  <c r="AK35" i="3" s="1"/>
  <c r="AM35" i="3" s="1"/>
  <c r="G35" i="3"/>
  <c r="AZ32" i="3"/>
  <c r="AR34" i="3"/>
  <c r="G34" i="3"/>
  <c r="F34" i="3"/>
  <c r="AR33" i="3"/>
  <c r="G33" i="3"/>
  <c r="F33" i="3"/>
  <c r="AR32" i="3"/>
  <c r="G32" i="3"/>
  <c r="F32" i="3"/>
  <c r="H31" i="3"/>
  <c r="I31" i="3" s="1"/>
  <c r="AZ29" i="3"/>
  <c r="H30" i="3"/>
  <c r="I30" i="3" s="1"/>
  <c r="H29" i="3"/>
  <c r="I29" i="3" s="1"/>
  <c r="AR28" i="3"/>
  <c r="H28" i="3"/>
  <c r="I28" i="3" s="1"/>
  <c r="F28" i="3"/>
  <c r="AZ25" i="3"/>
  <c r="AZ26" i="3"/>
  <c r="AR27" i="3"/>
  <c r="H27" i="3"/>
  <c r="I27" i="3" s="1"/>
  <c r="F27" i="3"/>
  <c r="BR41" i="2"/>
  <c r="AR26" i="3"/>
  <c r="H26" i="3"/>
  <c r="I26" i="3" s="1"/>
  <c r="AR25" i="3"/>
  <c r="H25" i="3"/>
  <c r="G25" i="3"/>
  <c r="F25" i="3"/>
  <c r="AR24" i="3"/>
  <c r="H24" i="3"/>
  <c r="G24" i="3"/>
  <c r="F24" i="3"/>
  <c r="AR23" i="3"/>
  <c r="H23" i="3"/>
  <c r="I23" i="3" s="1"/>
  <c r="F23" i="3"/>
  <c r="AZ21" i="3"/>
  <c r="AZ18" i="3"/>
  <c r="AZ8" i="3"/>
  <c r="AZ9" i="3"/>
  <c r="AZ12" i="3"/>
  <c r="AZ13" i="3"/>
  <c r="AZ16" i="3"/>
  <c r="AZ17" i="3"/>
  <c r="AZ4" i="3"/>
  <c r="AZ5" i="3"/>
  <c r="AR22" i="3"/>
  <c r="G22" i="3"/>
  <c r="F22" i="3"/>
  <c r="AR21" i="3"/>
  <c r="G21" i="3"/>
  <c r="F21" i="3"/>
  <c r="AR20" i="3"/>
  <c r="G20" i="3"/>
  <c r="F20" i="3"/>
  <c r="AR19" i="3"/>
  <c r="G19" i="3"/>
  <c r="F19" i="3"/>
  <c r="AR18" i="3"/>
  <c r="G18" i="3"/>
  <c r="F18" i="3"/>
  <c r="AR17" i="3"/>
  <c r="G17" i="3"/>
  <c r="F17" i="3"/>
  <c r="AR16" i="3"/>
  <c r="G16" i="3"/>
  <c r="F16" i="3"/>
  <c r="AR15" i="3"/>
  <c r="G15" i="3"/>
  <c r="F15" i="3"/>
  <c r="AR14" i="3"/>
  <c r="G14" i="3"/>
  <c r="F14" i="3"/>
  <c r="AR13" i="3"/>
  <c r="G13" i="3"/>
  <c r="F13" i="3"/>
  <c r="AR12" i="3"/>
  <c r="G12" i="3"/>
  <c r="F12" i="3"/>
  <c r="AR11" i="3"/>
  <c r="G11" i="3"/>
  <c r="F11" i="3"/>
  <c r="AR10" i="3"/>
  <c r="G10" i="3"/>
  <c r="F10" i="3"/>
  <c r="AR9" i="3"/>
  <c r="G9" i="3"/>
  <c r="F9" i="3"/>
  <c r="AR8" i="3"/>
  <c r="G8" i="3"/>
  <c r="F8" i="3"/>
  <c r="AR7" i="3"/>
  <c r="G7" i="3"/>
  <c r="F7" i="3"/>
  <c r="AR6" i="3"/>
  <c r="H6" i="3"/>
  <c r="G6" i="3"/>
  <c r="F6" i="3"/>
  <c r="AR5" i="3"/>
  <c r="H5" i="3"/>
  <c r="G5" i="3"/>
  <c r="F5" i="3"/>
  <c r="AR4" i="3"/>
  <c r="H4" i="3"/>
  <c r="G4" i="3"/>
  <c r="F4" i="3"/>
  <c r="AR3" i="3"/>
  <c r="H3" i="3"/>
  <c r="G3" i="3"/>
  <c r="F3" i="3"/>
  <c r="AR2" i="3"/>
  <c r="H2" i="3"/>
  <c r="G2" i="3"/>
  <c r="F2" i="3"/>
  <c r="BP50" i="2" l="1"/>
  <c r="AN55" i="2"/>
  <c r="P51" i="2"/>
  <c r="BP55" i="2"/>
  <c r="BR58" i="2"/>
  <c r="BL44" i="2"/>
  <c r="P43" i="2"/>
  <c r="BV44" i="2"/>
  <c r="BV50" i="2"/>
  <c r="AN45" i="2"/>
  <c r="P60" i="2"/>
  <c r="AG83" i="3"/>
  <c r="AH83" i="3"/>
  <c r="AG82" i="3"/>
  <c r="AH82" i="3"/>
  <c r="AG80" i="3"/>
  <c r="AH80" i="3"/>
  <c r="AG78" i="3"/>
  <c r="AH78" i="3"/>
  <c r="AG79" i="3"/>
  <c r="AH79" i="3"/>
  <c r="AG77" i="3"/>
  <c r="AH77" i="3"/>
  <c r="AZ62" i="3"/>
  <c r="AZ59" i="3"/>
  <c r="AZ58" i="3"/>
  <c r="AZ63" i="3"/>
  <c r="AZ66" i="3"/>
  <c r="AZ61" i="3"/>
  <c r="F42" i="2"/>
  <c r="BR48" i="2"/>
  <c r="BX44" i="2"/>
  <c r="C61" i="2"/>
  <c r="AL43" i="2"/>
  <c r="BT50" i="2"/>
  <c r="K51" i="2"/>
  <c r="AR56" i="2"/>
  <c r="AN54" i="2"/>
  <c r="BR55" i="2"/>
  <c r="AZ64" i="3"/>
  <c r="AZ60" i="3"/>
  <c r="AZ65" i="3"/>
  <c r="AR43" i="2"/>
  <c r="BR44" i="2"/>
  <c r="BR46" i="2"/>
  <c r="BV51" i="2"/>
  <c r="BX50" i="2"/>
  <c r="AN49" i="2"/>
  <c r="AR53" i="2"/>
  <c r="R53" i="2"/>
  <c r="AP55" i="2"/>
  <c r="R55" i="2"/>
  <c r="R43" i="2"/>
  <c r="AJ43" i="2"/>
  <c r="BJ44" i="2"/>
  <c r="BP46" i="2"/>
  <c r="BT46" i="2"/>
  <c r="BV46" i="2"/>
  <c r="AH53" i="2"/>
  <c r="AH56" i="2"/>
  <c r="AH55" i="2"/>
  <c r="K45" i="2"/>
  <c r="P45" i="2"/>
  <c r="K47" i="2"/>
  <c r="P47" i="2"/>
  <c r="K49" i="2"/>
  <c r="P49" i="2"/>
  <c r="K43" i="2"/>
  <c r="BP51" i="2"/>
  <c r="BR52" i="2"/>
  <c r="BR47" i="2"/>
  <c r="AT49" i="2"/>
  <c r="AL49" i="2"/>
  <c r="X49" i="2"/>
  <c r="AT47" i="2"/>
  <c r="AR46" i="2"/>
  <c r="V46" i="2"/>
  <c r="K53" i="2"/>
  <c r="P53" i="2"/>
  <c r="BR57" i="2"/>
  <c r="K55" i="2"/>
  <c r="P55" i="2"/>
  <c r="K57" i="2"/>
  <c r="P57" i="2"/>
  <c r="K59" i="2"/>
  <c r="P59" i="2"/>
  <c r="BV48" i="2"/>
  <c r="AN50" i="2"/>
  <c r="AR49" i="2"/>
  <c r="AJ49" i="2"/>
  <c r="V49" i="2"/>
  <c r="AP47" i="2"/>
  <c r="AN46" i="2"/>
  <c r="K44" i="2"/>
  <c r="P44" i="2"/>
  <c r="K46" i="2"/>
  <c r="P46" i="2"/>
  <c r="K48" i="2"/>
  <c r="P48" i="2"/>
  <c r="K50" i="2"/>
  <c r="P50" i="2"/>
  <c r="C60" i="2"/>
  <c r="AT43" i="2"/>
  <c r="BP44" i="2"/>
  <c r="BP47" i="2"/>
  <c r="BT44" i="2"/>
  <c r="BV52" i="2"/>
  <c r="AJ50" i="2"/>
  <c r="AP49" i="2"/>
  <c r="AH49" i="2"/>
  <c r="AH47" i="2"/>
  <c r="AJ46" i="2"/>
  <c r="AJ53" i="2"/>
  <c r="K52" i="2"/>
  <c r="P52" i="2"/>
  <c r="AN57" i="2"/>
  <c r="K54" i="2"/>
  <c r="P54" i="2"/>
  <c r="K56" i="2"/>
  <c r="P56" i="2"/>
  <c r="K58" i="2"/>
  <c r="P58" i="2"/>
  <c r="DG53" i="3"/>
  <c r="DE53" i="3"/>
  <c r="CY53" i="3"/>
  <c r="DA53" i="3"/>
  <c r="DC53" i="3"/>
  <c r="CQ53" i="3"/>
  <c r="CW53" i="3"/>
  <c r="CS53" i="3"/>
  <c r="CU53" i="3"/>
  <c r="CO53" i="3"/>
  <c r="CM53" i="3"/>
  <c r="CI53" i="3"/>
  <c r="CE53" i="3"/>
  <c r="CK53" i="3"/>
  <c r="CG53" i="3"/>
  <c r="CA53" i="3"/>
  <c r="BW53" i="3"/>
  <c r="BS53" i="3"/>
  <c r="BO53" i="3"/>
  <c r="BK53" i="3"/>
  <c r="CC53" i="3"/>
  <c r="BY53" i="3"/>
  <c r="BU53" i="3"/>
  <c r="BQ53" i="3"/>
  <c r="BM53" i="3"/>
  <c r="BI53" i="3"/>
  <c r="BE53" i="3"/>
  <c r="BG53" i="3"/>
  <c r="BC53" i="3"/>
  <c r="DG56" i="3"/>
  <c r="DE56" i="3"/>
  <c r="CY56" i="3"/>
  <c r="DA56" i="3"/>
  <c r="DC56" i="3"/>
  <c r="CW56" i="3"/>
  <c r="CS56" i="3"/>
  <c r="CU56" i="3"/>
  <c r="CO56" i="3"/>
  <c r="CQ56" i="3"/>
  <c r="CK56" i="3"/>
  <c r="CG56" i="3"/>
  <c r="CC56" i="3"/>
  <c r="CM56" i="3"/>
  <c r="CI56" i="3"/>
  <c r="CE56" i="3"/>
  <c r="CA56" i="3"/>
  <c r="BW56" i="3"/>
  <c r="BS56" i="3"/>
  <c r="BO56" i="3"/>
  <c r="BK56" i="3"/>
  <c r="BY56" i="3"/>
  <c r="BU56" i="3"/>
  <c r="BQ56" i="3"/>
  <c r="BM56" i="3"/>
  <c r="BI56" i="3"/>
  <c r="BE56" i="3"/>
  <c r="BG56" i="3"/>
  <c r="BC56" i="3"/>
  <c r="DG52" i="3"/>
  <c r="CY52" i="3"/>
  <c r="DA52" i="3"/>
  <c r="DC52" i="3"/>
  <c r="DE52" i="3"/>
  <c r="CW52" i="3"/>
  <c r="CS52" i="3"/>
  <c r="CU52" i="3"/>
  <c r="CO52" i="3"/>
  <c r="CQ52" i="3"/>
  <c r="CK52" i="3"/>
  <c r="CG52" i="3"/>
  <c r="CC52" i="3"/>
  <c r="CM52" i="3"/>
  <c r="CI52" i="3"/>
  <c r="CE52" i="3"/>
  <c r="CA52" i="3"/>
  <c r="BW52" i="3"/>
  <c r="BS52" i="3"/>
  <c r="BO52" i="3"/>
  <c r="BK52" i="3"/>
  <c r="BY52" i="3"/>
  <c r="BU52" i="3"/>
  <c r="BQ52" i="3"/>
  <c r="BM52" i="3"/>
  <c r="BI52" i="3"/>
  <c r="BE52" i="3"/>
  <c r="BG52" i="3"/>
  <c r="BC52" i="3"/>
  <c r="DE55" i="3"/>
  <c r="DG55" i="3"/>
  <c r="DA55" i="3"/>
  <c r="DC55" i="3"/>
  <c r="CW55" i="3"/>
  <c r="CY55" i="3"/>
  <c r="CU55" i="3"/>
  <c r="CO55" i="3"/>
  <c r="CQ55" i="3"/>
  <c r="CS55" i="3"/>
  <c r="CK55" i="3"/>
  <c r="CG55" i="3"/>
  <c r="CC55" i="3"/>
  <c r="CM55" i="3"/>
  <c r="CI55" i="3"/>
  <c r="CE55" i="3"/>
  <c r="BY55" i="3"/>
  <c r="BU55" i="3"/>
  <c r="BQ55" i="3"/>
  <c r="BM55" i="3"/>
  <c r="CA55" i="3"/>
  <c r="BW55" i="3"/>
  <c r="BS55" i="3"/>
  <c r="BO55" i="3"/>
  <c r="BK55" i="3"/>
  <c r="BI55" i="3"/>
  <c r="BG55" i="3"/>
  <c r="BC55" i="3"/>
  <c r="BE55" i="3"/>
  <c r="DE51" i="3"/>
  <c r="DA51" i="3"/>
  <c r="DC51" i="3"/>
  <c r="CW51" i="3"/>
  <c r="DG51" i="3"/>
  <c r="CY51" i="3"/>
  <c r="CU51" i="3"/>
  <c r="CO51" i="3"/>
  <c r="CQ51" i="3"/>
  <c r="CS51" i="3"/>
  <c r="CK51" i="3"/>
  <c r="CG51" i="3"/>
  <c r="CC51" i="3"/>
  <c r="CM51" i="3"/>
  <c r="CI51" i="3"/>
  <c r="CE51" i="3"/>
  <c r="BY51" i="3"/>
  <c r="BU51" i="3"/>
  <c r="BQ51" i="3"/>
  <c r="BM51" i="3"/>
  <c r="CA51" i="3"/>
  <c r="BW51" i="3"/>
  <c r="BS51" i="3"/>
  <c r="BO51" i="3"/>
  <c r="BK51" i="3"/>
  <c r="BI51" i="3"/>
  <c r="BG51" i="3"/>
  <c r="BC51" i="3"/>
  <c r="BE51" i="3"/>
  <c r="DG57" i="3"/>
  <c r="DE57" i="3"/>
  <c r="CY57" i="3"/>
  <c r="DA57" i="3"/>
  <c r="DC57" i="3"/>
  <c r="CQ57" i="3"/>
  <c r="CS57" i="3"/>
  <c r="CU57" i="3"/>
  <c r="CW57" i="3"/>
  <c r="CO57" i="3"/>
  <c r="CM57" i="3"/>
  <c r="CI57" i="3"/>
  <c r="CE57" i="3"/>
  <c r="CK57" i="3"/>
  <c r="CG57" i="3"/>
  <c r="CA57" i="3"/>
  <c r="BW57" i="3"/>
  <c r="BS57" i="3"/>
  <c r="BO57" i="3"/>
  <c r="BK57" i="3"/>
  <c r="CC57" i="3"/>
  <c r="BY57" i="3"/>
  <c r="BU57" i="3"/>
  <c r="BQ57" i="3"/>
  <c r="BM57" i="3"/>
  <c r="BI57" i="3"/>
  <c r="BE57" i="3"/>
  <c r="BG57" i="3"/>
  <c r="BC57" i="3"/>
  <c r="DE50" i="3"/>
  <c r="DG50" i="3"/>
  <c r="DC50" i="3"/>
  <c r="CY50" i="3"/>
  <c r="DA50" i="3"/>
  <c r="CW50" i="3"/>
  <c r="CO50" i="3"/>
  <c r="CQ50" i="3"/>
  <c r="CS50" i="3"/>
  <c r="CU50" i="3"/>
  <c r="CM50" i="3"/>
  <c r="CI50" i="3"/>
  <c r="CE50" i="3"/>
  <c r="CK50" i="3"/>
  <c r="CG50" i="3"/>
  <c r="CC50" i="3"/>
  <c r="BY50" i="3"/>
  <c r="BU50" i="3"/>
  <c r="BQ50" i="3"/>
  <c r="BM50" i="3"/>
  <c r="BI50" i="3"/>
  <c r="CA50" i="3"/>
  <c r="BW50" i="3"/>
  <c r="BS50" i="3"/>
  <c r="BO50" i="3"/>
  <c r="BK50" i="3"/>
  <c r="BG50" i="3"/>
  <c r="BC50" i="3"/>
  <c r="BE50" i="3"/>
  <c r="DE54" i="3"/>
  <c r="DG54" i="3"/>
  <c r="DC54" i="3"/>
  <c r="CY54" i="3"/>
  <c r="DA54" i="3"/>
  <c r="CO54" i="3"/>
  <c r="CQ54" i="3"/>
  <c r="CW54" i="3"/>
  <c r="CS54" i="3"/>
  <c r="CU54" i="3"/>
  <c r="CM54" i="3"/>
  <c r="CI54" i="3"/>
  <c r="CE54" i="3"/>
  <c r="CK54" i="3"/>
  <c r="CG54" i="3"/>
  <c r="CC54" i="3"/>
  <c r="BY54" i="3"/>
  <c r="BU54" i="3"/>
  <c r="BQ54" i="3"/>
  <c r="BM54" i="3"/>
  <c r="BI54" i="3"/>
  <c r="CA54" i="3"/>
  <c r="BW54" i="3"/>
  <c r="BS54" i="3"/>
  <c r="BO54" i="3"/>
  <c r="BK54" i="3"/>
  <c r="BG54" i="3"/>
  <c r="BC54" i="3"/>
  <c r="BE54" i="3"/>
  <c r="I34" i="3"/>
  <c r="J34" i="3"/>
  <c r="K34" i="3"/>
  <c r="AZ20" i="3"/>
  <c r="K23" i="3"/>
  <c r="J23" i="3"/>
  <c r="K24" i="3"/>
  <c r="J24" i="3"/>
  <c r="J25" i="3"/>
  <c r="K25" i="3"/>
  <c r="AZ22" i="3"/>
  <c r="AZ24" i="3"/>
  <c r="I33" i="3"/>
  <c r="J33" i="3"/>
  <c r="K33" i="3"/>
  <c r="AZ33" i="3"/>
  <c r="AZ40" i="3"/>
  <c r="AZ36" i="3"/>
  <c r="K47" i="3"/>
  <c r="J47" i="3"/>
  <c r="AZ43" i="3"/>
  <c r="I9" i="3"/>
  <c r="J9" i="3"/>
  <c r="K9" i="3"/>
  <c r="I17" i="3"/>
  <c r="J17" i="3"/>
  <c r="K17" i="3"/>
  <c r="I21" i="3"/>
  <c r="J21" i="3"/>
  <c r="K21" i="3"/>
  <c r="K27" i="3"/>
  <c r="J27" i="3"/>
  <c r="I12" i="3"/>
  <c r="K12" i="3"/>
  <c r="J12" i="3"/>
  <c r="I16" i="3"/>
  <c r="K16" i="3"/>
  <c r="J16" i="3"/>
  <c r="I20" i="3"/>
  <c r="K20" i="3"/>
  <c r="J20" i="3"/>
  <c r="AZ2" i="3"/>
  <c r="I2" i="3"/>
  <c r="K2" i="3"/>
  <c r="J2" i="3"/>
  <c r="I3" i="3"/>
  <c r="K3" i="3"/>
  <c r="J3" i="3"/>
  <c r="I4" i="3"/>
  <c r="K4" i="3"/>
  <c r="J4" i="3"/>
  <c r="I5" i="3"/>
  <c r="J5" i="3"/>
  <c r="K5" i="3"/>
  <c r="I6" i="3"/>
  <c r="K6" i="3"/>
  <c r="J6" i="3"/>
  <c r="I7" i="3"/>
  <c r="K7" i="3"/>
  <c r="J7" i="3"/>
  <c r="I11" i="3"/>
  <c r="K11" i="3"/>
  <c r="J11" i="3"/>
  <c r="I15" i="3"/>
  <c r="K15" i="3"/>
  <c r="J15" i="3"/>
  <c r="I19" i="3"/>
  <c r="K19" i="3"/>
  <c r="J19" i="3"/>
  <c r="AZ3" i="3"/>
  <c r="AZ7" i="3"/>
  <c r="AZ15" i="3"/>
  <c r="AZ11" i="3"/>
  <c r="AZ19" i="3"/>
  <c r="AZ27" i="3"/>
  <c r="AZ23" i="3"/>
  <c r="AZ28" i="3"/>
  <c r="AZ30" i="3"/>
  <c r="I32" i="3"/>
  <c r="K32" i="3"/>
  <c r="J32" i="3"/>
  <c r="I35" i="3"/>
  <c r="K35" i="3"/>
  <c r="J35" i="3"/>
  <c r="I37" i="3"/>
  <c r="K37" i="3"/>
  <c r="J37" i="3"/>
  <c r="I39" i="3"/>
  <c r="K39" i="3"/>
  <c r="J39" i="3"/>
  <c r="I41" i="3"/>
  <c r="J41" i="3"/>
  <c r="K41" i="3"/>
  <c r="AZ39" i="3"/>
  <c r="AZ35" i="3"/>
  <c r="AZ42" i="3"/>
  <c r="K43" i="3"/>
  <c r="J43" i="3"/>
  <c r="K48" i="3"/>
  <c r="J48" i="3"/>
  <c r="I13" i="3"/>
  <c r="J13" i="3"/>
  <c r="K13" i="3"/>
  <c r="I8" i="3"/>
  <c r="K8" i="3"/>
  <c r="J8" i="3"/>
  <c r="I10" i="3"/>
  <c r="J10" i="3"/>
  <c r="K10" i="3"/>
  <c r="I14" i="3"/>
  <c r="K14" i="3"/>
  <c r="J14" i="3"/>
  <c r="I18" i="3"/>
  <c r="J18" i="3"/>
  <c r="K18" i="3"/>
  <c r="I22" i="3"/>
  <c r="K22" i="3"/>
  <c r="J22" i="3"/>
  <c r="AZ6" i="3"/>
  <c r="AZ14" i="3"/>
  <c r="AZ10" i="3"/>
  <c r="K28" i="3"/>
  <c r="J28" i="3"/>
  <c r="AZ38" i="3"/>
  <c r="K44" i="3"/>
  <c r="J44" i="3"/>
  <c r="AZ34" i="3"/>
  <c r="I36" i="3"/>
  <c r="K36" i="3"/>
  <c r="J36" i="3"/>
  <c r="I40" i="3"/>
  <c r="K40" i="3"/>
  <c r="J40" i="3"/>
  <c r="BN53" i="2"/>
  <c r="BJ53" i="2"/>
  <c r="BL53" i="2"/>
  <c r="BJ49" i="2"/>
  <c r="BN49" i="2"/>
  <c r="BL49" i="2"/>
  <c r="BN45" i="2"/>
  <c r="BL45" i="2"/>
  <c r="BJ45" i="2"/>
  <c r="AP51" i="2"/>
  <c r="BP59" i="2"/>
  <c r="BL59" i="2"/>
  <c r="BJ59" i="2"/>
  <c r="BZ59" i="2"/>
  <c r="BN59" i="2"/>
  <c r="BX59" i="2"/>
  <c r="BT59" i="2"/>
  <c r="BV59" i="2"/>
  <c r="BT49" i="2"/>
  <c r="BX53" i="2"/>
  <c r="BX45" i="2"/>
  <c r="AN51" i="2"/>
  <c r="X51" i="2"/>
  <c r="AT45" i="2"/>
  <c r="AT57" i="2"/>
  <c r="AL57" i="2"/>
  <c r="X57" i="2"/>
  <c r="AP56" i="2"/>
  <c r="BT54" i="2"/>
  <c r="BJ54" i="2"/>
  <c r="BL54" i="2"/>
  <c r="BN54" i="2"/>
  <c r="BJ58" i="2"/>
  <c r="BN58" i="2"/>
  <c r="BX58" i="2"/>
  <c r="BL58" i="2"/>
  <c r="BT58" i="2"/>
  <c r="AN43" i="2"/>
  <c r="V43" i="2"/>
  <c r="BL51" i="2"/>
  <c r="BN51" i="2"/>
  <c r="BJ51" i="2"/>
  <c r="BL47" i="2"/>
  <c r="BJ47" i="2"/>
  <c r="BN47" i="2"/>
  <c r="BP53" i="2"/>
  <c r="BP49" i="2"/>
  <c r="BP45" i="2"/>
  <c r="BT52" i="2"/>
  <c r="BT48" i="2"/>
  <c r="AL51" i="2"/>
  <c r="R51" i="2"/>
  <c r="AN47" i="2"/>
  <c r="X47" i="2"/>
  <c r="AR45" i="2"/>
  <c r="AJ45" i="2"/>
  <c r="V45" i="2"/>
  <c r="AR57" i="2"/>
  <c r="AJ57" i="2"/>
  <c r="V57" i="2"/>
  <c r="AN56" i="2"/>
  <c r="V56" i="2"/>
  <c r="BJ57" i="2"/>
  <c r="BN57" i="2"/>
  <c r="BX57" i="2"/>
  <c r="BL57" i="2"/>
  <c r="BT57" i="2"/>
  <c r="BV57" i="2"/>
  <c r="BN52" i="2"/>
  <c r="BL52" i="2"/>
  <c r="BJ52" i="2"/>
  <c r="BN48" i="2"/>
  <c r="BL48" i="2"/>
  <c r="BJ48" i="2"/>
  <c r="BT53" i="2"/>
  <c r="BT45" i="2"/>
  <c r="BX49" i="2"/>
  <c r="AL45" i="2"/>
  <c r="X45" i="2"/>
  <c r="BV58" i="2"/>
  <c r="AH43" i="2"/>
  <c r="AP43" i="2"/>
  <c r="BJ50" i="2"/>
  <c r="BL50" i="2"/>
  <c r="BN50" i="2"/>
  <c r="BJ46" i="2"/>
  <c r="BN46" i="2"/>
  <c r="BL46" i="2"/>
  <c r="BP52" i="2"/>
  <c r="BP48" i="2"/>
  <c r="BR53" i="2"/>
  <c r="BR49" i="2"/>
  <c r="BR45" i="2"/>
  <c r="BT51" i="2"/>
  <c r="BT47" i="2"/>
  <c r="BV53" i="2"/>
  <c r="BV49" i="2"/>
  <c r="BV45" i="2"/>
  <c r="BX51" i="2"/>
  <c r="BX47" i="2"/>
  <c r="AT51" i="2"/>
  <c r="AH51" i="2"/>
  <c r="AR50" i="2"/>
  <c r="V50" i="2"/>
  <c r="AL47" i="2"/>
  <c r="R47" i="2"/>
  <c r="AP45" i="2"/>
  <c r="AH45" i="2"/>
  <c r="AN53" i="2"/>
  <c r="V53" i="2"/>
  <c r="AN58" i="2"/>
  <c r="AP57" i="2"/>
  <c r="AH57" i="2"/>
  <c r="AJ56" i="2"/>
  <c r="R56" i="2"/>
  <c r="BR59" i="2"/>
  <c r="BP54" i="2"/>
  <c r="BT55" i="2"/>
  <c r="BL55" i="2"/>
  <c r="BJ55" i="2"/>
  <c r="BN55" i="2"/>
  <c r="BN56" i="2"/>
  <c r="BX56" i="2"/>
  <c r="BL56" i="2"/>
  <c r="BJ56" i="2"/>
  <c r="BT56" i="2"/>
  <c r="BV56" i="2"/>
  <c r="I24" i="3"/>
  <c r="I25" i="3"/>
  <c r="BP56" i="2"/>
  <c r="BV55" i="2"/>
  <c r="BX54" i="2"/>
  <c r="BV54" i="2"/>
  <c r="AT58" i="2"/>
  <c r="AL58" i="2"/>
  <c r="X58" i="2"/>
  <c r="AT54" i="2"/>
  <c r="AL54" i="2"/>
  <c r="X54" i="2"/>
  <c r="AT59" i="2"/>
  <c r="AL59" i="2"/>
  <c r="AR58" i="2"/>
  <c r="AJ58" i="2"/>
  <c r="V58" i="2"/>
  <c r="AT55" i="2"/>
  <c r="AL55" i="2"/>
  <c r="X55" i="2"/>
  <c r="AR54" i="2"/>
  <c r="AJ54" i="2"/>
  <c r="V54" i="2"/>
  <c r="AR59" i="2"/>
  <c r="AJ59" i="2"/>
  <c r="AP58" i="2"/>
  <c r="AH58" i="2"/>
  <c r="AT56" i="2"/>
  <c r="AL56" i="2"/>
  <c r="AR55" i="2"/>
  <c r="AJ55" i="2"/>
  <c r="AP54" i="2"/>
  <c r="AH54" i="2"/>
  <c r="AT53" i="2"/>
  <c r="AL53" i="2"/>
  <c r="AT52" i="2"/>
  <c r="AL52" i="2"/>
  <c r="X52" i="2"/>
  <c r="AR51" i="2"/>
  <c r="AJ51" i="2"/>
  <c r="AP50" i="2"/>
  <c r="AH50" i="2"/>
  <c r="R50" i="2"/>
  <c r="AT48" i="2"/>
  <c r="AL48" i="2"/>
  <c r="X48" i="2"/>
  <c r="AR47" i="2"/>
  <c r="AJ47" i="2"/>
  <c r="AP46" i="2"/>
  <c r="AH46" i="2"/>
  <c r="R46" i="2"/>
  <c r="AT44" i="2"/>
  <c r="AL44" i="2"/>
  <c r="X44" i="2"/>
  <c r="AN48" i="2"/>
  <c r="AR52" i="2"/>
  <c r="AJ52" i="2"/>
  <c r="V52" i="2"/>
  <c r="AR48" i="2"/>
  <c r="AJ48" i="2"/>
  <c r="V48" i="2"/>
  <c r="AR44" i="2"/>
  <c r="AJ44" i="2"/>
  <c r="V44" i="2"/>
  <c r="AN52" i="2"/>
  <c r="AN44" i="2"/>
  <c r="AP52" i="2"/>
  <c r="AH52" i="2"/>
  <c r="AT50" i="2"/>
  <c r="AL50" i="2"/>
  <c r="AP48" i="2"/>
  <c r="AH48" i="2"/>
  <c r="AT46" i="2"/>
  <c r="AL46" i="2"/>
  <c r="AP44" i="2"/>
  <c r="AH44" i="2"/>
  <c r="E42" i="2"/>
  <c r="I42" i="2"/>
  <c r="J42" i="2"/>
  <c r="AG42" i="2"/>
  <c r="AT42" i="2" s="1"/>
  <c r="X5" i="2"/>
  <c r="X4" i="2"/>
  <c r="F39" i="2"/>
  <c r="E41" i="2"/>
  <c r="BV41" i="2"/>
  <c r="F41" i="2" s="1"/>
  <c r="BR40" i="2"/>
  <c r="AG41" i="2"/>
  <c r="AT41" i="2" s="1"/>
  <c r="I41" i="2"/>
  <c r="J41" i="2"/>
  <c r="E40" i="2"/>
  <c r="BT40" i="2"/>
  <c r="AG40" i="2"/>
  <c r="AP40" i="2" s="1"/>
  <c r="J40" i="2"/>
  <c r="I40" i="2"/>
  <c r="J39" i="2"/>
  <c r="I39" i="2"/>
  <c r="P39" i="2" s="1"/>
  <c r="AG39" i="2"/>
  <c r="AP39" i="2" s="1"/>
  <c r="B39" i="2"/>
  <c r="J38" i="2"/>
  <c r="I38" i="2"/>
  <c r="F38" i="2"/>
  <c r="AG38" i="2"/>
  <c r="AT38" i="2" s="1"/>
  <c r="E38" i="2"/>
  <c r="E36" i="2"/>
  <c r="E37" i="2"/>
  <c r="E35" i="2"/>
  <c r="B38" i="2"/>
  <c r="F44" i="2" l="1"/>
  <c r="P40" i="2"/>
  <c r="AZ55" i="3"/>
  <c r="AZ51" i="3"/>
  <c r="C53" i="2"/>
  <c r="C59" i="2"/>
  <c r="K39" i="2"/>
  <c r="AN39" i="2"/>
  <c r="P42" i="2"/>
  <c r="C54" i="2"/>
  <c r="C43" i="2"/>
  <c r="C49" i="2"/>
  <c r="X40" i="2"/>
  <c r="C52" i="2"/>
  <c r="K41" i="2"/>
  <c r="P41" i="2"/>
  <c r="F40" i="2"/>
  <c r="C48" i="2"/>
  <c r="C58" i="2"/>
  <c r="C45" i="2"/>
  <c r="AZ50" i="3"/>
  <c r="AZ57" i="3"/>
  <c r="AZ52" i="3"/>
  <c r="AZ53" i="3"/>
  <c r="AR40" i="2"/>
  <c r="AR39" i="2"/>
  <c r="K38" i="2"/>
  <c r="P38" i="2"/>
  <c r="AH39" i="2"/>
  <c r="X39" i="2"/>
  <c r="AJ40" i="2"/>
  <c r="AL39" i="2"/>
  <c r="K40" i="2"/>
  <c r="AN40" i="2"/>
  <c r="K42" i="2"/>
  <c r="C44" i="2"/>
  <c r="C55" i="2"/>
  <c r="C57" i="2"/>
  <c r="AZ56" i="3"/>
  <c r="AZ54" i="3"/>
  <c r="F58" i="2"/>
  <c r="AN38" i="2"/>
  <c r="AT39" i="2"/>
  <c r="AL40" i="2"/>
  <c r="AT40" i="2"/>
  <c r="F55" i="2"/>
  <c r="C56" i="2"/>
  <c r="F50" i="2"/>
  <c r="F52" i="2"/>
  <c r="F57" i="2"/>
  <c r="C51" i="2"/>
  <c r="F47" i="2"/>
  <c r="F49" i="2"/>
  <c r="C46" i="2"/>
  <c r="C50" i="2"/>
  <c r="C47" i="2"/>
  <c r="F46" i="2"/>
  <c r="F48" i="2"/>
  <c r="F45" i="2"/>
  <c r="AJ39" i="2"/>
  <c r="AH40" i="2"/>
  <c r="F54" i="2"/>
  <c r="F56" i="2"/>
  <c r="F51" i="2"/>
  <c r="F59" i="2"/>
  <c r="F53" i="2"/>
  <c r="AN42" i="2"/>
  <c r="AH42" i="2"/>
  <c r="AP42" i="2"/>
  <c r="AJ42" i="2"/>
  <c r="AR42" i="2"/>
  <c r="X42" i="2"/>
  <c r="AL42" i="2"/>
  <c r="AN41" i="2"/>
  <c r="AH41" i="2"/>
  <c r="AP41" i="2"/>
  <c r="AJ41" i="2"/>
  <c r="AR41" i="2"/>
  <c r="X41" i="2"/>
  <c r="AL41" i="2"/>
  <c r="AJ38" i="2"/>
  <c r="X38" i="2"/>
  <c r="AR38" i="2"/>
  <c r="AH38" i="2"/>
  <c r="AL38" i="2"/>
  <c r="AP38" i="2"/>
  <c r="F28" i="2"/>
  <c r="F29" i="2"/>
  <c r="F30" i="2"/>
  <c r="F31" i="2"/>
  <c r="F32" i="2"/>
  <c r="F33" i="2"/>
  <c r="F34" i="2"/>
  <c r="F27" i="2"/>
  <c r="BP36" i="2"/>
  <c r="BP37" i="2"/>
  <c r="BP35" i="2"/>
  <c r="BN35" i="2"/>
  <c r="BN36" i="2"/>
  <c r="BN37" i="2"/>
  <c r="C34" i="2"/>
  <c r="AA36" i="2"/>
  <c r="X36" i="2" s="1"/>
  <c r="AA37" i="2"/>
  <c r="X37" i="2" s="1"/>
  <c r="AA35" i="2"/>
  <c r="AD35" i="2" s="1"/>
  <c r="B36" i="2"/>
  <c r="B37" i="2"/>
  <c r="B35" i="2"/>
  <c r="H37" i="2"/>
  <c r="G37" i="2"/>
  <c r="H36" i="2"/>
  <c r="G36" i="2"/>
  <c r="H35" i="2"/>
  <c r="G35" i="2"/>
  <c r="H34" i="2"/>
  <c r="G34" i="2"/>
  <c r="B34" i="2"/>
  <c r="H33" i="2"/>
  <c r="G33" i="2"/>
  <c r="H32" i="2"/>
  <c r="G32" i="2"/>
  <c r="H31" i="2"/>
  <c r="G31" i="2"/>
  <c r="H30" i="2"/>
  <c r="G30" i="2"/>
  <c r="H29" i="2"/>
  <c r="G29" i="2"/>
  <c r="H28" i="2"/>
  <c r="G28" i="2"/>
  <c r="L33" i="2"/>
  <c r="L32" i="2"/>
  <c r="L31" i="2"/>
  <c r="L30" i="2"/>
  <c r="L29" i="2"/>
  <c r="L28" i="2"/>
  <c r="F3" i="2"/>
  <c r="F4" i="2"/>
  <c r="F5" i="2"/>
  <c r="F6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R28" i="2"/>
  <c r="T28" i="2"/>
  <c r="R29" i="2"/>
  <c r="T29" i="2"/>
  <c r="R30" i="2"/>
  <c r="T30" i="2"/>
  <c r="R31" i="2"/>
  <c r="T31" i="2"/>
  <c r="R32" i="2"/>
  <c r="T32" i="2"/>
  <c r="R33" i="2"/>
  <c r="T33" i="2"/>
  <c r="T27" i="2"/>
  <c r="L23" i="2"/>
  <c r="L24" i="2"/>
  <c r="L25" i="2"/>
  <c r="L26" i="2"/>
  <c r="L27" i="2"/>
  <c r="L22" i="2"/>
  <c r="E27" i="2"/>
  <c r="E26" i="2"/>
  <c r="E25" i="2"/>
  <c r="E24" i="2"/>
  <c r="E23" i="2"/>
  <c r="B2" i="2"/>
  <c r="B3" i="2"/>
  <c r="B4" i="2"/>
  <c r="B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BK16" i="2"/>
  <c r="BK17" i="2"/>
  <c r="BK18" i="2"/>
  <c r="BK19" i="2"/>
  <c r="BK20" i="2"/>
  <c r="BK21" i="2"/>
  <c r="BK22" i="2"/>
  <c r="BK23" i="2"/>
  <c r="BK24" i="2"/>
  <c r="BK25" i="2"/>
  <c r="BK26" i="2"/>
  <c r="BM16" i="2"/>
  <c r="BM17" i="2"/>
  <c r="BM18" i="2"/>
  <c r="BM19" i="2"/>
  <c r="BM20" i="2"/>
  <c r="BM21" i="2"/>
  <c r="BM22" i="2"/>
  <c r="BM23" i="2"/>
  <c r="BM24" i="2"/>
  <c r="BM25" i="2"/>
  <c r="BM26" i="2"/>
  <c r="T22" i="2"/>
  <c r="T23" i="2"/>
  <c r="T24" i="2"/>
  <c r="T25" i="2"/>
  <c r="T26" i="2"/>
  <c r="T5" i="2"/>
  <c r="R22" i="2"/>
  <c r="R23" i="2"/>
  <c r="R24" i="2"/>
  <c r="R25" i="2"/>
  <c r="R26" i="2"/>
  <c r="R5" i="2"/>
  <c r="H27" i="2"/>
  <c r="G27" i="2"/>
  <c r="H26" i="2"/>
  <c r="G26" i="2"/>
  <c r="H25" i="2"/>
  <c r="G25" i="2"/>
  <c r="H24" i="2"/>
  <c r="G24" i="2"/>
  <c r="H23" i="2"/>
  <c r="G23" i="2"/>
  <c r="H22" i="2"/>
  <c r="G22" i="2"/>
  <c r="L21" i="2"/>
  <c r="L20" i="2"/>
  <c r="L19" i="2"/>
  <c r="L18" i="2"/>
  <c r="L17" i="2"/>
  <c r="L16" i="2"/>
  <c r="H21" i="2"/>
  <c r="G21" i="2"/>
  <c r="H20" i="2"/>
  <c r="G20" i="2"/>
  <c r="H19" i="2"/>
  <c r="G19" i="2"/>
  <c r="H18" i="2"/>
  <c r="G18" i="2"/>
  <c r="H17" i="2"/>
  <c r="G17" i="2"/>
  <c r="H16" i="2"/>
  <c r="G16" i="2"/>
  <c r="L3" i="2"/>
  <c r="L4" i="2"/>
  <c r="L5" i="2"/>
  <c r="L2" i="2"/>
  <c r="L7" i="2"/>
  <c r="L8" i="2"/>
  <c r="L9" i="2"/>
  <c r="L10" i="2"/>
  <c r="L6" i="2"/>
  <c r="L12" i="2"/>
  <c r="L13" i="2"/>
  <c r="L14" i="2"/>
  <c r="L15" i="2"/>
  <c r="L11" i="2"/>
  <c r="E15" i="2"/>
  <c r="E14" i="2"/>
  <c r="E13" i="2"/>
  <c r="BK3" i="2"/>
  <c r="BK4" i="2"/>
  <c r="BK5" i="2"/>
  <c r="BK6" i="2"/>
  <c r="BK11" i="2"/>
  <c r="BK12" i="2"/>
  <c r="BK13" i="2"/>
  <c r="BK14" i="2"/>
  <c r="BK15" i="2"/>
  <c r="BI3" i="2"/>
  <c r="BI4" i="2"/>
  <c r="BI5" i="2"/>
  <c r="BI6" i="2"/>
  <c r="BI11" i="2"/>
  <c r="BI12" i="2"/>
  <c r="BI13" i="2"/>
  <c r="BI14" i="2"/>
  <c r="BI15" i="2"/>
  <c r="BM3" i="2"/>
  <c r="BM4" i="2"/>
  <c r="BM5" i="2"/>
  <c r="BM6" i="2"/>
  <c r="BM11" i="2"/>
  <c r="BM12" i="2"/>
  <c r="BM14" i="2"/>
  <c r="BM15" i="2"/>
  <c r="BM13" i="2"/>
  <c r="H15" i="2"/>
  <c r="G15" i="2"/>
  <c r="H14" i="2"/>
  <c r="G14" i="2"/>
  <c r="H13" i="2"/>
  <c r="G13" i="2"/>
  <c r="H12" i="2"/>
  <c r="G12" i="2"/>
  <c r="H11" i="2"/>
  <c r="G11" i="2"/>
  <c r="H5" i="2"/>
  <c r="G5" i="2"/>
  <c r="H4" i="2"/>
  <c r="G4" i="2"/>
  <c r="H3" i="2"/>
  <c r="G3" i="2"/>
  <c r="H2" i="2"/>
  <c r="G2" i="2"/>
  <c r="H10" i="2"/>
  <c r="H9" i="2"/>
  <c r="H8" i="2"/>
  <c r="H7" i="2"/>
  <c r="H6" i="2"/>
  <c r="BN10" i="2"/>
  <c r="BN9" i="2"/>
  <c r="BN8" i="2"/>
  <c r="BN7" i="2"/>
  <c r="BJ10" i="2"/>
  <c r="BJ9" i="2"/>
  <c r="BJ8" i="2"/>
  <c r="BI8" i="2" s="1"/>
  <c r="BJ7" i="2"/>
  <c r="BJ2" i="2"/>
  <c r="BI2" i="2" s="1"/>
  <c r="G10" i="2"/>
  <c r="G9" i="2"/>
  <c r="G8" i="2"/>
  <c r="G7" i="2"/>
  <c r="G6" i="2"/>
  <c r="E10" i="2"/>
  <c r="E9" i="2"/>
  <c r="E8" i="2"/>
  <c r="E7" i="2"/>
  <c r="X3" i="2"/>
  <c r="X2" i="2"/>
  <c r="V2" i="2"/>
  <c r="V3" i="2"/>
  <c r="V4" i="2"/>
  <c r="R4" i="2"/>
  <c r="R3" i="2"/>
  <c r="R2" i="2"/>
  <c r="T3" i="2"/>
  <c r="T2" i="2"/>
  <c r="T4" i="2"/>
  <c r="E3" i="2"/>
  <c r="E4" i="2"/>
  <c r="E5" i="2"/>
  <c r="E2" i="2"/>
  <c r="I19" i="2" l="1"/>
  <c r="BI7" i="2"/>
  <c r="F10" i="2"/>
  <c r="F9" i="2"/>
  <c r="I21" i="2"/>
  <c r="K21" i="2" s="1"/>
  <c r="C39" i="2"/>
  <c r="C42" i="2"/>
  <c r="F37" i="2"/>
  <c r="C38" i="2"/>
  <c r="F36" i="2"/>
  <c r="F35" i="2"/>
  <c r="C32" i="2"/>
  <c r="C30" i="2"/>
  <c r="C28" i="2"/>
  <c r="J15" i="2"/>
  <c r="C4" i="2"/>
  <c r="J16" i="2"/>
  <c r="J18" i="2"/>
  <c r="J20" i="2"/>
  <c r="I10" i="2"/>
  <c r="BM9" i="2"/>
  <c r="I8" i="2"/>
  <c r="BK7" i="2"/>
  <c r="K19" i="2"/>
  <c r="P19" i="2"/>
  <c r="AD37" i="2"/>
  <c r="I6" i="2"/>
  <c r="I22" i="2"/>
  <c r="J24" i="2"/>
  <c r="I26" i="2"/>
  <c r="I35" i="2"/>
  <c r="P35" i="2" s="1"/>
  <c r="I37" i="2"/>
  <c r="AB35" i="2"/>
  <c r="I23" i="2"/>
  <c r="J34" i="2"/>
  <c r="I3" i="2"/>
  <c r="J12" i="2"/>
  <c r="I14" i="2"/>
  <c r="C33" i="2"/>
  <c r="I34" i="2"/>
  <c r="I36" i="2"/>
  <c r="P36" i="2" s="1"/>
  <c r="J25" i="2"/>
  <c r="I27" i="2"/>
  <c r="R35" i="2"/>
  <c r="C41" i="2"/>
  <c r="C3" i="2"/>
  <c r="J2" i="2"/>
  <c r="I13" i="2"/>
  <c r="BI10" i="2"/>
  <c r="J19" i="2"/>
  <c r="C26" i="2"/>
  <c r="C22" i="2"/>
  <c r="J30" i="2"/>
  <c r="C40" i="2"/>
  <c r="J13" i="2"/>
  <c r="C2" i="2"/>
  <c r="BM10" i="2"/>
  <c r="I9" i="2"/>
  <c r="I2" i="2"/>
  <c r="J4" i="2"/>
  <c r="J11" i="2"/>
  <c r="BK2" i="2"/>
  <c r="I17" i="2"/>
  <c r="J21" i="2"/>
  <c r="J23" i="2"/>
  <c r="I25" i="2"/>
  <c r="J27" i="2"/>
  <c r="J22" i="2"/>
  <c r="F8" i="2"/>
  <c r="J37" i="2"/>
  <c r="K35" i="2"/>
  <c r="BM7" i="2"/>
  <c r="I5" i="2"/>
  <c r="BM2" i="2"/>
  <c r="I16" i="2"/>
  <c r="I20" i="2"/>
  <c r="C5" i="2"/>
  <c r="C23" i="2"/>
  <c r="C25" i="2"/>
  <c r="C31" i="2"/>
  <c r="C29" i="2"/>
  <c r="F7" i="2"/>
  <c r="J28" i="2"/>
  <c r="J32" i="2"/>
  <c r="J36" i="2"/>
  <c r="R37" i="2"/>
  <c r="X35" i="2"/>
  <c r="AB37" i="2"/>
  <c r="AD36" i="2"/>
  <c r="J26" i="2"/>
  <c r="BM8" i="2"/>
  <c r="I7" i="2"/>
  <c r="J14" i="2"/>
  <c r="BK8" i="2"/>
  <c r="I24" i="2"/>
  <c r="C24" i="2"/>
  <c r="J35" i="2"/>
  <c r="R36" i="2"/>
  <c r="AB36" i="2"/>
  <c r="J29" i="2"/>
  <c r="J31" i="2"/>
  <c r="J6" i="2"/>
  <c r="I31" i="2"/>
  <c r="I12" i="2"/>
  <c r="BI9" i="2"/>
  <c r="F2" i="2"/>
  <c r="I30" i="2"/>
  <c r="J8" i="2"/>
  <c r="J3" i="2"/>
  <c r="J5" i="2"/>
  <c r="I4" i="2"/>
  <c r="I11" i="2"/>
  <c r="I15" i="2"/>
  <c r="BK10" i="2"/>
  <c r="I18" i="2"/>
  <c r="J17" i="2"/>
  <c r="I28" i="2"/>
  <c r="I29" i="2"/>
  <c r="J10" i="2"/>
  <c r="J9" i="2"/>
  <c r="J7" i="2"/>
  <c r="BK9" i="2"/>
  <c r="I32" i="2"/>
  <c r="I33" i="2"/>
  <c r="J33" i="2"/>
  <c r="E48" i="1"/>
  <c r="E47" i="1"/>
  <c r="R46" i="1"/>
  <c r="E44" i="1"/>
  <c r="E43" i="1"/>
  <c r="R42" i="1"/>
  <c r="P21" i="2" l="1"/>
  <c r="K36" i="2"/>
  <c r="C37" i="2"/>
  <c r="K15" i="2"/>
  <c r="P15" i="2"/>
  <c r="K14" i="2"/>
  <c r="P14" i="2"/>
  <c r="K26" i="2"/>
  <c r="P26" i="2"/>
  <c r="K5" i="2"/>
  <c r="P5" i="2"/>
  <c r="K25" i="2"/>
  <c r="P25" i="2"/>
  <c r="K9" i="2"/>
  <c r="P9" i="2"/>
  <c r="K33" i="2"/>
  <c r="P33" i="2"/>
  <c r="K18" i="2"/>
  <c r="P18" i="2"/>
  <c r="K7" i="2"/>
  <c r="P7" i="2"/>
  <c r="K20" i="2"/>
  <c r="P20" i="2"/>
  <c r="K13" i="2"/>
  <c r="P13" i="2"/>
  <c r="K34" i="2"/>
  <c r="P34" i="2"/>
  <c r="K3" i="2"/>
  <c r="P3" i="2"/>
  <c r="K37" i="2"/>
  <c r="P37" i="2"/>
  <c r="K22" i="2"/>
  <c r="P22" i="2"/>
  <c r="K8" i="2"/>
  <c r="P8" i="2"/>
  <c r="K28" i="2"/>
  <c r="P28" i="2"/>
  <c r="K23" i="2"/>
  <c r="P23" i="2"/>
  <c r="K10" i="2"/>
  <c r="P10" i="2"/>
  <c r="K11" i="2"/>
  <c r="P11" i="2"/>
  <c r="K12" i="2"/>
  <c r="P12" i="2"/>
  <c r="K32" i="2"/>
  <c r="P32" i="2"/>
  <c r="K4" i="2"/>
  <c r="P4" i="2"/>
  <c r="K30" i="2"/>
  <c r="P30" i="2"/>
  <c r="K31" i="2"/>
  <c r="P31" i="2"/>
  <c r="K29" i="2"/>
  <c r="P29" i="2"/>
  <c r="K24" i="2"/>
  <c r="P24" i="2"/>
  <c r="K16" i="2"/>
  <c r="P16" i="2"/>
  <c r="K17" i="2"/>
  <c r="P17" i="2"/>
  <c r="K2" i="2"/>
  <c r="P2" i="2"/>
  <c r="K27" i="2"/>
  <c r="P27" i="2"/>
  <c r="K6" i="2"/>
  <c r="P6" i="2"/>
  <c r="C35" i="2"/>
  <c r="C36" i="2"/>
  <c r="N41" i="1"/>
  <c r="N40" i="1"/>
  <c r="N39" i="1"/>
  <c r="N38" i="1"/>
  <c r="N37" i="1"/>
  <c r="N36" i="1"/>
  <c r="F41" i="1"/>
  <c r="F40" i="1"/>
  <c r="F39" i="1"/>
  <c r="F38" i="1"/>
  <c r="F37" i="1"/>
  <c r="F36" i="1"/>
  <c r="N35" i="1"/>
  <c r="F35" i="1"/>
  <c r="R33" i="1" l="1"/>
  <c r="R34" i="1"/>
  <c r="F34" i="1"/>
  <c r="F33" i="1"/>
  <c r="E33" i="1"/>
  <c r="E34" i="1"/>
  <c r="R32" i="1"/>
  <c r="F32" i="1"/>
  <c r="E32" i="1"/>
  <c r="G31" i="1"/>
  <c r="G30" i="1"/>
  <c r="E30" i="1"/>
  <c r="E31" i="1"/>
  <c r="F31" i="1"/>
  <c r="F30" i="1"/>
  <c r="R31" i="1"/>
  <c r="R30" i="1"/>
  <c r="R29" i="1"/>
  <c r="G29" i="1"/>
  <c r="E29" i="1"/>
  <c r="R28" i="1"/>
  <c r="G28" i="1"/>
  <c r="G27" i="1"/>
  <c r="G26" i="1"/>
  <c r="G25" i="1"/>
  <c r="R24" i="1"/>
  <c r="G24" i="1"/>
  <c r="E24" i="1"/>
  <c r="R23" i="1"/>
  <c r="G23" i="1"/>
  <c r="E23" i="1"/>
  <c r="R18" i="1"/>
  <c r="R19" i="1"/>
  <c r="R20" i="1"/>
  <c r="R21" i="1"/>
  <c r="R22" i="1"/>
  <c r="F22" i="1"/>
  <c r="F21" i="1"/>
  <c r="F20" i="1"/>
  <c r="F19" i="1"/>
  <c r="F18" i="1"/>
  <c r="E18" i="1"/>
  <c r="E19" i="1"/>
  <c r="E20" i="1"/>
  <c r="E21" i="1"/>
  <c r="E22" i="1"/>
  <c r="R12" i="1"/>
  <c r="R13" i="1"/>
  <c r="R14" i="1"/>
  <c r="R15" i="1"/>
  <c r="R16" i="1"/>
  <c r="R17" i="1"/>
  <c r="E17" i="1"/>
  <c r="F17" i="1"/>
  <c r="F16" i="1"/>
  <c r="F15" i="1"/>
  <c r="F14" i="1"/>
  <c r="F13" i="1"/>
  <c r="F12" i="1"/>
  <c r="E12" i="1"/>
  <c r="E13" i="1"/>
  <c r="E14" i="1"/>
  <c r="E15" i="1"/>
  <c r="E16" i="1"/>
  <c r="R7" i="1"/>
  <c r="R8" i="1"/>
  <c r="R9" i="1"/>
  <c r="R10" i="1"/>
  <c r="R11" i="1"/>
  <c r="F11" i="1"/>
  <c r="F10" i="1"/>
  <c r="F9" i="1"/>
  <c r="F8" i="1"/>
  <c r="F7" i="1"/>
  <c r="E7" i="1"/>
  <c r="E8" i="1"/>
  <c r="E9" i="1"/>
  <c r="E10" i="1"/>
  <c r="E11" i="1"/>
  <c r="R4" i="1"/>
  <c r="R5" i="1"/>
  <c r="R6" i="1"/>
  <c r="G4" i="1"/>
  <c r="G5" i="1"/>
  <c r="G6" i="1"/>
  <c r="F6" i="1"/>
  <c r="F5" i="1"/>
  <c r="F4" i="1"/>
  <c r="E4" i="1"/>
  <c r="E5" i="1"/>
  <c r="E6" i="1"/>
  <c r="R3" i="1"/>
  <c r="G3" i="1"/>
  <c r="F3" i="1"/>
  <c r="E3" i="1"/>
  <c r="R2" i="1"/>
  <c r="G2" i="1"/>
  <c r="F2" i="1"/>
  <c r="E2" i="1"/>
  <c r="BM27" i="2"/>
  <c r="BK27" i="2"/>
  <c r="R27" i="2"/>
  <c r="C27" i="2" s="1"/>
  <c r="AZ31" i="3"/>
  <c r="AZ219" i="3" l="1"/>
  <c r="BG281" i="3"/>
  <c r="BC281" i="3" l="1"/>
  <c r="BK281" i="3"/>
  <c r="CG281" i="3"/>
  <c r="BI281" i="3"/>
  <c r="BU281" i="3"/>
  <c r="BO281" i="3"/>
  <c r="BS281" i="3"/>
  <c r="BE281" i="3"/>
  <c r="BW281" i="3"/>
  <c r="CC281" i="3"/>
  <c r="BM281" i="3"/>
  <c r="CA281" i="3"/>
  <c r="BQ281" i="3"/>
  <c r="BY281" i="3"/>
  <c r="CE281" i="3"/>
  <c r="AZ281" i="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AI1" authorId="0" shapeId="0" xr:uid="{4C1B82D8-50C3-4656-A3FC-BBDA89A2929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AI23" authorId="0" shapeId="0" xr:uid="{4274E3C9-42BC-4A7D-83DB-6E667722343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system has an intermetallic that forms that may affect the true mechanism. That said this test follows typical cracking behavior atleast in terms of what was looked at. </t>
        </r>
      </text>
    </comment>
    <comment ref="AI72" authorId="0" shapeId="0" xr:uid="{C7FDC3F6-C990-4EC2-8170-8A7ED4E9B91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AI120" authorId="0" shapeId="0" xr:uid="{50EA9296-076F-42FF-9FAA-896F137DB00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AI126" authorId="0" shapeId="0" xr:uid="{B5A38076-97EC-477D-B08B-0D75818D3BD7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AI131" authorId="0" shapeId="0" xr:uid="{7FE03C35-B21E-4813-8FF9-AF880C41D3E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3 possible as well</t>
        </r>
      </text>
    </comment>
    <comment ref="AI181" authorId="0" shapeId="0" xr:uid="{C4786873-32FA-4BF3-B6C8-9D34BFE03C7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AI190" authorId="0" shapeId="0" xr:uid="{3B100036-E3D0-4050-88DC-7FAB45D825B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D208" authorId="1" shapeId="0" xr:uid="{00000000-0006-0000-0100-000001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W208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 values in KJ/m^2</t>
        </r>
      </text>
    </comment>
    <comment ref="Y208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200
Jq LBE = 10</t>
        </r>
      </text>
    </comment>
    <comment ref="Y209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150
Jq LBE = 10
</t>
        </r>
      </text>
    </comment>
    <comment ref="Y210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175
Jq LBE = 145
</t>
        </r>
      </text>
    </comment>
    <comment ref="D211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600C for 2 hours
</t>
        </r>
      </text>
    </comment>
    <comment ref="Y211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260
Jq LBE = 155</t>
        </r>
      </text>
    </comment>
    <comment ref="Y212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225
Jq LBE = 40
</t>
        </r>
      </text>
    </comment>
    <comment ref="Y213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360
Jq LBE = 110</t>
        </r>
      </text>
    </comment>
    <comment ref="Y214" authorId="1" shapeId="0" xr:uid="{00000000-0006-0000-0100-00000A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400
Jq LBE = 275</t>
        </r>
      </text>
    </comment>
    <comment ref="Y215" authorId="1" shapeId="0" xr:uid="{00000000-0006-0000-0100-00000B000000}">
      <text>
        <r>
          <rPr>
            <b/>
            <sz val="9"/>
            <color indexed="81"/>
            <rFont val="Tahoma"/>
            <family val="2"/>
          </rPr>
          <t>Justin Norkett:
Jq Ar = 450
Jq LBE = 225</t>
        </r>
      </text>
    </comment>
    <comment ref="D216" authorId="1" shapeId="0" xr:uid="{00000000-0006-0000-0100-00000C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750C for 2 hours</t>
        </r>
      </text>
    </comment>
    <comment ref="Y216" authorId="1" shapeId="0" xr:uid="{00000000-0006-0000-0100-00000D000000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Jq Ar = 300
Jq LBE = 175</t>
        </r>
      </text>
    </comment>
    <comment ref="AI322" authorId="0" shapeId="0" xr:uid="{98DE3D8D-D83B-481D-98F5-4C61C5EBC7D8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AI328" authorId="0" shapeId="0" xr:uid="{65FE27E3-85E9-47FF-A9DF-1504E2B1BE1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AI332" authorId="0" shapeId="0" xr:uid="{5E7CFD81-0A8B-452D-8656-57F6F5F6E82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AI337" authorId="0" shapeId="0" xr:uid="{2B5EE07E-ADBD-448B-9109-22C88EB8B8B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AI372" authorId="0" shapeId="0" xr:uid="{4390FBBB-4289-4154-921A-DA11E656127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AI378" authorId="0" shapeId="0" xr:uid="{6FF68D3D-0F09-435B-8CF6-4EC5A1FE45B3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oxidation not mentioned</t>
        </r>
      </text>
    </comment>
    <comment ref="AI379" authorId="0" shapeId="0" xr:uid="{D7C90F28-99CC-4AE1-B1D0-7F3C4A94351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AI410" authorId="0" shapeId="0" xr:uid="{409E5756-B658-4C25-ABE8-ABDB24E1654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AI422" authorId="0" shapeId="0" xr:uid="{AA0FA0D8-9FBD-45AD-9CFE-41F2629A5F9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AI450" authorId="0" shapeId="0" xr:uid="{3BF92B6E-C72A-4D1F-94E9-38834D66DB66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kind of a hot take, brass-tin may be type 1 but needs to be probed more.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F1" authorId="0" shapeId="0" xr:uid="{93116496-E0B3-45BC-BED0-0A3413E4B85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F23" authorId="0" shapeId="0" xr:uid="{96875B7C-46CC-4FE1-8744-7C6C53253C4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system has an intermetallic that forms that may affect the true mechanism. That said this test follows typical cracking behavior atleast in terms of what was looked at. </t>
        </r>
      </text>
    </comment>
    <comment ref="F72" authorId="0" shapeId="0" xr:uid="{57258477-6A1C-4A61-9412-A3AF03FD3FD4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F120" authorId="0" shapeId="0" xr:uid="{B862C51A-1B9F-45A6-ACE1-BC4080E1548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F126" authorId="0" shapeId="0" xr:uid="{38E614B5-77A5-41A3-BC52-08B94D74134D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F131" authorId="0" shapeId="0" xr:uid="{778B4D69-DCA6-449B-B145-9359FFA4CD8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3 possible as well</t>
        </r>
      </text>
    </comment>
    <comment ref="F181" authorId="0" shapeId="0" xr:uid="{A7E28D8A-2EAE-44E7-B85E-0AE720CBF18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F190" authorId="0" shapeId="0" xr:uid="{7EE5A704-39E7-49E7-812E-39F24F210C24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D208" authorId="1" shapeId="0" xr:uid="{2A41E3DD-50B5-4007-A3CB-2CCDD8D2D73E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D211" authorId="1" shapeId="0" xr:uid="{97A08074-C5D3-4677-A327-1A29C11D4423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600C for 2 hours
</t>
        </r>
      </text>
    </comment>
    <comment ref="D216" authorId="1" shapeId="0" xr:uid="{C9AD53B8-2EE2-4DA4-BDDD-BC15C73F44A2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750C for 2 hours</t>
        </r>
      </text>
    </comment>
    <comment ref="F322" authorId="0" shapeId="0" xr:uid="{342EAF00-191F-4538-93EE-C1DF11922308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F328" authorId="0" shapeId="0" xr:uid="{ACD7F2BB-F9F0-4232-BC8B-02973E29E39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F332" authorId="0" shapeId="0" xr:uid="{E47023F7-C029-490B-951E-D0C4FB9870BC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F337" authorId="0" shapeId="0" xr:uid="{6D8E9857-1ACE-4616-882C-AF3400E44AFE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F372" authorId="0" shapeId="0" xr:uid="{760C0EBA-9D7D-48FB-8C43-C2740E403BD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F378" authorId="0" shapeId="0" xr:uid="{7A05580D-759F-4583-9834-71C00688C04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oxidation not mentioned</t>
        </r>
      </text>
    </comment>
    <comment ref="F379" authorId="0" shapeId="0" xr:uid="{4D5EC74C-9DB8-4311-B49F-796117885E33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F410" authorId="0" shapeId="0" xr:uid="{8AADAB5B-5C51-4165-9710-A9D9C52DAE51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F422" authorId="0" shapeId="0" xr:uid="{D8A0C539-FAC4-4321-BAC8-A47103065DE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F450" authorId="0" shapeId="0" xr:uid="{F84875B0-9825-4AD1-96FC-50084A31B87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kind of a hot take, brass-tin may be type 1 but needs to be probed more.</t>
        </r>
      </text>
    </comment>
    <comment ref="F633" authorId="0" shapeId="0" xr:uid="{E7895845-953D-4B61-99E8-B022A243062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also 3, probably,
it has a wetting transition at this temp tho</t>
        </r>
      </text>
    </comment>
    <comment ref="F698" authorId="0" shapeId="0" xr:uid="{421D2ED2-A127-4DD9-AACA-75D154F3E28B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Very minor cracking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Norkett,Justin Eugene</author>
    <author>Justin Norkett</author>
  </authors>
  <commentList>
    <comment ref="G1" authorId="0" shapeId="0" xr:uid="{0AF5CD92-2250-44E4-89E3-290B3B7F3C50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1: Cracking
2: Wetting
3: Corrosion
0 no embrittle</t>
        </r>
      </text>
    </comment>
    <comment ref="G59" authorId="0" shapeId="0" xr:uid="{AF24C9F8-F9F3-44A5-80AA-A02A50DE78A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
</t>
        </r>
      </text>
    </comment>
    <comment ref="G107" authorId="0" shapeId="0" xr:uid="{F2B68C8F-BE7F-4EA2-9FFF-4E429E159A3D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Possibly cooperative with type 1</t>
        </r>
      </text>
    </comment>
    <comment ref="G113" authorId="0" shapeId="0" xr:uid="{F1A71BDD-EC0C-4F7C-BCD5-8DB81FDB2E07}">
      <text>
        <r>
          <rPr>
            <b/>
            <sz val="9"/>
            <color indexed="81"/>
            <rFont val="Tahoma"/>
            <family val="2"/>
          </rPr>
          <t>1,3 possible as well
paper reports intergranular penetration, complicated by presence of Tin. Lead doesn’t seems to cause penetration by itslef in other systems, but seems to cause type 1 failure?</t>
        </r>
      </text>
    </comment>
    <comment ref="G146" authorId="0" shapeId="0" xr:uid="{03EA979C-5D96-4E1B-A606-4429273E9A0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1 and 2 prolly
</t>
        </r>
      </text>
    </comment>
    <comment ref="G153" authorId="0" shapeId="0" xr:uid="{4A69DE0B-6DC0-4B5C-8D46-D407BF465F28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Looks like 2 but happens slower in smaller grained specimens</t>
        </r>
      </text>
    </comment>
    <comment ref="E171" authorId="1" shapeId="0" xr:uid="{FC32ADBA-D1E2-4F74-9329-C60CC3E00C7F}">
      <text>
        <r>
          <rPr>
            <b/>
            <sz val="9"/>
            <color indexed="81"/>
            <rFont val="Tahoma"/>
            <family val="2"/>
          </rPr>
          <t>Justin Norkett:</t>
        </r>
        <r>
          <rPr>
            <sz val="9"/>
            <color indexed="81"/>
            <rFont val="Tahoma"/>
            <family val="2"/>
          </rPr>
          <t xml:space="preserve">
Heat treated at 500C for 2 hours
</t>
        </r>
      </text>
    </comment>
    <comment ref="G213" authorId="0" shapeId="0" xr:uid="{FDF70EF8-3C33-4B75-8834-3730C887520A}">
      <text>
        <r>
          <rPr>
            <b/>
            <sz val="9"/>
            <color indexed="81"/>
            <rFont val="Tahoma"/>
            <family val="2"/>
          </rPr>
          <t>Norkett,Justin Eugene: 
paper doesn’t say much about lead, tries to say it is rebinder effect (~type 1) but also says it dissolves</t>
        </r>
      </text>
    </comment>
    <comment ref="G219" authorId="0" shapeId="0" xr:uid="{0D3D0F8B-FA70-429F-9A68-3E61F8599505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Combine with 3
</t>
        </r>
      </text>
    </comment>
    <comment ref="G223" authorId="0" shapeId="0" xr:uid="{7968BB57-9528-440A-85F6-C3BEF04AC74A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Called 'corrosion' in paper, suspect that’s because of a translation issue</t>
        </r>
      </text>
    </comment>
    <comment ref="G228" authorId="0" shapeId="0" xr:uid="{26EAA266-A6EC-41E1-B9BA-DE60D3683931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Described in terms of type 1 vocab but behaves like corrosion. This system is super sensitive to impurities in both solid and liquid phase</t>
        </r>
      </text>
    </comment>
    <comment ref="G256" authorId="0" shapeId="0" xr:uid="{7213BB33-EE0B-4F20-8A2F-EDE1C186A26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Dissolution assisted</t>
        </r>
      </text>
    </comment>
    <comment ref="G260" authorId="0" shapeId="0" xr:uid="{68EA120A-4D50-4414-95BA-774729506BC9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Hot Take Alert
signficant reaction as well, also type 3</t>
        </r>
      </text>
    </comment>
    <comment ref="G279" authorId="0" shapeId="0" xr:uid="{39F533E0-5E4E-4725-8522-913579E923B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this paper also seems to present ZnGa as type 1 so im suspect of their methods. That said I have no other evidence that suggests ZnHG is anything else</t>
        </r>
      </text>
    </comment>
    <comment ref="G291" authorId="0" shapeId="0" xr:uid="{F17137FF-F0C5-4797-9A4F-50FD2B6D68FF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Calling this type 1, evidence of some minor ductility in the gbs prior to failure, transgranular occurs occasionally, no evidence of penetration beyond failure path</t>
        </r>
      </text>
    </comment>
    <comment ref="G416" authorId="0" shapeId="0" xr:uid="{1AA1A5FE-EFC0-4646-841E-75755A3BAD72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also 3, probably,
it has a wetting transition at this temp tho</t>
        </r>
      </text>
    </comment>
    <comment ref="G481" authorId="0" shapeId="0" xr:uid="{62267B60-3377-4160-8B5B-7AE3B4898007}">
      <text>
        <r>
          <rPr>
            <b/>
            <sz val="9"/>
            <color indexed="81"/>
            <rFont val="Tahoma"/>
            <family val="2"/>
          </rPr>
          <t>Norkett,Justin Eugene:</t>
        </r>
        <r>
          <rPr>
            <sz val="9"/>
            <color indexed="81"/>
            <rFont val="Tahoma"/>
            <family val="2"/>
          </rPr>
          <t xml:space="preserve">
Very minor cracking</t>
        </r>
      </text>
    </comment>
  </commentList>
</comments>
</file>

<file path=xl/sharedStrings.xml><?xml version="1.0" encoding="utf-8"?>
<sst xmlns="http://schemas.openxmlformats.org/spreadsheetml/2006/main" count="15947" uniqueCount="1148">
  <si>
    <t>Base Metal</t>
  </si>
  <si>
    <t>Liquid Metal</t>
  </si>
  <si>
    <t>Alloy Designation</t>
  </si>
  <si>
    <t>Alloy Composition</t>
  </si>
  <si>
    <t>Liquid metal melting point</t>
  </si>
  <si>
    <t>test temperature</t>
  </si>
  <si>
    <t>Tm of solid metal</t>
  </si>
  <si>
    <t>elongation %</t>
  </si>
  <si>
    <t>Normal Elongation %</t>
  </si>
  <si>
    <t>Yield Stress (Mpa)</t>
  </si>
  <si>
    <t>Normal yield (Mpa)</t>
  </si>
  <si>
    <t>ultimate Stress (Mpa)</t>
  </si>
  <si>
    <t>normal UTSy</t>
  </si>
  <si>
    <t>Strain Rate /s</t>
  </si>
  <si>
    <t>cracking mode</t>
  </si>
  <si>
    <t>Cleavage orientation</t>
  </si>
  <si>
    <t>Single/polycrystal</t>
  </si>
  <si>
    <t>grain size</t>
  </si>
  <si>
    <t>Crystal structure</t>
  </si>
  <si>
    <t>microstructure</t>
  </si>
  <si>
    <t>Cu wt%</t>
  </si>
  <si>
    <t>Zn wt%</t>
  </si>
  <si>
    <t>Ni wt%</t>
  </si>
  <si>
    <t>Mn wt%</t>
  </si>
  <si>
    <t>Ag wt%</t>
  </si>
  <si>
    <t>Al wt%</t>
  </si>
  <si>
    <t>Mg wt%</t>
  </si>
  <si>
    <t>Cd wt%</t>
  </si>
  <si>
    <t>Temper</t>
  </si>
  <si>
    <t>Lm Ga wt%</t>
  </si>
  <si>
    <t>Lm In wt%</t>
  </si>
  <si>
    <t>Lm Hg wt%</t>
  </si>
  <si>
    <t>Bibliographic info</t>
  </si>
  <si>
    <t>Copper</t>
  </si>
  <si>
    <t>Gallium</t>
  </si>
  <si>
    <t>55% Cu 45%Zn</t>
  </si>
  <si>
    <t>transgranular</t>
  </si>
  <si>
    <t>polycrystal</t>
  </si>
  <si>
    <t>cI</t>
  </si>
  <si>
    <t>equiaxed</t>
  </si>
  <si>
    <t>Embrittlement of beta-brass alloys by liquid metals and aqueous ammonia - Shea and Stoloff</t>
  </si>
  <si>
    <t>cubic? Gamma brass?</t>
  </si>
  <si>
    <t>50%Cu 48%Zn 2%Ni</t>
  </si>
  <si>
    <t>50%Cu 48%Zn 2%Mn</t>
  </si>
  <si>
    <t>50%Cu 45%Zn 5%Mn</t>
  </si>
  <si>
    <t>Silver</t>
  </si>
  <si>
    <t>eGaIn</t>
  </si>
  <si>
    <t>72%Ag 28%Cu</t>
  </si>
  <si>
    <t>cF (both phases)</t>
  </si>
  <si>
    <t>lamellar</t>
  </si>
  <si>
    <t>Liquid Metal embrittlement of an aligned ag-cu eutectic - stoloff and seelinger</t>
  </si>
  <si>
    <t>Mercury</t>
  </si>
  <si>
    <t>ductile</t>
  </si>
  <si>
    <t>Aluminum</t>
  </si>
  <si>
    <t>70.5%Al 29.5%Ag</t>
  </si>
  <si>
    <t>"fine equiaxed"</t>
  </si>
  <si>
    <t>cF and hP</t>
  </si>
  <si>
    <t>transgranular and interphase</t>
  </si>
  <si>
    <t>aligned eutectic</t>
  </si>
  <si>
    <t>alligned eutectic</t>
  </si>
  <si>
    <t>90%Ag 10%Mg</t>
  </si>
  <si>
    <t>cF and cP?</t>
  </si>
  <si>
    <t>eGain</t>
  </si>
  <si>
    <t>100%Ag</t>
  </si>
  <si>
    <t>cF</t>
  </si>
  <si>
    <t>Temperature sensitive embrittlement of FCC metals by liquid metal solutions - Preece and Westwood</t>
  </si>
  <si>
    <t>100% Al</t>
  </si>
  <si>
    <t>Indium</t>
  </si>
  <si>
    <t>4.5%Cu 1.5%Mg 0.6%Mn 93.4%Al</t>
  </si>
  <si>
    <t>T4</t>
  </si>
  <si>
    <t>Embrittlement by liquid metals - Rostoker et al 1960</t>
  </si>
  <si>
    <t>Cadmium</t>
  </si>
  <si>
    <t>100% Cd</t>
  </si>
  <si>
    <t>static load</t>
  </si>
  <si>
    <t>hcp</t>
  </si>
  <si>
    <t>Fracture behavior in statically loaded metals in liquid metal solutions - Preece and Westwood</t>
  </si>
  <si>
    <t>Mercury-Indium</t>
  </si>
  <si>
    <t>Static load</t>
  </si>
  <si>
    <t>transgranular and intergranular</t>
  </si>
  <si>
    <t>100% Ag</t>
  </si>
  <si>
    <t>intergranular</t>
  </si>
  <si>
    <t>ID Number</t>
  </si>
  <si>
    <t>Alloy Notes</t>
  </si>
  <si>
    <t>Test temp/Tm solid</t>
  </si>
  <si>
    <t>Tt-Tm(l)</t>
  </si>
  <si>
    <t>Tm(l)/Tt</t>
  </si>
  <si>
    <t>BP (s)</t>
  </si>
  <si>
    <t>BP (l)</t>
  </si>
  <si>
    <t>Norm Elongation %</t>
  </si>
  <si>
    <t>Elong/Norm</t>
  </si>
  <si>
    <t>Elong reduction</t>
  </si>
  <si>
    <t>Norm yield (Mpa)</t>
  </si>
  <si>
    <t>Yield/Norm</t>
  </si>
  <si>
    <t>norm UTS</t>
  </si>
  <si>
    <t>exposed 'Toughness'</t>
  </si>
  <si>
    <t>normal 'toughness'</t>
  </si>
  <si>
    <t>toughness' reduction</t>
  </si>
  <si>
    <t>UTS/Norm</t>
  </si>
  <si>
    <t>Normalized fracture stress (embrittled)</t>
  </si>
  <si>
    <t>Normallized fracture stress (normal)</t>
  </si>
  <si>
    <t>normalized ducility</t>
  </si>
  <si>
    <t>UTS-Yield Emb</t>
  </si>
  <si>
    <t>UTS-Yield Norm</t>
  </si>
  <si>
    <t>(uts-ys)/UTS</t>
  </si>
  <si>
    <t>plasticity domain change</t>
  </si>
  <si>
    <t>Normalized plastic area</t>
  </si>
  <si>
    <t>Mechanism (guess)</t>
  </si>
  <si>
    <t>Test duration (sec)</t>
  </si>
  <si>
    <t>Prior exposure time (sec)</t>
  </si>
  <si>
    <t>total t (Sec)</t>
  </si>
  <si>
    <t>Full Hard YS</t>
  </si>
  <si>
    <t>Thiccness (mm)</t>
  </si>
  <si>
    <t>Stress concentration factor</t>
  </si>
  <si>
    <t>sqrt(B)*Ys</t>
  </si>
  <si>
    <t>bulk Phase</t>
  </si>
  <si>
    <t>Youngs Mod (Gpa)</t>
  </si>
  <si>
    <t>e/a (s)</t>
  </si>
  <si>
    <t>e/a (l)</t>
  </si>
  <si>
    <t>Cu wt%(s)</t>
  </si>
  <si>
    <t>Cu a%(s)</t>
  </si>
  <si>
    <t>Zn wt%(s)</t>
  </si>
  <si>
    <t>Zn a%(s)</t>
  </si>
  <si>
    <t>Ni wt%(s)</t>
  </si>
  <si>
    <t>Ni a%(s)</t>
  </si>
  <si>
    <t>Mn wt%(s)</t>
  </si>
  <si>
    <t>Mn a%(s)</t>
  </si>
  <si>
    <t>Ag wt%(s)</t>
  </si>
  <si>
    <t>Ag a%(s)</t>
  </si>
  <si>
    <t>Al wt%(s)</t>
  </si>
  <si>
    <t>Al a%(s)</t>
  </si>
  <si>
    <t>Mg wt%(s)</t>
  </si>
  <si>
    <t>Mg a%(s)</t>
  </si>
  <si>
    <t>Cd wt%(s)</t>
  </si>
  <si>
    <t>Cd a%(s)</t>
  </si>
  <si>
    <t>Fe wt%(s)</t>
  </si>
  <si>
    <t>Fe a%(s)</t>
  </si>
  <si>
    <t>C wt%(s)</t>
  </si>
  <si>
    <t>C a%(s)</t>
  </si>
  <si>
    <t>P wt%(s)</t>
  </si>
  <si>
    <t>P a%(s)</t>
  </si>
  <si>
    <t>S wt%(s)</t>
  </si>
  <si>
    <t>S a%(s)</t>
  </si>
  <si>
    <t>Si wt%(s)</t>
  </si>
  <si>
    <t>Si a%(s)</t>
  </si>
  <si>
    <t>Cr wt%(s)</t>
  </si>
  <si>
    <t>Cr a%(s)</t>
  </si>
  <si>
    <t>Mo wt%(s)</t>
  </si>
  <si>
    <t>Mo a%(s)</t>
  </si>
  <si>
    <t>Ti wt%(s)</t>
  </si>
  <si>
    <t>Ti a%(s)</t>
  </si>
  <si>
    <t>O wt%(s)</t>
  </si>
  <si>
    <t>O a% (s)</t>
  </si>
  <si>
    <t>H wt% (s)</t>
  </si>
  <si>
    <t>H a%(s)</t>
  </si>
  <si>
    <t>N wt%(s)</t>
  </si>
  <si>
    <t>N a%(s)</t>
  </si>
  <si>
    <t>Nb wt%(s)</t>
  </si>
  <si>
    <t>Nb a%(s)</t>
  </si>
  <si>
    <t>V wt%(s)</t>
  </si>
  <si>
    <t>V a%(s)</t>
  </si>
  <si>
    <t>Co wt%(s)</t>
  </si>
  <si>
    <t>Co at%(s)</t>
  </si>
  <si>
    <t>W wt%(s)</t>
  </si>
  <si>
    <t>W a%(s)</t>
  </si>
  <si>
    <t>Re wt%(s)</t>
  </si>
  <si>
    <t>Re a%(s)</t>
  </si>
  <si>
    <t>Ta wt%(s)</t>
  </si>
  <si>
    <t>Ta a%(s)</t>
  </si>
  <si>
    <t>Sn wt%(s)</t>
  </si>
  <si>
    <t>Sn a%(s)</t>
  </si>
  <si>
    <t>Pb wt%(s)</t>
  </si>
  <si>
    <t>Pb a%(s)</t>
  </si>
  <si>
    <t>B wt%(s)</t>
  </si>
  <si>
    <t>B a%(s)</t>
  </si>
  <si>
    <t>Zr wt%(s)</t>
  </si>
  <si>
    <t>Zr a%(s)</t>
  </si>
  <si>
    <t>Be Wt%(s)</t>
  </si>
  <si>
    <t>Be a%(s)</t>
  </si>
  <si>
    <t>Y Wt%(s)</t>
  </si>
  <si>
    <t>Y a%(s)</t>
  </si>
  <si>
    <t>Pd Wt%(s)</t>
  </si>
  <si>
    <t>Pd a%(s)</t>
  </si>
  <si>
    <t>Bi Wt%(s)</t>
  </si>
  <si>
    <t>Bi a%(s)</t>
  </si>
  <si>
    <t>Au Wt%(s)</t>
  </si>
  <si>
    <t>Au a%(s)</t>
  </si>
  <si>
    <t>Ge Wt%(s)</t>
  </si>
  <si>
    <t>Ge a%(s)</t>
  </si>
  <si>
    <t>In Wt%(s)</t>
  </si>
  <si>
    <t>In a%(s)</t>
  </si>
  <si>
    <t>La Wt%(s)</t>
  </si>
  <si>
    <t>La a%(s)</t>
  </si>
  <si>
    <t>Li Wt%(s)</t>
  </si>
  <si>
    <t>Li a%(s)</t>
  </si>
  <si>
    <t>Lu Wt%(s)</t>
  </si>
  <si>
    <t>Lu a%(s)</t>
  </si>
  <si>
    <t>Pt Wt%(s)</t>
  </si>
  <si>
    <t>Pt a%(s)</t>
  </si>
  <si>
    <t>Ir Wt%(s)</t>
  </si>
  <si>
    <t>Ir a%(s)</t>
  </si>
  <si>
    <t>Rh Wt%(s)</t>
  </si>
  <si>
    <t>Rh a%(s)</t>
  </si>
  <si>
    <t>Pr Wt%(s)</t>
  </si>
  <si>
    <t>Pr a%(s)</t>
  </si>
  <si>
    <t>Ru Wt%(s)</t>
  </si>
  <si>
    <t>Ru a%(s)</t>
  </si>
  <si>
    <t>Sm Wt%(s)</t>
  </si>
  <si>
    <t>Sm a%(s)</t>
  </si>
  <si>
    <t>Sc Wt%(s)</t>
  </si>
  <si>
    <t>Sc a%(s)</t>
  </si>
  <si>
    <t>Se Wt%(s)</t>
  </si>
  <si>
    <t>Se a%(s)</t>
  </si>
  <si>
    <t>Ga wt%(l)</t>
  </si>
  <si>
    <t>Ga a%(l)</t>
  </si>
  <si>
    <t>In wt%(l)</t>
  </si>
  <si>
    <t>In a%(l)</t>
  </si>
  <si>
    <t>Hg wt%(l)</t>
  </si>
  <si>
    <t>Hg a%(l)</t>
  </si>
  <si>
    <t>Zn wt%(l)</t>
  </si>
  <si>
    <t>Zn a%(l)</t>
  </si>
  <si>
    <t>Pb wt%(l)</t>
  </si>
  <si>
    <t>Pb a%(l)</t>
  </si>
  <si>
    <t>Sn wt%(l)</t>
  </si>
  <si>
    <t>Sn a%(l)</t>
  </si>
  <si>
    <t>Sb wt%(l)</t>
  </si>
  <si>
    <t>Sb a%(l)</t>
  </si>
  <si>
    <t>Bi wt%(l)</t>
  </si>
  <si>
    <t>Bi a%(l)</t>
  </si>
  <si>
    <t>Cd wt%(l)</t>
  </si>
  <si>
    <t>Cd a%(l)</t>
  </si>
  <si>
    <t>Na wt%(l)</t>
  </si>
  <si>
    <t>Na a%(l)</t>
  </si>
  <si>
    <t>Cu (wt%(l)</t>
  </si>
  <si>
    <t>Cu a% (l)</t>
  </si>
  <si>
    <t>Ag wt%(l)</t>
  </si>
  <si>
    <t>Ag at%(l)</t>
  </si>
  <si>
    <t>Mn wt%(l)</t>
  </si>
  <si>
    <t>Mn a%(l)</t>
  </si>
  <si>
    <t>Au wt%(l)</t>
  </si>
  <si>
    <t>Au a%(l)</t>
  </si>
  <si>
    <t>Pd wt%(l)</t>
  </si>
  <si>
    <t>Pd a%(l)</t>
  </si>
  <si>
    <t>Al wt%(l)</t>
  </si>
  <si>
    <t>Al a%(l)</t>
  </si>
  <si>
    <t>Fe wt%(l)</t>
  </si>
  <si>
    <t>Fe at%(l)</t>
  </si>
  <si>
    <t>Si wt%(l)</t>
  </si>
  <si>
    <t>Si a%(l)</t>
  </si>
  <si>
    <t>Tl wt%(l)</t>
  </si>
  <si>
    <t>Tl at%(l)</t>
  </si>
  <si>
    <t>Pu wt%(l)</t>
  </si>
  <si>
    <t>Pu a%(l)</t>
  </si>
  <si>
    <t>Li wt%(l)</t>
  </si>
  <si>
    <t>Li a%(l)</t>
  </si>
  <si>
    <t>Te Wt%(l)</t>
  </si>
  <si>
    <t>Te a%(l)</t>
  </si>
  <si>
    <t>Cs Wt%(l)</t>
  </si>
  <si>
    <t>Cs a% (l)</t>
  </si>
  <si>
    <t>K wt%(l)</t>
  </si>
  <si>
    <t>K a%(l)</t>
  </si>
  <si>
    <t>Rb wt%(l)</t>
  </si>
  <si>
    <t>Rb a%(l)</t>
  </si>
  <si>
    <t>U wt%(l)</t>
  </si>
  <si>
    <t>U a%(l)</t>
  </si>
  <si>
    <t xml:space="preserve"> </t>
  </si>
  <si>
    <t>mass Cu</t>
  </si>
  <si>
    <t>Valance Cu</t>
  </si>
  <si>
    <t>mass Zn</t>
  </si>
  <si>
    <t>val. Zn</t>
  </si>
  <si>
    <t>mass Ni</t>
  </si>
  <si>
    <t>val. Ni</t>
  </si>
  <si>
    <t>mass Mn</t>
  </si>
  <si>
    <t>val. Mn</t>
  </si>
  <si>
    <t>mass Ag</t>
  </si>
  <si>
    <t>val Ag.</t>
  </si>
  <si>
    <t>mass Al</t>
  </si>
  <si>
    <t>Val Al</t>
  </si>
  <si>
    <t>mass Mg</t>
  </si>
  <si>
    <t>val Mg</t>
  </si>
  <si>
    <t>Mass Cd</t>
  </si>
  <si>
    <t>Val Cd</t>
  </si>
  <si>
    <t>Mass Ga</t>
  </si>
  <si>
    <t>Val Ga</t>
  </si>
  <si>
    <t>Mass In</t>
  </si>
  <si>
    <t>Val In</t>
  </si>
  <si>
    <t>Mass Hg</t>
  </si>
  <si>
    <t>Val Hg</t>
  </si>
  <si>
    <t>Beta Brass</t>
  </si>
  <si>
    <t>Mass Fe</t>
  </si>
  <si>
    <t>Valence Fe</t>
  </si>
  <si>
    <t>Mass C</t>
  </si>
  <si>
    <t>Valence C</t>
  </si>
  <si>
    <t>Mass P</t>
  </si>
  <si>
    <t>Valence P</t>
  </si>
  <si>
    <t>Mass S</t>
  </si>
  <si>
    <t>Valence S</t>
  </si>
  <si>
    <t>Gamma Brass</t>
  </si>
  <si>
    <t>Mass Si</t>
  </si>
  <si>
    <t>Valence Si</t>
  </si>
  <si>
    <t>Mass Cr</t>
  </si>
  <si>
    <t>Valence Cr</t>
  </si>
  <si>
    <t>Mass Mo</t>
  </si>
  <si>
    <t>Valence Mo</t>
  </si>
  <si>
    <t>Mass Pb</t>
  </si>
  <si>
    <t>Valence Pb</t>
  </si>
  <si>
    <t>Mass Sn</t>
  </si>
  <si>
    <t>Valence Sn</t>
  </si>
  <si>
    <t>Mass Sb</t>
  </si>
  <si>
    <t>Valence Sb</t>
  </si>
  <si>
    <t>Mass Bi</t>
  </si>
  <si>
    <t>Valence Bi</t>
  </si>
  <si>
    <t>Valence Cd</t>
  </si>
  <si>
    <t>Mass Ti</t>
  </si>
  <si>
    <t>Valence Ti</t>
  </si>
  <si>
    <t>Mass O</t>
  </si>
  <si>
    <t>Valence O</t>
  </si>
  <si>
    <t>Mass H</t>
  </si>
  <si>
    <t>Valence H</t>
  </si>
  <si>
    <t>Mass N</t>
  </si>
  <si>
    <t>Valence N</t>
  </si>
  <si>
    <t>Mass Na</t>
  </si>
  <si>
    <t>Valence Na</t>
  </si>
  <si>
    <t>Mass Nb</t>
  </si>
  <si>
    <t>Valence Nb</t>
  </si>
  <si>
    <t>Mass V</t>
  </si>
  <si>
    <t>Valence V</t>
  </si>
  <si>
    <t>Mass Co</t>
  </si>
  <si>
    <t>Valence Co</t>
  </si>
  <si>
    <t>Mass Au</t>
  </si>
  <si>
    <t>Valence Au</t>
  </si>
  <si>
    <t>Mass Pd</t>
  </si>
  <si>
    <t>Valence Pd</t>
  </si>
  <si>
    <t>Mass Tl</t>
  </si>
  <si>
    <t>Val Tl</t>
  </si>
  <si>
    <t>Mass W</t>
  </si>
  <si>
    <t>Val W</t>
  </si>
  <si>
    <t>Mass Re</t>
  </si>
  <si>
    <t>Val Re</t>
  </si>
  <si>
    <t>Mass Pu</t>
  </si>
  <si>
    <t>Val Pu</t>
  </si>
  <si>
    <t>Mass Ta</t>
  </si>
  <si>
    <t>Val Ta</t>
  </si>
  <si>
    <t>Silver and Copper</t>
  </si>
  <si>
    <t>Mass Li</t>
  </si>
  <si>
    <t>Val Li</t>
  </si>
  <si>
    <t>Mass B</t>
  </si>
  <si>
    <t>Val B</t>
  </si>
  <si>
    <t>Mass Zr</t>
  </si>
  <si>
    <t>Val Zr</t>
  </si>
  <si>
    <t>Mass Be</t>
  </si>
  <si>
    <t>Val Be</t>
  </si>
  <si>
    <t>Silver and copper</t>
  </si>
  <si>
    <t>Mass Te</t>
  </si>
  <si>
    <t>Val Te</t>
  </si>
  <si>
    <t>Mass Cs</t>
  </si>
  <si>
    <t>Val Cs</t>
  </si>
  <si>
    <t>Mass K</t>
  </si>
  <si>
    <t>Val K</t>
  </si>
  <si>
    <t>Mass Rb</t>
  </si>
  <si>
    <t>Val Rb</t>
  </si>
  <si>
    <t>Mass U</t>
  </si>
  <si>
    <t>Val U</t>
  </si>
  <si>
    <t>Embrittlement by liquid metals - Rostoker et al 1961</t>
  </si>
  <si>
    <t>Embrittlement by liquid metals - Rostoker et al 1962</t>
  </si>
  <si>
    <t>Embrittlement by liquid metals - Rostoker et al 1963</t>
  </si>
  <si>
    <t>Embrittlement by liquid metals - Rostoker et al 1964</t>
  </si>
  <si>
    <t>Embrittlement by liquid metals - Rostoker et al 1965</t>
  </si>
  <si>
    <t>Embrittlement by liquid metals - Rostoker et al 1966</t>
  </si>
  <si>
    <t>Steel</t>
  </si>
  <si>
    <t>Lead</t>
  </si>
  <si>
    <t>4145-I</t>
  </si>
  <si>
    <t>.46% C .87% Mn .98% Cr .15%Mo .33% Si</t>
  </si>
  <si>
    <t>Martensitic</t>
  </si>
  <si>
    <t>cL and bct</t>
  </si>
  <si>
    <t>Liquid Metal Embrittlement of Steel by Lead and Lead Alloys - WR Warke, KL Johnson, NN Breyer - 1970</t>
  </si>
  <si>
    <t>4145-II</t>
  </si>
  <si>
    <t>.45% C .80% Mn .95% Cr .16%Mo .22% Si</t>
  </si>
  <si>
    <t>Liquid Metal Embrittlement of Steel by Lead and Lead Alloys - WR Warke, KL Johnson, NN Breyer - 1971</t>
  </si>
  <si>
    <t>Titanium</t>
  </si>
  <si>
    <t>Ti-55A</t>
  </si>
  <si>
    <t>commerically pure</t>
  </si>
  <si>
    <t>Alpha Ti</t>
  </si>
  <si>
    <t>Embrittlement of titantium by liquid cadmium Robertson</t>
  </si>
  <si>
    <t>AMPCO-8</t>
  </si>
  <si>
    <t>6.3%Al 2.5%Fe</t>
  </si>
  <si>
    <t>Alpha Copper</t>
  </si>
  <si>
    <t>Mercury Embrittlement of Cu-Al Alloys under cyclic loading Regan and Stollof 1977</t>
  </si>
  <si>
    <t>Stupid</t>
  </si>
  <si>
    <t>Mercury Embrittlement of Cu-Al Alloys under cyclic loading Regan and Stollof 1978</t>
  </si>
  <si>
    <t>5.5%Al</t>
  </si>
  <si>
    <t>Mercury Embrittlement of Cu-Al Alloys under cyclic loading Regan and Stollof 1979</t>
  </si>
  <si>
    <t>7.3%Al</t>
  </si>
  <si>
    <t>Mercury Embrittlement of Cu-Al Alloys under cyclic loading Regan and Stollof 1980</t>
  </si>
  <si>
    <t>6%Zn 3%Mg</t>
  </si>
  <si>
    <t>Transgranular</t>
  </si>
  <si>
    <t>Single Crystal</t>
  </si>
  <si>
    <t>Liquid Metal embrittlement in an Al 6% Zn 3% Mg Alloy Lynch 1981</t>
  </si>
  <si>
    <t>Mild Steel</t>
  </si>
  <si>
    <t>Tin</t>
  </si>
  <si>
    <t>SS41</t>
  </si>
  <si>
    <t>.49% Mn .22%Si .19% C</t>
  </si>
  <si>
    <t>ferrite</t>
  </si>
  <si>
    <t>hot rolled</t>
  </si>
  <si>
    <t>On the embrittlement of mild steel in liquid metals Tanaka Fukunaga 1968</t>
  </si>
  <si>
    <t xml:space="preserve"> held in environment for 30 min before testing</t>
  </si>
  <si>
    <t>On the embrittlement of mild steel in liquid metals Tanaka Fukunaga 1969</t>
  </si>
  <si>
    <t>On the embrittlement of mild steel in liquid metals Tanaka Fukunaga 1970</t>
  </si>
  <si>
    <t>On the embrittlement of mild steel in liquid metals Tanaka Fukunaga 1971</t>
  </si>
  <si>
    <t>Zinc</t>
  </si>
  <si>
    <t>On the embrittlement of mild steel in liquid metals Tanaka Fukunaga 1972</t>
  </si>
  <si>
    <t>lead</t>
  </si>
  <si>
    <t>On the embrittlement of mild steel in liquid metals Tanaka Fukunaga 1973</t>
  </si>
  <si>
    <t>On the embrittlement of mild steel in liquid metals Tanaka Fukunaga 1974</t>
  </si>
  <si>
    <t>Bismuth</t>
  </si>
  <si>
    <t>On the embrittlement of mild steel in liquid metals Tanaka Fukunaga 1975</t>
  </si>
  <si>
    <t>On the embrittlement of mild steel in liquid metals Tanaka Fukunaga 1976</t>
  </si>
  <si>
    <t>Sodium</t>
  </si>
  <si>
    <t>On the embrittlement of mild steel in liquid metals Tanaka Fukunaga 1977</t>
  </si>
  <si>
    <t>On the embrittlement of mild steel in liquid metals Tanaka Fukunaga 1978</t>
  </si>
  <si>
    <t>On the embrittlement of mild steel in liquid metals Tanaka Fukunaga 1979</t>
  </si>
  <si>
    <t>Martensitic Steel</t>
  </si>
  <si>
    <t>8.8% Cr Mo V Mn Si Ni Nb C</t>
  </si>
  <si>
    <t>martensitic</t>
  </si>
  <si>
    <t>tempered martensite</t>
  </si>
  <si>
    <t>Liquid metal embrittlement of the martensitic steel 91: influence of the chemical composition of the liquid metal: Experiments and electronic structure calculations Legris Nicaise Vogt 2002</t>
  </si>
  <si>
    <t>notched</t>
  </si>
  <si>
    <t>Liquid metal embrittlement of the martensitic steel 91: influence of the chemical composition of the liquid metal: Experiments and electronic structure calculations Legris Nicaise Vogt 2003</t>
  </si>
  <si>
    <t>Lead Bismuth</t>
  </si>
  <si>
    <t>Liquid metal embrittlement of the martensitic steel 91: influence of the chemical composition of the liquid metal: Experiments and electronic structure calculations Legris Nicaise Vogt 2004</t>
  </si>
  <si>
    <t>Liquid metal embrittlement of the martensitic steel 91: influence of the chemical composition of the liquid metal: Experiments and electronic structure calculations Legris Nicaise Vogt 2005</t>
  </si>
  <si>
    <t>A508 III</t>
  </si>
  <si>
    <t>.15%C 1.27%Mn .75%Ni .11%Cr .15%Mo</t>
  </si>
  <si>
    <t>quasicleavage</t>
  </si>
  <si>
    <t>Bainite</t>
  </si>
  <si>
    <t>bainite</t>
  </si>
  <si>
    <t>The Liquid Metal Embrittlement of Iron and Ferritic Steels in Sodium Hilditch Hurley Skeldon Tice 1995</t>
  </si>
  <si>
    <t>2.25Cr-1Mo</t>
  </si>
  <si>
    <t>.12%C .56%Mn .20%Ni 2.36%Cr 1.12%Mo</t>
  </si>
  <si>
    <t>quasicleavage and intergranular</t>
  </si>
  <si>
    <t>The Liquid Metal Embrittlement of Iron and Ferritic Steels in Sodium Hilditch Hurley Skeldon Tice 1996</t>
  </si>
  <si>
    <t>Iron</t>
  </si>
  <si>
    <t>"pure"</t>
  </si>
  <si>
    <t>cL</t>
  </si>
  <si>
    <t>The Liquid Metal Embrittlement of Iron and Ferritic Steels in Sodium Hilditch Hurley Skeldon Tice 1997</t>
  </si>
  <si>
    <t>Stainless Steel</t>
  </si>
  <si>
    <t>copper</t>
  </si>
  <si>
    <t>21-6-9</t>
  </si>
  <si>
    <t>19% Cr 6% ni 9% Mn</t>
  </si>
  <si>
    <t>Austenite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</si>
  <si>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https://doi.org/10.1016/0025-5416(82)90157-4</t>
    </r>
  </si>
  <si>
    <t>copper tin silver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</si>
  <si>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https://doi.org/10.1016/0025-5416(82)90157-5</t>
    </r>
    <r>
      <rPr>
        <sz val="11"/>
        <color theme="1"/>
        <rFont val="Calibri"/>
        <family val="2"/>
        <scheme val="minor"/>
      </rPr>
      <t/>
    </r>
  </si>
  <si>
    <t>silver copper tin manganese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</si>
  <si>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https://doi.org/10.1016/0025-5416(82)90157-6</t>
    </r>
    <r>
      <rPr>
        <sz val="11"/>
        <color theme="1"/>
        <rFont val="Calibri"/>
        <family val="2"/>
        <scheme val="minor"/>
      </rPr>
      <t/>
    </r>
  </si>
  <si>
    <t>gold copper silver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</si>
  <si>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https://doi.org/10.1016/0025-5416(82)90157-7</t>
    </r>
    <r>
      <rPr>
        <sz val="11"/>
        <color theme="1"/>
        <rFont val="Calibri"/>
        <family val="2"/>
        <scheme val="minor"/>
      </rPr>
      <t/>
    </r>
  </si>
  <si>
    <t>silver copper palladium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</si>
  <si>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https://doi.org/10.1016/0025-5416(82)90157-8</t>
    </r>
    <r>
      <rPr>
        <sz val="11"/>
        <color theme="1"/>
        <rFont val="Calibri"/>
        <family val="2"/>
        <scheme val="minor"/>
      </rPr>
      <t/>
    </r>
  </si>
  <si>
    <t>silver manganese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</si>
  <si>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https://doi.org/10.1016/0025-5416(82)90157-9</t>
    </r>
    <r>
      <rPr>
        <sz val="11"/>
        <color theme="1"/>
        <rFont val="Calibri"/>
        <family val="2"/>
        <scheme val="minor"/>
      </rPr>
      <t/>
    </r>
  </si>
  <si>
    <t>silver manganese tin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</si>
  <si>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https://doi.org/10.1016/0025-5416(82)90157-10</t>
    </r>
    <r>
      <rPr>
        <sz val="11"/>
        <color theme="1"/>
        <rFont val="Calibri"/>
        <family val="2"/>
        <scheme val="minor"/>
      </rPr>
      <t/>
    </r>
  </si>
  <si>
    <t>19%Cr 9%Ni 2%Mn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</si>
  <si>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https://doi.org/10.1016/0025-5416(82)90157-11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</si>
  <si>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https://doi.org/10.1016/0025-5416(82)90157-12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</si>
  <si>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https://doi.org/10.1016/0025-5416(82)90157-13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</si>
  <si>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https://doi.org/10.1016/0025-5416(82)90157-14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</si>
  <si>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https://doi.org/10.1016/0025-5416(82)90157-15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</si>
  <si>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https://doi.org/10.1016/0025-5416(82)90157-16</t>
    </r>
    <r>
      <rPr>
        <sz val="11"/>
        <color theme="1"/>
        <rFont val="Calibri"/>
        <family val="2"/>
        <scheme val="minor"/>
      </rPr>
      <t/>
    </r>
  </si>
  <si>
    <t>19%Cr 12%Ni 2.5%Mo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</si>
  <si>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https://doi.org/10.1016/0025-5416(82)90157-17</t>
    </r>
    <r>
      <rPr>
        <sz val="11"/>
        <color theme="1"/>
        <rFont val="Calibri"/>
        <family val="2"/>
        <scheme val="minor"/>
      </rPr>
      <t/>
    </r>
  </si>
  <si>
    <t>JBK-75</t>
  </si>
  <si>
    <t>15%Cr 30%Ni 1%Mo 2%Ti tr V, Mn, Al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</si>
  <si>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https://doi.org/10.1016/0025-5416(82)90157-18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</si>
  <si>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https://doi.org/10.1016/0025-5416(82)90157-19</t>
    </r>
    <r>
      <rPr>
        <sz val="11"/>
        <color theme="1"/>
        <rFont val="Calibri"/>
        <family val="2"/>
        <scheme val="minor"/>
      </rPr>
      <t/>
    </r>
  </si>
  <si>
    <t>Al 1100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</si>
  <si>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https://doi.org/10.1016/0025-5416(82)90157-20</t>
    </r>
    <r>
      <rPr>
        <sz val="11"/>
        <color theme="1"/>
        <rFont val="Calibri"/>
        <family val="2"/>
        <scheme val="minor"/>
      </rPr>
      <t/>
    </r>
  </si>
  <si>
    <t>Al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</si>
  <si>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https://doi.org/10.1016/0025-5416(82)90157-21</t>
    </r>
    <r>
      <rPr>
        <sz val="11"/>
        <color theme="1"/>
        <rFont val="Calibri"/>
        <family val="2"/>
        <scheme val="minor"/>
      </rPr>
      <t/>
    </r>
  </si>
  <si>
    <t>Au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</si>
  <si>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https://doi.org/10.1016/0025-5416(82)90157-22</t>
    </r>
    <r>
      <rPr>
        <sz val="11"/>
        <color theme="1"/>
        <rFont val="Calibri"/>
        <family val="2"/>
        <scheme val="minor"/>
      </rPr>
      <t/>
    </r>
  </si>
  <si>
    <t>JBK-75 Silver plated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</si>
  <si>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https://doi.org/10.1016/0025-5416(82)90157-23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</si>
  <si>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https://doi.org/10.1016/0025-5416(82)90157-24</t>
    </r>
    <r>
      <rPr>
        <sz val="11"/>
        <color theme="1"/>
        <rFont val="Calibri"/>
        <family val="2"/>
        <scheme val="minor"/>
      </rPr>
      <t/>
    </r>
  </si>
  <si>
    <t>steel</t>
  </si>
  <si>
    <t>HP 9-4-20</t>
  </si>
  <si>
    <t>.75%Cr 9%Ni 1%Mo 4.5%Co tr C, V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</si>
  <si>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https://doi.org/10.1016/0025-5416(82)90157-25</t>
    </r>
    <r>
      <rPr>
        <sz val="11"/>
        <color theme="1"/>
        <rFont val="Calibri"/>
        <family val="2"/>
        <scheme val="minor"/>
      </rPr>
      <t/>
    </r>
  </si>
  <si>
    <t>19%Cr</t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</si>
  <si>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https://doi.org/10.1016/0025-5416(82)90157-26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</si>
  <si>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https://doi.org/10.1016/0025-5416(82)90157-27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</si>
  <si>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https://doi.org/10.1016/0025-5416(82)90157-28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</si>
  <si>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https://doi.org/10.1016/0025-5416(82)90157-29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</si>
  <si>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https://doi.org/10.1016/0025-5416(82)90157-30</t>
    </r>
    <r>
      <rPr>
        <sz val="11"/>
        <color theme="1"/>
        <rFont val="Calibri"/>
        <family val="2"/>
        <scheme val="minor"/>
      </rPr>
      <t/>
    </r>
  </si>
  <si>
    <r>
      <t xml:space="preserve">Heiple, C., Bennett, W., &amp; Rising, T. (1982). Embrittlement of several stainless steels by liquid copper and liquid braze alloys. </t>
    </r>
    <r>
      <rPr>
        <i/>
        <sz val="11"/>
        <color theme="1"/>
        <rFont val="Calibri"/>
        <family val="2"/>
        <scheme val="minor"/>
      </rPr>
      <t>Materials Science and Engineering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(3), 277–289. https://doi.org/10.1016/0025-5416(82)90157-31</t>
    </r>
    <r>
      <rPr>
        <sz val="11"/>
        <color theme="1"/>
        <rFont val="Calibri"/>
        <family val="2"/>
        <scheme val="minor"/>
      </rPr>
      <t/>
    </r>
  </si>
  <si>
    <r>
      <t xml:space="preserve">Kamdar, M. H., &amp; Westwood, A. R. C. (1967). Embrittle merit of cadmium by indium in mercury at room temperature. </t>
    </r>
    <r>
      <rPr>
        <i/>
        <sz val="11"/>
        <color theme="1"/>
        <rFont val="Calibri"/>
        <family val="2"/>
        <scheme val="minor"/>
      </rPr>
      <t>Philosophical Magazine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>(135), 641–645. https://doi.org/10.1080/14786436708220911</t>
    </r>
  </si>
  <si>
    <t>Mercury indium</t>
  </si>
  <si>
    <t>mercury thallium</t>
  </si>
  <si>
    <t>gallium</t>
  </si>
  <si>
    <t>gallium indium</t>
  </si>
  <si>
    <t>Lead Tin</t>
  </si>
  <si>
    <t>Hot Rolled</t>
  </si>
  <si>
    <t>.17%C .64%Mn</t>
  </si>
  <si>
    <r>
      <t xml:space="preserve">Wesley-Austin, G. (1936). The Effect of Molten Solder on Some Stressed Materials. </t>
    </r>
    <r>
      <rPr>
        <i/>
        <sz val="11"/>
        <color theme="1"/>
        <rFont val="Calibri"/>
        <family val="2"/>
        <scheme val="minor"/>
      </rPr>
      <t>J. Inst.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>(1), 173–192.</t>
    </r>
  </si>
  <si>
    <t>Cold Rolled</t>
  </si>
  <si>
    <t>.20%C .76%Mn</t>
  </si>
  <si>
    <t>Medium Steel</t>
  </si>
  <si>
    <t>.40%C .64% Mn</t>
  </si>
  <si>
    <t>Heat Treated</t>
  </si>
  <si>
    <t>Rustless Pearlitic</t>
  </si>
  <si>
    <t>.29%C .51%Mn 12.5%Cr</t>
  </si>
  <si>
    <t>Ferrite</t>
  </si>
  <si>
    <t>.27%C .23%Mn 13.2%Cr</t>
  </si>
  <si>
    <t>Rustless Austenitic</t>
  </si>
  <si>
    <t>.16%C .18%Mn 10%Ni 15.4% Cr</t>
  </si>
  <si>
    <t>austenite</t>
  </si>
  <si>
    <t>.18%C 8.2%Ni 17.9%Cr</t>
  </si>
  <si>
    <t>Heat Resisting Austenitic</t>
  </si>
  <si>
    <t>9.1% Ni 15%Cr</t>
  </si>
  <si>
    <t>24.5%Ni 16.2%Cr</t>
  </si>
  <si>
    <t>8.8%Ni 13.4%Cr 3.04%W</t>
  </si>
  <si>
    <t>14.1%Ni 14.1%Cr 2.15%W 1.5%Si</t>
  </si>
  <si>
    <t>1.34%Si 1.34%Mn 27.6%Ni 15.1%Cr 3.35%W</t>
  </si>
  <si>
    <t>Ni-Cr-Mo Penetrable</t>
  </si>
  <si>
    <t>.31%C .31%Mn 3.49%Ni .68%Cr .26%Mo</t>
  </si>
  <si>
    <t>Ni-Cr-Mo Tempered</t>
  </si>
  <si>
    <t>Tempered 600C</t>
  </si>
  <si>
    <t>.31%C .58%Mn 3.48%Ni .84%Cr .37%Mo</t>
  </si>
  <si>
    <t>Tempered 650C</t>
  </si>
  <si>
    <t>Ni-Cr-Mo Hardened</t>
  </si>
  <si>
    <t>Oil Hardened 850C</t>
  </si>
  <si>
    <t>Ni-Cr-Mo Hardened and Tempered</t>
  </si>
  <si>
    <t>Oil Hardened 850C Tempered 450C</t>
  </si>
  <si>
    <t>Oil Hardened 850C tempered 630C</t>
  </si>
  <si>
    <t>Oil Hardened 850C tempered 650C</t>
  </si>
  <si>
    <t>Oil Hardened 1250C tempered 530C</t>
  </si>
  <si>
    <t>Oil Hardened 1050C tempered 610C</t>
  </si>
  <si>
    <t>Ni-Cr-V Unburnt</t>
  </si>
  <si>
    <t>.36%C 4.42%Ni 1.19%Cr .165%V</t>
  </si>
  <si>
    <t>Solder</t>
  </si>
  <si>
    <t>Ni-Cr-V Burnt</t>
  </si>
  <si>
    <t>Ni-Cr Temper Brittle</t>
  </si>
  <si>
    <t>.29%C .54%Mn 3.77%Ni .78%Cr</t>
  </si>
  <si>
    <t>Brass</t>
  </si>
  <si>
    <t>Alpha</t>
  </si>
  <si>
    <t>70/30</t>
  </si>
  <si>
    <r>
      <t xml:space="preserve">Whitaker, M. E. (1948). Intercrystalline Failure of Brasses and Aluminum Brasses in Air, Ammonia, and Certain Aqueous Solutions and Molten Metals. </t>
    </r>
    <r>
      <rPr>
        <i/>
        <sz val="11"/>
        <color theme="1"/>
        <rFont val="Calibri"/>
        <family val="2"/>
        <scheme val="minor"/>
      </rPr>
      <t>Metallurgia</t>
    </r>
    <r>
      <rPr>
        <sz val="11"/>
        <color theme="1"/>
        <rFont val="Calibri"/>
        <family val="2"/>
        <scheme val="minor"/>
      </rPr>
      <t>, 21.</t>
    </r>
  </si>
  <si>
    <t>81/15/4%Al</t>
  </si>
  <si>
    <t>Alpha-Beta</t>
  </si>
  <si>
    <t>60/40</t>
  </si>
  <si>
    <t>60.4/39.5/0.1%Al</t>
  </si>
  <si>
    <t>62.5/36.5/1%Al</t>
  </si>
  <si>
    <t>67.5/30/2.5%Al</t>
  </si>
  <si>
    <t>71/25/4%Al</t>
  </si>
  <si>
    <t>Beta</t>
  </si>
  <si>
    <t>53/47</t>
  </si>
  <si>
    <t>53.4/46.5/0.1%Al</t>
  </si>
  <si>
    <t>55.5/43.5/1%Al</t>
  </si>
  <si>
    <t>60.5/37/2.5%Al</t>
  </si>
  <si>
    <t>64/32/4%Al</t>
  </si>
  <si>
    <t>Extruded Alpha Beta</t>
  </si>
  <si>
    <t>56/40/ Tr Sn, Fe, Mn, Al, Pb</t>
  </si>
  <si>
    <t>Extruded</t>
  </si>
  <si>
    <t>Tungsten</t>
  </si>
  <si>
    <t>Plutonium-Ga</t>
  </si>
  <si>
    <t>Arc-Cast</t>
  </si>
  <si>
    <t>25%Re</t>
  </si>
  <si>
    <t>Worked/ recovered</t>
  </si>
  <si>
    <r>
      <t xml:space="preserve">Lesuer, D. R., Bergin, J. B., McInturff, S. A., &amp; Kuhn, B. A. (1981). Liquid-Metal Embrittlment of Refractory Metals by Molten Plutionum. </t>
    </r>
    <r>
      <rPr>
        <i/>
        <sz val="11"/>
        <color theme="1"/>
        <rFont val="Calibri"/>
        <family val="2"/>
        <scheme val="minor"/>
      </rPr>
      <t>Microstructural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256.</t>
    </r>
  </si>
  <si>
    <t>LM Corrosion</t>
  </si>
  <si>
    <t>Powder-Metallurgy</t>
  </si>
  <si>
    <t>worked/partially recrystallized - longitudinal</t>
  </si>
  <si>
    <t>worked/partially recrystallized - Transverse</t>
  </si>
  <si>
    <t>Tantalum</t>
  </si>
  <si>
    <t>Arc-cast</t>
  </si>
  <si>
    <t>10%W</t>
  </si>
  <si>
    <t>worked/partially recrystallized</t>
  </si>
  <si>
    <t>Pure'</t>
  </si>
  <si>
    <t>worked</t>
  </si>
  <si>
    <t>Molybendum</t>
  </si>
  <si>
    <t>fully recrystallized</t>
  </si>
  <si>
    <t>Lithium</t>
  </si>
  <si>
    <t>Armco</t>
  </si>
  <si>
    <t>quenched and tempered</t>
  </si>
  <si>
    <r>
      <t xml:space="preserve">Popovich, V. V, Shtykalo, I. G., Chaevsldi, M. I., &amp; Materialov, F. M. (1967). Effect of Lithium on the Mechanical Properties of Armco Iron.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(2), 127–133.</t>
    </r>
  </si>
  <si>
    <t>Carbon Steel</t>
  </si>
  <si>
    <t>.1%C</t>
  </si>
  <si>
    <r>
      <t xml:space="preserve">Craig, J. H. (1944). Elevated Temperature Tension Tests on Galvanized Steel. In </t>
    </r>
    <r>
      <rPr>
        <i/>
        <sz val="11"/>
        <color theme="1"/>
        <rFont val="Calibri"/>
        <family val="2"/>
        <scheme val="minor"/>
      </rPr>
      <t>Symposium on Stress-Corrosion Cracking</t>
    </r>
    <r>
      <rPr>
        <sz val="11"/>
        <color theme="1"/>
        <rFont val="Calibri"/>
        <family val="2"/>
        <scheme val="minor"/>
      </rPr>
      <t xml:space="preserve"> (p. 379).</t>
    </r>
  </si>
  <si>
    <t>Galvanized</t>
  </si>
  <si>
    <t>.87%C</t>
  </si>
  <si>
    <t>18-8</t>
  </si>
  <si>
    <t>18%Cr 8%Ni 1.25%Mn</t>
  </si>
  <si>
    <t>Austenitic</t>
  </si>
  <si>
    <t>Lead bismuth</t>
  </si>
  <si>
    <t>T91 HT500</t>
  </si>
  <si>
    <t>9%Cr</t>
  </si>
  <si>
    <t>quasiductile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</si>
  <si>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https://doi.org/10.1016/j.jnucmat.2008.02.022</t>
    </r>
  </si>
  <si>
    <t>Precracked, Jq as toughness, Tempered martensite, 3 point bend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</si>
  <si>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https://doi.org/10.1016/j.jnucmat.2008.02.023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</si>
  <si>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https://doi.org/10.1016/j.jnucmat.2008.02.024</t>
    </r>
    <r>
      <rPr>
        <sz val="11"/>
        <color theme="1"/>
        <rFont val="Calibri"/>
        <family val="2"/>
        <scheme val="minor"/>
      </rPr>
      <t/>
    </r>
  </si>
  <si>
    <t>T91 HT600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</si>
  <si>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https://doi.org/10.1016/j.jnucmat.2008.02.025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</si>
  <si>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https://doi.org/10.1016/j.jnucmat.2008.02.026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</si>
  <si>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https://doi.org/10.1016/j.jnucmat.2008.02.027</t>
    </r>
    <r>
      <rPr>
        <sz val="11"/>
        <color theme="1"/>
        <rFont val="Calibri"/>
        <family val="2"/>
        <scheme val="minor"/>
      </rPr>
      <t/>
    </r>
  </si>
  <si>
    <t>T91 HT750</t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</si>
  <si>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https://doi.org/10.1016/j.jnucmat.2008.02.028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</si>
  <si>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https://doi.org/10.1016/j.jnucmat.2008.02.029</t>
    </r>
    <r>
      <rPr>
        <sz val="11"/>
        <color theme="1"/>
        <rFont val="Calibri"/>
        <family val="2"/>
        <scheme val="minor"/>
      </rPr>
      <t/>
    </r>
  </si>
  <si>
    <r>
      <t xml:space="preserve">Long, B., &amp; Dai, Y. (2008). Investigation of LBE embrittlement effects on the fracture properties of T91.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341–345. https://doi.org/10.1016/j.jnucmat.2008.02.030</t>
    </r>
    <r>
      <rPr>
        <sz val="11"/>
        <color theme="1"/>
        <rFont val="Calibri"/>
        <family val="2"/>
        <scheme val="minor"/>
      </rPr>
      <t/>
    </r>
  </si>
  <si>
    <t>T91</t>
  </si>
  <si>
    <t xml:space="preserve">Martensitic ferritic </t>
  </si>
  <si>
    <t>Dai, Y., Long, B., &amp; Groeschel, F. (2006). Slow strain rate tensile tests on T91 in static lead-bismuth eutectic. Journal of Nuclear Materials, 356(1–3), 222–228. https://doi.org/10.1016/j.jnucmat.2006.05.039</t>
  </si>
  <si>
    <t>Dai, Y., Long, B., &amp; Groeschel, F. (2006). Slow strain rate tensile tests on T91 in static lead-bismuth eutectic. Journal of Nuclear Materials, 356(1–3), 222–228. https://doi.org/10.1016/j.jnucmat.2006.05.040</t>
  </si>
  <si>
    <t>F82H</t>
  </si>
  <si>
    <t>8% Cr 2% W Tr B`</t>
  </si>
  <si>
    <t>Dai, Y., Long, B., &amp; Groeschel, F. (2006). Slow strain rate tensile tests on T91 in static lead-bismuth eutectic. Journal of Nuclear Materials, 356(1–3), 222–228. https://doi.org/10.1016/j.jnucmat.2006.05.041</t>
  </si>
  <si>
    <t>Dai, Y., Long, B., &amp; Groeschel, F. (2006). Slow strain rate tensile tests on T91 in static lead-bismuth eutectic. Journal of Nuclear Materials, 356(1–3), 222–228. https://doi.org/10.1016/j.jnucmat.2006.05.042</t>
  </si>
  <si>
    <t>Martensitic steel</t>
  </si>
  <si>
    <t>Lead Lithium</t>
  </si>
  <si>
    <t>10% CR &lt;1% Ni Mo V Nb Si Mn Tr B N Zr</t>
  </si>
  <si>
    <t>Borgstedt, H. U., &amp; Grundmann, M. (1988). The influence of liquid Pb17Li eutectic on the mechanical properties of structural materials. Fusion Engineering and Design, 6, 155–158. https://doi.org/10.1016/S0920-3796(88)80103-0</t>
  </si>
  <si>
    <t>316L</t>
  </si>
  <si>
    <t>16%Cr 10% Ni 2%Mo 1.5%Mn</t>
  </si>
  <si>
    <t>Sapundjiev, D., Al Mazouzi, A., &amp; Van Dyck, S. (2006). A study of the neutron irradiation effects on the susceptibility to embrittlement of A316L and T91 steels in lead-bismuth eutectic. Journal of Nuclear Materials, 356(1–3), 229–236. https://doi.org/10.1016/j.jnucmat.2006.05.030</t>
  </si>
  <si>
    <t>Lead bismuth with oxygen</t>
  </si>
  <si>
    <t>Stainless Steel Irradiated</t>
  </si>
  <si>
    <t>~1.3 dpa radiated</t>
  </si>
  <si>
    <t>Martensitic Steel irradiated</t>
  </si>
  <si>
    <t>~1 dpa radiated</t>
  </si>
  <si>
    <t>mixed</t>
  </si>
  <si>
    <r>
      <t xml:space="preserve">Auger, T., &amp; Lorang, G. (2005). Liquid metal embrittlement susceptibility of T91 steel by lead-bismuth.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>(12), 1323–1328. https://doi.org/10.1016/j.scriptamat.2005.02.027</t>
    </r>
  </si>
  <si>
    <t>4340V</t>
  </si>
  <si>
    <t>.4C .75Mn .3Si .8Cr 1.8Ni .25Mo</t>
  </si>
  <si>
    <r>
      <t xml:space="preserve">Vigilante, G. N., Bartolucci, S., Izzo, J., Witherell, M., &amp; Smith, S. B. (2012). Gleeble testing to assess solid/liquid metal embrittlement of gun steels by copper. </t>
    </r>
    <r>
      <rPr>
        <i/>
        <sz val="11"/>
        <color theme="1"/>
        <rFont val="Calibri"/>
        <family val="2"/>
        <scheme val="minor"/>
      </rPr>
      <t>Materials and Manufacturing Processes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>(8), 835–839. https://doi.org/10.1080/10426914.2011.648693</t>
    </r>
  </si>
  <si>
    <t>go back and look at notched data</t>
  </si>
  <si>
    <t>Cd</t>
  </si>
  <si>
    <t>.139C .22Si .46Mn</t>
  </si>
  <si>
    <t>pearlitic</t>
  </si>
  <si>
    <t>ARATA, Y., OHMORI, A., OKAMOTO, I., &amp; OGAWA, H. (1982). Study on Liquid Metal Embrittlement of Carbon Steels (Report 1): Penetration Behavior of Liquid Metal, (Report 1).</t>
  </si>
  <si>
    <t>Cd 5Zn</t>
  </si>
  <si>
    <t>.0028C</t>
  </si>
  <si>
    <t>.0066C</t>
  </si>
  <si>
    <t>.28C</t>
  </si>
  <si>
    <t>.47C</t>
  </si>
  <si>
    <t>Hard</t>
  </si>
  <si>
    <t>Me</t>
  </si>
  <si>
    <t>1% Mn 0.1%Cu</t>
  </si>
  <si>
    <t>23%Zn 3%Al .3%Co</t>
  </si>
  <si>
    <t>70/30 brass</t>
  </si>
  <si>
    <t>Half Hard</t>
  </si>
  <si>
    <t>70/30 brass Softened</t>
  </si>
  <si>
    <t>Annealed</t>
  </si>
  <si>
    <t>90/10 Brass</t>
  </si>
  <si>
    <t>5% Tin .2% P</t>
  </si>
  <si>
    <t>annealed</t>
  </si>
  <si>
    <t>302SS</t>
  </si>
  <si>
    <t>18-9</t>
  </si>
  <si>
    <t>.1%C .45%Mn</t>
  </si>
  <si>
    <t>17-4ph</t>
  </si>
  <si>
    <t>17-4 + Cu,Mn,Nb,Ta</t>
  </si>
  <si>
    <t>21s</t>
  </si>
  <si>
    <t>15%Mo 3%Nb 3%Al</t>
  </si>
  <si>
    <t>Beta Ti</t>
  </si>
  <si>
    <t>Hcp</t>
  </si>
  <si>
    <t>Cobalt</t>
  </si>
  <si>
    <t>Havar</t>
  </si>
  <si>
    <t xml:space="preserve">superalloy </t>
  </si>
  <si>
    <t>Gamma</t>
  </si>
  <si>
    <t>Grade 2</t>
  </si>
  <si>
    <t>Softened</t>
  </si>
  <si>
    <r>
      <t xml:space="preserve">Hémery, S., Auger, T., Courouau, J. L., &amp; Balbaud-Célérier, F. (2013). Effect of oxygen on liquid sodium embrittlement of T91 martensitic steel. </t>
    </r>
    <r>
      <rPr>
        <i/>
        <sz val="11"/>
        <color theme="1"/>
        <rFont val="Calibri"/>
        <family val="2"/>
        <scheme val="minor"/>
      </rPr>
      <t>Corrosion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>, 441–452. https://doi.org/10.1016/j.corsci.2013.07.018</t>
    </r>
  </si>
  <si>
    <t>LBE</t>
  </si>
  <si>
    <t>Tempered at 760C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</si>
  <si>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https://doi.org/10.1016/j.jnucmat.2008.02.050</t>
    </r>
  </si>
  <si>
    <t>Tempered at 600C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</si>
  <si>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https://doi.org/10.1016/j.jnucmat.2008.02.051</t>
    </r>
    <r>
      <rPr>
        <sz val="11"/>
        <color theme="1"/>
        <rFont val="Calibri"/>
        <family val="2"/>
        <scheme val="minor"/>
      </rPr>
      <t/>
    </r>
  </si>
  <si>
    <t>Tempered at 500C</t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</si>
  <si>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https://doi.org/10.1016/j.jnucmat.2008.02.052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</si>
  <si>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https://doi.org/10.1016/j.jnucmat.2008.02.053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</si>
  <si>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https://doi.org/10.1016/j.jnucmat.2008.02.054</t>
    </r>
    <r>
      <rPr>
        <sz val="11"/>
        <color theme="1"/>
        <rFont val="Calibri"/>
        <family val="2"/>
        <scheme val="minor"/>
      </rPr>
      <t/>
    </r>
  </si>
  <si>
    <r>
      <t xml:space="preserve">Long, B., Tong, Z., Gröschel, F., &amp; Dai, Y. (2008). Liquid Pb-Bi embrittlement effects on the T91 steel after different heat treatments.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377</t>
    </r>
    <r>
      <rPr>
        <sz val="11"/>
        <color theme="1"/>
        <rFont val="Calibri"/>
        <family val="2"/>
        <scheme val="minor"/>
      </rPr>
      <t>(1), 219–224. https://doi.org/10.1016/j.jnucmat.2008.02.055</t>
    </r>
    <r>
      <rPr>
        <sz val="11"/>
        <color theme="1"/>
        <rFont val="Calibri"/>
        <family val="2"/>
        <scheme val="minor"/>
      </rPr>
      <t/>
    </r>
  </si>
  <si>
    <t>"Pewter"</t>
  </si>
  <si>
    <t>&gt;99% Tin</t>
  </si>
  <si>
    <t>Beta Tin</t>
  </si>
  <si>
    <t>Tetragonal</t>
  </si>
  <si>
    <t>RC 35</t>
  </si>
  <si>
    <t>Tempered</t>
  </si>
  <si>
    <r>
      <t xml:space="preserve">Price, C. I. L., &amp; Norman, R. G. (1987). A COMPARISON OF HYDROGEN AND MERCURY EMBRITTLEMENT IN AISI 4142 STEEL, </t>
    </r>
    <r>
      <rPr>
        <i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>(7), 1639–1648.</t>
    </r>
  </si>
  <si>
    <t>RC 42</t>
  </si>
  <si>
    <t>RC58</t>
  </si>
  <si>
    <t>12Kh12M2BFR</t>
  </si>
  <si>
    <t>Russian designation</t>
  </si>
  <si>
    <r>
      <t xml:space="preserve">Vertkov, A. V., Evtikhin, V. A., Lyublinskii, I. E., &amp; Sychev, A. A. (1990). Adsorption Effect of Liquid Lithium on the Mechanical Properties of 12Kh12M2BFR Steel.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>, (2), 37–40.</t>
    </r>
  </si>
  <si>
    <t>L62</t>
  </si>
  <si>
    <t>62/38</t>
  </si>
  <si>
    <r>
      <t xml:space="preserve">Yanchishin, F. P. (1979). Adsorption Influence of Mercury on Strength of Metals.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>(4), 36–42.</t>
    </r>
  </si>
  <si>
    <t>L59-1</t>
  </si>
  <si>
    <t>58/41 leaded</t>
  </si>
  <si>
    <t>S3</t>
  </si>
  <si>
    <t>Duralumnin D1</t>
  </si>
  <si>
    <t>Al-Cu</t>
  </si>
  <si>
    <t>M3</t>
  </si>
  <si>
    <t>.04%C .2% Si</t>
  </si>
  <si>
    <t>20KH</t>
  </si>
  <si>
    <t>.17%C</t>
  </si>
  <si>
    <t>iron nickel</t>
  </si>
  <si>
    <t>50/50</t>
  </si>
  <si>
    <r>
      <t xml:space="preserve">Borgardt, A. A., Krishtal, M. A., &amp; Shenderei, P. E. (1993). CHANGE IN THE STRENGTH OF AN Fe-Ni ALLOY CAUSED BY AN INDIUM MELT.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691–692.</t>
    </r>
  </si>
  <si>
    <t>1100-0</t>
  </si>
  <si>
    <r>
      <t xml:space="preserve">Duquette, D., &amp; Kamdar, M. H. (1986). Crack Growth Behavior of Aluminum Alloys Tested in Liquid Mercury. </t>
    </r>
    <r>
      <rPr>
        <i/>
        <sz val="11"/>
        <color theme="1"/>
        <rFont val="Calibri"/>
        <family val="2"/>
        <scheme val="minor"/>
      </rPr>
      <t>Journal of Engineering Materials and Technology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108</t>
    </r>
    <r>
      <rPr>
        <sz val="11"/>
        <color theme="1"/>
        <rFont val="Calibri"/>
        <family val="2"/>
        <scheme val="minor"/>
      </rPr>
      <t>(January 1986), 37–43.</t>
    </r>
  </si>
  <si>
    <t>6061-T651</t>
  </si>
  <si>
    <t>7075-T651</t>
  </si>
  <si>
    <t>indium</t>
  </si>
  <si>
    <t>.037 Carbon</t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</si>
  <si>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https://doi.org/10.1007/BF00561634</t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</si>
  <si>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https://doi.org/10.1007/BF00561635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</si>
  <si>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https://doi.org/10.1007/BF00561636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</si>
  <si>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https://doi.org/10.1007/BF00561637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</si>
  <si>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https://doi.org/10.1007/BF00561638</t>
    </r>
    <r>
      <rPr>
        <sz val="11"/>
        <color theme="1"/>
        <rFont val="Calibri"/>
        <family val="2"/>
        <scheme val="minor"/>
      </rPr>
      <t/>
    </r>
  </si>
  <si>
    <r>
      <t xml:space="preserve">Dmukhovs’ka, I. H. (1994). Embrittlement of Armco iron by indium at high temperatures. </t>
    </r>
    <r>
      <rPr>
        <i/>
        <sz val="11"/>
        <color theme="1"/>
        <rFont val="Calibri"/>
        <family val="2"/>
        <scheme val="minor"/>
      </rPr>
      <t>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>(6), 596–599. https://doi.org/10.1007/BF00561639</t>
    </r>
    <r>
      <rPr>
        <sz val="11"/>
        <color theme="1"/>
        <rFont val="Calibri"/>
        <family val="2"/>
        <scheme val="minor"/>
      </rPr>
      <t/>
    </r>
  </si>
  <si>
    <t>Untempered</t>
  </si>
  <si>
    <t>\cite{Hamdane2011}</t>
  </si>
  <si>
    <t>small punch test</t>
  </si>
  <si>
    <t>A723</t>
  </si>
  <si>
    <t>\cite{Vigilante1999}</t>
  </si>
  <si>
    <t>Grade 1</t>
  </si>
  <si>
    <t>AFNOR</t>
  </si>
  <si>
    <t>Z10CDNbV9-1</t>
  </si>
  <si>
    <r>
      <t xml:space="preserve">J.-B. Voge G. Nicaise, A. L., &amp; Fact, F. (2002). The risk of liquid metal embrittlement of the Z10CDNbV 9-1 martensitic steel. </t>
    </r>
    <r>
      <rPr>
        <i/>
        <sz val="11"/>
        <color theme="1"/>
        <rFont val="Calibri"/>
        <family val="2"/>
        <scheme val="minor"/>
      </rPr>
      <t>Journal of Pusics IV France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>, Pr8--225.</t>
    </r>
  </si>
  <si>
    <t>Pb-17Li</t>
  </si>
  <si>
    <t>F82H-Mod</t>
  </si>
  <si>
    <t>Normal HT</t>
  </si>
  <si>
    <t>\cite{Sample2000}</t>
  </si>
  <si>
    <t>Heat affected Zone</t>
  </si>
  <si>
    <t>HAZ + HT</t>
  </si>
  <si>
    <t>Optifer Ivb</t>
  </si>
  <si>
    <t>MANET</t>
  </si>
  <si>
    <t>\cite{Sample1996}</t>
  </si>
  <si>
    <t>Norm and Tempered</t>
  </si>
  <si>
    <r>
      <t xml:space="preserve">Van den Bosch, J., Bosch, R. W., Sapundjiev, D., &amp; Almazouzi, A. (2008). Liquid metal embrittlement susceptibility of ferritic-martensitic steel in liquid lead alloys.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376</t>
    </r>
    <r>
      <rPr>
        <sz val="11"/>
        <color theme="1"/>
        <rFont val="Calibri"/>
        <family val="2"/>
        <scheme val="minor"/>
      </rPr>
      <t>(3), 322–329. https://doi.org/10.1016/j.jnucmat.2008.02.008</t>
    </r>
  </si>
  <si>
    <t>Eurofer97</t>
  </si>
  <si>
    <t>Forged and Tempered</t>
  </si>
  <si>
    <t>Hg</t>
  </si>
  <si>
    <t>304ss</t>
  </si>
  <si>
    <t>mill anealed</t>
  </si>
  <si>
    <t>\cite{Krupowicz1989}</t>
  </si>
  <si>
    <t>Hg-2Zn</t>
  </si>
  <si>
    <t>A516</t>
  </si>
  <si>
    <t>Grade 70 Mill annealed</t>
  </si>
  <si>
    <t>H111</t>
  </si>
  <si>
    <t>Te</t>
  </si>
  <si>
    <t>316ss</t>
  </si>
  <si>
    <t>\cite{Hemsworth1990}</t>
  </si>
  <si>
    <t>yp estimated</t>
  </si>
  <si>
    <t>Te-2Cs</t>
  </si>
  <si>
    <t>Te-4Cs</t>
  </si>
  <si>
    <t>Te-10Cs</t>
  </si>
  <si>
    <t>Te-20Cs</t>
  </si>
  <si>
    <t>Te-30Cs</t>
  </si>
  <si>
    <t>Nickel</t>
  </si>
  <si>
    <t>Monel400</t>
  </si>
  <si>
    <t>Gamma Nickel</t>
  </si>
  <si>
    <t>\cite{Price1986}</t>
  </si>
  <si>
    <t>Nickel 200</t>
  </si>
  <si>
    <t>\cite{Price1985}</t>
  </si>
  <si>
    <t>Inconel 600</t>
  </si>
  <si>
    <t>Iron superalloy</t>
  </si>
  <si>
    <t>Incoloy 800</t>
  </si>
  <si>
    <t>Pure</t>
  </si>
  <si>
    <r>
      <t xml:space="preserve">Old, C. F., &amp; Trevena, P. (1979). Embrittlement of zinc by liquid metals. </t>
    </r>
    <r>
      <rPr>
        <i/>
        <sz val="11"/>
        <color theme="1"/>
        <rFont val="Calibri"/>
        <family val="2"/>
        <scheme val="minor"/>
      </rPr>
      <t>Metal Science</t>
    </r>
    <r>
      <rPr>
        <sz val="11"/>
        <color theme="1"/>
        <rFont val="Calibri"/>
        <family val="2"/>
        <scheme val="minor"/>
      </rPr>
      <t>. https://doi.org/10.1179/030634579790438390</t>
    </r>
  </si>
  <si>
    <t>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</si>
  <si>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https://doi.org/10.1007/BF00553483</t>
    </r>
  </si>
  <si>
    <t>Na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</si>
  <si>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https://doi.org/10.1007/BF00553484</t>
    </r>
    <r>
      <rPr>
        <sz val="11"/>
        <color theme="1"/>
        <rFont val="Calibri"/>
        <family val="2"/>
        <scheme val="minor"/>
      </rPr>
      <t/>
    </r>
  </si>
  <si>
    <t>K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</si>
  <si>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https://doi.org/10.1007/BF00553485</t>
    </r>
    <r>
      <rPr>
        <sz val="11"/>
        <color theme="1"/>
        <rFont val="Calibri"/>
        <family val="2"/>
        <scheme val="minor"/>
      </rPr>
      <t/>
    </r>
  </si>
  <si>
    <t>Rb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</si>
  <si>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https://doi.org/10.1007/BF00553486</t>
    </r>
    <r>
      <rPr>
        <sz val="11"/>
        <color theme="1"/>
        <rFont val="Calibri"/>
        <family val="2"/>
        <scheme val="minor"/>
      </rPr>
      <t/>
    </r>
  </si>
  <si>
    <t>Cs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</si>
  <si>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https://doi.org/10.1007/BF00553487</t>
    </r>
    <r>
      <rPr>
        <sz val="11"/>
        <color theme="1"/>
        <rFont val="Calibri"/>
        <family val="2"/>
        <scheme val="minor"/>
      </rPr>
      <t/>
    </r>
  </si>
  <si>
    <t>Na-.2Li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</si>
  <si>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https://doi.org/10.1007/BF00553488</t>
    </r>
    <r>
      <rPr>
        <sz val="11"/>
        <color theme="1"/>
        <rFont val="Calibri"/>
        <family val="2"/>
        <scheme val="minor"/>
      </rPr>
      <t/>
    </r>
  </si>
  <si>
    <t>Na-.3Li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</si>
  <si>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https://doi.org/10.1007/BF00553489</t>
    </r>
    <r>
      <rPr>
        <sz val="11"/>
        <color theme="1"/>
        <rFont val="Calibri"/>
        <family val="2"/>
        <scheme val="minor"/>
      </rPr>
      <t/>
    </r>
  </si>
  <si>
    <t>Na-.6Li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</si>
  <si>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https://doi.org/10.1007/BF00553490</t>
    </r>
    <r>
      <rPr>
        <sz val="11"/>
        <color theme="1"/>
        <rFont val="Calibri"/>
        <family val="2"/>
        <scheme val="minor"/>
      </rPr>
      <t/>
    </r>
  </si>
  <si>
    <t>Na-2Li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</si>
  <si>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https://doi.org/10.1007/BF00553491</t>
    </r>
    <r>
      <rPr>
        <sz val="11"/>
        <color theme="1"/>
        <rFont val="Calibri"/>
        <family val="2"/>
        <scheme val="minor"/>
      </rPr>
      <t/>
    </r>
  </si>
  <si>
    <t>Na-5.6Li</t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</si>
  <si>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https://doi.org/10.1007/BF00553492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</si>
  <si>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https://doi.org/10.1007/BF00553493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</si>
  <si>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https://doi.org/10.1007/BF00553494</t>
    </r>
    <r>
      <rPr>
        <sz val="11"/>
        <color theme="1"/>
        <rFont val="Calibri"/>
        <family val="2"/>
        <scheme val="minor"/>
      </rPr>
      <t/>
    </r>
  </si>
  <si>
    <r>
      <t xml:space="preserve">Nicholas, M. G., &amp; Fernback, P. J. (1991). Tensile properties of high-purity nickel stressed in alkali metal environments. </t>
    </r>
    <r>
      <rPr>
        <i/>
        <sz val="11"/>
        <color theme="1"/>
        <rFont val="Calibri"/>
        <family val="2"/>
        <scheme val="minor"/>
      </rPr>
      <t>Journal of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>(15), 4008–4021. https://doi.org/10.1007/BF00553495</t>
    </r>
    <r>
      <rPr>
        <sz val="11"/>
        <color theme="1"/>
        <rFont val="Calibri"/>
        <family val="2"/>
        <scheme val="minor"/>
      </rPr>
      <t/>
    </r>
  </si>
  <si>
    <t>Uranium</t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</si>
  <si>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https://doi.org/10.1007/BF02647244</t>
    </r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</si>
  <si>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https://doi.org/10.1007/BF02647245</t>
    </r>
    <r>
      <rPr>
        <sz val="11"/>
        <color theme="1"/>
        <rFont val="Calibri"/>
        <family val="2"/>
        <scheme val="minor"/>
      </rPr>
      <t/>
    </r>
  </si>
  <si>
    <t>Ta-2.5W</t>
  </si>
  <si>
    <r>
      <t xml:space="preserve">Huang, J. S., &amp; Gallegos, G. F. (1990). Embrittlement by liquid U in some group VB and VIB metals and alloys during tensile loading at 1473 K.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>(July), 1959–1967. https://doi.org/10.1007/BF02647246</t>
    </r>
    <r>
      <rPr>
        <sz val="11"/>
        <color theme="1"/>
        <rFont val="Calibri"/>
        <family val="2"/>
        <scheme val="minor"/>
      </rPr>
      <t/>
    </r>
  </si>
  <si>
    <r>
      <t xml:space="preserve">Miller, J. H. (1927). The Penetration of Brass by Tin and Solder. </t>
    </r>
    <r>
      <rPr>
        <i/>
        <sz val="11"/>
        <color theme="1"/>
        <rFont val="Calibri"/>
        <family val="2"/>
        <scheme val="minor"/>
      </rPr>
      <t>Journal of the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>, 183.</t>
    </r>
  </si>
  <si>
    <t>Lead-50Tin</t>
  </si>
  <si>
    <t>TWIP</t>
  </si>
  <si>
    <t>Fe22Mn0.6C</t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</si>
  <si>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https://doi.org/10.1016/j.scriptamat.2011.12.040</t>
    </r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</si>
  <si>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https://doi.org/10.1016/j.scriptamat.2011.12.041</t>
    </r>
    <r>
      <rPr>
        <sz val="11"/>
        <color theme="1"/>
        <rFont val="Calibri"/>
        <family val="2"/>
        <scheme val="minor"/>
      </rPr>
      <t/>
    </r>
  </si>
  <si>
    <r>
      <t xml:space="preserve">Beal, C., Kleber, X., Fabregue, D., &amp; Bouzekri, M. (2012). Liquid zinc embrittlement of twinning-induced plasticity steel. </t>
    </r>
    <r>
      <rPr>
        <i/>
        <sz val="11"/>
        <color theme="1"/>
        <rFont val="Calibri"/>
        <family val="2"/>
        <scheme val="minor"/>
      </rPr>
      <t>Scripta Materialia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>(12), 1030–1033. https://doi.org/10.1016/j.scriptamat.2011.12.042</t>
    </r>
    <r>
      <rPr>
        <sz val="11"/>
        <color theme="1"/>
        <rFont val="Calibri"/>
        <family val="2"/>
        <scheme val="minor"/>
      </rPr>
      <t/>
    </r>
  </si>
  <si>
    <t>Mercury-Zinc</t>
  </si>
  <si>
    <r>
      <t xml:space="preserve">Ichinose, H. (1968). The Ductile-Brittle Transition of Aluminum in the Presence of Hg-3%Zn or Sn-10%Zn Liquid. </t>
    </r>
    <r>
      <rPr>
        <i/>
        <sz val="11"/>
        <color theme="1"/>
        <rFont val="Calibri"/>
        <family val="2"/>
        <scheme val="minor"/>
      </rPr>
      <t>Transactions of the ASM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35.</t>
    </r>
  </si>
  <si>
    <t>Tin-Zinc</t>
  </si>
  <si>
    <t>20kh13</t>
  </si>
  <si>
    <t>20%Cr 13%Ni</t>
  </si>
  <si>
    <t>Yas’Kiv, O. I., &amp; Fedirko, V. M. (2012). Influence of lead and Pb-Bi eutectic melts on the mechanical properties of 20Kh13 ferritic-martensitic steel. Materials Science, 48(3), 308–315. https://doi.org/10.1007/s11003-012-9507-9</t>
  </si>
  <si>
    <t>Yas’Kiv, O. I., &amp; Fedirko, V. M. (2012). Influence of lead and Pb-Bi eutectic melts on the mechanical properties of 20Kh13 ferritic-martensitic steel. Materials Science, 48(3), 308–315. https://doi.org/10.1007/s11003-012-9507-10</t>
  </si>
  <si>
    <t>Yas’Kiv, O. I., &amp; Fedirko, V. M. (2012). Influence of lead and Pb-Bi eutectic melts on the mechanical properties of 20Kh13 ferritic-martensitic steel. Materials Science, 48(3), 308–315. https://doi.org/10.1007/s11003-012-9507-11</t>
  </si>
  <si>
    <t>Yas’Kiv, O. I., &amp; Fedirko, V. M. (2012). Influence of lead and Pb-Bi eutectic melts on the mechanical properties of 20Kh13 ferritic-martensitic steel. Materials Science, 48(3), 308–315. https://doi.org/10.1007/s11003-012-9507-12</t>
  </si>
  <si>
    <t>Yas’Kiv, O. I., &amp; Fedirko, V. M. (2012). Influence of lead and Pb-Bi eutectic melts on the mechanical properties of 20Kh13 ferritic-martensitic steel. Materials Science, 48(3), 308–315. https://doi.org/10.1007/s11003-012-9507-13</t>
  </si>
  <si>
    <t>Yas’Kiv, O. I., &amp; Fedirko, V. M. (2012). Influence of lead and Pb-Bi eutectic melts on the mechanical properties of 20Kh13 ferritic-martensitic steel. Materials Science, 48(3), 308–315. https://doi.org/10.1007/s11003-012-9507-14</t>
  </si>
  <si>
    <t>lead bismuth</t>
  </si>
  <si>
    <t>Yas’Kiv, O. I., &amp; Fedirko, V. M. (2012). Influence of lead and Pb-Bi eutectic melts on the mechanical properties of 20Kh13 ferritic-martensitic steel. Materials Science, 48(3), 308–315. https://doi.org/10.1007/s11003-012-9507-15</t>
  </si>
  <si>
    <t>Yas’Kiv, O. I., &amp; Fedirko, V. M. (2012). Influence of lead and Pb-Bi eutectic melts on the mechanical properties of 20Kh13 ferritic-martensitic steel. Materials Science, 48(3), 308–315. https://doi.org/10.1007/s11003-012-9507-16</t>
  </si>
  <si>
    <t>Yas’Kiv, O. I., &amp; Fedirko, V. M. (2012). Influence of lead and Pb-Bi eutectic melts on the mechanical properties of 20Kh13 ferritic-martensitic steel. Materials Science, 48(3), 308–315. https://doi.org/10.1007/s11003-012-9507-17</t>
  </si>
  <si>
    <t>Yas’Kiv, O. I., &amp; Fedirko, V. M. (2012). Influence of lead and Pb-Bi eutectic melts on the mechanical properties of 20Kh13 ferritic-martensitic steel. Materials Science, 48(3), 308–315. https://doi.org/10.1007/s11003-012-9507-18</t>
  </si>
  <si>
    <t>Yas’Kiv, O. I., &amp; Fedirko, V. M. (2012). Influence of lead and Pb-Bi eutectic melts on the mechanical properties of 20Kh13 ferritic-martensitic steel. Materials Science, 48(3), 308–315. https://doi.org/10.1007/s11003-012-9507-19</t>
  </si>
  <si>
    <t>Yas’Kiv, O. I., &amp; Fedirko, V. M. (2012). Influence of lead and Pb-Bi eutectic melts on the mechanical properties of 20Kh13 ferritic-martensitic steel. Materials Science, 48(3), 308–315. https://doi.org/10.1007/s11003-012-9507-20</t>
  </si>
  <si>
    <t>Interstitial free</t>
  </si>
  <si>
    <t>low alloy</t>
  </si>
  <si>
    <r>
      <t xml:space="preserve">Kang, H., Cho, L., Lee, C., &amp; De Cooman, B. C. (2016). Zn Penetration in Liquid Metal Embrittled TWIP Steel. </t>
    </r>
    <r>
      <rPr>
        <i/>
        <sz val="11"/>
        <color theme="1"/>
        <rFont val="Calibri"/>
        <family val="2"/>
        <scheme val="minor"/>
      </rPr>
      <t>Metallurgical and Materials Transactions A: Physical Metallurgy and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>(6), 2885–2905. https://doi.org/10.1007/s11661-016-3475-x</t>
    </r>
  </si>
  <si>
    <t>Press hardened</t>
  </si>
  <si>
    <t>.21C 1.2 Mn .26 Si .19Cr</t>
  </si>
  <si>
    <t>.44 C 17Mn 1.4Al .5Cr</t>
  </si>
  <si>
    <t>mercury</t>
  </si>
  <si>
    <t>pure</t>
  </si>
  <si>
    <t>Alpha copper</t>
  </si>
  <si>
    <r>
      <t xml:space="preserve">Rosenberg, R., &amp; Cadoff, I. (1963). Embrittlement of Copper Alloys by Mercury Solutions. In D. C. Drucker &amp; J. J. Gilman (Eds.), </t>
    </r>
    <r>
      <rPr>
        <i/>
        <sz val="11"/>
        <color theme="1"/>
        <rFont val="Calibri"/>
        <family val="2"/>
        <scheme val="minor"/>
      </rPr>
      <t>Fracture of Solids</t>
    </r>
    <r>
      <rPr>
        <sz val="11"/>
        <color theme="1"/>
        <rFont val="Calibri"/>
        <family val="2"/>
        <scheme val="minor"/>
      </rPr>
      <t xml:space="preserve"> (p. 607). New York: Interscience.</t>
    </r>
  </si>
  <si>
    <t>70/30 by atomic</t>
  </si>
  <si>
    <t>Hot stamping</t>
  </si>
  <si>
    <t>22MnB5</t>
  </si>
  <si>
    <r>
      <t xml:space="preserve">Lee, C. W., Fan, D. W., Sohn, I. R., Lee, S. J., &amp; De Cooman, B. C. (2012). Liquid-metal-induced embrittlement of Zn-coated hot stamping steel. </t>
    </r>
    <r>
      <rPr>
        <i/>
        <sz val="11"/>
        <color theme="1"/>
        <rFont val="Calibri"/>
        <family val="2"/>
        <scheme val="minor"/>
      </rPr>
      <t>Metallurgical and Materials Transactions A: Physical Metallurgy and Materials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>(13), 5122–5127. https://doi.org/10.1007/s11661-012-1316-0</t>
    </r>
  </si>
  <si>
    <t>Cu-1Ge</t>
  </si>
  <si>
    <t>mercury-Zn</t>
  </si>
  <si>
    <t>Cu-7.5Ge</t>
  </si>
  <si>
    <t>Vanadium</t>
  </si>
  <si>
    <r>
      <t xml:space="preserve">Lyutyi, E. M., Elisseva, O. I., &amp; Bobyk, R. I. (1988). Effect of Liquid Lithium on the Structure and Strength of Refractory Metals.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>, 35–40.</t>
    </r>
  </si>
  <si>
    <t>Niobium</t>
  </si>
  <si>
    <t>tantalum</t>
  </si>
  <si>
    <t>mercury-zinc</t>
  </si>
  <si>
    <r>
      <t xml:space="preserve">Ichinose, H., &amp; Oouchi, C. (1968). The Strain-Rate Dependence of the Ductile-Brittle Transition Temperature of Aluminum in Liquid Metals. </t>
    </r>
    <r>
      <rPr>
        <i/>
        <sz val="11"/>
        <color theme="1"/>
        <rFont val="Calibri"/>
        <family val="2"/>
        <scheme val="minor"/>
      </rPr>
      <t>Transactions of the Japan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, 41.</t>
    </r>
  </si>
  <si>
    <t>30KHGSА</t>
  </si>
  <si>
    <t>C, Si, Mn, Cr (soviet)</t>
  </si>
  <si>
    <r>
      <t xml:space="preserve">Potak, Y. M., &amp; Shchlegakov, I. M. (1955). Influence of molten metal coatings on steel and alloys. </t>
    </r>
    <r>
      <rPr>
        <i/>
        <sz val="11"/>
        <color theme="1"/>
        <rFont val="Calibri"/>
        <family val="2"/>
        <scheme val="minor"/>
      </rPr>
      <t>Zurnal Technicheskoi Fiziki</t>
    </r>
    <r>
      <rPr>
        <sz val="11"/>
        <color theme="1"/>
        <rFont val="Calibri"/>
        <family val="2"/>
        <scheme val="minor"/>
      </rPr>
      <t>.</t>
    </r>
  </si>
  <si>
    <t>70-30 lead tin</t>
  </si>
  <si>
    <t>40-60 lead tin</t>
  </si>
  <si>
    <t>cadmium</t>
  </si>
  <si>
    <t>70-30 tin lead</t>
  </si>
  <si>
    <t>40-60 tin lead</t>
  </si>
  <si>
    <t> ЭИ388</t>
  </si>
  <si>
    <t>Si 1, Mn7, Ni7, Cr15, V1.7</t>
  </si>
  <si>
    <t>brass</t>
  </si>
  <si>
    <t>leaded alpha/beta</t>
  </si>
  <si>
    <t>Cu59, Pb1-2</t>
  </si>
  <si>
    <t>aluminum</t>
  </si>
  <si>
    <t>3xxx series equivalent</t>
  </si>
  <si>
    <t>Mn1-1.6</t>
  </si>
  <si>
    <t>Si7, Mg0.3</t>
  </si>
  <si>
    <t>Tm of liquid</t>
  </si>
  <si>
    <t>Mg wt%(l)</t>
  </si>
  <si>
    <t>Mg a%l)</t>
  </si>
  <si>
    <r>
      <t xml:space="preserve">Stoloff, N. S., &amp; Johnston, T. L. (1963). Crack propagation in a liquid metal environment. </t>
    </r>
    <r>
      <rPr>
        <i/>
        <sz val="11"/>
        <color theme="1"/>
        <rFont val="Calibri"/>
        <family val="2"/>
        <scheme val="minor"/>
      </rPr>
      <t>Acta Metallurgica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>(4), 251–256. https://doi.org/http://dx.doi.org/10.1016/0001-6160(63)90180-9</t>
    </r>
  </si>
  <si>
    <t>zinc</t>
  </si>
  <si>
    <r>
      <t xml:space="preserve">Andreani, M., Azou, P., &amp; Bastien, P. (1966). Action du Zinc Liquide sur les Aciers au Nickel. </t>
    </r>
    <r>
      <rPr>
        <i/>
        <sz val="11"/>
        <color theme="1"/>
        <rFont val="Calibri"/>
        <family val="2"/>
        <scheme val="minor"/>
      </rPr>
      <t>Comptes Rendus Des Seances De L’Academie Des Sciences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263C</t>
    </r>
    <r>
      <rPr>
        <sz val="11"/>
        <color theme="1"/>
        <rFont val="Calibri"/>
        <family val="2"/>
        <scheme val="minor"/>
      </rPr>
      <t>(18), 1041.</t>
    </r>
  </si>
  <si>
    <t>stainless</t>
  </si>
  <si>
    <t>9.5% Ni</t>
  </si>
  <si>
    <r>
      <t xml:space="preserve">Preece, C. M., &amp; Westwood, A. R. C. (1969). Temperature-Sensitive Embrittlement of FCC Metals by Liquid Metal Solutions. </t>
    </r>
    <r>
      <rPr>
        <i/>
        <sz val="11"/>
        <color theme="1"/>
        <rFont val="Calibri"/>
        <family val="2"/>
        <scheme val="minor"/>
      </rPr>
      <t>Transactions of the ASM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>, 418.</t>
    </r>
  </si>
  <si>
    <t>Hg-.5Ga</t>
  </si>
  <si>
    <t>Hg-2Ga</t>
  </si>
  <si>
    <t>Hg-4Ga</t>
  </si>
  <si>
    <t>Ga</t>
  </si>
  <si>
    <t>silver</t>
  </si>
  <si>
    <t>Hg-40In</t>
  </si>
  <si>
    <t>Hg-60In</t>
  </si>
  <si>
    <t>Hg-50In</t>
  </si>
  <si>
    <t>Hg-70In</t>
  </si>
  <si>
    <r>
      <t xml:space="preserve">Preece, C. M., &amp; Westwood, A. R. C. (1969). Fracture Behavior of Statically Loaded Metals in Liquid Metal Solutions. In P. L. Pratt (Ed.), </t>
    </r>
    <r>
      <rPr>
        <i/>
        <sz val="11"/>
        <color theme="1"/>
        <rFont val="Calibri"/>
        <family val="2"/>
        <scheme val="minor"/>
      </rPr>
      <t>Proceedings of the 2nd International Conference on Fracture</t>
    </r>
    <r>
      <rPr>
        <sz val="11"/>
        <color theme="1"/>
        <rFont val="Calibri"/>
        <family val="2"/>
        <scheme val="minor"/>
      </rPr>
      <t xml:space="preserve"> (p. 439). London: Chapman and Hall.</t>
    </r>
  </si>
  <si>
    <t>Hg-10Tl</t>
  </si>
  <si>
    <t>Hg-10In</t>
  </si>
  <si>
    <t>Hg-10Cd</t>
  </si>
  <si>
    <t>Hg-5Zn</t>
  </si>
  <si>
    <t>evaporated film</t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</si>
  <si>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https://doi.org/10.1016/j.msea.2004.05.042</t>
    </r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</si>
  <si>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https://doi.org/10.1016/j.msea.2004.05.043</t>
    </r>
    <r>
      <rPr>
        <sz val="11"/>
        <color theme="1"/>
        <rFont val="Calibri"/>
        <family val="2"/>
        <scheme val="minor"/>
      </rPr>
      <t/>
    </r>
  </si>
  <si>
    <r>
      <t xml:space="preserve">Ina, K., &amp; Koizumi, H. (2004). Penetration of liquid metals into solid metals and liquid metal embrittlement. </t>
    </r>
    <r>
      <rPr>
        <i/>
        <sz val="11"/>
        <color theme="1"/>
        <rFont val="Calibri"/>
        <family val="2"/>
        <scheme val="minor"/>
      </rPr>
      <t>Materials Science and Engineering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387</t>
    </r>
    <r>
      <rPr>
        <sz val="11"/>
        <color theme="1"/>
        <rFont val="Calibri"/>
        <family val="2"/>
        <scheme val="minor"/>
      </rPr>
      <t>–</t>
    </r>
    <r>
      <rPr>
        <i/>
        <sz val="11"/>
        <color theme="1"/>
        <rFont val="Calibri"/>
        <family val="2"/>
        <scheme val="minor"/>
      </rPr>
      <t>389</t>
    </r>
    <r>
      <rPr>
        <sz val="11"/>
        <color theme="1"/>
        <rFont val="Calibri"/>
        <family val="2"/>
        <scheme val="minor"/>
      </rPr>
      <t>(1-2 SPEC. ISS.), 390–394. https://doi.org/10.1016/j.msea.2004.05.044</t>
    </r>
    <r>
      <rPr>
        <sz val="11"/>
        <color theme="1"/>
        <rFont val="Calibri"/>
        <family val="2"/>
        <scheme val="minor"/>
      </rPr>
      <t/>
    </r>
  </si>
  <si>
    <t>Al-20Zn</t>
  </si>
  <si>
    <r>
      <t xml:space="preserve">Goddard, D. J., &amp; William, J. A. (1971). The Embrittlement of Annealed and Cold-Worked Al-20% Zn in Liquid Gallium under Zero External Stress. </t>
    </r>
    <r>
      <rPr>
        <i/>
        <sz val="11"/>
        <color theme="1"/>
        <rFont val="Calibri"/>
        <family val="2"/>
        <scheme val="minor"/>
      </rPr>
      <t>Journal of the Institute of Metals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>, 323.</t>
    </r>
  </si>
  <si>
    <t>Bi</t>
  </si>
  <si>
    <r>
      <t xml:space="preserve">Wolski, K., Laporte, V., Marié, N., &amp; Biscondi, M. (2001). About the importance of nanometer-thick intergranular penetration in the analysis of liquid metal embrittlement. </t>
    </r>
    <r>
      <rPr>
        <i/>
        <sz val="11"/>
        <color theme="1"/>
        <rFont val="Calibri"/>
        <family val="2"/>
        <scheme val="minor"/>
      </rPr>
      <t>Interface Science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>(3–4), 183–189. https://doi.org/10.1023/A:1015142324557</t>
    </r>
  </si>
  <si>
    <t>3%Cu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</si>
  <si>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https://doi.org/10.1007/BF02646509</t>
    </r>
  </si>
  <si>
    <t>InCdBiSnPb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</si>
  <si>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https://doi.org/10.1007/BF02646510</t>
    </r>
    <r>
      <rPr>
        <sz val="11"/>
        <color theme="1"/>
        <rFont val="Calibri"/>
        <family val="2"/>
        <scheme val="minor"/>
      </rPr>
      <t/>
    </r>
  </si>
  <si>
    <t>4.6%Cu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</si>
  <si>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https://doi.org/10.1007/BF02646511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</si>
  <si>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https://doi.org/10.1007/BF02646512</t>
    </r>
    <r>
      <rPr>
        <sz val="11"/>
        <color theme="1"/>
        <rFont val="Calibri"/>
        <family val="2"/>
        <scheme val="minor"/>
      </rPr>
      <t/>
    </r>
  </si>
  <si>
    <t>7.2%Mg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</si>
  <si>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https://doi.org/10.1007/BF02646513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</si>
  <si>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https://doi.org/10.1007/BF02646514</t>
    </r>
    <r>
      <rPr>
        <sz val="11"/>
        <color theme="1"/>
        <rFont val="Calibri"/>
        <family val="2"/>
        <scheme val="minor"/>
      </rPr>
      <t/>
    </r>
  </si>
  <si>
    <t>4.7Cu, 0.9Mg, 0.75Ag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</si>
  <si>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https://doi.org/10.1007/BF02646515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</si>
  <si>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https://doi.org/10.1007/BF02646516</t>
    </r>
    <r>
      <rPr>
        <sz val="11"/>
        <color theme="1"/>
        <rFont val="Calibri"/>
        <family val="2"/>
        <scheme val="minor"/>
      </rPr>
      <t/>
    </r>
  </si>
  <si>
    <t>3.7Cu, 0.8Mg, 0.7Ag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</si>
  <si>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https://doi.org/10.1007/BF02646517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</si>
  <si>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https://doi.org/10.1007/BF02646518</t>
    </r>
    <r>
      <rPr>
        <sz val="11"/>
        <color theme="1"/>
        <rFont val="Calibri"/>
        <family val="2"/>
        <scheme val="minor"/>
      </rPr>
      <t/>
    </r>
  </si>
  <si>
    <t>1.6Cu, 0.6Mg, 0.7Ag</t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</si>
  <si>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https://doi.org/10.1007/BF02646519</t>
    </r>
    <r>
      <rPr>
        <sz val="11"/>
        <color theme="1"/>
        <rFont val="Calibri"/>
        <family val="2"/>
        <scheme val="minor"/>
      </rPr>
      <t/>
    </r>
  </si>
  <si>
    <r>
      <t xml:space="preserve">Reynolds, A. P., &amp; Stoner, G. E. (1991). Cleavage crystallography of liquid metal embrittled aluminum alloys. </t>
    </r>
    <r>
      <rPr>
        <i/>
        <sz val="11"/>
        <color theme="1"/>
        <rFont val="Calibri"/>
        <family val="2"/>
        <scheme val="minor"/>
      </rPr>
      <t>Metallurgical Transactions A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>(8), 1849–1855. https://doi.org/10.1007/BF02646520</t>
    </r>
    <r>
      <rPr>
        <sz val="11"/>
        <color theme="1"/>
        <rFont val="Calibri"/>
        <family val="2"/>
        <scheme val="minor"/>
      </rPr>
      <t/>
    </r>
  </si>
  <si>
    <t>Zirconium</t>
  </si>
  <si>
    <t>Zircalloy2</t>
  </si>
  <si>
    <r>
      <t xml:space="preserve">Cox, B., &amp; Wong, Y.-M. (1997). Liquid metal embrittlement of Zr-2 . 5 % Nb alloy.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245</t>
    </r>
    <r>
      <rPr>
        <sz val="11"/>
        <color theme="1"/>
        <rFont val="Calibri"/>
        <family val="2"/>
        <scheme val="minor"/>
      </rPr>
      <t>, 34–43.</t>
    </r>
  </si>
  <si>
    <t>Metallic glass</t>
  </si>
  <si>
    <t>glass</t>
  </si>
  <si>
    <r>
      <t xml:space="preserve">Ashok, S., Slavin, T., Stoloff, N. S., &amp; Glicksman, M. E. (1981). </t>
    </r>
    <r>
      <rPr>
        <i/>
        <sz val="11"/>
        <color theme="1"/>
        <rFont val="Calibri"/>
        <family val="2"/>
        <scheme val="minor"/>
      </rPr>
      <t>Liquid Metal and Hydrogen Embrittlement of Nickel and Iron-base Amorphous Alloys</t>
    </r>
    <r>
      <rPr>
        <sz val="11"/>
        <color theme="1"/>
        <rFont val="Calibri"/>
        <family val="2"/>
        <scheme val="minor"/>
      </rPr>
      <t>.</t>
    </r>
  </si>
  <si>
    <t>BNi-3</t>
  </si>
  <si>
    <t>BNi-6</t>
  </si>
  <si>
    <t>2826MB</t>
  </si>
  <si>
    <t>FeBSi</t>
  </si>
  <si>
    <t>FeBCSi</t>
  </si>
  <si>
    <t>Magnesium</t>
  </si>
  <si>
    <r>
      <t xml:space="preserve">Lynch, S. P., &amp; Trevena, P. (1988). Stress Corrosion Cracking and Liquid Metal Embrittlement in Pure Magnesium. </t>
    </r>
    <r>
      <rPr>
        <i/>
        <sz val="11"/>
        <color theme="1"/>
        <rFont val="Calibri"/>
        <family val="2"/>
        <scheme val="minor"/>
      </rPr>
      <t>Corrosion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>(2), 113.</t>
    </r>
  </si>
  <si>
    <t>Rubidium</t>
  </si>
  <si>
    <t>Caesium</t>
  </si>
  <si>
    <t>T91-Si</t>
  </si>
  <si>
    <t>Silicon added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</si>
  <si>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https://doi.org/10.1016/j.jnucmat.2012.05.017</t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</si>
  <si>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https://doi.org/10.1016/j.jnucmat.2012.05.018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</si>
  <si>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https://doi.org/10.1016/j.jnucmat.2012.05.019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</si>
  <si>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https://doi.org/10.1016/j.jnucmat.2012.05.020</t>
    </r>
    <r>
      <rPr>
        <sz val="11"/>
        <color theme="1"/>
        <rFont val="Calibri"/>
        <family val="2"/>
        <scheme val="minor"/>
      </rPr>
      <t/>
    </r>
  </si>
  <si>
    <t>EP823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</si>
  <si>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https://doi.org/10.1016/j.jnucmat.2012.05.021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</si>
  <si>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https://doi.org/10.1016/j.jnucmat.2012.05.022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</si>
  <si>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https://doi.org/10.1016/j.jnucmat.2012.05.023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</si>
  <si>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https://doi.org/10.1016/j.jnucmat.2012.05.024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</si>
  <si>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https://doi.org/10.1016/j.jnucmat.2012.05.025</t>
    </r>
    <r>
      <rPr>
        <sz val="11"/>
        <color theme="1"/>
        <rFont val="Calibri"/>
        <family val="2"/>
        <scheme val="minor"/>
      </rPr>
      <t/>
    </r>
  </si>
  <si>
    <t>S2439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</si>
  <si>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https://doi.org/10.1016/j.jnucmat.2012.05.026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</si>
  <si>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https://doi.org/10.1016/j.jnucmat.2012.05.027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</si>
  <si>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https://doi.org/10.1016/j.jnucmat.2012.05.028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</si>
  <si>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https://doi.org/10.1016/j.jnucmat.2012.05.029</t>
    </r>
    <r>
      <rPr>
        <sz val="11"/>
        <color theme="1"/>
        <rFont val="Calibri"/>
        <family val="2"/>
        <scheme val="minor"/>
      </rPr>
      <t/>
    </r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</si>
  <si>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https://doi.org/10.1016/j.jnucmat.2012.05.030</t>
    </r>
    <r>
      <rPr>
        <sz val="11"/>
        <color theme="1"/>
        <rFont val="Calibri"/>
        <family val="2"/>
        <scheme val="minor"/>
      </rPr>
      <t/>
    </r>
  </si>
  <si>
    <t>S2440`</t>
  </si>
  <si>
    <r>
      <t xml:space="preserve">Van Den Bosch, J., Coen, G., Hosemann, P., &amp; Maloy, S. A. (2012). On the LME susceptibility of Si enriched steels. </t>
    </r>
    <r>
      <rPr>
        <i/>
        <sz val="11"/>
        <color theme="1"/>
        <rFont val="Calibri"/>
        <family val="2"/>
        <scheme val="minor"/>
      </rPr>
      <t>Journal of Nuclear Materials</t>
    </r>
    <r>
      <rPr>
        <sz val="11"/>
        <color theme="1"/>
        <rFont val="Calibri"/>
        <family val="2"/>
        <scheme val="minor"/>
      </rPr>
      <t>. https://doi.org/10.1016/j.jnucmat.2012.05.031</t>
    </r>
    <r>
      <rPr>
        <sz val="11"/>
        <color theme="1"/>
        <rFont val="Calibri"/>
        <family val="2"/>
        <scheme val="minor"/>
      </rPr>
      <t/>
    </r>
  </si>
  <si>
    <t>Mild</t>
  </si>
  <si>
    <t>liquid metals handbook</t>
  </si>
  <si>
    <t>fancy stainless</t>
  </si>
  <si>
    <t>iron</t>
  </si>
  <si>
    <t>sodium</t>
  </si>
  <si>
    <t>armco</t>
  </si>
  <si>
    <t xml:space="preserve">sodium </t>
  </si>
  <si>
    <t>NaK</t>
  </si>
  <si>
    <t>carbon'</t>
  </si>
  <si>
    <t>17-7ph</t>
  </si>
  <si>
    <t>Be</t>
  </si>
  <si>
    <t>extruded, pure</t>
  </si>
  <si>
    <t>347 stainless</t>
  </si>
  <si>
    <t>Fernico</t>
  </si>
  <si>
    <t>prolly grade 1</t>
  </si>
  <si>
    <t>Inconel X</t>
  </si>
  <si>
    <t>monel</t>
  </si>
  <si>
    <t>nickel</t>
  </si>
  <si>
    <t>L</t>
  </si>
  <si>
    <t>pure ohfc</t>
  </si>
  <si>
    <t>titanium</t>
  </si>
  <si>
    <t>niobium</t>
  </si>
  <si>
    <t>tungsten</t>
  </si>
  <si>
    <t>chromium</t>
  </si>
  <si>
    <t>cobalt</t>
  </si>
  <si>
    <t>cast iron</t>
  </si>
  <si>
    <t>magnesium</t>
  </si>
  <si>
    <t>mild steel</t>
  </si>
  <si>
    <t>nak</t>
  </si>
  <si>
    <t>electrolytic</t>
  </si>
  <si>
    <r>
      <t xml:space="preserve">Kelman, L. R., Wilkinson, W. D., &amp; Yaggee, F. L. (1950). </t>
    </r>
    <r>
      <rPr>
        <i/>
        <sz val="11"/>
        <color theme="1"/>
        <rFont val="Calibri"/>
        <family val="2"/>
        <scheme val="minor"/>
      </rPr>
      <t>Resistance of Materials to Attack by Liquid Metals</t>
    </r>
    <r>
      <rPr>
        <sz val="11"/>
        <color theme="1"/>
        <rFont val="Calibri"/>
        <family val="2"/>
        <scheme val="minor"/>
      </rPr>
      <t>. Lemont, Illinois.</t>
    </r>
  </si>
  <si>
    <t>uranium+</t>
  </si>
  <si>
    <t>walter1962</t>
  </si>
  <si>
    <t>uranium</t>
  </si>
  <si>
    <t>bronze</t>
  </si>
  <si>
    <t>Nak</t>
  </si>
  <si>
    <t>10% tin</t>
  </si>
  <si>
    <t>Al-Bronze</t>
  </si>
  <si>
    <t>Wilkinson1950</t>
  </si>
  <si>
    <t>inconel</t>
  </si>
  <si>
    <t>440 stainless</t>
  </si>
  <si>
    <t>lithium</t>
  </si>
  <si>
    <t xml:space="preserve">430 stainless </t>
  </si>
  <si>
    <t>Wilkinson1957</t>
  </si>
  <si>
    <t>tin</t>
  </si>
  <si>
    <t>com</t>
  </si>
  <si>
    <t>new ID</t>
  </si>
  <si>
    <t>ID Number (old)</t>
  </si>
  <si>
    <t>Kelman, L. R., Wilkinson, W. D., &amp; Yaggee, F. L. (1950). Resistance of Materials to Attack by Liquid Metals. Lemont, Illinois.</t>
  </si>
  <si>
    <t>number</t>
  </si>
  <si>
    <t>alloy</t>
  </si>
  <si>
    <t>Liquid</t>
  </si>
  <si>
    <t>Tm Solid</t>
  </si>
  <si>
    <t>Tm Liquid</t>
  </si>
  <si>
    <t>Guess</t>
  </si>
  <si>
    <t>Moly</t>
  </si>
  <si>
    <t>Chromium</t>
  </si>
  <si>
    <t>302 stainless</t>
  </si>
  <si>
    <t>1095 steel</t>
  </si>
  <si>
    <t>1075 steel</t>
  </si>
  <si>
    <t>17-4 PH stainless</t>
  </si>
  <si>
    <t>1010 steel</t>
  </si>
  <si>
    <t>Ductile iron (?)</t>
  </si>
  <si>
    <t>Phosphor Bronze</t>
  </si>
  <si>
    <t>Cu-2Be</t>
  </si>
  <si>
    <t>Alloy 688</t>
  </si>
  <si>
    <t>1100 Al</t>
  </si>
  <si>
    <t>Al-0.26at%Li</t>
  </si>
  <si>
    <t>AZ31B</t>
  </si>
  <si>
    <t>Columbium</t>
  </si>
  <si>
    <t>Zircalloy- 2</t>
  </si>
  <si>
    <t>Carpenter-32 (temperature compensator alloy)</t>
  </si>
  <si>
    <t>100% pewter</t>
  </si>
  <si>
    <t>Rhenium</t>
  </si>
  <si>
    <t>Palladium</t>
  </si>
  <si>
    <t>Commercial Ti</t>
  </si>
  <si>
    <t>Ti-6-4</t>
  </si>
  <si>
    <t>B21S</t>
  </si>
  <si>
    <t>Base Metal Tm</t>
  </si>
  <si>
    <t>e/a ratio (s)</t>
  </si>
  <si>
    <t>Liquid Metal Tm</t>
  </si>
  <si>
    <t>e/a ratio (l)</t>
  </si>
  <si>
    <t>Tc (start)</t>
  </si>
  <si>
    <t>Normal behavior Intersect</t>
  </si>
  <si>
    <t>Mean Tc</t>
  </si>
  <si>
    <t>Width of Transition</t>
  </si>
  <si>
    <t>Mean/Tm (s)</t>
  </si>
  <si>
    <t>Grain Size (m)</t>
  </si>
  <si>
    <t>Strain rate /sec</t>
  </si>
  <si>
    <t>Bulk Phase</t>
  </si>
  <si>
    <t>Crystal Structure</t>
  </si>
  <si>
    <t>Tc/Tm(l)</t>
  </si>
  <si>
    <t>O a%(s)</t>
  </si>
  <si>
    <t>H wt%(s)</t>
  </si>
  <si>
    <t>Co wt(s)</t>
  </si>
  <si>
    <t>Co a%(s)</t>
  </si>
  <si>
    <t>Cu wt%(l)</t>
  </si>
  <si>
    <t>Cu a%(l)</t>
  </si>
  <si>
    <t>Beta Cu</t>
  </si>
  <si>
    <t>CL</t>
  </si>
  <si>
    <t>Gamma Cu</t>
  </si>
  <si>
    <t>cubic</t>
  </si>
  <si>
    <t>Hg-Ga Soln</t>
  </si>
  <si>
    <t>Hg-In Soln</t>
  </si>
  <si>
    <t>Alpha Cu</t>
  </si>
  <si>
    <t>Embrittlement by Liquid Metals -Rostoker, McCaughey, and Markus</t>
  </si>
  <si>
    <t>Influence of thin mercury coatings on the strength of zinc monocrystals - Rhozhanskii, Pertsov, Shchukin</t>
  </si>
  <si>
    <t>4145-I Steel</t>
  </si>
  <si>
    <t>Tempered Martensite</t>
  </si>
  <si>
    <t>bct and cL</t>
  </si>
  <si>
    <t>4145-II Steel</t>
  </si>
  <si>
    <t>Liquid Metal Embrittlement of Steel by Lead and Lead Alloys - WR Warke, KL Johnson, NN Breyer - 1972</t>
  </si>
  <si>
    <t>Lead Antimony</t>
  </si>
  <si>
    <t>Liquid Metal Embrittlement of Steel by Lead and Lead Alloys - WR Warke, KL Johnson, NN Breyer - 1973</t>
  </si>
  <si>
    <t>Lead Zinc</t>
  </si>
  <si>
    <t>Liquid Metal Embrittlement of Steel by Lead and Lead Alloys - WR Warke, KL Johnson, NN Breyer - 1974</t>
  </si>
  <si>
    <t>4140 steel</t>
  </si>
  <si>
    <t>Effects of alloy additions to tin on the metal induced embrittlement of high strength steels - mucek and breyer</t>
  </si>
  <si>
    <t>tin-bismuth 2.5</t>
  </si>
  <si>
    <t>tin-bismuth 4.0</t>
  </si>
  <si>
    <t>tin-bismuth 4.5</t>
  </si>
  <si>
    <t>tin-bismuth 5.0</t>
  </si>
  <si>
    <t>tin-bismuth 10</t>
  </si>
  <si>
    <t>tin-bismuth 12</t>
  </si>
  <si>
    <t>tin-bismuth 15</t>
  </si>
  <si>
    <t>tin-bismuth 20</t>
  </si>
  <si>
    <t>tin-bismuth 30</t>
  </si>
  <si>
    <t>tin-bismuth 50</t>
  </si>
  <si>
    <t>tin - sb .1875</t>
  </si>
  <si>
    <t>tin - sb .375</t>
  </si>
  <si>
    <t>tin - sb .75</t>
  </si>
  <si>
    <t>tin - sb 1.5</t>
  </si>
  <si>
    <t>tin - sb 3</t>
  </si>
  <si>
    <t>tin - sb 5</t>
  </si>
  <si>
    <t>Pearlite</t>
  </si>
  <si>
    <t>On the Embrittlement of Mild Steel in Liquid Metals Tanaka Fukunaga 1968</t>
  </si>
  <si>
    <t>4145 steel</t>
  </si>
  <si>
    <t>Liquid metal embrittlement of 4145 steel by lead-tin and lead-antimony alloys Breyer Johnson 1974</t>
  </si>
  <si>
    <t>lead-tin</t>
  </si>
  <si>
    <t>Liquid metal embrittlement of 4145 steel by lead-tin and lead-antimony alloys Breyer Johnson 1975</t>
  </si>
  <si>
    <t>Liquid metal embrittlement of 4145 steel by lead-tin and lead-antimony alloys Breyer Johnson 1976</t>
  </si>
  <si>
    <t>Liquid metal embrittlement of 4145 steel by lead-tin and lead-antimony alloys Breyer Johnson 1977</t>
  </si>
  <si>
    <t>Liquid metal embrittlement of 4145 steel by lead-tin and lead-antimony alloys Breyer Johnson 1978</t>
  </si>
  <si>
    <t>Liquid metal embrittlement of 4145 steel by lead-tin and lead-antimony alloys Breyer Johnson 1979</t>
  </si>
  <si>
    <t>Liquid metal embrittlement of 4145 steel by lead-tin and lead-antimony alloys Breyer Johnson 1980</t>
  </si>
  <si>
    <t>Liquid metal embrittlement of 4145 steel by lead-tin and lead-antimony alloys Breyer Johnson 1981</t>
  </si>
  <si>
    <t>Liquid metal embrittlement of 4145 steel by lead-tin and lead-antimony alloys Breyer Johnson 1982</t>
  </si>
  <si>
    <t>Liquid metal embrittlement of 4145 steel by lead-tin and lead-antimony alloys Breyer Johnson 1983</t>
  </si>
  <si>
    <t>T91 Steel</t>
  </si>
  <si>
    <t xml:space="preserve"> Tempered Martensite 500C 2 hrs Precracked</t>
  </si>
  <si>
    <t>Armco Iron</t>
  </si>
  <si>
    <r>
      <t xml:space="preserve">Popovich, V. V., Kalyandruk, V. I., Dmukhovskaya, I. G., &amp; Peresichanskaya, M. A. (1984). Influence of the Residual Gases of a Vacuum on the Liquid Metal Embrittlement of Armco Iron. </t>
    </r>
    <r>
      <rPr>
        <i/>
        <sz val="11"/>
        <color theme="1"/>
        <rFont val="Calibri"/>
        <family val="2"/>
        <scheme val="minor"/>
      </rPr>
      <t>Fiziko-Khimicheskaya Mekhanika Materialov</t>
    </r>
    <r>
      <rPr>
        <sz val="11"/>
        <color theme="1"/>
        <rFont val="Calibri"/>
        <family val="2"/>
        <scheme val="minor"/>
      </rPr>
      <t xml:space="preserve">, </t>
    </r>
    <r>
      <rPr>
        <i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>(5), 84–88.</t>
    </r>
  </si>
  <si>
    <t>Fe-36Ni</t>
  </si>
  <si>
    <t>Cu</t>
  </si>
  <si>
    <t>austenitic</t>
  </si>
  <si>
    <t>\cite{Suzuki1997}</t>
  </si>
  <si>
    <t>\cite{VandenBosch2006}</t>
  </si>
  <si>
    <t>Alloy</t>
  </si>
  <si>
    <t>Condition</t>
  </si>
  <si>
    <t>Initial Yield</t>
  </si>
  <si>
    <t>eGaIn Yield</t>
  </si>
  <si>
    <t>Initial Elong%</t>
  </si>
  <si>
    <t>eGaIn Elong%</t>
  </si>
  <si>
    <t>Initial UTS</t>
  </si>
  <si>
    <t>eGaIn UTS</t>
  </si>
  <si>
    <t>Initial E%*UTS</t>
  </si>
  <si>
    <t>eGaIn E%*UTS</t>
  </si>
  <si>
    <t>Reduction</t>
  </si>
  <si>
    <t>1100Al</t>
  </si>
  <si>
    <t>As Rolled</t>
  </si>
  <si>
    <t>E-2</t>
  </si>
  <si>
    <t>E-3</t>
  </si>
  <si>
    <t>E-4</t>
  </si>
  <si>
    <t>3003Al</t>
  </si>
  <si>
    <t>eGaIn test broke with 1lb preload</t>
  </si>
  <si>
    <t>C110</t>
  </si>
  <si>
    <t>As Annealed</t>
  </si>
  <si>
    <t>C688</t>
  </si>
  <si>
    <t>C260</t>
  </si>
  <si>
    <t>Half-Hard</t>
  </si>
  <si>
    <t>Overcooked'</t>
  </si>
  <si>
    <t>C220</t>
  </si>
  <si>
    <t>as rolled</t>
  </si>
  <si>
    <t>C510</t>
  </si>
  <si>
    <t>Be-Cu</t>
  </si>
  <si>
    <t>Full Hard</t>
  </si>
  <si>
    <t>1010 Steel</t>
  </si>
  <si>
    <t>softened</t>
  </si>
  <si>
    <t>Ti6242</t>
  </si>
  <si>
    <t>Ti 21S</t>
  </si>
  <si>
    <t>Zn</t>
  </si>
  <si>
    <t>Ni270</t>
  </si>
  <si>
    <t>W</t>
  </si>
  <si>
    <t>Zr</t>
  </si>
  <si>
    <t>Ti Grade 2</t>
  </si>
  <si>
    <t>cF and cP</t>
  </si>
  <si>
    <t>hP</t>
  </si>
  <si>
    <t>cI and tI</t>
  </si>
  <si>
    <t>tP</t>
  </si>
  <si>
    <t>gP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</si>
</sst>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0" fontId="0" fillId="2" borderId="0" xfId="0" applyFill="1"/>
    <xf numFmtId="0" fontId="0" fillId="0" borderId="0" xfId="0" applyAlignment="1">
      <alignment horizontal="left" vertical="center" indent="3"/>
    </xf>
    <xf numFmtId="0" fontId="0" fillId="0" borderId="0" xfId="0" quotePrefix="1"/>
    <xf numFmtId="0" fontId="0" fillId="2" borderId="0" xfId="0" quotePrefix="1" applyFill="1"/>
    <xf numFmtId="0" fontId="0" fillId="3" borderId="0" xfId="0" quotePrefix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6" borderId="1" xfId="0" applyFill="1" applyBorder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9"/>
  <sheetViews>
    <sheetView zoomScaleNormal="100" workbookViewId="0">
      <selection activeCell="AF44" sqref="AF44"/>
    </sheetView>
  </sheetViews>
  <sheetFormatPr defaultColWidth="8.73046875" defaultRowHeight="14.25" x14ac:dyDescent="0.45"/>
  <cols>
    <col min="1" max="3" width="12.265625" customWidth="1"/>
    <col min="4" max="4" width="18" customWidth="1"/>
    <col min="5" max="5" width="21.73046875" customWidth="1"/>
    <col min="6" max="7" width="15" customWidth="1"/>
    <col min="8" max="8" width="11.73046875" customWidth="1"/>
    <col min="9" max="9" width="17.73046875" customWidth="1"/>
    <col min="11" max="11" width="11.265625" customWidth="1"/>
    <col min="12" max="14" width="13" customWidth="1"/>
    <col min="15" max="15" width="12" customWidth="1"/>
    <col min="16" max="16" width="17.73046875" customWidth="1"/>
    <col min="17" max="17" width="14.265625" customWidth="1"/>
    <col min="18" max="18" width="9.73046875" bestFit="1" customWidth="1"/>
    <col min="19" max="20" width="13.73046875" customWidth="1"/>
  </cols>
  <sheetData>
    <row r="1" spans="1:3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45">
      <c r="A2" t="s">
        <v>33</v>
      </c>
      <c r="B2" t="s">
        <v>34</v>
      </c>
      <c r="D2" t="s">
        <v>35</v>
      </c>
      <c r="E2">
        <f>29.76+273</f>
        <v>302.76</v>
      </c>
      <c r="F2">
        <f>25+273</f>
        <v>298</v>
      </c>
      <c r="G2">
        <f>900+273</f>
        <v>1173</v>
      </c>
      <c r="H2">
        <v>9</v>
      </c>
      <c r="K2">
        <v>103</v>
      </c>
      <c r="O2" t="s">
        <v>36</v>
      </c>
      <c r="Q2" t="s">
        <v>37</v>
      </c>
      <c r="R2">
        <f>120*10^-6</f>
        <v>1.1999999999999999E-4</v>
      </c>
      <c r="S2" t="s">
        <v>38</v>
      </c>
      <c r="T2" t="s">
        <v>39</v>
      </c>
      <c r="U2">
        <v>55</v>
      </c>
      <c r="V2">
        <v>45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D2">
        <v>100</v>
      </c>
      <c r="AE2">
        <v>0</v>
      </c>
      <c r="AF2">
        <v>0</v>
      </c>
      <c r="AG2" t="s">
        <v>40</v>
      </c>
    </row>
    <row r="3" spans="1:33" x14ac:dyDescent="0.45">
      <c r="A3" t="s">
        <v>33</v>
      </c>
      <c r="B3" t="s">
        <v>34</v>
      </c>
      <c r="D3" t="s">
        <v>35</v>
      </c>
      <c r="E3">
        <f>29.76+273</f>
        <v>302.76</v>
      </c>
      <c r="F3">
        <f>50+273</f>
        <v>323</v>
      </c>
      <c r="G3">
        <f>900+273</f>
        <v>1173</v>
      </c>
      <c r="H3">
        <v>9</v>
      </c>
      <c r="K3">
        <v>110</v>
      </c>
      <c r="O3" t="s">
        <v>36</v>
      </c>
      <c r="Q3" t="s">
        <v>37</v>
      </c>
      <c r="R3">
        <f>120*10^-6</f>
        <v>1.1999999999999999E-4</v>
      </c>
      <c r="S3" t="s">
        <v>38</v>
      </c>
      <c r="T3" t="s">
        <v>39</v>
      </c>
      <c r="U3">
        <v>55</v>
      </c>
      <c r="V3">
        <v>45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D3">
        <v>100</v>
      </c>
      <c r="AE3">
        <v>0</v>
      </c>
      <c r="AF3">
        <v>0</v>
      </c>
      <c r="AG3" t="s">
        <v>40</v>
      </c>
    </row>
    <row r="4" spans="1:33" x14ac:dyDescent="0.45">
      <c r="A4" t="s">
        <v>33</v>
      </c>
      <c r="B4" t="s">
        <v>34</v>
      </c>
      <c r="D4" t="s">
        <v>35</v>
      </c>
      <c r="E4">
        <f t="shared" ref="E4:E22" si="0">29.76+273</f>
        <v>302.76</v>
      </c>
      <c r="F4">
        <f>75+273</f>
        <v>348</v>
      </c>
      <c r="G4">
        <f>900+273</f>
        <v>1173</v>
      </c>
      <c r="H4">
        <v>10</v>
      </c>
      <c r="K4">
        <v>117</v>
      </c>
      <c r="O4" t="s">
        <v>36</v>
      </c>
      <c r="Q4" t="s">
        <v>37</v>
      </c>
      <c r="R4">
        <f t="shared" ref="R4:R22" si="1">120*10^-6</f>
        <v>1.1999999999999999E-4</v>
      </c>
      <c r="S4" t="s">
        <v>38</v>
      </c>
      <c r="T4" t="s">
        <v>39</v>
      </c>
      <c r="U4">
        <v>55</v>
      </c>
      <c r="V4">
        <v>45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D4">
        <v>100</v>
      </c>
      <c r="AE4">
        <v>0</v>
      </c>
      <c r="AF4">
        <v>0</v>
      </c>
      <c r="AG4" t="s">
        <v>40</v>
      </c>
    </row>
    <row r="5" spans="1:33" x14ac:dyDescent="0.45">
      <c r="A5" t="s">
        <v>33</v>
      </c>
      <c r="B5" t="s">
        <v>34</v>
      </c>
      <c r="D5" t="s">
        <v>35</v>
      </c>
      <c r="E5">
        <f t="shared" si="0"/>
        <v>302.76</v>
      </c>
      <c r="F5">
        <f>100+273</f>
        <v>373</v>
      </c>
      <c r="G5">
        <f>900+273</f>
        <v>1173</v>
      </c>
      <c r="H5">
        <v>25</v>
      </c>
      <c r="K5">
        <v>124</v>
      </c>
      <c r="O5" t="s">
        <v>36</v>
      </c>
      <c r="Q5" t="s">
        <v>37</v>
      </c>
      <c r="R5">
        <f t="shared" si="1"/>
        <v>1.1999999999999999E-4</v>
      </c>
      <c r="S5" t="s">
        <v>38</v>
      </c>
      <c r="T5" t="s">
        <v>39</v>
      </c>
      <c r="U5">
        <v>55</v>
      </c>
      <c r="V5">
        <v>45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D5">
        <v>100</v>
      </c>
      <c r="AE5">
        <v>0</v>
      </c>
      <c r="AF5">
        <v>0</v>
      </c>
      <c r="AG5" t="s">
        <v>40</v>
      </c>
    </row>
    <row r="6" spans="1:33" x14ac:dyDescent="0.45">
      <c r="A6" t="s">
        <v>33</v>
      </c>
      <c r="B6" t="s">
        <v>34</v>
      </c>
      <c r="D6" t="s">
        <v>35</v>
      </c>
      <c r="E6">
        <f t="shared" si="0"/>
        <v>302.76</v>
      </c>
      <c r="F6">
        <f>125+273</f>
        <v>398</v>
      </c>
      <c r="G6">
        <f>900+273</f>
        <v>1173</v>
      </c>
      <c r="H6">
        <v>50</v>
      </c>
      <c r="K6">
        <v>131</v>
      </c>
      <c r="O6" t="s">
        <v>36</v>
      </c>
      <c r="Q6" t="s">
        <v>37</v>
      </c>
      <c r="R6">
        <f t="shared" si="1"/>
        <v>1.1999999999999999E-4</v>
      </c>
      <c r="S6" t="s">
        <v>41</v>
      </c>
      <c r="T6" t="s">
        <v>39</v>
      </c>
      <c r="U6">
        <v>55</v>
      </c>
      <c r="V6">
        <v>45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100</v>
      </c>
      <c r="AE6">
        <v>0</v>
      </c>
      <c r="AF6">
        <v>0</v>
      </c>
      <c r="AG6" t="s">
        <v>40</v>
      </c>
    </row>
    <row r="7" spans="1:33" x14ac:dyDescent="0.45">
      <c r="A7" t="s">
        <v>33</v>
      </c>
      <c r="B7" t="s">
        <v>34</v>
      </c>
      <c r="D7" t="s">
        <v>42</v>
      </c>
      <c r="E7">
        <f t="shared" si="0"/>
        <v>302.76</v>
      </c>
      <c r="F7">
        <f>25+273</f>
        <v>298</v>
      </c>
      <c r="G7">
        <v>1200</v>
      </c>
      <c r="H7">
        <v>8</v>
      </c>
      <c r="K7">
        <v>117</v>
      </c>
      <c r="O7" t="s">
        <v>36</v>
      </c>
      <c r="Q7" t="s">
        <v>37</v>
      </c>
      <c r="R7">
        <f t="shared" si="1"/>
        <v>1.1999999999999999E-4</v>
      </c>
      <c r="S7" t="s">
        <v>41</v>
      </c>
      <c r="T7" t="s">
        <v>39</v>
      </c>
      <c r="U7">
        <v>50</v>
      </c>
      <c r="V7">
        <v>48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D7">
        <v>100</v>
      </c>
      <c r="AE7">
        <v>0</v>
      </c>
      <c r="AF7">
        <v>0</v>
      </c>
      <c r="AG7" t="s">
        <v>40</v>
      </c>
    </row>
    <row r="8" spans="1:33" x14ac:dyDescent="0.45">
      <c r="A8" t="s">
        <v>33</v>
      </c>
      <c r="B8" t="s">
        <v>34</v>
      </c>
      <c r="D8" t="s">
        <v>42</v>
      </c>
      <c r="E8">
        <f t="shared" si="0"/>
        <v>302.76</v>
      </c>
      <c r="F8">
        <f>50+273</f>
        <v>323</v>
      </c>
      <c r="G8">
        <v>1200</v>
      </c>
      <c r="H8">
        <v>10</v>
      </c>
      <c r="K8">
        <v>122</v>
      </c>
      <c r="O8" t="s">
        <v>36</v>
      </c>
      <c r="Q8" t="s">
        <v>37</v>
      </c>
      <c r="R8">
        <f t="shared" si="1"/>
        <v>1.1999999999999999E-4</v>
      </c>
      <c r="S8" t="s">
        <v>41</v>
      </c>
      <c r="T8" t="s">
        <v>39</v>
      </c>
      <c r="U8">
        <v>50</v>
      </c>
      <c r="V8">
        <v>48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D8">
        <v>100</v>
      </c>
      <c r="AE8">
        <v>0</v>
      </c>
      <c r="AF8">
        <v>0</v>
      </c>
      <c r="AG8" t="s">
        <v>40</v>
      </c>
    </row>
    <row r="9" spans="1:33" x14ac:dyDescent="0.45">
      <c r="A9" t="s">
        <v>33</v>
      </c>
      <c r="B9" t="s">
        <v>34</v>
      </c>
      <c r="D9" t="s">
        <v>42</v>
      </c>
      <c r="E9">
        <f t="shared" si="0"/>
        <v>302.76</v>
      </c>
      <c r="F9">
        <f>75+273</f>
        <v>348</v>
      </c>
      <c r="G9">
        <v>1200</v>
      </c>
      <c r="H9">
        <v>18</v>
      </c>
      <c r="K9">
        <v>127</v>
      </c>
      <c r="O9" t="s">
        <v>36</v>
      </c>
      <c r="Q9" t="s">
        <v>37</v>
      </c>
      <c r="R9">
        <f t="shared" si="1"/>
        <v>1.1999999999999999E-4</v>
      </c>
      <c r="S9" t="s">
        <v>41</v>
      </c>
      <c r="T9" t="s">
        <v>39</v>
      </c>
      <c r="U9">
        <v>50</v>
      </c>
      <c r="V9">
        <v>48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D9">
        <v>100</v>
      </c>
      <c r="AE9">
        <v>0</v>
      </c>
      <c r="AF9">
        <v>0</v>
      </c>
      <c r="AG9" t="s">
        <v>40</v>
      </c>
    </row>
    <row r="10" spans="1:33" x14ac:dyDescent="0.45">
      <c r="A10" t="s">
        <v>33</v>
      </c>
      <c r="B10" t="s">
        <v>34</v>
      </c>
      <c r="D10" t="s">
        <v>42</v>
      </c>
      <c r="E10">
        <f t="shared" si="0"/>
        <v>302.76</v>
      </c>
      <c r="F10">
        <f>100+273</f>
        <v>373</v>
      </c>
      <c r="G10">
        <v>1200</v>
      </c>
      <c r="H10">
        <v>35</v>
      </c>
      <c r="K10">
        <v>132</v>
      </c>
      <c r="O10" t="s">
        <v>36</v>
      </c>
      <c r="Q10" t="s">
        <v>37</v>
      </c>
      <c r="R10">
        <f t="shared" si="1"/>
        <v>1.1999999999999999E-4</v>
      </c>
      <c r="S10" t="s">
        <v>41</v>
      </c>
      <c r="T10" t="s">
        <v>39</v>
      </c>
      <c r="U10">
        <v>50</v>
      </c>
      <c r="V10">
        <v>48</v>
      </c>
      <c r="W10">
        <v>2</v>
      </c>
      <c r="X10">
        <v>0</v>
      </c>
      <c r="Y10">
        <v>0</v>
      </c>
      <c r="Z10">
        <v>0</v>
      </c>
      <c r="AA10">
        <v>0</v>
      </c>
      <c r="AB10">
        <v>0</v>
      </c>
      <c r="AD10">
        <v>100</v>
      </c>
      <c r="AE10">
        <v>0</v>
      </c>
      <c r="AF10">
        <v>0</v>
      </c>
      <c r="AG10" t="s">
        <v>40</v>
      </c>
    </row>
    <row r="11" spans="1:33" x14ac:dyDescent="0.45">
      <c r="A11" t="s">
        <v>33</v>
      </c>
      <c r="B11" t="s">
        <v>34</v>
      </c>
      <c r="D11" t="s">
        <v>42</v>
      </c>
      <c r="E11">
        <f t="shared" si="0"/>
        <v>302.76</v>
      </c>
      <c r="F11">
        <f>125+273</f>
        <v>398</v>
      </c>
      <c r="G11">
        <v>1200</v>
      </c>
      <c r="H11">
        <v>65</v>
      </c>
      <c r="K11">
        <v>137</v>
      </c>
      <c r="O11" t="s">
        <v>36</v>
      </c>
      <c r="Q11" t="s">
        <v>37</v>
      </c>
      <c r="R11">
        <f t="shared" si="1"/>
        <v>1.1999999999999999E-4</v>
      </c>
      <c r="S11" t="s">
        <v>41</v>
      </c>
      <c r="T11" t="s">
        <v>39</v>
      </c>
      <c r="U11">
        <v>50</v>
      </c>
      <c r="V11">
        <v>48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D11">
        <v>100</v>
      </c>
      <c r="AE11">
        <v>0</v>
      </c>
      <c r="AF11">
        <v>0</v>
      </c>
      <c r="AG11" t="s">
        <v>40</v>
      </c>
    </row>
    <row r="12" spans="1:33" x14ac:dyDescent="0.45">
      <c r="A12" t="s">
        <v>33</v>
      </c>
      <c r="B12" t="s">
        <v>34</v>
      </c>
      <c r="D12" t="s">
        <v>43</v>
      </c>
      <c r="E12">
        <f t="shared" si="0"/>
        <v>302.76</v>
      </c>
      <c r="F12">
        <f>25+273</f>
        <v>298</v>
      </c>
      <c r="G12">
        <v>1200</v>
      </c>
      <c r="H12">
        <v>5</v>
      </c>
      <c r="K12">
        <v>124</v>
      </c>
      <c r="O12" t="s">
        <v>36</v>
      </c>
      <c r="Q12" t="s">
        <v>37</v>
      </c>
      <c r="R12">
        <f t="shared" si="1"/>
        <v>1.1999999999999999E-4</v>
      </c>
      <c r="S12" t="s">
        <v>41</v>
      </c>
      <c r="T12" t="s">
        <v>39</v>
      </c>
      <c r="U12">
        <v>50</v>
      </c>
      <c r="V12">
        <v>48</v>
      </c>
      <c r="W12">
        <v>0</v>
      </c>
      <c r="X12">
        <v>2</v>
      </c>
      <c r="Y12">
        <v>0</v>
      </c>
      <c r="Z12">
        <v>0</v>
      </c>
      <c r="AA12">
        <v>0</v>
      </c>
      <c r="AB12">
        <v>0</v>
      </c>
      <c r="AD12">
        <v>100</v>
      </c>
      <c r="AE12">
        <v>0</v>
      </c>
      <c r="AF12">
        <v>0</v>
      </c>
      <c r="AG12" t="s">
        <v>40</v>
      </c>
    </row>
    <row r="13" spans="1:33" x14ac:dyDescent="0.45">
      <c r="A13" t="s">
        <v>33</v>
      </c>
      <c r="B13" t="s">
        <v>34</v>
      </c>
      <c r="D13" t="s">
        <v>43</v>
      </c>
      <c r="E13">
        <f t="shared" si="0"/>
        <v>302.76</v>
      </c>
      <c r="F13">
        <f>100+273</f>
        <v>373</v>
      </c>
      <c r="G13">
        <v>1200</v>
      </c>
      <c r="H13">
        <v>6</v>
      </c>
      <c r="K13">
        <v>172</v>
      </c>
      <c r="O13" t="s">
        <v>36</v>
      </c>
      <c r="Q13" t="s">
        <v>37</v>
      </c>
      <c r="R13">
        <f t="shared" si="1"/>
        <v>1.1999999999999999E-4</v>
      </c>
      <c r="S13" t="s">
        <v>41</v>
      </c>
      <c r="T13" t="s">
        <v>39</v>
      </c>
      <c r="U13">
        <v>50</v>
      </c>
      <c r="V13">
        <v>48</v>
      </c>
      <c r="W13">
        <v>0</v>
      </c>
      <c r="X13">
        <v>2</v>
      </c>
      <c r="Y13">
        <v>0</v>
      </c>
      <c r="Z13">
        <v>0</v>
      </c>
      <c r="AA13">
        <v>0</v>
      </c>
      <c r="AB13">
        <v>0</v>
      </c>
      <c r="AD13">
        <v>100</v>
      </c>
      <c r="AE13">
        <v>0</v>
      </c>
      <c r="AF13">
        <v>0</v>
      </c>
      <c r="AG13" t="s">
        <v>40</v>
      </c>
    </row>
    <row r="14" spans="1:33" x14ac:dyDescent="0.45">
      <c r="A14" t="s">
        <v>33</v>
      </c>
      <c r="B14" t="s">
        <v>34</v>
      </c>
      <c r="D14" t="s">
        <v>43</v>
      </c>
      <c r="E14">
        <f t="shared" si="0"/>
        <v>302.76</v>
      </c>
      <c r="F14">
        <f>150+273</f>
        <v>423</v>
      </c>
      <c r="G14">
        <v>1200</v>
      </c>
      <c r="H14">
        <v>5</v>
      </c>
      <c r="K14">
        <v>186</v>
      </c>
      <c r="O14" t="s">
        <v>36</v>
      </c>
      <c r="Q14" t="s">
        <v>37</v>
      </c>
      <c r="R14">
        <f t="shared" si="1"/>
        <v>1.1999999999999999E-4</v>
      </c>
      <c r="S14" t="s">
        <v>41</v>
      </c>
      <c r="T14" t="s">
        <v>39</v>
      </c>
      <c r="U14">
        <v>50</v>
      </c>
      <c r="V14">
        <v>48</v>
      </c>
      <c r="W14">
        <v>0</v>
      </c>
      <c r="X14">
        <v>2</v>
      </c>
      <c r="Y14">
        <v>0</v>
      </c>
      <c r="Z14">
        <v>0</v>
      </c>
      <c r="AA14">
        <v>0</v>
      </c>
      <c r="AB14">
        <v>0</v>
      </c>
      <c r="AD14">
        <v>100</v>
      </c>
      <c r="AE14">
        <v>0</v>
      </c>
      <c r="AF14">
        <v>0</v>
      </c>
      <c r="AG14" t="s">
        <v>40</v>
      </c>
    </row>
    <row r="15" spans="1:33" x14ac:dyDescent="0.45">
      <c r="A15" t="s">
        <v>33</v>
      </c>
      <c r="B15" t="s">
        <v>34</v>
      </c>
      <c r="D15" t="s">
        <v>43</v>
      </c>
      <c r="E15">
        <f t="shared" si="0"/>
        <v>302.76</v>
      </c>
      <c r="F15">
        <f>175+273</f>
        <v>448</v>
      </c>
      <c r="G15">
        <v>1200</v>
      </c>
      <c r="H15">
        <v>9</v>
      </c>
      <c r="K15">
        <v>193</v>
      </c>
      <c r="O15" t="s">
        <v>36</v>
      </c>
      <c r="Q15" t="s">
        <v>37</v>
      </c>
      <c r="R15">
        <f t="shared" si="1"/>
        <v>1.1999999999999999E-4</v>
      </c>
      <c r="S15" t="s">
        <v>41</v>
      </c>
      <c r="T15" t="s">
        <v>39</v>
      </c>
      <c r="U15">
        <v>50</v>
      </c>
      <c r="V15">
        <v>48</v>
      </c>
      <c r="W15">
        <v>0</v>
      </c>
      <c r="X15">
        <v>2</v>
      </c>
      <c r="Y15">
        <v>0</v>
      </c>
      <c r="Z15">
        <v>0</v>
      </c>
      <c r="AA15">
        <v>0</v>
      </c>
      <c r="AB15">
        <v>0</v>
      </c>
      <c r="AD15">
        <v>100</v>
      </c>
      <c r="AE15">
        <v>0</v>
      </c>
      <c r="AF15">
        <v>0</v>
      </c>
      <c r="AG15" t="s">
        <v>40</v>
      </c>
    </row>
    <row r="16" spans="1:33" x14ac:dyDescent="0.45">
      <c r="A16" t="s">
        <v>33</v>
      </c>
      <c r="B16" t="s">
        <v>34</v>
      </c>
      <c r="D16" t="s">
        <v>43</v>
      </c>
      <c r="E16">
        <f t="shared" si="0"/>
        <v>302.76</v>
      </c>
      <c r="F16">
        <f>200+273</f>
        <v>473</v>
      </c>
      <c r="G16">
        <v>1200</v>
      </c>
      <c r="H16">
        <v>30</v>
      </c>
      <c r="K16">
        <v>200</v>
      </c>
      <c r="O16" t="s">
        <v>36</v>
      </c>
      <c r="Q16" t="s">
        <v>37</v>
      </c>
      <c r="R16">
        <f t="shared" si="1"/>
        <v>1.1999999999999999E-4</v>
      </c>
      <c r="S16" t="s">
        <v>41</v>
      </c>
      <c r="T16" t="s">
        <v>39</v>
      </c>
      <c r="U16">
        <v>50</v>
      </c>
      <c r="V16">
        <v>48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D16">
        <v>100</v>
      </c>
      <c r="AE16">
        <v>0</v>
      </c>
      <c r="AF16">
        <v>0</v>
      </c>
      <c r="AG16" t="s">
        <v>40</v>
      </c>
    </row>
    <row r="17" spans="1:33" x14ac:dyDescent="0.45">
      <c r="A17" t="s">
        <v>33</v>
      </c>
      <c r="B17" t="s">
        <v>34</v>
      </c>
      <c r="D17" t="s">
        <v>43</v>
      </c>
      <c r="E17">
        <f t="shared" si="0"/>
        <v>302.76</v>
      </c>
      <c r="F17">
        <f>225+273</f>
        <v>498</v>
      </c>
      <c r="G17">
        <v>1200</v>
      </c>
      <c r="H17">
        <v>35</v>
      </c>
      <c r="K17">
        <v>207</v>
      </c>
      <c r="O17" t="s">
        <v>36</v>
      </c>
      <c r="Q17" t="s">
        <v>37</v>
      </c>
      <c r="R17">
        <f t="shared" si="1"/>
        <v>1.1999999999999999E-4</v>
      </c>
      <c r="S17" t="s">
        <v>41</v>
      </c>
      <c r="T17" t="s">
        <v>39</v>
      </c>
      <c r="U17">
        <v>50</v>
      </c>
      <c r="V17">
        <v>48</v>
      </c>
      <c r="W17">
        <v>0</v>
      </c>
      <c r="X17">
        <v>2</v>
      </c>
      <c r="Y17">
        <v>0</v>
      </c>
      <c r="Z17">
        <v>0</v>
      </c>
      <c r="AA17">
        <v>0</v>
      </c>
      <c r="AB17">
        <v>0</v>
      </c>
      <c r="AD17">
        <v>100</v>
      </c>
      <c r="AE17">
        <v>0</v>
      </c>
      <c r="AF17">
        <v>0</v>
      </c>
      <c r="AG17" t="s">
        <v>40</v>
      </c>
    </row>
    <row r="18" spans="1:33" x14ac:dyDescent="0.45">
      <c r="A18" t="s">
        <v>33</v>
      </c>
      <c r="B18" t="s">
        <v>34</v>
      </c>
      <c r="D18" t="s">
        <v>44</v>
      </c>
      <c r="E18">
        <f t="shared" si="0"/>
        <v>302.76</v>
      </c>
      <c r="F18">
        <f>25+273</f>
        <v>298</v>
      </c>
      <c r="G18">
        <v>1200</v>
      </c>
      <c r="H18">
        <v>4</v>
      </c>
      <c r="K18">
        <v>227</v>
      </c>
      <c r="O18" t="s">
        <v>36</v>
      </c>
      <c r="Q18" t="s">
        <v>37</v>
      </c>
      <c r="R18">
        <f t="shared" si="1"/>
        <v>1.1999999999999999E-4</v>
      </c>
      <c r="S18" t="s">
        <v>41</v>
      </c>
      <c r="T18" t="s">
        <v>39</v>
      </c>
      <c r="U18">
        <v>50</v>
      </c>
      <c r="V18">
        <v>45</v>
      </c>
      <c r="W18">
        <v>0</v>
      </c>
      <c r="X18">
        <v>5</v>
      </c>
      <c r="Y18">
        <v>0</v>
      </c>
      <c r="Z18">
        <v>0</v>
      </c>
      <c r="AA18">
        <v>0</v>
      </c>
      <c r="AB18">
        <v>0</v>
      </c>
      <c r="AD18">
        <v>100</v>
      </c>
      <c r="AE18">
        <v>0</v>
      </c>
      <c r="AF18">
        <v>0</v>
      </c>
      <c r="AG18" t="s">
        <v>40</v>
      </c>
    </row>
    <row r="19" spans="1:33" x14ac:dyDescent="0.45">
      <c r="A19" t="s">
        <v>33</v>
      </c>
      <c r="B19" t="s">
        <v>34</v>
      </c>
      <c r="D19" t="s">
        <v>44</v>
      </c>
      <c r="E19">
        <f t="shared" si="0"/>
        <v>302.76</v>
      </c>
      <c r="F19">
        <f>100+273</f>
        <v>373</v>
      </c>
      <c r="G19">
        <v>1200</v>
      </c>
      <c r="H19">
        <v>5</v>
      </c>
      <c r="K19">
        <v>241</v>
      </c>
      <c r="O19" t="s">
        <v>36</v>
      </c>
      <c r="Q19" t="s">
        <v>37</v>
      </c>
      <c r="R19">
        <f t="shared" si="1"/>
        <v>1.1999999999999999E-4</v>
      </c>
      <c r="S19" t="s">
        <v>41</v>
      </c>
      <c r="T19" t="s">
        <v>39</v>
      </c>
      <c r="U19">
        <v>50</v>
      </c>
      <c r="V19">
        <v>45</v>
      </c>
      <c r="W19">
        <v>0</v>
      </c>
      <c r="X19">
        <v>5</v>
      </c>
      <c r="Y19">
        <v>0</v>
      </c>
      <c r="Z19">
        <v>0</v>
      </c>
      <c r="AA19">
        <v>0</v>
      </c>
      <c r="AB19">
        <v>0</v>
      </c>
      <c r="AD19">
        <v>100</v>
      </c>
      <c r="AE19">
        <v>0</v>
      </c>
      <c r="AF19">
        <v>0</v>
      </c>
      <c r="AG19" t="s">
        <v>40</v>
      </c>
    </row>
    <row r="20" spans="1:33" x14ac:dyDescent="0.45">
      <c r="A20" t="s">
        <v>33</v>
      </c>
      <c r="B20" t="s">
        <v>34</v>
      </c>
      <c r="D20" t="s">
        <v>44</v>
      </c>
      <c r="E20">
        <f t="shared" si="0"/>
        <v>302.76</v>
      </c>
      <c r="F20">
        <f>200+273</f>
        <v>473</v>
      </c>
      <c r="G20">
        <v>1200</v>
      </c>
      <c r="H20">
        <v>5</v>
      </c>
      <c r="K20">
        <v>275</v>
      </c>
      <c r="O20" t="s">
        <v>36</v>
      </c>
      <c r="Q20" t="s">
        <v>37</v>
      </c>
      <c r="R20">
        <f t="shared" si="1"/>
        <v>1.1999999999999999E-4</v>
      </c>
      <c r="S20" t="s">
        <v>41</v>
      </c>
      <c r="T20" t="s">
        <v>39</v>
      </c>
      <c r="U20">
        <v>50</v>
      </c>
      <c r="V20">
        <v>45</v>
      </c>
      <c r="W20">
        <v>0</v>
      </c>
      <c r="X20">
        <v>5</v>
      </c>
      <c r="Y20">
        <v>0</v>
      </c>
      <c r="Z20">
        <v>0</v>
      </c>
      <c r="AA20">
        <v>0</v>
      </c>
      <c r="AB20">
        <v>0</v>
      </c>
      <c r="AD20">
        <v>100</v>
      </c>
      <c r="AE20">
        <v>0</v>
      </c>
      <c r="AF20">
        <v>0</v>
      </c>
      <c r="AG20" t="s">
        <v>40</v>
      </c>
    </row>
    <row r="21" spans="1:33" x14ac:dyDescent="0.45">
      <c r="A21" t="s">
        <v>33</v>
      </c>
      <c r="B21" t="s">
        <v>34</v>
      </c>
      <c r="D21" t="s">
        <v>44</v>
      </c>
      <c r="E21">
        <f t="shared" si="0"/>
        <v>302.76</v>
      </c>
      <c r="F21">
        <f>225+273</f>
        <v>498</v>
      </c>
      <c r="G21">
        <v>1200</v>
      </c>
      <c r="H21">
        <v>7</v>
      </c>
      <c r="K21">
        <v>310</v>
      </c>
      <c r="O21" t="s">
        <v>36</v>
      </c>
      <c r="Q21" t="s">
        <v>37</v>
      </c>
      <c r="R21">
        <f t="shared" si="1"/>
        <v>1.1999999999999999E-4</v>
      </c>
      <c r="S21" t="s">
        <v>41</v>
      </c>
      <c r="T21" t="s">
        <v>39</v>
      </c>
      <c r="U21">
        <v>50</v>
      </c>
      <c r="V21">
        <v>45</v>
      </c>
      <c r="W21">
        <v>0</v>
      </c>
      <c r="X21">
        <v>5</v>
      </c>
      <c r="Y21">
        <v>0</v>
      </c>
      <c r="Z21">
        <v>0</v>
      </c>
      <c r="AA21">
        <v>0</v>
      </c>
      <c r="AB21">
        <v>0</v>
      </c>
      <c r="AD21">
        <v>100</v>
      </c>
      <c r="AE21">
        <v>0</v>
      </c>
      <c r="AF21">
        <v>0</v>
      </c>
      <c r="AG21" t="s">
        <v>40</v>
      </c>
    </row>
    <row r="22" spans="1:33" x14ac:dyDescent="0.45">
      <c r="A22" t="s">
        <v>33</v>
      </c>
      <c r="B22" t="s">
        <v>34</v>
      </c>
      <c r="D22" t="s">
        <v>44</v>
      </c>
      <c r="E22">
        <f t="shared" si="0"/>
        <v>302.76</v>
      </c>
      <c r="F22">
        <f>250+273</f>
        <v>523</v>
      </c>
      <c r="G22">
        <v>1200</v>
      </c>
      <c r="H22">
        <v>65</v>
      </c>
      <c r="K22">
        <v>300</v>
      </c>
      <c r="O22" t="s">
        <v>36</v>
      </c>
      <c r="Q22" t="s">
        <v>37</v>
      </c>
      <c r="R22">
        <f t="shared" si="1"/>
        <v>1.1999999999999999E-4</v>
      </c>
      <c r="S22" t="s">
        <v>41</v>
      </c>
      <c r="T22" t="s">
        <v>39</v>
      </c>
      <c r="U22">
        <v>50</v>
      </c>
      <c r="V22">
        <v>45</v>
      </c>
      <c r="W22">
        <v>0</v>
      </c>
      <c r="X22">
        <v>5</v>
      </c>
      <c r="Y22">
        <v>0</v>
      </c>
      <c r="Z22">
        <v>0</v>
      </c>
      <c r="AA22">
        <v>0</v>
      </c>
      <c r="AB22">
        <v>0</v>
      </c>
      <c r="AD22">
        <v>100</v>
      </c>
      <c r="AE22">
        <v>0</v>
      </c>
      <c r="AF22">
        <v>0</v>
      </c>
      <c r="AG22" t="s">
        <v>40</v>
      </c>
    </row>
    <row r="23" spans="1:33" x14ac:dyDescent="0.45">
      <c r="A23" t="s">
        <v>45</v>
      </c>
      <c r="B23" t="s">
        <v>46</v>
      </c>
      <c r="D23" t="s">
        <v>47</v>
      </c>
      <c r="E23">
        <f>15+273</f>
        <v>288</v>
      </c>
      <c r="F23">
        <v>298</v>
      </c>
      <c r="G23">
        <f>779+273</f>
        <v>1052</v>
      </c>
      <c r="H23">
        <v>5</v>
      </c>
      <c r="I23">
        <v>75</v>
      </c>
      <c r="J23">
        <v>51.7</v>
      </c>
      <c r="K23">
        <v>51.7</v>
      </c>
      <c r="L23">
        <v>51.7</v>
      </c>
      <c r="M23">
        <v>172.4</v>
      </c>
      <c r="O23" t="s">
        <v>36</v>
      </c>
      <c r="Q23" t="s">
        <v>37</v>
      </c>
      <c r="R23">
        <f>240*10^-6</f>
        <v>2.3999999999999998E-4</v>
      </c>
      <c r="S23" t="s">
        <v>48</v>
      </c>
      <c r="T23" t="s">
        <v>49</v>
      </c>
      <c r="U23">
        <v>28</v>
      </c>
      <c r="V23">
        <v>0</v>
      </c>
      <c r="W23">
        <v>0</v>
      </c>
      <c r="X23">
        <v>0</v>
      </c>
      <c r="Y23">
        <v>72</v>
      </c>
      <c r="Z23">
        <v>0</v>
      </c>
      <c r="AA23">
        <v>0</v>
      </c>
      <c r="AB23">
        <v>0</v>
      </c>
      <c r="AD23">
        <v>83.5</v>
      </c>
      <c r="AE23">
        <v>16.5</v>
      </c>
      <c r="AF23">
        <v>0</v>
      </c>
      <c r="AG23" t="s">
        <v>50</v>
      </c>
    </row>
    <row r="24" spans="1:33" x14ac:dyDescent="0.45">
      <c r="A24" t="s">
        <v>45</v>
      </c>
      <c r="B24" t="s">
        <v>51</v>
      </c>
      <c r="D24" t="s">
        <v>47</v>
      </c>
      <c r="E24">
        <f>-38.83+273</f>
        <v>234.17000000000002</v>
      </c>
      <c r="F24">
        <v>298</v>
      </c>
      <c r="G24">
        <f>779+273</f>
        <v>1052</v>
      </c>
      <c r="H24">
        <v>57</v>
      </c>
      <c r="I24">
        <v>75</v>
      </c>
      <c r="J24">
        <v>51.7</v>
      </c>
      <c r="K24">
        <v>51.7</v>
      </c>
      <c r="L24">
        <v>155.1</v>
      </c>
      <c r="M24">
        <v>172.4</v>
      </c>
      <c r="O24" t="s">
        <v>52</v>
      </c>
      <c r="Q24" t="s">
        <v>37</v>
      </c>
      <c r="R24">
        <f>240*10^-6</f>
        <v>2.3999999999999998E-4</v>
      </c>
      <c r="S24" t="s">
        <v>48</v>
      </c>
      <c r="T24" t="s">
        <v>49</v>
      </c>
      <c r="U24">
        <v>28</v>
      </c>
      <c r="V24">
        <v>0</v>
      </c>
      <c r="W24">
        <v>0</v>
      </c>
      <c r="X24">
        <v>0</v>
      </c>
      <c r="Y24">
        <v>72</v>
      </c>
      <c r="Z24">
        <v>0</v>
      </c>
      <c r="AA24">
        <v>0</v>
      </c>
      <c r="AB24">
        <v>0</v>
      </c>
      <c r="AD24">
        <v>0</v>
      </c>
      <c r="AE24">
        <v>0</v>
      </c>
      <c r="AF24">
        <v>100</v>
      </c>
      <c r="AG24" t="s">
        <v>50</v>
      </c>
    </row>
    <row r="25" spans="1:33" x14ac:dyDescent="0.45">
      <c r="A25" t="s">
        <v>53</v>
      </c>
      <c r="B25" t="s">
        <v>46</v>
      </c>
      <c r="D25" t="s">
        <v>54</v>
      </c>
      <c r="E25">
        <v>288</v>
      </c>
      <c r="F25">
        <v>298</v>
      </c>
      <c r="G25">
        <f>850+273</f>
        <v>1123</v>
      </c>
      <c r="H25">
        <v>0</v>
      </c>
      <c r="I25">
        <v>20</v>
      </c>
      <c r="J25">
        <v>0</v>
      </c>
      <c r="K25">
        <v>375.1</v>
      </c>
      <c r="L25">
        <v>133.80000000000001</v>
      </c>
      <c r="M25">
        <v>425.4</v>
      </c>
      <c r="O25" t="s">
        <v>36</v>
      </c>
      <c r="Q25" t="s">
        <v>37</v>
      </c>
      <c r="R25" t="s">
        <v>55</v>
      </c>
      <c r="S25" t="s">
        <v>56</v>
      </c>
      <c r="T25" t="s">
        <v>49</v>
      </c>
      <c r="U25">
        <v>0</v>
      </c>
      <c r="V25">
        <v>0</v>
      </c>
      <c r="W25">
        <v>0</v>
      </c>
      <c r="X25">
        <v>0</v>
      </c>
      <c r="Y25">
        <v>29.5</v>
      </c>
      <c r="Z25">
        <v>70.5</v>
      </c>
      <c r="AA25">
        <v>0</v>
      </c>
      <c r="AB25">
        <v>0</v>
      </c>
      <c r="AD25">
        <v>83.5</v>
      </c>
      <c r="AE25">
        <v>16.5</v>
      </c>
      <c r="AF25">
        <v>0</v>
      </c>
      <c r="AG25" t="s">
        <v>50</v>
      </c>
    </row>
    <row r="26" spans="1:33" x14ac:dyDescent="0.45">
      <c r="A26" t="s">
        <v>53</v>
      </c>
      <c r="B26" t="s">
        <v>46</v>
      </c>
      <c r="D26" t="s">
        <v>54</v>
      </c>
      <c r="E26">
        <v>288</v>
      </c>
      <c r="F26">
        <v>298</v>
      </c>
      <c r="G26">
        <f>850+273</f>
        <v>1123</v>
      </c>
      <c r="H26">
        <v>2</v>
      </c>
      <c r="I26">
        <v>21</v>
      </c>
      <c r="J26">
        <v>68.900000000000006</v>
      </c>
      <c r="K26">
        <v>77.900000000000006</v>
      </c>
      <c r="L26">
        <v>107.6</v>
      </c>
      <c r="M26">
        <v>156.5</v>
      </c>
      <c r="O26" t="s">
        <v>57</v>
      </c>
      <c r="Q26" t="s">
        <v>58</v>
      </c>
      <c r="R26" t="s">
        <v>59</v>
      </c>
      <c r="S26" t="s">
        <v>56</v>
      </c>
      <c r="T26" t="s">
        <v>49</v>
      </c>
      <c r="U26">
        <v>0</v>
      </c>
      <c r="V26">
        <v>0</v>
      </c>
      <c r="W26">
        <v>0</v>
      </c>
      <c r="X26">
        <v>0</v>
      </c>
      <c r="Y26">
        <v>29.5</v>
      </c>
      <c r="Z26">
        <v>70.5</v>
      </c>
      <c r="AA26">
        <v>0</v>
      </c>
      <c r="AB26">
        <v>0</v>
      </c>
      <c r="AD26">
        <v>83.5</v>
      </c>
      <c r="AE26">
        <v>16.5</v>
      </c>
      <c r="AF26">
        <v>0</v>
      </c>
      <c r="AG26" t="s">
        <v>50</v>
      </c>
    </row>
    <row r="27" spans="1:33" x14ac:dyDescent="0.45">
      <c r="A27" t="s">
        <v>45</v>
      </c>
      <c r="B27" t="s">
        <v>46</v>
      </c>
      <c r="D27" t="s">
        <v>60</v>
      </c>
      <c r="E27">
        <v>288</v>
      </c>
      <c r="F27">
        <v>298</v>
      </c>
      <c r="G27">
        <f>570+273</f>
        <v>843</v>
      </c>
      <c r="H27">
        <v>0</v>
      </c>
      <c r="I27">
        <v>23</v>
      </c>
      <c r="J27">
        <v>0</v>
      </c>
      <c r="K27">
        <v>393</v>
      </c>
      <c r="L27">
        <v>324</v>
      </c>
      <c r="M27">
        <v>530.9</v>
      </c>
      <c r="O27" t="s">
        <v>57</v>
      </c>
      <c r="Q27" t="s">
        <v>58</v>
      </c>
      <c r="R27" t="s">
        <v>59</v>
      </c>
      <c r="S27" t="s">
        <v>61</v>
      </c>
      <c r="T27" t="s">
        <v>49</v>
      </c>
      <c r="U27">
        <v>0</v>
      </c>
      <c r="V27">
        <v>0</v>
      </c>
      <c r="W27">
        <v>0</v>
      </c>
      <c r="X27">
        <v>0</v>
      </c>
      <c r="Y27">
        <v>90</v>
      </c>
      <c r="Z27">
        <v>0</v>
      </c>
      <c r="AA27">
        <v>10</v>
      </c>
      <c r="AB27">
        <v>0</v>
      </c>
      <c r="AD27">
        <v>83.5</v>
      </c>
      <c r="AE27">
        <v>16.5</v>
      </c>
      <c r="AF27">
        <v>0</v>
      </c>
      <c r="AG27" t="s">
        <v>50</v>
      </c>
    </row>
    <row r="28" spans="1:33" x14ac:dyDescent="0.45">
      <c r="A28" t="s">
        <v>45</v>
      </c>
      <c r="B28" t="s">
        <v>62</v>
      </c>
      <c r="D28" t="s">
        <v>63</v>
      </c>
      <c r="E28">
        <v>288</v>
      </c>
      <c r="F28">
        <v>298</v>
      </c>
      <c r="G28">
        <f>961.8+273</f>
        <v>1234.8</v>
      </c>
      <c r="K28">
        <v>19.600000000000001</v>
      </c>
      <c r="L28">
        <v>39</v>
      </c>
      <c r="M28">
        <v>152</v>
      </c>
      <c r="Q28" t="s">
        <v>37</v>
      </c>
      <c r="R28">
        <f>125*10^-6</f>
        <v>1.25E-4</v>
      </c>
      <c r="S28" t="s">
        <v>64</v>
      </c>
      <c r="T28" t="s">
        <v>39</v>
      </c>
      <c r="U28">
        <v>0</v>
      </c>
      <c r="V28">
        <v>0</v>
      </c>
      <c r="W28">
        <v>0</v>
      </c>
      <c r="X28">
        <v>0</v>
      </c>
      <c r="Y28">
        <v>100</v>
      </c>
      <c r="Z28">
        <v>0</v>
      </c>
      <c r="AA28">
        <v>0</v>
      </c>
      <c r="AB28">
        <v>0</v>
      </c>
      <c r="AD28">
        <v>83.5</v>
      </c>
      <c r="AE28">
        <v>16.5</v>
      </c>
      <c r="AF28">
        <v>0</v>
      </c>
      <c r="AG28" t="s">
        <v>65</v>
      </c>
    </row>
    <row r="29" spans="1:33" x14ac:dyDescent="0.45">
      <c r="A29" t="s">
        <v>45</v>
      </c>
      <c r="B29" t="s">
        <v>34</v>
      </c>
      <c r="D29" t="s">
        <v>63</v>
      </c>
      <c r="E29">
        <f t="shared" ref="E29:E34" si="2">29.76+273</f>
        <v>302.76</v>
      </c>
      <c r="F29">
        <v>313</v>
      </c>
      <c r="G29">
        <f>961.8+273</f>
        <v>1234.8</v>
      </c>
      <c r="J29">
        <v>19.600000000000001</v>
      </c>
      <c r="K29">
        <v>19.600000000000001</v>
      </c>
      <c r="L29">
        <v>39</v>
      </c>
      <c r="M29">
        <v>156</v>
      </c>
      <c r="Q29" t="s">
        <v>37</v>
      </c>
      <c r="R29">
        <f>125*10^-6</f>
        <v>1.25E-4</v>
      </c>
      <c r="S29" t="s">
        <v>64</v>
      </c>
      <c r="T29" t="s">
        <v>39</v>
      </c>
      <c r="U29">
        <v>0</v>
      </c>
      <c r="V29">
        <v>0</v>
      </c>
      <c r="W29">
        <v>0</v>
      </c>
      <c r="X29">
        <v>0</v>
      </c>
      <c r="Y29">
        <v>100</v>
      </c>
      <c r="Z29">
        <v>0</v>
      </c>
      <c r="AA29">
        <v>0</v>
      </c>
      <c r="AB29">
        <v>0</v>
      </c>
      <c r="AD29">
        <v>100</v>
      </c>
      <c r="AE29">
        <v>0</v>
      </c>
      <c r="AF29">
        <v>0</v>
      </c>
      <c r="AG29" t="s">
        <v>65</v>
      </c>
    </row>
    <row r="30" spans="1:33" x14ac:dyDescent="0.45">
      <c r="A30" t="s">
        <v>45</v>
      </c>
      <c r="B30" t="s">
        <v>34</v>
      </c>
      <c r="D30" t="s">
        <v>63</v>
      </c>
      <c r="E30">
        <f t="shared" si="2"/>
        <v>302.76</v>
      </c>
      <c r="F30">
        <f>40+273</f>
        <v>313</v>
      </c>
      <c r="G30">
        <f>961.8+273</f>
        <v>1234.8</v>
      </c>
      <c r="J30">
        <v>31.4</v>
      </c>
      <c r="K30">
        <v>31.4</v>
      </c>
      <c r="L30">
        <v>49</v>
      </c>
      <c r="M30">
        <v>156</v>
      </c>
      <c r="Q30" t="s">
        <v>37</v>
      </c>
      <c r="R30">
        <f>15.6*10^-6</f>
        <v>1.56E-5</v>
      </c>
      <c r="S30" t="s">
        <v>64</v>
      </c>
      <c r="T30" t="s">
        <v>39</v>
      </c>
      <c r="U30">
        <v>0</v>
      </c>
      <c r="V30">
        <v>0</v>
      </c>
      <c r="W30">
        <v>0</v>
      </c>
      <c r="X30">
        <v>0</v>
      </c>
      <c r="Y30">
        <v>100</v>
      </c>
      <c r="Z30">
        <v>0</v>
      </c>
      <c r="AA30">
        <v>0</v>
      </c>
      <c r="AB30">
        <v>0</v>
      </c>
      <c r="AD30">
        <v>100</v>
      </c>
      <c r="AE30">
        <v>0</v>
      </c>
      <c r="AF30">
        <v>0</v>
      </c>
      <c r="AG30" t="s">
        <v>65</v>
      </c>
    </row>
    <row r="31" spans="1:33" x14ac:dyDescent="0.45">
      <c r="A31" t="s">
        <v>45</v>
      </c>
      <c r="B31" t="s">
        <v>34</v>
      </c>
      <c r="D31" t="s">
        <v>63</v>
      </c>
      <c r="E31">
        <f t="shared" si="2"/>
        <v>302.76</v>
      </c>
      <c r="F31">
        <f>40+273</f>
        <v>313</v>
      </c>
      <c r="G31">
        <f>961.8+273</f>
        <v>1234.8</v>
      </c>
      <c r="J31">
        <v>49</v>
      </c>
      <c r="K31">
        <v>49</v>
      </c>
      <c r="L31">
        <v>67</v>
      </c>
      <c r="M31">
        <v>176</v>
      </c>
      <c r="Q31" t="s">
        <v>37</v>
      </c>
      <c r="R31">
        <f>5.1*10^-6</f>
        <v>5.0999999999999995E-6</v>
      </c>
      <c r="S31" t="s">
        <v>64</v>
      </c>
      <c r="T31" t="s">
        <v>39</v>
      </c>
      <c r="U31">
        <v>0</v>
      </c>
      <c r="V31">
        <v>0</v>
      </c>
      <c r="W31">
        <v>0</v>
      </c>
      <c r="X31">
        <v>0</v>
      </c>
      <c r="Y31">
        <v>100</v>
      </c>
      <c r="Z31">
        <v>0</v>
      </c>
      <c r="AA31">
        <v>0</v>
      </c>
      <c r="AB31">
        <v>0</v>
      </c>
      <c r="AD31">
        <v>100</v>
      </c>
      <c r="AE31">
        <v>0</v>
      </c>
      <c r="AF31">
        <v>0</v>
      </c>
      <c r="AG31" t="s">
        <v>65</v>
      </c>
    </row>
    <row r="32" spans="1:33" x14ac:dyDescent="0.45">
      <c r="A32" t="s">
        <v>53</v>
      </c>
      <c r="B32" t="s">
        <v>34</v>
      </c>
      <c r="C32">
        <v>1100</v>
      </c>
      <c r="D32" t="s">
        <v>66</v>
      </c>
      <c r="E32">
        <f t="shared" si="2"/>
        <v>302.76</v>
      </c>
      <c r="F32">
        <f>50+273</f>
        <v>323</v>
      </c>
      <c r="G32">
        <v>933.5</v>
      </c>
      <c r="H32">
        <v>0</v>
      </c>
      <c r="I32">
        <v>70</v>
      </c>
      <c r="Q32" t="s">
        <v>37</v>
      </c>
      <c r="R32">
        <f>1000*10^-6</f>
        <v>1E-3</v>
      </c>
      <c r="S32" t="s">
        <v>64</v>
      </c>
      <c r="T32" t="s">
        <v>39</v>
      </c>
      <c r="U32">
        <v>0</v>
      </c>
      <c r="V32">
        <v>0</v>
      </c>
      <c r="W32">
        <v>0</v>
      </c>
      <c r="X32">
        <v>0</v>
      </c>
      <c r="Y32">
        <v>0</v>
      </c>
      <c r="Z32">
        <v>100</v>
      </c>
      <c r="AA32">
        <v>0</v>
      </c>
      <c r="AB32">
        <v>0</v>
      </c>
      <c r="AD32">
        <v>100</v>
      </c>
      <c r="AE32">
        <v>0</v>
      </c>
      <c r="AF32">
        <v>0</v>
      </c>
      <c r="AG32" t="s">
        <v>65</v>
      </c>
    </row>
    <row r="33" spans="1:33" x14ac:dyDescent="0.45">
      <c r="A33" t="s">
        <v>53</v>
      </c>
      <c r="B33" t="s">
        <v>34</v>
      </c>
      <c r="C33">
        <v>1100</v>
      </c>
      <c r="D33" t="s">
        <v>66</v>
      </c>
      <c r="E33">
        <f t="shared" si="2"/>
        <v>302.76</v>
      </c>
      <c r="F33">
        <f>150+273</f>
        <v>423</v>
      </c>
      <c r="G33">
        <v>933.5</v>
      </c>
      <c r="H33">
        <v>0</v>
      </c>
      <c r="I33">
        <v>84.5</v>
      </c>
      <c r="Q33" t="s">
        <v>37</v>
      </c>
      <c r="R33">
        <f>1000*10^-6</f>
        <v>1E-3</v>
      </c>
      <c r="S33" t="s">
        <v>64</v>
      </c>
      <c r="T33" t="s">
        <v>39</v>
      </c>
      <c r="U33">
        <v>0</v>
      </c>
      <c r="V33">
        <v>0</v>
      </c>
      <c r="W33">
        <v>0</v>
      </c>
      <c r="X33">
        <v>0</v>
      </c>
      <c r="Y33">
        <v>0</v>
      </c>
      <c r="Z33">
        <v>100</v>
      </c>
      <c r="AA33">
        <v>0</v>
      </c>
      <c r="AB33">
        <v>0</v>
      </c>
      <c r="AD33">
        <v>100</v>
      </c>
      <c r="AE33">
        <v>0</v>
      </c>
      <c r="AF33">
        <v>0</v>
      </c>
      <c r="AG33" t="s">
        <v>65</v>
      </c>
    </row>
    <row r="34" spans="1:33" x14ac:dyDescent="0.45">
      <c r="A34" t="s">
        <v>53</v>
      </c>
      <c r="B34" t="s">
        <v>34</v>
      </c>
      <c r="C34">
        <v>1100</v>
      </c>
      <c r="D34" t="s">
        <v>66</v>
      </c>
      <c r="E34">
        <f t="shared" si="2"/>
        <v>302.76</v>
      </c>
      <c r="F34">
        <f>250+273</f>
        <v>523</v>
      </c>
      <c r="G34">
        <v>933.5</v>
      </c>
      <c r="H34">
        <v>0</v>
      </c>
      <c r="I34">
        <v>79</v>
      </c>
      <c r="Q34" t="s">
        <v>37</v>
      </c>
      <c r="R34">
        <f>1000*10^-6</f>
        <v>1E-3</v>
      </c>
      <c r="S34" t="s">
        <v>64</v>
      </c>
      <c r="T34" t="s">
        <v>39</v>
      </c>
      <c r="U34">
        <v>0</v>
      </c>
      <c r="V34">
        <v>0</v>
      </c>
      <c r="W34">
        <v>0</v>
      </c>
      <c r="X34">
        <v>0</v>
      </c>
      <c r="Y34">
        <v>0</v>
      </c>
      <c r="Z34">
        <v>100</v>
      </c>
      <c r="AA34">
        <v>0</v>
      </c>
      <c r="AB34">
        <v>0</v>
      </c>
      <c r="AD34">
        <v>100</v>
      </c>
      <c r="AE34">
        <v>0</v>
      </c>
      <c r="AF34">
        <v>0</v>
      </c>
      <c r="AG34" t="s">
        <v>65</v>
      </c>
    </row>
    <row r="35" spans="1:33" x14ac:dyDescent="0.45">
      <c r="A35" t="s">
        <v>53</v>
      </c>
      <c r="B35" t="s">
        <v>67</v>
      </c>
      <c r="C35">
        <v>2024</v>
      </c>
      <c r="D35" t="s">
        <v>68</v>
      </c>
      <c r="E35">
        <v>429.75</v>
      </c>
      <c r="F35">
        <f>160+273</f>
        <v>433</v>
      </c>
      <c r="G35">
        <v>933.5</v>
      </c>
      <c r="H35">
        <v>11</v>
      </c>
      <c r="I35">
        <v>11</v>
      </c>
      <c r="N35">
        <f>0.018/60</f>
        <v>2.9999999999999997E-4</v>
      </c>
      <c r="O35" t="s">
        <v>52</v>
      </c>
      <c r="Q35" t="s">
        <v>37</v>
      </c>
      <c r="S35" t="s">
        <v>64</v>
      </c>
      <c r="U35">
        <v>4.5</v>
      </c>
      <c r="V35">
        <v>0</v>
      </c>
      <c r="W35">
        <v>0</v>
      </c>
      <c r="X35">
        <v>0.6</v>
      </c>
      <c r="Y35">
        <v>0</v>
      </c>
      <c r="Z35">
        <v>93.4</v>
      </c>
      <c r="AA35">
        <v>1.5</v>
      </c>
      <c r="AB35">
        <v>0</v>
      </c>
      <c r="AC35" t="s">
        <v>69</v>
      </c>
      <c r="AD35">
        <v>0</v>
      </c>
      <c r="AE35">
        <v>100</v>
      </c>
      <c r="AF35">
        <v>0</v>
      </c>
      <c r="AG35" t="s">
        <v>70</v>
      </c>
    </row>
    <row r="36" spans="1:33" x14ac:dyDescent="0.45">
      <c r="A36" t="s">
        <v>53</v>
      </c>
      <c r="B36" t="s">
        <v>67</v>
      </c>
      <c r="C36">
        <v>2024</v>
      </c>
      <c r="D36" t="s">
        <v>68</v>
      </c>
      <c r="E36">
        <v>429.75</v>
      </c>
      <c r="F36">
        <f>166+273</f>
        <v>439</v>
      </c>
      <c r="G36">
        <v>933.5</v>
      </c>
      <c r="H36">
        <v>4.7</v>
      </c>
      <c r="I36">
        <v>11</v>
      </c>
      <c r="N36">
        <f>0.036/60</f>
        <v>5.9999999999999995E-4</v>
      </c>
      <c r="Q36" t="s">
        <v>37</v>
      </c>
      <c r="S36" t="s">
        <v>64</v>
      </c>
      <c r="U36">
        <v>4.5</v>
      </c>
      <c r="V36">
        <v>0</v>
      </c>
      <c r="W36">
        <v>0</v>
      </c>
      <c r="X36">
        <v>0.6</v>
      </c>
      <c r="Y36">
        <v>0</v>
      </c>
      <c r="Z36">
        <v>93.4</v>
      </c>
      <c r="AA36">
        <v>1.5</v>
      </c>
      <c r="AB36">
        <v>0</v>
      </c>
      <c r="AC36" t="s">
        <v>69</v>
      </c>
      <c r="AD36">
        <v>0</v>
      </c>
      <c r="AE36">
        <v>100</v>
      </c>
      <c r="AF36">
        <v>0</v>
      </c>
      <c r="AG36" t="s">
        <v>70</v>
      </c>
    </row>
    <row r="37" spans="1:33" x14ac:dyDescent="0.45">
      <c r="A37" t="s">
        <v>53</v>
      </c>
      <c r="B37" t="s">
        <v>67</v>
      </c>
      <c r="C37">
        <v>2024</v>
      </c>
      <c r="D37" t="s">
        <v>68</v>
      </c>
      <c r="E37">
        <v>429.75</v>
      </c>
      <c r="F37">
        <f>165+273</f>
        <v>438</v>
      </c>
      <c r="G37">
        <v>933.5</v>
      </c>
      <c r="H37">
        <v>6.3</v>
      </c>
      <c r="I37">
        <v>9</v>
      </c>
      <c r="N37">
        <f>0.143/60</f>
        <v>2.3833333333333332E-3</v>
      </c>
      <c r="Q37" t="s">
        <v>37</v>
      </c>
      <c r="S37" t="s">
        <v>64</v>
      </c>
      <c r="U37">
        <v>4.5</v>
      </c>
      <c r="V37">
        <v>0</v>
      </c>
      <c r="W37">
        <v>0</v>
      </c>
      <c r="X37">
        <v>0.6</v>
      </c>
      <c r="Y37">
        <v>0</v>
      </c>
      <c r="Z37">
        <v>93.4</v>
      </c>
      <c r="AA37">
        <v>1.5</v>
      </c>
      <c r="AB37">
        <v>0</v>
      </c>
      <c r="AC37" t="s">
        <v>69</v>
      </c>
      <c r="AD37">
        <v>0</v>
      </c>
      <c r="AE37">
        <v>100</v>
      </c>
      <c r="AF37">
        <v>0</v>
      </c>
      <c r="AG37" t="s">
        <v>70</v>
      </c>
    </row>
    <row r="38" spans="1:33" x14ac:dyDescent="0.45">
      <c r="A38" t="s">
        <v>53</v>
      </c>
      <c r="B38" t="s">
        <v>67</v>
      </c>
      <c r="C38">
        <v>2024</v>
      </c>
      <c r="D38" t="s">
        <v>68</v>
      </c>
      <c r="E38">
        <v>429.75</v>
      </c>
      <c r="F38">
        <f>65+273</f>
        <v>338</v>
      </c>
      <c r="G38">
        <v>933.5</v>
      </c>
      <c r="H38">
        <v>6.3</v>
      </c>
      <c r="I38">
        <v>11</v>
      </c>
      <c r="N38">
        <f>0.171/60</f>
        <v>2.8500000000000001E-3</v>
      </c>
      <c r="Q38" t="s">
        <v>37</v>
      </c>
      <c r="S38" t="s">
        <v>64</v>
      </c>
      <c r="U38">
        <v>4.5</v>
      </c>
      <c r="V38">
        <v>0</v>
      </c>
      <c r="W38">
        <v>0</v>
      </c>
      <c r="X38">
        <v>0.6</v>
      </c>
      <c r="Y38">
        <v>0</v>
      </c>
      <c r="Z38">
        <v>93.4</v>
      </c>
      <c r="AA38">
        <v>1.5</v>
      </c>
      <c r="AB38">
        <v>0</v>
      </c>
      <c r="AC38" t="s">
        <v>69</v>
      </c>
      <c r="AD38">
        <v>0</v>
      </c>
      <c r="AE38">
        <v>100</v>
      </c>
      <c r="AF38">
        <v>0</v>
      </c>
      <c r="AG38" t="s">
        <v>70</v>
      </c>
    </row>
    <row r="39" spans="1:33" x14ac:dyDescent="0.45">
      <c r="A39" t="s">
        <v>53</v>
      </c>
      <c r="B39" t="s">
        <v>67</v>
      </c>
      <c r="C39">
        <v>2024</v>
      </c>
      <c r="D39" t="s">
        <v>68</v>
      </c>
      <c r="E39">
        <v>429.75</v>
      </c>
      <c r="F39">
        <f>167+273</f>
        <v>440</v>
      </c>
      <c r="G39">
        <v>933.5</v>
      </c>
      <c r="H39">
        <v>7.8</v>
      </c>
      <c r="I39">
        <v>10.3</v>
      </c>
      <c r="N39">
        <f>0.286/60</f>
        <v>4.7666666666666664E-3</v>
      </c>
      <c r="Q39" t="s">
        <v>37</v>
      </c>
      <c r="S39" t="s">
        <v>64</v>
      </c>
      <c r="U39">
        <v>4.5</v>
      </c>
      <c r="V39">
        <v>0</v>
      </c>
      <c r="W39">
        <v>0</v>
      </c>
      <c r="X39">
        <v>0.6</v>
      </c>
      <c r="Y39">
        <v>0</v>
      </c>
      <c r="Z39">
        <v>93.4</v>
      </c>
      <c r="AA39">
        <v>1.5</v>
      </c>
      <c r="AB39">
        <v>0</v>
      </c>
      <c r="AC39" t="s">
        <v>69</v>
      </c>
      <c r="AD39">
        <v>0</v>
      </c>
      <c r="AE39">
        <v>100</v>
      </c>
      <c r="AF39">
        <v>0</v>
      </c>
      <c r="AG39" t="s">
        <v>70</v>
      </c>
    </row>
    <row r="40" spans="1:33" x14ac:dyDescent="0.45">
      <c r="A40" t="s">
        <v>53</v>
      </c>
      <c r="B40" t="s">
        <v>67</v>
      </c>
      <c r="C40">
        <v>2024</v>
      </c>
      <c r="D40" t="s">
        <v>68</v>
      </c>
      <c r="E40">
        <v>429.75</v>
      </c>
      <c r="F40">
        <f>165+273</f>
        <v>438</v>
      </c>
      <c r="G40">
        <v>933.5</v>
      </c>
      <c r="H40">
        <v>3.1</v>
      </c>
      <c r="I40">
        <v>9.5</v>
      </c>
      <c r="N40">
        <f>0.571/60</f>
        <v>9.5166666666666663E-3</v>
      </c>
      <c r="Q40" t="s">
        <v>37</v>
      </c>
      <c r="S40" t="s">
        <v>64</v>
      </c>
      <c r="U40">
        <v>4.5</v>
      </c>
      <c r="V40">
        <v>0</v>
      </c>
      <c r="W40">
        <v>0</v>
      </c>
      <c r="X40">
        <v>0.6</v>
      </c>
      <c r="Y40">
        <v>0</v>
      </c>
      <c r="Z40">
        <v>93.4</v>
      </c>
      <c r="AA40">
        <v>1.5</v>
      </c>
      <c r="AB40">
        <v>0</v>
      </c>
      <c r="AC40" t="s">
        <v>69</v>
      </c>
      <c r="AD40">
        <v>0</v>
      </c>
      <c r="AE40">
        <v>100</v>
      </c>
      <c r="AF40">
        <v>0</v>
      </c>
      <c r="AG40" t="s">
        <v>70</v>
      </c>
    </row>
    <row r="41" spans="1:33" x14ac:dyDescent="0.45">
      <c r="A41" t="s">
        <v>53</v>
      </c>
      <c r="B41" t="s">
        <v>67</v>
      </c>
      <c r="C41">
        <v>2024</v>
      </c>
      <c r="D41" t="s">
        <v>68</v>
      </c>
      <c r="E41">
        <v>429.75</v>
      </c>
      <c r="F41">
        <f>171+273</f>
        <v>444</v>
      </c>
      <c r="G41">
        <v>933.5</v>
      </c>
      <c r="H41">
        <v>0</v>
      </c>
      <c r="I41">
        <v>10.5</v>
      </c>
      <c r="N41">
        <f>0.571/60</f>
        <v>9.5166666666666663E-3</v>
      </c>
      <c r="Q41" t="s">
        <v>37</v>
      </c>
      <c r="S41" t="s">
        <v>64</v>
      </c>
      <c r="U41">
        <v>4.5</v>
      </c>
      <c r="V41">
        <v>0</v>
      </c>
      <c r="W41">
        <v>0</v>
      </c>
      <c r="X41">
        <v>0.6</v>
      </c>
      <c r="Y41">
        <v>0</v>
      </c>
      <c r="Z41">
        <v>93.4</v>
      </c>
      <c r="AA41">
        <v>1.5</v>
      </c>
      <c r="AB41">
        <v>0</v>
      </c>
      <c r="AC41" t="s">
        <v>69</v>
      </c>
      <c r="AD41">
        <v>0</v>
      </c>
      <c r="AE41">
        <v>100</v>
      </c>
      <c r="AF41">
        <v>0</v>
      </c>
      <c r="AG41" t="s">
        <v>70</v>
      </c>
    </row>
    <row r="42" spans="1:33" x14ac:dyDescent="0.45">
      <c r="A42" t="s">
        <v>71</v>
      </c>
      <c r="B42" t="s">
        <v>51</v>
      </c>
      <c r="D42" t="s">
        <v>72</v>
      </c>
      <c r="E42">
        <v>234.3</v>
      </c>
      <c r="F42">
        <v>293</v>
      </c>
      <c r="G42">
        <v>594.20000000000005</v>
      </c>
      <c r="L42">
        <v>40</v>
      </c>
      <c r="M42">
        <v>40</v>
      </c>
      <c r="N42" t="s">
        <v>73</v>
      </c>
      <c r="O42" t="s">
        <v>52</v>
      </c>
      <c r="Q42" t="s">
        <v>37</v>
      </c>
      <c r="R42">
        <f>1*10^-3</f>
        <v>1E-3</v>
      </c>
      <c r="S42" t="s">
        <v>74</v>
      </c>
      <c r="T42" t="s">
        <v>39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100</v>
      </c>
      <c r="AD42">
        <v>0</v>
      </c>
      <c r="AE42">
        <v>0</v>
      </c>
      <c r="AF42">
        <v>100</v>
      </c>
      <c r="AG42" t="s">
        <v>75</v>
      </c>
    </row>
    <row r="43" spans="1:33" x14ac:dyDescent="0.45">
      <c r="A43" t="s">
        <v>71</v>
      </c>
      <c r="B43" t="s">
        <v>76</v>
      </c>
      <c r="D43" t="s">
        <v>72</v>
      </c>
      <c r="E43">
        <f>273-14</f>
        <v>259</v>
      </c>
      <c r="F43">
        <v>293</v>
      </c>
      <c r="G43">
        <v>594.20000000000005</v>
      </c>
      <c r="L43">
        <v>30</v>
      </c>
      <c r="M43">
        <v>40</v>
      </c>
      <c r="N43" t="s">
        <v>77</v>
      </c>
      <c r="O43" t="s">
        <v>78</v>
      </c>
      <c r="Q43" t="s">
        <v>37</v>
      </c>
      <c r="R43">
        <v>1E-3</v>
      </c>
      <c r="S43" t="s">
        <v>74</v>
      </c>
      <c r="T43" t="s">
        <v>39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100</v>
      </c>
      <c r="AD43">
        <v>0</v>
      </c>
      <c r="AE43">
        <v>7</v>
      </c>
      <c r="AF43">
        <v>93</v>
      </c>
      <c r="AG43" t="s">
        <v>75</v>
      </c>
    </row>
    <row r="44" spans="1:33" x14ac:dyDescent="0.45">
      <c r="A44" t="s">
        <v>71</v>
      </c>
      <c r="B44" t="s">
        <v>76</v>
      </c>
      <c r="D44" t="s">
        <v>72</v>
      </c>
      <c r="E44">
        <f>273-35</f>
        <v>238</v>
      </c>
      <c r="F44">
        <v>293</v>
      </c>
      <c r="G44">
        <v>594.20000000000005</v>
      </c>
      <c r="L44">
        <v>10</v>
      </c>
      <c r="M44">
        <v>40</v>
      </c>
      <c r="N44" t="s">
        <v>73</v>
      </c>
      <c r="O44" t="s">
        <v>78</v>
      </c>
      <c r="Q44" t="s">
        <v>37</v>
      </c>
      <c r="R44">
        <v>1E-3</v>
      </c>
      <c r="S44" t="s">
        <v>74</v>
      </c>
      <c r="T44" t="s">
        <v>39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100</v>
      </c>
      <c r="AD44">
        <v>0</v>
      </c>
      <c r="AE44">
        <v>20</v>
      </c>
      <c r="AF44">
        <v>80</v>
      </c>
      <c r="AG44" t="s">
        <v>75</v>
      </c>
    </row>
    <row r="45" spans="1:33" x14ac:dyDescent="0.45">
      <c r="A45" t="s">
        <v>71</v>
      </c>
      <c r="B45" t="s">
        <v>76</v>
      </c>
      <c r="D45" t="s">
        <v>72</v>
      </c>
      <c r="E45">
        <v>253</v>
      </c>
      <c r="F45">
        <v>293</v>
      </c>
      <c r="G45">
        <v>594.20000000000005</v>
      </c>
      <c r="L45">
        <v>5</v>
      </c>
      <c r="M45">
        <v>40</v>
      </c>
      <c r="N45" t="s">
        <v>73</v>
      </c>
      <c r="O45" t="s">
        <v>78</v>
      </c>
      <c r="Q45" t="s">
        <v>37</v>
      </c>
      <c r="R45">
        <v>1E-3</v>
      </c>
      <c r="S45" t="s">
        <v>74</v>
      </c>
      <c r="T45" t="s">
        <v>39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100</v>
      </c>
      <c r="AD45">
        <v>0</v>
      </c>
      <c r="AE45">
        <v>35</v>
      </c>
      <c r="AF45">
        <v>65</v>
      </c>
      <c r="AG45" t="s">
        <v>75</v>
      </c>
    </row>
    <row r="46" spans="1:33" x14ac:dyDescent="0.45">
      <c r="A46" t="s">
        <v>45</v>
      </c>
      <c r="B46" t="s">
        <v>51</v>
      </c>
      <c r="D46" t="s">
        <v>79</v>
      </c>
      <c r="E46">
        <v>234.3</v>
      </c>
      <c r="F46">
        <v>293</v>
      </c>
      <c r="G46">
        <v>1234.8</v>
      </c>
      <c r="L46">
        <v>80</v>
      </c>
      <c r="M46">
        <v>156</v>
      </c>
      <c r="N46" t="s">
        <v>73</v>
      </c>
      <c r="O46" t="s">
        <v>80</v>
      </c>
      <c r="Q46" t="s">
        <v>37</v>
      </c>
      <c r="R46">
        <f>0.15*10^-3</f>
        <v>1.4999999999999999E-4</v>
      </c>
      <c r="S46" t="s">
        <v>64</v>
      </c>
      <c r="T46" t="s">
        <v>39</v>
      </c>
      <c r="U46">
        <v>0</v>
      </c>
      <c r="V46">
        <v>0</v>
      </c>
      <c r="W46">
        <v>0</v>
      </c>
      <c r="X46">
        <v>0</v>
      </c>
      <c r="Y46">
        <v>100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100</v>
      </c>
      <c r="AG46" t="s">
        <v>75</v>
      </c>
    </row>
    <row r="47" spans="1:33" x14ac:dyDescent="0.45">
      <c r="A47" t="s">
        <v>45</v>
      </c>
      <c r="B47" t="s">
        <v>76</v>
      </c>
      <c r="D47" t="s">
        <v>79</v>
      </c>
      <c r="E47">
        <f>273-15</f>
        <v>258</v>
      </c>
      <c r="F47">
        <v>293</v>
      </c>
      <c r="G47">
        <v>1234.8</v>
      </c>
      <c r="L47">
        <v>80</v>
      </c>
      <c r="M47">
        <v>156</v>
      </c>
      <c r="N47" t="s">
        <v>73</v>
      </c>
      <c r="O47" t="s">
        <v>80</v>
      </c>
      <c r="Q47" t="s">
        <v>37</v>
      </c>
      <c r="R47">
        <v>1.4999999999999999E-4</v>
      </c>
      <c r="S47" t="s">
        <v>64</v>
      </c>
      <c r="T47" t="s">
        <v>39</v>
      </c>
      <c r="U47">
        <v>0</v>
      </c>
      <c r="V47">
        <v>0</v>
      </c>
      <c r="W47">
        <v>0</v>
      </c>
      <c r="X47">
        <v>0</v>
      </c>
      <c r="Y47">
        <v>100</v>
      </c>
      <c r="Z47">
        <v>0</v>
      </c>
      <c r="AA47">
        <v>0</v>
      </c>
      <c r="AB47">
        <v>0</v>
      </c>
      <c r="AD47">
        <v>0</v>
      </c>
      <c r="AE47">
        <v>10</v>
      </c>
      <c r="AF47">
        <v>90</v>
      </c>
      <c r="AG47" t="s">
        <v>75</v>
      </c>
    </row>
    <row r="48" spans="1:33" x14ac:dyDescent="0.45">
      <c r="A48" t="s">
        <v>45</v>
      </c>
      <c r="B48" t="s">
        <v>76</v>
      </c>
      <c r="D48" t="s">
        <v>79</v>
      </c>
      <c r="E48">
        <f>273-30</f>
        <v>243</v>
      </c>
      <c r="F48">
        <v>293</v>
      </c>
      <c r="G48">
        <v>1234.8</v>
      </c>
      <c r="L48">
        <v>93</v>
      </c>
      <c r="M48">
        <v>156</v>
      </c>
      <c r="N48" t="s">
        <v>73</v>
      </c>
      <c r="O48" t="s">
        <v>80</v>
      </c>
      <c r="Q48" t="s">
        <v>37</v>
      </c>
      <c r="R48">
        <v>1.4999999999999999E-4</v>
      </c>
      <c r="S48" t="s">
        <v>64</v>
      </c>
      <c r="T48" t="s">
        <v>39</v>
      </c>
      <c r="U48">
        <v>0</v>
      </c>
      <c r="V48">
        <v>0</v>
      </c>
      <c r="W48">
        <v>0</v>
      </c>
      <c r="X48">
        <v>0</v>
      </c>
      <c r="Y48">
        <v>100</v>
      </c>
      <c r="Z48">
        <v>0</v>
      </c>
      <c r="AA48">
        <v>0</v>
      </c>
      <c r="AB48">
        <v>0</v>
      </c>
      <c r="AD48">
        <v>0</v>
      </c>
      <c r="AE48">
        <v>20</v>
      </c>
      <c r="AF48">
        <v>80</v>
      </c>
      <c r="AG48" t="s">
        <v>75</v>
      </c>
    </row>
    <row r="49" spans="1:33" x14ac:dyDescent="0.45">
      <c r="A49" t="s">
        <v>45</v>
      </c>
      <c r="B49" t="s">
        <v>76</v>
      </c>
      <c r="D49" t="s">
        <v>79</v>
      </c>
      <c r="E49">
        <v>253</v>
      </c>
      <c r="F49">
        <v>293</v>
      </c>
      <c r="G49">
        <v>1234.8</v>
      </c>
      <c r="L49">
        <v>98</v>
      </c>
      <c r="M49">
        <v>156</v>
      </c>
      <c r="N49" t="s">
        <v>73</v>
      </c>
      <c r="O49" t="s">
        <v>80</v>
      </c>
      <c r="Q49" t="s">
        <v>37</v>
      </c>
      <c r="R49">
        <v>1.4999999999999999E-4</v>
      </c>
      <c r="S49" t="s">
        <v>64</v>
      </c>
      <c r="T49" t="s">
        <v>39</v>
      </c>
      <c r="U49">
        <v>0</v>
      </c>
      <c r="V49">
        <v>0</v>
      </c>
      <c r="W49">
        <v>0</v>
      </c>
      <c r="X49">
        <v>0</v>
      </c>
      <c r="Y49">
        <v>100</v>
      </c>
      <c r="Z49">
        <v>0</v>
      </c>
      <c r="AA49">
        <v>0</v>
      </c>
      <c r="AB49">
        <v>0</v>
      </c>
      <c r="AD49">
        <v>0</v>
      </c>
      <c r="AE49">
        <v>30</v>
      </c>
      <c r="AF49">
        <v>70</v>
      </c>
      <c r="AG49" t="s">
        <v>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P630"/>
  <sheetViews>
    <sheetView zoomScaleNormal="100" workbookViewId="0">
      <pane ySplit="1" topLeftCell="A618" activePane="bottomLeft" state="frozen"/>
      <selection pane="bottomLeft" activeCell="BF130" sqref="BF130"/>
    </sheetView>
  </sheetViews>
  <sheetFormatPr defaultColWidth="8.73046875" defaultRowHeight="14.25" x14ac:dyDescent="0.45"/>
  <cols>
    <col min="1" max="1" width="5.1328125" customWidth="1"/>
    <col min="3" max="3" width="9.265625" customWidth="1"/>
    <col min="4" max="4" width="5" customWidth="1"/>
    <col min="5" max="5" width="8.59765625" customWidth="1"/>
    <col min="6" max="6" width="6.265625" customWidth="1"/>
    <col min="7" max="7" width="6.1328125" customWidth="1"/>
    <col min="8" max="8" width="5.73046875" customWidth="1"/>
    <col min="9" max="9" width="5" style="2" customWidth="1"/>
    <col min="10" max="10" width="5" style="2" hidden="1" customWidth="1"/>
    <col min="11" max="13" width="5" style="2" customWidth="1"/>
    <col min="14" max="15" width="5.265625" customWidth="1"/>
    <col min="16" max="16" width="4.73046875" style="2" customWidth="1"/>
    <col min="17" max="17" width="5.73046875" style="2" customWidth="1"/>
    <col min="18" max="18" width="4" customWidth="1"/>
    <col min="19" max="19" width="4.73046875" customWidth="1"/>
    <col min="20" max="20" width="5.265625" style="2" customWidth="1"/>
    <col min="21" max="21" width="5.1328125" customWidth="1"/>
    <col min="22" max="22" width="3.73046875" customWidth="1"/>
    <col min="23" max="24" width="6.1328125" style="2" customWidth="1"/>
    <col min="25" max="25" width="6.1328125" style="7" customWidth="1"/>
    <col min="26" max="26" width="4.265625" style="2" hidden="1" customWidth="1"/>
    <col min="27" max="28" width="4" style="2" hidden="1" customWidth="1"/>
    <col min="29" max="29" width="4.265625" style="2" hidden="1" customWidth="1"/>
    <col min="30" max="31" width="4.73046875" style="2" hidden="1" customWidth="1"/>
    <col min="32" max="33" width="3.73046875" style="2" hidden="1" customWidth="1"/>
    <col min="34" max="35" width="5.73046875" style="2" customWidth="1"/>
    <col min="36" max="39" width="6.265625" customWidth="1"/>
    <col min="40" max="40" width="2" hidden="1" customWidth="1"/>
    <col min="41" max="41" width="2.59765625" hidden="1" customWidth="1"/>
    <col min="42" max="42" width="2" hidden="1" customWidth="1"/>
    <col min="43" max="43" width="8.265625" hidden="1" customWidth="1"/>
    <col min="44" max="44" width="8.73046875" customWidth="1"/>
    <col min="45" max="45" width="6" customWidth="1"/>
    <col min="46" max="46" width="4.73046875" customWidth="1"/>
    <col min="47" max="47" width="6.1328125" customWidth="1"/>
    <col min="48" max="48" width="3.73046875" customWidth="1"/>
    <col min="49" max="49" width="5.265625" customWidth="1"/>
    <col min="50" max="50" width="4.73046875" hidden="1" customWidth="1"/>
    <col min="51" max="51" width="6.265625" customWidth="1"/>
    <col min="52" max="53" width="4.73046875" style="2" customWidth="1"/>
    <col min="54" max="54" width="5.73046875" customWidth="1"/>
    <col min="55" max="55" width="7.1328125" customWidth="1"/>
    <col min="56" max="56" width="6.73046875" customWidth="1"/>
    <col min="57" max="57" width="7.73046875" customWidth="1"/>
    <col min="58" max="58" width="6.265625" customWidth="1"/>
    <col min="59" max="59" width="7.1328125" customWidth="1"/>
    <col min="60" max="60" width="5.265625" customWidth="1"/>
    <col min="61" max="61" width="6.73046875" customWidth="1"/>
    <col min="62" max="62" width="5.73046875" customWidth="1"/>
    <col min="63" max="63" width="6.265625" customWidth="1"/>
    <col min="64" max="64" width="6" customWidth="1"/>
    <col min="65" max="65" width="6.265625" customWidth="1"/>
    <col min="66" max="66" width="5.73046875" customWidth="1"/>
    <col min="67" max="67" width="7" customWidth="1"/>
    <col min="68" max="68" width="7.1328125" customWidth="1"/>
    <col min="69" max="69" width="7" customWidth="1"/>
    <col min="70" max="71" width="6.1328125" customWidth="1"/>
    <col min="72" max="72" width="5.73046875" customWidth="1"/>
    <col min="73" max="73" width="8.73046875" customWidth="1"/>
    <col min="74" max="74" width="6.265625" customWidth="1"/>
    <col min="75" max="75" width="6.1328125" customWidth="1"/>
    <col min="76" max="76" width="6.73046875" customWidth="1"/>
    <col min="77" max="77" width="6.265625" customWidth="1"/>
    <col min="78" max="78" width="6" customWidth="1"/>
    <col min="79" max="79" width="5.73046875" customWidth="1"/>
    <col min="80" max="81" width="6.265625" customWidth="1"/>
    <col min="82" max="82" width="6.1328125" customWidth="1"/>
    <col min="83" max="83" width="6.73046875" customWidth="1"/>
    <col min="84" max="84" width="5" customWidth="1"/>
    <col min="85" max="85" width="7" customWidth="1"/>
    <col min="86" max="86" width="5" customWidth="1"/>
    <col min="87" max="87" width="5.73046875" customWidth="1"/>
    <col min="88" max="88" width="5" customWidth="1"/>
    <col min="89" max="89" width="6.265625" customWidth="1"/>
    <col min="90" max="90" width="5" customWidth="1"/>
    <col min="91" max="147" width="6.73046875" customWidth="1"/>
    <col min="148" max="148" width="7.265625" customWidth="1"/>
    <col min="149" max="149" width="6.73046875" customWidth="1"/>
    <col min="150" max="150" width="7" customWidth="1"/>
    <col min="151" max="151" width="6" customWidth="1"/>
    <col min="152" max="152" width="6.265625" customWidth="1"/>
    <col min="153" max="153" width="5.265625" customWidth="1"/>
    <col min="154" max="154" width="6.1328125" customWidth="1"/>
    <col min="155" max="155" width="6" customWidth="1"/>
    <col min="156" max="157" width="5.73046875" customWidth="1"/>
    <col min="158" max="158" width="6" customWidth="1"/>
    <col min="159" max="159" width="5.73046875" customWidth="1"/>
    <col min="160" max="160" width="5.1328125" customWidth="1"/>
    <col min="161" max="167" width="5.73046875" customWidth="1"/>
    <col min="168" max="168" width="6.265625" customWidth="1"/>
    <col min="169" max="199" width="5.73046875" customWidth="1"/>
    <col min="200" max="200" width="19.59765625" customWidth="1"/>
    <col min="201" max="201" width="2.1328125" customWidth="1"/>
    <col min="202" max="202" width="0.1328125" hidden="1" customWidth="1"/>
    <col min="204" max="204" width="4.73046875" customWidth="1"/>
    <col min="206" max="206" width="5.73046875" customWidth="1"/>
    <col min="208" max="208" width="3.73046875" customWidth="1"/>
    <col min="210" max="210" width="5" customWidth="1"/>
    <col min="212" max="212" width="3.73046875" customWidth="1"/>
    <col min="214" max="214" width="4.1328125" customWidth="1"/>
    <col min="216" max="216" width="4.1328125" customWidth="1"/>
    <col min="218" max="218" width="3.73046875" customWidth="1"/>
    <col min="220" max="220" width="3.265625" customWidth="1"/>
    <col min="222" max="222" width="3.73046875" customWidth="1"/>
    <col min="224" max="224" width="3.73046875" customWidth="1"/>
  </cols>
  <sheetData>
    <row r="1" spans="1:224" x14ac:dyDescent="0.45">
      <c r="A1" t="s">
        <v>81</v>
      </c>
      <c r="B1" t="s">
        <v>0</v>
      </c>
      <c r="C1" t="s">
        <v>1</v>
      </c>
      <c r="D1" t="s">
        <v>2</v>
      </c>
      <c r="E1" t="s">
        <v>82</v>
      </c>
      <c r="F1" t="s">
        <v>4</v>
      </c>
      <c r="G1" t="s">
        <v>5</v>
      </c>
      <c r="H1" t="s">
        <v>6</v>
      </c>
      <c r="I1" s="2" t="s">
        <v>83</v>
      </c>
      <c r="J1" s="2" t="s">
        <v>84</v>
      </c>
      <c r="K1" s="2" t="s">
        <v>85</v>
      </c>
      <c r="L1" s="2" t="s">
        <v>86</v>
      </c>
      <c r="M1" s="2" t="s">
        <v>87</v>
      </c>
      <c r="N1" t="s">
        <v>7</v>
      </c>
      <c r="O1" t="s">
        <v>88</v>
      </c>
      <c r="P1" s="2" t="s">
        <v>89</v>
      </c>
      <c r="Q1" s="2" t="s">
        <v>90</v>
      </c>
      <c r="R1" t="s">
        <v>9</v>
      </c>
      <c r="S1" t="s">
        <v>91</v>
      </c>
      <c r="T1" s="2" t="s">
        <v>92</v>
      </c>
      <c r="U1" t="s">
        <v>11</v>
      </c>
      <c r="V1" t="s">
        <v>93</v>
      </c>
      <c r="W1" s="5" t="s">
        <v>94</v>
      </c>
      <c r="X1" s="5" t="s">
        <v>95</v>
      </c>
      <c r="Y1" s="6" t="s">
        <v>96</v>
      </c>
      <c r="Z1" s="2" t="s">
        <v>97</v>
      </c>
      <c r="AA1" s="2" t="s">
        <v>98</v>
      </c>
      <c r="AB1" s="2" t="s">
        <v>99</v>
      </c>
      <c r="AC1" s="2" t="s">
        <v>100</v>
      </c>
      <c r="AD1" s="2" t="s">
        <v>101</v>
      </c>
      <c r="AE1" s="2" t="s">
        <v>102</v>
      </c>
      <c r="AF1" s="2" t="s">
        <v>103</v>
      </c>
      <c r="AG1" s="2" t="s">
        <v>104</v>
      </c>
      <c r="AH1" s="2" t="s">
        <v>105</v>
      </c>
      <c r="AI1" s="2" t="s">
        <v>106</v>
      </c>
      <c r="AJ1" t="s">
        <v>13</v>
      </c>
      <c r="AK1" s="2" t="s">
        <v>107</v>
      </c>
      <c r="AL1" s="2" t="s">
        <v>108</v>
      </c>
      <c r="AM1" s="2" t="s">
        <v>109</v>
      </c>
      <c r="AN1" t="s">
        <v>14</v>
      </c>
      <c r="AO1" t="s">
        <v>15</v>
      </c>
      <c r="AP1" t="s">
        <v>16</v>
      </c>
      <c r="AQ1" t="s">
        <v>110</v>
      </c>
      <c r="AR1" t="s">
        <v>17</v>
      </c>
      <c r="AS1" t="s">
        <v>111</v>
      </c>
      <c r="AT1" t="s">
        <v>112</v>
      </c>
      <c r="AU1" t="s">
        <v>113</v>
      </c>
      <c r="AV1" t="s">
        <v>114</v>
      </c>
      <c r="AW1" t="s">
        <v>18</v>
      </c>
      <c r="AX1" t="s">
        <v>19</v>
      </c>
      <c r="AY1" t="s">
        <v>115</v>
      </c>
      <c r="AZ1" s="2" t="s">
        <v>116</v>
      </c>
      <c r="BA1" s="2" t="s">
        <v>117</v>
      </c>
      <c r="BB1" t="s">
        <v>118</v>
      </c>
      <c r="BC1" t="s">
        <v>119</v>
      </c>
      <c r="BD1" t="s">
        <v>120</v>
      </c>
      <c r="BE1" t="s">
        <v>121</v>
      </c>
      <c r="BF1" t="s">
        <v>122</v>
      </c>
      <c r="BG1" t="s">
        <v>123</v>
      </c>
      <c r="BH1" t="s">
        <v>124</v>
      </c>
      <c r="BI1" t="s">
        <v>125</v>
      </c>
      <c r="BJ1" t="s">
        <v>126</v>
      </c>
      <c r="BK1" t="s">
        <v>127</v>
      </c>
      <c r="BL1" t="s">
        <v>128</v>
      </c>
      <c r="BM1" t="s">
        <v>129</v>
      </c>
      <c r="BN1" t="s">
        <v>130</v>
      </c>
      <c r="BO1" t="s">
        <v>131</v>
      </c>
      <c r="BP1" t="s">
        <v>132</v>
      </c>
      <c r="BQ1" t="s">
        <v>133</v>
      </c>
      <c r="BR1" t="s">
        <v>134</v>
      </c>
      <c r="BS1" t="s">
        <v>135</v>
      </c>
      <c r="BT1" t="s">
        <v>136</v>
      </c>
      <c r="BU1" t="s">
        <v>137</v>
      </c>
      <c r="BV1" t="s">
        <v>138</v>
      </c>
      <c r="BW1" t="s">
        <v>139</v>
      </c>
      <c r="BX1" t="s">
        <v>140</v>
      </c>
      <c r="BY1" t="s">
        <v>141</v>
      </c>
      <c r="BZ1" t="s">
        <v>142</v>
      </c>
      <c r="CA1" t="s">
        <v>143</v>
      </c>
      <c r="CB1" t="s">
        <v>144</v>
      </c>
      <c r="CC1" t="s">
        <v>145</v>
      </c>
      <c r="CD1" t="s">
        <v>146</v>
      </c>
      <c r="CE1" t="s">
        <v>147</v>
      </c>
      <c r="CF1" t="s">
        <v>148</v>
      </c>
      <c r="CG1" t="s">
        <v>149</v>
      </c>
      <c r="CH1" t="s">
        <v>150</v>
      </c>
      <c r="CI1" t="s">
        <v>151</v>
      </c>
      <c r="CJ1" t="s">
        <v>152</v>
      </c>
      <c r="CK1" t="s">
        <v>153</v>
      </c>
      <c r="CL1" t="s">
        <v>154</v>
      </c>
      <c r="CM1" t="s">
        <v>155</v>
      </c>
      <c r="CN1" t="s">
        <v>156</v>
      </c>
      <c r="CO1" t="s">
        <v>157</v>
      </c>
      <c r="CP1" t="s">
        <v>158</v>
      </c>
      <c r="CQ1" t="s">
        <v>159</v>
      </c>
      <c r="CR1" t="s">
        <v>160</v>
      </c>
      <c r="CS1" t="s">
        <v>161</v>
      </c>
      <c r="CT1" t="s">
        <v>162</v>
      </c>
      <c r="CU1" t="s">
        <v>163</v>
      </c>
      <c r="CV1" t="s">
        <v>164</v>
      </c>
      <c r="CW1" t="s">
        <v>165</v>
      </c>
      <c r="CX1" t="s">
        <v>166</v>
      </c>
      <c r="CY1" t="s">
        <v>167</v>
      </c>
      <c r="CZ1" t="s">
        <v>168</v>
      </c>
      <c r="DA1" t="s">
        <v>169</v>
      </c>
      <c r="DB1" t="s">
        <v>170</v>
      </c>
      <c r="DC1" t="s">
        <v>171</v>
      </c>
      <c r="DD1" t="s">
        <v>172</v>
      </c>
      <c r="DE1" t="s">
        <v>173</v>
      </c>
      <c r="DF1" t="s">
        <v>174</v>
      </c>
      <c r="DG1" t="s">
        <v>175</v>
      </c>
      <c r="DH1" t="s">
        <v>176</v>
      </c>
      <c r="DI1" t="s">
        <v>177</v>
      </c>
      <c r="DJ1" t="s">
        <v>178</v>
      </c>
      <c r="DK1" t="s">
        <v>179</v>
      </c>
      <c r="DL1" t="s">
        <v>180</v>
      </c>
      <c r="DM1" t="s">
        <v>181</v>
      </c>
      <c r="DN1" t="s">
        <v>182</v>
      </c>
      <c r="DO1" t="s">
        <v>183</v>
      </c>
      <c r="DP1" t="s">
        <v>184</v>
      </c>
      <c r="DQ1" t="s">
        <v>185</v>
      </c>
      <c r="DR1" t="s">
        <v>186</v>
      </c>
      <c r="DS1" t="s">
        <v>187</v>
      </c>
      <c r="DT1" t="s">
        <v>188</v>
      </c>
      <c r="DU1" t="s">
        <v>189</v>
      </c>
      <c r="DV1" t="s">
        <v>190</v>
      </c>
      <c r="DW1" t="s">
        <v>191</v>
      </c>
      <c r="DX1" t="s">
        <v>192</v>
      </c>
      <c r="DY1" t="s">
        <v>193</v>
      </c>
      <c r="DZ1" t="s">
        <v>194</v>
      </c>
      <c r="EA1" t="s">
        <v>195</v>
      </c>
      <c r="EB1" t="s">
        <v>196</v>
      </c>
      <c r="EC1" t="s">
        <v>197</v>
      </c>
      <c r="ED1" t="s">
        <v>198</v>
      </c>
      <c r="EE1" t="s">
        <v>199</v>
      </c>
      <c r="EF1" t="s">
        <v>200</v>
      </c>
      <c r="EG1" t="s">
        <v>201</v>
      </c>
      <c r="EH1" t="s">
        <v>202</v>
      </c>
      <c r="EI1" t="s">
        <v>203</v>
      </c>
      <c r="EJ1" t="s">
        <v>204</v>
      </c>
      <c r="EK1" t="s">
        <v>205</v>
      </c>
      <c r="EL1" t="s">
        <v>206</v>
      </c>
      <c r="EM1" t="s">
        <v>207</v>
      </c>
      <c r="EN1" t="s">
        <v>208</v>
      </c>
      <c r="EO1" t="s">
        <v>209</v>
      </c>
      <c r="EP1" t="s">
        <v>210</v>
      </c>
      <c r="EQ1" t="s">
        <v>211</v>
      </c>
      <c r="ER1" t="s">
        <v>212</v>
      </c>
      <c r="ES1" t="s">
        <v>213</v>
      </c>
      <c r="ET1" t="s">
        <v>214</v>
      </c>
      <c r="EU1" t="s">
        <v>215</v>
      </c>
      <c r="EV1" t="s">
        <v>216</v>
      </c>
      <c r="EW1" t="s">
        <v>217</v>
      </c>
      <c r="EX1" t="s">
        <v>218</v>
      </c>
      <c r="EY1" t="s">
        <v>219</v>
      </c>
      <c r="EZ1" t="s">
        <v>220</v>
      </c>
      <c r="FA1" t="s">
        <v>221</v>
      </c>
      <c r="FB1" t="s">
        <v>222</v>
      </c>
      <c r="FC1" t="s">
        <v>223</v>
      </c>
      <c r="FD1" t="s">
        <v>224</v>
      </c>
      <c r="FE1" t="s">
        <v>225</v>
      </c>
      <c r="FF1" t="s">
        <v>226</v>
      </c>
      <c r="FG1" t="s">
        <v>227</v>
      </c>
      <c r="FH1" t="s">
        <v>228</v>
      </c>
      <c r="FI1" t="s">
        <v>229</v>
      </c>
      <c r="FJ1" t="s">
        <v>230</v>
      </c>
      <c r="FK1" t="s">
        <v>231</v>
      </c>
      <c r="FL1" t="s">
        <v>232</v>
      </c>
      <c r="FM1" t="s">
        <v>233</v>
      </c>
      <c r="FN1" t="s">
        <v>234</v>
      </c>
      <c r="FO1" t="s">
        <v>235</v>
      </c>
      <c r="FP1" t="s">
        <v>236</v>
      </c>
      <c r="FQ1" t="s">
        <v>237</v>
      </c>
      <c r="FR1" t="s">
        <v>238</v>
      </c>
      <c r="FS1" t="s">
        <v>239</v>
      </c>
      <c r="FT1" t="s">
        <v>240</v>
      </c>
      <c r="FU1" t="s">
        <v>241</v>
      </c>
      <c r="FV1" t="s">
        <v>242</v>
      </c>
      <c r="FW1" t="s">
        <v>243</v>
      </c>
      <c r="FX1" t="s">
        <v>244</v>
      </c>
      <c r="FY1" t="s">
        <v>245</v>
      </c>
      <c r="FZ1" t="s">
        <v>246</v>
      </c>
      <c r="GA1" t="s">
        <v>247</v>
      </c>
      <c r="GB1" t="s">
        <v>248</v>
      </c>
      <c r="GC1" t="s">
        <v>249</v>
      </c>
      <c r="GD1" t="s">
        <v>250</v>
      </c>
      <c r="GE1" t="s">
        <v>251</v>
      </c>
      <c r="GF1" t="s">
        <v>252</v>
      </c>
      <c r="GG1" t="s">
        <v>253</v>
      </c>
      <c r="GH1" t="s">
        <v>254</v>
      </c>
      <c r="GI1" t="s">
        <v>255</v>
      </c>
      <c r="GJ1" t="s">
        <v>256</v>
      </c>
      <c r="GK1" t="s">
        <v>257</v>
      </c>
      <c r="GL1" t="s">
        <v>258</v>
      </c>
      <c r="GM1" t="s">
        <v>259</v>
      </c>
      <c r="GN1" t="s">
        <v>260</v>
      </c>
      <c r="GO1" t="s">
        <v>261</v>
      </c>
      <c r="GP1" t="s">
        <v>262</v>
      </c>
      <c r="GQ1" t="s">
        <v>263</v>
      </c>
      <c r="GR1" s="1" t="s">
        <v>32</v>
      </c>
      <c r="GS1" t="s">
        <v>264</v>
      </c>
      <c r="GU1" t="s">
        <v>265</v>
      </c>
      <c r="GV1" t="s">
        <v>266</v>
      </c>
      <c r="GW1" t="s">
        <v>267</v>
      </c>
      <c r="GX1" t="s">
        <v>268</v>
      </c>
      <c r="GY1" t="s">
        <v>269</v>
      </c>
      <c r="GZ1" t="s">
        <v>270</v>
      </c>
      <c r="HA1" t="s">
        <v>271</v>
      </c>
      <c r="HB1" t="s">
        <v>272</v>
      </c>
      <c r="HC1" t="s">
        <v>273</v>
      </c>
      <c r="HD1" t="s">
        <v>274</v>
      </c>
      <c r="HE1" t="s">
        <v>275</v>
      </c>
      <c r="HF1" t="s">
        <v>276</v>
      </c>
      <c r="HG1" t="s">
        <v>277</v>
      </c>
      <c r="HH1" t="s">
        <v>278</v>
      </c>
      <c r="HI1" t="s">
        <v>279</v>
      </c>
      <c r="HJ1" t="s">
        <v>280</v>
      </c>
      <c r="HK1" t="s">
        <v>281</v>
      </c>
      <c r="HL1" t="s">
        <v>282</v>
      </c>
      <c r="HM1" t="s">
        <v>283</v>
      </c>
      <c r="HN1" t="s">
        <v>284</v>
      </c>
      <c r="HO1" t="s">
        <v>285</v>
      </c>
      <c r="HP1" t="s">
        <v>286</v>
      </c>
    </row>
    <row r="2" spans="1:224" x14ac:dyDescent="0.45">
      <c r="A2">
        <v>1</v>
      </c>
      <c r="B2" t="s">
        <v>33</v>
      </c>
      <c r="C2" t="s">
        <v>34</v>
      </c>
      <c r="E2" t="s">
        <v>35</v>
      </c>
      <c r="F2">
        <f>29.76+273</f>
        <v>302.76</v>
      </c>
      <c r="G2">
        <f>25+273</f>
        <v>298</v>
      </c>
      <c r="H2">
        <f>900+273</f>
        <v>1173</v>
      </c>
      <c r="I2" s="2">
        <f>G2/H2</f>
        <v>0.25404944586530265</v>
      </c>
      <c r="J2" s="2">
        <f>G2-F2</f>
        <v>-4.7599999999999909</v>
      </c>
      <c r="K2" s="2">
        <f>G2/F2</f>
        <v>0.98427797595455147</v>
      </c>
      <c r="M2" s="2">
        <f>2204+273</f>
        <v>2477</v>
      </c>
      <c r="N2">
        <v>9</v>
      </c>
      <c r="O2">
        <v>40</v>
      </c>
      <c r="P2" s="2">
        <f>N2/O2</f>
        <v>0.22500000000000001</v>
      </c>
      <c r="Q2" s="2">
        <f>(O2-N2)/O2</f>
        <v>0.77500000000000002</v>
      </c>
      <c r="S2">
        <v>103</v>
      </c>
      <c r="T2" s="2">
        <f>R2/S2</f>
        <v>0</v>
      </c>
      <c r="W2" s="2">
        <f>N2/100*U2</f>
        <v>0</v>
      </c>
      <c r="X2" s="2">
        <f>O2/100*V2</f>
        <v>0</v>
      </c>
      <c r="Y2" s="7">
        <v>0.77500000000000002</v>
      </c>
      <c r="Z2" s="2" t="e">
        <f>U2/V2</f>
        <v>#DIV/0!</v>
      </c>
      <c r="AA2" s="2" t="e">
        <f>U2/R2</f>
        <v>#DIV/0!</v>
      </c>
      <c r="AB2" s="2">
        <f>V2/S2</f>
        <v>0</v>
      </c>
      <c r="AC2" s="2">
        <f>(O2-N2)/O2</f>
        <v>0.77500000000000002</v>
      </c>
      <c r="AD2" s="2">
        <f>U2-R2</f>
        <v>0</v>
      </c>
      <c r="AE2" s="2">
        <f>V2-S2</f>
        <v>-103</v>
      </c>
      <c r="AG2" s="2">
        <f>AD2/AE2</f>
        <v>0</v>
      </c>
      <c r="AI2" s="2">
        <v>1</v>
      </c>
      <c r="AJ2">
        <f>3.33*10^-5</f>
        <v>3.3300000000000003E-5</v>
      </c>
      <c r="AK2">
        <f>(1/AJ2)*(N2/100)</f>
        <v>2702.702702702702</v>
      </c>
      <c r="AL2">
        <v>0</v>
      </c>
      <c r="AM2">
        <f>AK2+AL2</f>
        <v>2702.702702702702</v>
      </c>
      <c r="AN2" t="s">
        <v>36</v>
      </c>
      <c r="AP2" t="s">
        <v>37</v>
      </c>
      <c r="AQ2">
        <v>380</v>
      </c>
      <c r="AR2">
        <f>120*10^-6</f>
        <v>1.1999999999999999E-4</v>
      </c>
      <c r="AS2">
        <v>6.35</v>
      </c>
      <c r="AT2">
        <v>1</v>
      </c>
      <c r="AU2">
        <f>SQRT(AS2)*(S2*AT2)</f>
        <v>259.55182526809551</v>
      </c>
      <c r="AV2" t="s">
        <v>287</v>
      </c>
      <c r="AW2" t="s">
        <v>38</v>
      </c>
      <c r="AX2" t="s">
        <v>39</v>
      </c>
      <c r="AZ2" s="2">
        <f>BC2*GV$2+BE2*GX$2+BG2*GZ$2+BI2*HB$2+BK2*HD$2+BM2*HF$2+BO2*HH$2+BQ2*HB$13+BS2*GV$6+BU2*GX$6+BW2*GZ$6+BY2*HB$6+CA2*GV$10+CC2*GX$10+CE2*GZ$10+CG2*GV$16+CI2*GX$16+CK2*GZ$16+CM2*HB$16+CO2*GX$19+CQ2*GZ$19+CS2*HB$19+CU2*GV$25+DA2*GV$13+DC2*HB$10</f>
        <v>1.4429307839814622</v>
      </c>
      <c r="BA2" s="2">
        <f t="shared" ref="BA2:BA65" si="0">ES2*HL$2+EU2*HN$2+EW2*HP$2+EY2*GX$2+FA2*HB$10+FC2*GV$13+FE2*GX$13+FG2*GZ$13+FI2*HB$13+FK2*GV$19+FM2*GV$2+FO2*HD$2+FQ2*HB$2+FS2*GV$22+FU2*GX$22+FW2*HF$2+FY2*GV$6+GA2*GV$10+GC2*HA$22+GE2*GZ$25+GG2*GV$28</f>
        <v>3</v>
      </c>
      <c r="BB2">
        <v>55</v>
      </c>
      <c r="BC2">
        <f t="shared" ref="BC2:BC65" si="1">((BB2/100)/GU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0.55706921601853776</v>
      </c>
      <c r="BD2">
        <v>45</v>
      </c>
      <c r="BE2">
        <f t="shared" ref="BE2:BE65" si="2">((BD2/100)/GW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0.44293078398146224</v>
      </c>
      <c r="BF2">
        <v>0</v>
      </c>
      <c r="BG2">
        <f t="shared" ref="BG2:BG65" si="3">((BF2/100)/GY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H2">
        <v>0</v>
      </c>
      <c r="BI2">
        <f t="shared" ref="BI2:BI65" si="4">((BH2/100)/HA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J2">
        <v>0</v>
      </c>
      <c r="BK2">
        <f t="shared" ref="BK2:BK65" si="5">((BJ2/100)/HC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L2">
        <v>0</v>
      </c>
      <c r="BM2">
        <f t="shared" ref="BM2:BM65" si="6">((BL2/100)/HE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N2">
        <v>0</v>
      </c>
      <c r="BO2">
        <f t="shared" ref="BO2:BO65" si="7">((BN2/100)/HG$2)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P2">
        <v>0</v>
      </c>
      <c r="BQ2">
        <f t="shared" ref="BQ2:BQ65" si="8">((BP2/100)/HA$13)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R2">
        <v>0</v>
      </c>
      <c r="BS2">
        <f t="shared" ref="BS2:BS65" si="9">((BR2/100)/GU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T2">
        <v>0</v>
      </c>
      <c r="BU2">
        <f t="shared" ref="BU2:BU65" si="10">((BT2/100)/GW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V2">
        <v>0</v>
      </c>
      <c r="BW2">
        <f t="shared" ref="BW2:BW65" si="11">((BV2/100)/GY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X2">
        <v>0</v>
      </c>
      <c r="BY2">
        <f t="shared" ref="BY2:BY65" si="12">((BX2/100)/HA$6)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BZ2">
        <v>0</v>
      </c>
      <c r="CA2">
        <f t="shared" ref="CA2:CA65" si="13">((BZ2/100)/GU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B2">
        <v>0</v>
      </c>
      <c r="CC2">
        <f t="shared" ref="CC2:CC65" si="14">((CB2/100)/GW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D2">
        <v>0</v>
      </c>
      <c r="CE2">
        <f t="shared" ref="CE2:CE65" si="15">((CD2/100)/GY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F2">
        <v>0</v>
      </c>
      <c r="CG2">
        <f t="shared" ref="CG2:CG65" si="16">((CF2/100)/GU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H2">
        <v>0</v>
      </c>
      <c r="CI2">
        <f t="shared" ref="CI2:CI65" si="17">((CH2/100)/GW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J2">
        <v>0</v>
      </c>
      <c r="CK2">
        <f t="shared" ref="CK2:CK65" si="18">((CJ2/100)/GY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L2">
        <v>0</v>
      </c>
      <c r="CM2">
        <f t="shared" ref="CM2:CM65" si="19">((CL2/100)/HA$16)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N2">
        <v>0</v>
      </c>
      <c r="CO2">
        <f t="shared" ref="CO2:CO65" si="20">((CN2/100)/GW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P2">
        <v>0</v>
      </c>
      <c r="CQ2">
        <f t="shared" ref="CQ2:CQ65" si="21">((CP2/100)/GY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R2">
        <v>0</v>
      </c>
      <c r="CS2">
        <f t="shared" ref="CS2:CS64" si="22">((CR2/100)/HA$19)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T2">
        <v>0</v>
      </c>
      <c r="CU2">
        <f t="shared" ref="CU2:CU65" si="23">((CT2/100)/GU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V2">
        <v>0</v>
      </c>
      <c r="CW2">
        <f t="shared" ref="CW2:CW65" si="24">((CV2/100)/GW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X2">
        <v>0</v>
      </c>
      <c r="CY2">
        <f t="shared" ref="CY2:CY65" si="25">((CX2/100)/HA$25)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CZ2">
        <v>0</v>
      </c>
      <c r="DA2">
        <f t="shared" ref="DA2:DA65" si="26">((CZ2/100)/GU$13)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B2">
        <v>0</v>
      </c>
      <c r="DC2">
        <f t="shared" ref="DC2:DC65" si="27">((DB2/100)/HA$10)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D2">
        <v>0</v>
      </c>
      <c r="DE2">
        <f t="shared" ref="DE2:DE65" si="28">((DD2/100)/GW$28)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F2">
        <v>0</v>
      </c>
      <c r="DG2">
        <f t="shared" ref="DG2:DG65" si="29">((DF2/100)/GY$28)/((BR2/100)/GU$6+(BH2/100)/HA$2+(BT2/100)/GW$6+(BV2/100)/GY$6+(BX2/100)/HA$6+(BZ2/100)/GU$10+(CB2/100)/GW$10+(CD2/100)/GY$10+(BF2/100)/GY$2+(BB2/100)/GU$2+(CF2/100)/GU$16+(CH2/100)/GW$16+(CJ2/100)/GY$16+(CL2/100)/HA$16+(BL2/100)/HE$2+(CN2/100)/GW$19+(CP2/100)/GY$19+(CR2/100)/HA$19+(BP2/100)/HA$13+(CZ2/100)/GU$13+(DB2/100)/HA$10+(CT2/100)/GU$25+(CV2/100)/GW$25+(CX2/100)/HA$25+(DD2/100)/GW$28+(DF2/100)/GY$28+(BD2/100)/GW$2+(BJ2/100)/HC$2+(BN2/100)/HG$2)</f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100</v>
      </c>
      <c r="ES2">
        <f t="shared" ref="ES2:ES65" si="30">((ER2/100)/HK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1</v>
      </c>
      <c r="ET2">
        <v>0</v>
      </c>
      <c r="EU2">
        <f t="shared" ref="EU2:EU65" si="31">((ET2/100)/HM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V2">
        <v>0</v>
      </c>
      <c r="EW2">
        <f t="shared" ref="EW2:EW65" si="32">((EV2/100)/HO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X2">
        <v>0</v>
      </c>
      <c r="EY2">
        <f t="shared" ref="EY2:EY65" si="33">((EX2/100)/GW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EZ2">
        <v>0</v>
      </c>
      <c r="FA2">
        <f t="shared" ref="FA2:FA65" si="34">((EZ2/100)/HA$10)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B2">
        <v>0</v>
      </c>
      <c r="FC2">
        <f t="shared" ref="FC2:FC65" si="35">((FB2/100)/GU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D2">
        <v>0</v>
      </c>
      <c r="FE2">
        <f t="shared" ref="FE2:FE65" si="36">((FD2/100)/GW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F2">
        <v>0</v>
      </c>
      <c r="FG2">
        <f t="shared" ref="FG2:FG65" si="37">((FF2/100)/GY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H2">
        <v>0</v>
      </c>
      <c r="FI2">
        <f t="shared" ref="FI2:FI65" si="38">((FH2/100)/HA$13)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J2">
        <v>0</v>
      </c>
      <c r="FK2">
        <f t="shared" ref="FK2:FK65" si="39">((FJ2/100)/GU$19)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L2">
        <v>0</v>
      </c>
      <c r="FM2">
        <f t="shared" ref="FM2:FM65" si="40">((FL2/100)/GU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N2">
        <v>0</v>
      </c>
      <c r="FO2">
        <f t="shared" ref="FO2:FO64" si="41">((FN2/100)/HC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P2">
        <v>0</v>
      </c>
      <c r="FQ2">
        <f t="shared" ref="FQ2:FQ65" si="42">((FP2/100)/GY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R2">
        <v>0</v>
      </c>
      <c r="FS2">
        <f t="shared" ref="FS2:FS65" si="43">((FR2/100)/GU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T2">
        <v>0</v>
      </c>
      <c r="FU2">
        <f t="shared" ref="FU2:FU65" si="44">((FT2/100)/GW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V2">
        <v>0</v>
      </c>
      <c r="FW2">
        <f t="shared" ref="FW2:FW65" si="45">((FV2/100)/HE$2)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X2">
        <v>0</v>
      </c>
      <c r="FY2">
        <f t="shared" ref="FY2:FY64" si="46">((FX2/100)/GU$6)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FZ2">
        <v>0</v>
      </c>
      <c r="GA2">
        <f t="shared" ref="GA2:GA65" si="47">((FZ2/100)/GU$10)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B2">
        <v>0</v>
      </c>
      <c r="GC2">
        <f t="shared" ref="GC2:GC65" si="48">((GB2/100)/GZ$22)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D2">
        <v>0</v>
      </c>
      <c r="GE2">
        <f t="shared" ref="GE2:GE65" si="49">((GD2/100)/GY$25)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</f>
        <v>0</v>
      </c>
      <c r="GF2">
        <v>0</v>
      </c>
      <c r="GG2">
        <f t="shared" ref="GG2:GG65" si="50">(((GF2/100)/GU$28)/((ER2/100)/HK$2+(ET2/100)/HM$2+(EV2/100)/HO$2+(EX2/100)/GW$2+(EZ2/100)/HA$10+(FB2/100)/GU$13+(FD2/100)/GW$13+(FF2/100)/GY$13+(FH2/100)/HA$13+(FJ2/100)/GU$19+(FL2/100)/GU$2+(FN2/100)/HC$2+(FP2/100)/GY$2+(FR2/100)/GU$22+(FT2/100)/GW$22+(FV2/100)/HE$2+(FX2/100)/GU$6+(FZ2/100)/GU$10+(GB2/100)/GZ$22+(GD2/100)/GY$25+(GF2/100)/GU$28))</f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 s="1" t="s">
        <v>40</v>
      </c>
      <c r="GS2" t="s">
        <v>264</v>
      </c>
      <c r="GU2">
        <v>63.545999999999999</v>
      </c>
      <c r="GV2">
        <v>1</v>
      </c>
      <c r="GW2">
        <v>65.39</v>
      </c>
      <c r="GX2">
        <v>2</v>
      </c>
      <c r="GY2">
        <v>58.693399999999997</v>
      </c>
      <c r="GZ2">
        <v>0</v>
      </c>
      <c r="HA2">
        <v>54.938000000000002</v>
      </c>
      <c r="HB2">
        <v>2</v>
      </c>
      <c r="HC2">
        <v>107.8682</v>
      </c>
      <c r="HD2">
        <v>1</v>
      </c>
      <c r="HE2">
        <v>26.981999999999999</v>
      </c>
      <c r="HF2">
        <v>3</v>
      </c>
      <c r="HG2">
        <v>24.305</v>
      </c>
      <c r="HH2">
        <v>2</v>
      </c>
      <c r="HI2">
        <v>112.411</v>
      </c>
      <c r="HJ2">
        <v>2</v>
      </c>
      <c r="HK2">
        <v>69.722999999999999</v>
      </c>
      <c r="HL2">
        <v>3</v>
      </c>
      <c r="HM2">
        <v>114.818</v>
      </c>
      <c r="HN2">
        <v>3</v>
      </c>
      <c r="HO2">
        <v>200.59</v>
      </c>
      <c r="HP2">
        <v>2</v>
      </c>
    </row>
    <row r="3" spans="1:224" x14ac:dyDescent="0.45">
      <c r="A3">
        <v>2</v>
      </c>
      <c r="B3" t="s">
        <v>33</v>
      </c>
      <c r="C3" t="s">
        <v>34</v>
      </c>
      <c r="E3" t="s">
        <v>35</v>
      </c>
      <c r="F3">
        <f>29.76+273</f>
        <v>302.76</v>
      </c>
      <c r="G3">
        <f>50+273</f>
        <v>323</v>
      </c>
      <c r="H3">
        <f>900+273</f>
        <v>1173</v>
      </c>
      <c r="I3" s="2">
        <f t="shared" ref="I3:I66" si="51">G3/H3</f>
        <v>0.27536231884057971</v>
      </c>
      <c r="J3" s="2">
        <f t="shared" ref="J3:J66" si="52">G3-F3</f>
        <v>20.240000000000009</v>
      </c>
      <c r="K3" s="2">
        <f t="shared" ref="K3:K66" si="53">G3/F3</f>
        <v>1.0668516316554366</v>
      </c>
      <c r="M3" s="2">
        <f t="shared" ref="M3:M25" si="54">2204+273</f>
        <v>2477</v>
      </c>
      <c r="N3">
        <v>9</v>
      </c>
      <c r="O3">
        <v>50</v>
      </c>
      <c r="P3" s="2">
        <f t="shared" ref="P3:P66" si="55">N3/O3</f>
        <v>0.18</v>
      </c>
      <c r="Q3" s="2">
        <f t="shared" ref="Q3:Q66" si="56">(O3-N3)/O3</f>
        <v>0.82</v>
      </c>
      <c r="S3">
        <v>110</v>
      </c>
      <c r="T3" s="2">
        <f t="shared" ref="T3:T66" si="57">R3/S3</f>
        <v>0</v>
      </c>
      <c r="W3" s="2">
        <f t="shared" ref="W3:W66" si="58">N3/100*U3</f>
        <v>0</v>
      </c>
      <c r="X3" s="2">
        <f t="shared" ref="X3:X66" si="59">O3/100*V3</f>
        <v>0</v>
      </c>
      <c r="Y3" s="7">
        <v>0.82</v>
      </c>
      <c r="Z3" s="2" t="e">
        <f t="shared" ref="Z3:Z66" si="60">U3/V3</f>
        <v>#DIV/0!</v>
      </c>
      <c r="AA3" s="2" t="e">
        <f t="shared" ref="AA3:AA66" si="61">U3/R3</f>
        <v>#DIV/0!</v>
      </c>
      <c r="AB3" s="2">
        <f t="shared" ref="AB3:AB66" si="62">V3/S3</f>
        <v>0</v>
      </c>
      <c r="AC3" s="2">
        <f t="shared" ref="AC3:AC66" si="63">(O3-N3)/O3</f>
        <v>0.82</v>
      </c>
      <c r="AD3" s="2">
        <f t="shared" ref="AD3:AD66" si="64">U3-R3</f>
        <v>0</v>
      </c>
      <c r="AE3" s="2">
        <f t="shared" ref="AE3:AE66" si="65">V3-S3</f>
        <v>-110</v>
      </c>
      <c r="AG3" s="2">
        <f t="shared" ref="AG3:AG66" si="66">AD3/AE3</f>
        <v>0</v>
      </c>
      <c r="AI3" s="2">
        <v>1</v>
      </c>
      <c r="AJ3">
        <f t="shared" ref="AJ3:AJ22" si="67">3.33*10^-5</f>
        <v>3.3300000000000003E-5</v>
      </c>
      <c r="AK3">
        <f t="shared" ref="AK3:AK66" si="68">(1/AJ3)*(N3/100)</f>
        <v>2702.702702702702</v>
      </c>
      <c r="AL3">
        <v>0</v>
      </c>
      <c r="AM3">
        <f t="shared" ref="AM3:AM66" si="69">AK3+AL3</f>
        <v>2702.702702702702</v>
      </c>
      <c r="AN3" t="s">
        <v>36</v>
      </c>
      <c r="AP3" t="s">
        <v>37</v>
      </c>
      <c r="AQ3">
        <v>380</v>
      </c>
      <c r="AR3">
        <f>120*10^-6</f>
        <v>1.1999999999999999E-4</v>
      </c>
      <c r="AS3">
        <v>6.35</v>
      </c>
      <c r="AT3">
        <v>1</v>
      </c>
      <c r="AU3">
        <f t="shared" ref="AU3:AU66" si="70">SQRT(AS3)*(S3*AT3)</f>
        <v>277.19126970379136</v>
      </c>
      <c r="AV3" t="s">
        <v>287</v>
      </c>
      <c r="AW3" t="s">
        <v>38</v>
      </c>
      <c r="AX3" t="s">
        <v>39</v>
      </c>
      <c r="AZ3" s="2">
        <f t="shared" ref="AZ3:AZ66" si="71">BC3*GV$2+BE3*GX$2+BG3*GZ$2+BI3*HB$2+BK3*HD$2+BM3*HF$2+BO3*HH$2+BQ3*HB$13+BS3*GV$6+BU3*GX$6+BW3*GZ$6+BY3*HB$6+CA3*GV$10+CC3*GX$10+CE3*GZ$10+CG3*GV$16+CI3*GX$16+CK3*GZ$16+CM3*HB$16+CO3*GX$19+CQ3*GZ$19+CS3*HB$19+CU3*GV$25+DA3*GV$13+DC3*HB$10</f>
        <v>1.4429307839814622</v>
      </c>
      <c r="BA3" s="2">
        <f t="shared" si="0"/>
        <v>3</v>
      </c>
      <c r="BB3">
        <v>55</v>
      </c>
      <c r="BC3">
        <f t="shared" si="1"/>
        <v>0.55706921601853776</v>
      </c>
      <c r="BD3">
        <v>45</v>
      </c>
      <c r="BE3">
        <f t="shared" si="2"/>
        <v>0.44293078398146224</v>
      </c>
      <c r="BF3">
        <v>0</v>
      </c>
      <c r="BG3">
        <f t="shared" si="3"/>
        <v>0</v>
      </c>
      <c r="BH3">
        <v>0</v>
      </c>
      <c r="BI3">
        <f t="shared" si="4"/>
        <v>0</v>
      </c>
      <c r="BJ3">
        <v>0</v>
      </c>
      <c r="BK3">
        <f t="shared" si="5"/>
        <v>0</v>
      </c>
      <c r="BL3">
        <v>0</v>
      </c>
      <c r="BM3">
        <f t="shared" si="6"/>
        <v>0</v>
      </c>
      <c r="BN3">
        <v>0</v>
      </c>
      <c r="BO3">
        <f t="shared" si="7"/>
        <v>0</v>
      </c>
      <c r="BP3">
        <v>0</v>
      </c>
      <c r="BQ3">
        <f t="shared" si="8"/>
        <v>0</v>
      </c>
      <c r="BR3">
        <v>0</v>
      </c>
      <c r="BS3">
        <f t="shared" si="9"/>
        <v>0</v>
      </c>
      <c r="BT3">
        <v>0</v>
      </c>
      <c r="BU3">
        <f t="shared" si="10"/>
        <v>0</v>
      </c>
      <c r="BV3">
        <v>0</v>
      </c>
      <c r="BW3">
        <f t="shared" si="11"/>
        <v>0</v>
      </c>
      <c r="BX3">
        <v>0</v>
      </c>
      <c r="BY3">
        <f t="shared" si="12"/>
        <v>0</v>
      </c>
      <c r="BZ3">
        <v>0</v>
      </c>
      <c r="CA3">
        <f t="shared" si="13"/>
        <v>0</v>
      </c>
      <c r="CB3">
        <v>0</v>
      </c>
      <c r="CC3">
        <f t="shared" si="14"/>
        <v>0</v>
      </c>
      <c r="CD3">
        <v>0</v>
      </c>
      <c r="CE3">
        <f t="shared" si="15"/>
        <v>0</v>
      </c>
      <c r="CF3">
        <v>0</v>
      </c>
      <c r="CG3">
        <f t="shared" si="16"/>
        <v>0</v>
      </c>
      <c r="CH3">
        <v>0</v>
      </c>
      <c r="CI3">
        <f t="shared" si="17"/>
        <v>0</v>
      </c>
      <c r="CJ3">
        <v>0</v>
      </c>
      <c r="CK3">
        <f t="shared" si="18"/>
        <v>0</v>
      </c>
      <c r="CL3">
        <v>0</v>
      </c>
      <c r="CM3">
        <f t="shared" si="19"/>
        <v>0</v>
      </c>
      <c r="CN3">
        <v>0</v>
      </c>
      <c r="CO3">
        <f t="shared" si="20"/>
        <v>0</v>
      </c>
      <c r="CP3">
        <v>0</v>
      </c>
      <c r="CQ3">
        <f t="shared" si="21"/>
        <v>0</v>
      </c>
      <c r="CR3">
        <v>0</v>
      </c>
      <c r="CS3">
        <f t="shared" si="22"/>
        <v>0</v>
      </c>
      <c r="CT3">
        <v>0</v>
      </c>
      <c r="CU3">
        <f t="shared" si="23"/>
        <v>0</v>
      </c>
      <c r="CV3">
        <v>0</v>
      </c>
      <c r="CW3">
        <f t="shared" si="24"/>
        <v>0</v>
      </c>
      <c r="CX3">
        <v>0</v>
      </c>
      <c r="CY3">
        <f t="shared" si="25"/>
        <v>0</v>
      </c>
      <c r="CZ3">
        <v>0</v>
      </c>
      <c r="DA3">
        <f t="shared" si="26"/>
        <v>0</v>
      </c>
      <c r="DB3">
        <v>0</v>
      </c>
      <c r="DC3">
        <f t="shared" si="27"/>
        <v>0</v>
      </c>
      <c r="DD3">
        <v>0</v>
      </c>
      <c r="DE3">
        <f t="shared" si="28"/>
        <v>0</v>
      </c>
      <c r="DF3">
        <v>0</v>
      </c>
      <c r="DG3">
        <f t="shared" si="29"/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100</v>
      </c>
      <c r="ES3">
        <f t="shared" si="30"/>
        <v>1</v>
      </c>
      <c r="ET3">
        <v>0</v>
      </c>
      <c r="EU3">
        <f t="shared" si="31"/>
        <v>0</v>
      </c>
      <c r="EV3">
        <v>0</v>
      </c>
      <c r="EW3">
        <f t="shared" si="32"/>
        <v>0</v>
      </c>
      <c r="EX3">
        <v>0</v>
      </c>
      <c r="EY3">
        <f t="shared" si="33"/>
        <v>0</v>
      </c>
      <c r="EZ3">
        <v>0</v>
      </c>
      <c r="FA3">
        <f t="shared" si="34"/>
        <v>0</v>
      </c>
      <c r="FB3">
        <v>0</v>
      </c>
      <c r="FC3">
        <f t="shared" si="35"/>
        <v>0</v>
      </c>
      <c r="FD3">
        <v>0</v>
      </c>
      <c r="FE3">
        <f t="shared" si="36"/>
        <v>0</v>
      </c>
      <c r="FF3">
        <v>0</v>
      </c>
      <c r="FG3">
        <f t="shared" si="37"/>
        <v>0</v>
      </c>
      <c r="FH3">
        <v>0</v>
      </c>
      <c r="FI3">
        <f t="shared" si="38"/>
        <v>0</v>
      </c>
      <c r="FJ3">
        <v>0</v>
      </c>
      <c r="FK3">
        <f t="shared" si="39"/>
        <v>0</v>
      </c>
      <c r="FL3">
        <v>0</v>
      </c>
      <c r="FM3">
        <f t="shared" si="40"/>
        <v>0</v>
      </c>
      <c r="FN3">
        <v>0</v>
      </c>
      <c r="FO3">
        <f t="shared" si="41"/>
        <v>0</v>
      </c>
      <c r="FP3">
        <v>0</v>
      </c>
      <c r="FQ3">
        <f t="shared" si="42"/>
        <v>0</v>
      </c>
      <c r="FR3">
        <v>0</v>
      </c>
      <c r="FS3">
        <f t="shared" si="43"/>
        <v>0</v>
      </c>
      <c r="FT3">
        <v>0</v>
      </c>
      <c r="FU3">
        <f t="shared" si="44"/>
        <v>0</v>
      </c>
      <c r="FV3">
        <v>0</v>
      </c>
      <c r="FW3">
        <f t="shared" si="45"/>
        <v>0</v>
      </c>
      <c r="FX3">
        <v>0</v>
      </c>
      <c r="FY3">
        <f t="shared" si="46"/>
        <v>0</v>
      </c>
      <c r="FZ3">
        <v>0</v>
      </c>
      <c r="GA3">
        <f t="shared" si="47"/>
        <v>0</v>
      </c>
      <c r="GB3">
        <v>0</v>
      </c>
      <c r="GC3">
        <f t="shared" si="48"/>
        <v>0</v>
      </c>
      <c r="GD3">
        <v>0</v>
      </c>
      <c r="GE3">
        <f t="shared" si="49"/>
        <v>0</v>
      </c>
      <c r="GF3">
        <v>0</v>
      </c>
      <c r="GG3">
        <f t="shared" si="50"/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 s="1" t="s">
        <v>40</v>
      </c>
      <c r="GS3" t="s">
        <v>264</v>
      </c>
      <c r="GU3" t="s">
        <v>264</v>
      </c>
    </row>
    <row r="4" spans="1:224" x14ac:dyDescent="0.45">
      <c r="A4">
        <v>3</v>
      </c>
      <c r="B4" t="s">
        <v>33</v>
      </c>
      <c r="C4" t="s">
        <v>34</v>
      </c>
      <c r="E4" t="s">
        <v>35</v>
      </c>
      <c r="F4">
        <f t="shared" ref="F4:F25" si="72">29.76+273</f>
        <v>302.76</v>
      </c>
      <c r="G4">
        <f>75+273</f>
        <v>348</v>
      </c>
      <c r="H4">
        <f>900+273</f>
        <v>1173</v>
      </c>
      <c r="I4" s="2">
        <f t="shared" si="51"/>
        <v>0.29667519181585678</v>
      </c>
      <c r="J4" s="2">
        <f t="shared" si="52"/>
        <v>45.240000000000009</v>
      </c>
      <c r="K4" s="2">
        <f t="shared" si="53"/>
        <v>1.1494252873563218</v>
      </c>
      <c r="M4" s="2">
        <f t="shared" si="54"/>
        <v>2477</v>
      </c>
      <c r="N4">
        <v>10</v>
      </c>
      <c r="O4">
        <v>60</v>
      </c>
      <c r="P4" s="2">
        <f t="shared" si="55"/>
        <v>0.16666666666666666</v>
      </c>
      <c r="Q4" s="2">
        <f t="shared" si="56"/>
        <v>0.83333333333333337</v>
      </c>
      <c r="S4">
        <v>117</v>
      </c>
      <c r="T4" s="2">
        <f t="shared" si="57"/>
        <v>0</v>
      </c>
      <c r="W4" s="2">
        <f t="shared" si="58"/>
        <v>0</v>
      </c>
      <c r="X4" s="2">
        <f t="shared" si="59"/>
        <v>0</v>
      </c>
      <c r="Y4" s="7">
        <v>0.83333333333333337</v>
      </c>
      <c r="Z4" s="2" t="e">
        <f t="shared" si="60"/>
        <v>#DIV/0!</v>
      </c>
      <c r="AA4" s="2" t="e">
        <f t="shared" si="61"/>
        <v>#DIV/0!</v>
      </c>
      <c r="AB4" s="2">
        <f t="shared" si="62"/>
        <v>0</v>
      </c>
      <c r="AC4" s="2">
        <f t="shared" si="63"/>
        <v>0.83333333333333337</v>
      </c>
      <c r="AD4" s="2">
        <f t="shared" si="64"/>
        <v>0</v>
      </c>
      <c r="AE4" s="2">
        <f t="shared" si="65"/>
        <v>-117</v>
      </c>
      <c r="AG4" s="2">
        <f t="shared" si="66"/>
        <v>0</v>
      </c>
      <c r="AI4" s="2">
        <v>1</v>
      </c>
      <c r="AJ4">
        <f t="shared" si="67"/>
        <v>3.3300000000000003E-5</v>
      </c>
      <c r="AK4">
        <f t="shared" si="68"/>
        <v>3003.003003003003</v>
      </c>
      <c r="AL4">
        <v>0</v>
      </c>
      <c r="AM4">
        <f t="shared" si="69"/>
        <v>3003.003003003003</v>
      </c>
      <c r="AN4" t="s">
        <v>36</v>
      </c>
      <c r="AP4" t="s">
        <v>37</v>
      </c>
      <c r="AQ4">
        <v>380</v>
      </c>
      <c r="AR4">
        <f t="shared" ref="AR4:AR22" si="73">120*10^-6</f>
        <v>1.1999999999999999E-4</v>
      </c>
      <c r="AS4">
        <v>6.35</v>
      </c>
      <c r="AT4">
        <v>1</v>
      </c>
      <c r="AU4">
        <f t="shared" si="70"/>
        <v>294.83071413948716</v>
      </c>
      <c r="AV4" t="s">
        <v>287</v>
      </c>
      <c r="AW4" t="s">
        <v>38</v>
      </c>
      <c r="AX4" t="s">
        <v>39</v>
      </c>
      <c r="AZ4" s="2">
        <f t="shared" si="71"/>
        <v>1.4429307839814622</v>
      </c>
      <c r="BA4" s="2">
        <f t="shared" si="0"/>
        <v>3</v>
      </c>
      <c r="BB4">
        <v>55</v>
      </c>
      <c r="BC4">
        <f t="shared" si="1"/>
        <v>0.55706921601853776</v>
      </c>
      <c r="BD4">
        <v>45</v>
      </c>
      <c r="BE4">
        <f t="shared" si="2"/>
        <v>0.44293078398146224</v>
      </c>
      <c r="BF4">
        <v>0</v>
      </c>
      <c r="BG4">
        <f t="shared" si="3"/>
        <v>0</v>
      </c>
      <c r="BH4">
        <v>0</v>
      </c>
      <c r="BI4">
        <f t="shared" si="4"/>
        <v>0</v>
      </c>
      <c r="BJ4">
        <v>0</v>
      </c>
      <c r="BK4">
        <f t="shared" si="5"/>
        <v>0</v>
      </c>
      <c r="BL4">
        <v>0</v>
      </c>
      <c r="BM4">
        <f t="shared" si="6"/>
        <v>0</v>
      </c>
      <c r="BN4">
        <v>0</v>
      </c>
      <c r="BO4">
        <f t="shared" si="7"/>
        <v>0</v>
      </c>
      <c r="BP4">
        <v>0</v>
      </c>
      <c r="BQ4">
        <f t="shared" si="8"/>
        <v>0</v>
      </c>
      <c r="BR4">
        <v>0</v>
      </c>
      <c r="BS4">
        <f t="shared" si="9"/>
        <v>0</v>
      </c>
      <c r="BT4">
        <v>0</v>
      </c>
      <c r="BU4">
        <f t="shared" si="10"/>
        <v>0</v>
      </c>
      <c r="BV4">
        <v>0</v>
      </c>
      <c r="BW4">
        <f t="shared" si="11"/>
        <v>0</v>
      </c>
      <c r="BX4">
        <v>0</v>
      </c>
      <c r="BY4">
        <f t="shared" si="12"/>
        <v>0</v>
      </c>
      <c r="BZ4">
        <v>0</v>
      </c>
      <c r="CA4">
        <f t="shared" si="13"/>
        <v>0</v>
      </c>
      <c r="CB4">
        <v>0</v>
      </c>
      <c r="CC4">
        <f t="shared" si="14"/>
        <v>0</v>
      </c>
      <c r="CD4">
        <v>0</v>
      </c>
      <c r="CE4">
        <f t="shared" si="15"/>
        <v>0</v>
      </c>
      <c r="CF4">
        <v>0</v>
      </c>
      <c r="CG4">
        <f t="shared" si="16"/>
        <v>0</v>
      </c>
      <c r="CH4">
        <v>0</v>
      </c>
      <c r="CI4">
        <f t="shared" si="17"/>
        <v>0</v>
      </c>
      <c r="CJ4">
        <v>0</v>
      </c>
      <c r="CK4">
        <f t="shared" si="18"/>
        <v>0</v>
      </c>
      <c r="CL4">
        <v>0</v>
      </c>
      <c r="CM4">
        <f t="shared" si="19"/>
        <v>0</v>
      </c>
      <c r="CN4">
        <v>0</v>
      </c>
      <c r="CO4">
        <f t="shared" si="20"/>
        <v>0</v>
      </c>
      <c r="CP4">
        <v>0</v>
      </c>
      <c r="CQ4">
        <f t="shared" si="21"/>
        <v>0</v>
      </c>
      <c r="CR4">
        <v>0</v>
      </c>
      <c r="CS4">
        <f t="shared" si="22"/>
        <v>0</v>
      </c>
      <c r="CT4">
        <v>0</v>
      </c>
      <c r="CU4">
        <f t="shared" si="23"/>
        <v>0</v>
      </c>
      <c r="CV4">
        <v>0</v>
      </c>
      <c r="CW4">
        <f t="shared" si="24"/>
        <v>0</v>
      </c>
      <c r="CX4">
        <v>0</v>
      </c>
      <c r="CY4">
        <f t="shared" si="25"/>
        <v>0</v>
      </c>
      <c r="CZ4">
        <v>0</v>
      </c>
      <c r="DA4">
        <f t="shared" si="26"/>
        <v>0</v>
      </c>
      <c r="DB4">
        <v>0</v>
      </c>
      <c r="DC4">
        <f t="shared" si="27"/>
        <v>0</v>
      </c>
      <c r="DD4">
        <v>0</v>
      </c>
      <c r="DE4">
        <f t="shared" si="28"/>
        <v>0</v>
      </c>
      <c r="DF4">
        <v>0</v>
      </c>
      <c r="DG4">
        <f t="shared" si="29"/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100</v>
      </c>
      <c r="ES4">
        <f t="shared" si="30"/>
        <v>1</v>
      </c>
      <c r="ET4">
        <v>0</v>
      </c>
      <c r="EU4">
        <f t="shared" si="31"/>
        <v>0</v>
      </c>
      <c r="EV4">
        <v>0</v>
      </c>
      <c r="EW4">
        <f t="shared" si="32"/>
        <v>0</v>
      </c>
      <c r="EX4">
        <v>0</v>
      </c>
      <c r="EY4">
        <f t="shared" si="33"/>
        <v>0</v>
      </c>
      <c r="EZ4">
        <v>0</v>
      </c>
      <c r="FA4">
        <f t="shared" si="34"/>
        <v>0</v>
      </c>
      <c r="FB4">
        <v>0</v>
      </c>
      <c r="FC4">
        <f t="shared" si="35"/>
        <v>0</v>
      </c>
      <c r="FD4">
        <v>0</v>
      </c>
      <c r="FE4">
        <f t="shared" si="36"/>
        <v>0</v>
      </c>
      <c r="FF4">
        <v>0</v>
      </c>
      <c r="FG4">
        <f t="shared" si="37"/>
        <v>0</v>
      </c>
      <c r="FH4">
        <v>0</v>
      </c>
      <c r="FI4">
        <f t="shared" si="38"/>
        <v>0</v>
      </c>
      <c r="FJ4">
        <v>0</v>
      </c>
      <c r="FK4">
        <f t="shared" si="39"/>
        <v>0</v>
      </c>
      <c r="FL4">
        <v>0</v>
      </c>
      <c r="FM4">
        <f t="shared" si="40"/>
        <v>0</v>
      </c>
      <c r="FN4">
        <v>0</v>
      </c>
      <c r="FO4">
        <f t="shared" si="41"/>
        <v>0</v>
      </c>
      <c r="FP4">
        <v>0</v>
      </c>
      <c r="FQ4">
        <f t="shared" si="42"/>
        <v>0</v>
      </c>
      <c r="FR4">
        <v>0</v>
      </c>
      <c r="FS4">
        <f t="shared" si="43"/>
        <v>0</v>
      </c>
      <c r="FT4">
        <v>0</v>
      </c>
      <c r="FU4">
        <f t="shared" si="44"/>
        <v>0</v>
      </c>
      <c r="FV4">
        <v>0</v>
      </c>
      <c r="FW4">
        <f t="shared" si="45"/>
        <v>0</v>
      </c>
      <c r="FX4">
        <v>0</v>
      </c>
      <c r="FY4">
        <f t="shared" si="46"/>
        <v>0</v>
      </c>
      <c r="FZ4">
        <v>0</v>
      </c>
      <c r="GA4">
        <f t="shared" si="47"/>
        <v>0</v>
      </c>
      <c r="GB4">
        <v>0</v>
      </c>
      <c r="GC4">
        <f t="shared" si="48"/>
        <v>0</v>
      </c>
      <c r="GD4">
        <v>0</v>
      </c>
      <c r="GE4">
        <f t="shared" si="49"/>
        <v>0</v>
      </c>
      <c r="GF4">
        <v>0</v>
      </c>
      <c r="GG4">
        <f t="shared" si="50"/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 s="1" t="s">
        <v>40</v>
      </c>
      <c r="GS4" t="s">
        <v>264</v>
      </c>
      <c r="GU4" t="s">
        <v>264</v>
      </c>
    </row>
    <row r="5" spans="1:224" x14ac:dyDescent="0.45">
      <c r="A5">
        <v>4</v>
      </c>
      <c r="B5" t="s">
        <v>33</v>
      </c>
      <c r="C5" t="s">
        <v>34</v>
      </c>
      <c r="E5" t="s">
        <v>35</v>
      </c>
      <c r="F5">
        <f t="shared" si="72"/>
        <v>302.76</v>
      </c>
      <c r="G5">
        <f>100+273</f>
        <v>373</v>
      </c>
      <c r="H5">
        <f>900+273</f>
        <v>1173</v>
      </c>
      <c r="I5" s="2">
        <f t="shared" si="51"/>
        <v>0.31798806479113384</v>
      </c>
      <c r="J5" s="2">
        <f t="shared" si="52"/>
        <v>70.240000000000009</v>
      </c>
      <c r="K5" s="2">
        <f t="shared" si="53"/>
        <v>1.2319989430572071</v>
      </c>
      <c r="M5" s="2">
        <f t="shared" si="54"/>
        <v>2477</v>
      </c>
      <c r="N5">
        <v>25</v>
      </c>
      <c r="O5">
        <v>70</v>
      </c>
      <c r="P5" s="2">
        <f t="shared" si="55"/>
        <v>0.35714285714285715</v>
      </c>
      <c r="Q5" s="2">
        <f t="shared" si="56"/>
        <v>0.6428571428571429</v>
      </c>
      <c r="S5">
        <v>124</v>
      </c>
      <c r="T5" s="2">
        <f t="shared" si="57"/>
        <v>0</v>
      </c>
      <c r="W5" s="2">
        <f t="shared" si="58"/>
        <v>0</v>
      </c>
      <c r="X5" s="2">
        <f t="shared" si="59"/>
        <v>0</v>
      </c>
      <c r="Y5" s="7">
        <v>0.6428571428571429</v>
      </c>
      <c r="Z5" s="2" t="e">
        <f t="shared" si="60"/>
        <v>#DIV/0!</v>
      </c>
      <c r="AA5" s="2" t="e">
        <f>U5/R5</f>
        <v>#DIV/0!</v>
      </c>
      <c r="AB5" s="2">
        <f>V5/S5</f>
        <v>0</v>
      </c>
      <c r="AC5" s="2">
        <f t="shared" si="63"/>
        <v>0.6428571428571429</v>
      </c>
      <c r="AD5" s="2">
        <f>U5-R5</f>
        <v>0</v>
      </c>
      <c r="AE5" s="2">
        <f>V5-S5</f>
        <v>-124</v>
      </c>
      <c r="AG5" s="2">
        <f t="shared" si="66"/>
        <v>0</v>
      </c>
      <c r="AI5" s="2">
        <v>1</v>
      </c>
      <c r="AJ5">
        <f t="shared" si="67"/>
        <v>3.3300000000000003E-5</v>
      </c>
      <c r="AK5">
        <f>(1/AJ5)*(N5/100)</f>
        <v>7507.5075075075065</v>
      </c>
      <c r="AL5">
        <v>0</v>
      </c>
      <c r="AM5">
        <f t="shared" si="69"/>
        <v>7507.5075075075065</v>
      </c>
      <c r="AN5" t="s">
        <v>36</v>
      </c>
      <c r="AP5" t="s">
        <v>37</v>
      </c>
      <c r="AQ5">
        <v>380</v>
      </c>
      <c r="AR5">
        <f t="shared" si="73"/>
        <v>1.1999999999999999E-4</v>
      </c>
      <c r="AS5">
        <v>6.35</v>
      </c>
      <c r="AT5">
        <v>1</v>
      </c>
      <c r="AU5">
        <f t="shared" si="70"/>
        <v>312.47015857518295</v>
      </c>
      <c r="AV5" t="s">
        <v>287</v>
      </c>
      <c r="AW5" t="s">
        <v>38</v>
      </c>
      <c r="AX5" t="s">
        <v>39</v>
      </c>
      <c r="AZ5" s="2">
        <f t="shared" si="71"/>
        <v>1.4429307839814622</v>
      </c>
      <c r="BA5" s="2">
        <f t="shared" si="0"/>
        <v>3</v>
      </c>
      <c r="BB5">
        <v>55</v>
      </c>
      <c r="BC5">
        <f t="shared" si="1"/>
        <v>0.55706921601853776</v>
      </c>
      <c r="BD5">
        <v>45</v>
      </c>
      <c r="BE5">
        <f t="shared" si="2"/>
        <v>0.44293078398146224</v>
      </c>
      <c r="BF5">
        <v>0</v>
      </c>
      <c r="BG5">
        <f t="shared" si="3"/>
        <v>0</v>
      </c>
      <c r="BH5">
        <v>0</v>
      </c>
      <c r="BI5">
        <f t="shared" si="4"/>
        <v>0</v>
      </c>
      <c r="BJ5">
        <v>0</v>
      </c>
      <c r="BK5">
        <f t="shared" si="5"/>
        <v>0</v>
      </c>
      <c r="BL5">
        <v>0</v>
      </c>
      <c r="BM5">
        <f t="shared" si="6"/>
        <v>0</v>
      </c>
      <c r="BN5">
        <v>0</v>
      </c>
      <c r="BO5">
        <f t="shared" si="7"/>
        <v>0</v>
      </c>
      <c r="BP5">
        <v>0</v>
      </c>
      <c r="BQ5">
        <f t="shared" si="8"/>
        <v>0</v>
      </c>
      <c r="BR5">
        <v>0</v>
      </c>
      <c r="BS5">
        <f t="shared" si="9"/>
        <v>0</v>
      </c>
      <c r="BT5">
        <v>0</v>
      </c>
      <c r="BU5">
        <f t="shared" si="10"/>
        <v>0</v>
      </c>
      <c r="BV5">
        <v>0</v>
      </c>
      <c r="BW5">
        <f t="shared" si="11"/>
        <v>0</v>
      </c>
      <c r="BX5">
        <v>0</v>
      </c>
      <c r="BY5">
        <f t="shared" si="12"/>
        <v>0</v>
      </c>
      <c r="BZ5">
        <v>0</v>
      </c>
      <c r="CA5">
        <f t="shared" si="13"/>
        <v>0</v>
      </c>
      <c r="CB5">
        <v>0</v>
      </c>
      <c r="CC5">
        <f t="shared" si="14"/>
        <v>0</v>
      </c>
      <c r="CD5">
        <v>0</v>
      </c>
      <c r="CE5">
        <f t="shared" si="15"/>
        <v>0</v>
      </c>
      <c r="CF5">
        <v>0</v>
      </c>
      <c r="CG5">
        <f t="shared" si="16"/>
        <v>0</v>
      </c>
      <c r="CH5">
        <v>0</v>
      </c>
      <c r="CI5">
        <f t="shared" si="17"/>
        <v>0</v>
      </c>
      <c r="CJ5">
        <v>0</v>
      </c>
      <c r="CK5">
        <f t="shared" si="18"/>
        <v>0</v>
      </c>
      <c r="CL5">
        <v>0</v>
      </c>
      <c r="CM5">
        <f t="shared" si="19"/>
        <v>0</v>
      </c>
      <c r="CN5">
        <v>0</v>
      </c>
      <c r="CO5">
        <f t="shared" si="20"/>
        <v>0</v>
      </c>
      <c r="CP5">
        <v>0</v>
      </c>
      <c r="CQ5">
        <f t="shared" si="21"/>
        <v>0</v>
      </c>
      <c r="CR5">
        <v>0</v>
      </c>
      <c r="CS5">
        <f t="shared" si="22"/>
        <v>0</v>
      </c>
      <c r="CT5">
        <v>0</v>
      </c>
      <c r="CU5">
        <f t="shared" si="23"/>
        <v>0</v>
      </c>
      <c r="CV5">
        <v>0</v>
      </c>
      <c r="CW5">
        <f t="shared" si="24"/>
        <v>0</v>
      </c>
      <c r="CX5">
        <v>0</v>
      </c>
      <c r="CY5">
        <f t="shared" si="25"/>
        <v>0</v>
      </c>
      <c r="CZ5">
        <v>0</v>
      </c>
      <c r="DA5">
        <f t="shared" si="26"/>
        <v>0</v>
      </c>
      <c r="DB5">
        <v>0</v>
      </c>
      <c r="DC5">
        <f t="shared" si="27"/>
        <v>0</v>
      </c>
      <c r="DD5">
        <v>0</v>
      </c>
      <c r="DE5">
        <f t="shared" si="28"/>
        <v>0</v>
      </c>
      <c r="DF5">
        <v>0</v>
      </c>
      <c r="DG5">
        <f t="shared" si="29"/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100</v>
      </c>
      <c r="ES5">
        <f t="shared" si="30"/>
        <v>1</v>
      </c>
      <c r="ET5">
        <v>0</v>
      </c>
      <c r="EU5">
        <f t="shared" si="31"/>
        <v>0</v>
      </c>
      <c r="EV5">
        <v>0</v>
      </c>
      <c r="EW5">
        <f t="shared" si="32"/>
        <v>0</v>
      </c>
      <c r="EX5">
        <v>0</v>
      </c>
      <c r="EY5">
        <f t="shared" si="33"/>
        <v>0</v>
      </c>
      <c r="EZ5">
        <v>0</v>
      </c>
      <c r="FA5">
        <f t="shared" si="34"/>
        <v>0</v>
      </c>
      <c r="FB5">
        <v>0</v>
      </c>
      <c r="FC5">
        <f t="shared" si="35"/>
        <v>0</v>
      </c>
      <c r="FD5">
        <v>0</v>
      </c>
      <c r="FE5">
        <f t="shared" si="36"/>
        <v>0</v>
      </c>
      <c r="FF5">
        <v>0</v>
      </c>
      <c r="FG5">
        <f t="shared" si="37"/>
        <v>0</v>
      </c>
      <c r="FH5">
        <v>0</v>
      </c>
      <c r="FI5">
        <f t="shared" si="38"/>
        <v>0</v>
      </c>
      <c r="FJ5">
        <v>0</v>
      </c>
      <c r="FK5">
        <f t="shared" si="39"/>
        <v>0</v>
      </c>
      <c r="FL5">
        <v>0</v>
      </c>
      <c r="FM5">
        <f t="shared" si="40"/>
        <v>0</v>
      </c>
      <c r="FN5">
        <v>0</v>
      </c>
      <c r="FO5">
        <f t="shared" si="41"/>
        <v>0</v>
      </c>
      <c r="FP5">
        <v>0</v>
      </c>
      <c r="FQ5">
        <f t="shared" si="42"/>
        <v>0</v>
      </c>
      <c r="FR5">
        <v>0</v>
      </c>
      <c r="FS5">
        <f t="shared" si="43"/>
        <v>0</v>
      </c>
      <c r="FT5">
        <v>0</v>
      </c>
      <c r="FU5">
        <f t="shared" si="44"/>
        <v>0</v>
      </c>
      <c r="FV5">
        <v>0</v>
      </c>
      <c r="FW5">
        <f t="shared" si="45"/>
        <v>0</v>
      </c>
      <c r="FX5">
        <v>0</v>
      </c>
      <c r="FY5">
        <f t="shared" si="46"/>
        <v>0</v>
      </c>
      <c r="FZ5">
        <v>0</v>
      </c>
      <c r="GA5">
        <f t="shared" si="47"/>
        <v>0</v>
      </c>
      <c r="GB5">
        <v>0</v>
      </c>
      <c r="GC5">
        <f t="shared" si="48"/>
        <v>0</v>
      </c>
      <c r="GD5">
        <v>0</v>
      </c>
      <c r="GE5">
        <f t="shared" si="49"/>
        <v>0</v>
      </c>
      <c r="GF5">
        <v>0</v>
      </c>
      <c r="GG5">
        <f t="shared" si="50"/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 s="1" t="s">
        <v>40</v>
      </c>
      <c r="GS5" t="s">
        <v>264</v>
      </c>
      <c r="GU5" t="s">
        <v>288</v>
      </c>
      <c r="GV5" t="s">
        <v>289</v>
      </c>
      <c r="GW5" t="s">
        <v>290</v>
      </c>
      <c r="GX5" t="s">
        <v>291</v>
      </c>
      <c r="GY5" t="s">
        <v>292</v>
      </c>
      <c r="GZ5" t="s">
        <v>293</v>
      </c>
      <c r="HA5" t="s">
        <v>294</v>
      </c>
      <c r="HB5" t="s">
        <v>295</v>
      </c>
    </row>
    <row r="6" spans="1:224" x14ac:dyDescent="0.45">
      <c r="A6">
        <v>5</v>
      </c>
      <c r="B6" t="s">
        <v>33</v>
      </c>
      <c r="C6" t="s">
        <v>34</v>
      </c>
      <c r="E6" t="s">
        <v>35</v>
      </c>
      <c r="F6">
        <f t="shared" si="72"/>
        <v>302.76</v>
      </c>
      <c r="G6">
        <f>125+273</f>
        <v>398</v>
      </c>
      <c r="H6">
        <f>900+273</f>
        <v>1173</v>
      </c>
      <c r="I6" s="2">
        <f t="shared" si="51"/>
        <v>0.3393009377664109</v>
      </c>
      <c r="J6" s="2">
        <f t="shared" si="52"/>
        <v>95.240000000000009</v>
      </c>
      <c r="K6" s="2">
        <f t="shared" si="53"/>
        <v>1.3145725987580923</v>
      </c>
      <c r="M6" s="2">
        <f t="shared" si="54"/>
        <v>2477</v>
      </c>
      <c r="N6">
        <v>50</v>
      </c>
      <c r="O6">
        <v>80</v>
      </c>
      <c r="P6" s="2">
        <f t="shared" si="55"/>
        <v>0.625</v>
      </c>
      <c r="Q6" s="2">
        <f t="shared" si="56"/>
        <v>0.375</v>
      </c>
      <c r="S6">
        <v>131</v>
      </c>
      <c r="T6" s="2">
        <f t="shared" si="57"/>
        <v>0</v>
      </c>
      <c r="W6" s="2">
        <f t="shared" si="58"/>
        <v>0</v>
      </c>
      <c r="X6" s="2">
        <f t="shared" si="59"/>
        <v>0</v>
      </c>
      <c r="Y6" s="7">
        <v>0.375</v>
      </c>
      <c r="Z6" s="2" t="e">
        <f t="shared" si="60"/>
        <v>#DIV/0!</v>
      </c>
      <c r="AA6" s="2" t="e">
        <f t="shared" si="61"/>
        <v>#DIV/0!</v>
      </c>
      <c r="AB6" s="2">
        <f t="shared" si="62"/>
        <v>0</v>
      </c>
      <c r="AC6" s="2">
        <f t="shared" si="63"/>
        <v>0.375</v>
      </c>
      <c r="AD6" s="2">
        <f t="shared" si="64"/>
        <v>0</v>
      </c>
      <c r="AE6" s="2">
        <f t="shared" si="65"/>
        <v>-131</v>
      </c>
      <c r="AG6" s="2">
        <f t="shared" si="66"/>
        <v>0</v>
      </c>
      <c r="AI6" s="2">
        <v>1</v>
      </c>
      <c r="AJ6">
        <f t="shared" si="67"/>
        <v>3.3300000000000003E-5</v>
      </c>
      <c r="AK6">
        <f t="shared" si="68"/>
        <v>15015.015015015013</v>
      </c>
      <c r="AL6">
        <v>0</v>
      </c>
      <c r="AM6">
        <f t="shared" si="69"/>
        <v>15015.015015015013</v>
      </c>
      <c r="AN6" t="s">
        <v>36</v>
      </c>
      <c r="AP6" t="s">
        <v>37</v>
      </c>
      <c r="AQ6">
        <v>380</v>
      </c>
      <c r="AR6">
        <f t="shared" si="73"/>
        <v>1.1999999999999999E-4</v>
      </c>
      <c r="AS6">
        <v>6.35</v>
      </c>
      <c r="AT6">
        <v>1</v>
      </c>
      <c r="AU6">
        <f t="shared" si="70"/>
        <v>330.1096030108788</v>
      </c>
      <c r="AV6" t="s">
        <v>296</v>
      </c>
      <c r="AW6" t="s">
        <v>64</v>
      </c>
      <c r="AX6" t="s">
        <v>39</v>
      </c>
      <c r="AZ6" s="2">
        <f t="shared" si="71"/>
        <v>1.4429307839814622</v>
      </c>
      <c r="BA6" s="2">
        <f t="shared" si="0"/>
        <v>3</v>
      </c>
      <c r="BB6">
        <v>55</v>
      </c>
      <c r="BC6">
        <f t="shared" si="1"/>
        <v>0.55706921601853776</v>
      </c>
      <c r="BD6">
        <v>45</v>
      </c>
      <c r="BE6">
        <f t="shared" si="2"/>
        <v>0.44293078398146224</v>
      </c>
      <c r="BF6">
        <v>0</v>
      </c>
      <c r="BG6">
        <f t="shared" si="3"/>
        <v>0</v>
      </c>
      <c r="BH6">
        <v>0</v>
      </c>
      <c r="BI6">
        <f t="shared" si="4"/>
        <v>0</v>
      </c>
      <c r="BJ6">
        <v>0</v>
      </c>
      <c r="BK6">
        <f t="shared" si="5"/>
        <v>0</v>
      </c>
      <c r="BL6">
        <v>0</v>
      </c>
      <c r="BM6">
        <f t="shared" si="6"/>
        <v>0</v>
      </c>
      <c r="BN6">
        <v>0</v>
      </c>
      <c r="BO6">
        <f t="shared" si="7"/>
        <v>0</v>
      </c>
      <c r="BP6">
        <v>0</v>
      </c>
      <c r="BQ6">
        <f t="shared" si="8"/>
        <v>0</v>
      </c>
      <c r="BR6">
        <v>0</v>
      </c>
      <c r="BS6">
        <f t="shared" si="9"/>
        <v>0</v>
      </c>
      <c r="BT6">
        <v>0</v>
      </c>
      <c r="BU6">
        <f t="shared" si="10"/>
        <v>0</v>
      </c>
      <c r="BV6">
        <v>0</v>
      </c>
      <c r="BW6">
        <f t="shared" si="11"/>
        <v>0</v>
      </c>
      <c r="BX6">
        <v>0</v>
      </c>
      <c r="BY6">
        <f t="shared" si="12"/>
        <v>0</v>
      </c>
      <c r="BZ6">
        <v>0</v>
      </c>
      <c r="CA6">
        <f t="shared" si="13"/>
        <v>0</v>
      </c>
      <c r="CB6">
        <v>0</v>
      </c>
      <c r="CC6">
        <f t="shared" si="14"/>
        <v>0</v>
      </c>
      <c r="CD6">
        <v>0</v>
      </c>
      <c r="CE6">
        <f t="shared" si="15"/>
        <v>0</v>
      </c>
      <c r="CF6">
        <v>0</v>
      </c>
      <c r="CG6">
        <f t="shared" si="16"/>
        <v>0</v>
      </c>
      <c r="CH6">
        <v>0</v>
      </c>
      <c r="CI6">
        <f t="shared" si="17"/>
        <v>0</v>
      </c>
      <c r="CJ6">
        <v>0</v>
      </c>
      <c r="CK6">
        <f t="shared" si="18"/>
        <v>0</v>
      </c>
      <c r="CL6">
        <v>0</v>
      </c>
      <c r="CM6">
        <f t="shared" si="19"/>
        <v>0</v>
      </c>
      <c r="CN6">
        <v>0</v>
      </c>
      <c r="CO6">
        <f t="shared" si="20"/>
        <v>0</v>
      </c>
      <c r="CP6">
        <v>0</v>
      </c>
      <c r="CQ6">
        <f t="shared" si="21"/>
        <v>0</v>
      </c>
      <c r="CR6">
        <v>0</v>
      </c>
      <c r="CS6">
        <f t="shared" si="22"/>
        <v>0</v>
      </c>
      <c r="CT6">
        <v>0</v>
      </c>
      <c r="CU6">
        <f t="shared" si="23"/>
        <v>0</v>
      </c>
      <c r="CV6">
        <v>0</v>
      </c>
      <c r="CW6">
        <f t="shared" si="24"/>
        <v>0</v>
      </c>
      <c r="CX6">
        <v>0</v>
      </c>
      <c r="CY6">
        <f t="shared" si="25"/>
        <v>0</v>
      </c>
      <c r="CZ6">
        <v>0</v>
      </c>
      <c r="DA6">
        <f t="shared" si="26"/>
        <v>0</v>
      </c>
      <c r="DB6">
        <v>0</v>
      </c>
      <c r="DC6">
        <f t="shared" si="27"/>
        <v>0</v>
      </c>
      <c r="DD6">
        <v>0</v>
      </c>
      <c r="DE6">
        <f t="shared" si="28"/>
        <v>0</v>
      </c>
      <c r="DF6">
        <v>0</v>
      </c>
      <c r="DG6">
        <f t="shared" si="29"/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100</v>
      </c>
      <c r="ES6">
        <f t="shared" si="30"/>
        <v>1</v>
      </c>
      <c r="ET6">
        <v>0</v>
      </c>
      <c r="EU6">
        <f t="shared" si="31"/>
        <v>0</v>
      </c>
      <c r="EV6">
        <v>0</v>
      </c>
      <c r="EW6">
        <f t="shared" si="32"/>
        <v>0</v>
      </c>
      <c r="EX6">
        <v>0</v>
      </c>
      <c r="EY6">
        <f t="shared" si="33"/>
        <v>0</v>
      </c>
      <c r="EZ6">
        <v>0</v>
      </c>
      <c r="FA6">
        <f t="shared" si="34"/>
        <v>0</v>
      </c>
      <c r="FB6">
        <v>0</v>
      </c>
      <c r="FC6">
        <f t="shared" si="35"/>
        <v>0</v>
      </c>
      <c r="FD6">
        <v>0</v>
      </c>
      <c r="FE6">
        <f t="shared" si="36"/>
        <v>0</v>
      </c>
      <c r="FF6">
        <v>0</v>
      </c>
      <c r="FG6">
        <f t="shared" si="37"/>
        <v>0</v>
      </c>
      <c r="FH6">
        <v>0</v>
      </c>
      <c r="FI6">
        <f t="shared" si="38"/>
        <v>0</v>
      </c>
      <c r="FJ6">
        <v>0</v>
      </c>
      <c r="FK6">
        <f t="shared" si="39"/>
        <v>0</v>
      </c>
      <c r="FL6">
        <v>0</v>
      </c>
      <c r="FM6">
        <f t="shared" si="40"/>
        <v>0</v>
      </c>
      <c r="FN6">
        <v>0</v>
      </c>
      <c r="FO6">
        <f t="shared" si="41"/>
        <v>0</v>
      </c>
      <c r="FP6">
        <v>0</v>
      </c>
      <c r="FQ6">
        <f t="shared" si="42"/>
        <v>0</v>
      </c>
      <c r="FR6">
        <v>0</v>
      </c>
      <c r="FS6">
        <f t="shared" si="43"/>
        <v>0</v>
      </c>
      <c r="FT6">
        <v>0</v>
      </c>
      <c r="FU6">
        <f t="shared" si="44"/>
        <v>0</v>
      </c>
      <c r="FV6">
        <v>0</v>
      </c>
      <c r="FW6">
        <f t="shared" si="45"/>
        <v>0</v>
      </c>
      <c r="FX6">
        <v>0</v>
      </c>
      <c r="FY6">
        <f t="shared" si="46"/>
        <v>0</v>
      </c>
      <c r="FZ6">
        <v>0</v>
      </c>
      <c r="GA6">
        <f t="shared" si="47"/>
        <v>0</v>
      </c>
      <c r="GB6">
        <v>0</v>
      </c>
      <c r="GC6">
        <f t="shared" si="48"/>
        <v>0</v>
      </c>
      <c r="GD6">
        <v>0</v>
      </c>
      <c r="GE6">
        <f t="shared" si="49"/>
        <v>0</v>
      </c>
      <c r="GF6">
        <v>0</v>
      </c>
      <c r="GG6">
        <f t="shared" si="50"/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 s="1" t="s">
        <v>40</v>
      </c>
      <c r="GS6" t="s">
        <v>264</v>
      </c>
      <c r="GU6">
        <v>55.844999999999999</v>
      </c>
      <c r="GV6">
        <v>2</v>
      </c>
      <c r="GW6">
        <v>12.01</v>
      </c>
      <c r="GX6">
        <v>4</v>
      </c>
      <c r="GY6">
        <v>30.97</v>
      </c>
      <c r="GZ6">
        <v>5</v>
      </c>
      <c r="HA6">
        <v>32.066000000000003</v>
      </c>
      <c r="HB6">
        <v>6</v>
      </c>
    </row>
    <row r="7" spans="1:224" x14ac:dyDescent="0.45">
      <c r="A7">
        <v>6</v>
      </c>
      <c r="B7" t="s">
        <v>33</v>
      </c>
      <c r="C7" t="s">
        <v>34</v>
      </c>
      <c r="E7" t="s">
        <v>42</v>
      </c>
      <c r="F7">
        <f t="shared" si="72"/>
        <v>302.76</v>
      </c>
      <c r="G7">
        <f>25+273</f>
        <v>298</v>
      </c>
      <c r="H7">
        <v>1200</v>
      </c>
      <c r="I7" s="2">
        <f t="shared" si="51"/>
        <v>0.24833333333333332</v>
      </c>
      <c r="J7" s="2">
        <f t="shared" si="52"/>
        <v>-4.7599999999999909</v>
      </c>
      <c r="K7" s="2">
        <f t="shared" si="53"/>
        <v>0.98427797595455147</v>
      </c>
      <c r="M7" s="2">
        <f t="shared" si="54"/>
        <v>2477</v>
      </c>
      <c r="N7">
        <v>8</v>
      </c>
      <c r="O7">
        <v>50</v>
      </c>
      <c r="P7" s="2">
        <f t="shared" si="55"/>
        <v>0.16</v>
      </c>
      <c r="Q7" s="2">
        <f t="shared" si="56"/>
        <v>0.84</v>
      </c>
      <c r="S7">
        <v>117</v>
      </c>
      <c r="T7" s="2">
        <f t="shared" si="57"/>
        <v>0</v>
      </c>
      <c r="W7" s="2">
        <f t="shared" si="58"/>
        <v>0</v>
      </c>
      <c r="X7" s="2">
        <f t="shared" si="59"/>
        <v>0</v>
      </c>
      <c r="Y7" s="7">
        <v>0.84</v>
      </c>
      <c r="Z7" s="2" t="e">
        <f t="shared" si="60"/>
        <v>#DIV/0!</v>
      </c>
      <c r="AA7" s="2" t="e">
        <f t="shared" si="61"/>
        <v>#DIV/0!</v>
      </c>
      <c r="AB7" s="2">
        <f t="shared" si="62"/>
        <v>0</v>
      </c>
      <c r="AC7" s="2">
        <f t="shared" si="63"/>
        <v>0.84</v>
      </c>
      <c r="AD7" s="2">
        <f t="shared" si="64"/>
        <v>0</v>
      </c>
      <c r="AE7" s="2">
        <f t="shared" si="65"/>
        <v>-117</v>
      </c>
      <c r="AG7" s="2">
        <f t="shared" si="66"/>
        <v>0</v>
      </c>
      <c r="AI7" s="2">
        <v>1</v>
      </c>
      <c r="AJ7">
        <f t="shared" si="67"/>
        <v>3.3300000000000003E-5</v>
      </c>
      <c r="AK7">
        <f t="shared" si="68"/>
        <v>2402.402402402402</v>
      </c>
      <c r="AL7">
        <v>0</v>
      </c>
      <c r="AM7">
        <f t="shared" si="69"/>
        <v>2402.402402402402</v>
      </c>
      <c r="AN7" t="s">
        <v>36</v>
      </c>
      <c r="AP7" t="s">
        <v>37</v>
      </c>
      <c r="AR7">
        <f t="shared" si="73"/>
        <v>1.1999999999999999E-4</v>
      </c>
      <c r="AS7">
        <v>6.35</v>
      </c>
      <c r="AT7">
        <v>1</v>
      </c>
      <c r="AU7">
        <f t="shared" si="70"/>
        <v>294.83071413948716</v>
      </c>
      <c r="AV7" t="s">
        <v>296</v>
      </c>
      <c r="AW7" t="s">
        <v>64</v>
      </c>
      <c r="AX7" t="s">
        <v>39</v>
      </c>
      <c r="AZ7" s="2">
        <f t="shared" si="71"/>
        <v>1.4501594507444637</v>
      </c>
      <c r="BA7" s="2">
        <f t="shared" si="0"/>
        <v>3</v>
      </c>
      <c r="BB7">
        <v>50</v>
      </c>
      <c r="BC7">
        <f t="shared" si="1"/>
        <v>0.50601268188626503</v>
      </c>
      <c r="BD7">
        <v>48</v>
      </c>
      <c r="BE7">
        <f t="shared" si="2"/>
        <v>0.47207338442909941</v>
      </c>
      <c r="BF7">
        <v>2</v>
      </c>
      <c r="BG7">
        <f t="shared" si="3"/>
        <v>2.191393368463548E-2</v>
      </c>
      <c r="BH7">
        <v>0</v>
      </c>
      <c r="BI7">
        <f t="shared" si="4"/>
        <v>0</v>
      </c>
      <c r="BJ7">
        <v>0</v>
      </c>
      <c r="BK7">
        <f t="shared" si="5"/>
        <v>0</v>
      </c>
      <c r="BL7">
        <v>0</v>
      </c>
      <c r="BM7">
        <f t="shared" si="6"/>
        <v>0</v>
      </c>
      <c r="BN7">
        <v>0</v>
      </c>
      <c r="BO7">
        <f t="shared" si="7"/>
        <v>0</v>
      </c>
      <c r="BP7">
        <v>0</v>
      </c>
      <c r="BQ7">
        <f t="shared" si="8"/>
        <v>0</v>
      </c>
      <c r="BR7">
        <v>0</v>
      </c>
      <c r="BS7">
        <f t="shared" si="9"/>
        <v>0</v>
      </c>
      <c r="BT7">
        <v>0</v>
      </c>
      <c r="BU7">
        <f t="shared" si="10"/>
        <v>0</v>
      </c>
      <c r="BV7">
        <v>0</v>
      </c>
      <c r="BW7">
        <f t="shared" si="11"/>
        <v>0</v>
      </c>
      <c r="BX7">
        <v>0</v>
      </c>
      <c r="BY7">
        <f t="shared" si="12"/>
        <v>0</v>
      </c>
      <c r="BZ7">
        <v>0</v>
      </c>
      <c r="CA7">
        <f t="shared" si="13"/>
        <v>0</v>
      </c>
      <c r="CB7">
        <v>0</v>
      </c>
      <c r="CC7">
        <f t="shared" si="14"/>
        <v>0</v>
      </c>
      <c r="CD7">
        <v>0</v>
      </c>
      <c r="CE7">
        <f t="shared" si="15"/>
        <v>0</v>
      </c>
      <c r="CF7">
        <v>0</v>
      </c>
      <c r="CG7">
        <f t="shared" si="16"/>
        <v>0</v>
      </c>
      <c r="CH7">
        <v>0</v>
      </c>
      <c r="CI7">
        <f t="shared" si="17"/>
        <v>0</v>
      </c>
      <c r="CJ7">
        <v>0</v>
      </c>
      <c r="CK7">
        <f t="shared" si="18"/>
        <v>0</v>
      </c>
      <c r="CL7">
        <v>0</v>
      </c>
      <c r="CM7">
        <f t="shared" si="19"/>
        <v>0</v>
      </c>
      <c r="CN7">
        <v>0</v>
      </c>
      <c r="CO7">
        <f t="shared" si="20"/>
        <v>0</v>
      </c>
      <c r="CP7">
        <v>0</v>
      </c>
      <c r="CQ7">
        <f t="shared" si="21"/>
        <v>0</v>
      </c>
      <c r="CR7">
        <v>0</v>
      </c>
      <c r="CS7">
        <f t="shared" si="22"/>
        <v>0</v>
      </c>
      <c r="CT7">
        <v>0</v>
      </c>
      <c r="CU7">
        <f t="shared" si="23"/>
        <v>0</v>
      </c>
      <c r="CV7">
        <v>0</v>
      </c>
      <c r="CW7">
        <f t="shared" si="24"/>
        <v>0</v>
      </c>
      <c r="CX7">
        <v>0</v>
      </c>
      <c r="CY7">
        <f t="shared" si="25"/>
        <v>0</v>
      </c>
      <c r="CZ7">
        <v>0</v>
      </c>
      <c r="DA7">
        <f t="shared" si="26"/>
        <v>0</v>
      </c>
      <c r="DB7">
        <v>0</v>
      </c>
      <c r="DC7">
        <f t="shared" si="27"/>
        <v>0</v>
      </c>
      <c r="DD7">
        <v>0</v>
      </c>
      <c r="DE7">
        <f t="shared" si="28"/>
        <v>0</v>
      </c>
      <c r="DF7">
        <v>0</v>
      </c>
      <c r="DG7">
        <f t="shared" si="29"/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100</v>
      </c>
      <c r="ES7">
        <f t="shared" si="30"/>
        <v>1</v>
      </c>
      <c r="ET7">
        <v>0</v>
      </c>
      <c r="EU7">
        <f t="shared" si="31"/>
        <v>0</v>
      </c>
      <c r="EV7">
        <v>0</v>
      </c>
      <c r="EW7">
        <f t="shared" si="32"/>
        <v>0</v>
      </c>
      <c r="EX7">
        <v>0</v>
      </c>
      <c r="EY7">
        <f t="shared" si="33"/>
        <v>0</v>
      </c>
      <c r="EZ7">
        <v>0</v>
      </c>
      <c r="FA7">
        <f t="shared" si="34"/>
        <v>0</v>
      </c>
      <c r="FB7">
        <v>0</v>
      </c>
      <c r="FC7">
        <f t="shared" si="35"/>
        <v>0</v>
      </c>
      <c r="FD7">
        <v>0</v>
      </c>
      <c r="FE7">
        <f t="shared" si="36"/>
        <v>0</v>
      </c>
      <c r="FF7">
        <v>0</v>
      </c>
      <c r="FG7">
        <f t="shared" si="37"/>
        <v>0</v>
      </c>
      <c r="FH7">
        <v>0</v>
      </c>
      <c r="FI7">
        <f t="shared" si="38"/>
        <v>0</v>
      </c>
      <c r="FJ7">
        <v>0</v>
      </c>
      <c r="FK7">
        <f t="shared" si="39"/>
        <v>0</v>
      </c>
      <c r="FL7">
        <v>0</v>
      </c>
      <c r="FM7">
        <f t="shared" si="40"/>
        <v>0</v>
      </c>
      <c r="FN7">
        <v>0</v>
      </c>
      <c r="FO7">
        <f t="shared" si="41"/>
        <v>0</v>
      </c>
      <c r="FP7">
        <v>0</v>
      </c>
      <c r="FQ7">
        <f t="shared" si="42"/>
        <v>0</v>
      </c>
      <c r="FR7">
        <v>0</v>
      </c>
      <c r="FS7">
        <f t="shared" si="43"/>
        <v>0</v>
      </c>
      <c r="FT7">
        <v>0</v>
      </c>
      <c r="FU7">
        <f t="shared" si="44"/>
        <v>0</v>
      </c>
      <c r="FV7">
        <v>0</v>
      </c>
      <c r="FW7">
        <f t="shared" si="45"/>
        <v>0</v>
      </c>
      <c r="FX7">
        <v>0</v>
      </c>
      <c r="FY7">
        <f t="shared" si="46"/>
        <v>0</v>
      </c>
      <c r="FZ7">
        <v>0</v>
      </c>
      <c r="GA7">
        <f t="shared" si="47"/>
        <v>0</v>
      </c>
      <c r="GB7">
        <v>0</v>
      </c>
      <c r="GC7">
        <f t="shared" si="48"/>
        <v>0</v>
      </c>
      <c r="GD7">
        <v>0</v>
      </c>
      <c r="GE7">
        <f t="shared" si="49"/>
        <v>0</v>
      </c>
      <c r="GF7">
        <v>0</v>
      </c>
      <c r="GG7">
        <f t="shared" si="50"/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 s="1" t="s">
        <v>40</v>
      </c>
      <c r="GS7" t="s">
        <v>264</v>
      </c>
      <c r="GU7" t="s">
        <v>264</v>
      </c>
    </row>
    <row r="8" spans="1:224" x14ac:dyDescent="0.45">
      <c r="A8">
        <v>7</v>
      </c>
      <c r="B8" t="s">
        <v>33</v>
      </c>
      <c r="C8" t="s">
        <v>34</v>
      </c>
      <c r="E8" t="s">
        <v>42</v>
      </c>
      <c r="F8">
        <f t="shared" si="72"/>
        <v>302.76</v>
      </c>
      <c r="G8">
        <f>50+273</f>
        <v>323</v>
      </c>
      <c r="H8">
        <v>1200</v>
      </c>
      <c r="I8" s="2">
        <f t="shared" si="51"/>
        <v>0.26916666666666667</v>
      </c>
      <c r="J8" s="2">
        <f t="shared" si="52"/>
        <v>20.240000000000009</v>
      </c>
      <c r="K8" s="2">
        <f t="shared" si="53"/>
        <v>1.0668516316554366</v>
      </c>
      <c r="M8" s="2">
        <f t="shared" si="54"/>
        <v>2477</v>
      </c>
      <c r="N8">
        <v>10</v>
      </c>
      <c r="O8">
        <v>55</v>
      </c>
      <c r="P8" s="2">
        <f t="shared" si="55"/>
        <v>0.18181818181818182</v>
      </c>
      <c r="Q8" s="2">
        <f t="shared" si="56"/>
        <v>0.81818181818181823</v>
      </c>
      <c r="S8">
        <v>122</v>
      </c>
      <c r="T8" s="2">
        <f t="shared" si="57"/>
        <v>0</v>
      </c>
      <c r="W8" s="2">
        <f t="shared" si="58"/>
        <v>0</v>
      </c>
      <c r="X8" s="2">
        <f t="shared" si="59"/>
        <v>0</v>
      </c>
      <c r="Y8" s="7">
        <v>0.81818181818181823</v>
      </c>
      <c r="Z8" s="2" t="e">
        <f t="shared" si="60"/>
        <v>#DIV/0!</v>
      </c>
      <c r="AA8" s="2" t="e">
        <f t="shared" si="61"/>
        <v>#DIV/0!</v>
      </c>
      <c r="AB8" s="2">
        <f t="shared" si="62"/>
        <v>0</v>
      </c>
      <c r="AC8" s="2">
        <f t="shared" si="63"/>
        <v>0.81818181818181823</v>
      </c>
      <c r="AD8" s="2">
        <f t="shared" si="64"/>
        <v>0</v>
      </c>
      <c r="AE8" s="2">
        <f t="shared" si="65"/>
        <v>-122</v>
      </c>
      <c r="AG8" s="2">
        <f t="shared" si="66"/>
        <v>0</v>
      </c>
      <c r="AI8" s="2">
        <v>1</v>
      </c>
      <c r="AJ8">
        <f t="shared" si="67"/>
        <v>3.3300000000000003E-5</v>
      </c>
      <c r="AK8">
        <f t="shared" si="68"/>
        <v>3003.003003003003</v>
      </c>
      <c r="AL8">
        <v>0</v>
      </c>
      <c r="AM8">
        <f t="shared" si="69"/>
        <v>3003.003003003003</v>
      </c>
      <c r="AN8" t="s">
        <v>36</v>
      </c>
      <c r="AP8" t="s">
        <v>37</v>
      </c>
      <c r="AR8">
        <f t="shared" si="73"/>
        <v>1.1999999999999999E-4</v>
      </c>
      <c r="AS8">
        <v>6.35</v>
      </c>
      <c r="AT8">
        <v>1</v>
      </c>
      <c r="AU8">
        <f t="shared" si="70"/>
        <v>307.43031730784134</v>
      </c>
      <c r="AV8" t="s">
        <v>296</v>
      </c>
      <c r="AW8" t="s">
        <v>64</v>
      </c>
      <c r="AX8" t="s">
        <v>39</v>
      </c>
      <c r="AZ8" s="2">
        <f t="shared" si="71"/>
        <v>1.4501594507444637</v>
      </c>
      <c r="BA8" s="2">
        <f t="shared" si="0"/>
        <v>3</v>
      </c>
      <c r="BB8">
        <v>50</v>
      </c>
      <c r="BC8">
        <f t="shared" si="1"/>
        <v>0.50601268188626503</v>
      </c>
      <c r="BD8">
        <v>48</v>
      </c>
      <c r="BE8">
        <f t="shared" si="2"/>
        <v>0.47207338442909941</v>
      </c>
      <c r="BF8">
        <v>2</v>
      </c>
      <c r="BG8">
        <f t="shared" si="3"/>
        <v>2.191393368463548E-2</v>
      </c>
      <c r="BH8">
        <v>0</v>
      </c>
      <c r="BI8">
        <f t="shared" si="4"/>
        <v>0</v>
      </c>
      <c r="BJ8">
        <v>0</v>
      </c>
      <c r="BK8">
        <f t="shared" si="5"/>
        <v>0</v>
      </c>
      <c r="BL8">
        <v>0</v>
      </c>
      <c r="BM8">
        <f t="shared" si="6"/>
        <v>0</v>
      </c>
      <c r="BN8">
        <v>0</v>
      </c>
      <c r="BO8">
        <f t="shared" si="7"/>
        <v>0</v>
      </c>
      <c r="BP8">
        <v>0</v>
      </c>
      <c r="BQ8">
        <f t="shared" si="8"/>
        <v>0</v>
      </c>
      <c r="BR8">
        <v>0</v>
      </c>
      <c r="BS8">
        <f t="shared" si="9"/>
        <v>0</v>
      </c>
      <c r="BT8">
        <v>0</v>
      </c>
      <c r="BU8">
        <f t="shared" si="10"/>
        <v>0</v>
      </c>
      <c r="BV8">
        <v>0</v>
      </c>
      <c r="BW8">
        <f t="shared" si="11"/>
        <v>0</v>
      </c>
      <c r="BX8">
        <v>0</v>
      </c>
      <c r="BY8">
        <f t="shared" si="12"/>
        <v>0</v>
      </c>
      <c r="BZ8">
        <v>0</v>
      </c>
      <c r="CA8">
        <f t="shared" si="13"/>
        <v>0</v>
      </c>
      <c r="CB8">
        <v>0</v>
      </c>
      <c r="CC8">
        <f t="shared" si="14"/>
        <v>0</v>
      </c>
      <c r="CD8">
        <v>0</v>
      </c>
      <c r="CE8">
        <f t="shared" si="15"/>
        <v>0</v>
      </c>
      <c r="CF8">
        <v>0</v>
      </c>
      <c r="CG8">
        <f t="shared" si="16"/>
        <v>0</v>
      </c>
      <c r="CH8">
        <v>0</v>
      </c>
      <c r="CI8">
        <f t="shared" si="17"/>
        <v>0</v>
      </c>
      <c r="CJ8">
        <v>0</v>
      </c>
      <c r="CK8">
        <f t="shared" si="18"/>
        <v>0</v>
      </c>
      <c r="CL8">
        <v>0</v>
      </c>
      <c r="CM8">
        <f t="shared" si="19"/>
        <v>0</v>
      </c>
      <c r="CN8">
        <v>0</v>
      </c>
      <c r="CO8">
        <f t="shared" si="20"/>
        <v>0</v>
      </c>
      <c r="CP8">
        <v>0</v>
      </c>
      <c r="CQ8">
        <f t="shared" si="21"/>
        <v>0</v>
      </c>
      <c r="CR8">
        <v>0</v>
      </c>
      <c r="CS8">
        <f t="shared" si="22"/>
        <v>0</v>
      </c>
      <c r="CT8">
        <v>0</v>
      </c>
      <c r="CU8">
        <f t="shared" si="23"/>
        <v>0</v>
      </c>
      <c r="CV8">
        <v>0</v>
      </c>
      <c r="CW8">
        <f t="shared" si="24"/>
        <v>0</v>
      </c>
      <c r="CX8">
        <v>0</v>
      </c>
      <c r="CY8">
        <f t="shared" si="25"/>
        <v>0</v>
      </c>
      <c r="CZ8">
        <v>0</v>
      </c>
      <c r="DA8">
        <f t="shared" si="26"/>
        <v>0</v>
      </c>
      <c r="DB8">
        <v>0</v>
      </c>
      <c r="DC8">
        <f t="shared" si="27"/>
        <v>0</v>
      </c>
      <c r="DD8">
        <v>0</v>
      </c>
      <c r="DE8">
        <f t="shared" si="28"/>
        <v>0</v>
      </c>
      <c r="DF8">
        <v>0</v>
      </c>
      <c r="DG8">
        <f t="shared" si="29"/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100</v>
      </c>
      <c r="ES8">
        <f t="shared" si="30"/>
        <v>1</v>
      </c>
      <c r="ET8">
        <v>0</v>
      </c>
      <c r="EU8">
        <f t="shared" si="31"/>
        <v>0</v>
      </c>
      <c r="EV8">
        <v>0</v>
      </c>
      <c r="EW8">
        <f t="shared" si="32"/>
        <v>0</v>
      </c>
      <c r="EX8">
        <v>0</v>
      </c>
      <c r="EY8">
        <f t="shared" si="33"/>
        <v>0</v>
      </c>
      <c r="EZ8">
        <v>0</v>
      </c>
      <c r="FA8">
        <f t="shared" si="34"/>
        <v>0</v>
      </c>
      <c r="FB8">
        <v>0</v>
      </c>
      <c r="FC8">
        <f t="shared" si="35"/>
        <v>0</v>
      </c>
      <c r="FD8">
        <v>0</v>
      </c>
      <c r="FE8">
        <f t="shared" si="36"/>
        <v>0</v>
      </c>
      <c r="FF8">
        <v>0</v>
      </c>
      <c r="FG8">
        <f t="shared" si="37"/>
        <v>0</v>
      </c>
      <c r="FH8">
        <v>0</v>
      </c>
      <c r="FI8">
        <f t="shared" si="38"/>
        <v>0</v>
      </c>
      <c r="FJ8">
        <v>0</v>
      </c>
      <c r="FK8">
        <f t="shared" si="39"/>
        <v>0</v>
      </c>
      <c r="FL8">
        <v>0</v>
      </c>
      <c r="FM8">
        <f t="shared" si="40"/>
        <v>0</v>
      </c>
      <c r="FN8">
        <v>0</v>
      </c>
      <c r="FO8">
        <f t="shared" si="41"/>
        <v>0</v>
      </c>
      <c r="FP8">
        <v>0</v>
      </c>
      <c r="FQ8">
        <f t="shared" si="42"/>
        <v>0</v>
      </c>
      <c r="FR8">
        <v>0</v>
      </c>
      <c r="FS8">
        <f t="shared" si="43"/>
        <v>0</v>
      </c>
      <c r="FT8">
        <v>0</v>
      </c>
      <c r="FU8">
        <f t="shared" si="44"/>
        <v>0</v>
      </c>
      <c r="FV8">
        <v>0</v>
      </c>
      <c r="FW8">
        <f t="shared" si="45"/>
        <v>0</v>
      </c>
      <c r="FX8">
        <v>0</v>
      </c>
      <c r="FY8">
        <f t="shared" si="46"/>
        <v>0</v>
      </c>
      <c r="FZ8">
        <v>0</v>
      </c>
      <c r="GA8">
        <f t="shared" si="47"/>
        <v>0</v>
      </c>
      <c r="GB8">
        <v>0</v>
      </c>
      <c r="GC8">
        <f t="shared" si="48"/>
        <v>0</v>
      </c>
      <c r="GD8">
        <v>0</v>
      </c>
      <c r="GE8">
        <f t="shared" si="49"/>
        <v>0</v>
      </c>
      <c r="GF8">
        <v>0</v>
      </c>
      <c r="GG8">
        <f t="shared" si="50"/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 s="1" t="s">
        <v>40</v>
      </c>
      <c r="GS8" t="s">
        <v>264</v>
      </c>
      <c r="GU8" t="s">
        <v>264</v>
      </c>
    </row>
    <row r="9" spans="1:224" x14ac:dyDescent="0.45">
      <c r="A9">
        <v>8</v>
      </c>
      <c r="B9" t="s">
        <v>33</v>
      </c>
      <c r="C9" t="s">
        <v>34</v>
      </c>
      <c r="E9" t="s">
        <v>42</v>
      </c>
      <c r="F9">
        <f t="shared" si="72"/>
        <v>302.76</v>
      </c>
      <c r="G9">
        <f>75+273</f>
        <v>348</v>
      </c>
      <c r="H9">
        <v>1200</v>
      </c>
      <c r="I9" s="2">
        <f t="shared" si="51"/>
        <v>0.28999999999999998</v>
      </c>
      <c r="J9" s="2">
        <f t="shared" si="52"/>
        <v>45.240000000000009</v>
      </c>
      <c r="K9" s="2">
        <f t="shared" si="53"/>
        <v>1.1494252873563218</v>
      </c>
      <c r="M9" s="2">
        <f t="shared" si="54"/>
        <v>2477</v>
      </c>
      <c r="N9">
        <v>18</v>
      </c>
      <c r="O9">
        <v>60</v>
      </c>
      <c r="P9" s="2">
        <f t="shared" si="55"/>
        <v>0.3</v>
      </c>
      <c r="Q9" s="2">
        <f t="shared" si="56"/>
        <v>0.7</v>
      </c>
      <c r="S9">
        <v>127</v>
      </c>
      <c r="T9" s="2">
        <f t="shared" si="57"/>
        <v>0</v>
      </c>
      <c r="W9" s="2">
        <f t="shared" si="58"/>
        <v>0</v>
      </c>
      <c r="X9" s="2">
        <f t="shared" si="59"/>
        <v>0</v>
      </c>
      <c r="Y9" s="7">
        <v>0.7</v>
      </c>
      <c r="Z9" s="2" t="e">
        <f t="shared" si="60"/>
        <v>#DIV/0!</v>
      </c>
      <c r="AA9" s="2" t="e">
        <f t="shared" si="61"/>
        <v>#DIV/0!</v>
      </c>
      <c r="AB9" s="2">
        <f t="shared" si="62"/>
        <v>0</v>
      </c>
      <c r="AC9" s="2">
        <f t="shared" si="63"/>
        <v>0.7</v>
      </c>
      <c r="AD9" s="2">
        <f t="shared" si="64"/>
        <v>0</v>
      </c>
      <c r="AE9" s="2">
        <f t="shared" si="65"/>
        <v>-127</v>
      </c>
      <c r="AG9" s="2">
        <f t="shared" si="66"/>
        <v>0</v>
      </c>
      <c r="AI9" s="2">
        <v>1</v>
      </c>
      <c r="AJ9">
        <f t="shared" si="67"/>
        <v>3.3300000000000003E-5</v>
      </c>
      <c r="AK9">
        <f t="shared" si="68"/>
        <v>5405.4054054054041</v>
      </c>
      <c r="AL9">
        <v>0</v>
      </c>
      <c r="AM9">
        <f t="shared" si="69"/>
        <v>5405.4054054054041</v>
      </c>
      <c r="AN9" t="s">
        <v>36</v>
      </c>
      <c r="AP9" t="s">
        <v>37</v>
      </c>
      <c r="AR9">
        <f t="shared" si="73"/>
        <v>1.1999999999999999E-4</v>
      </c>
      <c r="AS9">
        <v>6.35</v>
      </c>
      <c r="AT9">
        <v>1</v>
      </c>
      <c r="AU9">
        <f t="shared" si="70"/>
        <v>320.02992047619546</v>
      </c>
      <c r="AV9" t="s">
        <v>296</v>
      </c>
      <c r="AW9" t="s">
        <v>64</v>
      </c>
      <c r="AX9" t="s">
        <v>39</v>
      </c>
      <c r="AZ9" s="2">
        <f t="shared" si="71"/>
        <v>1.4501594507444637</v>
      </c>
      <c r="BA9" s="2">
        <f t="shared" si="0"/>
        <v>3</v>
      </c>
      <c r="BB9">
        <v>50</v>
      </c>
      <c r="BC9">
        <f t="shared" si="1"/>
        <v>0.50601268188626503</v>
      </c>
      <c r="BD9">
        <v>48</v>
      </c>
      <c r="BE9">
        <f t="shared" si="2"/>
        <v>0.47207338442909941</v>
      </c>
      <c r="BF9">
        <v>2</v>
      </c>
      <c r="BG9">
        <f t="shared" si="3"/>
        <v>2.191393368463548E-2</v>
      </c>
      <c r="BH9">
        <v>0</v>
      </c>
      <c r="BI9">
        <f t="shared" si="4"/>
        <v>0</v>
      </c>
      <c r="BJ9">
        <v>0</v>
      </c>
      <c r="BK9">
        <f t="shared" si="5"/>
        <v>0</v>
      </c>
      <c r="BL9">
        <v>0</v>
      </c>
      <c r="BM9">
        <f t="shared" si="6"/>
        <v>0</v>
      </c>
      <c r="BN9">
        <v>0</v>
      </c>
      <c r="BO9">
        <f t="shared" si="7"/>
        <v>0</v>
      </c>
      <c r="BP9">
        <v>0</v>
      </c>
      <c r="BQ9">
        <f t="shared" si="8"/>
        <v>0</v>
      </c>
      <c r="BR9">
        <v>0</v>
      </c>
      <c r="BS9">
        <f t="shared" si="9"/>
        <v>0</v>
      </c>
      <c r="BT9">
        <v>0</v>
      </c>
      <c r="BU9">
        <f t="shared" si="10"/>
        <v>0</v>
      </c>
      <c r="BV9">
        <v>0</v>
      </c>
      <c r="BW9">
        <f t="shared" si="11"/>
        <v>0</v>
      </c>
      <c r="BX9">
        <v>0</v>
      </c>
      <c r="BY9">
        <f t="shared" si="12"/>
        <v>0</v>
      </c>
      <c r="BZ9">
        <v>0</v>
      </c>
      <c r="CA9">
        <f t="shared" si="13"/>
        <v>0</v>
      </c>
      <c r="CB9">
        <v>0</v>
      </c>
      <c r="CC9">
        <f t="shared" si="14"/>
        <v>0</v>
      </c>
      <c r="CD9">
        <v>0</v>
      </c>
      <c r="CE9">
        <f t="shared" si="15"/>
        <v>0</v>
      </c>
      <c r="CF9">
        <v>0</v>
      </c>
      <c r="CG9">
        <f t="shared" si="16"/>
        <v>0</v>
      </c>
      <c r="CH9">
        <v>0</v>
      </c>
      <c r="CI9">
        <f t="shared" si="17"/>
        <v>0</v>
      </c>
      <c r="CJ9">
        <v>0</v>
      </c>
      <c r="CK9">
        <f t="shared" si="18"/>
        <v>0</v>
      </c>
      <c r="CL9">
        <v>0</v>
      </c>
      <c r="CM9">
        <f t="shared" si="19"/>
        <v>0</v>
      </c>
      <c r="CN9">
        <v>0</v>
      </c>
      <c r="CO9">
        <f t="shared" si="20"/>
        <v>0</v>
      </c>
      <c r="CP9">
        <v>0</v>
      </c>
      <c r="CQ9">
        <f t="shared" si="21"/>
        <v>0</v>
      </c>
      <c r="CR9">
        <v>0</v>
      </c>
      <c r="CS9">
        <f t="shared" si="22"/>
        <v>0</v>
      </c>
      <c r="CT9">
        <v>0</v>
      </c>
      <c r="CU9">
        <f t="shared" si="23"/>
        <v>0</v>
      </c>
      <c r="CV9">
        <v>0</v>
      </c>
      <c r="CW9">
        <f t="shared" si="24"/>
        <v>0</v>
      </c>
      <c r="CX9">
        <v>0</v>
      </c>
      <c r="CY9">
        <f t="shared" si="25"/>
        <v>0</v>
      </c>
      <c r="CZ9">
        <v>0</v>
      </c>
      <c r="DA9">
        <f t="shared" si="26"/>
        <v>0</v>
      </c>
      <c r="DB9">
        <v>0</v>
      </c>
      <c r="DC9">
        <f t="shared" si="27"/>
        <v>0</v>
      </c>
      <c r="DD9">
        <v>0</v>
      </c>
      <c r="DE9">
        <f t="shared" si="28"/>
        <v>0</v>
      </c>
      <c r="DF9">
        <v>0</v>
      </c>
      <c r="DG9">
        <f t="shared" si="29"/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100</v>
      </c>
      <c r="ES9">
        <f t="shared" si="30"/>
        <v>1</v>
      </c>
      <c r="ET9">
        <v>0</v>
      </c>
      <c r="EU9">
        <f t="shared" si="31"/>
        <v>0</v>
      </c>
      <c r="EV9">
        <v>0</v>
      </c>
      <c r="EW9">
        <f t="shared" si="32"/>
        <v>0</v>
      </c>
      <c r="EX9">
        <v>0</v>
      </c>
      <c r="EY9">
        <f t="shared" si="33"/>
        <v>0</v>
      </c>
      <c r="EZ9">
        <v>0</v>
      </c>
      <c r="FA9">
        <f t="shared" si="34"/>
        <v>0</v>
      </c>
      <c r="FB9">
        <v>0</v>
      </c>
      <c r="FC9">
        <f t="shared" si="35"/>
        <v>0</v>
      </c>
      <c r="FD9">
        <v>0</v>
      </c>
      <c r="FE9">
        <f t="shared" si="36"/>
        <v>0</v>
      </c>
      <c r="FF9">
        <v>0</v>
      </c>
      <c r="FG9">
        <f t="shared" si="37"/>
        <v>0</v>
      </c>
      <c r="FH9">
        <v>0</v>
      </c>
      <c r="FI9">
        <f t="shared" si="38"/>
        <v>0</v>
      </c>
      <c r="FJ9">
        <v>0</v>
      </c>
      <c r="FK9">
        <f t="shared" si="39"/>
        <v>0</v>
      </c>
      <c r="FL9">
        <v>0</v>
      </c>
      <c r="FM9">
        <f t="shared" si="40"/>
        <v>0</v>
      </c>
      <c r="FN9">
        <v>0</v>
      </c>
      <c r="FO9">
        <f t="shared" si="41"/>
        <v>0</v>
      </c>
      <c r="FP9">
        <v>0</v>
      </c>
      <c r="FQ9">
        <f t="shared" si="42"/>
        <v>0</v>
      </c>
      <c r="FR9">
        <v>0</v>
      </c>
      <c r="FS9">
        <f t="shared" si="43"/>
        <v>0</v>
      </c>
      <c r="FT9">
        <v>0</v>
      </c>
      <c r="FU9">
        <f t="shared" si="44"/>
        <v>0</v>
      </c>
      <c r="FV9">
        <v>0</v>
      </c>
      <c r="FW9">
        <f t="shared" si="45"/>
        <v>0</v>
      </c>
      <c r="FX9">
        <v>0</v>
      </c>
      <c r="FY9">
        <f t="shared" si="46"/>
        <v>0</v>
      </c>
      <c r="FZ9">
        <v>0</v>
      </c>
      <c r="GA9">
        <f t="shared" si="47"/>
        <v>0</v>
      </c>
      <c r="GB9">
        <v>0</v>
      </c>
      <c r="GC9">
        <f t="shared" si="48"/>
        <v>0</v>
      </c>
      <c r="GD9">
        <v>0</v>
      </c>
      <c r="GE9">
        <f t="shared" si="49"/>
        <v>0</v>
      </c>
      <c r="GF9">
        <v>0</v>
      </c>
      <c r="GG9">
        <f t="shared" si="50"/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 s="1" t="s">
        <v>40</v>
      </c>
      <c r="GS9" t="s">
        <v>264</v>
      </c>
      <c r="GU9" t="s">
        <v>297</v>
      </c>
      <c r="GV9" t="s">
        <v>298</v>
      </c>
      <c r="GW9" t="s">
        <v>299</v>
      </c>
      <c r="GX9" t="s">
        <v>300</v>
      </c>
      <c r="GY9" t="s">
        <v>301</v>
      </c>
      <c r="GZ9" t="s">
        <v>302</v>
      </c>
      <c r="HA9" t="s">
        <v>303</v>
      </c>
      <c r="HB9" t="s">
        <v>304</v>
      </c>
    </row>
    <row r="10" spans="1:224" x14ac:dyDescent="0.45">
      <c r="A10">
        <v>9</v>
      </c>
      <c r="B10" t="s">
        <v>33</v>
      </c>
      <c r="C10" t="s">
        <v>34</v>
      </c>
      <c r="E10" t="s">
        <v>42</v>
      </c>
      <c r="F10">
        <f t="shared" si="72"/>
        <v>302.76</v>
      </c>
      <c r="G10">
        <f>100+273</f>
        <v>373</v>
      </c>
      <c r="H10">
        <v>1200</v>
      </c>
      <c r="I10" s="2">
        <f t="shared" si="51"/>
        <v>0.31083333333333335</v>
      </c>
      <c r="J10" s="2">
        <f t="shared" si="52"/>
        <v>70.240000000000009</v>
      </c>
      <c r="K10" s="2">
        <f t="shared" si="53"/>
        <v>1.2319989430572071</v>
      </c>
      <c r="M10" s="2">
        <f t="shared" si="54"/>
        <v>2477</v>
      </c>
      <c r="N10">
        <v>35</v>
      </c>
      <c r="O10">
        <v>70</v>
      </c>
      <c r="P10" s="2">
        <f t="shared" si="55"/>
        <v>0.5</v>
      </c>
      <c r="Q10" s="2">
        <f t="shared" si="56"/>
        <v>0.5</v>
      </c>
      <c r="S10">
        <v>132</v>
      </c>
      <c r="T10" s="2">
        <f t="shared" si="57"/>
        <v>0</v>
      </c>
      <c r="W10" s="2">
        <f t="shared" si="58"/>
        <v>0</v>
      </c>
      <c r="X10" s="2">
        <f t="shared" si="59"/>
        <v>0</v>
      </c>
      <c r="Y10" s="7">
        <v>0.5</v>
      </c>
      <c r="Z10" s="2" t="e">
        <f t="shared" si="60"/>
        <v>#DIV/0!</v>
      </c>
      <c r="AA10" s="2" t="e">
        <f t="shared" si="61"/>
        <v>#DIV/0!</v>
      </c>
      <c r="AB10" s="2">
        <f t="shared" si="62"/>
        <v>0</v>
      </c>
      <c r="AC10" s="2">
        <f t="shared" si="63"/>
        <v>0.5</v>
      </c>
      <c r="AD10" s="2">
        <f t="shared" si="64"/>
        <v>0</v>
      </c>
      <c r="AE10" s="2">
        <f t="shared" si="65"/>
        <v>-132</v>
      </c>
      <c r="AG10" s="2">
        <f t="shared" si="66"/>
        <v>0</v>
      </c>
      <c r="AI10" s="2">
        <v>1</v>
      </c>
      <c r="AJ10">
        <f t="shared" si="67"/>
        <v>3.3300000000000003E-5</v>
      </c>
      <c r="AK10">
        <f t="shared" si="68"/>
        <v>10510.510510510509</v>
      </c>
      <c r="AL10">
        <v>0</v>
      </c>
      <c r="AM10">
        <f t="shared" si="69"/>
        <v>10510.510510510509</v>
      </c>
      <c r="AN10" t="s">
        <v>36</v>
      </c>
      <c r="AP10" t="s">
        <v>37</v>
      </c>
      <c r="AR10">
        <f t="shared" si="73"/>
        <v>1.1999999999999999E-4</v>
      </c>
      <c r="AS10">
        <v>6.35</v>
      </c>
      <c r="AT10">
        <v>1</v>
      </c>
      <c r="AU10">
        <f t="shared" si="70"/>
        <v>332.62952364454964</v>
      </c>
      <c r="AV10" t="s">
        <v>296</v>
      </c>
      <c r="AW10" t="s">
        <v>64</v>
      </c>
      <c r="AX10" t="s">
        <v>39</v>
      </c>
      <c r="AZ10" s="2">
        <f t="shared" si="71"/>
        <v>1.4501594507444637</v>
      </c>
      <c r="BA10" s="2">
        <f t="shared" si="0"/>
        <v>3</v>
      </c>
      <c r="BB10">
        <v>50</v>
      </c>
      <c r="BC10">
        <f t="shared" si="1"/>
        <v>0.50601268188626503</v>
      </c>
      <c r="BD10">
        <v>48</v>
      </c>
      <c r="BE10">
        <f t="shared" si="2"/>
        <v>0.47207338442909941</v>
      </c>
      <c r="BF10">
        <v>2</v>
      </c>
      <c r="BG10">
        <f t="shared" si="3"/>
        <v>2.191393368463548E-2</v>
      </c>
      <c r="BH10">
        <v>0</v>
      </c>
      <c r="BI10">
        <f t="shared" si="4"/>
        <v>0</v>
      </c>
      <c r="BJ10">
        <v>0</v>
      </c>
      <c r="BK10">
        <f t="shared" si="5"/>
        <v>0</v>
      </c>
      <c r="BL10">
        <v>0</v>
      </c>
      <c r="BM10">
        <f t="shared" si="6"/>
        <v>0</v>
      </c>
      <c r="BN10">
        <v>0</v>
      </c>
      <c r="BO10">
        <f t="shared" si="7"/>
        <v>0</v>
      </c>
      <c r="BP10">
        <v>0</v>
      </c>
      <c r="BQ10">
        <f t="shared" si="8"/>
        <v>0</v>
      </c>
      <c r="BR10">
        <v>0</v>
      </c>
      <c r="BS10">
        <f t="shared" si="9"/>
        <v>0</v>
      </c>
      <c r="BT10">
        <v>0</v>
      </c>
      <c r="BU10">
        <f t="shared" si="10"/>
        <v>0</v>
      </c>
      <c r="BV10">
        <v>0</v>
      </c>
      <c r="BW10">
        <f t="shared" si="11"/>
        <v>0</v>
      </c>
      <c r="BX10">
        <v>0</v>
      </c>
      <c r="BY10">
        <f t="shared" si="12"/>
        <v>0</v>
      </c>
      <c r="BZ10">
        <v>0</v>
      </c>
      <c r="CA10">
        <f t="shared" si="13"/>
        <v>0</v>
      </c>
      <c r="CB10">
        <v>0</v>
      </c>
      <c r="CC10">
        <f t="shared" si="14"/>
        <v>0</v>
      </c>
      <c r="CD10">
        <v>0</v>
      </c>
      <c r="CE10">
        <f t="shared" si="15"/>
        <v>0</v>
      </c>
      <c r="CF10">
        <v>0</v>
      </c>
      <c r="CG10">
        <f t="shared" si="16"/>
        <v>0</v>
      </c>
      <c r="CH10">
        <v>0</v>
      </c>
      <c r="CI10">
        <f t="shared" si="17"/>
        <v>0</v>
      </c>
      <c r="CJ10">
        <v>0</v>
      </c>
      <c r="CK10">
        <f t="shared" si="18"/>
        <v>0</v>
      </c>
      <c r="CL10">
        <v>0</v>
      </c>
      <c r="CM10">
        <f t="shared" si="19"/>
        <v>0</v>
      </c>
      <c r="CN10">
        <v>0</v>
      </c>
      <c r="CO10">
        <f t="shared" si="20"/>
        <v>0</v>
      </c>
      <c r="CP10">
        <v>0</v>
      </c>
      <c r="CQ10">
        <f t="shared" si="21"/>
        <v>0</v>
      </c>
      <c r="CR10">
        <v>0</v>
      </c>
      <c r="CS10">
        <f t="shared" si="22"/>
        <v>0</v>
      </c>
      <c r="CT10">
        <v>0</v>
      </c>
      <c r="CU10">
        <f t="shared" si="23"/>
        <v>0</v>
      </c>
      <c r="CV10">
        <v>0</v>
      </c>
      <c r="CW10">
        <f t="shared" si="24"/>
        <v>0</v>
      </c>
      <c r="CX10">
        <v>0</v>
      </c>
      <c r="CY10">
        <f t="shared" si="25"/>
        <v>0</v>
      </c>
      <c r="CZ10">
        <v>0</v>
      </c>
      <c r="DA10">
        <f t="shared" si="26"/>
        <v>0</v>
      </c>
      <c r="DB10">
        <v>0</v>
      </c>
      <c r="DC10">
        <f t="shared" si="27"/>
        <v>0</v>
      </c>
      <c r="DD10">
        <v>0</v>
      </c>
      <c r="DE10">
        <f t="shared" si="28"/>
        <v>0</v>
      </c>
      <c r="DF10">
        <v>0</v>
      </c>
      <c r="DG10">
        <f t="shared" si="29"/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100</v>
      </c>
      <c r="ES10">
        <f t="shared" si="30"/>
        <v>1</v>
      </c>
      <c r="ET10">
        <v>0</v>
      </c>
      <c r="EU10">
        <f t="shared" si="31"/>
        <v>0</v>
      </c>
      <c r="EV10">
        <v>0</v>
      </c>
      <c r="EW10">
        <f t="shared" si="32"/>
        <v>0</v>
      </c>
      <c r="EX10">
        <v>0</v>
      </c>
      <c r="EY10">
        <f t="shared" si="33"/>
        <v>0</v>
      </c>
      <c r="EZ10">
        <v>0</v>
      </c>
      <c r="FA10">
        <f t="shared" si="34"/>
        <v>0</v>
      </c>
      <c r="FB10">
        <v>0</v>
      </c>
      <c r="FC10">
        <f t="shared" si="35"/>
        <v>0</v>
      </c>
      <c r="FD10">
        <v>0</v>
      </c>
      <c r="FE10">
        <f t="shared" si="36"/>
        <v>0</v>
      </c>
      <c r="FF10">
        <v>0</v>
      </c>
      <c r="FG10">
        <f t="shared" si="37"/>
        <v>0</v>
      </c>
      <c r="FH10">
        <v>0</v>
      </c>
      <c r="FI10">
        <f t="shared" si="38"/>
        <v>0</v>
      </c>
      <c r="FJ10">
        <v>0</v>
      </c>
      <c r="FK10">
        <f t="shared" si="39"/>
        <v>0</v>
      </c>
      <c r="FL10">
        <v>0</v>
      </c>
      <c r="FM10">
        <f t="shared" si="40"/>
        <v>0</v>
      </c>
      <c r="FN10">
        <v>0</v>
      </c>
      <c r="FO10">
        <f t="shared" si="41"/>
        <v>0</v>
      </c>
      <c r="FP10">
        <v>0</v>
      </c>
      <c r="FQ10">
        <f t="shared" si="42"/>
        <v>0</v>
      </c>
      <c r="FR10">
        <v>0</v>
      </c>
      <c r="FS10">
        <f t="shared" si="43"/>
        <v>0</v>
      </c>
      <c r="FT10">
        <v>0</v>
      </c>
      <c r="FU10">
        <f t="shared" si="44"/>
        <v>0</v>
      </c>
      <c r="FV10">
        <v>0</v>
      </c>
      <c r="FW10">
        <f t="shared" si="45"/>
        <v>0</v>
      </c>
      <c r="FX10">
        <v>0</v>
      </c>
      <c r="FY10">
        <f t="shared" si="46"/>
        <v>0</v>
      </c>
      <c r="FZ10">
        <v>0</v>
      </c>
      <c r="GA10">
        <f t="shared" si="47"/>
        <v>0</v>
      </c>
      <c r="GB10">
        <v>0</v>
      </c>
      <c r="GC10">
        <f t="shared" si="48"/>
        <v>0</v>
      </c>
      <c r="GD10">
        <v>0</v>
      </c>
      <c r="GE10">
        <f t="shared" si="49"/>
        <v>0</v>
      </c>
      <c r="GF10">
        <v>0</v>
      </c>
      <c r="GG10">
        <f t="shared" si="50"/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 s="1" t="s">
        <v>40</v>
      </c>
      <c r="GS10" t="s">
        <v>264</v>
      </c>
      <c r="GU10">
        <v>28.0855</v>
      </c>
      <c r="GV10">
        <v>4</v>
      </c>
      <c r="GW10">
        <v>51.996099999999998</v>
      </c>
      <c r="GX10">
        <v>1</v>
      </c>
      <c r="GY10">
        <v>95.94</v>
      </c>
      <c r="GZ10">
        <v>1</v>
      </c>
      <c r="HA10">
        <v>207.2</v>
      </c>
      <c r="HB10">
        <v>4</v>
      </c>
    </row>
    <row r="11" spans="1:224" x14ac:dyDescent="0.45">
      <c r="A11">
        <v>10</v>
      </c>
      <c r="B11" t="s">
        <v>33</v>
      </c>
      <c r="C11" t="s">
        <v>34</v>
      </c>
      <c r="E11" t="s">
        <v>42</v>
      </c>
      <c r="F11">
        <f t="shared" si="72"/>
        <v>302.76</v>
      </c>
      <c r="G11">
        <f>125+273</f>
        <v>398</v>
      </c>
      <c r="H11">
        <v>1200</v>
      </c>
      <c r="I11" s="2">
        <f t="shared" si="51"/>
        <v>0.33166666666666667</v>
      </c>
      <c r="J11" s="2">
        <f t="shared" si="52"/>
        <v>95.240000000000009</v>
      </c>
      <c r="K11" s="2">
        <f t="shared" si="53"/>
        <v>1.3145725987580923</v>
      </c>
      <c r="M11" s="2">
        <f t="shared" si="54"/>
        <v>2477</v>
      </c>
      <c r="N11">
        <v>65</v>
      </c>
      <c r="O11">
        <v>75</v>
      </c>
      <c r="P11" s="2">
        <f t="shared" si="55"/>
        <v>0.8666666666666667</v>
      </c>
      <c r="Q11" s="2">
        <f t="shared" si="56"/>
        <v>0.13333333333333333</v>
      </c>
      <c r="S11">
        <v>137</v>
      </c>
      <c r="T11" s="2">
        <f t="shared" si="57"/>
        <v>0</v>
      </c>
      <c r="W11" s="2">
        <f t="shared" si="58"/>
        <v>0</v>
      </c>
      <c r="X11" s="2">
        <f t="shared" si="59"/>
        <v>0</v>
      </c>
      <c r="Y11" s="7">
        <v>0.13333333333333333</v>
      </c>
      <c r="Z11" s="2" t="e">
        <f t="shared" si="60"/>
        <v>#DIV/0!</v>
      </c>
      <c r="AA11" s="2" t="e">
        <f t="shared" si="61"/>
        <v>#DIV/0!</v>
      </c>
      <c r="AB11" s="2">
        <f t="shared" si="62"/>
        <v>0</v>
      </c>
      <c r="AC11" s="2">
        <f t="shared" si="63"/>
        <v>0.13333333333333333</v>
      </c>
      <c r="AD11" s="2">
        <f t="shared" si="64"/>
        <v>0</v>
      </c>
      <c r="AE11" s="2">
        <f t="shared" si="65"/>
        <v>-137</v>
      </c>
      <c r="AG11" s="2">
        <f t="shared" si="66"/>
        <v>0</v>
      </c>
      <c r="AI11" s="2">
        <v>1</v>
      </c>
      <c r="AJ11">
        <f t="shared" si="67"/>
        <v>3.3300000000000003E-5</v>
      </c>
      <c r="AK11">
        <f t="shared" si="68"/>
        <v>19519.519519519519</v>
      </c>
      <c r="AL11">
        <v>0</v>
      </c>
      <c r="AM11">
        <f t="shared" si="69"/>
        <v>19519.519519519519</v>
      </c>
      <c r="AN11" t="s">
        <v>36</v>
      </c>
      <c r="AP11" t="s">
        <v>37</v>
      </c>
      <c r="AR11">
        <f t="shared" si="73"/>
        <v>1.1999999999999999E-4</v>
      </c>
      <c r="AS11">
        <v>6.35</v>
      </c>
      <c r="AT11">
        <v>1</v>
      </c>
      <c r="AU11">
        <f t="shared" si="70"/>
        <v>345.22912681290376</v>
      </c>
      <c r="AV11" t="s">
        <v>296</v>
      </c>
      <c r="AW11" t="s">
        <v>64</v>
      </c>
      <c r="AX11" t="s">
        <v>39</v>
      </c>
      <c r="AZ11" s="2">
        <f t="shared" si="71"/>
        <v>1.4501594507444637</v>
      </c>
      <c r="BA11" s="2">
        <f t="shared" si="0"/>
        <v>3</v>
      </c>
      <c r="BB11">
        <v>50</v>
      </c>
      <c r="BC11">
        <f t="shared" si="1"/>
        <v>0.50601268188626503</v>
      </c>
      <c r="BD11">
        <v>48</v>
      </c>
      <c r="BE11">
        <f t="shared" si="2"/>
        <v>0.47207338442909941</v>
      </c>
      <c r="BF11">
        <v>2</v>
      </c>
      <c r="BG11">
        <f t="shared" si="3"/>
        <v>2.191393368463548E-2</v>
      </c>
      <c r="BH11">
        <v>0</v>
      </c>
      <c r="BI11">
        <f t="shared" si="4"/>
        <v>0</v>
      </c>
      <c r="BJ11">
        <v>0</v>
      </c>
      <c r="BK11">
        <f t="shared" si="5"/>
        <v>0</v>
      </c>
      <c r="BL11">
        <v>0</v>
      </c>
      <c r="BM11">
        <f t="shared" si="6"/>
        <v>0</v>
      </c>
      <c r="BN11">
        <v>0</v>
      </c>
      <c r="BO11">
        <f t="shared" si="7"/>
        <v>0</v>
      </c>
      <c r="BP11">
        <v>0</v>
      </c>
      <c r="BQ11">
        <f t="shared" si="8"/>
        <v>0</v>
      </c>
      <c r="BR11">
        <v>0</v>
      </c>
      <c r="BS11">
        <f t="shared" si="9"/>
        <v>0</v>
      </c>
      <c r="BT11">
        <v>0</v>
      </c>
      <c r="BU11">
        <f t="shared" si="10"/>
        <v>0</v>
      </c>
      <c r="BV11">
        <v>0</v>
      </c>
      <c r="BW11">
        <f t="shared" si="11"/>
        <v>0</v>
      </c>
      <c r="BX11">
        <v>0</v>
      </c>
      <c r="BY11">
        <f t="shared" si="12"/>
        <v>0</v>
      </c>
      <c r="BZ11">
        <v>0</v>
      </c>
      <c r="CA11">
        <f t="shared" si="13"/>
        <v>0</v>
      </c>
      <c r="CB11">
        <v>0</v>
      </c>
      <c r="CC11">
        <f t="shared" si="14"/>
        <v>0</v>
      </c>
      <c r="CD11">
        <v>0</v>
      </c>
      <c r="CE11">
        <f t="shared" si="15"/>
        <v>0</v>
      </c>
      <c r="CF11">
        <v>0</v>
      </c>
      <c r="CG11">
        <f t="shared" si="16"/>
        <v>0</v>
      </c>
      <c r="CH11">
        <v>0</v>
      </c>
      <c r="CI11">
        <f t="shared" si="17"/>
        <v>0</v>
      </c>
      <c r="CJ11">
        <v>0</v>
      </c>
      <c r="CK11">
        <f t="shared" si="18"/>
        <v>0</v>
      </c>
      <c r="CL11">
        <v>0</v>
      </c>
      <c r="CM11">
        <f t="shared" si="19"/>
        <v>0</v>
      </c>
      <c r="CN11">
        <v>0</v>
      </c>
      <c r="CO11">
        <f t="shared" si="20"/>
        <v>0</v>
      </c>
      <c r="CP11">
        <v>0</v>
      </c>
      <c r="CQ11">
        <f t="shared" si="21"/>
        <v>0</v>
      </c>
      <c r="CR11">
        <v>0</v>
      </c>
      <c r="CS11">
        <f t="shared" si="22"/>
        <v>0</v>
      </c>
      <c r="CT11">
        <v>0</v>
      </c>
      <c r="CU11">
        <f t="shared" si="23"/>
        <v>0</v>
      </c>
      <c r="CV11">
        <v>0</v>
      </c>
      <c r="CW11">
        <f t="shared" si="24"/>
        <v>0</v>
      </c>
      <c r="CX11">
        <v>0</v>
      </c>
      <c r="CY11">
        <f t="shared" si="25"/>
        <v>0</v>
      </c>
      <c r="CZ11">
        <v>0</v>
      </c>
      <c r="DA11">
        <f t="shared" si="26"/>
        <v>0</v>
      </c>
      <c r="DB11">
        <v>0</v>
      </c>
      <c r="DC11">
        <f t="shared" si="27"/>
        <v>0</v>
      </c>
      <c r="DD11">
        <v>0</v>
      </c>
      <c r="DE11">
        <f t="shared" si="28"/>
        <v>0</v>
      </c>
      <c r="DF11">
        <v>0</v>
      </c>
      <c r="DG11">
        <f t="shared" si="29"/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100</v>
      </c>
      <c r="ES11">
        <f t="shared" si="30"/>
        <v>1</v>
      </c>
      <c r="ET11">
        <v>0</v>
      </c>
      <c r="EU11">
        <f t="shared" si="31"/>
        <v>0</v>
      </c>
      <c r="EV11">
        <v>0</v>
      </c>
      <c r="EW11">
        <f t="shared" si="32"/>
        <v>0</v>
      </c>
      <c r="EX11">
        <v>0</v>
      </c>
      <c r="EY11">
        <f t="shared" si="33"/>
        <v>0</v>
      </c>
      <c r="EZ11">
        <v>0</v>
      </c>
      <c r="FA11">
        <f t="shared" si="34"/>
        <v>0</v>
      </c>
      <c r="FB11">
        <v>0</v>
      </c>
      <c r="FC11">
        <f t="shared" si="35"/>
        <v>0</v>
      </c>
      <c r="FD11">
        <v>0</v>
      </c>
      <c r="FE11">
        <f t="shared" si="36"/>
        <v>0</v>
      </c>
      <c r="FF11">
        <v>0</v>
      </c>
      <c r="FG11">
        <f t="shared" si="37"/>
        <v>0</v>
      </c>
      <c r="FH11">
        <v>0</v>
      </c>
      <c r="FI11">
        <f t="shared" si="38"/>
        <v>0</v>
      </c>
      <c r="FJ11">
        <v>0</v>
      </c>
      <c r="FK11">
        <f t="shared" si="39"/>
        <v>0</v>
      </c>
      <c r="FL11">
        <v>0</v>
      </c>
      <c r="FM11">
        <f t="shared" si="40"/>
        <v>0</v>
      </c>
      <c r="FN11">
        <v>0</v>
      </c>
      <c r="FO11">
        <f t="shared" si="41"/>
        <v>0</v>
      </c>
      <c r="FP11">
        <v>0</v>
      </c>
      <c r="FQ11">
        <f t="shared" si="42"/>
        <v>0</v>
      </c>
      <c r="FR11">
        <v>0</v>
      </c>
      <c r="FS11">
        <f t="shared" si="43"/>
        <v>0</v>
      </c>
      <c r="FT11">
        <v>0</v>
      </c>
      <c r="FU11">
        <f t="shared" si="44"/>
        <v>0</v>
      </c>
      <c r="FV11">
        <v>0</v>
      </c>
      <c r="FW11">
        <f t="shared" si="45"/>
        <v>0</v>
      </c>
      <c r="FX11">
        <v>0</v>
      </c>
      <c r="FY11">
        <f t="shared" si="46"/>
        <v>0</v>
      </c>
      <c r="FZ11">
        <v>0</v>
      </c>
      <c r="GA11">
        <f t="shared" si="47"/>
        <v>0</v>
      </c>
      <c r="GB11">
        <v>0</v>
      </c>
      <c r="GC11">
        <f t="shared" si="48"/>
        <v>0</v>
      </c>
      <c r="GD11">
        <v>0</v>
      </c>
      <c r="GE11">
        <f t="shared" si="49"/>
        <v>0</v>
      </c>
      <c r="GF11">
        <v>0</v>
      </c>
      <c r="GG11">
        <f t="shared" si="50"/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 s="1" t="s">
        <v>40</v>
      </c>
      <c r="GS11" t="s">
        <v>264</v>
      </c>
      <c r="GU11" t="s">
        <v>264</v>
      </c>
    </row>
    <row r="12" spans="1:224" x14ac:dyDescent="0.45">
      <c r="A12">
        <v>11</v>
      </c>
      <c r="B12" t="s">
        <v>33</v>
      </c>
      <c r="C12" t="s">
        <v>34</v>
      </c>
      <c r="E12" t="s">
        <v>43</v>
      </c>
      <c r="F12">
        <f t="shared" si="72"/>
        <v>302.76</v>
      </c>
      <c r="G12">
        <f>25+273</f>
        <v>298</v>
      </c>
      <c r="H12">
        <v>1200</v>
      </c>
      <c r="I12" s="2">
        <f t="shared" si="51"/>
        <v>0.24833333333333332</v>
      </c>
      <c r="J12" s="2">
        <f t="shared" si="52"/>
        <v>-4.7599999999999909</v>
      </c>
      <c r="K12" s="2">
        <f t="shared" si="53"/>
        <v>0.98427797595455147</v>
      </c>
      <c r="M12" s="2">
        <f t="shared" si="54"/>
        <v>2477</v>
      </c>
      <c r="N12">
        <v>5</v>
      </c>
      <c r="O12">
        <v>45</v>
      </c>
      <c r="P12" s="2">
        <f t="shared" si="55"/>
        <v>0.1111111111111111</v>
      </c>
      <c r="Q12" s="2">
        <f t="shared" si="56"/>
        <v>0.88888888888888884</v>
      </c>
      <c r="S12">
        <v>124</v>
      </c>
      <c r="T12" s="2">
        <f t="shared" si="57"/>
        <v>0</v>
      </c>
      <c r="W12" s="2">
        <f t="shared" si="58"/>
        <v>0</v>
      </c>
      <c r="X12" s="2">
        <f t="shared" si="59"/>
        <v>0</v>
      </c>
      <c r="Y12" s="7">
        <v>0.88888888888888884</v>
      </c>
      <c r="Z12" s="2" t="e">
        <f t="shared" si="60"/>
        <v>#DIV/0!</v>
      </c>
      <c r="AA12" s="2" t="e">
        <f t="shared" si="61"/>
        <v>#DIV/0!</v>
      </c>
      <c r="AB12" s="2">
        <f t="shared" si="62"/>
        <v>0</v>
      </c>
      <c r="AC12" s="2">
        <f t="shared" si="63"/>
        <v>0.88888888888888884</v>
      </c>
      <c r="AD12" s="2">
        <f t="shared" si="64"/>
        <v>0</v>
      </c>
      <c r="AE12" s="2">
        <f t="shared" si="65"/>
        <v>-124</v>
      </c>
      <c r="AG12" s="2">
        <f t="shared" si="66"/>
        <v>0</v>
      </c>
      <c r="AI12" s="2">
        <v>1</v>
      </c>
      <c r="AJ12">
        <f t="shared" si="67"/>
        <v>3.3300000000000003E-5</v>
      </c>
      <c r="AK12">
        <f t="shared" si="68"/>
        <v>1501.5015015015015</v>
      </c>
      <c r="AL12">
        <v>0</v>
      </c>
      <c r="AM12">
        <f t="shared" si="69"/>
        <v>1501.5015015015015</v>
      </c>
      <c r="AN12" t="s">
        <v>36</v>
      </c>
      <c r="AP12" t="s">
        <v>37</v>
      </c>
      <c r="AR12">
        <f t="shared" si="73"/>
        <v>1.1999999999999999E-4</v>
      </c>
      <c r="AS12">
        <v>6.35</v>
      </c>
      <c r="AT12">
        <v>1</v>
      </c>
      <c r="AU12">
        <f t="shared" si="70"/>
        <v>312.47015857518295</v>
      </c>
      <c r="AV12" t="s">
        <v>296</v>
      </c>
      <c r="AW12" t="s">
        <v>64</v>
      </c>
      <c r="AX12" t="s">
        <v>39</v>
      </c>
      <c r="AZ12" s="2">
        <f t="shared" si="71"/>
        <v>1.4947441771967029</v>
      </c>
      <c r="BA12" s="2">
        <f t="shared" si="0"/>
        <v>3</v>
      </c>
      <c r="BB12">
        <v>50</v>
      </c>
      <c r="BC12">
        <f t="shared" si="1"/>
        <v>0.50525582280329717</v>
      </c>
      <c r="BD12">
        <v>48</v>
      </c>
      <c r="BE12">
        <f t="shared" si="2"/>
        <v>0.47136728942076755</v>
      </c>
      <c r="BF12">
        <v>0</v>
      </c>
      <c r="BG12">
        <f t="shared" si="3"/>
        <v>0</v>
      </c>
      <c r="BH12">
        <v>2</v>
      </c>
      <c r="BI12">
        <f t="shared" si="4"/>
        <v>2.3376887775935287E-2</v>
      </c>
      <c r="BJ12">
        <v>0</v>
      </c>
      <c r="BK12">
        <f t="shared" si="5"/>
        <v>0</v>
      </c>
      <c r="BL12">
        <v>0</v>
      </c>
      <c r="BM12">
        <f t="shared" si="6"/>
        <v>0</v>
      </c>
      <c r="BN12">
        <v>0</v>
      </c>
      <c r="BO12">
        <f t="shared" si="7"/>
        <v>0</v>
      </c>
      <c r="BP12">
        <v>0</v>
      </c>
      <c r="BQ12">
        <f t="shared" si="8"/>
        <v>0</v>
      </c>
      <c r="BR12">
        <v>0</v>
      </c>
      <c r="BS12">
        <f t="shared" si="9"/>
        <v>0</v>
      </c>
      <c r="BT12">
        <v>0</v>
      </c>
      <c r="BU12">
        <f t="shared" si="10"/>
        <v>0</v>
      </c>
      <c r="BV12">
        <v>0</v>
      </c>
      <c r="BW12">
        <f t="shared" si="11"/>
        <v>0</v>
      </c>
      <c r="BX12">
        <v>0</v>
      </c>
      <c r="BY12">
        <f t="shared" si="12"/>
        <v>0</v>
      </c>
      <c r="BZ12">
        <v>0</v>
      </c>
      <c r="CA12">
        <f t="shared" si="13"/>
        <v>0</v>
      </c>
      <c r="CB12">
        <v>0</v>
      </c>
      <c r="CC12">
        <f t="shared" si="14"/>
        <v>0</v>
      </c>
      <c r="CD12">
        <v>0</v>
      </c>
      <c r="CE12">
        <f t="shared" si="15"/>
        <v>0</v>
      </c>
      <c r="CF12">
        <v>0</v>
      </c>
      <c r="CG12">
        <f t="shared" si="16"/>
        <v>0</v>
      </c>
      <c r="CH12">
        <v>0</v>
      </c>
      <c r="CI12">
        <f t="shared" si="17"/>
        <v>0</v>
      </c>
      <c r="CJ12">
        <v>0</v>
      </c>
      <c r="CK12">
        <f t="shared" si="18"/>
        <v>0</v>
      </c>
      <c r="CL12">
        <v>0</v>
      </c>
      <c r="CM12">
        <f t="shared" si="19"/>
        <v>0</v>
      </c>
      <c r="CN12">
        <v>0</v>
      </c>
      <c r="CO12">
        <f t="shared" si="20"/>
        <v>0</v>
      </c>
      <c r="CP12">
        <v>0</v>
      </c>
      <c r="CQ12">
        <f t="shared" si="21"/>
        <v>0</v>
      </c>
      <c r="CR12">
        <v>0</v>
      </c>
      <c r="CS12">
        <f t="shared" si="22"/>
        <v>0</v>
      </c>
      <c r="CT12">
        <v>0</v>
      </c>
      <c r="CU12">
        <f t="shared" si="23"/>
        <v>0</v>
      </c>
      <c r="CV12">
        <v>0</v>
      </c>
      <c r="CW12">
        <f t="shared" si="24"/>
        <v>0</v>
      </c>
      <c r="CX12">
        <v>0</v>
      </c>
      <c r="CY12">
        <f t="shared" si="25"/>
        <v>0</v>
      </c>
      <c r="CZ12">
        <v>0</v>
      </c>
      <c r="DA12">
        <f t="shared" si="26"/>
        <v>0</v>
      </c>
      <c r="DB12">
        <v>0</v>
      </c>
      <c r="DC12">
        <f t="shared" si="27"/>
        <v>0</v>
      </c>
      <c r="DD12">
        <v>0</v>
      </c>
      <c r="DE12">
        <f t="shared" si="28"/>
        <v>0</v>
      </c>
      <c r="DF12">
        <v>0</v>
      </c>
      <c r="DG12">
        <f t="shared" si="29"/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100</v>
      </c>
      <c r="ES12">
        <f t="shared" si="30"/>
        <v>1</v>
      </c>
      <c r="ET12">
        <v>0</v>
      </c>
      <c r="EU12">
        <f t="shared" si="31"/>
        <v>0</v>
      </c>
      <c r="EV12">
        <v>0</v>
      </c>
      <c r="EW12">
        <f t="shared" si="32"/>
        <v>0</v>
      </c>
      <c r="EX12">
        <v>0</v>
      </c>
      <c r="EY12">
        <f t="shared" si="33"/>
        <v>0</v>
      </c>
      <c r="EZ12">
        <v>0</v>
      </c>
      <c r="FA12">
        <f t="shared" si="34"/>
        <v>0</v>
      </c>
      <c r="FB12">
        <v>0</v>
      </c>
      <c r="FC12">
        <f t="shared" si="35"/>
        <v>0</v>
      </c>
      <c r="FD12">
        <v>0</v>
      </c>
      <c r="FE12">
        <f t="shared" si="36"/>
        <v>0</v>
      </c>
      <c r="FF12">
        <v>0</v>
      </c>
      <c r="FG12">
        <f t="shared" si="37"/>
        <v>0</v>
      </c>
      <c r="FH12">
        <v>0</v>
      </c>
      <c r="FI12">
        <f t="shared" si="38"/>
        <v>0</v>
      </c>
      <c r="FJ12">
        <v>0</v>
      </c>
      <c r="FK12">
        <f t="shared" si="39"/>
        <v>0</v>
      </c>
      <c r="FL12">
        <v>0</v>
      </c>
      <c r="FM12">
        <f t="shared" si="40"/>
        <v>0</v>
      </c>
      <c r="FN12">
        <v>0</v>
      </c>
      <c r="FO12">
        <f t="shared" si="41"/>
        <v>0</v>
      </c>
      <c r="FP12">
        <v>0</v>
      </c>
      <c r="FQ12">
        <f t="shared" si="42"/>
        <v>0</v>
      </c>
      <c r="FR12">
        <v>0</v>
      </c>
      <c r="FS12">
        <f t="shared" si="43"/>
        <v>0</v>
      </c>
      <c r="FT12">
        <v>0</v>
      </c>
      <c r="FU12">
        <f t="shared" si="44"/>
        <v>0</v>
      </c>
      <c r="FV12">
        <v>0</v>
      </c>
      <c r="FW12">
        <f t="shared" si="45"/>
        <v>0</v>
      </c>
      <c r="FX12">
        <v>0</v>
      </c>
      <c r="FY12">
        <f t="shared" si="46"/>
        <v>0</v>
      </c>
      <c r="FZ12">
        <v>0</v>
      </c>
      <c r="GA12">
        <f t="shared" si="47"/>
        <v>0</v>
      </c>
      <c r="GB12">
        <v>0</v>
      </c>
      <c r="GC12">
        <f t="shared" si="48"/>
        <v>0</v>
      </c>
      <c r="GD12">
        <v>0</v>
      </c>
      <c r="GE12">
        <f t="shared" si="49"/>
        <v>0</v>
      </c>
      <c r="GF12">
        <v>0</v>
      </c>
      <c r="GG12">
        <f t="shared" si="50"/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 s="1" t="s">
        <v>40</v>
      </c>
      <c r="GS12" t="s">
        <v>264</v>
      </c>
      <c r="GU12" t="s">
        <v>305</v>
      </c>
      <c r="GV12" t="s">
        <v>306</v>
      </c>
      <c r="GW12" t="s">
        <v>307</v>
      </c>
      <c r="GX12" t="s">
        <v>308</v>
      </c>
      <c r="GY12" t="s">
        <v>309</v>
      </c>
      <c r="GZ12" t="s">
        <v>310</v>
      </c>
      <c r="HA12" t="s">
        <v>279</v>
      </c>
      <c r="HB12" t="s">
        <v>311</v>
      </c>
    </row>
    <row r="13" spans="1:224" x14ac:dyDescent="0.45">
      <c r="A13">
        <v>12</v>
      </c>
      <c r="B13" t="s">
        <v>33</v>
      </c>
      <c r="C13" t="s">
        <v>34</v>
      </c>
      <c r="E13" t="s">
        <v>43</v>
      </c>
      <c r="F13">
        <f t="shared" si="72"/>
        <v>302.76</v>
      </c>
      <c r="G13">
        <f>100+273</f>
        <v>373</v>
      </c>
      <c r="H13">
        <v>1200</v>
      </c>
      <c r="I13" s="2">
        <f t="shared" si="51"/>
        <v>0.31083333333333335</v>
      </c>
      <c r="J13" s="2">
        <f t="shared" si="52"/>
        <v>70.240000000000009</v>
      </c>
      <c r="K13" s="2">
        <f t="shared" si="53"/>
        <v>1.2319989430572071</v>
      </c>
      <c r="M13" s="2">
        <f t="shared" si="54"/>
        <v>2477</v>
      </c>
      <c r="N13">
        <v>6</v>
      </c>
      <c r="O13">
        <v>70</v>
      </c>
      <c r="P13" s="2">
        <f t="shared" si="55"/>
        <v>8.5714285714285715E-2</v>
      </c>
      <c r="Q13" s="2">
        <f t="shared" si="56"/>
        <v>0.91428571428571426</v>
      </c>
      <c r="S13">
        <v>172</v>
      </c>
      <c r="T13" s="2">
        <f t="shared" si="57"/>
        <v>0</v>
      </c>
      <c r="W13" s="2">
        <f t="shared" si="58"/>
        <v>0</v>
      </c>
      <c r="X13" s="2">
        <f t="shared" si="59"/>
        <v>0</v>
      </c>
      <c r="Y13" s="7">
        <v>0.91428571428571426</v>
      </c>
      <c r="Z13" s="2" t="e">
        <f t="shared" si="60"/>
        <v>#DIV/0!</v>
      </c>
      <c r="AA13" s="2" t="e">
        <f t="shared" si="61"/>
        <v>#DIV/0!</v>
      </c>
      <c r="AB13" s="2">
        <f t="shared" si="62"/>
        <v>0</v>
      </c>
      <c r="AC13" s="2">
        <f t="shared" si="63"/>
        <v>0.91428571428571426</v>
      </c>
      <c r="AD13" s="2">
        <f t="shared" si="64"/>
        <v>0</v>
      </c>
      <c r="AE13" s="2">
        <f t="shared" si="65"/>
        <v>-172</v>
      </c>
      <c r="AG13" s="2">
        <f t="shared" si="66"/>
        <v>0</v>
      </c>
      <c r="AI13" s="2">
        <v>1</v>
      </c>
      <c r="AJ13">
        <f t="shared" si="67"/>
        <v>3.3300000000000003E-5</v>
      </c>
      <c r="AK13">
        <f t="shared" si="68"/>
        <v>1801.8018018018015</v>
      </c>
      <c r="AL13">
        <v>0</v>
      </c>
      <c r="AM13">
        <f t="shared" si="69"/>
        <v>1801.8018018018015</v>
      </c>
      <c r="AN13" t="s">
        <v>36</v>
      </c>
      <c r="AP13" t="s">
        <v>37</v>
      </c>
      <c r="AR13">
        <f t="shared" si="73"/>
        <v>1.1999999999999999E-4</v>
      </c>
      <c r="AS13">
        <v>6.35</v>
      </c>
      <c r="AT13">
        <v>1</v>
      </c>
      <c r="AU13">
        <f t="shared" si="70"/>
        <v>433.42634899138284</v>
      </c>
      <c r="AV13" t="s">
        <v>296</v>
      </c>
      <c r="AW13" t="s">
        <v>64</v>
      </c>
      <c r="AX13" t="s">
        <v>39</v>
      </c>
      <c r="AZ13" s="2">
        <f t="shared" si="71"/>
        <v>1.4947441771967029</v>
      </c>
      <c r="BA13" s="2">
        <f t="shared" si="0"/>
        <v>3</v>
      </c>
      <c r="BB13">
        <v>50</v>
      </c>
      <c r="BC13">
        <f t="shared" si="1"/>
        <v>0.50525582280329717</v>
      </c>
      <c r="BD13">
        <v>48</v>
      </c>
      <c r="BE13">
        <f t="shared" si="2"/>
        <v>0.47136728942076755</v>
      </c>
      <c r="BF13">
        <v>0</v>
      </c>
      <c r="BG13">
        <f t="shared" si="3"/>
        <v>0</v>
      </c>
      <c r="BH13">
        <v>2</v>
      </c>
      <c r="BI13">
        <f t="shared" si="4"/>
        <v>2.3376887775935287E-2</v>
      </c>
      <c r="BJ13">
        <v>0</v>
      </c>
      <c r="BK13">
        <f t="shared" si="5"/>
        <v>0</v>
      </c>
      <c r="BL13">
        <v>0</v>
      </c>
      <c r="BM13">
        <f t="shared" si="6"/>
        <v>0</v>
      </c>
      <c r="BN13">
        <v>0</v>
      </c>
      <c r="BO13">
        <f t="shared" si="7"/>
        <v>0</v>
      </c>
      <c r="BP13">
        <v>0</v>
      </c>
      <c r="BQ13">
        <f t="shared" si="8"/>
        <v>0</v>
      </c>
      <c r="BR13">
        <v>0</v>
      </c>
      <c r="BS13">
        <f t="shared" si="9"/>
        <v>0</v>
      </c>
      <c r="BT13">
        <v>0</v>
      </c>
      <c r="BU13">
        <f t="shared" si="10"/>
        <v>0</v>
      </c>
      <c r="BV13">
        <v>0</v>
      </c>
      <c r="BW13">
        <f t="shared" si="11"/>
        <v>0</v>
      </c>
      <c r="BX13">
        <v>0</v>
      </c>
      <c r="BY13">
        <f t="shared" si="12"/>
        <v>0</v>
      </c>
      <c r="BZ13">
        <v>0</v>
      </c>
      <c r="CA13">
        <f t="shared" si="13"/>
        <v>0</v>
      </c>
      <c r="CB13">
        <v>0</v>
      </c>
      <c r="CC13">
        <f t="shared" si="14"/>
        <v>0</v>
      </c>
      <c r="CD13">
        <v>0</v>
      </c>
      <c r="CE13">
        <f t="shared" si="15"/>
        <v>0</v>
      </c>
      <c r="CF13">
        <v>0</v>
      </c>
      <c r="CG13">
        <f t="shared" si="16"/>
        <v>0</v>
      </c>
      <c r="CH13">
        <v>0</v>
      </c>
      <c r="CI13">
        <f t="shared" si="17"/>
        <v>0</v>
      </c>
      <c r="CJ13">
        <v>0</v>
      </c>
      <c r="CK13">
        <f t="shared" si="18"/>
        <v>0</v>
      </c>
      <c r="CL13">
        <v>0</v>
      </c>
      <c r="CM13">
        <f t="shared" si="19"/>
        <v>0</v>
      </c>
      <c r="CN13">
        <v>0</v>
      </c>
      <c r="CO13">
        <f t="shared" si="20"/>
        <v>0</v>
      </c>
      <c r="CP13">
        <v>0</v>
      </c>
      <c r="CQ13">
        <f t="shared" si="21"/>
        <v>0</v>
      </c>
      <c r="CR13">
        <v>0</v>
      </c>
      <c r="CS13">
        <f t="shared" si="22"/>
        <v>0</v>
      </c>
      <c r="CT13">
        <v>0</v>
      </c>
      <c r="CU13">
        <f t="shared" si="23"/>
        <v>0</v>
      </c>
      <c r="CV13">
        <v>0</v>
      </c>
      <c r="CW13">
        <f t="shared" si="24"/>
        <v>0</v>
      </c>
      <c r="CX13">
        <v>0</v>
      </c>
      <c r="CY13">
        <f t="shared" si="25"/>
        <v>0</v>
      </c>
      <c r="CZ13">
        <v>0</v>
      </c>
      <c r="DA13">
        <f t="shared" si="26"/>
        <v>0</v>
      </c>
      <c r="DB13">
        <v>0</v>
      </c>
      <c r="DC13">
        <f t="shared" si="27"/>
        <v>0</v>
      </c>
      <c r="DD13">
        <v>0</v>
      </c>
      <c r="DE13">
        <f t="shared" si="28"/>
        <v>0</v>
      </c>
      <c r="DF13">
        <v>0</v>
      </c>
      <c r="DG13">
        <f t="shared" si="29"/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100</v>
      </c>
      <c r="ES13">
        <f t="shared" si="30"/>
        <v>1</v>
      </c>
      <c r="ET13">
        <v>0</v>
      </c>
      <c r="EU13">
        <f t="shared" si="31"/>
        <v>0</v>
      </c>
      <c r="EV13">
        <v>0</v>
      </c>
      <c r="EW13">
        <f t="shared" si="32"/>
        <v>0</v>
      </c>
      <c r="EX13">
        <v>0</v>
      </c>
      <c r="EY13">
        <f t="shared" si="33"/>
        <v>0</v>
      </c>
      <c r="EZ13">
        <v>0</v>
      </c>
      <c r="FA13">
        <f t="shared" si="34"/>
        <v>0</v>
      </c>
      <c r="FB13">
        <v>0</v>
      </c>
      <c r="FC13">
        <f t="shared" si="35"/>
        <v>0</v>
      </c>
      <c r="FD13">
        <v>0</v>
      </c>
      <c r="FE13">
        <f t="shared" si="36"/>
        <v>0</v>
      </c>
      <c r="FF13">
        <v>0</v>
      </c>
      <c r="FG13">
        <f t="shared" si="37"/>
        <v>0</v>
      </c>
      <c r="FH13">
        <v>0</v>
      </c>
      <c r="FI13">
        <f t="shared" si="38"/>
        <v>0</v>
      </c>
      <c r="FJ13">
        <v>0</v>
      </c>
      <c r="FK13">
        <f t="shared" si="39"/>
        <v>0</v>
      </c>
      <c r="FL13">
        <v>0</v>
      </c>
      <c r="FM13">
        <f t="shared" si="40"/>
        <v>0</v>
      </c>
      <c r="FN13">
        <v>0</v>
      </c>
      <c r="FO13">
        <f t="shared" si="41"/>
        <v>0</v>
      </c>
      <c r="FP13">
        <v>0</v>
      </c>
      <c r="FQ13">
        <f t="shared" si="42"/>
        <v>0</v>
      </c>
      <c r="FR13">
        <v>0</v>
      </c>
      <c r="FS13">
        <f t="shared" si="43"/>
        <v>0</v>
      </c>
      <c r="FT13">
        <v>0</v>
      </c>
      <c r="FU13">
        <f t="shared" si="44"/>
        <v>0</v>
      </c>
      <c r="FV13">
        <v>0</v>
      </c>
      <c r="FW13">
        <f t="shared" si="45"/>
        <v>0</v>
      </c>
      <c r="FX13">
        <v>0</v>
      </c>
      <c r="FY13">
        <f t="shared" si="46"/>
        <v>0</v>
      </c>
      <c r="FZ13">
        <v>0</v>
      </c>
      <c r="GA13">
        <f t="shared" si="47"/>
        <v>0</v>
      </c>
      <c r="GB13">
        <v>0</v>
      </c>
      <c r="GC13">
        <f t="shared" si="48"/>
        <v>0</v>
      </c>
      <c r="GD13">
        <v>0</v>
      </c>
      <c r="GE13">
        <f t="shared" si="49"/>
        <v>0</v>
      </c>
      <c r="GF13">
        <v>0</v>
      </c>
      <c r="GG13">
        <f t="shared" si="50"/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 s="1" t="s">
        <v>40</v>
      </c>
      <c r="GS13" t="s">
        <v>264</v>
      </c>
      <c r="GU13">
        <v>118.71</v>
      </c>
      <c r="GV13">
        <v>4</v>
      </c>
      <c r="GW13">
        <v>121.76</v>
      </c>
      <c r="GX13">
        <v>5</v>
      </c>
      <c r="GY13">
        <v>208.98</v>
      </c>
      <c r="GZ13">
        <v>5</v>
      </c>
      <c r="HA13">
        <v>112.411</v>
      </c>
      <c r="HB13">
        <v>2</v>
      </c>
    </row>
    <row r="14" spans="1:224" x14ac:dyDescent="0.45">
      <c r="A14">
        <v>13</v>
      </c>
      <c r="B14" t="s">
        <v>33</v>
      </c>
      <c r="C14" t="s">
        <v>34</v>
      </c>
      <c r="E14" t="s">
        <v>43</v>
      </c>
      <c r="F14">
        <f t="shared" si="72"/>
        <v>302.76</v>
      </c>
      <c r="G14">
        <f>150+273</f>
        <v>423</v>
      </c>
      <c r="H14">
        <v>1200</v>
      </c>
      <c r="I14" s="2">
        <f t="shared" si="51"/>
        <v>0.35249999999999998</v>
      </c>
      <c r="J14" s="2">
        <f t="shared" si="52"/>
        <v>120.24000000000001</v>
      </c>
      <c r="K14" s="2">
        <f t="shared" si="53"/>
        <v>1.3971462544589774</v>
      </c>
      <c r="M14" s="2">
        <f t="shared" si="54"/>
        <v>2477</v>
      </c>
      <c r="N14">
        <v>5</v>
      </c>
      <c r="O14">
        <v>75</v>
      </c>
      <c r="P14" s="2">
        <f t="shared" si="55"/>
        <v>6.6666666666666666E-2</v>
      </c>
      <c r="Q14" s="2">
        <f t="shared" si="56"/>
        <v>0.93333333333333335</v>
      </c>
      <c r="S14">
        <v>186</v>
      </c>
      <c r="T14" s="2">
        <f t="shared" si="57"/>
        <v>0</v>
      </c>
      <c r="W14" s="2">
        <f t="shared" si="58"/>
        <v>0</v>
      </c>
      <c r="X14" s="2">
        <f t="shared" si="59"/>
        <v>0</v>
      </c>
      <c r="Y14" s="7">
        <v>0.93333333333333335</v>
      </c>
      <c r="Z14" s="2" t="e">
        <f t="shared" si="60"/>
        <v>#DIV/0!</v>
      </c>
      <c r="AA14" s="2" t="e">
        <f t="shared" si="61"/>
        <v>#DIV/0!</v>
      </c>
      <c r="AB14" s="2">
        <f t="shared" si="62"/>
        <v>0</v>
      </c>
      <c r="AC14" s="2">
        <f t="shared" si="63"/>
        <v>0.93333333333333335</v>
      </c>
      <c r="AD14" s="2">
        <f t="shared" si="64"/>
        <v>0</v>
      </c>
      <c r="AE14" s="2">
        <f t="shared" si="65"/>
        <v>-186</v>
      </c>
      <c r="AG14" s="2">
        <f t="shared" si="66"/>
        <v>0</v>
      </c>
      <c r="AI14" s="2">
        <v>1</v>
      </c>
      <c r="AJ14">
        <f t="shared" si="67"/>
        <v>3.3300000000000003E-5</v>
      </c>
      <c r="AK14">
        <f t="shared" si="68"/>
        <v>1501.5015015015015</v>
      </c>
      <c r="AL14">
        <v>0</v>
      </c>
      <c r="AM14">
        <f t="shared" si="69"/>
        <v>1501.5015015015015</v>
      </c>
      <c r="AN14" t="s">
        <v>36</v>
      </c>
      <c r="AP14" t="s">
        <v>37</v>
      </c>
      <c r="AR14">
        <f t="shared" si="73"/>
        <v>1.1999999999999999E-4</v>
      </c>
      <c r="AS14">
        <v>6.35</v>
      </c>
      <c r="AT14">
        <v>1</v>
      </c>
      <c r="AU14">
        <f t="shared" si="70"/>
        <v>468.70523786277448</v>
      </c>
      <c r="AV14" t="s">
        <v>296</v>
      </c>
      <c r="AW14" t="s">
        <v>64</v>
      </c>
      <c r="AX14" t="s">
        <v>39</v>
      </c>
      <c r="AZ14" s="2">
        <f t="shared" si="71"/>
        <v>1.4947441771967029</v>
      </c>
      <c r="BA14" s="2">
        <f t="shared" si="0"/>
        <v>3</v>
      </c>
      <c r="BB14">
        <v>50</v>
      </c>
      <c r="BC14">
        <f t="shared" si="1"/>
        <v>0.50525582280329717</v>
      </c>
      <c r="BD14">
        <v>48</v>
      </c>
      <c r="BE14">
        <f t="shared" si="2"/>
        <v>0.47136728942076755</v>
      </c>
      <c r="BF14">
        <v>0</v>
      </c>
      <c r="BG14">
        <f t="shared" si="3"/>
        <v>0</v>
      </c>
      <c r="BH14">
        <v>2</v>
      </c>
      <c r="BI14">
        <f t="shared" si="4"/>
        <v>2.3376887775935287E-2</v>
      </c>
      <c r="BJ14">
        <v>0</v>
      </c>
      <c r="BK14">
        <f t="shared" si="5"/>
        <v>0</v>
      </c>
      <c r="BL14">
        <v>0</v>
      </c>
      <c r="BM14">
        <f t="shared" si="6"/>
        <v>0</v>
      </c>
      <c r="BN14">
        <v>0</v>
      </c>
      <c r="BO14">
        <f t="shared" si="7"/>
        <v>0</v>
      </c>
      <c r="BP14">
        <v>0</v>
      </c>
      <c r="BQ14">
        <f t="shared" si="8"/>
        <v>0</v>
      </c>
      <c r="BR14">
        <v>0</v>
      </c>
      <c r="BS14">
        <f t="shared" si="9"/>
        <v>0</v>
      </c>
      <c r="BT14">
        <v>0</v>
      </c>
      <c r="BU14">
        <f t="shared" si="10"/>
        <v>0</v>
      </c>
      <c r="BV14">
        <v>0</v>
      </c>
      <c r="BW14">
        <f t="shared" si="11"/>
        <v>0</v>
      </c>
      <c r="BX14">
        <v>0</v>
      </c>
      <c r="BY14">
        <f t="shared" si="12"/>
        <v>0</v>
      </c>
      <c r="BZ14">
        <v>0</v>
      </c>
      <c r="CA14">
        <f t="shared" si="13"/>
        <v>0</v>
      </c>
      <c r="CB14">
        <v>0</v>
      </c>
      <c r="CC14">
        <f t="shared" si="14"/>
        <v>0</v>
      </c>
      <c r="CD14">
        <v>0</v>
      </c>
      <c r="CE14">
        <f t="shared" si="15"/>
        <v>0</v>
      </c>
      <c r="CF14">
        <v>0</v>
      </c>
      <c r="CG14">
        <f t="shared" si="16"/>
        <v>0</v>
      </c>
      <c r="CH14">
        <v>0</v>
      </c>
      <c r="CI14">
        <f t="shared" si="17"/>
        <v>0</v>
      </c>
      <c r="CJ14">
        <v>0</v>
      </c>
      <c r="CK14">
        <f t="shared" si="18"/>
        <v>0</v>
      </c>
      <c r="CL14">
        <v>0</v>
      </c>
      <c r="CM14">
        <f t="shared" si="19"/>
        <v>0</v>
      </c>
      <c r="CN14">
        <v>0</v>
      </c>
      <c r="CO14">
        <f t="shared" si="20"/>
        <v>0</v>
      </c>
      <c r="CP14">
        <v>0</v>
      </c>
      <c r="CQ14">
        <f t="shared" si="21"/>
        <v>0</v>
      </c>
      <c r="CR14">
        <v>0</v>
      </c>
      <c r="CS14">
        <f t="shared" si="22"/>
        <v>0</v>
      </c>
      <c r="CT14">
        <v>0</v>
      </c>
      <c r="CU14">
        <f t="shared" si="23"/>
        <v>0</v>
      </c>
      <c r="CV14">
        <v>0</v>
      </c>
      <c r="CW14">
        <f t="shared" si="24"/>
        <v>0</v>
      </c>
      <c r="CX14">
        <v>0</v>
      </c>
      <c r="CY14">
        <f t="shared" si="25"/>
        <v>0</v>
      </c>
      <c r="CZ14">
        <v>0</v>
      </c>
      <c r="DA14">
        <f t="shared" si="26"/>
        <v>0</v>
      </c>
      <c r="DB14">
        <v>0</v>
      </c>
      <c r="DC14">
        <f t="shared" si="27"/>
        <v>0</v>
      </c>
      <c r="DD14">
        <v>0</v>
      </c>
      <c r="DE14">
        <f t="shared" si="28"/>
        <v>0</v>
      </c>
      <c r="DF14">
        <v>0</v>
      </c>
      <c r="DG14">
        <f t="shared" si="29"/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100</v>
      </c>
      <c r="ES14">
        <f t="shared" si="30"/>
        <v>1</v>
      </c>
      <c r="ET14">
        <v>0</v>
      </c>
      <c r="EU14">
        <f t="shared" si="31"/>
        <v>0</v>
      </c>
      <c r="EV14">
        <v>0</v>
      </c>
      <c r="EW14">
        <f t="shared" si="32"/>
        <v>0</v>
      </c>
      <c r="EX14">
        <v>0</v>
      </c>
      <c r="EY14">
        <f t="shared" si="33"/>
        <v>0</v>
      </c>
      <c r="EZ14">
        <v>0</v>
      </c>
      <c r="FA14">
        <f t="shared" si="34"/>
        <v>0</v>
      </c>
      <c r="FB14">
        <v>0</v>
      </c>
      <c r="FC14">
        <f t="shared" si="35"/>
        <v>0</v>
      </c>
      <c r="FD14">
        <v>0</v>
      </c>
      <c r="FE14">
        <f t="shared" si="36"/>
        <v>0</v>
      </c>
      <c r="FF14">
        <v>0</v>
      </c>
      <c r="FG14">
        <f t="shared" si="37"/>
        <v>0</v>
      </c>
      <c r="FH14">
        <v>0</v>
      </c>
      <c r="FI14">
        <f t="shared" si="38"/>
        <v>0</v>
      </c>
      <c r="FJ14">
        <v>0</v>
      </c>
      <c r="FK14">
        <f t="shared" si="39"/>
        <v>0</v>
      </c>
      <c r="FL14">
        <v>0</v>
      </c>
      <c r="FM14">
        <f t="shared" si="40"/>
        <v>0</v>
      </c>
      <c r="FN14">
        <v>0</v>
      </c>
      <c r="FO14">
        <f t="shared" si="41"/>
        <v>0</v>
      </c>
      <c r="FP14">
        <v>0</v>
      </c>
      <c r="FQ14">
        <f t="shared" si="42"/>
        <v>0</v>
      </c>
      <c r="FR14">
        <v>0</v>
      </c>
      <c r="FS14">
        <f t="shared" si="43"/>
        <v>0</v>
      </c>
      <c r="FT14">
        <v>0</v>
      </c>
      <c r="FU14">
        <f t="shared" si="44"/>
        <v>0</v>
      </c>
      <c r="FV14">
        <v>0</v>
      </c>
      <c r="FW14">
        <f t="shared" si="45"/>
        <v>0</v>
      </c>
      <c r="FX14">
        <v>0</v>
      </c>
      <c r="FY14">
        <f t="shared" si="46"/>
        <v>0</v>
      </c>
      <c r="FZ14">
        <v>0</v>
      </c>
      <c r="GA14">
        <f t="shared" si="47"/>
        <v>0</v>
      </c>
      <c r="GB14">
        <v>0</v>
      </c>
      <c r="GC14">
        <f t="shared" si="48"/>
        <v>0</v>
      </c>
      <c r="GD14">
        <v>0</v>
      </c>
      <c r="GE14">
        <f t="shared" si="49"/>
        <v>0</v>
      </c>
      <c r="GF14">
        <v>0</v>
      </c>
      <c r="GG14">
        <f t="shared" si="50"/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 s="1" t="s">
        <v>40</v>
      </c>
      <c r="GS14" t="s">
        <v>264</v>
      </c>
      <c r="GU14" t="s">
        <v>264</v>
      </c>
    </row>
    <row r="15" spans="1:224" x14ac:dyDescent="0.45">
      <c r="A15">
        <v>14</v>
      </c>
      <c r="B15" t="s">
        <v>33</v>
      </c>
      <c r="C15" t="s">
        <v>34</v>
      </c>
      <c r="E15" t="s">
        <v>43</v>
      </c>
      <c r="F15">
        <f t="shared" si="72"/>
        <v>302.76</v>
      </c>
      <c r="G15">
        <f>175+273</f>
        <v>448</v>
      </c>
      <c r="H15">
        <v>1200</v>
      </c>
      <c r="I15" s="2">
        <f t="shared" si="51"/>
        <v>0.37333333333333335</v>
      </c>
      <c r="J15" s="2">
        <f t="shared" si="52"/>
        <v>145.24</v>
      </c>
      <c r="K15" s="2">
        <f t="shared" si="53"/>
        <v>1.4797199101598626</v>
      </c>
      <c r="M15" s="2">
        <f t="shared" si="54"/>
        <v>2477</v>
      </c>
      <c r="N15">
        <v>9</v>
      </c>
      <c r="O15">
        <v>80</v>
      </c>
      <c r="P15" s="2">
        <f t="shared" si="55"/>
        <v>0.1125</v>
      </c>
      <c r="Q15" s="2">
        <f t="shared" si="56"/>
        <v>0.88749999999999996</v>
      </c>
      <c r="S15">
        <v>193</v>
      </c>
      <c r="T15" s="2">
        <f t="shared" si="57"/>
        <v>0</v>
      </c>
      <c r="W15" s="2">
        <f t="shared" si="58"/>
        <v>0</v>
      </c>
      <c r="X15" s="2">
        <f t="shared" si="59"/>
        <v>0</v>
      </c>
      <c r="Y15" s="7">
        <v>0.88749999999999996</v>
      </c>
      <c r="Z15" s="2" t="e">
        <f t="shared" si="60"/>
        <v>#DIV/0!</v>
      </c>
      <c r="AA15" s="2" t="e">
        <f t="shared" si="61"/>
        <v>#DIV/0!</v>
      </c>
      <c r="AB15" s="2">
        <f t="shared" si="62"/>
        <v>0</v>
      </c>
      <c r="AC15" s="2">
        <f t="shared" si="63"/>
        <v>0.88749999999999996</v>
      </c>
      <c r="AD15" s="2">
        <f t="shared" si="64"/>
        <v>0</v>
      </c>
      <c r="AE15" s="2">
        <f t="shared" si="65"/>
        <v>-193</v>
      </c>
      <c r="AG15" s="2">
        <f t="shared" si="66"/>
        <v>0</v>
      </c>
      <c r="AI15" s="2">
        <v>1</v>
      </c>
      <c r="AJ15">
        <f t="shared" si="67"/>
        <v>3.3300000000000003E-5</v>
      </c>
      <c r="AK15">
        <f t="shared" si="68"/>
        <v>2702.702702702702</v>
      </c>
      <c r="AL15">
        <v>0</v>
      </c>
      <c r="AM15">
        <f t="shared" si="69"/>
        <v>2702.702702702702</v>
      </c>
      <c r="AN15" t="s">
        <v>36</v>
      </c>
      <c r="AP15" t="s">
        <v>37</v>
      </c>
      <c r="AR15">
        <f t="shared" si="73"/>
        <v>1.1999999999999999E-4</v>
      </c>
      <c r="AS15">
        <v>6.35</v>
      </c>
      <c r="AT15">
        <v>1</v>
      </c>
      <c r="AU15">
        <f t="shared" si="70"/>
        <v>486.34468229847027</v>
      </c>
      <c r="AV15" t="s">
        <v>296</v>
      </c>
      <c r="AW15" t="s">
        <v>64</v>
      </c>
      <c r="AX15" t="s">
        <v>39</v>
      </c>
      <c r="AZ15" s="2">
        <f t="shared" si="71"/>
        <v>1.4947441771967029</v>
      </c>
      <c r="BA15" s="2">
        <f t="shared" si="0"/>
        <v>3</v>
      </c>
      <c r="BB15">
        <v>50</v>
      </c>
      <c r="BC15">
        <f t="shared" si="1"/>
        <v>0.50525582280329717</v>
      </c>
      <c r="BD15">
        <v>48</v>
      </c>
      <c r="BE15">
        <f t="shared" si="2"/>
        <v>0.47136728942076755</v>
      </c>
      <c r="BF15">
        <v>0</v>
      </c>
      <c r="BG15">
        <f t="shared" si="3"/>
        <v>0</v>
      </c>
      <c r="BH15">
        <v>2</v>
      </c>
      <c r="BI15">
        <f t="shared" si="4"/>
        <v>2.3376887775935287E-2</v>
      </c>
      <c r="BJ15">
        <v>0</v>
      </c>
      <c r="BK15">
        <f t="shared" si="5"/>
        <v>0</v>
      </c>
      <c r="BL15">
        <v>0</v>
      </c>
      <c r="BM15">
        <f t="shared" si="6"/>
        <v>0</v>
      </c>
      <c r="BN15">
        <v>0</v>
      </c>
      <c r="BO15">
        <f t="shared" si="7"/>
        <v>0</v>
      </c>
      <c r="BP15">
        <v>0</v>
      </c>
      <c r="BQ15">
        <f t="shared" si="8"/>
        <v>0</v>
      </c>
      <c r="BR15">
        <v>0</v>
      </c>
      <c r="BS15">
        <f t="shared" si="9"/>
        <v>0</v>
      </c>
      <c r="BT15">
        <v>0</v>
      </c>
      <c r="BU15">
        <f t="shared" si="10"/>
        <v>0</v>
      </c>
      <c r="BV15">
        <v>0</v>
      </c>
      <c r="BW15">
        <f t="shared" si="11"/>
        <v>0</v>
      </c>
      <c r="BX15">
        <v>0</v>
      </c>
      <c r="BY15">
        <f t="shared" si="12"/>
        <v>0</v>
      </c>
      <c r="BZ15">
        <v>0</v>
      </c>
      <c r="CA15">
        <f t="shared" si="13"/>
        <v>0</v>
      </c>
      <c r="CB15">
        <v>0</v>
      </c>
      <c r="CC15">
        <f t="shared" si="14"/>
        <v>0</v>
      </c>
      <c r="CD15">
        <v>0</v>
      </c>
      <c r="CE15">
        <f t="shared" si="15"/>
        <v>0</v>
      </c>
      <c r="CF15">
        <v>0</v>
      </c>
      <c r="CG15">
        <f t="shared" si="16"/>
        <v>0</v>
      </c>
      <c r="CH15">
        <v>0</v>
      </c>
      <c r="CI15">
        <f t="shared" si="17"/>
        <v>0</v>
      </c>
      <c r="CJ15">
        <v>0</v>
      </c>
      <c r="CK15">
        <f t="shared" si="18"/>
        <v>0</v>
      </c>
      <c r="CL15">
        <v>0</v>
      </c>
      <c r="CM15">
        <f t="shared" si="19"/>
        <v>0</v>
      </c>
      <c r="CN15">
        <v>0</v>
      </c>
      <c r="CO15">
        <f t="shared" si="20"/>
        <v>0</v>
      </c>
      <c r="CP15">
        <v>0</v>
      </c>
      <c r="CQ15">
        <f t="shared" si="21"/>
        <v>0</v>
      </c>
      <c r="CR15">
        <v>0</v>
      </c>
      <c r="CS15">
        <f t="shared" si="22"/>
        <v>0</v>
      </c>
      <c r="CT15">
        <v>0</v>
      </c>
      <c r="CU15">
        <f t="shared" si="23"/>
        <v>0</v>
      </c>
      <c r="CV15">
        <v>0</v>
      </c>
      <c r="CW15">
        <f t="shared" si="24"/>
        <v>0</v>
      </c>
      <c r="CX15">
        <v>0</v>
      </c>
      <c r="CY15">
        <f t="shared" si="25"/>
        <v>0</v>
      </c>
      <c r="CZ15">
        <v>0</v>
      </c>
      <c r="DA15">
        <f t="shared" si="26"/>
        <v>0</v>
      </c>
      <c r="DB15">
        <v>0</v>
      </c>
      <c r="DC15">
        <f t="shared" si="27"/>
        <v>0</v>
      </c>
      <c r="DD15">
        <v>0</v>
      </c>
      <c r="DE15">
        <f t="shared" si="28"/>
        <v>0</v>
      </c>
      <c r="DF15">
        <v>0</v>
      </c>
      <c r="DG15">
        <f t="shared" si="29"/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100</v>
      </c>
      <c r="ES15">
        <f t="shared" si="30"/>
        <v>1</v>
      </c>
      <c r="ET15">
        <v>0</v>
      </c>
      <c r="EU15">
        <f t="shared" si="31"/>
        <v>0</v>
      </c>
      <c r="EV15">
        <v>0</v>
      </c>
      <c r="EW15">
        <f t="shared" si="32"/>
        <v>0</v>
      </c>
      <c r="EX15">
        <v>0</v>
      </c>
      <c r="EY15">
        <f t="shared" si="33"/>
        <v>0</v>
      </c>
      <c r="EZ15">
        <v>0</v>
      </c>
      <c r="FA15">
        <f t="shared" si="34"/>
        <v>0</v>
      </c>
      <c r="FB15">
        <v>0</v>
      </c>
      <c r="FC15">
        <f t="shared" si="35"/>
        <v>0</v>
      </c>
      <c r="FD15">
        <v>0</v>
      </c>
      <c r="FE15">
        <f t="shared" si="36"/>
        <v>0</v>
      </c>
      <c r="FF15">
        <v>0</v>
      </c>
      <c r="FG15">
        <f t="shared" si="37"/>
        <v>0</v>
      </c>
      <c r="FH15">
        <v>0</v>
      </c>
      <c r="FI15">
        <f t="shared" si="38"/>
        <v>0</v>
      </c>
      <c r="FJ15">
        <v>0</v>
      </c>
      <c r="FK15">
        <f t="shared" si="39"/>
        <v>0</v>
      </c>
      <c r="FL15">
        <v>0</v>
      </c>
      <c r="FM15">
        <f t="shared" si="40"/>
        <v>0</v>
      </c>
      <c r="FN15">
        <v>0</v>
      </c>
      <c r="FO15">
        <f t="shared" si="41"/>
        <v>0</v>
      </c>
      <c r="FP15">
        <v>0</v>
      </c>
      <c r="FQ15">
        <f t="shared" si="42"/>
        <v>0</v>
      </c>
      <c r="FR15">
        <v>0</v>
      </c>
      <c r="FS15">
        <f t="shared" si="43"/>
        <v>0</v>
      </c>
      <c r="FT15">
        <v>0</v>
      </c>
      <c r="FU15">
        <f t="shared" si="44"/>
        <v>0</v>
      </c>
      <c r="FV15">
        <v>0</v>
      </c>
      <c r="FW15">
        <f t="shared" si="45"/>
        <v>0</v>
      </c>
      <c r="FX15">
        <v>0</v>
      </c>
      <c r="FY15">
        <f t="shared" si="46"/>
        <v>0</v>
      </c>
      <c r="FZ15">
        <v>0</v>
      </c>
      <c r="GA15">
        <f t="shared" si="47"/>
        <v>0</v>
      </c>
      <c r="GB15">
        <v>0</v>
      </c>
      <c r="GC15">
        <f t="shared" si="48"/>
        <v>0</v>
      </c>
      <c r="GD15">
        <v>0</v>
      </c>
      <c r="GE15">
        <f t="shared" si="49"/>
        <v>0</v>
      </c>
      <c r="GF15">
        <v>0</v>
      </c>
      <c r="GG15">
        <f t="shared" si="50"/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 s="1" t="s">
        <v>40</v>
      </c>
      <c r="GS15" t="s">
        <v>264</v>
      </c>
      <c r="GU15" t="s">
        <v>312</v>
      </c>
      <c r="GV15" t="s">
        <v>313</v>
      </c>
      <c r="GW15" t="s">
        <v>314</v>
      </c>
      <c r="GX15" t="s">
        <v>315</v>
      </c>
      <c r="GY15" t="s">
        <v>316</v>
      </c>
      <c r="GZ15" t="s">
        <v>317</v>
      </c>
      <c r="HA15" t="s">
        <v>318</v>
      </c>
      <c r="HB15" t="s">
        <v>319</v>
      </c>
    </row>
    <row r="16" spans="1:224" x14ac:dyDescent="0.45">
      <c r="A16">
        <v>15</v>
      </c>
      <c r="B16" t="s">
        <v>33</v>
      </c>
      <c r="C16" t="s">
        <v>34</v>
      </c>
      <c r="E16" t="s">
        <v>43</v>
      </c>
      <c r="F16">
        <f t="shared" si="72"/>
        <v>302.76</v>
      </c>
      <c r="G16">
        <f>200+273</f>
        <v>473</v>
      </c>
      <c r="H16">
        <v>1200</v>
      </c>
      <c r="I16" s="2">
        <f t="shared" si="51"/>
        <v>0.39416666666666667</v>
      </c>
      <c r="J16" s="2">
        <f t="shared" si="52"/>
        <v>170.24</v>
      </c>
      <c r="K16" s="2">
        <f t="shared" si="53"/>
        <v>1.5622935658607477</v>
      </c>
      <c r="M16" s="2">
        <f t="shared" si="54"/>
        <v>2477</v>
      </c>
      <c r="N16">
        <v>30</v>
      </c>
      <c r="O16">
        <v>80</v>
      </c>
      <c r="P16" s="2">
        <f t="shared" si="55"/>
        <v>0.375</v>
      </c>
      <c r="Q16" s="2">
        <f t="shared" si="56"/>
        <v>0.625</v>
      </c>
      <c r="S16">
        <v>200</v>
      </c>
      <c r="T16" s="2">
        <f t="shared" si="57"/>
        <v>0</v>
      </c>
      <c r="W16" s="2">
        <f t="shared" si="58"/>
        <v>0</v>
      </c>
      <c r="X16" s="2">
        <f t="shared" si="59"/>
        <v>0</v>
      </c>
      <c r="Y16" s="7">
        <v>0.625</v>
      </c>
      <c r="Z16" s="2" t="e">
        <f t="shared" si="60"/>
        <v>#DIV/0!</v>
      </c>
      <c r="AA16" s="2" t="e">
        <f t="shared" si="61"/>
        <v>#DIV/0!</v>
      </c>
      <c r="AB16" s="2">
        <f t="shared" si="62"/>
        <v>0</v>
      </c>
      <c r="AC16" s="2">
        <f t="shared" si="63"/>
        <v>0.625</v>
      </c>
      <c r="AD16" s="2">
        <f t="shared" si="64"/>
        <v>0</v>
      </c>
      <c r="AE16" s="2">
        <f t="shared" si="65"/>
        <v>-200</v>
      </c>
      <c r="AG16" s="2">
        <f t="shared" si="66"/>
        <v>0</v>
      </c>
      <c r="AI16" s="2">
        <v>1</v>
      </c>
      <c r="AJ16">
        <f t="shared" si="67"/>
        <v>3.3300000000000003E-5</v>
      </c>
      <c r="AK16">
        <f t="shared" si="68"/>
        <v>9009.0090090090071</v>
      </c>
      <c r="AL16">
        <v>0</v>
      </c>
      <c r="AM16">
        <f t="shared" si="69"/>
        <v>9009.0090090090071</v>
      </c>
      <c r="AN16" t="s">
        <v>36</v>
      </c>
      <c r="AP16" t="s">
        <v>37</v>
      </c>
      <c r="AR16">
        <f t="shared" si="73"/>
        <v>1.1999999999999999E-4</v>
      </c>
      <c r="AS16">
        <v>6.35</v>
      </c>
      <c r="AT16">
        <v>1</v>
      </c>
      <c r="AU16">
        <f t="shared" si="70"/>
        <v>503.98412673416607</v>
      </c>
      <c r="AV16" t="s">
        <v>296</v>
      </c>
      <c r="AW16" t="s">
        <v>64</v>
      </c>
      <c r="AX16" t="s">
        <v>39</v>
      </c>
      <c r="AZ16" s="2">
        <f t="shared" si="71"/>
        <v>1.4947441771967029</v>
      </c>
      <c r="BA16" s="2">
        <f t="shared" si="0"/>
        <v>3</v>
      </c>
      <c r="BB16">
        <v>50</v>
      </c>
      <c r="BC16">
        <f t="shared" si="1"/>
        <v>0.50525582280329717</v>
      </c>
      <c r="BD16">
        <v>48</v>
      </c>
      <c r="BE16">
        <f t="shared" si="2"/>
        <v>0.47136728942076755</v>
      </c>
      <c r="BF16">
        <v>0</v>
      </c>
      <c r="BG16">
        <f t="shared" si="3"/>
        <v>0</v>
      </c>
      <c r="BH16">
        <v>2</v>
      </c>
      <c r="BI16">
        <f t="shared" si="4"/>
        <v>2.3376887775935287E-2</v>
      </c>
      <c r="BJ16">
        <v>0</v>
      </c>
      <c r="BK16">
        <f t="shared" si="5"/>
        <v>0</v>
      </c>
      <c r="BL16">
        <v>0</v>
      </c>
      <c r="BM16">
        <f t="shared" si="6"/>
        <v>0</v>
      </c>
      <c r="BN16">
        <v>0</v>
      </c>
      <c r="BO16">
        <f t="shared" si="7"/>
        <v>0</v>
      </c>
      <c r="BP16">
        <v>0</v>
      </c>
      <c r="BQ16">
        <f t="shared" si="8"/>
        <v>0</v>
      </c>
      <c r="BR16">
        <v>0</v>
      </c>
      <c r="BS16">
        <f t="shared" si="9"/>
        <v>0</v>
      </c>
      <c r="BT16">
        <v>0</v>
      </c>
      <c r="BU16">
        <f t="shared" si="10"/>
        <v>0</v>
      </c>
      <c r="BV16">
        <v>0</v>
      </c>
      <c r="BW16">
        <f t="shared" si="11"/>
        <v>0</v>
      </c>
      <c r="BX16">
        <v>0</v>
      </c>
      <c r="BY16">
        <f t="shared" si="12"/>
        <v>0</v>
      </c>
      <c r="BZ16">
        <v>0</v>
      </c>
      <c r="CA16">
        <f t="shared" si="13"/>
        <v>0</v>
      </c>
      <c r="CB16">
        <v>0</v>
      </c>
      <c r="CC16">
        <f t="shared" si="14"/>
        <v>0</v>
      </c>
      <c r="CD16">
        <v>0</v>
      </c>
      <c r="CE16">
        <f t="shared" si="15"/>
        <v>0</v>
      </c>
      <c r="CF16">
        <v>0</v>
      </c>
      <c r="CG16">
        <f t="shared" si="16"/>
        <v>0</v>
      </c>
      <c r="CH16">
        <v>0</v>
      </c>
      <c r="CI16">
        <f t="shared" si="17"/>
        <v>0</v>
      </c>
      <c r="CJ16">
        <v>0</v>
      </c>
      <c r="CK16">
        <f t="shared" si="18"/>
        <v>0</v>
      </c>
      <c r="CL16">
        <v>0</v>
      </c>
      <c r="CM16">
        <f t="shared" si="19"/>
        <v>0</v>
      </c>
      <c r="CN16">
        <v>0</v>
      </c>
      <c r="CO16">
        <f t="shared" si="20"/>
        <v>0</v>
      </c>
      <c r="CP16">
        <v>0</v>
      </c>
      <c r="CQ16">
        <f t="shared" si="21"/>
        <v>0</v>
      </c>
      <c r="CR16">
        <v>0</v>
      </c>
      <c r="CS16">
        <f t="shared" si="22"/>
        <v>0</v>
      </c>
      <c r="CT16">
        <v>0</v>
      </c>
      <c r="CU16">
        <f t="shared" si="23"/>
        <v>0</v>
      </c>
      <c r="CV16">
        <v>0</v>
      </c>
      <c r="CW16">
        <f t="shared" si="24"/>
        <v>0</v>
      </c>
      <c r="CX16">
        <v>0</v>
      </c>
      <c r="CY16">
        <f t="shared" si="25"/>
        <v>0</v>
      </c>
      <c r="CZ16">
        <v>0</v>
      </c>
      <c r="DA16">
        <f t="shared" si="26"/>
        <v>0</v>
      </c>
      <c r="DB16">
        <v>0</v>
      </c>
      <c r="DC16">
        <f t="shared" si="27"/>
        <v>0</v>
      </c>
      <c r="DD16">
        <v>0</v>
      </c>
      <c r="DE16">
        <f t="shared" si="28"/>
        <v>0</v>
      </c>
      <c r="DF16">
        <v>0</v>
      </c>
      <c r="DG16">
        <f t="shared" si="29"/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100</v>
      </c>
      <c r="ES16">
        <f t="shared" si="30"/>
        <v>1</v>
      </c>
      <c r="ET16">
        <v>0</v>
      </c>
      <c r="EU16">
        <f t="shared" si="31"/>
        <v>0</v>
      </c>
      <c r="EV16">
        <v>0</v>
      </c>
      <c r="EW16">
        <f t="shared" si="32"/>
        <v>0</v>
      </c>
      <c r="EX16">
        <v>0</v>
      </c>
      <c r="EY16">
        <f t="shared" si="33"/>
        <v>0</v>
      </c>
      <c r="EZ16">
        <v>0</v>
      </c>
      <c r="FA16">
        <f t="shared" si="34"/>
        <v>0</v>
      </c>
      <c r="FB16">
        <v>0</v>
      </c>
      <c r="FC16">
        <f t="shared" si="35"/>
        <v>0</v>
      </c>
      <c r="FD16">
        <v>0</v>
      </c>
      <c r="FE16">
        <f t="shared" si="36"/>
        <v>0</v>
      </c>
      <c r="FF16">
        <v>0</v>
      </c>
      <c r="FG16">
        <f t="shared" si="37"/>
        <v>0</v>
      </c>
      <c r="FH16">
        <v>0</v>
      </c>
      <c r="FI16">
        <f t="shared" si="38"/>
        <v>0</v>
      </c>
      <c r="FJ16">
        <v>0</v>
      </c>
      <c r="FK16">
        <f t="shared" si="39"/>
        <v>0</v>
      </c>
      <c r="FL16">
        <v>0</v>
      </c>
      <c r="FM16">
        <f t="shared" si="40"/>
        <v>0</v>
      </c>
      <c r="FN16">
        <v>0</v>
      </c>
      <c r="FO16">
        <f t="shared" si="41"/>
        <v>0</v>
      </c>
      <c r="FP16">
        <v>0</v>
      </c>
      <c r="FQ16">
        <f t="shared" si="42"/>
        <v>0</v>
      </c>
      <c r="FR16">
        <v>0</v>
      </c>
      <c r="FS16">
        <f t="shared" si="43"/>
        <v>0</v>
      </c>
      <c r="FT16">
        <v>0</v>
      </c>
      <c r="FU16">
        <f t="shared" si="44"/>
        <v>0</v>
      </c>
      <c r="FV16">
        <v>0</v>
      </c>
      <c r="FW16">
        <f t="shared" si="45"/>
        <v>0</v>
      </c>
      <c r="FX16">
        <v>0</v>
      </c>
      <c r="FY16">
        <f t="shared" si="46"/>
        <v>0</v>
      </c>
      <c r="FZ16">
        <v>0</v>
      </c>
      <c r="GA16">
        <f t="shared" si="47"/>
        <v>0</v>
      </c>
      <c r="GB16">
        <v>0</v>
      </c>
      <c r="GC16">
        <f t="shared" si="48"/>
        <v>0</v>
      </c>
      <c r="GD16">
        <v>0</v>
      </c>
      <c r="GE16">
        <f t="shared" si="49"/>
        <v>0</v>
      </c>
      <c r="GF16">
        <v>0</v>
      </c>
      <c r="GG16">
        <f t="shared" si="50"/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 s="1" t="s">
        <v>40</v>
      </c>
      <c r="GS16" t="s">
        <v>264</v>
      </c>
      <c r="GU16">
        <v>47.866999999999997</v>
      </c>
      <c r="GV16">
        <v>2</v>
      </c>
      <c r="GW16">
        <v>16</v>
      </c>
      <c r="GX16">
        <v>6</v>
      </c>
      <c r="GY16">
        <v>1.01</v>
      </c>
      <c r="GZ16">
        <v>1</v>
      </c>
      <c r="HA16">
        <v>14.01</v>
      </c>
      <c r="HB16">
        <v>5</v>
      </c>
    </row>
    <row r="17" spans="1:210" x14ac:dyDescent="0.45">
      <c r="A17">
        <v>16</v>
      </c>
      <c r="B17" t="s">
        <v>33</v>
      </c>
      <c r="C17" t="s">
        <v>34</v>
      </c>
      <c r="E17" t="s">
        <v>43</v>
      </c>
      <c r="F17">
        <f t="shared" si="72"/>
        <v>302.76</v>
      </c>
      <c r="G17">
        <f>225+273</f>
        <v>498</v>
      </c>
      <c r="H17">
        <v>1200</v>
      </c>
      <c r="I17" s="2">
        <f t="shared" si="51"/>
        <v>0.41499999999999998</v>
      </c>
      <c r="J17" s="2">
        <f t="shared" si="52"/>
        <v>195.24</v>
      </c>
      <c r="K17" s="2">
        <f t="shared" si="53"/>
        <v>1.6448672215616331</v>
      </c>
      <c r="M17" s="2">
        <f t="shared" si="54"/>
        <v>2477</v>
      </c>
      <c r="N17">
        <v>35</v>
      </c>
      <c r="O17">
        <v>80</v>
      </c>
      <c r="P17" s="2">
        <f t="shared" si="55"/>
        <v>0.4375</v>
      </c>
      <c r="Q17" s="2">
        <f t="shared" si="56"/>
        <v>0.5625</v>
      </c>
      <c r="S17">
        <v>207</v>
      </c>
      <c r="T17" s="2">
        <f t="shared" si="57"/>
        <v>0</v>
      </c>
      <c r="W17" s="2">
        <f t="shared" si="58"/>
        <v>0</v>
      </c>
      <c r="X17" s="2">
        <f t="shared" si="59"/>
        <v>0</v>
      </c>
      <c r="Y17" s="7">
        <v>0.5625</v>
      </c>
      <c r="Z17" s="2" t="e">
        <f t="shared" si="60"/>
        <v>#DIV/0!</v>
      </c>
      <c r="AA17" s="2" t="e">
        <f t="shared" si="61"/>
        <v>#DIV/0!</v>
      </c>
      <c r="AB17" s="2">
        <f t="shared" si="62"/>
        <v>0</v>
      </c>
      <c r="AC17" s="2">
        <f t="shared" si="63"/>
        <v>0.5625</v>
      </c>
      <c r="AD17" s="2">
        <f t="shared" si="64"/>
        <v>0</v>
      </c>
      <c r="AE17" s="2">
        <f t="shared" si="65"/>
        <v>-207</v>
      </c>
      <c r="AG17" s="2">
        <f t="shared" si="66"/>
        <v>0</v>
      </c>
      <c r="AI17" s="2">
        <v>1</v>
      </c>
      <c r="AJ17">
        <f t="shared" si="67"/>
        <v>3.3300000000000003E-5</v>
      </c>
      <c r="AK17">
        <f t="shared" si="68"/>
        <v>10510.510510510509</v>
      </c>
      <c r="AL17">
        <v>0</v>
      </c>
      <c r="AM17">
        <f t="shared" si="69"/>
        <v>10510.510510510509</v>
      </c>
      <c r="AN17" t="s">
        <v>36</v>
      </c>
      <c r="AP17" t="s">
        <v>37</v>
      </c>
      <c r="AR17">
        <f t="shared" si="73"/>
        <v>1.1999999999999999E-4</v>
      </c>
      <c r="AS17">
        <v>6.35</v>
      </c>
      <c r="AT17">
        <v>1</v>
      </c>
      <c r="AU17">
        <f t="shared" si="70"/>
        <v>521.62357116986186</v>
      </c>
      <c r="AV17" t="s">
        <v>296</v>
      </c>
      <c r="AW17" t="s">
        <v>64</v>
      </c>
      <c r="AX17" t="s">
        <v>39</v>
      </c>
      <c r="AZ17" s="2">
        <f t="shared" si="71"/>
        <v>1.4947441771967029</v>
      </c>
      <c r="BA17" s="2">
        <f t="shared" si="0"/>
        <v>3</v>
      </c>
      <c r="BB17">
        <v>50</v>
      </c>
      <c r="BC17">
        <f t="shared" si="1"/>
        <v>0.50525582280329717</v>
      </c>
      <c r="BD17">
        <v>48</v>
      </c>
      <c r="BE17">
        <f t="shared" si="2"/>
        <v>0.47136728942076755</v>
      </c>
      <c r="BF17">
        <v>0</v>
      </c>
      <c r="BG17">
        <f t="shared" si="3"/>
        <v>0</v>
      </c>
      <c r="BH17">
        <v>2</v>
      </c>
      <c r="BI17">
        <f t="shared" si="4"/>
        <v>2.3376887775935287E-2</v>
      </c>
      <c r="BJ17">
        <v>0</v>
      </c>
      <c r="BK17">
        <f t="shared" si="5"/>
        <v>0</v>
      </c>
      <c r="BL17">
        <v>0</v>
      </c>
      <c r="BM17">
        <f t="shared" si="6"/>
        <v>0</v>
      </c>
      <c r="BN17">
        <v>0</v>
      </c>
      <c r="BO17">
        <f t="shared" si="7"/>
        <v>0</v>
      </c>
      <c r="BP17">
        <v>0</v>
      </c>
      <c r="BQ17">
        <f t="shared" si="8"/>
        <v>0</v>
      </c>
      <c r="BR17">
        <v>0</v>
      </c>
      <c r="BS17">
        <f t="shared" si="9"/>
        <v>0</v>
      </c>
      <c r="BT17">
        <v>0</v>
      </c>
      <c r="BU17">
        <f t="shared" si="10"/>
        <v>0</v>
      </c>
      <c r="BV17">
        <v>0</v>
      </c>
      <c r="BW17">
        <f t="shared" si="11"/>
        <v>0</v>
      </c>
      <c r="BX17">
        <v>0</v>
      </c>
      <c r="BY17">
        <f t="shared" si="12"/>
        <v>0</v>
      </c>
      <c r="BZ17">
        <v>0</v>
      </c>
      <c r="CA17">
        <f t="shared" si="13"/>
        <v>0</v>
      </c>
      <c r="CB17">
        <v>0</v>
      </c>
      <c r="CC17">
        <f t="shared" si="14"/>
        <v>0</v>
      </c>
      <c r="CD17">
        <v>0</v>
      </c>
      <c r="CE17">
        <f t="shared" si="15"/>
        <v>0</v>
      </c>
      <c r="CF17">
        <v>0</v>
      </c>
      <c r="CG17">
        <f t="shared" si="16"/>
        <v>0</v>
      </c>
      <c r="CH17">
        <v>0</v>
      </c>
      <c r="CI17">
        <f t="shared" si="17"/>
        <v>0</v>
      </c>
      <c r="CJ17">
        <v>0</v>
      </c>
      <c r="CK17">
        <f t="shared" si="18"/>
        <v>0</v>
      </c>
      <c r="CL17">
        <v>0</v>
      </c>
      <c r="CM17">
        <f t="shared" si="19"/>
        <v>0</v>
      </c>
      <c r="CN17">
        <v>0</v>
      </c>
      <c r="CO17">
        <f t="shared" si="20"/>
        <v>0</v>
      </c>
      <c r="CP17">
        <v>0</v>
      </c>
      <c r="CQ17">
        <f t="shared" si="21"/>
        <v>0</v>
      </c>
      <c r="CR17">
        <v>0</v>
      </c>
      <c r="CS17">
        <f t="shared" si="22"/>
        <v>0</v>
      </c>
      <c r="CT17">
        <v>0</v>
      </c>
      <c r="CU17">
        <f t="shared" si="23"/>
        <v>0</v>
      </c>
      <c r="CV17">
        <v>0</v>
      </c>
      <c r="CW17">
        <f t="shared" si="24"/>
        <v>0</v>
      </c>
      <c r="CX17">
        <v>0</v>
      </c>
      <c r="CY17">
        <f t="shared" si="25"/>
        <v>0</v>
      </c>
      <c r="CZ17">
        <v>0</v>
      </c>
      <c r="DA17">
        <f t="shared" si="26"/>
        <v>0</v>
      </c>
      <c r="DB17">
        <v>0</v>
      </c>
      <c r="DC17">
        <f t="shared" si="27"/>
        <v>0</v>
      </c>
      <c r="DD17">
        <v>0</v>
      </c>
      <c r="DE17">
        <f t="shared" si="28"/>
        <v>0</v>
      </c>
      <c r="DF17">
        <v>0</v>
      </c>
      <c r="DG17">
        <f t="shared" si="29"/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100</v>
      </c>
      <c r="ES17">
        <f t="shared" si="30"/>
        <v>1</v>
      </c>
      <c r="ET17">
        <v>0</v>
      </c>
      <c r="EU17">
        <f t="shared" si="31"/>
        <v>0</v>
      </c>
      <c r="EV17">
        <v>0</v>
      </c>
      <c r="EW17">
        <f t="shared" si="32"/>
        <v>0</v>
      </c>
      <c r="EX17">
        <v>0</v>
      </c>
      <c r="EY17">
        <f t="shared" si="33"/>
        <v>0</v>
      </c>
      <c r="EZ17">
        <v>0</v>
      </c>
      <c r="FA17">
        <f t="shared" si="34"/>
        <v>0</v>
      </c>
      <c r="FB17">
        <v>0</v>
      </c>
      <c r="FC17">
        <f t="shared" si="35"/>
        <v>0</v>
      </c>
      <c r="FD17">
        <v>0</v>
      </c>
      <c r="FE17">
        <f t="shared" si="36"/>
        <v>0</v>
      </c>
      <c r="FF17">
        <v>0</v>
      </c>
      <c r="FG17">
        <f t="shared" si="37"/>
        <v>0</v>
      </c>
      <c r="FH17">
        <v>0</v>
      </c>
      <c r="FI17">
        <f t="shared" si="38"/>
        <v>0</v>
      </c>
      <c r="FJ17">
        <v>0</v>
      </c>
      <c r="FK17">
        <f t="shared" si="39"/>
        <v>0</v>
      </c>
      <c r="FL17">
        <v>0</v>
      </c>
      <c r="FM17">
        <f t="shared" si="40"/>
        <v>0</v>
      </c>
      <c r="FN17">
        <v>0</v>
      </c>
      <c r="FO17">
        <f t="shared" si="41"/>
        <v>0</v>
      </c>
      <c r="FP17">
        <v>0</v>
      </c>
      <c r="FQ17">
        <f t="shared" si="42"/>
        <v>0</v>
      </c>
      <c r="FR17">
        <v>0</v>
      </c>
      <c r="FS17">
        <f t="shared" si="43"/>
        <v>0</v>
      </c>
      <c r="FT17">
        <v>0</v>
      </c>
      <c r="FU17">
        <f t="shared" si="44"/>
        <v>0</v>
      </c>
      <c r="FV17">
        <v>0</v>
      </c>
      <c r="FW17">
        <f t="shared" si="45"/>
        <v>0</v>
      </c>
      <c r="FX17">
        <v>0</v>
      </c>
      <c r="FY17">
        <f t="shared" si="46"/>
        <v>0</v>
      </c>
      <c r="FZ17">
        <v>0</v>
      </c>
      <c r="GA17">
        <f t="shared" si="47"/>
        <v>0</v>
      </c>
      <c r="GB17">
        <v>0</v>
      </c>
      <c r="GC17">
        <f t="shared" si="48"/>
        <v>0</v>
      </c>
      <c r="GD17">
        <v>0</v>
      </c>
      <c r="GE17">
        <f t="shared" si="49"/>
        <v>0</v>
      </c>
      <c r="GF17">
        <v>0</v>
      </c>
      <c r="GG17">
        <f t="shared" si="50"/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 s="1" t="s">
        <v>40</v>
      </c>
      <c r="GS17" t="s">
        <v>264</v>
      </c>
    </row>
    <row r="18" spans="1:210" x14ac:dyDescent="0.45">
      <c r="A18">
        <v>17</v>
      </c>
      <c r="B18" t="s">
        <v>33</v>
      </c>
      <c r="C18" t="s">
        <v>34</v>
      </c>
      <c r="E18" t="s">
        <v>44</v>
      </c>
      <c r="F18">
        <f t="shared" si="72"/>
        <v>302.76</v>
      </c>
      <c r="G18">
        <f>25+273</f>
        <v>298</v>
      </c>
      <c r="H18">
        <v>1200</v>
      </c>
      <c r="I18" s="2">
        <f t="shared" si="51"/>
        <v>0.24833333333333332</v>
      </c>
      <c r="J18" s="2">
        <f t="shared" si="52"/>
        <v>-4.7599999999999909</v>
      </c>
      <c r="K18" s="2">
        <f t="shared" si="53"/>
        <v>0.98427797595455147</v>
      </c>
      <c r="M18" s="2">
        <f t="shared" si="54"/>
        <v>2477</v>
      </c>
      <c r="N18">
        <v>4</v>
      </c>
      <c r="O18">
        <v>50</v>
      </c>
      <c r="P18" s="2">
        <f t="shared" si="55"/>
        <v>0.08</v>
      </c>
      <c r="Q18" s="2">
        <f t="shared" si="56"/>
        <v>0.92</v>
      </c>
      <c r="S18">
        <v>227</v>
      </c>
      <c r="T18" s="2">
        <f t="shared" si="57"/>
        <v>0</v>
      </c>
      <c r="W18" s="2">
        <f t="shared" si="58"/>
        <v>0</v>
      </c>
      <c r="X18" s="2">
        <f t="shared" si="59"/>
        <v>0</v>
      </c>
      <c r="Y18" s="7">
        <v>0.92</v>
      </c>
      <c r="Z18" s="2" t="e">
        <f t="shared" si="60"/>
        <v>#DIV/0!</v>
      </c>
      <c r="AA18" s="2" t="e">
        <f t="shared" si="61"/>
        <v>#DIV/0!</v>
      </c>
      <c r="AB18" s="2">
        <f t="shared" si="62"/>
        <v>0</v>
      </c>
      <c r="AC18" s="2">
        <f t="shared" si="63"/>
        <v>0.92</v>
      </c>
      <c r="AD18" s="2">
        <f t="shared" si="64"/>
        <v>0</v>
      </c>
      <c r="AE18" s="2">
        <f t="shared" si="65"/>
        <v>-227</v>
      </c>
      <c r="AG18" s="2">
        <f t="shared" si="66"/>
        <v>0</v>
      </c>
      <c r="AI18" s="2">
        <v>1</v>
      </c>
      <c r="AJ18">
        <f t="shared" si="67"/>
        <v>3.3300000000000003E-5</v>
      </c>
      <c r="AK18">
        <f t="shared" si="68"/>
        <v>1201.201201201201</v>
      </c>
      <c r="AL18">
        <v>0</v>
      </c>
      <c r="AM18">
        <f t="shared" si="69"/>
        <v>1201.201201201201</v>
      </c>
      <c r="AN18" t="s">
        <v>36</v>
      </c>
      <c r="AP18" t="s">
        <v>37</v>
      </c>
      <c r="AR18">
        <f t="shared" si="73"/>
        <v>1.1999999999999999E-4</v>
      </c>
      <c r="AS18">
        <v>6.35</v>
      </c>
      <c r="AT18">
        <v>1</v>
      </c>
      <c r="AU18">
        <f t="shared" si="70"/>
        <v>572.02198384327846</v>
      </c>
      <c r="AV18" t="s">
        <v>296</v>
      </c>
      <c r="AW18" t="s">
        <v>64</v>
      </c>
      <c r="AX18" t="s">
        <v>39</v>
      </c>
      <c r="AZ18" s="2">
        <f t="shared" si="71"/>
        <v>1.4975602895092155</v>
      </c>
      <c r="BA18" s="2">
        <f t="shared" si="0"/>
        <v>3</v>
      </c>
      <c r="BB18">
        <v>50</v>
      </c>
      <c r="BC18">
        <f t="shared" si="1"/>
        <v>0.50243971049078473</v>
      </c>
      <c r="BD18">
        <v>45</v>
      </c>
      <c r="BE18">
        <f t="shared" si="2"/>
        <v>0.4394438057587195</v>
      </c>
      <c r="BF18">
        <v>0</v>
      </c>
      <c r="BG18">
        <f t="shared" si="3"/>
        <v>0</v>
      </c>
      <c r="BH18">
        <v>5</v>
      </c>
      <c r="BI18">
        <f t="shared" si="4"/>
        <v>5.8116483750495843E-2</v>
      </c>
      <c r="BJ18">
        <v>0</v>
      </c>
      <c r="BK18">
        <f t="shared" si="5"/>
        <v>0</v>
      </c>
      <c r="BL18">
        <v>0</v>
      </c>
      <c r="BM18">
        <f t="shared" si="6"/>
        <v>0</v>
      </c>
      <c r="BN18">
        <v>0</v>
      </c>
      <c r="BO18">
        <f t="shared" si="7"/>
        <v>0</v>
      </c>
      <c r="BP18">
        <v>0</v>
      </c>
      <c r="BQ18">
        <f t="shared" si="8"/>
        <v>0</v>
      </c>
      <c r="BR18">
        <v>0</v>
      </c>
      <c r="BS18">
        <f t="shared" si="9"/>
        <v>0</v>
      </c>
      <c r="BT18">
        <v>0</v>
      </c>
      <c r="BU18">
        <f t="shared" si="10"/>
        <v>0</v>
      </c>
      <c r="BV18">
        <v>0</v>
      </c>
      <c r="BW18">
        <f t="shared" si="11"/>
        <v>0</v>
      </c>
      <c r="BX18">
        <v>0</v>
      </c>
      <c r="BY18">
        <f t="shared" si="12"/>
        <v>0</v>
      </c>
      <c r="BZ18">
        <v>0</v>
      </c>
      <c r="CA18">
        <f t="shared" si="13"/>
        <v>0</v>
      </c>
      <c r="CB18">
        <v>0</v>
      </c>
      <c r="CC18">
        <f t="shared" si="14"/>
        <v>0</v>
      </c>
      <c r="CD18">
        <v>0</v>
      </c>
      <c r="CE18">
        <f t="shared" si="15"/>
        <v>0</v>
      </c>
      <c r="CF18">
        <v>0</v>
      </c>
      <c r="CG18">
        <f t="shared" si="16"/>
        <v>0</v>
      </c>
      <c r="CH18">
        <v>0</v>
      </c>
      <c r="CI18">
        <f t="shared" si="17"/>
        <v>0</v>
      </c>
      <c r="CJ18">
        <v>0</v>
      </c>
      <c r="CK18">
        <f t="shared" si="18"/>
        <v>0</v>
      </c>
      <c r="CL18">
        <v>0</v>
      </c>
      <c r="CM18">
        <f t="shared" si="19"/>
        <v>0</v>
      </c>
      <c r="CN18">
        <v>0</v>
      </c>
      <c r="CO18">
        <f t="shared" si="20"/>
        <v>0</v>
      </c>
      <c r="CP18">
        <v>0</v>
      </c>
      <c r="CQ18">
        <f t="shared" si="21"/>
        <v>0</v>
      </c>
      <c r="CR18">
        <v>0</v>
      </c>
      <c r="CS18">
        <f t="shared" si="22"/>
        <v>0</v>
      </c>
      <c r="CT18">
        <v>0</v>
      </c>
      <c r="CU18">
        <f t="shared" si="23"/>
        <v>0</v>
      </c>
      <c r="CV18">
        <v>0</v>
      </c>
      <c r="CW18">
        <f t="shared" si="24"/>
        <v>0</v>
      </c>
      <c r="CX18">
        <v>0</v>
      </c>
      <c r="CY18">
        <f t="shared" si="25"/>
        <v>0</v>
      </c>
      <c r="CZ18">
        <v>0</v>
      </c>
      <c r="DA18">
        <f t="shared" si="26"/>
        <v>0</v>
      </c>
      <c r="DB18">
        <v>0</v>
      </c>
      <c r="DC18">
        <f t="shared" si="27"/>
        <v>0</v>
      </c>
      <c r="DD18">
        <v>0</v>
      </c>
      <c r="DE18">
        <f t="shared" si="28"/>
        <v>0</v>
      </c>
      <c r="DF18">
        <v>0</v>
      </c>
      <c r="DG18">
        <f t="shared" si="29"/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100</v>
      </c>
      <c r="ES18">
        <f t="shared" si="30"/>
        <v>1</v>
      </c>
      <c r="ET18">
        <v>0</v>
      </c>
      <c r="EU18">
        <f t="shared" si="31"/>
        <v>0</v>
      </c>
      <c r="EV18">
        <v>0</v>
      </c>
      <c r="EW18">
        <f t="shared" si="32"/>
        <v>0</v>
      </c>
      <c r="EX18">
        <v>0</v>
      </c>
      <c r="EY18">
        <f t="shared" si="33"/>
        <v>0</v>
      </c>
      <c r="EZ18">
        <v>0</v>
      </c>
      <c r="FA18">
        <f t="shared" si="34"/>
        <v>0</v>
      </c>
      <c r="FB18">
        <v>0</v>
      </c>
      <c r="FC18">
        <f t="shared" si="35"/>
        <v>0</v>
      </c>
      <c r="FD18">
        <v>0</v>
      </c>
      <c r="FE18">
        <f t="shared" si="36"/>
        <v>0</v>
      </c>
      <c r="FF18">
        <v>0</v>
      </c>
      <c r="FG18">
        <f t="shared" si="37"/>
        <v>0</v>
      </c>
      <c r="FH18">
        <v>0</v>
      </c>
      <c r="FI18">
        <f t="shared" si="38"/>
        <v>0</v>
      </c>
      <c r="FJ18">
        <v>0</v>
      </c>
      <c r="FK18">
        <f t="shared" si="39"/>
        <v>0</v>
      </c>
      <c r="FL18">
        <v>0</v>
      </c>
      <c r="FM18">
        <f t="shared" si="40"/>
        <v>0</v>
      </c>
      <c r="FN18">
        <v>0</v>
      </c>
      <c r="FO18">
        <f t="shared" si="41"/>
        <v>0</v>
      </c>
      <c r="FP18">
        <v>0</v>
      </c>
      <c r="FQ18">
        <f t="shared" si="42"/>
        <v>0</v>
      </c>
      <c r="FR18">
        <v>0</v>
      </c>
      <c r="FS18">
        <f t="shared" si="43"/>
        <v>0</v>
      </c>
      <c r="FT18">
        <v>0</v>
      </c>
      <c r="FU18">
        <f t="shared" si="44"/>
        <v>0</v>
      </c>
      <c r="FV18">
        <v>0</v>
      </c>
      <c r="FW18">
        <f t="shared" si="45"/>
        <v>0</v>
      </c>
      <c r="FX18">
        <v>0</v>
      </c>
      <c r="FY18">
        <f t="shared" si="46"/>
        <v>0</v>
      </c>
      <c r="FZ18">
        <v>0</v>
      </c>
      <c r="GA18">
        <f t="shared" si="47"/>
        <v>0</v>
      </c>
      <c r="GB18">
        <v>0</v>
      </c>
      <c r="GC18">
        <f t="shared" si="48"/>
        <v>0</v>
      </c>
      <c r="GD18">
        <v>0</v>
      </c>
      <c r="GE18">
        <f t="shared" si="49"/>
        <v>0</v>
      </c>
      <c r="GF18">
        <v>0</v>
      </c>
      <c r="GG18">
        <f t="shared" si="50"/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 s="1" t="s">
        <v>40</v>
      </c>
      <c r="GS18" t="s">
        <v>264</v>
      </c>
      <c r="GU18" t="s">
        <v>320</v>
      </c>
      <c r="GV18" t="s">
        <v>321</v>
      </c>
      <c r="GW18" t="s">
        <v>322</v>
      </c>
      <c r="GX18" t="s">
        <v>323</v>
      </c>
      <c r="GY18" t="s">
        <v>324</v>
      </c>
      <c r="GZ18" t="s">
        <v>325</v>
      </c>
      <c r="HA18" t="s">
        <v>326</v>
      </c>
      <c r="HB18" t="s">
        <v>327</v>
      </c>
    </row>
    <row r="19" spans="1:210" x14ac:dyDescent="0.45">
      <c r="A19">
        <v>18</v>
      </c>
      <c r="B19" t="s">
        <v>33</v>
      </c>
      <c r="C19" t="s">
        <v>34</v>
      </c>
      <c r="E19" t="s">
        <v>44</v>
      </c>
      <c r="F19">
        <f t="shared" si="72"/>
        <v>302.76</v>
      </c>
      <c r="G19">
        <f>100+273</f>
        <v>373</v>
      </c>
      <c r="H19">
        <v>1200</v>
      </c>
      <c r="I19" s="2">
        <f t="shared" si="51"/>
        <v>0.31083333333333335</v>
      </c>
      <c r="J19" s="2">
        <f t="shared" si="52"/>
        <v>70.240000000000009</v>
      </c>
      <c r="K19" s="2">
        <f t="shared" si="53"/>
        <v>1.2319989430572071</v>
      </c>
      <c r="M19" s="2">
        <f t="shared" si="54"/>
        <v>2477</v>
      </c>
      <c r="N19">
        <v>5</v>
      </c>
      <c r="O19">
        <v>75</v>
      </c>
      <c r="P19" s="2">
        <f t="shared" si="55"/>
        <v>6.6666666666666666E-2</v>
      </c>
      <c r="Q19" s="2">
        <f t="shared" si="56"/>
        <v>0.93333333333333335</v>
      </c>
      <c r="S19">
        <v>241</v>
      </c>
      <c r="T19" s="2">
        <f t="shared" si="57"/>
        <v>0</v>
      </c>
      <c r="W19" s="2">
        <f t="shared" si="58"/>
        <v>0</v>
      </c>
      <c r="X19" s="2">
        <f t="shared" si="59"/>
        <v>0</v>
      </c>
      <c r="Y19" s="7">
        <v>0.93333333333333335</v>
      </c>
      <c r="Z19" s="2" t="e">
        <f t="shared" si="60"/>
        <v>#DIV/0!</v>
      </c>
      <c r="AA19" s="2" t="e">
        <f t="shared" si="61"/>
        <v>#DIV/0!</v>
      </c>
      <c r="AB19" s="2">
        <f t="shared" si="62"/>
        <v>0</v>
      </c>
      <c r="AC19" s="2">
        <f t="shared" si="63"/>
        <v>0.93333333333333335</v>
      </c>
      <c r="AD19" s="2">
        <f t="shared" si="64"/>
        <v>0</v>
      </c>
      <c r="AE19" s="2">
        <f t="shared" si="65"/>
        <v>-241</v>
      </c>
      <c r="AG19" s="2">
        <f t="shared" si="66"/>
        <v>0</v>
      </c>
      <c r="AI19" s="2">
        <v>1</v>
      </c>
      <c r="AJ19">
        <f t="shared" si="67"/>
        <v>3.3300000000000003E-5</v>
      </c>
      <c r="AK19">
        <f t="shared" si="68"/>
        <v>1501.5015015015015</v>
      </c>
      <c r="AL19">
        <v>0</v>
      </c>
      <c r="AM19">
        <f t="shared" si="69"/>
        <v>1501.5015015015015</v>
      </c>
      <c r="AN19" t="s">
        <v>36</v>
      </c>
      <c r="AP19" t="s">
        <v>37</v>
      </c>
      <c r="AR19">
        <f t="shared" si="73"/>
        <v>1.1999999999999999E-4</v>
      </c>
      <c r="AS19">
        <v>6.35</v>
      </c>
      <c r="AT19">
        <v>1</v>
      </c>
      <c r="AU19">
        <f t="shared" si="70"/>
        <v>607.30087271467016</v>
      </c>
      <c r="AV19" t="s">
        <v>296</v>
      </c>
      <c r="AW19" t="s">
        <v>64</v>
      </c>
      <c r="AX19" t="s">
        <v>39</v>
      </c>
      <c r="AZ19" s="2">
        <f t="shared" si="71"/>
        <v>1.4975602895092155</v>
      </c>
      <c r="BA19" s="2">
        <f t="shared" si="0"/>
        <v>3</v>
      </c>
      <c r="BB19">
        <v>50</v>
      </c>
      <c r="BC19">
        <f t="shared" si="1"/>
        <v>0.50243971049078473</v>
      </c>
      <c r="BD19">
        <v>45</v>
      </c>
      <c r="BE19">
        <f t="shared" si="2"/>
        <v>0.4394438057587195</v>
      </c>
      <c r="BF19">
        <v>0</v>
      </c>
      <c r="BG19">
        <f t="shared" si="3"/>
        <v>0</v>
      </c>
      <c r="BH19">
        <v>5</v>
      </c>
      <c r="BI19">
        <f t="shared" si="4"/>
        <v>5.8116483750495843E-2</v>
      </c>
      <c r="BJ19">
        <v>0</v>
      </c>
      <c r="BK19">
        <f t="shared" si="5"/>
        <v>0</v>
      </c>
      <c r="BL19">
        <v>0</v>
      </c>
      <c r="BM19">
        <f t="shared" si="6"/>
        <v>0</v>
      </c>
      <c r="BN19">
        <v>0</v>
      </c>
      <c r="BO19">
        <f t="shared" si="7"/>
        <v>0</v>
      </c>
      <c r="BP19">
        <v>0</v>
      </c>
      <c r="BQ19">
        <f t="shared" si="8"/>
        <v>0</v>
      </c>
      <c r="BR19">
        <v>0</v>
      </c>
      <c r="BS19">
        <f t="shared" si="9"/>
        <v>0</v>
      </c>
      <c r="BT19">
        <v>0</v>
      </c>
      <c r="BU19">
        <f t="shared" si="10"/>
        <v>0</v>
      </c>
      <c r="BV19">
        <v>0</v>
      </c>
      <c r="BW19">
        <f t="shared" si="11"/>
        <v>0</v>
      </c>
      <c r="BX19">
        <v>0</v>
      </c>
      <c r="BY19">
        <f t="shared" si="12"/>
        <v>0</v>
      </c>
      <c r="BZ19">
        <v>0</v>
      </c>
      <c r="CA19">
        <f t="shared" si="13"/>
        <v>0</v>
      </c>
      <c r="CB19">
        <v>0</v>
      </c>
      <c r="CC19">
        <f t="shared" si="14"/>
        <v>0</v>
      </c>
      <c r="CD19">
        <v>0</v>
      </c>
      <c r="CE19">
        <f t="shared" si="15"/>
        <v>0</v>
      </c>
      <c r="CF19">
        <v>0</v>
      </c>
      <c r="CG19">
        <f t="shared" si="16"/>
        <v>0</v>
      </c>
      <c r="CH19">
        <v>0</v>
      </c>
      <c r="CI19">
        <f t="shared" si="17"/>
        <v>0</v>
      </c>
      <c r="CJ19">
        <v>0</v>
      </c>
      <c r="CK19">
        <f t="shared" si="18"/>
        <v>0</v>
      </c>
      <c r="CL19">
        <v>0</v>
      </c>
      <c r="CM19">
        <f t="shared" si="19"/>
        <v>0</v>
      </c>
      <c r="CN19">
        <v>0</v>
      </c>
      <c r="CO19">
        <f t="shared" si="20"/>
        <v>0</v>
      </c>
      <c r="CP19">
        <v>0</v>
      </c>
      <c r="CQ19">
        <f t="shared" si="21"/>
        <v>0</v>
      </c>
      <c r="CR19">
        <v>0</v>
      </c>
      <c r="CS19">
        <f t="shared" si="22"/>
        <v>0</v>
      </c>
      <c r="CT19">
        <v>0</v>
      </c>
      <c r="CU19">
        <f t="shared" si="23"/>
        <v>0</v>
      </c>
      <c r="CV19">
        <v>0</v>
      </c>
      <c r="CW19">
        <f t="shared" si="24"/>
        <v>0</v>
      </c>
      <c r="CX19">
        <v>0</v>
      </c>
      <c r="CY19">
        <f t="shared" si="25"/>
        <v>0</v>
      </c>
      <c r="CZ19">
        <v>0</v>
      </c>
      <c r="DA19">
        <f t="shared" si="26"/>
        <v>0</v>
      </c>
      <c r="DB19">
        <v>0</v>
      </c>
      <c r="DC19">
        <f t="shared" si="27"/>
        <v>0</v>
      </c>
      <c r="DD19">
        <v>0</v>
      </c>
      <c r="DE19">
        <f t="shared" si="28"/>
        <v>0</v>
      </c>
      <c r="DF19">
        <v>0</v>
      </c>
      <c r="DG19">
        <f t="shared" si="29"/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100</v>
      </c>
      <c r="ES19">
        <f t="shared" si="30"/>
        <v>1</v>
      </c>
      <c r="ET19">
        <v>0</v>
      </c>
      <c r="EU19">
        <f t="shared" si="31"/>
        <v>0</v>
      </c>
      <c r="EV19">
        <v>0</v>
      </c>
      <c r="EW19">
        <f t="shared" si="32"/>
        <v>0</v>
      </c>
      <c r="EX19">
        <v>0</v>
      </c>
      <c r="EY19">
        <f t="shared" si="33"/>
        <v>0</v>
      </c>
      <c r="EZ19">
        <v>0</v>
      </c>
      <c r="FA19">
        <f t="shared" si="34"/>
        <v>0</v>
      </c>
      <c r="FB19">
        <v>0</v>
      </c>
      <c r="FC19">
        <f t="shared" si="35"/>
        <v>0</v>
      </c>
      <c r="FD19">
        <v>0</v>
      </c>
      <c r="FE19">
        <f t="shared" si="36"/>
        <v>0</v>
      </c>
      <c r="FF19">
        <v>0</v>
      </c>
      <c r="FG19">
        <f t="shared" si="37"/>
        <v>0</v>
      </c>
      <c r="FH19">
        <v>0</v>
      </c>
      <c r="FI19">
        <f t="shared" si="38"/>
        <v>0</v>
      </c>
      <c r="FJ19">
        <v>0</v>
      </c>
      <c r="FK19">
        <f t="shared" si="39"/>
        <v>0</v>
      </c>
      <c r="FL19">
        <v>0</v>
      </c>
      <c r="FM19">
        <f t="shared" si="40"/>
        <v>0</v>
      </c>
      <c r="FN19">
        <v>0</v>
      </c>
      <c r="FO19">
        <f t="shared" si="41"/>
        <v>0</v>
      </c>
      <c r="FP19">
        <v>0</v>
      </c>
      <c r="FQ19">
        <f t="shared" si="42"/>
        <v>0</v>
      </c>
      <c r="FR19">
        <v>0</v>
      </c>
      <c r="FS19">
        <f t="shared" si="43"/>
        <v>0</v>
      </c>
      <c r="FT19">
        <v>0</v>
      </c>
      <c r="FU19">
        <f t="shared" si="44"/>
        <v>0</v>
      </c>
      <c r="FV19">
        <v>0</v>
      </c>
      <c r="FW19">
        <f t="shared" si="45"/>
        <v>0</v>
      </c>
      <c r="FX19">
        <v>0</v>
      </c>
      <c r="FY19">
        <f t="shared" si="46"/>
        <v>0</v>
      </c>
      <c r="FZ19">
        <v>0</v>
      </c>
      <c r="GA19">
        <f t="shared" si="47"/>
        <v>0</v>
      </c>
      <c r="GB19">
        <v>0</v>
      </c>
      <c r="GC19">
        <f t="shared" si="48"/>
        <v>0</v>
      </c>
      <c r="GD19">
        <v>0</v>
      </c>
      <c r="GE19">
        <f t="shared" si="49"/>
        <v>0</v>
      </c>
      <c r="GF19">
        <v>0</v>
      </c>
      <c r="GG19">
        <f t="shared" si="50"/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 s="1" t="s">
        <v>40</v>
      </c>
      <c r="GS19" t="s">
        <v>264</v>
      </c>
      <c r="GU19">
        <v>22.989000000000001</v>
      </c>
      <c r="GV19">
        <v>1</v>
      </c>
      <c r="GW19">
        <v>92.91</v>
      </c>
      <c r="GX19">
        <v>5</v>
      </c>
      <c r="GY19">
        <v>50.94</v>
      </c>
      <c r="GZ19">
        <v>5</v>
      </c>
      <c r="HA19">
        <v>58.93</v>
      </c>
    </row>
    <row r="20" spans="1:210" x14ac:dyDescent="0.45">
      <c r="A20">
        <v>19</v>
      </c>
      <c r="B20" t="s">
        <v>33</v>
      </c>
      <c r="C20" t="s">
        <v>34</v>
      </c>
      <c r="E20" t="s">
        <v>44</v>
      </c>
      <c r="F20">
        <f t="shared" si="72"/>
        <v>302.76</v>
      </c>
      <c r="G20">
        <f>200+273</f>
        <v>473</v>
      </c>
      <c r="H20">
        <v>1200</v>
      </c>
      <c r="I20" s="2">
        <f t="shared" si="51"/>
        <v>0.39416666666666667</v>
      </c>
      <c r="J20" s="2">
        <f t="shared" si="52"/>
        <v>170.24</v>
      </c>
      <c r="K20" s="2">
        <f t="shared" si="53"/>
        <v>1.5622935658607477</v>
      </c>
      <c r="M20" s="2">
        <f t="shared" si="54"/>
        <v>2477</v>
      </c>
      <c r="N20">
        <v>5</v>
      </c>
      <c r="O20">
        <v>80</v>
      </c>
      <c r="P20" s="2">
        <f t="shared" si="55"/>
        <v>6.25E-2</v>
      </c>
      <c r="Q20" s="2">
        <f t="shared" si="56"/>
        <v>0.9375</v>
      </c>
      <c r="S20">
        <v>275</v>
      </c>
      <c r="T20" s="2">
        <f t="shared" si="57"/>
        <v>0</v>
      </c>
      <c r="W20" s="2">
        <f t="shared" si="58"/>
        <v>0</v>
      </c>
      <c r="X20" s="2">
        <f t="shared" si="59"/>
        <v>0</v>
      </c>
      <c r="Y20" s="7">
        <v>0.9375</v>
      </c>
      <c r="Z20" s="2" t="e">
        <f t="shared" si="60"/>
        <v>#DIV/0!</v>
      </c>
      <c r="AA20" s="2" t="e">
        <f t="shared" si="61"/>
        <v>#DIV/0!</v>
      </c>
      <c r="AB20" s="2">
        <f t="shared" si="62"/>
        <v>0</v>
      </c>
      <c r="AC20" s="2">
        <f t="shared" si="63"/>
        <v>0.9375</v>
      </c>
      <c r="AD20" s="2">
        <f t="shared" si="64"/>
        <v>0</v>
      </c>
      <c r="AE20" s="2">
        <f t="shared" si="65"/>
        <v>-275</v>
      </c>
      <c r="AG20" s="2">
        <f t="shared" si="66"/>
        <v>0</v>
      </c>
      <c r="AI20" s="2">
        <v>1</v>
      </c>
      <c r="AJ20">
        <f t="shared" si="67"/>
        <v>3.3300000000000003E-5</v>
      </c>
      <c r="AK20">
        <f t="shared" si="68"/>
        <v>1501.5015015015015</v>
      </c>
      <c r="AL20">
        <v>0</v>
      </c>
      <c r="AM20">
        <f t="shared" si="69"/>
        <v>1501.5015015015015</v>
      </c>
      <c r="AN20" t="s">
        <v>36</v>
      </c>
      <c r="AP20" t="s">
        <v>37</v>
      </c>
      <c r="AR20">
        <f t="shared" si="73"/>
        <v>1.1999999999999999E-4</v>
      </c>
      <c r="AS20">
        <v>6.35</v>
      </c>
      <c r="AT20">
        <v>1</v>
      </c>
      <c r="AU20">
        <f t="shared" si="70"/>
        <v>692.97817425947835</v>
      </c>
      <c r="AV20" t="s">
        <v>296</v>
      </c>
      <c r="AW20" t="s">
        <v>64</v>
      </c>
      <c r="AX20" t="s">
        <v>39</v>
      </c>
      <c r="AZ20" s="2">
        <f t="shared" si="71"/>
        <v>1.4975602895092155</v>
      </c>
      <c r="BA20" s="2">
        <f t="shared" si="0"/>
        <v>3</v>
      </c>
      <c r="BB20">
        <v>50</v>
      </c>
      <c r="BC20">
        <f t="shared" si="1"/>
        <v>0.50243971049078473</v>
      </c>
      <c r="BD20">
        <v>45</v>
      </c>
      <c r="BE20">
        <f t="shared" si="2"/>
        <v>0.4394438057587195</v>
      </c>
      <c r="BF20">
        <v>0</v>
      </c>
      <c r="BG20">
        <f t="shared" si="3"/>
        <v>0</v>
      </c>
      <c r="BH20">
        <v>5</v>
      </c>
      <c r="BI20">
        <f t="shared" si="4"/>
        <v>5.8116483750495843E-2</v>
      </c>
      <c r="BJ20">
        <v>0</v>
      </c>
      <c r="BK20">
        <f t="shared" si="5"/>
        <v>0</v>
      </c>
      <c r="BL20">
        <v>0</v>
      </c>
      <c r="BM20">
        <f t="shared" si="6"/>
        <v>0</v>
      </c>
      <c r="BN20">
        <v>0</v>
      </c>
      <c r="BO20">
        <f t="shared" si="7"/>
        <v>0</v>
      </c>
      <c r="BP20">
        <v>0</v>
      </c>
      <c r="BQ20">
        <f t="shared" si="8"/>
        <v>0</v>
      </c>
      <c r="BR20">
        <v>0</v>
      </c>
      <c r="BS20">
        <f t="shared" si="9"/>
        <v>0</v>
      </c>
      <c r="BT20">
        <v>0</v>
      </c>
      <c r="BU20">
        <f t="shared" si="10"/>
        <v>0</v>
      </c>
      <c r="BV20">
        <v>0</v>
      </c>
      <c r="BW20">
        <f t="shared" si="11"/>
        <v>0</v>
      </c>
      <c r="BX20">
        <v>0</v>
      </c>
      <c r="BY20">
        <f t="shared" si="12"/>
        <v>0</v>
      </c>
      <c r="BZ20">
        <v>0</v>
      </c>
      <c r="CA20">
        <f t="shared" si="13"/>
        <v>0</v>
      </c>
      <c r="CB20">
        <v>0</v>
      </c>
      <c r="CC20">
        <f t="shared" si="14"/>
        <v>0</v>
      </c>
      <c r="CD20">
        <v>0</v>
      </c>
      <c r="CE20">
        <f t="shared" si="15"/>
        <v>0</v>
      </c>
      <c r="CF20">
        <v>0</v>
      </c>
      <c r="CG20">
        <f t="shared" si="16"/>
        <v>0</v>
      </c>
      <c r="CH20">
        <v>0</v>
      </c>
      <c r="CI20">
        <f t="shared" si="17"/>
        <v>0</v>
      </c>
      <c r="CJ20">
        <v>0</v>
      </c>
      <c r="CK20">
        <f t="shared" si="18"/>
        <v>0</v>
      </c>
      <c r="CL20">
        <v>0</v>
      </c>
      <c r="CM20">
        <f t="shared" si="19"/>
        <v>0</v>
      </c>
      <c r="CN20">
        <v>0</v>
      </c>
      <c r="CO20">
        <f t="shared" si="20"/>
        <v>0</v>
      </c>
      <c r="CP20">
        <v>0</v>
      </c>
      <c r="CQ20">
        <f t="shared" si="21"/>
        <v>0</v>
      </c>
      <c r="CR20">
        <v>0</v>
      </c>
      <c r="CS20">
        <f t="shared" si="22"/>
        <v>0</v>
      </c>
      <c r="CT20">
        <v>0</v>
      </c>
      <c r="CU20">
        <f t="shared" si="23"/>
        <v>0</v>
      </c>
      <c r="CV20">
        <v>0</v>
      </c>
      <c r="CW20">
        <f t="shared" si="24"/>
        <v>0</v>
      </c>
      <c r="CX20">
        <v>0</v>
      </c>
      <c r="CY20">
        <f t="shared" si="25"/>
        <v>0</v>
      </c>
      <c r="CZ20">
        <v>0</v>
      </c>
      <c r="DA20">
        <f t="shared" si="26"/>
        <v>0</v>
      </c>
      <c r="DB20">
        <v>0</v>
      </c>
      <c r="DC20">
        <f t="shared" si="27"/>
        <v>0</v>
      </c>
      <c r="DD20">
        <v>0</v>
      </c>
      <c r="DE20">
        <f t="shared" si="28"/>
        <v>0</v>
      </c>
      <c r="DF20">
        <v>0</v>
      </c>
      <c r="DG20">
        <f t="shared" si="29"/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100</v>
      </c>
      <c r="ES20">
        <f t="shared" si="30"/>
        <v>1</v>
      </c>
      <c r="ET20">
        <v>0</v>
      </c>
      <c r="EU20">
        <f t="shared" si="31"/>
        <v>0</v>
      </c>
      <c r="EV20">
        <v>0</v>
      </c>
      <c r="EW20">
        <f t="shared" si="32"/>
        <v>0</v>
      </c>
      <c r="EX20">
        <v>0</v>
      </c>
      <c r="EY20">
        <f t="shared" si="33"/>
        <v>0</v>
      </c>
      <c r="EZ20">
        <v>0</v>
      </c>
      <c r="FA20">
        <f t="shared" si="34"/>
        <v>0</v>
      </c>
      <c r="FB20">
        <v>0</v>
      </c>
      <c r="FC20">
        <f t="shared" si="35"/>
        <v>0</v>
      </c>
      <c r="FD20">
        <v>0</v>
      </c>
      <c r="FE20">
        <f t="shared" si="36"/>
        <v>0</v>
      </c>
      <c r="FF20">
        <v>0</v>
      </c>
      <c r="FG20">
        <f t="shared" si="37"/>
        <v>0</v>
      </c>
      <c r="FH20">
        <v>0</v>
      </c>
      <c r="FI20">
        <f t="shared" si="38"/>
        <v>0</v>
      </c>
      <c r="FJ20">
        <v>0</v>
      </c>
      <c r="FK20">
        <f t="shared" si="39"/>
        <v>0</v>
      </c>
      <c r="FL20">
        <v>0</v>
      </c>
      <c r="FM20">
        <f t="shared" si="40"/>
        <v>0</v>
      </c>
      <c r="FN20">
        <v>0</v>
      </c>
      <c r="FO20">
        <f t="shared" si="41"/>
        <v>0</v>
      </c>
      <c r="FP20">
        <v>0</v>
      </c>
      <c r="FQ20">
        <f t="shared" si="42"/>
        <v>0</v>
      </c>
      <c r="FR20">
        <v>0</v>
      </c>
      <c r="FS20">
        <f t="shared" si="43"/>
        <v>0</v>
      </c>
      <c r="FT20">
        <v>0</v>
      </c>
      <c r="FU20">
        <f t="shared" si="44"/>
        <v>0</v>
      </c>
      <c r="FV20">
        <v>0</v>
      </c>
      <c r="FW20">
        <f t="shared" si="45"/>
        <v>0</v>
      </c>
      <c r="FX20">
        <v>0</v>
      </c>
      <c r="FY20">
        <f t="shared" si="46"/>
        <v>0</v>
      </c>
      <c r="FZ20">
        <v>0</v>
      </c>
      <c r="GA20">
        <f t="shared" si="47"/>
        <v>0</v>
      </c>
      <c r="GB20">
        <v>0</v>
      </c>
      <c r="GC20">
        <f t="shared" si="48"/>
        <v>0</v>
      </c>
      <c r="GD20">
        <v>0</v>
      </c>
      <c r="GE20">
        <f t="shared" si="49"/>
        <v>0</v>
      </c>
      <c r="GF20">
        <v>0</v>
      </c>
      <c r="GG20">
        <f t="shared" si="50"/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 s="1" t="s">
        <v>40</v>
      </c>
      <c r="GS20" t="s">
        <v>264</v>
      </c>
    </row>
    <row r="21" spans="1:210" x14ac:dyDescent="0.45">
      <c r="A21">
        <v>20</v>
      </c>
      <c r="B21" t="s">
        <v>33</v>
      </c>
      <c r="C21" t="s">
        <v>34</v>
      </c>
      <c r="E21" t="s">
        <v>44</v>
      </c>
      <c r="F21">
        <f t="shared" si="72"/>
        <v>302.76</v>
      </c>
      <c r="G21">
        <f>225+273</f>
        <v>498</v>
      </c>
      <c r="H21">
        <v>1200</v>
      </c>
      <c r="I21" s="2">
        <f t="shared" si="51"/>
        <v>0.41499999999999998</v>
      </c>
      <c r="J21" s="2">
        <f t="shared" si="52"/>
        <v>195.24</v>
      </c>
      <c r="K21" s="2">
        <f t="shared" si="53"/>
        <v>1.6448672215616331</v>
      </c>
      <c r="M21" s="2">
        <f t="shared" si="54"/>
        <v>2477</v>
      </c>
      <c r="N21">
        <v>7</v>
      </c>
      <c r="O21">
        <v>95</v>
      </c>
      <c r="P21" s="2">
        <f t="shared" si="55"/>
        <v>7.3684210526315783E-2</v>
      </c>
      <c r="Q21" s="2">
        <f t="shared" si="56"/>
        <v>0.9263157894736842</v>
      </c>
      <c r="S21">
        <v>310</v>
      </c>
      <c r="T21" s="2">
        <f t="shared" si="57"/>
        <v>0</v>
      </c>
      <c r="W21" s="2">
        <f t="shared" si="58"/>
        <v>0</v>
      </c>
      <c r="X21" s="2">
        <f t="shared" si="59"/>
        <v>0</v>
      </c>
      <c r="Y21" s="7">
        <v>0.9263157894736842</v>
      </c>
      <c r="Z21" s="2" t="e">
        <f t="shared" si="60"/>
        <v>#DIV/0!</v>
      </c>
      <c r="AA21" s="2" t="e">
        <f t="shared" si="61"/>
        <v>#DIV/0!</v>
      </c>
      <c r="AB21" s="2">
        <f t="shared" si="62"/>
        <v>0</v>
      </c>
      <c r="AC21" s="2">
        <f t="shared" si="63"/>
        <v>0.9263157894736842</v>
      </c>
      <c r="AD21" s="2">
        <f t="shared" si="64"/>
        <v>0</v>
      </c>
      <c r="AE21" s="2">
        <f t="shared" si="65"/>
        <v>-310</v>
      </c>
      <c r="AG21" s="2">
        <f t="shared" si="66"/>
        <v>0</v>
      </c>
      <c r="AI21" s="2">
        <v>1</v>
      </c>
      <c r="AJ21">
        <f t="shared" si="67"/>
        <v>3.3300000000000003E-5</v>
      </c>
      <c r="AK21">
        <f t="shared" si="68"/>
        <v>2102.102102102102</v>
      </c>
      <c r="AL21">
        <v>0</v>
      </c>
      <c r="AM21">
        <f t="shared" si="69"/>
        <v>2102.102102102102</v>
      </c>
      <c r="AN21" t="s">
        <v>36</v>
      </c>
      <c r="AP21" t="s">
        <v>37</v>
      </c>
      <c r="AR21">
        <f t="shared" si="73"/>
        <v>1.1999999999999999E-4</v>
      </c>
      <c r="AS21">
        <v>6.35</v>
      </c>
      <c r="AT21">
        <v>1</v>
      </c>
      <c r="AU21">
        <f t="shared" si="70"/>
        <v>781.17539643795737</v>
      </c>
      <c r="AV21" t="s">
        <v>296</v>
      </c>
      <c r="AW21" t="s">
        <v>64</v>
      </c>
      <c r="AX21" t="s">
        <v>39</v>
      </c>
      <c r="AZ21" s="2">
        <f t="shared" si="71"/>
        <v>1.4975602895092155</v>
      </c>
      <c r="BA21" s="2">
        <f t="shared" si="0"/>
        <v>3</v>
      </c>
      <c r="BB21">
        <v>50</v>
      </c>
      <c r="BC21">
        <f t="shared" si="1"/>
        <v>0.50243971049078473</v>
      </c>
      <c r="BD21">
        <v>45</v>
      </c>
      <c r="BE21">
        <f t="shared" si="2"/>
        <v>0.4394438057587195</v>
      </c>
      <c r="BF21">
        <v>0</v>
      </c>
      <c r="BG21">
        <f t="shared" si="3"/>
        <v>0</v>
      </c>
      <c r="BH21">
        <v>5</v>
      </c>
      <c r="BI21">
        <f t="shared" si="4"/>
        <v>5.8116483750495843E-2</v>
      </c>
      <c r="BJ21">
        <v>0</v>
      </c>
      <c r="BK21">
        <f t="shared" si="5"/>
        <v>0</v>
      </c>
      <c r="BL21">
        <v>0</v>
      </c>
      <c r="BM21">
        <f t="shared" si="6"/>
        <v>0</v>
      </c>
      <c r="BN21">
        <v>0</v>
      </c>
      <c r="BO21">
        <f t="shared" si="7"/>
        <v>0</v>
      </c>
      <c r="BP21">
        <v>0</v>
      </c>
      <c r="BQ21">
        <f t="shared" si="8"/>
        <v>0</v>
      </c>
      <c r="BR21">
        <v>0</v>
      </c>
      <c r="BS21">
        <f t="shared" si="9"/>
        <v>0</v>
      </c>
      <c r="BT21">
        <v>0</v>
      </c>
      <c r="BU21">
        <f t="shared" si="10"/>
        <v>0</v>
      </c>
      <c r="BV21">
        <v>0</v>
      </c>
      <c r="BW21">
        <f t="shared" si="11"/>
        <v>0</v>
      </c>
      <c r="BX21">
        <v>0</v>
      </c>
      <c r="BY21">
        <f t="shared" si="12"/>
        <v>0</v>
      </c>
      <c r="BZ21">
        <v>0</v>
      </c>
      <c r="CA21">
        <f t="shared" si="13"/>
        <v>0</v>
      </c>
      <c r="CB21">
        <v>0</v>
      </c>
      <c r="CC21">
        <f t="shared" si="14"/>
        <v>0</v>
      </c>
      <c r="CD21">
        <v>0</v>
      </c>
      <c r="CE21">
        <f t="shared" si="15"/>
        <v>0</v>
      </c>
      <c r="CF21">
        <v>0</v>
      </c>
      <c r="CG21">
        <f t="shared" si="16"/>
        <v>0</v>
      </c>
      <c r="CH21">
        <v>0</v>
      </c>
      <c r="CI21">
        <f t="shared" si="17"/>
        <v>0</v>
      </c>
      <c r="CJ21">
        <v>0</v>
      </c>
      <c r="CK21">
        <f t="shared" si="18"/>
        <v>0</v>
      </c>
      <c r="CL21">
        <v>0</v>
      </c>
      <c r="CM21">
        <f t="shared" si="19"/>
        <v>0</v>
      </c>
      <c r="CN21">
        <v>0</v>
      </c>
      <c r="CO21">
        <f t="shared" si="20"/>
        <v>0</v>
      </c>
      <c r="CP21">
        <v>0</v>
      </c>
      <c r="CQ21">
        <f t="shared" si="21"/>
        <v>0</v>
      </c>
      <c r="CR21">
        <v>0</v>
      </c>
      <c r="CS21">
        <f t="shared" si="22"/>
        <v>0</v>
      </c>
      <c r="CT21">
        <v>0</v>
      </c>
      <c r="CU21">
        <f t="shared" si="23"/>
        <v>0</v>
      </c>
      <c r="CV21">
        <v>0</v>
      </c>
      <c r="CW21">
        <f t="shared" si="24"/>
        <v>0</v>
      </c>
      <c r="CX21">
        <v>0</v>
      </c>
      <c r="CY21">
        <f t="shared" si="25"/>
        <v>0</v>
      </c>
      <c r="CZ21">
        <v>0</v>
      </c>
      <c r="DA21">
        <f t="shared" si="26"/>
        <v>0</v>
      </c>
      <c r="DB21">
        <v>0</v>
      </c>
      <c r="DC21">
        <f t="shared" si="27"/>
        <v>0</v>
      </c>
      <c r="DD21">
        <v>0</v>
      </c>
      <c r="DE21">
        <f t="shared" si="28"/>
        <v>0</v>
      </c>
      <c r="DF21">
        <v>0</v>
      </c>
      <c r="DG21">
        <f t="shared" si="29"/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100</v>
      </c>
      <c r="ES21">
        <f t="shared" si="30"/>
        <v>1</v>
      </c>
      <c r="ET21">
        <v>0</v>
      </c>
      <c r="EU21">
        <f t="shared" si="31"/>
        <v>0</v>
      </c>
      <c r="EV21">
        <v>0</v>
      </c>
      <c r="EW21">
        <f t="shared" si="32"/>
        <v>0</v>
      </c>
      <c r="EX21">
        <v>0</v>
      </c>
      <c r="EY21">
        <f t="shared" si="33"/>
        <v>0</v>
      </c>
      <c r="EZ21">
        <v>0</v>
      </c>
      <c r="FA21">
        <f t="shared" si="34"/>
        <v>0</v>
      </c>
      <c r="FB21">
        <v>0</v>
      </c>
      <c r="FC21">
        <f t="shared" si="35"/>
        <v>0</v>
      </c>
      <c r="FD21">
        <v>0</v>
      </c>
      <c r="FE21">
        <f t="shared" si="36"/>
        <v>0</v>
      </c>
      <c r="FF21">
        <v>0</v>
      </c>
      <c r="FG21">
        <f t="shared" si="37"/>
        <v>0</v>
      </c>
      <c r="FH21">
        <v>0</v>
      </c>
      <c r="FI21">
        <f t="shared" si="38"/>
        <v>0</v>
      </c>
      <c r="FJ21">
        <v>0</v>
      </c>
      <c r="FK21">
        <f t="shared" si="39"/>
        <v>0</v>
      </c>
      <c r="FL21">
        <v>0</v>
      </c>
      <c r="FM21">
        <f t="shared" si="40"/>
        <v>0</v>
      </c>
      <c r="FN21">
        <v>0</v>
      </c>
      <c r="FO21">
        <f t="shared" si="41"/>
        <v>0</v>
      </c>
      <c r="FP21">
        <v>0</v>
      </c>
      <c r="FQ21">
        <f t="shared" si="42"/>
        <v>0</v>
      </c>
      <c r="FR21">
        <v>0</v>
      </c>
      <c r="FS21">
        <f t="shared" si="43"/>
        <v>0</v>
      </c>
      <c r="FT21">
        <v>0</v>
      </c>
      <c r="FU21">
        <f t="shared" si="44"/>
        <v>0</v>
      </c>
      <c r="FV21">
        <v>0</v>
      </c>
      <c r="FW21">
        <f t="shared" si="45"/>
        <v>0</v>
      </c>
      <c r="FX21">
        <v>0</v>
      </c>
      <c r="FY21">
        <f t="shared" si="46"/>
        <v>0</v>
      </c>
      <c r="FZ21">
        <v>0</v>
      </c>
      <c r="GA21">
        <f t="shared" si="47"/>
        <v>0</v>
      </c>
      <c r="GB21">
        <v>0</v>
      </c>
      <c r="GC21">
        <f t="shared" si="48"/>
        <v>0</v>
      </c>
      <c r="GD21">
        <v>0</v>
      </c>
      <c r="GE21">
        <f t="shared" si="49"/>
        <v>0</v>
      </c>
      <c r="GF21">
        <v>0</v>
      </c>
      <c r="GG21">
        <f t="shared" si="50"/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 s="1" t="s">
        <v>40</v>
      </c>
      <c r="GS21" t="s">
        <v>264</v>
      </c>
      <c r="GU21" t="s">
        <v>328</v>
      </c>
      <c r="GV21" t="s">
        <v>329</v>
      </c>
      <c r="GW21" t="s">
        <v>330</v>
      </c>
      <c r="GX21" t="s">
        <v>331</v>
      </c>
      <c r="GZ21" t="s">
        <v>332</v>
      </c>
      <c r="HA21" t="s">
        <v>333</v>
      </c>
    </row>
    <row r="22" spans="1:210" x14ac:dyDescent="0.45">
      <c r="A22">
        <v>21</v>
      </c>
      <c r="B22" t="s">
        <v>33</v>
      </c>
      <c r="C22" t="s">
        <v>34</v>
      </c>
      <c r="E22" t="s">
        <v>44</v>
      </c>
      <c r="F22">
        <f t="shared" si="72"/>
        <v>302.76</v>
      </c>
      <c r="G22">
        <f>250+273</f>
        <v>523</v>
      </c>
      <c r="H22">
        <v>1200</v>
      </c>
      <c r="I22" s="2">
        <f t="shared" si="51"/>
        <v>0.43583333333333335</v>
      </c>
      <c r="J22" s="2">
        <f t="shared" si="52"/>
        <v>220.24</v>
      </c>
      <c r="K22" s="2">
        <f t="shared" si="53"/>
        <v>1.7274408772625183</v>
      </c>
      <c r="M22" s="2">
        <f t="shared" si="54"/>
        <v>2477</v>
      </c>
      <c r="N22">
        <v>65</v>
      </c>
      <c r="O22">
        <v>95</v>
      </c>
      <c r="P22" s="2">
        <f t="shared" si="55"/>
        <v>0.68421052631578949</v>
      </c>
      <c r="Q22" s="2">
        <f t="shared" si="56"/>
        <v>0.31578947368421051</v>
      </c>
      <c r="S22">
        <v>300</v>
      </c>
      <c r="T22" s="2">
        <f t="shared" si="57"/>
        <v>0</v>
      </c>
      <c r="W22" s="2">
        <f t="shared" si="58"/>
        <v>0</v>
      </c>
      <c r="X22" s="2">
        <f t="shared" si="59"/>
        <v>0</v>
      </c>
      <c r="Y22" s="7">
        <v>0.31578947368421051</v>
      </c>
      <c r="Z22" s="2" t="e">
        <f t="shared" si="60"/>
        <v>#DIV/0!</v>
      </c>
      <c r="AA22" s="2" t="e">
        <f t="shared" si="61"/>
        <v>#DIV/0!</v>
      </c>
      <c r="AB22" s="2">
        <f t="shared" si="62"/>
        <v>0</v>
      </c>
      <c r="AC22" s="2">
        <f t="shared" si="63"/>
        <v>0.31578947368421051</v>
      </c>
      <c r="AD22" s="2">
        <f t="shared" si="64"/>
        <v>0</v>
      </c>
      <c r="AE22" s="2">
        <f t="shared" si="65"/>
        <v>-300</v>
      </c>
      <c r="AG22" s="2">
        <f t="shared" si="66"/>
        <v>0</v>
      </c>
      <c r="AI22" s="2">
        <v>1</v>
      </c>
      <c r="AJ22">
        <f t="shared" si="67"/>
        <v>3.3300000000000003E-5</v>
      </c>
      <c r="AK22">
        <f t="shared" si="68"/>
        <v>19519.519519519519</v>
      </c>
      <c r="AL22">
        <v>0</v>
      </c>
      <c r="AM22">
        <f t="shared" si="69"/>
        <v>19519.519519519519</v>
      </c>
      <c r="AN22" t="s">
        <v>36</v>
      </c>
      <c r="AP22" t="s">
        <v>37</v>
      </c>
      <c r="AR22">
        <f t="shared" si="73"/>
        <v>1.1999999999999999E-4</v>
      </c>
      <c r="AS22">
        <v>6.35</v>
      </c>
      <c r="AT22">
        <v>1</v>
      </c>
      <c r="AU22">
        <f t="shared" si="70"/>
        <v>755.97619010124913</v>
      </c>
      <c r="AV22" t="s">
        <v>296</v>
      </c>
      <c r="AW22" t="s">
        <v>64</v>
      </c>
      <c r="AX22" t="s">
        <v>39</v>
      </c>
      <c r="AZ22" s="2">
        <f t="shared" si="71"/>
        <v>1.4975602895092155</v>
      </c>
      <c r="BA22" s="2">
        <f t="shared" si="0"/>
        <v>3</v>
      </c>
      <c r="BB22">
        <v>50</v>
      </c>
      <c r="BC22">
        <f t="shared" si="1"/>
        <v>0.50243971049078473</v>
      </c>
      <c r="BD22">
        <v>45</v>
      </c>
      <c r="BE22">
        <f t="shared" si="2"/>
        <v>0.4394438057587195</v>
      </c>
      <c r="BF22">
        <v>0</v>
      </c>
      <c r="BG22">
        <f t="shared" si="3"/>
        <v>0</v>
      </c>
      <c r="BH22">
        <v>5</v>
      </c>
      <c r="BI22">
        <f t="shared" si="4"/>
        <v>5.8116483750495843E-2</v>
      </c>
      <c r="BJ22">
        <v>0</v>
      </c>
      <c r="BK22">
        <f t="shared" si="5"/>
        <v>0</v>
      </c>
      <c r="BL22">
        <v>0</v>
      </c>
      <c r="BM22">
        <f t="shared" si="6"/>
        <v>0</v>
      </c>
      <c r="BN22">
        <v>0</v>
      </c>
      <c r="BO22">
        <f t="shared" si="7"/>
        <v>0</v>
      </c>
      <c r="BP22">
        <v>0</v>
      </c>
      <c r="BQ22">
        <f t="shared" si="8"/>
        <v>0</v>
      </c>
      <c r="BR22">
        <v>0</v>
      </c>
      <c r="BS22">
        <f t="shared" si="9"/>
        <v>0</v>
      </c>
      <c r="BT22">
        <v>0</v>
      </c>
      <c r="BU22">
        <f t="shared" si="10"/>
        <v>0</v>
      </c>
      <c r="BV22">
        <v>0</v>
      </c>
      <c r="BW22">
        <f t="shared" si="11"/>
        <v>0</v>
      </c>
      <c r="BX22">
        <v>0</v>
      </c>
      <c r="BY22">
        <f t="shared" si="12"/>
        <v>0</v>
      </c>
      <c r="BZ22">
        <v>0</v>
      </c>
      <c r="CA22">
        <f t="shared" si="13"/>
        <v>0</v>
      </c>
      <c r="CB22">
        <v>0</v>
      </c>
      <c r="CC22">
        <f t="shared" si="14"/>
        <v>0</v>
      </c>
      <c r="CD22">
        <v>0</v>
      </c>
      <c r="CE22">
        <f t="shared" si="15"/>
        <v>0</v>
      </c>
      <c r="CF22">
        <v>0</v>
      </c>
      <c r="CG22">
        <f t="shared" si="16"/>
        <v>0</v>
      </c>
      <c r="CH22">
        <v>0</v>
      </c>
      <c r="CI22">
        <f t="shared" si="17"/>
        <v>0</v>
      </c>
      <c r="CJ22">
        <v>0</v>
      </c>
      <c r="CK22">
        <f t="shared" si="18"/>
        <v>0</v>
      </c>
      <c r="CL22">
        <v>0</v>
      </c>
      <c r="CM22">
        <f t="shared" si="19"/>
        <v>0</v>
      </c>
      <c r="CN22">
        <v>0</v>
      </c>
      <c r="CO22">
        <f t="shared" si="20"/>
        <v>0</v>
      </c>
      <c r="CP22">
        <v>0</v>
      </c>
      <c r="CQ22">
        <f t="shared" si="21"/>
        <v>0</v>
      </c>
      <c r="CR22">
        <v>0</v>
      </c>
      <c r="CS22">
        <f t="shared" si="22"/>
        <v>0</v>
      </c>
      <c r="CT22">
        <v>0</v>
      </c>
      <c r="CU22">
        <f t="shared" si="23"/>
        <v>0</v>
      </c>
      <c r="CV22">
        <v>0</v>
      </c>
      <c r="CW22">
        <f t="shared" si="24"/>
        <v>0</v>
      </c>
      <c r="CX22">
        <v>0</v>
      </c>
      <c r="CY22">
        <f t="shared" si="25"/>
        <v>0</v>
      </c>
      <c r="CZ22">
        <v>0</v>
      </c>
      <c r="DA22">
        <f t="shared" si="26"/>
        <v>0</v>
      </c>
      <c r="DB22">
        <v>0</v>
      </c>
      <c r="DC22">
        <f t="shared" si="27"/>
        <v>0</v>
      </c>
      <c r="DD22">
        <v>0</v>
      </c>
      <c r="DE22">
        <f t="shared" si="28"/>
        <v>0</v>
      </c>
      <c r="DF22">
        <v>0</v>
      </c>
      <c r="DG22">
        <f t="shared" si="29"/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100</v>
      </c>
      <c r="ES22">
        <f t="shared" si="30"/>
        <v>1</v>
      </c>
      <c r="ET22">
        <v>0</v>
      </c>
      <c r="EU22">
        <f t="shared" si="31"/>
        <v>0</v>
      </c>
      <c r="EV22">
        <v>0</v>
      </c>
      <c r="EW22">
        <f t="shared" si="32"/>
        <v>0</v>
      </c>
      <c r="EX22">
        <v>0</v>
      </c>
      <c r="EY22">
        <f t="shared" si="33"/>
        <v>0</v>
      </c>
      <c r="EZ22">
        <v>0</v>
      </c>
      <c r="FA22">
        <f t="shared" si="34"/>
        <v>0</v>
      </c>
      <c r="FB22">
        <v>0</v>
      </c>
      <c r="FC22">
        <f t="shared" si="35"/>
        <v>0</v>
      </c>
      <c r="FD22">
        <v>0</v>
      </c>
      <c r="FE22">
        <f t="shared" si="36"/>
        <v>0</v>
      </c>
      <c r="FF22">
        <v>0</v>
      </c>
      <c r="FG22">
        <f t="shared" si="37"/>
        <v>0</v>
      </c>
      <c r="FH22">
        <v>0</v>
      </c>
      <c r="FI22">
        <f t="shared" si="38"/>
        <v>0</v>
      </c>
      <c r="FJ22">
        <v>0</v>
      </c>
      <c r="FK22">
        <f t="shared" si="39"/>
        <v>0</v>
      </c>
      <c r="FL22">
        <v>0</v>
      </c>
      <c r="FM22">
        <f t="shared" si="40"/>
        <v>0</v>
      </c>
      <c r="FN22">
        <v>0</v>
      </c>
      <c r="FO22">
        <f t="shared" si="41"/>
        <v>0</v>
      </c>
      <c r="FP22">
        <v>0</v>
      </c>
      <c r="FQ22">
        <f t="shared" si="42"/>
        <v>0</v>
      </c>
      <c r="FR22">
        <v>0</v>
      </c>
      <c r="FS22">
        <f t="shared" si="43"/>
        <v>0</v>
      </c>
      <c r="FT22">
        <v>0</v>
      </c>
      <c r="FU22">
        <f t="shared" si="44"/>
        <v>0</v>
      </c>
      <c r="FV22">
        <v>0</v>
      </c>
      <c r="FW22">
        <f t="shared" si="45"/>
        <v>0</v>
      </c>
      <c r="FX22">
        <v>0</v>
      </c>
      <c r="FY22">
        <f t="shared" si="46"/>
        <v>0</v>
      </c>
      <c r="FZ22">
        <v>0</v>
      </c>
      <c r="GA22">
        <f t="shared" si="47"/>
        <v>0</v>
      </c>
      <c r="GB22">
        <v>0</v>
      </c>
      <c r="GC22">
        <f t="shared" si="48"/>
        <v>0</v>
      </c>
      <c r="GD22">
        <v>0</v>
      </c>
      <c r="GE22">
        <f t="shared" si="49"/>
        <v>0</v>
      </c>
      <c r="GF22">
        <v>0</v>
      </c>
      <c r="GG22">
        <f t="shared" si="50"/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 s="1" t="s">
        <v>40</v>
      </c>
      <c r="GS22" t="s">
        <v>264</v>
      </c>
      <c r="GU22">
        <v>196.97</v>
      </c>
      <c r="GV22">
        <v>1</v>
      </c>
      <c r="GW22">
        <v>106.42</v>
      </c>
      <c r="GX22">
        <v>0</v>
      </c>
      <c r="GZ22">
        <v>204.38</v>
      </c>
      <c r="HA22">
        <v>3</v>
      </c>
    </row>
    <row r="23" spans="1:210" x14ac:dyDescent="0.45">
      <c r="A23">
        <v>22</v>
      </c>
      <c r="B23" t="s">
        <v>45</v>
      </c>
      <c r="C23" t="s">
        <v>34</v>
      </c>
      <c r="E23" t="s">
        <v>63</v>
      </c>
      <c r="F23">
        <f t="shared" si="72"/>
        <v>302.76</v>
      </c>
      <c r="G23">
        <v>313</v>
      </c>
      <c r="H23">
        <f>961.8+273</f>
        <v>1234.8</v>
      </c>
      <c r="I23" s="2">
        <f t="shared" si="51"/>
        <v>0.25348234531908004</v>
      </c>
      <c r="J23" s="2">
        <f t="shared" si="52"/>
        <v>10.240000000000009</v>
      </c>
      <c r="K23" s="2">
        <f t="shared" si="53"/>
        <v>1.0338221693750826</v>
      </c>
      <c r="L23" s="2">
        <f>2162+273</f>
        <v>2435</v>
      </c>
      <c r="M23" s="2">
        <f t="shared" si="54"/>
        <v>2477</v>
      </c>
      <c r="P23" s="2" t="e">
        <f t="shared" si="55"/>
        <v>#DIV/0!</v>
      </c>
      <c r="Q23" s="2" t="e">
        <f t="shared" si="56"/>
        <v>#DIV/0!</v>
      </c>
      <c r="R23">
        <v>19.600000000000001</v>
      </c>
      <c r="S23">
        <v>19.600000000000001</v>
      </c>
      <c r="T23" s="2">
        <f t="shared" si="57"/>
        <v>1</v>
      </c>
      <c r="U23">
        <v>39</v>
      </c>
      <c r="V23">
        <v>156</v>
      </c>
      <c r="W23" s="2">
        <f t="shared" si="58"/>
        <v>0</v>
      </c>
      <c r="X23" s="2">
        <f t="shared" si="59"/>
        <v>0</v>
      </c>
      <c r="Y23" s="7">
        <v>0.86</v>
      </c>
      <c r="Z23" s="2">
        <f t="shared" si="60"/>
        <v>0.25</v>
      </c>
      <c r="AA23" s="2">
        <f t="shared" si="61"/>
        <v>1.9897959183673468</v>
      </c>
      <c r="AB23" s="2">
        <f t="shared" si="62"/>
        <v>7.9591836734693873</v>
      </c>
      <c r="AC23" s="2" t="e">
        <f t="shared" si="63"/>
        <v>#DIV/0!</v>
      </c>
      <c r="AD23" s="2">
        <f t="shared" si="64"/>
        <v>19.399999999999999</v>
      </c>
      <c r="AE23" s="2">
        <f t="shared" si="65"/>
        <v>136.4</v>
      </c>
      <c r="AF23" s="2">
        <f>(V23-S23)/V23</f>
        <v>0.87435897435897436</v>
      </c>
      <c r="AG23" s="2">
        <f>AD23/AE23</f>
        <v>0.14222873900293254</v>
      </c>
      <c r="AI23" s="2">
        <v>1</v>
      </c>
      <c r="AK23" t="e">
        <f t="shared" si="68"/>
        <v>#DIV/0!</v>
      </c>
      <c r="AM23" t="e">
        <f t="shared" si="69"/>
        <v>#DIV/0!</v>
      </c>
      <c r="AP23" t="s">
        <v>37</v>
      </c>
      <c r="AR23">
        <f>125*10^-6</f>
        <v>1.25E-4</v>
      </c>
      <c r="AS23">
        <v>2.0299999999999998</v>
      </c>
      <c r="AT23">
        <v>1</v>
      </c>
      <c r="AU23">
        <f t="shared" si="70"/>
        <v>27.925701423599016</v>
      </c>
      <c r="AV23" t="s">
        <v>45</v>
      </c>
      <c r="AW23" t="s">
        <v>64</v>
      </c>
      <c r="AX23" t="s">
        <v>39</v>
      </c>
      <c r="AZ23" s="2">
        <f t="shared" si="71"/>
        <v>1</v>
      </c>
      <c r="BA23" s="2">
        <f t="shared" si="0"/>
        <v>3</v>
      </c>
      <c r="BB23">
        <v>0</v>
      </c>
      <c r="BC23">
        <f t="shared" si="1"/>
        <v>0</v>
      </c>
      <c r="BD23">
        <v>0</v>
      </c>
      <c r="BE23">
        <f t="shared" si="2"/>
        <v>0</v>
      </c>
      <c r="BF23">
        <v>0</v>
      </c>
      <c r="BG23">
        <f t="shared" si="3"/>
        <v>0</v>
      </c>
      <c r="BH23">
        <v>0</v>
      </c>
      <c r="BI23">
        <f t="shared" si="4"/>
        <v>0</v>
      </c>
      <c r="BJ23">
        <v>100</v>
      </c>
      <c r="BK23">
        <f t="shared" si="5"/>
        <v>1</v>
      </c>
      <c r="BL23">
        <v>0</v>
      </c>
      <c r="BM23">
        <f t="shared" si="6"/>
        <v>0</v>
      </c>
      <c r="BN23">
        <v>0</v>
      </c>
      <c r="BO23">
        <f t="shared" si="7"/>
        <v>0</v>
      </c>
      <c r="BP23">
        <v>0</v>
      </c>
      <c r="BQ23">
        <f t="shared" si="8"/>
        <v>0</v>
      </c>
      <c r="BR23">
        <v>0</v>
      </c>
      <c r="BS23">
        <f t="shared" si="9"/>
        <v>0</v>
      </c>
      <c r="BT23">
        <v>0</v>
      </c>
      <c r="BU23">
        <f t="shared" si="10"/>
        <v>0</v>
      </c>
      <c r="BV23">
        <v>0</v>
      </c>
      <c r="BW23">
        <f t="shared" si="11"/>
        <v>0</v>
      </c>
      <c r="BX23">
        <v>0</v>
      </c>
      <c r="BY23">
        <f t="shared" si="12"/>
        <v>0</v>
      </c>
      <c r="BZ23">
        <v>0</v>
      </c>
      <c r="CA23">
        <f t="shared" si="13"/>
        <v>0</v>
      </c>
      <c r="CB23">
        <v>0</v>
      </c>
      <c r="CC23">
        <f t="shared" si="14"/>
        <v>0</v>
      </c>
      <c r="CD23">
        <v>0</v>
      </c>
      <c r="CE23">
        <f t="shared" si="15"/>
        <v>0</v>
      </c>
      <c r="CF23">
        <v>0</v>
      </c>
      <c r="CG23">
        <f t="shared" si="16"/>
        <v>0</v>
      </c>
      <c r="CH23">
        <v>0</v>
      </c>
      <c r="CI23">
        <f t="shared" si="17"/>
        <v>0</v>
      </c>
      <c r="CJ23">
        <v>0</v>
      </c>
      <c r="CK23">
        <f t="shared" si="18"/>
        <v>0</v>
      </c>
      <c r="CL23">
        <v>0</v>
      </c>
      <c r="CM23">
        <f t="shared" si="19"/>
        <v>0</v>
      </c>
      <c r="CN23">
        <v>0</v>
      </c>
      <c r="CO23">
        <f t="shared" si="20"/>
        <v>0</v>
      </c>
      <c r="CP23">
        <v>0</v>
      </c>
      <c r="CQ23">
        <f t="shared" si="21"/>
        <v>0</v>
      </c>
      <c r="CR23">
        <v>0</v>
      </c>
      <c r="CS23">
        <f t="shared" si="22"/>
        <v>0</v>
      </c>
      <c r="CT23">
        <v>0</v>
      </c>
      <c r="CU23">
        <f t="shared" si="23"/>
        <v>0</v>
      </c>
      <c r="CV23">
        <v>0</v>
      </c>
      <c r="CW23">
        <f t="shared" si="24"/>
        <v>0</v>
      </c>
      <c r="CX23">
        <v>0</v>
      </c>
      <c r="CY23">
        <f t="shared" si="25"/>
        <v>0</v>
      </c>
      <c r="CZ23">
        <v>0</v>
      </c>
      <c r="DA23">
        <f t="shared" si="26"/>
        <v>0</v>
      </c>
      <c r="DB23">
        <v>0</v>
      </c>
      <c r="DC23">
        <f t="shared" si="27"/>
        <v>0</v>
      </c>
      <c r="DD23">
        <v>0</v>
      </c>
      <c r="DE23">
        <f t="shared" si="28"/>
        <v>0</v>
      </c>
      <c r="DF23">
        <v>0</v>
      </c>
      <c r="DG23">
        <f t="shared" si="29"/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100</v>
      </c>
      <c r="ES23">
        <f t="shared" si="30"/>
        <v>1</v>
      </c>
      <c r="ET23">
        <v>0</v>
      </c>
      <c r="EU23">
        <f t="shared" si="31"/>
        <v>0</v>
      </c>
      <c r="EV23">
        <v>0</v>
      </c>
      <c r="EW23">
        <f t="shared" si="32"/>
        <v>0</v>
      </c>
      <c r="EX23">
        <v>0</v>
      </c>
      <c r="EY23">
        <f t="shared" si="33"/>
        <v>0</v>
      </c>
      <c r="EZ23">
        <v>0</v>
      </c>
      <c r="FA23">
        <f t="shared" si="34"/>
        <v>0</v>
      </c>
      <c r="FB23">
        <v>0</v>
      </c>
      <c r="FC23">
        <f t="shared" si="35"/>
        <v>0</v>
      </c>
      <c r="FD23">
        <v>0</v>
      </c>
      <c r="FE23">
        <f t="shared" si="36"/>
        <v>0</v>
      </c>
      <c r="FF23">
        <v>0</v>
      </c>
      <c r="FG23">
        <f t="shared" si="37"/>
        <v>0</v>
      </c>
      <c r="FH23">
        <v>0</v>
      </c>
      <c r="FI23">
        <f t="shared" si="38"/>
        <v>0</v>
      </c>
      <c r="FJ23">
        <v>0</v>
      </c>
      <c r="FK23">
        <f t="shared" si="39"/>
        <v>0</v>
      </c>
      <c r="FL23">
        <v>0</v>
      </c>
      <c r="FM23">
        <f t="shared" si="40"/>
        <v>0</v>
      </c>
      <c r="FN23">
        <v>0</v>
      </c>
      <c r="FO23">
        <f t="shared" si="41"/>
        <v>0</v>
      </c>
      <c r="FP23">
        <v>0</v>
      </c>
      <c r="FQ23">
        <f t="shared" si="42"/>
        <v>0</v>
      </c>
      <c r="FR23">
        <v>0</v>
      </c>
      <c r="FS23">
        <f t="shared" si="43"/>
        <v>0</v>
      </c>
      <c r="FT23">
        <v>0</v>
      </c>
      <c r="FU23">
        <f t="shared" si="44"/>
        <v>0</v>
      </c>
      <c r="FV23">
        <v>0</v>
      </c>
      <c r="FW23">
        <f t="shared" si="45"/>
        <v>0</v>
      </c>
      <c r="FX23">
        <v>0</v>
      </c>
      <c r="FY23">
        <f t="shared" si="46"/>
        <v>0</v>
      </c>
      <c r="FZ23">
        <v>0</v>
      </c>
      <c r="GA23">
        <f t="shared" si="47"/>
        <v>0</v>
      </c>
      <c r="GB23">
        <v>0</v>
      </c>
      <c r="GC23">
        <f t="shared" si="48"/>
        <v>0</v>
      </c>
      <c r="GD23">
        <v>0</v>
      </c>
      <c r="GE23">
        <f t="shared" si="49"/>
        <v>0</v>
      </c>
      <c r="GF23">
        <v>0</v>
      </c>
      <c r="GG23">
        <f t="shared" si="50"/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 s="1" t="s">
        <v>65</v>
      </c>
      <c r="GS23" t="s">
        <v>264</v>
      </c>
    </row>
    <row r="24" spans="1:210" x14ac:dyDescent="0.45">
      <c r="A24">
        <v>23</v>
      </c>
      <c r="B24" t="s">
        <v>45</v>
      </c>
      <c r="C24" t="s">
        <v>34</v>
      </c>
      <c r="E24" t="s">
        <v>63</v>
      </c>
      <c r="F24">
        <f t="shared" si="72"/>
        <v>302.76</v>
      </c>
      <c r="G24">
        <f>40+273</f>
        <v>313</v>
      </c>
      <c r="H24">
        <f>961.8+273</f>
        <v>1234.8</v>
      </c>
      <c r="I24" s="2">
        <f t="shared" si="51"/>
        <v>0.25348234531908004</v>
      </c>
      <c r="J24" s="2">
        <f t="shared" si="52"/>
        <v>10.240000000000009</v>
      </c>
      <c r="K24" s="2">
        <f t="shared" si="53"/>
        <v>1.0338221693750826</v>
      </c>
      <c r="L24" s="2">
        <f t="shared" ref="L24:L25" si="74">2162+273</f>
        <v>2435</v>
      </c>
      <c r="M24" s="2">
        <f t="shared" si="54"/>
        <v>2477</v>
      </c>
      <c r="P24" s="2" t="e">
        <f t="shared" si="55"/>
        <v>#DIV/0!</v>
      </c>
      <c r="Q24" s="2" t="e">
        <f t="shared" si="56"/>
        <v>#DIV/0!</v>
      </c>
      <c r="R24">
        <v>31.4</v>
      </c>
      <c r="S24">
        <v>31.4</v>
      </c>
      <c r="T24" s="2">
        <f t="shared" si="57"/>
        <v>1</v>
      </c>
      <c r="U24">
        <v>49</v>
      </c>
      <c r="V24">
        <v>156</v>
      </c>
      <c r="W24" s="2">
        <f t="shared" si="58"/>
        <v>0</v>
      </c>
      <c r="X24" s="2">
        <f t="shared" si="59"/>
        <v>0</v>
      </c>
      <c r="Y24" s="7">
        <v>0.86</v>
      </c>
      <c r="Z24" s="2">
        <f t="shared" si="60"/>
        <v>0.3141025641025641</v>
      </c>
      <c r="AA24" s="2">
        <f t="shared" si="61"/>
        <v>1.5605095541401275</v>
      </c>
      <c r="AB24" s="2">
        <f t="shared" si="62"/>
        <v>4.968152866242038</v>
      </c>
      <c r="AC24" s="2" t="e">
        <f t="shared" si="63"/>
        <v>#DIV/0!</v>
      </c>
      <c r="AD24" s="2">
        <f t="shared" si="64"/>
        <v>17.600000000000001</v>
      </c>
      <c r="AE24" s="2">
        <f t="shared" si="65"/>
        <v>124.6</v>
      </c>
      <c r="AF24" s="2">
        <f t="shared" ref="AF24:AF59" si="75">(V24-S24)/V24</f>
        <v>0.79871794871794866</v>
      </c>
      <c r="AG24" s="2">
        <f t="shared" si="66"/>
        <v>0.14125200642054575</v>
      </c>
      <c r="AI24" s="2">
        <v>1</v>
      </c>
      <c r="AK24" t="e">
        <f t="shared" si="68"/>
        <v>#DIV/0!</v>
      </c>
      <c r="AM24" t="e">
        <f t="shared" si="69"/>
        <v>#DIV/0!</v>
      </c>
      <c r="AP24" t="s">
        <v>37</v>
      </c>
      <c r="AR24">
        <f>15.6*10^-6</f>
        <v>1.56E-5</v>
      </c>
      <c r="AS24">
        <v>2.0299999999999998</v>
      </c>
      <c r="AT24">
        <v>1</v>
      </c>
      <c r="AU24">
        <f t="shared" si="70"/>
        <v>44.738113505153521</v>
      </c>
      <c r="AV24" t="s">
        <v>45</v>
      </c>
      <c r="AW24" t="s">
        <v>64</v>
      </c>
      <c r="AX24" t="s">
        <v>39</v>
      </c>
      <c r="AZ24" s="2">
        <f t="shared" si="71"/>
        <v>1</v>
      </c>
      <c r="BA24" s="2">
        <f t="shared" si="0"/>
        <v>3</v>
      </c>
      <c r="BB24">
        <v>0</v>
      </c>
      <c r="BC24">
        <f t="shared" si="1"/>
        <v>0</v>
      </c>
      <c r="BD24">
        <v>0</v>
      </c>
      <c r="BE24">
        <f t="shared" si="2"/>
        <v>0</v>
      </c>
      <c r="BF24">
        <v>0</v>
      </c>
      <c r="BG24">
        <f t="shared" si="3"/>
        <v>0</v>
      </c>
      <c r="BH24">
        <v>0</v>
      </c>
      <c r="BI24">
        <f t="shared" si="4"/>
        <v>0</v>
      </c>
      <c r="BJ24">
        <v>100</v>
      </c>
      <c r="BK24">
        <f t="shared" si="5"/>
        <v>1</v>
      </c>
      <c r="BL24">
        <v>0</v>
      </c>
      <c r="BM24">
        <f t="shared" si="6"/>
        <v>0</v>
      </c>
      <c r="BN24">
        <v>0</v>
      </c>
      <c r="BO24">
        <f t="shared" si="7"/>
        <v>0</v>
      </c>
      <c r="BP24">
        <v>0</v>
      </c>
      <c r="BQ24">
        <f t="shared" si="8"/>
        <v>0</v>
      </c>
      <c r="BR24">
        <v>0</v>
      </c>
      <c r="BS24">
        <f t="shared" si="9"/>
        <v>0</v>
      </c>
      <c r="BT24">
        <v>0</v>
      </c>
      <c r="BU24">
        <f t="shared" si="10"/>
        <v>0</v>
      </c>
      <c r="BV24">
        <v>0</v>
      </c>
      <c r="BW24">
        <f t="shared" si="11"/>
        <v>0</v>
      </c>
      <c r="BX24">
        <v>0</v>
      </c>
      <c r="BY24">
        <f t="shared" si="12"/>
        <v>0</v>
      </c>
      <c r="BZ24">
        <v>0</v>
      </c>
      <c r="CA24">
        <f t="shared" si="13"/>
        <v>0</v>
      </c>
      <c r="CB24">
        <v>0</v>
      </c>
      <c r="CC24">
        <f t="shared" si="14"/>
        <v>0</v>
      </c>
      <c r="CD24">
        <v>0</v>
      </c>
      <c r="CE24">
        <f t="shared" si="15"/>
        <v>0</v>
      </c>
      <c r="CF24">
        <v>0</v>
      </c>
      <c r="CG24">
        <f t="shared" si="16"/>
        <v>0</v>
      </c>
      <c r="CH24">
        <v>0</v>
      </c>
      <c r="CI24">
        <f t="shared" si="17"/>
        <v>0</v>
      </c>
      <c r="CJ24">
        <v>0</v>
      </c>
      <c r="CK24">
        <f t="shared" si="18"/>
        <v>0</v>
      </c>
      <c r="CL24">
        <v>0</v>
      </c>
      <c r="CM24">
        <f t="shared" si="19"/>
        <v>0</v>
      </c>
      <c r="CN24">
        <v>0</v>
      </c>
      <c r="CO24">
        <f t="shared" si="20"/>
        <v>0</v>
      </c>
      <c r="CP24">
        <v>0</v>
      </c>
      <c r="CQ24">
        <f t="shared" si="21"/>
        <v>0</v>
      </c>
      <c r="CR24">
        <v>0</v>
      </c>
      <c r="CS24">
        <f t="shared" si="22"/>
        <v>0</v>
      </c>
      <c r="CT24">
        <v>0</v>
      </c>
      <c r="CU24">
        <f t="shared" si="23"/>
        <v>0</v>
      </c>
      <c r="CV24">
        <v>0</v>
      </c>
      <c r="CW24">
        <f t="shared" si="24"/>
        <v>0</v>
      </c>
      <c r="CX24">
        <v>0</v>
      </c>
      <c r="CY24">
        <f t="shared" si="25"/>
        <v>0</v>
      </c>
      <c r="CZ24">
        <v>0</v>
      </c>
      <c r="DA24">
        <f t="shared" si="26"/>
        <v>0</v>
      </c>
      <c r="DB24">
        <v>0</v>
      </c>
      <c r="DC24">
        <f t="shared" si="27"/>
        <v>0</v>
      </c>
      <c r="DD24">
        <v>0</v>
      </c>
      <c r="DE24">
        <f t="shared" si="28"/>
        <v>0</v>
      </c>
      <c r="DF24">
        <v>0</v>
      </c>
      <c r="DG24">
        <f t="shared" si="29"/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100</v>
      </c>
      <c r="ES24">
        <f t="shared" si="30"/>
        <v>1</v>
      </c>
      <c r="ET24">
        <v>0</v>
      </c>
      <c r="EU24">
        <f t="shared" si="31"/>
        <v>0</v>
      </c>
      <c r="EV24">
        <v>0</v>
      </c>
      <c r="EW24">
        <f t="shared" si="32"/>
        <v>0</v>
      </c>
      <c r="EX24">
        <v>0</v>
      </c>
      <c r="EY24">
        <f t="shared" si="33"/>
        <v>0</v>
      </c>
      <c r="EZ24">
        <v>0</v>
      </c>
      <c r="FA24">
        <f t="shared" si="34"/>
        <v>0</v>
      </c>
      <c r="FB24">
        <v>0</v>
      </c>
      <c r="FC24">
        <f t="shared" si="35"/>
        <v>0</v>
      </c>
      <c r="FD24">
        <v>0</v>
      </c>
      <c r="FE24">
        <f t="shared" si="36"/>
        <v>0</v>
      </c>
      <c r="FF24">
        <v>0</v>
      </c>
      <c r="FG24">
        <f t="shared" si="37"/>
        <v>0</v>
      </c>
      <c r="FH24">
        <v>0</v>
      </c>
      <c r="FI24">
        <f t="shared" si="38"/>
        <v>0</v>
      </c>
      <c r="FJ24">
        <v>0</v>
      </c>
      <c r="FK24">
        <f t="shared" si="39"/>
        <v>0</v>
      </c>
      <c r="FL24">
        <v>0</v>
      </c>
      <c r="FM24">
        <f t="shared" si="40"/>
        <v>0</v>
      </c>
      <c r="FN24">
        <v>0</v>
      </c>
      <c r="FO24">
        <f t="shared" si="41"/>
        <v>0</v>
      </c>
      <c r="FP24">
        <v>0</v>
      </c>
      <c r="FQ24">
        <f t="shared" si="42"/>
        <v>0</v>
      </c>
      <c r="FR24">
        <v>0</v>
      </c>
      <c r="FS24">
        <f t="shared" si="43"/>
        <v>0</v>
      </c>
      <c r="FT24">
        <v>0</v>
      </c>
      <c r="FU24">
        <f t="shared" si="44"/>
        <v>0</v>
      </c>
      <c r="FV24">
        <v>0</v>
      </c>
      <c r="FW24">
        <f t="shared" si="45"/>
        <v>0</v>
      </c>
      <c r="FX24">
        <v>0</v>
      </c>
      <c r="FY24">
        <f t="shared" si="46"/>
        <v>0</v>
      </c>
      <c r="FZ24">
        <v>0</v>
      </c>
      <c r="GA24">
        <f t="shared" si="47"/>
        <v>0</v>
      </c>
      <c r="GB24">
        <v>0</v>
      </c>
      <c r="GC24">
        <f t="shared" si="48"/>
        <v>0</v>
      </c>
      <c r="GD24">
        <v>0</v>
      </c>
      <c r="GE24">
        <f t="shared" si="49"/>
        <v>0</v>
      </c>
      <c r="GF24">
        <v>0</v>
      </c>
      <c r="GG24">
        <f t="shared" si="50"/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 s="1" t="s">
        <v>65</v>
      </c>
      <c r="GS24" t="s">
        <v>264</v>
      </c>
      <c r="GU24" t="s">
        <v>334</v>
      </c>
      <c r="GV24" t="s">
        <v>335</v>
      </c>
      <c r="GW24" t="s">
        <v>336</v>
      </c>
      <c r="GX24" t="s">
        <v>337</v>
      </c>
      <c r="GY24" t="s">
        <v>338</v>
      </c>
      <c r="GZ24" t="s">
        <v>339</v>
      </c>
      <c r="HA24" t="s">
        <v>340</v>
      </c>
      <c r="HB24" t="s">
        <v>341</v>
      </c>
    </row>
    <row r="25" spans="1:210" x14ac:dyDescent="0.45">
      <c r="A25">
        <v>24</v>
      </c>
      <c r="B25" t="s">
        <v>45</v>
      </c>
      <c r="C25" t="s">
        <v>34</v>
      </c>
      <c r="E25" t="s">
        <v>63</v>
      </c>
      <c r="F25">
        <f t="shared" si="72"/>
        <v>302.76</v>
      </c>
      <c r="G25">
        <f>40+273</f>
        <v>313</v>
      </c>
      <c r="H25">
        <f>961.8+273</f>
        <v>1234.8</v>
      </c>
      <c r="I25" s="2">
        <f t="shared" si="51"/>
        <v>0.25348234531908004</v>
      </c>
      <c r="J25" s="2">
        <f t="shared" si="52"/>
        <v>10.240000000000009</v>
      </c>
      <c r="K25" s="2">
        <f t="shared" si="53"/>
        <v>1.0338221693750826</v>
      </c>
      <c r="L25" s="2">
        <f t="shared" si="74"/>
        <v>2435</v>
      </c>
      <c r="M25" s="2">
        <f t="shared" si="54"/>
        <v>2477</v>
      </c>
      <c r="P25" s="2" t="e">
        <f t="shared" si="55"/>
        <v>#DIV/0!</v>
      </c>
      <c r="Q25" s="2" t="e">
        <f t="shared" si="56"/>
        <v>#DIV/0!</v>
      </c>
      <c r="R25">
        <v>49</v>
      </c>
      <c r="S25">
        <v>49</v>
      </c>
      <c r="T25" s="2">
        <f t="shared" si="57"/>
        <v>1</v>
      </c>
      <c r="U25">
        <v>67</v>
      </c>
      <c r="V25">
        <v>176</v>
      </c>
      <c r="W25" s="2">
        <f t="shared" si="58"/>
        <v>0</v>
      </c>
      <c r="X25" s="2">
        <f t="shared" si="59"/>
        <v>0</v>
      </c>
      <c r="Y25" s="7">
        <v>0.86</v>
      </c>
      <c r="Z25" s="2">
        <f t="shared" si="60"/>
        <v>0.38068181818181818</v>
      </c>
      <c r="AA25" s="2">
        <f t="shared" si="61"/>
        <v>1.3673469387755102</v>
      </c>
      <c r="AB25" s="2">
        <f t="shared" si="62"/>
        <v>3.5918367346938775</v>
      </c>
      <c r="AC25" s="2" t="e">
        <f t="shared" si="63"/>
        <v>#DIV/0!</v>
      </c>
      <c r="AD25" s="2">
        <f t="shared" si="64"/>
        <v>18</v>
      </c>
      <c r="AE25" s="2">
        <f t="shared" si="65"/>
        <v>127</v>
      </c>
      <c r="AF25" s="2">
        <f t="shared" si="75"/>
        <v>0.72159090909090906</v>
      </c>
      <c r="AG25" s="2">
        <f t="shared" si="66"/>
        <v>0.14173228346456693</v>
      </c>
      <c r="AI25" s="2">
        <v>1</v>
      </c>
      <c r="AK25" t="e">
        <f t="shared" si="68"/>
        <v>#DIV/0!</v>
      </c>
      <c r="AM25" t="e">
        <f t="shared" si="69"/>
        <v>#DIV/0!</v>
      </c>
      <c r="AP25" t="s">
        <v>37</v>
      </c>
      <c r="AR25">
        <f>5.1*10^-6</f>
        <v>5.0999999999999995E-6</v>
      </c>
      <c r="AS25">
        <v>2.0299999999999998</v>
      </c>
      <c r="AT25">
        <v>1</v>
      </c>
      <c r="AU25">
        <f t="shared" si="70"/>
        <v>69.814253558997535</v>
      </c>
      <c r="AV25" t="s">
        <v>45</v>
      </c>
      <c r="AW25" t="s">
        <v>64</v>
      </c>
      <c r="AX25" t="s">
        <v>39</v>
      </c>
      <c r="AZ25" s="2">
        <f t="shared" si="71"/>
        <v>1</v>
      </c>
      <c r="BA25" s="2">
        <f t="shared" si="0"/>
        <v>3</v>
      </c>
      <c r="BB25">
        <v>0</v>
      </c>
      <c r="BC25">
        <f t="shared" si="1"/>
        <v>0</v>
      </c>
      <c r="BD25">
        <v>0</v>
      </c>
      <c r="BE25">
        <f t="shared" si="2"/>
        <v>0</v>
      </c>
      <c r="BF25">
        <v>0</v>
      </c>
      <c r="BG25">
        <f t="shared" si="3"/>
        <v>0</v>
      </c>
      <c r="BH25">
        <v>0</v>
      </c>
      <c r="BI25">
        <f t="shared" si="4"/>
        <v>0</v>
      </c>
      <c r="BJ25">
        <v>100</v>
      </c>
      <c r="BK25">
        <f t="shared" si="5"/>
        <v>1</v>
      </c>
      <c r="BL25">
        <v>0</v>
      </c>
      <c r="BM25">
        <f t="shared" si="6"/>
        <v>0</v>
      </c>
      <c r="BN25">
        <v>0</v>
      </c>
      <c r="BO25">
        <f t="shared" si="7"/>
        <v>0</v>
      </c>
      <c r="BP25">
        <v>0</v>
      </c>
      <c r="BQ25">
        <f t="shared" si="8"/>
        <v>0</v>
      </c>
      <c r="BR25">
        <v>0</v>
      </c>
      <c r="BS25">
        <f t="shared" si="9"/>
        <v>0</v>
      </c>
      <c r="BT25">
        <v>0</v>
      </c>
      <c r="BU25">
        <f t="shared" si="10"/>
        <v>0</v>
      </c>
      <c r="BV25">
        <v>0</v>
      </c>
      <c r="BW25">
        <f t="shared" si="11"/>
        <v>0</v>
      </c>
      <c r="BX25">
        <v>0</v>
      </c>
      <c r="BY25">
        <f t="shared" si="12"/>
        <v>0</v>
      </c>
      <c r="BZ25">
        <v>0</v>
      </c>
      <c r="CA25">
        <f t="shared" si="13"/>
        <v>0</v>
      </c>
      <c r="CB25">
        <v>0</v>
      </c>
      <c r="CC25">
        <f t="shared" si="14"/>
        <v>0</v>
      </c>
      <c r="CD25">
        <v>0</v>
      </c>
      <c r="CE25">
        <f t="shared" si="15"/>
        <v>0</v>
      </c>
      <c r="CF25">
        <v>0</v>
      </c>
      <c r="CG25">
        <f t="shared" si="16"/>
        <v>0</v>
      </c>
      <c r="CH25">
        <v>0</v>
      </c>
      <c r="CI25">
        <f t="shared" si="17"/>
        <v>0</v>
      </c>
      <c r="CJ25">
        <v>0</v>
      </c>
      <c r="CK25">
        <f t="shared" si="18"/>
        <v>0</v>
      </c>
      <c r="CL25">
        <v>0</v>
      </c>
      <c r="CM25">
        <f t="shared" si="19"/>
        <v>0</v>
      </c>
      <c r="CN25">
        <v>0</v>
      </c>
      <c r="CO25">
        <f t="shared" si="20"/>
        <v>0</v>
      </c>
      <c r="CP25">
        <v>0</v>
      </c>
      <c r="CQ25">
        <f t="shared" si="21"/>
        <v>0</v>
      </c>
      <c r="CR25">
        <v>0</v>
      </c>
      <c r="CS25">
        <f t="shared" si="22"/>
        <v>0</v>
      </c>
      <c r="CT25">
        <v>0</v>
      </c>
      <c r="CU25">
        <f t="shared" si="23"/>
        <v>0</v>
      </c>
      <c r="CV25">
        <v>0</v>
      </c>
      <c r="CW25">
        <f t="shared" si="24"/>
        <v>0</v>
      </c>
      <c r="CX25">
        <v>0</v>
      </c>
      <c r="CY25">
        <f t="shared" si="25"/>
        <v>0</v>
      </c>
      <c r="CZ25">
        <v>0</v>
      </c>
      <c r="DA25">
        <f t="shared" si="26"/>
        <v>0</v>
      </c>
      <c r="DB25">
        <v>0</v>
      </c>
      <c r="DC25">
        <f t="shared" si="27"/>
        <v>0</v>
      </c>
      <c r="DD25">
        <v>0</v>
      </c>
      <c r="DE25">
        <f t="shared" si="28"/>
        <v>0</v>
      </c>
      <c r="DF25">
        <v>0</v>
      </c>
      <c r="DG25">
        <f t="shared" si="29"/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100</v>
      </c>
      <c r="ES25">
        <f t="shared" si="30"/>
        <v>1</v>
      </c>
      <c r="ET25">
        <v>0</v>
      </c>
      <c r="EU25">
        <f t="shared" si="31"/>
        <v>0</v>
      </c>
      <c r="EV25">
        <v>0</v>
      </c>
      <c r="EW25">
        <f t="shared" si="32"/>
        <v>0</v>
      </c>
      <c r="EX25">
        <v>0</v>
      </c>
      <c r="EY25">
        <f t="shared" si="33"/>
        <v>0</v>
      </c>
      <c r="EZ25">
        <v>0</v>
      </c>
      <c r="FA25">
        <f t="shared" si="34"/>
        <v>0</v>
      </c>
      <c r="FB25">
        <v>0</v>
      </c>
      <c r="FC25">
        <f t="shared" si="35"/>
        <v>0</v>
      </c>
      <c r="FD25">
        <v>0</v>
      </c>
      <c r="FE25">
        <f t="shared" si="36"/>
        <v>0</v>
      </c>
      <c r="FF25">
        <v>0</v>
      </c>
      <c r="FG25">
        <f t="shared" si="37"/>
        <v>0</v>
      </c>
      <c r="FH25">
        <v>0</v>
      </c>
      <c r="FI25">
        <f t="shared" si="38"/>
        <v>0</v>
      </c>
      <c r="FJ25">
        <v>0</v>
      </c>
      <c r="FK25">
        <f t="shared" si="39"/>
        <v>0</v>
      </c>
      <c r="FL25">
        <v>0</v>
      </c>
      <c r="FM25">
        <f t="shared" si="40"/>
        <v>0</v>
      </c>
      <c r="FN25">
        <v>0</v>
      </c>
      <c r="FO25">
        <f t="shared" si="41"/>
        <v>0</v>
      </c>
      <c r="FP25">
        <v>0</v>
      </c>
      <c r="FQ25">
        <f t="shared" si="42"/>
        <v>0</v>
      </c>
      <c r="FR25">
        <v>0</v>
      </c>
      <c r="FS25">
        <f t="shared" si="43"/>
        <v>0</v>
      </c>
      <c r="FT25">
        <v>0</v>
      </c>
      <c r="FU25">
        <f t="shared" si="44"/>
        <v>0</v>
      </c>
      <c r="FV25">
        <v>0</v>
      </c>
      <c r="FW25">
        <f t="shared" si="45"/>
        <v>0</v>
      </c>
      <c r="FX25">
        <v>0</v>
      </c>
      <c r="FY25">
        <f t="shared" si="46"/>
        <v>0</v>
      </c>
      <c r="FZ25">
        <v>0</v>
      </c>
      <c r="GA25">
        <f t="shared" si="47"/>
        <v>0</v>
      </c>
      <c r="GB25">
        <v>0</v>
      </c>
      <c r="GC25">
        <f t="shared" si="48"/>
        <v>0</v>
      </c>
      <c r="GD25">
        <v>0</v>
      </c>
      <c r="GE25">
        <f t="shared" si="49"/>
        <v>0</v>
      </c>
      <c r="GF25">
        <v>0</v>
      </c>
      <c r="GG25">
        <f t="shared" si="50"/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 s="1" t="s">
        <v>65</v>
      </c>
      <c r="GS25" t="s">
        <v>264</v>
      </c>
      <c r="GU25">
        <v>183.84</v>
      </c>
      <c r="GV25">
        <v>1</v>
      </c>
      <c r="GW25">
        <v>186.20699999999999</v>
      </c>
      <c r="GX25">
        <v>2</v>
      </c>
      <c r="GY25">
        <v>244</v>
      </c>
      <c r="GZ25">
        <v>4</v>
      </c>
      <c r="HA25">
        <v>180.95</v>
      </c>
      <c r="HB25">
        <v>5</v>
      </c>
    </row>
    <row r="26" spans="1:210" x14ac:dyDescent="0.45">
      <c r="A26">
        <v>25</v>
      </c>
      <c r="B26" t="s">
        <v>45</v>
      </c>
      <c r="C26" t="s">
        <v>62</v>
      </c>
      <c r="E26" t="s">
        <v>63</v>
      </c>
      <c r="F26">
        <v>288</v>
      </c>
      <c r="G26">
        <v>298</v>
      </c>
      <c r="H26">
        <f>961.8+273</f>
        <v>1234.8</v>
      </c>
      <c r="I26" s="2">
        <f t="shared" si="51"/>
        <v>0.24133462908973113</v>
      </c>
      <c r="J26" s="2">
        <f t="shared" si="52"/>
        <v>10</v>
      </c>
      <c r="K26" s="2">
        <f t="shared" si="53"/>
        <v>1.0347222222222223</v>
      </c>
      <c r="M26" s="2">
        <v>2458</v>
      </c>
      <c r="P26" s="2" t="e">
        <f t="shared" si="55"/>
        <v>#DIV/0!</v>
      </c>
      <c r="Q26" s="2" t="e">
        <f t="shared" si="56"/>
        <v>#DIV/0!</v>
      </c>
      <c r="R26">
        <v>19.600000000000001</v>
      </c>
      <c r="S26">
        <v>19.600000000000001</v>
      </c>
      <c r="T26" s="2">
        <f t="shared" si="57"/>
        <v>1</v>
      </c>
      <c r="U26">
        <v>39</v>
      </c>
      <c r="V26">
        <v>152</v>
      </c>
      <c r="W26" s="2">
        <f t="shared" si="58"/>
        <v>0</v>
      </c>
      <c r="X26" s="2">
        <f t="shared" si="59"/>
        <v>0</v>
      </c>
      <c r="Y26" s="7">
        <v>0.85</v>
      </c>
      <c r="Z26" s="2">
        <f t="shared" si="60"/>
        <v>0.25657894736842107</v>
      </c>
      <c r="AA26" s="2">
        <f t="shared" si="61"/>
        <v>1.9897959183673468</v>
      </c>
      <c r="AB26" s="2">
        <f t="shared" si="62"/>
        <v>7.7551020408163263</v>
      </c>
      <c r="AC26" s="2" t="e">
        <f t="shared" si="63"/>
        <v>#DIV/0!</v>
      </c>
      <c r="AD26" s="2">
        <f t="shared" si="64"/>
        <v>19.399999999999999</v>
      </c>
      <c r="AE26" s="2">
        <f t="shared" si="65"/>
        <v>132.4</v>
      </c>
      <c r="AF26" s="2">
        <f t="shared" si="75"/>
        <v>0.87105263157894741</v>
      </c>
      <c r="AG26" s="2">
        <f t="shared" si="66"/>
        <v>0.14652567975830813</v>
      </c>
      <c r="AI26" s="2">
        <v>1</v>
      </c>
      <c r="AK26" t="e">
        <f t="shared" si="68"/>
        <v>#DIV/0!</v>
      </c>
      <c r="AM26" t="e">
        <f t="shared" si="69"/>
        <v>#DIV/0!</v>
      </c>
      <c r="AP26" t="s">
        <v>37</v>
      </c>
      <c r="AR26">
        <f>125*10^-6</f>
        <v>1.25E-4</v>
      </c>
      <c r="AS26">
        <v>2.0299999999999998</v>
      </c>
      <c r="AT26">
        <v>1</v>
      </c>
      <c r="AU26">
        <f t="shared" si="70"/>
        <v>27.925701423599016</v>
      </c>
      <c r="AV26" t="s">
        <v>45</v>
      </c>
      <c r="AW26" t="s">
        <v>64</v>
      </c>
      <c r="AX26" t="s">
        <v>39</v>
      </c>
      <c r="AZ26" s="2">
        <f t="shared" si="71"/>
        <v>1</v>
      </c>
      <c r="BA26" s="2">
        <f t="shared" si="0"/>
        <v>3</v>
      </c>
      <c r="BB26">
        <v>0</v>
      </c>
      <c r="BC26">
        <f t="shared" si="1"/>
        <v>0</v>
      </c>
      <c r="BD26">
        <v>0</v>
      </c>
      <c r="BE26">
        <f t="shared" si="2"/>
        <v>0</v>
      </c>
      <c r="BF26">
        <v>0</v>
      </c>
      <c r="BG26">
        <f t="shared" si="3"/>
        <v>0</v>
      </c>
      <c r="BH26">
        <v>0</v>
      </c>
      <c r="BI26">
        <f t="shared" si="4"/>
        <v>0</v>
      </c>
      <c r="BJ26">
        <v>100</v>
      </c>
      <c r="BK26">
        <f t="shared" si="5"/>
        <v>1</v>
      </c>
      <c r="BL26">
        <v>0</v>
      </c>
      <c r="BM26">
        <f t="shared" si="6"/>
        <v>0</v>
      </c>
      <c r="BN26">
        <v>0</v>
      </c>
      <c r="BO26">
        <f t="shared" si="7"/>
        <v>0</v>
      </c>
      <c r="BP26">
        <v>0</v>
      </c>
      <c r="BQ26">
        <f t="shared" si="8"/>
        <v>0</v>
      </c>
      <c r="BR26">
        <v>0</v>
      </c>
      <c r="BS26">
        <f t="shared" si="9"/>
        <v>0</v>
      </c>
      <c r="BT26">
        <v>0</v>
      </c>
      <c r="BU26">
        <f t="shared" si="10"/>
        <v>0</v>
      </c>
      <c r="BV26">
        <v>0</v>
      </c>
      <c r="BW26">
        <f t="shared" si="11"/>
        <v>0</v>
      </c>
      <c r="BX26">
        <v>0</v>
      </c>
      <c r="BY26">
        <f t="shared" si="12"/>
        <v>0</v>
      </c>
      <c r="BZ26">
        <v>0</v>
      </c>
      <c r="CA26">
        <f t="shared" si="13"/>
        <v>0</v>
      </c>
      <c r="CB26">
        <v>0</v>
      </c>
      <c r="CC26">
        <f t="shared" si="14"/>
        <v>0</v>
      </c>
      <c r="CD26">
        <v>0</v>
      </c>
      <c r="CE26">
        <f t="shared" si="15"/>
        <v>0</v>
      </c>
      <c r="CF26">
        <v>0</v>
      </c>
      <c r="CG26">
        <f t="shared" si="16"/>
        <v>0</v>
      </c>
      <c r="CH26">
        <v>0</v>
      </c>
      <c r="CI26">
        <f t="shared" si="17"/>
        <v>0</v>
      </c>
      <c r="CJ26">
        <v>0</v>
      </c>
      <c r="CK26">
        <f t="shared" si="18"/>
        <v>0</v>
      </c>
      <c r="CL26">
        <v>0</v>
      </c>
      <c r="CM26">
        <f t="shared" si="19"/>
        <v>0</v>
      </c>
      <c r="CN26">
        <v>0</v>
      </c>
      <c r="CO26">
        <f t="shared" si="20"/>
        <v>0</v>
      </c>
      <c r="CP26">
        <v>0</v>
      </c>
      <c r="CQ26">
        <f t="shared" si="21"/>
        <v>0</v>
      </c>
      <c r="CR26">
        <v>0</v>
      </c>
      <c r="CS26">
        <f t="shared" si="22"/>
        <v>0</v>
      </c>
      <c r="CT26">
        <v>0</v>
      </c>
      <c r="CU26">
        <f t="shared" si="23"/>
        <v>0</v>
      </c>
      <c r="CV26">
        <v>0</v>
      </c>
      <c r="CW26">
        <f t="shared" si="24"/>
        <v>0</v>
      </c>
      <c r="CX26">
        <v>0</v>
      </c>
      <c r="CY26">
        <f t="shared" si="25"/>
        <v>0</v>
      </c>
      <c r="CZ26">
        <v>0</v>
      </c>
      <c r="DA26">
        <f t="shared" si="26"/>
        <v>0</v>
      </c>
      <c r="DB26">
        <v>0</v>
      </c>
      <c r="DC26">
        <f t="shared" si="27"/>
        <v>0</v>
      </c>
      <c r="DD26">
        <v>0</v>
      </c>
      <c r="DE26">
        <f t="shared" si="28"/>
        <v>0</v>
      </c>
      <c r="DF26">
        <v>0</v>
      </c>
      <c r="DG26">
        <f t="shared" si="29"/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f>100-ET26</f>
        <v>78.599999999999994</v>
      </c>
      <c r="ES26">
        <f t="shared" si="30"/>
        <v>0.85812444071452754</v>
      </c>
      <c r="ET26">
        <v>21.4</v>
      </c>
      <c r="EU26">
        <f t="shared" si="31"/>
        <v>0.14187555928547244</v>
      </c>
      <c r="EV26">
        <v>0</v>
      </c>
      <c r="EW26">
        <f t="shared" si="32"/>
        <v>0</v>
      </c>
      <c r="EX26">
        <v>0</v>
      </c>
      <c r="EY26">
        <f t="shared" si="33"/>
        <v>0</v>
      </c>
      <c r="EZ26">
        <v>0</v>
      </c>
      <c r="FA26">
        <f t="shared" si="34"/>
        <v>0</v>
      </c>
      <c r="FB26">
        <v>0</v>
      </c>
      <c r="FC26">
        <f t="shared" si="35"/>
        <v>0</v>
      </c>
      <c r="FD26">
        <v>0</v>
      </c>
      <c r="FE26">
        <f t="shared" si="36"/>
        <v>0</v>
      </c>
      <c r="FF26">
        <v>0</v>
      </c>
      <c r="FG26">
        <f t="shared" si="37"/>
        <v>0</v>
      </c>
      <c r="FH26">
        <v>0</v>
      </c>
      <c r="FI26">
        <f t="shared" si="38"/>
        <v>0</v>
      </c>
      <c r="FJ26">
        <v>0</v>
      </c>
      <c r="FK26">
        <f t="shared" si="39"/>
        <v>0</v>
      </c>
      <c r="FL26">
        <v>0</v>
      </c>
      <c r="FM26">
        <f t="shared" si="40"/>
        <v>0</v>
      </c>
      <c r="FN26">
        <v>0</v>
      </c>
      <c r="FO26">
        <f t="shared" si="41"/>
        <v>0</v>
      </c>
      <c r="FP26">
        <v>0</v>
      </c>
      <c r="FQ26">
        <f t="shared" si="42"/>
        <v>0</v>
      </c>
      <c r="FR26">
        <v>0</v>
      </c>
      <c r="FS26">
        <f t="shared" si="43"/>
        <v>0</v>
      </c>
      <c r="FT26">
        <v>0</v>
      </c>
      <c r="FU26">
        <f t="shared" si="44"/>
        <v>0</v>
      </c>
      <c r="FV26">
        <v>0</v>
      </c>
      <c r="FW26">
        <f t="shared" si="45"/>
        <v>0</v>
      </c>
      <c r="FX26">
        <v>0</v>
      </c>
      <c r="FY26">
        <f t="shared" si="46"/>
        <v>0</v>
      </c>
      <c r="FZ26">
        <v>0</v>
      </c>
      <c r="GA26">
        <f t="shared" si="47"/>
        <v>0</v>
      </c>
      <c r="GB26">
        <v>0</v>
      </c>
      <c r="GC26">
        <f t="shared" si="48"/>
        <v>0</v>
      </c>
      <c r="GD26">
        <v>0</v>
      </c>
      <c r="GE26">
        <f t="shared" si="49"/>
        <v>0</v>
      </c>
      <c r="GF26">
        <v>0</v>
      </c>
      <c r="GG26">
        <f t="shared" si="50"/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 s="1" t="s">
        <v>65</v>
      </c>
      <c r="GS26" t="s">
        <v>264</v>
      </c>
    </row>
    <row r="27" spans="1:210" x14ac:dyDescent="0.45">
      <c r="A27">
        <v>26</v>
      </c>
      <c r="B27" t="s">
        <v>45</v>
      </c>
      <c r="C27" t="s">
        <v>46</v>
      </c>
      <c r="E27" t="s">
        <v>47</v>
      </c>
      <c r="F27">
        <f>15+273</f>
        <v>288</v>
      </c>
      <c r="G27">
        <v>298</v>
      </c>
      <c r="H27">
        <f>779+273</f>
        <v>1052</v>
      </c>
      <c r="I27" s="2">
        <f t="shared" si="51"/>
        <v>0.28326996197718629</v>
      </c>
      <c r="J27" s="2">
        <f t="shared" si="52"/>
        <v>10</v>
      </c>
      <c r="K27" s="2">
        <f t="shared" si="53"/>
        <v>1.0347222222222223</v>
      </c>
      <c r="M27" s="2">
        <v>2458</v>
      </c>
      <c r="N27">
        <v>5</v>
      </c>
      <c r="O27">
        <v>75</v>
      </c>
      <c r="P27" s="2">
        <f t="shared" si="55"/>
        <v>6.6666666666666666E-2</v>
      </c>
      <c r="Q27" s="2">
        <f t="shared" si="56"/>
        <v>0.93333333333333335</v>
      </c>
      <c r="R27">
        <v>51.7</v>
      </c>
      <c r="S27">
        <v>51.7</v>
      </c>
      <c r="T27" s="2">
        <f t="shared" si="57"/>
        <v>1</v>
      </c>
      <c r="U27">
        <v>51.7</v>
      </c>
      <c r="V27">
        <v>172.4</v>
      </c>
      <c r="W27" s="2">
        <f t="shared" si="58"/>
        <v>2.5850000000000004</v>
      </c>
      <c r="X27" s="2">
        <f t="shared" si="59"/>
        <v>129.30000000000001</v>
      </c>
      <c r="Y27" s="7">
        <f t="shared" ref="Y27:Y66" si="76">(X27-W27)/X27</f>
        <v>0.98000773395204954</v>
      </c>
      <c r="Z27" s="2">
        <f t="shared" si="60"/>
        <v>0.29988399071925753</v>
      </c>
      <c r="AA27" s="2">
        <f t="shared" si="61"/>
        <v>1</v>
      </c>
      <c r="AB27" s="2">
        <f t="shared" si="62"/>
        <v>3.3346228239845259</v>
      </c>
      <c r="AC27" s="2">
        <f t="shared" si="63"/>
        <v>0.93333333333333335</v>
      </c>
      <c r="AD27" s="2">
        <f t="shared" si="64"/>
        <v>0</v>
      </c>
      <c r="AE27" s="2">
        <f t="shared" si="65"/>
        <v>120.7</v>
      </c>
      <c r="AF27" s="2">
        <f t="shared" si="75"/>
        <v>0.70011600928074247</v>
      </c>
      <c r="AG27" s="2">
        <f t="shared" si="66"/>
        <v>0</v>
      </c>
      <c r="AH27" s="2">
        <f>(AE27/V27)*O27</f>
        <v>52.508700696055683</v>
      </c>
      <c r="AI27" s="2">
        <v>1</v>
      </c>
      <c r="AJ27">
        <v>0.13</v>
      </c>
      <c r="AK27">
        <f t="shared" si="68"/>
        <v>0.38461538461538458</v>
      </c>
      <c r="AL27">
        <v>60</v>
      </c>
      <c r="AM27">
        <f t="shared" si="69"/>
        <v>60.384615384615387</v>
      </c>
      <c r="AN27" t="s">
        <v>36</v>
      </c>
      <c r="AP27" t="s">
        <v>37</v>
      </c>
      <c r="AR27">
        <f>240*10^-6</f>
        <v>2.3999999999999998E-4</v>
      </c>
      <c r="AS27">
        <v>2.0299999999999998</v>
      </c>
      <c r="AT27">
        <v>1</v>
      </c>
      <c r="AU27">
        <f t="shared" si="70"/>
        <v>73.661161408166791</v>
      </c>
      <c r="AV27" t="s">
        <v>342</v>
      </c>
      <c r="AW27" t="s">
        <v>64</v>
      </c>
      <c r="AX27" t="s">
        <v>49</v>
      </c>
      <c r="AZ27" s="2">
        <f t="shared" si="71"/>
        <v>1</v>
      </c>
      <c r="BA27" s="2">
        <f t="shared" si="0"/>
        <v>3</v>
      </c>
      <c r="BB27">
        <v>28</v>
      </c>
      <c r="BC27">
        <f t="shared" si="1"/>
        <v>0.39763823937727499</v>
      </c>
      <c r="BD27">
        <v>0</v>
      </c>
      <c r="BE27">
        <f t="shared" si="2"/>
        <v>0</v>
      </c>
      <c r="BF27">
        <v>0</v>
      </c>
      <c r="BG27">
        <f t="shared" si="3"/>
        <v>0</v>
      </c>
      <c r="BH27">
        <v>0</v>
      </c>
      <c r="BI27">
        <f t="shared" si="4"/>
        <v>0</v>
      </c>
      <c r="BJ27">
        <v>72</v>
      </c>
      <c r="BK27">
        <f t="shared" si="5"/>
        <v>0.60236176062272506</v>
      </c>
      <c r="BL27">
        <v>0</v>
      </c>
      <c r="BM27">
        <f t="shared" si="6"/>
        <v>0</v>
      </c>
      <c r="BN27">
        <v>0</v>
      </c>
      <c r="BO27">
        <f t="shared" si="7"/>
        <v>0</v>
      </c>
      <c r="BP27">
        <v>0</v>
      </c>
      <c r="BQ27">
        <f t="shared" si="8"/>
        <v>0</v>
      </c>
      <c r="BR27">
        <v>0</v>
      </c>
      <c r="BS27">
        <f t="shared" si="9"/>
        <v>0</v>
      </c>
      <c r="BT27">
        <v>0</v>
      </c>
      <c r="BU27">
        <f t="shared" si="10"/>
        <v>0</v>
      </c>
      <c r="BV27">
        <v>0</v>
      </c>
      <c r="BW27">
        <f t="shared" si="11"/>
        <v>0</v>
      </c>
      <c r="BX27">
        <v>0</v>
      </c>
      <c r="BY27">
        <f t="shared" si="12"/>
        <v>0</v>
      </c>
      <c r="BZ27">
        <v>0</v>
      </c>
      <c r="CA27">
        <f t="shared" si="13"/>
        <v>0</v>
      </c>
      <c r="CB27">
        <v>0</v>
      </c>
      <c r="CC27">
        <f t="shared" si="14"/>
        <v>0</v>
      </c>
      <c r="CD27">
        <v>0</v>
      </c>
      <c r="CE27">
        <f t="shared" si="15"/>
        <v>0</v>
      </c>
      <c r="CF27">
        <v>0</v>
      </c>
      <c r="CG27">
        <f t="shared" si="16"/>
        <v>0</v>
      </c>
      <c r="CH27">
        <v>0</v>
      </c>
      <c r="CI27">
        <f t="shared" si="17"/>
        <v>0</v>
      </c>
      <c r="CJ27">
        <v>0</v>
      </c>
      <c r="CK27">
        <f t="shared" si="18"/>
        <v>0</v>
      </c>
      <c r="CL27">
        <v>0</v>
      </c>
      <c r="CM27">
        <f t="shared" si="19"/>
        <v>0</v>
      </c>
      <c r="CN27">
        <v>0</v>
      </c>
      <c r="CO27">
        <f t="shared" si="20"/>
        <v>0</v>
      </c>
      <c r="CP27">
        <v>0</v>
      </c>
      <c r="CQ27">
        <f t="shared" si="21"/>
        <v>0</v>
      </c>
      <c r="CR27">
        <v>0</v>
      </c>
      <c r="CS27">
        <f t="shared" si="22"/>
        <v>0</v>
      </c>
      <c r="CT27">
        <v>0</v>
      </c>
      <c r="CU27">
        <f t="shared" si="23"/>
        <v>0</v>
      </c>
      <c r="CV27">
        <v>0</v>
      </c>
      <c r="CW27">
        <f t="shared" si="24"/>
        <v>0</v>
      </c>
      <c r="CX27">
        <v>0</v>
      </c>
      <c r="CY27">
        <f t="shared" si="25"/>
        <v>0</v>
      </c>
      <c r="CZ27">
        <v>0</v>
      </c>
      <c r="DA27">
        <f t="shared" si="26"/>
        <v>0</v>
      </c>
      <c r="DB27">
        <v>0</v>
      </c>
      <c r="DC27">
        <f t="shared" si="27"/>
        <v>0</v>
      </c>
      <c r="DD27">
        <v>0</v>
      </c>
      <c r="DE27">
        <f t="shared" si="28"/>
        <v>0</v>
      </c>
      <c r="DF27">
        <v>0</v>
      </c>
      <c r="DG27">
        <f t="shared" si="29"/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78.599999999999994</v>
      </c>
      <c r="ES27">
        <f t="shared" si="30"/>
        <v>0.85812444071452754</v>
      </c>
      <c r="ET27">
        <v>21.4</v>
      </c>
      <c r="EU27">
        <f t="shared" si="31"/>
        <v>0.14187555928547244</v>
      </c>
      <c r="EV27">
        <v>0</v>
      </c>
      <c r="EW27">
        <f t="shared" si="32"/>
        <v>0</v>
      </c>
      <c r="EX27">
        <v>0</v>
      </c>
      <c r="EY27">
        <f t="shared" si="33"/>
        <v>0</v>
      </c>
      <c r="EZ27">
        <v>0</v>
      </c>
      <c r="FA27">
        <f t="shared" si="34"/>
        <v>0</v>
      </c>
      <c r="FB27">
        <v>0</v>
      </c>
      <c r="FC27">
        <f t="shared" si="35"/>
        <v>0</v>
      </c>
      <c r="FD27">
        <v>0</v>
      </c>
      <c r="FE27">
        <f t="shared" si="36"/>
        <v>0</v>
      </c>
      <c r="FF27">
        <v>0</v>
      </c>
      <c r="FG27">
        <f t="shared" si="37"/>
        <v>0</v>
      </c>
      <c r="FH27">
        <v>0</v>
      </c>
      <c r="FI27">
        <f t="shared" si="38"/>
        <v>0</v>
      </c>
      <c r="FJ27">
        <v>0</v>
      </c>
      <c r="FK27">
        <f t="shared" si="39"/>
        <v>0</v>
      </c>
      <c r="FL27">
        <v>0</v>
      </c>
      <c r="FM27">
        <f t="shared" si="40"/>
        <v>0</v>
      </c>
      <c r="FN27">
        <v>0</v>
      </c>
      <c r="FO27">
        <f t="shared" si="41"/>
        <v>0</v>
      </c>
      <c r="FP27">
        <v>0</v>
      </c>
      <c r="FQ27">
        <f t="shared" si="42"/>
        <v>0</v>
      </c>
      <c r="FR27">
        <v>0</v>
      </c>
      <c r="FS27">
        <f t="shared" si="43"/>
        <v>0</v>
      </c>
      <c r="FT27">
        <v>0</v>
      </c>
      <c r="FU27">
        <f t="shared" si="44"/>
        <v>0</v>
      </c>
      <c r="FV27">
        <v>0</v>
      </c>
      <c r="FW27">
        <f t="shared" si="45"/>
        <v>0</v>
      </c>
      <c r="FX27">
        <v>0</v>
      </c>
      <c r="FY27">
        <f t="shared" si="46"/>
        <v>0</v>
      </c>
      <c r="FZ27">
        <v>0</v>
      </c>
      <c r="GA27">
        <f t="shared" si="47"/>
        <v>0</v>
      </c>
      <c r="GB27">
        <v>0</v>
      </c>
      <c r="GC27">
        <f t="shared" si="48"/>
        <v>0</v>
      </c>
      <c r="GD27">
        <v>0</v>
      </c>
      <c r="GE27">
        <f t="shared" si="49"/>
        <v>0</v>
      </c>
      <c r="GF27">
        <v>0</v>
      </c>
      <c r="GG27">
        <f t="shared" si="50"/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50</v>
      </c>
      <c r="GS27" t="s">
        <v>264</v>
      </c>
      <c r="GU27" t="s">
        <v>343</v>
      </c>
      <c r="GV27" t="s">
        <v>344</v>
      </c>
      <c r="GW27" t="s">
        <v>345</v>
      </c>
      <c r="GX27" t="s">
        <v>346</v>
      </c>
      <c r="GY27" t="s">
        <v>347</v>
      </c>
      <c r="GZ27" t="s">
        <v>348</v>
      </c>
      <c r="HA27" t="s">
        <v>349</v>
      </c>
      <c r="HB27" t="s">
        <v>350</v>
      </c>
    </row>
    <row r="28" spans="1:210" x14ac:dyDescent="0.45">
      <c r="A28">
        <v>27</v>
      </c>
      <c r="B28" t="s">
        <v>45</v>
      </c>
      <c r="C28" t="s">
        <v>51</v>
      </c>
      <c r="E28" t="s">
        <v>47</v>
      </c>
      <c r="F28">
        <f>-38.83+273</f>
        <v>234.17000000000002</v>
      </c>
      <c r="G28">
        <v>298</v>
      </c>
      <c r="H28">
        <f>779+273</f>
        <v>1052</v>
      </c>
      <c r="I28" s="2">
        <f t="shared" si="51"/>
        <v>0.28326996197718629</v>
      </c>
      <c r="J28" s="2">
        <f t="shared" si="52"/>
        <v>63.829999999999984</v>
      </c>
      <c r="K28" s="2">
        <f t="shared" si="53"/>
        <v>1.2725797497544518</v>
      </c>
      <c r="M28" s="2">
        <v>630</v>
      </c>
      <c r="N28">
        <v>57</v>
      </c>
      <c r="O28">
        <v>75</v>
      </c>
      <c r="P28" s="2">
        <f t="shared" si="55"/>
        <v>0.76</v>
      </c>
      <c r="Q28" s="2">
        <f t="shared" si="56"/>
        <v>0.24</v>
      </c>
      <c r="R28">
        <v>51.7</v>
      </c>
      <c r="S28">
        <v>51.7</v>
      </c>
      <c r="T28" s="2">
        <f t="shared" si="57"/>
        <v>1</v>
      </c>
      <c r="U28">
        <v>155.1</v>
      </c>
      <c r="V28">
        <v>172.4</v>
      </c>
      <c r="W28" s="2">
        <f t="shared" si="58"/>
        <v>88.406999999999982</v>
      </c>
      <c r="X28" s="2">
        <f t="shared" si="59"/>
        <v>129.30000000000001</v>
      </c>
      <c r="Y28" s="7">
        <f t="shared" si="76"/>
        <v>0.31626450116009303</v>
      </c>
      <c r="Z28" s="2">
        <f t="shared" si="60"/>
        <v>0.89965197215777259</v>
      </c>
      <c r="AA28" s="2">
        <f t="shared" si="61"/>
        <v>2.9999999999999996</v>
      </c>
      <c r="AB28" s="2">
        <f t="shared" si="62"/>
        <v>3.3346228239845259</v>
      </c>
      <c r="AC28" s="2">
        <f t="shared" si="63"/>
        <v>0.24</v>
      </c>
      <c r="AD28" s="2">
        <f t="shared" si="64"/>
        <v>103.39999999999999</v>
      </c>
      <c r="AE28" s="2">
        <f t="shared" si="65"/>
        <v>120.7</v>
      </c>
      <c r="AF28" s="2">
        <f t="shared" si="75"/>
        <v>0.70011600928074247</v>
      </c>
      <c r="AG28" s="2">
        <f t="shared" si="66"/>
        <v>0.85666942833471404</v>
      </c>
      <c r="AH28" s="2">
        <f>(AE28/V28)*O28</f>
        <v>52.508700696055683</v>
      </c>
      <c r="AI28" s="2">
        <v>1</v>
      </c>
      <c r="AJ28">
        <v>0.13</v>
      </c>
      <c r="AK28">
        <f t="shared" si="68"/>
        <v>4.3846153846153841</v>
      </c>
      <c r="AL28">
        <v>60</v>
      </c>
      <c r="AM28">
        <f t="shared" si="69"/>
        <v>64.384615384615387</v>
      </c>
      <c r="AN28" t="s">
        <v>52</v>
      </c>
      <c r="AP28" t="s">
        <v>37</v>
      </c>
      <c r="AR28">
        <f>240*10^-6</f>
        <v>2.3999999999999998E-4</v>
      </c>
      <c r="AS28">
        <v>2.0299999999999998</v>
      </c>
      <c r="AT28">
        <v>1</v>
      </c>
      <c r="AU28">
        <f t="shared" si="70"/>
        <v>73.661161408166791</v>
      </c>
      <c r="AV28" t="s">
        <v>351</v>
      </c>
      <c r="AW28" t="s">
        <v>64</v>
      </c>
      <c r="AX28" t="s">
        <v>49</v>
      </c>
      <c r="AZ28" s="2">
        <f t="shared" si="71"/>
        <v>1</v>
      </c>
      <c r="BA28" s="2">
        <f t="shared" si="0"/>
        <v>2</v>
      </c>
      <c r="BB28">
        <v>28</v>
      </c>
      <c r="BC28">
        <f t="shared" si="1"/>
        <v>0.39763823937727499</v>
      </c>
      <c r="BD28">
        <v>0</v>
      </c>
      <c r="BE28">
        <f t="shared" si="2"/>
        <v>0</v>
      </c>
      <c r="BF28">
        <v>0</v>
      </c>
      <c r="BG28">
        <f t="shared" si="3"/>
        <v>0</v>
      </c>
      <c r="BH28">
        <v>0</v>
      </c>
      <c r="BI28">
        <f t="shared" si="4"/>
        <v>0</v>
      </c>
      <c r="BJ28">
        <v>72</v>
      </c>
      <c r="BK28">
        <f t="shared" si="5"/>
        <v>0.60236176062272506</v>
      </c>
      <c r="BL28">
        <v>0</v>
      </c>
      <c r="BM28">
        <f t="shared" si="6"/>
        <v>0</v>
      </c>
      <c r="BN28">
        <v>0</v>
      </c>
      <c r="BO28">
        <f t="shared" si="7"/>
        <v>0</v>
      </c>
      <c r="BP28">
        <v>0</v>
      </c>
      <c r="BQ28">
        <f t="shared" si="8"/>
        <v>0</v>
      </c>
      <c r="BR28">
        <v>0</v>
      </c>
      <c r="BS28">
        <f t="shared" si="9"/>
        <v>0</v>
      </c>
      <c r="BT28">
        <v>0</v>
      </c>
      <c r="BU28">
        <f t="shared" si="10"/>
        <v>0</v>
      </c>
      <c r="BV28">
        <v>0</v>
      </c>
      <c r="BW28">
        <f t="shared" si="11"/>
        <v>0</v>
      </c>
      <c r="BX28">
        <v>0</v>
      </c>
      <c r="BY28">
        <f t="shared" si="12"/>
        <v>0</v>
      </c>
      <c r="BZ28">
        <v>0</v>
      </c>
      <c r="CA28">
        <f t="shared" si="13"/>
        <v>0</v>
      </c>
      <c r="CB28">
        <v>0</v>
      </c>
      <c r="CC28">
        <f t="shared" si="14"/>
        <v>0</v>
      </c>
      <c r="CD28">
        <v>0</v>
      </c>
      <c r="CE28">
        <f t="shared" si="15"/>
        <v>0</v>
      </c>
      <c r="CF28">
        <v>0</v>
      </c>
      <c r="CG28">
        <f t="shared" si="16"/>
        <v>0</v>
      </c>
      <c r="CH28">
        <v>0</v>
      </c>
      <c r="CI28">
        <f t="shared" si="17"/>
        <v>0</v>
      </c>
      <c r="CJ28">
        <v>0</v>
      </c>
      <c r="CK28">
        <f t="shared" si="18"/>
        <v>0</v>
      </c>
      <c r="CL28">
        <v>0</v>
      </c>
      <c r="CM28">
        <f t="shared" si="19"/>
        <v>0</v>
      </c>
      <c r="CN28">
        <v>0</v>
      </c>
      <c r="CO28">
        <f t="shared" si="20"/>
        <v>0</v>
      </c>
      <c r="CP28">
        <v>0</v>
      </c>
      <c r="CQ28">
        <f t="shared" si="21"/>
        <v>0</v>
      </c>
      <c r="CR28">
        <v>0</v>
      </c>
      <c r="CS28">
        <f t="shared" si="22"/>
        <v>0</v>
      </c>
      <c r="CT28">
        <v>0</v>
      </c>
      <c r="CU28">
        <f t="shared" si="23"/>
        <v>0</v>
      </c>
      <c r="CV28">
        <v>0</v>
      </c>
      <c r="CW28">
        <f t="shared" si="24"/>
        <v>0</v>
      </c>
      <c r="CX28">
        <v>0</v>
      </c>
      <c r="CY28">
        <f t="shared" si="25"/>
        <v>0</v>
      </c>
      <c r="CZ28">
        <v>0</v>
      </c>
      <c r="DA28">
        <f t="shared" si="26"/>
        <v>0</v>
      </c>
      <c r="DB28">
        <v>0</v>
      </c>
      <c r="DC28">
        <f t="shared" si="27"/>
        <v>0</v>
      </c>
      <c r="DD28">
        <v>0</v>
      </c>
      <c r="DE28">
        <f t="shared" si="28"/>
        <v>0</v>
      </c>
      <c r="DF28">
        <v>0</v>
      </c>
      <c r="DG28">
        <f t="shared" si="29"/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f t="shared" si="30"/>
        <v>0</v>
      </c>
      <c r="ET28">
        <v>0</v>
      </c>
      <c r="EU28">
        <f t="shared" si="31"/>
        <v>0</v>
      </c>
      <c r="EV28">
        <v>100</v>
      </c>
      <c r="EW28">
        <f t="shared" si="32"/>
        <v>1</v>
      </c>
      <c r="EX28">
        <v>0</v>
      </c>
      <c r="EY28">
        <f t="shared" si="33"/>
        <v>0</v>
      </c>
      <c r="EZ28">
        <v>0</v>
      </c>
      <c r="FA28">
        <f t="shared" si="34"/>
        <v>0</v>
      </c>
      <c r="FB28">
        <v>0</v>
      </c>
      <c r="FC28">
        <f t="shared" si="35"/>
        <v>0</v>
      </c>
      <c r="FD28">
        <v>0</v>
      </c>
      <c r="FE28">
        <f t="shared" si="36"/>
        <v>0</v>
      </c>
      <c r="FF28">
        <v>0</v>
      </c>
      <c r="FG28">
        <f t="shared" si="37"/>
        <v>0</v>
      </c>
      <c r="FH28">
        <v>0</v>
      </c>
      <c r="FI28">
        <f t="shared" si="38"/>
        <v>0</v>
      </c>
      <c r="FJ28">
        <v>0</v>
      </c>
      <c r="FK28">
        <f t="shared" si="39"/>
        <v>0</v>
      </c>
      <c r="FL28">
        <v>0</v>
      </c>
      <c r="FM28">
        <f t="shared" si="40"/>
        <v>0</v>
      </c>
      <c r="FN28">
        <v>0</v>
      </c>
      <c r="FO28">
        <f t="shared" si="41"/>
        <v>0</v>
      </c>
      <c r="FP28">
        <v>0</v>
      </c>
      <c r="FQ28">
        <f t="shared" si="42"/>
        <v>0</v>
      </c>
      <c r="FR28">
        <v>0</v>
      </c>
      <c r="FS28">
        <f t="shared" si="43"/>
        <v>0</v>
      </c>
      <c r="FT28">
        <v>0</v>
      </c>
      <c r="FU28">
        <f t="shared" si="44"/>
        <v>0</v>
      </c>
      <c r="FV28">
        <v>0</v>
      </c>
      <c r="FW28">
        <f t="shared" si="45"/>
        <v>0</v>
      </c>
      <c r="FX28">
        <v>0</v>
      </c>
      <c r="FY28">
        <f t="shared" si="46"/>
        <v>0</v>
      </c>
      <c r="FZ28">
        <v>0</v>
      </c>
      <c r="GA28">
        <f t="shared" si="47"/>
        <v>0</v>
      </c>
      <c r="GB28">
        <v>0</v>
      </c>
      <c r="GC28">
        <f t="shared" si="48"/>
        <v>0</v>
      </c>
      <c r="GD28">
        <v>0</v>
      </c>
      <c r="GE28">
        <f t="shared" si="49"/>
        <v>0</v>
      </c>
      <c r="GF28">
        <v>0</v>
      </c>
      <c r="GG28">
        <f t="shared" si="50"/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50</v>
      </c>
      <c r="GS28" t="s">
        <v>264</v>
      </c>
      <c r="GU28">
        <v>6.9409999999999998</v>
      </c>
      <c r="GV28">
        <v>1</v>
      </c>
      <c r="GW28">
        <v>10.811</v>
      </c>
      <c r="GX28">
        <v>3</v>
      </c>
      <c r="GY28">
        <v>91.224000000000004</v>
      </c>
      <c r="GZ28">
        <v>2</v>
      </c>
      <c r="HA28">
        <v>9.01</v>
      </c>
      <c r="HB28">
        <v>2</v>
      </c>
    </row>
    <row r="29" spans="1:210" x14ac:dyDescent="0.45">
      <c r="A29">
        <v>28</v>
      </c>
      <c r="B29" t="s">
        <v>53</v>
      </c>
      <c r="C29" t="s">
        <v>46</v>
      </c>
      <c r="E29" t="s">
        <v>54</v>
      </c>
      <c r="F29">
        <v>288</v>
      </c>
      <c r="G29">
        <v>298</v>
      </c>
      <c r="H29">
        <f>850+273</f>
        <v>1123</v>
      </c>
      <c r="I29" s="2">
        <f t="shared" si="51"/>
        <v>0.26536064113980412</v>
      </c>
      <c r="J29" s="2">
        <f t="shared" si="52"/>
        <v>10</v>
      </c>
      <c r="K29" s="2">
        <f t="shared" si="53"/>
        <v>1.0347222222222223</v>
      </c>
      <c r="M29" s="2">
        <v>2458</v>
      </c>
      <c r="N29">
        <v>0</v>
      </c>
      <c r="O29">
        <v>20</v>
      </c>
      <c r="P29" s="2">
        <f t="shared" si="55"/>
        <v>0</v>
      </c>
      <c r="Q29" s="2">
        <f t="shared" si="56"/>
        <v>1</v>
      </c>
      <c r="R29">
        <v>0</v>
      </c>
      <c r="S29">
        <v>375.1</v>
      </c>
      <c r="T29" s="2">
        <f t="shared" si="57"/>
        <v>0</v>
      </c>
      <c r="U29">
        <v>133.80000000000001</v>
      </c>
      <c r="V29">
        <v>425.4</v>
      </c>
      <c r="W29" s="2">
        <f t="shared" si="58"/>
        <v>0</v>
      </c>
      <c r="X29" s="2">
        <f t="shared" si="59"/>
        <v>85.08</v>
      </c>
      <c r="Y29" s="7">
        <f t="shared" si="76"/>
        <v>1</v>
      </c>
      <c r="Z29" s="2">
        <f t="shared" si="60"/>
        <v>0.31452750352609316</v>
      </c>
      <c r="AA29" s="2" t="e">
        <f t="shared" si="61"/>
        <v>#DIV/0!</v>
      </c>
      <c r="AB29" s="2">
        <f t="shared" si="62"/>
        <v>1.1340975739802719</v>
      </c>
      <c r="AC29" s="2">
        <f t="shared" si="63"/>
        <v>1</v>
      </c>
      <c r="AD29" s="2">
        <f t="shared" si="64"/>
        <v>133.80000000000001</v>
      </c>
      <c r="AE29" s="2">
        <f t="shared" si="65"/>
        <v>50.299999999999955</v>
      </c>
      <c r="AF29" s="2">
        <f t="shared" si="75"/>
        <v>0.11824165491302294</v>
      </c>
      <c r="AG29" s="2">
        <f t="shared" si="66"/>
        <v>2.6600397614314142</v>
      </c>
      <c r="AH29" s="2">
        <f>(AE29/V29)*O29</f>
        <v>2.3648330982604588</v>
      </c>
      <c r="AI29" s="2">
        <v>2</v>
      </c>
      <c r="AJ29">
        <v>0.13</v>
      </c>
      <c r="AK29">
        <f t="shared" si="68"/>
        <v>0</v>
      </c>
      <c r="AL29">
        <v>60</v>
      </c>
      <c r="AM29">
        <f t="shared" si="69"/>
        <v>60</v>
      </c>
      <c r="AN29" t="s">
        <v>36</v>
      </c>
      <c r="AP29" t="s">
        <v>37</v>
      </c>
      <c r="AR29" t="s">
        <v>55</v>
      </c>
      <c r="AS29">
        <v>2.0299999999999998</v>
      </c>
      <c r="AT29">
        <v>1</v>
      </c>
      <c r="AU29">
        <f t="shared" si="70"/>
        <v>534.43523489755057</v>
      </c>
      <c r="AW29" t="s">
        <v>56</v>
      </c>
      <c r="AX29" t="s">
        <v>49</v>
      </c>
      <c r="AZ29" s="2">
        <f t="shared" si="71"/>
        <v>2.8104988465751171</v>
      </c>
      <c r="BA29" s="2">
        <f t="shared" si="0"/>
        <v>3</v>
      </c>
      <c r="BB29">
        <v>0</v>
      </c>
      <c r="BC29">
        <f t="shared" si="1"/>
        <v>0</v>
      </c>
      <c r="BD29">
        <v>0</v>
      </c>
      <c r="BE29">
        <f t="shared" si="2"/>
        <v>0</v>
      </c>
      <c r="BF29">
        <v>0</v>
      </c>
      <c r="BG29">
        <f t="shared" si="3"/>
        <v>0</v>
      </c>
      <c r="BH29">
        <v>0</v>
      </c>
      <c r="BI29">
        <f t="shared" si="4"/>
        <v>0</v>
      </c>
      <c r="BJ29">
        <v>29.5</v>
      </c>
      <c r="BK29">
        <f t="shared" si="5"/>
        <v>9.4750576712441428E-2</v>
      </c>
      <c r="BL29">
        <v>70.5</v>
      </c>
      <c r="BM29">
        <f t="shared" si="6"/>
        <v>0.90524942328755864</v>
      </c>
      <c r="BN29">
        <v>0</v>
      </c>
      <c r="BO29">
        <f t="shared" si="7"/>
        <v>0</v>
      </c>
      <c r="BP29">
        <v>0</v>
      </c>
      <c r="BQ29">
        <f t="shared" si="8"/>
        <v>0</v>
      </c>
      <c r="BR29">
        <v>0</v>
      </c>
      <c r="BS29">
        <f t="shared" si="9"/>
        <v>0</v>
      </c>
      <c r="BT29">
        <v>0</v>
      </c>
      <c r="BU29">
        <f t="shared" si="10"/>
        <v>0</v>
      </c>
      <c r="BV29">
        <v>0</v>
      </c>
      <c r="BW29">
        <f t="shared" si="11"/>
        <v>0</v>
      </c>
      <c r="BX29">
        <v>0</v>
      </c>
      <c r="BY29">
        <f t="shared" si="12"/>
        <v>0</v>
      </c>
      <c r="BZ29">
        <v>0</v>
      </c>
      <c r="CA29">
        <f t="shared" si="13"/>
        <v>0</v>
      </c>
      <c r="CB29">
        <v>0</v>
      </c>
      <c r="CC29">
        <f t="shared" si="14"/>
        <v>0</v>
      </c>
      <c r="CD29">
        <v>0</v>
      </c>
      <c r="CE29">
        <f t="shared" si="15"/>
        <v>0</v>
      </c>
      <c r="CF29">
        <v>0</v>
      </c>
      <c r="CG29">
        <f t="shared" si="16"/>
        <v>0</v>
      </c>
      <c r="CH29">
        <v>0</v>
      </c>
      <c r="CI29">
        <f t="shared" si="17"/>
        <v>0</v>
      </c>
      <c r="CJ29">
        <v>0</v>
      </c>
      <c r="CK29">
        <f t="shared" si="18"/>
        <v>0</v>
      </c>
      <c r="CL29">
        <v>0</v>
      </c>
      <c r="CM29">
        <f t="shared" si="19"/>
        <v>0</v>
      </c>
      <c r="CN29">
        <v>0</v>
      </c>
      <c r="CO29">
        <f t="shared" si="20"/>
        <v>0</v>
      </c>
      <c r="CP29">
        <v>0</v>
      </c>
      <c r="CQ29">
        <f t="shared" si="21"/>
        <v>0</v>
      </c>
      <c r="CR29">
        <v>0</v>
      </c>
      <c r="CS29">
        <f t="shared" si="22"/>
        <v>0</v>
      </c>
      <c r="CT29">
        <v>0</v>
      </c>
      <c r="CU29">
        <f t="shared" si="23"/>
        <v>0</v>
      </c>
      <c r="CV29">
        <v>0</v>
      </c>
      <c r="CW29">
        <f t="shared" si="24"/>
        <v>0</v>
      </c>
      <c r="CX29">
        <v>0</v>
      </c>
      <c r="CY29">
        <f t="shared" si="25"/>
        <v>0</v>
      </c>
      <c r="CZ29">
        <v>0</v>
      </c>
      <c r="DA29">
        <f t="shared" si="26"/>
        <v>0</v>
      </c>
      <c r="DB29">
        <v>0</v>
      </c>
      <c r="DC29">
        <f t="shared" si="27"/>
        <v>0</v>
      </c>
      <c r="DD29">
        <v>0</v>
      </c>
      <c r="DE29">
        <f t="shared" si="28"/>
        <v>0</v>
      </c>
      <c r="DF29">
        <v>0</v>
      </c>
      <c r="DG29">
        <f t="shared" si="29"/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78.599999999999994</v>
      </c>
      <c r="ES29">
        <f t="shared" si="30"/>
        <v>0.85812444071452754</v>
      </c>
      <c r="ET29">
        <v>21.4</v>
      </c>
      <c r="EU29">
        <f t="shared" si="31"/>
        <v>0.14187555928547244</v>
      </c>
      <c r="EV29">
        <v>0</v>
      </c>
      <c r="EW29">
        <f t="shared" si="32"/>
        <v>0</v>
      </c>
      <c r="EX29">
        <v>0</v>
      </c>
      <c r="EY29">
        <f t="shared" si="33"/>
        <v>0</v>
      </c>
      <c r="EZ29">
        <v>0</v>
      </c>
      <c r="FA29">
        <f t="shared" si="34"/>
        <v>0</v>
      </c>
      <c r="FB29">
        <v>0</v>
      </c>
      <c r="FC29">
        <f t="shared" si="35"/>
        <v>0</v>
      </c>
      <c r="FD29">
        <v>0</v>
      </c>
      <c r="FE29">
        <f t="shared" si="36"/>
        <v>0</v>
      </c>
      <c r="FF29">
        <v>0</v>
      </c>
      <c r="FG29">
        <f t="shared" si="37"/>
        <v>0</v>
      </c>
      <c r="FH29">
        <v>0</v>
      </c>
      <c r="FI29">
        <f t="shared" si="38"/>
        <v>0</v>
      </c>
      <c r="FJ29">
        <v>0</v>
      </c>
      <c r="FK29">
        <f t="shared" si="39"/>
        <v>0</v>
      </c>
      <c r="FL29">
        <v>0</v>
      </c>
      <c r="FM29">
        <f t="shared" si="40"/>
        <v>0</v>
      </c>
      <c r="FN29">
        <v>0</v>
      </c>
      <c r="FO29">
        <f t="shared" si="41"/>
        <v>0</v>
      </c>
      <c r="FP29">
        <v>0</v>
      </c>
      <c r="FQ29">
        <f t="shared" si="42"/>
        <v>0</v>
      </c>
      <c r="FR29">
        <v>0</v>
      </c>
      <c r="FS29">
        <f t="shared" si="43"/>
        <v>0</v>
      </c>
      <c r="FT29">
        <v>0</v>
      </c>
      <c r="FU29">
        <f t="shared" si="44"/>
        <v>0</v>
      </c>
      <c r="FV29">
        <v>0</v>
      </c>
      <c r="FW29">
        <f t="shared" si="45"/>
        <v>0</v>
      </c>
      <c r="FX29">
        <v>0</v>
      </c>
      <c r="FY29">
        <f t="shared" si="46"/>
        <v>0</v>
      </c>
      <c r="FZ29">
        <v>0</v>
      </c>
      <c r="GA29">
        <f t="shared" si="47"/>
        <v>0</v>
      </c>
      <c r="GB29">
        <v>0</v>
      </c>
      <c r="GC29">
        <f t="shared" si="48"/>
        <v>0</v>
      </c>
      <c r="GD29">
        <v>0</v>
      </c>
      <c r="GE29">
        <f t="shared" si="49"/>
        <v>0</v>
      </c>
      <c r="GF29">
        <v>0</v>
      </c>
      <c r="GG29">
        <f t="shared" si="50"/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50</v>
      </c>
      <c r="GS29" t="s">
        <v>264</v>
      </c>
    </row>
    <row r="30" spans="1:210" x14ac:dyDescent="0.45">
      <c r="A30">
        <v>29</v>
      </c>
      <c r="B30" t="s">
        <v>53</v>
      </c>
      <c r="C30" t="s">
        <v>46</v>
      </c>
      <c r="E30" t="s">
        <v>54</v>
      </c>
      <c r="F30">
        <v>288</v>
      </c>
      <c r="G30">
        <v>298</v>
      </c>
      <c r="H30">
        <f>850+273</f>
        <v>1123</v>
      </c>
      <c r="I30" s="2">
        <f t="shared" si="51"/>
        <v>0.26536064113980412</v>
      </c>
      <c r="J30" s="2">
        <f t="shared" si="52"/>
        <v>10</v>
      </c>
      <c r="K30" s="2">
        <f t="shared" si="53"/>
        <v>1.0347222222222223</v>
      </c>
      <c r="M30" s="2">
        <v>2458</v>
      </c>
      <c r="N30">
        <v>2</v>
      </c>
      <c r="O30">
        <v>21</v>
      </c>
      <c r="P30" s="2">
        <f t="shared" si="55"/>
        <v>9.5238095238095233E-2</v>
      </c>
      <c r="Q30" s="2">
        <f t="shared" si="56"/>
        <v>0.90476190476190477</v>
      </c>
      <c r="R30">
        <v>68.900000000000006</v>
      </c>
      <c r="S30">
        <v>77.900000000000006</v>
      </c>
      <c r="T30" s="2">
        <f t="shared" si="57"/>
        <v>0.88446726572528889</v>
      </c>
      <c r="U30">
        <v>107.6</v>
      </c>
      <c r="V30">
        <v>156.5</v>
      </c>
      <c r="W30" s="2">
        <f t="shared" si="58"/>
        <v>2.1520000000000001</v>
      </c>
      <c r="X30" s="2">
        <f t="shared" si="59"/>
        <v>32.865000000000002</v>
      </c>
      <c r="Y30" s="7">
        <f t="shared" si="76"/>
        <v>0.93452000608550123</v>
      </c>
      <c r="Z30" s="2">
        <f t="shared" si="60"/>
        <v>0.6875399361022364</v>
      </c>
      <c r="AA30" s="2">
        <f t="shared" si="61"/>
        <v>1.5616835994194482</v>
      </c>
      <c r="AB30" s="2">
        <f t="shared" si="62"/>
        <v>2.0089858793324775</v>
      </c>
      <c r="AC30" s="2">
        <f t="shared" si="63"/>
        <v>0.90476190476190477</v>
      </c>
      <c r="AD30" s="2">
        <f t="shared" si="64"/>
        <v>38.699999999999989</v>
      </c>
      <c r="AE30" s="2">
        <f t="shared" si="65"/>
        <v>78.599999999999994</v>
      </c>
      <c r="AF30" s="2">
        <f t="shared" si="75"/>
        <v>0.50223642172523963</v>
      </c>
      <c r="AG30" s="2">
        <f t="shared" si="66"/>
        <v>0.49236641221374033</v>
      </c>
      <c r="AH30" s="2">
        <f>(AE30/V30)*O30</f>
        <v>10.546964856230032</v>
      </c>
      <c r="AI30" s="2">
        <v>2</v>
      </c>
      <c r="AJ30">
        <v>0.13</v>
      </c>
      <c r="AK30">
        <f t="shared" si="68"/>
        <v>0.15384615384615383</v>
      </c>
      <c r="AL30">
        <v>60</v>
      </c>
      <c r="AM30">
        <f t="shared" si="69"/>
        <v>60.153846153846153</v>
      </c>
      <c r="AN30" t="s">
        <v>57</v>
      </c>
      <c r="AP30" t="s">
        <v>58</v>
      </c>
      <c r="AR30" t="s">
        <v>59</v>
      </c>
      <c r="AS30">
        <v>2.0299999999999998</v>
      </c>
      <c r="AT30">
        <v>1</v>
      </c>
      <c r="AU30">
        <f t="shared" si="70"/>
        <v>110.99041535195731</v>
      </c>
      <c r="AW30" t="s">
        <v>56</v>
      </c>
      <c r="AX30" t="s">
        <v>49</v>
      </c>
      <c r="AZ30" s="2">
        <f t="shared" si="71"/>
        <v>2.8104988465751171</v>
      </c>
      <c r="BA30" s="2">
        <f t="shared" si="0"/>
        <v>3</v>
      </c>
      <c r="BB30">
        <v>0</v>
      </c>
      <c r="BC30">
        <f t="shared" si="1"/>
        <v>0</v>
      </c>
      <c r="BD30">
        <v>0</v>
      </c>
      <c r="BE30">
        <f t="shared" si="2"/>
        <v>0</v>
      </c>
      <c r="BF30">
        <v>0</v>
      </c>
      <c r="BG30">
        <f t="shared" si="3"/>
        <v>0</v>
      </c>
      <c r="BH30">
        <v>0</v>
      </c>
      <c r="BI30">
        <f t="shared" si="4"/>
        <v>0</v>
      </c>
      <c r="BJ30">
        <v>29.5</v>
      </c>
      <c r="BK30">
        <f t="shared" si="5"/>
        <v>9.4750576712441428E-2</v>
      </c>
      <c r="BL30">
        <v>70.5</v>
      </c>
      <c r="BM30">
        <f t="shared" si="6"/>
        <v>0.90524942328755864</v>
      </c>
      <c r="BN30">
        <v>0</v>
      </c>
      <c r="BO30">
        <f t="shared" si="7"/>
        <v>0</v>
      </c>
      <c r="BP30">
        <v>0</v>
      </c>
      <c r="BQ30">
        <f t="shared" si="8"/>
        <v>0</v>
      </c>
      <c r="BR30">
        <v>0</v>
      </c>
      <c r="BS30">
        <f t="shared" si="9"/>
        <v>0</v>
      </c>
      <c r="BT30">
        <v>0</v>
      </c>
      <c r="BU30">
        <f t="shared" si="10"/>
        <v>0</v>
      </c>
      <c r="BV30">
        <v>0</v>
      </c>
      <c r="BW30">
        <f t="shared" si="11"/>
        <v>0</v>
      </c>
      <c r="BX30">
        <v>0</v>
      </c>
      <c r="BY30">
        <f t="shared" si="12"/>
        <v>0</v>
      </c>
      <c r="BZ30">
        <v>0</v>
      </c>
      <c r="CA30">
        <f t="shared" si="13"/>
        <v>0</v>
      </c>
      <c r="CB30">
        <v>0</v>
      </c>
      <c r="CC30">
        <f t="shared" si="14"/>
        <v>0</v>
      </c>
      <c r="CD30">
        <v>0</v>
      </c>
      <c r="CE30">
        <f t="shared" si="15"/>
        <v>0</v>
      </c>
      <c r="CF30">
        <v>0</v>
      </c>
      <c r="CG30">
        <f t="shared" si="16"/>
        <v>0</v>
      </c>
      <c r="CH30">
        <v>0</v>
      </c>
      <c r="CI30">
        <f t="shared" si="17"/>
        <v>0</v>
      </c>
      <c r="CJ30">
        <v>0</v>
      </c>
      <c r="CK30">
        <f t="shared" si="18"/>
        <v>0</v>
      </c>
      <c r="CL30">
        <v>0</v>
      </c>
      <c r="CM30">
        <f t="shared" si="19"/>
        <v>0</v>
      </c>
      <c r="CN30">
        <v>0</v>
      </c>
      <c r="CO30">
        <f t="shared" si="20"/>
        <v>0</v>
      </c>
      <c r="CP30">
        <v>0</v>
      </c>
      <c r="CQ30">
        <f t="shared" si="21"/>
        <v>0</v>
      </c>
      <c r="CR30">
        <v>0</v>
      </c>
      <c r="CS30">
        <f t="shared" si="22"/>
        <v>0</v>
      </c>
      <c r="CT30">
        <v>0</v>
      </c>
      <c r="CU30">
        <f t="shared" si="23"/>
        <v>0</v>
      </c>
      <c r="CV30">
        <v>0</v>
      </c>
      <c r="CW30">
        <f t="shared" si="24"/>
        <v>0</v>
      </c>
      <c r="CX30">
        <v>0</v>
      </c>
      <c r="CY30">
        <f t="shared" si="25"/>
        <v>0</v>
      </c>
      <c r="CZ30">
        <v>0</v>
      </c>
      <c r="DA30">
        <f t="shared" si="26"/>
        <v>0</v>
      </c>
      <c r="DB30">
        <v>0</v>
      </c>
      <c r="DC30">
        <f t="shared" si="27"/>
        <v>0</v>
      </c>
      <c r="DD30">
        <v>0</v>
      </c>
      <c r="DE30">
        <f t="shared" si="28"/>
        <v>0</v>
      </c>
      <c r="DF30">
        <v>0</v>
      </c>
      <c r="DG30">
        <f t="shared" si="29"/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78.599999999999994</v>
      </c>
      <c r="ES30">
        <f t="shared" si="30"/>
        <v>0.85812444071452754</v>
      </c>
      <c r="ET30">
        <v>21.4</v>
      </c>
      <c r="EU30">
        <f t="shared" si="31"/>
        <v>0.14187555928547244</v>
      </c>
      <c r="EV30">
        <v>0</v>
      </c>
      <c r="EW30">
        <f t="shared" si="32"/>
        <v>0</v>
      </c>
      <c r="EX30">
        <v>0</v>
      </c>
      <c r="EY30">
        <f t="shared" si="33"/>
        <v>0</v>
      </c>
      <c r="EZ30">
        <v>0</v>
      </c>
      <c r="FA30">
        <f t="shared" si="34"/>
        <v>0</v>
      </c>
      <c r="FB30">
        <v>0</v>
      </c>
      <c r="FC30">
        <f t="shared" si="35"/>
        <v>0</v>
      </c>
      <c r="FD30">
        <v>0</v>
      </c>
      <c r="FE30">
        <f t="shared" si="36"/>
        <v>0</v>
      </c>
      <c r="FF30">
        <v>0</v>
      </c>
      <c r="FG30">
        <f t="shared" si="37"/>
        <v>0</v>
      </c>
      <c r="FH30">
        <v>0</v>
      </c>
      <c r="FI30">
        <f t="shared" si="38"/>
        <v>0</v>
      </c>
      <c r="FJ30">
        <v>0</v>
      </c>
      <c r="FK30">
        <f t="shared" si="39"/>
        <v>0</v>
      </c>
      <c r="FL30">
        <v>0</v>
      </c>
      <c r="FM30">
        <f t="shared" si="40"/>
        <v>0</v>
      </c>
      <c r="FN30">
        <v>0</v>
      </c>
      <c r="FO30">
        <f t="shared" si="41"/>
        <v>0</v>
      </c>
      <c r="FP30">
        <v>0</v>
      </c>
      <c r="FQ30">
        <f t="shared" si="42"/>
        <v>0</v>
      </c>
      <c r="FR30">
        <v>0</v>
      </c>
      <c r="FS30">
        <f t="shared" si="43"/>
        <v>0</v>
      </c>
      <c r="FT30">
        <v>0</v>
      </c>
      <c r="FU30">
        <f t="shared" si="44"/>
        <v>0</v>
      </c>
      <c r="FV30">
        <v>0</v>
      </c>
      <c r="FW30">
        <f t="shared" si="45"/>
        <v>0</v>
      </c>
      <c r="FX30">
        <v>0</v>
      </c>
      <c r="FY30">
        <f t="shared" si="46"/>
        <v>0</v>
      </c>
      <c r="FZ30">
        <v>0</v>
      </c>
      <c r="GA30">
        <f t="shared" si="47"/>
        <v>0</v>
      </c>
      <c r="GB30">
        <v>0</v>
      </c>
      <c r="GC30">
        <f t="shared" si="48"/>
        <v>0</v>
      </c>
      <c r="GD30">
        <v>0</v>
      </c>
      <c r="GE30">
        <f t="shared" si="49"/>
        <v>0</v>
      </c>
      <c r="GF30">
        <v>0</v>
      </c>
      <c r="GG30">
        <f t="shared" si="50"/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50</v>
      </c>
      <c r="GS30" t="s">
        <v>264</v>
      </c>
      <c r="GU30" t="s">
        <v>352</v>
      </c>
      <c r="GV30" t="s">
        <v>353</v>
      </c>
      <c r="GW30" t="s">
        <v>354</v>
      </c>
      <c r="GX30" t="s">
        <v>355</v>
      </c>
      <c r="GY30" t="s">
        <v>356</v>
      </c>
      <c r="GZ30" t="s">
        <v>357</v>
      </c>
      <c r="HA30" t="s">
        <v>358</v>
      </c>
      <c r="HB30" t="s">
        <v>359</v>
      </c>
    </row>
    <row r="31" spans="1:210" x14ac:dyDescent="0.45">
      <c r="A31">
        <v>30</v>
      </c>
      <c r="B31" t="s">
        <v>45</v>
      </c>
      <c r="C31" t="s">
        <v>46</v>
      </c>
      <c r="E31" t="s">
        <v>60</v>
      </c>
      <c r="F31">
        <v>288</v>
      </c>
      <c r="G31">
        <v>298</v>
      </c>
      <c r="H31">
        <f>570+273</f>
        <v>843</v>
      </c>
      <c r="I31" s="2">
        <f t="shared" si="51"/>
        <v>0.35349940688018983</v>
      </c>
      <c r="J31" s="2">
        <f t="shared" si="52"/>
        <v>10</v>
      </c>
      <c r="K31" s="2">
        <f t="shared" si="53"/>
        <v>1.0347222222222223</v>
      </c>
      <c r="M31" s="2">
        <v>2458</v>
      </c>
      <c r="N31">
        <v>0</v>
      </c>
      <c r="O31">
        <v>23</v>
      </c>
      <c r="P31" s="2">
        <f t="shared" si="55"/>
        <v>0</v>
      </c>
      <c r="Q31" s="2">
        <f t="shared" si="56"/>
        <v>1</v>
      </c>
      <c r="R31">
        <v>0</v>
      </c>
      <c r="S31">
        <v>393</v>
      </c>
      <c r="T31" s="2">
        <f t="shared" si="57"/>
        <v>0</v>
      </c>
      <c r="U31">
        <v>324</v>
      </c>
      <c r="V31">
        <v>530.9</v>
      </c>
      <c r="W31" s="2">
        <f t="shared" si="58"/>
        <v>0</v>
      </c>
      <c r="X31" s="2">
        <f t="shared" si="59"/>
        <v>122.107</v>
      </c>
      <c r="Y31" s="7">
        <f t="shared" si="76"/>
        <v>1</v>
      </c>
      <c r="Z31" s="2">
        <f t="shared" si="60"/>
        <v>0.6102844226784705</v>
      </c>
      <c r="AA31" s="2" t="e">
        <f t="shared" si="61"/>
        <v>#DIV/0!</v>
      </c>
      <c r="AB31" s="2">
        <f t="shared" si="62"/>
        <v>1.3508905852417301</v>
      </c>
      <c r="AC31" s="2">
        <f t="shared" si="63"/>
        <v>1</v>
      </c>
      <c r="AD31" s="2">
        <f t="shared" si="64"/>
        <v>324</v>
      </c>
      <c r="AE31" s="2">
        <f t="shared" si="65"/>
        <v>137.89999999999998</v>
      </c>
      <c r="AF31" s="2">
        <f t="shared" si="75"/>
        <v>0.25974759841778111</v>
      </c>
      <c r="AG31" s="2">
        <f t="shared" si="66"/>
        <v>2.3495286439448879</v>
      </c>
      <c r="AH31" s="2">
        <f>(AE31/V31)*O31</f>
        <v>5.9741947636089652</v>
      </c>
      <c r="AI31" s="2">
        <v>1</v>
      </c>
      <c r="AJ31">
        <v>6.5000000000000002E-2</v>
      </c>
      <c r="AK31">
        <f t="shared" si="68"/>
        <v>0</v>
      </c>
      <c r="AL31">
        <v>60</v>
      </c>
      <c r="AM31">
        <f t="shared" si="69"/>
        <v>60</v>
      </c>
      <c r="AN31" t="s">
        <v>57</v>
      </c>
      <c r="AP31" t="s">
        <v>58</v>
      </c>
      <c r="AR31" t="s">
        <v>59</v>
      </c>
      <c r="AS31">
        <v>3.1749999999999998</v>
      </c>
      <c r="AT31">
        <v>1</v>
      </c>
      <c r="AU31">
        <f t="shared" si="70"/>
        <v>700.26821647137467</v>
      </c>
      <c r="AW31" t="s">
        <v>61</v>
      </c>
      <c r="AX31" t="s">
        <v>49</v>
      </c>
      <c r="AZ31" s="2">
        <f t="shared" si="71"/>
        <v>1.3302628307735267</v>
      </c>
      <c r="BA31" s="2">
        <f t="shared" si="0"/>
        <v>3</v>
      </c>
      <c r="BB31">
        <v>0</v>
      </c>
      <c r="BC31">
        <f t="shared" si="1"/>
        <v>0</v>
      </c>
      <c r="BD31">
        <v>0</v>
      </c>
      <c r="BE31">
        <f t="shared" si="2"/>
        <v>0</v>
      </c>
      <c r="BF31">
        <v>0</v>
      </c>
      <c r="BG31">
        <f t="shared" si="3"/>
        <v>0</v>
      </c>
      <c r="BH31">
        <v>0</v>
      </c>
      <c r="BI31">
        <f t="shared" si="4"/>
        <v>0</v>
      </c>
      <c r="BJ31">
        <v>90</v>
      </c>
      <c r="BK31">
        <f t="shared" si="5"/>
        <v>0.66973716922647342</v>
      </c>
      <c r="BL31">
        <v>0</v>
      </c>
      <c r="BM31">
        <f t="shared" si="6"/>
        <v>0</v>
      </c>
      <c r="BN31">
        <v>10</v>
      </c>
      <c r="BO31">
        <f t="shared" si="7"/>
        <v>0.33026283077352664</v>
      </c>
      <c r="BP31">
        <v>0</v>
      </c>
      <c r="BQ31">
        <f t="shared" si="8"/>
        <v>0</v>
      </c>
      <c r="BR31">
        <v>0</v>
      </c>
      <c r="BS31">
        <f t="shared" si="9"/>
        <v>0</v>
      </c>
      <c r="BT31">
        <v>0</v>
      </c>
      <c r="BU31">
        <f t="shared" si="10"/>
        <v>0</v>
      </c>
      <c r="BV31">
        <v>0</v>
      </c>
      <c r="BW31">
        <f t="shared" si="11"/>
        <v>0</v>
      </c>
      <c r="BX31">
        <v>0</v>
      </c>
      <c r="BY31">
        <f t="shared" si="12"/>
        <v>0</v>
      </c>
      <c r="BZ31">
        <v>0</v>
      </c>
      <c r="CA31">
        <f t="shared" si="13"/>
        <v>0</v>
      </c>
      <c r="CB31">
        <v>0</v>
      </c>
      <c r="CC31">
        <f t="shared" si="14"/>
        <v>0</v>
      </c>
      <c r="CD31">
        <v>0</v>
      </c>
      <c r="CE31">
        <f t="shared" si="15"/>
        <v>0</v>
      </c>
      <c r="CF31">
        <v>0</v>
      </c>
      <c r="CG31">
        <f t="shared" si="16"/>
        <v>0</v>
      </c>
      <c r="CH31">
        <v>0</v>
      </c>
      <c r="CI31">
        <f t="shared" si="17"/>
        <v>0</v>
      </c>
      <c r="CJ31">
        <v>0</v>
      </c>
      <c r="CK31">
        <f t="shared" si="18"/>
        <v>0</v>
      </c>
      <c r="CL31">
        <v>0</v>
      </c>
      <c r="CM31">
        <f t="shared" si="19"/>
        <v>0</v>
      </c>
      <c r="CN31">
        <v>0</v>
      </c>
      <c r="CO31">
        <f t="shared" si="20"/>
        <v>0</v>
      </c>
      <c r="CP31">
        <v>0</v>
      </c>
      <c r="CQ31">
        <f t="shared" si="21"/>
        <v>0</v>
      </c>
      <c r="CR31">
        <v>0</v>
      </c>
      <c r="CS31">
        <f t="shared" si="22"/>
        <v>0</v>
      </c>
      <c r="CT31">
        <v>0</v>
      </c>
      <c r="CU31">
        <f t="shared" si="23"/>
        <v>0</v>
      </c>
      <c r="CV31">
        <v>0</v>
      </c>
      <c r="CW31">
        <f t="shared" si="24"/>
        <v>0</v>
      </c>
      <c r="CX31">
        <v>0</v>
      </c>
      <c r="CY31">
        <f t="shared" si="25"/>
        <v>0</v>
      </c>
      <c r="CZ31">
        <v>0</v>
      </c>
      <c r="DA31">
        <f t="shared" si="26"/>
        <v>0</v>
      </c>
      <c r="DB31">
        <v>0</v>
      </c>
      <c r="DC31">
        <f t="shared" si="27"/>
        <v>0</v>
      </c>
      <c r="DD31">
        <v>0</v>
      </c>
      <c r="DE31">
        <f t="shared" si="28"/>
        <v>0</v>
      </c>
      <c r="DF31">
        <v>0</v>
      </c>
      <c r="DG31">
        <f t="shared" si="29"/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78.599999999999994</v>
      </c>
      <c r="ES31">
        <f t="shared" si="30"/>
        <v>0.85812444071452754</v>
      </c>
      <c r="ET31">
        <v>21.4</v>
      </c>
      <c r="EU31">
        <f t="shared" si="31"/>
        <v>0.14187555928547244</v>
      </c>
      <c r="EV31">
        <v>0</v>
      </c>
      <c r="EW31">
        <f t="shared" si="32"/>
        <v>0</v>
      </c>
      <c r="EX31">
        <v>0</v>
      </c>
      <c r="EY31">
        <f t="shared" si="33"/>
        <v>0</v>
      </c>
      <c r="EZ31">
        <v>0</v>
      </c>
      <c r="FA31">
        <f t="shared" si="34"/>
        <v>0</v>
      </c>
      <c r="FB31">
        <v>0</v>
      </c>
      <c r="FC31">
        <f t="shared" si="35"/>
        <v>0</v>
      </c>
      <c r="FD31">
        <v>0</v>
      </c>
      <c r="FE31">
        <f t="shared" si="36"/>
        <v>0</v>
      </c>
      <c r="FF31">
        <v>0</v>
      </c>
      <c r="FG31">
        <f t="shared" si="37"/>
        <v>0</v>
      </c>
      <c r="FH31">
        <v>0</v>
      </c>
      <c r="FI31">
        <f t="shared" si="38"/>
        <v>0</v>
      </c>
      <c r="FJ31">
        <v>0</v>
      </c>
      <c r="FK31">
        <f t="shared" si="39"/>
        <v>0</v>
      </c>
      <c r="FL31">
        <v>0</v>
      </c>
      <c r="FM31">
        <f t="shared" si="40"/>
        <v>0</v>
      </c>
      <c r="FN31">
        <v>0</v>
      </c>
      <c r="FO31">
        <f t="shared" si="41"/>
        <v>0</v>
      </c>
      <c r="FP31">
        <v>0</v>
      </c>
      <c r="FQ31">
        <f t="shared" si="42"/>
        <v>0</v>
      </c>
      <c r="FR31">
        <v>0</v>
      </c>
      <c r="FS31">
        <f t="shared" si="43"/>
        <v>0</v>
      </c>
      <c r="FT31">
        <v>0</v>
      </c>
      <c r="FU31">
        <f t="shared" si="44"/>
        <v>0</v>
      </c>
      <c r="FV31">
        <v>0</v>
      </c>
      <c r="FW31">
        <f t="shared" si="45"/>
        <v>0</v>
      </c>
      <c r="FX31">
        <v>0</v>
      </c>
      <c r="FY31">
        <f t="shared" si="46"/>
        <v>0</v>
      </c>
      <c r="FZ31">
        <v>0</v>
      </c>
      <c r="GA31">
        <f t="shared" si="47"/>
        <v>0</v>
      </c>
      <c r="GB31">
        <v>0</v>
      </c>
      <c r="GC31">
        <f t="shared" si="48"/>
        <v>0</v>
      </c>
      <c r="GD31">
        <v>0</v>
      </c>
      <c r="GE31">
        <f t="shared" si="49"/>
        <v>0</v>
      </c>
      <c r="GF31">
        <v>0</v>
      </c>
      <c r="GG31">
        <f t="shared" si="50"/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50</v>
      </c>
      <c r="GS31" t="s">
        <v>264</v>
      </c>
      <c r="GU31">
        <v>127.6</v>
      </c>
      <c r="GV31">
        <v>6</v>
      </c>
      <c r="GW31">
        <v>132.9</v>
      </c>
      <c r="GX31">
        <v>1</v>
      </c>
      <c r="GY31">
        <v>39.1</v>
      </c>
      <c r="GZ31">
        <v>1</v>
      </c>
      <c r="HA31">
        <v>85.47</v>
      </c>
      <c r="HB31">
        <v>1</v>
      </c>
    </row>
    <row r="32" spans="1:210" x14ac:dyDescent="0.45">
      <c r="A32">
        <v>31</v>
      </c>
      <c r="B32" t="s">
        <v>53</v>
      </c>
      <c r="C32" t="s">
        <v>34</v>
      </c>
      <c r="D32">
        <v>1100</v>
      </c>
      <c r="E32" t="s">
        <v>66</v>
      </c>
      <c r="F32">
        <f>29.76+273</f>
        <v>302.76</v>
      </c>
      <c r="G32">
        <f>50+273</f>
        <v>323</v>
      </c>
      <c r="H32">
        <v>933.5</v>
      </c>
      <c r="I32" s="2">
        <f t="shared" si="51"/>
        <v>0.34600964113551153</v>
      </c>
      <c r="J32" s="2">
        <f t="shared" si="52"/>
        <v>20.240000000000009</v>
      </c>
      <c r="K32" s="2">
        <f t="shared" si="53"/>
        <v>1.0668516316554366</v>
      </c>
      <c r="M32" s="2">
        <v>2477</v>
      </c>
      <c r="N32">
        <v>0</v>
      </c>
      <c r="O32">
        <v>70</v>
      </c>
      <c r="P32" s="2">
        <f t="shared" si="55"/>
        <v>0</v>
      </c>
      <c r="Q32" s="2">
        <f t="shared" si="56"/>
        <v>1</v>
      </c>
      <c r="S32">
        <v>13</v>
      </c>
      <c r="T32" s="2">
        <f t="shared" si="57"/>
        <v>0</v>
      </c>
      <c r="W32" s="2">
        <f t="shared" si="58"/>
        <v>0</v>
      </c>
      <c r="X32" s="2">
        <f t="shared" si="59"/>
        <v>0</v>
      </c>
      <c r="Y32" s="7">
        <v>1</v>
      </c>
      <c r="Z32" s="2" t="e">
        <f t="shared" si="60"/>
        <v>#DIV/0!</v>
      </c>
      <c r="AA32" s="2" t="e">
        <f t="shared" si="61"/>
        <v>#DIV/0!</v>
      </c>
      <c r="AB32" s="2">
        <f t="shared" si="62"/>
        <v>0</v>
      </c>
      <c r="AC32" s="2">
        <f t="shared" si="63"/>
        <v>1</v>
      </c>
      <c r="AD32" s="2">
        <f t="shared" si="64"/>
        <v>0</v>
      </c>
      <c r="AE32" s="2">
        <f t="shared" si="65"/>
        <v>-13</v>
      </c>
      <c r="AG32" s="2">
        <f t="shared" si="66"/>
        <v>0</v>
      </c>
      <c r="AI32" s="2">
        <v>2</v>
      </c>
      <c r="AK32" t="e">
        <f t="shared" si="68"/>
        <v>#DIV/0!</v>
      </c>
      <c r="AM32" t="e">
        <f t="shared" si="69"/>
        <v>#DIV/0!</v>
      </c>
      <c r="AP32" t="s">
        <v>37</v>
      </c>
      <c r="AQ32">
        <v>105</v>
      </c>
      <c r="AR32">
        <f>1000*10^-6</f>
        <v>1E-3</v>
      </c>
      <c r="AT32">
        <v>1</v>
      </c>
      <c r="AU32">
        <f t="shared" si="70"/>
        <v>0</v>
      </c>
      <c r="AV32" t="s">
        <v>53</v>
      </c>
      <c r="AW32" t="s">
        <v>64</v>
      </c>
      <c r="AX32" t="s">
        <v>39</v>
      </c>
      <c r="AZ32" s="2">
        <f t="shared" si="71"/>
        <v>3</v>
      </c>
      <c r="BA32" s="2">
        <f t="shared" si="0"/>
        <v>3</v>
      </c>
      <c r="BB32">
        <v>0</v>
      </c>
      <c r="BC32">
        <f t="shared" si="1"/>
        <v>0</v>
      </c>
      <c r="BD32">
        <v>0</v>
      </c>
      <c r="BE32">
        <f t="shared" si="2"/>
        <v>0</v>
      </c>
      <c r="BF32">
        <v>0</v>
      </c>
      <c r="BG32">
        <f t="shared" si="3"/>
        <v>0</v>
      </c>
      <c r="BH32">
        <v>0</v>
      </c>
      <c r="BI32">
        <f t="shared" si="4"/>
        <v>0</v>
      </c>
      <c r="BJ32">
        <v>0</v>
      </c>
      <c r="BK32">
        <f t="shared" si="5"/>
        <v>0</v>
      </c>
      <c r="BL32">
        <v>100</v>
      </c>
      <c r="BM32">
        <f t="shared" si="6"/>
        <v>1</v>
      </c>
      <c r="BN32">
        <v>0</v>
      </c>
      <c r="BO32">
        <f t="shared" si="7"/>
        <v>0</v>
      </c>
      <c r="BP32">
        <v>0</v>
      </c>
      <c r="BQ32">
        <f t="shared" si="8"/>
        <v>0</v>
      </c>
      <c r="BR32">
        <v>0</v>
      </c>
      <c r="BS32">
        <f t="shared" si="9"/>
        <v>0</v>
      </c>
      <c r="BT32">
        <v>0</v>
      </c>
      <c r="BU32">
        <f t="shared" si="10"/>
        <v>0</v>
      </c>
      <c r="BV32">
        <v>0</v>
      </c>
      <c r="BW32">
        <f t="shared" si="11"/>
        <v>0</v>
      </c>
      <c r="BX32">
        <v>0</v>
      </c>
      <c r="BY32">
        <f t="shared" si="12"/>
        <v>0</v>
      </c>
      <c r="BZ32">
        <v>0</v>
      </c>
      <c r="CA32">
        <f t="shared" si="13"/>
        <v>0</v>
      </c>
      <c r="CB32">
        <v>0</v>
      </c>
      <c r="CC32">
        <f t="shared" si="14"/>
        <v>0</v>
      </c>
      <c r="CD32">
        <v>0</v>
      </c>
      <c r="CE32">
        <f t="shared" si="15"/>
        <v>0</v>
      </c>
      <c r="CF32">
        <v>0</v>
      </c>
      <c r="CG32">
        <f t="shared" si="16"/>
        <v>0</v>
      </c>
      <c r="CH32">
        <v>0</v>
      </c>
      <c r="CI32">
        <f t="shared" si="17"/>
        <v>0</v>
      </c>
      <c r="CJ32">
        <v>0</v>
      </c>
      <c r="CK32">
        <f t="shared" si="18"/>
        <v>0</v>
      </c>
      <c r="CL32">
        <v>0</v>
      </c>
      <c r="CM32">
        <f t="shared" si="19"/>
        <v>0</v>
      </c>
      <c r="CN32">
        <v>0</v>
      </c>
      <c r="CO32">
        <f t="shared" si="20"/>
        <v>0</v>
      </c>
      <c r="CP32">
        <v>0</v>
      </c>
      <c r="CQ32">
        <f t="shared" si="21"/>
        <v>0</v>
      </c>
      <c r="CR32">
        <v>0</v>
      </c>
      <c r="CS32">
        <f t="shared" si="22"/>
        <v>0</v>
      </c>
      <c r="CT32">
        <v>0</v>
      </c>
      <c r="CU32">
        <f t="shared" si="23"/>
        <v>0</v>
      </c>
      <c r="CV32">
        <v>0</v>
      </c>
      <c r="CW32">
        <f t="shared" si="24"/>
        <v>0</v>
      </c>
      <c r="CX32">
        <v>0</v>
      </c>
      <c r="CY32">
        <f t="shared" si="25"/>
        <v>0</v>
      </c>
      <c r="CZ32">
        <v>0</v>
      </c>
      <c r="DA32">
        <f t="shared" si="26"/>
        <v>0</v>
      </c>
      <c r="DB32">
        <v>0</v>
      </c>
      <c r="DC32">
        <f t="shared" si="27"/>
        <v>0</v>
      </c>
      <c r="DD32">
        <v>0</v>
      </c>
      <c r="DE32">
        <f t="shared" si="28"/>
        <v>0</v>
      </c>
      <c r="DF32">
        <v>0</v>
      </c>
      <c r="DG32">
        <f t="shared" si="29"/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100</v>
      </c>
      <c r="ES32">
        <f t="shared" si="30"/>
        <v>1</v>
      </c>
      <c r="ET32">
        <v>0</v>
      </c>
      <c r="EU32">
        <f t="shared" si="31"/>
        <v>0</v>
      </c>
      <c r="EV32">
        <v>0</v>
      </c>
      <c r="EW32">
        <f t="shared" si="32"/>
        <v>0</v>
      </c>
      <c r="EX32">
        <v>0</v>
      </c>
      <c r="EY32">
        <f t="shared" si="33"/>
        <v>0</v>
      </c>
      <c r="EZ32">
        <v>0</v>
      </c>
      <c r="FA32">
        <f t="shared" si="34"/>
        <v>0</v>
      </c>
      <c r="FB32">
        <v>0</v>
      </c>
      <c r="FC32">
        <f t="shared" si="35"/>
        <v>0</v>
      </c>
      <c r="FD32">
        <v>0</v>
      </c>
      <c r="FE32">
        <f t="shared" si="36"/>
        <v>0</v>
      </c>
      <c r="FF32">
        <v>0</v>
      </c>
      <c r="FG32">
        <f t="shared" si="37"/>
        <v>0</v>
      </c>
      <c r="FH32">
        <v>0</v>
      </c>
      <c r="FI32">
        <f t="shared" si="38"/>
        <v>0</v>
      </c>
      <c r="FJ32">
        <v>0</v>
      </c>
      <c r="FK32">
        <f t="shared" si="39"/>
        <v>0</v>
      </c>
      <c r="FL32">
        <v>0</v>
      </c>
      <c r="FM32">
        <f t="shared" si="40"/>
        <v>0</v>
      </c>
      <c r="FN32">
        <v>0</v>
      </c>
      <c r="FO32">
        <f t="shared" si="41"/>
        <v>0</v>
      </c>
      <c r="FP32">
        <v>0</v>
      </c>
      <c r="FQ32">
        <f t="shared" si="42"/>
        <v>0</v>
      </c>
      <c r="FR32">
        <v>0</v>
      </c>
      <c r="FS32">
        <f t="shared" si="43"/>
        <v>0</v>
      </c>
      <c r="FT32">
        <v>0</v>
      </c>
      <c r="FU32">
        <f t="shared" si="44"/>
        <v>0</v>
      </c>
      <c r="FV32">
        <v>0</v>
      </c>
      <c r="FW32">
        <f t="shared" si="45"/>
        <v>0</v>
      </c>
      <c r="FX32">
        <v>0</v>
      </c>
      <c r="FY32">
        <f t="shared" si="46"/>
        <v>0</v>
      </c>
      <c r="FZ32">
        <v>0</v>
      </c>
      <c r="GA32">
        <f t="shared" si="47"/>
        <v>0</v>
      </c>
      <c r="GB32">
        <v>0</v>
      </c>
      <c r="GC32">
        <f t="shared" si="48"/>
        <v>0</v>
      </c>
      <c r="GD32">
        <v>0</v>
      </c>
      <c r="GE32">
        <f t="shared" si="49"/>
        <v>0</v>
      </c>
      <c r="GF32">
        <v>0</v>
      </c>
      <c r="GG32">
        <f t="shared" si="50"/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50</v>
      </c>
      <c r="GS32" t="s">
        <v>264</v>
      </c>
    </row>
    <row r="33" spans="1:204" x14ac:dyDescent="0.45">
      <c r="A33">
        <v>32</v>
      </c>
      <c r="B33" t="s">
        <v>53</v>
      </c>
      <c r="C33" t="s">
        <v>34</v>
      </c>
      <c r="D33">
        <v>1100</v>
      </c>
      <c r="E33" t="s">
        <v>66</v>
      </c>
      <c r="F33">
        <f>29.76+273</f>
        <v>302.76</v>
      </c>
      <c r="G33">
        <f>150+273</f>
        <v>423</v>
      </c>
      <c r="H33">
        <v>933.5</v>
      </c>
      <c r="I33" s="2">
        <f t="shared" si="51"/>
        <v>0.45313336904124263</v>
      </c>
      <c r="J33" s="2">
        <f t="shared" si="52"/>
        <v>120.24000000000001</v>
      </c>
      <c r="K33" s="2">
        <f t="shared" si="53"/>
        <v>1.3971462544589774</v>
      </c>
      <c r="M33" s="2">
        <v>2477</v>
      </c>
      <c r="N33">
        <v>0</v>
      </c>
      <c r="O33">
        <v>84.5</v>
      </c>
      <c r="P33" s="2">
        <f t="shared" si="55"/>
        <v>0</v>
      </c>
      <c r="Q33" s="2">
        <f t="shared" si="56"/>
        <v>1</v>
      </c>
      <c r="S33">
        <v>13</v>
      </c>
      <c r="T33" s="2">
        <f t="shared" si="57"/>
        <v>0</v>
      </c>
      <c r="W33" s="2">
        <f t="shared" si="58"/>
        <v>0</v>
      </c>
      <c r="X33" s="2">
        <f t="shared" si="59"/>
        <v>0</v>
      </c>
      <c r="Y33" s="7">
        <v>1</v>
      </c>
      <c r="Z33" s="2" t="e">
        <f t="shared" si="60"/>
        <v>#DIV/0!</v>
      </c>
      <c r="AA33" s="2" t="e">
        <f t="shared" si="61"/>
        <v>#DIV/0!</v>
      </c>
      <c r="AB33" s="2">
        <f t="shared" si="62"/>
        <v>0</v>
      </c>
      <c r="AC33" s="2">
        <f t="shared" si="63"/>
        <v>1</v>
      </c>
      <c r="AD33" s="2">
        <f t="shared" si="64"/>
        <v>0</v>
      </c>
      <c r="AE33" s="2">
        <f t="shared" si="65"/>
        <v>-13</v>
      </c>
      <c r="AG33" s="2">
        <f t="shared" si="66"/>
        <v>0</v>
      </c>
      <c r="AI33" s="2">
        <v>2</v>
      </c>
      <c r="AK33" t="e">
        <f t="shared" si="68"/>
        <v>#DIV/0!</v>
      </c>
      <c r="AM33" t="e">
        <f t="shared" si="69"/>
        <v>#DIV/0!</v>
      </c>
      <c r="AP33" t="s">
        <v>37</v>
      </c>
      <c r="AQ33">
        <v>105</v>
      </c>
      <c r="AR33">
        <f>1000*10^-6</f>
        <v>1E-3</v>
      </c>
      <c r="AT33">
        <v>1</v>
      </c>
      <c r="AU33">
        <f t="shared" si="70"/>
        <v>0</v>
      </c>
      <c r="AV33" t="s">
        <v>53</v>
      </c>
      <c r="AW33" t="s">
        <v>64</v>
      </c>
      <c r="AX33" t="s">
        <v>39</v>
      </c>
      <c r="AZ33" s="2">
        <f t="shared" si="71"/>
        <v>3</v>
      </c>
      <c r="BA33" s="2">
        <f t="shared" si="0"/>
        <v>3</v>
      </c>
      <c r="BB33">
        <v>0</v>
      </c>
      <c r="BC33">
        <f t="shared" si="1"/>
        <v>0</v>
      </c>
      <c r="BD33">
        <v>0</v>
      </c>
      <c r="BE33">
        <f t="shared" si="2"/>
        <v>0</v>
      </c>
      <c r="BF33">
        <v>0</v>
      </c>
      <c r="BG33">
        <f t="shared" si="3"/>
        <v>0</v>
      </c>
      <c r="BH33">
        <v>0</v>
      </c>
      <c r="BI33">
        <f t="shared" si="4"/>
        <v>0</v>
      </c>
      <c r="BJ33">
        <v>0</v>
      </c>
      <c r="BK33">
        <f t="shared" si="5"/>
        <v>0</v>
      </c>
      <c r="BL33">
        <v>100</v>
      </c>
      <c r="BM33">
        <f t="shared" si="6"/>
        <v>1</v>
      </c>
      <c r="BN33">
        <v>0</v>
      </c>
      <c r="BO33">
        <f t="shared" si="7"/>
        <v>0</v>
      </c>
      <c r="BP33">
        <v>0</v>
      </c>
      <c r="BQ33">
        <f t="shared" si="8"/>
        <v>0</v>
      </c>
      <c r="BR33">
        <v>0</v>
      </c>
      <c r="BS33">
        <f t="shared" si="9"/>
        <v>0</v>
      </c>
      <c r="BT33">
        <v>0</v>
      </c>
      <c r="BU33">
        <f t="shared" si="10"/>
        <v>0</v>
      </c>
      <c r="BV33">
        <v>0</v>
      </c>
      <c r="BW33">
        <f t="shared" si="11"/>
        <v>0</v>
      </c>
      <c r="BX33">
        <v>0</v>
      </c>
      <c r="BY33">
        <f t="shared" si="12"/>
        <v>0</v>
      </c>
      <c r="BZ33">
        <v>0</v>
      </c>
      <c r="CA33">
        <f t="shared" si="13"/>
        <v>0</v>
      </c>
      <c r="CB33">
        <v>0</v>
      </c>
      <c r="CC33">
        <f t="shared" si="14"/>
        <v>0</v>
      </c>
      <c r="CD33">
        <v>0</v>
      </c>
      <c r="CE33">
        <f t="shared" si="15"/>
        <v>0</v>
      </c>
      <c r="CF33">
        <v>0</v>
      </c>
      <c r="CG33">
        <f t="shared" si="16"/>
        <v>0</v>
      </c>
      <c r="CH33">
        <v>0</v>
      </c>
      <c r="CI33">
        <f t="shared" si="17"/>
        <v>0</v>
      </c>
      <c r="CJ33">
        <v>0</v>
      </c>
      <c r="CK33">
        <f t="shared" si="18"/>
        <v>0</v>
      </c>
      <c r="CL33">
        <v>0</v>
      </c>
      <c r="CM33">
        <f t="shared" si="19"/>
        <v>0</v>
      </c>
      <c r="CN33">
        <v>0</v>
      </c>
      <c r="CO33">
        <f t="shared" si="20"/>
        <v>0</v>
      </c>
      <c r="CP33">
        <v>0</v>
      </c>
      <c r="CQ33">
        <f t="shared" si="21"/>
        <v>0</v>
      </c>
      <c r="CR33">
        <v>0</v>
      </c>
      <c r="CS33">
        <f t="shared" si="22"/>
        <v>0</v>
      </c>
      <c r="CT33">
        <v>0</v>
      </c>
      <c r="CU33">
        <f t="shared" si="23"/>
        <v>0</v>
      </c>
      <c r="CV33">
        <v>0</v>
      </c>
      <c r="CW33">
        <f t="shared" si="24"/>
        <v>0</v>
      </c>
      <c r="CX33">
        <v>0</v>
      </c>
      <c r="CY33">
        <f t="shared" si="25"/>
        <v>0</v>
      </c>
      <c r="CZ33">
        <v>0</v>
      </c>
      <c r="DA33">
        <f t="shared" si="26"/>
        <v>0</v>
      </c>
      <c r="DB33">
        <v>0</v>
      </c>
      <c r="DC33">
        <f t="shared" si="27"/>
        <v>0</v>
      </c>
      <c r="DD33">
        <v>0</v>
      </c>
      <c r="DE33">
        <f t="shared" si="28"/>
        <v>0</v>
      </c>
      <c r="DF33">
        <v>0</v>
      </c>
      <c r="DG33">
        <f t="shared" si="29"/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100</v>
      </c>
      <c r="ES33">
        <f t="shared" si="30"/>
        <v>1</v>
      </c>
      <c r="ET33">
        <v>0</v>
      </c>
      <c r="EU33">
        <f t="shared" si="31"/>
        <v>0</v>
      </c>
      <c r="EV33">
        <v>0</v>
      </c>
      <c r="EW33">
        <f t="shared" si="32"/>
        <v>0</v>
      </c>
      <c r="EX33">
        <v>0</v>
      </c>
      <c r="EY33">
        <f t="shared" si="33"/>
        <v>0</v>
      </c>
      <c r="EZ33">
        <v>0</v>
      </c>
      <c r="FA33">
        <f t="shared" si="34"/>
        <v>0</v>
      </c>
      <c r="FB33">
        <v>0</v>
      </c>
      <c r="FC33">
        <f t="shared" si="35"/>
        <v>0</v>
      </c>
      <c r="FD33">
        <v>0</v>
      </c>
      <c r="FE33">
        <f t="shared" si="36"/>
        <v>0</v>
      </c>
      <c r="FF33">
        <v>0</v>
      </c>
      <c r="FG33">
        <f t="shared" si="37"/>
        <v>0</v>
      </c>
      <c r="FH33">
        <v>0</v>
      </c>
      <c r="FI33">
        <f t="shared" si="38"/>
        <v>0</v>
      </c>
      <c r="FJ33">
        <v>0</v>
      </c>
      <c r="FK33">
        <f t="shared" si="39"/>
        <v>0</v>
      </c>
      <c r="FL33">
        <v>0</v>
      </c>
      <c r="FM33">
        <f t="shared" si="40"/>
        <v>0</v>
      </c>
      <c r="FN33">
        <v>0</v>
      </c>
      <c r="FO33">
        <f t="shared" si="41"/>
        <v>0</v>
      </c>
      <c r="FP33">
        <v>0</v>
      </c>
      <c r="FQ33">
        <f t="shared" si="42"/>
        <v>0</v>
      </c>
      <c r="FR33">
        <v>0</v>
      </c>
      <c r="FS33">
        <f t="shared" si="43"/>
        <v>0</v>
      </c>
      <c r="FT33">
        <v>0</v>
      </c>
      <c r="FU33">
        <f t="shared" si="44"/>
        <v>0</v>
      </c>
      <c r="FV33">
        <v>0</v>
      </c>
      <c r="FW33">
        <f t="shared" si="45"/>
        <v>0</v>
      </c>
      <c r="FX33">
        <v>0</v>
      </c>
      <c r="FY33">
        <f t="shared" si="46"/>
        <v>0</v>
      </c>
      <c r="FZ33">
        <v>0</v>
      </c>
      <c r="GA33">
        <f t="shared" si="47"/>
        <v>0</v>
      </c>
      <c r="GB33">
        <v>0</v>
      </c>
      <c r="GC33">
        <f t="shared" si="48"/>
        <v>0</v>
      </c>
      <c r="GD33">
        <v>0</v>
      </c>
      <c r="GE33">
        <f t="shared" si="49"/>
        <v>0</v>
      </c>
      <c r="GF33">
        <v>0</v>
      </c>
      <c r="GG33">
        <f t="shared" si="50"/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50</v>
      </c>
      <c r="GS33" t="s">
        <v>264</v>
      </c>
      <c r="GU33" t="s">
        <v>360</v>
      </c>
      <c r="GV33" t="s">
        <v>361</v>
      </c>
    </row>
    <row r="34" spans="1:204" x14ac:dyDescent="0.45">
      <c r="A34">
        <v>33</v>
      </c>
      <c r="B34" t="s">
        <v>53</v>
      </c>
      <c r="C34" t="s">
        <v>34</v>
      </c>
      <c r="D34">
        <v>1100</v>
      </c>
      <c r="E34" t="s">
        <v>66</v>
      </c>
      <c r="F34">
        <f>29.76+273</f>
        <v>302.76</v>
      </c>
      <c r="G34">
        <f>250+273</f>
        <v>523</v>
      </c>
      <c r="H34">
        <v>933.5</v>
      </c>
      <c r="I34" s="2">
        <f t="shared" si="51"/>
        <v>0.56025709694697379</v>
      </c>
      <c r="J34" s="2">
        <f t="shared" si="52"/>
        <v>220.24</v>
      </c>
      <c r="K34" s="2">
        <f t="shared" si="53"/>
        <v>1.7274408772625183</v>
      </c>
      <c r="M34" s="2">
        <v>2477</v>
      </c>
      <c r="N34">
        <v>0</v>
      </c>
      <c r="O34">
        <v>79</v>
      </c>
      <c r="P34" s="2">
        <f t="shared" si="55"/>
        <v>0</v>
      </c>
      <c r="Q34" s="2">
        <f t="shared" si="56"/>
        <v>1</v>
      </c>
      <c r="S34">
        <v>13</v>
      </c>
      <c r="T34" s="2">
        <f t="shared" si="57"/>
        <v>0</v>
      </c>
      <c r="W34" s="2">
        <f t="shared" si="58"/>
        <v>0</v>
      </c>
      <c r="X34" s="2">
        <f t="shared" si="59"/>
        <v>0</v>
      </c>
      <c r="Y34" s="7">
        <v>1</v>
      </c>
      <c r="Z34" s="2" t="e">
        <f t="shared" si="60"/>
        <v>#DIV/0!</v>
      </c>
      <c r="AA34" s="2" t="e">
        <f t="shared" si="61"/>
        <v>#DIV/0!</v>
      </c>
      <c r="AB34" s="2">
        <f t="shared" si="62"/>
        <v>0</v>
      </c>
      <c r="AC34" s="2">
        <f t="shared" si="63"/>
        <v>1</v>
      </c>
      <c r="AD34" s="2">
        <f t="shared" si="64"/>
        <v>0</v>
      </c>
      <c r="AE34" s="2">
        <f t="shared" si="65"/>
        <v>-13</v>
      </c>
      <c r="AG34" s="2">
        <f t="shared" si="66"/>
        <v>0</v>
      </c>
      <c r="AI34" s="2">
        <v>2</v>
      </c>
      <c r="AK34" t="e">
        <f t="shared" si="68"/>
        <v>#DIV/0!</v>
      </c>
      <c r="AM34" t="e">
        <f t="shared" si="69"/>
        <v>#DIV/0!</v>
      </c>
      <c r="AP34" t="s">
        <v>37</v>
      </c>
      <c r="AQ34">
        <v>105</v>
      </c>
      <c r="AR34">
        <f>1000*10^-6</f>
        <v>1E-3</v>
      </c>
      <c r="AT34">
        <v>1</v>
      </c>
      <c r="AU34">
        <f t="shared" si="70"/>
        <v>0</v>
      </c>
      <c r="AV34" t="s">
        <v>53</v>
      </c>
      <c r="AW34" t="s">
        <v>64</v>
      </c>
      <c r="AX34" t="s">
        <v>39</v>
      </c>
      <c r="AZ34" s="2">
        <f t="shared" si="71"/>
        <v>3</v>
      </c>
      <c r="BA34" s="2">
        <f t="shared" si="0"/>
        <v>3</v>
      </c>
      <c r="BB34">
        <v>0</v>
      </c>
      <c r="BC34">
        <f t="shared" si="1"/>
        <v>0</v>
      </c>
      <c r="BD34">
        <v>0</v>
      </c>
      <c r="BE34">
        <f t="shared" si="2"/>
        <v>0</v>
      </c>
      <c r="BF34">
        <v>0</v>
      </c>
      <c r="BG34">
        <f t="shared" si="3"/>
        <v>0</v>
      </c>
      <c r="BH34">
        <v>0</v>
      </c>
      <c r="BI34">
        <f t="shared" si="4"/>
        <v>0</v>
      </c>
      <c r="BJ34">
        <v>0</v>
      </c>
      <c r="BK34">
        <f t="shared" si="5"/>
        <v>0</v>
      </c>
      <c r="BL34">
        <v>100</v>
      </c>
      <c r="BM34">
        <f t="shared" si="6"/>
        <v>1</v>
      </c>
      <c r="BN34">
        <v>0</v>
      </c>
      <c r="BO34">
        <f t="shared" si="7"/>
        <v>0</v>
      </c>
      <c r="BP34">
        <v>0</v>
      </c>
      <c r="BQ34">
        <f t="shared" si="8"/>
        <v>0</v>
      </c>
      <c r="BR34">
        <v>0</v>
      </c>
      <c r="BS34">
        <f t="shared" si="9"/>
        <v>0</v>
      </c>
      <c r="BT34">
        <v>0</v>
      </c>
      <c r="BU34">
        <f t="shared" si="10"/>
        <v>0</v>
      </c>
      <c r="BV34">
        <v>0</v>
      </c>
      <c r="BW34">
        <f t="shared" si="11"/>
        <v>0</v>
      </c>
      <c r="BX34">
        <v>0</v>
      </c>
      <c r="BY34">
        <f t="shared" si="12"/>
        <v>0</v>
      </c>
      <c r="BZ34">
        <v>0</v>
      </c>
      <c r="CA34">
        <f t="shared" si="13"/>
        <v>0</v>
      </c>
      <c r="CB34">
        <v>0</v>
      </c>
      <c r="CC34">
        <f t="shared" si="14"/>
        <v>0</v>
      </c>
      <c r="CD34">
        <v>0</v>
      </c>
      <c r="CE34">
        <f t="shared" si="15"/>
        <v>0</v>
      </c>
      <c r="CF34">
        <v>0</v>
      </c>
      <c r="CG34">
        <f t="shared" si="16"/>
        <v>0</v>
      </c>
      <c r="CH34">
        <v>0</v>
      </c>
      <c r="CI34">
        <f t="shared" si="17"/>
        <v>0</v>
      </c>
      <c r="CJ34">
        <v>0</v>
      </c>
      <c r="CK34">
        <f t="shared" si="18"/>
        <v>0</v>
      </c>
      <c r="CL34">
        <v>0</v>
      </c>
      <c r="CM34">
        <f t="shared" si="19"/>
        <v>0</v>
      </c>
      <c r="CN34">
        <v>0</v>
      </c>
      <c r="CO34">
        <f t="shared" si="20"/>
        <v>0</v>
      </c>
      <c r="CP34">
        <v>0</v>
      </c>
      <c r="CQ34">
        <f t="shared" si="21"/>
        <v>0</v>
      </c>
      <c r="CR34">
        <v>0</v>
      </c>
      <c r="CS34">
        <f t="shared" si="22"/>
        <v>0</v>
      </c>
      <c r="CT34">
        <v>0</v>
      </c>
      <c r="CU34">
        <f t="shared" si="23"/>
        <v>0</v>
      </c>
      <c r="CV34">
        <v>0</v>
      </c>
      <c r="CW34">
        <f t="shared" si="24"/>
        <v>0</v>
      </c>
      <c r="CX34">
        <v>0</v>
      </c>
      <c r="CY34">
        <f t="shared" si="25"/>
        <v>0</v>
      </c>
      <c r="CZ34">
        <v>0</v>
      </c>
      <c r="DA34">
        <f t="shared" si="26"/>
        <v>0</v>
      </c>
      <c r="DB34">
        <v>0</v>
      </c>
      <c r="DC34">
        <f t="shared" si="27"/>
        <v>0</v>
      </c>
      <c r="DD34">
        <v>0</v>
      </c>
      <c r="DE34">
        <f t="shared" si="28"/>
        <v>0</v>
      </c>
      <c r="DF34">
        <v>0</v>
      </c>
      <c r="DG34">
        <f t="shared" si="29"/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100</v>
      </c>
      <c r="ES34">
        <f t="shared" si="30"/>
        <v>1</v>
      </c>
      <c r="ET34">
        <v>0</v>
      </c>
      <c r="EU34">
        <f t="shared" si="31"/>
        <v>0</v>
      </c>
      <c r="EV34">
        <v>0</v>
      </c>
      <c r="EW34">
        <f t="shared" si="32"/>
        <v>0</v>
      </c>
      <c r="EX34">
        <v>0</v>
      </c>
      <c r="EY34">
        <f t="shared" si="33"/>
        <v>0</v>
      </c>
      <c r="EZ34">
        <v>0</v>
      </c>
      <c r="FA34">
        <f t="shared" si="34"/>
        <v>0</v>
      </c>
      <c r="FB34">
        <v>0</v>
      </c>
      <c r="FC34">
        <f t="shared" si="35"/>
        <v>0</v>
      </c>
      <c r="FD34">
        <v>0</v>
      </c>
      <c r="FE34">
        <f t="shared" si="36"/>
        <v>0</v>
      </c>
      <c r="FF34">
        <v>0</v>
      </c>
      <c r="FG34">
        <f t="shared" si="37"/>
        <v>0</v>
      </c>
      <c r="FH34">
        <v>0</v>
      </c>
      <c r="FI34">
        <f t="shared" si="38"/>
        <v>0</v>
      </c>
      <c r="FJ34">
        <v>0</v>
      </c>
      <c r="FK34">
        <f t="shared" si="39"/>
        <v>0</v>
      </c>
      <c r="FL34">
        <v>0</v>
      </c>
      <c r="FM34">
        <f t="shared" si="40"/>
        <v>0</v>
      </c>
      <c r="FN34">
        <v>0</v>
      </c>
      <c r="FO34">
        <f t="shared" si="41"/>
        <v>0</v>
      </c>
      <c r="FP34">
        <v>0</v>
      </c>
      <c r="FQ34">
        <f t="shared" si="42"/>
        <v>0</v>
      </c>
      <c r="FR34">
        <v>0</v>
      </c>
      <c r="FS34">
        <f t="shared" si="43"/>
        <v>0</v>
      </c>
      <c r="FT34">
        <v>0</v>
      </c>
      <c r="FU34">
        <f t="shared" si="44"/>
        <v>0</v>
      </c>
      <c r="FV34">
        <v>0</v>
      </c>
      <c r="FW34">
        <f t="shared" si="45"/>
        <v>0</v>
      </c>
      <c r="FX34">
        <v>0</v>
      </c>
      <c r="FY34">
        <f t="shared" si="46"/>
        <v>0</v>
      </c>
      <c r="FZ34">
        <v>0</v>
      </c>
      <c r="GA34">
        <f t="shared" si="47"/>
        <v>0</v>
      </c>
      <c r="GB34">
        <v>0</v>
      </c>
      <c r="GC34">
        <f t="shared" si="48"/>
        <v>0</v>
      </c>
      <c r="GD34">
        <v>0</v>
      </c>
      <c r="GE34">
        <f t="shared" si="49"/>
        <v>0</v>
      </c>
      <c r="GF34">
        <v>0</v>
      </c>
      <c r="GG34">
        <f t="shared" si="50"/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50</v>
      </c>
      <c r="GS34" t="s">
        <v>264</v>
      </c>
      <c r="GU34">
        <v>238.05</v>
      </c>
      <c r="GV34">
        <v>3</v>
      </c>
    </row>
    <row r="35" spans="1:204" x14ac:dyDescent="0.45">
      <c r="A35">
        <v>34</v>
      </c>
      <c r="B35" t="s">
        <v>53</v>
      </c>
      <c r="C35" t="s">
        <v>67</v>
      </c>
      <c r="D35">
        <v>2024</v>
      </c>
      <c r="E35" t="s">
        <v>68</v>
      </c>
      <c r="F35">
        <v>429.75</v>
      </c>
      <c r="G35">
        <f>160+273</f>
        <v>433</v>
      </c>
      <c r="H35">
        <v>933.5</v>
      </c>
      <c r="I35" s="2">
        <f t="shared" si="51"/>
        <v>0.46384574183181576</v>
      </c>
      <c r="J35" s="2">
        <f t="shared" si="52"/>
        <v>3.25</v>
      </c>
      <c r="K35" s="2">
        <f t="shared" si="53"/>
        <v>1.0075625363583478</v>
      </c>
      <c r="M35" s="2">
        <v>2343</v>
      </c>
      <c r="N35">
        <v>11</v>
      </c>
      <c r="O35">
        <v>11</v>
      </c>
      <c r="P35" s="2">
        <f t="shared" si="55"/>
        <v>1</v>
      </c>
      <c r="Q35" s="2">
        <f t="shared" si="56"/>
        <v>0</v>
      </c>
      <c r="T35" s="2" t="e">
        <f t="shared" si="57"/>
        <v>#DIV/0!</v>
      </c>
      <c r="W35" s="2">
        <f t="shared" si="58"/>
        <v>0</v>
      </c>
      <c r="X35" s="2">
        <f t="shared" si="59"/>
        <v>0</v>
      </c>
      <c r="Y35" s="7">
        <v>0</v>
      </c>
      <c r="Z35" s="2" t="e">
        <f t="shared" si="60"/>
        <v>#DIV/0!</v>
      </c>
      <c r="AA35" s="2" t="e">
        <f t="shared" si="61"/>
        <v>#DIV/0!</v>
      </c>
      <c r="AB35" s="2" t="e">
        <f t="shared" si="62"/>
        <v>#DIV/0!</v>
      </c>
      <c r="AC35" s="2">
        <f t="shared" si="63"/>
        <v>0</v>
      </c>
      <c r="AD35" s="2">
        <f t="shared" si="64"/>
        <v>0</v>
      </c>
      <c r="AE35" s="2">
        <f t="shared" si="65"/>
        <v>0</v>
      </c>
      <c r="AG35" s="2" t="e">
        <f t="shared" si="66"/>
        <v>#DIV/0!</v>
      </c>
      <c r="AI35" s="2">
        <v>0</v>
      </c>
      <c r="AJ35">
        <f>0.018/60</f>
        <v>2.9999999999999997E-4</v>
      </c>
      <c r="AK35">
        <f t="shared" si="68"/>
        <v>366.66666666666669</v>
      </c>
      <c r="AM35">
        <f t="shared" si="69"/>
        <v>366.66666666666669</v>
      </c>
      <c r="AN35" t="s">
        <v>52</v>
      </c>
      <c r="AP35" t="s">
        <v>37</v>
      </c>
      <c r="AQ35">
        <v>450</v>
      </c>
      <c r="AT35">
        <v>1</v>
      </c>
      <c r="AU35">
        <f t="shared" si="70"/>
        <v>0</v>
      </c>
      <c r="AV35" t="s">
        <v>53</v>
      </c>
      <c r="AW35" t="s">
        <v>64</v>
      </c>
      <c r="AZ35" s="2">
        <f t="shared" si="71"/>
        <v>2.9405643106243176</v>
      </c>
      <c r="BA35" s="2">
        <f t="shared" si="0"/>
        <v>3</v>
      </c>
      <c r="BB35">
        <v>4.5</v>
      </c>
      <c r="BC35">
        <f t="shared" si="1"/>
        <v>1.9643403965155935E-2</v>
      </c>
      <c r="BD35">
        <v>0</v>
      </c>
      <c r="BE35">
        <f t="shared" si="2"/>
        <v>0</v>
      </c>
      <c r="BF35">
        <v>0</v>
      </c>
      <c r="BG35">
        <f t="shared" si="3"/>
        <v>0</v>
      </c>
      <c r="BH35">
        <v>0.6</v>
      </c>
      <c r="BI35">
        <f t="shared" si="4"/>
        <v>3.0294993104221703E-3</v>
      </c>
      <c r="BJ35">
        <v>0</v>
      </c>
      <c r="BK35">
        <f t="shared" si="5"/>
        <v>0</v>
      </c>
      <c r="BL35">
        <v>93.4</v>
      </c>
      <c r="BM35">
        <f t="shared" si="6"/>
        <v>0.96020771458947307</v>
      </c>
      <c r="BN35">
        <v>1.5</v>
      </c>
      <c r="BO35">
        <f t="shared" si="7"/>
        <v>1.7119382134948898E-2</v>
      </c>
      <c r="BP35">
        <v>0</v>
      </c>
      <c r="BQ35">
        <f t="shared" si="8"/>
        <v>0</v>
      </c>
      <c r="BR35">
        <v>0</v>
      </c>
      <c r="BS35">
        <f t="shared" si="9"/>
        <v>0</v>
      </c>
      <c r="BT35">
        <v>0</v>
      </c>
      <c r="BU35">
        <f t="shared" si="10"/>
        <v>0</v>
      </c>
      <c r="BV35">
        <v>0</v>
      </c>
      <c r="BW35">
        <f t="shared" si="11"/>
        <v>0</v>
      </c>
      <c r="BX35">
        <v>0</v>
      </c>
      <c r="BY35">
        <f t="shared" si="12"/>
        <v>0</v>
      </c>
      <c r="BZ35">
        <v>0</v>
      </c>
      <c r="CA35">
        <f t="shared" si="13"/>
        <v>0</v>
      </c>
      <c r="CB35">
        <v>0</v>
      </c>
      <c r="CC35">
        <f t="shared" si="14"/>
        <v>0</v>
      </c>
      <c r="CD35">
        <v>0</v>
      </c>
      <c r="CE35">
        <f t="shared" si="15"/>
        <v>0</v>
      </c>
      <c r="CF35">
        <v>0</v>
      </c>
      <c r="CG35">
        <f t="shared" si="16"/>
        <v>0</v>
      </c>
      <c r="CH35">
        <v>0</v>
      </c>
      <c r="CI35">
        <f t="shared" si="17"/>
        <v>0</v>
      </c>
      <c r="CJ35">
        <v>0</v>
      </c>
      <c r="CK35">
        <f t="shared" si="18"/>
        <v>0</v>
      </c>
      <c r="CL35">
        <v>0</v>
      </c>
      <c r="CM35">
        <f t="shared" si="19"/>
        <v>0</v>
      </c>
      <c r="CN35">
        <v>0</v>
      </c>
      <c r="CO35">
        <f t="shared" si="20"/>
        <v>0</v>
      </c>
      <c r="CP35">
        <v>0</v>
      </c>
      <c r="CQ35">
        <f t="shared" si="21"/>
        <v>0</v>
      </c>
      <c r="CR35">
        <v>0</v>
      </c>
      <c r="CS35">
        <f t="shared" si="22"/>
        <v>0</v>
      </c>
      <c r="CT35">
        <v>0</v>
      </c>
      <c r="CU35">
        <f t="shared" si="23"/>
        <v>0</v>
      </c>
      <c r="CV35">
        <v>0</v>
      </c>
      <c r="CW35">
        <f t="shared" si="24"/>
        <v>0</v>
      </c>
      <c r="CX35">
        <v>0</v>
      </c>
      <c r="CY35">
        <f t="shared" si="25"/>
        <v>0</v>
      </c>
      <c r="CZ35">
        <v>0</v>
      </c>
      <c r="DA35">
        <f t="shared" si="26"/>
        <v>0</v>
      </c>
      <c r="DB35">
        <v>0</v>
      </c>
      <c r="DC35">
        <f t="shared" si="27"/>
        <v>0</v>
      </c>
      <c r="DD35">
        <v>0</v>
      </c>
      <c r="DE35">
        <f t="shared" si="28"/>
        <v>0</v>
      </c>
      <c r="DF35">
        <v>0</v>
      </c>
      <c r="DG35">
        <f t="shared" si="29"/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f t="shared" si="30"/>
        <v>0</v>
      </c>
      <c r="ET35">
        <v>100</v>
      </c>
      <c r="EU35">
        <f t="shared" si="31"/>
        <v>1</v>
      </c>
      <c r="EV35">
        <v>0</v>
      </c>
      <c r="EW35">
        <f t="shared" si="32"/>
        <v>0</v>
      </c>
      <c r="EX35">
        <v>0</v>
      </c>
      <c r="EY35">
        <f t="shared" si="33"/>
        <v>0</v>
      </c>
      <c r="EZ35">
        <v>0</v>
      </c>
      <c r="FA35">
        <f t="shared" si="34"/>
        <v>0</v>
      </c>
      <c r="FB35">
        <v>0</v>
      </c>
      <c r="FC35">
        <f t="shared" si="35"/>
        <v>0</v>
      </c>
      <c r="FD35">
        <v>0</v>
      </c>
      <c r="FE35">
        <f t="shared" si="36"/>
        <v>0</v>
      </c>
      <c r="FF35">
        <v>0</v>
      </c>
      <c r="FG35">
        <f t="shared" si="37"/>
        <v>0</v>
      </c>
      <c r="FH35">
        <v>0</v>
      </c>
      <c r="FI35">
        <f t="shared" si="38"/>
        <v>0</v>
      </c>
      <c r="FJ35">
        <v>0</v>
      </c>
      <c r="FK35">
        <f t="shared" si="39"/>
        <v>0</v>
      </c>
      <c r="FL35">
        <v>0</v>
      </c>
      <c r="FM35">
        <f t="shared" si="40"/>
        <v>0</v>
      </c>
      <c r="FN35">
        <v>0</v>
      </c>
      <c r="FO35">
        <f t="shared" si="41"/>
        <v>0</v>
      </c>
      <c r="FP35">
        <v>0</v>
      </c>
      <c r="FQ35">
        <f t="shared" si="42"/>
        <v>0</v>
      </c>
      <c r="FR35">
        <v>0</v>
      </c>
      <c r="FS35">
        <f t="shared" si="43"/>
        <v>0</v>
      </c>
      <c r="FT35">
        <v>0</v>
      </c>
      <c r="FU35">
        <f t="shared" si="44"/>
        <v>0</v>
      </c>
      <c r="FV35">
        <v>0</v>
      </c>
      <c r="FW35">
        <f t="shared" si="45"/>
        <v>0</v>
      </c>
      <c r="FX35">
        <v>0</v>
      </c>
      <c r="FY35">
        <f t="shared" si="46"/>
        <v>0</v>
      </c>
      <c r="FZ35">
        <v>0</v>
      </c>
      <c r="GA35">
        <f t="shared" si="47"/>
        <v>0</v>
      </c>
      <c r="GB35">
        <v>0</v>
      </c>
      <c r="GC35">
        <f t="shared" si="48"/>
        <v>0</v>
      </c>
      <c r="GD35">
        <v>0</v>
      </c>
      <c r="GE35">
        <f t="shared" si="49"/>
        <v>0</v>
      </c>
      <c r="GF35">
        <v>0</v>
      </c>
      <c r="GG35">
        <f t="shared" si="50"/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70</v>
      </c>
      <c r="GS35" t="s">
        <v>264</v>
      </c>
    </row>
    <row r="36" spans="1:204" x14ac:dyDescent="0.45">
      <c r="A36">
        <v>35</v>
      </c>
      <c r="B36" t="s">
        <v>53</v>
      </c>
      <c r="C36" t="s">
        <v>67</v>
      </c>
      <c r="D36">
        <v>2024</v>
      </c>
      <c r="E36" t="s">
        <v>68</v>
      </c>
      <c r="F36">
        <v>429.75</v>
      </c>
      <c r="G36">
        <f>166+273</f>
        <v>439</v>
      </c>
      <c r="H36">
        <v>933.5</v>
      </c>
      <c r="I36" s="2">
        <f t="shared" si="51"/>
        <v>0.47027316550615961</v>
      </c>
      <c r="J36" s="2">
        <f t="shared" si="52"/>
        <v>9.25</v>
      </c>
      <c r="K36" s="2">
        <f t="shared" si="53"/>
        <v>1.0215241419429901</v>
      </c>
      <c r="M36" s="2">
        <v>2343</v>
      </c>
      <c r="N36">
        <v>4.7</v>
      </c>
      <c r="O36">
        <v>11</v>
      </c>
      <c r="P36" s="2">
        <f t="shared" si="55"/>
        <v>0.4272727272727273</v>
      </c>
      <c r="Q36" s="2">
        <f t="shared" si="56"/>
        <v>0.57272727272727275</v>
      </c>
      <c r="T36" s="2" t="e">
        <f t="shared" si="57"/>
        <v>#DIV/0!</v>
      </c>
      <c r="W36" s="2">
        <f t="shared" si="58"/>
        <v>0</v>
      </c>
      <c r="X36" s="2">
        <f t="shared" si="59"/>
        <v>0</v>
      </c>
      <c r="Y36" s="7">
        <v>0.57272727272727275</v>
      </c>
      <c r="Z36" s="2" t="e">
        <f t="shared" si="60"/>
        <v>#DIV/0!</v>
      </c>
      <c r="AA36" s="2" t="e">
        <f t="shared" si="61"/>
        <v>#DIV/0!</v>
      </c>
      <c r="AB36" s="2" t="e">
        <f t="shared" si="62"/>
        <v>#DIV/0!</v>
      </c>
      <c r="AC36" s="2">
        <f t="shared" si="63"/>
        <v>0.57272727272727275</v>
      </c>
      <c r="AD36" s="2">
        <f t="shared" si="64"/>
        <v>0</v>
      </c>
      <c r="AE36" s="2">
        <f t="shared" si="65"/>
        <v>0</v>
      </c>
      <c r="AG36" s="2" t="e">
        <f t="shared" si="66"/>
        <v>#DIV/0!</v>
      </c>
      <c r="AI36" s="2">
        <v>1</v>
      </c>
      <c r="AJ36">
        <f>0.036/60</f>
        <v>5.9999999999999995E-4</v>
      </c>
      <c r="AK36">
        <f t="shared" si="68"/>
        <v>78.333333333333343</v>
      </c>
      <c r="AM36">
        <f t="shared" si="69"/>
        <v>78.333333333333343</v>
      </c>
      <c r="AP36" t="s">
        <v>37</v>
      </c>
      <c r="AQ36">
        <v>450</v>
      </c>
      <c r="AT36">
        <v>1</v>
      </c>
      <c r="AU36">
        <f t="shared" si="70"/>
        <v>0</v>
      </c>
      <c r="AV36" t="s">
        <v>53</v>
      </c>
      <c r="AW36" t="s">
        <v>64</v>
      </c>
      <c r="AZ36" s="2">
        <f t="shared" si="71"/>
        <v>2.9405643106243176</v>
      </c>
      <c r="BA36" s="2">
        <f t="shared" si="0"/>
        <v>3</v>
      </c>
      <c r="BB36">
        <v>4.5</v>
      </c>
      <c r="BC36">
        <f t="shared" si="1"/>
        <v>1.9643403965155935E-2</v>
      </c>
      <c r="BD36">
        <v>0</v>
      </c>
      <c r="BE36">
        <f t="shared" si="2"/>
        <v>0</v>
      </c>
      <c r="BF36">
        <v>0</v>
      </c>
      <c r="BG36">
        <f t="shared" si="3"/>
        <v>0</v>
      </c>
      <c r="BH36">
        <v>0.6</v>
      </c>
      <c r="BI36">
        <f t="shared" si="4"/>
        <v>3.0294993104221703E-3</v>
      </c>
      <c r="BJ36">
        <v>0</v>
      </c>
      <c r="BK36">
        <f t="shared" si="5"/>
        <v>0</v>
      </c>
      <c r="BL36">
        <v>93.4</v>
      </c>
      <c r="BM36">
        <f t="shared" si="6"/>
        <v>0.96020771458947307</v>
      </c>
      <c r="BN36">
        <v>1.5</v>
      </c>
      <c r="BO36">
        <f t="shared" si="7"/>
        <v>1.7119382134948898E-2</v>
      </c>
      <c r="BP36">
        <v>0</v>
      </c>
      <c r="BQ36">
        <f t="shared" si="8"/>
        <v>0</v>
      </c>
      <c r="BR36">
        <v>0</v>
      </c>
      <c r="BS36">
        <f t="shared" si="9"/>
        <v>0</v>
      </c>
      <c r="BT36">
        <v>0</v>
      </c>
      <c r="BU36">
        <f t="shared" si="10"/>
        <v>0</v>
      </c>
      <c r="BV36">
        <v>0</v>
      </c>
      <c r="BW36">
        <f t="shared" si="11"/>
        <v>0</v>
      </c>
      <c r="BX36">
        <v>0</v>
      </c>
      <c r="BY36">
        <f t="shared" si="12"/>
        <v>0</v>
      </c>
      <c r="BZ36">
        <v>0</v>
      </c>
      <c r="CA36">
        <f t="shared" si="13"/>
        <v>0</v>
      </c>
      <c r="CB36">
        <v>0</v>
      </c>
      <c r="CC36">
        <f t="shared" si="14"/>
        <v>0</v>
      </c>
      <c r="CD36">
        <v>0</v>
      </c>
      <c r="CE36">
        <f t="shared" si="15"/>
        <v>0</v>
      </c>
      <c r="CF36">
        <v>0</v>
      </c>
      <c r="CG36">
        <f t="shared" si="16"/>
        <v>0</v>
      </c>
      <c r="CH36">
        <v>0</v>
      </c>
      <c r="CI36">
        <f t="shared" si="17"/>
        <v>0</v>
      </c>
      <c r="CJ36">
        <v>0</v>
      </c>
      <c r="CK36">
        <f t="shared" si="18"/>
        <v>0</v>
      </c>
      <c r="CL36">
        <v>0</v>
      </c>
      <c r="CM36">
        <f t="shared" si="19"/>
        <v>0</v>
      </c>
      <c r="CN36">
        <v>0</v>
      </c>
      <c r="CO36">
        <f t="shared" si="20"/>
        <v>0</v>
      </c>
      <c r="CP36">
        <v>0</v>
      </c>
      <c r="CQ36">
        <f t="shared" si="21"/>
        <v>0</v>
      </c>
      <c r="CR36">
        <v>0</v>
      </c>
      <c r="CS36">
        <f t="shared" si="22"/>
        <v>0</v>
      </c>
      <c r="CT36">
        <v>0</v>
      </c>
      <c r="CU36">
        <f t="shared" si="23"/>
        <v>0</v>
      </c>
      <c r="CV36">
        <v>0</v>
      </c>
      <c r="CW36">
        <f t="shared" si="24"/>
        <v>0</v>
      </c>
      <c r="CX36">
        <v>0</v>
      </c>
      <c r="CY36">
        <f t="shared" si="25"/>
        <v>0</v>
      </c>
      <c r="CZ36">
        <v>0</v>
      </c>
      <c r="DA36">
        <f t="shared" si="26"/>
        <v>0</v>
      </c>
      <c r="DB36">
        <v>0</v>
      </c>
      <c r="DC36">
        <f t="shared" si="27"/>
        <v>0</v>
      </c>
      <c r="DD36">
        <v>0</v>
      </c>
      <c r="DE36">
        <f t="shared" si="28"/>
        <v>0</v>
      </c>
      <c r="DF36">
        <v>0</v>
      </c>
      <c r="DG36">
        <f t="shared" si="29"/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f t="shared" si="30"/>
        <v>0</v>
      </c>
      <c r="ET36">
        <v>100</v>
      </c>
      <c r="EU36">
        <f t="shared" si="31"/>
        <v>1</v>
      </c>
      <c r="EV36">
        <v>0</v>
      </c>
      <c r="EW36">
        <f t="shared" si="32"/>
        <v>0</v>
      </c>
      <c r="EX36">
        <v>0</v>
      </c>
      <c r="EY36">
        <f t="shared" si="33"/>
        <v>0</v>
      </c>
      <c r="EZ36">
        <v>0</v>
      </c>
      <c r="FA36">
        <f t="shared" si="34"/>
        <v>0</v>
      </c>
      <c r="FB36">
        <v>0</v>
      </c>
      <c r="FC36">
        <f t="shared" si="35"/>
        <v>0</v>
      </c>
      <c r="FD36">
        <v>0</v>
      </c>
      <c r="FE36">
        <f t="shared" si="36"/>
        <v>0</v>
      </c>
      <c r="FF36">
        <v>0</v>
      </c>
      <c r="FG36">
        <f t="shared" si="37"/>
        <v>0</v>
      </c>
      <c r="FH36">
        <v>0</v>
      </c>
      <c r="FI36">
        <f t="shared" si="38"/>
        <v>0</v>
      </c>
      <c r="FJ36">
        <v>0</v>
      </c>
      <c r="FK36">
        <f t="shared" si="39"/>
        <v>0</v>
      </c>
      <c r="FL36">
        <v>0</v>
      </c>
      <c r="FM36">
        <f t="shared" si="40"/>
        <v>0</v>
      </c>
      <c r="FN36">
        <v>0</v>
      </c>
      <c r="FO36">
        <f t="shared" si="41"/>
        <v>0</v>
      </c>
      <c r="FP36">
        <v>0</v>
      </c>
      <c r="FQ36">
        <f t="shared" si="42"/>
        <v>0</v>
      </c>
      <c r="FR36">
        <v>0</v>
      </c>
      <c r="FS36">
        <f t="shared" si="43"/>
        <v>0</v>
      </c>
      <c r="FT36">
        <v>0</v>
      </c>
      <c r="FU36">
        <f t="shared" si="44"/>
        <v>0</v>
      </c>
      <c r="FV36">
        <v>0</v>
      </c>
      <c r="FW36">
        <f t="shared" si="45"/>
        <v>0</v>
      </c>
      <c r="FX36">
        <v>0</v>
      </c>
      <c r="FY36">
        <f t="shared" si="46"/>
        <v>0</v>
      </c>
      <c r="FZ36">
        <v>0</v>
      </c>
      <c r="GA36">
        <f t="shared" si="47"/>
        <v>0</v>
      </c>
      <c r="GB36">
        <v>0</v>
      </c>
      <c r="GC36">
        <f t="shared" si="48"/>
        <v>0</v>
      </c>
      <c r="GD36">
        <v>0</v>
      </c>
      <c r="GE36">
        <f t="shared" si="49"/>
        <v>0</v>
      </c>
      <c r="GF36">
        <v>0</v>
      </c>
      <c r="GG36">
        <f t="shared" si="50"/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362</v>
      </c>
      <c r="GS36" t="s">
        <v>264</v>
      </c>
    </row>
    <row r="37" spans="1:204" x14ac:dyDescent="0.45">
      <c r="A37">
        <v>36</v>
      </c>
      <c r="B37" t="s">
        <v>53</v>
      </c>
      <c r="C37" t="s">
        <v>67</v>
      </c>
      <c r="D37">
        <v>2024</v>
      </c>
      <c r="E37" t="s">
        <v>68</v>
      </c>
      <c r="F37">
        <v>429.75</v>
      </c>
      <c r="G37">
        <f>165+273</f>
        <v>438</v>
      </c>
      <c r="H37">
        <v>933.5</v>
      </c>
      <c r="I37" s="2">
        <f t="shared" si="51"/>
        <v>0.46920192822710233</v>
      </c>
      <c r="J37" s="2">
        <f t="shared" si="52"/>
        <v>8.25</v>
      </c>
      <c r="K37" s="2">
        <f t="shared" si="53"/>
        <v>1.0191972076788831</v>
      </c>
      <c r="M37" s="2">
        <v>2343</v>
      </c>
      <c r="N37">
        <v>6.3</v>
      </c>
      <c r="O37">
        <v>9</v>
      </c>
      <c r="P37" s="2">
        <f t="shared" si="55"/>
        <v>0.7</v>
      </c>
      <c r="Q37" s="2">
        <f t="shared" si="56"/>
        <v>0.30000000000000004</v>
      </c>
      <c r="T37" s="2" t="e">
        <f t="shared" si="57"/>
        <v>#DIV/0!</v>
      </c>
      <c r="W37" s="2">
        <f t="shared" si="58"/>
        <v>0</v>
      </c>
      <c r="X37" s="2">
        <f t="shared" si="59"/>
        <v>0</v>
      </c>
      <c r="Y37" s="7">
        <v>0.30000000000000004</v>
      </c>
      <c r="Z37" s="2" t="e">
        <f t="shared" si="60"/>
        <v>#DIV/0!</v>
      </c>
      <c r="AA37" s="2" t="e">
        <f t="shared" si="61"/>
        <v>#DIV/0!</v>
      </c>
      <c r="AB37" s="2" t="e">
        <f t="shared" si="62"/>
        <v>#DIV/0!</v>
      </c>
      <c r="AC37" s="2">
        <f t="shared" si="63"/>
        <v>0.30000000000000004</v>
      </c>
      <c r="AD37" s="2">
        <f t="shared" si="64"/>
        <v>0</v>
      </c>
      <c r="AE37" s="2">
        <f t="shared" si="65"/>
        <v>0</v>
      </c>
      <c r="AG37" s="2" t="e">
        <f t="shared" si="66"/>
        <v>#DIV/0!</v>
      </c>
      <c r="AI37" s="2">
        <v>1</v>
      </c>
      <c r="AJ37">
        <f>0.143/60</f>
        <v>2.3833333333333332E-3</v>
      </c>
      <c r="AK37">
        <f t="shared" si="68"/>
        <v>26.433566433566433</v>
      </c>
      <c r="AM37">
        <f t="shared" si="69"/>
        <v>26.433566433566433</v>
      </c>
      <c r="AP37" t="s">
        <v>37</v>
      </c>
      <c r="AQ37">
        <v>450</v>
      </c>
      <c r="AT37">
        <v>1</v>
      </c>
      <c r="AU37">
        <f t="shared" si="70"/>
        <v>0</v>
      </c>
      <c r="AV37" t="s">
        <v>53</v>
      </c>
      <c r="AW37" t="s">
        <v>64</v>
      </c>
      <c r="AZ37" s="2">
        <f t="shared" si="71"/>
        <v>2.9405643106243176</v>
      </c>
      <c r="BA37" s="2">
        <f t="shared" si="0"/>
        <v>3</v>
      </c>
      <c r="BB37">
        <v>4.5</v>
      </c>
      <c r="BC37">
        <f t="shared" si="1"/>
        <v>1.9643403965155935E-2</v>
      </c>
      <c r="BD37">
        <v>0</v>
      </c>
      <c r="BE37">
        <f t="shared" si="2"/>
        <v>0</v>
      </c>
      <c r="BF37">
        <v>0</v>
      </c>
      <c r="BG37">
        <f t="shared" si="3"/>
        <v>0</v>
      </c>
      <c r="BH37">
        <v>0.6</v>
      </c>
      <c r="BI37">
        <f t="shared" si="4"/>
        <v>3.0294993104221703E-3</v>
      </c>
      <c r="BJ37">
        <v>0</v>
      </c>
      <c r="BK37">
        <f t="shared" si="5"/>
        <v>0</v>
      </c>
      <c r="BL37">
        <v>93.4</v>
      </c>
      <c r="BM37">
        <f t="shared" si="6"/>
        <v>0.96020771458947307</v>
      </c>
      <c r="BN37">
        <v>1.5</v>
      </c>
      <c r="BO37">
        <f t="shared" si="7"/>
        <v>1.7119382134948898E-2</v>
      </c>
      <c r="BP37">
        <v>0</v>
      </c>
      <c r="BQ37">
        <f t="shared" si="8"/>
        <v>0</v>
      </c>
      <c r="BR37">
        <v>0</v>
      </c>
      <c r="BS37">
        <f t="shared" si="9"/>
        <v>0</v>
      </c>
      <c r="BT37">
        <v>0</v>
      </c>
      <c r="BU37">
        <f t="shared" si="10"/>
        <v>0</v>
      </c>
      <c r="BV37">
        <v>0</v>
      </c>
      <c r="BW37">
        <f t="shared" si="11"/>
        <v>0</v>
      </c>
      <c r="BX37">
        <v>0</v>
      </c>
      <c r="BY37">
        <f t="shared" si="12"/>
        <v>0</v>
      </c>
      <c r="BZ37">
        <v>0</v>
      </c>
      <c r="CA37">
        <f t="shared" si="13"/>
        <v>0</v>
      </c>
      <c r="CB37">
        <v>0</v>
      </c>
      <c r="CC37">
        <f t="shared" si="14"/>
        <v>0</v>
      </c>
      <c r="CD37">
        <v>0</v>
      </c>
      <c r="CE37">
        <f t="shared" si="15"/>
        <v>0</v>
      </c>
      <c r="CF37">
        <v>0</v>
      </c>
      <c r="CG37">
        <f t="shared" si="16"/>
        <v>0</v>
      </c>
      <c r="CH37">
        <v>0</v>
      </c>
      <c r="CI37">
        <f t="shared" si="17"/>
        <v>0</v>
      </c>
      <c r="CJ37">
        <v>0</v>
      </c>
      <c r="CK37">
        <f t="shared" si="18"/>
        <v>0</v>
      </c>
      <c r="CL37">
        <v>0</v>
      </c>
      <c r="CM37">
        <f t="shared" si="19"/>
        <v>0</v>
      </c>
      <c r="CN37">
        <v>0</v>
      </c>
      <c r="CO37">
        <f t="shared" si="20"/>
        <v>0</v>
      </c>
      <c r="CP37">
        <v>0</v>
      </c>
      <c r="CQ37">
        <f t="shared" si="21"/>
        <v>0</v>
      </c>
      <c r="CR37">
        <v>0</v>
      </c>
      <c r="CS37">
        <f t="shared" si="22"/>
        <v>0</v>
      </c>
      <c r="CT37">
        <v>0</v>
      </c>
      <c r="CU37">
        <f t="shared" si="23"/>
        <v>0</v>
      </c>
      <c r="CV37">
        <v>0</v>
      </c>
      <c r="CW37">
        <f t="shared" si="24"/>
        <v>0</v>
      </c>
      <c r="CX37">
        <v>0</v>
      </c>
      <c r="CY37">
        <f t="shared" si="25"/>
        <v>0</v>
      </c>
      <c r="CZ37">
        <v>0</v>
      </c>
      <c r="DA37">
        <f t="shared" si="26"/>
        <v>0</v>
      </c>
      <c r="DB37">
        <v>0</v>
      </c>
      <c r="DC37">
        <f t="shared" si="27"/>
        <v>0</v>
      </c>
      <c r="DD37">
        <v>0</v>
      </c>
      <c r="DE37">
        <f t="shared" si="28"/>
        <v>0</v>
      </c>
      <c r="DF37">
        <v>0</v>
      </c>
      <c r="DG37">
        <f t="shared" si="29"/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f t="shared" si="30"/>
        <v>0</v>
      </c>
      <c r="ET37">
        <v>100</v>
      </c>
      <c r="EU37">
        <f t="shared" si="31"/>
        <v>1</v>
      </c>
      <c r="EV37">
        <v>0</v>
      </c>
      <c r="EW37">
        <f t="shared" si="32"/>
        <v>0</v>
      </c>
      <c r="EX37">
        <v>0</v>
      </c>
      <c r="EY37">
        <f t="shared" si="33"/>
        <v>0</v>
      </c>
      <c r="EZ37">
        <v>0</v>
      </c>
      <c r="FA37">
        <f t="shared" si="34"/>
        <v>0</v>
      </c>
      <c r="FB37">
        <v>0</v>
      </c>
      <c r="FC37">
        <f t="shared" si="35"/>
        <v>0</v>
      </c>
      <c r="FD37">
        <v>0</v>
      </c>
      <c r="FE37">
        <f t="shared" si="36"/>
        <v>0</v>
      </c>
      <c r="FF37">
        <v>0</v>
      </c>
      <c r="FG37">
        <f t="shared" si="37"/>
        <v>0</v>
      </c>
      <c r="FH37">
        <v>0</v>
      </c>
      <c r="FI37">
        <f t="shared" si="38"/>
        <v>0</v>
      </c>
      <c r="FJ37">
        <v>0</v>
      </c>
      <c r="FK37">
        <f t="shared" si="39"/>
        <v>0</v>
      </c>
      <c r="FL37">
        <v>0</v>
      </c>
      <c r="FM37">
        <f t="shared" si="40"/>
        <v>0</v>
      </c>
      <c r="FN37">
        <v>0</v>
      </c>
      <c r="FO37">
        <f t="shared" si="41"/>
        <v>0</v>
      </c>
      <c r="FP37">
        <v>0</v>
      </c>
      <c r="FQ37">
        <f t="shared" si="42"/>
        <v>0</v>
      </c>
      <c r="FR37">
        <v>0</v>
      </c>
      <c r="FS37">
        <f t="shared" si="43"/>
        <v>0</v>
      </c>
      <c r="FT37">
        <v>0</v>
      </c>
      <c r="FU37">
        <f t="shared" si="44"/>
        <v>0</v>
      </c>
      <c r="FV37">
        <v>0</v>
      </c>
      <c r="FW37">
        <f t="shared" si="45"/>
        <v>0</v>
      </c>
      <c r="FX37">
        <v>0</v>
      </c>
      <c r="FY37">
        <f t="shared" si="46"/>
        <v>0</v>
      </c>
      <c r="FZ37">
        <v>0</v>
      </c>
      <c r="GA37">
        <f t="shared" si="47"/>
        <v>0</v>
      </c>
      <c r="GB37">
        <v>0</v>
      </c>
      <c r="GC37">
        <f t="shared" si="48"/>
        <v>0</v>
      </c>
      <c r="GD37">
        <v>0</v>
      </c>
      <c r="GE37">
        <f t="shared" si="49"/>
        <v>0</v>
      </c>
      <c r="GF37">
        <v>0</v>
      </c>
      <c r="GG37">
        <f t="shared" si="50"/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363</v>
      </c>
      <c r="GS37" t="s">
        <v>264</v>
      </c>
    </row>
    <row r="38" spans="1:204" x14ac:dyDescent="0.45">
      <c r="A38">
        <v>37</v>
      </c>
      <c r="B38" t="s">
        <v>53</v>
      </c>
      <c r="C38" t="s">
        <v>67</v>
      </c>
      <c r="D38">
        <v>2024</v>
      </c>
      <c r="E38" t="s">
        <v>68</v>
      </c>
      <c r="F38">
        <v>429.75</v>
      </c>
      <c r="G38">
        <v>438</v>
      </c>
      <c r="H38">
        <v>933.5</v>
      </c>
      <c r="I38" s="2">
        <f t="shared" si="51"/>
        <v>0.46920192822710233</v>
      </c>
      <c r="J38" s="2">
        <f t="shared" si="52"/>
        <v>8.25</v>
      </c>
      <c r="K38" s="2">
        <f t="shared" si="53"/>
        <v>1.0191972076788831</v>
      </c>
      <c r="M38" s="2">
        <v>2343</v>
      </c>
      <c r="N38">
        <v>6.3</v>
      </c>
      <c r="O38">
        <v>11</v>
      </c>
      <c r="P38" s="2">
        <f t="shared" si="55"/>
        <v>0.57272727272727275</v>
      </c>
      <c r="Q38" s="2">
        <f t="shared" si="56"/>
        <v>0.4272727272727273</v>
      </c>
      <c r="T38" s="2" t="e">
        <f t="shared" si="57"/>
        <v>#DIV/0!</v>
      </c>
      <c r="W38" s="2">
        <f t="shared" si="58"/>
        <v>0</v>
      </c>
      <c r="X38" s="2">
        <f t="shared" si="59"/>
        <v>0</v>
      </c>
      <c r="Y38" s="7">
        <v>0.4272727272727273</v>
      </c>
      <c r="Z38" s="2" t="e">
        <f t="shared" si="60"/>
        <v>#DIV/0!</v>
      </c>
      <c r="AA38" s="2" t="e">
        <f t="shared" si="61"/>
        <v>#DIV/0!</v>
      </c>
      <c r="AB38" s="2" t="e">
        <f t="shared" si="62"/>
        <v>#DIV/0!</v>
      </c>
      <c r="AC38" s="2">
        <f t="shared" si="63"/>
        <v>0.4272727272727273</v>
      </c>
      <c r="AD38" s="2">
        <f t="shared" si="64"/>
        <v>0</v>
      </c>
      <c r="AE38" s="2">
        <f t="shared" si="65"/>
        <v>0</v>
      </c>
      <c r="AG38" s="2" t="e">
        <f t="shared" si="66"/>
        <v>#DIV/0!</v>
      </c>
      <c r="AI38" s="2">
        <v>1</v>
      </c>
      <c r="AJ38">
        <f>0.171/60</f>
        <v>2.8500000000000001E-3</v>
      </c>
      <c r="AK38">
        <f t="shared" si="68"/>
        <v>22.105263157894736</v>
      </c>
      <c r="AM38">
        <f t="shared" si="69"/>
        <v>22.105263157894736</v>
      </c>
      <c r="AP38" t="s">
        <v>37</v>
      </c>
      <c r="AQ38">
        <v>450</v>
      </c>
      <c r="AT38">
        <v>1</v>
      </c>
      <c r="AU38">
        <f t="shared" si="70"/>
        <v>0</v>
      </c>
      <c r="AV38" t="s">
        <v>53</v>
      </c>
      <c r="AW38" t="s">
        <v>64</v>
      </c>
      <c r="AZ38" s="2">
        <f t="shared" si="71"/>
        <v>2.9405643106243176</v>
      </c>
      <c r="BA38" s="2">
        <f t="shared" si="0"/>
        <v>3</v>
      </c>
      <c r="BB38">
        <v>4.5</v>
      </c>
      <c r="BC38">
        <f t="shared" si="1"/>
        <v>1.9643403965155935E-2</v>
      </c>
      <c r="BD38">
        <v>0</v>
      </c>
      <c r="BE38">
        <f t="shared" si="2"/>
        <v>0</v>
      </c>
      <c r="BF38">
        <v>0</v>
      </c>
      <c r="BG38">
        <f t="shared" si="3"/>
        <v>0</v>
      </c>
      <c r="BH38">
        <v>0.6</v>
      </c>
      <c r="BI38">
        <f t="shared" si="4"/>
        <v>3.0294993104221703E-3</v>
      </c>
      <c r="BJ38">
        <v>0</v>
      </c>
      <c r="BK38">
        <f t="shared" si="5"/>
        <v>0</v>
      </c>
      <c r="BL38">
        <v>93.4</v>
      </c>
      <c r="BM38">
        <f t="shared" si="6"/>
        <v>0.96020771458947307</v>
      </c>
      <c r="BN38">
        <v>1.5</v>
      </c>
      <c r="BO38">
        <f t="shared" si="7"/>
        <v>1.7119382134948898E-2</v>
      </c>
      <c r="BP38">
        <v>0</v>
      </c>
      <c r="BQ38">
        <f t="shared" si="8"/>
        <v>0</v>
      </c>
      <c r="BR38">
        <v>0</v>
      </c>
      <c r="BS38">
        <f t="shared" si="9"/>
        <v>0</v>
      </c>
      <c r="BT38">
        <v>0</v>
      </c>
      <c r="BU38">
        <f t="shared" si="10"/>
        <v>0</v>
      </c>
      <c r="BV38">
        <v>0</v>
      </c>
      <c r="BW38">
        <f t="shared" si="11"/>
        <v>0</v>
      </c>
      <c r="BX38">
        <v>0</v>
      </c>
      <c r="BY38">
        <f t="shared" si="12"/>
        <v>0</v>
      </c>
      <c r="BZ38">
        <v>0</v>
      </c>
      <c r="CA38">
        <f t="shared" si="13"/>
        <v>0</v>
      </c>
      <c r="CB38">
        <v>0</v>
      </c>
      <c r="CC38">
        <f t="shared" si="14"/>
        <v>0</v>
      </c>
      <c r="CD38">
        <v>0</v>
      </c>
      <c r="CE38">
        <f t="shared" si="15"/>
        <v>0</v>
      </c>
      <c r="CF38">
        <v>0</v>
      </c>
      <c r="CG38">
        <f t="shared" si="16"/>
        <v>0</v>
      </c>
      <c r="CH38">
        <v>0</v>
      </c>
      <c r="CI38">
        <f t="shared" si="17"/>
        <v>0</v>
      </c>
      <c r="CJ38">
        <v>0</v>
      </c>
      <c r="CK38">
        <f t="shared" si="18"/>
        <v>0</v>
      </c>
      <c r="CL38">
        <v>0</v>
      </c>
      <c r="CM38">
        <f t="shared" si="19"/>
        <v>0</v>
      </c>
      <c r="CN38">
        <v>0</v>
      </c>
      <c r="CO38">
        <f t="shared" si="20"/>
        <v>0</v>
      </c>
      <c r="CP38">
        <v>0</v>
      </c>
      <c r="CQ38">
        <f t="shared" si="21"/>
        <v>0</v>
      </c>
      <c r="CR38">
        <v>0</v>
      </c>
      <c r="CS38">
        <f t="shared" si="22"/>
        <v>0</v>
      </c>
      <c r="CT38">
        <v>0</v>
      </c>
      <c r="CU38">
        <f t="shared" si="23"/>
        <v>0</v>
      </c>
      <c r="CV38">
        <v>0</v>
      </c>
      <c r="CW38">
        <f t="shared" si="24"/>
        <v>0</v>
      </c>
      <c r="CX38">
        <v>0</v>
      </c>
      <c r="CY38">
        <f t="shared" si="25"/>
        <v>0</v>
      </c>
      <c r="CZ38">
        <v>0</v>
      </c>
      <c r="DA38">
        <f t="shared" si="26"/>
        <v>0</v>
      </c>
      <c r="DB38">
        <v>0</v>
      </c>
      <c r="DC38">
        <f t="shared" si="27"/>
        <v>0</v>
      </c>
      <c r="DD38">
        <v>0</v>
      </c>
      <c r="DE38">
        <f t="shared" si="28"/>
        <v>0</v>
      </c>
      <c r="DF38">
        <v>0</v>
      </c>
      <c r="DG38">
        <f t="shared" si="29"/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f t="shared" si="30"/>
        <v>0</v>
      </c>
      <c r="ET38">
        <v>100</v>
      </c>
      <c r="EU38">
        <f t="shared" si="31"/>
        <v>1</v>
      </c>
      <c r="EV38">
        <v>0</v>
      </c>
      <c r="EW38">
        <f t="shared" si="32"/>
        <v>0</v>
      </c>
      <c r="EX38">
        <v>0</v>
      </c>
      <c r="EY38">
        <f t="shared" si="33"/>
        <v>0</v>
      </c>
      <c r="EZ38">
        <v>0</v>
      </c>
      <c r="FA38">
        <f t="shared" si="34"/>
        <v>0</v>
      </c>
      <c r="FB38">
        <v>0</v>
      </c>
      <c r="FC38">
        <f t="shared" si="35"/>
        <v>0</v>
      </c>
      <c r="FD38">
        <v>0</v>
      </c>
      <c r="FE38">
        <f t="shared" si="36"/>
        <v>0</v>
      </c>
      <c r="FF38">
        <v>0</v>
      </c>
      <c r="FG38">
        <f t="shared" si="37"/>
        <v>0</v>
      </c>
      <c r="FH38">
        <v>0</v>
      </c>
      <c r="FI38">
        <f t="shared" si="38"/>
        <v>0</v>
      </c>
      <c r="FJ38">
        <v>0</v>
      </c>
      <c r="FK38">
        <f t="shared" si="39"/>
        <v>0</v>
      </c>
      <c r="FL38">
        <v>0</v>
      </c>
      <c r="FM38">
        <f t="shared" si="40"/>
        <v>0</v>
      </c>
      <c r="FN38">
        <v>0</v>
      </c>
      <c r="FO38">
        <f t="shared" si="41"/>
        <v>0</v>
      </c>
      <c r="FP38">
        <v>0</v>
      </c>
      <c r="FQ38">
        <f t="shared" si="42"/>
        <v>0</v>
      </c>
      <c r="FR38">
        <v>0</v>
      </c>
      <c r="FS38">
        <f t="shared" si="43"/>
        <v>0</v>
      </c>
      <c r="FT38">
        <v>0</v>
      </c>
      <c r="FU38">
        <f t="shared" si="44"/>
        <v>0</v>
      </c>
      <c r="FV38">
        <v>0</v>
      </c>
      <c r="FW38">
        <f t="shared" si="45"/>
        <v>0</v>
      </c>
      <c r="FX38">
        <v>0</v>
      </c>
      <c r="FY38">
        <f t="shared" si="46"/>
        <v>0</v>
      </c>
      <c r="FZ38">
        <v>0</v>
      </c>
      <c r="GA38">
        <f t="shared" si="47"/>
        <v>0</v>
      </c>
      <c r="GB38">
        <v>0</v>
      </c>
      <c r="GC38">
        <f t="shared" si="48"/>
        <v>0</v>
      </c>
      <c r="GD38">
        <v>0</v>
      </c>
      <c r="GE38">
        <f t="shared" si="49"/>
        <v>0</v>
      </c>
      <c r="GF38">
        <v>0</v>
      </c>
      <c r="GG38">
        <f t="shared" si="50"/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364</v>
      </c>
      <c r="GS38" t="s">
        <v>264</v>
      </c>
    </row>
    <row r="39" spans="1:204" x14ac:dyDescent="0.45">
      <c r="A39">
        <v>38</v>
      </c>
      <c r="B39" t="s">
        <v>53</v>
      </c>
      <c r="C39" t="s">
        <v>67</v>
      </c>
      <c r="D39">
        <v>2024</v>
      </c>
      <c r="E39" t="s">
        <v>68</v>
      </c>
      <c r="F39">
        <v>429.75</v>
      </c>
      <c r="G39">
        <f>167+273</f>
        <v>440</v>
      </c>
      <c r="H39">
        <v>933.5</v>
      </c>
      <c r="I39" s="2">
        <f t="shared" si="51"/>
        <v>0.47134440278521694</v>
      </c>
      <c r="J39" s="2">
        <f t="shared" si="52"/>
        <v>10.25</v>
      </c>
      <c r="K39" s="2">
        <f t="shared" si="53"/>
        <v>1.0238510762070971</v>
      </c>
      <c r="M39" s="2">
        <v>2343</v>
      </c>
      <c r="N39">
        <v>7.8</v>
      </c>
      <c r="O39">
        <v>10.3</v>
      </c>
      <c r="P39" s="2">
        <f t="shared" si="55"/>
        <v>0.75728155339805814</v>
      </c>
      <c r="Q39" s="2">
        <f t="shared" si="56"/>
        <v>0.24271844660194181</v>
      </c>
      <c r="T39" s="2" t="e">
        <f t="shared" si="57"/>
        <v>#DIV/0!</v>
      </c>
      <c r="W39" s="2">
        <f t="shared" si="58"/>
        <v>0</v>
      </c>
      <c r="X39" s="2">
        <f t="shared" si="59"/>
        <v>0</v>
      </c>
      <c r="Y39" s="7">
        <v>0.24271844660194181</v>
      </c>
      <c r="Z39" s="2" t="e">
        <f t="shared" si="60"/>
        <v>#DIV/0!</v>
      </c>
      <c r="AA39" s="2" t="e">
        <f t="shared" si="61"/>
        <v>#DIV/0!</v>
      </c>
      <c r="AB39" s="2" t="e">
        <f t="shared" si="62"/>
        <v>#DIV/0!</v>
      </c>
      <c r="AC39" s="2">
        <f t="shared" si="63"/>
        <v>0.24271844660194181</v>
      </c>
      <c r="AD39" s="2">
        <f t="shared" si="64"/>
        <v>0</v>
      </c>
      <c r="AE39" s="2">
        <f t="shared" si="65"/>
        <v>0</v>
      </c>
      <c r="AG39" s="2" t="e">
        <f t="shared" si="66"/>
        <v>#DIV/0!</v>
      </c>
      <c r="AI39" s="2">
        <v>1</v>
      </c>
      <c r="AJ39">
        <f>0.286/60</f>
        <v>4.7666666666666664E-3</v>
      </c>
      <c r="AK39">
        <f t="shared" si="68"/>
        <v>16.363636363636363</v>
      </c>
      <c r="AM39">
        <f t="shared" si="69"/>
        <v>16.363636363636363</v>
      </c>
      <c r="AP39" t="s">
        <v>37</v>
      </c>
      <c r="AQ39">
        <v>450</v>
      </c>
      <c r="AT39">
        <v>1</v>
      </c>
      <c r="AU39">
        <f t="shared" si="70"/>
        <v>0</v>
      </c>
      <c r="AV39" t="s">
        <v>53</v>
      </c>
      <c r="AW39" t="s">
        <v>64</v>
      </c>
      <c r="AZ39" s="2">
        <f t="shared" si="71"/>
        <v>2.9405643106243176</v>
      </c>
      <c r="BA39" s="2">
        <f t="shared" si="0"/>
        <v>3</v>
      </c>
      <c r="BB39">
        <v>4.5</v>
      </c>
      <c r="BC39">
        <f t="shared" si="1"/>
        <v>1.9643403965155935E-2</v>
      </c>
      <c r="BD39">
        <v>0</v>
      </c>
      <c r="BE39">
        <f t="shared" si="2"/>
        <v>0</v>
      </c>
      <c r="BF39">
        <v>0</v>
      </c>
      <c r="BG39">
        <f t="shared" si="3"/>
        <v>0</v>
      </c>
      <c r="BH39">
        <v>0.6</v>
      </c>
      <c r="BI39">
        <f t="shared" si="4"/>
        <v>3.0294993104221703E-3</v>
      </c>
      <c r="BJ39">
        <v>0</v>
      </c>
      <c r="BK39">
        <f t="shared" si="5"/>
        <v>0</v>
      </c>
      <c r="BL39">
        <v>93.4</v>
      </c>
      <c r="BM39">
        <f t="shared" si="6"/>
        <v>0.96020771458947307</v>
      </c>
      <c r="BN39">
        <v>1.5</v>
      </c>
      <c r="BO39">
        <f t="shared" si="7"/>
        <v>1.7119382134948898E-2</v>
      </c>
      <c r="BP39">
        <v>0</v>
      </c>
      <c r="BQ39">
        <f t="shared" si="8"/>
        <v>0</v>
      </c>
      <c r="BR39">
        <v>0</v>
      </c>
      <c r="BS39">
        <f t="shared" si="9"/>
        <v>0</v>
      </c>
      <c r="BT39">
        <v>0</v>
      </c>
      <c r="BU39">
        <f t="shared" si="10"/>
        <v>0</v>
      </c>
      <c r="BV39">
        <v>0</v>
      </c>
      <c r="BW39">
        <f t="shared" si="11"/>
        <v>0</v>
      </c>
      <c r="BX39">
        <v>0</v>
      </c>
      <c r="BY39">
        <f t="shared" si="12"/>
        <v>0</v>
      </c>
      <c r="BZ39">
        <v>0</v>
      </c>
      <c r="CA39">
        <f t="shared" si="13"/>
        <v>0</v>
      </c>
      <c r="CB39">
        <v>0</v>
      </c>
      <c r="CC39">
        <f t="shared" si="14"/>
        <v>0</v>
      </c>
      <c r="CD39">
        <v>0</v>
      </c>
      <c r="CE39">
        <f t="shared" si="15"/>
        <v>0</v>
      </c>
      <c r="CF39">
        <v>0</v>
      </c>
      <c r="CG39">
        <f t="shared" si="16"/>
        <v>0</v>
      </c>
      <c r="CH39">
        <v>0</v>
      </c>
      <c r="CI39">
        <f t="shared" si="17"/>
        <v>0</v>
      </c>
      <c r="CJ39">
        <v>0</v>
      </c>
      <c r="CK39">
        <f t="shared" si="18"/>
        <v>0</v>
      </c>
      <c r="CL39">
        <v>0</v>
      </c>
      <c r="CM39">
        <f t="shared" si="19"/>
        <v>0</v>
      </c>
      <c r="CN39">
        <v>0</v>
      </c>
      <c r="CO39">
        <f t="shared" si="20"/>
        <v>0</v>
      </c>
      <c r="CP39">
        <v>0</v>
      </c>
      <c r="CQ39">
        <f t="shared" si="21"/>
        <v>0</v>
      </c>
      <c r="CR39">
        <v>0</v>
      </c>
      <c r="CS39">
        <f t="shared" si="22"/>
        <v>0</v>
      </c>
      <c r="CT39">
        <v>0</v>
      </c>
      <c r="CU39">
        <f t="shared" si="23"/>
        <v>0</v>
      </c>
      <c r="CV39">
        <v>0</v>
      </c>
      <c r="CW39">
        <f t="shared" si="24"/>
        <v>0</v>
      </c>
      <c r="CX39">
        <v>0</v>
      </c>
      <c r="CY39">
        <f t="shared" si="25"/>
        <v>0</v>
      </c>
      <c r="CZ39">
        <v>0</v>
      </c>
      <c r="DA39">
        <f t="shared" si="26"/>
        <v>0</v>
      </c>
      <c r="DB39">
        <v>0</v>
      </c>
      <c r="DC39">
        <f t="shared" si="27"/>
        <v>0</v>
      </c>
      <c r="DD39">
        <v>0</v>
      </c>
      <c r="DE39">
        <f t="shared" si="28"/>
        <v>0</v>
      </c>
      <c r="DF39">
        <v>0</v>
      </c>
      <c r="DG39">
        <f t="shared" si="29"/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f t="shared" si="30"/>
        <v>0</v>
      </c>
      <c r="ET39">
        <v>100</v>
      </c>
      <c r="EU39">
        <f t="shared" si="31"/>
        <v>1</v>
      </c>
      <c r="EV39">
        <v>0</v>
      </c>
      <c r="EW39">
        <f t="shared" si="32"/>
        <v>0</v>
      </c>
      <c r="EX39">
        <v>0</v>
      </c>
      <c r="EY39">
        <f t="shared" si="33"/>
        <v>0</v>
      </c>
      <c r="EZ39">
        <v>0</v>
      </c>
      <c r="FA39">
        <f t="shared" si="34"/>
        <v>0</v>
      </c>
      <c r="FB39">
        <v>0</v>
      </c>
      <c r="FC39">
        <f t="shared" si="35"/>
        <v>0</v>
      </c>
      <c r="FD39">
        <v>0</v>
      </c>
      <c r="FE39">
        <f t="shared" si="36"/>
        <v>0</v>
      </c>
      <c r="FF39">
        <v>0</v>
      </c>
      <c r="FG39">
        <f t="shared" si="37"/>
        <v>0</v>
      </c>
      <c r="FH39">
        <v>0</v>
      </c>
      <c r="FI39">
        <f t="shared" si="38"/>
        <v>0</v>
      </c>
      <c r="FJ39">
        <v>0</v>
      </c>
      <c r="FK39">
        <f t="shared" si="39"/>
        <v>0</v>
      </c>
      <c r="FL39">
        <v>0</v>
      </c>
      <c r="FM39">
        <f t="shared" si="40"/>
        <v>0</v>
      </c>
      <c r="FN39">
        <v>0</v>
      </c>
      <c r="FO39">
        <f t="shared" si="41"/>
        <v>0</v>
      </c>
      <c r="FP39">
        <v>0</v>
      </c>
      <c r="FQ39">
        <f t="shared" si="42"/>
        <v>0</v>
      </c>
      <c r="FR39">
        <v>0</v>
      </c>
      <c r="FS39">
        <f t="shared" si="43"/>
        <v>0</v>
      </c>
      <c r="FT39">
        <v>0</v>
      </c>
      <c r="FU39">
        <f t="shared" si="44"/>
        <v>0</v>
      </c>
      <c r="FV39">
        <v>0</v>
      </c>
      <c r="FW39">
        <f t="shared" si="45"/>
        <v>0</v>
      </c>
      <c r="FX39">
        <v>0</v>
      </c>
      <c r="FY39">
        <f t="shared" si="46"/>
        <v>0</v>
      </c>
      <c r="FZ39">
        <v>0</v>
      </c>
      <c r="GA39">
        <f t="shared" si="47"/>
        <v>0</v>
      </c>
      <c r="GB39">
        <v>0</v>
      </c>
      <c r="GC39">
        <f t="shared" si="48"/>
        <v>0</v>
      </c>
      <c r="GD39">
        <v>0</v>
      </c>
      <c r="GE39">
        <f t="shared" si="49"/>
        <v>0</v>
      </c>
      <c r="GF39">
        <v>0</v>
      </c>
      <c r="GG39">
        <f t="shared" si="50"/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365</v>
      </c>
      <c r="GS39" t="s">
        <v>264</v>
      </c>
    </row>
    <row r="40" spans="1:204" x14ac:dyDescent="0.45">
      <c r="A40">
        <v>39</v>
      </c>
      <c r="B40" t="s">
        <v>53</v>
      </c>
      <c r="C40" t="s">
        <v>67</v>
      </c>
      <c r="D40">
        <v>2024</v>
      </c>
      <c r="E40" t="s">
        <v>68</v>
      </c>
      <c r="F40">
        <v>429.75</v>
      </c>
      <c r="G40">
        <f>165+273</f>
        <v>438</v>
      </c>
      <c r="H40">
        <v>933.5</v>
      </c>
      <c r="I40" s="2">
        <f t="shared" si="51"/>
        <v>0.46920192822710233</v>
      </c>
      <c r="J40" s="2">
        <f t="shared" si="52"/>
        <v>8.25</v>
      </c>
      <c r="K40" s="2">
        <f t="shared" si="53"/>
        <v>1.0191972076788831</v>
      </c>
      <c r="M40" s="2">
        <v>2343</v>
      </c>
      <c r="N40">
        <v>3.1</v>
      </c>
      <c r="O40">
        <v>9.5</v>
      </c>
      <c r="P40" s="2">
        <f t="shared" si="55"/>
        <v>0.32631578947368423</v>
      </c>
      <c r="Q40" s="2">
        <f t="shared" si="56"/>
        <v>0.67368421052631577</v>
      </c>
      <c r="T40" s="2" t="e">
        <f t="shared" si="57"/>
        <v>#DIV/0!</v>
      </c>
      <c r="W40" s="2">
        <f t="shared" si="58"/>
        <v>0</v>
      </c>
      <c r="X40" s="2">
        <f t="shared" si="59"/>
        <v>0</v>
      </c>
      <c r="Y40" s="7">
        <v>0.67368421052631577</v>
      </c>
      <c r="Z40" s="2" t="e">
        <f t="shared" si="60"/>
        <v>#DIV/0!</v>
      </c>
      <c r="AA40" s="2" t="e">
        <f t="shared" si="61"/>
        <v>#DIV/0!</v>
      </c>
      <c r="AB40" s="2" t="e">
        <f t="shared" si="62"/>
        <v>#DIV/0!</v>
      </c>
      <c r="AC40" s="2">
        <f t="shared" si="63"/>
        <v>0.67368421052631577</v>
      </c>
      <c r="AD40" s="2">
        <f t="shared" si="64"/>
        <v>0</v>
      </c>
      <c r="AE40" s="2">
        <f t="shared" si="65"/>
        <v>0</v>
      </c>
      <c r="AG40" s="2" t="e">
        <f t="shared" si="66"/>
        <v>#DIV/0!</v>
      </c>
      <c r="AI40" s="2">
        <v>1</v>
      </c>
      <c r="AJ40">
        <f>0.571/60</f>
        <v>9.5166666666666663E-3</v>
      </c>
      <c r="AK40">
        <f t="shared" si="68"/>
        <v>3.2574430823117337</v>
      </c>
      <c r="AM40">
        <f t="shared" si="69"/>
        <v>3.2574430823117337</v>
      </c>
      <c r="AP40" t="s">
        <v>37</v>
      </c>
      <c r="AQ40">
        <v>450</v>
      </c>
      <c r="AT40">
        <v>1</v>
      </c>
      <c r="AU40">
        <f t="shared" si="70"/>
        <v>0</v>
      </c>
      <c r="AV40" t="s">
        <v>53</v>
      </c>
      <c r="AW40" t="s">
        <v>64</v>
      </c>
      <c r="AZ40" s="2">
        <f t="shared" si="71"/>
        <v>2.9405643106243176</v>
      </c>
      <c r="BA40" s="2">
        <f t="shared" si="0"/>
        <v>3</v>
      </c>
      <c r="BB40">
        <v>4.5</v>
      </c>
      <c r="BC40">
        <f t="shared" si="1"/>
        <v>1.9643403965155935E-2</v>
      </c>
      <c r="BD40">
        <v>0</v>
      </c>
      <c r="BE40">
        <f t="shared" si="2"/>
        <v>0</v>
      </c>
      <c r="BF40">
        <v>0</v>
      </c>
      <c r="BG40">
        <f t="shared" si="3"/>
        <v>0</v>
      </c>
      <c r="BH40">
        <v>0.6</v>
      </c>
      <c r="BI40">
        <f t="shared" si="4"/>
        <v>3.0294993104221703E-3</v>
      </c>
      <c r="BJ40">
        <v>0</v>
      </c>
      <c r="BK40">
        <f t="shared" si="5"/>
        <v>0</v>
      </c>
      <c r="BL40">
        <v>93.4</v>
      </c>
      <c r="BM40">
        <f t="shared" si="6"/>
        <v>0.96020771458947307</v>
      </c>
      <c r="BN40">
        <v>1.5</v>
      </c>
      <c r="BO40">
        <f t="shared" si="7"/>
        <v>1.7119382134948898E-2</v>
      </c>
      <c r="BP40">
        <v>0</v>
      </c>
      <c r="BQ40">
        <f t="shared" si="8"/>
        <v>0</v>
      </c>
      <c r="BR40">
        <v>0</v>
      </c>
      <c r="BS40">
        <f t="shared" si="9"/>
        <v>0</v>
      </c>
      <c r="BT40">
        <v>0</v>
      </c>
      <c r="BU40">
        <f t="shared" si="10"/>
        <v>0</v>
      </c>
      <c r="BV40">
        <v>0</v>
      </c>
      <c r="BW40">
        <f t="shared" si="11"/>
        <v>0</v>
      </c>
      <c r="BX40">
        <v>0</v>
      </c>
      <c r="BY40">
        <f t="shared" si="12"/>
        <v>0</v>
      </c>
      <c r="BZ40">
        <v>0</v>
      </c>
      <c r="CA40">
        <f t="shared" si="13"/>
        <v>0</v>
      </c>
      <c r="CB40">
        <v>0</v>
      </c>
      <c r="CC40">
        <f t="shared" si="14"/>
        <v>0</v>
      </c>
      <c r="CD40">
        <v>0</v>
      </c>
      <c r="CE40">
        <f t="shared" si="15"/>
        <v>0</v>
      </c>
      <c r="CF40">
        <v>0</v>
      </c>
      <c r="CG40">
        <f t="shared" si="16"/>
        <v>0</v>
      </c>
      <c r="CH40">
        <v>0</v>
      </c>
      <c r="CI40">
        <f t="shared" si="17"/>
        <v>0</v>
      </c>
      <c r="CJ40">
        <v>0</v>
      </c>
      <c r="CK40">
        <f t="shared" si="18"/>
        <v>0</v>
      </c>
      <c r="CL40">
        <v>0</v>
      </c>
      <c r="CM40">
        <f t="shared" si="19"/>
        <v>0</v>
      </c>
      <c r="CN40">
        <v>0</v>
      </c>
      <c r="CO40">
        <f t="shared" si="20"/>
        <v>0</v>
      </c>
      <c r="CP40">
        <v>0</v>
      </c>
      <c r="CQ40">
        <f t="shared" si="21"/>
        <v>0</v>
      </c>
      <c r="CR40">
        <v>0</v>
      </c>
      <c r="CS40">
        <f t="shared" si="22"/>
        <v>0</v>
      </c>
      <c r="CT40">
        <v>0</v>
      </c>
      <c r="CU40">
        <f t="shared" si="23"/>
        <v>0</v>
      </c>
      <c r="CV40">
        <v>0</v>
      </c>
      <c r="CW40">
        <f t="shared" si="24"/>
        <v>0</v>
      </c>
      <c r="CX40">
        <v>0</v>
      </c>
      <c r="CY40">
        <f t="shared" si="25"/>
        <v>0</v>
      </c>
      <c r="CZ40">
        <v>0</v>
      </c>
      <c r="DA40">
        <f t="shared" si="26"/>
        <v>0</v>
      </c>
      <c r="DB40">
        <v>0</v>
      </c>
      <c r="DC40">
        <f t="shared" si="27"/>
        <v>0</v>
      </c>
      <c r="DD40">
        <v>0</v>
      </c>
      <c r="DE40">
        <f t="shared" si="28"/>
        <v>0</v>
      </c>
      <c r="DF40">
        <v>0</v>
      </c>
      <c r="DG40">
        <f t="shared" si="29"/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f t="shared" si="30"/>
        <v>0</v>
      </c>
      <c r="ET40">
        <v>100</v>
      </c>
      <c r="EU40">
        <f t="shared" si="31"/>
        <v>1</v>
      </c>
      <c r="EV40">
        <v>0</v>
      </c>
      <c r="EW40">
        <f t="shared" si="32"/>
        <v>0</v>
      </c>
      <c r="EX40">
        <v>0</v>
      </c>
      <c r="EY40">
        <f t="shared" si="33"/>
        <v>0</v>
      </c>
      <c r="EZ40">
        <v>0</v>
      </c>
      <c r="FA40">
        <f t="shared" si="34"/>
        <v>0</v>
      </c>
      <c r="FB40">
        <v>0</v>
      </c>
      <c r="FC40">
        <f t="shared" si="35"/>
        <v>0</v>
      </c>
      <c r="FD40">
        <v>0</v>
      </c>
      <c r="FE40">
        <f t="shared" si="36"/>
        <v>0</v>
      </c>
      <c r="FF40">
        <v>0</v>
      </c>
      <c r="FG40">
        <f t="shared" si="37"/>
        <v>0</v>
      </c>
      <c r="FH40">
        <v>0</v>
      </c>
      <c r="FI40">
        <f t="shared" si="38"/>
        <v>0</v>
      </c>
      <c r="FJ40">
        <v>0</v>
      </c>
      <c r="FK40">
        <f t="shared" si="39"/>
        <v>0</v>
      </c>
      <c r="FL40">
        <v>0</v>
      </c>
      <c r="FM40">
        <f t="shared" si="40"/>
        <v>0</v>
      </c>
      <c r="FN40">
        <v>0</v>
      </c>
      <c r="FO40">
        <f t="shared" si="41"/>
        <v>0</v>
      </c>
      <c r="FP40">
        <v>0</v>
      </c>
      <c r="FQ40">
        <f t="shared" si="42"/>
        <v>0</v>
      </c>
      <c r="FR40">
        <v>0</v>
      </c>
      <c r="FS40">
        <f t="shared" si="43"/>
        <v>0</v>
      </c>
      <c r="FT40">
        <v>0</v>
      </c>
      <c r="FU40">
        <f t="shared" si="44"/>
        <v>0</v>
      </c>
      <c r="FV40">
        <v>0</v>
      </c>
      <c r="FW40">
        <f t="shared" si="45"/>
        <v>0</v>
      </c>
      <c r="FX40">
        <v>0</v>
      </c>
      <c r="FY40">
        <f t="shared" si="46"/>
        <v>0</v>
      </c>
      <c r="FZ40">
        <v>0</v>
      </c>
      <c r="GA40">
        <f t="shared" si="47"/>
        <v>0</v>
      </c>
      <c r="GB40">
        <v>0</v>
      </c>
      <c r="GC40">
        <f t="shared" si="48"/>
        <v>0</v>
      </c>
      <c r="GD40">
        <v>0</v>
      </c>
      <c r="GE40">
        <f t="shared" si="49"/>
        <v>0</v>
      </c>
      <c r="GF40">
        <v>0</v>
      </c>
      <c r="GG40">
        <f t="shared" si="50"/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366</v>
      </c>
      <c r="GS40" t="s">
        <v>264</v>
      </c>
    </row>
    <row r="41" spans="1:204" x14ac:dyDescent="0.45">
      <c r="A41">
        <v>40</v>
      </c>
      <c r="B41" t="s">
        <v>53</v>
      </c>
      <c r="C41" t="s">
        <v>67</v>
      </c>
      <c r="D41">
        <v>2024</v>
      </c>
      <c r="E41" t="s">
        <v>68</v>
      </c>
      <c r="F41">
        <v>429.75</v>
      </c>
      <c r="G41">
        <f>171+273</f>
        <v>444</v>
      </c>
      <c r="H41">
        <v>933.5</v>
      </c>
      <c r="I41" s="2">
        <f t="shared" si="51"/>
        <v>0.47562935190144617</v>
      </c>
      <c r="J41" s="2">
        <f t="shared" si="52"/>
        <v>14.25</v>
      </c>
      <c r="K41" s="2">
        <f t="shared" si="53"/>
        <v>1.0331588132635252</v>
      </c>
      <c r="M41" s="2">
        <v>2343</v>
      </c>
      <c r="N41">
        <v>0</v>
      </c>
      <c r="O41">
        <v>10.5</v>
      </c>
      <c r="P41" s="2">
        <f t="shared" si="55"/>
        <v>0</v>
      </c>
      <c r="Q41" s="2">
        <f t="shared" si="56"/>
        <v>1</v>
      </c>
      <c r="T41" s="2" t="e">
        <f t="shared" si="57"/>
        <v>#DIV/0!</v>
      </c>
      <c r="W41" s="2">
        <f t="shared" si="58"/>
        <v>0</v>
      </c>
      <c r="X41" s="2">
        <f t="shared" si="59"/>
        <v>0</v>
      </c>
      <c r="Y41" s="7">
        <v>1</v>
      </c>
      <c r="Z41" s="2" t="e">
        <f t="shared" si="60"/>
        <v>#DIV/0!</v>
      </c>
      <c r="AA41" s="2" t="e">
        <f t="shared" si="61"/>
        <v>#DIV/0!</v>
      </c>
      <c r="AB41" s="2" t="e">
        <f t="shared" si="62"/>
        <v>#DIV/0!</v>
      </c>
      <c r="AC41" s="2">
        <f t="shared" si="63"/>
        <v>1</v>
      </c>
      <c r="AD41" s="2">
        <f t="shared" si="64"/>
        <v>0</v>
      </c>
      <c r="AE41" s="2">
        <f t="shared" si="65"/>
        <v>0</v>
      </c>
      <c r="AG41" s="2" t="e">
        <f t="shared" si="66"/>
        <v>#DIV/0!</v>
      </c>
      <c r="AI41" s="2">
        <v>1</v>
      </c>
      <c r="AJ41">
        <f>0.571/60</f>
        <v>9.5166666666666663E-3</v>
      </c>
      <c r="AK41">
        <f t="shared" si="68"/>
        <v>0</v>
      </c>
      <c r="AM41">
        <f t="shared" si="69"/>
        <v>0</v>
      </c>
      <c r="AP41" t="s">
        <v>37</v>
      </c>
      <c r="AQ41">
        <v>450</v>
      </c>
      <c r="AT41">
        <v>1</v>
      </c>
      <c r="AU41">
        <f t="shared" si="70"/>
        <v>0</v>
      </c>
      <c r="AV41" t="s">
        <v>53</v>
      </c>
      <c r="AW41" t="s">
        <v>64</v>
      </c>
      <c r="AZ41" s="2">
        <f t="shared" si="71"/>
        <v>2.9405643106243176</v>
      </c>
      <c r="BA41" s="2">
        <f t="shared" si="0"/>
        <v>3</v>
      </c>
      <c r="BB41">
        <v>4.5</v>
      </c>
      <c r="BC41">
        <f t="shared" si="1"/>
        <v>1.9643403965155935E-2</v>
      </c>
      <c r="BD41">
        <v>0</v>
      </c>
      <c r="BE41">
        <f t="shared" si="2"/>
        <v>0</v>
      </c>
      <c r="BF41">
        <v>0</v>
      </c>
      <c r="BG41">
        <f t="shared" si="3"/>
        <v>0</v>
      </c>
      <c r="BH41">
        <v>0.6</v>
      </c>
      <c r="BI41">
        <f t="shared" si="4"/>
        <v>3.0294993104221703E-3</v>
      </c>
      <c r="BJ41">
        <v>0</v>
      </c>
      <c r="BK41">
        <f t="shared" si="5"/>
        <v>0</v>
      </c>
      <c r="BL41">
        <v>93.4</v>
      </c>
      <c r="BM41">
        <f t="shared" si="6"/>
        <v>0.96020771458947307</v>
      </c>
      <c r="BN41">
        <v>1.5</v>
      </c>
      <c r="BO41">
        <f t="shared" si="7"/>
        <v>1.7119382134948898E-2</v>
      </c>
      <c r="BP41">
        <v>0</v>
      </c>
      <c r="BQ41">
        <f t="shared" si="8"/>
        <v>0</v>
      </c>
      <c r="BR41">
        <v>0</v>
      </c>
      <c r="BS41">
        <f t="shared" si="9"/>
        <v>0</v>
      </c>
      <c r="BT41">
        <v>0</v>
      </c>
      <c r="BU41">
        <f t="shared" si="10"/>
        <v>0</v>
      </c>
      <c r="BV41">
        <v>0</v>
      </c>
      <c r="BW41">
        <f t="shared" si="11"/>
        <v>0</v>
      </c>
      <c r="BX41">
        <v>0</v>
      </c>
      <c r="BY41">
        <f t="shared" si="12"/>
        <v>0</v>
      </c>
      <c r="BZ41">
        <v>0</v>
      </c>
      <c r="CA41">
        <f t="shared" si="13"/>
        <v>0</v>
      </c>
      <c r="CB41">
        <v>0</v>
      </c>
      <c r="CC41">
        <f t="shared" si="14"/>
        <v>0</v>
      </c>
      <c r="CD41">
        <v>0</v>
      </c>
      <c r="CE41">
        <f t="shared" si="15"/>
        <v>0</v>
      </c>
      <c r="CF41">
        <v>0</v>
      </c>
      <c r="CG41">
        <f t="shared" si="16"/>
        <v>0</v>
      </c>
      <c r="CH41">
        <v>0</v>
      </c>
      <c r="CI41">
        <f t="shared" si="17"/>
        <v>0</v>
      </c>
      <c r="CJ41">
        <v>0</v>
      </c>
      <c r="CK41">
        <f t="shared" si="18"/>
        <v>0</v>
      </c>
      <c r="CL41">
        <v>0</v>
      </c>
      <c r="CM41">
        <f t="shared" si="19"/>
        <v>0</v>
      </c>
      <c r="CN41">
        <v>0</v>
      </c>
      <c r="CO41">
        <f t="shared" si="20"/>
        <v>0</v>
      </c>
      <c r="CP41">
        <v>0</v>
      </c>
      <c r="CQ41">
        <f t="shared" si="21"/>
        <v>0</v>
      </c>
      <c r="CR41">
        <v>0</v>
      </c>
      <c r="CS41">
        <f t="shared" si="22"/>
        <v>0</v>
      </c>
      <c r="CT41">
        <v>0</v>
      </c>
      <c r="CU41">
        <f t="shared" si="23"/>
        <v>0</v>
      </c>
      <c r="CV41">
        <v>0</v>
      </c>
      <c r="CW41">
        <f t="shared" si="24"/>
        <v>0</v>
      </c>
      <c r="CX41">
        <v>0</v>
      </c>
      <c r="CY41">
        <f t="shared" si="25"/>
        <v>0</v>
      </c>
      <c r="CZ41">
        <v>0</v>
      </c>
      <c r="DA41">
        <f t="shared" si="26"/>
        <v>0</v>
      </c>
      <c r="DB41">
        <v>0</v>
      </c>
      <c r="DC41">
        <f t="shared" si="27"/>
        <v>0</v>
      </c>
      <c r="DD41">
        <v>0</v>
      </c>
      <c r="DE41">
        <f t="shared" si="28"/>
        <v>0</v>
      </c>
      <c r="DF41">
        <v>0</v>
      </c>
      <c r="DG41">
        <f t="shared" si="29"/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f t="shared" si="30"/>
        <v>0</v>
      </c>
      <c r="ET41">
        <v>100</v>
      </c>
      <c r="EU41">
        <f t="shared" si="31"/>
        <v>1</v>
      </c>
      <c r="EV41">
        <v>0</v>
      </c>
      <c r="EW41">
        <f t="shared" si="32"/>
        <v>0</v>
      </c>
      <c r="EX41">
        <v>0</v>
      </c>
      <c r="EY41">
        <f t="shared" si="33"/>
        <v>0</v>
      </c>
      <c r="EZ41">
        <v>0</v>
      </c>
      <c r="FA41">
        <f t="shared" si="34"/>
        <v>0</v>
      </c>
      <c r="FB41">
        <v>0</v>
      </c>
      <c r="FC41">
        <f t="shared" si="35"/>
        <v>0</v>
      </c>
      <c r="FD41">
        <v>0</v>
      </c>
      <c r="FE41">
        <f t="shared" si="36"/>
        <v>0</v>
      </c>
      <c r="FF41">
        <v>0</v>
      </c>
      <c r="FG41">
        <f t="shared" si="37"/>
        <v>0</v>
      </c>
      <c r="FH41">
        <v>0</v>
      </c>
      <c r="FI41">
        <f t="shared" si="38"/>
        <v>0</v>
      </c>
      <c r="FJ41">
        <v>0</v>
      </c>
      <c r="FK41">
        <f t="shared" si="39"/>
        <v>0</v>
      </c>
      <c r="FL41">
        <v>0</v>
      </c>
      <c r="FM41">
        <f t="shared" si="40"/>
        <v>0</v>
      </c>
      <c r="FN41">
        <v>0</v>
      </c>
      <c r="FO41">
        <f t="shared" si="41"/>
        <v>0</v>
      </c>
      <c r="FP41">
        <v>0</v>
      </c>
      <c r="FQ41">
        <f t="shared" si="42"/>
        <v>0</v>
      </c>
      <c r="FR41">
        <v>0</v>
      </c>
      <c r="FS41">
        <f t="shared" si="43"/>
        <v>0</v>
      </c>
      <c r="FT41">
        <v>0</v>
      </c>
      <c r="FU41">
        <f t="shared" si="44"/>
        <v>0</v>
      </c>
      <c r="FV41">
        <v>0</v>
      </c>
      <c r="FW41">
        <f t="shared" si="45"/>
        <v>0</v>
      </c>
      <c r="FX41">
        <v>0</v>
      </c>
      <c r="FY41">
        <f t="shared" si="46"/>
        <v>0</v>
      </c>
      <c r="FZ41">
        <v>0</v>
      </c>
      <c r="GA41">
        <f t="shared" si="47"/>
        <v>0</v>
      </c>
      <c r="GB41">
        <v>0</v>
      </c>
      <c r="GC41">
        <f t="shared" si="48"/>
        <v>0</v>
      </c>
      <c r="GD41">
        <v>0</v>
      </c>
      <c r="GE41">
        <f t="shared" si="49"/>
        <v>0</v>
      </c>
      <c r="GF41">
        <v>0</v>
      </c>
      <c r="GG41">
        <f t="shared" si="50"/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367</v>
      </c>
      <c r="GS41" t="s">
        <v>264</v>
      </c>
    </row>
    <row r="42" spans="1:204" x14ac:dyDescent="0.45">
      <c r="A42">
        <v>41</v>
      </c>
      <c r="B42" t="s">
        <v>71</v>
      </c>
      <c r="C42" t="s">
        <v>51</v>
      </c>
      <c r="E42" t="s">
        <v>72</v>
      </c>
      <c r="F42">
        <v>234.3</v>
      </c>
      <c r="G42">
        <v>293</v>
      </c>
      <c r="H42">
        <v>594.20000000000005</v>
      </c>
      <c r="I42" s="2">
        <f t="shared" si="51"/>
        <v>0.49309996634129921</v>
      </c>
      <c r="J42" s="2">
        <f t="shared" si="52"/>
        <v>58.699999999999989</v>
      </c>
      <c r="K42" s="2">
        <f t="shared" si="53"/>
        <v>1.2505335040546308</v>
      </c>
      <c r="M42" s="2">
        <v>630</v>
      </c>
      <c r="P42" s="2" t="e">
        <f t="shared" si="55"/>
        <v>#DIV/0!</v>
      </c>
      <c r="Q42" s="2" t="e">
        <f t="shared" si="56"/>
        <v>#DIV/0!</v>
      </c>
      <c r="S42">
        <v>14</v>
      </c>
      <c r="T42" s="2">
        <f t="shared" si="57"/>
        <v>0</v>
      </c>
      <c r="U42">
        <v>40</v>
      </c>
      <c r="V42">
        <v>40</v>
      </c>
      <c r="W42" s="2">
        <f t="shared" si="58"/>
        <v>0</v>
      </c>
      <c r="X42" s="2">
        <f t="shared" si="59"/>
        <v>0</v>
      </c>
      <c r="Y42" s="7">
        <v>0</v>
      </c>
      <c r="Z42" s="2">
        <f t="shared" si="60"/>
        <v>1</v>
      </c>
      <c r="AA42" s="2" t="e">
        <f t="shared" si="61"/>
        <v>#DIV/0!</v>
      </c>
      <c r="AB42" s="2">
        <f t="shared" si="62"/>
        <v>2.8571428571428572</v>
      </c>
      <c r="AC42" s="2" t="e">
        <f t="shared" si="63"/>
        <v>#DIV/0!</v>
      </c>
      <c r="AD42" s="2">
        <f t="shared" si="64"/>
        <v>40</v>
      </c>
      <c r="AE42" s="2">
        <f t="shared" si="65"/>
        <v>26</v>
      </c>
      <c r="AG42" s="2">
        <f t="shared" si="66"/>
        <v>1.5384615384615385</v>
      </c>
      <c r="AI42" s="2">
        <v>0</v>
      </c>
      <c r="AJ42" t="s">
        <v>73</v>
      </c>
      <c r="AK42">
        <v>9</v>
      </c>
      <c r="AM42">
        <f>AK42+AL42</f>
        <v>9</v>
      </c>
      <c r="AN42" t="s">
        <v>52</v>
      </c>
      <c r="AP42" t="s">
        <v>37</v>
      </c>
      <c r="AR42">
        <f>1*10^-3</f>
        <v>1E-3</v>
      </c>
      <c r="AS42">
        <v>1</v>
      </c>
      <c r="AT42">
        <v>1</v>
      </c>
      <c r="AU42">
        <f t="shared" si="70"/>
        <v>14</v>
      </c>
      <c r="AV42" t="s">
        <v>71</v>
      </c>
      <c r="AW42" t="s">
        <v>74</v>
      </c>
      <c r="AX42" t="s">
        <v>39</v>
      </c>
      <c r="AZ42" s="2">
        <f t="shared" si="71"/>
        <v>2</v>
      </c>
      <c r="BA42" s="2">
        <f t="shared" si="0"/>
        <v>2</v>
      </c>
      <c r="BB42">
        <v>0</v>
      </c>
      <c r="BC42">
        <f t="shared" si="1"/>
        <v>0</v>
      </c>
      <c r="BD42">
        <v>0</v>
      </c>
      <c r="BE42">
        <f t="shared" si="2"/>
        <v>0</v>
      </c>
      <c r="BF42">
        <v>0</v>
      </c>
      <c r="BG42">
        <f t="shared" si="3"/>
        <v>0</v>
      </c>
      <c r="BH42">
        <v>0</v>
      </c>
      <c r="BI42">
        <f t="shared" si="4"/>
        <v>0</v>
      </c>
      <c r="BJ42">
        <v>0</v>
      </c>
      <c r="BK42">
        <f t="shared" si="5"/>
        <v>0</v>
      </c>
      <c r="BL42">
        <v>0</v>
      </c>
      <c r="BM42">
        <f t="shared" si="6"/>
        <v>0</v>
      </c>
      <c r="BN42">
        <v>0</v>
      </c>
      <c r="BO42">
        <f t="shared" si="7"/>
        <v>0</v>
      </c>
      <c r="BP42">
        <v>100</v>
      </c>
      <c r="BQ42">
        <f t="shared" si="8"/>
        <v>1</v>
      </c>
      <c r="BR42">
        <v>0</v>
      </c>
      <c r="BS42">
        <f t="shared" si="9"/>
        <v>0</v>
      </c>
      <c r="BT42">
        <v>0</v>
      </c>
      <c r="BU42">
        <f t="shared" si="10"/>
        <v>0</v>
      </c>
      <c r="BV42">
        <v>0</v>
      </c>
      <c r="BW42">
        <f t="shared" si="11"/>
        <v>0</v>
      </c>
      <c r="BX42">
        <v>0</v>
      </c>
      <c r="BY42">
        <f t="shared" si="12"/>
        <v>0</v>
      </c>
      <c r="BZ42">
        <v>0</v>
      </c>
      <c r="CA42">
        <f t="shared" si="13"/>
        <v>0</v>
      </c>
      <c r="CB42">
        <v>0</v>
      </c>
      <c r="CC42">
        <f t="shared" si="14"/>
        <v>0</v>
      </c>
      <c r="CD42">
        <v>0</v>
      </c>
      <c r="CE42">
        <f t="shared" si="15"/>
        <v>0</v>
      </c>
      <c r="CF42">
        <v>0</v>
      </c>
      <c r="CG42">
        <f t="shared" si="16"/>
        <v>0</v>
      </c>
      <c r="CH42">
        <v>0</v>
      </c>
      <c r="CI42">
        <f t="shared" si="17"/>
        <v>0</v>
      </c>
      <c r="CJ42">
        <v>0</v>
      </c>
      <c r="CK42">
        <f t="shared" si="18"/>
        <v>0</v>
      </c>
      <c r="CL42">
        <v>0</v>
      </c>
      <c r="CM42">
        <f t="shared" si="19"/>
        <v>0</v>
      </c>
      <c r="CN42">
        <v>0</v>
      </c>
      <c r="CO42">
        <f t="shared" si="20"/>
        <v>0</v>
      </c>
      <c r="CP42">
        <v>0</v>
      </c>
      <c r="CQ42">
        <f t="shared" si="21"/>
        <v>0</v>
      </c>
      <c r="CR42">
        <v>0</v>
      </c>
      <c r="CS42">
        <f t="shared" si="22"/>
        <v>0</v>
      </c>
      <c r="CT42">
        <v>0</v>
      </c>
      <c r="CU42">
        <f t="shared" si="23"/>
        <v>0</v>
      </c>
      <c r="CV42">
        <v>0</v>
      </c>
      <c r="CW42">
        <f t="shared" si="24"/>
        <v>0</v>
      </c>
      <c r="CX42">
        <v>0</v>
      </c>
      <c r="CY42">
        <f t="shared" si="25"/>
        <v>0</v>
      </c>
      <c r="CZ42">
        <v>0</v>
      </c>
      <c r="DA42">
        <f t="shared" si="26"/>
        <v>0</v>
      </c>
      <c r="DB42">
        <v>0</v>
      </c>
      <c r="DC42">
        <f t="shared" si="27"/>
        <v>0</v>
      </c>
      <c r="DD42">
        <v>0</v>
      </c>
      <c r="DE42">
        <f t="shared" si="28"/>
        <v>0</v>
      </c>
      <c r="DF42">
        <v>0</v>
      </c>
      <c r="DG42">
        <f t="shared" si="29"/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f t="shared" si="30"/>
        <v>0</v>
      </c>
      <c r="ET42">
        <v>0</v>
      </c>
      <c r="EU42">
        <f t="shared" si="31"/>
        <v>0</v>
      </c>
      <c r="EV42">
        <v>100</v>
      </c>
      <c r="EW42">
        <f t="shared" si="32"/>
        <v>1</v>
      </c>
      <c r="EX42">
        <v>0</v>
      </c>
      <c r="EY42">
        <f t="shared" si="33"/>
        <v>0</v>
      </c>
      <c r="EZ42">
        <v>0</v>
      </c>
      <c r="FA42">
        <f t="shared" si="34"/>
        <v>0</v>
      </c>
      <c r="FB42">
        <v>0</v>
      </c>
      <c r="FC42">
        <f t="shared" si="35"/>
        <v>0</v>
      </c>
      <c r="FD42">
        <v>0</v>
      </c>
      <c r="FE42">
        <f t="shared" si="36"/>
        <v>0</v>
      </c>
      <c r="FF42">
        <v>0</v>
      </c>
      <c r="FG42">
        <f t="shared" si="37"/>
        <v>0</v>
      </c>
      <c r="FH42">
        <v>0</v>
      </c>
      <c r="FI42">
        <f t="shared" si="38"/>
        <v>0</v>
      </c>
      <c r="FJ42">
        <v>0</v>
      </c>
      <c r="FK42">
        <f t="shared" si="39"/>
        <v>0</v>
      </c>
      <c r="FL42">
        <v>0</v>
      </c>
      <c r="FM42">
        <f t="shared" si="40"/>
        <v>0</v>
      </c>
      <c r="FN42">
        <v>0</v>
      </c>
      <c r="FO42">
        <f t="shared" si="41"/>
        <v>0</v>
      </c>
      <c r="FP42">
        <v>0</v>
      </c>
      <c r="FQ42">
        <f t="shared" si="42"/>
        <v>0</v>
      </c>
      <c r="FR42">
        <v>0</v>
      </c>
      <c r="FS42">
        <f t="shared" si="43"/>
        <v>0</v>
      </c>
      <c r="FT42">
        <v>0</v>
      </c>
      <c r="FU42">
        <f t="shared" si="44"/>
        <v>0</v>
      </c>
      <c r="FV42">
        <v>0</v>
      </c>
      <c r="FW42">
        <f t="shared" si="45"/>
        <v>0</v>
      </c>
      <c r="FX42">
        <v>0</v>
      </c>
      <c r="FY42">
        <f t="shared" si="46"/>
        <v>0</v>
      </c>
      <c r="FZ42">
        <v>0</v>
      </c>
      <c r="GA42">
        <f t="shared" si="47"/>
        <v>0</v>
      </c>
      <c r="GB42">
        <v>0</v>
      </c>
      <c r="GC42">
        <f t="shared" si="48"/>
        <v>0</v>
      </c>
      <c r="GD42">
        <v>0</v>
      </c>
      <c r="GE42">
        <f t="shared" si="49"/>
        <v>0</v>
      </c>
      <c r="GF42">
        <v>0</v>
      </c>
      <c r="GG42">
        <f t="shared" si="50"/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75</v>
      </c>
      <c r="GS42" t="s">
        <v>264</v>
      </c>
    </row>
    <row r="43" spans="1:204" x14ac:dyDescent="0.45">
      <c r="A43">
        <v>42</v>
      </c>
      <c r="B43" t="s">
        <v>71</v>
      </c>
      <c r="C43" t="s">
        <v>76</v>
      </c>
      <c r="E43" t="s">
        <v>72</v>
      </c>
      <c r="F43">
        <f>273-14</f>
        <v>259</v>
      </c>
      <c r="G43">
        <v>293</v>
      </c>
      <c r="H43">
        <v>594.20000000000005</v>
      </c>
      <c r="I43" s="2">
        <f t="shared" si="51"/>
        <v>0.49309996634129921</v>
      </c>
      <c r="J43" s="2">
        <f t="shared" si="52"/>
        <v>34</v>
      </c>
      <c r="K43" s="2">
        <f t="shared" si="53"/>
        <v>1.1312741312741312</v>
      </c>
      <c r="M43" s="2">
        <v>830</v>
      </c>
      <c r="P43" s="2" t="e">
        <f t="shared" si="55"/>
        <v>#DIV/0!</v>
      </c>
      <c r="Q43" s="2" t="e">
        <f t="shared" si="56"/>
        <v>#DIV/0!</v>
      </c>
      <c r="S43">
        <v>14</v>
      </c>
      <c r="T43" s="2">
        <f t="shared" si="57"/>
        <v>0</v>
      </c>
      <c r="U43">
        <v>30</v>
      </c>
      <c r="V43">
        <v>40</v>
      </c>
      <c r="W43" s="2">
        <f t="shared" si="58"/>
        <v>0</v>
      </c>
      <c r="X43" s="2">
        <f t="shared" si="59"/>
        <v>0</v>
      </c>
      <c r="Y43" s="7">
        <v>0.25</v>
      </c>
      <c r="Z43" s="2">
        <f t="shared" si="60"/>
        <v>0.75</v>
      </c>
      <c r="AA43" s="2" t="e">
        <f t="shared" si="61"/>
        <v>#DIV/0!</v>
      </c>
      <c r="AB43" s="2">
        <f t="shared" si="62"/>
        <v>2.8571428571428572</v>
      </c>
      <c r="AC43" s="2" t="e">
        <f t="shared" si="63"/>
        <v>#DIV/0!</v>
      </c>
      <c r="AD43" s="2">
        <f t="shared" si="64"/>
        <v>30</v>
      </c>
      <c r="AE43" s="2">
        <f t="shared" si="65"/>
        <v>26</v>
      </c>
      <c r="AG43" s="2">
        <f t="shared" si="66"/>
        <v>1.1538461538461537</v>
      </c>
      <c r="AI43" s="2">
        <v>1</v>
      </c>
      <c r="AJ43" t="s">
        <v>77</v>
      </c>
      <c r="AK43">
        <v>10</v>
      </c>
      <c r="AM43">
        <f>AK43+AL43</f>
        <v>10</v>
      </c>
      <c r="AN43" t="s">
        <v>78</v>
      </c>
      <c r="AP43" t="s">
        <v>37</v>
      </c>
      <c r="AR43">
        <v>1E-3</v>
      </c>
      <c r="AS43">
        <v>1</v>
      </c>
      <c r="AT43">
        <v>1</v>
      </c>
      <c r="AU43">
        <f t="shared" si="70"/>
        <v>14</v>
      </c>
      <c r="AV43" t="s">
        <v>71</v>
      </c>
      <c r="AW43" t="s">
        <v>74</v>
      </c>
      <c r="AX43" t="s">
        <v>39</v>
      </c>
      <c r="AZ43" s="2">
        <f t="shared" si="71"/>
        <v>2</v>
      </c>
      <c r="BA43" s="2">
        <f t="shared" si="0"/>
        <v>2.1162147237374902</v>
      </c>
      <c r="BB43">
        <v>0</v>
      </c>
      <c r="BC43">
        <f t="shared" si="1"/>
        <v>0</v>
      </c>
      <c r="BD43">
        <v>0</v>
      </c>
      <c r="BE43">
        <f t="shared" si="2"/>
        <v>0</v>
      </c>
      <c r="BF43">
        <v>0</v>
      </c>
      <c r="BG43">
        <f t="shared" si="3"/>
        <v>0</v>
      </c>
      <c r="BH43">
        <v>0</v>
      </c>
      <c r="BI43">
        <f t="shared" si="4"/>
        <v>0</v>
      </c>
      <c r="BJ43">
        <v>0</v>
      </c>
      <c r="BK43">
        <f t="shared" si="5"/>
        <v>0</v>
      </c>
      <c r="BL43">
        <v>0</v>
      </c>
      <c r="BM43">
        <f t="shared" si="6"/>
        <v>0</v>
      </c>
      <c r="BN43">
        <v>0</v>
      </c>
      <c r="BO43">
        <f t="shared" si="7"/>
        <v>0</v>
      </c>
      <c r="BP43">
        <v>100</v>
      </c>
      <c r="BQ43">
        <f t="shared" si="8"/>
        <v>1</v>
      </c>
      <c r="BR43">
        <v>0</v>
      </c>
      <c r="BS43">
        <f t="shared" si="9"/>
        <v>0</v>
      </c>
      <c r="BT43">
        <v>0</v>
      </c>
      <c r="BU43">
        <f t="shared" si="10"/>
        <v>0</v>
      </c>
      <c r="BV43">
        <v>0</v>
      </c>
      <c r="BW43">
        <f t="shared" si="11"/>
        <v>0</v>
      </c>
      <c r="BX43">
        <v>0</v>
      </c>
      <c r="BY43">
        <f t="shared" si="12"/>
        <v>0</v>
      </c>
      <c r="BZ43">
        <v>0</v>
      </c>
      <c r="CA43">
        <f t="shared" si="13"/>
        <v>0</v>
      </c>
      <c r="CB43">
        <v>0</v>
      </c>
      <c r="CC43">
        <f t="shared" si="14"/>
        <v>0</v>
      </c>
      <c r="CD43">
        <v>0</v>
      </c>
      <c r="CE43">
        <f t="shared" si="15"/>
        <v>0</v>
      </c>
      <c r="CF43">
        <v>0</v>
      </c>
      <c r="CG43">
        <f t="shared" si="16"/>
        <v>0</v>
      </c>
      <c r="CH43">
        <v>0</v>
      </c>
      <c r="CI43">
        <f t="shared" si="17"/>
        <v>0</v>
      </c>
      <c r="CJ43">
        <v>0</v>
      </c>
      <c r="CK43">
        <f t="shared" si="18"/>
        <v>0</v>
      </c>
      <c r="CL43">
        <v>0</v>
      </c>
      <c r="CM43">
        <f t="shared" si="19"/>
        <v>0</v>
      </c>
      <c r="CN43">
        <v>0</v>
      </c>
      <c r="CO43">
        <f t="shared" si="20"/>
        <v>0</v>
      </c>
      <c r="CP43">
        <v>0</v>
      </c>
      <c r="CQ43">
        <f t="shared" si="21"/>
        <v>0</v>
      </c>
      <c r="CR43">
        <v>0</v>
      </c>
      <c r="CS43">
        <f t="shared" si="22"/>
        <v>0</v>
      </c>
      <c r="CT43">
        <v>0</v>
      </c>
      <c r="CU43">
        <f t="shared" si="23"/>
        <v>0</v>
      </c>
      <c r="CV43">
        <v>0</v>
      </c>
      <c r="CW43">
        <f t="shared" si="24"/>
        <v>0</v>
      </c>
      <c r="CX43">
        <v>0</v>
      </c>
      <c r="CY43">
        <f t="shared" si="25"/>
        <v>0</v>
      </c>
      <c r="CZ43">
        <v>0</v>
      </c>
      <c r="DA43">
        <f t="shared" si="26"/>
        <v>0</v>
      </c>
      <c r="DB43">
        <v>0</v>
      </c>
      <c r="DC43">
        <f t="shared" si="27"/>
        <v>0</v>
      </c>
      <c r="DD43">
        <v>0</v>
      </c>
      <c r="DE43">
        <f t="shared" si="28"/>
        <v>0</v>
      </c>
      <c r="DF43">
        <v>0</v>
      </c>
      <c r="DG43">
        <f t="shared" si="29"/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f t="shared" si="30"/>
        <v>0</v>
      </c>
      <c r="ET43">
        <v>7</v>
      </c>
      <c r="EU43">
        <f t="shared" si="31"/>
        <v>0.11621472373749027</v>
      </c>
      <c r="EV43">
        <v>93</v>
      </c>
      <c r="EW43">
        <f t="shared" si="32"/>
        <v>0.88378527626250969</v>
      </c>
      <c r="EX43">
        <v>0</v>
      </c>
      <c r="EY43">
        <f t="shared" si="33"/>
        <v>0</v>
      </c>
      <c r="EZ43">
        <v>0</v>
      </c>
      <c r="FA43">
        <f t="shared" si="34"/>
        <v>0</v>
      </c>
      <c r="FB43">
        <v>0</v>
      </c>
      <c r="FC43">
        <f t="shared" si="35"/>
        <v>0</v>
      </c>
      <c r="FD43">
        <v>0</v>
      </c>
      <c r="FE43">
        <f t="shared" si="36"/>
        <v>0</v>
      </c>
      <c r="FF43">
        <v>0</v>
      </c>
      <c r="FG43">
        <f t="shared" si="37"/>
        <v>0</v>
      </c>
      <c r="FH43">
        <v>0</v>
      </c>
      <c r="FI43">
        <f t="shared" si="38"/>
        <v>0</v>
      </c>
      <c r="FJ43">
        <v>0</v>
      </c>
      <c r="FK43">
        <f t="shared" si="39"/>
        <v>0</v>
      </c>
      <c r="FL43">
        <v>0</v>
      </c>
      <c r="FM43">
        <f t="shared" si="40"/>
        <v>0</v>
      </c>
      <c r="FN43">
        <v>0</v>
      </c>
      <c r="FO43">
        <f t="shared" si="41"/>
        <v>0</v>
      </c>
      <c r="FP43">
        <v>0</v>
      </c>
      <c r="FQ43">
        <f t="shared" si="42"/>
        <v>0</v>
      </c>
      <c r="FR43">
        <v>0</v>
      </c>
      <c r="FS43">
        <f t="shared" si="43"/>
        <v>0</v>
      </c>
      <c r="FT43">
        <v>0</v>
      </c>
      <c r="FU43">
        <f t="shared" si="44"/>
        <v>0</v>
      </c>
      <c r="FV43">
        <v>0</v>
      </c>
      <c r="FW43">
        <f t="shared" si="45"/>
        <v>0</v>
      </c>
      <c r="FX43">
        <v>0</v>
      </c>
      <c r="FY43">
        <f t="shared" si="46"/>
        <v>0</v>
      </c>
      <c r="FZ43">
        <v>0</v>
      </c>
      <c r="GA43">
        <f t="shared" si="47"/>
        <v>0</v>
      </c>
      <c r="GB43">
        <v>0</v>
      </c>
      <c r="GC43">
        <f t="shared" si="48"/>
        <v>0</v>
      </c>
      <c r="GD43">
        <v>0</v>
      </c>
      <c r="GE43">
        <f t="shared" si="49"/>
        <v>0</v>
      </c>
      <c r="GF43">
        <v>0</v>
      </c>
      <c r="GG43">
        <f t="shared" si="50"/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75</v>
      </c>
      <c r="GS43" t="s">
        <v>264</v>
      </c>
    </row>
    <row r="44" spans="1:204" x14ac:dyDescent="0.45">
      <c r="A44">
        <v>43</v>
      </c>
      <c r="B44" t="s">
        <v>71</v>
      </c>
      <c r="C44" t="s">
        <v>76</v>
      </c>
      <c r="E44" t="s">
        <v>72</v>
      </c>
      <c r="F44">
        <f>273-35</f>
        <v>238</v>
      </c>
      <c r="G44">
        <v>293</v>
      </c>
      <c r="H44">
        <v>594.20000000000005</v>
      </c>
      <c r="I44" s="2">
        <f t="shared" si="51"/>
        <v>0.49309996634129921</v>
      </c>
      <c r="J44" s="2">
        <f t="shared" si="52"/>
        <v>55</v>
      </c>
      <c r="K44" s="2">
        <f t="shared" si="53"/>
        <v>1.23109243697479</v>
      </c>
      <c r="M44" s="2">
        <v>1144</v>
      </c>
      <c r="P44" s="2" t="e">
        <f t="shared" si="55"/>
        <v>#DIV/0!</v>
      </c>
      <c r="Q44" s="2" t="e">
        <f t="shared" si="56"/>
        <v>#DIV/0!</v>
      </c>
      <c r="S44">
        <v>14</v>
      </c>
      <c r="T44" s="2">
        <f t="shared" si="57"/>
        <v>0</v>
      </c>
      <c r="U44">
        <v>10</v>
      </c>
      <c r="V44">
        <v>40</v>
      </c>
      <c r="W44" s="2">
        <f t="shared" si="58"/>
        <v>0</v>
      </c>
      <c r="X44" s="2">
        <f t="shared" si="59"/>
        <v>0</v>
      </c>
      <c r="Y44" s="7">
        <v>0.75</v>
      </c>
      <c r="Z44" s="2">
        <f t="shared" si="60"/>
        <v>0.25</v>
      </c>
      <c r="AA44" s="2" t="e">
        <f t="shared" si="61"/>
        <v>#DIV/0!</v>
      </c>
      <c r="AB44" s="2">
        <f t="shared" si="62"/>
        <v>2.8571428571428572</v>
      </c>
      <c r="AC44" s="2" t="e">
        <f t="shared" si="63"/>
        <v>#DIV/0!</v>
      </c>
      <c r="AD44" s="2">
        <f t="shared" si="64"/>
        <v>10</v>
      </c>
      <c r="AE44" s="2">
        <f t="shared" si="65"/>
        <v>26</v>
      </c>
      <c r="AG44" s="2">
        <f t="shared" si="66"/>
        <v>0.38461538461538464</v>
      </c>
      <c r="AI44" s="2">
        <v>1</v>
      </c>
      <c r="AJ44" t="s">
        <v>73</v>
      </c>
      <c r="AK44">
        <v>1200</v>
      </c>
      <c r="AM44">
        <f>AK44+AL44</f>
        <v>1200</v>
      </c>
      <c r="AN44" t="s">
        <v>78</v>
      </c>
      <c r="AP44" t="s">
        <v>37</v>
      </c>
      <c r="AR44">
        <v>1E-3</v>
      </c>
      <c r="AS44">
        <v>1</v>
      </c>
      <c r="AT44">
        <v>1</v>
      </c>
      <c r="AU44">
        <f t="shared" si="70"/>
        <v>14</v>
      </c>
      <c r="AV44" t="s">
        <v>71</v>
      </c>
      <c r="AW44" t="s">
        <v>74</v>
      </c>
      <c r="AX44" t="s">
        <v>39</v>
      </c>
      <c r="AZ44" s="2">
        <f t="shared" si="71"/>
        <v>2</v>
      </c>
      <c r="BA44" s="2">
        <f t="shared" si="0"/>
        <v>2.3039878035104309</v>
      </c>
      <c r="BB44">
        <v>0</v>
      </c>
      <c r="BC44">
        <f t="shared" si="1"/>
        <v>0</v>
      </c>
      <c r="BD44">
        <v>0</v>
      </c>
      <c r="BE44">
        <f t="shared" si="2"/>
        <v>0</v>
      </c>
      <c r="BF44">
        <v>0</v>
      </c>
      <c r="BG44">
        <f t="shared" si="3"/>
        <v>0</v>
      </c>
      <c r="BH44">
        <v>0</v>
      </c>
      <c r="BI44">
        <f t="shared" si="4"/>
        <v>0</v>
      </c>
      <c r="BJ44">
        <v>0</v>
      </c>
      <c r="BK44">
        <f t="shared" si="5"/>
        <v>0</v>
      </c>
      <c r="BL44">
        <v>0</v>
      </c>
      <c r="BM44">
        <f t="shared" si="6"/>
        <v>0</v>
      </c>
      <c r="BN44">
        <v>0</v>
      </c>
      <c r="BO44">
        <f t="shared" si="7"/>
        <v>0</v>
      </c>
      <c r="BP44">
        <v>100</v>
      </c>
      <c r="BQ44">
        <f t="shared" si="8"/>
        <v>1</v>
      </c>
      <c r="BR44">
        <v>0</v>
      </c>
      <c r="BS44">
        <f t="shared" si="9"/>
        <v>0</v>
      </c>
      <c r="BT44">
        <v>0</v>
      </c>
      <c r="BU44">
        <f t="shared" si="10"/>
        <v>0</v>
      </c>
      <c r="BV44">
        <v>0</v>
      </c>
      <c r="BW44">
        <f t="shared" si="11"/>
        <v>0</v>
      </c>
      <c r="BX44">
        <v>0</v>
      </c>
      <c r="BY44">
        <f t="shared" si="12"/>
        <v>0</v>
      </c>
      <c r="BZ44">
        <v>0</v>
      </c>
      <c r="CA44">
        <f t="shared" si="13"/>
        <v>0</v>
      </c>
      <c r="CB44">
        <v>0</v>
      </c>
      <c r="CC44">
        <f t="shared" si="14"/>
        <v>0</v>
      </c>
      <c r="CD44">
        <v>0</v>
      </c>
      <c r="CE44">
        <f t="shared" si="15"/>
        <v>0</v>
      </c>
      <c r="CF44">
        <v>0</v>
      </c>
      <c r="CG44">
        <f t="shared" si="16"/>
        <v>0</v>
      </c>
      <c r="CH44">
        <v>0</v>
      </c>
      <c r="CI44">
        <f t="shared" si="17"/>
        <v>0</v>
      </c>
      <c r="CJ44">
        <v>0</v>
      </c>
      <c r="CK44">
        <f t="shared" si="18"/>
        <v>0</v>
      </c>
      <c r="CL44">
        <v>0</v>
      </c>
      <c r="CM44">
        <f t="shared" si="19"/>
        <v>0</v>
      </c>
      <c r="CN44">
        <v>0</v>
      </c>
      <c r="CO44">
        <f t="shared" si="20"/>
        <v>0</v>
      </c>
      <c r="CP44">
        <v>0</v>
      </c>
      <c r="CQ44">
        <f t="shared" si="21"/>
        <v>0</v>
      </c>
      <c r="CR44">
        <v>0</v>
      </c>
      <c r="CS44">
        <f t="shared" si="22"/>
        <v>0</v>
      </c>
      <c r="CT44">
        <v>0</v>
      </c>
      <c r="CU44">
        <f t="shared" si="23"/>
        <v>0</v>
      </c>
      <c r="CV44">
        <v>0</v>
      </c>
      <c r="CW44">
        <f t="shared" si="24"/>
        <v>0</v>
      </c>
      <c r="CX44">
        <v>0</v>
      </c>
      <c r="CY44">
        <f t="shared" si="25"/>
        <v>0</v>
      </c>
      <c r="CZ44">
        <v>0</v>
      </c>
      <c r="DA44">
        <f t="shared" si="26"/>
        <v>0</v>
      </c>
      <c r="DB44">
        <v>0</v>
      </c>
      <c r="DC44">
        <f t="shared" si="27"/>
        <v>0</v>
      </c>
      <c r="DD44">
        <v>0</v>
      </c>
      <c r="DE44">
        <f t="shared" si="28"/>
        <v>0</v>
      </c>
      <c r="DF44">
        <v>0</v>
      </c>
      <c r="DG44">
        <f t="shared" si="29"/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f t="shared" si="30"/>
        <v>0</v>
      </c>
      <c r="ET44">
        <v>20</v>
      </c>
      <c r="EU44">
        <f t="shared" si="31"/>
        <v>0.30398780351043098</v>
      </c>
      <c r="EV44">
        <v>80</v>
      </c>
      <c r="EW44">
        <f t="shared" si="32"/>
        <v>0.69601219648956902</v>
      </c>
      <c r="EX44">
        <v>0</v>
      </c>
      <c r="EY44">
        <f t="shared" si="33"/>
        <v>0</v>
      </c>
      <c r="EZ44">
        <v>0</v>
      </c>
      <c r="FA44">
        <f t="shared" si="34"/>
        <v>0</v>
      </c>
      <c r="FB44">
        <v>0</v>
      </c>
      <c r="FC44">
        <f t="shared" si="35"/>
        <v>0</v>
      </c>
      <c r="FD44">
        <v>0</v>
      </c>
      <c r="FE44">
        <f t="shared" si="36"/>
        <v>0</v>
      </c>
      <c r="FF44">
        <v>0</v>
      </c>
      <c r="FG44">
        <f t="shared" si="37"/>
        <v>0</v>
      </c>
      <c r="FH44">
        <v>0</v>
      </c>
      <c r="FI44">
        <f t="shared" si="38"/>
        <v>0</v>
      </c>
      <c r="FJ44">
        <v>0</v>
      </c>
      <c r="FK44">
        <f t="shared" si="39"/>
        <v>0</v>
      </c>
      <c r="FL44">
        <v>0</v>
      </c>
      <c r="FM44">
        <f t="shared" si="40"/>
        <v>0</v>
      </c>
      <c r="FN44">
        <v>0</v>
      </c>
      <c r="FO44">
        <f t="shared" si="41"/>
        <v>0</v>
      </c>
      <c r="FP44">
        <v>0</v>
      </c>
      <c r="FQ44">
        <f t="shared" si="42"/>
        <v>0</v>
      </c>
      <c r="FR44">
        <v>0</v>
      </c>
      <c r="FS44">
        <f t="shared" si="43"/>
        <v>0</v>
      </c>
      <c r="FT44">
        <v>0</v>
      </c>
      <c r="FU44">
        <f t="shared" si="44"/>
        <v>0</v>
      </c>
      <c r="FV44">
        <v>0</v>
      </c>
      <c r="FW44">
        <f t="shared" si="45"/>
        <v>0</v>
      </c>
      <c r="FX44">
        <v>0</v>
      </c>
      <c r="FY44">
        <f t="shared" si="46"/>
        <v>0</v>
      </c>
      <c r="FZ44">
        <v>0</v>
      </c>
      <c r="GA44">
        <f t="shared" si="47"/>
        <v>0</v>
      </c>
      <c r="GB44">
        <v>0</v>
      </c>
      <c r="GC44">
        <f t="shared" si="48"/>
        <v>0</v>
      </c>
      <c r="GD44">
        <v>0</v>
      </c>
      <c r="GE44">
        <f t="shared" si="49"/>
        <v>0</v>
      </c>
      <c r="GF44">
        <v>0</v>
      </c>
      <c r="GG44">
        <f t="shared" si="50"/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75</v>
      </c>
      <c r="GS44" t="s">
        <v>264</v>
      </c>
    </row>
    <row r="45" spans="1:204" x14ac:dyDescent="0.45">
      <c r="A45">
        <v>44</v>
      </c>
      <c r="B45" t="s">
        <v>71</v>
      </c>
      <c r="C45" t="s">
        <v>76</v>
      </c>
      <c r="E45" t="s">
        <v>72</v>
      </c>
      <c r="F45">
        <v>253</v>
      </c>
      <c r="G45">
        <v>293</v>
      </c>
      <c r="H45">
        <v>594.20000000000005</v>
      </c>
      <c r="I45" s="2">
        <f t="shared" si="51"/>
        <v>0.49309996634129921</v>
      </c>
      <c r="J45" s="2">
        <f t="shared" si="52"/>
        <v>40</v>
      </c>
      <c r="K45" s="2">
        <f t="shared" si="53"/>
        <v>1.1581027667984189</v>
      </c>
      <c r="M45" s="2">
        <v>1461</v>
      </c>
      <c r="P45" s="2" t="e">
        <f t="shared" si="55"/>
        <v>#DIV/0!</v>
      </c>
      <c r="Q45" s="2" t="e">
        <f t="shared" si="56"/>
        <v>#DIV/0!</v>
      </c>
      <c r="S45">
        <v>14</v>
      </c>
      <c r="T45" s="2">
        <f t="shared" si="57"/>
        <v>0</v>
      </c>
      <c r="U45">
        <v>5</v>
      </c>
      <c r="V45">
        <v>40</v>
      </c>
      <c r="W45" s="2">
        <f t="shared" si="58"/>
        <v>0</v>
      </c>
      <c r="X45" s="2">
        <f t="shared" si="59"/>
        <v>0</v>
      </c>
      <c r="Y45" s="7">
        <v>0.875</v>
      </c>
      <c r="Z45" s="2">
        <f t="shared" si="60"/>
        <v>0.125</v>
      </c>
      <c r="AA45" s="2" t="e">
        <f t="shared" si="61"/>
        <v>#DIV/0!</v>
      </c>
      <c r="AB45" s="2">
        <f t="shared" si="62"/>
        <v>2.8571428571428572</v>
      </c>
      <c r="AC45" s="2" t="e">
        <f t="shared" si="63"/>
        <v>#DIV/0!</v>
      </c>
      <c r="AD45" s="2">
        <f t="shared" si="64"/>
        <v>5</v>
      </c>
      <c r="AE45" s="2">
        <f t="shared" si="65"/>
        <v>26</v>
      </c>
      <c r="AG45" s="2">
        <f t="shared" si="66"/>
        <v>0.19230769230769232</v>
      </c>
      <c r="AI45" s="2">
        <v>1</v>
      </c>
      <c r="AJ45" t="s">
        <v>73</v>
      </c>
      <c r="AK45">
        <v>1500</v>
      </c>
      <c r="AM45">
        <f>AK45+AL45</f>
        <v>1500</v>
      </c>
      <c r="AN45" t="s">
        <v>78</v>
      </c>
      <c r="AP45" t="s">
        <v>37</v>
      </c>
      <c r="AR45">
        <v>1E-3</v>
      </c>
      <c r="AS45">
        <v>1</v>
      </c>
      <c r="AT45">
        <v>1</v>
      </c>
      <c r="AU45">
        <f t="shared" si="70"/>
        <v>14</v>
      </c>
      <c r="AV45" t="s">
        <v>71</v>
      </c>
      <c r="AW45" t="s">
        <v>74</v>
      </c>
      <c r="AX45" t="s">
        <v>39</v>
      </c>
      <c r="AZ45" s="2">
        <f t="shared" si="71"/>
        <v>2</v>
      </c>
      <c r="BA45" s="2">
        <f t="shared" si="0"/>
        <v>2.4847236433482327</v>
      </c>
      <c r="BB45">
        <v>0</v>
      </c>
      <c r="BC45">
        <f t="shared" si="1"/>
        <v>0</v>
      </c>
      <c r="BD45">
        <v>0</v>
      </c>
      <c r="BE45">
        <f t="shared" si="2"/>
        <v>0</v>
      </c>
      <c r="BF45">
        <v>0</v>
      </c>
      <c r="BG45">
        <f t="shared" si="3"/>
        <v>0</v>
      </c>
      <c r="BH45">
        <v>0</v>
      </c>
      <c r="BI45">
        <f t="shared" si="4"/>
        <v>0</v>
      </c>
      <c r="BJ45">
        <v>0</v>
      </c>
      <c r="BK45">
        <f t="shared" si="5"/>
        <v>0</v>
      </c>
      <c r="BL45">
        <v>0</v>
      </c>
      <c r="BM45">
        <f t="shared" si="6"/>
        <v>0</v>
      </c>
      <c r="BN45">
        <v>0</v>
      </c>
      <c r="BO45">
        <f t="shared" si="7"/>
        <v>0</v>
      </c>
      <c r="BP45">
        <v>100</v>
      </c>
      <c r="BQ45">
        <f t="shared" si="8"/>
        <v>1</v>
      </c>
      <c r="BR45">
        <v>0</v>
      </c>
      <c r="BS45">
        <f t="shared" si="9"/>
        <v>0</v>
      </c>
      <c r="BT45">
        <v>0</v>
      </c>
      <c r="BU45">
        <f t="shared" si="10"/>
        <v>0</v>
      </c>
      <c r="BV45">
        <v>0</v>
      </c>
      <c r="BW45">
        <f t="shared" si="11"/>
        <v>0</v>
      </c>
      <c r="BX45">
        <v>0</v>
      </c>
      <c r="BY45">
        <f t="shared" si="12"/>
        <v>0</v>
      </c>
      <c r="BZ45">
        <v>0</v>
      </c>
      <c r="CA45">
        <f t="shared" si="13"/>
        <v>0</v>
      </c>
      <c r="CB45">
        <v>0</v>
      </c>
      <c r="CC45">
        <f t="shared" si="14"/>
        <v>0</v>
      </c>
      <c r="CD45">
        <v>0</v>
      </c>
      <c r="CE45">
        <f t="shared" si="15"/>
        <v>0</v>
      </c>
      <c r="CF45">
        <v>0</v>
      </c>
      <c r="CG45">
        <f t="shared" si="16"/>
        <v>0</v>
      </c>
      <c r="CH45">
        <v>0</v>
      </c>
      <c r="CI45">
        <f t="shared" si="17"/>
        <v>0</v>
      </c>
      <c r="CJ45">
        <v>0</v>
      </c>
      <c r="CK45">
        <f t="shared" si="18"/>
        <v>0</v>
      </c>
      <c r="CL45">
        <v>0</v>
      </c>
      <c r="CM45">
        <f t="shared" si="19"/>
        <v>0</v>
      </c>
      <c r="CN45">
        <v>0</v>
      </c>
      <c r="CO45">
        <f t="shared" si="20"/>
        <v>0</v>
      </c>
      <c r="CP45">
        <v>0</v>
      </c>
      <c r="CQ45">
        <f t="shared" si="21"/>
        <v>0</v>
      </c>
      <c r="CR45">
        <v>0</v>
      </c>
      <c r="CS45">
        <f t="shared" si="22"/>
        <v>0</v>
      </c>
      <c r="CT45">
        <v>0</v>
      </c>
      <c r="CU45">
        <f t="shared" si="23"/>
        <v>0</v>
      </c>
      <c r="CV45">
        <v>0</v>
      </c>
      <c r="CW45">
        <f t="shared" si="24"/>
        <v>0</v>
      </c>
      <c r="CX45">
        <v>0</v>
      </c>
      <c r="CY45">
        <f t="shared" si="25"/>
        <v>0</v>
      </c>
      <c r="CZ45">
        <v>0</v>
      </c>
      <c r="DA45">
        <f t="shared" si="26"/>
        <v>0</v>
      </c>
      <c r="DB45">
        <v>0</v>
      </c>
      <c r="DC45">
        <f t="shared" si="27"/>
        <v>0</v>
      </c>
      <c r="DD45">
        <v>0</v>
      </c>
      <c r="DE45">
        <f t="shared" si="28"/>
        <v>0</v>
      </c>
      <c r="DF45">
        <v>0</v>
      </c>
      <c r="DG45">
        <f t="shared" si="29"/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f t="shared" si="30"/>
        <v>0</v>
      </c>
      <c r="ET45">
        <v>35</v>
      </c>
      <c r="EU45">
        <f t="shared" si="31"/>
        <v>0.4847236433482327</v>
      </c>
      <c r="EV45">
        <v>65</v>
      </c>
      <c r="EW45">
        <f t="shared" si="32"/>
        <v>0.5152763566517673</v>
      </c>
      <c r="EX45">
        <v>0</v>
      </c>
      <c r="EY45">
        <f t="shared" si="33"/>
        <v>0</v>
      </c>
      <c r="EZ45">
        <v>0</v>
      </c>
      <c r="FA45">
        <f t="shared" si="34"/>
        <v>0</v>
      </c>
      <c r="FB45">
        <v>0</v>
      </c>
      <c r="FC45">
        <f t="shared" si="35"/>
        <v>0</v>
      </c>
      <c r="FD45">
        <v>0</v>
      </c>
      <c r="FE45">
        <f t="shared" si="36"/>
        <v>0</v>
      </c>
      <c r="FF45">
        <v>0</v>
      </c>
      <c r="FG45">
        <f t="shared" si="37"/>
        <v>0</v>
      </c>
      <c r="FH45">
        <v>0</v>
      </c>
      <c r="FI45">
        <f t="shared" si="38"/>
        <v>0</v>
      </c>
      <c r="FJ45">
        <v>0</v>
      </c>
      <c r="FK45">
        <f t="shared" si="39"/>
        <v>0</v>
      </c>
      <c r="FL45">
        <v>0</v>
      </c>
      <c r="FM45">
        <f t="shared" si="40"/>
        <v>0</v>
      </c>
      <c r="FN45">
        <v>0</v>
      </c>
      <c r="FO45">
        <f t="shared" si="41"/>
        <v>0</v>
      </c>
      <c r="FP45">
        <v>0</v>
      </c>
      <c r="FQ45">
        <f t="shared" si="42"/>
        <v>0</v>
      </c>
      <c r="FR45">
        <v>0</v>
      </c>
      <c r="FS45">
        <f t="shared" si="43"/>
        <v>0</v>
      </c>
      <c r="FT45">
        <v>0</v>
      </c>
      <c r="FU45">
        <f t="shared" si="44"/>
        <v>0</v>
      </c>
      <c r="FV45">
        <v>0</v>
      </c>
      <c r="FW45">
        <f t="shared" si="45"/>
        <v>0</v>
      </c>
      <c r="FX45">
        <v>0</v>
      </c>
      <c r="FY45">
        <f t="shared" si="46"/>
        <v>0</v>
      </c>
      <c r="FZ45">
        <v>0</v>
      </c>
      <c r="GA45">
        <f t="shared" si="47"/>
        <v>0</v>
      </c>
      <c r="GB45">
        <v>0</v>
      </c>
      <c r="GC45">
        <f t="shared" si="48"/>
        <v>0</v>
      </c>
      <c r="GD45">
        <v>0</v>
      </c>
      <c r="GE45">
        <f t="shared" si="49"/>
        <v>0</v>
      </c>
      <c r="GF45">
        <v>0</v>
      </c>
      <c r="GG45">
        <f t="shared" si="50"/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75</v>
      </c>
      <c r="GS45" t="s">
        <v>264</v>
      </c>
    </row>
    <row r="46" spans="1:204" x14ac:dyDescent="0.45">
      <c r="A46">
        <v>45</v>
      </c>
      <c r="B46" t="s">
        <v>45</v>
      </c>
      <c r="C46" t="s">
        <v>51</v>
      </c>
      <c r="E46" t="s">
        <v>79</v>
      </c>
      <c r="F46">
        <v>234.3</v>
      </c>
      <c r="G46">
        <v>293</v>
      </c>
      <c r="H46">
        <v>1234.8</v>
      </c>
      <c r="I46" s="2">
        <f t="shared" si="51"/>
        <v>0.23728539034661483</v>
      </c>
      <c r="J46" s="2">
        <f t="shared" si="52"/>
        <v>58.699999999999989</v>
      </c>
      <c r="K46" s="2">
        <f t="shared" si="53"/>
        <v>1.2505335040546308</v>
      </c>
      <c r="M46" s="2">
        <v>630</v>
      </c>
      <c r="P46" s="2" t="e">
        <f t="shared" si="55"/>
        <v>#DIV/0!</v>
      </c>
      <c r="Q46" s="2" t="e">
        <f t="shared" si="56"/>
        <v>#DIV/0!</v>
      </c>
      <c r="S46">
        <v>68</v>
      </c>
      <c r="T46" s="2">
        <f t="shared" si="57"/>
        <v>0</v>
      </c>
      <c r="U46">
        <v>80</v>
      </c>
      <c r="V46">
        <v>156</v>
      </c>
      <c r="W46" s="2">
        <f t="shared" si="58"/>
        <v>0</v>
      </c>
      <c r="X46" s="2">
        <f t="shared" si="59"/>
        <v>0</v>
      </c>
      <c r="Y46" s="7" t="e">
        <f t="shared" si="76"/>
        <v>#DIV/0!</v>
      </c>
      <c r="Z46" s="2">
        <f t="shared" si="60"/>
        <v>0.51282051282051277</v>
      </c>
      <c r="AA46" s="2" t="e">
        <f t="shared" si="61"/>
        <v>#DIV/0!</v>
      </c>
      <c r="AB46" s="2">
        <f t="shared" si="62"/>
        <v>2.2941176470588234</v>
      </c>
      <c r="AC46" s="2" t="e">
        <f t="shared" si="63"/>
        <v>#DIV/0!</v>
      </c>
      <c r="AD46" s="2">
        <f t="shared" si="64"/>
        <v>80</v>
      </c>
      <c r="AE46" s="2">
        <f t="shared" si="65"/>
        <v>88</v>
      </c>
      <c r="AG46" s="2">
        <f t="shared" si="66"/>
        <v>0.90909090909090906</v>
      </c>
      <c r="AI46" s="2">
        <v>1</v>
      </c>
      <c r="AJ46" t="s">
        <v>73</v>
      </c>
      <c r="AK46">
        <v>1500</v>
      </c>
      <c r="AM46">
        <f t="shared" si="69"/>
        <v>1500</v>
      </c>
      <c r="AN46" t="s">
        <v>80</v>
      </c>
      <c r="AP46" t="s">
        <v>37</v>
      </c>
      <c r="AR46">
        <f>0.15*10^-3</f>
        <v>1.4999999999999999E-4</v>
      </c>
      <c r="AS46">
        <v>1</v>
      </c>
      <c r="AT46">
        <v>1</v>
      </c>
      <c r="AU46">
        <f t="shared" si="70"/>
        <v>68</v>
      </c>
      <c r="AV46" t="s">
        <v>45</v>
      </c>
      <c r="AW46" t="s">
        <v>64</v>
      </c>
      <c r="AX46" t="s">
        <v>39</v>
      </c>
      <c r="AZ46" s="2">
        <f t="shared" si="71"/>
        <v>1</v>
      </c>
      <c r="BA46" s="2">
        <f t="shared" si="0"/>
        <v>2</v>
      </c>
      <c r="BB46">
        <v>0</v>
      </c>
      <c r="BC46">
        <f t="shared" si="1"/>
        <v>0</v>
      </c>
      <c r="BD46">
        <v>0</v>
      </c>
      <c r="BE46">
        <f t="shared" si="2"/>
        <v>0</v>
      </c>
      <c r="BF46">
        <v>0</v>
      </c>
      <c r="BG46">
        <f t="shared" si="3"/>
        <v>0</v>
      </c>
      <c r="BH46">
        <v>0</v>
      </c>
      <c r="BI46">
        <f t="shared" si="4"/>
        <v>0</v>
      </c>
      <c r="BJ46">
        <v>100</v>
      </c>
      <c r="BK46">
        <f t="shared" si="5"/>
        <v>1</v>
      </c>
      <c r="BL46">
        <v>0</v>
      </c>
      <c r="BM46">
        <f t="shared" si="6"/>
        <v>0</v>
      </c>
      <c r="BN46">
        <v>0</v>
      </c>
      <c r="BO46">
        <f t="shared" si="7"/>
        <v>0</v>
      </c>
      <c r="BP46">
        <v>0</v>
      </c>
      <c r="BQ46">
        <f t="shared" si="8"/>
        <v>0</v>
      </c>
      <c r="BR46">
        <v>0</v>
      </c>
      <c r="BS46">
        <f t="shared" si="9"/>
        <v>0</v>
      </c>
      <c r="BT46">
        <v>0</v>
      </c>
      <c r="BU46">
        <f t="shared" si="10"/>
        <v>0</v>
      </c>
      <c r="BV46">
        <v>0</v>
      </c>
      <c r="BW46">
        <f t="shared" si="11"/>
        <v>0</v>
      </c>
      <c r="BX46">
        <v>0</v>
      </c>
      <c r="BY46">
        <f t="shared" si="12"/>
        <v>0</v>
      </c>
      <c r="BZ46">
        <v>0</v>
      </c>
      <c r="CA46">
        <f t="shared" si="13"/>
        <v>0</v>
      </c>
      <c r="CB46">
        <v>0</v>
      </c>
      <c r="CC46">
        <f t="shared" si="14"/>
        <v>0</v>
      </c>
      <c r="CD46">
        <v>0</v>
      </c>
      <c r="CE46">
        <f t="shared" si="15"/>
        <v>0</v>
      </c>
      <c r="CF46">
        <v>0</v>
      </c>
      <c r="CG46">
        <f t="shared" si="16"/>
        <v>0</v>
      </c>
      <c r="CH46">
        <v>0</v>
      </c>
      <c r="CI46">
        <f t="shared" si="17"/>
        <v>0</v>
      </c>
      <c r="CJ46">
        <v>0</v>
      </c>
      <c r="CK46">
        <f t="shared" si="18"/>
        <v>0</v>
      </c>
      <c r="CL46">
        <v>0</v>
      </c>
      <c r="CM46">
        <f t="shared" si="19"/>
        <v>0</v>
      </c>
      <c r="CN46">
        <v>0</v>
      </c>
      <c r="CO46">
        <f t="shared" si="20"/>
        <v>0</v>
      </c>
      <c r="CP46">
        <v>0</v>
      </c>
      <c r="CQ46">
        <f t="shared" si="21"/>
        <v>0</v>
      </c>
      <c r="CR46">
        <v>0</v>
      </c>
      <c r="CS46">
        <f t="shared" si="22"/>
        <v>0</v>
      </c>
      <c r="CT46">
        <v>0</v>
      </c>
      <c r="CU46">
        <f t="shared" si="23"/>
        <v>0</v>
      </c>
      <c r="CV46">
        <v>0</v>
      </c>
      <c r="CW46">
        <f t="shared" si="24"/>
        <v>0</v>
      </c>
      <c r="CX46">
        <v>0</v>
      </c>
      <c r="CY46">
        <f t="shared" si="25"/>
        <v>0</v>
      </c>
      <c r="CZ46">
        <v>0</v>
      </c>
      <c r="DA46">
        <f t="shared" si="26"/>
        <v>0</v>
      </c>
      <c r="DB46">
        <v>0</v>
      </c>
      <c r="DC46">
        <f t="shared" si="27"/>
        <v>0</v>
      </c>
      <c r="DD46">
        <v>0</v>
      </c>
      <c r="DE46">
        <f t="shared" si="28"/>
        <v>0</v>
      </c>
      <c r="DF46">
        <v>0</v>
      </c>
      <c r="DG46">
        <f t="shared" si="29"/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f t="shared" si="30"/>
        <v>0</v>
      </c>
      <c r="ET46">
        <v>0</v>
      </c>
      <c r="EU46">
        <f t="shared" si="31"/>
        <v>0</v>
      </c>
      <c r="EV46">
        <v>100</v>
      </c>
      <c r="EW46">
        <f t="shared" si="32"/>
        <v>1</v>
      </c>
      <c r="EX46">
        <v>0</v>
      </c>
      <c r="EY46">
        <f t="shared" si="33"/>
        <v>0</v>
      </c>
      <c r="EZ46">
        <v>0</v>
      </c>
      <c r="FA46">
        <f t="shared" si="34"/>
        <v>0</v>
      </c>
      <c r="FB46">
        <v>0</v>
      </c>
      <c r="FC46">
        <f t="shared" si="35"/>
        <v>0</v>
      </c>
      <c r="FD46">
        <v>0</v>
      </c>
      <c r="FE46">
        <f t="shared" si="36"/>
        <v>0</v>
      </c>
      <c r="FF46">
        <v>0</v>
      </c>
      <c r="FG46">
        <f t="shared" si="37"/>
        <v>0</v>
      </c>
      <c r="FH46">
        <v>0</v>
      </c>
      <c r="FI46">
        <f t="shared" si="38"/>
        <v>0</v>
      </c>
      <c r="FJ46">
        <v>0</v>
      </c>
      <c r="FK46">
        <f t="shared" si="39"/>
        <v>0</v>
      </c>
      <c r="FL46">
        <v>0</v>
      </c>
      <c r="FM46">
        <f t="shared" si="40"/>
        <v>0</v>
      </c>
      <c r="FN46">
        <v>0</v>
      </c>
      <c r="FO46">
        <f t="shared" si="41"/>
        <v>0</v>
      </c>
      <c r="FP46">
        <v>0</v>
      </c>
      <c r="FQ46">
        <f t="shared" si="42"/>
        <v>0</v>
      </c>
      <c r="FR46">
        <v>0</v>
      </c>
      <c r="FS46">
        <f t="shared" si="43"/>
        <v>0</v>
      </c>
      <c r="FT46">
        <v>0</v>
      </c>
      <c r="FU46">
        <f t="shared" si="44"/>
        <v>0</v>
      </c>
      <c r="FV46">
        <v>0</v>
      </c>
      <c r="FW46">
        <f t="shared" si="45"/>
        <v>0</v>
      </c>
      <c r="FX46">
        <v>0</v>
      </c>
      <c r="FY46">
        <f t="shared" si="46"/>
        <v>0</v>
      </c>
      <c r="FZ46">
        <v>0</v>
      </c>
      <c r="GA46">
        <f t="shared" si="47"/>
        <v>0</v>
      </c>
      <c r="GB46">
        <v>0</v>
      </c>
      <c r="GC46">
        <f t="shared" si="48"/>
        <v>0</v>
      </c>
      <c r="GD46">
        <v>0</v>
      </c>
      <c r="GE46">
        <f t="shared" si="49"/>
        <v>0</v>
      </c>
      <c r="GF46">
        <v>0</v>
      </c>
      <c r="GG46">
        <f t="shared" si="50"/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75</v>
      </c>
      <c r="GS46" t="s">
        <v>264</v>
      </c>
    </row>
    <row r="47" spans="1:204" x14ac:dyDescent="0.45">
      <c r="A47">
        <v>46</v>
      </c>
      <c r="B47" t="s">
        <v>45</v>
      </c>
      <c r="C47" t="s">
        <v>76</v>
      </c>
      <c r="E47" t="s">
        <v>79</v>
      </c>
      <c r="F47">
        <f>273-15</f>
        <v>258</v>
      </c>
      <c r="G47">
        <v>293</v>
      </c>
      <c r="H47">
        <v>1234.8</v>
      </c>
      <c r="I47" s="2">
        <f t="shared" si="51"/>
        <v>0.23728539034661483</v>
      </c>
      <c r="J47" s="2">
        <f t="shared" si="52"/>
        <v>35</v>
      </c>
      <c r="K47" s="2">
        <f t="shared" si="53"/>
        <v>1.1356589147286822</v>
      </c>
      <c r="M47" s="2">
        <v>908</v>
      </c>
      <c r="P47" s="2" t="e">
        <f t="shared" si="55"/>
        <v>#DIV/0!</v>
      </c>
      <c r="Q47" s="2" t="e">
        <f t="shared" si="56"/>
        <v>#DIV/0!</v>
      </c>
      <c r="S47">
        <v>68</v>
      </c>
      <c r="T47" s="2">
        <f t="shared" si="57"/>
        <v>0</v>
      </c>
      <c r="U47">
        <v>80</v>
      </c>
      <c r="V47">
        <v>156</v>
      </c>
      <c r="W47" s="2">
        <f t="shared" si="58"/>
        <v>0</v>
      </c>
      <c r="X47" s="2">
        <f t="shared" si="59"/>
        <v>0</v>
      </c>
      <c r="Y47" s="7" t="e">
        <f t="shared" si="76"/>
        <v>#DIV/0!</v>
      </c>
      <c r="Z47" s="2">
        <f t="shared" si="60"/>
        <v>0.51282051282051277</v>
      </c>
      <c r="AA47" s="2" t="e">
        <f t="shared" si="61"/>
        <v>#DIV/0!</v>
      </c>
      <c r="AB47" s="2">
        <f t="shared" si="62"/>
        <v>2.2941176470588234</v>
      </c>
      <c r="AC47" s="2" t="e">
        <f t="shared" si="63"/>
        <v>#DIV/0!</v>
      </c>
      <c r="AD47" s="2">
        <f t="shared" si="64"/>
        <v>80</v>
      </c>
      <c r="AE47" s="2">
        <f t="shared" si="65"/>
        <v>88</v>
      </c>
      <c r="AG47" s="2">
        <f t="shared" si="66"/>
        <v>0.90909090909090906</v>
      </c>
      <c r="AI47" s="2">
        <v>1</v>
      </c>
      <c r="AJ47" t="s">
        <v>73</v>
      </c>
      <c r="AK47">
        <v>1500</v>
      </c>
      <c r="AM47">
        <f t="shared" si="69"/>
        <v>1500</v>
      </c>
      <c r="AN47" t="s">
        <v>80</v>
      </c>
      <c r="AP47" t="s">
        <v>37</v>
      </c>
      <c r="AR47">
        <v>1.4999999999999999E-4</v>
      </c>
      <c r="AS47">
        <v>1</v>
      </c>
      <c r="AT47">
        <v>1</v>
      </c>
      <c r="AU47">
        <f t="shared" si="70"/>
        <v>68</v>
      </c>
      <c r="AV47" t="s">
        <v>45</v>
      </c>
      <c r="AW47" t="s">
        <v>64</v>
      </c>
      <c r="AX47" t="s">
        <v>39</v>
      </c>
      <c r="AZ47" s="2">
        <f t="shared" si="71"/>
        <v>1</v>
      </c>
      <c r="BA47" s="2">
        <f t="shared" si="0"/>
        <v>2.1625589974326394</v>
      </c>
      <c r="BB47">
        <v>0</v>
      </c>
      <c r="BC47">
        <f t="shared" si="1"/>
        <v>0</v>
      </c>
      <c r="BD47">
        <v>0</v>
      </c>
      <c r="BE47">
        <f t="shared" si="2"/>
        <v>0</v>
      </c>
      <c r="BF47">
        <v>0</v>
      </c>
      <c r="BG47">
        <f t="shared" si="3"/>
        <v>0</v>
      </c>
      <c r="BH47">
        <v>0</v>
      </c>
      <c r="BI47">
        <f t="shared" si="4"/>
        <v>0</v>
      </c>
      <c r="BJ47">
        <v>100</v>
      </c>
      <c r="BK47">
        <f t="shared" si="5"/>
        <v>1</v>
      </c>
      <c r="BL47">
        <v>0</v>
      </c>
      <c r="BM47">
        <f t="shared" si="6"/>
        <v>0</v>
      </c>
      <c r="BN47">
        <v>0</v>
      </c>
      <c r="BO47">
        <f t="shared" si="7"/>
        <v>0</v>
      </c>
      <c r="BP47">
        <v>0</v>
      </c>
      <c r="BQ47">
        <f t="shared" si="8"/>
        <v>0</v>
      </c>
      <c r="BR47">
        <v>0</v>
      </c>
      <c r="BS47">
        <f t="shared" si="9"/>
        <v>0</v>
      </c>
      <c r="BT47">
        <v>0</v>
      </c>
      <c r="BU47">
        <f t="shared" si="10"/>
        <v>0</v>
      </c>
      <c r="BV47">
        <v>0</v>
      </c>
      <c r="BW47">
        <f t="shared" si="11"/>
        <v>0</v>
      </c>
      <c r="BX47">
        <v>0</v>
      </c>
      <c r="BY47">
        <f t="shared" si="12"/>
        <v>0</v>
      </c>
      <c r="BZ47">
        <v>0</v>
      </c>
      <c r="CA47">
        <f t="shared" si="13"/>
        <v>0</v>
      </c>
      <c r="CB47">
        <v>0</v>
      </c>
      <c r="CC47">
        <f t="shared" si="14"/>
        <v>0</v>
      </c>
      <c r="CD47">
        <v>0</v>
      </c>
      <c r="CE47">
        <f t="shared" si="15"/>
        <v>0</v>
      </c>
      <c r="CF47">
        <v>0</v>
      </c>
      <c r="CG47">
        <f t="shared" si="16"/>
        <v>0</v>
      </c>
      <c r="CH47">
        <v>0</v>
      </c>
      <c r="CI47">
        <f t="shared" si="17"/>
        <v>0</v>
      </c>
      <c r="CJ47">
        <v>0</v>
      </c>
      <c r="CK47">
        <f t="shared" si="18"/>
        <v>0</v>
      </c>
      <c r="CL47">
        <v>0</v>
      </c>
      <c r="CM47">
        <f t="shared" si="19"/>
        <v>0</v>
      </c>
      <c r="CN47">
        <v>0</v>
      </c>
      <c r="CO47">
        <f t="shared" si="20"/>
        <v>0</v>
      </c>
      <c r="CP47">
        <v>0</v>
      </c>
      <c r="CQ47">
        <f t="shared" si="21"/>
        <v>0</v>
      </c>
      <c r="CR47">
        <v>0</v>
      </c>
      <c r="CS47">
        <f t="shared" si="22"/>
        <v>0</v>
      </c>
      <c r="CT47">
        <v>0</v>
      </c>
      <c r="CU47">
        <f t="shared" si="23"/>
        <v>0</v>
      </c>
      <c r="CV47">
        <v>0</v>
      </c>
      <c r="CW47">
        <f t="shared" si="24"/>
        <v>0</v>
      </c>
      <c r="CX47">
        <v>0</v>
      </c>
      <c r="CY47">
        <f t="shared" si="25"/>
        <v>0</v>
      </c>
      <c r="CZ47">
        <v>0</v>
      </c>
      <c r="DA47">
        <f t="shared" si="26"/>
        <v>0</v>
      </c>
      <c r="DB47">
        <v>0</v>
      </c>
      <c r="DC47">
        <f t="shared" si="27"/>
        <v>0</v>
      </c>
      <c r="DD47">
        <v>0</v>
      </c>
      <c r="DE47">
        <f t="shared" si="28"/>
        <v>0</v>
      </c>
      <c r="DF47">
        <v>0</v>
      </c>
      <c r="DG47">
        <f t="shared" si="29"/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f t="shared" si="30"/>
        <v>0</v>
      </c>
      <c r="ET47">
        <v>10</v>
      </c>
      <c r="EU47">
        <f t="shared" si="31"/>
        <v>0.16255899743263921</v>
      </c>
      <c r="EV47">
        <v>90</v>
      </c>
      <c r="EW47">
        <f t="shared" si="32"/>
        <v>0.83744100256736076</v>
      </c>
      <c r="EX47">
        <v>0</v>
      </c>
      <c r="EY47">
        <f t="shared" si="33"/>
        <v>0</v>
      </c>
      <c r="EZ47">
        <v>0</v>
      </c>
      <c r="FA47">
        <f t="shared" si="34"/>
        <v>0</v>
      </c>
      <c r="FB47">
        <v>0</v>
      </c>
      <c r="FC47">
        <f t="shared" si="35"/>
        <v>0</v>
      </c>
      <c r="FD47">
        <v>0</v>
      </c>
      <c r="FE47">
        <f t="shared" si="36"/>
        <v>0</v>
      </c>
      <c r="FF47">
        <v>0</v>
      </c>
      <c r="FG47">
        <f t="shared" si="37"/>
        <v>0</v>
      </c>
      <c r="FH47">
        <v>0</v>
      </c>
      <c r="FI47">
        <f t="shared" si="38"/>
        <v>0</v>
      </c>
      <c r="FJ47">
        <v>0</v>
      </c>
      <c r="FK47">
        <f t="shared" si="39"/>
        <v>0</v>
      </c>
      <c r="FL47">
        <v>0</v>
      </c>
      <c r="FM47">
        <f t="shared" si="40"/>
        <v>0</v>
      </c>
      <c r="FN47">
        <v>0</v>
      </c>
      <c r="FO47">
        <f t="shared" si="41"/>
        <v>0</v>
      </c>
      <c r="FP47">
        <v>0</v>
      </c>
      <c r="FQ47">
        <f t="shared" si="42"/>
        <v>0</v>
      </c>
      <c r="FR47">
        <v>0</v>
      </c>
      <c r="FS47">
        <f t="shared" si="43"/>
        <v>0</v>
      </c>
      <c r="FT47">
        <v>0</v>
      </c>
      <c r="FU47">
        <f t="shared" si="44"/>
        <v>0</v>
      </c>
      <c r="FV47">
        <v>0</v>
      </c>
      <c r="FW47">
        <f t="shared" si="45"/>
        <v>0</v>
      </c>
      <c r="FX47">
        <v>0</v>
      </c>
      <c r="FY47">
        <f t="shared" si="46"/>
        <v>0</v>
      </c>
      <c r="FZ47">
        <v>0</v>
      </c>
      <c r="GA47">
        <f t="shared" si="47"/>
        <v>0</v>
      </c>
      <c r="GB47">
        <v>0</v>
      </c>
      <c r="GC47">
        <f t="shared" si="48"/>
        <v>0</v>
      </c>
      <c r="GD47">
        <v>0</v>
      </c>
      <c r="GE47">
        <f t="shared" si="49"/>
        <v>0</v>
      </c>
      <c r="GF47">
        <v>0</v>
      </c>
      <c r="GG47">
        <f t="shared" si="50"/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75</v>
      </c>
      <c r="GS47" t="s">
        <v>264</v>
      </c>
    </row>
    <row r="48" spans="1:204" x14ac:dyDescent="0.45">
      <c r="A48">
        <v>47</v>
      </c>
      <c r="B48" t="s">
        <v>45</v>
      </c>
      <c r="C48" t="s">
        <v>76</v>
      </c>
      <c r="E48" t="s">
        <v>79</v>
      </c>
      <c r="F48">
        <f>273-30</f>
        <v>243</v>
      </c>
      <c r="G48">
        <v>293</v>
      </c>
      <c r="H48">
        <v>1234.8</v>
      </c>
      <c r="I48" s="2">
        <f t="shared" si="51"/>
        <v>0.23728539034661483</v>
      </c>
      <c r="J48" s="2">
        <f t="shared" si="52"/>
        <v>50</v>
      </c>
      <c r="K48" s="2">
        <f t="shared" si="53"/>
        <v>1.2057613168724279</v>
      </c>
      <c r="M48" s="2">
        <v>1144</v>
      </c>
      <c r="P48" s="2" t="e">
        <f t="shared" si="55"/>
        <v>#DIV/0!</v>
      </c>
      <c r="Q48" s="2" t="e">
        <f t="shared" si="56"/>
        <v>#DIV/0!</v>
      </c>
      <c r="S48">
        <v>68</v>
      </c>
      <c r="T48" s="2">
        <f t="shared" si="57"/>
        <v>0</v>
      </c>
      <c r="U48">
        <v>93</v>
      </c>
      <c r="V48">
        <v>156</v>
      </c>
      <c r="W48" s="2">
        <f t="shared" si="58"/>
        <v>0</v>
      </c>
      <c r="X48" s="2">
        <f t="shared" si="59"/>
        <v>0</v>
      </c>
      <c r="Y48" s="7" t="e">
        <f t="shared" si="76"/>
        <v>#DIV/0!</v>
      </c>
      <c r="Z48" s="2">
        <f t="shared" si="60"/>
        <v>0.59615384615384615</v>
      </c>
      <c r="AA48" s="2" t="e">
        <f t="shared" si="61"/>
        <v>#DIV/0!</v>
      </c>
      <c r="AB48" s="2">
        <f t="shared" si="62"/>
        <v>2.2941176470588234</v>
      </c>
      <c r="AC48" s="2" t="e">
        <f t="shared" si="63"/>
        <v>#DIV/0!</v>
      </c>
      <c r="AD48" s="2">
        <f t="shared" si="64"/>
        <v>93</v>
      </c>
      <c r="AE48" s="2">
        <f t="shared" si="65"/>
        <v>88</v>
      </c>
      <c r="AG48" s="2">
        <f t="shared" si="66"/>
        <v>1.0568181818181819</v>
      </c>
      <c r="AI48" s="2">
        <v>1</v>
      </c>
      <c r="AJ48" t="s">
        <v>73</v>
      </c>
      <c r="AK48">
        <v>1500</v>
      </c>
      <c r="AM48">
        <f t="shared" si="69"/>
        <v>1500</v>
      </c>
      <c r="AN48" t="s">
        <v>80</v>
      </c>
      <c r="AP48" t="s">
        <v>37</v>
      </c>
      <c r="AR48">
        <v>1.4999999999999999E-4</v>
      </c>
      <c r="AS48">
        <v>1</v>
      </c>
      <c r="AT48">
        <v>1</v>
      </c>
      <c r="AU48">
        <f t="shared" si="70"/>
        <v>68</v>
      </c>
      <c r="AV48" t="s">
        <v>45</v>
      </c>
      <c r="AW48" t="s">
        <v>64</v>
      </c>
      <c r="AX48" t="s">
        <v>39</v>
      </c>
      <c r="AZ48" s="2">
        <f t="shared" si="71"/>
        <v>1</v>
      </c>
      <c r="BA48" s="2">
        <f t="shared" si="0"/>
        <v>2.3039878035104309</v>
      </c>
      <c r="BB48">
        <v>0</v>
      </c>
      <c r="BC48">
        <f t="shared" si="1"/>
        <v>0</v>
      </c>
      <c r="BD48">
        <v>0</v>
      </c>
      <c r="BE48">
        <f t="shared" si="2"/>
        <v>0</v>
      </c>
      <c r="BF48">
        <v>0</v>
      </c>
      <c r="BG48">
        <f t="shared" si="3"/>
        <v>0</v>
      </c>
      <c r="BH48">
        <v>0</v>
      </c>
      <c r="BI48">
        <f t="shared" si="4"/>
        <v>0</v>
      </c>
      <c r="BJ48">
        <v>100</v>
      </c>
      <c r="BK48">
        <f t="shared" si="5"/>
        <v>1</v>
      </c>
      <c r="BL48">
        <v>0</v>
      </c>
      <c r="BM48">
        <f t="shared" si="6"/>
        <v>0</v>
      </c>
      <c r="BN48">
        <v>0</v>
      </c>
      <c r="BO48">
        <f t="shared" si="7"/>
        <v>0</v>
      </c>
      <c r="BP48">
        <v>0</v>
      </c>
      <c r="BQ48">
        <f t="shared" si="8"/>
        <v>0</v>
      </c>
      <c r="BR48">
        <v>0</v>
      </c>
      <c r="BS48">
        <f t="shared" si="9"/>
        <v>0</v>
      </c>
      <c r="BT48">
        <v>0</v>
      </c>
      <c r="BU48">
        <f t="shared" si="10"/>
        <v>0</v>
      </c>
      <c r="BV48">
        <v>0</v>
      </c>
      <c r="BW48">
        <f t="shared" si="11"/>
        <v>0</v>
      </c>
      <c r="BX48">
        <v>0</v>
      </c>
      <c r="BY48">
        <f t="shared" si="12"/>
        <v>0</v>
      </c>
      <c r="BZ48">
        <v>0</v>
      </c>
      <c r="CA48">
        <f t="shared" si="13"/>
        <v>0</v>
      </c>
      <c r="CB48">
        <v>0</v>
      </c>
      <c r="CC48">
        <f t="shared" si="14"/>
        <v>0</v>
      </c>
      <c r="CD48">
        <v>0</v>
      </c>
      <c r="CE48">
        <f t="shared" si="15"/>
        <v>0</v>
      </c>
      <c r="CF48">
        <v>0</v>
      </c>
      <c r="CG48">
        <f t="shared" si="16"/>
        <v>0</v>
      </c>
      <c r="CH48">
        <v>0</v>
      </c>
      <c r="CI48">
        <f t="shared" si="17"/>
        <v>0</v>
      </c>
      <c r="CJ48">
        <v>0</v>
      </c>
      <c r="CK48">
        <f t="shared" si="18"/>
        <v>0</v>
      </c>
      <c r="CL48">
        <v>0</v>
      </c>
      <c r="CM48">
        <f t="shared" si="19"/>
        <v>0</v>
      </c>
      <c r="CN48">
        <v>0</v>
      </c>
      <c r="CO48">
        <f t="shared" si="20"/>
        <v>0</v>
      </c>
      <c r="CP48">
        <v>0</v>
      </c>
      <c r="CQ48">
        <f t="shared" si="21"/>
        <v>0</v>
      </c>
      <c r="CR48">
        <v>0</v>
      </c>
      <c r="CS48">
        <f t="shared" si="22"/>
        <v>0</v>
      </c>
      <c r="CT48">
        <v>0</v>
      </c>
      <c r="CU48">
        <f t="shared" si="23"/>
        <v>0</v>
      </c>
      <c r="CV48">
        <v>0</v>
      </c>
      <c r="CW48">
        <f t="shared" si="24"/>
        <v>0</v>
      </c>
      <c r="CX48">
        <v>0</v>
      </c>
      <c r="CY48">
        <f t="shared" si="25"/>
        <v>0</v>
      </c>
      <c r="CZ48">
        <v>0</v>
      </c>
      <c r="DA48">
        <f t="shared" si="26"/>
        <v>0</v>
      </c>
      <c r="DB48">
        <v>0</v>
      </c>
      <c r="DC48">
        <f t="shared" si="27"/>
        <v>0</v>
      </c>
      <c r="DD48">
        <v>0</v>
      </c>
      <c r="DE48">
        <f t="shared" si="28"/>
        <v>0</v>
      </c>
      <c r="DF48">
        <v>0</v>
      </c>
      <c r="DG48">
        <f t="shared" si="29"/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f t="shared" si="30"/>
        <v>0</v>
      </c>
      <c r="ET48">
        <v>20</v>
      </c>
      <c r="EU48">
        <f t="shared" si="31"/>
        <v>0.30398780351043098</v>
      </c>
      <c r="EV48">
        <v>80</v>
      </c>
      <c r="EW48">
        <f t="shared" si="32"/>
        <v>0.69601219648956902</v>
      </c>
      <c r="EX48">
        <v>0</v>
      </c>
      <c r="EY48">
        <f t="shared" si="33"/>
        <v>0</v>
      </c>
      <c r="EZ48">
        <v>0</v>
      </c>
      <c r="FA48">
        <f t="shared" si="34"/>
        <v>0</v>
      </c>
      <c r="FB48">
        <v>0</v>
      </c>
      <c r="FC48">
        <f t="shared" si="35"/>
        <v>0</v>
      </c>
      <c r="FD48">
        <v>0</v>
      </c>
      <c r="FE48">
        <f t="shared" si="36"/>
        <v>0</v>
      </c>
      <c r="FF48">
        <v>0</v>
      </c>
      <c r="FG48">
        <f t="shared" si="37"/>
        <v>0</v>
      </c>
      <c r="FH48">
        <v>0</v>
      </c>
      <c r="FI48">
        <f t="shared" si="38"/>
        <v>0</v>
      </c>
      <c r="FJ48">
        <v>0</v>
      </c>
      <c r="FK48">
        <f t="shared" si="39"/>
        <v>0</v>
      </c>
      <c r="FL48">
        <v>0</v>
      </c>
      <c r="FM48">
        <f t="shared" si="40"/>
        <v>0</v>
      </c>
      <c r="FN48">
        <v>0</v>
      </c>
      <c r="FO48">
        <f t="shared" si="41"/>
        <v>0</v>
      </c>
      <c r="FP48">
        <v>0</v>
      </c>
      <c r="FQ48">
        <f t="shared" si="42"/>
        <v>0</v>
      </c>
      <c r="FR48">
        <v>0</v>
      </c>
      <c r="FS48">
        <f t="shared" si="43"/>
        <v>0</v>
      </c>
      <c r="FT48">
        <v>0</v>
      </c>
      <c r="FU48">
        <f t="shared" si="44"/>
        <v>0</v>
      </c>
      <c r="FV48">
        <v>0</v>
      </c>
      <c r="FW48">
        <f t="shared" si="45"/>
        <v>0</v>
      </c>
      <c r="FX48">
        <v>0</v>
      </c>
      <c r="FY48">
        <f t="shared" si="46"/>
        <v>0</v>
      </c>
      <c r="FZ48">
        <v>0</v>
      </c>
      <c r="GA48">
        <f t="shared" si="47"/>
        <v>0</v>
      </c>
      <c r="GB48">
        <v>0</v>
      </c>
      <c r="GC48">
        <f t="shared" si="48"/>
        <v>0</v>
      </c>
      <c r="GD48">
        <v>0</v>
      </c>
      <c r="GE48">
        <f t="shared" si="49"/>
        <v>0</v>
      </c>
      <c r="GF48">
        <v>0</v>
      </c>
      <c r="GG48">
        <f t="shared" si="50"/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75</v>
      </c>
      <c r="GS48" t="s">
        <v>264</v>
      </c>
    </row>
    <row r="49" spans="1:201" x14ac:dyDescent="0.45">
      <c r="A49">
        <v>48</v>
      </c>
      <c r="B49" t="s">
        <v>45</v>
      </c>
      <c r="C49" t="s">
        <v>76</v>
      </c>
      <c r="E49" t="s">
        <v>79</v>
      </c>
      <c r="F49">
        <v>253</v>
      </c>
      <c r="G49">
        <v>293</v>
      </c>
      <c r="H49">
        <v>1234.8</v>
      </c>
      <c r="I49" s="2">
        <f t="shared" si="51"/>
        <v>0.23728539034661483</v>
      </c>
      <c r="J49" s="2">
        <f t="shared" si="52"/>
        <v>40</v>
      </c>
      <c r="K49" s="2">
        <f t="shared" si="53"/>
        <v>1.1581027667984189</v>
      </c>
      <c r="M49" s="2">
        <v>1365</v>
      </c>
      <c r="P49" s="2" t="e">
        <f t="shared" si="55"/>
        <v>#DIV/0!</v>
      </c>
      <c r="Q49" s="2" t="e">
        <f t="shared" si="56"/>
        <v>#DIV/0!</v>
      </c>
      <c r="S49">
        <v>68</v>
      </c>
      <c r="T49" s="2">
        <f t="shared" si="57"/>
        <v>0</v>
      </c>
      <c r="U49">
        <v>98</v>
      </c>
      <c r="V49">
        <v>156</v>
      </c>
      <c r="W49" s="2">
        <f t="shared" si="58"/>
        <v>0</v>
      </c>
      <c r="X49" s="2">
        <f t="shared" si="59"/>
        <v>0</v>
      </c>
      <c r="Y49" s="7" t="e">
        <f t="shared" si="76"/>
        <v>#DIV/0!</v>
      </c>
      <c r="Z49" s="2">
        <f t="shared" si="60"/>
        <v>0.62820512820512819</v>
      </c>
      <c r="AA49" s="2" t="e">
        <f t="shared" si="61"/>
        <v>#DIV/0!</v>
      </c>
      <c r="AB49" s="2">
        <f t="shared" si="62"/>
        <v>2.2941176470588234</v>
      </c>
      <c r="AC49" s="2" t="e">
        <f t="shared" si="63"/>
        <v>#DIV/0!</v>
      </c>
      <c r="AD49" s="2">
        <f t="shared" si="64"/>
        <v>98</v>
      </c>
      <c r="AE49" s="2">
        <f t="shared" si="65"/>
        <v>88</v>
      </c>
      <c r="AG49" s="2">
        <f t="shared" si="66"/>
        <v>1.1136363636363635</v>
      </c>
      <c r="AI49" s="2">
        <v>1</v>
      </c>
      <c r="AJ49" t="s">
        <v>73</v>
      </c>
      <c r="AK49">
        <v>1500</v>
      </c>
      <c r="AM49">
        <f t="shared" si="69"/>
        <v>1500</v>
      </c>
      <c r="AN49" t="s">
        <v>80</v>
      </c>
      <c r="AP49" t="s">
        <v>37</v>
      </c>
      <c r="AR49">
        <v>1.4999999999999999E-4</v>
      </c>
      <c r="AS49">
        <v>1</v>
      </c>
      <c r="AT49">
        <v>1</v>
      </c>
      <c r="AU49">
        <f t="shared" si="70"/>
        <v>68</v>
      </c>
      <c r="AV49" t="s">
        <v>45</v>
      </c>
      <c r="AW49" t="s">
        <v>64</v>
      </c>
      <c r="AX49" t="s">
        <v>39</v>
      </c>
      <c r="AZ49" s="2">
        <f t="shared" si="71"/>
        <v>1</v>
      </c>
      <c r="BA49" s="2">
        <f t="shared" si="0"/>
        <v>2.4281549004764158</v>
      </c>
      <c r="BB49">
        <v>0</v>
      </c>
      <c r="BC49">
        <f t="shared" si="1"/>
        <v>0</v>
      </c>
      <c r="BD49">
        <v>0</v>
      </c>
      <c r="BE49">
        <f t="shared" si="2"/>
        <v>0</v>
      </c>
      <c r="BF49">
        <v>0</v>
      </c>
      <c r="BG49">
        <f t="shared" si="3"/>
        <v>0</v>
      </c>
      <c r="BH49">
        <v>0</v>
      </c>
      <c r="BI49">
        <f t="shared" si="4"/>
        <v>0</v>
      </c>
      <c r="BJ49">
        <v>100</v>
      </c>
      <c r="BK49">
        <f t="shared" si="5"/>
        <v>1</v>
      </c>
      <c r="BL49">
        <v>0</v>
      </c>
      <c r="BM49">
        <f t="shared" si="6"/>
        <v>0</v>
      </c>
      <c r="BN49">
        <v>0</v>
      </c>
      <c r="BO49">
        <f t="shared" si="7"/>
        <v>0</v>
      </c>
      <c r="BP49">
        <v>0</v>
      </c>
      <c r="BQ49">
        <f t="shared" si="8"/>
        <v>0</v>
      </c>
      <c r="BR49">
        <v>0</v>
      </c>
      <c r="BS49">
        <f t="shared" si="9"/>
        <v>0</v>
      </c>
      <c r="BT49">
        <v>0</v>
      </c>
      <c r="BU49">
        <f t="shared" si="10"/>
        <v>0</v>
      </c>
      <c r="BV49">
        <v>0</v>
      </c>
      <c r="BW49">
        <f t="shared" si="11"/>
        <v>0</v>
      </c>
      <c r="BX49">
        <v>0</v>
      </c>
      <c r="BY49">
        <f t="shared" si="12"/>
        <v>0</v>
      </c>
      <c r="BZ49">
        <v>0</v>
      </c>
      <c r="CA49">
        <f t="shared" si="13"/>
        <v>0</v>
      </c>
      <c r="CB49">
        <v>0</v>
      </c>
      <c r="CC49">
        <f t="shared" si="14"/>
        <v>0</v>
      </c>
      <c r="CD49">
        <v>0</v>
      </c>
      <c r="CE49">
        <f t="shared" si="15"/>
        <v>0</v>
      </c>
      <c r="CF49">
        <v>0</v>
      </c>
      <c r="CG49">
        <f t="shared" si="16"/>
        <v>0</v>
      </c>
      <c r="CH49">
        <v>0</v>
      </c>
      <c r="CI49">
        <f t="shared" si="17"/>
        <v>0</v>
      </c>
      <c r="CJ49">
        <v>0</v>
      </c>
      <c r="CK49">
        <f t="shared" si="18"/>
        <v>0</v>
      </c>
      <c r="CL49">
        <v>0</v>
      </c>
      <c r="CM49">
        <f t="shared" si="19"/>
        <v>0</v>
      </c>
      <c r="CN49">
        <v>0</v>
      </c>
      <c r="CO49">
        <f t="shared" si="20"/>
        <v>0</v>
      </c>
      <c r="CP49">
        <v>0</v>
      </c>
      <c r="CQ49">
        <f t="shared" si="21"/>
        <v>0</v>
      </c>
      <c r="CR49">
        <v>0</v>
      </c>
      <c r="CS49">
        <f t="shared" si="22"/>
        <v>0</v>
      </c>
      <c r="CT49">
        <v>0</v>
      </c>
      <c r="CU49">
        <f t="shared" si="23"/>
        <v>0</v>
      </c>
      <c r="CV49">
        <v>0</v>
      </c>
      <c r="CW49">
        <f t="shared" si="24"/>
        <v>0</v>
      </c>
      <c r="CX49">
        <v>0</v>
      </c>
      <c r="CY49">
        <f t="shared" si="25"/>
        <v>0</v>
      </c>
      <c r="CZ49">
        <v>0</v>
      </c>
      <c r="DA49">
        <f t="shared" si="26"/>
        <v>0</v>
      </c>
      <c r="DB49">
        <v>0</v>
      </c>
      <c r="DC49">
        <f t="shared" si="27"/>
        <v>0</v>
      </c>
      <c r="DD49">
        <v>0</v>
      </c>
      <c r="DE49">
        <f t="shared" si="28"/>
        <v>0</v>
      </c>
      <c r="DF49">
        <v>0</v>
      </c>
      <c r="DG49">
        <f t="shared" si="29"/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f t="shared" si="30"/>
        <v>0</v>
      </c>
      <c r="ET49">
        <v>30</v>
      </c>
      <c r="EU49">
        <f t="shared" si="31"/>
        <v>0.42815490047641547</v>
      </c>
      <c r="EV49">
        <v>70</v>
      </c>
      <c r="EW49">
        <f t="shared" si="32"/>
        <v>0.57184509952358464</v>
      </c>
      <c r="EX49">
        <v>0</v>
      </c>
      <c r="EY49">
        <f t="shared" si="33"/>
        <v>0</v>
      </c>
      <c r="EZ49">
        <v>0</v>
      </c>
      <c r="FA49">
        <f t="shared" si="34"/>
        <v>0</v>
      </c>
      <c r="FB49">
        <v>0</v>
      </c>
      <c r="FC49">
        <f t="shared" si="35"/>
        <v>0</v>
      </c>
      <c r="FD49">
        <v>0</v>
      </c>
      <c r="FE49">
        <f t="shared" si="36"/>
        <v>0</v>
      </c>
      <c r="FF49">
        <v>0</v>
      </c>
      <c r="FG49">
        <f t="shared" si="37"/>
        <v>0</v>
      </c>
      <c r="FH49">
        <v>0</v>
      </c>
      <c r="FI49">
        <f t="shared" si="38"/>
        <v>0</v>
      </c>
      <c r="FJ49">
        <v>0</v>
      </c>
      <c r="FK49">
        <f t="shared" si="39"/>
        <v>0</v>
      </c>
      <c r="FL49">
        <v>0</v>
      </c>
      <c r="FM49">
        <f t="shared" si="40"/>
        <v>0</v>
      </c>
      <c r="FN49">
        <v>0</v>
      </c>
      <c r="FO49">
        <f t="shared" si="41"/>
        <v>0</v>
      </c>
      <c r="FP49">
        <v>0</v>
      </c>
      <c r="FQ49">
        <f t="shared" si="42"/>
        <v>0</v>
      </c>
      <c r="FR49">
        <v>0</v>
      </c>
      <c r="FS49">
        <f t="shared" si="43"/>
        <v>0</v>
      </c>
      <c r="FT49">
        <v>0</v>
      </c>
      <c r="FU49">
        <f t="shared" si="44"/>
        <v>0</v>
      </c>
      <c r="FV49">
        <v>0</v>
      </c>
      <c r="FW49">
        <f t="shared" si="45"/>
        <v>0</v>
      </c>
      <c r="FX49">
        <v>0</v>
      </c>
      <c r="FY49">
        <f t="shared" si="46"/>
        <v>0</v>
      </c>
      <c r="FZ49">
        <v>0</v>
      </c>
      <c r="GA49">
        <f t="shared" si="47"/>
        <v>0</v>
      </c>
      <c r="GB49">
        <v>0</v>
      </c>
      <c r="GC49">
        <f t="shared" si="48"/>
        <v>0</v>
      </c>
      <c r="GD49">
        <v>0</v>
      </c>
      <c r="GE49">
        <f t="shared" si="49"/>
        <v>0</v>
      </c>
      <c r="GF49">
        <v>0</v>
      </c>
      <c r="GG49">
        <f t="shared" si="50"/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75</v>
      </c>
      <c r="GS49" t="s">
        <v>264</v>
      </c>
    </row>
    <row r="50" spans="1:201" x14ac:dyDescent="0.45">
      <c r="A50">
        <v>49</v>
      </c>
      <c r="B50" t="s">
        <v>368</v>
      </c>
      <c r="C50" t="s">
        <v>369</v>
      </c>
      <c r="D50" t="s">
        <v>370</v>
      </c>
      <c r="E50" t="s">
        <v>371</v>
      </c>
      <c r="F50">
        <v>600.5</v>
      </c>
      <c r="G50">
        <v>561</v>
      </c>
      <c r="H50">
        <f>1500+273</f>
        <v>1773</v>
      </c>
      <c r="I50" s="2">
        <f t="shared" si="51"/>
        <v>0.31641285956006771</v>
      </c>
      <c r="J50" s="2">
        <f t="shared" si="52"/>
        <v>-39.5</v>
      </c>
      <c r="K50" s="2">
        <f t="shared" si="53"/>
        <v>0.93422148209825151</v>
      </c>
      <c r="M50" s="2">
        <v>1986</v>
      </c>
      <c r="N50">
        <v>11.4</v>
      </c>
      <c r="O50">
        <v>12</v>
      </c>
      <c r="P50" s="2">
        <f t="shared" si="55"/>
        <v>0.95000000000000007</v>
      </c>
      <c r="Q50" s="2">
        <f t="shared" si="56"/>
        <v>4.9999999999999968E-2</v>
      </c>
      <c r="R50">
        <v>1048</v>
      </c>
      <c r="S50">
        <v>1117</v>
      </c>
      <c r="T50" s="2">
        <f t="shared" si="57"/>
        <v>0.93822739480752015</v>
      </c>
      <c r="U50">
        <v>1254</v>
      </c>
      <c r="V50">
        <v>1282</v>
      </c>
      <c r="W50" s="2">
        <f t="shared" si="58"/>
        <v>142.95600000000002</v>
      </c>
      <c r="X50" s="2">
        <f t="shared" si="59"/>
        <v>153.84</v>
      </c>
      <c r="Y50" s="7">
        <f t="shared" si="76"/>
        <v>7.0748829953198034E-2</v>
      </c>
      <c r="Z50" s="2">
        <f t="shared" si="60"/>
        <v>0.97815912636505464</v>
      </c>
      <c r="AA50" s="2">
        <f t="shared" si="61"/>
        <v>1.1965648854961832</v>
      </c>
      <c r="AB50" s="2">
        <f t="shared" si="62"/>
        <v>1.1477170993733214</v>
      </c>
      <c r="AC50" s="2">
        <f t="shared" si="63"/>
        <v>4.9999999999999968E-2</v>
      </c>
      <c r="AD50" s="2">
        <f t="shared" si="64"/>
        <v>206</v>
      </c>
      <c r="AE50" s="2">
        <f t="shared" si="65"/>
        <v>165</v>
      </c>
      <c r="AF50" s="2">
        <f t="shared" si="75"/>
        <v>0.12870514820592824</v>
      </c>
      <c r="AG50" s="2">
        <f t="shared" si="66"/>
        <v>1.2484848484848485</v>
      </c>
      <c r="AH50" s="2">
        <f t="shared" ref="AH50:AH65" si="77">(AE50/V50)*O50</f>
        <v>1.5444617784711387</v>
      </c>
      <c r="AI50" s="2">
        <v>0</v>
      </c>
      <c r="AK50" t="e">
        <f t="shared" si="68"/>
        <v>#DIV/0!</v>
      </c>
      <c r="AM50" t="e">
        <f t="shared" si="69"/>
        <v>#DIV/0!</v>
      </c>
      <c r="AP50" t="s">
        <v>37</v>
      </c>
      <c r="AS50">
        <v>6.4</v>
      </c>
      <c r="AT50">
        <v>1</v>
      </c>
      <c r="AU50">
        <f t="shared" si="70"/>
        <v>2825.811317126464</v>
      </c>
      <c r="AV50" t="s">
        <v>372</v>
      </c>
      <c r="AW50" t="s">
        <v>373</v>
      </c>
      <c r="AZ50" s="2">
        <f t="shared" si="71"/>
        <v>2.0459184438142941</v>
      </c>
      <c r="BA50" s="2">
        <f t="shared" si="0"/>
        <v>4</v>
      </c>
      <c r="BB50">
        <v>0</v>
      </c>
      <c r="BC50">
        <f t="shared" si="1"/>
        <v>0</v>
      </c>
      <c r="BD50">
        <v>0</v>
      </c>
      <c r="BE50">
        <f t="shared" si="2"/>
        <v>0</v>
      </c>
      <c r="BF50">
        <v>0</v>
      </c>
      <c r="BG50">
        <f t="shared" si="3"/>
        <v>0</v>
      </c>
      <c r="BH50">
        <v>0.87</v>
      </c>
      <c r="BI50">
        <f t="shared" si="4"/>
        <v>8.6653322681140444E-3</v>
      </c>
      <c r="BJ50">
        <v>0</v>
      </c>
      <c r="BK50">
        <f t="shared" si="5"/>
        <v>0</v>
      </c>
      <c r="BL50">
        <v>0</v>
      </c>
      <c r="BM50">
        <f t="shared" si="6"/>
        <v>0</v>
      </c>
      <c r="BN50">
        <v>0</v>
      </c>
      <c r="BO50">
        <f t="shared" si="7"/>
        <v>0</v>
      </c>
      <c r="BP50">
        <v>0</v>
      </c>
      <c r="BQ50">
        <f t="shared" si="8"/>
        <v>0</v>
      </c>
      <c r="BR50">
        <f t="shared" ref="BR50:BR57" si="78">100-BH50-BT50-BV50-BX50-BZ50-CB50-CD50</f>
        <v>97.173000000000002</v>
      </c>
      <c r="BS50">
        <f t="shared" si="9"/>
        <v>0.95213850393186394</v>
      </c>
      <c r="BT50">
        <v>0.46</v>
      </c>
      <c r="BU50">
        <f t="shared" si="10"/>
        <v>2.09581834206168E-2</v>
      </c>
      <c r="BV50">
        <v>1.4E-2</v>
      </c>
      <c r="BW50">
        <f t="shared" si="11"/>
        <v>2.4735781895119464E-4</v>
      </c>
      <c r="BX50">
        <v>2.3E-2</v>
      </c>
      <c r="BY50">
        <f t="shared" si="12"/>
        <v>3.9248391268260419E-4</v>
      </c>
      <c r="BZ50">
        <v>0.33</v>
      </c>
      <c r="CA50">
        <f t="shared" si="13"/>
        <v>6.4294021710824449E-3</v>
      </c>
      <c r="CB50">
        <v>0.98</v>
      </c>
      <c r="CC50">
        <f t="shared" si="14"/>
        <v>1.0313216100905544E-2</v>
      </c>
      <c r="CD50">
        <v>0.15</v>
      </c>
      <c r="CE50">
        <f t="shared" si="15"/>
        <v>8.5552037578380427E-4</v>
      </c>
      <c r="CF50">
        <v>0</v>
      </c>
      <c r="CG50">
        <f t="shared" si="16"/>
        <v>0</v>
      </c>
      <c r="CH50">
        <v>0</v>
      </c>
      <c r="CI50">
        <f t="shared" si="17"/>
        <v>0</v>
      </c>
      <c r="CJ50">
        <v>0</v>
      </c>
      <c r="CK50">
        <f t="shared" si="18"/>
        <v>0</v>
      </c>
      <c r="CL50">
        <v>0</v>
      </c>
      <c r="CM50">
        <f t="shared" si="19"/>
        <v>0</v>
      </c>
      <c r="CN50">
        <v>0</v>
      </c>
      <c r="CO50">
        <f t="shared" si="20"/>
        <v>0</v>
      </c>
      <c r="CP50">
        <v>0</v>
      </c>
      <c r="CQ50">
        <f t="shared" si="21"/>
        <v>0</v>
      </c>
      <c r="CR50">
        <v>0</v>
      </c>
      <c r="CS50">
        <f t="shared" si="22"/>
        <v>0</v>
      </c>
      <c r="CT50">
        <v>0</v>
      </c>
      <c r="CU50">
        <f t="shared" si="23"/>
        <v>0</v>
      </c>
      <c r="CV50">
        <v>0</v>
      </c>
      <c r="CW50">
        <f t="shared" si="24"/>
        <v>0</v>
      </c>
      <c r="CX50">
        <v>0</v>
      </c>
      <c r="CY50">
        <f t="shared" si="25"/>
        <v>0</v>
      </c>
      <c r="CZ50">
        <v>0</v>
      </c>
      <c r="DA50">
        <f t="shared" si="26"/>
        <v>0</v>
      </c>
      <c r="DB50">
        <v>0</v>
      </c>
      <c r="DC50">
        <f t="shared" si="27"/>
        <v>0</v>
      </c>
      <c r="DD50">
        <v>0</v>
      </c>
      <c r="DE50">
        <f t="shared" si="28"/>
        <v>0</v>
      </c>
      <c r="DF50">
        <v>0</v>
      </c>
      <c r="DG50">
        <f t="shared" si="29"/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f t="shared" si="30"/>
        <v>0</v>
      </c>
      <c r="ET50">
        <v>0</v>
      </c>
      <c r="EU50">
        <f t="shared" si="31"/>
        <v>0</v>
      </c>
      <c r="EV50">
        <v>0</v>
      </c>
      <c r="EW50">
        <f t="shared" si="32"/>
        <v>0</v>
      </c>
      <c r="EX50">
        <v>0</v>
      </c>
      <c r="EY50">
        <f t="shared" si="33"/>
        <v>0</v>
      </c>
      <c r="EZ50">
        <v>100</v>
      </c>
      <c r="FA50">
        <f t="shared" si="34"/>
        <v>1</v>
      </c>
      <c r="FB50">
        <v>0</v>
      </c>
      <c r="FC50">
        <f t="shared" si="35"/>
        <v>0</v>
      </c>
      <c r="FD50">
        <v>0</v>
      </c>
      <c r="FE50">
        <f t="shared" si="36"/>
        <v>0</v>
      </c>
      <c r="FF50">
        <v>0</v>
      </c>
      <c r="FG50">
        <f t="shared" si="37"/>
        <v>0</v>
      </c>
      <c r="FH50">
        <v>0</v>
      </c>
      <c r="FI50">
        <f t="shared" si="38"/>
        <v>0</v>
      </c>
      <c r="FJ50">
        <v>0</v>
      </c>
      <c r="FK50">
        <f t="shared" si="39"/>
        <v>0</v>
      </c>
      <c r="FL50">
        <v>0</v>
      </c>
      <c r="FM50">
        <f t="shared" si="40"/>
        <v>0</v>
      </c>
      <c r="FN50">
        <v>0</v>
      </c>
      <c r="FO50">
        <f t="shared" si="41"/>
        <v>0</v>
      </c>
      <c r="FP50">
        <v>0</v>
      </c>
      <c r="FQ50">
        <f t="shared" si="42"/>
        <v>0</v>
      </c>
      <c r="FR50">
        <v>0</v>
      </c>
      <c r="FS50">
        <f t="shared" si="43"/>
        <v>0</v>
      </c>
      <c r="FT50">
        <v>0</v>
      </c>
      <c r="FU50">
        <f t="shared" si="44"/>
        <v>0</v>
      </c>
      <c r="FV50">
        <v>0</v>
      </c>
      <c r="FW50">
        <f t="shared" si="45"/>
        <v>0</v>
      </c>
      <c r="FX50">
        <v>0</v>
      </c>
      <c r="FY50">
        <f t="shared" si="46"/>
        <v>0</v>
      </c>
      <c r="FZ50">
        <v>0</v>
      </c>
      <c r="GA50">
        <f t="shared" si="47"/>
        <v>0</v>
      </c>
      <c r="GB50">
        <v>0</v>
      </c>
      <c r="GC50">
        <f t="shared" si="48"/>
        <v>0</v>
      </c>
      <c r="GD50">
        <v>0</v>
      </c>
      <c r="GE50">
        <f t="shared" si="49"/>
        <v>0</v>
      </c>
      <c r="GF50">
        <v>0</v>
      </c>
      <c r="GG50">
        <f t="shared" si="50"/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 s="1" t="s">
        <v>374</v>
      </c>
      <c r="GS50" t="s">
        <v>264</v>
      </c>
    </row>
    <row r="51" spans="1:201" x14ac:dyDescent="0.45">
      <c r="A51">
        <v>50</v>
      </c>
      <c r="B51" t="s">
        <v>368</v>
      </c>
      <c r="C51" t="s">
        <v>369</v>
      </c>
      <c r="D51" t="s">
        <v>370</v>
      </c>
      <c r="E51" t="s">
        <v>371</v>
      </c>
      <c r="F51">
        <v>600.5</v>
      </c>
      <c r="G51">
        <v>589</v>
      </c>
      <c r="H51">
        <f t="shared" ref="H51:H57" si="79">1500+273</f>
        <v>1773</v>
      </c>
      <c r="I51" s="2">
        <f t="shared" si="51"/>
        <v>0.33220530174844898</v>
      </c>
      <c r="J51" s="2">
        <f t="shared" si="52"/>
        <v>-11.5</v>
      </c>
      <c r="K51" s="2">
        <f t="shared" si="53"/>
        <v>0.98084929225645301</v>
      </c>
      <c r="M51" s="2">
        <v>1986</v>
      </c>
      <c r="N51">
        <v>6.1</v>
      </c>
      <c r="O51">
        <v>12</v>
      </c>
      <c r="P51" s="2">
        <f t="shared" si="55"/>
        <v>0.5083333333333333</v>
      </c>
      <c r="Q51" s="2">
        <f t="shared" si="56"/>
        <v>0.4916666666666667</v>
      </c>
      <c r="R51">
        <v>1006</v>
      </c>
      <c r="S51">
        <v>1075</v>
      </c>
      <c r="T51" s="2">
        <f t="shared" si="57"/>
        <v>0.93581395348837204</v>
      </c>
      <c r="U51">
        <v>1200</v>
      </c>
      <c r="V51">
        <v>1220</v>
      </c>
      <c r="W51" s="2">
        <f t="shared" si="58"/>
        <v>73.2</v>
      </c>
      <c r="X51" s="2">
        <f t="shared" si="59"/>
        <v>146.4</v>
      </c>
      <c r="Y51" s="7">
        <f t="shared" si="76"/>
        <v>0.5</v>
      </c>
      <c r="Z51" s="2">
        <f t="shared" si="60"/>
        <v>0.98360655737704916</v>
      </c>
      <c r="AA51" s="2">
        <f t="shared" si="61"/>
        <v>1.1928429423459244</v>
      </c>
      <c r="AB51" s="2">
        <f>V51/S51</f>
        <v>1.1348837209302325</v>
      </c>
      <c r="AC51" s="2">
        <f>(O51-N51)/O51</f>
        <v>0.4916666666666667</v>
      </c>
      <c r="AD51" s="2">
        <f t="shared" si="64"/>
        <v>194</v>
      </c>
      <c r="AE51" s="2">
        <f t="shared" si="65"/>
        <v>145</v>
      </c>
      <c r="AF51" s="2">
        <f t="shared" si="75"/>
        <v>0.11885245901639344</v>
      </c>
      <c r="AG51" s="2">
        <f t="shared" si="66"/>
        <v>1.3379310344827586</v>
      </c>
      <c r="AH51" s="2">
        <f t="shared" si="77"/>
        <v>1.4262295081967213</v>
      </c>
      <c r="AI51" s="2">
        <v>1</v>
      </c>
      <c r="AK51" t="e">
        <f t="shared" si="68"/>
        <v>#DIV/0!</v>
      </c>
      <c r="AM51" t="e">
        <f t="shared" si="69"/>
        <v>#DIV/0!</v>
      </c>
      <c r="AP51" t="s">
        <v>37</v>
      </c>
      <c r="AS51">
        <v>6.4</v>
      </c>
      <c r="AT51">
        <v>1</v>
      </c>
      <c r="AU51">
        <f t="shared" si="70"/>
        <v>2719.5587877448061</v>
      </c>
      <c r="AV51" t="s">
        <v>372</v>
      </c>
      <c r="AW51" t="s">
        <v>373</v>
      </c>
      <c r="AZ51" s="2">
        <f t="shared" si="71"/>
        <v>2.0459184438142941</v>
      </c>
      <c r="BA51" s="2">
        <f t="shared" si="0"/>
        <v>4</v>
      </c>
      <c r="BB51">
        <v>0</v>
      </c>
      <c r="BC51">
        <f t="shared" si="1"/>
        <v>0</v>
      </c>
      <c r="BD51">
        <v>0</v>
      </c>
      <c r="BE51">
        <f t="shared" si="2"/>
        <v>0</v>
      </c>
      <c r="BF51">
        <v>0</v>
      </c>
      <c r="BG51">
        <f t="shared" si="3"/>
        <v>0</v>
      </c>
      <c r="BH51">
        <v>0.87</v>
      </c>
      <c r="BI51">
        <f t="shared" si="4"/>
        <v>8.6653322681140444E-3</v>
      </c>
      <c r="BJ51">
        <v>0</v>
      </c>
      <c r="BK51">
        <f t="shared" si="5"/>
        <v>0</v>
      </c>
      <c r="BL51">
        <v>0</v>
      </c>
      <c r="BM51">
        <f t="shared" si="6"/>
        <v>0</v>
      </c>
      <c r="BN51">
        <v>0</v>
      </c>
      <c r="BO51">
        <f t="shared" si="7"/>
        <v>0</v>
      </c>
      <c r="BP51">
        <v>0</v>
      </c>
      <c r="BQ51">
        <f t="shared" si="8"/>
        <v>0</v>
      </c>
      <c r="BR51">
        <f t="shared" si="78"/>
        <v>97.173000000000002</v>
      </c>
      <c r="BS51">
        <f t="shared" si="9"/>
        <v>0.95213850393186394</v>
      </c>
      <c r="BT51">
        <v>0.46</v>
      </c>
      <c r="BU51">
        <f t="shared" si="10"/>
        <v>2.09581834206168E-2</v>
      </c>
      <c r="BV51">
        <v>1.4E-2</v>
      </c>
      <c r="BW51">
        <f t="shared" si="11"/>
        <v>2.4735781895119464E-4</v>
      </c>
      <c r="BX51">
        <v>2.3E-2</v>
      </c>
      <c r="BY51">
        <f t="shared" si="12"/>
        <v>3.9248391268260419E-4</v>
      </c>
      <c r="BZ51">
        <v>0.33</v>
      </c>
      <c r="CA51">
        <f t="shared" si="13"/>
        <v>6.4294021710824449E-3</v>
      </c>
      <c r="CB51">
        <v>0.98</v>
      </c>
      <c r="CC51">
        <f t="shared" si="14"/>
        <v>1.0313216100905544E-2</v>
      </c>
      <c r="CD51">
        <v>0.15</v>
      </c>
      <c r="CE51">
        <f t="shared" si="15"/>
        <v>8.5552037578380427E-4</v>
      </c>
      <c r="CF51">
        <v>0</v>
      </c>
      <c r="CG51">
        <f t="shared" si="16"/>
        <v>0</v>
      </c>
      <c r="CH51">
        <v>0</v>
      </c>
      <c r="CI51">
        <f t="shared" si="17"/>
        <v>0</v>
      </c>
      <c r="CJ51">
        <v>0</v>
      </c>
      <c r="CK51">
        <f t="shared" si="18"/>
        <v>0</v>
      </c>
      <c r="CL51">
        <v>0</v>
      </c>
      <c r="CM51">
        <f t="shared" si="19"/>
        <v>0</v>
      </c>
      <c r="CN51">
        <v>0</v>
      </c>
      <c r="CO51">
        <f t="shared" si="20"/>
        <v>0</v>
      </c>
      <c r="CP51">
        <v>0</v>
      </c>
      <c r="CQ51">
        <f t="shared" si="21"/>
        <v>0</v>
      </c>
      <c r="CR51">
        <v>0</v>
      </c>
      <c r="CS51">
        <f t="shared" si="22"/>
        <v>0</v>
      </c>
      <c r="CT51">
        <v>0</v>
      </c>
      <c r="CU51">
        <f t="shared" si="23"/>
        <v>0</v>
      </c>
      <c r="CV51">
        <v>0</v>
      </c>
      <c r="CW51">
        <f t="shared" si="24"/>
        <v>0</v>
      </c>
      <c r="CX51">
        <v>0</v>
      </c>
      <c r="CY51">
        <f t="shared" si="25"/>
        <v>0</v>
      </c>
      <c r="CZ51">
        <v>0</v>
      </c>
      <c r="DA51">
        <f t="shared" si="26"/>
        <v>0</v>
      </c>
      <c r="DB51">
        <v>0</v>
      </c>
      <c r="DC51">
        <f t="shared" si="27"/>
        <v>0</v>
      </c>
      <c r="DD51">
        <v>0</v>
      </c>
      <c r="DE51">
        <f t="shared" si="28"/>
        <v>0</v>
      </c>
      <c r="DF51">
        <v>0</v>
      </c>
      <c r="DG51">
        <f t="shared" si="29"/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f t="shared" si="30"/>
        <v>0</v>
      </c>
      <c r="ET51">
        <v>0</v>
      </c>
      <c r="EU51">
        <f t="shared" si="31"/>
        <v>0</v>
      </c>
      <c r="EV51">
        <v>0</v>
      </c>
      <c r="EW51">
        <f t="shared" si="32"/>
        <v>0</v>
      </c>
      <c r="EX51">
        <v>0</v>
      </c>
      <c r="EY51">
        <f t="shared" si="33"/>
        <v>0</v>
      </c>
      <c r="EZ51">
        <v>100</v>
      </c>
      <c r="FA51">
        <f t="shared" si="34"/>
        <v>1</v>
      </c>
      <c r="FB51">
        <v>0</v>
      </c>
      <c r="FC51">
        <f t="shared" si="35"/>
        <v>0</v>
      </c>
      <c r="FD51">
        <v>0</v>
      </c>
      <c r="FE51">
        <f t="shared" si="36"/>
        <v>0</v>
      </c>
      <c r="FF51">
        <v>0</v>
      </c>
      <c r="FG51">
        <f t="shared" si="37"/>
        <v>0</v>
      </c>
      <c r="FH51">
        <v>0</v>
      </c>
      <c r="FI51">
        <f t="shared" si="38"/>
        <v>0</v>
      </c>
      <c r="FJ51">
        <v>0</v>
      </c>
      <c r="FK51">
        <f t="shared" si="39"/>
        <v>0</v>
      </c>
      <c r="FL51">
        <v>0</v>
      </c>
      <c r="FM51">
        <f t="shared" si="40"/>
        <v>0</v>
      </c>
      <c r="FN51">
        <v>0</v>
      </c>
      <c r="FO51">
        <f t="shared" si="41"/>
        <v>0</v>
      </c>
      <c r="FP51">
        <v>0</v>
      </c>
      <c r="FQ51">
        <f t="shared" si="42"/>
        <v>0</v>
      </c>
      <c r="FR51">
        <v>0</v>
      </c>
      <c r="FS51">
        <f t="shared" si="43"/>
        <v>0</v>
      </c>
      <c r="FT51">
        <v>0</v>
      </c>
      <c r="FU51">
        <f t="shared" si="44"/>
        <v>0</v>
      </c>
      <c r="FV51">
        <v>0</v>
      </c>
      <c r="FW51">
        <f t="shared" si="45"/>
        <v>0</v>
      </c>
      <c r="FX51">
        <v>0</v>
      </c>
      <c r="FY51">
        <f t="shared" si="46"/>
        <v>0</v>
      </c>
      <c r="FZ51">
        <v>0</v>
      </c>
      <c r="GA51">
        <f t="shared" si="47"/>
        <v>0</v>
      </c>
      <c r="GB51">
        <v>0</v>
      </c>
      <c r="GC51">
        <f t="shared" si="48"/>
        <v>0</v>
      </c>
      <c r="GD51">
        <v>0</v>
      </c>
      <c r="GE51">
        <f t="shared" si="49"/>
        <v>0</v>
      </c>
      <c r="GF51">
        <v>0</v>
      </c>
      <c r="GG51">
        <f t="shared" si="50"/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 s="1" t="s">
        <v>374</v>
      </c>
      <c r="GS51" t="s">
        <v>264</v>
      </c>
    </row>
    <row r="52" spans="1:201" x14ac:dyDescent="0.45">
      <c r="A52">
        <v>51</v>
      </c>
      <c r="B52" t="s">
        <v>368</v>
      </c>
      <c r="C52" t="s">
        <v>369</v>
      </c>
      <c r="D52" t="s">
        <v>370</v>
      </c>
      <c r="E52" t="s">
        <v>371</v>
      </c>
      <c r="F52">
        <v>600.5</v>
      </c>
      <c r="G52">
        <v>616</v>
      </c>
      <c r="H52">
        <f t="shared" si="79"/>
        <v>1773</v>
      </c>
      <c r="I52" s="2">
        <f t="shared" si="51"/>
        <v>0.34743372814438805</v>
      </c>
      <c r="J52" s="2">
        <f t="shared" si="52"/>
        <v>15.5</v>
      </c>
      <c r="K52" s="2">
        <f t="shared" si="53"/>
        <v>1.025811823480433</v>
      </c>
      <c r="M52" s="2">
        <v>1986</v>
      </c>
      <c r="N52">
        <v>3.3</v>
      </c>
      <c r="O52">
        <v>12</v>
      </c>
      <c r="P52" s="2">
        <f t="shared" si="55"/>
        <v>0.27499999999999997</v>
      </c>
      <c r="Q52" s="2">
        <f t="shared" si="56"/>
        <v>0.72499999999999998</v>
      </c>
      <c r="R52">
        <v>965</v>
      </c>
      <c r="S52">
        <v>1020</v>
      </c>
      <c r="T52" s="2">
        <f t="shared" si="57"/>
        <v>0.94607843137254899</v>
      </c>
      <c r="U52">
        <v>1130</v>
      </c>
      <c r="V52">
        <v>1158</v>
      </c>
      <c r="W52" s="2">
        <f t="shared" si="58"/>
        <v>37.29</v>
      </c>
      <c r="X52" s="2">
        <f t="shared" si="59"/>
        <v>138.96</v>
      </c>
      <c r="Y52" s="7">
        <f t="shared" si="76"/>
        <v>0.73164939550949926</v>
      </c>
      <c r="Z52" s="2">
        <f t="shared" si="60"/>
        <v>0.97582037996545767</v>
      </c>
      <c r="AA52" s="2">
        <f t="shared" si="61"/>
        <v>1.1709844559585492</v>
      </c>
      <c r="AB52" s="2">
        <f>V52/S52</f>
        <v>1.1352941176470588</v>
      </c>
      <c r="AC52" s="2">
        <f>(O52-N52)/O52</f>
        <v>0.72499999999999998</v>
      </c>
      <c r="AD52" s="2">
        <f t="shared" si="64"/>
        <v>165</v>
      </c>
      <c r="AE52" s="2">
        <f t="shared" si="65"/>
        <v>138</v>
      </c>
      <c r="AF52" s="2">
        <f t="shared" si="75"/>
        <v>0.11917098445595854</v>
      </c>
      <c r="AG52" s="2">
        <f t="shared" si="66"/>
        <v>1.1956521739130435</v>
      </c>
      <c r="AH52" s="2">
        <f t="shared" si="77"/>
        <v>1.4300518134715026</v>
      </c>
      <c r="AI52" s="2">
        <v>1</v>
      </c>
      <c r="AK52" t="e">
        <f t="shared" si="68"/>
        <v>#DIV/0!</v>
      </c>
      <c r="AM52" t="e">
        <f t="shared" si="69"/>
        <v>#DIV/0!</v>
      </c>
      <c r="AP52" t="s">
        <v>37</v>
      </c>
      <c r="AS52">
        <v>6.4</v>
      </c>
      <c r="AT52">
        <v>1</v>
      </c>
      <c r="AU52">
        <f t="shared" si="70"/>
        <v>2580.4185706973976</v>
      </c>
      <c r="AV52" t="s">
        <v>372</v>
      </c>
      <c r="AW52" t="s">
        <v>373</v>
      </c>
      <c r="AZ52" s="2">
        <f t="shared" si="71"/>
        <v>2.0459184438142941</v>
      </c>
      <c r="BA52" s="2">
        <f t="shared" si="0"/>
        <v>4</v>
      </c>
      <c r="BB52">
        <v>0</v>
      </c>
      <c r="BC52">
        <f t="shared" si="1"/>
        <v>0</v>
      </c>
      <c r="BD52">
        <v>0</v>
      </c>
      <c r="BE52">
        <f t="shared" si="2"/>
        <v>0</v>
      </c>
      <c r="BF52">
        <v>0</v>
      </c>
      <c r="BG52">
        <f t="shared" si="3"/>
        <v>0</v>
      </c>
      <c r="BH52">
        <v>0.87</v>
      </c>
      <c r="BI52">
        <f t="shared" si="4"/>
        <v>8.6653322681140444E-3</v>
      </c>
      <c r="BJ52">
        <v>0</v>
      </c>
      <c r="BK52">
        <f t="shared" si="5"/>
        <v>0</v>
      </c>
      <c r="BL52">
        <v>0</v>
      </c>
      <c r="BM52">
        <f t="shared" si="6"/>
        <v>0</v>
      </c>
      <c r="BN52">
        <v>0</v>
      </c>
      <c r="BO52">
        <f t="shared" si="7"/>
        <v>0</v>
      </c>
      <c r="BP52">
        <v>0</v>
      </c>
      <c r="BQ52">
        <f t="shared" si="8"/>
        <v>0</v>
      </c>
      <c r="BR52">
        <f t="shared" si="78"/>
        <v>97.173000000000002</v>
      </c>
      <c r="BS52">
        <f t="shared" si="9"/>
        <v>0.95213850393186394</v>
      </c>
      <c r="BT52">
        <v>0.46</v>
      </c>
      <c r="BU52">
        <f t="shared" si="10"/>
        <v>2.09581834206168E-2</v>
      </c>
      <c r="BV52">
        <v>1.4E-2</v>
      </c>
      <c r="BW52">
        <f t="shared" si="11"/>
        <v>2.4735781895119464E-4</v>
      </c>
      <c r="BX52">
        <v>2.3E-2</v>
      </c>
      <c r="BY52">
        <f t="shared" si="12"/>
        <v>3.9248391268260419E-4</v>
      </c>
      <c r="BZ52">
        <v>0.33</v>
      </c>
      <c r="CA52">
        <f t="shared" si="13"/>
        <v>6.4294021710824449E-3</v>
      </c>
      <c r="CB52">
        <v>0.98</v>
      </c>
      <c r="CC52">
        <f t="shared" si="14"/>
        <v>1.0313216100905544E-2</v>
      </c>
      <c r="CD52">
        <v>0.15</v>
      </c>
      <c r="CE52">
        <f t="shared" si="15"/>
        <v>8.5552037578380427E-4</v>
      </c>
      <c r="CF52">
        <v>0</v>
      </c>
      <c r="CG52">
        <f t="shared" si="16"/>
        <v>0</v>
      </c>
      <c r="CH52">
        <v>0</v>
      </c>
      <c r="CI52">
        <f t="shared" si="17"/>
        <v>0</v>
      </c>
      <c r="CJ52">
        <v>0</v>
      </c>
      <c r="CK52">
        <f t="shared" si="18"/>
        <v>0</v>
      </c>
      <c r="CL52">
        <v>0</v>
      </c>
      <c r="CM52">
        <f t="shared" si="19"/>
        <v>0</v>
      </c>
      <c r="CN52">
        <v>0</v>
      </c>
      <c r="CO52">
        <f t="shared" si="20"/>
        <v>0</v>
      </c>
      <c r="CP52">
        <v>0</v>
      </c>
      <c r="CQ52">
        <f t="shared" si="21"/>
        <v>0</v>
      </c>
      <c r="CR52">
        <v>0</v>
      </c>
      <c r="CS52">
        <f t="shared" si="22"/>
        <v>0</v>
      </c>
      <c r="CT52">
        <v>0</v>
      </c>
      <c r="CU52">
        <f t="shared" si="23"/>
        <v>0</v>
      </c>
      <c r="CV52">
        <v>0</v>
      </c>
      <c r="CW52">
        <f t="shared" si="24"/>
        <v>0</v>
      </c>
      <c r="CX52">
        <v>0</v>
      </c>
      <c r="CY52">
        <f t="shared" si="25"/>
        <v>0</v>
      </c>
      <c r="CZ52">
        <v>0</v>
      </c>
      <c r="DA52">
        <f t="shared" si="26"/>
        <v>0</v>
      </c>
      <c r="DB52">
        <v>0</v>
      </c>
      <c r="DC52">
        <f t="shared" si="27"/>
        <v>0</v>
      </c>
      <c r="DD52">
        <v>0</v>
      </c>
      <c r="DE52">
        <f t="shared" si="28"/>
        <v>0</v>
      </c>
      <c r="DF52">
        <v>0</v>
      </c>
      <c r="DG52">
        <f t="shared" si="29"/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f t="shared" si="30"/>
        <v>0</v>
      </c>
      <c r="ET52">
        <v>0</v>
      </c>
      <c r="EU52">
        <f t="shared" si="31"/>
        <v>0</v>
      </c>
      <c r="EV52">
        <v>0</v>
      </c>
      <c r="EW52">
        <f t="shared" si="32"/>
        <v>0</v>
      </c>
      <c r="EX52">
        <v>0</v>
      </c>
      <c r="EY52">
        <f t="shared" si="33"/>
        <v>0</v>
      </c>
      <c r="EZ52">
        <v>100</v>
      </c>
      <c r="FA52">
        <f t="shared" si="34"/>
        <v>1</v>
      </c>
      <c r="FB52">
        <v>0</v>
      </c>
      <c r="FC52">
        <f t="shared" si="35"/>
        <v>0</v>
      </c>
      <c r="FD52">
        <v>0</v>
      </c>
      <c r="FE52">
        <f t="shared" si="36"/>
        <v>0</v>
      </c>
      <c r="FF52">
        <v>0</v>
      </c>
      <c r="FG52">
        <f t="shared" si="37"/>
        <v>0</v>
      </c>
      <c r="FH52">
        <v>0</v>
      </c>
      <c r="FI52">
        <f t="shared" si="38"/>
        <v>0</v>
      </c>
      <c r="FJ52">
        <v>0</v>
      </c>
      <c r="FK52">
        <f t="shared" si="39"/>
        <v>0</v>
      </c>
      <c r="FL52">
        <v>0</v>
      </c>
      <c r="FM52">
        <f t="shared" si="40"/>
        <v>0</v>
      </c>
      <c r="FN52">
        <v>0</v>
      </c>
      <c r="FO52">
        <f t="shared" si="41"/>
        <v>0</v>
      </c>
      <c r="FP52">
        <v>0</v>
      </c>
      <c r="FQ52">
        <f t="shared" si="42"/>
        <v>0</v>
      </c>
      <c r="FR52">
        <v>0</v>
      </c>
      <c r="FS52">
        <f t="shared" si="43"/>
        <v>0</v>
      </c>
      <c r="FT52">
        <v>0</v>
      </c>
      <c r="FU52">
        <f t="shared" si="44"/>
        <v>0</v>
      </c>
      <c r="FV52">
        <v>0</v>
      </c>
      <c r="FW52">
        <f t="shared" si="45"/>
        <v>0</v>
      </c>
      <c r="FX52">
        <v>0</v>
      </c>
      <c r="FY52">
        <f t="shared" si="46"/>
        <v>0</v>
      </c>
      <c r="FZ52">
        <v>0</v>
      </c>
      <c r="GA52">
        <f t="shared" si="47"/>
        <v>0</v>
      </c>
      <c r="GB52">
        <v>0</v>
      </c>
      <c r="GC52">
        <f t="shared" si="48"/>
        <v>0</v>
      </c>
      <c r="GD52">
        <v>0</v>
      </c>
      <c r="GE52">
        <f t="shared" si="49"/>
        <v>0</v>
      </c>
      <c r="GF52">
        <v>0</v>
      </c>
      <c r="GG52">
        <f t="shared" si="50"/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 s="1" t="s">
        <v>374</v>
      </c>
      <c r="GS52" t="s">
        <v>264</v>
      </c>
    </row>
    <row r="53" spans="1:201" x14ac:dyDescent="0.45">
      <c r="A53">
        <v>52</v>
      </c>
      <c r="B53" t="s">
        <v>368</v>
      </c>
      <c r="C53" t="s">
        <v>369</v>
      </c>
      <c r="D53" t="s">
        <v>370</v>
      </c>
      <c r="E53" t="s">
        <v>371</v>
      </c>
      <c r="F53">
        <v>600.5</v>
      </c>
      <c r="G53">
        <v>644</v>
      </c>
      <c r="H53">
        <f t="shared" si="79"/>
        <v>1773</v>
      </c>
      <c r="I53" s="2">
        <f t="shared" si="51"/>
        <v>0.36322617033276933</v>
      </c>
      <c r="J53" s="2">
        <f t="shared" si="52"/>
        <v>43.5</v>
      </c>
      <c r="K53" s="2">
        <f t="shared" si="53"/>
        <v>1.0724396336386344</v>
      </c>
      <c r="M53" s="2">
        <v>1986</v>
      </c>
      <c r="N53">
        <v>11</v>
      </c>
      <c r="O53">
        <v>12</v>
      </c>
      <c r="P53" s="2">
        <f t="shared" si="55"/>
        <v>0.91666666666666663</v>
      </c>
      <c r="Q53" s="2">
        <f t="shared" si="56"/>
        <v>8.3333333333333329E-2</v>
      </c>
      <c r="R53">
        <v>944</v>
      </c>
      <c r="S53">
        <v>956</v>
      </c>
      <c r="T53" s="2">
        <f t="shared" si="57"/>
        <v>0.9874476987447699</v>
      </c>
      <c r="U53">
        <v>1082</v>
      </c>
      <c r="V53">
        <v>1082</v>
      </c>
      <c r="W53" s="2">
        <f t="shared" si="58"/>
        <v>119.02</v>
      </c>
      <c r="X53" s="2">
        <f t="shared" si="59"/>
        <v>129.84</v>
      </c>
      <c r="Y53" s="7">
        <f t="shared" si="76"/>
        <v>8.3333333333333384E-2</v>
      </c>
      <c r="Z53" s="2">
        <f t="shared" si="60"/>
        <v>1</v>
      </c>
      <c r="AA53" s="2">
        <f t="shared" si="61"/>
        <v>1.146186440677966</v>
      </c>
      <c r="AB53" s="2">
        <f>V53/S53</f>
        <v>1.1317991631799162</v>
      </c>
      <c r="AC53" s="2">
        <f t="shared" si="63"/>
        <v>8.3333333333333329E-2</v>
      </c>
      <c r="AD53" s="2">
        <f t="shared" si="64"/>
        <v>138</v>
      </c>
      <c r="AE53" s="2">
        <f t="shared" si="65"/>
        <v>126</v>
      </c>
      <c r="AF53" s="2">
        <f t="shared" si="75"/>
        <v>0.11645101663585952</v>
      </c>
      <c r="AG53" s="2">
        <f t="shared" si="66"/>
        <v>1.0952380952380953</v>
      </c>
      <c r="AH53" s="2">
        <f t="shared" si="77"/>
        <v>1.3974121996303142</v>
      </c>
      <c r="AI53" s="2">
        <v>0</v>
      </c>
      <c r="AK53" t="e">
        <f t="shared" si="68"/>
        <v>#DIV/0!</v>
      </c>
      <c r="AM53" t="e">
        <f t="shared" si="69"/>
        <v>#DIV/0!</v>
      </c>
      <c r="AP53" t="s">
        <v>37</v>
      </c>
      <c r="AS53">
        <v>6.4</v>
      </c>
      <c r="AT53">
        <v>1</v>
      </c>
      <c r="AU53">
        <f t="shared" si="70"/>
        <v>2418.5099544967766</v>
      </c>
      <c r="AV53" t="s">
        <v>372</v>
      </c>
      <c r="AW53" t="s">
        <v>373</v>
      </c>
      <c r="AZ53" s="2">
        <f t="shared" si="71"/>
        <v>2.0459184438142941</v>
      </c>
      <c r="BA53" s="2">
        <f t="shared" si="0"/>
        <v>4</v>
      </c>
      <c r="BB53">
        <v>0</v>
      </c>
      <c r="BC53">
        <f t="shared" si="1"/>
        <v>0</v>
      </c>
      <c r="BD53">
        <v>0</v>
      </c>
      <c r="BE53">
        <f t="shared" si="2"/>
        <v>0</v>
      </c>
      <c r="BF53">
        <v>0</v>
      </c>
      <c r="BG53">
        <f t="shared" si="3"/>
        <v>0</v>
      </c>
      <c r="BH53">
        <v>0.87</v>
      </c>
      <c r="BI53">
        <f t="shared" si="4"/>
        <v>8.6653322681140444E-3</v>
      </c>
      <c r="BJ53">
        <v>0</v>
      </c>
      <c r="BK53">
        <f t="shared" si="5"/>
        <v>0</v>
      </c>
      <c r="BL53">
        <v>0</v>
      </c>
      <c r="BM53">
        <f t="shared" si="6"/>
        <v>0</v>
      </c>
      <c r="BN53">
        <v>0</v>
      </c>
      <c r="BO53">
        <f t="shared" si="7"/>
        <v>0</v>
      </c>
      <c r="BP53">
        <v>0</v>
      </c>
      <c r="BQ53">
        <f t="shared" si="8"/>
        <v>0</v>
      </c>
      <c r="BR53">
        <f t="shared" si="78"/>
        <v>97.173000000000002</v>
      </c>
      <c r="BS53">
        <f t="shared" si="9"/>
        <v>0.95213850393186394</v>
      </c>
      <c r="BT53">
        <v>0.46</v>
      </c>
      <c r="BU53">
        <f t="shared" si="10"/>
        <v>2.09581834206168E-2</v>
      </c>
      <c r="BV53">
        <v>1.4E-2</v>
      </c>
      <c r="BW53">
        <f t="shared" si="11"/>
        <v>2.4735781895119464E-4</v>
      </c>
      <c r="BX53">
        <v>2.3E-2</v>
      </c>
      <c r="BY53">
        <f t="shared" si="12"/>
        <v>3.9248391268260419E-4</v>
      </c>
      <c r="BZ53">
        <v>0.33</v>
      </c>
      <c r="CA53">
        <f t="shared" si="13"/>
        <v>6.4294021710824449E-3</v>
      </c>
      <c r="CB53">
        <v>0.98</v>
      </c>
      <c r="CC53">
        <f t="shared" si="14"/>
        <v>1.0313216100905544E-2</v>
      </c>
      <c r="CD53">
        <v>0.15</v>
      </c>
      <c r="CE53">
        <f t="shared" si="15"/>
        <v>8.5552037578380427E-4</v>
      </c>
      <c r="CF53">
        <v>0</v>
      </c>
      <c r="CG53">
        <f t="shared" si="16"/>
        <v>0</v>
      </c>
      <c r="CH53">
        <v>0</v>
      </c>
      <c r="CI53">
        <f t="shared" si="17"/>
        <v>0</v>
      </c>
      <c r="CJ53">
        <v>0</v>
      </c>
      <c r="CK53">
        <f t="shared" si="18"/>
        <v>0</v>
      </c>
      <c r="CL53">
        <v>0</v>
      </c>
      <c r="CM53">
        <f t="shared" si="19"/>
        <v>0</v>
      </c>
      <c r="CN53">
        <v>0</v>
      </c>
      <c r="CO53">
        <f t="shared" si="20"/>
        <v>0</v>
      </c>
      <c r="CP53">
        <v>0</v>
      </c>
      <c r="CQ53">
        <f t="shared" si="21"/>
        <v>0</v>
      </c>
      <c r="CR53">
        <v>0</v>
      </c>
      <c r="CS53">
        <f t="shared" si="22"/>
        <v>0</v>
      </c>
      <c r="CT53">
        <v>0</v>
      </c>
      <c r="CU53">
        <f t="shared" si="23"/>
        <v>0</v>
      </c>
      <c r="CV53">
        <v>0</v>
      </c>
      <c r="CW53">
        <f t="shared" si="24"/>
        <v>0</v>
      </c>
      <c r="CX53">
        <v>0</v>
      </c>
      <c r="CY53">
        <f t="shared" si="25"/>
        <v>0</v>
      </c>
      <c r="CZ53">
        <v>0</v>
      </c>
      <c r="DA53">
        <f t="shared" si="26"/>
        <v>0</v>
      </c>
      <c r="DB53">
        <v>0</v>
      </c>
      <c r="DC53">
        <f t="shared" si="27"/>
        <v>0</v>
      </c>
      <c r="DD53">
        <v>0</v>
      </c>
      <c r="DE53">
        <f t="shared" si="28"/>
        <v>0</v>
      </c>
      <c r="DF53">
        <v>0</v>
      </c>
      <c r="DG53">
        <f t="shared" si="29"/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f t="shared" si="30"/>
        <v>0</v>
      </c>
      <c r="ET53">
        <v>0</v>
      </c>
      <c r="EU53">
        <f t="shared" si="31"/>
        <v>0</v>
      </c>
      <c r="EV53">
        <v>0</v>
      </c>
      <c r="EW53">
        <f t="shared" si="32"/>
        <v>0</v>
      </c>
      <c r="EX53">
        <v>0</v>
      </c>
      <c r="EY53">
        <f t="shared" si="33"/>
        <v>0</v>
      </c>
      <c r="EZ53">
        <v>100</v>
      </c>
      <c r="FA53">
        <f t="shared" si="34"/>
        <v>1</v>
      </c>
      <c r="FB53">
        <v>0</v>
      </c>
      <c r="FC53">
        <f t="shared" si="35"/>
        <v>0</v>
      </c>
      <c r="FD53">
        <v>0</v>
      </c>
      <c r="FE53">
        <f t="shared" si="36"/>
        <v>0</v>
      </c>
      <c r="FF53">
        <v>0</v>
      </c>
      <c r="FG53">
        <f t="shared" si="37"/>
        <v>0</v>
      </c>
      <c r="FH53">
        <v>0</v>
      </c>
      <c r="FI53">
        <f t="shared" si="38"/>
        <v>0</v>
      </c>
      <c r="FJ53">
        <v>0</v>
      </c>
      <c r="FK53">
        <f t="shared" si="39"/>
        <v>0</v>
      </c>
      <c r="FL53">
        <v>0</v>
      </c>
      <c r="FM53">
        <f t="shared" si="40"/>
        <v>0</v>
      </c>
      <c r="FN53">
        <v>0</v>
      </c>
      <c r="FO53">
        <f t="shared" si="41"/>
        <v>0</v>
      </c>
      <c r="FP53">
        <v>0</v>
      </c>
      <c r="FQ53">
        <f t="shared" si="42"/>
        <v>0</v>
      </c>
      <c r="FR53">
        <v>0</v>
      </c>
      <c r="FS53">
        <f t="shared" si="43"/>
        <v>0</v>
      </c>
      <c r="FT53">
        <v>0</v>
      </c>
      <c r="FU53">
        <f t="shared" si="44"/>
        <v>0</v>
      </c>
      <c r="FV53">
        <v>0</v>
      </c>
      <c r="FW53">
        <f t="shared" si="45"/>
        <v>0</v>
      </c>
      <c r="FX53">
        <v>0</v>
      </c>
      <c r="FY53">
        <f t="shared" si="46"/>
        <v>0</v>
      </c>
      <c r="FZ53">
        <v>0</v>
      </c>
      <c r="GA53">
        <f t="shared" si="47"/>
        <v>0</v>
      </c>
      <c r="GB53">
        <v>0</v>
      </c>
      <c r="GC53">
        <f t="shared" si="48"/>
        <v>0</v>
      </c>
      <c r="GD53">
        <v>0</v>
      </c>
      <c r="GE53">
        <f t="shared" si="49"/>
        <v>0</v>
      </c>
      <c r="GF53">
        <v>0</v>
      </c>
      <c r="GG53">
        <f t="shared" si="50"/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 s="1" t="s">
        <v>374</v>
      </c>
      <c r="GS53" t="s">
        <v>264</v>
      </c>
    </row>
    <row r="54" spans="1:201" x14ac:dyDescent="0.45">
      <c r="A54">
        <v>53</v>
      </c>
      <c r="B54" t="s">
        <v>368</v>
      </c>
      <c r="C54" t="s">
        <v>369</v>
      </c>
      <c r="D54" t="s">
        <v>375</v>
      </c>
      <c r="E54" t="s">
        <v>376</v>
      </c>
      <c r="F54">
        <v>600.5</v>
      </c>
      <c r="G54">
        <v>561</v>
      </c>
      <c r="H54">
        <f t="shared" si="79"/>
        <v>1773</v>
      </c>
      <c r="I54" s="2">
        <f t="shared" si="51"/>
        <v>0.31641285956006771</v>
      </c>
      <c r="J54" s="2">
        <f t="shared" si="52"/>
        <v>-39.5</v>
      </c>
      <c r="K54" s="2">
        <f t="shared" si="53"/>
        <v>0.93422148209825151</v>
      </c>
      <c r="M54" s="2">
        <v>1986</v>
      </c>
      <c r="N54">
        <v>7</v>
      </c>
      <c r="O54">
        <v>15</v>
      </c>
      <c r="P54" s="2">
        <f t="shared" si="55"/>
        <v>0.46666666666666667</v>
      </c>
      <c r="Q54" s="2">
        <f t="shared" si="56"/>
        <v>0.53333333333333333</v>
      </c>
      <c r="R54">
        <v>1027</v>
      </c>
      <c r="S54">
        <v>999</v>
      </c>
      <c r="T54" s="2">
        <f t="shared" si="57"/>
        <v>1.0280280280280281</v>
      </c>
      <c r="U54">
        <v>1220</v>
      </c>
      <c r="V54">
        <v>1185</v>
      </c>
      <c r="W54" s="2">
        <f t="shared" si="58"/>
        <v>85.4</v>
      </c>
      <c r="X54" s="2">
        <f t="shared" si="59"/>
        <v>177.75</v>
      </c>
      <c r="Y54" s="7">
        <f t="shared" si="76"/>
        <v>0.51954992967651192</v>
      </c>
      <c r="Z54" s="2">
        <f t="shared" si="60"/>
        <v>1.029535864978903</v>
      </c>
      <c r="AA54" s="2">
        <f t="shared" si="61"/>
        <v>1.1879259980525803</v>
      </c>
      <c r="AB54" s="2">
        <f t="shared" si="62"/>
        <v>1.1861861861861862</v>
      </c>
      <c r="AC54" s="2">
        <f t="shared" si="63"/>
        <v>0.53333333333333333</v>
      </c>
      <c r="AD54" s="2">
        <f t="shared" si="64"/>
        <v>193</v>
      </c>
      <c r="AE54" s="2">
        <f t="shared" si="65"/>
        <v>186</v>
      </c>
      <c r="AF54" s="2">
        <f t="shared" si="75"/>
        <v>0.1569620253164557</v>
      </c>
      <c r="AG54" s="2">
        <f t="shared" si="66"/>
        <v>1.0376344086021505</v>
      </c>
      <c r="AH54" s="2">
        <f t="shared" si="77"/>
        <v>2.3544303797468356</v>
      </c>
      <c r="AI54" s="2">
        <v>1</v>
      </c>
      <c r="AK54" t="e">
        <f t="shared" si="68"/>
        <v>#DIV/0!</v>
      </c>
      <c r="AM54" t="e">
        <f t="shared" si="69"/>
        <v>#DIV/0!</v>
      </c>
      <c r="AP54" t="s">
        <v>37</v>
      </c>
      <c r="AS54">
        <v>6.4</v>
      </c>
      <c r="AT54">
        <v>1</v>
      </c>
      <c r="AU54">
        <f t="shared" si="70"/>
        <v>2527.2923060065687</v>
      </c>
      <c r="AV54" t="s">
        <v>372</v>
      </c>
      <c r="AW54" t="s">
        <v>373</v>
      </c>
      <c r="AZ54" s="2">
        <f t="shared" si="71"/>
        <v>2.0407313443225834</v>
      </c>
      <c r="BA54" s="2">
        <f t="shared" si="0"/>
        <v>4</v>
      </c>
      <c r="BB54">
        <v>0</v>
      </c>
      <c r="BC54">
        <f t="shared" si="1"/>
        <v>0</v>
      </c>
      <c r="BD54">
        <v>0</v>
      </c>
      <c r="BE54">
        <f t="shared" si="2"/>
        <v>0</v>
      </c>
      <c r="BF54">
        <v>0</v>
      </c>
      <c r="BG54">
        <f t="shared" si="3"/>
        <v>0</v>
      </c>
      <c r="BH54">
        <v>0.8</v>
      </c>
      <c r="BI54">
        <f t="shared" si="4"/>
        <v>7.9803675870032103E-3</v>
      </c>
      <c r="BJ54">
        <v>0</v>
      </c>
      <c r="BK54">
        <f t="shared" si="5"/>
        <v>0</v>
      </c>
      <c r="BL54">
        <v>0</v>
      </c>
      <c r="BM54">
        <f t="shared" si="6"/>
        <v>0</v>
      </c>
      <c r="BN54">
        <v>0</v>
      </c>
      <c r="BO54">
        <f t="shared" si="7"/>
        <v>0</v>
      </c>
      <c r="BP54">
        <v>0</v>
      </c>
      <c r="BQ54">
        <f t="shared" si="8"/>
        <v>0</v>
      </c>
      <c r="BR54">
        <f t="shared" si="78"/>
        <v>97.388000000000005</v>
      </c>
      <c r="BS54">
        <f t="shared" si="9"/>
        <v>0.95571170683538964</v>
      </c>
      <c r="BT54">
        <v>0.45</v>
      </c>
      <c r="BU54">
        <f t="shared" si="10"/>
        <v>2.0534080508186104E-2</v>
      </c>
      <c r="BV54">
        <v>1.2E-2</v>
      </c>
      <c r="BW54">
        <f t="shared" si="11"/>
        <v>2.1234683620993656E-4</v>
      </c>
      <c r="BX54">
        <v>0.02</v>
      </c>
      <c r="BY54">
        <f t="shared" si="12"/>
        <v>3.4181487751417571E-4</v>
      </c>
      <c r="BZ54">
        <v>0.22</v>
      </c>
      <c r="CA54">
        <f t="shared" si="13"/>
        <v>4.292855547740477E-3</v>
      </c>
      <c r="CB54">
        <v>0.95</v>
      </c>
      <c r="CC54">
        <f t="shared" si="14"/>
        <v>1.0012870262626506E-2</v>
      </c>
      <c r="CD54">
        <v>0.16</v>
      </c>
      <c r="CE54">
        <f t="shared" si="15"/>
        <v>9.1395754532996116E-4</v>
      </c>
      <c r="CF54">
        <v>0</v>
      </c>
      <c r="CG54">
        <f t="shared" si="16"/>
        <v>0</v>
      </c>
      <c r="CH54">
        <v>0</v>
      </c>
      <c r="CI54">
        <f t="shared" si="17"/>
        <v>0</v>
      </c>
      <c r="CJ54">
        <v>0</v>
      </c>
      <c r="CK54">
        <f t="shared" si="18"/>
        <v>0</v>
      </c>
      <c r="CL54">
        <v>0</v>
      </c>
      <c r="CM54">
        <f t="shared" si="19"/>
        <v>0</v>
      </c>
      <c r="CN54">
        <v>0</v>
      </c>
      <c r="CO54">
        <f t="shared" si="20"/>
        <v>0</v>
      </c>
      <c r="CP54">
        <v>0</v>
      </c>
      <c r="CQ54">
        <f t="shared" si="21"/>
        <v>0</v>
      </c>
      <c r="CR54">
        <v>0</v>
      </c>
      <c r="CS54">
        <f t="shared" si="22"/>
        <v>0</v>
      </c>
      <c r="CT54">
        <v>0</v>
      </c>
      <c r="CU54">
        <f t="shared" si="23"/>
        <v>0</v>
      </c>
      <c r="CV54">
        <v>0</v>
      </c>
      <c r="CW54">
        <f t="shared" si="24"/>
        <v>0</v>
      </c>
      <c r="CX54">
        <v>0</v>
      </c>
      <c r="CY54">
        <f t="shared" si="25"/>
        <v>0</v>
      </c>
      <c r="CZ54">
        <v>0</v>
      </c>
      <c r="DA54">
        <f t="shared" si="26"/>
        <v>0</v>
      </c>
      <c r="DB54">
        <v>0</v>
      </c>
      <c r="DC54">
        <f t="shared" si="27"/>
        <v>0</v>
      </c>
      <c r="DD54">
        <v>0</v>
      </c>
      <c r="DE54">
        <f t="shared" si="28"/>
        <v>0</v>
      </c>
      <c r="DF54">
        <v>0</v>
      </c>
      <c r="DG54">
        <f t="shared" si="29"/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f t="shared" si="30"/>
        <v>0</v>
      </c>
      <c r="ET54">
        <v>0</v>
      </c>
      <c r="EU54">
        <f t="shared" si="31"/>
        <v>0</v>
      </c>
      <c r="EV54">
        <v>0</v>
      </c>
      <c r="EW54">
        <f t="shared" si="32"/>
        <v>0</v>
      </c>
      <c r="EX54">
        <v>0</v>
      </c>
      <c r="EY54">
        <f t="shared" si="33"/>
        <v>0</v>
      </c>
      <c r="EZ54">
        <v>100</v>
      </c>
      <c r="FA54">
        <f t="shared" si="34"/>
        <v>1</v>
      </c>
      <c r="FB54">
        <v>0</v>
      </c>
      <c r="FC54">
        <f t="shared" si="35"/>
        <v>0</v>
      </c>
      <c r="FD54">
        <v>0</v>
      </c>
      <c r="FE54">
        <f t="shared" si="36"/>
        <v>0</v>
      </c>
      <c r="FF54">
        <v>0</v>
      </c>
      <c r="FG54">
        <f t="shared" si="37"/>
        <v>0</v>
      </c>
      <c r="FH54">
        <v>0</v>
      </c>
      <c r="FI54">
        <f t="shared" si="38"/>
        <v>0</v>
      </c>
      <c r="FJ54">
        <v>0</v>
      </c>
      <c r="FK54">
        <f t="shared" si="39"/>
        <v>0</v>
      </c>
      <c r="FL54">
        <v>0</v>
      </c>
      <c r="FM54">
        <f t="shared" si="40"/>
        <v>0</v>
      </c>
      <c r="FN54">
        <v>0</v>
      </c>
      <c r="FO54">
        <f t="shared" si="41"/>
        <v>0</v>
      </c>
      <c r="FP54">
        <v>0</v>
      </c>
      <c r="FQ54">
        <f t="shared" si="42"/>
        <v>0</v>
      </c>
      <c r="FR54">
        <v>0</v>
      </c>
      <c r="FS54">
        <f t="shared" si="43"/>
        <v>0</v>
      </c>
      <c r="FT54">
        <v>0</v>
      </c>
      <c r="FU54">
        <f t="shared" si="44"/>
        <v>0</v>
      </c>
      <c r="FV54">
        <v>0</v>
      </c>
      <c r="FW54">
        <f t="shared" si="45"/>
        <v>0</v>
      </c>
      <c r="FX54">
        <v>0</v>
      </c>
      <c r="FY54">
        <f t="shared" si="46"/>
        <v>0</v>
      </c>
      <c r="FZ54">
        <v>0</v>
      </c>
      <c r="GA54">
        <f t="shared" si="47"/>
        <v>0</v>
      </c>
      <c r="GB54">
        <v>0</v>
      </c>
      <c r="GC54">
        <f t="shared" si="48"/>
        <v>0</v>
      </c>
      <c r="GD54">
        <v>0</v>
      </c>
      <c r="GE54">
        <f t="shared" si="49"/>
        <v>0</v>
      </c>
      <c r="GF54">
        <v>0</v>
      </c>
      <c r="GG54">
        <f t="shared" si="50"/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 s="1" t="s">
        <v>377</v>
      </c>
      <c r="GS54" t="s">
        <v>264</v>
      </c>
    </row>
    <row r="55" spans="1:201" x14ac:dyDescent="0.45">
      <c r="A55">
        <v>54</v>
      </c>
      <c r="B55" t="s">
        <v>368</v>
      </c>
      <c r="C55" t="s">
        <v>369</v>
      </c>
      <c r="D55" t="s">
        <v>375</v>
      </c>
      <c r="E55" t="s">
        <v>376</v>
      </c>
      <c r="F55">
        <v>600.5</v>
      </c>
      <c r="G55">
        <v>589</v>
      </c>
      <c r="H55">
        <f t="shared" si="79"/>
        <v>1773</v>
      </c>
      <c r="I55" s="2">
        <f t="shared" si="51"/>
        <v>0.33220530174844898</v>
      </c>
      <c r="J55" s="2">
        <f t="shared" si="52"/>
        <v>-11.5</v>
      </c>
      <c r="K55" s="2">
        <f t="shared" si="53"/>
        <v>0.98084929225645301</v>
      </c>
      <c r="M55" s="2">
        <v>1986</v>
      </c>
      <c r="N55">
        <v>7.5</v>
      </c>
      <c r="O55">
        <v>15</v>
      </c>
      <c r="P55" s="2">
        <f t="shared" si="55"/>
        <v>0.5</v>
      </c>
      <c r="Q55" s="2">
        <f t="shared" si="56"/>
        <v>0.5</v>
      </c>
      <c r="R55">
        <v>1006</v>
      </c>
      <c r="S55">
        <v>965</v>
      </c>
      <c r="T55" s="2">
        <f t="shared" si="57"/>
        <v>1.0424870466321243</v>
      </c>
      <c r="U55">
        <v>1179</v>
      </c>
      <c r="V55">
        <v>1130</v>
      </c>
      <c r="W55" s="2">
        <f t="shared" si="58"/>
        <v>88.424999999999997</v>
      </c>
      <c r="X55" s="2">
        <f t="shared" si="59"/>
        <v>169.5</v>
      </c>
      <c r="Y55" s="7">
        <f t="shared" si="76"/>
        <v>0.47831858407079647</v>
      </c>
      <c r="Z55" s="2">
        <f t="shared" si="60"/>
        <v>1.0433628318584072</v>
      </c>
      <c r="AA55" s="2">
        <f t="shared" si="61"/>
        <v>1.1719681908548707</v>
      </c>
      <c r="AB55" s="2">
        <f t="shared" si="62"/>
        <v>1.1709844559585492</v>
      </c>
      <c r="AC55" s="2">
        <f t="shared" si="63"/>
        <v>0.5</v>
      </c>
      <c r="AD55" s="2">
        <f t="shared" si="64"/>
        <v>173</v>
      </c>
      <c r="AE55" s="2">
        <f t="shared" si="65"/>
        <v>165</v>
      </c>
      <c r="AF55" s="2">
        <f t="shared" si="75"/>
        <v>0.14601769911504425</v>
      </c>
      <c r="AG55" s="2">
        <f t="shared" si="66"/>
        <v>1.0484848484848486</v>
      </c>
      <c r="AH55" s="2">
        <f t="shared" si="77"/>
        <v>2.1902654867256639</v>
      </c>
      <c r="AI55" s="2">
        <v>1</v>
      </c>
      <c r="AK55" t="e">
        <f t="shared" si="68"/>
        <v>#DIV/0!</v>
      </c>
      <c r="AM55" t="e">
        <f t="shared" si="69"/>
        <v>#DIV/0!</v>
      </c>
      <c r="AP55" t="s">
        <v>37</v>
      </c>
      <c r="AS55">
        <v>6.4</v>
      </c>
      <c r="AT55">
        <v>1</v>
      </c>
      <c r="AU55">
        <f t="shared" si="70"/>
        <v>2441.2783536499887</v>
      </c>
      <c r="AV55" t="s">
        <v>372</v>
      </c>
      <c r="AW55" t="s">
        <v>373</v>
      </c>
      <c r="AZ55" s="2">
        <f t="shared" si="71"/>
        <v>2.0407313443225834</v>
      </c>
      <c r="BA55" s="2">
        <f t="shared" si="0"/>
        <v>4</v>
      </c>
      <c r="BB55">
        <v>0</v>
      </c>
      <c r="BC55">
        <f t="shared" si="1"/>
        <v>0</v>
      </c>
      <c r="BD55">
        <v>0</v>
      </c>
      <c r="BE55">
        <f t="shared" si="2"/>
        <v>0</v>
      </c>
      <c r="BF55">
        <v>0</v>
      </c>
      <c r="BG55">
        <f t="shared" si="3"/>
        <v>0</v>
      </c>
      <c r="BH55">
        <v>0.8</v>
      </c>
      <c r="BI55">
        <f t="shared" si="4"/>
        <v>7.9803675870032103E-3</v>
      </c>
      <c r="BJ55">
        <v>0</v>
      </c>
      <c r="BK55">
        <f t="shared" si="5"/>
        <v>0</v>
      </c>
      <c r="BL55">
        <v>0</v>
      </c>
      <c r="BM55">
        <f t="shared" si="6"/>
        <v>0</v>
      </c>
      <c r="BN55">
        <v>0</v>
      </c>
      <c r="BO55">
        <f t="shared" si="7"/>
        <v>0</v>
      </c>
      <c r="BP55">
        <v>0</v>
      </c>
      <c r="BQ55">
        <f t="shared" si="8"/>
        <v>0</v>
      </c>
      <c r="BR55">
        <f t="shared" si="78"/>
        <v>97.388000000000005</v>
      </c>
      <c r="BS55">
        <f t="shared" si="9"/>
        <v>0.95571170683538964</v>
      </c>
      <c r="BT55">
        <v>0.45</v>
      </c>
      <c r="BU55">
        <f t="shared" si="10"/>
        <v>2.0534080508186104E-2</v>
      </c>
      <c r="BV55">
        <v>1.2E-2</v>
      </c>
      <c r="BW55">
        <f t="shared" si="11"/>
        <v>2.1234683620993656E-4</v>
      </c>
      <c r="BX55">
        <v>0.02</v>
      </c>
      <c r="BY55">
        <f t="shared" si="12"/>
        <v>3.4181487751417571E-4</v>
      </c>
      <c r="BZ55">
        <v>0.22</v>
      </c>
      <c r="CA55">
        <f t="shared" si="13"/>
        <v>4.292855547740477E-3</v>
      </c>
      <c r="CB55">
        <v>0.95</v>
      </c>
      <c r="CC55">
        <f t="shared" si="14"/>
        <v>1.0012870262626506E-2</v>
      </c>
      <c r="CD55">
        <v>0.16</v>
      </c>
      <c r="CE55">
        <f t="shared" si="15"/>
        <v>9.1395754532996116E-4</v>
      </c>
      <c r="CF55">
        <v>0</v>
      </c>
      <c r="CG55">
        <f t="shared" si="16"/>
        <v>0</v>
      </c>
      <c r="CH55">
        <v>0</v>
      </c>
      <c r="CI55">
        <f t="shared" si="17"/>
        <v>0</v>
      </c>
      <c r="CJ55">
        <v>0</v>
      </c>
      <c r="CK55">
        <f t="shared" si="18"/>
        <v>0</v>
      </c>
      <c r="CL55">
        <v>0</v>
      </c>
      <c r="CM55">
        <f t="shared" si="19"/>
        <v>0</v>
      </c>
      <c r="CN55">
        <v>0</v>
      </c>
      <c r="CO55">
        <f t="shared" si="20"/>
        <v>0</v>
      </c>
      <c r="CP55">
        <v>0</v>
      </c>
      <c r="CQ55">
        <f t="shared" si="21"/>
        <v>0</v>
      </c>
      <c r="CR55">
        <v>0</v>
      </c>
      <c r="CS55">
        <f t="shared" si="22"/>
        <v>0</v>
      </c>
      <c r="CT55">
        <v>0</v>
      </c>
      <c r="CU55">
        <f t="shared" si="23"/>
        <v>0</v>
      </c>
      <c r="CV55">
        <v>0</v>
      </c>
      <c r="CW55">
        <f t="shared" si="24"/>
        <v>0</v>
      </c>
      <c r="CX55">
        <v>0</v>
      </c>
      <c r="CY55">
        <f t="shared" si="25"/>
        <v>0</v>
      </c>
      <c r="CZ55">
        <v>0</v>
      </c>
      <c r="DA55">
        <f t="shared" si="26"/>
        <v>0</v>
      </c>
      <c r="DB55">
        <v>0</v>
      </c>
      <c r="DC55">
        <f t="shared" si="27"/>
        <v>0</v>
      </c>
      <c r="DD55">
        <v>0</v>
      </c>
      <c r="DE55">
        <f t="shared" si="28"/>
        <v>0</v>
      </c>
      <c r="DF55">
        <v>0</v>
      </c>
      <c r="DG55">
        <f t="shared" si="29"/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f t="shared" si="30"/>
        <v>0</v>
      </c>
      <c r="ET55">
        <v>0</v>
      </c>
      <c r="EU55">
        <f t="shared" si="31"/>
        <v>0</v>
      </c>
      <c r="EV55">
        <v>0</v>
      </c>
      <c r="EW55">
        <f t="shared" si="32"/>
        <v>0</v>
      </c>
      <c r="EX55">
        <v>0</v>
      </c>
      <c r="EY55">
        <f t="shared" si="33"/>
        <v>0</v>
      </c>
      <c r="EZ55">
        <v>100</v>
      </c>
      <c r="FA55">
        <f t="shared" si="34"/>
        <v>1</v>
      </c>
      <c r="FB55">
        <v>0</v>
      </c>
      <c r="FC55">
        <f t="shared" si="35"/>
        <v>0</v>
      </c>
      <c r="FD55">
        <v>0</v>
      </c>
      <c r="FE55">
        <f t="shared" si="36"/>
        <v>0</v>
      </c>
      <c r="FF55">
        <v>0</v>
      </c>
      <c r="FG55">
        <f t="shared" si="37"/>
        <v>0</v>
      </c>
      <c r="FH55">
        <v>0</v>
      </c>
      <c r="FI55">
        <f t="shared" si="38"/>
        <v>0</v>
      </c>
      <c r="FJ55">
        <v>0</v>
      </c>
      <c r="FK55">
        <f t="shared" si="39"/>
        <v>0</v>
      </c>
      <c r="FL55">
        <v>0</v>
      </c>
      <c r="FM55">
        <f t="shared" si="40"/>
        <v>0</v>
      </c>
      <c r="FN55">
        <v>0</v>
      </c>
      <c r="FO55">
        <f t="shared" si="41"/>
        <v>0</v>
      </c>
      <c r="FP55">
        <v>0</v>
      </c>
      <c r="FQ55">
        <f t="shared" si="42"/>
        <v>0</v>
      </c>
      <c r="FR55">
        <v>0</v>
      </c>
      <c r="FS55">
        <f t="shared" si="43"/>
        <v>0</v>
      </c>
      <c r="FT55">
        <v>0</v>
      </c>
      <c r="FU55">
        <f t="shared" si="44"/>
        <v>0</v>
      </c>
      <c r="FV55">
        <v>0</v>
      </c>
      <c r="FW55">
        <f t="shared" si="45"/>
        <v>0</v>
      </c>
      <c r="FX55">
        <v>0</v>
      </c>
      <c r="FY55">
        <f t="shared" si="46"/>
        <v>0</v>
      </c>
      <c r="FZ55">
        <v>0</v>
      </c>
      <c r="GA55">
        <f t="shared" si="47"/>
        <v>0</v>
      </c>
      <c r="GB55">
        <v>0</v>
      </c>
      <c r="GC55">
        <f t="shared" si="48"/>
        <v>0</v>
      </c>
      <c r="GD55">
        <v>0</v>
      </c>
      <c r="GE55">
        <f t="shared" si="49"/>
        <v>0</v>
      </c>
      <c r="GF55">
        <v>0</v>
      </c>
      <c r="GG55">
        <f t="shared" si="50"/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 s="1" t="s">
        <v>377</v>
      </c>
      <c r="GS55" t="s">
        <v>264</v>
      </c>
    </row>
    <row r="56" spans="1:201" x14ac:dyDescent="0.45">
      <c r="A56">
        <v>55</v>
      </c>
      <c r="B56" t="s">
        <v>368</v>
      </c>
      <c r="C56" t="s">
        <v>369</v>
      </c>
      <c r="D56" t="s">
        <v>375</v>
      </c>
      <c r="E56" t="s">
        <v>376</v>
      </c>
      <c r="F56">
        <v>600.5</v>
      </c>
      <c r="G56">
        <v>616</v>
      </c>
      <c r="H56">
        <f t="shared" si="79"/>
        <v>1773</v>
      </c>
      <c r="I56" s="2">
        <f t="shared" si="51"/>
        <v>0.34743372814438805</v>
      </c>
      <c r="J56" s="2">
        <f t="shared" si="52"/>
        <v>15.5</v>
      </c>
      <c r="K56" s="2">
        <f t="shared" si="53"/>
        <v>1.025811823480433</v>
      </c>
      <c r="M56" s="2">
        <v>1986</v>
      </c>
      <c r="N56">
        <v>5.8</v>
      </c>
      <c r="O56">
        <v>15</v>
      </c>
      <c r="P56" s="2">
        <f t="shared" si="55"/>
        <v>0.38666666666666666</v>
      </c>
      <c r="Q56" s="2">
        <f t="shared" si="56"/>
        <v>0.61333333333333329</v>
      </c>
      <c r="R56">
        <v>944</v>
      </c>
      <c r="S56">
        <v>923</v>
      </c>
      <c r="T56" s="2">
        <f t="shared" si="57"/>
        <v>1.0227518959913326</v>
      </c>
      <c r="U56">
        <v>1096</v>
      </c>
      <c r="V56">
        <v>1068</v>
      </c>
      <c r="W56" s="2">
        <f t="shared" si="58"/>
        <v>63.567999999999998</v>
      </c>
      <c r="X56" s="2">
        <f t="shared" si="59"/>
        <v>160.19999999999999</v>
      </c>
      <c r="Y56" s="7">
        <f t="shared" si="76"/>
        <v>0.60319600499375781</v>
      </c>
      <c r="Z56" s="2">
        <f t="shared" si="60"/>
        <v>1.0262172284644195</v>
      </c>
      <c r="AA56" s="2">
        <f t="shared" si="61"/>
        <v>1.1610169491525424</v>
      </c>
      <c r="AB56" s="2">
        <f t="shared" si="62"/>
        <v>1.1570964247020585</v>
      </c>
      <c r="AC56" s="2">
        <f t="shared" si="63"/>
        <v>0.61333333333333329</v>
      </c>
      <c r="AD56" s="2">
        <f t="shared" si="64"/>
        <v>152</v>
      </c>
      <c r="AE56" s="2">
        <f t="shared" si="65"/>
        <v>145</v>
      </c>
      <c r="AF56" s="2">
        <f t="shared" si="75"/>
        <v>0.13576779026217228</v>
      </c>
      <c r="AG56" s="2">
        <f t="shared" si="66"/>
        <v>1.0482758620689656</v>
      </c>
      <c r="AH56" s="2">
        <f t="shared" si="77"/>
        <v>2.0365168539325844</v>
      </c>
      <c r="AI56" s="2">
        <v>1</v>
      </c>
      <c r="AK56" t="e">
        <f t="shared" si="68"/>
        <v>#DIV/0!</v>
      </c>
      <c r="AM56" t="e">
        <f t="shared" si="69"/>
        <v>#DIV/0!</v>
      </c>
      <c r="AP56" t="s">
        <v>37</v>
      </c>
      <c r="AS56">
        <v>6.4</v>
      </c>
      <c r="AT56">
        <v>1</v>
      </c>
      <c r="AU56">
        <f t="shared" si="70"/>
        <v>2335.0258242683312</v>
      </c>
      <c r="AV56" t="s">
        <v>372</v>
      </c>
      <c r="AW56" t="s">
        <v>373</v>
      </c>
      <c r="AZ56" s="2">
        <f t="shared" si="71"/>
        <v>2.0407313443225834</v>
      </c>
      <c r="BA56" s="2">
        <f t="shared" si="0"/>
        <v>4</v>
      </c>
      <c r="BB56">
        <v>0</v>
      </c>
      <c r="BC56">
        <f t="shared" si="1"/>
        <v>0</v>
      </c>
      <c r="BD56">
        <v>0</v>
      </c>
      <c r="BE56">
        <f t="shared" si="2"/>
        <v>0</v>
      </c>
      <c r="BF56">
        <v>0</v>
      </c>
      <c r="BG56">
        <f t="shared" si="3"/>
        <v>0</v>
      </c>
      <c r="BH56">
        <v>0.8</v>
      </c>
      <c r="BI56">
        <f t="shared" si="4"/>
        <v>7.9803675870032103E-3</v>
      </c>
      <c r="BJ56">
        <v>0</v>
      </c>
      <c r="BK56">
        <f t="shared" si="5"/>
        <v>0</v>
      </c>
      <c r="BL56">
        <v>0</v>
      </c>
      <c r="BM56">
        <f t="shared" si="6"/>
        <v>0</v>
      </c>
      <c r="BN56">
        <v>0</v>
      </c>
      <c r="BO56">
        <f t="shared" si="7"/>
        <v>0</v>
      </c>
      <c r="BP56">
        <v>0</v>
      </c>
      <c r="BQ56">
        <f t="shared" si="8"/>
        <v>0</v>
      </c>
      <c r="BR56">
        <f t="shared" si="78"/>
        <v>97.388000000000005</v>
      </c>
      <c r="BS56">
        <f t="shared" si="9"/>
        <v>0.95571170683538964</v>
      </c>
      <c r="BT56">
        <v>0.45</v>
      </c>
      <c r="BU56">
        <f t="shared" si="10"/>
        <v>2.0534080508186104E-2</v>
      </c>
      <c r="BV56">
        <v>1.2E-2</v>
      </c>
      <c r="BW56">
        <f t="shared" si="11"/>
        <v>2.1234683620993656E-4</v>
      </c>
      <c r="BX56">
        <v>0.02</v>
      </c>
      <c r="BY56">
        <f t="shared" si="12"/>
        <v>3.4181487751417571E-4</v>
      </c>
      <c r="BZ56">
        <v>0.22</v>
      </c>
      <c r="CA56">
        <f t="shared" si="13"/>
        <v>4.292855547740477E-3</v>
      </c>
      <c r="CB56">
        <v>0.95</v>
      </c>
      <c r="CC56">
        <f t="shared" si="14"/>
        <v>1.0012870262626506E-2</v>
      </c>
      <c r="CD56">
        <v>0.16</v>
      </c>
      <c r="CE56">
        <f t="shared" si="15"/>
        <v>9.1395754532996116E-4</v>
      </c>
      <c r="CF56">
        <v>0</v>
      </c>
      <c r="CG56">
        <f t="shared" si="16"/>
        <v>0</v>
      </c>
      <c r="CH56">
        <v>0</v>
      </c>
      <c r="CI56">
        <f t="shared" si="17"/>
        <v>0</v>
      </c>
      <c r="CJ56">
        <v>0</v>
      </c>
      <c r="CK56">
        <f t="shared" si="18"/>
        <v>0</v>
      </c>
      <c r="CL56">
        <v>0</v>
      </c>
      <c r="CM56">
        <f t="shared" si="19"/>
        <v>0</v>
      </c>
      <c r="CN56">
        <v>0</v>
      </c>
      <c r="CO56">
        <f t="shared" si="20"/>
        <v>0</v>
      </c>
      <c r="CP56">
        <v>0</v>
      </c>
      <c r="CQ56">
        <f t="shared" si="21"/>
        <v>0</v>
      </c>
      <c r="CR56">
        <v>0</v>
      </c>
      <c r="CS56">
        <f t="shared" si="22"/>
        <v>0</v>
      </c>
      <c r="CT56">
        <v>0</v>
      </c>
      <c r="CU56">
        <f t="shared" si="23"/>
        <v>0</v>
      </c>
      <c r="CV56">
        <v>0</v>
      </c>
      <c r="CW56">
        <f t="shared" si="24"/>
        <v>0</v>
      </c>
      <c r="CX56">
        <v>0</v>
      </c>
      <c r="CY56">
        <f t="shared" si="25"/>
        <v>0</v>
      </c>
      <c r="CZ56">
        <v>0</v>
      </c>
      <c r="DA56">
        <f t="shared" si="26"/>
        <v>0</v>
      </c>
      <c r="DB56">
        <v>0</v>
      </c>
      <c r="DC56">
        <f t="shared" si="27"/>
        <v>0</v>
      </c>
      <c r="DD56">
        <v>0</v>
      </c>
      <c r="DE56">
        <f t="shared" si="28"/>
        <v>0</v>
      </c>
      <c r="DF56">
        <v>0</v>
      </c>
      <c r="DG56">
        <f t="shared" si="29"/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f t="shared" si="30"/>
        <v>0</v>
      </c>
      <c r="ET56">
        <v>0</v>
      </c>
      <c r="EU56">
        <f t="shared" si="31"/>
        <v>0</v>
      </c>
      <c r="EV56">
        <v>0</v>
      </c>
      <c r="EW56">
        <f t="shared" si="32"/>
        <v>0</v>
      </c>
      <c r="EX56">
        <v>0</v>
      </c>
      <c r="EY56">
        <f t="shared" si="33"/>
        <v>0</v>
      </c>
      <c r="EZ56">
        <v>100</v>
      </c>
      <c r="FA56">
        <f t="shared" si="34"/>
        <v>1</v>
      </c>
      <c r="FB56">
        <v>0</v>
      </c>
      <c r="FC56">
        <f t="shared" si="35"/>
        <v>0</v>
      </c>
      <c r="FD56">
        <v>0</v>
      </c>
      <c r="FE56">
        <f t="shared" si="36"/>
        <v>0</v>
      </c>
      <c r="FF56">
        <v>0</v>
      </c>
      <c r="FG56">
        <f t="shared" si="37"/>
        <v>0</v>
      </c>
      <c r="FH56">
        <v>0</v>
      </c>
      <c r="FI56">
        <f t="shared" si="38"/>
        <v>0</v>
      </c>
      <c r="FJ56">
        <v>0</v>
      </c>
      <c r="FK56">
        <f t="shared" si="39"/>
        <v>0</v>
      </c>
      <c r="FL56">
        <v>0</v>
      </c>
      <c r="FM56">
        <f t="shared" si="40"/>
        <v>0</v>
      </c>
      <c r="FN56">
        <v>0</v>
      </c>
      <c r="FO56">
        <f t="shared" si="41"/>
        <v>0</v>
      </c>
      <c r="FP56">
        <v>0</v>
      </c>
      <c r="FQ56">
        <f t="shared" si="42"/>
        <v>0</v>
      </c>
      <c r="FR56">
        <v>0</v>
      </c>
      <c r="FS56">
        <f t="shared" si="43"/>
        <v>0</v>
      </c>
      <c r="FT56">
        <v>0</v>
      </c>
      <c r="FU56">
        <f t="shared" si="44"/>
        <v>0</v>
      </c>
      <c r="FV56">
        <v>0</v>
      </c>
      <c r="FW56">
        <f t="shared" si="45"/>
        <v>0</v>
      </c>
      <c r="FX56">
        <v>0</v>
      </c>
      <c r="FY56">
        <f t="shared" si="46"/>
        <v>0</v>
      </c>
      <c r="FZ56">
        <v>0</v>
      </c>
      <c r="GA56">
        <f t="shared" si="47"/>
        <v>0</v>
      </c>
      <c r="GB56">
        <v>0</v>
      </c>
      <c r="GC56">
        <f t="shared" si="48"/>
        <v>0</v>
      </c>
      <c r="GD56">
        <v>0</v>
      </c>
      <c r="GE56">
        <f t="shared" si="49"/>
        <v>0</v>
      </c>
      <c r="GF56">
        <v>0</v>
      </c>
      <c r="GG56">
        <f t="shared" si="50"/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 s="1" t="s">
        <v>377</v>
      </c>
      <c r="GS56" t="s">
        <v>264</v>
      </c>
    </row>
    <row r="57" spans="1:201" x14ac:dyDescent="0.45">
      <c r="A57">
        <v>56</v>
      </c>
      <c r="B57" t="s">
        <v>368</v>
      </c>
      <c r="C57" t="s">
        <v>369</v>
      </c>
      <c r="D57" t="s">
        <v>375</v>
      </c>
      <c r="E57" t="s">
        <v>376</v>
      </c>
      <c r="F57">
        <v>600.5</v>
      </c>
      <c r="G57">
        <v>644</v>
      </c>
      <c r="H57">
        <f t="shared" si="79"/>
        <v>1773</v>
      </c>
      <c r="I57" s="2">
        <f t="shared" si="51"/>
        <v>0.36322617033276933</v>
      </c>
      <c r="J57" s="2">
        <f t="shared" si="52"/>
        <v>43.5</v>
      </c>
      <c r="K57" s="2">
        <f t="shared" si="53"/>
        <v>1.0724396336386344</v>
      </c>
      <c r="M57" s="2">
        <v>1986</v>
      </c>
      <c r="N57">
        <v>12.3</v>
      </c>
      <c r="O57">
        <v>15</v>
      </c>
      <c r="P57" s="2">
        <f t="shared" si="55"/>
        <v>0.82000000000000006</v>
      </c>
      <c r="Q57" s="2">
        <f t="shared" si="56"/>
        <v>0.17999999999999997</v>
      </c>
      <c r="R57">
        <v>958</v>
      </c>
      <c r="S57">
        <v>875</v>
      </c>
      <c r="T57" s="2">
        <f t="shared" si="57"/>
        <v>1.0948571428571428</v>
      </c>
      <c r="U57">
        <v>1075</v>
      </c>
      <c r="V57">
        <v>1013</v>
      </c>
      <c r="W57" s="2">
        <f t="shared" si="58"/>
        <v>132.22500000000002</v>
      </c>
      <c r="X57" s="2">
        <f t="shared" si="59"/>
        <v>151.94999999999999</v>
      </c>
      <c r="Y57" s="7">
        <f t="shared" si="76"/>
        <v>0.12981243830207284</v>
      </c>
      <c r="Z57" s="2">
        <f t="shared" si="60"/>
        <v>1.0612043435340572</v>
      </c>
      <c r="AA57" s="2">
        <f t="shared" si="61"/>
        <v>1.1221294363256784</v>
      </c>
      <c r="AB57" s="2">
        <f t="shared" si="62"/>
        <v>1.1577142857142857</v>
      </c>
      <c r="AC57" s="2">
        <f t="shared" si="63"/>
        <v>0.17999999999999997</v>
      </c>
      <c r="AD57" s="2">
        <f t="shared" si="64"/>
        <v>117</v>
      </c>
      <c r="AE57" s="2">
        <f t="shared" si="65"/>
        <v>138</v>
      </c>
      <c r="AF57" s="2">
        <f t="shared" si="75"/>
        <v>0.13622902270483711</v>
      </c>
      <c r="AG57" s="2">
        <f t="shared" si="66"/>
        <v>0.84782608695652173</v>
      </c>
      <c r="AH57" s="2">
        <f t="shared" si="77"/>
        <v>2.0434353405725565</v>
      </c>
      <c r="AI57" s="2">
        <v>1</v>
      </c>
      <c r="AK57" t="e">
        <f t="shared" si="68"/>
        <v>#DIV/0!</v>
      </c>
      <c r="AM57" t="e">
        <f t="shared" si="69"/>
        <v>#DIV/0!</v>
      </c>
      <c r="AP57" t="s">
        <v>37</v>
      </c>
      <c r="AS57">
        <v>6.4</v>
      </c>
      <c r="AT57">
        <v>1</v>
      </c>
      <c r="AU57">
        <f t="shared" si="70"/>
        <v>2213.5943621178658</v>
      </c>
      <c r="AV57" t="s">
        <v>372</v>
      </c>
      <c r="AW57" t="s">
        <v>373</v>
      </c>
      <c r="AZ57" s="2">
        <f t="shared" si="71"/>
        <v>2.0407313443225834</v>
      </c>
      <c r="BA57" s="2">
        <f t="shared" si="0"/>
        <v>4</v>
      </c>
      <c r="BB57">
        <v>0</v>
      </c>
      <c r="BC57">
        <f t="shared" si="1"/>
        <v>0</v>
      </c>
      <c r="BD57">
        <v>0</v>
      </c>
      <c r="BE57">
        <f t="shared" si="2"/>
        <v>0</v>
      </c>
      <c r="BF57">
        <v>0</v>
      </c>
      <c r="BG57">
        <f t="shared" si="3"/>
        <v>0</v>
      </c>
      <c r="BH57">
        <v>0.8</v>
      </c>
      <c r="BI57">
        <f t="shared" si="4"/>
        <v>7.9803675870032103E-3</v>
      </c>
      <c r="BJ57">
        <v>0</v>
      </c>
      <c r="BK57">
        <f t="shared" si="5"/>
        <v>0</v>
      </c>
      <c r="BL57">
        <v>0</v>
      </c>
      <c r="BM57">
        <f t="shared" si="6"/>
        <v>0</v>
      </c>
      <c r="BN57">
        <v>0</v>
      </c>
      <c r="BO57">
        <f t="shared" si="7"/>
        <v>0</v>
      </c>
      <c r="BP57">
        <v>0</v>
      </c>
      <c r="BQ57">
        <f t="shared" si="8"/>
        <v>0</v>
      </c>
      <c r="BR57">
        <f t="shared" si="78"/>
        <v>97.388000000000005</v>
      </c>
      <c r="BS57">
        <f t="shared" si="9"/>
        <v>0.95571170683538964</v>
      </c>
      <c r="BT57">
        <v>0.45</v>
      </c>
      <c r="BU57">
        <f t="shared" si="10"/>
        <v>2.0534080508186104E-2</v>
      </c>
      <c r="BV57">
        <v>1.2E-2</v>
      </c>
      <c r="BW57">
        <f t="shared" si="11"/>
        <v>2.1234683620993656E-4</v>
      </c>
      <c r="BX57">
        <v>0.02</v>
      </c>
      <c r="BY57">
        <f t="shared" si="12"/>
        <v>3.4181487751417571E-4</v>
      </c>
      <c r="BZ57">
        <v>0.22</v>
      </c>
      <c r="CA57">
        <f t="shared" si="13"/>
        <v>4.292855547740477E-3</v>
      </c>
      <c r="CB57">
        <v>0.95</v>
      </c>
      <c r="CC57">
        <f t="shared" si="14"/>
        <v>1.0012870262626506E-2</v>
      </c>
      <c r="CD57">
        <v>0.16</v>
      </c>
      <c r="CE57">
        <f t="shared" si="15"/>
        <v>9.1395754532996116E-4</v>
      </c>
      <c r="CF57">
        <v>0</v>
      </c>
      <c r="CG57">
        <f t="shared" si="16"/>
        <v>0</v>
      </c>
      <c r="CH57">
        <v>0</v>
      </c>
      <c r="CI57">
        <f t="shared" si="17"/>
        <v>0</v>
      </c>
      <c r="CJ57">
        <v>0</v>
      </c>
      <c r="CK57">
        <f t="shared" si="18"/>
        <v>0</v>
      </c>
      <c r="CL57">
        <v>0</v>
      </c>
      <c r="CM57">
        <f t="shared" si="19"/>
        <v>0</v>
      </c>
      <c r="CN57">
        <v>0</v>
      </c>
      <c r="CO57">
        <f t="shared" si="20"/>
        <v>0</v>
      </c>
      <c r="CP57">
        <v>0</v>
      </c>
      <c r="CQ57">
        <f t="shared" si="21"/>
        <v>0</v>
      </c>
      <c r="CR57">
        <v>0</v>
      </c>
      <c r="CS57">
        <f t="shared" si="22"/>
        <v>0</v>
      </c>
      <c r="CT57">
        <v>0</v>
      </c>
      <c r="CU57">
        <f t="shared" si="23"/>
        <v>0</v>
      </c>
      <c r="CV57">
        <v>0</v>
      </c>
      <c r="CW57">
        <f t="shared" si="24"/>
        <v>0</v>
      </c>
      <c r="CX57">
        <v>0</v>
      </c>
      <c r="CY57">
        <f t="shared" si="25"/>
        <v>0</v>
      </c>
      <c r="CZ57">
        <v>0</v>
      </c>
      <c r="DA57">
        <f t="shared" si="26"/>
        <v>0</v>
      </c>
      <c r="DB57">
        <v>0</v>
      </c>
      <c r="DC57">
        <f t="shared" si="27"/>
        <v>0</v>
      </c>
      <c r="DD57">
        <v>0</v>
      </c>
      <c r="DE57">
        <f t="shared" si="28"/>
        <v>0</v>
      </c>
      <c r="DF57">
        <v>0</v>
      </c>
      <c r="DG57">
        <f t="shared" si="29"/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f t="shared" si="30"/>
        <v>0</v>
      </c>
      <c r="ET57">
        <v>0</v>
      </c>
      <c r="EU57">
        <f t="shared" si="31"/>
        <v>0</v>
      </c>
      <c r="EV57">
        <v>0</v>
      </c>
      <c r="EW57">
        <f t="shared" si="32"/>
        <v>0</v>
      </c>
      <c r="EX57">
        <v>0</v>
      </c>
      <c r="EY57">
        <f t="shared" si="33"/>
        <v>0</v>
      </c>
      <c r="EZ57">
        <v>100</v>
      </c>
      <c r="FA57">
        <f t="shared" si="34"/>
        <v>1</v>
      </c>
      <c r="FB57">
        <v>0</v>
      </c>
      <c r="FC57">
        <f t="shared" si="35"/>
        <v>0</v>
      </c>
      <c r="FD57">
        <v>0</v>
      </c>
      <c r="FE57">
        <f t="shared" si="36"/>
        <v>0</v>
      </c>
      <c r="FF57">
        <v>0</v>
      </c>
      <c r="FG57">
        <f t="shared" si="37"/>
        <v>0</v>
      </c>
      <c r="FH57">
        <v>0</v>
      </c>
      <c r="FI57">
        <f t="shared" si="38"/>
        <v>0</v>
      </c>
      <c r="FJ57">
        <v>0</v>
      </c>
      <c r="FK57">
        <f t="shared" si="39"/>
        <v>0</v>
      </c>
      <c r="FL57">
        <v>0</v>
      </c>
      <c r="FM57">
        <f t="shared" si="40"/>
        <v>0</v>
      </c>
      <c r="FN57">
        <v>0</v>
      </c>
      <c r="FO57">
        <f t="shared" si="41"/>
        <v>0</v>
      </c>
      <c r="FP57">
        <v>0</v>
      </c>
      <c r="FQ57">
        <f t="shared" si="42"/>
        <v>0</v>
      </c>
      <c r="FR57">
        <v>0</v>
      </c>
      <c r="FS57">
        <f t="shared" si="43"/>
        <v>0</v>
      </c>
      <c r="FT57">
        <v>0</v>
      </c>
      <c r="FU57">
        <f t="shared" si="44"/>
        <v>0</v>
      </c>
      <c r="FV57">
        <v>0</v>
      </c>
      <c r="FW57">
        <f t="shared" si="45"/>
        <v>0</v>
      </c>
      <c r="FX57">
        <v>0</v>
      </c>
      <c r="FY57">
        <f t="shared" si="46"/>
        <v>0</v>
      </c>
      <c r="FZ57">
        <v>0</v>
      </c>
      <c r="GA57">
        <f t="shared" si="47"/>
        <v>0</v>
      </c>
      <c r="GB57">
        <v>0</v>
      </c>
      <c r="GC57">
        <f t="shared" si="48"/>
        <v>0</v>
      </c>
      <c r="GD57">
        <v>0</v>
      </c>
      <c r="GE57">
        <f t="shared" si="49"/>
        <v>0</v>
      </c>
      <c r="GF57">
        <v>0</v>
      </c>
      <c r="GG57">
        <f t="shared" si="50"/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 s="1" t="s">
        <v>377</v>
      </c>
      <c r="GS57" t="s">
        <v>264</v>
      </c>
    </row>
    <row r="58" spans="1:201" x14ac:dyDescent="0.45">
      <c r="A58">
        <v>57</v>
      </c>
      <c r="B58" t="s">
        <v>378</v>
      </c>
      <c r="C58" t="s">
        <v>71</v>
      </c>
      <c r="D58" t="s">
        <v>379</v>
      </c>
      <c r="E58" t="s">
        <v>380</v>
      </c>
      <c r="F58">
        <v>594.1</v>
      </c>
      <c r="G58">
        <f>375+273</f>
        <v>648</v>
      </c>
      <c r="H58">
        <v>1941</v>
      </c>
      <c r="I58" s="2">
        <f t="shared" si="51"/>
        <v>0.33384853168469864</v>
      </c>
      <c r="J58" s="2">
        <f t="shared" si="52"/>
        <v>53.899999999999977</v>
      </c>
      <c r="K58" s="2">
        <f t="shared" si="53"/>
        <v>1.0907254670930819</v>
      </c>
      <c r="M58" s="2">
        <v>1040</v>
      </c>
      <c r="N58">
        <v>5</v>
      </c>
      <c r="O58">
        <v>20</v>
      </c>
      <c r="P58" s="2">
        <f t="shared" si="55"/>
        <v>0.25</v>
      </c>
      <c r="Q58" s="2">
        <f t="shared" si="56"/>
        <v>0.75</v>
      </c>
      <c r="R58">
        <v>133</v>
      </c>
      <c r="S58">
        <v>153</v>
      </c>
      <c r="T58" s="2">
        <f t="shared" si="57"/>
        <v>0.86928104575163401</v>
      </c>
      <c r="U58">
        <v>193</v>
      </c>
      <c r="V58">
        <v>228.5</v>
      </c>
      <c r="W58" s="2">
        <f t="shared" si="58"/>
        <v>9.65</v>
      </c>
      <c r="X58" s="2">
        <f t="shared" si="59"/>
        <v>45.7</v>
      </c>
      <c r="Y58" s="7">
        <f t="shared" si="76"/>
        <v>0.78884026258205697</v>
      </c>
      <c r="Z58" s="2">
        <f t="shared" si="60"/>
        <v>0.84463894967177244</v>
      </c>
      <c r="AA58" s="2">
        <f t="shared" si="61"/>
        <v>1.4511278195488722</v>
      </c>
      <c r="AB58" s="2">
        <f t="shared" si="62"/>
        <v>1.4934640522875817</v>
      </c>
      <c r="AC58" s="2">
        <f t="shared" si="63"/>
        <v>0.75</v>
      </c>
      <c r="AD58" s="2">
        <f t="shared" si="64"/>
        <v>60</v>
      </c>
      <c r="AE58" s="2">
        <f t="shared" si="65"/>
        <v>75.5</v>
      </c>
      <c r="AF58" s="2">
        <f t="shared" si="75"/>
        <v>0.33041575492341357</v>
      </c>
      <c r="AG58" s="2">
        <f t="shared" si="66"/>
        <v>0.79470198675496684</v>
      </c>
      <c r="AH58" s="2">
        <f t="shared" si="77"/>
        <v>6.608315098468271</v>
      </c>
      <c r="AI58" s="2">
        <v>1</v>
      </c>
      <c r="AJ58">
        <f>(1.1)*10^-4</f>
        <v>1.1000000000000002E-4</v>
      </c>
      <c r="AK58">
        <f t="shared" si="68"/>
        <v>454.5454545454545</v>
      </c>
      <c r="AL58">
        <f>25*60</f>
        <v>1500</v>
      </c>
      <c r="AM58">
        <f t="shared" si="69"/>
        <v>1954.5454545454545</v>
      </c>
      <c r="AP58" t="s">
        <v>37</v>
      </c>
      <c r="AQ58">
        <v>400</v>
      </c>
      <c r="AR58">
        <f>10*10^-6</f>
        <v>9.9999999999999991E-6</v>
      </c>
      <c r="AS58">
        <v>0.2</v>
      </c>
      <c r="AT58">
        <v>1</v>
      </c>
      <c r="AU58">
        <f t="shared" si="70"/>
        <v>68.423680111493567</v>
      </c>
      <c r="AV58" t="s">
        <v>381</v>
      </c>
      <c r="AW58" t="s">
        <v>74</v>
      </c>
      <c r="AZ58" s="2">
        <f t="shared" si="71"/>
        <v>2.0177306949142699</v>
      </c>
      <c r="BA58" s="2">
        <f t="shared" si="0"/>
        <v>2</v>
      </c>
      <c r="BB58">
        <v>0</v>
      </c>
      <c r="BC58">
        <f t="shared" si="1"/>
        <v>0</v>
      </c>
      <c r="BD58">
        <v>0</v>
      </c>
      <c r="BE58">
        <f t="shared" si="2"/>
        <v>0</v>
      </c>
      <c r="BF58">
        <v>0</v>
      </c>
      <c r="BG58">
        <f t="shared" si="3"/>
        <v>0</v>
      </c>
      <c r="BH58">
        <v>0</v>
      </c>
      <c r="BI58">
        <f t="shared" si="4"/>
        <v>0</v>
      </c>
      <c r="BJ58">
        <v>0</v>
      </c>
      <c r="BK58">
        <f t="shared" si="5"/>
        <v>0</v>
      </c>
      <c r="BL58">
        <v>0</v>
      </c>
      <c r="BM58">
        <f t="shared" si="6"/>
        <v>0</v>
      </c>
      <c r="BN58">
        <v>0</v>
      </c>
      <c r="BO58">
        <f t="shared" si="7"/>
        <v>0</v>
      </c>
      <c r="BP58">
        <v>0</v>
      </c>
      <c r="BQ58">
        <f t="shared" si="8"/>
        <v>0</v>
      </c>
      <c r="BR58">
        <v>0.09</v>
      </c>
      <c r="BS58">
        <f t="shared" si="9"/>
        <v>7.6666969313736726E-4</v>
      </c>
      <c r="BT58">
        <v>0</v>
      </c>
      <c r="BU58">
        <f t="shared" si="10"/>
        <v>0</v>
      </c>
      <c r="BV58">
        <v>0</v>
      </c>
      <c r="BW58">
        <f t="shared" si="11"/>
        <v>0</v>
      </c>
      <c r="BX58">
        <v>0</v>
      </c>
      <c r="BY58">
        <f t="shared" si="12"/>
        <v>0</v>
      </c>
      <c r="BZ58">
        <v>0</v>
      </c>
      <c r="CA58">
        <f t="shared" si="13"/>
        <v>0</v>
      </c>
      <c r="CB58">
        <v>0</v>
      </c>
      <c r="CC58">
        <f t="shared" si="14"/>
        <v>0</v>
      </c>
      <c r="CD58">
        <v>0</v>
      </c>
      <c r="CE58">
        <f t="shared" si="15"/>
        <v>0</v>
      </c>
      <c r="CF58">
        <f t="shared" ref="CF58:CF66" si="80">100-CH58-CJ58-CL58-BR58</f>
        <v>99.728999999999999</v>
      </c>
      <c r="CG58">
        <f t="shared" si="16"/>
        <v>0.99114075947081048</v>
      </c>
      <c r="CH58">
        <v>0.16</v>
      </c>
      <c r="CI58">
        <f t="shared" si="17"/>
        <v>4.7571854459173644E-3</v>
      </c>
      <c r="CJ58">
        <v>6.0000000000000001E-3</v>
      </c>
      <c r="CK58">
        <f t="shared" si="18"/>
        <v>2.8260507599509091E-3</v>
      </c>
      <c r="CL58">
        <v>1.4999999999999999E-2</v>
      </c>
      <c r="CM58">
        <f t="shared" si="19"/>
        <v>5.0933463018387184E-4</v>
      </c>
      <c r="CN58">
        <v>0</v>
      </c>
      <c r="CO58">
        <f t="shared" si="20"/>
        <v>0</v>
      </c>
      <c r="CP58">
        <v>0</v>
      </c>
      <c r="CQ58">
        <f t="shared" si="21"/>
        <v>0</v>
      </c>
      <c r="CR58">
        <v>0</v>
      </c>
      <c r="CS58">
        <f t="shared" si="22"/>
        <v>0</v>
      </c>
      <c r="CT58">
        <v>0</v>
      </c>
      <c r="CU58">
        <f t="shared" si="23"/>
        <v>0</v>
      </c>
      <c r="CV58">
        <v>0</v>
      </c>
      <c r="CW58">
        <f t="shared" si="24"/>
        <v>0</v>
      </c>
      <c r="CX58">
        <v>0</v>
      </c>
      <c r="CY58">
        <f t="shared" si="25"/>
        <v>0</v>
      </c>
      <c r="CZ58">
        <v>0</v>
      </c>
      <c r="DA58">
        <f t="shared" si="26"/>
        <v>0</v>
      </c>
      <c r="DB58">
        <v>0</v>
      </c>
      <c r="DC58">
        <f t="shared" si="27"/>
        <v>0</v>
      </c>
      <c r="DD58">
        <v>0</v>
      </c>
      <c r="DE58">
        <f t="shared" si="28"/>
        <v>0</v>
      </c>
      <c r="DF58">
        <v>0</v>
      </c>
      <c r="DG58">
        <f t="shared" si="29"/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f t="shared" si="30"/>
        <v>0</v>
      </c>
      <c r="ET58">
        <v>0</v>
      </c>
      <c r="EU58">
        <f t="shared" si="31"/>
        <v>0</v>
      </c>
      <c r="EV58">
        <v>0</v>
      </c>
      <c r="EW58">
        <f t="shared" si="32"/>
        <v>0</v>
      </c>
      <c r="EX58">
        <v>0</v>
      </c>
      <c r="EY58">
        <f t="shared" si="33"/>
        <v>0</v>
      </c>
      <c r="EZ58">
        <v>0</v>
      </c>
      <c r="FA58">
        <f t="shared" si="34"/>
        <v>0</v>
      </c>
      <c r="FB58">
        <v>0</v>
      </c>
      <c r="FC58">
        <f t="shared" si="35"/>
        <v>0</v>
      </c>
      <c r="FD58">
        <v>0</v>
      </c>
      <c r="FE58">
        <f t="shared" si="36"/>
        <v>0</v>
      </c>
      <c r="FF58">
        <v>0</v>
      </c>
      <c r="FG58">
        <f t="shared" si="37"/>
        <v>0</v>
      </c>
      <c r="FH58">
        <v>100</v>
      </c>
      <c r="FI58">
        <f t="shared" si="38"/>
        <v>1</v>
      </c>
      <c r="FJ58">
        <v>0</v>
      </c>
      <c r="FK58">
        <f t="shared" si="39"/>
        <v>0</v>
      </c>
      <c r="FL58">
        <v>0</v>
      </c>
      <c r="FM58">
        <f t="shared" si="40"/>
        <v>0</v>
      </c>
      <c r="FN58">
        <v>0</v>
      </c>
      <c r="FO58">
        <f t="shared" si="41"/>
        <v>0</v>
      </c>
      <c r="FP58">
        <v>0</v>
      </c>
      <c r="FQ58">
        <f t="shared" si="42"/>
        <v>0</v>
      </c>
      <c r="FR58">
        <v>0</v>
      </c>
      <c r="FS58">
        <f t="shared" si="43"/>
        <v>0</v>
      </c>
      <c r="FT58">
        <v>0</v>
      </c>
      <c r="FU58">
        <f t="shared" si="44"/>
        <v>0</v>
      </c>
      <c r="FV58">
        <v>0</v>
      </c>
      <c r="FW58">
        <f t="shared" si="45"/>
        <v>0</v>
      </c>
      <c r="FX58">
        <v>0</v>
      </c>
      <c r="FY58">
        <f t="shared" si="46"/>
        <v>0</v>
      </c>
      <c r="FZ58">
        <v>0</v>
      </c>
      <c r="GA58">
        <f t="shared" si="47"/>
        <v>0</v>
      </c>
      <c r="GB58">
        <v>0</v>
      </c>
      <c r="GC58">
        <f t="shared" si="48"/>
        <v>0</v>
      </c>
      <c r="GD58">
        <v>0</v>
      </c>
      <c r="GE58">
        <f t="shared" si="49"/>
        <v>0</v>
      </c>
      <c r="GF58">
        <v>0</v>
      </c>
      <c r="GG58">
        <f t="shared" si="50"/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 s="1" t="s">
        <v>382</v>
      </c>
      <c r="GS58" t="s">
        <v>264</v>
      </c>
    </row>
    <row r="59" spans="1:201" x14ac:dyDescent="0.45">
      <c r="A59">
        <v>58</v>
      </c>
      <c r="B59" t="s">
        <v>378</v>
      </c>
      <c r="C59" t="s">
        <v>71</v>
      </c>
      <c r="D59" t="s">
        <v>379</v>
      </c>
      <c r="E59" t="s">
        <v>380</v>
      </c>
      <c r="F59">
        <v>594.1</v>
      </c>
      <c r="G59">
        <f>500+273</f>
        <v>773</v>
      </c>
      <c r="H59">
        <v>1941</v>
      </c>
      <c r="I59" s="2">
        <f t="shared" si="51"/>
        <v>0.39824832560535806</v>
      </c>
      <c r="J59" s="2">
        <f t="shared" si="52"/>
        <v>178.89999999999998</v>
      </c>
      <c r="K59" s="2">
        <f t="shared" si="53"/>
        <v>1.3011277562699881</v>
      </c>
      <c r="M59" s="2">
        <v>1040</v>
      </c>
      <c r="N59">
        <v>9.1</v>
      </c>
      <c r="O59">
        <v>20</v>
      </c>
      <c r="P59" s="2">
        <f t="shared" si="55"/>
        <v>0.45499999999999996</v>
      </c>
      <c r="Q59" s="2">
        <f t="shared" si="56"/>
        <v>0.54500000000000004</v>
      </c>
      <c r="R59">
        <v>91</v>
      </c>
      <c r="S59">
        <v>153</v>
      </c>
      <c r="T59" s="2">
        <f t="shared" si="57"/>
        <v>0.59477124183006536</v>
      </c>
      <c r="U59">
        <v>152</v>
      </c>
      <c r="V59">
        <v>228.5</v>
      </c>
      <c r="W59" s="2">
        <f t="shared" si="58"/>
        <v>13.831999999999999</v>
      </c>
      <c r="X59" s="2">
        <f t="shared" si="59"/>
        <v>45.7</v>
      </c>
      <c r="Y59" s="7">
        <f t="shared" si="76"/>
        <v>0.69733041575492338</v>
      </c>
      <c r="Z59" s="2">
        <f t="shared" si="60"/>
        <v>0.66520787746170673</v>
      </c>
      <c r="AA59" s="2">
        <f t="shared" si="61"/>
        <v>1.6703296703296704</v>
      </c>
      <c r="AB59" s="2">
        <f t="shared" si="62"/>
        <v>1.4934640522875817</v>
      </c>
      <c r="AC59" s="2">
        <f t="shared" si="63"/>
        <v>0.54500000000000004</v>
      </c>
      <c r="AD59" s="2">
        <f t="shared" si="64"/>
        <v>61</v>
      </c>
      <c r="AE59" s="2">
        <f t="shared" si="65"/>
        <v>75.5</v>
      </c>
      <c r="AF59" s="2">
        <f t="shared" si="75"/>
        <v>0.33041575492341357</v>
      </c>
      <c r="AG59" s="2">
        <f t="shared" si="66"/>
        <v>0.80794701986754969</v>
      </c>
      <c r="AH59" s="2">
        <f t="shared" si="77"/>
        <v>6.608315098468271</v>
      </c>
      <c r="AI59" s="2">
        <v>1</v>
      </c>
      <c r="AJ59">
        <f>1.1*10^-4</f>
        <v>1.1000000000000002E-4</v>
      </c>
      <c r="AK59">
        <f t="shared" si="68"/>
        <v>827.27272727272714</v>
      </c>
      <c r="AL59">
        <f t="shared" ref="AL59:AL66" si="81">25*60</f>
        <v>1500</v>
      </c>
      <c r="AM59">
        <f t="shared" si="69"/>
        <v>2327.272727272727</v>
      </c>
      <c r="AP59" t="s">
        <v>37</v>
      </c>
      <c r="AQ59">
        <v>400</v>
      </c>
      <c r="AR59">
        <f t="shared" ref="AR59:AR66" si="82">10*10^-6</f>
        <v>9.9999999999999991E-6</v>
      </c>
      <c r="AS59">
        <v>0.2</v>
      </c>
      <c r="AT59">
        <v>1</v>
      </c>
      <c r="AU59">
        <f t="shared" si="70"/>
        <v>68.423680111493567</v>
      </c>
      <c r="AV59" t="s">
        <v>381</v>
      </c>
      <c r="AW59" t="s">
        <v>74</v>
      </c>
      <c r="AZ59" s="2">
        <f t="shared" si="71"/>
        <v>2.0177306949142699</v>
      </c>
      <c r="BA59" s="2">
        <f t="shared" si="0"/>
        <v>2</v>
      </c>
      <c r="BB59">
        <v>0</v>
      </c>
      <c r="BC59">
        <f t="shared" si="1"/>
        <v>0</v>
      </c>
      <c r="BD59">
        <v>0</v>
      </c>
      <c r="BE59">
        <f t="shared" si="2"/>
        <v>0</v>
      </c>
      <c r="BF59">
        <v>0</v>
      </c>
      <c r="BG59">
        <f t="shared" si="3"/>
        <v>0</v>
      </c>
      <c r="BH59">
        <v>0</v>
      </c>
      <c r="BI59">
        <f t="shared" si="4"/>
        <v>0</v>
      </c>
      <c r="BJ59">
        <v>0</v>
      </c>
      <c r="BK59">
        <f t="shared" si="5"/>
        <v>0</v>
      </c>
      <c r="BL59">
        <v>0</v>
      </c>
      <c r="BM59">
        <f t="shared" si="6"/>
        <v>0</v>
      </c>
      <c r="BN59">
        <v>0</v>
      </c>
      <c r="BO59">
        <f t="shared" si="7"/>
        <v>0</v>
      </c>
      <c r="BP59">
        <v>0</v>
      </c>
      <c r="BQ59">
        <f t="shared" si="8"/>
        <v>0</v>
      </c>
      <c r="BR59">
        <v>0.09</v>
      </c>
      <c r="BS59">
        <f t="shared" si="9"/>
        <v>7.6666969313736726E-4</v>
      </c>
      <c r="BT59">
        <v>0</v>
      </c>
      <c r="BU59">
        <f t="shared" si="10"/>
        <v>0</v>
      </c>
      <c r="BV59">
        <v>0</v>
      </c>
      <c r="BW59">
        <f t="shared" si="11"/>
        <v>0</v>
      </c>
      <c r="BX59">
        <v>0</v>
      </c>
      <c r="BY59">
        <f t="shared" si="12"/>
        <v>0</v>
      </c>
      <c r="BZ59">
        <v>0</v>
      </c>
      <c r="CA59">
        <f t="shared" si="13"/>
        <v>0</v>
      </c>
      <c r="CB59">
        <v>0</v>
      </c>
      <c r="CC59">
        <f t="shared" si="14"/>
        <v>0</v>
      </c>
      <c r="CD59">
        <v>0</v>
      </c>
      <c r="CE59">
        <f t="shared" si="15"/>
        <v>0</v>
      </c>
      <c r="CF59">
        <f t="shared" si="80"/>
        <v>99.728999999999999</v>
      </c>
      <c r="CG59">
        <f t="shared" si="16"/>
        <v>0.99114075947081048</v>
      </c>
      <c r="CH59">
        <v>0.16</v>
      </c>
      <c r="CI59">
        <f t="shared" si="17"/>
        <v>4.7571854459173644E-3</v>
      </c>
      <c r="CJ59">
        <v>6.0000000000000001E-3</v>
      </c>
      <c r="CK59">
        <f t="shared" si="18"/>
        <v>2.8260507599509091E-3</v>
      </c>
      <c r="CL59">
        <v>1.4999999999999999E-2</v>
      </c>
      <c r="CM59">
        <f t="shared" si="19"/>
        <v>5.0933463018387184E-4</v>
      </c>
      <c r="CN59">
        <v>0</v>
      </c>
      <c r="CO59">
        <f t="shared" si="20"/>
        <v>0</v>
      </c>
      <c r="CP59">
        <v>0</v>
      </c>
      <c r="CQ59">
        <f t="shared" si="21"/>
        <v>0</v>
      </c>
      <c r="CR59">
        <v>0</v>
      </c>
      <c r="CS59">
        <f t="shared" si="22"/>
        <v>0</v>
      </c>
      <c r="CT59">
        <v>0</v>
      </c>
      <c r="CU59">
        <f t="shared" si="23"/>
        <v>0</v>
      </c>
      <c r="CV59">
        <v>0</v>
      </c>
      <c r="CW59">
        <f t="shared" si="24"/>
        <v>0</v>
      </c>
      <c r="CX59">
        <v>0</v>
      </c>
      <c r="CY59">
        <f t="shared" si="25"/>
        <v>0</v>
      </c>
      <c r="CZ59">
        <v>0</v>
      </c>
      <c r="DA59">
        <f t="shared" si="26"/>
        <v>0</v>
      </c>
      <c r="DB59">
        <v>0</v>
      </c>
      <c r="DC59">
        <f t="shared" si="27"/>
        <v>0</v>
      </c>
      <c r="DD59">
        <v>0</v>
      </c>
      <c r="DE59">
        <f t="shared" si="28"/>
        <v>0</v>
      </c>
      <c r="DF59">
        <v>0</v>
      </c>
      <c r="DG59">
        <f t="shared" si="29"/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f t="shared" si="30"/>
        <v>0</v>
      </c>
      <c r="ET59">
        <v>0</v>
      </c>
      <c r="EU59">
        <f t="shared" si="31"/>
        <v>0</v>
      </c>
      <c r="EV59">
        <v>0</v>
      </c>
      <c r="EW59">
        <f t="shared" si="32"/>
        <v>0</v>
      </c>
      <c r="EX59">
        <v>0</v>
      </c>
      <c r="EY59">
        <f t="shared" si="33"/>
        <v>0</v>
      </c>
      <c r="EZ59">
        <v>0</v>
      </c>
      <c r="FA59">
        <f t="shared" si="34"/>
        <v>0</v>
      </c>
      <c r="FB59">
        <v>0</v>
      </c>
      <c r="FC59">
        <f t="shared" si="35"/>
        <v>0</v>
      </c>
      <c r="FD59">
        <v>0</v>
      </c>
      <c r="FE59">
        <f t="shared" si="36"/>
        <v>0</v>
      </c>
      <c r="FF59">
        <v>0</v>
      </c>
      <c r="FG59">
        <f t="shared" si="37"/>
        <v>0</v>
      </c>
      <c r="FH59">
        <v>100</v>
      </c>
      <c r="FI59">
        <f t="shared" si="38"/>
        <v>1</v>
      </c>
      <c r="FJ59">
        <v>0</v>
      </c>
      <c r="FK59">
        <f t="shared" si="39"/>
        <v>0</v>
      </c>
      <c r="FL59">
        <v>0</v>
      </c>
      <c r="FM59">
        <f t="shared" si="40"/>
        <v>0</v>
      </c>
      <c r="FN59">
        <v>0</v>
      </c>
      <c r="FO59">
        <f t="shared" si="41"/>
        <v>0</v>
      </c>
      <c r="FP59">
        <v>0</v>
      </c>
      <c r="FQ59">
        <f t="shared" si="42"/>
        <v>0</v>
      </c>
      <c r="FR59">
        <v>0</v>
      </c>
      <c r="FS59">
        <f t="shared" si="43"/>
        <v>0</v>
      </c>
      <c r="FT59">
        <v>0</v>
      </c>
      <c r="FU59">
        <f t="shared" si="44"/>
        <v>0</v>
      </c>
      <c r="FV59">
        <v>0</v>
      </c>
      <c r="FW59">
        <f t="shared" si="45"/>
        <v>0</v>
      </c>
      <c r="FX59">
        <v>0</v>
      </c>
      <c r="FY59">
        <f t="shared" si="46"/>
        <v>0</v>
      </c>
      <c r="FZ59">
        <v>0</v>
      </c>
      <c r="GA59">
        <f t="shared" si="47"/>
        <v>0</v>
      </c>
      <c r="GB59">
        <v>0</v>
      </c>
      <c r="GC59">
        <f t="shared" si="48"/>
        <v>0</v>
      </c>
      <c r="GD59">
        <v>0</v>
      </c>
      <c r="GE59">
        <f t="shared" si="49"/>
        <v>0</v>
      </c>
      <c r="GF59">
        <v>0</v>
      </c>
      <c r="GG59">
        <f t="shared" si="50"/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 s="1" t="s">
        <v>382</v>
      </c>
      <c r="GS59" t="s">
        <v>264</v>
      </c>
    </row>
    <row r="60" spans="1:201" x14ac:dyDescent="0.45">
      <c r="A60">
        <v>59</v>
      </c>
      <c r="B60" t="s">
        <v>378</v>
      </c>
      <c r="C60" t="s">
        <v>71</v>
      </c>
      <c r="D60" t="s">
        <v>379</v>
      </c>
      <c r="E60" t="s">
        <v>380</v>
      </c>
      <c r="F60">
        <v>594.1</v>
      </c>
      <c r="G60">
        <f>500+273</f>
        <v>773</v>
      </c>
      <c r="H60">
        <v>1941</v>
      </c>
      <c r="I60" s="2">
        <f t="shared" si="51"/>
        <v>0.39824832560535806</v>
      </c>
      <c r="J60" s="2">
        <f t="shared" si="52"/>
        <v>178.89999999999998</v>
      </c>
      <c r="K60" s="2">
        <f t="shared" si="53"/>
        <v>1.3011277562699881</v>
      </c>
      <c r="M60" s="2">
        <v>1040</v>
      </c>
      <c r="N60">
        <v>4</v>
      </c>
      <c r="O60">
        <v>20</v>
      </c>
      <c r="P60" s="2">
        <f t="shared" si="55"/>
        <v>0.2</v>
      </c>
      <c r="Q60" s="2">
        <f t="shared" si="56"/>
        <v>0.8</v>
      </c>
      <c r="R60">
        <v>91</v>
      </c>
      <c r="S60">
        <v>153</v>
      </c>
      <c r="T60" s="2">
        <f t="shared" si="57"/>
        <v>0.59477124183006536</v>
      </c>
      <c r="U60">
        <v>143</v>
      </c>
      <c r="V60">
        <v>228.5</v>
      </c>
      <c r="W60" s="2">
        <f t="shared" si="58"/>
        <v>5.72</v>
      </c>
      <c r="X60" s="2">
        <f t="shared" si="59"/>
        <v>45.7</v>
      </c>
      <c r="Y60" s="7">
        <f t="shared" si="76"/>
        <v>0.87483588621444208</v>
      </c>
      <c r="Z60" s="2">
        <f t="shared" si="60"/>
        <v>0.62582056892778992</v>
      </c>
      <c r="AA60" s="2">
        <f t="shared" si="61"/>
        <v>1.5714285714285714</v>
      </c>
      <c r="AB60" s="2">
        <f t="shared" si="62"/>
        <v>1.4934640522875817</v>
      </c>
      <c r="AC60" s="2">
        <f t="shared" si="63"/>
        <v>0.8</v>
      </c>
      <c r="AD60" s="2">
        <f t="shared" si="64"/>
        <v>52</v>
      </c>
      <c r="AE60" s="2">
        <f t="shared" si="65"/>
        <v>75.5</v>
      </c>
      <c r="AG60" s="2">
        <f t="shared" si="66"/>
        <v>0.6887417218543046</v>
      </c>
      <c r="AH60" s="2">
        <f t="shared" si="77"/>
        <v>6.608315098468271</v>
      </c>
      <c r="AI60" s="2">
        <v>1</v>
      </c>
      <c r="AJ60">
        <f>2.8*10^-4</f>
        <v>2.7999999999999998E-4</v>
      </c>
      <c r="AK60">
        <f t="shared" si="68"/>
        <v>142.85714285714286</v>
      </c>
      <c r="AL60">
        <f t="shared" si="81"/>
        <v>1500</v>
      </c>
      <c r="AM60">
        <f t="shared" si="69"/>
        <v>1642.8571428571429</v>
      </c>
      <c r="AP60" t="s">
        <v>37</v>
      </c>
      <c r="AQ60">
        <v>400</v>
      </c>
      <c r="AR60">
        <f t="shared" si="82"/>
        <v>9.9999999999999991E-6</v>
      </c>
      <c r="AS60">
        <v>0.2</v>
      </c>
      <c r="AT60">
        <v>1</v>
      </c>
      <c r="AU60">
        <f t="shared" si="70"/>
        <v>68.423680111493567</v>
      </c>
      <c r="AV60" t="s">
        <v>381</v>
      </c>
      <c r="AW60" t="s">
        <v>74</v>
      </c>
      <c r="AZ60" s="2">
        <f t="shared" si="71"/>
        <v>2.0177306949142699</v>
      </c>
      <c r="BA60" s="2">
        <f t="shared" si="0"/>
        <v>2</v>
      </c>
      <c r="BB60">
        <v>0</v>
      </c>
      <c r="BC60">
        <f t="shared" si="1"/>
        <v>0</v>
      </c>
      <c r="BD60">
        <v>0</v>
      </c>
      <c r="BE60">
        <f t="shared" si="2"/>
        <v>0</v>
      </c>
      <c r="BF60">
        <v>0</v>
      </c>
      <c r="BG60">
        <f t="shared" si="3"/>
        <v>0</v>
      </c>
      <c r="BH60">
        <v>0</v>
      </c>
      <c r="BI60">
        <f t="shared" si="4"/>
        <v>0</v>
      </c>
      <c r="BJ60">
        <v>0</v>
      </c>
      <c r="BK60">
        <f t="shared" si="5"/>
        <v>0</v>
      </c>
      <c r="BL60">
        <v>0</v>
      </c>
      <c r="BM60">
        <f t="shared" si="6"/>
        <v>0</v>
      </c>
      <c r="BN60">
        <v>0</v>
      </c>
      <c r="BO60">
        <f t="shared" si="7"/>
        <v>0</v>
      </c>
      <c r="BP60">
        <v>0</v>
      </c>
      <c r="BQ60">
        <f t="shared" si="8"/>
        <v>0</v>
      </c>
      <c r="BR60">
        <v>0.09</v>
      </c>
      <c r="BS60">
        <f t="shared" si="9"/>
        <v>7.6666969313736726E-4</v>
      </c>
      <c r="BT60">
        <v>0</v>
      </c>
      <c r="BU60">
        <f t="shared" si="10"/>
        <v>0</v>
      </c>
      <c r="BV60">
        <v>0</v>
      </c>
      <c r="BW60">
        <f t="shared" si="11"/>
        <v>0</v>
      </c>
      <c r="BX60">
        <v>0</v>
      </c>
      <c r="BY60">
        <f t="shared" si="12"/>
        <v>0</v>
      </c>
      <c r="BZ60">
        <v>0</v>
      </c>
      <c r="CA60">
        <f t="shared" si="13"/>
        <v>0</v>
      </c>
      <c r="CB60">
        <v>0</v>
      </c>
      <c r="CC60">
        <f t="shared" si="14"/>
        <v>0</v>
      </c>
      <c r="CD60">
        <v>0</v>
      </c>
      <c r="CE60">
        <f t="shared" si="15"/>
        <v>0</v>
      </c>
      <c r="CF60">
        <f t="shared" si="80"/>
        <v>99.728999999999999</v>
      </c>
      <c r="CG60">
        <f t="shared" si="16"/>
        <v>0.99114075947081048</v>
      </c>
      <c r="CH60">
        <v>0.16</v>
      </c>
      <c r="CI60">
        <f t="shared" si="17"/>
        <v>4.7571854459173644E-3</v>
      </c>
      <c r="CJ60">
        <v>6.0000000000000001E-3</v>
      </c>
      <c r="CK60">
        <f t="shared" si="18"/>
        <v>2.8260507599509091E-3</v>
      </c>
      <c r="CL60">
        <v>1.4999999999999999E-2</v>
      </c>
      <c r="CM60">
        <f t="shared" si="19"/>
        <v>5.0933463018387184E-4</v>
      </c>
      <c r="CN60">
        <v>0</v>
      </c>
      <c r="CO60">
        <f t="shared" si="20"/>
        <v>0</v>
      </c>
      <c r="CP60">
        <v>0</v>
      </c>
      <c r="CQ60">
        <f t="shared" si="21"/>
        <v>0</v>
      </c>
      <c r="CR60">
        <v>0</v>
      </c>
      <c r="CS60">
        <f t="shared" si="22"/>
        <v>0</v>
      </c>
      <c r="CT60">
        <v>0</v>
      </c>
      <c r="CU60">
        <f t="shared" si="23"/>
        <v>0</v>
      </c>
      <c r="CV60">
        <v>0</v>
      </c>
      <c r="CW60">
        <f t="shared" si="24"/>
        <v>0</v>
      </c>
      <c r="CX60">
        <v>0</v>
      </c>
      <c r="CY60">
        <f t="shared" si="25"/>
        <v>0</v>
      </c>
      <c r="CZ60">
        <v>0</v>
      </c>
      <c r="DA60">
        <f t="shared" si="26"/>
        <v>0</v>
      </c>
      <c r="DB60">
        <v>0</v>
      </c>
      <c r="DC60">
        <f t="shared" si="27"/>
        <v>0</v>
      </c>
      <c r="DD60">
        <v>0</v>
      </c>
      <c r="DE60">
        <f t="shared" si="28"/>
        <v>0</v>
      </c>
      <c r="DF60">
        <v>0</v>
      </c>
      <c r="DG60">
        <f t="shared" si="29"/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f t="shared" si="30"/>
        <v>0</v>
      </c>
      <c r="ET60">
        <v>0</v>
      </c>
      <c r="EU60">
        <f t="shared" si="31"/>
        <v>0</v>
      </c>
      <c r="EV60">
        <v>0</v>
      </c>
      <c r="EW60">
        <f t="shared" si="32"/>
        <v>0</v>
      </c>
      <c r="EX60">
        <v>0</v>
      </c>
      <c r="EY60">
        <f t="shared" si="33"/>
        <v>0</v>
      </c>
      <c r="EZ60">
        <v>0</v>
      </c>
      <c r="FA60">
        <f t="shared" si="34"/>
        <v>0</v>
      </c>
      <c r="FB60">
        <v>0</v>
      </c>
      <c r="FC60">
        <f t="shared" si="35"/>
        <v>0</v>
      </c>
      <c r="FD60">
        <v>0</v>
      </c>
      <c r="FE60">
        <f t="shared" si="36"/>
        <v>0</v>
      </c>
      <c r="FF60">
        <v>0</v>
      </c>
      <c r="FG60">
        <f t="shared" si="37"/>
        <v>0</v>
      </c>
      <c r="FH60">
        <v>100</v>
      </c>
      <c r="FI60">
        <f t="shared" si="38"/>
        <v>1</v>
      </c>
      <c r="FJ60">
        <v>0</v>
      </c>
      <c r="FK60">
        <f t="shared" si="39"/>
        <v>0</v>
      </c>
      <c r="FL60">
        <v>0</v>
      </c>
      <c r="FM60">
        <f t="shared" si="40"/>
        <v>0</v>
      </c>
      <c r="FN60">
        <v>0</v>
      </c>
      <c r="FO60">
        <f t="shared" si="41"/>
        <v>0</v>
      </c>
      <c r="FP60">
        <v>0</v>
      </c>
      <c r="FQ60">
        <f t="shared" si="42"/>
        <v>0</v>
      </c>
      <c r="FR60">
        <v>0</v>
      </c>
      <c r="FS60">
        <f t="shared" si="43"/>
        <v>0</v>
      </c>
      <c r="FT60">
        <v>0</v>
      </c>
      <c r="FU60">
        <f t="shared" si="44"/>
        <v>0</v>
      </c>
      <c r="FV60">
        <v>0</v>
      </c>
      <c r="FW60">
        <f t="shared" si="45"/>
        <v>0</v>
      </c>
      <c r="FX60">
        <v>0</v>
      </c>
      <c r="FY60">
        <f t="shared" si="46"/>
        <v>0</v>
      </c>
      <c r="FZ60">
        <v>0</v>
      </c>
      <c r="GA60">
        <f t="shared" si="47"/>
        <v>0</v>
      </c>
      <c r="GB60">
        <v>0</v>
      </c>
      <c r="GC60">
        <f t="shared" si="48"/>
        <v>0</v>
      </c>
      <c r="GD60">
        <v>0</v>
      </c>
      <c r="GE60">
        <f t="shared" si="49"/>
        <v>0</v>
      </c>
      <c r="GF60">
        <v>0</v>
      </c>
      <c r="GG60">
        <f t="shared" si="50"/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 s="1" t="s">
        <v>382</v>
      </c>
      <c r="GS60" t="s">
        <v>264</v>
      </c>
    </row>
    <row r="61" spans="1:201" x14ac:dyDescent="0.45">
      <c r="A61">
        <v>60</v>
      </c>
      <c r="B61" t="s">
        <v>378</v>
      </c>
      <c r="C61" t="s">
        <v>71</v>
      </c>
      <c r="D61" t="s">
        <v>379</v>
      </c>
      <c r="E61" t="s">
        <v>380</v>
      </c>
      <c r="F61">
        <v>594.1</v>
      </c>
      <c r="G61">
        <f>500+273</f>
        <v>773</v>
      </c>
      <c r="H61">
        <v>1941</v>
      </c>
      <c r="I61" s="2">
        <f t="shared" si="51"/>
        <v>0.39824832560535806</v>
      </c>
      <c r="J61" s="2">
        <f t="shared" si="52"/>
        <v>178.89999999999998</v>
      </c>
      <c r="K61" s="2">
        <f t="shared" si="53"/>
        <v>1.3011277562699881</v>
      </c>
      <c r="M61" s="2">
        <v>1040</v>
      </c>
      <c r="N61">
        <v>29</v>
      </c>
      <c r="O61">
        <v>29</v>
      </c>
      <c r="P61" s="2">
        <f t="shared" si="55"/>
        <v>1</v>
      </c>
      <c r="Q61" s="2">
        <f t="shared" si="56"/>
        <v>0</v>
      </c>
      <c r="R61">
        <v>91</v>
      </c>
      <c r="S61">
        <v>91</v>
      </c>
      <c r="T61" s="2">
        <f t="shared" si="57"/>
        <v>1</v>
      </c>
      <c r="U61">
        <v>134</v>
      </c>
      <c r="V61">
        <v>134</v>
      </c>
      <c r="W61" s="2">
        <f t="shared" si="58"/>
        <v>38.86</v>
      </c>
      <c r="X61" s="2">
        <f t="shared" si="59"/>
        <v>38.86</v>
      </c>
      <c r="Y61" s="7">
        <f t="shared" si="76"/>
        <v>0</v>
      </c>
      <c r="Z61" s="2">
        <f t="shared" si="60"/>
        <v>1</v>
      </c>
      <c r="AA61" s="2">
        <f t="shared" si="61"/>
        <v>1.4725274725274726</v>
      </c>
      <c r="AB61" s="2">
        <f t="shared" si="62"/>
        <v>1.4725274725274726</v>
      </c>
      <c r="AC61" s="2">
        <f t="shared" si="63"/>
        <v>0</v>
      </c>
      <c r="AD61" s="2">
        <f t="shared" si="64"/>
        <v>43</v>
      </c>
      <c r="AE61" s="2">
        <f t="shared" si="65"/>
        <v>43</v>
      </c>
      <c r="AG61" s="2">
        <f t="shared" si="66"/>
        <v>1</v>
      </c>
      <c r="AH61" s="2">
        <f t="shared" si="77"/>
        <v>9.3059701492537314</v>
      </c>
      <c r="AI61" s="2">
        <v>0</v>
      </c>
      <c r="AJ61">
        <f>2.8*10^-5</f>
        <v>2.8E-5</v>
      </c>
      <c r="AK61">
        <f t="shared" si="68"/>
        <v>10357.142857142857</v>
      </c>
      <c r="AL61">
        <f t="shared" si="81"/>
        <v>1500</v>
      </c>
      <c r="AM61">
        <f t="shared" si="69"/>
        <v>11857.142857142857</v>
      </c>
      <c r="AP61" t="s">
        <v>37</v>
      </c>
      <c r="AQ61">
        <v>400</v>
      </c>
      <c r="AR61">
        <f t="shared" si="82"/>
        <v>9.9999999999999991E-6</v>
      </c>
      <c r="AS61">
        <v>0.2</v>
      </c>
      <c r="AT61">
        <v>1</v>
      </c>
      <c r="AU61">
        <f t="shared" si="70"/>
        <v>40.696437190496169</v>
      </c>
      <c r="AV61" t="s">
        <v>381</v>
      </c>
      <c r="AW61" t="s">
        <v>74</v>
      </c>
      <c r="AZ61" s="2">
        <f t="shared" si="71"/>
        <v>2.0177306949142699</v>
      </c>
      <c r="BA61" s="2">
        <f t="shared" si="0"/>
        <v>2</v>
      </c>
      <c r="BB61">
        <v>0</v>
      </c>
      <c r="BC61">
        <f t="shared" si="1"/>
        <v>0</v>
      </c>
      <c r="BD61">
        <v>0</v>
      </c>
      <c r="BE61">
        <f t="shared" si="2"/>
        <v>0</v>
      </c>
      <c r="BF61">
        <v>0</v>
      </c>
      <c r="BG61">
        <f t="shared" si="3"/>
        <v>0</v>
      </c>
      <c r="BH61">
        <v>0</v>
      </c>
      <c r="BI61">
        <f t="shared" si="4"/>
        <v>0</v>
      </c>
      <c r="BJ61">
        <v>0</v>
      </c>
      <c r="BK61">
        <f t="shared" si="5"/>
        <v>0</v>
      </c>
      <c r="BL61">
        <v>0</v>
      </c>
      <c r="BM61">
        <f t="shared" si="6"/>
        <v>0</v>
      </c>
      <c r="BN61">
        <v>0</v>
      </c>
      <c r="BO61">
        <f t="shared" si="7"/>
        <v>0</v>
      </c>
      <c r="BP61">
        <v>0</v>
      </c>
      <c r="BQ61">
        <f t="shared" si="8"/>
        <v>0</v>
      </c>
      <c r="BR61">
        <v>0.09</v>
      </c>
      <c r="BS61">
        <f t="shared" si="9"/>
        <v>7.6666969313736726E-4</v>
      </c>
      <c r="BT61">
        <v>0</v>
      </c>
      <c r="BU61">
        <f t="shared" si="10"/>
        <v>0</v>
      </c>
      <c r="BV61">
        <v>0</v>
      </c>
      <c r="BW61">
        <f t="shared" si="11"/>
        <v>0</v>
      </c>
      <c r="BX61">
        <v>0</v>
      </c>
      <c r="BY61">
        <f t="shared" si="12"/>
        <v>0</v>
      </c>
      <c r="BZ61">
        <v>0</v>
      </c>
      <c r="CA61">
        <f t="shared" si="13"/>
        <v>0</v>
      </c>
      <c r="CB61">
        <v>0</v>
      </c>
      <c r="CC61">
        <f t="shared" si="14"/>
        <v>0</v>
      </c>
      <c r="CD61">
        <v>0</v>
      </c>
      <c r="CE61">
        <f t="shared" si="15"/>
        <v>0</v>
      </c>
      <c r="CF61">
        <f t="shared" si="80"/>
        <v>99.728999999999999</v>
      </c>
      <c r="CG61">
        <f t="shared" si="16"/>
        <v>0.99114075947081048</v>
      </c>
      <c r="CH61">
        <v>0.16</v>
      </c>
      <c r="CI61">
        <f t="shared" si="17"/>
        <v>4.7571854459173644E-3</v>
      </c>
      <c r="CJ61">
        <v>6.0000000000000001E-3</v>
      </c>
      <c r="CK61">
        <f t="shared" si="18"/>
        <v>2.8260507599509091E-3</v>
      </c>
      <c r="CL61">
        <v>1.4999999999999999E-2</v>
      </c>
      <c r="CM61">
        <f t="shared" si="19"/>
        <v>5.0933463018387184E-4</v>
      </c>
      <c r="CN61">
        <v>0</v>
      </c>
      <c r="CO61">
        <f t="shared" si="20"/>
        <v>0</v>
      </c>
      <c r="CP61">
        <v>0</v>
      </c>
      <c r="CQ61">
        <f t="shared" si="21"/>
        <v>0</v>
      </c>
      <c r="CR61">
        <v>0</v>
      </c>
      <c r="CS61">
        <f t="shared" si="22"/>
        <v>0</v>
      </c>
      <c r="CT61">
        <v>0</v>
      </c>
      <c r="CU61">
        <f t="shared" si="23"/>
        <v>0</v>
      </c>
      <c r="CV61">
        <v>0</v>
      </c>
      <c r="CW61">
        <f t="shared" si="24"/>
        <v>0</v>
      </c>
      <c r="CX61">
        <v>0</v>
      </c>
      <c r="CY61">
        <f t="shared" si="25"/>
        <v>0</v>
      </c>
      <c r="CZ61">
        <v>0</v>
      </c>
      <c r="DA61">
        <f t="shared" si="26"/>
        <v>0</v>
      </c>
      <c r="DB61">
        <v>0</v>
      </c>
      <c r="DC61">
        <f t="shared" si="27"/>
        <v>0</v>
      </c>
      <c r="DD61">
        <v>0</v>
      </c>
      <c r="DE61">
        <f t="shared" si="28"/>
        <v>0</v>
      </c>
      <c r="DF61">
        <v>0</v>
      </c>
      <c r="DG61">
        <f t="shared" si="29"/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f t="shared" si="30"/>
        <v>0</v>
      </c>
      <c r="ET61">
        <v>0</v>
      </c>
      <c r="EU61">
        <f t="shared" si="31"/>
        <v>0</v>
      </c>
      <c r="EV61">
        <v>0</v>
      </c>
      <c r="EW61">
        <f t="shared" si="32"/>
        <v>0</v>
      </c>
      <c r="EX61">
        <v>0</v>
      </c>
      <c r="EY61">
        <f t="shared" si="33"/>
        <v>0</v>
      </c>
      <c r="EZ61">
        <v>0</v>
      </c>
      <c r="FA61">
        <f t="shared" si="34"/>
        <v>0</v>
      </c>
      <c r="FB61">
        <v>0</v>
      </c>
      <c r="FC61">
        <f t="shared" si="35"/>
        <v>0</v>
      </c>
      <c r="FD61">
        <v>0</v>
      </c>
      <c r="FE61">
        <f t="shared" si="36"/>
        <v>0</v>
      </c>
      <c r="FF61">
        <v>0</v>
      </c>
      <c r="FG61">
        <f t="shared" si="37"/>
        <v>0</v>
      </c>
      <c r="FH61">
        <v>100</v>
      </c>
      <c r="FI61">
        <f t="shared" si="38"/>
        <v>1</v>
      </c>
      <c r="FJ61">
        <v>0</v>
      </c>
      <c r="FK61">
        <f t="shared" si="39"/>
        <v>0</v>
      </c>
      <c r="FL61">
        <v>0</v>
      </c>
      <c r="FM61">
        <f t="shared" si="40"/>
        <v>0</v>
      </c>
      <c r="FN61">
        <v>0</v>
      </c>
      <c r="FO61">
        <f t="shared" si="41"/>
        <v>0</v>
      </c>
      <c r="FP61">
        <v>0</v>
      </c>
      <c r="FQ61">
        <f t="shared" si="42"/>
        <v>0</v>
      </c>
      <c r="FR61">
        <v>0</v>
      </c>
      <c r="FS61">
        <f t="shared" si="43"/>
        <v>0</v>
      </c>
      <c r="FT61">
        <v>0</v>
      </c>
      <c r="FU61">
        <f t="shared" si="44"/>
        <v>0</v>
      </c>
      <c r="FV61">
        <v>0</v>
      </c>
      <c r="FW61">
        <f t="shared" si="45"/>
        <v>0</v>
      </c>
      <c r="FX61">
        <v>0</v>
      </c>
      <c r="FY61">
        <f t="shared" si="46"/>
        <v>0</v>
      </c>
      <c r="FZ61">
        <v>0</v>
      </c>
      <c r="GA61">
        <f t="shared" si="47"/>
        <v>0</v>
      </c>
      <c r="GB61">
        <v>0</v>
      </c>
      <c r="GC61">
        <f t="shared" si="48"/>
        <v>0</v>
      </c>
      <c r="GD61">
        <v>0</v>
      </c>
      <c r="GE61">
        <f t="shared" si="49"/>
        <v>0</v>
      </c>
      <c r="GF61">
        <v>0</v>
      </c>
      <c r="GG61">
        <f t="shared" si="50"/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 s="1" t="s">
        <v>382</v>
      </c>
      <c r="GS61" t="s">
        <v>264</v>
      </c>
    </row>
    <row r="62" spans="1:201" x14ac:dyDescent="0.45">
      <c r="A62">
        <v>61</v>
      </c>
      <c r="B62" t="s">
        <v>378</v>
      </c>
      <c r="C62" t="s">
        <v>71</v>
      </c>
      <c r="D62" t="s">
        <v>379</v>
      </c>
      <c r="E62" t="s">
        <v>380</v>
      </c>
      <c r="F62">
        <v>594.1</v>
      </c>
      <c r="G62">
        <f>450+273</f>
        <v>723</v>
      </c>
      <c r="H62">
        <v>1941</v>
      </c>
      <c r="I62" s="2">
        <f t="shared" si="51"/>
        <v>0.37248840803709427</v>
      </c>
      <c r="J62" s="2">
        <f t="shared" si="52"/>
        <v>128.89999999999998</v>
      </c>
      <c r="K62" s="2">
        <f t="shared" si="53"/>
        <v>1.2169668405992258</v>
      </c>
      <c r="M62" s="2">
        <v>1040</v>
      </c>
      <c r="N62">
        <v>27</v>
      </c>
      <c r="O62">
        <v>27</v>
      </c>
      <c r="P62" s="2">
        <f t="shared" si="55"/>
        <v>1</v>
      </c>
      <c r="Q62" s="2">
        <f t="shared" si="56"/>
        <v>0</v>
      </c>
      <c r="R62">
        <v>112</v>
      </c>
      <c r="S62">
        <v>112</v>
      </c>
      <c r="T62" s="2">
        <f t="shared" si="57"/>
        <v>1</v>
      </c>
      <c r="U62">
        <v>142</v>
      </c>
      <c r="V62">
        <v>142</v>
      </c>
      <c r="W62" s="2">
        <f t="shared" si="58"/>
        <v>38.340000000000003</v>
      </c>
      <c r="X62" s="2">
        <f t="shared" si="59"/>
        <v>38.340000000000003</v>
      </c>
      <c r="Y62" s="7">
        <f t="shared" si="76"/>
        <v>0</v>
      </c>
      <c r="Z62" s="2">
        <f t="shared" si="60"/>
        <v>1</v>
      </c>
      <c r="AA62" s="2">
        <f t="shared" si="61"/>
        <v>1.2678571428571428</v>
      </c>
      <c r="AB62" s="2">
        <f t="shared" si="62"/>
        <v>1.2678571428571428</v>
      </c>
      <c r="AC62" s="2">
        <f t="shared" si="63"/>
        <v>0</v>
      </c>
      <c r="AD62" s="2">
        <f t="shared" si="64"/>
        <v>30</v>
      </c>
      <c r="AE62" s="2">
        <f t="shared" si="65"/>
        <v>30</v>
      </c>
      <c r="AG62" s="2">
        <f t="shared" si="66"/>
        <v>1</v>
      </c>
      <c r="AH62" s="2">
        <f t="shared" si="77"/>
        <v>5.704225352112676</v>
      </c>
      <c r="AI62" s="2">
        <v>0</v>
      </c>
      <c r="AJ62">
        <f>1.1*10^-4</f>
        <v>1.1000000000000002E-4</v>
      </c>
      <c r="AK62">
        <f t="shared" si="68"/>
        <v>2454.5454545454545</v>
      </c>
      <c r="AL62">
        <f t="shared" si="81"/>
        <v>1500</v>
      </c>
      <c r="AM62">
        <f t="shared" si="69"/>
        <v>3954.5454545454545</v>
      </c>
      <c r="AP62" t="s">
        <v>37</v>
      </c>
      <c r="AQ62">
        <v>400</v>
      </c>
      <c r="AR62">
        <f t="shared" si="82"/>
        <v>9.9999999999999991E-6</v>
      </c>
      <c r="AS62">
        <v>0.2</v>
      </c>
      <c r="AT62">
        <v>1</v>
      </c>
      <c r="AU62">
        <f t="shared" si="70"/>
        <v>50.087922695995289</v>
      </c>
      <c r="AV62" t="s">
        <v>381</v>
      </c>
      <c r="AW62" t="s">
        <v>74</v>
      </c>
      <c r="AZ62" s="2">
        <f t="shared" si="71"/>
        <v>2.0177306949142699</v>
      </c>
      <c r="BA62" s="2">
        <f t="shared" si="0"/>
        <v>2</v>
      </c>
      <c r="BB62">
        <v>0</v>
      </c>
      <c r="BC62">
        <f t="shared" si="1"/>
        <v>0</v>
      </c>
      <c r="BD62">
        <v>0</v>
      </c>
      <c r="BE62">
        <f t="shared" si="2"/>
        <v>0</v>
      </c>
      <c r="BF62">
        <v>0</v>
      </c>
      <c r="BG62">
        <f t="shared" si="3"/>
        <v>0</v>
      </c>
      <c r="BH62">
        <v>0</v>
      </c>
      <c r="BI62">
        <f t="shared" si="4"/>
        <v>0</v>
      </c>
      <c r="BJ62">
        <v>0</v>
      </c>
      <c r="BK62">
        <f t="shared" si="5"/>
        <v>0</v>
      </c>
      <c r="BL62">
        <v>0</v>
      </c>
      <c r="BM62">
        <f t="shared" si="6"/>
        <v>0</v>
      </c>
      <c r="BN62">
        <v>0</v>
      </c>
      <c r="BO62">
        <f t="shared" si="7"/>
        <v>0</v>
      </c>
      <c r="BP62">
        <v>0</v>
      </c>
      <c r="BQ62">
        <f t="shared" si="8"/>
        <v>0</v>
      </c>
      <c r="BR62">
        <v>0.09</v>
      </c>
      <c r="BS62">
        <f t="shared" si="9"/>
        <v>7.6666969313736726E-4</v>
      </c>
      <c r="BT62">
        <v>0</v>
      </c>
      <c r="BU62">
        <f t="shared" si="10"/>
        <v>0</v>
      </c>
      <c r="BV62">
        <v>0</v>
      </c>
      <c r="BW62">
        <f t="shared" si="11"/>
        <v>0</v>
      </c>
      <c r="BX62">
        <v>0</v>
      </c>
      <c r="BY62">
        <f t="shared" si="12"/>
        <v>0</v>
      </c>
      <c r="BZ62">
        <v>0</v>
      </c>
      <c r="CA62">
        <f t="shared" si="13"/>
        <v>0</v>
      </c>
      <c r="CB62">
        <v>0</v>
      </c>
      <c r="CC62">
        <f t="shared" si="14"/>
        <v>0</v>
      </c>
      <c r="CD62">
        <v>0</v>
      </c>
      <c r="CE62">
        <f t="shared" si="15"/>
        <v>0</v>
      </c>
      <c r="CF62">
        <f t="shared" si="80"/>
        <v>99.728999999999999</v>
      </c>
      <c r="CG62">
        <f t="shared" si="16"/>
        <v>0.99114075947081048</v>
      </c>
      <c r="CH62">
        <v>0.16</v>
      </c>
      <c r="CI62">
        <f t="shared" si="17"/>
        <v>4.7571854459173644E-3</v>
      </c>
      <c r="CJ62">
        <v>6.0000000000000001E-3</v>
      </c>
      <c r="CK62">
        <f t="shared" si="18"/>
        <v>2.8260507599509091E-3</v>
      </c>
      <c r="CL62">
        <v>1.4999999999999999E-2</v>
      </c>
      <c r="CM62">
        <f t="shared" si="19"/>
        <v>5.0933463018387184E-4</v>
      </c>
      <c r="CN62">
        <v>0</v>
      </c>
      <c r="CO62">
        <f t="shared" si="20"/>
        <v>0</v>
      </c>
      <c r="CP62">
        <v>0</v>
      </c>
      <c r="CQ62">
        <f t="shared" si="21"/>
        <v>0</v>
      </c>
      <c r="CR62">
        <v>0</v>
      </c>
      <c r="CS62">
        <f t="shared" si="22"/>
        <v>0</v>
      </c>
      <c r="CT62">
        <v>0</v>
      </c>
      <c r="CU62">
        <f t="shared" si="23"/>
        <v>0</v>
      </c>
      <c r="CV62">
        <v>0</v>
      </c>
      <c r="CW62">
        <f t="shared" si="24"/>
        <v>0</v>
      </c>
      <c r="CX62">
        <v>0</v>
      </c>
      <c r="CY62">
        <f t="shared" si="25"/>
        <v>0</v>
      </c>
      <c r="CZ62">
        <v>0</v>
      </c>
      <c r="DA62">
        <f t="shared" si="26"/>
        <v>0</v>
      </c>
      <c r="DB62">
        <v>0</v>
      </c>
      <c r="DC62">
        <f t="shared" si="27"/>
        <v>0</v>
      </c>
      <c r="DD62">
        <v>0</v>
      </c>
      <c r="DE62">
        <f t="shared" si="28"/>
        <v>0</v>
      </c>
      <c r="DF62">
        <v>0</v>
      </c>
      <c r="DG62">
        <f t="shared" si="29"/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f t="shared" si="30"/>
        <v>0</v>
      </c>
      <c r="ET62">
        <v>0</v>
      </c>
      <c r="EU62">
        <f t="shared" si="31"/>
        <v>0</v>
      </c>
      <c r="EV62">
        <v>0</v>
      </c>
      <c r="EW62">
        <f t="shared" si="32"/>
        <v>0</v>
      </c>
      <c r="EX62">
        <v>0</v>
      </c>
      <c r="EY62">
        <f t="shared" si="33"/>
        <v>0</v>
      </c>
      <c r="EZ62">
        <v>0</v>
      </c>
      <c r="FA62">
        <f t="shared" si="34"/>
        <v>0</v>
      </c>
      <c r="FB62">
        <v>0</v>
      </c>
      <c r="FC62">
        <f t="shared" si="35"/>
        <v>0</v>
      </c>
      <c r="FD62">
        <v>0</v>
      </c>
      <c r="FE62">
        <f t="shared" si="36"/>
        <v>0</v>
      </c>
      <c r="FF62">
        <v>0</v>
      </c>
      <c r="FG62">
        <f t="shared" si="37"/>
        <v>0</v>
      </c>
      <c r="FH62">
        <v>100</v>
      </c>
      <c r="FI62">
        <f t="shared" si="38"/>
        <v>1</v>
      </c>
      <c r="FJ62">
        <v>0</v>
      </c>
      <c r="FK62">
        <f t="shared" si="39"/>
        <v>0</v>
      </c>
      <c r="FL62">
        <v>0</v>
      </c>
      <c r="FM62">
        <f t="shared" si="40"/>
        <v>0</v>
      </c>
      <c r="FN62">
        <v>0</v>
      </c>
      <c r="FO62">
        <f t="shared" si="41"/>
        <v>0</v>
      </c>
      <c r="FP62">
        <v>0</v>
      </c>
      <c r="FQ62">
        <f t="shared" si="42"/>
        <v>0</v>
      </c>
      <c r="FR62">
        <v>0</v>
      </c>
      <c r="FS62">
        <f t="shared" si="43"/>
        <v>0</v>
      </c>
      <c r="FT62">
        <v>0</v>
      </c>
      <c r="FU62">
        <f t="shared" si="44"/>
        <v>0</v>
      </c>
      <c r="FV62">
        <v>0</v>
      </c>
      <c r="FW62">
        <f t="shared" si="45"/>
        <v>0</v>
      </c>
      <c r="FX62">
        <v>0</v>
      </c>
      <c r="FY62">
        <f t="shared" si="46"/>
        <v>0</v>
      </c>
      <c r="FZ62">
        <v>0</v>
      </c>
      <c r="GA62">
        <f t="shared" si="47"/>
        <v>0</v>
      </c>
      <c r="GB62">
        <v>0</v>
      </c>
      <c r="GC62">
        <f t="shared" si="48"/>
        <v>0</v>
      </c>
      <c r="GD62">
        <v>0</v>
      </c>
      <c r="GE62">
        <f t="shared" si="49"/>
        <v>0</v>
      </c>
      <c r="GF62">
        <v>0</v>
      </c>
      <c r="GG62">
        <f t="shared" si="50"/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 s="1" t="s">
        <v>382</v>
      </c>
      <c r="GS62" t="s">
        <v>264</v>
      </c>
    </row>
    <row r="63" spans="1:201" x14ac:dyDescent="0.45">
      <c r="A63">
        <v>62</v>
      </c>
      <c r="B63" t="s">
        <v>378</v>
      </c>
      <c r="C63" t="s">
        <v>71</v>
      </c>
      <c r="D63" t="s">
        <v>379</v>
      </c>
      <c r="E63" t="s">
        <v>380</v>
      </c>
      <c r="F63">
        <v>594.1</v>
      </c>
      <c r="G63">
        <f>525+273</f>
        <v>798</v>
      </c>
      <c r="H63">
        <v>1941</v>
      </c>
      <c r="I63" s="2">
        <f t="shared" si="51"/>
        <v>0.41112828438948995</v>
      </c>
      <c r="J63" s="2">
        <f t="shared" si="52"/>
        <v>203.89999999999998</v>
      </c>
      <c r="K63" s="2">
        <f t="shared" si="53"/>
        <v>1.3432082141053694</v>
      </c>
      <c r="M63" s="2">
        <v>1040</v>
      </c>
      <c r="N63">
        <v>36</v>
      </c>
      <c r="O63">
        <v>36</v>
      </c>
      <c r="P63" s="2">
        <f t="shared" si="55"/>
        <v>1</v>
      </c>
      <c r="Q63" s="2">
        <f t="shared" si="56"/>
        <v>0</v>
      </c>
      <c r="R63">
        <v>49</v>
      </c>
      <c r="S63">
        <v>49</v>
      </c>
      <c r="T63" s="2">
        <f t="shared" si="57"/>
        <v>1</v>
      </c>
      <c r="U63">
        <v>87</v>
      </c>
      <c r="V63">
        <v>87</v>
      </c>
      <c r="W63" s="2">
        <f t="shared" si="58"/>
        <v>31.32</v>
      </c>
      <c r="X63" s="2">
        <f t="shared" si="59"/>
        <v>31.32</v>
      </c>
      <c r="Y63" s="7">
        <f t="shared" si="76"/>
        <v>0</v>
      </c>
      <c r="Z63" s="2">
        <f t="shared" si="60"/>
        <v>1</v>
      </c>
      <c r="AA63" s="2">
        <f t="shared" si="61"/>
        <v>1.7755102040816326</v>
      </c>
      <c r="AB63" s="2">
        <f t="shared" si="62"/>
        <v>1.7755102040816326</v>
      </c>
      <c r="AC63" s="2">
        <f t="shared" si="63"/>
        <v>0</v>
      </c>
      <c r="AD63" s="2">
        <f t="shared" si="64"/>
        <v>38</v>
      </c>
      <c r="AE63" s="2">
        <f t="shared" si="65"/>
        <v>38</v>
      </c>
      <c r="AG63" s="2">
        <f t="shared" si="66"/>
        <v>1</v>
      </c>
      <c r="AH63" s="2">
        <f t="shared" si="77"/>
        <v>15.724137931034484</v>
      </c>
      <c r="AI63" s="2">
        <v>0</v>
      </c>
      <c r="AJ63">
        <f>1.1*10^-4</f>
        <v>1.1000000000000002E-4</v>
      </c>
      <c r="AK63">
        <f t="shared" si="68"/>
        <v>3272.7272727272725</v>
      </c>
      <c r="AL63">
        <f t="shared" si="81"/>
        <v>1500</v>
      </c>
      <c r="AM63">
        <f t="shared" si="69"/>
        <v>4772.7272727272721</v>
      </c>
      <c r="AP63" t="s">
        <v>37</v>
      </c>
      <c r="AQ63">
        <v>400</v>
      </c>
      <c r="AR63">
        <f t="shared" si="82"/>
        <v>9.9999999999999991E-6</v>
      </c>
      <c r="AS63">
        <v>0.2</v>
      </c>
      <c r="AT63">
        <v>1</v>
      </c>
      <c r="AU63">
        <f t="shared" si="70"/>
        <v>21.913466179497938</v>
      </c>
      <c r="AV63" t="s">
        <v>381</v>
      </c>
      <c r="AW63" t="s">
        <v>74</v>
      </c>
      <c r="AZ63" s="2">
        <f t="shared" si="71"/>
        <v>2.0177306949142699</v>
      </c>
      <c r="BA63" s="2">
        <f t="shared" si="0"/>
        <v>2</v>
      </c>
      <c r="BB63">
        <v>0</v>
      </c>
      <c r="BC63">
        <f t="shared" si="1"/>
        <v>0</v>
      </c>
      <c r="BD63">
        <v>0</v>
      </c>
      <c r="BE63">
        <f t="shared" si="2"/>
        <v>0</v>
      </c>
      <c r="BF63">
        <v>0</v>
      </c>
      <c r="BG63">
        <f t="shared" si="3"/>
        <v>0</v>
      </c>
      <c r="BH63">
        <v>0</v>
      </c>
      <c r="BI63">
        <f t="shared" si="4"/>
        <v>0</v>
      </c>
      <c r="BJ63">
        <v>0</v>
      </c>
      <c r="BK63">
        <f t="shared" si="5"/>
        <v>0</v>
      </c>
      <c r="BL63">
        <v>0</v>
      </c>
      <c r="BM63">
        <f t="shared" si="6"/>
        <v>0</v>
      </c>
      <c r="BN63">
        <v>0</v>
      </c>
      <c r="BO63">
        <f t="shared" si="7"/>
        <v>0</v>
      </c>
      <c r="BP63">
        <v>0</v>
      </c>
      <c r="BQ63">
        <f t="shared" si="8"/>
        <v>0</v>
      </c>
      <c r="BR63">
        <v>0.09</v>
      </c>
      <c r="BS63">
        <f t="shared" si="9"/>
        <v>7.6666969313736726E-4</v>
      </c>
      <c r="BT63">
        <v>0</v>
      </c>
      <c r="BU63">
        <f t="shared" si="10"/>
        <v>0</v>
      </c>
      <c r="BV63">
        <v>0</v>
      </c>
      <c r="BW63">
        <f t="shared" si="11"/>
        <v>0</v>
      </c>
      <c r="BX63">
        <v>0</v>
      </c>
      <c r="BY63">
        <f t="shared" si="12"/>
        <v>0</v>
      </c>
      <c r="BZ63">
        <v>0</v>
      </c>
      <c r="CA63">
        <f t="shared" si="13"/>
        <v>0</v>
      </c>
      <c r="CB63">
        <v>0</v>
      </c>
      <c r="CC63">
        <f t="shared" si="14"/>
        <v>0</v>
      </c>
      <c r="CD63">
        <v>0</v>
      </c>
      <c r="CE63">
        <f t="shared" si="15"/>
        <v>0</v>
      </c>
      <c r="CF63">
        <f t="shared" si="80"/>
        <v>99.728999999999999</v>
      </c>
      <c r="CG63">
        <f t="shared" si="16"/>
        <v>0.99114075947081048</v>
      </c>
      <c r="CH63">
        <v>0.16</v>
      </c>
      <c r="CI63">
        <f t="shared" si="17"/>
        <v>4.7571854459173644E-3</v>
      </c>
      <c r="CJ63">
        <v>6.0000000000000001E-3</v>
      </c>
      <c r="CK63">
        <f t="shared" si="18"/>
        <v>2.8260507599509091E-3</v>
      </c>
      <c r="CL63">
        <v>1.4999999999999999E-2</v>
      </c>
      <c r="CM63">
        <f t="shared" si="19"/>
        <v>5.0933463018387184E-4</v>
      </c>
      <c r="CN63">
        <v>0</v>
      </c>
      <c r="CO63">
        <f t="shared" si="20"/>
        <v>0</v>
      </c>
      <c r="CP63">
        <v>0</v>
      </c>
      <c r="CQ63">
        <f t="shared" si="21"/>
        <v>0</v>
      </c>
      <c r="CR63">
        <v>0</v>
      </c>
      <c r="CS63">
        <f t="shared" si="22"/>
        <v>0</v>
      </c>
      <c r="CT63">
        <v>0</v>
      </c>
      <c r="CU63">
        <f t="shared" si="23"/>
        <v>0</v>
      </c>
      <c r="CV63">
        <v>0</v>
      </c>
      <c r="CW63">
        <f t="shared" si="24"/>
        <v>0</v>
      </c>
      <c r="CX63">
        <v>0</v>
      </c>
      <c r="CY63">
        <f t="shared" si="25"/>
        <v>0</v>
      </c>
      <c r="CZ63">
        <v>0</v>
      </c>
      <c r="DA63">
        <f t="shared" si="26"/>
        <v>0</v>
      </c>
      <c r="DB63">
        <v>0</v>
      </c>
      <c r="DC63">
        <f t="shared" si="27"/>
        <v>0</v>
      </c>
      <c r="DD63">
        <v>0</v>
      </c>
      <c r="DE63">
        <f t="shared" si="28"/>
        <v>0</v>
      </c>
      <c r="DF63">
        <v>0</v>
      </c>
      <c r="DG63">
        <f t="shared" si="29"/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f t="shared" si="30"/>
        <v>0</v>
      </c>
      <c r="ET63">
        <v>0</v>
      </c>
      <c r="EU63">
        <f t="shared" si="31"/>
        <v>0</v>
      </c>
      <c r="EV63">
        <v>0</v>
      </c>
      <c r="EW63">
        <f t="shared" si="32"/>
        <v>0</v>
      </c>
      <c r="EX63">
        <v>0</v>
      </c>
      <c r="EY63">
        <f t="shared" si="33"/>
        <v>0</v>
      </c>
      <c r="EZ63">
        <v>0</v>
      </c>
      <c r="FA63">
        <f t="shared" si="34"/>
        <v>0</v>
      </c>
      <c r="FB63">
        <v>0</v>
      </c>
      <c r="FC63">
        <f t="shared" si="35"/>
        <v>0</v>
      </c>
      <c r="FD63">
        <v>0</v>
      </c>
      <c r="FE63">
        <f t="shared" si="36"/>
        <v>0</v>
      </c>
      <c r="FF63">
        <v>0</v>
      </c>
      <c r="FG63">
        <f t="shared" si="37"/>
        <v>0</v>
      </c>
      <c r="FH63">
        <v>100</v>
      </c>
      <c r="FI63">
        <f t="shared" si="38"/>
        <v>1</v>
      </c>
      <c r="FJ63">
        <v>0</v>
      </c>
      <c r="FK63">
        <f t="shared" si="39"/>
        <v>0</v>
      </c>
      <c r="FL63">
        <v>0</v>
      </c>
      <c r="FM63">
        <f t="shared" si="40"/>
        <v>0</v>
      </c>
      <c r="FN63">
        <v>0</v>
      </c>
      <c r="FO63">
        <f t="shared" si="41"/>
        <v>0</v>
      </c>
      <c r="FP63">
        <v>0</v>
      </c>
      <c r="FQ63">
        <f t="shared" si="42"/>
        <v>0</v>
      </c>
      <c r="FR63">
        <v>0</v>
      </c>
      <c r="FS63">
        <f t="shared" si="43"/>
        <v>0</v>
      </c>
      <c r="FT63">
        <v>0</v>
      </c>
      <c r="FU63">
        <f t="shared" si="44"/>
        <v>0</v>
      </c>
      <c r="FV63">
        <v>0</v>
      </c>
      <c r="FW63">
        <f t="shared" si="45"/>
        <v>0</v>
      </c>
      <c r="FX63">
        <v>0</v>
      </c>
      <c r="FY63">
        <f t="shared" si="46"/>
        <v>0</v>
      </c>
      <c r="FZ63">
        <v>0</v>
      </c>
      <c r="GA63">
        <f t="shared" si="47"/>
        <v>0</v>
      </c>
      <c r="GB63">
        <v>0</v>
      </c>
      <c r="GC63">
        <f t="shared" si="48"/>
        <v>0</v>
      </c>
      <c r="GD63">
        <v>0</v>
      </c>
      <c r="GE63">
        <f t="shared" si="49"/>
        <v>0</v>
      </c>
      <c r="GF63">
        <v>0</v>
      </c>
      <c r="GG63">
        <f t="shared" si="50"/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 s="1" t="s">
        <v>382</v>
      </c>
      <c r="GS63" t="s">
        <v>264</v>
      </c>
    </row>
    <row r="64" spans="1:201" x14ac:dyDescent="0.45">
      <c r="A64">
        <v>63</v>
      </c>
      <c r="B64" t="s">
        <v>378</v>
      </c>
      <c r="C64" t="s">
        <v>71</v>
      </c>
      <c r="D64" t="s">
        <v>379</v>
      </c>
      <c r="E64" t="s">
        <v>380</v>
      </c>
      <c r="F64">
        <v>594.1</v>
      </c>
      <c r="G64">
        <f>565+273</f>
        <v>838</v>
      </c>
      <c r="H64">
        <v>1941</v>
      </c>
      <c r="I64" s="2">
        <f t="shared" si="51"/>
        <v>0.43173621844410098</v>
      </c>
      <c r="J64" s="2">
        <f t="shared" si="52"/>
        <v>243.89999999999998</v>
      </c>
      <c r="K64" s="2">
        <f t="shared" si="53"/>
        <v>1.4105369466419795</v>
      </c>
      <c r="M64" s="2">
        <v>1040</v>
      </c>
      <c r="N64">
        <v>24</v>
      </c>
      <c r="O64">
        <v>24</v>
      </c>
      <c r="P64" s="2">
        <f t="shared" si="55"/>
        <v>1</v>
      </c>
      <c r="Q64" s="2">
        <f t="shared" si="56"/>
        <v>0</v>
      </c>
      <c r="R64">
        <v>54</v>
      </c>
      <c r="S64">
        <v>54</v>
      </c>
      <c r="T64" s="2">
        <f t="shared" si="57"/>
        <v>1</v>
      </c>
      <c r="U64">
        <v>65</v>
      </c>
      <c r="V64">
        <v>65</v>
      </c>
      <c r="W64" s="2">
        <f t="shared" si="58"/>
        <v>15.6</v>
      </c>
      <c r="X64" s="2">
        <f t="shared" si="59"/>
        <v>15.6</v>
      </c>
      <c r="Y64" s="7">
        <f t="shared" si="76"/>
        <v>0</v>
      </c>
      <c r="Z64" s="2">
        <f t="shared" si="60"/>
        <v>1</v>
      </c>
      <c r="AA64" s="2">
        <f t="shared" si="61"/>
        <v>1.2037037037037037</v>
      </c>
      <c r="AB64" s="2">
        <f t="shared" si="62"/>
        <v>1.2037037037037037</v>
      </c>
      <c r="AC64" s="2">
        <f t="shared" si="63"/>
        <v>0</v>
      </c>
      <c r="AD64" s="2">
        <f t="shared" si="64"/>
        <v>11</v>
      </c>
      <c r="AE64" s="2">
        <f t="shared" si="65"/>
        <v>11</v>
      </c>
      <c r="AG64" s="2">
        <f t="shared" si="66"/>
        <v>1</v>
      </c>
      <c r="AH64" s="2">
        <f t="shared" si="77"/>
        <v>4.0615384615384613</v>
      </c>
      <c r="AI64" s="2">
        <v>0</v>
      </c>
      <c r="AJ64">
        <f>1.1*10^-4</f>
        <v>1.1000000000000002E-4</v>
      </c>
      <c r="AK64">
        <f t="shared" si="68"/>
        <v>2181.8181818181815</v>
      </c>
      <c r="AL64">
        <f t="shared" si="81"/>
        <v>1500</v>
      </c>
      <c r="AM64">
        <f t="shared" si="69"/>
        <v>3681.8181818181815</v>
      </c>
      <c r="AP64" t="s">
        <v>37</v>
      </c>
      <c r="AQ64">
        <v>400</v>
      </c>
      <c r="AR64">
        <f t="shared" si="82"/>
        <v>9.9999999999999991E-6</v>
      </c>
      <c r="AS64">
        <v>0.2</v>
      </c>
      <c r="AT64">
        <v>1</v>
      </c>
      <c r="AU64">
        <f t="shared" si="70"/>
        <v>24.149534156997728</v>
      </c>
      <c r="AV64" t="s">
        <v>381</v>
      </c>
      <c r="AW64" t="s">
        <v>74</v>
      </c>
      <c r="AZ64" s="2">
        <f t="shared" si="71"/>
        <v>2.0177306949142699</v>
      </c>
      <c r="BA64" s="2">
        <f t="shared" si="0"/>
        <v>2</v>
      </c>
      <c r="BB64">
        <v>0</v>
      </c>
      <c r="BC64">
        <f t="shared" si="1"/>
        <v>0</v>
      </c>
      <c r="BD64">
        <v>0</v>
      </c>
      <c r="BE64">
        <f t="shared" si="2"/>
        <v>0</v>
      </c>
      <c r="BF64">
        <v>0</v>
      </c>
      <c r="BG64">
        <f t="shared" si="3"/>
        <v>0</v>
      </c>
      <c r="BH64">
        <v>0</v>
      </c>
      <c r="BI64">
        <f t="shared" si="4"/>
        <v>0</v>
      </c>
      <c r="BJ64">
        <v>0</v>
      </c>
      <c r="BK64">
        <f t="shared" si="5"/>
        <v>0</v>
      </c>
      <c r="BL64">
        <v>0</v>
      </c>
      <c r="BM64">
        <f t="shared" si="6"/>
        <v>0</v>
      </c>
      <c r="BN64">
        <v>0</v>
      </c>
      <c r="BO64">
        <f t="shared" si="7"/>
        <v>0</v>
      </c>
      <c r="BP64">
        <v>0</v>
      </c>
      <c r="BQ64">
        <f t="shared" si="8"/>
        <v>0</v>
      </c>
      <c r="BR64">
        <v>0.09</v>
      </c>
      <c r="BS64">
        <f t="shared" si="9"/>
        <v>7.6666969313736726E-4</v>
      </c>
      <c r="BT64">
        <v>0</v>
      </c>
      <c r="BU64">
        <f t="shared" si="10"/>
        <v>0</v>
      </c>
      <c r="BV64">
        <v>0</v>
      </c>
      <c r="BW64">
        <f t="shared" si="11"/>
        <v>0</v>
      </c>
      <c r="BX64">
        <v>0</v>
      </c>
      <c r="BY64">
        <f t="shared" si="12"/>
        <v>0</v>
      </c>
      <c r="BZ64">
        <v>0</v>
      </c>
      <c r="CA64">
        <f t="shared" si="13"/>
        <v>0</v>
      </c>
      <c r="CB64">
        <v>0</v>
      </c>
      <c r="CC64">
        <f t="shared" si="14"/>
        <v>0</v>
      </c>
      <c r="CD64">
        <v>0</v>
      </c>
      <c r="CE64">
        <f t="shared" si="15"/>
        <v>0</v>
      </c>
      <c r="CF64">
        <f t="shared" si="80"/>
        <v>99.728999999999999</v>
      </c>
      <c r="CG64">
        <f t="shared" si="16"/>
        <v>0.99114075947081048</v>
      </c>
      <c r="CH64">
        <v>0.16</v>
      </c>
      <c r="CI64">
        <f t="shared" si="17"/>
        <v>4.7571854459173644E-3</v>
      </c>
      <c r="CJ64">
        <v>6.0000000000000001E-3</v>
      </c>
      <c r="CK64">
        <f t="shared" si="18"/>
        <v>2.8260507599509091E-3</v>
      </c>
      <c r="CL64">
        <v>1.4999999999999999E-2</v>
      </c>
      <c r="CM64">
        <f t="shared" si="19"/>
        <v>5.0933463018387184E-4</v>
      </c>
      <c r="CN64">
        <v>0</v>
      </c>
      <c r="CO64">
        <f t="shared" si="20"/>
        <v>0</v>
      </c>
      <c r="CP64">
        <v>0</v>
      </c>
      <c r="CQ64">
        <f t="shared" si="21"/>
        <v>0</v>
      </c>
      <c r="CR64">
        <v>0</v>
      </c>
      <c r="CS64">
        <f t="shared" si="22"/>
        <v>0</v>
      </c>
      <c r="CT64">
        <v>0</v>
      </c>
      <c r="CU64">
        <f t="shared" si="23"/>
        <v>0</v>
      </c>
      <c r="CV64">
        <v>0</v>
      </c>
      <c r="CW64">
        <f t="shared" si="24"/>
        <v>0</v>
      </c>
      <c r="CX64">
        <v>0</v>
      </c>
      <c r="CY64">
        <f t="shared" si="25"/>
        <v>0</v>
      </c>
      <c r="CZ64">
        <v>0</v>
      </c>
      <c r="DA64">
        <f t="shared" si="26"/>
        <v>0</v>
      </c>
      <c r="DB64">
        <v>0</v>
      </c>
      <c r="DC64">
        <f t="shared" si="27"/>
        <v>0</v>
      </c>
      <c r="DD64">
        <v>0</v>
      </c>
      <c r="DE64">
        <f t="shared" si="28"/>
        <v>0</v>
      </c>
      <c r="DF64">
        <v>0</v>
      </c>
      <c r="DG64">
        <f t="shared" si="29"/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f t="shared" si="30"/>
        <v>0</v>
      </c>
      <c r="ET64">
        <v>0</v>
      </c>
      <c r="EU64">
        <f t="shared" si="31"/>
        <v>0</v>
      </c>
      <c r="EV64">
        <v>0</v>
      </c>
      <c r="EW64">
        <f t="shared" si="32"/>
        <v>0</v>
      </c>
      <c r="EX64">
        <v>0</v>
      </c>
      <c r="EY64">
        <f t="shared" si="33"/>
        <v>0</v>
      </c>
      <c r="EZ64">
        <v>0</v>
      </c>
      <c r="FA64">
        <f t="shared" si="34"/>
        <v>0</v>
      </c>
      <c r="FB64">
        <v>0</v>
      </c>
      <c r="FC64">
        <f t="shared" si="35"/>
        <v>0</v>
      </c>
      <c r="FD64">
        <v>0</v>
      </c>
      <c r="FE64">
        <f t="shared" si="36"/>
        <v>0</v>
      </c>
      <c r="FF64">
        <v>0</v>
      </c>
      <c r="FG64">
        <f t="shared" si="37"/>
        <v>0</v>
      </c>
      <c r="FH64">
        <v>100</v>
      </c>
      <c r="FI64">
        <f t="shared" si="38"/>
        <v>1</v>
      </c>
      <c r="FJ64">
        <v>0</v>
      </c>
      <c r="FK64">
        <f t="shared" si="39"/>
        <v>0</v>
      </c>
      <c r="FL64">
        <v>0</v>
      </c>
      <c r="FM64">
        <f t="shared" si="40"/>
        <v>0</v>
      </c>
      <c r="FN64">
        <v>0</v>
      </c>
      <c r="FO64">
        <f t="shared" si="41"/>
        <v>0</v>
      </c>
      <c r="FP64">
        <v>0</v>
      </c>
      <c r="FQ64">
        <f t="shared" si="42"/>
        <v>0</v>
      </c>
      <c r="FR64">
        <v>0</v>
      </c>
      <c r="FS64">
        <f t="shared" si="43"/>
        <v>0</v>
      </c>
      <c r="FT64">
        <v>0</v>
      </c>
      <c r="FU64">
        <f t="shared" si="44"/>
        <v>0</v>
      </c>
      <c r="FV64">
        <v>0</v>
      </c>
      <c r="FW64">
        <f t="shared" si="45"/>
        <v>0</v>
      </c>
      <c r="FX64">
        <v>0</v>
      </c>
      <c r="FY64">
        <f t="shared" si="46"/>
        <v>0</v>
      </c>
      <c r="FZ64">
        <v>0</v>
      </c>
      <c r="GA64">
        <f t="shared" si="47"/>
        <v>0</v>
      </c>
      <c r="GB64">
        <v>0</v>
      </c>
      <c r="GC64">
        <f t="shared" si="48"/>
        <v>0</v>
      </c>
      <c r="GD64">
        <v>0</v>
      </c>
      <c r="GE64">
        <f t="shared" si="49"/>
        <v>0</v>
      </c>
      <c r="GF64">
        <v>0</v>
      </c>
      <c r="GG64">
        <f t="shared" si="50"/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 s="1" t="s">
        <v>382</v>
      </c>
      <c r="GS64" t="s">
        <v>264</v>
      </c>
    </row>
    <row r="65" spans="1:201" x14ac:dyDescent="0.45">
      <c r="A65">
        <v>64</v>
      </c>
      <c r="B65" t="s">
        <v>378</v>
      </c>
      <c r="C65" t="s">
        <v>71</v>
      </c>
      <c r="D65" t="s">
        <v>379</v>
      </c>
      <c r="E65" t="s">
        <v>380</v>
      </c>
      <c r="F65">
        <v>594.1</v>
      </c>
      <c r="G65">
        <f>600+273</f>
        <v>873</v>
      </c>
      <c r="H65">
        <v>1941</v>
      </c>
      <c r="I65" s="2">
        <f t="shared" si="51"/>
        <v>0.44976816074188564</v>
      </c>
      <c r="J65" s="2">
        <f t="shared" si="52"/>
        <v>278.89999999999998</v>
      </c>
      <c r="K65" s="2">
        <f t="shared" si="53"/>
        <v>1.4694495876115132</v>
      </c>
      <c r="M65" s="2">
        <v>1040</v>
      </c>
      <c r="N65">
        <v>27</v>
      </c>
      <c r="O65">
        <v>27</v>
      </c>
      <c r="P65" s="2">
        <f t="shared" si="55"/>
        <v>1</v>
      </c>
      <c r="Q65" s="2">
        <f t="shared" si="56"/>
        <v>0</v>
      </c>
      <c r="R65">
        <v>34</v>
      </c>
      <c r="S65">
        <v>34</v>
      </c>
      <c r="T65" s="2">
        <f t="shared" si="57"/>
        <v>1</v>
      </c>
      <c r="U65">
        <v>44</v>
      </c>
      <c r="V65">
        <v>44</v>
      </c>
      <c r="W65" s="2">
        <f t="shared" si="58"/>
        <v>11.88</v>
      </c>
      <c r="X65" s="2">
        <f t="shared" si="59"/>
        <v>11.88</v>
      </c>
      <c r="Y65" s="7">
        <f t="shared" si="76"/>
        <v>0</v>
      </c>
      <c r="Z65" s="2">
        <f t="shared" si="60"/>
        <v>1</v>
      </c>
      <c r="AA65" s="2">
        <f t="shared" si="61"/>
        <v>1.2941176470588236</v>
      </c>
      <c r="AB65" s="2">
        <f t="shared" si="62"/>
        <v>1.2941176470588236</v>
      </c>
      <c r="AC65" s="2">
        <f t="shared" si="63"/>
        <v>0</v>
      </c>
      <c r="AD65" s="2">
        <f t="shared" si="64"/>
        <v>10</v>
      </c>
      <c r="AE65" s="2">
        <f t="shared" si="65"/>
        <v>10</v>
      </c>
      <c r="AG65" s="2">
        <f t="shared" si="66"/>
        <v>1</v>
      </c>
      <c r="AH65" s="2">
        <f t="shared" si="77"/>
        <v>6.1363636363636358</v>
      </c>
      <c r="AI65" s="2">
        <v>0</v>
      </c>
      <c r="AJ65">
        <f>1.1*10^-4</f>
        <v>1.1000000000000002E-4</v>
      </c>
      <c r="AK65">
        <f t="shared" si="68"/>
        <v>2454.5454545454545</v>
      </c>
      <c r="AL65">
        <f t="shared" si="81"/>
        <v>1500</v>
      </c>
      <c r="AM65">
        <f t="shared" si="69"/>
        <v>3954.5454545454545</v>
      </c>
      <c r="AP65" t="s">
        <v>37</v>
      </c>
      <c r="AQ65">
        <v>400</v>
      </c>
      <c r="AR65">
        <f t="shared" si="82"/>
        <v>9.9999999999999991E-6</v>
      </c>
      <c r="AS65">
        <v>0.2</v>
      </c>
      <c r="AT65">
        <v>1</v>
      </c>
      <c r="AU65">
        <f t="shared" si="70"/>
        <v>15.20526224699857</v>
      </c>
      <c r="AV65" t="s">
        <v>381</v>
      </c>
      <c r="AW65" t="s">
        <v>74</v>
      </c>
      <c r="AZ65" s="2">
        <f t="shared" si="71"/>
        <v>2.0177306949142699</v>
      </c>
      <c r="BA65" s="2">
        <f t="shared" si="0"/>
        <v>2</v>
      </c>
      <c r="BB65">
        <v>0</v>
      </c>
      <c r="BC65">
        <f t="shared" si="1"/>
        <v>0</v>
      </c>
      <c r="BD65">
        <v>0</v>
      </c>
      <c r="BE65">
        <f t="shared" si="2"/>
        <v>0</v>
      </c>
      <c r="BF65">
        <v>0</v>
      </c>
      <c r="BG65">
        <f t="shared" si="3"/>
        <v>0</v>
      </c>
      <c r="BH65">
        <v>0</v>
      </c>
      <c r="BI65">
        <f t="shared" si="4"/>
        <v>0</v>
      </c>
      <c r="BJ65">
        <v>0</v>
      </c>
      <c r="BK65">
        <f t="shared" si="5"/>
        <v>0</v>
      </c>
      <c r="BL65">
        <v>0</v>
      </c>
      <c r="BM65">
        <f t="shared" si="6"/>
        <v>0</v>
      </c>
      <c r="BN65">
        <v>0</v>
      </c>
      <c r="BO65">
        <f t="shared" si="7"/>
        <v>0</v>
      </c>
      <c r="BP65">
        <v>0</v>
      </c>
      <c r="BQ65">
        <f t="shared" si="8"/>
        <v>0</v>
      </c>
      <c r="BR65">
        <v>0.09</v>
      </c>
      <c r="BS65">
        <f t="shared" si="9"/>
        <v>7.6666969313736726E-4</v>
      </c>
      <c r="BT65">
        <v>0</v>
      </c>
      <c r="BU65">
        <f t="shared" si="10"/>
        <v>0</v>
      </c>
      <c r="BV65">
        <v>0</v>
      </c>
      <c r="BW65">
        <f t="shared" si="11"/>
        <v>0</v>
      </c>
      <c r="BX65">
        <v>0</v>
      </c>
      <c r="BY65">
        <f t="shared" si="12"/>
        <v>0</v>
      </c>
      <c r="BZ65">
        <v>0</v>
      </c>
      <c r="CA65">
        <f t="shared" si="13"/>
        <v>0</v>
      </c>
      <c r="CB65">
        <v>0</v>
      </c>
      <c r="CC65">
        <f t="shared" si="14"/>
        <v>0</v>
      </c>
      <c r="CD65">
        <v>0</v>
      </c>
      <c r="CE65">
        <f t="shared" si="15"/>
        <v>0</v>
      </c>
      <c r="CF65">
        <f t="shared" si="80"/>
        <v>99.728999999999999</v>
      </c>
      <c r="CG65">
        <f t="shared" si="16"/>
        <v>0.99114075947081048</v>
      </c>
      <c r="CH65">
        <v>0.16</v>
      </c>
      <c r="CI65">
        <f t="shared" si="17"/>
        <v>4.7571854459173644E-3</v>
      </c>
      <c r="CJ65">
        <v>6.0000000000000001E-3</v>
      </c>
      <c r="CK65">
        <f t="shared" si="18"/>
        <v>2.8260507599509091E-3</v>
      </c>
      <c r="CL65">
        <v>1.4999999999999999E-2</v>
      </c>
      <c r="CM65">
        <f t="shared" si="19"/>
        <v>5.0933463018387184E-4</v>
      </c>
      <c r="CN65">
        <v>0</v>
      </c>
      <c r="CO65">
        <f t="shared" si="20"/>
        <v>0</v>
      </c>
      <c r="CP65">
        <v>0</v>
      </c>
      <c r="CQ65">
        <f t="shared" si="21"/>
        <v>0</v>
      </c>
      <c r="CR65">
        <v>0</v>
      </c>
      <c r="CS65">
        <f t="shared" ref="CS65:CS128" si="83">((CR65/100)/HA$19)/((BR65/100)/GU$6+(BH65/100)/HA$2+(BT65/100)/GW$6+(BV65/100)/GY$6+(BX65/100)/HA$6+(BZ65/100)/GU$10+(CB65/100)/GW$10+(CD65/100)/GY$10+(BF65/100)/GY$2+(BB65/100)/GU$2+(CF65/100)/GU$16+(CH65/100)/GW$16+(CJ65/100)/GY$16+(CL65/100)/HA$16+(BL65/100)/HE$2+(CN65/100)/GW$19+(CP65/100)/GY$19+(CR65/100)/HA$19+(BP65/100)/HA$13+(CZ65/100)/GU$13+(DB65/100)/HA$10+(CT65/100)/GU$25+(CV65/100)/GW$25+(CX65/100)/HA$25+(DD65/100)/GW$28+(DF65/100)/GY$28+(BD65/100)/GW$2+(BJ65/100)/HC$2+(BN65/100)/HG$2)</f>
        <v>0</v>
      </c>
      <c r="CT65">
        <v>0</v>
      </c>
      <c r="CU65">
        <f t="shared" si="23"/>
        <v>0</v>
      </c>
      <c r="CV65">
        <v>0</v>
      </c>
      <c r="CW65">
        <f t="shared" si="24"/>
        <v>0</v>
      </c>
      <c r="CX65">
        <v>0</v>
      </c>
      <c r="CY65">
        <f t="shared" si="25"/>
        <v>0</v>
      </c>
      <c r="CZ65">
        <v>0</v>
      </c>
      <c r="DA65">
        <f t="shared" si="26"/>
        <v>0</v>
      </c>
      <c r="DB65">
        <v>0</v>
      </c>
      <c r="DC65">
        <f t="shared" si="27"/>
        <v>0</v>
      </c>
      <c r="DD65">
        <v>0</v>
      </c>
      <c r="DE65">
        <f t="shared" si="28"/>
        <v>0</v>
      </c>
      <c r="DF65">
        <v>0</v>
      </c>
      <c r="DG65">
        <f t="shared" si="29"/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f t="shared" si="30"/>
        <v>0</v>
      </c>
      <c r="ET65">
        <v>0</v>
      </c>
      <c r="EU65">
        <f t="shared" si="31"/>
        <v>0</v>
      </c>
      <c r="EV65">
        <v>0</v>
      </c>
      <c r="EW65">
        <f t="shared" si="32"/>
        <v>0</v>
      </c>
      <c r="EX65">
        <v>0</v>
      </c>
      <c r="EY65">
        <f t="shared" si="33"/>
        <v>0</v>
      </c>
      <c r="EZ65">
        <v>0</v>
      </c>
      <c r="FA65">
        <f t="shared" si="34"/>
        <v>0</v>
      </c>
      <c r="FB65">
        <v>0</v>
      </c>
      <c r="FC65">
        <f t="shared" si="35"/>
        <v>0</v>
      </c>
      <c r="FD65">
        <v>0</v>
      </c>
      <c r="FE65">
        <f t="shared" si="36"/>
        <v>0</v>
      </c>
      <c r="FF65">
        <v>0</v>
      </c>
      <c r="FG65">
        <f t="shared" si="37"/>
        <v>0</v>
      </c>
      <c r="FH65">
        <v>100</v>
      </c>
      <c r="FI65">
        <f t="shared" si="38"/>
        <v>1</v>
      </c>
      <c r="FJ65">
        <v>0</v>
      </c>
      <c r="FK65">
        <f t="shared" si="39"/>
        <v>0</v>
      </c>
      <c r="FL65">
        <v>0</v>
      </c>
      <c r="FM65">
        <f t="shared" si="40"/>
        <v>0</v>
      </c>
      <c r="FN65">
        <v>0</v>
      </c>
      <c r="FO65">
        <f t="shared" ref="FO65:FO128" si="84">((FN65/100)/HC$2)/((ER65/100)/HK$2+(ET65/100)/HM$2+(EV65/100)/HO$2+(EX65/100)/GW$2+(EZ65/100)/HA$10+(FB65/100)/GU$13+(FD65/100)/GW$13+(FF65/100)/GY$13+(FH65/100)/HA$13+(FJ65/100)/GU$19+(FL65/100)/GU$2+(FN65/100)/HC$2+(FP65/100)/GY$2+(FR65/100)/GU$22+(FT65/100)/GW$22+(FV65/100)/HE$2+(FX65/100)/GU$6+(FZ65/100)/GU$10+(GB65/100)/GZ$22+(GD65/100)/GY$25+(GF65/100)/GU$28)</f>
        <v>0</v>
      </c>
      <c r="FP65">
        <v>0</v>
      </c>
      <c r="FQ65">
        <f t="shared" si="42"/>
        <v>0</v>
      </c>
      <c r="FR65">
        <v>0</v>
      </c>
      <c r="FS65">
        <f t="shared" si="43"/>
        <v>0</v>
      </c>
      <c r="FT65">
        <v>0</v>
      </c>
      <c r="FU65">
        <f t="shared" si="44"/>
        <v>0</v>
      </c>
      <c r="FV65">
        <v>0</v>
      </c>
      <c r="FW65">
        <f t="shared" si="45"/>
        <v>0</v>
      </c>
      <c r="FX65">
        <v>0</v>
      </c>
      <c r="FY65">
        <f t="shared" ref="FY65:FY128" si="85">((FX65/100)/GU$6)/((ER65/100)/HK$2+(ET65/100)/HM$2+(EV65/100)/HO$2+(EX65/100)/GW$2+(EZ65/100)/HA$10+(FB65/100)/GU$13+(FD65/100)/GW$13+(FF65/100)/GY$13+(FH65/100)/HA$13+(FJ65/100)/GU$19+(FL65/100)/GU$2+(FN65/100)/HC$2+(FP65/100)/GY$2+(FR65/100)/GU$22+(FT65/100)/GW$22+(FV65/100)/HE$2+(FX65/100)/GU$6+(FZ65/100)/GU$10+(GB65/100)/GZ$22+(GD65/100)/GY$25+(GF65/100)/GU$28)</f>
        <v>0</v>
      </c>
      <c r="FZ65">
        <v>0</v>
      </c>
      <c r="GA65">
        <f t="shared" si="47"/>
        <v>0</v>
      </c>
      <c r="GB65">
        <v>0</v>
      </c>
      <c r="GC65">
        <f t="shared" si="48"/>
        <v>0</v>
      </c>
      <c r="GD65">
        <v>0</v>
      </c>
      <c r="GE65">
        <f t="shared" si="49"/>
        <v>0</v>
      </c>
      <c r="GF65">
        <v>0</v>
      </c>
      <c r="GG65">
        <f t="shared" si="50"/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 s="1" t="s">
        <v>382</v>
      </c>
      <c r="GS65" t="s">
        <v>264</v>
      </c>
    </row>
    <row r="66" spans="1:201" x14ac:dyDescent="0.45">
      <c r="A66">
        <v>65</v>
      </c>
      <c r="B66" t="s">
        <v>378</v>
      </c>
      <c r="C66" t="s">
        <v>71</v>
      </c>
      <c r="D66" t="s">
        <v>379</v>
      </c>
      <c r="E66" t="s">
        <v>380</v>
      </c>
      <c r="F66">
        <v>594.1</v>
      </c>
      <c r="G66">
        <f>650+273</f>
        <v>923</v>
      </c>
      <c r="H66">
        <v>1941</v>
      </c>
      <c r="I66" s="2">
        <f t="shared" si="51"/>
        <v>0.47552807831014943</v>
      </c>
      <c r="J66" s="2">
        <f t="shared" si="52"/>
        <v>328.9</v>
      </c>
      <c r="K66" s="2">
        <f t="shared" si="53"/>
        <v>1.5536105032822756</v>
      </c>
      <c r="M66" s="2">
        <v>1040</v>
      </c>
      <c r="N66">
        <v>13</v>
      </c>
      <c r="O66">
        <v>13</v>
      </c>
      <c r="P66" s="2">
        <f t="shared" si="55"/>
        <v>1</v>
      </c>
      <c r="Q66" s="2">
        <f t="shared" si="56"/>
        <v>0</v>
      </c>
      <c r="R66">
        <v>6.5</v>
      </c>
      <c r="S66">
        <v>6.5</v>
      </c>
      <c r="T66" s="2">
        <f t="shared" si="57"/>
        <v>1</v>
      </c>
      <c r="U66">
        <v>11</v>
      </c>
      <c r="V66">
        <v>11</v>
      </c>
      <c r="W66" s="2">
        <f t="shared" si="58"/>
        <v>1.4300000000000002</v>
      </c>
      <c r="X66" s="2">
        <f t="shared" si="59"/>
        <v>1.4300000000000002</v>
      </c>
      <c r="Y66" s="7">
        <f t="shared" si="76"/>
        <v>0</v>
      </c>
      <c r="Z66" s="2">
        <f t="shared" si="60"/>
        <v>1</v>
      </c>
      <c r="AA66" s="2">
        <f t="shared" si="61"/>
        <v>1.6923076923076923</v>
      </c>
      <c r="AB66" s="2">
        <f t="shared" si="62"/>
        <v>1.6923076923076923</v>
      </c>
      <c r="AC66" s="2">
        <f t="shared" si="63"/>
        <v>0</v>
      </c>
      <c r="AD66" s="2">
        <f t="shared" si="64"/>
        <v>4.5</v>
      </c>
      <c r="AE66" s="2">
        <f t="shared" si="65"/>
        <v>4.5</v>
      </c>
      <c r="AG66" s="2">
        <f t="shared" si="66"/>
        <v>1</v>
      </c>
      <c r="AH66" s="2">
        <f t="shared" ref="AH66:AH129" si="86">(AE66/V66)*O66</f>
        <v>5.3181818181818183</v>
      </c>
      <c r="AI66" s="2">
        <v>0</v>
      </c>
      <c r="AJ66">
        <f>1.1*10^-4</f>
        <v>1.1000000000000002E-4</v>
      </c>
      <c r="AK66">
        <f t="shared" si="68"/>
        <v>1181.8181818181818</v>
      </c>
      <c r="AL66">
        <f t="shared" si="81"/>
        <v>1500</v>
      </c>
      <c r="AM66">
        <f t="shared" si="69"/>
        <v>2681.818181818182</v>
      </c>
      <c r="AP66" t="s">
        <v>37</v>
      </c>
      <c r="AQ66">
        <v>400</v>
      </c>
      <c r="AR66">
        <f t="shared" si="82"/>
        <v>9.9999999999999991E-6</v>
      </c>
      <c r="AS66">
        <v>0.2</v>
      </c>
      <c r="AT66">
        <v>1</v>
      </c>
      <c r="AU66">
        <f t="shared" si="70"/>
        <v>2.9068883707497264</v>
      </c>
      <c r="AV66" t="s">
        <v>381</v>
      </c>
      <c r="AW66" t="s">
        <v>74</v>
      </c>
      <c r="AZ66" s="2">
        <f t="shared" si="71"/>
        <v>2.0177306949142699</v>
      </c>
      <c r="BA66" s="2">
        <f t="shared" ref="BA66:BA129" si="87">ES66*HL$2+EU66*HN$2+EW66*HP$2+EY66*GX$2+FA66*HB$10+FC66*GV$13+FE66*GX$13+FG66*GZ$13+FI66*HB$13+FK66*GV$19+FM66*GV$2+FO66*HD$2+FQ66*HB$2+FS66*GV$22+FU66*GX$22+FW66*HF$2+FY66*GV$6+GA66*GV$10+GC66*HA$22+GE66*GZ$25+GG66*GV$28</f>
        <v>2</v>
      </c>
      <c r="BB66">
        <v>0</v>
      </c>
      <c r="BC66">
        <f t="shared" ref="BC66:BC129" si="88">((BB66/100)/GU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D66">
        <v>0</v>
      </c>
      <c r="BE66">
        <f t="shared" ref="BE66:BE129" si="89">((BD66/100)/GW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F66">
        <v>0</v>
      </c>
      <c r="BG66">
        <f t="shared" ref="BG66:BG129" si="90">((BF66/100)/GY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H66">
        <v>0</v>
      </c>
      <c r="BI66">
        <f t="shared" ref="BI66:BI129" si="91">((BH66/100)/HA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J66">
        <v>0</v>
      </c>
      <c r="BK66">
        <f t="shared" ref="BK66:BK129" si="92">((BJ66/100)/HC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L66">
        <v>0</v>
      </c>
      <c r="BM66">
        <f t="shared" ref="BM66:BM129" si="93">((BL66/100)/HE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N66">
        <v>0</v>
      </c>
      <c r="BO66">
        <f t="shared" ref="BO66:BO129" si="94">((BN66/100)/HG$2)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P66">
        <v>0</v>
      </c>
      <c r="BQ66">
        <f t="shared" ref="BQ66:BQ129" si="95">((BP66/100)/HA$13)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R66">
        <v>0.09</v>
      </c>
      <c r="BS66">
        <f t="shared" ref="BS66:BS129" si="96">((BR66/100)/GU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7.6666969313736726E-4</v>
      </c>
      <c r="BT66">
        <v>0</v>
      </c>
      <c r="BU66">
        <f t="shared" ref="BU66:BU129" si="97">((BT66/100)/GW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V66">
        <v>0</v>
      </c>
      <c r="BW66">
        <f t="shared" ref="BW66:BW129" si="98">((BV66/100)/GY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X66">
        <v>0</v>
      </c>
      <c r="BY66">
        <f t="shared" ref="BY66:BY129" si="99">((BX66/100)/HA$6)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BZ66">
        <v>0</v>
      </c>
      <c r="CA66">
        <f t="shared" ref="CA66:CA129" si="100">((BZ66/100)/GU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B66">
        <v>0</v>
      </c>
      <c r="CC66">
        <f t="shared" ref="CC66:CC129" si="101">((CB66/100)/GW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D66">
        <v>0</v>
      </c>
      <c r="CE66">
        <f t="shared" ref="CE66:CE129" si="102">((CD66/100)/GY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F66">
        <f t="shared" si="80"/>
        <v>99.728999999999999</v>
      </c>
      <c r="CG66">
        <f t="shared" ref="CG66:CG129" si="103">((CF66/100)/GU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0.99114075947081048</v>
      </c>
      <c r="CH66">
        <v>0.16</v>
      </c>
      <c r="CI66">
        <f t="shared" ref="CI66:CI129" si="104">((CH66/100)/GW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4.7571854459173644E-3</v>
      </c>
      <c r="CJ66">
        <v>6.0000000000000001E-3</v>
      </c>
      <c r="CK66">
        <f t="shared" ref="CK66:CK129" si="105">((CJ66/100)/GY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2.8260507599509091E-3</v>
      </c>
      <c r="CL66">
        <v>1.4999999999999999E-2</v>
      </c>
      <c r="CM66">
        <f t="shared" ref="CM66:CM129" si="106">((CL66/100)/HA$16)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5.0933463018387184E-4</v>
      </c>
      <c r="CN66">
        <v>0</v>
      </c>
      <c r="CO66">
        <f t="shared" ref="CO66:CO129" si="107">((CN66/100)/GW$19)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P66">
        <v>0</v>
      </c>
      <c r="CQ66">
        <f t="shared" ref="CQ66:CQ129" si="108">((CP66/100)/GY$19)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R66">
        <v>0</v>
      </c>
      <c r="CS66">
        <f t="shared" si="83"/>
        <v>0</v>
      </c>
      <c r="CT66">
        <v>0</v>
      </c>
      <c r="CU66">
        <f t="shared" ref="CU66:CU129" si="109">((CT66/100)/GU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V66">
        <v>0</v>
      </c>
      <c r="CW66">
        <f t="shared" ref="CW66:CW129" si="110">((CV66/100)/GW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X66">
        <v>0</v>
      </c>
      <c r="CY66">
        <f t="shared" ref="CY66:CY129" si="111">((CX66/100)/HA$25)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CZ66">
        <v>0</v>
      </c>
      <c r="DA66">
        <f t="shared" ref="DA66:DA129" si="112">((CZ66/100)/GU$13)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B66">
        <v>0</v>
      </c>
      <c r="DC66">
        <f t="shared" ref="DC66:DC129" si="113">((DB66/100)/HA$10)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D66">
        <v>0</v>
      </c>
      <c r="DE66">
        <f t="shared" ref="DE66:DE129" si="114">((DD66/100)/GW$28)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F66">
        <v>0</v>
      </c>
      <c r="DG66">
        <f t="shared" ref="DG66:DG129" si="115">((DF66/100)/GY$28)/((BR66/100)/GU$6+(BH66/100)/HA$2+(BT66/100)/GW$6+(BV66/100)/GY$6+(BX66/100)/HA$6+(BZ66/100)/GU$10+(CB66/100)/GW$10+(CD66/100)/GY$10+(BF66/100)/GY$2+(BB66/100)/GU$2+(CF66/100)/GU$16+(CH66/100)/GW$16+(CJ66/100)/GY$16+(CL66/100)/HA$16+(BL66/100)/HE$2+(CN66/100)/GW$19+(CP66/100)/GY$19+(CR66/100)/HA$19+(BP66/100)/HA$13+(CZ66/100)/GU$13+(DB66/100)/HA$10+(CT66/100)/GU$25+(CV66/100)/GW$25+(CX66/100)/HA$25+(DD66/100)/GW$28+(DF66/100)/GY$28+(BD66/100)/GW$2+(BJ66/100)/HC$2+(BN66/100)/HG$2)</f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f t="shared" ref="ES66:ES129" si="116">((ER66/100)/HK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T66">
        <v>0</v>
      </c>
      <c r="EU66">
        <f t="shared" ref="EU66:EU129" si="117">((ET66/100)/HM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V66">
        <v>0</v>
      </c>
      <c r="EW66">
        <f t="shared" ref="EW66:EW129" si="118">((EV66/100)/HO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X66">
        <v>0</v>
      </c>
      <c r="EY66">
        <f t="shared" ref="EY66:EY129" si="119">((EX66/100)/GW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EZ66">
        <v>0</v>
      </c>
      <c r="FA66">
        <f t="shared" ref="FA66:FA129" si="120">((EZ66/100)/HA$10)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B66">
        <v>0</v>
      </c>
      <c r="FC66">
        <f t="shared" ref="FC66:FC129" si="121">((FB66/100)/GU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D66">
        <v>0</v>
      </c>
      <c r="FE66">
        <f t="shared" ref="FE66:FE129" si="122">((FD66/100)/GW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F66">
        <v>0</v>
      </c>
      <c r="FG66">
        <f t="shared" ref="FG66:FG129" si="123">((FF66/100)/GY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H66">
        <v>100</v>
      </c>
      <c r="FI66">
        <f t="shared" ref="FI66:FI129" si="124">((FH66/100)/HA$13)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1</v>
      </c>
      <c r="FJ66">
        <v>0</v>
      </c>
      <c r="FK66">
        <f t="shared" ref="FK66:FK129" si="125">((FJ66/100)/GU$19)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L66">
        <v>0</v>
      </c>
      <c r="FM66">
        <f t="shared" ref="FM66:FM129" si="126">((FL66/100)/GU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N66">
        <v>0</v>
      </c>
      <c r="FO66">
        <f t="shared" si="84"/>
        <v>0</v>
      </c>
      <c r="FP66">
        <v>0</v>
      </c>
      <c r="FQ66">
        <f t="shared" ref="FQ66:FQ129" si="127">((FP66/100)/GY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R66">
        <v>0</v>
      </c>
      <c r="FS66">
        <f t="shared" ref="FS66:FS129" si="128">((FR66/100)/GU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T66">
        <v>0</v>
      </c>
      <c r="FU66">
        <f t="shared" ref="FU66:FU129" si="129">((FT66/100)/GW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V66">
        <v>0</v>
      </c>
      <c r="FW66">
        <f t="shared" ref="FW66:FW129" si="130">((FV66/100)/HE$2)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FX66">
        <v>0</v>
      </c>
      <c r="FY66">
        <f t="shared" si="85"/>
        <v>0</v>
      </c>
      <c r="FZ66">
        <v>0</v>
      </c>
      <c r="GA66">
        <f t="shared" ref="GA66:GA129" si="131">((FZ66/100)/GU$10)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B66">
        <v>0</v>
      </c>
      <c r="GC66">
        <f t="shared" ref="GC66:GC129" si="132">((GB66/100)/GZ$22)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D66">
        <v>0</v>
      </c>
      <c r="GE66">
        <f t="shared" ref="GE66:GE129" si="133">((GD66/100)/GY$25)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</f>
        <v>0</v>
      </c>
      <c r="GF66">
        <v>0</v>
      </c>
      <c r="GG66">
        <f t="shared" ref="GG66:GG129" si="134">(((GF66/100)/GU$28)/((ER66/100)/HK$2+(ET66/100)/HM$2+(EV66/100)/HO$2+(EX66/100)/GW$2+(EZ66/100)/HA$10+(FB66/100)/GU$13+(FD66/100)/GW$13+(FF66/100)/GY$13+(FH66/100)/HA$13+(FJ66/100)/GU$19+(FL66/100)/GU$2+(FN66/100)/HC$2+(FP66/100)/GY$2+(FR66/100)/GU$22+(FT66/100)/GW$22+(FV66/100)/HE$2+(FX66/100)/GU$6+(FZ66/100)/GU$10+(GB66/100)/GZ$22+(GD66/100)/GY$25+(GF66/100)/GU$28))</f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 s="1" t="s">
        <v>382</v>
      </c>
      <c r="GS66" t="s">
        <v>264</v>
      </c>
    </row>
    <row r="67" spans="1:201" x14ac:dyDescent="0.45">
      <c r="A67">
        <v>66</v>
      </c>
      <c r="B67" t="s">
        <v>33</v>
      </c>
      <c r="C67" t="s">
        <v>51</v>
      </c>
      <c r="D67" t="s">
        <v>383</v>
      </c>
      <c r="E67" t="s">
        <v>384</v>
      </c>
      <c r="F67">
        <v>234.3</v>
      </c>
      <c r="G67">
        <v>298</v>
      </c>
      <c r="H67">
        <f>1000+273</f>
        <v>1273</v>
      </c>
      <c r="I67" s="2">
        <f t="shared" ref="I67:I130" si="135">G67/H67</f>
        <v>0.23409269442262373</v>
      </c>
      <c r="J67" s="2">
        <f t="shared" ref="J67:J130" si="136">G67-F67</f>
        <v>63.699999999999989</v>
      </c>
      <c r="K67" s="2">
        <f t="shared" ref="K67:K130" si="137">G67/F67</f>
        <v>1.2718736662398633</v>
      </c>
      <c r="M67" s="2">
        <v>630</v>
      </c>
      <c r="N67">
        <f>(0.02)/(6.86/4)*100</f>
        <v>1.1661807580174928</v>
      </c>
      <c r="O67">
        <f>0.3556/(6.86/4)*100</f>
        <v>20.73469387755102</v>
      </c>
      <c r="P67" s="2">
        <f t="shared" ref="P67:P207" si="138">N67/O67</f>
        <v>5.6242969628796401E-2</v>
      </c>
      <c r="Q67" s="2">
        <f t="shared" ref="Q67:Q130" si="139">(O67-N67)/O67</f>
        <v>0.94375703037120362</v>
      </c>
      <c r="R67">
        <v>289</v>
      </c>
      <c r="S67">
        <v>289</v>
      </c>
      <c r="T67" s="2">
        <f t="shared" ref="T67:T130" si="140">R67/S67</f>
        <v>1</v>
      </c>
      <c r="U67">
        <v>289</v>
      </c>
      <c r="V67">
        <v>565</v>
      </c>
      <c r="W67" s="2">
        <f t="shared" ref="W67:W130" si="141">N67/100*U67</f>
        <v>3.370262390670554</v>
      </c>
      <c r="X67" s="2">
        <f t="shared" ref="X67:X130" si="142">O67/100*V67</f>
        <v>117.15102040816326</v>
      </c>
      <c r="Y67" s="7">
        <f t="shared" ref="Y67:Y130" si="143">(X67-W67)/X67</f>
        <v>0.97123147217217309</v>
      </c>
      <c r="Z67" s="2">
        <f t="shared" ref="Z67:Z130" si="144">U67/V67</f>
        <v>0.51150442477876101</v>
      </c>
      <c r="AA67" s="2">
        <f t="shared" ref="AA67:AA130" si="145">U67/R67</f>
        <v>1</v>
      </c>
      <c r="AB67" s="2">
        <f t="shared" ref="AB67:AB130" si="146">V67/S67</f>
        <v>1.9550173010380623</v>
      </c>
      <c r="AC67" s="2">
        <f t="shared" ref="AC67:AC130" si="147">(O67-N67)/O67</f>
        <v>0.94375703037120362</v>
      </c>
      <c r="AD67" s="2">
        <f t="shared" ref="AD67:AD130" si="148">U67-R67</f>
        <v>0</v>
      </c>
      <c r="AE67" s="2">
        <f t="shared" ref="AE67:AE130" si="149">V67-S67</f>
        <v>276</v>
      </c>
      <c r="AF67" s="2">
        <f t="shared" ref="AF67:AF130" si="150">(V67-S67)/V67</f>
        <v>0.48849557522123893</v>
      </c>
      <c r="AG67" s="2">
        <f t="shared" ref="AG67:AG130" si="151">AD67/AE67</f>
        <v>0</v>
      </c>
      <c r="AH67" s="2">
        <f t="shared" si="86"/>
        <v>10.128806212750586</v>
      </c>
      <c r="AI67" s="2">
        <v>1</v>
      </c>
      <c r="AJ67">
        <f>0.00423/(6.86/4)</f>
        <v>2.4664723032069972E-3</v>
      </c>
      <c r="AK67">
        <f t="shared" ref="AK67:AK125" si="152">(1/AJ67)*(N67/100)</f>
        <v>4.7281323877068555</v>
      </c>
      <c r="AL67">
        <v>10</v>
      </c>
      <c r="AM67">
        <f t="shared" ref="AM67:AM130" si="153">AK67+AL67</f>
        <v>14.728132387706856</v>
      </c>
      <c r="AN67" t="s">
        <v>80</v>
      </c>
      <c r="AP67" t="s">
        <v>37</v>
      </c>
      <c r="AQ67">
        <v>415</v>
      </c>
      <c r="AR67">
        <f>0.011*10^-3</f>
        <v>1.1E-5</v>
      </c>
      <c r="AS67">
        <v>0.12</v>
      </c>
      <c r="AT67">
        <v>1</v>
      </c>
      <c r="AU67">
        <f t="shared" ref="AU67:AU130" si="154">SQRT(AS67)*(S67*AT67)</f>
        <v>100.1125366774811</v>
      </c>
      <c r="AV67" t="s">
        <v>385</v>
      </c>
      <c r="AW67" t="s">
        <v>64</v>
      </c>
      <c r="AZ67" s="2">
        <f t="shared" ref="AZ67:AZ130" si="155">BC67*GV$2+BE67*GX$2+BG67*GZ$2+BI67*HB$2+BK67*HD$2+BM67*HF$2+BO67*HH$2+BQ67*HB$13+BS67*GV$6+BU67*GX$6+BW67*GZ$6+BY67*HB$6+CA67*GV$10+CC67*GX$10+CE67*GZ$10+CG67*GV$16+CI67*GX$16+CK67*GZ$16+CM67*HB$16+CO67*GX$19+CQ67*GZ$19+CS67*HB$19+CU67*GV$25+DA67*GV$13+DC67*HB$10</f>
        <v>1.2986657101436856</v>
      </c>
      <c r="BA67" s="2">
        <f t="shared" si="87"/>
        <v>2</v>
      </c>
      <c r="BB67">
        <f>100-BL67-BR67</f>
        <v>91.2</v>
      </c>
      <c r="BC67">
        <f t="shared" si="88"/>
        <v>0.83760370100132131</v>
      </c>
      <c r="BD67">
        <v>0</v>
      </c>
      <c r="BE67">
        <f t="shared" si="89"/>
        <v>0</v>
      </c>
      <c r="BF67">
        <v>0</v>
      </c>
      <c r="BG67">
        <f t="shared" si="90"/>
        <v>0</v>
      </c>
      <c r="BH67">
        <v>0</v>
      </c>
      <c r="BI67">
        <f t="shared" si="91"/>
        <v>0</v>
      </c>
      <c r="BJ67">
        <v>0</v>
      </c>
      <c r="BK67">
        <f t="shared" si="92"/>
        <v>0</v>
      </c>
      <c r="BL67">
        <v>6.3</v>
      </c>
      <c r="BM67">
        <f t="shared" si="93"/>
        <v>0.13626941114500665</v>
      </c>
      <c r="BN67">
        <v>0</v>
      </c>
      <c r="BO67">
        <f t="shared" si="94"/>
        <v>0</v>
      </c>
      <c r="BP67">
        <v>0</v>
      </c>
      <c r="BQ67">
        <f t="shared" si="95"/>
        <v>0</v>
      </c>
      <c r="BR67">
        <v>2.5</v>
      </c>
      <c r="BS67">
        <f t="shared" si="96"/>
        <v>2.6126887853672152E-2</v>
      </c>
      <c r="BT67">
        <v>0</v>
      </c>
      <c r="BU67">
        <f t="shared" si="97"/>
        <v>0</v>
      </c>
      <c r="BV67">
        <v>0</v>
      </c>
      <c r="BW67">
        <f t="shared" si="98"/>
        <v>0</v>
      </c>
      <c r="BX67">
        <v>0</v>
      </c>
      <c r="BY67">
        <f t="shared" si="99"/>
        <v>0</v>
      </c>
      <c r="BZ67">
        <v>0</v>
      </c>
      <c r="CA67">
        <f t="shared" si="100"/>
        <v>0</v>
      </c>
      <c r="CB67">
        <v>0</v>
      </c>
      <c r="CC67">
        <f t="shared" si="101"/>
        <v>0</v>
      </c>
      <c r="CD67">
        <v>0</v>
      </c>
      <c r="CE67">
        <f t="shared" si="102"/>
        <v>0</v>
      </c>
      <c r="CF67">
        <v>0</v>
      </c>
      <c r="CG67">
        <f t="shared" si="103"/>
        <v>0</v>
      </c>
      <c r="CH67">
        <v>0</v>
      </c>
      <c r="CI67">
        <f t="shared" si="104"/>
        <v>0</v>
      </c>
      <c r="CJ67">
        <v>0</v>
      </c>
      <c r="CK67">
        <f t="shared" si="105"/>
        <v>0</v>
      </c>
      <c r="CL67">
        <v>0</v>
      </c>
      <c r="CM67">
        <f t="shared" si="106"/>
        <v>0</v>
      </c>
      <c r="CN67">
        <v>0</v>
      </c>
      <c r="CO67">
        <f t="shared" si="107"/>
        <v>0</v>
      </c>
      <c r="CP67">
        <v>0</v>
      </c>
      <c r="CQ67">
        <f t="shared" si="108"/>
        <v>0</v>
      </c>
      <c r="CR67">
        <v>0</v>
      </c>
      <c r="CS67">
        <f t="shared" si="83"/>
        <v>0</v>
      </c>
      <c r="CT67">
        <v>0</v>
      </c>
      <c r="CU67">
        <f t="shared" si="109"/>
        <v>0</v>
      </c>
      <c r="CV67">
        <v>0</v>
      </c>
      <c r="CW67">
        <f t="shared" si="110"/>
        <v>0</v>
      </c>
      <c r="CX67">
        <v>0</v>
      </c>
      <c r="CY67">
        <f t="shared" si="111"/>
        <v>0</v>
      </c>
      <c r="CZ67">
        <v>0</v>
      </c>
      <c r="DA67">
        <f t="shared" si="112"/>
        <v>0</v>
      </c>
      <c r="DB67">
        <v>0</v>
      </c>
      <c r="DC67">
        <f t="shared" si="113"/>
        <v>0</v>
      </c>
      <c r="DD67">
        <v>0</v>
      </c>
      <c r="DE67">
        <f t="shared" si="114"/>
        <v>0</v>
      </c>
      <c r="DF67">
        <v>0</v>
      </c>
      <c r="DG67">
        <f t="shared" si="115"/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f t="shared" si="116"/>
        <v>0</v>
      </c>
      <c r="ET67">
        <v>0</v>
      </c>
      <c r="EU67">
        <f t="shared" si="117"/>
        <v>0</v>
      </c>
      <c r="EV67">
        <v>100</v>
      </c>
      <c r="EW67">
        <f t="shared" si="118"/>
        <v>1</v>
      </c>
      <c r="EX67">
        <v>0</v>
      </c>
      <c r="EY67">
        <f t="shared" si="119"/>
        <v>0</v>
      </c>
      <c r="EZ67">
        <v>0</v>
      </c>
      <c r="FA67">
        <f t="shared" si="120"/>
        <v>0</v>
      </c>
      <c r="FB67">
        <v>0</v>
      </c>
      <c r="FC67">
        <f t="shared" si="121"/>
        <v>0</v>
      </c>
      <c r="FD67">
        <v>0</v>
      </c>
      <c r="FE67">
        <f t="shared" si="122"/>
        <v>0</v>
      </c>
      <c r="FF67">
        <v>0</v>
      </c>
      <c r="FG67">
        <f t="shared" si="123"/>
        <v>0</v>
      </c>
      <c r="FH67">
        <v>0</v>
      </c>
      <c r="FI67">
        <f t="shared" si="124"/>
        <v>0</v>
      </c>
      <c r="FJ67">
        <v>0</v>
      </c>
      <c r="FK67">
        <f t="shared" si="125"/>
        <v>0</v>
      </c>
      <c r="FL67">
        <v>0</v>
      </c>
      <c r="FM67">
        <f t="shared" si="126"/>
        <v>0</v>
      </c>
      <c r="FN67">
        <v>0</v>
      </c>
      <c r="FO67">
        <f t="shared" si="84"/>
        <v>0</v>
      </c>
      <c r="FP67">
        <v>0</v>
      </c>
      <c r="FQ67">
        <f t="shared" si="127"/>
        <v>0</v>
      </c>
      <c r="FR67">
        <v>0</v>
      </c>
      <c r="FS67">
        <f t="shared" si="128"/>
        <v>0</v>
      </c>
      <c r="FT67">
        <v>0</v>
      </c>
      <c r="FU67">
        <f t="shared" si="129"/>
        <v>0</v>
      </c>
      <c r="FV67">
        <v>0</v>
      </c>
      <c r="FW67">
        <f t="shared" si="130"/>
        <v>0</v>
      </c>
      <c r="FX67">
        <v>0</v>
      </c>
      <c r="FY67">
        <f t="shared" si="85"/>
        <v>0</v>
      </c>
      <c r="FZ67">
        <v>0</v>
      </c>
      <c r="GA67">
        <f t="shared" si="131"/>
        <v>0</v>
      </c>
      <c r="GB67">
        <v>0</v>
      </c>
      <c r="GC67">
        <f t="shared" si="132"/>
        <v>0</v>
      </c>
      <c r="GD67">
        <v>0</v>
      </c>
      <c r="GE67">
        <f t="shared" si="133"/>
        <v>0</v>
      </c>
      <c r="GF67">
        <v>0</v>
      </c>
      <c r="GG67">
        <f t="shared" si="134"/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 s="1" t="s">
        <v>386</v>
      </c>
      <c r="GS67" t="s">
        <v>387</v>
      </c>
    </row>
    <row r="68" spans="1:201" x14ac:dyDescent="0.45">
      <c r="A68">
        <v>67</v>
      </c>
      <c r="B68" t="s">
        <v>33</v>
      </c>
      <c r="C68" t="s">
        <v>51</v>
      </c>
      <c r="D68" t="s">
        <v>383</v>
      </c>
      <c r="E68" t="s">
        <v>384</v>
      </c>
      <c r="F68">
        <v>234.3</v>
      </c>
      <c r="G68">
        <v>298</v>
      </c>
      <c r="H68">
        <f>1000+273</f>
        <v>1273</v>
      </c>
      <c r="I68" s="2">
        <f t="shared" si="135"/>
        <v>0.23409269442262373</v>
      </c>
      <c r="J68" s="2">
        <f t="shared" si="136"/>
        <v>63.699999999999989</v>
      </c>
      <c r="K68" s="2">
        <f t="shared" si="137"/>
        <v>1.2718736662398633</v>
      </c>
      <c r="M68" s="2">
        <v>630</v>
      </c>
      <c r="N68">
        <f>(0.028)/(6.86/4)*100</f>
        <v>1.6326530612244896</v>
      </c>
      <c r="O68">
        <f>0.3556/(6.86/4)*100</f>
        <v>20.73469387755102</v>
      </c>
      <c r="P68" s="2">
        <f t="shared" si="138"/>
        <v>7.8740157480314946E-2</v>
      </c>
      <c r="Q68" s="2">
        <f t="shared" si="139"/>
        <v>0.92125984251968507</v>
      </c>
      <c r="R68">
        <v>234</v>
      </c>
      <c r="S68">
        <v>234</v>
      </c>
      <c r="T68" s="2">
        <f t="shared" si="140"/>
        <v>1</v>
      </c>
      <c r="U68">
        <v>234</v>
      </c>
      <c r="V68">
        <v>530</v>
      </c>
      <c r="W68" s="2">
        <f t="shared" si="141"/>
        <v>3.8204081632653057</v>
      </c>
      <c r="X68" s="2">
        <f t="shared" si="142"/>
        <v>109.8938775510204</v>
      </c>
      <c r="Y68" s="7">
        <f t="shared" si="143"/>
        <v>0.96523547764076667</v>
      </c>
      <c r="Z68" s="2">
        <f t="shared" si="144"/>
        <v>0.44150943396226416</v>
      </c>
      <c r="AA68" s="2">
        <f t="shared" si="145"/>
        <v>1</v>
      </c>
      <c r="AB68" s="2">
        <f t="shared" si="146"/>
        <v>2.2649572649572649</v>
      </c>
      <c r="AC68" s="2">
        <f t="shared" si="147"/>
        <v>0.92125984251968507</v>
      </c>
      <c r="AD68" s="2">
        <f t="shared" si="148"/>
        <v>0</v>
      </c>
      <c r="AE68" s="2">
        <f t="shared" si="149"/>
        <v>296</v>
      </c>
      <c r="AF68" s="2">
        <f t="shared" si="150"/>
        <v>0.55849056603773584</v>
      </c>
      <c r="AG68" s="2">
        <f t="shared" si="151"/>
        <v>0</v>
      </c>
      <c r="AH68" s="2">
        <f t="shared" si="86"/>
        <v>11.580130920292644</v>
      </c>
      <c r="AI68" s="2">
        <v>1</v>
      </c>
      <c r="AJ68">
        <f>0.00423/(6.86/4)</f>
        <v>2.4664723032069972E-3</v>
      </c>
      <c r="AK68">
        <f t="shared" si="152"/>
        <v>6.619385342789597</v>
      </c>
      <c r="AL68">
        <v>10</v>
      </c>
      <c r="AM68">
        <f t="shared" si="153"/>
        <v>16.619385342789599</v>
      </c>
      <c r="AN68" t="s">
        <v>80</v>
      </c>
      <c r="AP68" t="s">
        <v>37</v>
      </c>
      <c r="AQ68">
        <v>415</v>
      </c>
      <c r="AR68">
        <f>0.023*10^-3</f>
        <v>2.3E-5</v>
      </c>
      <c r="AS68">
        <v>0.12</v>
      </c>
      <c r="AT68">
        <v>1</v>
      </c>
      <c r="AU68">
        <f t="shared" si="154"/>
        <v>81.059977794223457</v>
      </c>
      <c r="AV68" t="s">
        <v>385</v>
      </c>
      <c r="AW68" t="s">
        <v>64</v>
      </c>
      <c r="AZ68" s="2">
        <f t="shared" si="155"/>
        <v>1.2986657101436856</v>
      </c>
      <c r="BA68" s="2">
        <f t="shared" si="87"/>
        <v>2</v>
      </c>
      <c r="BB68">
        <f>100-BL68-BR68</f>
        <v>91.2</v>
      </c>
      <c r="BC68">
        <f t="shared" si="88"/>
        <v>0.83760370100132131</v>
      </c>
      <c r="BD68">
        <v>0</v>
      </c>
      <c r="BE68">
        <f t="shared" si="89"/>
        <v>0</v>
      </c>
      <c r="BF68">
        <v>0</v>
      </c>
      <c r="BG68">
        <f t="shared" si="90"/>
        <v>0</v>
      </c>
      <c r="BH68">
        <v>0</v>
      </c>
      <c r="BI68">
        <f t="shared" si="91"/>
        <v>0</v>
      </c>
      <c r="BJ68">
        <v>0</v>
      </c>
      <c r="BK68">
        <f t="shared" si="92"/>
        <v>0</v>
      </c>
      <c r="BL68">
        <v>6.3</v>
      </c>
      <c r="BM68">
        <f t="shared" si="93"/>
        <v>0.13626941114500665</v>
      </c>
      <c r="BN68">
        <v>0</v>
      </c>
      <c r="BO68">
        <f t="shared" si="94"/>
        <v>0</v>
      </c>
      <c r="BP68">
        <v>0</v>
      </c>
      <c r="BQ68">
        <f t="shared" si="95"/>
        <v>0</v>
      </c>
      <c r="BR68">
        <v>2.5</v>
      </c>
      <c r="BS68">
        <f t="shared" si="96"/>
        <v>2.6126887853672152E-2</v>
      </c>
      <c r="BT68">
        <v>0</v>
      </c>
      <c r="BU68">
        <f t="shared" si="97"/>
        <v>0</v>
      </c>
      <c r="BV68">
        <v>0</v>
      </c>
      <c r="BW68">
        <f t="shared" si="98"/>
        <v>0</v>
      </c>
      <c r="BX68">
        <v>0</v>
      </c>
      <c r="BY68">
        <f t="shared" si="99"/>
        <v>0</v>
      </c>
      <c r="BZ68">
        <v>0</v>
      </c>
      <c r="CA68">
        <f t="shared" si="100"/>
        <v>0</v>
      </c>
      <c r="CB68">
        <v>0</v>
      </c>
      <c r="CC68">
        <f t="shared" si="101"/>
        <v>0</v>
      </c>
      <c r="CD68">
        <v>0</v>
      </c>
      <c r="CE68">
        <f t="shared" si="102"/>
        <v>0</v>
      </c>
      <c r="CF68">
        <v>0</v>
      </c>
      <c r="CG68">
        <f t="shared" si="103"/>
        <v>0</v>
      </c>
      <c r="CH68">
        <v>0</v>
      </c>
      <c r="CI68">
        <f t="shared" si="104"/>
        <v>0</v>
      </c>
      <c r="CJ68">
        <v>0</v>
      </c>
      <c r="CK68">
        <f t="shared" si="105"/>
        <v>0</v>
      </c>
      <c r="CL68">
        <v>0</v>
      </c>
      <c r="CM68">
        <f t="shared" si="106"/>
        <v>0</v>
      </c>
      <c r="CN68">
        <v>0</v>
      </c>
      <c r="CO68">
        <f t="shared" si="107"/>
        <v>0</v>
      </c>
      <c r="CP68">
        <v>0</v>
      </c>
      <c r="CQ68">
        <f t="shared" si="108"/>
        <v>0</v>
      </c>
      <c r="CR68">
        <v>0</v>
      </c>
      <c r="CS68">
        <f t="shared" si="83"/>
        <v>0</v>
      </c>
      <c r="CT68">
        <v>0</v>
      </c>
      <c r="CU68">
        <f t="shared" si="109"/>
        <v>0</v>
      </c>
      <c r="CV68">
        <v>0</v>
      </c>
      <c r="CW68">
        <f t="shared" si="110"/>
        <v>0</v>
      </c>
      <c r="CX68">
        <v>0</v>
      </c>
      <c r="CY68">
        <f t="shared" si="111"/>
        <v>0</v>
      </c>
      <c r="CZ68">
        <v>0</v>
      </c>
      <c r="DA68">
        <f t="shared" si="112"/>
        <v>0</v>
      </c>
      <c r="DB68">
        <v>0</v>
      </c>
      <c r="DC68">
        <f t="shared" si="113"/>
        <v>0</v>
      </c>
      <c r="DD68">
        <v>0</v>
      </c>
      <c r="DE68">
        <f t="shared" si="114"/>
        <v>0</v>
      </c>
      <c r="DF68">
        <v>0</v>
      </c>
      <c r="DG68">
        <f t="shared" si="115"/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f t="shared" si="116"/>
        <v>0</v>
      </c>
      <c r="ET68">
        <v>0</v>
      </c>
      <c r="EU68">
        <f t="shared" si="117"/>
        <v>0</v>
      </c>
      <c r="EV68">
        <v>100</v>
      </c>
      <c r="EW68">
        <f t="shared" si="118"/>
        <v>1</v>
      </c>
      <c r="EX68">
        <v>0</v>
      </c>
      <c r="EY68">
        <f t="shared" si="119"/>
        <v>0</v>
      </c>
      <c r="EZ68">
        <v>0</v>
      </c>
      <c r="FA68">
        <f t="shared" si="120"/>
        <v>0</v>
      </c>
      <c r="FB68">
        <v>0</v>
      </c>
      <c r="FC68">
        <f t="shared" si="121"/>
        <v>0</v>
      </c>
      <c r="FD68">
        <v>0</v>
      </c>
      <c r="FE68">
        <f t="shared" si="122"/>
        <v>0</v>
      </c>
      <c r="FF68">
        <v>0</v>
      </c>
      <c r="FG68">
        <f t="shared" si="123"/>
        <v>0</v>
      </c>
      <c r="FH68">
        <v>0</v>
      </c>
      <c r="FI68">
        <f t="shared" si="124"/>
        <v>0</v>
      </c>
      <c r="FJ68">
        <v>0</v>
      </c>
      <c r="FK68">
        <f t="shared" si="125"/>
        <v>0</v>
      </c>
      <c r="FL68">
        <v>0</v>
      </c>
      <c r="FM68">
        <f t="shared" si="126"/>
        <v>0</v>
      </c>
      <c r="FN68">
        <v>0</v>
      </c>
      <c r="FO68">
        <f t="shared" si="84"/>
        <v>0</v>
      </c>
      <c r="FP68">
        <v>0</v>
      </c>
      <c r="FQ68">
        <f t="shared" si="127"/>
        <v>0</v>
      </c>
      <c r="FR68">
        <v>0</v>
      </c>
      <c r="FS68">
        <f t="shared" si="128"/>
        <v>0</v>
      </c>
      <c r="FT68">
        <v>0</v>
      </c>
      <c r="FU68">
        <f t="shared" si="129"/>
        <v>0</v>
      </c>
      <c r="FV68">
        <v>0</v>
      </c>
      <c r="FW68">
        <f t="shared" si="130"/>
        <v>0</v>
      </c>
      <c r="FX68">
        <v>0</v>
      </c>
      <c r="FY68">
        <f t="shared" si="85"/>
        <v>0</v>
      </c>
      <c r="FZ68">
        <v>0</v>
      </c>
      <c r="GA68">
        <f t="shared" si="131"/>
        <v>0</v>
      </c>
      <c r="GB68">
        <v>0</v>
      </c>
      <c r="GC68">
        <f t="shared" si="132"/>
        <v>0</v>
      </c>
      <c r="GD68">
        <v>0</v>
      </c>
      <c r="GE68">
        <f t="shared" si="133"/>
        <v>0</v>
      </c>
      <c r="GF68">
        <v>0</v>
      </c>
      <c r="GG68">
        <f t="shared" si="134"/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 s="1" t="s">
        <v>388</v>
      </c>
      <c r="GS68" t="s">
        <v>387</v>
      </c>
    </row>
    <row r="69" spans="1:201" x14ac:dyDescent="0.45">
      <c r="A69">
        <v>68</v>
      </c>
      <c r="B69" t="s">
        <v>33</v>
      </c>
      <c r="C69" t="s">
        <v>51</v>
      </c>
      <c r="E69" t="s">
        <v>389</v>
      </c>
      <c r="F69">
        <v>234.3</v>
      </c>
      <c r="G69">
        <v>298</v>
      </c>
      <c r="H69">
        <f>1000+273</f>
        <v>1273</v>
      </c>
      <c r="I69" s="2">
        <f t="shared" si="135"/>
        <v>0.23409269442262373</v>
      </c>
      <c r="J69" s="2">
        <f t="shared" si="136"/>
        <v>63.699999999999989</v>
      </c>
      <c r="K69" s="2">
        <f t="shared" si="137"/>
        <v>1.2718736662398633</v>
      </c>
      <c r="M69" s="2">
        <v>630</v>
      </c>
      <c r="N69">
        <f>(0.038)/(6.86/4)*100</f>
        <v>2.2157434402332359</v>
      </c>
      <c r="O69">
        <f>0.437/(6.86/4)*100</f>
        <v>25.481049562682212</v>
      </c>
      <c r="P69" s="2">
        <f t="shared" si="138"/>
        <v>8.6956521739130432E-2</v>
      </c>
      <c r="Q69" s="2">
        <f t="shared" si="139"/>
        <v>0.91304347826086951</v>
      </c>
      <c r="R69">
        <v>144</v>
      </c>
      <c r="S69">
        <v>144</v>
      </c>
      <c r="T69" s="2">
        <f t="shared" si="140"/>
        <v>1</v>
      </c>
      <c r="U69">
        <v>193</v>
      </c>
      <c r="V69">
        <v>413</v>
      </c>
      <c r="W69" s="2">
        <f t="shared" si="141"/>
        <v>4.2763848396501452</v>
      </c>
      <c r="X69" s="2">
        <f t="shared" si="142"/>
        <v>105.23673469387754</v>
      </c>
      <c r="Y69" s="7">
        <f t="shared" si="143"/>
        <v>0.95936414359406252</v>
      </c>
      <c r="Z69" s="2">
        <f t="shared" si="144"/>
        <v>0.46731234866828086</v>
      </c>
      <c r="AA69" s="2">
        <f t="shared" si="145"/>
        <v>1.3402777777777777</v>
      </c>
      <c r="AB69" s="2">
        <f t="shared" si="146"/>
        <v>2.8680555555555554</v>
      </c>
      <c r="AC69" s="2">
        <f t="shared" si="147"/>
        <v>0.91304347826086951</v>
      </c>
      <c r="AD69" s="2">
        <f t="shared" si="148"/>
        <v>49</v>
      </c>
      <c r="AE69" s="2">
        <f t="shared" si="149"/>
        <v>269</v>
      </c>
      <c r="AF69" s="2">
        <f t="shared" si="150"/>
        <v>0.65133171912832932</v>
      </c>
      <c r="AG69" s="2">
        <f t="shared" si="151"/>
        <v>0.18215613382899629</v>
      </c>
      <c r="AH69" s="2">
        <f t="shared" si="86"/>
        <v>16.596615816855969</v>
      </c>
      <c r="AI69" s="2">
        <v>1</v>
      </c>
      <c r="AJ69">
        <f>0.00423/(6.86/4)</f>
        <v>2.4664723032069972E-3</v>
      </c>
      <c r="AK69">
        <f t="shared" si="152"/>
        <v>8.9834515366430256</v>
      </c>
      <c r="AL69">
        <v>10</v>
      </c>
      <c r="AM69">
        <f t="shared" si="153"/>
        <v>18.983451536643024</v>
      </c>
      <c r="AN69" t="s">
        <v>80</v>
      </c>
      <c r="AP69" t="s">
        <v>37</v>
      </c>
      <c r="AQ69">
        <v>380</v>
      </c>
      <c r="AR69">
        <f>0.022*10^-3</f>
        <v>2.1999999999999999E-5</v>
      </c>
      <c r="AS69">
        <v>0.12</v>
      </c>
      <c r="AT69">
        <v>1</v>
      </c>
      <c r="AU69">
        <f t="shared" si="154"/>
        <v>49.883063257983665</v>
      </c>
      <c r="AV69" t="s">
        <v>385</v>
      </c>
      <c r="AW69" t="s">
        <v>64</v>
      </c>
      <c r="AZ69" s="2">
        <f t="shared" si="155"/>
        <v>1.2410945806956295</v>
      </c>
      <c r="BA69" s="2">
        <f t="shared" si="87"/>
        <v>2</v>
      </c>
      <c r="BB69">
        <f>100-BL69-BR69</f>
        <v>94.5</v>
      </c>
      <c r="BC69">
        <f t="shared" si="88"/>
        <v>0.87945270965218525</v>
      </c>
      <c r="BD69">
        <v>0</v>
      </c>
      <c r="BE69">
        <f t="shared" si="89"/>
        <v>0</v>
      </c>
      <c r="BF69">
        <v>0</v>
      </c>
      <c r="BG69">
        <f t="shared" si="90"/>
        <v>0</v>
      </c>
      <c r="BH69">
        <v>0</v>
      </c>
      <c r="BI69">
        <f t="shared" si="91"/>
        <v>0</v>
      </c>
      <c r="BJ69">
        <v>0</v>
      </c>
      <c r="BK69">
        <f t="shared" si="92"/>
        <v>0</v>
      </c>
      <c r="BL69">
        <v>5.5</v>
      </c>
      <c r="BM69">
        <f t="shared" si="93"/>
        <v>0.12054729034781476</v>
      </c>
      <c r="BN69">
        <v>0</v>
      </c>
      <c r="BO69">
        <f t="shared" si="94"/>
        <v>0</v>
      </c>
      <c r="BP69">
        <v>0</v>
      </c>
      <c r="BQ69">
        <f t="shared" si="95"/>
        <v>0</v>
      </c>
      <c r="BR69">
        <v>0</v>
      </c>
      <c r="BS69">
        <f t="shared" si="96"/>
        <v>0</v>
      </c>
      <c r="BT69">
        <v>0</v>
      </c>
      <c r="BU69">
        <f t="shared" si="97"/>
        <v>0</v>
      </c>
      <c r="BV69">
        <v>0</v>
      </c>
      <c r="BW69">
        <f t="shared" si="98"/>
        <v>0</v>
      </c>
      <c r="BX69">
        <v>0</v>
      </c>
      <c r="BY69">
        <f t="shared" si="99"/>
        <v>0</v>
      </c>
      <c r="BZ69">
        <v>0</v>
      </c>
      <c r="CA69">
        <f t="shared" si="100"/>
        <v>0</v>
      </c>
      <c r="CB69">
        <v>0</v>
      </c>
      <c r="CC69">
        <f t="shared" si="101"/>
        <v>0</v>
      </c>
      <c r="CD69">
        <v>0</v>
      </c>
      <c r="CE69">
        <f t="shared" si="102"/>
        <v>0</v>
      </c>
      <c r="CF69">
        <v>0</v>
      </c>
      <c r="CG69">
        <f t="shared" si="103"/>
        <v>0</v>
      </c>
      <c r="CH69">
        <v>0</v>
      </c>
      <c r="CI69">
        <f t="shared" si="104"/>
        <v>0</v>
      </c>
      <c r="CJ69">
        <v>0</v>
      </c>
      <c r="CK69">
        <f t="shared" si="105"/>
        <v>0</v>
      </c>
      <c r="CL69">
        <v>0</v>
      </c>
      <c r="CM69">
        <f t="shared" si="106"/>
        <v>0</v>
      </c>
      <c r="CN69">
        <v>0</v>
      </c>
      <c r="CO69">
        <f t="shared" si="107"/>
        <v>0</v>
      </c>
      <c r="CP69">
        <v>0</v>
      </c>
      <c r="CQ69">
        <f t="shared" si="108"/>
        <v>0</v>
      </c>
      <c r="CR69">
        <v>0</v>
      </c>
      <c r="CS69">
        <f t="shared" si="83"/>
        <v>0</v>
      </c>
      <c r="CT69">
        <v>0</v>
      </c>
      <c r="CU69">
        <f t="shared" si="109"/>
        <v>0</v>
      </c>
      <c r="CV69">
        <v>0</v>
      </c>
      <c r="CW69">
        <f t="shared" si="110"/>
        <v>0</v>
      </c>
      <c r="CX69">
        <v>0</v>
      </c>
      <c r="CY69">
        <f t="shared" si="111"/>
        <v>0</v>
      </c>
      <c r="CZ69">
        <v>0</v>
      </c>
      <c r="DA69">
        <f t="shared" si="112"/>
        <v>0</v>
      </c>
      <c r="DB69">
        <v>0</v>
      </c>
      <c r="DC69">
        <f t="shared" si="113"/>
        <v>0</v>
      </c>
      <c r="DD69">
        <v>0</v>
      </c>
      <c r="DE69">
        <f t="shared" si="114"/>
        <v>0</v>
      </c>
      <c r="DF69">
        <v>0</v>
      </c>
      <c r="DG69">
        <f t="shared" si="115"/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f t="shared" si="116"/>
        <v>0</v>
      </c>
      <c r="ET69">
        <v>0</v>
      </c>
      <c r="EU69">
        <f t="shared" si="117"/>
        <v>0</v>
      </c>
      <c r="EV69">
        <v>100</v>
      </c>
      <c r="EW69">
        <f t="shared" si="118"/>
        <v>1</v>
      </c>
      <c r="EX69">
        <v>0</v>
      </c>
      <c r="EY69">
        <f t="shared" si="119"/>
        <v>0</v>
      </c>
      <c r="EZ69">
        <v>0</v>
      </c>
      <c r="FA69">
        <f t="shared" si="120"/>
        <v>0</v>
      </c>
      <c r="FB69">
        <v>0</v>
      </c>
      <c r="FC69">
        <f t="shared" si="121"/>
        <v>0</v>
      </c>
      <c r="FD69">
        <v>0</v>
      </c>
      <c r="FE69">
        <f t="shared" si="122"/>
        <v>0</v>
      </c>
      <c r="FF69">
        <v>0</v>
      </c>
      <c r="FG69">
        <f t="shared" si="123"/>
        <v>0</v>
      </c>
      <c r="FH69">
        <v>0</v>
      </c>
      <c r="FI69">
        <f t="shared" si="124"/>
        <v>0</v>
      </c>
      <c r="FJ69">
        <v>0</v>
      </c>
      <c r="FK69">
        <f t="shared" si="125"/>
        <v>0</v>
      </c>
      <c r="FL69">
        <v>0</v>
      </c>
      <c r="FM69">
        <f t="shared" si="126"/>
        <v>0</v>
      </c>
      <c r="FN69">
        <v>0</v>
      </c>
      <c r="FO69">
        <f t="shared" si="84"/>
        <v>0</v>
      </c>
      <c r="FP69">
        <v>0</v>
      </c>
      <c r="FQ69">
        <f t="shared" si="127"/>
        <v>0</v>
      </c>
      <c r="FR69">
        <v>0</v>
      </c>
      <c r="FS69">
        <f t="shared" si="128"/>
        <v>0</v>
      </c>
      <c r="FT69">
        <v>0</v>
      </c>
      <c r="FU69">
        <f t="shared" si="129"/>
        <v>0</v>
      </c>
      <c r="FV69">
        <v>0</v>
      </c>
      <c r="FW69">
        <f t="shared" si="130"/>
        <v>0</v>
      </c>
      <c r="FX69">
        <v>0</v>
      </c>
      <c r="FY69">
        <f t="shared" si="85"/>
        <v>0</v>
      </c>
      <c r="FZ69">
        <v>0</v>
      </c>
      <c r="GA69">
        <f t="shared" si="131"/>
        <v>0</v>
      </c>
      <c r="GB69">
        <v>0</v>
      </c>
      <c r="GC69">
        <f t="shared" si="132"/>
        <v>0</v>
      </c>
      <c r="GD69">
        <v>0</v>
      </c>
      <c r="GE69">
        <f t="shared" si="133"/>
        <v>0</v>
      </c>
      <c r="GF69">
        <v>0</v>
      </c>
      <c r="GG69">
        <f t="shared" si="134"/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 s="1" t="s">
        <v>390</v>
      </c>
      <c r="GS69" t="s">
        <v>387</v>
      </c>
    </row>
    <row r="70" spans="1:201" x14ac:dyDescent="0.45">
      <c r="A70">
        <v>69</v>
      </c>
      <c r="B70" t="s">
        <v>33</v>
      </c>
      <c r="C70" t="s">
        <v>51</v>
      </c>
      <c r="E70" t="s">
        <v>391</v>
      </c>
      <c r="F70">
        <v>234.3</v>
      </c>
      <c r="G70">
        <v>298</v>
      </c>
      <c r="H70">
        <f>1000+273</f>
        <v>1273</v>
      </c>
      <c r="I70" s="2">
        <f t="shared" si="135"/>
        <v>0.23409269442262373</v>
      </c>
      <c r="J70" s="2">
        <f t="shared" si="136"/>
        <v>63.699999999999989</v>
      </c>
      <c r="K70" s="2">
        <f t="shared" si="137"/>
        <v>1.2718736662398633</v>
      </c>
      <c r="M70" s="2">
        <v>630</v>
      </c>
      <c r="N70">
        <f>(0.015)/(6.86/4)*100</f>
        <v>0.87463556851311941</v>
      </c>
      <c r="O70">
        <f>0.61/(6.86/4)*100</f>
        <v>35.56851311953352</v>
      </c>
      <c r="P70" s="2">
        <f t="shared" si="138"/>
        <v>2.4590163934426233E-2</v>
      </c>
      <c r="Q70" s="2">
        <f t="shared" si="139"/>
        <v>0.97540983606557374</v>
      </c>
      <c r="R70">
        <v>124</v>
      </c>
      <c r="S70">
        <v>124</v>
      </c>
      <c r="T70" s="2">
        <f t="shared" si="140"/>
        <v>1</v>
      </c>
      <c r="U70">
        <v>124</v>
      </c>
      <c r="V70">
        <v>413</v>
      </c>
      <c r="W70" s="2">
        <f t="shared" si="141"/>
        <v>1.084548104956268</v>
      </c>
      <c r="X70" s="2">
        <f t="shared" si="142"/>
        <v>146.89795918367344</v>
      </c>
      <c r="Y70" s="7">
        <f t="shared" si="143"/>
        <v>0.99261699678482118</v>
      </c>
      <c r="Z70" s="2">
        <f t="shared" si="144"/>
        <v>0.30024213075060535</v>
      </c>
      <c r="AA70" s="2">
        <f t="shared" si="145"/>
        <v>1</v>
      </c>
      <c r="AB70" s="2">
        <f t="shared" si="146"/>
        <v>3.3306451612903225</v>
      </c>
      <c r="AC70" s="2">
        <f t="shared" si="147"/>
        <v>0.97540983606557374</v>
      </c>
      <c r="AD70" s="2">
        <f t="shared" si="148"/>
        <v>0</v>
      </c>
      <c r="AE70" s="2">
        <f t="shared" si="149"/>
        <v>289</v>
      </c>
      <c r="AF70" s="2">
        <f t="shared" si="150"/>
        <v>0.69975786924939465</v>
      </c>
      <c r="AG70" s="2">
        <f t="shared" si="151"/>
        <v>0</v>
      </c>
      <c r="AH70" s="2">
        <f t="shared" si="86"/>
        <v>24.889346952893916</v>
      </c>
      <c r="AI70" s="2">
        <v>1</v>
      </c>
      <c r="AJ70">
        <f>0.00423/(6.86/4)</f>
        <v>2.4664723032069972E-3</v>
      </c>
      <c r="AK70">
        <f t="shared" si="152"/>
        <v>3.5460992907801412</v>
      </c>
      <c r="AL70">
        <v>10</v>
      </c>
      <c r="AM70">
        <f t="shared" si="153"/>
        <v>13.546099290780141</v>
      </c>
      <c r="AN70" t="s">
        <v>80</v>
      </c>
      <c r="AP70" t="s">
        <v>37</v>
      </c>
      <c r="AQ70">
        <v>470</v>
      </c>
      <c r="AR70">
        <f>0.1*10^-3</f>
        <v>1E-4</v>
      </c>
      <c r="AS70">
        <v>0.12</v>
      </c>
      <c r="AT70">
        <v>1</v>
      </c>
      <c r="AU70">
        <f t="shared" si="154"/>
        <v>42.954860027708158</v>
      </c>
      <c r="AV70" t="s">
        <v>385</v>
      </c>
      <c r="AW70" t="s">
        <v>64</v>
      </c>
      <c r="AZ70" s="2">
        <f t="shared" si="155"/>
        <v>1.3128954228183629</v>
      </c>
      <c r="BA70" s="2">
        <f t="shared" si="87"/>
        <v>2</v>
      </c>
      <c r="BB70">
        <f>100-BL70-BR70</f>
        <v>92.7</v>
      </c>
      <c r="BC70">
        <f t="shared" si="88"/>
        <v>0.84355228859081866</v>
      </c>
      <c r="BD70">
        <v>0</v>
      </c>
      <c r="BE70">
        <f t="shared" si="89"/>
        <v>0</v>
      </c>
      <c r="BF70">
        <v>0</v>
      </c>
      <c r="BG70">
        <f t="shared" si="90"/>
        <v>0</v>
      </c>
      <c r="BH70">
        <v>0</v>
      </c>
      <c r="BI70">
        <f t="shared" si="91"/>
        <v>0</v>
      </c>
      <c r="BJ70">
        <v>0</v>
      </c>
      <c r="BK70">
        <f t="shared" si="92"/>
        <v>0</v>
      </c>
      <c r="BL70">
        <v>7.3</v>
      </c>
      <c r="BM70">
        <f t="shared" si="93"/>
        <v>0.1564477114091814</v>
      </c>
      <c r="BN70">
        <v>0</v>
      </c>
      <c r="BO70">
        <f t="shared" si="94"/>
        <v>0</v>
      </c>
      <c r="BP70">
        <v>0</v>
      </c>
      <c r="BQ70">
        <f t="shared" si="95"/>
        <v>0</v>
      </c>
      <c r="BR70">
        <v>0</v>
      </c>
      <c r="BS70">
        <f t="shared" si="96"/>
        <v>0</v>
      </c>
      <c r="BT70">
        <v>0</v>
      </c>
      <c r="BU70">
        <f t="shared" si="97"/>
        <v>0</v>
      </c>
      <c r="BV70">
        <v>0</v>
      </c>
      <c r="BW70">
        <f t="shared" si="98"/>
        <v>0</v>
      </c>
      <c r="BX70">
        <v>0</v>
      </c>
      <c r="BY70">
        <f t="shared" si="99"/>
        <v>0</v>
      </c>
      <c r="BZ70">
        <v>0</v>
      </c>
      <c r="CA70">
        <f t="shared" si="100"/>
        <v>0</v>
      </c>
      <c r="CB70">
        <v>0</v>
      </c>
      <c r="CC70">
        <f t="shared" si="101"/>
        <v>0</v>
      </c>
      <c r="CD70">
        <v>0</v>
      </c>
      <c r="CE70">
        <f t="shared" si="102"/>
        <v>0</v>
      </c>
      <c r="CF70">
        <v>0</v>
      </c>
      <c r="CG70">
        <f t="shared" si="103"/>
        <v>0</v>
      </c>
      <c r="CH70">
        <v>0</v>
      </c>
      <c r="CI70">
        <f t="shared" si="104"/>
        <v>0</v>
      </c>
      <c r="CJ70">
        <v>0</v>
      </c>
      <c r="CK70">
        <f t="shared" si="105"/>
        <v>0</v>
      </c>
      <c r="CL70">
        <v>0</v>
      </c>
      <c r="CM70">
        <f t="shared" si="106"/>
        <v>0</v>
      </c>
      <c r="CN70">
        <v>0</v>
      </c>
      <c r="CO70">
        <f t="shared" si="107"/>
        <v>0</v>
      </c>
      <c r="CP70">
        <v>0</v>
      </c>
      <c r="CQ70">
        <f t="shared" si="108"/>
        <v>0</v>
      </c>
      <c r="CR70">
        <v>0</v>
      </c>
      <c r="CS70">
        <f t="shared" si="83"/>
        <v>0</v>
      </c>
      <c r="CT70">
        <v>0</v>
      </c>
      <c r="CU70">
        <f t="shared" si="109"/>
        <v>0</v>
      </c>
      <c r="CV70">
        <v>0</v>
      </c>
      <c r="CW70">
        <f t="shared" si="110"/>
        <v>0</v>
      </c>
      <c r="CX70">
        <v>0</v>
      </c>
      <c r="CY70">
        <f t="shared" si="111"/>
        <v>0</v>
      </c>
      <c r="CZ70">
        <v>0</v>
      </c>
      <c r="DA70">
        <f t="shared" si="112"/>
        <v>0</v>
      </c>
      <c r="DB70">
        <v>0</v>
      </c>
      <c r="DC70">
        <f t="shared" si="113"/>
        <v>0</v>
      </c>
      <c r="DD70">
        <v>0</v>
      </c>
      <c r="DE70">
        <f t="shared" si="114"/>
        <v>0</v>
      </c>
      <c r="DF70">
        <v>0</v>
      </c>
      <c r="DG70">
        <f t="shared" si="115"/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f t="shared" si="116"/>
        <v>0</v>
      </c>
      <c r="ET70">
        <v>0</v>
      </c>
      <c r="EU70">
        <f t="shared" si="117"/>
        <v>0</v>
      </c>
      <c r="EV70">
        <v>100</v>
      </c>
      <c r="EW70">
        <f t="shared" si="118"/>
        <v>1</v>
      </c>
      <c r="EX70">
        <v>0</v>
      </c>
      <c r="EY70">
        <f t="shared" si="119"/>
        <v>0</v>
      </c>
      <c r="EZ70">
        <v>0</v>
      </c>
      <c r="FA70">
        <f t="shared" si="120"/>
        <v>0</v>
      </c>
      <c r="FB70">
        <v>0</v>
      </c>
      <c r="FC70">
        <f t="shared" si="121"/>
        <v>0</v>
      </c>
      <c r="FD70">
        <v>0</v>
      </c>
      <c r="FE70">
        <f t="shared" si="122"/>
        <v>0</v>
      </c>
      <c r="FF70">
        <v>0</v>
      </c>
      <c r="FG70">
        <f t="shared" si="123"/>
        <v>0</v>
      </c>
      <c r="FH70">
        <v>0</v>
      </c>
      <c r="FI70">
        <f t="shared" si="124"/>
        <v>0</v>
      </c>
      <c r="FJ70">
        <v>0</v>
      </c>
      <c r="FK70">
        <f t="shared" si="125"/>
        <v>0</v>
      </c>
      <c r="FL70">
        <v>0</v>
      </c>
      <c r="FM70">
        <f t="shared" si="126"/>
        <v>0</v>
      </c>
      <c r="FN70">
        <v>0</v>
      </c>
      <c r="FO70">
        <f t="shared" si="84"/>
        <v>0</v>
      </c>
      <c r="FP70">
        <v>0</v>
      </c>
      <c r="FQ70">
        <f t="shared" si="127"/>
        <v>0</v>
      </c>
      <c r="FR70">
        <v>0</v>
      </c>
      <c r="FS70">
        <f t="shared" si="128"/>
        <v>0</v>
      </c>
      <c r="FT70">
        <v>0</v>
      </c>
      <c r="FU70">
        <f t="shared" si="129"/>
        <v>0</v>
      </c>
      <c r="FV70">
        <v>0</v>
      </c>
      <c r="FW70">
        <f t="shared" si="130"/>
        <v>0</v>
      </c>
      <c r="FX70">
        <v>0</v>
      </c>
      <c r="FY70">
        <f t="shared" si="85"/>
        <v>0</v>
      </c>
      <c r="FZ70">
        <v>0</v>
      </c>
      <c r="GA70">
        <f t="shared" si="131"/>
        <v>0</v>
      </c>
      <c r="GB70">
        <v>0</v>
      </c>
      <c r="GC70">
        <f t="shared" si="132"/>
        <v>0</v>
      </c>
      <c r="GD70">
        <v>0</v>
      </c>
      <c r="GE70">
        <f t="shared" si="133"/>
        <v>0</v>
      </c>
      <c r="GF70">
        <v>0</v>
      </c>
      <c r="GG70">
        <f t="shared" si="134"/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 s="1" t="s">
        <v>392</v>
      </c>
      <c r="GS70" t="s">
        <v>387</v>
      </c>
    </row>
    <row r="71" spans="1:201" x14ac:dyDescent="0.45">
      <c r="A71">
        <v>70</v>
      </c>
      <c r="B71" t="s">
        <v>53</v>
      </c>
      <c r="C71" t="s">
        <v>51</v>
      </c>
      <c r="E71" t="s">
        <v>393</v>
      </c>
      <c r="F71">
        <v>234.3</v>
      </c>
      <c r="G71">
        <v>298</v>
      </c>
      <c r="H71">
        <f>650+273</f>
        <v>923</v>
      </c>
      <c r="I71" s="2">
        <f t="shared" si="135"/>
        <v>0.32286023835319611</v>
      </c>
      <c r="J71" s="2">
        <f t="shared" si="136"/>
        <v>63.699999999999989</v>
      </c>
      <c r="K71" s="2">
        <f t="shared" si="137"/>
        <v>1.2718736662398633</v>
      </c>
      <c r="M71" s="2">
        <v>630</v>
      </c>
      <c r="N71">
        <v>6</v>
      </c>
      <c r="O71">
        <v>49</v>
      </c>
      <c r="P71" s="2">
        <f t="shared" si="138"/>
        <v>0.12244897959183673</v>
      </c>
      <c r="Q71" s="2">
        <f t="shared" si="139"/>
        <v>0.87755102040816324</v>
      </c>
      <c r="R71">
        <v>94</v>
      </c>
      <c r="S71">
        <v>94</v>
      </c>
      <c r="T71" s="2">
        <f t="shared" si="140"/>
        <v>1</v>
      </c>
      <c r="U71">
        <v>119</v>
      </c>
      <c r="V71">
        <v>191</v>
      </c>
      <c r="W71" s="2">
        <f t="shared" si="141"/>
        <v>7.14</v>
      </c>
      <c r="X71" s="2">
        <f t="shared" si="142"/>
        <v>93.59</v>
      </c>
      <c r="Y71" s="7">
        <f t="shared" si="143"/>
        <v>0.92370979805534781</v>
      </c>
      <c r="Z71" s="2">
        <f t="shared" si="144"/>
        <v>0.62303664921465973</v>
      </c>
      <c r="AA71" s="2">
        <f t="shared" si="145"/>
        <v>1.2659574468085106</v>
      </c>
      <c r="AB71" s="2">
        <f t="shared" si="146"/>
        <v>2.0319148936170213</v>
      </c>
      <c r="AC71" s="2">
        <f t="shared" si="147"/>
        <v>0.87755102040816324</v>
      </c>
      <c r="AD71" s="2">
        <f t="shared" si="148"/>
        <v>25</v>
      </c>
      <c r="AE71" s="2">
        <f t="shared" si="149"/>
        <v>97</v>
      </c>
      <c r="AF71" s="2">
        <f t="shared" si="150"/>
        <v>0.50785340314136129</v>
      </c>
      <c r="AG71" s="2">
        <f t="shared" si="151"/>
        <v>0.25773195876288657</v>
      </c>
      <c r="AH71" s="2">
        <f t="shared" si="86"/>
        <v>24.884816753926703</v>
      </c>
      <c r="AI71" s="2">
        <v>1</v>
      </c>
      <c r="AJ71">
        <f>5*10^-4</f>
        <v>5.0000000000000001E-4</v>
      </c>
      <c r="AK71">
        <f t="shared" si="152"/>
        <v>120</v>
      </c>
      <c r="AL71">
        <f>5*60</f>
        <v>300</v>
      </c>
      <c r="AM71">
        <f t="shared" si="153"/>
        <v>420</v>
      </c>
      <c r="AN71" t="s">
        <v>394</v>
      </c>
      <c r="AP71" t="s">
        <v>395</v>
      </c>
      <c r="AR71">
        <v>1</v>
      </c>
      <c r="AS71">
        <v>1</v>
      </c>
      <c r="AT71">
        <v>1</v>
      </c>
      <c r="AU71">
        <f t="shared" si="154"/>
        <v>94</v>
      </c>
      <c r="AV71" t="s">
        <v>53</v>
      </c>
      <c r="AW71" t="s">
        <v>64</v>
      </c>
      <c r="AZ71" s="2">
        <f t="shared" si="155"/>
        <v>2.9400222691369002</v>
      </c>
      <c r="BA71" s="2">
        <f t="shared" si="87"/>
        <v>2</v>
      </c>
      <c r="BB71">
        <v>0</v>
      </c>
      <c r="BC71">
        <f t="shared" si="88"/>
        <v>0</v>
      </c>
      <c r="BD71">
        <v>6</v>
      </c>
      <c r="BE71">
        <f t="shared" si="89"/>
        <v>2.5574714888204331E-2</v>
      </c>
      <c r="BF71">
        <v>0</v>
      </c>
      <c r="BG71">
        <f t="shared" si="90"/>
        <v>0</v>
      </c>
      <c r="BH71">
        <v>0</v>
      </c>
      <c r="BI71">
        <f t="shared" si="91"/>
        <v>0</v>
      </c>
      <c r="BJ71">
        <v>0</v>
      </c>
      <c r="BK71">
        <f t="shared" si="92"/>
        <v>0</v>
      </c>
      <c r="BL71">
        <v>91</v>
      </c>
      <c r="BM71">
        <f t="shared" si="93"/>
        <v>0.94002226913690001</v>
      </c>
      <c r="BN71">
        <v>3</v>
      </c>
      <c r="BO71">
        <f t="shared" si="94"/>
        <v>3.4403015974895722E-2</v>
      </c>
      <c r="BP71">
        <v>0</v>
      </c>
      <c r="BQ71">
        <f t="shared" si="95"/>
        <v>0</v>
      </c>
      <c r="BR71">
        <v>0</v>
      </c>
      <c r="BS71">
        <f t="shared" si="96"/>
        <v>0</v>
      </c>
      <c r="BT71">
        <v>0</v>
      </c>
      <c r="BU71">
        <f t="shared" si="97"/>
        <v>0</v>
      </c>
      <c r="BV71">
        <v>0</v>
      </c>
      <c r="BW71">
        <f t="shared" si="98"/>
        <v>0</v>
      </c>
      <c r="BX71">
        <v>0</v>
      </c>
      <c r="BY71">
        <f t="shared" si="99"/>
        <v>0</v>
      </c>
      <c r="BZ71">
        <v>0</v>
      </c>
      <c r="CA71">
        <f t="shared" si="100"/>
        <v>0</v>
      </c>
      <c r="CB71">
        <v>0</v>
      </c>
      <c r="CC71">
        <f t="shared" si="101"/>
        <v>0</v>
      </c>
      <c r="CD71">
        <v>0</v>
      </c>
      <c r="CE71">
        <f t="shared" si="102"/>
        <v>0</v>
      </c>
      <c r="CF71">
        <v>0</v>
      </c>
      <c r="CG71">
        <f t="shared" si="103"/>
        <v>0</v>
      </c>
      <c r="CH71">
        <v>0</v>
      </c>
      <c r="CI71">
        <f t="shared" si="104"/>
        <v>0</v>
      </c>
      <c r="CJ71">
        <v>0</v>
      </c>
      <c r="CK71">
        <f t="shared" si="105"/>
        <v>0</v>
      </c>
      <c r="CL71">
        <v>0</v>
      </c>
      <c r="CM71">
        <f t="shared" si="106"/>
        <v>0</v>
      </c>
      <c r="CN71">
        <v>0</v>
      </c>
      <c r="CO71">
        <f t="shared" si="107"/>
        <v>0</v>
      </c>
      <c r="CP71">
        <v>0</v>
      </c>
      <c r="CQ71">
        <f t="shared" si="108"/>
        <v>0</v>
      </c>
      <c r="CR71">
        <v>0</v>
      </c>
      <c r="CS71">
        <f t="shared" si="83"/>
        <v>0</v>
      </c>
      <c r="CT71">
        <v>0</v>
      </c>
      <c r="CU71">
        <f t="shared" si="109"/>
        <v>0</v>
      </c>
      <c r="CV71">
        <v>0</v>
      </c>
      <c r="CW71">
        <f t="shared" si="110"/>
        <v>0</v>
      </c>
      <c r="CX71">
        <v>0</v>
      </c>
      <c r="CY71">
        <f t="shared" si="111"/>
        <v>0</v>
      </c>
      <c r="CZ71">
        <v>0</v>
      </c>
      <c r="DA71">
        <f t="shared" si="112"/>
        <v>0</v>
      </c>
      <c r="DB71">
        <v>0</v>
      </c>
      <c r="DC71">
        <f t="shared" si="113"/>
        <v>0</v>
      </c>
      <c r="DD71">
        <v>0</v>
      </c>
      <c r="DE71">
        <f t="shared" si="114"/>
        <v>0</v>
      </c>
      <c r="DF71">
        <v>0</v>
      </c>
      <c r="DG71">
        <f t="shared" si="115"/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f t="shared" si="116"/>
        <v>0</v>
      </c>
      <c r="ET71">
        <v>0</v>
      </c>
      <c r="EU71">
        <f t="shared" si="117"/>
        <v>0</v>
      </c>
      <c r="EV71">
        <v>100</v>
      </c>
      <c r="EW71">
        <f t="shared" si="118"/>
        <v>1</v>
      </c>
      <c r="EX71">
        <v>0</v>
      </c>
      <c r="EY71">
        <f t="shared" si="119"/>
        <v>0</v>
      </c>
      <c r="EZ71">
        <v>0</v>
      </c>
      <c r="FA71">
        <f t="shared" si="120"/>
        <v>0</v>
      </c>
      <c r="FB71">
        <v>0</v>
      </c>
      <c r="FC71">
        <f t="shared" si="121"/>
        <v>0</v>
      </c>
      <c r="FD71">
        <v>0</v>
      </c>
      <c r="FE71">
        <f t="shared" si="122"/>
        <v>0</v>
      </c>
      <c r="FF71">
        <v>0</v>
      </c>
      <c r="FG71">
        <f t="shared" si="123"/>
        <v>0</v>
      </c>
      <c r="FH71">
        <v>0</v>
      </c>
      <c r="FI71">
        <f t="shared" si="124"/>
        <v>0</v>
      </c>
      <c r="FJ71">
        <v>0</v>
      </c>
      <c r="FK71">
        <f t="shared" si="125"/>
        <v>0</v>
      </c>
      <c r="FL71">
        <v>0</v>
      </c>
      <c r="FM71">
        <f t="shared" si="126"/>
        <v>0</v>
      </c>
      <c r="FN71">
        <v>0</v>
      </c>
      <c r="FO71">
        <f t="shared" si="84"/>
        <v>0</v>
      </c>
      <c r="FP71">
        <v>0</v>
      </c>
      <c r="FQ71">
        <f t="shared" si="127"/>
        <v>0</v>
      </c>
      <c r="FR71">
        <v>0</v>
      </c>
      <c r="FS71">
        <f t="shared" si="128"/>
        <v>0</v>
      </c>
      <c r="FT71">
        <v>0</v>
      </c>
      <c r="FU71">
        <f t="shared" si="129"/>
        <v>0</v>
      </c>
      <c r="FV71">
        <v>0</v>
      </c>
      <c r="FW71">
        <f t="shared" si="130"/>
        <v>0</v>
      </c>
      <c r="FX71">
        <v>0</v>
      </c>
      <c r="FY71">
        <f t="shared" si="85"/>
        <v>0</v>
      </c>
      <c r="FZ71">
        <v>0</v>
      </c>
      <c r="GA71">
        <f t="shared" si="131"/>
        <v>0</v>
      </c>
      <c r="GB71">
        <v>0</v>
      </c>
      <c r="GC71">
        <f t="shared" si="132"/>
        <v>0</v>
      </c>
      <c r="GD71">
        <v>0</v>
      </c>
      <c r="GE71">
        <f t="shared" si="133"/>
        <v>0</v>
      </c>
      <c r="GF71">
        <v>0</v>
      </c>
      <c r="GG71">
        <f t="shared" si="134"/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 s="1" t="s">
        <v>396</v>
      </c>
    </row>
    <row r="72" spans="1:201" x14ac:dyDescent="0.45">
      <c r="A72">
        <v>71</v>
      </c>
      <c r="B72" t="s">
        <v>397</v>
      </c>
      <c r="C72" t="s">
        <v>398</v>
      </c>
      <c r="D72" t="s">
        <v>399</v>
      </c>
      <c r="E72" t="s">
        <v>400</v>
      </c>
      <c r="F72">
        <f>231.9+273</f>
        <v>504.9</v>
      </c>
      <c r="G72">
        <f>350+273</f>
        <v>623</v>
      </c>
      <c r="H72">
        <f>1500+273</f>
        <v>1773</v>
      </c>
      <c r="I72" s="2">
        <f t="shared" si="135"/>
        <v>0.35138183869148337</v>
      </c>
      <c r="J72" s="2">
        <f t="shared" si="136"/>
        <v>118.10000000000002</v>
      </c>
      <c r="K72" s="2">
        <f t="shared" si="137"/>
        <v>1.2339077044959399</v>
      </c>
      <c r="M72" s="2">
        <v>2875</v>
      </c>
      <c r="N72">
        <f>11.5/82*100</f>
        <v>14.02439024390244</v>
      </c>
      <c r="O72">
        <f>20/82*100</f>
        <v>24.390243902439025</v>
      </c>
      <c r="P72" s="2">
        <f t="shared" si="138"/>
        <v>0.57500000000000007</v>
      </c>
      <c r="Q72" s="2">
        <f t="shared" si="139"/>
        <v>0.42499999999999999</v>
      </c>
      <c r="R72">
        <f>879/(64*3.14)*9.807</f>
        <v>42.895864848726113</v>
      </c>
      <c r="S72">
        <f>879/(64*3.14)*9.807</f>
        <v>42.895864848726113</v>
      </c>
      <c r="T72" s="2">
        <f t="shared" si="140"/>
        <v>1</v>
      </c>
      <c r="U72">
        <f>2369/(64*3.14)*9.806</f>
        <v>115.59720342356685</v>
      </c>
      <c r="V72">
        <f>2456/(64*3.14)*9.806</f>
        <v>119.84243630573248</v>
      </c>
      <c r="W72" s="2">
        <f t="shared" si="141"/>
        <v>16.211802919158767</v>
      </c>
      <c r="X72" s="2">
        <f t="shared" si="142"/>
        <v>29.229862513593286</v>
      </c>
      <c r="Y72" s="7">
        <f t="shared" si="143"/>
        <v>0.44536848534201956</v>
      </c>
      <c r="Z72" s="2">
        <f t="shared" si="144"/>
        <v>0.96457654723127018</v>
      </c>
      <c r="AA72" s="2">
        <f t="shared" si="145"/>
        <v>2.6948332626285718</v>
      </c>
      <c r="AB72" s="2">
        <f t="shared" si="146"/>
        <v>2.7937992794494608</v>
      </c>
      <c r="AC72" s="2">
        <f t="shared" si="147"/>
        <v>0.42499999999999999</v>
      </c>
      <c r="AD72" s="2">
        <f t="shared" si="148"/>
        <v>72.701338574840747</v>
      </c>
      <c r="AE72" s="2">
        <f t="shared" si="149"/>
        <v>76.946571457006371</v>
      </c>
      <c r="AF72" s="2">
        <f t="shared" si="150"/>
        <v>0.64206447923593946</v>
      </c>
      <c r="AG72" s="2">
        <f t="shared" si="151"/>
        <v>0.94482882340589236</v>
      </c>
      <c r="AH72" s="2">
        <f t="shared" si="86"/>
        <v>15.66010924965706</v>
      </c>
      <c r="AI72" s="2">
        <v>3</v>
      </c>
      <c r="AJ72">
        <v>1E-3</v>
      </c>
      <c r="AK72">
        <f t="shared" si="152"/>
        <v>140.2439024390244</v>
      </c>
      <c r="AL72">
        <f>60*30</f>
        <v>1800</v>
      </c>
      <c r="AM72">
        <f t="shared" si="153"/>
        <v>1940.2439024390244</v>
      </c>
      <c r="AP72" t="s">
        <v>37</v>
      </c>
      <c r="AS72">
        <v>8</v>
      </c>
      <c r="AT72">
        <v>1</v>
      </c>
      <c r="AU72">
        <f t="shared" si="154"/>
        <v>121.32782767758357</v>
      </c>
      <c r="AV72" t="s">
        <v>401</v>
      </c>
      <c r="AW72" t="s">
        <v>38</v>
      </c>
      <c r="AX72" t="s">
        <v>402</v>
      </c>
      <c r="AZ72" s="2">
        <f t="shared" si="155"/>
        <v>2.0287284586984318</v>
      </c>
      <c r="BA72" s="2">
        <f t="shared" si="87"/>
        <v>4</v>
      </c>
      <c r="BB72">
        <v>0</v>
      </c>
      <c r="BC72">
        <f t="shared" si="88"/>
        <v>0</v>
      </c>
      <c r="BD72">
        <v>0</v>
      </c>
      <c r="BE72">
        <f t="shared" si="89"/>
        <v>0</v>
      </c>
      <c r="BF72">
        <v>0</v>
      </c>
      <c r="BG72">
        <f t="shared" si="90"/>
        <v>0</v>
      </c>
      <c r="BH72">
        <v>0.49</v>
      </c>
      <c r="BI72">
        <f t="shared" si="91"/>
        <v>4.9339494317174361E-3</v>
      </c>
      <c r="BJ72">
        <v>0</v>
      </c>
      <c r="BK72">
        <f t="shared" si="92"/>
        <v>0</v>
      </c>
      <c r="BL72">
        <v>0</v>
      </c>
      <c r="BM72">
        <f t="shared" si="93"/>
        <v>0</v>
      </c>
      <c r="BN72">
        <v>0</v>
      </c>
      <c r="BO72">
        <f t="shared" si="94"/>
        <v>0</v>
      </c>
      <c r="BP72">
        <v>0</v>
      </c>
      <c r="BQ72">
        <f t="shared" si="95"/>
        <v>0</v>
      </c>
      <c r="BR72">
        <f t="shared" ref="BR72:BR83" si="156">100-BH72-BT72-BV72-BX72-BZ72</f>
        <v>99.058000000000007</v>
      </c>
      <c r="BS72">
        <f t="shared" si="96"/>
        <v>0.98124333314310497</v>
      </c>
      <c r="BT72">
        <v>0.19</v>
      </c>
      <c r="BU72">
        <f t="shared" si="97"/>
        <v>8.7514910426925822E-3</v>
      </c>
      <c r="BV72">
        <v>2.1999999999999999E-2</v>
      </c>
      <c r="BW72">
        <f t="shared" si="98"/>
        <v>3.9296415262652035E-4</v>
      </c>
      <c r="BX72">
        <v>0.02</v>
      </c>
      <c r="BY72">
        <f t="shared" si="99"/>
        <v>3.4502984772439047E-4</v>
      </c>
      <c r="BZ72">
        <v>0.22</v>
      </c>
      <c r="CA72">
        <f t="shared" si="100"/>
        <v>4.3332323821343175E-3</v>
      </c>
      <c r="CB72">
        <v>0</v>
      </c>
      <c r="CC72">
        <f t="shared" si="101"/>
        <v>0</v>
      </c>
      <c r="CD72">
        <v>0</v>
      </c>
      <c r="CE72">
        <f t="shared" si="102"/>
        <v>0</v>
      </c>
      <c r="CF72">
        <v>0</v>
      </c>
      <c r="CG72">
        <f t="shared" si="103"/>
        <v>0</v>
      </c>
      <c r="CH72">
        <v>0</v>
      </c>
      <c r="CI72">
        <f t="shared" si="104"/>
        <v>0</v>
      </c>
      <c r="CJ72">
        <v>0</v>
      </c>
      <c r="CK72">
        <f t="shared" si="105"/>
        <v>0</v>
      </c>
      <c r="CL72">
        <v>0</v>
      </c>
      <c r="CM72">
        <f t="shared" si="106"/>
        <v>0</v>
      </c>
      <c r="CN72">
        <v>0</v>
      </c>
      <c r="CO72">
        <f t="shared" si="107"/>
        <v>0</v>
      </c>
      <c r="CP72">
        <v>0</v>
      </c>
      <c r="CQ72">
        <f t="shared" si="108"/>
        <v>0</v>
      </c>
      <c r="CR72">
        <v>0</v>
      </c>
      <c r="CS72">
        <f t="shared" si="83"/>
        <v>0</v>
      </c>
      <c r="CT72">
        <v>0</v>
      </c>
      <c r="CU72">
        <f t="shared" si="109"/>
        <v>0</v>
      </c>
      <c r="CV72">
        <v>0</v>
      </c>
      <c r="CW72">
        <f t="shared" si="110"/>
        <v>0</v>
      </c>
      <c r="CX72">
        <v>0</v>
      </c>
      <c r="CY72">
        <f t="shared" si="111"/>
        <v>0</v>
      </c>
      <c r="CZ72">
        <v>0</v>
      </c>
      <c r="DA72">
        <f t="shared" si="112"/>
        <v>0</v>
      </c>
      <c r="DB72">
        <v>0</v>
      </c>
      <c r="DC72">
        <f t="shared" si="113"/>
        <v>0</v>
      </c>
      <c r="DD72">
        <v>0</v>
      </c>
      <c r="DE72">
        <f t="shared" si="114"/>
        <v>0</v>
      </c>
      <c r="DF72">
        <v>0</v>
      </c>
      <c r="DG72">
        <f t="shared" si="115"/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f t="shared" si="116"/>
        <v>0</v>
      </c>
      <c r="ET72">
        <v>0</v>
      </c>
      <c r="EU72">
        <f t="shared" si="117"/>
        <v>0</v>
      </c>
      <c r="EV72">
        <v>0</v>
      </c>
      <c r="EW72">
        <f t="shared" si="118"/>
        <v>0</v>
      </c>
      <c r="EX72">
        <v>0</v>
      </c>
      <c r="EY72">
        <f t="shared" si="119"/>
        <v>0</v>
      </c>
      <c r="EZ72">
        <v>0</v>
      </c>
      <c r="FA72">
        <f t="shared" si="120"/>
        <v>0</v>
      </c>
      <c r="FB72">
        <v>100</v>
      </c>
      <c r="FC72">
        <f t="shared" si="121"/>
        <v>1</v>
      </c>
      <c r="FD72">
        <v>0</v>
      </c>
      <c r="FE72">
        <f t="shared" si="122"/>
        <v>0</v>
      </c>
      <c r="FF72">
        <v>0</v>
      </c>
      <c r="FG72">
        <f t="shared" si="123"/>
        <v>0</v>
      </c>
      <c r="FH72">
        <v>0</v>
      </c>
      <c r="FI72">
        <f t="shared" si="124"/>
        <v>0</v>
      </c>
      <c r="FJ72">
        <v>0</v>
      </c>
      <c r="FK72">
        <f t="shared" si="125"/>
        <v>0</v>
      </c>
      <c r="FL72">
        <v>0</v>
      </c>
      <c r="FM72">
        <f t="shared" si="126"/>
        <v>0</v>
      </c>
      <c r="FN72">
        <v>0</v>
      </c>
      <c r="FO72">
        <f t="shared" si="84"/>
        <v>0</v>
      </c>
      <c r="FP72">
        <v>0</v>
      </c>
      <c r="FQ72">
        <f t="shared" si="127"/>
        <v>0</v>
      </c>
      <c r="FR72">
        <v>0</v>
      </c>
      <c r="FS72">
        <f t="shared" si="128"/>
        <v>0</v>
      </c>
      <c r="FT72">
        <v>0</v>
      </c>
      <c r="FU72">
        <f t="shared" si="129"/>
        <v>0</v>
      </c>
      <c r="FV72">
        <v>0</v>
      </c>
      <c r="FW72">
        <f t="shared" si="130"/>
        <v>0</v>
      </c>
      <c r="FX72">
        <v>0</v>
      </c>
      <c r="FY72">
        <f t="shared" si="85"/>
        <v>0</v>
      </c>
      <c r="FZ72">
        <v>0</v>
      </c>
      <c r="GA72">
        <f t="shared" si="131"/>
        <v>0</v>
      </c>
      <c r="GB72">
        <v>0</v>
      </c>
      <c r="GC72">
        <f t="shared" si="132"/>
        <v>0</v>
      </c>
      <c r="GD72">
        <v>0</v>
      </c>
      <c r="GE72">
        <f t="shared" si="133"/>
        <v>0</v>
      </c>
      <c r="GF72">
        <v>0</v>
      </c>
      <c r="GG72">
        <f t="shared" si="134"/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 s="1" t="s">
        <v>403</v>
      </c>
      <c r="GS72" t="s">
        <v>404</v>
      </c>
    </row>
    <row r="73" spans="1:201" x14ac:dyDescent="0.45">
      <c r="A73">
        <v>72</v>
      </c>
      <c r="B73" t="s">
        <v>397</v>
      </c>
      <c r="C73" t="s">
        <v>369</v>
      </c>
      <c r="D73" t="s">
        <v>399</v>
      </c>
      <c r="E73" t="s">
        <v>400</v>
      </c>
      <c r="F73">
        <v>600.5</v>
      </c>
      <c r="G73">
        <f>350+273</f>
        <v>623</v>
      </c>
      <c r="H73">
        <f>1500+273</f>
        <v>1773</v>
      </c>
      <c r="I73" s="2">
        <f t="shared" si="135"/>
        <v>0.35138183869148337</v>
      </c>
      <c r="J73" s="2">
        <f t="shared" si="136"/>
        <v>22.5</v>
      </c>
      <c r="K73" s="2">
        <f t="shared" si="137"/>
        <v>1.0374687760199834</v>
      </c>
      <c r="M73" s="2">
        <v>1986</v>
      </c>
      <c r="N73">
        <f>22.4/82*100</f>
        <v>27.317073170731703</v>
      </c>
      <c r="O73">
        <f>20/82*100</f>
        <v>24.390243902439025</v>
      </c>
      <c r="P73" s="2">
        <f t="shared" si="138"/>
        <v>1.1199999999999999</v>
      </c>
      <c r="Q73" s="2">
        <f t="shared" si="139"/>
        <v>-0.11999999999999982</v>
      </c>
      <c r="R73">
        <f>879/(64*3.14)*9.807</f>
        <v>42.895864848726113</v>
      </c>
      <c r="S73">
        <f>879/(64*3.14)*9.807</f>
        <v>42.895864848726113</v>
      </c>
      <c r="T73" s="2">
        <f t="shared" si="140"/>
        <v>1</v>
      </c>
      <c r="U73">
        <f>2422/(64*3.14)*9.806</f>
        <v>118.18337977707004</v>
      </c>
      <c r="V73">
        <f>2456/(64*3.14)*9.806</f>
        <v>119.84243630573248</v>
      </c>
      <c r="W73" s="2">
        <f t="shared" si="141"/>
        <v>32.284240329345963</v>
      </c>
      <c r="X73" s="2">
        <f t="shared" si="142"/>
        <v>29.229862513593286</v>
      </c>
      <c r="Y73" s="7">
        <f t="shared" si="143"/>
        <v>-0.10449511400651455</v>
      </c>
      <c r="Z73" s="2">
        <f t="shared" si="144"/>
        <v>0.98615635179153083</v>
      </c>
      <c r="AA73" s="2">
        <f t="shared" si="145"/>
        <v>2.7551229050596882</v>
      </c>
      <c r="AB73" s="2">
        <f t="shared" si="146"/>
        <v>2.7937992794494608</v>
      </c>
      <c r="AC73" s="2">
        <f t="shared" si="147"/>
        <v>-0.11999999999999982</v>
      </c>
      <c r="AD73" s="2">
        <f t="shared" si="148"/>
        <v>75.287514928343938</v>
      </c>
      <c r="AE73" s="2">
        <f t="shared" si="149"/>
        <v>76.946571457006371</v>
      </c>
      <c r="AF73" s="2">
        <f t="shared" si="150"/>
        <v>0.64206447923593946</v>
      </c>
      <c r="AG73" s="2">
        <f t="shared" si="151"/>
        <v>0.97843885052644064</v>
      </c>
      <c r="AH73" s="2">
        <f t="shared" si="86"/>
        <v>15.66010924965706</v>
      </c>
      <c r="AI73" s="2">
        <v>0</v>
      </c>
      <c r="AJ73">
        <v>1E-3</v>
      </c>
      <c r="AK73">
        <f t="shared" si="152"/>
        <v>273.17073170731703</v>
      </c>
      <c r="AL73">
        <f t="shared" ref="AL73:AL83" si="157">60*30</f>
        <v>1800</v>
      </c>
      <c r="AM73">
        <f t="shared" si="153"/>
        <v>2073.1707317073169</v>
      </c>
      <c r="AP73" t="s">
        <v>37</v>
      </c>
      <c r="AS73">
        <v>8</v>
      </c>
      <c r="AT73">
        <v>1</v>
      </c>
      <c r="AU73">
        <f t="shared" si="154"/>
        <v>121.32782767758357</v>
      </c>
      <c r="AV73" t="s">
        <v>401</v>
      </c>
      <c r="AW73" t="s">
        <v>38</v>
      </c>
      <c r="AX73" t="s">
        <v>402</v>
      </c>
      <c r="AZ73" s="2">
        <f t="shared" si="155"/>
        <v>2.0287284586984318</v>
      </c>
      <c r="BA73" s="2">
        <f t="shared" si="87"/>
        <v>4</v>
      </c>
      <c r="BB73">
        <v>0</v>
      </c>
      <c r="BC73">
        <f t="shared" si="88"/>
        <v>0</v>
      </c>
      <c r="BD73">
        <v>0</v>
      </c>
      <c r="BE73">
        <f t="shared" si="89"/>
        <v>0</v>
      </c>
      <c r="BF73">
        <v>0</v>
      </c>
      <c r="BG73">
        <f t="shared" si="90"/>
        <v>0</v>
      </c>
      <c r="BH73">
        <v>0.49</v>
      </c>
      <c r="BI73">
        <f t="shared" si="91"/>
        <v>4.9339494317174361E-3</v>
      </c>
      <c r="BJ73">
        <v>0</v>
      </c>
      <c r="BK73">
        <f t="shared" si="92"/>
        <v>0</v>
      </c>
      <c r="BL73">
        <v>0</v>
      </c>
      <c r="BM73">
        <f t="shared" si="93"/>
        <v>0</v>
      </c>
      <c r="BN73">
        <v>0</v>
      </c>
      <c r="BO73">
        <f t="shared" si="94"/>
        <v>0</v>
      </c>
      <c r="BP73">
        <v>0</v>
      </c>
      <c r="BQ73">
        <f t="shared" si="95"/>
        <v>0</v>
      </c>
      <c r="BR73">
        <f t="shared" si="156"/>
        <v>99.058000000000007</v>
      </c>
      <c r="BS73">
        <f t="shared" si="96"/>
        <v>0.98124333314310497</v>
      </c>
      <c r="BT73">
        <v>0.19</v>
      </c>
      <c r="BU73">
        <f t="shared" si="97"/>
        <v>8.7514910426925822E-3</v>
      </c>
      <c r="BV73">
        <v>2.1999999999999999E-2</v>
      </c>
      <c r="BW73">
        <f t="shared" si="98"/>
        <v>3.9296415262652035E-4</v>
      </c>
      <c r="BX73">
        <v>0.02</v>
      </c>
      <c r="BY73">
        <f t="shared" si="99"/>
        <v>3.4502984772439047E-4</v>
      </c>
      <c r="BZ73">
        <v>0.22</v>
      </c>
      <c r="CA73">
        <f t="shared" si="100"/>
        <v>4.3332323821343175E-3</v>
      </c>
      <c r="CB73">
        <v>0</v>
      </c>
      <c r="CC73">
        <f t="shared" si="101"/>
        <v>0</v>
      </c>
      <c r="CD73">
        <v>0</v>
      </c>
      <c r="CE73">
        <f t="shared" si="102"/>
        <v>0</v>
      </c>
      <c r="CF73">
        <v>0</v>
      </c>
      <c r="CG73">
        <f t="shared" si="103"/>
        <v>0</v>
      </c>
      <c r="CH73">
        <v>0</v>
      </c>
      <c r="CI73">
        <f t="shared" si="104"/>
        <v>0</v>
      </c>
      <c r="CJ73">
        <v>0</v>
      </c>
      <c r="CK73">
        <f t="shared" si="105"/>
        <v>0</v>
      </c>
      <c r="CL73">
        <v>0</v>
      </c>
      <c r="CM73">
        <f t="shared" si="106"/>
        <v>0</v>
      </c>
      <c r="CN73">
        <v>0</v>
      </c>
      <c r="CO73">
        <f t="shared" si="107"/>
        <v>0</v>
      </c>
      <c r="CP73">
        <v>0</v>
      </c>
      <c r="CQ73">
        <f t="shared" si="108"/>
        <v>0</v>
      </c>
      <c r="CR73">
        <v>0</v>
      </c>
      <c r="CS73">
        <f t="shared" si="83"/>
        <v>0</v>
      </c>
      <c r="CT73">
        <v>0</v>
      </c>
      <c r="CU73">
        <f t="shared" si="109"/>
        <v>0</v>
      </c>
      <c r="CV73">
        <v>0</v>
      </c>
      <c r="CW73">
        <f t="shared" si="110"/>
        <v>0</v>
      </c>
      <c r="CX73">
        <v>0</v>
      </c>
      <c r="CY73">
        <f t="shared" si="111"/>
        <v>0</v>
      </c>
      <c r="CZ73">
        <v>0</v>
      </c>
      <c r="DA73">
        <f t="shared" si="112"/>
        <v>0</v>
      </c>
      <c r="DB73">
        <v>0</v>
      </c>
      <c r="DC73">
        <f t="shared" si="113"/>
        <v>0</v>
      </c>
      <c r="DD73">
        <v>0</v>
      </c>
      <c r="DE73">
        <f t="shared" si="114"/>
        <v>0</v>
      </c>
      <c r="DF73">
        <v>0</v>
      </c>
      <c r="DG73">
        <f t="shared" si="115"/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f t="shared" si="116"/>
        <v>0</v>
      </c>
      <c r="ET73">
        <v>0</v>
      </c>
      <c r="EU73">
        <f t="shared" si="117"/>
        <v>0</v>
      </c>
      <c r="EV73">
        <v>0</v>
      </c>
      <c r="EW73">
        <f t="shared" si="118"/>
        <v>0</v>
      </c>
      <c r="EX73">
        <v>0</v>
      </c>
      <c r="EY73">
        <f t="shared" si="119"/>
        <v>0</v>
      </c>
      <c r="EZ73">
        <v>100</v>
      </c>
      <c r="FA73">
        <f t="shared" si="120"/>
        <v>1</v>
      </c>
      <c r="FB73">
        <v>0</v>
      </c>
      <c r="FC73">
        <f t="shared" si="121"/>
        <v>0</v>
      </c>
      <c r="FD73">
        <v>0</v>
      </c>
      <c r="FE73">
        <f t="shared" si="122"/>
        <v>0</v>
      </c>
      <c r="FF73">
        <v>0</v>
      </c>
      <c r="FG73">
        <f t="shared" si="123"/>
        <v>0</v>
      </c>
      <c r="FH73">
        <v>0</v>
      </c>
      <c r="FI73">
        <f t="shared" si="124"/>
        <v>0</v>
      </c>
      <c r="FJ73">
        <v>0</v>
      </c>
      <c r="FK73">
        <f t="shared" si="125"/>
        <v>0</v>
      </c>
      <c r="FL73">
        <v>0</v>
      </c>
      <c r="FM73">
        <f t="shared" si="126"/>
        <v>0</v>
      </c>
      <c r="FN73">
        <v>0</v>
      </c>
      <c r="FO73">
        <f t="shared" si="84"/>
        <v>0</v>
      </c>
      <c r="FP73">
        <v>0</v>
      </c>
      <c r="FQ73">
        <f t="shared" si="127"/>
        <v>0</v>
      </c>
      <c r="FR73">
        <v>0</v>
      </c>
      <c r="FS73">
        <f t="shared" si="128"/>
        <v>0</v>
      </c>
      <c r="FT73">
        <v>0</v>
      </c>
      <c r="FU73">
        <f t="shared" si="129"/>
        <v>0</v>
      </c>
      <c r="FV73">
        <v>0</v>
      </c>
      <c r="FW73">
        <f t="shared" si="130"/>
        <v>0</v>
      </c>
      <c r="FX73">
        <v>0</v>
      </c>
      <c r="FY73">
        <f t="shared" si="85"/>
        <v>0</v>
      </c>
      <c r="FZ73">
        <v>0</v>
      </c>
      <c r="GA73">
        <f t="shared" si="131"/>
        <v>0</v>
      </c>
      <c r="GB73">
        <v>0</v>
      </c>
      <c r="GC73">
        <f t="shared" si="132"/>
        <v>0</v>
      </c>
      <c r="GD73">
        <v>0</v>
      </c>
      <c r="GE73">
        <f t="shared" si="133"/>
        <v>0</v>
      </c>
      <c r="GF73">
        <v>0</v>
      </c>
      <c r="GG73">
        <f t="shared" si="134"/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 s="1" t="s">
        <v>405</v>
      </c>
      <c r="GS73" t="s">
        <v>404</v>
      </c>
    </row>
    <row r="74" spans="1:201" x14ac:dyDescent="0.45">
      <c r="A74">
        <v>73</v>
      </c>
      <c r="B74" t="s">
        <v>397</v>
      </c>
      <c r="C74" t="s">
        <v>398</v>
      </c>
      <c r="D74" t="s">
        <v>399</v>
      </c>
      <c r="E74" t="s">
        <v>400</v>
      </c>
      <c r="F74">
        <v>504.9</v>
      </c>
      <c r="G74">
        <f>460+273</f>
        <v>733</v>
      </c>
      <c r="H74">
        <f t="shared" ref="H74:H87" si="158">1500+273</f>
        <v>1773</v>
      </c>
      <c r="I74" s="2">
        <f t="shared" si="135"/>
        <v>0.41342357586012407</v>
      </c>
      <c r="J74" s="2">
        <f t="shared" si="136"/>
        <v>228.10000000000002</v>
      </c>
      <c r="K74" s="2">
        <f t="shared" si="137"/>
        <v>1.4517726282432166</v>
      </c>
      <c r="M74" s="2">
        <v>2875</v>
      </c>
      <c r="N74">
        <f>25.9/82*100</f>
        <v>31.585365853658537</v>
      </c>
      <c r="O74">
        <f>21.66/82*100</f>
        <v>26.414634146341463</v>
      </c>
      <c r="P74" s="2">
        <f t="shared" si="138"/>
        <v>1.1957525392428441</v>
      </c>
      <c r="Q74" s="2">
        <f t="shared" si="139"/>
        <v>-0.195752539242844</v>
      </c>
      <c r="R74">
        <f t="shared" ref="R74:S76" si="159">936/(64*3.14)*9.807</f>
        <v>45.677507961783441</v>
      </c>
      <c r="S74">
        <f t="shared" si="159"/>
        <v>45.677507961783441</v>
      </c>
      <c r="T74" s="2">
        <f t="shared" si="140"/>
        <v>1</v>
      </c>
      <c r="U74">
        <f>1701/(64*3.14)*9.806</f>
        <v>83.001622213375782</v>
      </c>
      <c r="V74">
        <f>1766/(64*3.14)*9.806</f>
        <v>86.173347929936284</v>
      </c>
      <c r="W74" s="2">
        <f t="shared" si="141"/>
        <v>26.216366040566253</v>
      </c>
      <c r="X74" s="2">
        <f t="shared" si="142"/>
        <v>22.762374587346585</v>
      </c>
      <c r="Y74" s="7">
        <f t="shared" si="143"/>
        <v>-0.15174126231714477</v>
      </c>
      <c r="Z74" s="2">
        <f t="shared" si="144"/>
        <v>0.96319365798414502</v>
      </c>
      <c r="AA74" s="2">
        <f t="shared" si="145"/>
        <v>1.8171223851095368</v>
      </c>
      <c r="AB74" s="2">
        <f t="shared" si="146"/>
        <v>1.8865597484441163</v>
      </c>
      <c r="AC74" s="2">
        <f t="shared" si="147"/>
        <v>-0.195752539242844</v>
      </c>
      <c r="AD74" s="2">
        <f t="shared" si="148"/>
        <v>37.324114251592341</v>
      </c>
      <c r="AE74" s="2">
        <f t="shared" si="149"/>
        <v>40.495839968152843</v>
      </c>
      <c r="AF74" s="2">
        <f t="shared" si="150"/>
        <v>0.46993462527507007</v>
      </c>
      <c r="AG74" s="2">
        <f t="shared" si="151"/>
        <v>0.92167773976154477</v>
      </c>
      <c r="AH74" s="2">
        <f t="shared" si="86"/>
        <v>12.413151199339046</v>
      </c>
      <c r="AI74" s="2">
        <v>0</v>
      </c>
      <c r="AJ74">
        <v>1E-3</v>
      </c>
      <c r="AK74">
        <f t="shared" si="152"/>
        <v>315.85365853658539</v>
      </c>
      <c r="AL74">
        <f t="shared" si="157"/>
        <v>1800</v>
      </c>
      <c r="AM74">
        <f t="shared" si="153"/>
        <v>2115.8536585365855</v>
      </c>
      <c r="AP74" t="s">
        <v>37</v>
      </c>
      <c r="AS74">
        <v>8</v>
      </c>
      <c r="AT74">
        <v>1</v>
      </c>
      <c r="AU74">
        <f t="shared" si="154"/>
        <v>129.19550250991836</v>
      </c>
      <c r="AV74" t="s">
        <v>401</v>
      </c>
      <c r="AW74" t="s">
        <v>38</v>
      </c>
      <c r="AX74" t="s">
        <v>402</v>
      </c>
      <c r="AZ74" s="2">
        <f t="shared" si="155"/>
        <v>2.0287284586984318</v>
      </c>
      <c r="BA74" s="2">
        <f t="shared" si="87"/>
        <v>4</v>
      </c>
      <c r="BB74">
        <v>0</v>
      </c>
      <c r="BC74">
        <f t="shared" si="88"/>
        <v>0</v>
      </c>
      <c r="BD74">
        <v>0</v>
      </c>
      <c r="BE74">
        <f t="shared" si="89"/>
        <v>0</v>
      </c>
      <c r="BF74">
        <v>0</v>
      </c>
      <c r="BG74">
        <f t="shared" si="90"/>
        <v>0</v>
      </c>
      <c r="BH74">
        <v>0.49</v>
      </c>
      <c r="BI74">
        <f t="shared" si="91"/>
        <v>4.9339494317174361E-3</v>
      </c>
      <c r="BJ74">
        <v>0</v>
      </c>
      <c r="BK74">
        <f t="shared" si="92"/>
        <v>0</v>
      </c>
      <c r="BL74">
        <v>0</v>
      </c>
      <c r="BM74">
        <f t="shared" si="93"/>
        <v>0</v>
      </c>
      <c r="BN74">
        <v>0</v>
      </c>
      <c r="BO74">
        <f t="shared" si="94"/>
        <v>0</v>
      </c>
      <c r="BP74">
        <v>0</v>
      </c>
      <c r="BQ74">
        <f t="shared" si="95"/>
        <v>0</v>
      </c>
      <c r="BR74">
        <f t="shared" si="156"/>
        <v>99.058000000000007</v>
      </c>
      <c r="BS74">
        <f t="shared" si="96"/>
        <v>0.98124333314310497</v>
      </c>
      <c r="BT74">
        <v>0.19</v>
      </c>
      <c r="BU74">
        <f t="shared" si="97"/>
        <v>8.7514910426925822E-3</v>
      </c>
      <c r="BV74">
        <v>2.1999999999999999E-2</v>
      </c>
      <c r="BW74">
        <f t="shared" si="98"/>
        <v>3.9296415262652035E-4</v>
      </c>
      <c r="BX74">
        <v>0.02</v>
      </c>
      <c r="BY74">
        <f t="shared" si="99"/>
        <v>3.4502984772439047E-4</v>
      </c>
      <c r="BZ74">
        <v>0.22</v>
      </c>
      <c r="CA74">
        <f t="shared" si="100"/>
        <v>4.3332323821343175E-3</v>
      </c>
      <c r="CB74">
        <v>0</v>
      </c>
      <c r="CC74">
        <f t="shared" si="101"/>
        <v>0</v>
      </c>
      <c r="CD74">
        <v>0</v>
      </c>
      <c r="CE74">
        <f t="shared" si="102"/>
        <v>0</v>
      </c>
      <c r="CF74">
        <v>0</v>
      </c>
      <c r="CG74">
        <f t="shared" si="103"/>
        <v>0</v>
      </c>
      <c r="CH74">
        <v>0</v>
      </c>
      <c r="CI74">
        <f t="shared" si="104"/>
        <v>0</v>
      </c>
      <c r="CJ74">
        <v>0</v>
      </c>
      <c r="CK74">
        <f t="shared" si="105"/>
        <v>0</v>
      </c>
      <c r="CL74">
        <v>0</v>
      </c>
      <c r="CM74">
        <f t="shared" si="106"/>
        <v>0</v>
      </c>
      <c r="CN74">
        <v>0</v>
      </c>
      <c r="CO74">
        <f t="shared" si="107"/>
        <v>0</v>
      </c>
      <c r="CP74">
        <v>0</v>
      </c>
      <c r="CQ74">
        <f t="shared" si="108"/>
        <v>0</v>
      </c>
      <c r="CR74">
        <v>0</v>
      </c>
      <c r="CS74">
        <f t="shared" si="83"/>
        <v>0</v>
      </c>
      <c r="CT74">
        <v>0</v>
      </c>
      <c r="CU74">
        <f t="shared" si="109"/>
        <v>0</v>
      </c>
      <c r="CV74">
        <v>0</v>
      </c>
      <c r="CW74">
        <f t="shared" si="110"/>
        <v>0</v>
      </c>
      <c r="CX74">
        <v>0</v>
      </c>
      <c r="CY74">
        <f t="shared" si="111"/>
        <v>0</v>
      </c>
      <c r="CZ74">
        <v>0</v>
      </c>
      <c r="DA74">
        <f t="shared" si="112"/>
        <v>0</v>
      </c>
      <c r="DB74">
        <v>0</v>
      </c>
      <c r="DC74">
        <f t="shared" si="113"/>
        <v>0</v>
      </c>
      <c r="DD74">
        <v>0</v>
      </c>
      <c r="DE74">
        <f t="shared" si="114"/>
        <v>0</v>
      </c>
      <c r="DF74">
        <v>0</v>
      </c>
      <c r="DG74">
        <f t="shared" si="115"/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f t="shared" si="116"/>
        <v>0</v>
      </c>
      <c r="ET74">
        <v>0</v>
      </c>
      <c r="EU74">
        <f t="shared" si="117"/>
        <v>0</v>
      </c>
      <c r="EV74">
        <v>0</v>
      </c>
      <c r="EW74">
        <f t="shared" si="118"/>
        <v>0</v>
      </c>
      <c r="EX74">
        <v>0</v>
      </c>
      <c r="EY74">
        <f t="shared" si="119"/>
        <v>0</v>
      </c>
      <c r="EZ74">
        <v>0</v>
      </c>
      <c r="FA74">
        <f t="shared" si="120"/>
        <v>0</v>
      </c>
      <c r="FB74">
        <v>100</v>
      </c>
      <c r="FC74">
        <f t="shared" si="121"/>
        <v>1</v>
      </c>
      <c r="FD74">
        <v>0</v>
      </c>
      <c r="FE74">
        <f t="shared" si="122"/>
        <v>0</v>
      </c>
      <c r="FF74">
        <v>0</v>
      </c>
      <c r="FG74">
        <f t="shared" si="123"/>
        <v>0</v>
      </c>
      <c r="FH74">
        <v>0</v>
      </c>
      <c r="FI74">
        <f t="shared" si="124"/>
        <v>0</v>
      </c>
      <c r="FJ74">
        <v>0</v>
      </c>
      <c r="FK74">
        <f t="shared" si="125"/>
        <v>0</v>
      </c>
      <c r="FL74">
        <v>0</v>
      </c>
      <c r="FM74">
        <f t="shared" si="126"/>
        <v>0</v>
      </c>
      <c r="FN74">
        <v>0</v>
      </c>
      <c r="FO74">
        <f t="shared" si="84"/>
        <v>0</v>
      </c>
      <c r="FP74">
        <v>0</v>
      </c>
      <c r="FQ74">
        <f t="shared" si="127"/>
        <v>0</v>
      </c>
      <c r="FR74">
        <v>0</v>
      </c>
      <c r="FS74">
        <f t="shared" si="128"/>
        <v>0</v>
      </c>
      <c r="FT74">
        <v>0</v>
      </c>
      <c r="FU74">
        <f t="shared" si="129"/>
        <v>0</v>
      </c>
      <c r="FV74">
        <v>0</v>
      </c>
      <c r="FW74">
        <f t="shared" si="130"/>
        <v>0</v>
      </c>
      <c r="FX74">
        <v>0</v>
      </c>
      <c r="FY74">
        <f t="shared" si="85"/>
        <v>0</v>
      </c>
      <c r="FZ74">
        <v>0</v>
      </c>
      <c r="GA74">
        <f t="shared" si="131"/>
        <v>0</v>
      </c>
      <c r="GB74">
        <v>0</v>
      </c>
      <c r="GC74">
        <f t="shared" si="132"/>
        <v>0</v>
      </c>
      <c r="GD74">
        <v>0</v>
      </c>
      <c r="GE74">
        <f t="shared" si="133"/>
        <v>0</v>
      </c>
      <c r="GF74">
        <v>0</v>
      </c>
      <c r="GG74">
        <f t="shared" si="134"/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 s="1" t="s">
        <v>406</v>
      </c>
      <c r="GS74" t="s">
        <v>404</v>
      </c>
    </row>
    <row r="75" spans="1:201" x14ac:dyDescent="0.45">
      <c r="A75">
        <v>74</v>
      </c>
      <c r="B75" t="s">
        <v>397</v>
      </c>
      <c r="C75" t="s">
        <v>369</v>
      </c>
      <c r="D75" t="s">
        <v>399</v>
      </c>
      <c r="E75" t="s">
        <v>400</v>
      </c>
      <c r="F75">
        <v>600.5</v>
      </c>
      <c r="G75">
        <f>460+273</f>
        <v>733</v>
      </c>
      <c r="H75">
        <f t="shared" si="158"/>
        <v>1773</v>
      </c>
      <c r="I75" s="2">
        <f t="shared" si="135"/>
        <v>0.41342357586012407</v>
      </c>
      <c r="J75" s="2">
        <f t="shared" si="136"/>
        <v>132.5</v>
      </c>
      <c r="K75" s="2">
        <f t="shared" si="137"/>
        <v>1.2206494587843464</v>
      </c>
      <c r="M75" s="2">
        <v>1986</v>
      </c>
      <c r="N75">
        <f>24/82*100</f>
        <v>29.268292682926827</v>
      </c>
      <c r="O75">
        <f>21.66/82*100</f>
        <v>26.414634146341463</v>
      </c>
      <c r="P75" s="2">
        <f t="shared" si="138"/>
        <v>1.1080332409972298</v>
      </c>
      <c r="Q75" s="2">
        <f t="shared" si="139"/>
        <v>-0.10803324099722984</v>
      </c>
      <c r="R75">
        <f t="shared" si="159"/>
        <v>45.677507961783441</v>
      </c>
      <c r="S75">
        <f t="shared" si="159"/>
        <v>45.677507961783441</v>
      </c>
      <c r="T75" s="2">
        <f t="shared" si="140"/>
        <v>1</v>
      </c>
      <c r="U75">
        <f>1603/(64*3.14)*9.806</f>
        <v>78.219635748407626</v>
      </c>
      <c r="V75">
        <f>1766/(64*3.14)*9.806</f>
        <v>86.173347929936284</v>
      </c>
      <c r="W75" s="2">
        <f t="shared" si="141"/>
        <v>22.893551926363205</v>
      </c>
      <c r="X75" s="2">
        <f t="shared" si="142"/>
        <v>22.762374587346585</v>
      </c>
      <c r="Y75" s="7">
        <f t="shared" si="143"/>
        <v>-5.7629022188897903E-3</v>
      </c>
      <c r="Z75" s="2">
        <f t="shared" si="144"/>
        <v>0.9077010192525482</v>
      </c>
      <c r="AA75" s="2">
        <f t="shared" si="145"/>
        <v>1.7124322065435551</v>
      </c>
      <c r="AB75" s="2">
        <f t="shared" si="146"/>
        <v>1.8865597484441163</v>
      </c>
      <c r="AC75" s="2">
        <f t="shared" si="147"/>
        <v>-0.10803324099722984</v>
      </c>
      <c r="AD75" s="2">
        <f t="shared" si="148"/>
        <v>32.542127786624185</v>
      </c>
      <c r="AE75" s="2">
        <f t="shared" si="149"/>
        <v>40.495839968152843</v>
      </c>
      <c r="AF75" s="2">
        <f t="shared" si="150"/>
        <v>0.46993462527507007</v>
      </c>
      <c r="AG75" s="2">
        <f t="shared" si="151"/>
        <v>0.80359187047895042</v>
      </c>
      <c r="AH75" s="2">
        <f t="shared" si="86"/>
        <v>12.413151199339046</v>
      </c>
      <c r="AI75" s="2">
        <v>0</v>
      </c>
      <c r="AJ75">
        <v>1E-3</v>
      </c>
      <c r="AK75">
        <f t="shared" si="152"/>
        <v>292.6829268292683</v>
      </c>
      <c r="AL75">
        <f t="shared" si="157"/>
        <v>1800</v>
      </c>
      <c r="AM75">
        <f t="shared" si="153"/>
        <v>2092.6829268292681</v>
      </c>
      <c r="AP75" t="s">
        <v>37</v>
      </c>
      <c r="AS75">
        <v>8</v>
      </c>
      <c r="AT75">
        <v>1</v>
      </c>
      <c r="AU75">
        <f t="shared" si="154"/>
        <v>129.19550250991836</v>
      </c>
      <c r="AV75" t="s">
        <v>401</v>
      </c>
      <c r="AW75" t="s">
        <v>38</v>
      </c>
      <c r="AX75" t="s">
        <v>402</v>
      </c>
      <c r="AZ75" s="2">
        <f t="shared" si="155"/>
        <v>2.0287284586984318</v>
      </c>
      <c r="BA75" s="2">
        <f t="shared" si="87"/>
        <v>4</v>
      </c>
      <c r="BB75">
        <v>0</v>
      </c>
      <c r="BC75">
        <f t="shared" si="88"/>
        <v>0</v>
      </c>
      <c r="BD75">
        <v>0</v>
      </c>
      <c r="BE75">
        <f t="shared" si="89"/>
        <v>0</v>
      </c>
      <c r="BF75">
        <v>0</v>
      </c>
      <c r="BG75">
        <f t="shared" si="90"/>
        <v>0</v>
      </c>
      <c r="BH75">
        <v>0.49</v>
      </c>
      <c r="BI75">
        <f t="shared" si="91"/>
        <v>4.9339494317174361E-3</v>
      </c>
      <c r="BJ75">
        <v>0</v>
      </c>
      <c r="BK75">
        <f t="shared" si="92"/>
        <v>0</v>
      </c>
      <c r="BL75">
        <v>0</v>
      </c>
      <c r="BM75">
        <f t="shared" si="93"/>
        <v>0</v>
      </c>
      <c r="BN75">
        <v>0</v>
      </c>
      <c r="BO75">
        <f t="shared" si="94"/>
        <v>0</v>
      </c>
      <c r="BP75">
        <v>0</v>
      </c>
      <c r="BQ75">
        <f t="shared" si="95"/>
        <v>0</v>
      </c>
      <c r="BR75">
        <f t="shared" si="156"/>
        <v>99.058000000000007</v>
      </c>
      <c r="BS75">
        <f t="shared" si="96"/>
        <v>0.98124333314310497</v>
      </c>
      <c r="BT75">
        <v>0.19</v>
      </c>
      <c r="BU75">
        <f t="shared" si="97"/>
        <v>8.7514910426925822E-3</v>
      </c>
      <c r="BV75">
        <v>2.1999999999999999E-2</v>
      </c>
      <c r="BW75">
        <f t="shared" si="98"/>
        <v>3.9296415262652035E-4</v>
      </c>
      <c r="BX75">
        <v>0.02</v>
      </c>
      <c r="BY75">
        <f t="shared" si="99"/>
        <v>3.4502984772439047E-4</v>
      </c>
      <c r="BZ75">
        <v>0.22</v>
      </c>
      <c r="CA75">
        <f t="shared" si="100"/>
        <v>4.3332323821343175E-3</v>
      </c>
      <c r="CB75">
        <v>0</v>
      </c>
      <c r="CC75">
        <f t="shared" si="101"/>
        <v>0</v>
      </c>
      <c r="CD75">
        <v>0</v>
      </c>
      <c r="CE75">
        <f t="shared" si="102"/>
        <v>0</v>
      </c>
      <c r="CF75">
        <v>0</v>
      </c>
      <c r="CG75">
        <f t="shared" si="103"/>
        <v>0</v>
      </c>
      <c r="CH75">
        <v>0</v>
      </c>
      <c r="CI75">
        <f t="shared" si="104"/>
        <v>0</v>
      </c>
      <c r="CJ75">
        <v>0</v>
      </c>
      <c r="CK75">
        <f t="shared" si="105"/>
        <v>0</v>
      </c>
      <c r="CL75">
        <v>0</v>
      </c>
      <c r="CM75">
        <f t="shared" si="106"/>
        <v>0</v>
      </c>
      <c r="CN75">
        <v>0</v>
      </c>
      <c r="CO75">
        <f t="shared" si="107"/>
        <v>0</v>
      </c>
      <c r="CP75">
        <v>0</v>
      </c>
      <c r="CQ75">
        <f t="shared" si="108"/>
        <v>0</v>
      </c>
      <c r="CR75">
        <v>0</v>
      </c>
      <c r="CS75">
        <f t="shared" si="83"/>
        <v>0</v>
      </c>
      <c r="CT75">
        <v>0</v>
      </c>
      <c r="CU75">
        <f t="shared" si="109"/>
        <v>0</v>
      </c>
      <c r="CV75">
        <v>0</v>
      </c>
      <c r="CW75">
        <f t="shared" si="110"/>
        <v>0</v>
      </c>
      <c r="CX75">
        <v>0</v>
      </c>
      <c r="CY75">
        <f t="shared" si="111"/>
        <v>0</v>
      </c>
      <c r="CZ75">
        <v>0</v>
      </c>
      <c r="DA75">
        <f t="shared" si="112"/>
        <v>0</v>
      </c>
      <c r="DB75">
        <v>0</v>
      </c>
      <c r="DC75">
        <f t="shared" si="113"/>
        <v>0</v>
      </c>
      <c r="DD75">
        <v>0</v>
      </c>
      <c r="DE75">
        <f t="shared" si="114"/>
        <v>0</v>
      </c>
      <c r="DF75">
        <v>0</v>
      </c>
      <c r="DG75">
        <f t="shared" si="115"/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f t="shared" si="116"/>
        <v>0</v>
      </c>
      <c r="ET75">
        <v>0</v>
      </c>
      <c r="EU75">
        <f t="shared" si="117"/>
        <v>0</v>
      </c>
      <c r="EV75">
        <v>0</v>
      </c>
      <c r="EW75">
        <f t="shared" si="118"/>
        <v>0</v>
      </c>
      <c r="EX75">
        <v>0</v>
      </c>
      <c r="EY75">
        <f t="shared" si="119"/>
        <v>0</v>
      </c>
      <c r="EZ75">
        <v>100</v>
      </c>
      <c r="FA75">
        <f t="shared" si="120"/>
        <v>1</v>
      </c>
      <c r="FB75">
        <v>0</v>
      </c>
      <c r="FC75">
        <f t="shared" si="121"/>
        <v>0</v>
      </c>
      <c r="FD75">
        <v>0</v>
      </c>
      <c r="FE75">
        <f t="shared" si="122"/>
        <v>0</v>
      </c>
      <c r="FF75">
        <v>0</v>
      </c>
      <c r="FG75">
        <f t="shared" si="123"/>
        <v>0</v>
      </c>
      <c r="FH75">
        <v>0</v>
      </c>
      <c r="FI75">
        <f t="shared" si="124"/>
        <v>0</v>
      </c>
      <c r="FJ75">
        <v>0</v>
      </c>
      <c r="FK75">
        <f t="shared" si="125"/>
        <v>0</v>
      </c>
      <c r="FL75">
        <v>0</v>
      </c>
      <c r="FM75">
        <f t="shared" si="126"/>
        <v>0</v>
      </c>
      <c r="FN75">
        <v>0</v>
      </c>
      <c r="FO75">
        <f t="shared" si="84"/>
        <v>0</v>
      </c>
      <c r="FP75">
        <v>0</v>
      </c>
      <c r="FQ75">
        <f t="shared" si="127"/>
        <v>0</v>
      </c>
      <c r="FR75">
        <v>0</v>
      </c>
      <c r="FS75">
        <f t="shared" si="128"/>
        <v>0</v>
      </c>
      <c r="FT75">
        <v>0</v>
      </c>
      <c r="FU75">
        <f t="shared" si="129"/>
        <v>0</v>
      </c>
      <c r="FV75">
        <v>0</v>
      </c>
      <c r="FW75">
        <f t="shared" si="130"/>
        <v>0</v>
      </c>
      <c r="FX75">
        <v>0</v>
      </c>
      <c r="FY75">
        <f t="shared" si="85"/>
        <v>0</v>
      </c>
      <c r="FZ75">
        <v>0</v>
      </c>
      <c r="GA75">
        <f t="shared" si="131"/>
        <v>0</v>
      </c>
      <c r="GB75">
        <v>0</v>
      </c>
      <c r="GC75">
        <f t="shared" si="132"/>
        <v>0</v>
      </c>
      <c r="GD75">
        <v>0</v>
      </c>
      <c r="GE75">
        <f t="shared" si="133"/>
        <v>0</v>
      </c>
      <c r="GF75">
        <v>0</v>
      </c>
      <c r="GG75">
        <f t="shared" si="134"/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 s="1" t="s">
        <v>407</v>
      </c>
      <c r="GS75" t="s">
        <v>404</v>
      </c>
    </row>
    <row r="76" spans="1:201" x14ac:dyDescent="0.45">
      <c r="A76">
        <v>75</v>
      </c>
      <c r="B76" t="s">
        <v>397</v>
      </c>
      <c r="C76" t="s">
        <v>408</v>
      </c>
      <c r="D76" t="s">
        <v>399</v>
      </c>
      <c r="E76" t="s">
        <v>400</v>
      </c>
      <c r="F76">
        <f>419.5+273</f>
        <v>692.5</v>
      </c>
      <c r="G76">
        <f>460+273</f>
        <v>733</v>
      </c>
      <c r="H76">
        <f t="shared" si="158"/>
        <v>1773</v>
      </c>
      <c r="I76" s="2">
        <f t="shared" si="135"/>
        <v>0.41342357586012407</v>
      </c>
      <c r="J76" s="2">
        <f t="shared" si="136"/>
        <v>40.5</v>
      </c>
      <c r="K76" s="2">
        <f t="shared" si="137"/>
        <v>1.0584837545126353</v>
      </c>
      <c r="M76" s="2">
        <v>1180</v>
      </c>
      <c r="N76">
        <f>28.8/82*100</f>
        <v>35.121951219512198</v>
      </c>
      <c r="O76">
        <f>21.66/82*100</f>
        <v>26.414634146341463</v>
      </c>
      <c r="P76" s="2">
        <f t="shared" si="138"/>
        <v>1.3296398891966761</v>
      </c>
      <c r="Q76" s="2">
        <f t="shared" si="139"/>
        <v>-0.32963988919667603</v>
      </c>
      <c r="R76">
        <f t="shared" si="159"/>
        <v>45.677507961783441</v>
      </c>
      <c r="S76">
        <f t="shared" si="159"/>
        <v>45.677507961783441</v>
      </c>
      <c r="T76" s="2">
        <f t="shared" si="140"/>
        <v>1</v>
      </c>
      <c r="U76">
        <f>1681/(64*3.14)*9.806</f>
        <v>82.025706608280245</v>
      </c>
      <c r="V76">
        <f>1766/(64*3.14)*9.806</f>
        <v>86.173347929936284</v>
      </c>
      <c r="W76" s="2">
        <f t="shared" si="141"/>
        <v>28.809028662420381</v>
      </c>
      <c r="X76" s="2">
        <f t="shared" si="142"/>
        <v>22.762374587346585</v>
      </c>
      <c r="Y76" s="7">
        <f t="shared" si="143"/>
        <v>-0.26564249928630385</v>
      </c>
      <c r="Z76" s="2">
        <f t="shared" si="144"/>
        <v>0.95186862967157426</v>
      </c>
      <c r="AA76" s="2">
        <f t="shared" si="145"/>
        <v>1.7957570425450509</v>
      </c>
      <c r="AB76" s="2">
        <f t="shared" si="146"/>
        <v>1.8865597484441163</v>
      </c>
      <c r="AC76" s="2">
        <f t="shared" si="147"/>
        <v>-0.32963988919667603</v>
      </c>
      <c r="AD76" s="2">
        <f t="shared" si="148"/>
        <v>36.348198646496805</v>
      </c>
      <c r="AE76" s="2">
        <f t="shared" si="149"/>
        <v>40.495839968152843</v>
      </c>
      <c r="AF76" s="2">
        <f t="shared" si="150"/>
        <v>0.46993462527507007</v>
      </c>
      <c r="AG76" s="2">
        <f t="shared" si="151"/>
        <v>0.89757858276509717</v>
      </c>
      <c r="AH76" s="2">
        <f t="shared" si="86"/>
        <v>12.413151199339046</v>
      </c>
      <c r="AI76" s="2">
        <v>0</v>
      </c>
      <c r="AJ76">
        <v>1E-3</v>
      </c>
      <c r="AK76">
        <f t="shared" si="152"/>
        <v>351.21951219512198</v>
      </c>
      <c r="AL76">
        <f t="shared" si="157"/>
        <v>1800</v>
      </c>
      <c r="AM76">
        <f t="shared" si="153"/>
        <v>2151.2195121951218</v>
      </c>
      <c r="AP76" t="s">
        <v>37</v>
      </c>
      <c r="AS76">
        <v>8</v>
      </c>
      <c r="AT76">
        <v>1</v>
      </c>
      <c r="AU76">
        <f t="shared" si="154"/>
        <v>129.19550250991836</v>
      </c>
      <c r="AV76" t="s">
        <v>401</v>
      </c>
      <c r="AW76" t="s">
        <v>38</v>
      </c>
      <c r="AX76" t="s">
        <v>402</v>
      </c>
      <c r="AZ76" s="2">
        <f t="shared" si="155"/>
        <v>2.0287284586984318</v>
      </c>
      <c r="BA76" s="2">
        <f t="shared" si="87"/>
        <v>2</v>
      </c>
      <c r="BB76">
        <v>0</v>
      </c>
      <c r="BC76">
        <f t="shared" si="88"/>
        <v>0</v>
      </c>
      <c r="BD76">
        <v>0</v>
      </c>
      <c r="BE76">
        <f t="shared" si="89"/>
        <v>0</v>
      </c>
      <c r="BF76">
        <v>0</v>
      </c>
      <c r="BG76">
        <f t="shared" si="90"/>
        <v>0</v>
      </c>
      <c r="BH76">
        <v>0.49</v>
      </c>
      <c r="BI76">
        <f t="shared" si="91"/>
        <v>4.9339494317174361E-3</v>
      </c>
      <c r="BJ76">
        <v>0</v>
      </c>
      <c r="BK76">
        <f t="shared" si="92"/>
        <v>0</v>
      </c>
      <c r="BL76">
        <v>0</v>
      </c>
      <c r="BM76">
        <f t="shared" si="93"/>
        <v>0</v>
      </c>
      <c r="BN76">
        <v>0</v>
      </c>
      <c r="BO76">
        <f t="shared" si="94"/>
        <v>0</v>
      </c>
      <c r="BP76">
        <v>0</v>
      </c>
      <c r="BQ76">
        <f t="shared" si="95"/>
        <v>0</v>
      </c>
      <c r="BR76">
        <f t="shared" si="156"/>
        <v>99.058000000000007</v>
      </c>
      <c r="BS76">
        <f t="shared" si="96"/>
        <v>0.98124333314310497</v>
      </c>
      <c r="BT76">
        <v>0.19</v>
      </c>
      <c r="BU76">
        <f t="shared" si="97"/>
        <v>8.7514910426925822E-3</v>
      </c>
      <c r="BV76">
        <v>2.1999999999999999E-2</v>
      </c>
      <c r="BW76">
        <f t="shared" si="98"/>
        <v>3.9296415262652035E-4</v>
      </c>
      <c r="BX76">
        <v>0.02</v>
      </c>
      <c r="BY76">
        <f t="shared" si="99"/>
        <v>3.4502984772439047E-4</v>
      </c>
      <c r="BZ76">
        <v>0.22</v>
      </c>
      <c r="CA76">
        <f t="shared" si="100"/>
        <v>4.3332323821343175E-3</v>
      </c>
      <c r="CB76">
        <v>0</v>
      </c>
      <c r="CC76">
        <f t="shared" si="101"/>
        <v>0</v>
      </c>
      <c r="CD76">
        <v>0</v>
      </c>
      <c r="CE76">
        <f t="shared" si="102"/>
        <v>0</v>
      </c>
      <c r="CF76">
        <v>0</v>
      </c>
      <c r="CG76">
        <f t="shared" si="103"/>
        <v>0</v>
      </c>
      <c r="CH76">
        <v>0</v>
      </c>
      <c r="CI76">
        <f t="shared" si="104"/>
        <v>0</v>
      </c>
      <c r="CJ76">
        <v>0</v>
      </c>
      <c r="CK76">
        <f t="shared" si="105"/>
        <v>0</v>
      </c>
      <c r="CL76">
        <v>0</v>
      </c>
      <c r="CM76">
        <f t="shared" si="106"/>
        <v>0</v>
      </c>
      <c r="CN76">
        <v>0</v>
      </c>
      <c r="CO76">
        <f t="shared" si="107"/>
        <v>0</v>
      </c>
      <c r="CP76">
        <v>0</v>
      </c>
      <c r="CQ76">
        <f t="shared" si="108"/>
        <v>0</v>
      </c>
      <c r="CR76">
        <v>0</v>
      </c>
      <c r="CS76">
        <f t="shared" si="83"/>
        <v>0</v>
      </c>
      <c r="CT76">
        <v>0</v>
      </c>
      <c r="CU76">
        <f t="shared" si="109"/>
        <v>0</v>
      </c>
      <c r="CV76">
        <v>0</v>
      </c>
      <c r="CW76">
        <f t="shared" si="110"/>
        <v>0</v>
      </c>
      <c r="CX76">
        <v>0</v>
      </c>
      <c r="CY76">
        <f t="shared" si="111"/>
        <v>0</v>
      </c>
      <c r="CZ76">
        <v>0</v>
      </c>
      <c r="DA76">
        <f t="shared" si="112"/>
        <v>0</v>
      </c>
      <c r="DB76">
        <v>0</v>
      </c>
      <c r="DC76">
        <f t="shared" si="113"/>
        <v>0</v>
      </c>
      <c r="DD76">
        <v>0</v>
      </c>
      <c r="DE76">
        <f t="shared" si="114"/>
        <v>0</v>
      </c>
      <c r="DF76">
        <v>0</v>
      </c>
      <c r="DG76">
        <f t="shared" si="115"/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f t="shared" si="116"/>
        <v>0</v>
      </c>
      <c r="ET76">
        <v>0</v>
      </c>
      <c r="EU76">
        <f t="shared" si="117"/>
        <v>0</v>
      </c>
      <c r="EV76">
        <v>0</v>
      </c>
      <c r="EW76">
        <f t="shared" si="118"/>
        <v>0</v>
      </c>
      <c r="EX76">
        <v>100</v>
      </c>
      <c r="EY76">
        <f t="shared" si="119"/>
        <v>1</v>
      </c>
      <c r="EZ76">
        <v>0</v>
      </c>
      <c r="FA76">
        <f t="shared" si="120"/>
        <v>0</v>
      </c>
      <c r="FB76">
        <v>0</v>
      </c>
      <c r="FC76">
        <f t="shared" si="121"/>
        <v>0</v>
      </c>
      <c r="FD76">
        <v>0</v>
      </c>
      <c r="FE76">
        <f t="shared" si="122"/>
        <v>0</v>
      </c>
      <c r="FF76">
        <v>0</v>
      </c>
      <c r="FG76">
        <f t="shared" si="123"/>
        <v>0</v>
      </c>
      <c r="FH76">
        <v>0</v>
      </c>
      <c r="FI76">
        <f t="shared" si="124"/>
        <v>0</v>
      </c>
      <c r="FJ76">
        <v>0</v>
      </c>
      <c r="FK76">
        <f t="shared" si="125"/>
        <v>0</v>
      </c>
      <c r="FL76">
        <v>0</v>
      </c>
      <c r="FM76">
        <f t="shared" si="126"/>
        <v>0</v>
      </c>
      <c r="FN76">
        <v>0</v>
      </c>
      <c r="FO76">
        <f t="shared" si="84"/>
        <v>0</v>
      </c>
      <c r="FP76">
        <v>0</v>
      </c>
      <c r="FQ76">
        <f t="shared" si="127"/>
        <v>0</v>
      </c>
      <c r="FR76">
        <v>0</v>
      </c>
      <c r="FS76">
        <f t="shared" si="128"/>
        <v>0</v>
      </c>
      <c r="FT76">
        <v>0</v>
      </c>
      <c r="FU76">
        <f t="shared" si="129"/>
        <v>0</v>
      </c>
      <c r="FV76">
        <v>0</v>
      </c>
      <c r="FW76">
        <f t="shared" si="130"/>
        <v>0</v>
      </c>
      <c r="FX76">
        <v>0</v>
      </c>
      <c r="FY76">
        <f t="shared" si="85"/>
        <v>0</v>
      </c>
      <c r="FZ76">
        <v>0</v>
      </c>
      <c r="GA76">
        <f t="shared" si="131"/>
        <v>0</v>
      </c>
      <c r="GB76">
        <v>0</v>
      </c>
      <c r="GC76">
        <f t="shared" si="132"/>
        <v>0</v>
      </c>
      <c r="GD76">
        <v>0</v>
      </c>
      <c r="GE76">
        <f t="shared" si="133"/>
        <v>0</v>
      </c>
      <c r="GF76">
        <v>0</v>
      </c>
      <c r="GG76">
        <f t="shared" si="134"/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 s="1" t="s">
        <v>409</v>
      </c>
      <c r="GS76" t="s">
        <v>404</v>
      </c>
    </row>
    <row r="77" spans="1:201" x14ac:dyDescent="0.45">
      <c r="A77">
        <v>76</v>
      </c>
      <c r="B77" t="s">
        <v>397</v>
      </c>
      <c r="C77" t="s">
        <v>410</v>
      </c>
      <c r="D77" t="s">
        <v>399</v>
      </c>
      <c r="E77" t="s">
        <v>400</v>
      </c>
      <c r="F77">
        <v>600.5</v>
      </c>
      <c r="G77">
        <f>550+273</f>
        <v>823</v>
      </c>
      <c r="H77">
        <f t="shared" si="158"/>
        <v>1773</v>
      </c>
      <c r="I77" s="2">
        <f t="shared" si="135"/>
        <v>0.46418499717992101</v>
      </c>
      <c r="J77" s="2">
        <f t="shared" si="136"/>
        <v>222.5</v>
      </c>
      <c r="K77" s="2">
        <f t="shared" si="137"/>
        <v>1.3705245628642797</v>
      </c>
      <c r="M77" s="2">
        <v>1986</v>
      </c>
      <c r="N77">
        <v>45.6</v>
      </c>
      <c r="O77">
        <f>45.6/1.46</f>
        <v>31.232876712328768</v>
      </c>
      <c r="P77" s="2">
        <f t="shared" si="138"/>
        <v>1.46</v>
      </c>
      <c r="Q77" s="2">
        <f t="shared" si="139"/>
        <v>-0.46</v>
      </c>
      <c r="R77">
        <f>14.2*9.81</f>
        <v>139.30199999999999</v>
      </c>
      <c r="S77">
        <f>R77/0.95</f>
        <v>146.63368421052633</v>
      </c>
      <c r="T77" s="2">
        <f t="shared" si="140"/>
        <v>0.94999999999999984</v>
      </c>
      <c r="U77">
        <f>21.1*9.81</f>
        <v>206.99100000000001</v>
      </c>
      <c r="V77">
        <f>U77/0.97</f>
        <v>213.39278350515465</v>
      </c>
      <c r="W77" s="2">
        <f t="shared" si="141"/>
        <v>94.387896000000012</v>
      </c>
      <c r="X77" s="2">
        <f t="shared" si="142"/>
        <v>66.648704985171591</v>
      </c>
      <c r="Y77" s="7">
        <f t="shared" si="143"/>
        <v>-0.41620000000000007</v>
      </c>
      <c r="Z77" s="2">
        <f t="shared" si="144"/>
        <v>0.97</v>
      </c>
      <c r="AA77" s="2">
        <f t="shared" si="145"/>
        <v>1.4859154929577467</v>
      </c>
      <c r="AB77" s="2">
        <f t="shared" si="146"/>
        <v>1.4552780601132569</v>
      </c>
      <c r="AC77" s="2">
        <f t="shared" si="147"/>
        <v>-0.46</v>
      </c>
      <c r="AD77" s="2">
        <f t="shared" si="148"/>
        <v>67.689000000000021</v>
      </c>
      <c r="AE77" s="2">
        <f t="shared" si="149"/>
        <v>66.759099294628328</v>
      </c>
      <c r="AF77" s="2">
        <f t="shared" si="150"/>
        <v>0.31284609628336241</v>
      </c>
      <c r="AG77" s="2">
        <f t="shared" si="151"/>
        <v>1.0139291978950729</v>
      </c>
      <c r="AH77" s="2">
        <f t="shared" si="86"/>
        <v>9.7710835551515931</v>
      </c>
      <c r="AI77" s="2">
        <v>0</v>
      </c>
      <c r="AJ77">
        <v>1E-3</v>
      </c>
      <c r="AK77">
        <f t="shared" si="152"/>
        <v>456</v>
      </c>
      <c r="AL77">
        <f t="shared" si="157"/>
        <v>1800</v>
      </c>
      <c r="AM77">
        <f t="shared" si="153"/>
        <v>2256</v>
      </c>
      <c r="AP77" t="s">
        <v>37</v>
      </c>
      <c r="AS77">
        <v>8</v>
      </c>
      <c r="AT77">
        <v>1</v>
      </c>
      <c r="AU77">
        <f t="shared" si="154"/>
        <v>414.74268982251982</v>
      </c>
      <c r="AV77" t="s">
        <v>401</v>
      </c>
      <c r="AW77" t="s">
        <v>38</v>
      </c>
      <c r="AX77" t="s">
        <v>402</v>
      </c>
      <c r="AZ77" s="2">
        <f t="shared" si="155"/>
        <v>2.0287284586984318</v>
      </c>
      <c r="BA77" s="2">
        <f t="shared" si="87"/>
        <v>4</v>
      </c>
      <c r="BB77">
        <v>0</v>
      </c>
      <c r="BC77">
        <f t="shared" si="88"/>
        <v>0</v>
      </c>
      <c r="BD77">
        <v>0</v>
      </c>
      <c r="BE77">
        <f t="shared" si="89"/>
        <v>0</v>
      </c>
      <c r="BF77">
        <v>0</v>
      </c>
      <c r="BG77">
        <f t="shared" si="90"/>
        <v>0</v>
      </c>
      <c r="BH77">
        <v>0.49</v>
      </c>
      <c r="BI77">
        <f t="shared" si="91"/>
        <v>4.9339494317174361E-3</v>
      </c>
      <c r="BJ77">
        <v>0</v>
      </c>
      <c r="BK77">
        <f t="shared" si="92"/>
        <v>0</v>
      </c>
      <c r="BL77">
        <v>0</v>
      </c>
      <c r="BM77">
        <f t="shared" si="93"/>
        <v>0</v>
      </c>
      <c r="BN77">
        <v>0</v>
      </c>
      <c r="BO77">
        <f t="shared" si="94"/>
        <v>0</v>
      </c>
      <c r="BP77">
        <v>0</v>
      </c>
      <c r="BQ77">
        <f t="shared" si="95"/>
        <v>0</v>
      </c>
      <c r="BR77">
        <f t="shared" si="156"/>
        <v>99.058000000000007</v>
      </c>
      <c r="BS77">
        <f t="shared" si="96"/>
        <v>0.98124333314310497</v>
      </c>
      <c r="BT77">
        <v>0.19</v>
      </c>
      <c r="BU77">
        <f t="shared" si="97"/>
        <v>8.7514910426925822E-3</v>
      </c>
      <c r="BV77">
        <v>2.1999999999999999E-2</v>
      </c>
      <c r="BW77">
        <f t="shared" si="98"/>
        <v>3.9296415262652035E-4</v>
      </c>
      <c r="BX77">
        <v>0.02</v>
      </c>
      <c r="BY77">
        <f t="shared" si="99"/>
        <v>3.4502984772439047E-4</v>
      </c>
      <c r="BZ77">
        <v>0.22</v>
      </c>
      <c r="CA77">
        <f t="shared" si="100"/>
        <v>4.3332323821343175E-3</v>
      </c>
      <c r="CB77">
        <v>0</v>
      </c>
      <c r="CC77">
        <f t="shared" si="101"/>
        <v>0</v>
      </c>
      <c r="CD77">
        <v>0</v>
      </c>
      <c r="CE77">
        <f t="shared" si="102"/>
        <v>0</v>
      </c>
      <c r="CF77">
        <v>0</v>
      </c>
      <c r="CG77">
        <f t="shared" si="103"/>
        <v>0</v>
      </c>
      <c r="CH77">
        <v>0</v>
      </c>
      <c r="CI77">
        <f t="shared" si="104"/>
        <v>0</v>
      </c>
      <c r="CJ77">
        <v>0</v>
      </c>
      <c r="CK77">
        <f t="shared" si="105"/>
        <v>0</v>
      </c>
      <c r="CL77">
        <v>0</v>
      </c>
      <c r="CM77">
        <f t="shared" si="106"/>
        <v>0</v>
      </c>
      <c r="CN77">
        <v>0</v>
      </c>
      <c r="CO77">
        <f t="shared" si="107"/>
        <v>0</v>
      </c>
      <c r="CP77">
        <v>0</v>
      </c>
      <c r="CQ77">
        <f t="shared" si="108"/>
        <v>0</v>
      </c>
      <c r="CR77">
        <v>0</v>
      </c>
      <c r="CS77">
        <f t="shared" si="83"/>
        <v>0</v>
      </c>
      <c r="CT77">
        <v>0</v>
      </c>
      <c r="CU77">
        <f t="shared" si="109"/>
        <v>0</v>
      </c>
      <c r="CV77">
        <v>0</v>
      </c>
      <c r="CW77">
        <f t="shared" si="110"/>
        <v>0</v>
      </c>
      <c r="CX77">
        <v>0</v>
      </c>
      <c r="CY77">
        <f t="shared" si="111"/>
        <v>0</v>
      </c>
      <c r="CZ77">
        <v>0</v>
      </c>
      <c r="DA77">
        <f t="shared" si="112"/>
        <v>0</v>
      </c>
      <c r="DB77">
        <v>0</v>
      </c>
      <c r="DC77">
        <f t="shared" si="113"/>
        <v>0</v>
      </c>
      <c r="DD77">
        <v>0</v>
      </c>
      <c r="DE77">
        <f t="shared" si="114"/>
        <v>0</v>
      </c>
      <c r="DF77">
        <v>0</v>
      </c>
      <c r="DG77">
        <f t="shared" si="115"/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f t="shared" si="116"/>
        <v>0</v>
      </c>
      <c r="ET77">
        <v>0</v>
      </c>
      <c r="EU77">
        <f t="shared" si="117"/>
        <v>0</v>
      </c>
      <c r="EV77">
        <v>0</v>
      </c>
      <c r="EW77">
        <f t="shared" si="118"/>
        <v>0</v>
      </c>
      <c r="EX77">
        <v>0</v>
      </c>
      <c r="EY77">
        <f t="shared" si="119"/>
        <v>0</v>
      </c>
      <c r="EZ77">
        <v>100</v>
      </c>
      <c r="FA77">
        <f t="shared" si="120"/>
        <v>1</v>
      </c>
      <c r="FB77">
        <v>0</v>
      </c>
      <c r="FC77">
        <f t="shared" si="121"/>
        <v>0</v>
      </c>
      <c r="FD77">
        <v>0</v>
      </c>
      <c r="FE77">
        <f t="shared" si="122"/>
        <v>0</v>
      </c>
      <c r="FF77">
        <v>0</v>
      </c>
      <c r="FG77">
        <f t="shared" si="123"/>
        <v>0</v>
      </c>
      <c r="FH77">
        <v>0</v>
      </c>
      <c r="FI77">
        <f t="shared" si="124"/>
        <v>0</v>
      </c>
      <c r="FJ77">
        <v>0</v>
      </c>
      <c r="FK77">
        <f t="shared" si="125"/>
        <v>0</v>
      </c>
      <c r="FL77">
        <v>0</v>
      </c>
      <c r="FM77">
        <f t="shared" si="126"/>
        <v>0</v>
      </c>
      <c r="FN77">
        <v>0</v>
      </c>
      <c r="FO77">
        <f t="shared" si="84"/>
        <v>0</v>
      </c>
      <c r="FP77">
        <v>0</v>
      </c>
      <c r="FQ77">
        <f t="shared" si="127"/>
        <v>0</v>
      </c>
      <c r="FR77">
        <v>0</v>
      </c>
      <c r="FS77">
        <f t="shared" si="128"/>
        <v>0</v>
      </c>
      <c r="FT77">
        <v>0</v>
      </c>
      <c r="FU77">
        <f t="shared" si="129"/>
        <v>0</v>
      </c>
      <c r="FV77">
        <v>0</v>
      </c>
      <c r="FW77">
        <f t="shared" si="130"/>
        <v>0</v>
      </c>
      <c r="FX77">
        <v>0</v>
      </c>
      <c r="FY77">
        <f t="shared" si="85"/>
        <v>0</v>
      </c>
      <c r="FZ77">
        <v>0</v>
      </c>
      <c r="GA77">
        <f t="shared" si="131"/>
        <v>0</v>
      </c>
      <c r="GB77">
        <v>0</v>
      </c>
      <c r="GC77">
        <f t="shared" si="132"/>
        <v>0</v>
      </c>
      <c r="GD77">
        <v>0</v>
      </c>
      <c r="GE77">
        <f t="shared" si="133"/>
        <v>0</v>
      </c>
      <c r="GF77">
        <v>0</v>
      </c>
      <c r="GG77">
        <f t="shared" si="134"/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 s="1" t="s">
        <v>411</v>
      </c>
      <c r="GS77" t="s">
        <v>404</v>
      </c>
    </row>
    <row r="78" spans="1:201" x14ac:dyDescent="0.45">
      <c r="A78">
        <v>77</v>
      </c>
      <c r="B78" t="s">
        <v>397</v>
      </c>
      <c r="C78" t="s">
        <v>408</v>
      </c>
      <c r="D78" t="s">
        <v>399</v>
      </c>
      <c r="E78" t="s">
        <v>400</v>
      </c>
      <c r="F78">
        <v>692.5</v>
      </c>
      <c r="G78">
        <f>550+273</f>
        <v>823</v>
      </c>
      <c r="H78">
        <f t="shared" si="158"/>
        <v>1773</v>
      </c>
      <c r="I78" s="2">
        <f t="shared" si="135"/>
        <v>0.46418499717992101</v>
      </c>
      <c r="J78" s="2">
        <f t="shared" si="136"/>
        <v>130.5</v>
      </c>
      <c r="K78" s="2">
        <f t="shared" si="137"/>
        <v>1.1884476534296029</v>
      </c>
      <c r="M78" s="2">
        <v>1180</v>
      </c>
      <c r="N78">
        <v>44</v>
      </c>
      <c r="O78">
        <f>N78/1.41</f>
        <v>31.205673758865249</v>
      </c>
      <c r="P78" s="2">
        <f t="shared" si="138"/>
        <v>1.41</v>
      </c>
      <c r="Q78" s="2">
        <f t="shared" si="139"/>
        <v>-0.41</v>
      </c>
      <c r="R78">
        <f>14*9.81</f>
        <v>137.34</v>
      </c>
      <c r="S78">
        <f>R78/0.94</f>
        <v>146.10638297872342</v>
      </c>
      <c r="T78" s="2">
        <f t="shared" si="140"/>
        <v>0.94</v>
      </c>
      <c r="U78">
        <f>22.9*9.81</f>
        <v>224.649</v>
      </c>
      <c r="V78">
        <f>U78/1.05</f>
        <v>213.95142857142855</v>
      </c>
      <c r="W78" s="2">
        <f t="shared" si="141"/>
        <v>98.845560000000006</v>
      </c>
      <c r="X78" s="2">
        <f t="shared" si="142"/>
        <v>66.764984802431613</v>
      </c>
      <c r="Y78" s="7">
        <f t="shared" si="143"/>
        <v>-0.48050000000000004</v>
      </c>
      <c r="Z78" s="2">
        <f t="shared" si="144"/>
        <v>1.05</v>
      </c>
      <c r="AA78" s="2">
        <f t="shared" si="145"/>
        <v>1.6357142857142857</v>
      </c>
      <c r="AB78" s="2">
        <f t="shared" si="146"/>
        <v>1.4643537414965984</v>
      </c>
      <c r="AC78" s="2">
        <f t="shared" si="147"/>
        <v>-0.41</v>
      </c>
      <c r="AD78" s="2">
        <f t="shared" si="148"/>
        <v>87.308999999999997</v>
      </c>
      <c r="AE78" s="2">
        <f t="shared" si="149"/>
        <v>67.845045592705134</v>
      </c>
      <c r="AF78" s="2">
        <f t="shared" si="150"/>
        <v>0.31710489640434808</v>
      </c>
      <c r="AG78" s="2">
        <f t="shared" si="151"/>
        <v>1.2868883680046885</v>
      </c>
      <c r="AH78" s="2">
        <f t="shared" si="86"/>
        <v>9.895471944532849</v>
      </c>
      <c r="AI78" s="2">
        <v>0</v>
      </c>
      <c r="AJ78">
        <v>1E-3</v>
      </c>
      <c r="AK78">
        <f t="shared" si="152"/>
        <v>440</v>
      </c>
      <c r="AL78">
        <f t="shared" si="157"/>
        <v>1800</v>
      </c>
      <c r="AM78">
        <f t="shared" si="153"/>
        <v>2240</v>
      </c>
      <c r="AP78" t="s">
        <v>37</v>
      </c>
      <c r="AS78">
        <v>8</v>
      </c>
      <c r="AT78">
        <v>1</v>
      </c>
      <c r="AU78">
        <f t="shared" si="154"/>
        <v>413.2512567155764</v>
      </c>
      <c r="AV78" t="s">
        <v>401</v>
      </c>
      <c r="AW78" t="s">
        <v>38</v>
      </c>
      <c r="AX78" t="s">
        <v>402</v>
      </c>
      <c r="AZ78" s="2">
        <f t="shared" si="155"/>
        <v>2.0287284586984318</v>
      </c>
      <c r="BA78" s="2">
        <f t="shared" si="87"/>
        <v>2</v>
      </c>
      <c r="BB78">
        <v>0</v>
      </c>
      <c r="BC78">
        <f t="shared" si="88"/>
        <v>0</v>
      </c>
      <c r="BD78">
        <v>0</v>
      </c>
      <c r="BE78">
        <f t="shared" si="89"/>
        <v>0</v>
      </c>
      <c r="BF78">
        <v>0</v>
      </c>
      <c r="BG78">
        <f t="shared" si="90"/>
        <v>0</v>
      </c>
      <c r="BH78">
        <v>0.49</v>
      </c>
      <c r="BI78">
        <f t="shared" si="91"/>
        <v>4.9339494317174361E-3</v>
      </c>
      <c r="BJ78">
        <v>0</v>
      </c>
      <c r="BK78">
        <f t="shared" si="92"/>
        <v>0</v>
      </c>
      <c r="BL78">
        <v>0</v>
      </c>
      <c r="BM78">
        <f t="shared" si="93"/>
        <v>0</v>
      </c>
      <c r="BN78">
        <v>0</v>
      </c>
      <c r="BO78">
        <f t="shared" si="94"/>
        <v>0</v>
      </c>
      <c r="BP78">
        <v>0</v>
      </c>
      <c r="BQ78">
        <f t="shared" si="95"/>
        <v>0</v>
      </c>
      <c r="BR78">
        <f t="shared" si="156"/>
        <v>99.058000000000007</v>
      </c>
      <c r="BS78">
        <f t="shared" si="96"/>
        <v>0.98124333314310497</v>
      </c>
      <c r="BT78">
        <v>0.19</v>
      </c>
      <c r="BU78">
        <f t="shared" si="97"/>
        <v>8.7514910426925822E-3</v>
      </c>
      <c r="BV78">
        <v>2.1999999999999999E-2</v>
      </c>
      <c r="BW78">
        <f t="shared" si="98"/>
        <v>3.9296415262652035E-4</v>
      </c>
      <c r="BX78">
        <v>0.02</v>
      </c>
      <c r="BY78">
        <f t="shared" si="99"/>
        <v>3.4502984772439047E-4</v>
      </c>
      <c r="BZ78">
        <v>0.22</v>
      </c>
      <c r="CA78">
        <f t="shared" si="100"/>
        <v>4.3332323821343175E-3</v>
      </c>
      <c r="CB78">
        <v>0</v>
      </c>
      <c r="CC78">
        <f t="shared" si="101"/>
        <v>0</v>
      </c>
      <c r="CD78">
        <v>0</v>
      </c>
      <c r="CE78">
        <f t="shared" si="102"/>
        <v>0</v>
      </c>
      <c r="CF78">
        <v>0</v>
      </c>
      <c r="CG78">
        <f t="shared" si="103"/>
        <v>0</v>
      </c>
      <c r="CH78">
        <v>0</v>
      </c>
      <c r="CI78">
        <f t="shared" si="104"/>
        <v>0</v>
      </c>
      <c r="CJ78">
        <v>0</v>
      </c>
      <c r="CK78">
        <f t="shared" si="105"/>
        <v>0</v>
      </c>
      <c r="CL78">
        <v>0</v>
      </c>
      <c r="CM78">
        <f t="shared" si="106"/>
        <v>0</v>
      </c>
      <c r="CN78">
        <v>0</v>
      </c>
      <c r="CO78">
        <f t="shared" si="107"/>
        <v>0</v>
      </c>
      <c r="CP78">
        <v>0</v>
      </c>
      <c r="CQ78">
        <f t="shared" si="108"/>
        <v>0</v>
      </c>
      <c r="CR78">
        <v>0</v>
      </c>
      <c r="CS78">
        <f t="shared" si="83"/>
        <v>0</v>
      </c>
      <c r="CT78">
        <v>0</v>
      </c>
      <c r="CU78">
        <f t="shared" si="109"/>
        <v>0</v>
      </c>
      <c r="CV78">
        <v>0</v>
      </c>
      <c r="CW78">
        <f t="shared" si="110"/>
        <v>0</v>
      </c>
      <c r="CX78">
        <v>0</v>
      </c>
      <c r="CY78">
        <f t="shared" si="111"/>
        <v>0</v>
      </c>
      <c r="CZ78">
        <v>0</v>
      </c>
      <c r="DA78">
        <f t="shared" si="112"/>
        <v>0</v>
      </c>
      <c r="DB78">
        <v>0</v>
      </c>
      <c r="DC78">
        <f t="shared" si="113"/>
        <v>0</v>
      </c>
      <c r="DD78">
        <v>0</v>
      </c>
      <c r="DE78">
        <f t="shared" si="114"/>
        <v>0</v>
      </c>
      <c r="DF78">
        <v>0</v>
      </c>
      <c r="DG78">
        <f t="shared" si="115"/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f t="shared" si="116"/>
        <v>0</v>
      </c>
      <c r="ET78">
        <v>0</v>
      </c>
      <c r="EU78">
        <f t="shared" si="117"/>
        <v>0</v>
      </c>
      <c r="EV78">
        <v>0</v>
      </c>
      <c r="EW78">
        <f t="shared" si="118"/>
        <v>0</v>
      </c>
      <c r="EX78">
        <v>100</v>
      </c>
      <c r="EY78">
        <f t="shared" si="119"/>
        <v>1</v>
      </c>
      <c r="EZ78">
        <v>0</v>
      </c>
      <c r="FA78">
        <f t="shared" si="120"/>
        <v>0</v>
      </c>
      <c r="FB78">
        <v>0</v>
      </c>
      <c r="FC78">
        <f t="shared" si="121"/>
        <v>0</v>
      </c>
      <c r="FD78">
        <v>0</v>
      </c>
      <c r="FE78">
        <f t="shared" si="122"/>
        <v>0</v>
      </c>
      <c r="FF78">
        <v>0</v>
      </c>
      <c r="FG78">
        <f t="shared" si="123"/>
        <v>0</v>
      </c>
      <c r="FH78">
        <v>0</v>
      </c>
      <c r="FI78">
        <f t="shared" si="124"/>
        <v>0</v>
      </c>
      <c r="FJ78">
        <v>0</v>
      </c>
      <c r="FK78">
        <f t="shared" si="125"/>
        <v>0</v>
      </c>
      <c r="FL78">
        <v>0</v>
      </c>
      <c r="FM78">
        <f t="shared" si="126"/>
        <v>0</v>
      </c>
      <c r="FN78">
        <v>0</v>
      </c>
      <c r="FO78">
        <f t="shared" si="84"/>
        <v>0</v>
      </c>
      <c r="FP78">
        <v>0</v>
      </c>
      <c r="FQ78">
        <f t="shared" si="127"/>
        <v>0</v>
      </c>
      <c r="FR78">
        <v>0</v>
      </c>
      <c r="FS78">
        <f t="shared" si="128"/>
        <v>0</v>
      </c>
      <c r="FT78">
        <v>0</v>
      </c>
      <c r="FU78">
        <f t="shared" si="129"/>
        <v>0</v>
      </c>
      <c r="FV78">
        <v>0</v>
      </c>
      <c r="FW78">
        <f t="shared" si="130"/>
        <v>0</v>
      </c>
      <c r="FX78">
        <v>0</v>
      </c>
      <c r="FY78">
        <f t="shared" si="85"/>
        <v>0</v>
      </c>
      <c r="FZ78">
        <v>0</v>
      </c>
      <c r="GA78">
        <f t="shared" si="131"/>
        <v>0</v>
      </c>
      <c r="GB78">
        <v>0</v>
      </c>
      <c r="GC78">
        <f t="shared" si="132"/>
        <v>0</v>
      </c>
      <c r="GD78">
        <v>0</v>
      </c>
      <c r="GE78">
        <f t="shared" si="133"/>
        <v>0</v>
      </c>
      <c r="GF78">
        <v>0</v>
      </c>
      <c r="GG78">
        <f t="shared" si="134"/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 s="1" t="s">
        <v>412</v>
      </c>
      <c r="GS78" t="s">
        <v>404</v>
      </c>
    </row>
    <row r="79" spans="1:201" x14ac:dyDescent="0.45">
      <c r="A79">
        <v>78</v>
      </c>
      <c r="B79" t="s">
        <v>397</v>
      </c>
      <c r="C79" t="s">
        <v>413</v>
      </c>
      <c r="D79" t="s">
        <v>399</v>
      </c>
      <c r="E79" t="s">
        <v>400</v>
      </c>
      <c r="F79">
        <f>271+273</f>
        <v>544</v>
      </c>
      <c r="G79">
        <f>350+273</f>
        <v>623</v>
      </c>
      <c r="H79">
        <f t="shared" si="158"/>
        <v>1773</v>
      </c>
      <c r="I79" s="2">
        <f t="shared" si="135"/>
        <v>0.35138183869148337</v>
      </c>
      <c r="J79" s="2">
        <f t="shared" si="136"/>
        <v>79</v>
      </c>
      <c r="K79" s="2">
        <f t="shared" si="137"/>
        <v>1.1452205882352942</v>
      </c>
      <c r="M79" s="2">
        <v>1837</v>
      </c>
      <c r="N79">
        <v>25.4</v>
      </c>
      <c r="O79">
        <f>N79/0.96</f>
        <v>26.458333333333332</v>
      </c>
      <c r="P79" s="2">
        <f t="shared" si="138"/>
        <v>0.96</v>
      </c>
      <c r="Q79" s="2">
        <f t="shared" si="139"/>
        <v>4.0000000000000008E-2</v>
      </c>
      <c r="R79">
        <f>17.4*9.81</f>
        <v>170.69399999999999</v>
      </c>
      <c r="S79">
        <f>R79/0.96</f>
        <v>177.80625000000001</v>
      </c>
      <c r="T79" s="2">
        <f t="shared" si="140"/>
        <v>0.95999999999999985</v>
      </c>
      <c r="U79">
        <f>46.3*9.81</f>
        <v>454.20299999999997</v>
      </c>
      <c r="V79">
        <f>U79/0.92</f>
        <v>493.69891304347823</v>
      </c>
      <c r="W79" s="2">
        <f t="shared" si="141"/>
        <v>115.36756199999999</v>
      </c>
      <c r="X79" s="2">
        <f t="shared" si="142"/>
        <v>130.62450407608694</v>
      </c>
      <c r="Y79" s="7">
        <f t="shared" si="143"/>
        <v>0.11679999999999992</v>
      </c>
      <c r="Z79" s="2">
        <f t="shared" si="144"/>
        <v>0.92</v>
      </c>
      <c r="AA79" s="2">
        <f t="shared" si="145"/>
        <v>2.6609195402298851</v>
      </c>
      <c r="AB79" s="2">
        <f t="shared" si="146"/>
        <v>2.7766116941529231</v>
      </c>
      <c r="AC79" s="2">
        <f t="shared" si="147"/>
        <v>4.0000000000000008E-2</v>
      </c>
      <c r="AD79" s="2">
        <f t="shared" si="148"/>
        <v>283.50900000000001</v>
      </c>
      <c r="AE79" s="2">
        <f t="shared" si="149"/>
        <v>315.89266304347825</v>
      </c>
      <c r="AF79" s="2">
        <f t="shared" si="150"/>
        <v>0.63984881209503242</v>
      </c>
      <c r="AG79" s="2">
        <f t="shared" si="151"/>
        <v>0.89748523206751063</v>
      </c>
      <c r="AH79" s="2">
        <f t="shared" si="86"/>
        <v>16.929333153347731</v>
      </c>
      <c r="AI79" s="2">
        <v>1</v>
      </c>
      <c r="AJ79">
        <v>1E-3</v>
      </c>
      <c r="AK79">
        <f t="shared" si="152"/>
        <v>254</v>
      </c>
      <c r="AL79">
        <f t="shared" si="157"/>
        <v>1800</v>
      </c>
      <c r="AM79">
        <f t="shared" si="153"/>
        <v>2054</v>
      </c>
      <c r="AP79" t="s">
        <v>37</v>
      </c>
      <c r="AS79">
        <v>8</v>
      </c>
      <c r="AT79">
        <v>1</v>
      </c>
      <c r="AU79">
        <f t="shared" si="154"/>
        <v>502.91202044940229</v>
      </c>
      <c r="AV79" t="s">
        <v>401</v>
      </c>
      <c r="AW79" t="s">
        <v>38</v>
      </c>
      <c r="AX79" t="s">
        <v>402</v>
      </c>
      <c r="AZ79" s="2">
        <f t="shared" si="155"/>
        <v>2.0287284586984318</v>
      </c>
      <c r="BA79" s="2">
        <f t="shared" si="87"/>
        <v>5</v>
      </c>
      <c r="BB79">
        <v>0</v>
      </c>
      <c r="BC79">
        <f t="shared" si="88"/>
        <v>0</v>
      </c>
      <c r="BD79">
        <v>0</v>
      </c>
      <c r="BE79">
        <f t="shared" si="89"/>
        <v>0</v>
      </c>
      <c r="BF79">
        <v>0</v>
      </c>
      <c r="BG79">
        <f t="shared" si="90"/>
        <v>0</v>
      </c>
      <c r="BH79">
        <v>0.49</v>
      </c>
      <c r="BI79">
        <f t="shared" si="91"/>
        <v>4.9339494317174361E-3</v>
      </c>
      <c r="BJ79">
        <v>0</v>
      </c>
      <c r="BK79">
        <f t="shared" si="92"/>
        <v>0</v>
      </c>
      <c r="BL79">
        <v>0</v>
      </c>
      <c r="BM79">
        <f t="shared" si="93"/>
        <v>0</v>
      </c>
      <c r="BN79">
        <v>0</v>
      </c>
      <c r="BO79">
        <f t="shared" si="94"/>
        <v>0</v>
      </c>
      <c r="BP79">
        <v>0</v>
      </c>
      <c r="BQ79">
        <f t="shared" si="95"/>
        <v>0</v>
      </c>
      <c r="BR79">
        <f t="shared" si="156"/>
        <v>99.058000000000007</v>
      </c>
      <c r="BS79">
        <f t="shared" si="96"/>
        <v>0.98124333314310497</v>
      </c>
      <c r="BT79">
        <v>0.19</v>
      </c>
      <c r="BU79">
        <f t="shared" si="97"/>
        <v>8.7514910426925822E-3</v>
      </c>
      <c r="BV79">
        <v>2.1999999999999999E-2</v>
      </c>
      <c r="BW79">
        <f t="shared" si="98"/>
        <v>3.9296415262652035E-4</v>
      </c>
      <c r="BX79">
        <v>0.02</v>
      </c>
      <c r="BY79">
        <f t="shared" si="99"/>
        <v>3.4502984772439047E-4</v>
      </c>
      <c r="BZ79">
        <v>0.22</v>
      </c>
      <c r="CA79">
        <f t="shared" si="100"/>
        <v>4.3332323821343175E-3</v>
      </c>
      <c r="CB79">
        <v>0</v>
      </c>
      <c r="CC79">
        <f t="shared" si="101"/>
        <v>0</v>
      </c>
      <c r="CD79">
        <v>0</v>
      </c>
      <c r="CE79">
        <f t="shared" si="102"/>
        <v>0</v>
      </c>
      <c r="CF79">
        <v>0</v>
      </c>
      <c r="CG79">
        <f t="shared" si="103"/>
        <v>0</v>
      </c>
      <c r="CH79">
        <v>0</v>
      </c>
      <c r="CI79">
        <f t="shared" si="104"/>
        <v>0</v>
      </c>
      <c r="CJ79">
        <v>0</v>
      </c>
      <c r="CK79">
        <f t="shared" si="105"/>
        <v>0</v>
      </c>
      <c r="CL79">
        <v>0</v>
      </c>
      <c r="CM79">
        <f t="shared" si="106"/>
        <v>0</v>
      </c>
      <c r="CN79">
        <v>0</v>
      </c>
      <c r="CO79">
        <f t="shared" si="107"/>
        <v>0</v>
      </c>
      <c r="CP79">
        <v>0</v>
      </c>
      <c r="CQ79">
        <f t="shared" si="108"/>
        <v>0</v>
      </c>
      <c r="CR79">
        <v>0</v>
      </c>
      <c r="CS79">
        <f t="shared" si="83"/>
        <v>0</v>
      </c>
      <c r="CT79">
        <v>0</v>
      </c>
      <c r="CU79">
        <f t="shared" si="109"/>
        <v>0</v>
      </c>
      <c r="CV79">
        <v>0</v>
      </c>
      <c r="CW79">
        <f t="shared" si="110"/>
        <v>0</v>
      </c>
      <c r="CX79">
        <v>0</v>
      </c>
      <c r="CY79">
        <f t="shared" si="111"/>
        <v>0</v>
      </c>
      <c r="CZ79">
        <v>0</v>
      </c>
      <c r="DA79">
        <f t="shared" si="112"/>
        <v>0</v>
      </c>
      <c r="DB79">
        <v>0</v>
      </c>
      <c r="DC79">
        <f t="shared" si="113"/>
        <v>0</v>
      </c>
      <c r="DD79">
        <v>0</v>
      </c>
      <c r="DE79">
        <f t="shared" si="114"/>
        <v>0</v>
      </c>
      <c r="DF79">
        <v>0</v>
      </c>
      <c r="DG79">
        <f t="shared" si="115"/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f t="shared" si="116"/>
        <v>0</v>
      </c>
      <c r="ET79">
        <v>0</v>
      </c>
      <c r="EU79">
        <f t="shared" si="117"/>
        <v>0</v>
      </c>
      <c r="EV79">
        <v>0</v>
      </c>
      <c r="EW79">
        <f t="shared" si="118"/>
        <v>0</v>
      </c>
      <c r="EX79">
        <v>0</v>
      </c>
      <c r="EY79">
        <f t="shared" si="119"/>
        <v>0</v>
      </c>
      <c r="EZ79">
        <v>0</v>
      </c>
      <c r="FA79">
        <f t="shared" si="120"/>
        <v>0</v>
      </c>
      <c r="FB79">
        <v>0</v>
      </c>
      <c r="FC79">
        <f t="shared" si="121"/>
        <v>0</v>
      </c>
      <c r="FD79">
        <v>0</v>
      </c>
      <c r="FE79">
        <f t="shared" si="122"/>
        <v>0</v>
      </c>
      <c r="FF79">
        <v>100</v>
      </c>
      <c r="FG79">
        <f t="shared" si="123"/>
        <v>1</v>
      </c>
      <c r="FH79">
        <v>0</v>
      </c>
      <c r="FI79">
        <f t="shared" si="124"/>
        <v>0</v>
      </c>
      <c r="FJ79">
        <v>0</v>
      </c>
      <c r="FK79">
        <f t="shared" si="125"/>
        <v>0</v>
      </c>
      <c r="FL79">
        <v>0</v>
      </c>
      <c r="FM79">
        <f t="shared" si="126"/>
        <v>0</v>
      </c>
      <c r="FN79">
        <v>0</v>
      </c>
      <c r="FO79">
        <f t="shared" si="84"/>
        <v>0</v>
      </c>
      <c r="FP79">
        <v>0</v>
      </c>
      <c r="FQ79">
        <f t="shared" si="127"/>
        <v>0</v>
      </c>
      <c r="FR79">
        <v>0</v>
      </c>
      <c r="FS79">
        <f t="shared" si="128"/>
        <v>0</v>
      </c>
      <c r="FT79">
        <v>0</v>
      </c>
      <c r="FU79">
        <f t="shared" si="129"/>
        <v>0</v>
      </c>
      <c r="FV79">
        <v>0</v>
      </c>
      <c r="FW79">
        <f t="shared" si="130"/>
        <v>0</v>
      </c>
      <c r="FX79">
        <v>0</v>
      </c>
      <c r="FY79">
        <f t="shared" si="85"/>
        <v>0</v>
      </c>
      <c r="FZ79">
        <v>0</v>
      </c>
      <c r="GA79">
        <f t="shared" si="131"/>
        <v>0</v>
      </c>
      <c r="GB79">
        <v>0</v>
      </c>
      <c r="GC79">
        <f t="shared" si="132"/>
        <v>0</v>
      </c>
      <c r="GD79">
        <v>0</v>
      </c>
      <c r="GE79">
        <f t="shared" si="133"/>
        <v>0</v>
      </c>
      <c r="GF79">
        <v>0</v>
      </c>
      <c r="GG79">
        <f t="shared" si="134"/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 s="1" t="s">
        <v>414</v>
      </c>
      <c r="GS79" t="s">
        <v>404</v>
      </c>
    </row>
    <row r="80" spans="1:201" x14ac:dyDescent="0.45">
      <c r="A80">
        <v>79</v>
      </c>
      <c r="B80" t="s">
        <v>397</v>
      </c>
      <c r="C80" t="s">
        <v>413</v>
      </c>
      <c r="D80" t="s">
        <v>399</v>
      </c>
      <c r="E80" t="s">
        <v>400</v>
      </c>
      <c r="F80">
        <f>271+273</f>
        <v>544</v>
      </c>
      <c r="G80">
        <f>460+273</f>
        <v>733</v>
      </c>
      <c r="H80">
        <f t="shared" si="158"/>
        <v>1773</v>
      </c>
      <c r="I80" s="2">
        <f t="shared" si="135"/>
        <v>0.41342357586012407</v>
      </c>
      <c r="J80" s="2">
        <f t="shared" si="136"/>
        <v>189</v>
      </c>
      <c r="K80" s="2">
        <f t="shared" si="137"/>
        <v>1.3474264705882353</v>
      </c>
      <c r="M80" s="2">
        <v>1837</v>
      </c>
      <c r="N80">
        <v>26.2</v>
      </c>
      <c r="O80">
        <f>N80/0.89</f>
        <v>29.438202247191011</v>
      </c>
      <c r="P80" s="2">
        <f t="shared" si="138"/>
        <v>0.89</v>
      </c>
      <c r="Q80" s="2">
        <f t="shared" si="139"/>
        <v>0.11000000000000003</v>
      </c>
      <c r="R80">
        <f>15.2*9.81</f>
        <v>149.11199999999999</v>
      </c>
      <c r="S80">
        <f>R80/0.96</f>
        <v>155.32499999999999</v>
      </c>
      <c r="T80" s="2">
        <f t="shared" si="140"/>
        <v>0.96000000000000008</v>
      </c>
      <c r="U80">
        <f>33.6*9.81</f>
        <v>329.61600000000004</v>
      </c>
      <c r="V80">
        <f>U80/0.93</f>
        <v>354.42580645161291</v>
      </c>
      <c r="W80" s="2">
        <f t="shared" si="141"/>
        <v>86.359392000000014</v>
      </c>
      <c r="X80" s="2">
        <f t="shared" si="142"/>
        <v>104.33658571946357</v>
      </c>
      <c r="Y80" s="7">
        <f t="shared" si="143"/>
        <v>0.17229999999999984</v>
      </c>
      <c r="Z80" s="2">
        <f t="shared" si="144"/>
        <v>0.93</v>
      </c>
      <c r="AA80" s="2">
        <f t="shared" si="145"/>
        <v>2.2105263157894739</v>
      </c>
      <c r="AB80" s="2">
        <f t="shared" si="146"/>
        <v>2.2818336162988118</v>
      </c>
      <c r="AC80" s="2">
        <f t="shared" si="147"/>
        <v>0.11000000000000003</v>
      </c>
      <c r="AD80" s="2">
        <f t="shared" si="148"/>
        <v>180.50400000000005</v>
      </c>
      <c r="AE80" s="2">
        <f t="shared" si="149"/>
        <v>199.10080645161293</v>
      </c>
      <c r="AF80" s="2">
        <f t="shared" si="150"/>
        <v>0.56175595238095244</v>
      </c>
      <c r="AG80" s="2">
        <f t="shared" si="151"/>
        <v>0.90659602649006632</v>
      </c>
      <c r="AH80" s="2">
        <f t="shared" si="86"/>
        <v>16.53708533975388</v>
      </c>
      <c r="AI80" s="2">
        <v>1</v>
      </c>
      <c r="AJ80">
        <v>1E-3</v>
      </c>
      <c r="AK80">
        <f t="shared" si="152"/>
        <v>262</v>
      </c>
      <c r="AL80">
        <f t="shared" si="157"/>
        <v>1800</v>
      </c>
      <c r="AM80">
        <f t="shared" si="153"/>
        <v>2062</v>
      </c>
      <c r="AP80" t="s">
        <v>37</v>
      </c>
      <c r="AS80">
        <v>8</v>
      </c>
      <c r="AT80">
        <v>1</v>
      </c>
      <c r="AU80">
        <f t="shared" si="154"/>
        <v>439.32544315120197</v>
      </c>
      <c r="AV80" t="s">
        <v>401</v>
      </c>
      <c r="AW80" t="s">
        <v>38</v>
      </c>
      <c r="AX80" t="s">
        <v>402</v>
      </c>
      <c r="AZ80" s="2">
        <f t="shared" si="155"/>
        <v>2.0287284586984318</v>
      </c>
      <c r="BA80" s="2">
        <f t="shared" si="87"/>
        <v>5</v>
      </c>
      <c r="BB80">
        <v>0</v>
      </c>
      <c r="BC80">
        <f t="shared" si="88"/>
        <v>0</v>
      </c>
      <c r="BD80">
        <v>0</v>
      </c>
      <c r="BE80">
        <f t="shared" si="89"/>
        <v>0</v>
      </c>
      <c r="BF80">
        <v>0</v>
      </c>
      <c r="BG80">
        <f t="shared" si="90"/>
        <v>0</v>
      </c>
      <c r="BH80">
        <v>0.49</v>
      </c>
      <c r="BI80">
        <f t="shared" si="91"/>
        <v>4.9339494317174361E-3</v>
      </c>
      <c r="BJ80">
        <v>0</v>
      </c>
      <c r="BK80">
        <f t="shared" si="92"/>
        <v>0</v>
      </c>
      <c r="BL80">
        <v>0</v>
      </c>
      <c r="BM80">
        <f t="shared" si="93"/>
        <v>0</v>
      </c>
      <c r="BN80">
        <v>0</v>
      </c>
      <c r="BO80">
        <f t="shared" si="94"/>
        <v>0</v>
      </c>
      <c r="BP80">
        <v>0</v>
      </c>
      <c r="BQ80">
        <f t="shared" si="95"/>
        <v>0</v>
      </c>
      <c r="BR80">
        <f t="shared" si="156"/>
        <v>99.058000000000007</v>
      </c>
      <c r="BS80">
        <f t="shared" si="96"/>
        <v>0.98124333314310497</v>
      </c>
      <c r="BT80">
        <v>0.19</v>
      </c>
      <c r="BU80">
        <f t="shared" si="97"/>
        <v>8.7514910426925822E-3</v>
      </c>
      <c r="BV80">
        <v>2.1999999999999999E-2</v>
      </c>
      <c r="BW80">
        <f t="shared" si="98"/>
        <v>3.9296415262652035E-4</v>
      </c>
      <c r="BX80">
        <v>0.02</v>
      </c>
      <c r="BY80">
        <f t="shared" si="99"/>
        <v>3.4502984772439047E-4</v>
      </c>
      <c r="BZ80">
        <v>0.22</v>
      </c>
      <c r="CA80">
        <f t="shared" si="100"/>
        <v>4.3332323821343175E-3</v>
      </c>
      <c r="CB80">
        <v>0</v>
      </c>
      <c r="CC80">
        <f t="shared" si="101"/>
        <v>0</v>
      </c>
      <c r="CD80">
        <v>0</v>
      </c>
      <c r="CE80">
        <f t="shared" si="102"/>
        <v>0</v>
      </c>
      <c r="CF80">
        <v>0</v>
      </c>
      <c r="CG80">
        <f t="shared" si="103"/>
        <v>0</v>
      </c>
      <c r="CH80">
        <v>0</v>
      </c>
      <c r="CI80">
        <f t="shared" si="104"/>
        <v>0</v>
      </c>
      <c r="CJ80">
        <v>0</v>
      </c>
      <c r="CK80">
        <f t="shared" si="105"/>
        <v>0</v>
      </c>
      <c r="CL80">
        <v>0</v>
      </c>
      <c r="CM80">
        <f t="shared" si="106"/>
        <v>0</v>
      </c>
      <c r="CN80">
        <v>0</v>
      </c>
      <c r="CO80">
        <f t="shared" si="107"/>
        <v>0</v>
      </c>
      <c r="CP80">
        <v>0</v>
      </c>
      <c r="CQ80">
        <f t="shared" si="108"/>
        <v>0</v>
      </c>
      <c r="CR80">
        <v>0</v>
      </c>
      <c r="CS80">
        <f t="shared" si="83"/>
        <v>0</v>
      </c>
      <c r="CT80">
        <v>0</v>
      </c>
      <c r="CU80">
        <f t="shared" si="109"/>
        <v>0</v>
      </c>
      <c r="CV80">
        <v>0</v>
      </c>
      <c r="CW80">
        <f t="shared" si="110"/>
        <v>0</v>
      </c>
      <c r="CX80">
        <v>0</v>
      </c>
      <c r="CY80">
        <f t="shared" si="111"/>
        <v>0</v>
      </c>
      <c r="CZ80">
        <v>0</v>
      </c>
      <c r="DA80">
        <f t="shared" si="112"/>
        <v>0</v>
      </c>
      <c r="DB80">
        <v>0</v>
      </c>
      <c r="DC80">
        <f t="shared" si="113"/>
        <v>0</v>
      </c>
      <c r="DD80">
        <v>0</v>
      </c>
      <c r="DE80">
        <f t="shared" si="114"/>
        <v>0</v>
      </c>
      <c r="DF80">
        <v>0</v>
      </c>
      <c r="DG80">
        <f t="shared" si="115"/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f t="shared" si="116"/>
        <v>0</v>
      </c>
      <c r="ET80">
        <v>0</v>
      </c>
      <c r="EU80">
        <f t="shared" si="117"/>
        <v>0</v>
      </c>
      <c r="EV80">
        <v>0</v>
      </c>
      <c r="EW80">
        <f t="shared" si="118"/>
        <v>0</v>
      </c>
      <c r="EX80">
        <v>0</v>
      </c>
      <c r="EY80">
        <f t="shared" si="119"/>
        <v>0</v>
      </c>
      <c r="EZ80">
        <v>0</v>
      </c>
      <c r="FA80">
        <f t="shared" si="120"/>
        <v>0</v>
      </c>
      <c r="FB80">
        <v>0</v>
      </c>
      <c r="FC80">
        <f t="shared" si="121"/>
        <v>0</v>
      </c>
      <c r="FD80">
        <v>0</v>
      </c>
      <c r="FE80">
        <f t="shared" si="122"/>
        <v>0</v>
      </c>
      <c r="FF80">
        <v>100</v>
      </c>
      <c r="FG80">
        <f t="shared" si="123"/>
        <v>1</v>
      </c>
      <c r="FH80">
        <v>0</v>
      </c>
      <c r="FI80">
        <f t="shared" si="124"/>
        <v>0</v>
      </c>
      <c r="FJ80">
        <v>0</v>
      </c>
      <c r="FK80">
        <f t="shared" si="125"/>
        <v>0</v>
      </c>
      <c r="FL80">
        <v>0</v>
      </c>
      <c r="FM80">
        <f t="shared" si="126"/>
        <v>0</v>
      </c>
      <c r="FN80">
        <v>0</v>
      </c>
      <c r="FO80">
        <f t="shared" si="84"/>
        <v>0</v>
      </c>
      <c r="FP80">
        <v>0</v>
      </c>
      <c r="FQ80">
        <f t="shared" si="127"/>
        <v>0</v>
      </c>
      <c r="FR80">
        <v>0</v>
      </c>
      <c r="FS80">
        <f t="shared" si="128"/>
        <v>0</v>
      </c>
      <c r="FT80">
        <v>0</v>
      </c>
      <c r="FU80">
        <f t="shared" si="129"/>
        <v>0</v>
      </c>
      <c r="FV80">
        <v>0</v>
      </c>
      <c r="FW80">
        <f t="shared" si="130"/>
        <v>0</v>
      </c>
      <c r="FX80">
        <v>0</v>
      </c>
      <c r="FY80">
        <f t="shared" si="85"/>
        <v>0</v>
      </c>
      <c r="FZ80">
        <v>0</v>
      </c>
      <c r="GA80">
        <f t="shared" si="131"/>
        <v>0</v>
      </c>
      <c r="GB80">
        <v>0</v>
      </c>
      <c r="GC80">
        <f t="shared" si="132"/>
        <v>0</v>
      </c>
      <c r="GD80">
        <v>0</v>
      </c>
      <c r="GE80">
        <f t="shared" si="133"/>
        <v>0</v>
      </c>
      <c r="GF80">
        <v>0</v>
      </c>
      <c r="GG80">
        <f t="shared" si="134"/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 s="1" t="s">
        <v>415</v>
      </c>
      <c r="GS80" t="s">
        <v>404</v>
      </c>
    </row>
    <row r="81" spans="1:201" x14ac:dyDescent="0.45">
      <c r="A81">
        <v>80</v>
      </c>
      <c r="B81" t="s">
        <v>397</v>
      </c>
      <c r="C81" t="s">
        <v>416</v>
      </c>
      <c r="D81" t="s">
        <v>399</v>
      </c>
      <c r="E81" t="s">
        <v>400</v>
      </c>
      <c r="F81">
        <f>97.8+273</f>
        <v>370.8</v>
      </c>
      <c r="G81">
        <f>150+273</f>
        <v>423</v>
      </c>
      <c r="H81">
        <f t="shared" si="158"/>
        <v>1773</v>
      </c>
      <c r="I81" s="2">
        <f t="shared" si="135"/>
        <v>0.23857868020304568</v>
      </c>
      <c r="J81" s="2">
        <f t="shared" si="136"/>
        <v>52.199999999999989</v>
      </c>
      <c r="K81" s="2">
        <f t="shared" si="137"/>
        <v>1.1407766990291262</v>
      </c>
      <c r="M81" s="2">
        <v>1156</v>
      </c>
      <c r="N81">
        <v>22.7</v>
      </c>
      <c r="O81">
        <f>N81/0.99</f>
        <v>22.929292929292927</v>
      </c>
      <c r="P81" s="2">
        <f t="shared" si="138"/>
        <v>0.9900000000000001</v>
      </c>
      <c r="Q81" s="2">
        <f t="shared" si="139"/>
        <v>9.9999999999999447E-3</v>
      </c>
      <c r="R81">
        <f>31.1*9.81</f>
        <v>305.09100000000001</v>
      </c>
      <c r="S81">
        <f>R81/1.01</f>
        <v>302.070297029703</v>
      </c>
      <c r="T81" s="2">
        <f t="shared" si="140"/>
        <v>1.01</v>
      </c>
      <c r="U81">
        <f>46.4*9.81</f>
        <v>455.18400000000003</v>
      </c>
      <c r="V81">
        <f>U81/1.01</f>
        <v>450.67722772277227</v>
      </c>
      <c r="W81" s="2">
        <f t="shared" si="141"/>
        <v>103.326768</v>
      </c>
      <c r="X81" s="2">
        <f t="shared" si="142"/>
        <v>103.33710171017101</v>
      </c>
      <c r="Y81" s="7">
        <f t="shared" si="143"/>
        <v>9.9999999999941295E-5</v>
      </c>
      <c r="Z81" s="2">
        <f t="shared" si="144"/>
        <v>1.01</v>
      </c>
      <c r="AA81" s="2">
        <f t="shared" si="145"/>
        <v>1.4919614147909968</v>
      </c>
      <c r="AB81" s="2">
        <f t="shared" si="146"/>
        <v>1.4919614147909965</v>
      </c>
      <c r="AC81" s="2">
        <f t="shared" si="147"/>
        <v>9.9999999999999447E-3</v>
      </c>
      <c r="AD81" s="2">
        <f t="shared" si="148"/>
        <v>150.09300000000002</v>
      </c>
      <c r="AE81" s="2">
        <f t="shared" si="149"/>
        <v>148.60693069306927</v>
      </c>
      <c r="AF81" s="2">
        <f t="shared" si="150"/>
        <v>0.32974137931034475</v>
      </c>
      <c r="AG81" s="2">
        <f t="shared" si="151"/>
        <v>1.0100000000000005</v>
      </c>
      <c r="AH81" s="2">
        <f t="shared" si="86"/>
        <v>7.560736677115985</v>
      </c>
      <c r="AI81" s="2">
        <v>0</v>
      </c>
      <c r="AJ81">
        <v>1E-3</v>
      </c>
      <c r="AK81">
        <f t="shared" si="152"/>
        <v>226.99999999999997</v>
      </c>
      <c r="AL81">
        <f t="shared" si="157"/>
        <v>1800</v>
      </c>
      <c r="AM81">
        <f t="shared" si="153"/>
        <v>2027</v>
      </c>
      <c r="AP81" t="s">
        <v>37</v>
      </c>
      <c r="AS81">
        <v>8</v>
      </c>
      <c r="AT81">
        <v>1</v>
      </c>
      <c r="AU81">
        <f t="shared" si="154"/>
        <v>854.38382169895056</v>
      </c>
      <c r="AV81" t="s">
        <v>401</v>
      </c>
      <c r="AW81" t="s">
        <v>38</v>
      </c>
      <c r="AX81" t="s">
        <v>402</v>
      </c>
      <c r="AZ81" s="2">
        <f t="shared" si="155"/>
        <v>2.0287284586984318</v>
      </c>
      <c r="BA81" s="2">
        <f t="shared" si="87"/>
        <v>1</v>
      </c>
      <c r="BB81">
        <v>0</v>
      </c>
      <c r="BC81">
        <f t="shared" si="88"/>
        <v>0</v>
      </c>
      <c r="BD81">
        <v>0</v>
      </c>
      <c r="BE81">
        <f t="shared" si="89"/>
        <v>0</v>
      </c>
      <c r="BF81">
        <v>0</v>
      </c>
      <c r="BG81">
        <f t="shared" si="90"/>
        <v>0</v>
      </c>
      <c r="BH81">
        <v>0.49</v>
      </c>
      <c r="BI81">
        <f t="shared" si="91"/>
        <v>4.9339494317174361E-3</v>
      </c>
      <c r="BJ81">
        <v>0</v>
      </c>
      <c r="BK81">
        <f t="shared" si="92"/>
        <v>0</v>
      </c>
      <c r="BL81">
        <v>0</v>
      </c>
      <c r="BM81">
        <f t="shared" si="93"/>
        <v>0</v>
      </c>
      <c r="BN81">
        <v>0</v>
      </c>
      <c r="BO81">
        <f t="shared" si="94"/>
        <v>0</v>
      </c>
      <c r="BP81">
        <v>0</v>
      </c>
      <c r="BQ81">
        <f t="shared" si="95"/>
        <v>0</v>
      </c>
      <c r="BR81">
        <f t="shared" si="156"/>
        <v>99.058000000000007</v>
      </c>
      <c r="BS81">
        <f t="shared" si="96"/>
        <v>0.98124333314310497</v>
      </c>
      <c r="BT81">
        <v>0.19</v>
      </c>
      <c r="BU81">
        <f t="shared" si="97"/>
        <v>8.7514910426925822E-3</v>
      </c>
      <c r="BV81">
        <v>2.1999999999999999E-2</v>
      </c>
      <c r="BW81">
        <f t="shared" si="98"/>
        <v>3.9296415262652035E-4</v>
      </c>
      <c r="BX81">
        <v>0.02</v>
      </c>
      <c r="BY81">
        <f t="shared" si="99"/>
        <v>3.4502984772439047E-4</v>
      </c>
      <c r="BZ81">
        <v>0.22</v>
      </c>
      <c r="CA81">
        <f t="shared" si="100"/>
        <v>4.3332323821343175E-3</v>
      </c>
      <c r="CB81">
        <v>0</v>
      </c>
      <c r="CC81">
        <f t="shared" si="101"/>
        <v>0</v>
      </c>
      <c r="CD81">
        <v>0</v>
      </c>
      <c r="CE81">
        <f t="shared" si="102"/>
        <v>0</v>
      </c>
      <c r="CF81">
        <v>0</v>
      </c>
      <c r="CG81">
        <f t="shared" si="103"/>
        <v>0</v>
      </c>
      <c r="CH81">
        <v>0</v>
      </c>
      <c r="CI81">
        <f t="shared" si="104"/>
        <v>0</v>
      </c>
      <c r="CJ81">
        <v>0</v>
      </c>
      <c r="CK81">
        <f t="shared" si="105"/>
        <v>0</v>
      </c>
      <c r="CL81">
        <v>0</v>
      </c>
      <c r="CM81">
        <f t="shared" si="106"/>
        <v>0</v>
      </c>
      <c r="CN81">
        <v>0</v>
      </c>
      <c r="CO81">
        <f t="shared" si="107"/>
        <v>0</v>
      </c>
      <c r="CP81">
        <v>0</v>
      </c>
      <c r="CQ81">
        <f t="shared" si="108"/>
        <v>0</v>
      </c>
      <c r="CR81">
        <v>0</v>
      </c>
      <c r="CS81">
        <f t="shared" si="83"/>
        <v>0</v>
      </c>
      <c r="CT81">
        <v>0</v>
      </c>
      <c r="CU81">
        <f t="shared" si="109"/>
        <v>0</v>
      </c>
      <c r="CV81">
        <v>0</v>
      </c>
      <c r="CW81">
        <f t="shared" si="110"/>
        <v>0</v>
      </c>
      <c r="CX81">
        <v>0</v>
      </c>
      <c r="CY81">
        <f t="shared" si="111"/>
        <v>0</v>
      </c>
      <c r="CZ81">
        <v>0</v>
      </c>
      <c r="DA81">
        <f t="shared" si="112"/>
        <v>0</v>
      </c>
      <c r="DB81">
        <v>0</v>
      </c>
      <c r="DC81">
        <f t="shared" si="113"/>
        <v>0</v>
      </c>
      <c r="DD81">
        <v>0</v>
      </c>
      <c r="DE81">
        <f t="shared" si="114"/>
        <v>0</v>
      </c>
      <c r="DF81">
        <v>0</v>
      </c>
      <c r="DG81">
        <f t="shared" si="115"/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f t="shared" si="116"/>
        <v>0</v>
      </c>
      <c r="ET81">
        <v>0</v>
      </c>
      <c r="EU81">
        <f t="shared" si="117"/>
        <v>0</v>
      </c>
      <c r="EV81">
        <v>0</v>
      </c>
      <c r="EW81">
        <f t="shared" si="118"/>
        <v>0</v>
      </c>
      <c r="EX81">
        <v>0</v>
      </c>
      <c r="EY81">
        <f t="shared" si="119"/>
        <v>0</v>
      </c>
      <c r="EZ81">
        <v>0</v>
      </c>
      <c r="FA81">
        <f t="shared" si="120"/>
        <v>0</v>
      </c>
      <c r="FB81">
        <v>0</v>
      </c>
      <c r="FC81">
        <f t="shared" si="121"/>
        <v>0</v>
      </c>
      <c r="FD81">
        <v>0</v>
      </c>
      <c r="FE81">
        <f t="shared" si="122"/>
        <v>0</v>
      </c>
      <c r="FF81">
        <v>0</v>
      </c>
      <c r="FG81">
        <f t="shared" si="123"/>
        <v>0</v>
      </c>
      <c r="FH81">
        <v>0</v>
      </c>
      <c r="FI81">
        <f t="shared" si="124"/>
        <v>0</v>
      </c>
      <c r="FJ81">
        <v>100</v>
      </c>
      <c r="FK81">
        <f t="shared" si="125"/>
        <v>1</v>
      </c>
      <c r="FL81">
        <v>0</v>
      </c>
      <c r="FM81">
        <f t="shared" si="126"/>
        <v>0</v>
      </c>
      <c r="FN81">
        <v>0</v>
      </c>
      <c r="FO81">
        <f t="shared" si="84"/>
        <v>0</v>
      </c>
      <c r="FP81">
        <v>0</v>
      </c>
      <c r="FQ81">
        <f t="shared" si="127"/>
        <v>0</v>
      </c>
      <c r="FR81">
        <v>0</v>
      </c>
      <c r="FS81">
        <f t="shared" si="128"/>
        <v>0</v>
      </c>
      <c r="FT81">
        <v>0</v>
      </c>
      <c r="FU81">
        <f t="shared" si="129"/>
        <v>0</v>
      </c>
      <c r="FV81">
        <v>0</v>
      </c>
      <c r="FW81">
        <f t="shared" si="130"/>
        <v>0</v>
      </c>
      <c r="FX81">
        <v>0</v>
      </c>
      <c r="FY81">
        <f t="shared" si="85"/>
        <v>0</v>
      </c>
      <c r="FZ81">
        <v>0</v>
      </c>
      <c r="GA81">
        <f t="shared" si="131"/>
        <v>0</v>
      </c>
      <c r="GB81">
        <v>0</v>
      </c>
      <c r="GC81">
        <f t="shared" si="132"/>
        <v>0</v>
      </c>
      <c r="GD81">
        <v>0</v>
      </c>
      <c r="GE81">
        <f t="shared" si="133"/>
        <v>0</v>
      </c>
      <c r="GF81">
        <v>0</v>
      </c>
      <c r="GG81">
        <f t="shared" si="134"/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 s="1" t="s">
        <v>417</v>
      </c>
      <c r="GS81" t="s">
        <v>404</v>
      </c>
    </row>
    <row r="82" spans="1:201" x14ac:dyDescent="0.45">
      <c r="A82">
        <v>81</v>
      </c>
      <c r="B82" t="s">
        <v>397</v>
      </c>
      <c r="C82" t="s">
        <v>416</v>
      </c>
      <c r="D82" t="s">
        <v>399</v>
      </c>
      <c r="E82" t="s">
        <v>400</v>
      </c>
      <c r="F82">
        <f>97.8+273</f>
        <v>370.8</v>
      </c>
      <c r="G82">
        <f>250+273</f>
        <v>523</v>
      </c>
      <c r="H82">
        <f t="shared" si="158"/>
        <v>1773</v>
      </c>
      <c r="I82" s="2">
        <f t="shared" si="135"/>
        <v>0.29498025944726453</v>
      </c>
      <c r="J82" s="2">
        <f t="shared" si="136"/>
        <v>152.19999999999999</v>
      </c>
      <c r="K82" s="2">
        <f t="shared" si="137"/>
        <v>1.4104638619201726</v>
      </c>
      <c r="M82" s="2">
        <v>1156</v>
      </c>
      <c r="N82">
        <v>18.3</v>
      </c>
      <c r="O82">
        <f>N82/1.04</f>
        <v>17.596153846153847</v>
      </c>
      <c r="P82" s="2">
        <f t="shared" si="138"/>
        <v>1.04</v>
      </c>
      <c r="Q82" s="2">
        <f t="shared" si="139"/>
        <v>-4.0000000000000008E-2</v>
      </c>
      <c r="R82">
        <f>29*9.81</f>
        <v>284.49</v>
      </c>
      <c r="S82">
        <f>R82</f>
        <v>284.49</v>
      </c>
      <c r="T82" s="2">
        <f t="shared" si="140"/>
        <v>1</v>
      </c>
      <c r="U82">
        <f>52.3*9.81</f>
        <v>513.06299999999999</v>
      </c>
      <c r="V82">
        <f>U82/0.99</f>
        <v>518.24545454545455</v>
      </c>
      <c r="W82" s="2">
        <f t="shared" si="141"/>
        <v>93.890529000000001</v>
      </c>
      <c r="X82" s="2">
        <f t="shared" si="142"/>
        <v>91.191267482517489</v>
      </c>
      <c r="Y82" s="7">
        <f t="shared" si="143"/>
        <v>-2.9599999999999935E-2</v>
      </c>
      <c r="Z82" s="2">
        <f t="shared" si="144"/>
        <v>0.99</v>
      </c>
      <c r="AA82" s="2">
        <f t="shared" si="145"/>
        <v>1.8034482758620689</v>
      </c>
      <c r="AB82" s="2">
        <f t="shared" si="146"/>
        <v>1.8216649251132009</v>
      </c>
      <c r="AC82" s="2">
        <f t="shared" si="147"/>
        <v>-4.0000000000000008E-2</v>
      </c>
      <c r="AD82" s="2">
        <f t="shared" si="148"/>
        <v>228.57299999999998</v>
      </c>
      <c r="AE82" s="2">
        <f t="shared" si="149"/>
        <v>233.75545454545454</v>
      </c>
      <c r="AF82" s="2">
        <f t="shared" si="150"/>
        <v>0.45105162523900572</v>
      </c>
      <c r="AG82" s="2">
        <f t="shared" si="151"/>
        <v>0.97782958880881721</v>
      </c>
      <c r="AH82" s="2">
        <f t="shared" si="86"/>
        <v>7.936773790263274</v>
      </c>
      <c r="AI82" s="2">
        <v>0</v>
      </c>
      <c r="AJ82">
        <v>1E-3</v>
      </c>
      <c r="AK82">
        <f t="shared" si="152"/>
        <v>183</v>
      </c>
      <c r="AL82">
        <f t="shared" si="157"/>
        <v>1800</v>
      </c>
      <c r="AM82">
        <f t="shared" si="153"/>
        <v>1983</v>
      </c>
      <c r="AP82" t="s">
        <v>37</v>
      </c>
      <c r="AS82">
        <v>8</v>
      </c>
      <c r="AT82">
        <v>1</v>
      </c>
      <c r="AU82">
        <f t="shared" si="154"/>
        <v>804.65923271904376</v>
      </c>
      <c r="AV82" t="s">
        <v>401</v>
      </c>
      <c r="AW82" t="s">
        <v>38</v>
      </c>
      <c r="AX82" t="s">
        <v>402</v>
      </c>
      <c r="AZ82" s="2">
        <f t="shared" si="155"/>
        <v>2.0287284586984318</v>
      </c>
      <c r="BA82" s="2">
        <f t="shared" si="87"/>
        <v>1</v>
      </c>
      <c r="BB82">
        <v>0</v>
      </c>
      <c r="BC82">
        <f t="shared" si="88"/>
        <v>0</v>
      </c>
      <c r="BD82">
        <v>0</v>
      </c>
      <c r="BE82">
        <f t="shared" si="89"/>
        <v>0</v>
      </c>
      <c r="BF82">
        <v>0</v>
      </c>
      <c r="BG82">
        <f t="shared" si="90"/>
        <v>0</v>
      </c>
      <c r="BH82">
        <v>0.49</v>
      </c>
      <c r="BI82">
        <f t="shared" si="91"/>
        <v>4.9339494317174361E-3</v>
      </c>
      <c r="BJ82">
        <v>0</v>
      </c>
      <c r="BK82">
        <f t="shared" si="92"/>
        <v>0</v>
      </c>
      <c r="BL82">
        <v>0</v>
      </c>
      <c r="BM82">
        <f t="shared" si="93"/>
        <v>0</v>
      </c>
      <c r="BN82">
        <v>0</v>
      </c>
      <c r="BO82">
        <f t="shared" si="94"/>
        <v>0</v>
      </c>
      <c r="BP82">
        <v>0</v>
      </c>
      <c r="BQ82">
        <f t="shared" si="95"/>
        <v>0</v>
      </c>
      <c r="BR82">
        <f t="shared" si="156"/>
        <v>99.058000000000007</v>
      </c>
      <c r="BS82">
        <f t="shared" si="96"/>
        <v>0.98124333314310497</v>
      </c>
      <c r="BT82">
        <v>0.19</v>
      </c>
      <c r="BU82">
        <f t="shared" si="97"/>
        <v>8.7514910426925822E-3</v>
      </c>
      <c r="BV82">
        <v>2.1999999999999999E-2</v>
      </c>
      <c r="BW82">
        <f t="shared" si="98"/>
        <v>3.9296415262652035E-4</v>
      </c>
      <c r="BX82">
        <v>0.02</v>
      </c>
      <c r="BY82">
        <f t="shared" si="99"/>
        <v>3.4502984772439047E-4</v>
      </c>
      <c r="BZ82">
        <v>0.22</v>
      </c>
      <c r="CA82">
        <f t="shared" si="100"/>
        <v>4.3332323821343175E-3</v>
      </c>
      <c r="CB82">
        <v>0</v>
      </c>
      <c r="CC82">
        <f t="shared" si="101"/>
        <v>0</v>
      </c>
      <c r="CD82">
        <v>0</v>
      </c>
      <c r="CE82">
        <f t="shared" si="102"/>
        <v>0</v>
      </c>
      <c r="CF82">
        <v>0</v>
      </c>
      <c r="CG82">
        <f t="shared" si="103"/>
        <v>0</v>
      </c>
      <c r="CH82">
        <v>0</v>
      </c>
      <c r="CI82">
        <f t="shared" si="104"/>
        <v>0</v>
      </c>
      <c r="CJ82">
        <v>0</v>
      </c>
      <c r="CK82">
        <f t="shared" si="105"/>
        <v>0</v>
      </c>
      <c r="CL82">
        <v>0</v>
      </c>
      <c r="CM82">
        <f t="shared" si="106"/>
        <v>0</v>
      </c>
      <c r="CN82">
        <v>0</v>
      </c>
      <c r="CO82">
        <f t="shared" si="107"/>
        <v>0</v>
      </c>
      <c r="CP82">
        <v>0</v>
      </c>
      <c r="CQ82">
        <f t="shared" si="108"/>
        <v>0</v>
      </c>
      <c r="CR82">
        <v>0</v>
      </c>
      <c r="CS82">
        <f t="shared" si="83"/>
        <v>0</v>
      </c>
      <c r="CT82">
        <v>0</v>
      </c>
      <c r="CU82">
        <f t="shared" si="109"/>
        <v>0</v>
      </c>
      <c r="CV82">
        <v>0</v>
      </c>
      <c r="CW82">
        <f t="shared" si="110"/>
        <v>0</v>
      </c>
      <c r="CX82">
        <v>0</v>
      </c>
      <c r="CY82">
        <f t="shared" si="111"/>
        <v>0</v>
      </c>
      <c r="CZ82">
        <v>0</v>
      </c>
      <c r="DA82">
        <f t="shared" si="112"/>
        <v>0</v>
      </c>
      <c r="DB82">
        <v>0</v>
      </c>
      <c r="DC82">
        <f t="shared" si="113"/>
        <v>0</v>
      </c>
      <c r="DD82">
        <v>0</v>
      </c>
      <c r="DE82">
        <f t="shared" si="114"/>
        <v>0</v>
      </c>
      <c r="DF82">
        <v>0</v>
      </c>
      <c r="DG82">
        <f t="shared" si="115"/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f t="shared" si="116"/>
        <v>0</v>
      </c>
      <c r="ET82">
        <v>0</v>
      </c>
      <c r="EU82">
        <f t="shared" si="117"/>
        <v>0</v>
      </c>
      <c r="EV82">
        <v>0</v>
      </c>
      <c r="EW82">
        <f t="shared" si="118"/>
        <v>0</v>
      </c>
      <c r="EX82">
        <v>0</v>
      </c>
      <c r="EY82">
        <f t="shared" si="119"/>
        <v>0</v>
      </c>
      <c r="EZ82">
        <v>0</v>
      </c>
      <c r="FA82">
        <f t="shared" si="120"/>
        <v>0</v>
      </c>
      <c r="FB82">
        <v>0</v>
      </c>
      <c r="FC82">
        <f t="shared" si="121"/>
        <v>0</v>
      </c>
      <c r="FD82">
        <v>0</v>
      </c>
      <c r="FE82">
        <f t="shared" si="122"/>
        <v>0</v>
      </c>
      <c r="FF82">
        <v>0</v>
      </c>
      <c r="FG82">
        <f t="shared" si="123"/>
        <v>0</v>
      </c>
      <c r="FH82">
        <v>0</v>
      </c>
      <c r="FI82">
        <f t="shared" si="124"/>
        <v>0</v>
      </c>
      <c r="FJ82">
        <v>100</v>
      </c>
      <c r="FK82">
        <f t="shared" si="125"/>
        <v>1</v>
      </c>
      <c r="FL82">
        <v>0</v>
      </c>
      <c r="FM82">
        <f t="shared" si="126"/>
        <v>0</v>
      </c>
      <c r="FN82">
        <v>0</v>
      </c>
      <c r="FO82">
        <f t="shared" si="84"/>
        <v>0</v>
      </c>
      <c r="FP82">
        <v>0</v>
      </c>
      <c r="FQ82">
        <f t="shared" si="127"/>
        <v>0</v>
      </c>
      <c r="FR82">
        <v>0</v>
      </c>
      <c r="FS82">
        <f t="shared" si="128"/>
        <v>0</v>
      </c>
      <c r="FT82">
        <v>0</v>
      </c>
      <c r="FU82">
        <f t="shared" si="129"/>
        <v>0</v>
      </c>
      <c r="FV82">
        <v>0</v>
      </c>
      <c r="FW82">
        <f t="shared" si="130"/>
        <v>0</v>
      </c>
      <c r="FX82">
        <v>0</v>
      </c>
      <c r="FY82">
        <f t="shared" si="85"/>
        <v>0</v>
      </c>
      <c r="FZ82">
        <v>0</v>
      </c>
      <c r="GA82">
        <f t="shared" si="131"/>
        <v>0</v>
      </c>
      <c r="GB82">
        <v>0</v>
      </c>
      <c r="GC82">
        <f t="shared" si="132"/>
        <v>0</v>
      </c>
      <c r="GD82">
        <v>0</v>
      </c>
      <c r="GE82">
        <f t="shared" si="133"/>
        <v>0</v>
      </c>
      <c r="GF82">
        <v>0</v>
      </c>
      <c r="GG82">
        <f t="shared" si="134"/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 s="1" t="s">
        <v>418</v>
      </c>
      <c r="GS82" t="s">
        <v>404</v>
      </c>
    </row>
    <row r="83" spans="1:201" x14ac:dyDescent="0.45">
      <c r="A83">
        <v>82</v>
      </c>
      <c r="B83" t="s">
        <v>397</v>
      </c>
      <c r="C83" t="s">
        <v>51</v>
      </c>
      <c r="D83" t="s">
        <v>399</v>
      </c>
      <c r="E83" t="s">
        <v>400</v>
      </c>
      <c r="F83">
        <v>234.3</v>
      </c>
      <c r="G83">
        <v>298</v>
      </c>
      <c r="H83">
        <f t="shared" si="158"/>
        <v>1773</v>
      </c>
      <c r="I83" s="2">
        <f t="shared" si="135"/>
        <v>0.16807670614777215</v>
      </c>
      <c r="J83" s="2">
        <f t="shared" si="136"/>
        <v>63.699999999999989</v>
      </c>
      <c r="K83" s="2">
        <f t="shared" si="137"/>
        <v>1.2718736662398633</v>
      </c>
      <c r="M83" s="2">
        <v>630</v>
      </c>
      <c r="N83">
        <v>27.9</v>
      </c>
      <c r="O83">
        <f>N83/0.98</f>
        <v>28.469387755102041</v>
      </c>
      <c r="P83" s="2">
        <f t="shared" si="138"/>
        <v>0.98</v>
      </c>
      <c r="Q83" s="2">
        <f t="shared" si="139"/>
        <v>2.0000000000000046E-2</v>
      </c>
      <c r="R83">
        <f>39.1*9.81</f>
        <v>383.57100000000003</v>
      </c>
      <c r="S83">
        <f>R83/1.02</f>
        <v>376.05</v>
      </c>
      <c r="T83" s="2">
        <f t="shared" si="140"/>
        <v>1.02</v>
      </c>
      <c r="U83">
        <f>49.7*9.81</f>
        <v>487.55700000000007</v>
      </c>
      <c r="V83">
        <f>U83</f>
        <v>487.55700000000007</v>
      </c>
      <c r="W83" s="2">
        <f t="shared" si="141"/>
        <v>136.028403</v>
      </c>
      <c r="X83" s="2">
        <f t="shared" si="142"/>
        <v>138.80449285714286</v>
      </c>
      <c r="Y83" s="7">
        <f t="shared" si="143"/>
        <v>2.0000000000000049E-2</v>
      </c>
      <c r="Z83" s="2">
        <f t="shared" si="144"/>
        <v>1</v>
      </c>
      <c r="AA83" s="2">
        <f t="shared" si="145"/>
        <v>1.2710997442455243</v>
      </c>
      <c r="AB83" s="2">
        <f t="shared" si="146"/>
        <v>1.2965217391304349</v>
      </c>
      <c r="AC83" s="2">
        <f t="shared" si="147"/>
        <v>2.0000000000000046E-2</v>
      </c>
      <c r="AD83" s="2">
        <f t="shared" si="148"/>
        <v>103.98600000000005</v>
      </c>
      <c r="AE83" s="2">
        <f t="shared" si="149"/>
        <v>111.50700000000006</v>
      </c>
      <c r="AF83" s="2">
        <f t="shared" si="150"/>
        <v>0.22870556673373585</v>
      </c>
      <c r="AG83" s="2">
        <f t="shared" si="151"/>
        <v>0.93255131964809379</v>
      </c>
      <c r="AH83" s="2">
        <f t="shared" si="86"/>
        <v>6.5111074610930917</v>
      </c>
      <c r="AI83" s="2">
        <v>0</v>
      </c>
      <c r="AJ83">
        <v>1E-3</v>
      </c>
      <c r="AK83">
        <f t="shared" si="152"/>
        <v>278.99999999999994</v>
      </c>
      <c r="AL83">
        <f t="shared" si="157"/>
        <v>1800</v>
      </c>
      <c r="AM83">
        <f t="shared" si="153"/>
        <v>2079</v>
      </c>
      <c r="AP83" t="s">
        <v>37</v>
      </c>
      <c r="AS83">
        <v>8</v>
      </c>
      <c r="AT83">
        <v>1</v>
      </c>
      <c r="AU83">
        <f t="shared" si="154"/>
        <v>1063.6300202608049</v>
      </c>
      <c r="AV83" t="s">
        <v>401</v>
      </c>
      <c r="AW83" t="s">
        <v>38</v>
      </c>
      <c r="AX83" t="s">
        <v>402</v>
      </c>
      <c r="AZ83" s="2">
        <f t="shared" si="155"/>
        <v>2.0287284586984318</v>
      </c>
      <c r="BA83" s="2">
        <f t="shared" si="87"/>
        <v>2</v>
      </c>
      <c r="BB83">
        <v>0</v>
      </c>
      <c r="BC83">
        <f t="shared" si="88"/>
        <v>0</v>
      </c>
      <c r="BD83">
        <v>0</v>
      </c>
      <c r="BE83">
        <f t="shared" si="89"/>
        <v>0</v>
      </c>
      <c r="BF83">
        <v>0</v>
      </c>
      <c r="BG83">
        <f t="shared" si="90"/>
        <v>0</v>
      </c>
      <c r="BH83">
        <v>0.49</v>
      </c>
      <c r="BI83">
        <f t="shared" si="91"/>
        <v>4.9339494317174361E-3</v>
      </c>
      <c r="BJ83">
        <v>0</v>
      </c>
      <c r="BK83">
        <f t="shared" si="92"/>
        <v>0</v>
      </c>
      <c r="BL83">
        <v>0</v>
      </c>
      <c r="BM83">
        <f t="shared" si="93"/>
        <v>0</v>
      </c>
      <c r="BN83">
        <v>0</v>
      </c>
      <c r="BO83">
        <f t="shared" si="94"/>
        <v>0</v>
      </c>
      <c r="BP83">
        <v>0</v>
      </c>
      <c r="BQ83">
        <f t="shared" si="95"/>
        <v>0</v>
      </c>
      <c r="BR83">
        <f t="shared" si="156"/>
        <v>99.058000000000007</v>
      </c>
      <c r="BS83">
        <f t="shared" si="96"/>
        <v>0.98124333314310497</v>
      </c>
      <c r="BT83">
        <v>0.19</v>
      </c>
      <c r="BU83">
        <f t="shared" si="97"/>
        <v>8.7514910426925822E-3</v>
      </c>
      <c r="BV83">
        <v>2.1999999999999999E-2</v>
      </c>
      <c r="BW83">
        <f t="shared" si="98"/>
        <v>3.9296415262652035E-4</v>
      </c>
      <c r="BX83">
        <v>0.02</v>
      </c>
      <c r="BY83">
        <f t="shared" si="99"/>
        <v>3.4502984772439047E-4</v>
      </c>
      <c r="BZ83">
        <v>0.22</v>
      </c>
      <c r="CA83">
        <f t="shared" si="100"/>
        <v>4.3332323821343175E-3</v>
      </c>
      <c r="CB83">
        <v>0</v>
      </c>
      <c r="CC83">
        <f t="shared" si="101"/>
        <v>0</v>
      </c>
      <c r="CD83">
        <v>0</v>
      </c>
      <c r="CE83">
        <f t="shared" si="102"/>
        <v>0</v>
      </c>
      <c r="CF83">
        <v>0</v>
      </c>
      <c r="CG83">
        <f t="shared" si="103"/>
        <v>0</v>
      </c>
      <c r="CH83">
        <v>0</v>
      </c>
      <c r="CI83">
        <f t="shared" si="104"/>
        <v>0</v>
      </c>
      <c r="CJ83">
        <v>0</v>
      </c>
      <c r="CK83">
        <f t="shared" si="105"/>
        <v>0</v>
      </c>
      <c r="CL83">
        <v>0</v>
      </c>
      <c r="CM83">
        <f t="shared" si="106"/>
        <v>0</v>
      </c>
      <c r="CN83">
        <v>0</v>
      </c>
      <c r="CO83">
        <f t="shared" si="107"/>
        <v>0</v>
      </c>
      <c r="CP83">
        <v>0</v>
      </c>
      <c r="CQ83">
        <f t="shared" si="108"/>
        <v>0</v>
      </c>
      <c r="CR83">
        <v>0</v>
      </c>
      <c r="CS83">
        <f t="shared" si="83"/>
        <v>0</v>
      </c>
      <c r="CT83">
        <v>0</v>
      </c>
      <c r="CU83">
        <f t="shared" si="109"/>
        <v>0</v>
      </c>
      <c r="CV83">
        <v>0</v>
      </c>
      <c r="CW83">
        <f t="shared" si="110"/>
        <v>0</v>
      </c>
      <c r="CX83">
        <v>0</v>
      </c>
      <c r="CY83">
        <f t="shared" si="111"/>
        <v>0</v>
      </c>
      <c r="CZ83">
        <v>0</v>
      </c>
      <c r="DA83">
        <f t="shared" si="112"/>
        <v>0</v>
      </c>
      <c r="DB83">
        <v>0</v>
      </c>
      <c r="DC83">
        <f t="shared" si="113"/>
        <v>0</v>
      </c>
      <c r="DD83">
        <v>0</v>
      </c>
      <c r="DE83">
        <f t="shared" si="114"/>
        <v>0</v>
      </c>
      <c r="DF83">
        <v>0</v>
      </c>
      <c r="DG83">
        <f t="shared" si="115"/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f t="shared" si="116"/>
        <v>0</v>
      </c>
      <c r="ET83">
        <v>0</v>
      </c>
      <c r="EU83">
        <f t="shared" si="117"/>
        <v>0</v>
      </c>
      <c r="EV83">
        <v>100</v>
      </c>
      <c r="EW83">
        <f t="shared" si="118"/>
        <v>1</v>
      </c>
      <c r="EX83">
        <v>0</v>
      </c>
      <c r="EY83">
        <f t="shared" si="119"/>
        <v>0</v>
      </c>
      <c r="EZ83">
        <v>0</v>
      </c>
      <c r="FA83">
        <f t="shared" si="120"/>
        <v>0</v>
      </c>
      <c r="FB83">
        <v>0</v>
      </c>
      <c r="FC83">
        <f t="shared" si="121"/>
        <v>0</v>
      </c>
      <c r="FD83">
        <v>0</v>
      </c>
      <c r="FE83">
        <f t="shared" si="122"/>
        <v>0</v>
      </c>
      <c r="FF83">
        <v>0</v>
      </c>
      <c r="FG83">
        <f t="shared" si="123"/>
        <v>0</v>
      </c>
      <c r="FH83">
        <v>0</v>
      </c>
      <c r="FI83">
        <f t="shared" si="124"/>
        <v>0</v>
      </c>
      <c r="FJ83">
        <v>0</v>
      </c>
      <c r="FK83">
        <f t="shared" si="125"/>
        <v>0</v>
      </c>
      <c r="FL83">
        <v>0</v>
      </c>
      <c r="FM83">
        <f t="shared" si="126"/>
        <v>0</v>
      </c>
      <c r="FN83">
        <v>0</v>
      </c>
      <c r="FO83">
        <f t="shared" si="84"/>
        <v>0</v>
      </c>
      <c r="FP83">
        <v>0</v>
      </c>
      <c r="FQ83">
        <f t="shared" si="127"/>
        <v>0</v>
      </c>
      <c r="FR83">
        <v>0</v>
      </c>
      <c r="FS83">
        <f t="shared" si="128"/>
        <v>0</v>
      </c>
      <c r="FT83">
        <v>0</v>
      </c>
      <c r="FU83">
        <f t="shared" si="129"/>
        <v>0</v>
      </c>
      <c r="FV83">
        <v>0</v>
      </c>
      <c r="FW83">
        <f t="shared" si="130"/>
        <v>0</v>
      </c>
      <c r="FX83">
        <v>0</v>
      </c>
      <c r="FY83">
        <f t="shared" si="85"/>
        <v>0</v>
      </c>
      <c r="FZ83">
        <v>0</v>
      </c>
      <c r="GA83">
        <f t="shared" si="131"/>
        <v>0</v>
      </c>
      <c r="GB83">
        <v>0</v>
      </c>
      <c r="GC83">
        <f t="shared" si="132"/>
        <v>0</v>
      </c>
      <c r="GD83">
        <v>0</v>
      </c>
      <c r="GE83">
        <f t="shared" si="133"/>
        <v>0</v>
      </c>
      <c r="GF83">
        <v>0</v>
      </c>
      <c r="GG83">
        <f t="shared" si="134"/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 s="1" t="s">
        <v>419</v>
      </c>
      <c r="GS83" t="s">
        <v>404</v>
      </c>
    </row>
    <row r="84" spans="1:201" x14ac:dyDescent="0.45">
      <c r="A84">
        <v>83</v>
      </c>
      <c r="B84" t="s">
        <v>420</v>
      </c>
      <c r="C84" t="s">
        <v>51</v>
      </c>
      <c r="D84">
        <v>91</v>
      </c>
      <c r="E84" t="s">
        <v>421</v>
      </c>
      <c r="F84">
        <v>234.3</v>
      </c>
      <c r="G84">
        <v>298</v>
      </c>
      <c r="H84">
        <f t="shared" si="158"/>
        <v>1773</v>
      </c>
      <c r="I84" s="2">
        <f t="shared" si="135"/>
        <v>0.16807670614777215</v>
      </c>
      <c r="J84" s="2">
        <f t="shared" si="136"/>
        <v>63.699999999999989</v>
      </c>
      <c r="K84" s="2">
        <f t="shared" si="137"/>
        <v>1.2718736662398633</v>
      </c>
      <c r="M84" s="2">
        <v>630</v>
      </c>
      <c r="N84">
        <f>0.44/20*100</f>
        <v>2.1999999999999997</v>
      </c>
      <c r="O84">
        <f>0.49/20*100</f>
        <v>2.4500000000000002</v>
      </c>
      <c r="P84" s="2">
        <f t="shared" si="138"/>
        <v>0.89795918367346916</v>
      </c>
      <c r="Q84" s="2">
        <f t="shared" si="139"/>
        <v>0.10204081632653078</v>
      </c>
      <c r="S84">
        <f>11900/(16*3.14)</f>
        <v>236.86305732484075</v>
      </c>
      <c r="T84" s="2">
        <f t="shared" si="140"/>
        <v>0</v>
      </c>
      <c r="U84">
        <f>12300/(16*3.14)</f>
        <v>244.82484076433121</v>
      </c>
      <c r="V84">
        <f>11900/(16*3.14)</f>
        <v>236.86305732484075</v>
      </c>
      <c r="W84" s="2">
        <f t="shared" si="141"/>
        <v>5.3861464968152868</v>
      </c>
      <c r="X84" s="2">
        <f t="shared" si="142"/>
        <v>5.8031449044585983</v>
      </c>
      <c r="Y84" s="7">
        <f t="shared" si="143"/>
        <v>7.1857314354313057E-2</v>
      </c>
      <c r="Z84" s="2">
        <f t="shared" si="144"/>
        <v>1.0336134453781514</v>
      </c>
      <c r="AA84" s="2" t="e">
        <f t="shared" si="145"/>
        <v>#DIV/0!</v>
      </c>
      <c r="AB84" s="2">
        <f t="shared" si="146"/>
        <v>1</v>
      </c>
      <c r="AC84" s="2">
        <f t="shared" si="147"/>
        <v>0.10204081632653078</v>
      </c>
      <c r="AD84" s="2">
        <f t="shared" si="148"/>
        <v>244.82484076433121</v>
      </c>
      <c r="AE84" s="2">
        <f t="shared" si="149"/>
        <v>0</v>
      </c>
      <c r="AG84" s="2" t="e">
        <f t="shared" si="151"/>
        <v>#DIV/0!</v>
      </c>
      <c r="AH84" s="2">
        <f t="shared" si="86"/>
        <v>0</v>
      </c>
      <c r="AI84" s="2">
        <v>0</v>
      </c>
      <c r="AJ84">
        <f>10^-4</f>
        <v>1E-4</v>
      </c>
      <c r="AK84">
        <f t="shared" si="152"/>
        <v>220</v>
      </c>
      <c r="AL84">
        <v>10</v>
      </c>
      <c r="AM84">
        <f t="shared" si="153"/>
        <v>230</v>
      </c>
      <c r="AN84" t="s">
        <v>52</v>
      </c>
      <c r="AP84" t="s">
        <v>37</v>
      </c>
      <c r="AR84">
        <f>20*10^-6</f>
        <v>1.9999999999999998E-5</v>
      </c>
      <c r="AS84">
        <v>4</v>
      </c>
      <c r="AT84">
        <v>4.16</v>
      </c>
      <c r="AU84">
        <f t="shared" si="154"/>
        <v>1970.7006369426751</v>
      </c>
      <c r="AV84" t="s">
        <v>422</v>
      </c>
      <c r="AW84" t="s">
        <v>373</v>
      </c>
      <c r="AX84" t="s">
        <v>423</v>
      </c>
      <c r="AZ84" s="2">
        <f t="shared" si="155"/>
        <v>1.9331407008214918</v>
      </c>
      <c r="BA84" s="2">
        <f t="shared" si="87"/>
        <v>2</v>
      </c>
      <c r="BB84">
        <v>0</v>
      </c>
      <c r="BC84">
        <f t="shared" si="88"/>
        <v>0</v>
      </c>
      <c r="BD84">
        <v>0</v>
      </c>
      <c r="BE84">
        <f t="shared" si="89"/>
        <v>0</v>
      </c>
      <c r="BF84">
        <v>0.17</v>
      </c>
      <c r="BG84">
        <f t="shared" si="90"/>
        <v>1.6009389154679854E-3</v>
      </c>
      <c r="BH84">
        <v>0.38</v>
      </c>
      <c r="BI84">
        <f t="shared" si="91"/>
        <v>3.8231898090070392E-3</v>
      </c>
      <c r="BJ84">
        <v>0</v>
      </c>
      <c r="BK84">
        <f t="shared" si="92"/>
        <v>0</v>
      </c>
      <c r="BL84">
        <v>0</v>
      </c>
      <c r="BM84">
        <f t="shared" si="93"/>
        <v>0</v>
      </c>
      <c r="BN84">
        <v>0</v>
      </c>
      <c r="BO84">
        <f t="shared" si="94"/>
        <v>0</v>
      </c>
      <c r="BP84">
        <v>0</v>
      </c>
      <c r="BQ84">
        <f t="shared" si="95"/>
        <v>0</v>
      </c>
      <c r="BR84">
        <f>100-BF84-BH84-BZ84-CB84-CD84-CN84-BT84-CP84</f>
        <v>88.810000000000016</v>
      </c>
      <c r="BS84">
        <f t="shared" si="96"/>
        <v>0.87900770730052591</v>
      </c>
      <c r="BT84">
        <v>0.11</v>
      </c>
      <c r="BU84">
        <f t="shared" si="97"/>
        <v>5.0624970835696495E-3</v>
      </c>
      <c r="BV84">
        <v>0</v>
      </c>
      <c r="BW84">
        <f t="shared" si="98"/>
        <v>0</v>
      </c>
      <c r="BX84">
        <v>0</v>
      </c>
      <c r="BY84">
        <f t="shared" si="99"/>
        <v>0</v>
      </c>
      <c r="BZ84">
        <v>0.41</v>
      </c>
      <c r="CA84">
        <f t="shared" si="100"/>
        <v>8.0689459262237549E-3</v>
      </c>
      <c r="CB84">
        <v>8.8000000000000007</v>
      </c>
      <c r="CC84">
        <f t="shared" si="101"/>
        <v>9.3546385169151522E-2</v>
      </c>
      <c r="CD84">
        <v>1</v>
      </c>
      <c r="CE84">
        <f t="shared" si="102"/>
        <v>5.761232396542487E-3</v>
      </c>
      <c r="CF84">
        <v>0</v>
      </c>
      <c r="CG84">
        <f t="shared" si="103"/>
        <v>0</v>
      </c>
      <c r="CH84">
        <v>0</v>
      </c>
      <c r="CI84">
        <f t="shared" si="104"/>
        <v>0</v>
      </c>
      <c r="CJ84">
        <v>0</v>
      </c>
      <c r="CK84">
        <f t="shared" si="105"/>
        <v>0</v>
      </c>
      <c r="CL84">
        <v>0</v>
      </c>
      <c r="CM84">
        <f t="shared" si="106"/>
        <v>0</v>
      </c>
      <c r="CN84">
        <v>7.0000000000000007E-2</v>
      </c>
      <c r="CO84">
        <f t="shared" si="107"/>
        <v>4.1643832234097557E-4</v>
      </c>
      <c r="CP84">
        <v>0.25</v>
      </c>
      <c r="CQ84">
        <f t="shared" si="108"/>
        <v>2.7126650771706231E-3</v>
      </c>
      <c r="CR84">
        <v>0</v>
      </c>
      <c r="CS84">
        <f t="shared" si="83"/>
        <v>0</v>
      </c>
      <c r="CT84">
        <v>0</v>
      </c>
      <c r="CU84">
        <f t="shared" si="109"/>
        <v>0</v>
      </c>
      <c r="CV84">
        <v>0</v>
      </c>
      <c r="CW84">
        <f t="shared" si="110"/>
        <v>0</v>
      </c>
      <c r="CX84">
        <v>0</v>
      </c>
      <c r="CY84">
        <f t="shared" si="111"/>
        <v>0</v>
      </c>
      <c r="CZ84">
        <v>0</v>
      </c>
      <c r="DA84">
        <f t="shared" si="112"/>
        <v>0</v>
      </c>
      <c r="DB84">
        <v>0</v>
      </c>
      <c r="DC84">
        <f t="shared" si="113"/>
        <v>0</v>
      </c>
      <c r="DD84">
        <v>0</v>
      </c>
      <c r="DE84">
        <f t="shared" si="114"/>
        <v>0</v>
      </c>
      <c r="DF84">
        <v>0</v>
      </c>
      <c r="DG84">
        <f t="shared" si="115"/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f t="shared" si="116"/>
        <v>0</v>
      </c>
      <c r="ET84">
        <v>0</v>
      </c>
      <c r="EU84">
        <f t="shared" si="117"/>
        <v>0</v>
      </c>
      <c r="EV84">
        <v>100</v>
      </c>
      <c r="EW84">
        <f t="shared" si="118"/>
        <v>1</v>
      </c>
      <c r="EX84">
        <v>0</v>
      </c>
      <c r="EY84">
        <f t="shared" si="119"/>
        <v>0</v>
      </c>
      <c r="EZ84">
        <v>0</v>
      </c>
      <c r="FA84">
        <f t="shared" si="120"/>
        <v>0</v>
      </c>
      <c r="FB84">
        <v>0</v>
      </c>
      <c r="FC84">
        <f t="shared" si="121"/>
        <v>0</v>
      </c>
      <c r="FD84">
        <v>0</v>
      </c>
      <c r="FE84">
        <f t="shared" si="122"/>
        <v>0</v>
      </c>
      <c r="FF84">
        <v>0</v>
      </c>
      <c r="FG84">
        <f t="shared" si="123"/>
        <v>0</v>
      </c>
      <c r="FH84">
        <v>0</v>
      </c>
      <c r="FI84">
        <f t="shared" si="124"/>
        <v>0</v>
      </c>
      <c r="FJ84">
        <v>0</v>
      </c>
      <c r="FK84">
        <f t="shared" si="125"/>
        <v>0</v>
      </c>
      <c r="FL84">
        <v>0</v>
      </c>
      <c r="FM84">
        <f t="shared" si="126"/>
        <v>0</v>
      </c>
      <c r="FN84">
        <v>0</v>
      </c>
      <c r="FO84">
        <f t="shared" si="84"/>
        <v>0</v>
      </c>
      <c r="FP84">
        <v>0</v>
      </c>
      <c r="FQ84">
        <f t="shared" si="127"/>
        <v>0</v>
      </c>
      <c r="FR84">
        <v>0</v>
      </c>
      <c r="FS84">
        <f t="shared" si="128"/>
        <v>0</v>
      </c>
      <c r="FT84">
        <v>0</v>
      </c>
      <c r="FU84">
        <f t="shared" si="129"/>
        <v>0</v>
      </c>
      <c r="FV84">
        <v>0</v>
      </c>
      <c r="FW84">
        <f t="shared" si="130"/>
        <v>0</v>
      </c>
      <c r="FX84">
        <v>0</v>
      </c>
      <c r="FY84">
        <f t="shared" si="85"/>
        <v>0</v>
      </c>
      <c r="FZ84">
        <v>0</v>
      </c>
      <c r="GA84">
        <f t="shared" si="131"/>
        <v>0</v>
      </c>
      <c r="GB84">
        <v>0</v>
      </c>
      <c r="GC84">
        <f t="shared" si="132"/>
        <v>0</v>
      </c>
      <c r="GD84">
        <v>0</v>
      </c>
      <c r="GE84">
        <f t="shared" si="133"/>
        <v>0</v>
      </c>
      <c r="GF84">
        <v>0</v>
      </c>
      <c r="GG84">
        <f t="shared" si="134"/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 s="1" t="s">
        <v>424</v>
      </c>
      <c r="GS84" t="s">
        <v>425</v>
      </c>
    </row>
    <row r="85" spans="1:201" x14ac:dyDescent="0.45">
      <c r="A85">
        <v>84</v>
      </c>
      <c r="B85" t="s">
        <v>420</v>
      </c>
      <c r="C85" t="s">
        <v>369</v>
      </c>
      <c r="D85">
        <v>91</v>
      </c>
      <c r="E85" t="s">
        <v>421</v>
      </c>
      <c r="F85">
        <v>600.5</v>
      </c>
      <c r="G85">
        <f>350+273</f>
        <v>623</v>
      </c>
      <c r="H85">
        <f t="shared" si="158"/>
        <v>1773</v>
      </c>
      <c r="I85" s="2">
        <f t="shared" si="135"/>
        <v>0.35138183869148337</v>
      </c>
      <c r="J85" s="2">
        <f t="shared" si="136"/>
        <v>22.5</v>
      </c>
      <c r="K85" s="2">
        <f t="shared" si="137"/>
        <v>1.0374687760199834</v>
      </c>
      <c r="M85" s="2">
        <v>1986</v>
      </c>
      <c r="N85">
        <f>0.39/20*100</f>
        <v>1.95</v>
      </c>
      <c r="O85">
        <f>0.77/20*100</f>
        <v>3.85</v>
      </c>
      <c r="P85" s="2">
        <f t="shared" si="138"/>
        <v>0.50649350649350644</v>
      </c>
      <c r="Q85" s="2">
        <f t="shared" si="139"/>
        <v>0.4935064935064935</v>
      </c>
      <c r="S85">
        <f>12900/(16*3.14)</f>
        <v>256.76751592356686</v>
      </c>
      <c r="T85" s="2">
        <f t="shared" si="140"/>
        <v>0</v>
      </c>
      <c r="U85">
        <f>8200/(16*3.14)</f>
        <v>163.21656050955414</v>
      </c>
      <c r="V85">
        <f>12900/(16*3.14)</f>
        <v>256.76751592356686</v>
      </c>
      <c r="W85" s="2">
        <f t="shared" si="141"/>
        <v>3.1827229299363058</v>
      </c>
      <c r="X85" s="2">
        <f t="shared" si="142"/>
        <v>9.8855493630573239</v>
      </c>
      <c r="Y85" s="7">
        <f t="shared" si="143"/>
        <v>0.6780428873452129</v>
      </c>
      <c r="Z85" s="2">
        <f t="shared" si="144"/>
        <v>0.63565891472868219</v>
      </c>
      <c r="AA85" s="2" t="e">
        <f t="shared" si="145"/>
        <v>#DIV/0!</v>
      </c>
      <c r="AB85" s="2">
        <f t="shared" si="146"/>
        <v>1</v>
      </c>
      <c r="AC85" s="2">
        <f t="shared" si="147"/>
        <v>0.4935064935064935</v>
      </c>
      <c r="AD85" s="2">
        <f t="shared" si="148"/>
        <v>163.21656050955414</v>
      </c>
      <c r="AE85" s="2">
        <f t="shared" si="149"/>
        <v>0</v>
      </c>
      <c r="AG85" s="2" t="e">
        <f t="shared" si="151"/>
        <v>#DIV/0!</v>
      </c>
      <c r="AH85" s="2">
        <f t="shared" si="86"/>
        <v>0</v>
      </c>
      <c r="AI85" s="2">
        <v>1</v>
      </c>
      <c r="AJ85">
        <f>10^-4</f>
        <v>1E-4</v>
      </c>
      <c r="AK85">
        <f t="shared" si="152"/>
        <v>195</v>
      </c>
      <c r="AL85">
        <v>10</v>
      </c>
      <c r="AM85">
        <f t="shared" si="153"/>
        <v>205</v>
      </c>
      <c r="AN85" t="s">
        <v>394</v>
      </c>
      <c r="AP85" t="s">
        <v>37</v>
      </c>
      <c r="AR85">
        <f>20*10^-6</f>
        <v>1.9999999999999998E-5</v>
      </c>
      <c r="AS85">
        <v>4</v>
      </c>
      <c r="AT85">
        <v>4.16</v>
      </c>
      <c r="AU85">
        <f t="shared" si="154"/>
        <v>2136.3057324840765</v>
      </c>
      <c r="AV85" t="s">
        <v>422</v>
      </c>
      <c r="AW85" t="s">
        <v>373</v>
      </c>
      <c r="AX85" t="s">
        <v>423</v>
      </c>
      <c r="AZ85" s="2">
        <f t="shared" si="155"/>
        <v>1.9331407008214918</v>
      </c>
      <c r="BA85" s="2">
        <f t="shared" si="87"/>
        <v>4</v>
      </c>
      <c r="BB85">
        <v>0</v>
      </c>
      <c r="BC85">
        <f t="shared" si="88"/>
        <v>0</v>
      </c>
      <c r="BD85">
        <v>0</v>
      </c>
      <c r="BE85">
        <f t="shared" si="89"/>
        <v>0</v>
      </c>
      <c r="BF85">
        <v>0.17</v>
      </c>
      <c r="BG85">
        <f t="shared" si="90"/>
        <v>1.6009389154679854E-3</v>
      </c>
      <c r="BH85">
        <v>0.38</v>
      </c>
      <c r="BI85">
        <f t="shared" si="91"/>
        <v>3.8231898090070392E-3</v>
      </c>
      <c r="BJ85">
        <v>0</v>
      </c>
      <c r="BK85">
        <f t="shared" si="92"/>
        <v>0</v>
      </c>
      <c r="BL85">
        <v>0</v>
      </c>
      <c r="BM85">
        <f t="shared" si="93"/>
        <v>0</v>
      </c>
      <c r="BN85">
        <v>0</v>
      </c>
      <c r="BO85">
        <f t="shared" si="94"/>
        <v>0</v>
      </c>
      <c r="BP85">
        <v>0</v>
      </c>
      <c r="BQ85">
        <f t="shared" si="95"/>
        <v>0</v>
      </c>
      <c r="BR85">
        <f>100-BF85-BH85-BZ85-CB85-CD85-CN85-BT85-CP85</f>
        <v>88.810000000000016</v>
      </c>
      <c r="BS85">
        <f t="shared" si="96"/>
        <v>0.87900770730052591</v>
      </c>
      <c r="BT85">
        <v>0.11</v>
      </c>
      <c r="BU85">
        <f t="shared" si="97"/>
        <v>5.0624970835696495E-3</v>
      </c>
      <c r="BV85">
        <v>0</v>
      </c>
      <c r="BW85">
        <f t="shared" si="98"/>
        <v>0</v>
      </c>
      <c r="BX85">
        <v>0</v>
      </c>
      <c r="BY85">
        <f t="shared" si="99"/>
        <v>0</v>
      </c>
      <c r="BZ85">
        <v>0.41</v>
      </c>
      <c r="CA85">
        <f t="shared" si="100"/>
        <v>8.0689459262237549E-3</v>
      </c>
      <c r="CB85">
        <v>8.8000000000000007</v>
      </c>
      <c r="CC85">
        <f t="shared" si="101"/>
        <v>9.3546385169151522E-2</v>
      </c>
      <c r="CD85">
        <v>1</v>
      </c>
      <c r="CE85">
        <f t="shared" si="102"/>
        <v>5.761232396542487E-3</v>
      </c>
      <c r="CF85">
        <v>0</v>
      </c>
      <c r="CG85">
        <f t="shared" si="103"/>
        <v>0</v>
      </c>
      <c r="CH85">
        <v>0</v>
      </c>
      <c r="CI85">
        <f t="shared" si="104"/>
        <v>0</v>
      </c>
      <c r="CJ85">
        <v>0</v>
      </c>
      <c r="CK85">
        <f t="shared" si="105"/>
        <v>0</v>
      </c>
      <c r="CL85">
        <v>0</v>
      </c>
      <c r="CM85">
        <f t="shared" si="106"/>
        <v>0</v>
      </c>
      <c r="CN85">
        <v>7.0000000000000007E-2</v>
      </c>
      <c r="CO85">
        <f t="shared" si="107"/>
        <v>4.1643832234097557E-4</v>
      </c>
      <c r="CP85">
        <v>0.25</v>
      </c>
      <c r="CQ85">
        <f t="shared" si="108"/>
        <v>2.7126650771706231E-3</v>
      </c>
      <c r="CR85">
        <v>0</v>
      </c>
      <c r="CS85">
        <f t="shared" si="83"/>
        <v>0</v>
      </c>
      <c r="CT85">
        <v>0</v>
      </c>
      <c r="CU85">
        <f t="shared" si="109"/>
        <v>0</v>
      </c>
      <c r="CV85">
        <v>0</v>
      </c>
      <c r="CW85">
        <f t="shared" si="110"/>
        <v>0</v>
      </c>
      <c r="CX85">
        <v>0</v>
      </c>
      <c r="CY85">
        <f t="shared" si="111"/>
        <v>0</v>
      </c>
      <c r="CZ85">
        <v>0</v>
      </c>
      <c r="DA85">
        <f t="shared" si="112"/>
        <v>0</v>
      </c>
      <c r="DB85">
        <v>0</v>
      </c>
      <c r="DC85">
        <f t="shared" si="113"/>
        <v>0</v>
      </c>
      <c r="DD85">
        <v>0</v>
      </c>
      <c r="DE85">
        <f t="shared" si="114"/>
        <v>0</v>
      </c>
      <c r="DF85">
        <v>0</v>
      </c>
      <c r="DG85">
        <f t="shared" si="115"/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f t="shared" si="116"/>
        <v>0</v>
      </c>
      <c r="ET85">
        <v>0</v>
      </c>
      <c r="EU85">
        <f t="shared" si="117"/>
        <v>0</v>
      </c>
      <c r="EV85">
        <v>0</v>
      </c>
      <c r="EW85">
        <f t="shared" si="118"/>
        <v>0</v>
      </c>
      <c r="EX85">
        <v>0</v>
      </c>
      <c r="EY85">
        <f t="shared" si="119"/>
        <v>0</v>
      </c>
      <c r="EZ85">
        <v>100</v>
      </c>
      <c r="FA85">
        <f t="shared" si="120"/>
        <v>1</v>
      </c>
      <c r="FB85">
        <v>0</v>
      </c>
      <c r="FC85">
        <f t="shared" si="121"/>
        <v>0</v>
      </c>
      <c r="FD85">
        <v>0</v>
      </c>
      <c r="FE85">
        <f t="shared" si="122"/>
        <v>0</v>
      </c>
      <c r="FF85">
        <v>0</v>
      </c>
      <c r="FG85">
        <f t="shared" si="123"/>
        <v>0</v>
      </c>
      <c r="FH85">
        <v>0</v>
      </c>
      <c r="FI85">
        <f t="shared" si="124"/>
        <v>0</v>
      </c>
      <c r="FJ85">
        <v>0</v>
      </c>
      <c r="FK85">
        <f t="shared" si="125"/>
        <v>0</v>
      </c>
      <c r="FL85">
        <v>0</v>
      </c>
      <c r="FM85">
        <f t="shared" si="126"/>
        <v>0</v>
      </c>
      <c r="FN85">
        <v>0</v>
      </c>
      <c r="FO85">
        <f t="shared" si="84"/>
        <v>0</v>
      </c>
      <c r="FP85">
        <v>0</v>
      </c>
      <c r="FQ85">
        <f t="shared" si="127"/>
        <v>0</v>
      </c>
      <c r="FR85">
        <v>0</v>
      </c>
      <c r="FS85">
        <f t="shared" si="128"/>
        <v>0</v>
      </c>
      <c r="FT85">
        <v>0</v>
      </c>
      <c r="FU85">
        <f t="shared" si="129"/>
        <v>0</v>
      </c>
      <c r="FV85">
        <v>0</v>
      </c>
      <c r="FW85">
        <f t="shared" si="130"/>
        <v>0</v>
      </c>
      <c r="FX85">
        <v>0</v>
      </c>
      <c r="FY85">
        <f t="shared" si="85"/>
        <v>0</v>
      </c>
      <c r="FZ85">
        <v>0</v>
      </c>
      <c r="GA85">
        <f t="shared" si="131"/>
        <v>0</v>
      </c>
      <c r="GB85">
        <v>0</v>
      </c>
      <c r="GC85">
        <f t="shared" si="132"/>
        <v>0</v>
      </c>
      <c r="GD85">
        <v>0</v>
      </c>
      <c r="GE85">
        <f t="shared" si="133"/>
        <v>0</v>
      </c>
      <c r="GF85">
        <v>0</v>
      </c>
      <c r="GG85">
        <f t="shared" si="134"/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 s="1" t="s">
        <v>426</v>
      </c>
      <c r="GS85" t="s">
        <v>425</v>
      </c>
    </row>
    <row r="86" spans="1:201" x14ac:dyDescent="0.45">
      <c r="A86">
        <v>85</v>
      </c>
      <c r="B86" t="s">
        <v>420</v>
      </c>
      <c r="C86" t="s">
        <v>427</v>
      </c>
      <c r="D86">
        <v>91</v>
      </c>
      <c r="E86" t="s">
        <v>421</v>
      </c>
      <c r="F86">
        <f>127.6+273</f>
        <v>400.6</v>
      </c>
      <c r="G86">
        <f>260+273</f>
        <v>533</v>
      </c>
      <c r="H86">
        <f t="shared" si="158"/>
        <v>1773</v>
      </c>
      <c r="I86" s="2">
        <f t="shared" si="135"/>
        <v>0.30062041737168643</v>
      </c>
      <c r="J86" s="2">
        <f t="shared" si="136"/>
        <v>132.39999999999998</v>
      </c>
      <c r="K86" s="2">
        <f t="shared" si="137"/>
        <v>1.330504243634548</v>
      </c>
      <c r="M86" s="2">
        <v>1904</v>
      </c>
      <c r="N86">
        <f>0.34/20*100</f>
        <v>1.7000000000000002</v>
      </c>
      <c r="O86">
        <f>0.66/20*100</f>
        <v>3.3000000000000003</v>
      </c>
      <c r="P86" s="2">
        <f t="shared" si="138"/>
        <v>0.51515151515151514</v>
      </c>
      <c r="Q86" s="2">
        <f t="shared" si="139"/>
        <v>0.48484848484848486</v>
      </c>
      <c r="S86">
        <f>10100/(16*3.14)</f>
        <v>201.03503184713375</v>
      </c>
      <c r="T86" s="2">
        <f t="shared" si="140"/>
        <v>0</v>
      </c>
      <c r="U86">
        <f>7400/(16*3.14)</f>
        <v>147.29299363057325</v>
      </c>
      <c r="V86">
        <f>10100/(16*3.14)</f>
        <v>201.03503184713375</v>
      </c>
      <c r="W86" s="2">
        <f t="shared" si="141"/>
        <v>2.5039808917197455</v>
      </c>
      <c r="X86" s="2">
        <f t="shared" si="142"/>
        <v>6.6341560509554141</v>
      </c>
      <c r="Y86" s="7">
        <f t="shared" si="143"/>
        <v>0.62256225622562256</v>
      </c>
      <c r="Z86" s="2">
        <f t="shared" si="144"/>
        <v>0.73267326732673266</v>
      </c>
      <c r="AA86" s="2" t="e">
        <f t="shared" si="145"/>
        <v>#DIV/0!</v>
      </c>
      <c r="AB86" s="2">
        <f t="shared" si="146"/>
        <v>1</v>
      </c>
      <c r="AC86" s="2">
        <f t="shared" si="147"/>
        <v>0.48484848484848486</v>
      </c>
      <c r="AD86" s="2">
        <f t="shared" si="148"/>
        <v>147.29299363057325</v>
      </c>
      <c r="AE86" s="2">
        <f t="shared" si="149"/>
        <v>0</v>
      </c>
      <c r="AG86" s="2" t="e">
        <f t="shared" si="151"/>
        <v>#DIV/0!</v>
      </c>
      <c r="AH86" s="2">
        <f t="shared" si="86"/>
        <v>0</v>
      </c>
      <c r="AI86" s="2">
        <v>1</v>
      </c>
      <c r="AJ86">
        <f>10^-4</f>
        <v>1E-4</v>
      </c>
      <c r="AK86">
        <f t="shared" si="152"/>
        <v>170</v>
      </c>
      <c r="AL86">
        <v>10</v>
      </c>
      <c r="AM86">
        <f t="shared" si="153"/>
        <v>180</v>
      </c>
      <c r="AN86" t="s">
        <v>394</v>
      </c>
      <c r="AP86" t="s">
        <v>37</v>
      </c>
      <c r="AR86">
        <f>20*10^-6</f>
        <v>1.9999999999999998E-5</v>
      </c>
      <c r="AS86">
        <v>4</v>
      </c>
      <c r="AT86">
        <v>4.16</v>
      </c>
      <c r="AU86">
        <f t="shared" si="154"/>
        <v>1672.6114649681529</v>
      </c>
      <c r="AV86" t="s">
        <v>422</v>
      </c>
      <c r="AW86" t="s">
        <v>373</v>
      </c>
      <c r="AX86" t="s">
        <v>423</v>
      </c>
      <c r="AZ86" s="2">
        <f t="shared" si="155"/>
        <v>1.9331407008214918</v>
      </c>
      <c r="BA86" s="2">
        <f t="shared" si="87"/>
        <v>4.5478819813366282</v>
      </c>
      <c r="BB86">
        <v>0</v>
      </c>
      <c r="BC86">
        <f t="shared" si="88"/>
        <v>0</v>
      </c>
      <c r="BD86">
        <v>0</v>
      </c>
      <c r="BE86">
        <f t="shared" si="89"/>
        <v>0</v>
      </c>
      <c r="BF86">
        <v>0.17</v>
      </c>
      <c r="BG86">
        <f t="shared" si="90"/>
        <v>1.6009389154679854E-3</v>
      </c>
      <c r="BH86">
        <v>0.38</v>
      </c>
      <c r="BI86">
        <f t="shared" si="91"/>
        <v>3.8231898090070392E-3</v>
      </c>
      <c r="BJ86">
        <v>0</v>
      </c>
      <c r="BK86">
        <f t="shared" si="92"/>
        <v>0</v>
      </c>
      <c r="BL86">
        <v>0</v>
      </c>
      <c r="BM86">
        <f t="shared" si="93"/>
        <v>0</v>
      </c>
      <c r="BN86">
        <v>0</v>
      </c>
      <c r="BO86">
        <f t="shared" si="94"/>
        <v>0</v>
      </c>
      <c r="BP86">
        <v>0</v>
      </c>
      <c r="BQ86">
        <f t="shared" si="95"/>
        <v>0</v>
      </c>
      <c r="BR86">
        <f>100-BF86-BH86-BZ86-CB86-CD86-CN86-BT86-CP86</f>
        <v>88.810000000000016</v>
      </c>
      <c r="BS86">
        <f t="shared" si="96"/>
        <v>0.87900770730052591</v>
      </c>
      <c r="BT86">
        <v>0.11</v>
      </c>
      <c r="BU86">
        <f t="shared" si="97"/>
        <v>5.0624970835696495E-3</v>
      </c>
      <c r="BV86">
        <v>0</v>
      </c>
      <c r="BW86">
        <f t="shared" si="98"/>
        <v>0</v>
      </c>
      <c r="BX86">
        <v>0</v>
      </c>
      <c r="BY86">
        <f t="shared" si="99"/>
        <v>0</v>
      </c>
      <c r="BZ86">
        <v>0.41</v>
      </c>
      <c r="CA86">
        <f t="shared" si="100"/>
        <v>8.0689459262237549E-3</v>
      </c>
      <c r="CB86">
        <v>8.8000000000000007</v>
      </c>
      <c r="CC86">
        <f t="shared" si="101"/>
        <v>9.3546385169151522E-2</v>
      </c>
      <c r="CD86">
        <v>1</v>
      </c>
      <c r="CE86">
        <f t="shared" si="102"/>
        <v>5.761232396542487E-3</v>
      </c>
      <c r="CF86">
        <v>0</v>
      </c>
      <c r="CG86">
        <f t="shared" si="103"/>
        <v>0</v>
      </c>
      <c r="CH86">
        <v>0</v>
      </c>
      <c r="CI86">
        <f t="shared" si="104"/>
        <v>0</v>
      </c>
      <c r="CJ86">
        <v>0</v>
      </c>
      <c r="CK86">
        <f t="shared" si="105"/>
        <v>0</v>
      </c>
      <c r="CL86">
        <v>0</v>
      </c>
      <c r="CM86">
        <f t="shared" si="106"/>
        <v>0</v>
      </c>
      <c r="CN86">
        <v>7.0000000000000007E-2</v>
      </c>
      <c r="CO86">
        <f t="shared" si="107"/>
        <v>4.1643832234097557E-4</v>
      </c>
      <c r="CP86">
        <v>0.25</v>
      </c>
      <c r="CQ86">
        <f t="shared" si="108"/>
        <v>2.7126650771706231E-3</v>
      </c>
      <c r="CR86">
        <v>0</v>
      </c>
      <c r="CS86">
        <f t="shared" si="83"/>
        <v>0</v>
      </c>
      <c r="CT86">
        <v>0</v>
      </c>
      <c r="CU86">
        <f t="shared" si="109"/>
        <v>0</v>
      </c>
      <c r="CV86">
        <v>0</v>
      </c>
      <c r="CW86">
        <f t="shared" si="110"/>
        <v>0</v>
      </c>
      <c r="CX86">
        <v>0</v>
      </c>
      <c r="CY86">
        <f t="shared" si="111"/>
        <v>0</v>
      </c>
      <c r="CZ86">
        <v>0</v>
      </c>
      <c r="DA86">
        <f t="shared" si="112"/>
        <v>0</v>
      </c>
      <c r="DB86">
        <v>0</v>
      </c>
      <c r="DC86">
        <f t="shared" si="113"/>
        <v>0</v>
      </c>
      <c r="DD86">
        <v>0</v>
      </c>
      <c r="DE86">
        <f t="shared" si="114"/>
        <v>0</v>
      </c>
      <c r="DF86">
        <v>0</v>
      </c>
      <c r="DG86">
        <f t="shared" si="115"/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f t="shared" si="116"/>
        <v>0</v>
      </c>
      <c r="ET86">
        <v>0</v>
      </c>
      <c r="EU86">
        <f t="shared" si="117"/>
        <v>0</v>
      </c>
      <c r="EV86">
        <v>0</v>
      </c>
      <c r="EW86">
        <f t="shared" si="118"/>
        <v>0</v>
      </c>
      <c r="EX86">
        <v>0</v>
      </c>
      <c r="EY86">
        <f t="shared" si="119"/>
        <v>0</v>
      </c>
      <c r="EZ86">
        <v>45</v>
      </c>
      <c r="FA86">
        <f t="shared" si="120"/>
        <v>0.45211801866337181</v>
      </c>
      <c r="FB86">
        <v>0</v>
      </c>
      <c r="FC86">
        <f t="shared" si="121"/>
        <v>0</v>
      </c>
      <c r="FD86">
        <v>0</v>
      </c>
      <c r="FE86">
        <f t="shared" si="122"/>
        <v>0</v>
      </c>
      <c r="FF86">
        <v>55</v>
      </c>
      <c r="FG86">
        <f t="shared" si="123"/>
        <v>0.54788198133662824</v>
      </c>
      <c r="FH86">
        <v>0</v>
      </c>
      <c r="FI86">
        <f t="shared" si="124"/>
        <v>0</v>
      </c>
      <c r="FJ86">
        <v>0</v>
      </c>
      <c r="FK86">
        <f t="shared" si="125"/>
        <v>0</v>
      </c>
      <c r="FL86">
        <v>0</v>
      </c>
      <c r="FM86">
        <f t="shared" si="126"/>
        <v>0</v>
      </c>
      <c r="FN86">
        <v>0</v>
      </c>
      <c r="FO86">
        <f t="shared" si="84"/>
        <v>0</v>
      </c>
      <c r="FP86">
        <v>0</v>
      </c>
      <c r="FQ86">
        <f t="shared" si="127"/>
        <v>0</v>
      </c>
      <c r="FR86">
        <v>0</v>
      </c>
      <c r="FS86">
        <f t="shared" si="128"/>
        <v>0</v>
      </c>
      <c r="FT86">
        <v>0</v>
      </c>
      <c r="FU86">
        <f t="shared" si="129"/>
        <v>0</v>
      </c>
      <c r="FV86">
        <v>0</v>
      </c>
      <c r="FW86">
        <f t="shared" si="130"/>
        <v>0</v>
      </c>
      <c r="FX86">
        <v>0</v>
      </c>
      <c r="FY86">
        <f t="shared" si="85"/>
        <v>0</v>
      </c>
      <c r="FZ86">
        <v>0</v>
      </c>
      <c r="GA86">
        <f t="shared" si="131"/>
        <v>0</v>
      </c>
      <c r="GB86">
        <v>0</v>
      </c>
      <c r="GC86">
        <f t="shared" si="132"/>
        <v>0</v>
      </c>
      <c r="GD86">
        <v>0</v>
      </c>
      <c r="GE86">
        <f t="shared" si="133"/>
        <v>0</v>
      </c>
      <c r="GF86">
        <v>0</v>
      </c>
      <c r="GG86">
        <f t="shared" si="134"/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 s="1" t="s">
        <v>428</v>
      </c>
      <c r="GS86" t="s">
        <v>425</v>
      </c>
    </row>
    <row r="87" spans="1:201" x14ac:dyDescent="0.45">
      <c r="A87">
        <v>86</v>
      </c>
      <c r="B87" t="s">
        <v>420</v>
      </c>
      <c r="C87" t="s">
        <v>398</v>
      </c>
      <c r="D87">
        <v>91</v>
      </c>
      <c r="E87" t="s">
        <v>421</v>
      </c>
      <c r="F87">
        <v>504.9</v>
      </c>
      <c r="G87">
        <f>260+273</f>
        <v>533</v>
      </c>
      <c r="H87">
        <f t="shared" si="158"/>
        <v>1773</v>
      </c>
      <c r="I87" s="2">
        <f t="shared" si="135"/>
        <v>0.30062041737168643</v>
      </c>
      <c r="J87" s="2">
        <f t="shared" si="136"/>
        <v>28.100000000000023</v>
      </c>
      <c r="K87" s="2">
        <f t="shared" si="137"/>
        <v>1.0556545850663499</v>
      </c>
      <c r="M87" s="2">
        <v>2875</v>
      </c>
      <c r="N87">
        <f>0.37/20*100</f>
        <v>1.8499999999999999</v>
      </c>
      <c r="O87">
        <f>0.66/20*100</f>
        <v>3.3000000000000003</v>
      </c>
      <c r="P87" s="2">
        <f t="shared" si="138"/>
        <v>0.56060606060606055</v>
      </c>
      <c r="Q87" s="2">
        <f t="shared" si="139"/>
        <v>0.4393939393939395</v>
      </c>
      <c r="S87">
        <f>10100/(16*3.14)</f>
        <v>201.03503184713375</v>
      </c>
      <c r="T87" s="2">
        <f t="shared" si="140"/>
        <v>0</v>
      </c>
      <c r="U87">
        <f>7000/(16*3.14)</f>
        <v>139.33121019108279</v>
      </c>
      <c r="V87">
        <f>10100/(16*3.14)</f>
        <v>201.03503184713375</v>
      </c>
      <c r="W87" s="2">
        <f t="shared" si="141"/>
        <v>2.5776273885350314</v>
      </c>
      <c r="X87" s="2">
        <f t="shared" si="142"/>
        <v>6.6341560509554141</v>
      </c>
      <c r="Y87" s="7">
        <f t="shared" si="143"/>
        <v>0.61146114611461155</v>
      </c>
      <c r="Z87" s="2">
        <f t="shared" si="144"/>
        <v>0.69306930693069302</v>
      </c>
      <c r="AA87" s="2" t="e">
        <f t="shared" si="145"/>
        <v>#DIV/0!</v>
      </c>
      <c r="AB87" s="2">
        <f t="shared" si="146"/>
        <v>1</v>
      </c>
      <c r="AC87" s="2">
        <f t="shared" si="147"/>
        <v>0.4393939393939395</v>
      </c>
      <c r="AD87" s="2">
        <f t="shared" si="148"/>
        <v>139.33121019108279</v>
      </c>
      <c r="AE87" s="2">
        <f t="shared" si="149"/>
        <v>0</v>
      </c>
      <c r="AG87" s="2" t="e">
        <f t="shared" si="151"/>
        <v>#DIV/0!</v>
      </c>
      <c r="AH87" s="2">
        <f t="shared" si="86"/>
        <v>0</v>
      </c>
      <c r="AI87" s="2">
        <v>3</v>
      </c>
      <c r="AJ87">
        <f>10^-4</f>
        <v>1E-4</v>
      </c>
      <c r="AK87">
        <f t="shared" si="152"/>
        <v>185</v>
      </c>
      <c r="AL87">
        <v>10</v>
      </c>
      <c r="AM87">
        <f t="shared" si="153"/>
        <v>195</v>
      </c>
      <c r="AN87" t="s">
        <v>394</v>
      </c>
      <c r="AP87" t="s">
        <v>37</v>
      </c>
      <c r="AR87">
        <f>20*10^-6</f>
        <v>1.9999999999999998E-5</v>
      </c>
      <c r="AS87">
        <v>4</v>
      </c>
      <c r="AT87">
        <v>4.16</v>
      </c>
      <c r="AU87">
        <f t="shared" si="154"/>
        <v>1672.6114649681529</v>
      </c>
      <c r="AV87" t="s">
        <v>422</v>
      </c>
      <c r="AW87" t="s">
        <v>373</v>
      </c>
      <c r="AX87" t="s">
        <v>423</v>
      </c>
      <c r="AZ87" s="2">
        <f t="shared" si="155"/>
        <v>1.9331407008214918</v>
      </c>
      <c r="BA87" s="2">
        <f t="shared" si="87"/>
        <v>4</v>
      </c>
      <c r="BB87">
        <v>0</v>
      </c>
      <c r="BC87">
        <f t="shared" si="88"/>
        <v>0</v>
      </c>
      <c r="BD87">
        <v>0</v>
      </c>
      <c r="BE87">
        <f t="shared" si="89"/>
        <v>0</v>
      </c>
      <c r="BF87">
        <v>0.17</v>
      </c>
      <c r="BG87">
        <f t="shared" si="90"/>
        <v>1.6009389154679854E-3</v>
      </c>
      <c r="BH87">
        <v>0.38</v>
      </c>
      <c r="BI87">
        <f t="shared" si="91"/>
        <v>3.8231898090070392E-3</v>
      </c>
      <c r="BJ87">
        <v>0</v>
      </c>
      <c r="BK87">
        <f t="shared" si="92"/>
        <v>0</v>
      </c>
      <c r="BL87">
        <v>0</v>
      </c>
      <c r="BM87">
        <f t="shared" si="93"/>
        <v>0</v>
      </c>
      <c r="BN87">
        <v>0</v>
      </c>
      <c r="BO87">
        <f t="shared" si="94"/>
        <v>0</v>
      </c>
      <c r="BP87">
        <v>0</v>
      </c>
      <c r="BQ87">
        <f t="shared" si="95"/>
        <v>0</v>
      </c>
      <c r="BR87">
        <f>100-BF87-BH87-BZ87-CB87-CD87-CN87-BT87-CP87</f>
        <v>88.810000000000016</v>
      </c>
      <c r="BS87">
        <f t="shared" si="96"/>
        <v>0.87900770730052591</v>
      </c>
      <c r="BT87">
        <v>0.11</v>
      </c>
      <c r="BU87">
        <f t="shared" si="97"/>
        <v>5.0624970835696495E-3</v>
      </c>
      <c r="BV87">
        <v>0</v>
      </c>
      <c r="BW87">
        <f t="shared" si="98"/>
        <v>0</v>
      </c>
      <c r="BX87">
        <v>0</v>
      </c>
      <c r="BY87">
        <f t="shared" si="99"/>
        <v>0</v>
      </c>
      <c r="BZ87">
        <v>0.41</v>
      </c>
      <c r="CA87">
        <f t="shared" si="100"/>
        <v>8.0689459262237549E-3</v>
      </c>
      <c r="CB87">
        <v>8.8000000000000007</v>
      </c>
      <c r="CC87">
        <f t="shared" si="101"/>
        <v>9.3546385169151522E-2</v>
      </c>
      <c r="CD87">
        <v>1</v>
      </c>
      <c r="CE87">
        <f t="shared" si="102"/>
        <v>5.761232396542487E-3</v>
      </c>
      <c r="CF87">
        <v>0</v>
      </c>
      <c r="CG87">
        <f t="shared" si="103"/>
        <v>0</v>
      </c>
      <c r="CH87">
        <v>0</v>
      </c>
      <c r="CI87">
        <f t="shared" si="104"/>
        <v>0</v>
      </c>
      <c r="CJ87">
        <v>0</v>
      </c>
      <c r="CK87">
        <f t="shared" si="105"/>
        <v>0</v>
      </c>
      <c r="CL87">
        <v>0</v>
      </c>
      <c r="CM87">
        <f t="shared" si="106"/>
        <v>0</v>
      </c>
      <c r="CN87">
        <v>7.0000000000000007E-2</v>
      </c>
      <c r="CO87">
        <f t="shared" si="107"/>
        <v>4.1643832234097557E-4</v>
      </c>
      <c r="CP87">
        <v>0.25</v>
      </c>
      <c r="CQ87">
        <f t="shared" si="108"/>
        <v>2.7126650771706231E-3</v>
      </c>
      <c r="CR87">
        <v>0</v>
      </c>
      <c r="CS87">
        <f t="shared" si="83"/>
        <v>0</v>
      </c>
      <c r="CT87">
        <v>0</v>
      </c>
      <c r="CU87">
        <f t="shared" si="109"/>
        <v>0</v>
      </c>
      <c r="CV87">
        <v>0</v>
      </c>
      <c r="CW87">
        <f t="shared" si="110"/>
        <v>0</v>
      </c>
      <c r="CX87">
        <v>0</v>
      </c>
      <c r="CY87">
        <f t="shared" si="111"/>
        <v>0</v>
      </c>
      <c r="CZ87">
        <v>0</v>
      </c>
      <c r="DA87">
        <f t="shared" si="112"/>
        <v>0</v>
      </c>
      <c r="DB87">
        <v>0</v>
      </c>
      <c r="DC87">
        <f t="shared" si="113"/>
        <v>0</v>
      </c>
      <c r="DD87">
        <v>0</v>
      </c>
      <c r="DE87">
        <f t="shared" si="114"/>
        <v>0</v>
      </c>
      <c r="DF87">
        <v>0</v>
      </c>
      <c r="DG87">
        <f t="shared" si="115"/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f t="shared" si="116"/>
        <v>0</v>
      </c>
      <c r="ET87">
        <v>0</v>
      </c>
      <c r="EU87">
        <f t="shared" si="117"/>
        <v>0</v>
      </c>
      <c r="EV87">
        <v>0</v>
      </c>
      <c r="EW87">
        <f t="shared" si="118"/>
        <v>0</v>
      </c>
      <c r="EX87">
        <v>0</v>
      </c>
      <c r="EY87">
        <f t="shared" si="119"/>
        <v>0</v>
      </c>
      <c r="EZ87">
        <v>0</v>
      </c>
      <c r="FA87">
        <f t="shared" si="120"/>
        <v>0</v>
      </c>
      <c r="FB87">
        <v>100</v>
      </c>
      <c r="FC87">
        <f t="shared" si="121"/>
        <v>1</v>
      </c>
      <c r="FD87">
        <v>0</v>
      </c>
      <c r="FE87">
        <f t="shared" si="122"/>
        <v>0</v>
      </c>
      <c r="FF87">
        <v>0</v>
      </c>
      <c r="FG87">
        <f t="shared" si="123"/>
        <v>0</v>
      </c>
      <c r="FH87">
        <v>0</v>
      </c>
      <c r="FI87">
        <f t="shared" si="124"/>
        <v>0</v>
      </c>
      <c r="FJ87">
        <v>0</v>
      </c>
      <c r="FK87">
        <f t="shared" si="125"/>
        <v>0</v>
      </c>
      <c r="FL87">
        <v>0</v>
      </c>
      <c r="FM87">
        <f t="shared" si="126"/>
        <v>0</v>
      </c>
      <c r="FN87">
        <v>0</v>
      </c>
      <c r="FO87">
        <f t="shared" si="84"/>
        <v>0</v>
      </c>
      <c r="FP87">
        <v>0</v>
      </c>
      <c r="FQ87">
        <f t="shared" si="127"/>
        <v>0</v>
      </c>
      <c r="FR87">
        <v>0</v>
      </c>
      <c r="FS87">
        <f t="shared" si="128"/>
        <v>0</v>
      </c>
      <c r="FT87">
        <v>0</v>
      </c>
      <c r="FU87">
        <f t="shared" si="129"/>
        <v>0</v>
      </c>
      <c r="FV87">
        <v>0</v>
      </c>
      <c r="FW87">
        <f t="shared" si="130"/>
        <v>0</v>
      </c>
      <c r="FX87">
        <v>0</v>
      </c>
      <c r="FY87">
        <f t="shared" si="85"/>
        <v>0</v>
      </c>
      <c r="FZ87">
        <v>0</v>
      </c>
      <c r="GA87">
        <f t="shared" si="131"/>
        <v>0</v>
      </c>
      <c r="GB87">
        <v>0</v>
      </c>
      <c r="GC87">
        <f t="shared" si="132"/>
        <v>0</v>
      </c>
      <c r="GD87">
        <v>0</v>
      </c>
      <c r="GE87">
        <f t="shared" si="133"/>
        <v>0</v>
      </c>
      <c r="GF87">
        <v>0</v>
      </c>
      <c r="GG87">
        <f t="shared" si="134"/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 s="1" t="s">
        <v>429</v>
      </c>
      <c r="GS87" t="s">
        <v>425</v>
      </c>
    </row>
    <row r="88" spans="1:201" x14ac:dyDescent="0.45">
      <c r="A88">
        <v>87</v>
      </c>
      <c r="B88" t="s">
        <v>368</v>
      </c>
      <c r="C88" t="s">
        <v>416</v>
      </c>
      <c r="D88" t="s">
        <v>430</v>
      </c>
      <c r="E88" t="s">
        <v>431</v>
      </c>
      <c r="F88">
        <v>370.8</v>
      </c>
      <c r="G88">
        <f>200+273</f>
        <v>473</v>
      </c>
      <c r="H88">
        <v>1773</v>
      </c>
      <c r="I88" s="2">
        <f t="shared" si="135"/>
        <v>0.2667794698251551</v>
      </c>
      <c r="J88" s="2">
        <f t="shared" si="136"/>
        <v>102.19999999999999</v>
      </c>
      <c r="K88" s="2">
        <f t="shared" si="137"/>
        <v>1.2756202804746493</v>
      </c>
      <c r="M88" s="2">
        <v>1156</v>
      </c>
      <c r="N88">
        <f>0.24*100</f>
        <v>24</v>
      </c>
      <c r="O88">
        <v>27.6</v>
      </c>
      <c r="P88" s="2">
        <f t="shared" si="138"/>
        <v>0.86956521739130432</v>
      </c>
      <c r="Q88" s="2">
        <f t="shared" si="139"/>
        <v>0.1304347826086957</v>
      </c>
      <c r="R88">
        <v>460</v>
      </c>
      <c r="S88">
        <v>460</v>
      </c>
      <c r="T88" s="2">
        <f t="shared" si="140"/>
        <v>1</v>
      </c>
      <c r="U88">
        <v>639</v>
      </c>
      <c r="V88">
        <v>649</v>
      </c>
      <c r="W88" s="2">
        <f t="shared" si="141"/>
        <v>153.35999999999999</v>
      </c>
      <c r="X88" s="2">
        <f t="shared" si="142"/>
        <v>179.12400000000002</v>
      </c>
      <c r="Y88" s="7">
        <f t="shared" si="143"/>
        <v>0.14383332216788389</v>
      </c>
      <c r="Z88" s="2">
        <f t="shared" si="144"/>
        <v>0.98459167950693371</v>
      </c>
      <c r="AA88" s="2">
        <f t="shared" si="145"/>
        <v>1.3891304347826088</v>
      </c>
      <c r="AB88" s="2">
        <f t="shared" si="146"/>
        <v>1.4108695652173913</v>
      </c>
      <c r="AC88" s="2">
        <f t="shared" si="147"/>
        <v>0.1304347826086957</v>
      </c>
      <c r="AD88" s="2">
        <f t="shared" si="148"/>
        <v>179</v>
      </c>
      <c r="AE88" s="2">
        <f t="shared" si="149"/>
        <v>189</v>
      </c>
      <c r="AF88" s="2">
        <f t="shared" si="150"/>
        <v>0.29121725731895226</v>
      </c>
      <c r="AG88" s="2">
        <f t="shared" si="151"/>
        <v>0.94708994708994709</v>
      </c>
      <c r="AH88" s="2">
        <f t="shared" si="86"/>
        <v>8.0375963020030827</v>
      </c>
      <c r="AI88" s="2">
        <v>3</v>
      </c>
      <c r="AJ88">
        <f>10^-6</f>
        <v>9.9999999999999995E-7</v>
      </c>
      <c r="AK88">
        <f t="shared" si="152"/>
        <v>240000</v>
      </c>
      <c r="AL88">
        <f>5*60</f>
        <v>300</v>
      </c>
      <c r="AM88">
        <f t="shared" si="153"/>
        <v>240300</v>
      </c>
      <c r="AN88" t="s">
        <v>432</v>
      </c>
      <c r="AP88" t="s">
        <v>37</v>
      </c>
      <c r="AS88">
        <v>1</v>
      </c>
      <c r="AT88">
        <v>1</v>
      </c>
      <c r="AU88">
        <f t="shared" si="154"/>
        <v>460</v>
      </c>
      <c r="AV88" t="s">
        <v>433</v>
      </c>
      <c r="AX88" t="s">
        <v>434</v>
      </c>
      <c r="AZ88" s="2">
        <f t="shared" si="155"/>
        <v>2.0047353188018646</v>
      </c>
      <c r="BA88" s="2">
        <f t="shared" si="87"/>
        <v>1</v>
      </c>
      <c r="BB88">
        <v>0.06</v>
      </c>
      <c r="BC88">
        <f t="shared" si="88"/>
        <v>5.2385875815706023E-4</v>
      </c>
      <c r="BD88">
        <v>0</v>
      </c>
      <c r="BE88">
        <f t="shared" si="89"/>
        <v>0</v>
      </c>
      <c r="BF88">
        <v>0.75</v>
      </c>
      <c r="BG88">
        <f t="shared" si="90"/>
        <v>7.0896235023547262E-3</v>
      </c>
      <c r="BH88">
        <v>1.27</v>
      </c>
      <c r="BI88">
        <f t="shared" si="91"/>
        <v>1.282572881558231E-2</v>
      </c>
      <c r="BJ88">
        <v>0</v>
      </c>
      <c r="BK88">
        <f t="shared" si="92"/>
        <v>0</v>
      </c>
      <c r="BL88">
        <v>0</v>
      </c>
      <c r="BM88">
        <f t="shared" si="93"/>
        <v>0</v>
      </c>
      <c r="BN88">
        <v>0</v>
      </c>
      <c r="BO88">
        <f t="shared" si="94"/>
        <v>0</v>
      </c>
      <c r="BP88">
        <v>0</v>
      </c>
      <c r="BQ88">
        <f t="shared" si="95"/>
        <v>0</v>
      </c>
      <c r="BR88">
        <f>100-BT88-BV88-BX88-BZ88-CB88-CD88-BB88-BF88-BH88-CP88</f>
        <v>97.320999999999984</v>
      </c>
      <c r="BS88">
        <f t="shared" si="96"/>
        <v>0.96688193181801596</v>
      </c>
      <c r="BT88">
        <v>0.15</v>
      </c>
      <c r="BU88">
        <f t="shared" si="97"/>
        <v>6.9294605840650621E-3</v>
      </c>
      <c r="BV88">
        <v>5.0000000000000001E-3</v>
      </c>
      <c r="BW88">
        <f t="shared" si="98"/>
        <v>8.9573589080423416E-5</v>
      </c>
      <c r="BX88">
        <v>3.0000000000000001E-3</v>
      </c>
      <c r="BY88">
        <f t="shared" si="99"/>
        <v>5.1907204899034103E-5</v>
      </c>
      <c r="BZ88">
        <v>0.18</v>
      </c>
      <c r="CA88">
        <f t="shared" si="100"/>
        <v>3.5558343607037675E-3</v>
      </c>
      <c r="CB88">
        <v>0.11</v>
      </c>
      <c r="CC88">
        <f t="shared" si="101"/>
        <v>1.1737432073570073E-3</v>
      </c>
      <c r="CD88">
        <v>0.15</v>
      </c>
      <c r="CE88">
        <f t="shared" si="102"/>
        <v>8.6744654591016659E-4</v>
      </c>
      <c r="CF88">
        <v>0</v>
      </c>
      <c r="CG88">
        <f t="shared" si="103"/>
        <v>0</v>
      </c>
      <c r="CH88">
        <v>0</v>
      </c>
      <c r="CI88">
        <f t="shared" si="104"/>
        <v>0</v>
      </c>
      <c r="CJ88">
        <v>0</v>
      </c>
      <c r="CK88">
        <f t="shared" si="105"/>
        <v>0</v>
      </c>
      <c r="CL88">
        <v>0</v>
      </c>
      <c r="CM88">
        <f t="shared" si="106"/>
        <v>0</v>
      </c>
      <c r="CN88">
        <v>0</v>
      </c>
      <c r="CO88">
        <f t="shared" si="107"/>
        <v>0</v>
      </c>
      <c r="CP88">
        <v>1E-3</v>
      </c>
      <c r="CQ88">
        <f t="shared" si="108"/>
        <v>1.0891613874443318E-5</v>
      </c>
      <c r="CR88">
        <v>0</v>
      </c>
      <c r="CS88">
        <f t="shared" si="83"/>
        <v>0</v>
      </c>
      <c r="CT88">
        <v>0</v>
      </c>
      <c r="CU88">
        <f t="shared" si="109"/>
        <v>0</v>
      </c>
      <c r="CV88">
        <v>0</v>
      </c>
      <c r="CW88">
        <f t="shared" si="110"/>
        <v>0</v>
      </c>
      <c r="CX88">
        <v>0</v>
      </c>
      <c r="CY88">
        <f t="shared" si="111"/>
        <v>0</v>
      </c>
      <c r="CZ88">
        <v>0</v>
      </c>
      <c r="DA88">
        <f t="shared" si="112"/>
        <v>0</v>
      </c>
      <c r="DB88">
        <v>0</v>
      </c>
      <c r="DC88">
        <f t="shared" si="113"/>
        <v>0</v>
      </c>
      <c r="DD88">
        <v>0</v>
      </c>
      <c r="DE88">
        <f t="shared" si="114"/>
        <v>0</v>
      </c>
      <c r="DF88">
        <v>0</v>
      </c>
      <c r="DG88">
        <f t="shared" si="115"/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f t="shared" si="116"/>
        <v>0</v>
      </c>
      <c r="ET88">
        <v>0</v>
      </c>
      <c r="EU88">
        <f t="shared" si="117"/>
        <v>0</v>
      </c>
      <c r="EV88">
        <v>0</v>
      </c>
      <c r="EW88">
        <f t="shared" si="118"/>
        <v>0</v>
      </c>
      <c r="EX88">
        <v>0</v>
      </c>
      <c r="EY88">
        <f t="shared" si="119"/>
        <v>0</v>
      </c>
      <c r="EZ88">
        <v>0</v>
      </c>
      <c r="FA88">
        <f t="shared" si="120"/>
        <v>0</v>
      </c>
      <c r="FB88">
        <v>0</v>
      </c>
      <c r="FC88">
        <f t="shared" si="121"/>
        <v>0</v>
      </c>
      <c r="FD88">
        <v>0</v>
      </c>
      <c r="FE88">
        <f t="shared" si="122"/>
        <v>0</v>
      </c>
      <c r="FF88">
        <v>0</v>
      </c>
      <c r="FG88">
        <f t="shared" si="123"/>
        <v>0</v>
      </c>
      <c r="FH88">
        <v>0</v>
      </c>
      <c r="FI88">
        <f t="shared" si="124"/>
        <v>0</v>
      </c>
      <c r="FJ88">
        <v>100</v>
      </c>
      <c r="FK88">
        <f t="shared" si="125"/>
        <v>1</v>
      </c>
      <c r="FL88">
        <v>0</v>
      </c>
      <c r="FM88">
        <f t="shared" si="126"/>
        <v>0</v>
      </c>
      <c r="FN88">
        <v>0</v>
      </c>
      <c r="FO88">
        <f t="shared" si="84"/>
        <v>0</v>
      </c>
      <c r="FP88">
        <v>0</v>
      </c>
      <c r="FQ88">
        <f t="shared" si="127"/>
        <v>0</v>
      </c>
      <c r="FR88">
        <v>0</v>
      </c>
      <c r="FS88">
        <f t="shared" si="128"/>
        <v>0</v>
      </c>
      <c r="FT88">
        <v>0</v>
      </c>
      <c r="FU88">
        <f t="shared" si="129"/>
        <v>0</v>
      </c>
      <c r="FV88">
        <v>0</v>
      </c>
      <c r="FW88">
        <f t="shared" si="130"/>
        <v>0</v>
      </c>
      <c r="FX88">
        <v>0</v>
      </c>
      <c r="FY88">
        <f t="shared" si="85"/>
        <v>0</v>
      </c>
      <c r="FZ88">
        <v>0</v>
      </c>
      <c r="GA88">
        <f t="shared" si="131"/>
        <v>0</v>
      </c>
      <c r="GB88">
        <v>0</v>
      </c>
      <c r="GC88">
        <f t="shared" si="132"/>
        <v>0</v>
      </c>
      <c r="GD88">
        <v>0</v>
      </c>
      <c r="GE88">
        <f t="shared" si="133"/>
        <v>0</v>
      </c>
      <c r="GF88">
        <v>0</v>
      </c>
      <c r="GG88">
        <f t="shared" si="134"/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 s="1" t="s">
        <v>435</v>
      </c>
      <c r="GS88" t="s">
        <v>264</v>
      </c>
    </row>
    <row r="89" spans="1:201" x14ac:dyDescent="0.45">
      <c r="A89">
        <v>88</v>
      </c>
      <c r="B89" t="s">
        <v>368</v>
      </c>
      <c r="C89" t="s">
        <v>416</v>
      </c>
      <c r="D89" t="s">
        <v>436</v>
      </c>
      <c r="E89" t="s">
        <v>437</v>
      </c>
      <c r="F89">
        <v>370.8</v>
      </c>
      <c r="G89">
        <f>400+273</f>
        <v>673</v>
      </c>
      <c r="H89">
        <v>1773</v>
      </c>
      <c r="I89" s="2">
        <f t="shared" si="135"/>
        <v>0.3795826283135928</v>
      </c>
      <c r="J89" s="2">
        <f t="shared" si="136"/>
        <v>302.2</v>
      </c>
      <c r="K89" s="2">
        <f t="shared" si="137"/>
        <v>1.8149946062567421</v>
      </c>
      <c r="M89" s="2">
        <v>1156</v>
      </c>
      <c r="N89">
        <v>10.7</v>
      </c>
      <c r="O89">
        <v>25.6</v>
      </c>
      <c r="P89" s="2">
        <f t="shared" si="138"/>
        <v>0.41796874999999994</v>
      </c>
      <c r="Q89" s="2">
        <f t="shared" si="139"/>
        <v>0.58203125</v>
      </c>
      <c r="R89">
        <v>412</v>
      </c>
      <c r="S89">
        <v>412</v>
      </c>
      <c r="T89" s="2">
        <f t="shared" si="140"/>
        <v>1</v>
      </c>
      <c r="U89">
        <v>526</v>
      </c>
      <c r="V89">
        <v>526</v>
      </c>
      <c r="W89" s="2">
        <f t="shared" si="141"/>
        <v>56.281999999999996</v>
      </c>
      <c r="X89" s="2">
        <f t="shared" si="142"/>
        <v>134.65600000000001</v>
      </c>
      <c r="Y89" s="7">
        <f t="shared" si="143"/>
        <v>0.58203125</v>
      </c>
      <c r="Z89" s="2">
        <f t="shared" si="144"/>
        <v>1</v>
      </c>
      <c r="AA89" s="2">
        <f t="shared" si="145"/>
        <v>1.2766990291262137</v>
      </c>
      <c r="AB89" s="2">
        <f t="shared" si="146"/>
        <v>1.2766990291262137</v>
      </c>
      <c r="AC89" s="2">
        <f t="shared" si="147"/>
        <v>0.58203125</v>
      </c>
      <c r="AD89" s="2">
        <f t="shared" si="148"/>
        <v>114</v>
      </c>
      <c r="AE89" s="2">
        <f t="shared" si="149"/>
        <v>114</v>
      </c>
      <c r="AF89" s="2">
        <f t="shared" si="150"/>
        <v>0.21673003802281368</v>
      </c>
      <c r="AG89" s="2">
        <f t="shared" si="151"/>
        <v>1</v>
      </c>
      <c r="AH89" s="2">
        <f t="shared" si="86"/>
        <v>5.5482889733840306</v>
      </c>
      <c r="AI89" s="2">
        <v>3</v>
      </c>
      <c r="AJ89">
        <f>10^-6</f>
        <v>9.9999999999999995E-7</v>
      </c>
      <c r="AK89">
        <f t="shared" si="152"/>
        <v>107000</v>
      </c>
      <c r="AL89">
        <f>5*60</f>
        <v>300</v>
      </c>
      <c r="AM89">
        <f t="shared" si="153"/>
        <v>107300</v>
      </c>
      <c r="AN89" t="s">
        <v>438</v>
      </c>
      <c r="AP89" t="s">
        <v>37</v>
      </c>
      <c r="AS89">
        <v>1</v>
      </c>
      <c r="AT89">
        <v>1</v>
      </c>
      <c r="AU89">
        <f t="shared" si="154"/>
        <v>412</v>
      </c>
      <c r="AV89" t="s">
        <v>372</v>
      </c>
      <c r="AW89" t="s">
        <v>373</v>
      </c>
      <c r="AX89" t="s">
        <v>423</v>
      </c>
      <c r="AZ89" s="2">
        <f t="shared" si="155"/>
        <v>1.9850771245254526</v>
      </c>
      <c r="BA89" s="2">
        <f t="shared" si="87"/>
        <v>1</v>
      </c>
      <c r="BB89">
        <v>0.12</v>
      </c>
      <c r="BC89">
        <f t="shared" si="88"/>
        <v>1.0507774738451703E-3</v>
      </c>
      <c r="BD89">
        <v>0</v>
      </c>
      <c r="BE89">
        <f t="shared" si="89"/>
        <v>0</v>
      </c>
      <c r="BF89">
        <v>0.2</v>
      </c>
      <c r="BG89">
        <f t="shared" si="90"/>
        <v>1.8960878438622059E-3</v>
      </c>
      <c r="BH89">
        <v>0.56000000000000005</v>
      </c>
      <c r="BI89">
        <f t="shared" si="91"/>
        <v>5.671956720554764E-3</v>
      </c>
      <c r="BJ89">
        <v>0</v>
      </c>
      <c r="BK89">
        <f t="shared" si="92"/>
        <v>0</v>
      </c>
      <c r="BL89">
        <v>0</v>
      </c>
      <c r="BM89">
        <f t="shared" si="93"/>
        <v>0</v>
      </c>
      <c r="BN89">
        <v>0</v>
      </c>
      <c r="BO89">
        <f t="shared" si="94"/>
        <v>0</v>
      </c>
      <c r="BP89">
        <v>0</v>
      </c>
      <c r="BQ89">
        <f t="shared" si="95"/>
        <v>0</v>
      </c>
      <c r="BR89">
        <f>100-BT89-BV89-BX89-BZ89-CB89-CD89-BB89-BF89-BH89-CP89</f>
        <v>95.256999999999977</v>
      </c>
      <c r="BS89">
        <f t="shared" si="96"/>
        <v>0.94914011905085571</v>
      </c>
      <c r="BT89">
        <v>0.12</v>
      </c>
      <c r="BU89">
        <f t="shared" si="97"/>
        <v>5.5597589802635463E-3</v>
      </c>
      <c r="BV89">
        <v>8.0000000000000002E-3</v>
      </c>
      <c r="BW89">
        <f t="shared" si="98"/>
        <v>1.4373631547296353E-4</v>
      </c>
      <c r="BX89">
        <v>7.0000000000000001E-3</v>
      </c>
      <c r="BY89">
        <f t="shared" si="99"/>
        <v>1.2147054446837677E-4</v>
      </c>
      <c r="BZ89">
        <v>0.22</v>
      </c>
      <c r="CA89">
        <f t="shared" si="100"/>
        <v>4.3587127336325226E-3</v>
      </c>
      <c r="CB89">
        <v>2.36</v>
      </c>
      <c r="CC89">
        <f t="shared" si="101"/>
        <v>2.5255673764153764E-2</v>
      </c>
      <c r="CD89">
        <v>1.1200000000000001</v>
      </c>
      <c r="CE89">
        <f t="shared" si="102"/>
        <v>6.4958507048955101E-3</v>
      </c>
      <c r="CF89">
        <v>0</v>
      </c>
      <c r="CG89">
        <f t="shared" si="103"/>
        <v>0</v>
      </c>
      <c r="CH89">
        <v>0</v>
      </c>
      <c r="CI89">
        <f t="shared" si="104"/>
        <v>0</v>
      </c>
      <c r="CJ89">
        <v>0</v>
      </c>
      <c r="CK89">
        <f t="shared" si="105"/>
        <v>0</v>
      </c>
      <c r="CL89">
        <v>0</v>
      </c>
      <c r="CM89">
        <f t="shared" si="106"/>
        <v>0</v>
      </c>
      <c r="CN89">
        <v>0</v>
      </c>
      <c r="CO89">
        <f t="shared" si="107"/>
        <v>0</v>
      </c>
      <c r="CP89">
        <v>2.8000000000000001E-2</v>
      </c>
      <c r="CQ89">
        <f t="shared" si="108"/>
        <v>3.0585586799552182E-4</v>
      </c>
      <c r="CR89">
        <v>0</v>
      </c>
      <c r="CS89">
        <f t="shared" si="83"/>
        <v>0</v>
      </c>
      <c r="CT89">
        <v>0</v>
      </c>
      <c r="CU89">
        <f t="shared" si="109"/>
        <v>0</v>
      </c>
      <c r="CV89">
        <v>0</v>
      </c>
      <c r="CW89">
        <f t="shared" si="110"/>
        <v>0</v>
      </c>
      <c r="CX89">
        <v>0</v>
      </c>
      <c r="CY89">
        <f t="shared" si="111"/>
        <v>0</v>
      </c>
      <c r="CZ89">
        <v>0</v>
      </c>
      <c r="DA89">
        <f t="shared" si="112"/>
        <v>0</v>
      </c>
      <c r="DB89">
        <v>0</v>
      </c>
      <c r="DC89">
        <f t="shared" si="113"/>
        <v>0</v>
      </c>
      <c r="DD89">
        <v>0</v>
      </c>
      <c r="DE89">
        <f t="shared" si="114"/>
        <v>0</v>
      </c>
      <c r="DF89">
        <v>0</v>
      </c>
      <c r="DG89">
        <f t="shared" si="115"/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f t="shared" si="116"/>
        <v>0</v>
      </c>
      <c r="ET89">
        <v>0</v>
      </c>
      <c r="EU89">
        <f t="shared" si="117"/>
        <v>0</v>
      </c>
      <c r="EV89">
        <v>0</v>
      </c>
      <c r="EW89">
        <f t="shared" si="118"/>
        <v>0</v>
      </c>
      <c r="EX89">
        <v>0</v>
      </c>
      <c r="EY89">
        <f t="shared" si="119"/>
        <v>0</v>
      </c>
      <c r="EZ89">
        <v>0</v>
      </c>
      <c r="FA89">
        <f t="shared" si="120"/>
        <v>0</v>
      </c>
      <c r="FB89">
        <v>0</v>
      </c>
      <c r="FC89">
        <f t="shared" si="121"/>
        <v>0</v>
      </c>
      <c r="FD89">
        <v>0</v>
      </c>
      <c r="FE89">
        <f t="shared" si="122"/>
        <v>0</v>
      </c>
      <c r="FF89">
        <v>0</v>
      </c>
      <c r="FG89">
        <f t="shared" si="123"/>
        <v>0</v>
      </c>
      <c r="FH89">
        <v>0</v>
      </c>
      <c r="FI89">
        <f t="shared" si="124"/>
        <v>0</v>
      </c>
      <c r="FJ89">
        <v>100</v>
      </c>
      <c r="FK89">
        <f t="shared" si="125"/>
        <v>1</v>
      </c>
      <c r="FL89">
        <v>0</v>
      </c>
      <c r="FM89">
        <f t="shared" si="126"/>
        <v>0</v>
      </c>
      <c r="FN89">
        <v>0</v>
      </c>
      <c r="FO89">
        <f t="shared" si="84"/>
        <v>0</v>
      </c>
      <c r="FP89">
        <v>0</v>
      </c>
      <c r="FQ89">
        <f t="shared" si="127"/>
        <v>0</v>
      </c>
      <c r="FR89">
        <v>0</v>
      </c>
      <c r="FS89">
        <f t="shared" si="128"/>
        <v>0</v>
      </c>
      <c r="FT89">
        <v>0</v>
      </c>
      <c r="FU89">
        <f t="shared" si="129"/>
        <v>0</v>
      </c>
      <c r="FV89">
        <v>0</v>
      </c>
      <c r="FW89">
        <f t="shared" si="130"/>
        <v>0</v>
      </c>
      <c r="FX89">
        <v>0</v>
      </c>
      <c r="FY89">
        <f t="shared" si="85"/>
        <v>0</v>
      </c>
      <c r="FZ89">
        <v>0</v>
      </c>
      <c r="GA89">
        <f t="shared" si="131"/>
        <v>0</v>
      </c>
      <c r="GB89">
        <v>0</v>
      </c>
      <c r="GC89">
        <f t="shared" si="132"/>
        <v>0</v>
      </c>
      <c r="GD89">
        <v>0</v>
      </c>
      <c r="GE89">
        <f t="shared" si="133"/>
        <v>0</v>
      </c>
      <c r="GF89">
        <v>0</v>
      </c>
      <c r="GG89">
        <f t="shared" si="134"/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 s="1" t="s">
        <v>439</v>
      </c>
      <c r="GS89" t="s">
        <v>264</v>
      </c>
    </row>
    <row r="90" spans="1:201" x14ac:dyDescent="0.45">
      <c r="A90">
        <v>89</v>
      </c>
      <c r="B90" t="s">
        <v>440</v>
      </c>
      <c r="C90" t="s">
        <v>416</v>
      </c>
      <c r="E90" t="s">
        <v>441</v>
      </c>
      <c r="F90">
        <v>370.8</v>
      </c>
      <c r="G90">
        <v>473</v>
      </c>
      <c r="H90">
        <v>1773</v>
      </c>
      <c r="I90" s="2">
        <f t="shared" si="135"/>
        <v>0.2667794698251551</v>
      </c>
      <c r="J90" s="2">
        <f t="shared" si="136"/>
        <v>102.19999999999999</v>
      </c>
      <c r="K90" s="2">
        <f t="shared" si="137"/>
        <v>1.2756202804746493</v>
      </c>
      <c r="M90" s="2">
        <v>1156</v>
      </c>
      <c r="N90">
        <v>35.799999999999997</v>
      </c>
      <c r="O90">
        <v>34.799999999999997</v>
      </c>
      <c r="P90" s="2">
        <f t="shared" si="138"/>
        <v>1.0287356321839081</v>
      </c>
      <c r="Q90" s="2">
        <f t="shared" si="139"/>
        <v>-2.8735632183908049E-2</v>
      </c>
      <c r="R90">
        <v>207</v>
      </c>
      <c r="S90">
        <v>240</v>
      </c>
      <c r="T90" s="2">
        <f t="shared" si="140"/>
        <v>0.86250000000000004</v>
      </c>
      <c r="U90">
        <v>410</v>
      </c>
      <c r="V90">
        <v>469</v>
      </c>
      <c r="W90" s="2">
        <f t="shared" si="141"/>
        <v>146.78</v>
      </c>
      <c r="X90" s="2">
        <f t="shared" si="142"/>
        <v>163.21199999999999</v>
      </c>
      <c r="Y90" s="7">
        <f t="shared" si="143"/>
        <v>0.10067887165159418</v>
      </c>
      <c r="Z90" s="2">
        <f t="shared" si="144"/>
        <v>0.87420042643923246</v>
      </c>
      <c r="AA90" s="2">
        <f t="shared" si="145"/>
        <v>1.9806763285024154</v>
      </c>
      <c r="AB90" s="2">
        <f t="shared" si="146"/>
        <v>1.9541666666666666</v>
      </c>
      <c r="AC90" s="2">
        <f t="shared" si="147"/>
        <v>-2.8735632183908049E-2</v>
      </c>
      <c r="AD90" s="2">
        <f t="shared" si="148"/>
        <v>203</v>
      </c>
      <c r="AE90" s="2">
        <f t="shared" si="149"/>
        <v>229</v>
      </c>
      <c r="AF90" s="2">
        <f t="shared" si="150"/>
        <v>0.48827292110874199</v>
      </c>
      <c r="AG90" s="2">
        <f t="shared" si="151"/>
        <v>0.88646288209606983</v>
      </c>
      <c r="AH90" s="2">
        <f t="shared" si="86"/>
        <v>16.991897654584221</v>
      </c>
      <c r="AI90" s="2">
        <v>3</v>
      </c>
      <c r="AJ90">
        <f>10^-6</f>
        <v>9.9999999999999995E-7</v>
      </c>
      <c r="AK90">
        <f t="shared" si="152"/>
        <v>358000</v>
      </c>
      <c r="AL90">
        <f>5*60</f>
        <v>300</v>
      </c>
      <c r="AM90">
        <f t="shared" si="153"/>
        <v>358300</v>
      </c>
      <c r="AN90" t="s">
        <v>432</v>
      </c>
      <c r="AP90" t="s">
        <v>37</v>
      </c>
      <c r="AS90">
        <v>1</v>
      </c>
      <c r="AT90">
        <v>1</v>
      </c>
      <c r="AU90">
        <f t="shared" si="154"/>
        <v>240</v>
      </c>
      <c r="AV90" t="s">
        <v>401</v>
      </c>
      <c r="AW90" t="s">
        <v>442</v>
      </c>
      <c r="AZ90" s="2">
        <f t="shared" si="155"/>
        <v>2.0039827638602228</v>
      </c>
      <c r="BA90" s="2">
        <f t="shared" si="87"/>
        <v>1</v>
      </c>
      <c r="BB90">
        <v>0</v>
      </c>
      <c r="BC90">
        <f t="shared" si="88"/>
        <v>0</v>
      </c>
      <c r="BD90">
        <v>0</v>
      </c>
      <c r="BE90">
        <f t="shared" si="89"/>
        <v>0</v>
      </c>
      <c r="BF90">
        <v>0</v>
      </c>
      <c r="BG90">
        <f t="shared" si="90"/>
        <v>0</v>
      </c>
      <c r="BH90">
        <v>0.08</v>
      </c>
      <c r="BI90">
        <f t="shared" si="91"/>
        <v>8.1238300112589264E-4</v>
      </c>
      <c r="BJ90">
        <v>0</v>
      </c>
      <c r="BK90">
        <f t="shared" si="92"/>
        <v>0</v>
      </c>
      <c r="BL90">
        <v>0</v>
      </c>
      <c r="BM90">
        <f t="shared" si="93"/>
        <v>0</v>
      </c>
      <c r="BN90">
        <v>0</v>
      </c>
      <c r="BO90">
        <f t="shared" si="94"/>
        <v>0</v>
      </c>
      <c r="BP90">
        <v>0</v>
      </c>
      <c r="BQ90">
        <f t="shared" si="95"/>
        <v>0</v>
      </c>
      <c r="BR90">
        <f>100-BT90-BV90-BX90-BZ90-CB90-CD90-BB90-BF90-BH90-CP90</f>
        <v>99.865000000000009</v>
      </c>
      <c r="BS90">
        <f t="shared" si="96"/>
        <v>0.99763734162588158</v>
      </c>
      <c r="BT90">
        <v>0.02</v>
      </c>
      <c r="BU90">
        <f t="shared" si="97"/>
        <v>9.2903200074634254E-4</v>
      </c>
      <c r="BV90">
        <v>0.02</v>
      </c>
      <c r="BW90">
        <f t="shared" si="98"/>
        <v>3.6027363025390938E-4</v>
      </c>
      <c r="BX90">
        <v>1.4999999999999999E-2</v>
      </c>
      <c r="BY90">
        <f t="shared" si="99"/>
        <v>2.6096974199222472E-4</v>
      </c>
      <c r="BZ90">
        <v>0</v>
      </c>
      <c r="CA90">
        <f t="shared" si="100"/>
        <v>0</v>
      </c>
      <c r="CB90">
        <v>0</v>
      </c>
      <c r="CC90">
        <f t="shared" si="101"/>
        <v>0</v>
      </c>
      <c r="CD90">
        <v>0</v>
      </c>
      <c r="CE90">
        <f t="shared" si="102"/>
        <v>0</v>
      </c>
      <c r="CF90">
        <v>0</v>
      </c>
      <c r="CG90">
        <f t="shared" si="103"/>
        <v>0</v>
      </c>
      <c r="CH90">
        <v>0</v>
      </c>
      <c r="CI90">
        <f t="shared" si="104"/>
        <v>0</v>
      </c>
      <c r="CJ90">
        <v>0</v>
      </c>
      <c r="CK90">
        <f t="shared" si="105"/>
        <v>0</v>
      </c>
      <c r="CL90">
        <v>0</v>
      </c>
      <c r="CM90">
        <f t="shared" si="106"/>
        <v>0</v>
      </c>
      <c r="CN90">
        <v>0</v>
      </c>
      <c r="CO90">
        <f t="shared" si="107"/>
        <v>0</v>
      </c>
      <c r="CP90">
        <v>0</v>
      </c>
      <c r="CQ90">
        <f t="shared" si="108"/>
        <v>0</v>
      </c>
      <c r="CR90">
        <v>0</v>
      </c>
      <c r="CS90">
        <f t="shared" si="83"/>
        <v>0</v>
      </c>
      <c r="CT90">
        <v>0</v>
      </c>
      <c r="CU90">
        <f t="shared" si="109"/>
        <v>0</v>
      </c>
      <c r="CV90">
        <v>0</v>
      </c>
      <c r="CW90">
        <f t="shared" si="110"/>
        <v>0</v>
      </c>
      <c r="CX90">
        <v>0</v>
      </c>
      <c r="CY90">
        <f t="shared" si="111"/>
        <v>0</v>
      </c>
      <c r="CZ90">
        <v>0</v>
      </c>
      <c r="DA90">
        <f t="shared" si="112"/>
        <v>0</v>
      </c>
      <c r="DB90">
        <v>0</v>
      </c>
      <c r="DC90">
        <f t="shared" si="113"/>
        <v>0</v>
      </c>
      <c r="DD90">
        <v>0</v>
      </c>
      <c r="DE90">
        <f t="shared" si="114"/>
        <v>0</v>
      </c>
      <c r="DF90">
        <v>0</v>
      </c>
      <c r="DG90">
        <f t="shared" si="115"/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f t="shared" si="116"/>
        <v>0</v>
      </c>
      <c r="ET90">
        <v>0</v>
      </c>
      <c r="EU90">
        <f t="shared" si="117"/>
        <v>0</v>
      </c>
      <c r="EV90">
        <v>0</v>
      </c>
      <c r="EW90">
        <f t="shared" si="118"/>
        <v>0</v>
      </c>
      <c r="EX90">
        <v>0</v>
      </c>
      <c r="EY90">
        <f t="shared" si="119"/>
        <v>0</v>
      </c>
      <c r="EZ90">
        <v>0</v>
      </c>
      <c r="FA90">
        <f t="shared" si="120"/>
        <v>0</v>
      </c>
      <c r="FB90">
        <v>0</v>
      </c>
      <c r="FC90">
        <f t="shared" si="121"/>
        <v>0</v>
      </c>
      <c r="FD90">
        <v>0</v>
      </c>
      <c r="FE90">
        <f t="shared" si="122"/>
        <v>0</v>
      </c>
      <c r="FF90">
        <v>0</v>
      </c>
      <c r="FG90">
        <f t="shared" si="123"/>
        <v>0</v>
      </c>
      <c r="FH90">
        <v>0</v>
      </c>
      <c r="FI90">
        <f t="shared" si="124"/>
        <v>0</v>
      </c>
      <c r="FJ90">
        <v>100</v>
      </c>
      <c r="FK90">
        <f t="shared" si="125"/>
        <v>1</v>
      </c>
      <c r="FL90">
        <v>0</v>
      </c>
      <c r="FM90">
        <f t="shared" si="126"/>
        <v>0</v>
      </c>
      <c r="FN90">
        <v>0</v>
      </c>
      <c r="FO90">
        <f t="shared" si="84"/>
        <v>0</v>
      </c>
      <c r="FP90">
        <v>0</v>
      </c>
      <c r="FQ90">
        <f t="shared" si="127"/>
        <v>0</v>
      </c>
      <c r="FR90">
        <v>0</v>
      </c>
      <c r="FS90">
        <f t="shared" si="128"/>
        <v>0</v>
      </c>
      <c r="FT90">
        <v>0</v>
      </c>
      <c r="FU90">
        <f t="shared" si="129"/>
        <v>0</v>
      </c>
      <c r="FV90">
        <v>0</v>
      </c>
      <c r="FW90">
        <f t="shared" si="130"/>
        <v>0</v>
      </c>
      <c r="FX90">
        <v>0</v>
      </c>
      <c r="FY90">
        <f t="shared" si="85"/>
        <v>0</v>
      </c>
      <c r="FZ90">
        <v>0</v>
      </c>
      <c r="GA90">
        <f t="shared" si="131"/>
        <v>0</v>
      </c>
      <c r="GB90">
        <v>0</v>
      </c>
      <c r="GC90">
        <f t="shared" si="132"/>
        <v>0</v>
      </c>
      <c r="GD90">
        <v>0</v>
      </c>
      <c r="GE90">
        <f t="shared" si="133"/>
        <v>0</v>
      </c>
      <c r="GF90">
        <v>0</v>
      </c>
      <c r="GG90">
        <f t="shared" si="134"/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 s="1" t="s">
        <v>443</v>
      </c>
      <c r="GS90" t="s">
        <v>264</v>
      </c>
    </row>
    <row r="91" spans="1:201" x14ac:dyDescent="0.45">
      <c r="A91">
        <v>90</v>
      </c>
      <c r="B91" t="s">
        <v>444</v>
      </c>
      <c r="C91" t="s">
        <v>445</v>
      </c>
      <c r="D91" t="s">
        <v>446</v>
      </c>
      <c r="E91" t="s">
        <v>447</v>
      </c>
      <c r="F91">
        <f>1083+273</f>
        <v>1356</v>
      </c>
      <c r="G91">
        <v>1373</v>
      </c>
      <c r="H91">
        <v>1773</v>
      </c>
      <c r="I91" s="2">
        <f t="shared" si="135"/>
        <v>0.77439368302312461</v>
      </c>
      <c r="J91" s="2">
        <f t="shared" si="136"/>
        <v>17</v>
      </c>
      <c r="K91" s="2">
        <f t="shared" si="137"/>
        <v>1.0125368731563422</v>
      </c>
      <c r="M91" s="2">
        <v>2835</v>
      </c>
      <c r="N91">
        <v>0.5</v>
      </c>
      <c r="O91">
        <v>86</v>
      </c>
      <c r="P91" s="2">
        <f t="shared" si="138"/>
        <v>5.8139534883720929E-3</v>
      </c>
      <c r="Q91" s="2">
        <f t="shared" si="139"/>
        <v>0.9941860465116279</v>
      </c>
      <c r="R91">
        <v>41</v>
      </c>
      <c r="S91">
        <v>43</v>
      </c>
      <c r="T91" s="2">
        <f t="shared" si="140"/>
        <v>0.95348837209302328</v>
      </c>
      <c r="U91">
        <v>41</v>
      </c>
      <c r="V91">
        <v>43.000100000000003</v>
      </c>
      <c r="W91" s="2">
        <f t="shared" si="141"/>
        <v>0.20500000000000002</v>
      </c>
      <c r="X91" s="2">
        <f t="shared" si="142"/>
        <v>36.980086</v>
      </c>
      <c r="Y91" s="7">
        <f t="shared" si="143"/>
        <v>0.99445647584486419</v>
      </c>
      <c r="Z91" s="2">
        <f t="shared" si="144"/>
        <v>0.95348615468336118</v>
      </c>
      <c r="AA91" s="2">
        <f t="shared" si="145"/>
        <v>1</v>
      </c>
      <c r="AB91" s="2">
        <f t="shared" si="146"/>
        <v>1.0000023255813955</v>
      </c>
      <c r="AC91" s="2">
        <f t="shared" si="147"/>
        <v>0.9941860465116279</v>
      </c>
      <c r="AD91" s="2">
        <f t="shared" si="148"/>
        <v>0</v>
      </c>
      <c r="AE91" s="2">
        <f t="shared" si="149"/>
        <v>1.0000000000331966E-4</v>
      </c>
      <c r="AF91" s="2">
        <f t="shared" si="150"/>
        <v>2.3255759871097891E-6</v>
      </c>
      <c r="AG91" s="2">
        <f t="shared" si="151"/>
        <v>0</v>
      </c>
      <c r="AH91" s="2">
        <f t="shared" si="86"/>
        <v>1.9999953489144187E-4</v>
      </c>
      <c r="AI91" s="2">
        <v>2</v>
      </c>
      <c r="AJ91">
        <f>0.043/60</f>
        <v>7.1666666666666656E-4</v>
      </c>
      <c r="AK91">
        <f t="shared" si="152"/>
        <v>6.9767441860465125</v>
      </c>
      <c r="AL91">
        <v>300</v>
      </c>
      <c r="AM91">
        <f t="shared" si="153"/>
        <v>306.97674418604652</v>
      </c>
      <c r="AN91" t="s">
        <v>80</v>
      </c>
      <c r="AP91" t="s">
        <v>37</v>
      </c>
      <c r="AS91">
        <v>5</v>
      </c>
      <c r="AT91">
        <v>1</v>
      </c>
      <c r="AU91">
        <f t="shared" si="154"/>
        <v>96.150923032490965</v>
      </c>
      <c r="AV91" t="s">
        <v>448</v>
      </c>
      <c r="AW91" t="s">
        <v>64</v>
      </c>
      <c r="AZ91" s="2">
        <f t="shared" si="155"/>
        <v>1.7718661596503005</v>
      </c>
      <c r="BA91" s="2">
        <f t="shared" si="87"/>
        <v>1</v>
      </c>
      <c r="BB91">
        <v>0</v>
      </c>
      <c r="BC91">
        <f t="shared" si="88"/>
        <v>0</v>
      </c>
      <c r="BD91">
        <v>0</v>
      </c>
      <c r="BE91">
        <f t="shared" si="89"/>
        <v>0</v>
      </c>
      <c r="BF91">
        <v>6</v>
      </c>
      <c r="BG91">
        <f t="shared" si="90"/>
        <v>5.5231751511227188E-2</v>
      </c>
      <c r="BH91">
        <v>9</v>
      </c>
      <c r="BI91">
        <f t="shared" si="91"/>
        <v>8.8510847250056285E-2</v>
      </c>
      <c r="BJ91">
        <v>0</v>
      </c>
      <c r="BK91">
        <f t="shared" si="92"/>
        <v>0</v>
      </c>
      <c r="BL91">
        <v>0</v>
      </c>
      <c r="BM91">
        <f t="shared" si="93"/>
        <v>0</v>
      </c>
      <c r="BN91">
        <v>0</v>
      </c>
      <c r="BO91">
        <f t="shared" si="94"/>
        <v>0</v>
      </c>
      <c r="BP91">
        <v>0</v>
      </c>
      <c r="BQ91">
        <f t="shared" si="95"/>
        <v>0</v>
      </c>
      <c r="BR91">
        <f>100-BT91-BV91-BX91-BZ91-CB91-CD91-BB91-BF91-BH91-CP91-CL91</f>
        <v>64.58</v>
      </c>
      <c r="BS91">
        <f t="shared" si="96"/>
        <v>0.62479936422343507</v>
      </c>
      <c r="BT91">
        <v>0.08</v>
      </c>
      <c r="BU91">
        <f t="shared" si="97"/>
        <v>3.5989334267544407E-3</v>
      </c>
      <c r="BV91">
        <v>0.06</v>
      </c>
      <c r="BW91">
        <f t="shared" si="98"/>
        <v>1.046735319389429E-3</v>
      </c>
      <c r="BX91">
        <v>0.03</v>
      </c>
      <c r="BY91">
        <f t="shared" si="99"/>
        <v>5.0547921227297782E-4</v>
      </c>
      <c r="BZ91">
        <v>1</v>
      </c>
      <c r="CA91">
        <f t="shared" si="100"/>
        <v>1.9237324622723834E-2</v>
      </c>
      <c r="CB91">
        <v>19</v>
      </c>
      <c r="CC91">
        <f t="shared" si="101"/>
        <v>0.19742841738397104</v>
      </c>
      <c r="CD91">
        <v>0</v>
      </c>
      <c r="CE91">
        <f t="shared" si="102"/>
        <v>0</v>
      </c>
      <c r="CF91">
        <v>0</v>
      </c>
      <c r="CG91">
        <f t="shared" si="103"/>
        <v>0</v>
      </c>
      <c r="CH91">
        <v>0</v>
      </c>
      <c r="CI91">
        <f t="shared" si="104"/>
        <v>0</v>
      </c>
      <c r="CJ91">
        <v>0</v>
      </c>
      <c r="CK91">
        <f t="shared" si="105"/>
        <v>0</v>
      </c>
      <c r="CL91">
        <v>0.25</v>
      </c>
      <c r="CM91">
        <f t="shared" si="106"/>
        <v>9.6411470501697061E-3</v>
      </c>
      <c r="CN91">
        <v>0</v>
      </c>
      <c r="CO91">
        <f t="shared" si="107"/>
        <v>0</v>
      </c>
      <c r="CP91">
        <v>0</v>
      </c>
      <c r="CQ91">
        <f t="shared" si="108"/>
        <v>0</v>
      </c>
      <c r="CR91">
        <v>0</v>
      </c>
      <c r="CS91">
        <f t="shared" si="83"/>
        <v>0</v>
      </c>
      <c r="CT91">
        <v>0</v>
      </c>
      <c r="CU91">
        <f t="shared" si="109"/>
        <v>0</v>
      </c>
      <c r="CV91">
        <v>0</v>
      </c>
      <c r="CW91">
        <f t="shared" si="110"/>
        <v>0</v>
      </c>
      <c r="CX91">
        <v>0</v>
      </c>
      <c r="CY91">
        <f t="shared" si="111"/>
        <v>0</v>
      </c>
      <c r="CZ91">
        <v>0</v>
      </c>
      <c r="DA91">
        <f t="shared" si="112"/>
        <v>0</v>
      </c>
      <c r="DB91">
        <v>0</v>
      </c>
      <c r="DC91">
        <f t="shared" si="113"/>
        <v>0</v>
      </c>
      <c r="DD91">
        <v>0</v>
      </c>
      <c r="DE91">
        <f t="shared" si="114"/>
        <v>0</v>
      </c>
      <c r="DF91">
        <v>0</v>
      </c>
      <c r="DG91">
        <f t="shared" si="115"/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f t="shared" si="116"/>
        <v>0</v>
      </c>
      <c r="ET91">
        <v>0</v>
      </c>
      <c r="EU91">
        <f t="shared" si="117"/>
        <v>0</v>
      </c>
      <c r="EV91">
        <v>0</v>
      </c>
      <c r="EW91">
        <f t="shared" si="118"/>
        <v>0</v>
      </c>
      <c r="EX91">
        <v>0</v>
      </c>
      <c r="EY91">
        <f t="shared" si="119"/>
        <v>0</v>
      </c>
      <c r="EZ91">
        <v>0</v>
      </c>
      <c r="FA91">
        <f t="shared" si="120"/>
        <v>0</v>
      </c>
      <c r="FB91">
        <v>0</v>
      </c>
      <c r="FC91">
        <f t="shared" si="121"/>
        <v>0</v>
      </c>
      <c r="FD91">
        <v>0</v>
      </c>
      <c r="FE91">
        <f t="shared" si="122"/>
        <v>0</v>
      </c>
      <c r="FF91">
        <v>0</v>
      </c>
      <c r="FG91">
        <f t="shared" si="123"/>
        <v>0</v>
      </c>
      <c r="FH91">
        <v>0</v>
      </c>
      <c r="FI91">
        <f t="shared" si="124"/>
        <v>0</v>
      </c>
      <c r="FJ91">
        <v>0</v>
      </c>
      <c r="FK91">
        <f t="shared" si="125"/>
        <v>0</v>
      </c>
      <c r="FL91">
        <v>100</v>
      </c>
      <c r="FM91">
        <f t="shared" si="126"/>
        <v>1</v>
      </c>
      <c r="FN91">
        <v>0</v>
      </c>
      <c r="FO91">
        <f t="shared" si="84"/>
        <v>0</v>
      </c>
      <c r="FP91">
        <v>0</v>
      </c>
      <c r="FQ91">
        <f t="shared" si="127"/>
        <v>0</v>
      </c>
      <c r="FR91">
        <v>0</v>
      </c>
      <c r="FS91">
        <f t="shared" si="128"/>
        <v>0</v>
      </c>
      <c r="FT91">
        <v>0</v>
      </c>
      <c r="FU91">
        <f t="shared" si="129"/>
        <v>0</v>
      </c>
      <c r="FV91">
        <v>0</v>
      </c>
      <c r="FW91">
        <f t="shared" si="130"/>
        <v>0</v>
      </c>
      <c r="FX91">
        <v>0</v>
      </c>
      <c r="FY91">
        <f t="shared" si="85"/>
        <v>0</v>
      </c>
      <c r="FZ91">
        <v>0</v>
      </c>
      <c r="GA91">
        <f t="shared" si="131"/>
        <v>0</v>
      </c>
      <c r="GB91">
        <v>0</v>
      </c>
      <c r="GC91">
        <f t="shared" si="132"/>
        <v>0</v>
      </c>
      <c r="GD91">
        <v>0</v>
      </c>
      <c r="GE91">
        <f t="shared" si="133"/>
        <v>0</v>
      </c>
      <c r="GF91">
        <v>0</v>
      </c>
      <c r="GG91">
        <f t="shared" si="134"/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 s="3" t="s">
        <v>449</v>
      </c>
      <c r="GS91" t="s">
        <v>264</v>
      </c>
    </row>
    <row r="92" spans="1:201" x14ac:dyDescent="0.45">
      <c r="A92">
        <v>91</v>
      </c>
      <c r="B92" t="s">
        <v>444</v>
      </c>
      <c r="C92" t="s">
        <v>450</v>
      </c>
      <c r="D92" t="s">
        <v>446</v>
      </c>
      <c r="E92" t="s">
        <v>447</v>
      </c>
      <c r="F92">
        <f>985+273</f>
        <v>1258</v>
      </c>
      <c r="G92">
        <v>1273</v>
      </c>
      <c r="H92">
        <v>1773</v>
      </c>
      <c r="I92" s="2">
        <f t="shared" si="135"/>
        <v>0.71799210377890577</v>
      </c>
      <c r="J92" s="2">
        <f t="shared" si="136"/>
        <v>15</v>
      </c>
      <c r="K92" s="2">
        <f t="shared" si="137"/>
        <v>1.0119236883942766</v>
      </c>
      <c r="N92">
        <v>0.5</v>
      </c>
      <c r="O92">
        <v>87</v>
      </c>
      <c r="P92" s="2">
        <f t="shared" si="138"/>
        <v>5.7471264367816091E-3</v>
      </c>
      <c r="Q92" s="2">
        <f t="shared" si="139"/>
        <v>0.99425287356321834</v>
      </c>
      <c r="R92">
        <v>41</v>
      </c>
      <c r="S92">
        <v>79</v>
      </c>
      <c r="T92" s="2">
        <f t="shared" si="140"/>
        <v>0.51898734177215189</v>
      </c>
      <c r="U92">
        <v>71</v>
      </c>
      <c r="V92">
        <v>79.000010000000003</v>
      </c>
      <c r="W92" s="2">
        <f t="shared" si="141"/>
        <v>0.35499999999999998</v>
      </c>
      <c r="X92" s="2">
        <f t="shared" si="142"/>
        <v>68.730008699999999</v>
      </c>
      <c r="Y92" s="7">
        <f t="shared" si="143"/>
        <v>0.99483486170430235</v>
      </c>
      <c r="Z92" s="2">
        <f t="shared" si="144"/>
        <v>0.89873406345138429</v>
      </c>
      <c r="AA92" s="2">
        <f t="shared" si="145"/>
        <v>1.7317073170731707</v>
      </c>
      <c r="AB92" s="2">
        <f t="shared" si="146"/>
        <v>1.0000001265822784</v>
      </c>
      <c r="AC92" s="2">
        <f t="shared" si="147"/>
        <v>0.99425287356321834</v>
      </c>
      <c r="AD92" s="2">
        <f t="shared" si="148"/>
        <v>30</v>
      </c>
      <c r="AE92" s="2">
        <f t="shared" si="149"/>
        <v>1.0000000003174137E-5</v>
      </c>
      <c r="AF92" s="2">
        <f t="shared" si="150"/>
        <v>1.2658226249812039E-7</v>
      </c>
      <c r="AG92" s="2">
        <v>0</v>
      </c>
      <c r="AH92" s="2">
        <f t="shared" si="86"/>
        <v>1.1012656837336475E-5</v>
      </c>
      <c r="AI92" s="2">
        <v>2</v>
      </c>
      <c r="AJ92">
        <f t="shared" ref="AJ92:AJ118" si="160">0.043/60</f>
        <v>7.1666666666666656E-4</v>
      </c>
      <c r="AK92">
        <f t="shared" si="152"/>
        <v>6.9767441860465125</v>
      </c>
      <c r="AL92">
        <v>300</v>
      </c>
      <c r="AM92">
        <f t="shared" si="153"/>
        <v>306.97674418604652</v>
      </c>
      <c r="AN92" t="s">
        <v>80</v>
      </c>
      <c r="AP92" t="s">
        <v>37</v>
      </c>
      <c r="AS92">
        <v>5</v>
      </c>
      <c r="AT92">
        <v>1</v>
      </c>
      <c r="AU92">
        <f t="shared" si="154"/>
        <v>176.64937022248338</v>
      </c>
      <c r="AV92" t="s">
        <v>448</v>
      </c>
      <c r="AW92" t="s">
        <v>64</v>
      </c>
      <c r="AZ92" s="2">
        <f t="shared" si="155"/>
        <v>1.7718661596503005</v>
      </c>
      <c r="BA92" s="2">
        <f t="shared" si="87"/>
        <v>1.1375423667387334</v>
      </c>
      <c r="BB92">
        <v>0</v>
      </c>
      <c r="BC92">
        <f t="shared" si="88"/>
        <v>0</v>
      </c>
      <c r="BD92">
        <v>0</v>
      </c>
      <c r="BE92">
        <f t="shared" si="89"/>
        <v>0</v>
      </c>
      <c r="BF92">
        <v>6</v>
      </c>
      <c r="BG92">
        <f t="shared" si="90"/>
        <v>5.5231751511227188E-2</v>
      </c>
      <c r="BH92">
        <v>9</v>
      </c>
      <c r="BI92">
        <f t="shared" si="91"/>
        <v>8.8510847250056285E-2</v>
      </c>
      <c r="BJ92">
        <v>0</v>
      </c>
      <c r="BK92">
        <f t="shared" si="92"/>
        <v>0</v>
      </c>
      <c r="BL92">
        <v>0</v>
      </c>
      <c r="BM92">
        <f t="shared" si="93"/>
        <v>0</v>
      </c>
      <c r="BN92">
        <v>0</v>
      </c>
      <c r="BO92">
        <f t="shared" si="94"/>
        <v>0</v>
      </c>
      <c r="BP92">
        <v>0</v>
      </c>
      <c r="BQ92">
        <f t="shared" si="95"/>
        <v>0</v>
      </c>
      <c r="BR92">
        <f t="shared" ref="BR92:BR98" si="161">100-BT92-BV92-BX92-BZ92-CB92-CD92-BB92-BF92-BH92-CP92-CL92</f>
        <v>64.58</v>
      </c>
      <c r="BS92">
        <f t="shared" si="96"/>
        <v>0.62479936422343507</v>
      </c>
      <c r="BT92">
        <v>0.08</v>
      </c>
      <c r="BU92">
        <f t="shared" si="97"/>
        <v>3.5989334267544407E-3</v>
      </c>
      <c r="BV92">
        <v>0.06</v>
      </c>
      <c r="BW92">
        <f t="shared" si="98"/>
        <v>1.046735319389429E-3</v>
      </c>
      <c r="BX92">
        <v>0.03</v>
      </c>
      <c r="BY92">
        <f t="shared" si="99"/>
        <v>5.0547921227297782E-4</v>
      </c>
      <c r="BZ92">
        <v>1</v>
      </c>
      <c r="CA92">
        <f t="shared" si="100"/>
        <v>1.9237324622723834E-2</v>
      </c>
      <c r="CB92">
        <v>19</v>
      </c>
      <c r="CC92">
        <f t="shared" si="101"/>
        <v>0.19742841738397104</v>
      </c>
      <c r="CD92">
        <v>0</v>
      </c>
      <c r="CE92">
        <f t="shared" si="102"/>
        <v>0</v>
      </c>
      <c r="CF92">
        <v>0</v>
      </c>
      <c r="CG92">
        <f t="shared" si="103"/>
        <v>0</v>
      </c>
      <c r="CH92">
        <v>0</v>
      </c>
      <c r="CI92">
        <f t="shared" si="104"/>
        <v>0</v>
      </c>
      <c r="CJ92">
        <v>0</v>
      </c>
      <c r="CK92">
        <f t="shared" si="105"/>
        <v>0</v>
      </c>
      <c r="CL92">
        <v>0.25</v>
      </c>
      <c r="CM92">
        <f t="shared" si="106"/>
        <v>9.6411470501697061E-3</v>
      </c>
      <c r="CN92">
        <v>0</v>
      </c>
      <c r="CO92">
        <f t="shared" si="107"/>
        <v>0</v>
      </c>
      <c r="CP92">
        <v>0</v>
      </c>
      <c r="CQ92">
        <f t="shared" si="108"/>
        <v>0</v>
      </c>
      <c r="CR92">
        <v>0</v>
      </c>
      <c r="CS92">
        <f t="shared" si="83"/>
        <v>0</v>
      </c>
      <c r="CT92">
        <v>0</v>
      </c>
      <c r="CU92">
        <f t="shared" si="109"/>
        <v>0</v>
      </c>
      <c r="CV92">
        <v>0</v>
      </c>
      <c r="CW92">
        <f t="shared" si="110"/>
        <v>0</v>
      </c>
      <c r="CX92">
        <v>0</v>
      </c>
      <c r="CY92">
        <f t="shared" si="111"/>
        <v>0</v>
      </c>
      <c r="CZ92">
        <v>0</v>
      </c>
      <c r="DA92">
        <f t="shared" si="112"/>
        <v>0</v>
      </c>
      <c r="DB92">
        <v>0</v>
      </c>
      <c r="DC92">
        <f t="shared" si="113"/>
        <v>0</v>
      </c>
      <c r="DD92">
        <v>0</v>
      </c>
      <c r="DE92">
        <f t="shared" si="114"/>
        <v>0</v>
      </c>
      <c r="DF92">
        <v>0</v>
      </c>
      <c r="DG92">
        <f t="shared" si="115"/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f t="shared" si="116"/>
        <v>0</v>
      </c>
      <c r="ET92">
        <v>0</v>
      </c>
      <c r="EU92">
        <f t="shared" si="117"/>
        <v>0</v>
      </c>
      <c r="EV92">
        <v>0</v>
      </c>
      <c r="EW92">
        <f t="shared" si="118"/>
        <v>0</v>
      </c>
      <c r="EX92">
        <v>0</v>
      </c>
      <c r="EY92">
        <f t="shared" si="119"/>
        <v>0</v>
      </c>
      <c r="EZ92">
        <v>0</v>
      </c>
      <c r="FA92">
        <f t="shared" si="120"/>
        <v>0</v>
      </c>
      <c r="FB92">
        <v>8</v>
      </c>
      <c r="FC92">
        <f t="shared" si="121"/>
        <v>4.584745557957786E-2</v>
      </c>
      <c r="FD92">
        <v>0</v>
      </c>
      <c r="FE92">
        <f t="shared" si="122"/>
        <v>0</v>
      </c>
      <c r="FF92">
        <v>0</v>
      </c>
      <c r="FG92">
        <f t="shared" si="123"/>
        <v>0</v>
      </c>
      <c r="FH92">
        <v>0</v>
      </c>
      <c r="FI92">
        <f t="shared" si="124"/>
        <v>0</v>
      </c>
      <c r="FJ92">
        <v>0</v>
      </c>
      <c r="FK92">
        <f t="shared" si="125"/>
        <v>0</v>
      </c>
      <c r="FL92">
        <v>85</v>
      </c>
      <c r="FM92">
        <f t="shared" si="126"/>
        <v>0.91000392118975515</v>
      </c>
      <c r="FN92">
        <v>7</v>
      </c>
      <c r="FO92">
        <f t="shared" si="84"/>
        <v>4.4148623230666935E-2</v>
      </c>
      <c r="FP92">
        <v>0</v>
      </c>
      <c r="FQ92">
        <f t="shared" si="127"/>
        <v>0</v>
      </c>
      <c r="FR92">
        <v>0</v>
      </c>
      <c r="FS92">
        <f t="shared" si="128"/>
        <v>0</v>
      </c>
      <c r="FT92">
        <v>0</v>
      </c>
      <c r="FU92">
        <f t="shared" si="129"/>
        <v>0</v>
      </c>
      <c r="FV92">
        <v>0</v>
      </c>
      <c r="FW92">
        <f t="shared" si="130"/>
        <v>0</v>
      </c>
      <c r="FX92">
        <v>0</v>
      </c>
      <c r="FY92">
        <f t="shared" si="85"/>
        <v>0</v>
      </c>
      <c r="FZ92">
        <v>0</v>
      </c>
      <c r="GA92">
        <f t="shared" si="131"/>
        <v>0</v>
      </c>
      <c r="GB92">
        <v>0</v>
      </c>
      <c r="GC92">
        <f t="shared" si="132"/>
        <v>0</v>
      </c>
      <c r="GD92">
        <v>0</v>
      </c>
      <c r="GE92">
        <f t="shared" si="133"/>
        <v>0</v>
      </c>
      <c r="GF92">
        <v>0</v>
      </c>
      <c r="GG92">
        <f t="shared" si="134"/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 s="3" t="s">
        <v>451</v>
      </c>
      <c r="GS92" t="s">
        <v>264</v>
      </c>
    </row>
    <row r="93" spans="1:201" x14ac:dyDescent="0.45">
      <c r="A93">
        <v>92</v>
      </c>
      <c r="B93" t="s">
        <v>444</v>
      </c>
      <c r="C93" t="s">
        <v>452</v>
      </c>
      <c r="D93" t="s">
        <v>446</v>
      </c>
      <c r="E93" t="s">
        <v>447</v>
      </c>
      <c r="F93">
        <f>730+273</f>
        <v>1003</v>
      </c>
      <c r="G93">
        <v>1073</v>
      </c>
      <c r="H93">
        <v>1773</v>
      </c>
      <c r="I93" s="2">
        <f t="shared" si="135"/>
        <v>0.60518894529046818</v>
      </c>
      <c r="J93" s="2">
        <f t="shared" si="136"/>
        <v>70</v>
      </c>
      <c r="K93" s="2">
        <f t="shared" si="137"/>
        <v>1.0697906281156531</v>
      </c>
      <c r="N93">
        <v>4</v>
      </c>
      <c r="O93">
        <v>30</v>
      </c>
      <c r="P93" s="2">
        <f t="shared" si="138"/>
        <v>0.13333333333333333</v>
      </c>
      <c r="Q93" s="2">
        <f t="shared" si="139"/>
        <v>0.8666666666666667</v>
      </c>
      <c r="R93">
        <v>286</v>
      </c>
      <c r="S93">
        <v>292</v>
      </c>
      <c r="T93" s="2">
        <f t="shared" si="140"/>
        <v>0.97945205479452058</v>
      </c>
      <c r="U93">
        <v>301</v>
      </c>
      <c r="V93">
        <v>320</v>
      </c>
      <c r="W93" s="2">
        <f t="shared" si="141"/>
        <v>12.040000000000001</v>
      </c>
      <c r="X93" s="2">
        <f t="shared" si="142"/>
        <v>96</v>
      </c>
      <c r="Y93" s="7">
        <f t="shared" si="143"/>
        <v>0.87458333333333327</v>
      </c>
      <c r="Z93" s="2">
        <f t="shared" si="144"/>
        <v>0.94062500000000004</v>
      </c>
      <c r="AA93" s="2">
        <f t="shared" si="145"/>
        <v>1.0524475524475525</v>
      </c>
      <c r="AB93" s="2">
        <f t="shared" si="146"/>
        <v>1.095890410958904</v>
      </c>
      <c r="AC93" s="2">
        <f t="shared" si="147"/>
        <v>0.8666666666666667</v>
      </c>
      <c r="AD93" s="2">
        <f t="shared" si="148"/>
        <v>15</v>
      </c>
      <c r="AE93" s="2">
        <f t="shared" si="149"/>
        <v>28</v>
      </c>
      <c r="AF93" s="2">
        <f t="shared" si="150"/>
        <v>8.7499999999999994E-2</v>
      </c>
      <c r="AG93" s="2">
        <f t="shared" si="151"/>
        <v>0.5357142857142857</v>
      </c>
      <c r="AH93" s="2">
        <f t="shared" si="86"/>
        <v>2.625</v>
      </c>
      <c r="AI93" s="2">
        <v>2</v>
      </c>
      <c r="AJ93">
        <f t="shared" si="160"/>
        <v>7.1666666666666656E-4</v>
      </c>
      <c r="AK93">
        <f t="shared" si="152"/>
        <v>55.8139534883721</v>
      </c>
      <c r="AL93">
        <v>300</v>
      </c>
      <c r="AM93">
        <f t="shared" si="153"/>
        <v>355.81395348837208</v>
      </c>
      <c r="AN93" t="s">
        <v>80</v>
      </c>
      <c r="AP93" t="s">
        <v>37</v>
      </c>
      <c r="AS93">
        <v>5</v>
      </c>
      <c r="AT93">
        <v>1</v>
      </c>
      <c r="AU93">
        <f t="shared" si="154"/>
        <v>652.93184942993867</v>
      </c>
      <c r="AV93" t="s">
        <v>448</v>
      </c>
      <c r="AW93" t="s">
        <v>64</v>
      </c>
      <c r="AZ93" s="2">
        <f t="shared" si="155"/>
        <v>1.7718661596503005</v>
      </c>
      <c r="BA93" s="2">
        <f t="shared" si="87"/>
        <v>1.1969359490092382</v>
      </c>
      <c r="BB93">
        <v>0</v>
      </c>
      <c r="BC93">
        <f t="shared" si="88"/>
        <v>0</v>
      </c>
      <c r="BD93">
        <v>0</v>
      </c>
      <c r="BE93">
        <f t="shared" si="89"/>
        <v>0</v>
      </c>
      <c r="BF93">
        <v>6</v>
      </c>
      <c r="BG93">
        <f t="shared" si="90"/>
        <v>5.5231751511227188E-2</v>
      </c>
      <c r="BH93">
        <v>9</v>
      </c>
      <c r="BI93">
        <f t="shared" si="91"/>
        <v>8.8510847250056285E-2</v>
      </c>
      <c r="BJ93">
        <v>0</v>
      </c>
      <c r="BK93">
        <f t="shared" si="92"/>
        <v>0</v>
      </c>
      <c r="BL93">
        <v>0</v>
      </c>
      <c r="BM93">
        <f t="shared" si="93"/>
        <v>0</v>
      </c>
      <c r="BN93">
        <v>0</v>
      </c>
      <c r="BO93">
        <f t="shared" si="94"/>
        <v>0</v>
      </c>
      <c r="BP93">
        <v>0</v>
      </c>
      <c r="BQ93">
        <f t="shared" si="95"/>
        <v>0</v>
      </c>
      <c r="BR93">
        <f t="shared" si="161"/>
        <v>64.58</v>
      </c>
      <c r="BS93">
        <f t="shared" si="96"/>
        <v>0.62479936422343507</v>
      </c>
      <c r="BT93">
        <v>0.08</v>
      </c>
      <c r="BU93">
        <f t="shared" si="97"/>
        <v>3.5989334267544407E-3</v>
      </c>
      <c r="BV93">
        <v>0.06</v>
      </c>
      <c r="BW93">
        <f t="shared" si="98"/>
        <v>1.046735319389429E-3</v>
      </c>
      <c r="BX93">
        <v>0.03</v>
      </c>
      <c r="BY93">
        <f t="shared" si="99"/>
        <v>5.0547921227297782E-4</v>
      </c>
      <c r="BZ93">
        <v>1</v>
      </c>
      <c r="CA93">
        <f t="shared" si="100"/>
        <v>1.9237324622723834E-2</v>
      </c>
      <c r="CB93">
        <v>19</v>
      </c>
      <c r="CC93">
        <f t="shared" si="101"/>
        <v>0.19742841738397104</v>
      </c>
      <c r="CD93">
        <v>0</v>
      </c>
      <c r="CE93">
        <f t="shared" si="102"/>
        <v>0</v>
      </c>
      <c r="CF93">
        <v>0</v>
      </c>
      <c r="CG93">
        <f t="shared" si="103"/>
        <v>0</v>
      </c>
      <c r="CH93">
        <v>0</v>
      </c>
      <c r="CI93">
        <f t="shared" si="104"/>
        <v>0</v>
      </c>
      <c r="CJ93">
        <v>0</v>
      </c>
      <c r="CK93">
        <f t="shared" si="105"/>
        <v>0</v>
      </c>
      <c r="CL93">
        <v>0.25</v>
      </c>
      <c r="CM93">
        <f t="shared" si="106"/>
        <v>9.6411470501697061E-3</v>
      </c>
      <c r="CN93">
        <v>0</v>
      </c>
      <c r="CO93">
        <f t="shared" si="107"/>
        <v>0</v>
      </c>
      <c r="CP93">
        <v>0</v>
      </c>
      <c r="CQ93">
        <f t="shared" si="108"/>
        <v>0</v>
      </c>
      <c r="CR93">
        <v>0</v>
      </c>
      <c r="CS93">
        <f t="shared" si="83"/>
        <v>0</v>
      </c>
      <c r="CT93">
        <v>0</v>
      </c>
      <c r="CU93">
        <f t="shared" si="109"/>
        <v>0</v>
      </c>
      <c r="CV93">
        <v>0</v>
      </c>
      <c r="CW93">
        <f t="shared" si="110"/>
        <v>0</v>
      </c>
      <c r="CX93">
        <v>0</v>
      </c>
      <c r="CY93">
        <f t="shared" si="111"/>
        <v>0</v>
      </c>
      <c r="CZ93">
        <v>0</v>
      </c>
      <c r="DA93">
        <f t="shared" si="112"/>
        <v>0</v>
      </c>
      <c r="DB93">
        <v>0</v>
      </c>
      <c r="DC93">
        <f t="shared" si="113"/>
        <v>0</v>
      </c>
      <c r="DD93">
        <v>0</v>
      </c>
      <c r="DE93">
        <f t="shared" si="114"/>
        <v>0</v>
      </c>
      <c r="DF93">
        <v>0</v>
      </c>
      <c r="DG93">
        <f t="shared" si="115"/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f t="shared" si="116"/>
        <v>0</v>
      </c>
      <c r="ET93">
        <v>0</v>
      </c>
      <c r="EU93">
        <f t="shared" si="117"/>
        <v>0</v>
      </c>
      <c r="EV93">
        <v>0</v>
      </c>
      <c r="EW93">
        <f t="shared" si="118"/>
        <v>0</v>
      </c>
      <c r="EX93">
        <v>0</v>
      </c>
      <c r="EY93">
        <f t="shared" si="119"/>
        <v>0</v>
      </c>
      <c r="EZ93">
        <v>0</v>
      </c>
      <c r="FA93">
        <f t="shared" si="120"/>
        <v>0</v>
      </c>
      <c r="FB93">
        <v>7</v>
      </c>
      <c r="FC93">
        <f t="shared" si="121"/>
        <v>5.092989299687263E-2</v>
      </c>
      <c r="FD93">
        <v>0</v>
      </c>
      <c r="FE93">
        <f t="shared" si="122"/>
        <v>0</v>
      </c>
      <c r="FF93">
        <v>0</v>
      </c>
      <c r="FG93">
        <f t="shared" si="123"/>
        <v>0</v>
      </c>
      <c r="FH93">
        <v>0</v>
      </c>
      <c r="FI93">
        <f t="shared" si="124"/>
        <v>0</v>
      </c>
      <c r="FJ93">
        <v>0</v>
      </c>
      <c r="FK93">
        <f t="shared" si="125"/>
        <v>0</v>
      </c>
      <c r="FL93">
        <v>33</v>
      </c>
      <c r="FM93">
        <f t="shared" si="126"/>
        <v>0.44852613117772661</v>
      </c>
      <c r="FN93">
        <v>57</v>
      </c>
      <c r="FO93">
        <f t="shared" si="84"/>
        <v>0.45639770580678041</v>
      </c>
      <c r="FP93">
        <v>3</v>
      </c>
      <c r="FQ93">
        <f t="shared" si="127"/>
        <v>4.4146270018620357E-2</v>
      </c>
      <c r="FR93">
        <v>0</v>
      </c>
      <c r="FS93">
        <f t="shared" si="128"/>
        <v>0</v>
      </c>
      <c r="FT93">
        <v>0</v>
      </c>
      <c r="FU93">
        <f t="shared" si="129"/>
        <v>0</v>
      </c>
      <c r="FV93">
        <v>0</v>
      </c>
      <c r="FW93">
        <f t="shared" si="130"/>
        <v>0</v>
      </c>
      <c r="FX93">
        <v>0</v>
      </c>
      <c r="FY93">
        <f t="shared" si="85"/>
        <v>0</v>
      </c>
      <c r="FZ93">
        <v>0</v>
      </c>
      <c r="GA93">
        <f t="shared" si="131"/>
        <v>0</v>
      </c>
      <c r="GB93">
        <v>0</v>
      </c>
      <c r="GC93">
        <f t="shared" si="132"/>
        <v>0</v>
      </c>
      <c r="GD93">
        <v>0</v>
      </c>
      <c r="GE93">
        <f t="shared" si="133"/>
        <v>0</v>
      </c>
      <c r="GF93">
        <v>0</v>
      </c>
      <c r="GG93">
        <f t="shared" si="134"/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 s="3" t="s">
        <v>453</v>
      </c>
      <c r="GS93" t="s">
        <v>264</v>
      </c>
    </row>
    <row r="94" spans="1:201" x14ac:dyDescent="0.45">
      <c r="A94">
        <v>93</v>
      </c>
      <c r="B94" t="s">
        <v>444</v>
      </c>
      <c r="C94" t="s">
        <v>454</v>
      </c>
      <c r="D94" t="s">
        <v>446</v>
      </c>
      <c r="E94" t="s">
        <v>447</v>
      </c>
      <c r="F94">
        <f>845+273</f>
        <v>1118</v>
      </c>
      <c r="G94">
        <f>950+273</f>
        <v>1223</v>
      </c>
      <c r="H94">
        <v>1773</v>
      </c>
      <c r="I94" s="2">
        <f t="shared" si="135"/>
        <v>0.6897913141567964</v>
      </c>
      <c r="J94" s="2">
        <f t="shared" si="136"/>
        <v>105</v>
      </c>
      <c r="K94" s="2">
        <f t="shared" si="137"/>
        <v>1.0939177101967799</v>
      </c>
      <c r="N94">
        <v>66</v>
      </c>
      <c r="O94">
        <v>86</v>
      </c>
      <c r="P94" s="2">
        <f t="shared" si="138"/>
        <v>0.76744186046511631</v>
      </c>
      <c r="Q94" s="2">
        <f t="shared" si="139"/>
        <v>0.23255813953488372</v>
      </c>
      <c r="R94">
        <v>104</v>
      </c>
      <c r="S94">
        <v>101</v>
      </c>
      <c r="T94" s="2">
        <f t="shared" si="140"/>
        <v>1.0297029702970297</v>
      </c>
      <c r="U94">
        <v>104</v>
      </c>
      <c r="V94">
        <v>102</v>
      </c>
      <c r="W94" s="2">
        <f t="shared" si="141"/>
        <v>68.64</v>
      </c>
      <c r="X94" s="2">
        <f t="shared" si="142"/>
        <v>87.72</v>
      </c>
      <c r="Y94" s="7">
        <f t="shared" si="143"/>
        <v>0.21751025991792064</v>
      </c>
      <c r="Z94" s="2">
        <f t="shared" si="144"/>
        <v>1.0196078431372548</v>
      </c>
      <c r="AA94" s="2">
        <f t="shared" si="145"/>
        <v>1</v>
      </c>
      <c r="AB94" s="2">
        <f t="shared" si="146"/>
        <v>1.0099009900990099</v>
      </c>
      <c r="AC94" s="2">
        <f t="shared" si="147"/>
        <v>0.23255813953488372</v>
      </c>
      <c r="AD94" s="2">
        <f t="shared" si="148"/>
        <v>0</v>
      </c>
      <c r="AE94" s="2">
        <f t="shared" si="149"/>
        <v>1</v>
      </c>
      <c r="AF94" s="2">
        <f t="shared" si="150"/>
        <v>9.8039215686274508E-3</v>
      </c>
      <c r="AG94" s="2">
        <f t="shared" si="151"/>
        <v>0</v>
      </c>
      <c r="AH94" s="2">
        <f t="shared" si="86"/>
        <v>0.84313725490196079</v>
      </c>
      <c r="AI94" s="2">
        <v>3</v>
      </c>
      <c r="AJ94">
        <f t="shared" si="160"/>
        <v>7.1666666666666656E-4</v>
      </c>
      <c r="AK94">
        <f t="shared" si="152"/>
        <v>920.93023255813966</v>
      </c>
      <c r="AL94">
        <v>300</v>
      </c>
      <c r="AM94">
        <f t="shared" si="153"/>
        <v>1220.9302325581398</v>
      </c>
      <c r="AN94" t="s">
        <v>80</v>
      </c>
      <c r="AP94" t="s">
        <v>37</v>
      </c>
      <c r="AS94">
        <v>5</v>
      </c>
      <c r="AT94">
        <v>1</v>
      </c>
      <c r="AU94">
        <f t="shared" si="154"/>
        <v>225.84286572747877</v>
      </c>
      <c r="AV94" t="s">
        <v>448</v>
      </c>
      <c r="AW94" t="s">
        <v>64</v>
      </c>
      <c r="AZ94" s="2">
        <f t="shared" si="155"/>
        <v>1.7718661596503005</v>
      </c>
      <c r="BA94" s="2">
        <f t="shared" si="87"/>
        <v>1</v>
      </c>
      <c r="BB94">
        <v>0</v>
      </c>
      <c r="BC94">
        <f t="shared" si="88"/>
        <v>0</v>
      </c>
      <c r="BD94">
        <v>0</v>
      </c>
      <c r="BE94">
        <f t="shared" si="89"/>
        <v>0</v>
      </c>
      <c r="BF94">
        <v>6</v>
      </c>
      <c r="BG94">
        <f t="shared" si="90"/>
        <v>5.5231751511227188E-2</v>
      </c>
      <c r="BH94">
        <v>9</v>
      </c>
      <c r="BI94">
        <f t="shared" si="91"/>
        <v>8.8510847250056285E-2</v>
      </c>
      <c r="BJ94">
        <v>0</v>
      </c>
      <c r="BK94">
        <f t="shared" si="92"/>
        <v>0</v>
      </c>
      <c r="BL94">
        <v>0</v>
      </c>
      <c r="BM94">
        <f t="shared" si="93"/>
        <v>0</v>
      </c>
      <c r="BN94">
        <v>0</v>
      </c>
      <c r="BO94">
        <f t="shared" si="94"/>
        <v>0</v>
      </c>
      <c r="BP94">
        <v>0</v>
      </c>
      <c r="BQ94">
        <f t="shared" si="95"/>
        <v>0</v>
      </c>
      <c r="BR94">
        <f t="shared" si="161"/>
        <v>64.58</v>
      </c>
      <c r="BS94">
        <f t="shared" si="96"/>
        <v>0.62479936422343507</v>
      </c>
      <c r="BT94">
        <v>0.08</v>
      </c>
      <c r="BU94">
        <f t="shared" si="97"/>
        <v>3.5989334267544407E-3</v>
      </c>
      <c r="BV94">
        <v>0.06</v>
      </c>
      <c r="BW94">
        <f t="shared" si="98"/>
        <v>1.046735319389429E-3</v>
      </c>
      <c r="BX94">
        <v>0.03</v>
      </c>
      <c r="BY94">
        <f t="shared" si="99"/>
        <v>5.0547921227297782E-4</v>
      </c>
      <c r="BZ94">
        <v>1</v>
      </c>
      <c r="CA94">
        <f t="shared" si="100"/>
        <v>1.9237324622723834E-2</v>
      </c>
      <c r="CB94">
        <v>19</v>
      </c>
      <c r="CC94">
        <f t="shared" si="101"/>
        <v>0.19742841738397104</v>
      </c>
      <c r="CD94">
        <v>0</v>
      </c>
      <c r="CE94">
        <f t="shared" si="102"/>
        <v>0</v>
      </c>
      <c r="CF94">
        <v>0</v>
      </c>
      <c r="CG94">
        <f t="shared" si="103"/>
        <v>0</v>
      </c>
      <c r="CH94">
        <v>0</v>
      </c>
      <c r="CI94">
        <f t="shared" si="104"/>
        <v>0</v>
      </c>
      <c r="CJ94">
        <v>0</v>
      </c>
      <c r="CK94">
        <f t="shared" si="105"/>
        <v>0</v>
      </c>
      <c r="CL94">
        <v>0.25</v>
      </c>
      <c r="CM94">
        <f t="shared" si="106"/>
        <v>9.6411470501697061E-3</v>
      </c>
      <c r="CN94">
        <v>0</v>
      </c>
      <c r="CO94">
        <f t="shared" si="107"/>
        <v>0</v>
      </c>
      <c r="CP94">
        <v>0</v>
      </c>
      <c r="CQ94">
        <f t="shared" si="108"/>
        <v>0</v>
      </c>
      <c r="CR94">
        <v>0</v>
      </c>
      <c r="CS94">
        <f t="shared" si="83"/>
        <v>0</v>
      </c>
      <c r="CT94">
        <v>0</v>
      </c>
      <c r="CU94">
        <f t="shared" si="109"/>
        <v>0</v>
      </c>
      <c r="CV94">
        <v>0</v>
      </c>
      <c r="CW94">
        <f t="shared" si="110"/>
        <v>0</v>
      </c>
      <c r="CX94">
        <v>0</v>
      </c>
      <c r="CY94">
        <f t="shared" si="111"/>
        <v>0</v>
      </c>
      <c r="CZ94">
        <v>0</v>
      </c>
      <c r="DA94">
        <f t="shared" si="112"/>
        <v>0</v>
      </c>
      <c r="DB94">
        <v>0</v>
      </c>
      <c r="DC94">
        <f t="shared" si="113"/>
        <v>0</v>
      </c>
      <c r="DD94">
        <v>0</v>
      </c>
      <c r="DE94">
        <f t="shared" si="114"/>
        <v>0</v>
      </c>
      <c r="DF94">
        <v>0</v>
      </c>
      <c r="DG94">
        <f t="shared" si="115"/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f t="shared" si="116"/>
        <v>0</v>
      </c>
      <c r="ET94">
        <v>0</v>
      </c>
      <c r="EU94">
        <f t="shared" si="117"/>
        <v>0</v>
      </c>
      <c r="EV94">
        <v>0</v>
      </c>
      <c r="EW94">
        <f t="shared" si="118"/>
        <v>0</v>
      </c>
      <c r="EX94">
        <v>0</v>
      </c>
      <c r="EY94">
        <f t="shared" si="119"/>
        <v>0</v>
      </c>
      <c r="EZ94">
        <v>0</v>
      </c>
      <c r="FA94">
        <f t="shared" si="120"/>
        <v>0</v>
      </c>
      <c r="FB94">
        <v>0</v>
      </c>
      <c r="FC94">
        <f t="shared" si="121"/>
        <v>0</v>
      </c>
      <c r="FD94">
        <v>0</v>
      </c>
      <c r="FE94">
        <f t="shared" si="122"/>
        <v>0</v>
      </c>
      <c r="FF94">
        <v>0</v>
      </c>
      <c r="FG94">
        <f t="shared" si="123"/>
        <v>0</v>
      </c>
      <c r="FH94">
        <v>0</v>
      </c>
      <c r="FI94">
        <f t="shared" si="124"/>
        <v>0</v>
      </c>
      <c r="FJ94">
        <v>0</v>
      </c>
      <c r="FK94">
        <f t="shared" si="125"/>
        <v>0</v>
      </c>
      <c r="FL94">
        <v>20</v>
      </c>
      <c r="FM94">
        <f t="shared" si="126"/>
        <v>0.39108929767766037</v>
      </c>
      <c r="FN94">
        <v>20</v>
      </c>
      <c r="FO94">
        <f t="shared" si="84"/>
        <v>0.23039376303882522</v>
      </c>
      <c r="FP94">
        <v>0</v>
      </c>
      <c r="FQ94">
        <f t="shared" si="127"/>
        <v>0</v>
      </c>
      <c r="FR94">
        <v>60</v>
      </c>
      <c r="FS94">
        <f t="shared" si="128"/>
        <v>0.37851693928351432</v>
      </c>
      <c r="FT94">
        <v>0</v>
      </c>
      <c r="FU94">
        <f t="shared" si="129"/>
        <v>0</v>
      </c>
      <c r="FV94">
        <v>0</v>
      </c>
      <c r="FW94">
        <f t="shared" si="130"/>
        <v>0</v>
      </c>
      <c r="FX94">
        <v>0</v>
      </c>
      <c r="FY94">
        <f t="shared" si="85"/>
        <v>0</v>
      </c>
      <c r="FZ94">
        <v>0</v>
      </c>
      <c r="GA94">
        <f t="shared" si="131"/>
        <v>0</v>
      </c>
      <c r="GB94">
        <v>0</v>
      </c>
      <c r="GC94">
        <f t="shared" si="132"/>
        <v>0</v>
      </c>
      <c r="GD94">
        <v>0</v>
      </c>
      <c r="GE94">
        <f t="shared" si="133"/>
        <v>0</v>
      </c>
      <c r="GF94">
        <v>0</v>
      </c>
      <c r="GG94">
        <f t="shared" si="134"/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 s="3" t="s">
        <v>455</v>
      </c>
      <c r="GS94" t="s">
        <v>264</v>
      </c>
    </row>
    <row r="95" spans="1:201" x14ac:dyDescent="0.45">
      <c r="A95">
        <v>94</v>
      </c>
      <c r="B95" t="s">
        <v>444</v>
      </c>
      <c r="C95" t="s">
        <v>456</v>
      </c>
      <c r="D95" t="s">
        <v>446</v>
      </c>
      <c r="E95" t="s">
        <v>447</v>
      </c>
      <c r="F95">
        <f>900+273</f>
        <v>1173</v>
      </c>
      <c r="G95">
        <v>1223</v>
      </c>
      <c r="H95">
        <v>1773</v>
      </c>
      <c r="I95" s="2">
        <f t="shared" si="135"/>
        <v>0.6897913141567964</v>
      </c>
      <c r="J95" s="2">
        <f t="shared" si="136"/>
        <v>50</v>
      </c>
      <c r="K95" s="2">
        <f t="shared" si="137"/>
        <v>1.0426257459505541</v>
      </c>
      <c r="N95">
        <v>7</v>
      </c>
      <c r="O95">
        <v>86</v>
      </c>
      <c r="P95" s="2">
        <f t="shared" si="138"/>
        <v>8.1395348837209308E-2</v>
      </c>
      <c r="Q95" s="2">
        <f t="shared" si="139"/>
        <v>0.91860465116279066</v>
      </c>
      <c r="R95">
        <v>105</v>
      </c>
      <c r="S95">
        <v>101</v>
      </c>
      <c r="T95" s="2">
        <f t="shared" si="140"/>
        <v>1.0396039603960396</v>
      </c>
      <c r="U95">
        <v>105</v>
      </c>
      <c r="V95">
        <v>102</v>
      </c>
      <c r="W95" s="2">
        <f t="shared" si="141"/>
        <v>7.3500000000000005</v>
      </c>
      <c r="X95" s="2">
        <f t="shared" si="142"/>
        <v>87.72</v>
      </c>
      <c r="Y95" s="7">
        <f t="shared" si="143"/>
        <v>0.91621067031463754</v>
      </c>
      <c r="Z95" s="2">
        <f t="shared" si="144"/>
        <v>1.0294117647058822</v>
      </c>
      <c r="AA95" s="2">
        <f t="shared" si="145"/>
        <v>1</v>
      </c>
      <c r="AB95" s="2">
        <f t="shared" si="146"/>
        <v>1.0099009900990099</v>
      </c>
      <c r="AC95" s="2">
        <f t="shared" si="147"/>
        <v>0.91860465116279066</v>
      </c>
      <c r="AD95" s="2">
        <f t="shared" si="148"/>
        <v>0</v>
      </c>
      <c r="AE95" s="2">
        <f t="shared" si="149"/>
        <v>1</v>
      </c>
      <c r="AF95" s="2">
        <f t="shared" si="150"/>
        <v>9.8039215686274508E-3</v>
      </c>
      <c r="AG95" s="2">
        <f t="shared" si="151"/>
        <v>0</v>
      </c>
      <c r="AH95" s="2">
        <f t="shared" si="86"/>
        <v>0.84313725490196079</v>
      </c>
      <c r="AI95" s="2">
        <v>2</v>
      </c>
      <c r="AJ95">
        <f t="shared" si="160"/>
        <v>7.1666666666666656E-4</v>
      </c>
      <c r="AK95">
        <f t="shared" si="152"/>
        <v>97.67441860465118</v>
      </c>
      <c r="AL95">
        <v>300</v>
      </c>
      <c r="AM95">
        <f t="shared" si="153"/>
        <v>397.67441860465118</v>
      </c>
      <c r="AN95" t="s">
        <v>80</v>
      </c>
      <c r="AP95" t="s">
        <v>37</v>
      </c>
      <c r="AS95">
        <v>5</v>
      </c>
      <c r="AT95">
        <v>1</v>
      </c>
      <c r="AU95">
        <f t="shared" si="154"/>
        <v>225.84286572747877</v>
      </c>
      <c r="AV95" t="s">
        <v>448</v>
      </c>
      <c r="AW95" t="s">
        <v>64</v>
      </c>
      <c r="AZ95" s="2">
        <f t="shared" si="155"/>
        <v>1.7718661596503005</v>
      </c>
      <c r="BA95" s="2">
        <f t="shared" si="87"/>
        <v>0.86681013304749088</v>
      </c>
      <c r="BB95">
        <v>0</v>
      </c>
      <c r="BC95">
        <f t="shared" si="88"/>
        <v>0</v>
      </c>
      <c r="BD95">
        <v>0</v>
      </c>
      <c r="BE95">
        <f t="shared" si="89"/>
        <v>0</v>
      </c>
      <c r="BF95">
        <v>6</v>
      </c>
      <c r="BG95">
        <f t="shared" si="90"/>
        <v>5.5231751511227188E-2</v>
      </c>
      <c r="BH95">
        <v>9</v>
      </c>
      <c r="BI95">
        <f t="shared" si="91"/>
        <v>8.8510847250056285E-2</v>
      </c>
      <c r="BJ95">
        <v>0</v>
      </c>
      <c r="BK95">
        <f t="shared" si="92"/>
        <v>0</v>
      </c>
      <c r="BL95">
        <v>0</v>
      </c>
      <c r="BM95">
        <f t="shared" si="93"/>
        <v>0</v>
      </c>
      <c r="BN95">
        <v>0</v>
      </c>
      <c r="BO95">
        <f t="shared" si="94"/>
        <v>0</v>
      </c>
      <c r="BP95">
        <v>0</v>
      </c>
      <c r="BQ95">
        <f t="shared" si="95"/>
        <v>0</v>
      </c>
      <c r="BR95">
        <f t="shared" si="161"/>
        <v>64.58</v>
      </c>
      <c r="BS95">
        <f t="shared" si="96"/>
        <v>0.62479936422343507</v>
      </c>
      <c r="BT95">
        <v>0.08</v>
      </c>
      <c r="BU95">
        <f t="shared" si="97"/>
        <v>3.5989334267544407E-3</v>
      </c>
      <c r="BV95">
        <v>0.06</v>
      </c>
      <c r="BW95">
        <f t="shared" si="98"/>
        <v>1.046735319389429E-3</v>
      </c>
      <c r="BX95">
        <v>0.03</v>
      </c>
      <c r="BY95">
        <f t="shared" si="99"/>
        <v>5.0547921227297782E-4</v>
      </c>
      <c r="BZ95">
        <v>1</v>
      </c>
      <c r="CA95">
        <f t="shared" si="100"/>
        <v>1.9237324622723834E-2</v>
      </c>
      <c r="CB95">
        <v>19</v>
      </c>
      <c r="CC95">
        <f t="shared" si="101"/>
        <v>0.19742841738397104</v>
      </c>
      <c r="CD95">
        <v>0</v>
      </c>
      <c r="CE95">
        <f t="shared" si="102"/>
        <v>0</v>
      </c>
      <c r="CF95">
        <v>0</v>
      </c>
      <c r="CG95">
        <f t="shared" si="103"/>
        <v>0</v>
      </c>
      <c r="CH95">
        <v>0</v>
      </c>
      <c r="CI95">
        <f t="shared" si="104"/>
        <v>0</v>
      </c>
      <c r="CJ95">
        <v>0</v>
      </c>
      <c r="CK95">
        <f t="shared" si="105"/>
        <v>0</v>
      </c>
      <c r="CL95">
        <v>0.25</v>
      </c>
      <c r="CM95">
        <f t="shared" si="106"/>
        <v>9.6411470501697061E-3</v>
      </c>
      <c r="CN95">
        <v>0</v>
      </c>
      <c r="CO95">
        <f t="shared" si="107"/>
        <v>0</v>
      </c>
      <c r="CP95">
        <v>0</v>
      </c>
      <c r="CQ95">
        <f t="shared" si="108"/>
        <v>0</v>
      </c>
      <c r="CR95">
        <v>0</v>
      </c>
      <c r="CS95">
        <f t="shared" si="83"/>
        <v>0</v>
      </c>
      <c r="CT95">
        <v>0</v>
      </c>
      <c r="CU95">
        <f t="shared" si="109"/>
        <v>0</v>
      </c>
      <c r="CV95">
        <v>0</v>
      </c>
      <c r="CW95">
        <f t="shared" si="110"/>
        <v>0</v>
      </c>
      <c r="CX95">
        <v>0</v>
      </c>
      <c r="CY95">
        <f t="shared" si="111"/>
        <v>0</v>
      </c>
      <c r="CZ95">
        <v>0</v>
      </c>
      <c r="DA95">
        <f t="shared" si="112"/>
        <v>0</v>
      </c>
      <c r="DB95">
        <v>0</v>
      </c>
      <c r="DC95">
        <f t="shared" si="113"/>
        <v>0</v>
      </c>
      <c r="DD95">
        <v>0</v>
      </c>
      <c r="DE95">
        <f t="shared" si="114"/>
        <v>0</v>
      </c>
      <c r="DF95">
        <v>0</v>
      </c>
      <c r="DG95">
        <f t="shared" si="115"/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f t="shared" si="116"/>
        <v>0</v>
      </c>
      <c r="ET95">
        <v>0</v>
      </c>
      <c r="EU95">
        <f t="shared" si="117"/>
        <v>0</v>
      </c>
      <c r="EV95">
        <v>0</v>
      </c>
      <c r="EW95">
        <f t="shared" si="118"/>
        <v>0</v>
      </c>
      <c r="EX95">
        <v>0</v>
      </c>
      <c r="EY95">
        <f t="shared" si="119"/>
        <v>0</v>
      </c>
      <c r="EZ95">
        <v>0</v>
      </c>
      <c r="FA95">
        <f t="shared" si="120"/>
        <v>0</v>
      </c>
      <c r="FB95">
        <v>0</v>
      </c>
      <c r="FC95">
        <f t="shared" si="121"/>
        <v>0</v>
      </c>
      <c r="FD95">
        <v>0</v>
      </c>
      <c r="FE95">
        <f t="shared" si="122"/>
        <v>0</v>
      </c>
      <c r="FF95">
        <v>0</v>
      </c>
      <c r="FG95">
        <f t="shared" si="123"/>
        <v>0</v>
      </c>
      <c r="FH95">
        <v>0</v>
      </c>
      <c r="FI95">
        <f t="shared" si="124"/>
        <v>0</v>
      </c>
      <c r="FJ95">
        <v>0</v>
      </c>
      <c r="FK95">
        <f t="shared" si="125"/>
        <v>0</v>
      </c>
      <c r="FL95">
        <v>20</v>
      </c>
      <c r="FM95">
        <f t="shared" si="126"/>
        <v>0.29740273483956009</v>
      </c>
      <c r="FN95">
        <v>65</v>
      </c>
      <c r="FO95">
        <f t="shared" si="84"/>
        <v>0.56940739820793085</v>
      </c>
      <c r="FP95">
        <v>0</v>
      </c>
      <c r="FQ95">
        <f t="shared" si="127"/>
        <v>0</v>
      </c>
      <c r="FR95">
        <v>0</v>
      </c>
      <c r="FS95">
        <f t="shared" si="128"/>
        <v>0</v>
      </c>
      <c r="FT95">
        <v>15</v>
      </c>
      <c r="FU95">
        <f t="shared" si="129"/>
        <v>0.13318986695250903</v>
      </c>
      <c r="FV95">
        <v>0</v>
      </c>
      <c r="FW95">
        <f t="shared" si="130"/>
        <v>0</v>
      </c>
      <c r="FX95">
        <v>0</v>
      </c>
      <c r="FY95">
        <f t="shared" si="85"/>
        <v>0</v>
      </c>
      <c r="FZ95">
        <v>0</v>
      </c>
      <c r="GA95">
        <f t="shared" si="131"/>
        <v>0</v>
      </c>
      <c r="GB95">
        <v>0</v>
      </c>
      <c r="GC95">
        <f t="shared" si="132"/>
        <v>0</v>
      </c>
      <c r="GD95">
        <v>0</v>
      </c>
      <c r="GE95">
        <f t="shared" si="133"/>
        <v>0</v>
      </c>
      <c r="GF95">
        <v>0</v>
      </c>
      <c r="GG95">
        <f t="shared" si="134"/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 s="3" t="s">
        <v>457</v>
      </c>
      <c r="GS95" t="s">
        <v>264</v>
      </c>
    </row>
    <row r="96" spans="1:201" x14ac:dyDescent="0.45">
      <c r="A96">
        <v>95</v>
      </c>
      <c r="B96" t="s">
        <v>444</v>
      </c>
      <c r="C96" t="s">
        <v>458</v>
      </c>
      <c r="D96" t="s">
        <v>446</v>
      </c>
      <c r="E96" t="s">
        <v>447</v>
      </c>
      <c r="F96">
        <f>970+273</f>
        <v>1243</v>
      </c>
      <c r="G96">
        <v>1273</v>
      </c>
      <c r="H96">
        <v>1773</v>
      </c>
      <c r="I96" s="2">
        <f t="shared" si="135"/>
        <v>0.71799210377890577</v>
      </c>
      <c r="J96" s="2">
        <f t="shared" si="136"/>
        <v>30</v>
      </c>
      <c r="K96" s="2">
        <f t="shared" si="137"/>
        <v>1.0241351568785197</v>
      </c>
      <c r="N96">
        <v>85</v>
      </c>
      <c r="O96">
        <v>87</v>
      </c>
      <c r="P96" s="2">
        <f t="shared" si="138"/>
        <v>0.97701149425287359</v>
      </c>
      <c r="Q96" s="2">
        <f t="shared" si="139"/>
        <v>2.2988505747126436E-2</v>
      </c>
      <c r="R96">
        <v>79</v>
      </c>
      <c r="S96">
        <v>79</v>
      </c>
      <c r="T96" s="2">
        <f t="shared" si="140"/>
        <v>1</v>
      </c>
      <c r="U96">
        <v>79</v>
      </c>
      <c r="V96">
        <v>79.000000999999997</v>
      </c>
      <c r="W96" s="2">
        <f t="shared" si="141"/>
        <v>67.149999999999991</v>
      </c>
      <c r="X96" s="2">
        <f t="shared" si="142"/>
        <v>68.730000869999998</v>
      </c>
      <c r="Y96" s="7">
        <f t="shared" si="143"/>
        <v>2.2988518114360479E-2</v>
      </c>
      <c r="Z96" s="2">
        <f t="shared" si="144"/>
        <v>0.99999998734177231</v>
      </c>
      <c r="AA96" s="2">
        <f t="shared" si="145"/>
        <v>1</v>
      </c>
      <c r="AB96" s="2">
        <f t="shared" si="146"/>
        <v>1.0000000126582278</v>
      </c>
      <c r="AC96" s="2">
        <f t="shared" si="147"/>
        <v>2.2988505747126436E-2</v>
      </c>
      <c r="AD96" s="2">
        <f t="shared" si="148"/>
        <v>0</v>
      </c>
      <c r="AE96" s="2">
        <f t="shared" si="149"/>
        <v>9.9999999747524271E-7</v>
      </c>
      <c r="AF96" s="2">
        <f t="shared" si="150"/>
        <v>1.2658227655911584E-8</v>
      </c>
      <c r="AG96" s="2">
        <f t="shared" si="151"/>
        <v>0</v>
      </c>
      <c r="AH96" s="2">
        <f t="shared" si="86"/>
        <v>1.1012658060643078E-6</v>
      </c>
      <c r="AI96" s="2">
        <v>0</v>
      </c>
      <c r="AJ96">
        <f t="shared" si="160"/>
        <v>7.1666666666666656E-4</v>
      </c>
      <c r="AK96">
        <f t="shared" si="152"/>
        <v>1186.046511627907</v>
      </c>
      <c r="AL96">
        <v>300</v>
      </c>
      <c r="AM96">
        <f t="shared" si="153"/>
        <v>1486.046511627907</v>
      </c>
      <c r="AN96" t="s">
        <v>52</v>
      </c>
      <c r="AP96" t="s">
        <v>37</v>
      </c>
      <c r="AS96">
        <v>5</v>
      </c>
      <c r="AT96">
        <v>1</v>
      </c>
      <c r="AU96">
        <f t="shared" si="154"/>
        <v>176.64937022248338</v>
      </c>
      <c r="AV96" t="s">
        <v>448</v>
      </c>
      <c r="AW96" t="s">
        <v>64</v>
      </c>
      <c r="AZ96" s="2">
        <f t="shared" si="155"/>
        <v>1.7718661596503005</v>
      </c>
      <c r="BA96" s="2">
        <f t="shared" si="87"/>
        <v>1.2448966711175273</v>
      </c>
      <c r="BB96">
        <v>0</v>
      </c>
      <c r="BC96">
        <f t="shared" si="88"/>
        <v>0</v>
      </c>
      <c r="BD96">
        <v>0</v>
      </c>
      <c r="BE96">
        <f t="shared" si="89"/>
        <v>0</v>
      </c>
      <c r="BF96">
        <v>6</v>
      </c>
      <c r="BG96">
        <f t="shared" si="90"/>
        <v>5.5231751511227188E-2</v>
      </c>
      <c r="BH96">
        <v>9</v>
      </c>
      <c r="BI96">
        <f t="shared" si="91"/>
        <v>8.8510847250056285E-2</v>
      </c>
      <c r="BJ96">
        <v>0</v>
      </c>
      <c r="BK96">
        <f t="shared" si="92"/>
        <v>0</v>
      </c>
      <c r="BL96">
        <v>0</v>
      </c>
      <c r="BM96">
        <f t="shared" si="93"/>
        <v>0</v>
      </c>
      <c r="BN96">
        <v>0</v>
      </c>
      <c r="BO96">
        <f t="shared" si="94"/>
        <v>0</v>
      </c>
      <c r="BP96">
        <v>0</v>
      </c>
      <c r="BQ96">
        <f t="shared" si="95"/>
        <v>0</v>
      </c>
      <c r="BR96">
        <f t="shared" si="161"/>
        <v>64.58</v>
      </c>
      <c r="BS96">
        <f t="shared" si="96"/>
        <v>0.62479936422343507</v>
      </c>
      <c r="BT96">
        <v>0.08</v>
      </c>
      <c r="BU96">
        <f t="shared" si="97"/>
        <v>3.5989334267544407E-3</v>
      </c>
      <c r="BV96">
        <v>0.06</v>
      </c>
      <c r="BW96">
        <f t="shared" si="98"/>
        <v>1.046735319389429E-3</v>
      </c>
      <c r="BX96">
        <v>0.03</v>
      </c>
      <c r="BY96">
        <f t="shared" si="99"/>
        <v>5.0547921227297782E-4</v>
      </c>
      <c r="BZ96">
        <v>1</v>
      </c>
      <c r="CA96">
        <f t="shared" si="100"/>
        <v>1.9237324622723834E-2</v>
      </c>
      <c r="CB96">
        <v>19</v>
      </c>
      <c r="CC96">
        <f t="shared" si="101"/>
        <v>0.19742841738397104</v>
      </c>
      <c r="CD96">
        <v>0</v>
      </c>
      <c r="CE96">
        <f t="shared" si="102"/>
        <v>0</v>
      </c>
      <c r="CF96">
        <v>0</v>
      </c>
      <c r="CG96">
        <f t="shared" si="103"/>
        <v>0</v>
      </c>
      <c r="CH96">
        <v>0</v>
      </c>
      <c r="CI96">
        <f t="shared" si="104"/>
        <v>0</v>
      </c>
      <c r="CJ96">
        <v>0</v>
      </c>
      <c r="CK96">
        <f t="shared" si="105"/>
        <v>0</v>
      </c>
      <c r="CL96">
        <v>0.25</v>
      </c>
      <c r="CM96">
        <f t="shared" si="106"/>
        <v>9.6411470501697061E-3</v>
      </c>
      <c r="CN96">
        <v>0</v>
      </c>
      <c r="CO96">
        <f t="shared" si="107"/>
        <v>0</v>
      </c>
      <c r="CP96">
        <v>0</v>
      </c>
      <c r="CQ96">
        <f t="shared" si="108"/>
        <v>0</v>
      </c>
      <c r="CR96">
        <v>0</v>
      </c>
      <c r="CS96">
        <f t="shared" si="83"/>
        <v>0</v>
      </c>
      <c r="CT96">
        <v>0</v>
      </c>
      <c r="CU96">
        <f t="shared" si="109"/>
        <v>0</v>
      </c>
      <c r="CV96">
        <v>0</v>
      </c>
      <c r="CW96">
        <f t="shared" si="110"/>
        <v>0</v>
      </c>
      <c r="CX96">
        <v>0</v>
      </c>
      <c r="CY96">
        <f t="shared" si="111"/>
        <v>0</v>
      </c>
      <c r="CZ96">
        <v>0</v>
      </c>
      <c r="DA96">
        <f t="shared" si="112"/>
        <v>0</v>
      </c>
      <c r="DB96">
        <v>0</v>
      </c>
      <c r="DC96">
        <f t="shared" si="113"/>
        <v>0</v>
      </c>
      <c r="DD96">
        <v>0</v>
      </c>
      <c r="DE96">
        <f t="shared" si="114"/>
        <v>0</v>
      </c>
      <c r="DF96">
        <v>0</v>
      </c>
      <c r="DG96">
        <f t="shared" si="115"/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f t="shared" si="116"/>
        <v>0</v>
      </c>
      <c r="ET96">
        <v>0</v>
      </c>
      <c r="EU96">
        <f t="shared" si="117"/>
        <v>0</v>
      </c>
      <c r="EV96">
        <v>0</v>
      </c>
      <c r="EW96">
        <f t="shared" si="118"/>
        <v>0</v>
      </c>
      <c r="EX96">
        <v>0</v>
      </c>
      <c r="EY96">
        <f t="shared" si="119"/>
        <v>0</v>
      </c>
      <c r="EZ96">
        <v>0</v>
      </c>
      <c r="FA96">
        <f t="shared" si="120"/>
        <v>0</v>
      </c>
      <c r="FB96">
        <v>0</v>
      </c>
      <c r="FC96">
        <f t="shared" si="121"/>
        <v>0</v>
      </c>
      <c r="FD96">
        <v>0</v>
      </c>
      <c r="FE96">
        <f t="shared" si="122"/>
        <v>0</v>
      </c>
      <c r="FF96">
        <v>0</v>
      </c>
      <c r="FG96">
        <f t="shared" si="123"/>
        <v>0</v>
      </c>
      <c r="FH96">
        <v>0</v>
      </c>
      <c r="FI96">
        <f t="shared" si="124"/>
        <v>0</v>
      </c>
      <c r="FJ96">
        <v>0</v>
      </c>
      <c r="FK96">
        <f t="shared" si="125"/>
        <v>0</v>
      </c>
      <c r="FL96">
        <v>0</v>
      </c>
      <c r="FM96">
        <f t="shared" si="126"/>
        <v>0</v>
      </c>
      <c r="FN96">
        <v>85</v>
      </c>
      <c r="FO96">
        <f t="shared" si="84"/>
        <v>0.75510332888247278</v>
      </c>
      <c r="FP96">
        <v>15</v>
      </c>
      <c r="FQ96">
        <f t="shared" si="127"/>
        <v>0.24489667111752725</v>
      </c>
      <c r="FR96">
        <v>0</v>
      </c>
      <c r="FS96">
        <f t="shared" si="128"/>
        <v>0</v>
      </c>
      <c r="FT96">
        <v>0</v>
      </c>
      <c r="FU96">
        <f t="shared" si="129"/>
        <v>0</v>
      </c>
      <c r="FV96">
        <v>0</v>
      </c>
      <c r="FW96">
        <f t="shared" si="130"/>
        <v>0</v>
      </c>
      <c r="FX96">
        <v>0</v>
      </c>
      <c r="FY96">
        <f t="shared" si="85"/>
        <v>0</v>
      </c>
      <c r="FZ96">
        <v>0</v>
      </c>
      <c r="GA96">
        <f t="shared" si="131"/>
        <v>0</v>
      </c>
      <c r="GB96">
        <v>0</v>
      </c>
      <c r="GC96">
        <f t="shared" si="132"/>
        <v>0</v>
      </c>
      <c r="GD96">
        <v>0</v>
      </c>
      <c r="GE96">
        <f t="shared" si="133"/>
        <v>0</v>
      </c>
      <c r="GF96">
        <v>0</v>
      </c>
      <c r="GG96">
        <f t="shared" si="134"/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 s="3" t="s">
        <v>459</v>
      </c>
      <c r="GS96" t="s">
        <v>264</v>
      </c>
    </row>
    <row r="97" spans="1:201" x14ac:dyDescent="0.45">
      <c r="A97">
        <v>96</v>
      </c>
      <c r="B97" t="s">
        <v>444</v>
      </c>
      <c r="C97" t="s">
        <v>460</v>
      </c>
      <c r="D97" t="s">
        <v>446</v>
      </c>
      <c r="E97" t="s">
        <v>447</v>
      </c>
      <c r="F97">
        <f>1000+273</f>
        <v>1273</v>
      </c>
      <c r="G97">
        <v>1273</v>
      </c>
      <c r="H97">
        <v>1773</v>
      </c>
      <c r="I97" s="2">
        <f t="shared" si="135"/>
        <v>0.71799210377890577</v>
      </c>
      <c r="J97" s="2">
        <f t="shared" si="136"/>
        <v>0</v>
      </c>
      <c r="K97" s="2">
        <f t="shared" si="137"/>
        <v>1</v>
      </c>
      <c r="N97">
        <v>47</v>
      </c>
      <c r="O97">
        <v>87</v>
      </c>
      <c r="P97" s="2">
        <f t="shared" si="138"/>
        <v>0.54022988505747127</v>
      </c>
      <c r="Q97" s="2">
        <f t="shared" si="139"/>
        <v>0.45977011494252873</v>
      </c>
      <c r="R97">
        <v>79</v>
      </c>
      <c r="S97">
        <v>79</v>
      </c>
      <c r="T97" s="2">
        <f t="shared" si="140"/>
        <v>1</v>
      </c>
      <c r="U97">
        <v>79</v>
      </c>
      <c r="V97">
        <v>79.000010000000003</v>
      </c>
      <c r="W97" s="2">
        <f t="shared" si="141"/>
        <v>37.129999999999995</v>
      </c>
      <c r="X97" s="2">
        <f t="shared" si="142"/>
        <v>68.730008699999999</v>
      </c>
      <c r="Y97" s="7">
        <f t="shared" si="143"/>
        <v>0.45977018332604991</v>
      </c>
      <c r="Z97" s="2">
        <f t="shared" si="144"/>
        <v>0.99999987341773755</v>
      </c>
      <c r="AA97" s="2">
        <f t="shared" si="145"/>
        <v>1</v>
      </c>
      <c r="AB97" s="2">
        <f t="shared" si="146"/>
        <v>1.0000001265822784</v>
      </c>
      <c r="AC97" s="2">
        <f t="shared" si="147"/>
        <v>0.45977011494252873</v>
      </c>
      <c r="AD97" s="2">
        <f t="shared" si="148"/>
        <v>0</v>
      </c>
      <c r="AE97" s="2">
        <f t="shared" si="149"/>
        <v>1.0000000003174137E-5</v>
      </c>
      <c r="AF97" s="2">
        <f t="shared" si="150"/>
        <v>1.2658226249812039E-7</v>
      </c>
      <c r="AG97" s="2">
        <f t="shared" si="151"/>
        <v>0</v>
      </c>
      <c r="AH97" s="2">
        <f t="shared" si="86"/>
        <v>1.1012656837336475E-5</v>
      </c>
      <c r="AI97" s="2">
        <v>3</v>
      </c>
      <c r="AJ97">
        <f t="shared" si="160"/>
        <v>7.1666666666666656E-4</v>
      </c>
      <c r="AK97">
        <f t="shared" si="152"/>
        <v>655.81395348837214</v>
      </c>
      <c r="AL97">
        <v>300</v>
      </c>
      <c r="AM97">
        <f t="shared" si="153"/>
        <v>955.81395348837214</v>
      </c>
      <c r="AN97" t="s">
        <v>80</v>
      </c>
      <c r="AP97" t="s">
        <v>37</v>
      </c>
      <c r="AS97">
        <v>5</v>
      </c>
      <c r="AT97">
        <v>1</v>
      </c>
      <c r="AU97">
        <f t="shared" si="154"/>
        <v>176.64937022248338</v>
      </c>
      <c r="AV97" t="s">
        <v>448</v>
      </c>
      <c r="AW97" t="s">
        <v>64</v>
      </c>
      <c r="AZ97" s="2">
        <f t="shared" si="155"/>
        <v>1.7718661596503005</v>
      </c>
      <c r="BA97" s="2">
        <f t="shared" si="87"/>
        <v>1.4917461991542615</v>
      </c>
      <c r="BB97">
        <v>0</v>
      </c>
      <c r="BC97">
        <f t="shared" si="88"/>
        <v>0</v>
      </c>
      <c r="BD97">
        <v>0</v>
      </c>
      <c r="BE97">
        <f t="shared" si="89"/>
        <v>0</v>
      </c>
      <c r="BF97">
        <v>6</v>
      </c>
      <c r="BG97">
        <f t="shared" si="90"/>
        <v>5.5231751511227188E-2</v>
      </c>
      <c r="BH97">
        <v>9</v>
      </c>
      <c r="BI97">
        <f t="shared" si="91"/>
        <v>8.8510847250056285E-2</v>
      </c>
      <c r="BJ97">
        <v>0</v>
      </c>
      <c r="BK97">
        <f t="shared" si="92"/>
        <v>0</v>
      </c>
      <c r="BL97">
        <v>0</v>
      </c>
      <c r="BM97">
        <f t="shared" si="93"/>
        <v>0</v>
      </c>
      <c r="BN97">
        <v>0</v>
      </c>
      <c r="BO97">
        <f t="shared" si="94"/>
        <v>0</v>
      </c>
      <c r="BP97">
        <v>0</v>
      </c>
      <c r="BQ97">
        <f t="shared" si="95"/>
        <v>0</v>
      </c>
      <c r="BR97">
        <f t="shared" si="161"/>
        <v>64.58</v>
      </c>
      <c r="BS97">
        <f t="shared" si="96"/>
        <v>0.62479936422343507</v>
      </c>
      <c r="BT97">
        <v>0.08</v>
      </c>
      <c r="BU97">
        <f t="shared" si="97"/>
        <v>3.5989334267544407E-3</v>
      </c>
      <c r="BV97">
        <v>0.06</v>
      </c>
      <c r="BW97">
        <f t="shared" si="98"/>
        <v>1.046735319389429E-3</v>
      </c>
      <c r="BX97">
        <v>0.03</v>
      </c>
      <c r="BY97">
        <f t="shared" si="99"/>
        <v>5.0547921227297782E-4</v>
      </c>
      <c r="BZ97">
        <v>1</v>
      </c>
      <c r="CA97">
        <f t="shared" si="100"/>
        <v>1.9237324622723834E-2</v>
      </c>
      <c r="CB97">
        <v>19</v>
      </c>
      <c r="CC97">
        <f t="shared" si="101"/>
        <v>0.19742841738397104</v>
      </c>
      <c r="CD97">
        <v>0</v>
      </c>
      <c r="CE97">
        <f t="shared" si="102"/>
        <v>0</v>
      </c>
      <c r="CF97">
        <v>0</v>
      </c>
      <c r="CG97">
        <f t="shared" si="103"/>
        <v>0</v>
      </c>
      <c r="CH97">
        <v>0</v>
      </c>
      <c r="CI97">
        <f t="shared" si="104"/>
        <v>0</v>
      </c>
      <c r="CJ97">
        <v>0</v>
      </c>
      <c r="CK97">
        <f t="shared" si="105"/>
        <v>0</v>
      </c>
      <c r="CL97">
        <v>0.25</v>
      </c>
      <c r="CM97">
        <f t="shared" si="106"/>
        <v>9.6411470501697061E-3</v>
      </c>
      <c r="CN97">
        <v>0</v>
      </c>
      <c r="CO97">
        <f t="shared" si="107"/>
        <v>0</v>
      </c>
      <c r="CP97">
        <v>0</v>
      </c>
      <c r="CQ97">
        <f t="shared" si="108"/>
        <v>0</v>
      </c>
      <c r="CR97">
        <v>0</v>
      </c>
      <c r="CS97">
        <f t="shared" si="83"/>
        <v>0</v>
      </c>
      <c r="CT97">
        <v>0</v>
      </c>
      <c r="CU97">
        <f t="shared" si="109"/>
        <v>0</v>
      </c>
      <c r="CV97">
        <v>0</v>
      </c>
      <c r="CW97">
        <f t="shared" si="110"/>
        <v>0</v>
      </c>
      <c r="CX97">
        <v>0</v>
      </c>
      <c r="CY97">
        <f t="shared" si="111"/>
        <v>0</v>
      </c>
      <c r="CZ97">
        <v>0</v>
      </c>
      <c r="DA97">
        <f t="shared" si="112"/>
        <v>0</v>
      </c>
      <c r="DB97">
        <v>0</v>
      </c>
      <c r="DC97">
        <f t="shared" si="113"/>
        <v>0</v>
      </c>
      <c r="DD97">
        <v>0</v>
      </c>
      <c r="DE97">
        <f t="shared" si="114"/>
        <v>0</v>
      </c>
      <c r="DF97">
        <v>0</v>
      </c>
      <c r="DG97">
        <f t="shared" si="115"/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f t="shared" si="116"/>
        <v>0</v>
      </c>
      <c r="ET97">
        <v>0</v>
      </c>
      <c r="EU97">
        <f t="shared" si="117"/>
        <v>0</v>
      </c>
      <c r="EV97">
        <v>0</v>
      </c>
      <c r="EW97">
        <f t="shared" si="118"/>
        <v>0</v>
      </c>
      <c r="EX97">
        <v>0</v>
      </c>
      <c r="EY97">
        <f t="shared" si="119"/>
        <v>0</v>
      </c>
      <c r="EZ97">
        <v>0</v>
      </c>
      <c r="FA97">
        <f t="shared" si="120"/>
        <v>0</v>
      </c>
      <c r="FB97">
        <v>10.8</v>
      </c>
      <c r="FC97">
        <f t="shared" si="121"/>
        <v>8.8952633391369149E-2</v>
      </c>
      <c r="FD97">
        <v>0</v>
      </c>
      <c r="FE97">
        <f t="shared" si="122"/>
        <v>0</v>
      </c>
      <c r="FF97">
        <v>0</v>
      </c>
      <c r="FG97">
        <f t="shared" si="123"/>
        <v>0</v>
      </c>
      <c r="FH97">
        <v>0</v>
      </c>
      <c r="FI97">
        <f t="shared" si="124"/>
        <v>0</v>
      </c>
      <c r="FJ97">
        <v>0</v>
      </c>
      <c r="FK97">
        <f t="shared" si="125"/>
        <v>0</v>
      </c>
      <c r="FL97">
        <v>0</v>
      </c>
      <c r="FM97">
        <f t="shared" si="126"/>
        <v>0</v>
      </c>
      <c r="FN97">
        <v>75.7</v>
      </c>
      <c r="FO97">
        <f t="shared" si="84"/>
        <v>0.68615906762847645</v>
      </c>
      <c r="FP97">
        <v>13.5</v>
      </c>
      <c r="FQ97">
        <f t="shared" si="127"/>
        <v>0.22488829898015428</v>
      </c>
      <c r="FR97">
        <v>0</v>
      </c>
      <c r="FS97">
        <f t="shared" si="128"/>
        <v>0</v>
      </c>
      <c r="FT97">
        <v>0</v>
      </c>
      <c r="FU97">
        <f t="shared" si="129"/>
        <v>0</v>
      </c>
      <c r="FV97">
        <v>0</v>
      </c>
      <c r="FW97">
        <f t="shared" si="130"/>
        <v>0</v>
      </c>
      <c r="FX97">
        <v>0</v>
      </c>
      <c r="FY97">
        <f t="shared" si="85"/>
        <v>0</v>
      </c>
      <c r="FZ97">
        <v>0</v>
      </c>
      <c r="GA97">
        <f t="shared" si="131"/>
        <v>0</v>
      </c>
      <c r="GB97">
        <v>0</v>
      </c>
      <c r="GC97">
        <f t="shared" si="132"/>
        <v>0</v>
      </c>
      <c r="GD97">
        <v>0</v>
      </c>
      <c r="GE97">
        <f t="shared" si="133"/>
        <v>0</v>
      </c>
      <c r="GF97">
        <v>0</v>
      </c>
      <c r="GG97">
        <f t="shared" si="134"/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 s="3" t="s">
        <v>461</v>
      </c>
      <c r="GS97" t="s">
        <v>264</v>
      </c>
    </row>
    <row r="98" spans="1:201" x14ac:dyDescent="0.45">
      <c r="A98">
        <v>97</v>
      </c>
      <c r="B98" t="s">
        <v>444</v>
      </c>
      <c r="C98" t="s">
        <v>445</v>
      </c>
      <c r="D98">
        <v>304</v>
      </c>
      <c r="E98" t="s">
        <v>462</v>
      </c>
      <c r="F98">
        <f>1083+273</f>
        <v>1356</v>
      </c>
      <c r="G98">
        <v>1373</v>
      </c>
      <c r="H98">
        <v>1773</v>
      </c>
      <c r="I98" s="2">
        <f t="shared" si="135"/>
        <v>0.77439368302312461</v>
      </c>
      <c r="J98" s="2">
        <f t="shared" si="136"/>
        <v>17</v>
      </c>
      <c r="K98" s="2">
        <f t="shared" si="137"/>
        <v>1.0125368731563422</v>
      </c>
      <c r="M98" s="2">
        <v>2835</v>
      </c>
      <c r="N98">
        <v>0.5</v>
      </c>
      <c r="O98">
        <v>94</v>
      </c>
      <c r="P98" s="2">
        <f t="shared" si="138"/>
        <v>5.3191489361702126E-3</v>
      </c>
      <c r="Q98" s="2">
        <f t="shared" si="139"/>
        <v>0.99468085106382975</v>
      </c>
      <c r="R98">
        <v>20</v>
      </c>
      <c r="S98">
        <v>22</v>
      </c>
      <c r="T98" s="2">
        <f t="shared" si="140"/>
        <v>0.90909090909090906</v>
      </c>
      <c r="U98">
        <v>20</v>
      </c>
      <c r="V98">
        <v>30</v>
      </c>
      <c r="W98" s="2">
        <f t="shared" si="141"/>
        <v>0.1</v>
      </c>
      <c r="X98" s="2">
        <f t="shared" si="142"/>
        <v>28.2</v>
      </c>
      <c r="Y98" s="7">
        <f t="shared" si="143"/>
        <v>0.9964539007092198</v>
      </c>
      <c r="Z98" s="2">
        <f t="shared" si="144"/>
        <v>0.66666666666666663</v>
      </c>
      <c r="AA98" s="2">
        <f t="shared" si="145"/>
        <v>1</v>
      </c>
      <c r="AB98" s="2">
        <f t="shared" si="146"/>
        <v>1.3636363636363635</v>
      </c>
      <c r="AC98" s="2">
        <f t="shared" si="147"/>
        <v>0.99468085106382975</v>
      </c>
      <c r="AD98" s="2">
        <f t="shared" si="148"/>
        <v>0</v>
      </c>
      <c r="AE98" s="2">
        <f t="shared" si="149"/>
        <v>8</v>
      </c>
      <c r="AF98" s="2">
        <f t="shared" si="150"/>
        <v>0.26666666666666666</v>
      </c>
      <c r="AG98" s="2">
        <f t="shared" si="151"/>
        <v>0</v>
      </c>
      <c r="AH98" s="2">
        <f t="shared" si="86"/>
        <v>25.066666666666666</v>
      </c>
      <c r="AI98" s="2">
        <v>2</v>
      </c>
      <c r="AJ98">
        <f t="shared" si="160"/>
        <v>7.1666666666666656E-4</v>
      </c>
      <c r="AK98">
        <f t="shared" si="152"/>
        <v>6.9767441860465125</v>
      </c>
      <c r="AL98">
        <v>300</v>
      </c>
      <c r="AM98">
        <f t="shared" si="153"/>
        <v>306.97674418604652</v>
      </c>
      <c r="AN98" t="s">
        <v>80</v>
      </c>
      <c r="AP98" t="s">
        <v>37</v>
      </c>
      <c r="AS98">
        <v>5</v>
      </c>
      <c r="AT98">
        <v>1</v>
      </c>
      <c r="AU98">
        <f t="shared" si="154"/>
        <v>49.193495504995376</v>
      </c>
      <c r="AV98" t="s">
        <v>448</v>
      </c>
      <c r="AW98" t="s">
        <v>64</v>
      </c>
      <c r="AZ98" s="2">
        <f t="shared" si="155"/>
        <v>1.6838064601715543</v>
      </c>
      <c r="BA98" s="2">
        <f t="shared" si="87"/>
        <v>1</v>
      </c>
      <c r="BB98">
        <v>0</v>
      </c>
      <c r="BC98">
        <f t="shared" si="88"/>
        <v>0</v>
      </c>
      <c r="BD98">
        <v>0</v>
      </c>
      <c r="BE98">
        <f t="shared" si="89"/>
        <v>0</v>
      </c>
      <c r="BF98">
        <v>9</v>
      </c>
      <c r="BG98">
        <f t="shared" si="90"/>
        <v>8.3673117095095256E-2</v>
      </c>
      <c r="BH98">
        <v>2</v>
      </c>
      <c r="BI98">
        <f t="shared" si="91"/>
        <v>1.9865058918575942E-2</v>
      </c>
      <c r="BJ98">
        <v>0</v>
      </c>
      <c r="BK98">
        <f t="shared" si="92"/>
        <v>0</v>
      </c>
      <c r="BL98">
        <v>0</v>
      </c>
      <c r="BM98">
        <f t="shared" si="93"/>
        <v>0</v>
      </c>
      <c r="BN98">
        <v>0</v>
      </c>
      <c r="BO98">
        <f t="shared" si="94"/>
        <v>0</v>
      </c>
      <c r="BP98">
        <v>0</v>
      </c>
      <c r="BQ98">
        <f t="shared" si="95"/>
        <v>0</v>
      </c>
      <c r="BR98">
        <f t="shared" si="161"/>
        <v>68.844999999999999</v>
      </c>
      <c r="BS98">
        <f t="shared" si="96"/>
        <v>0.67269905228648397</v>
      </c>
      <c r="BT98">
        <v>0.08</v>
      </c>
      <c r="BU98">
        <f t="shared" si="97"/>
        <v>3.634793028705164E-3</v>
      </c>
      <c r="BV98">
        <v>4.4999999999999998E-2</v>
      </c>
      <c r="BW98">
        <f t="shared" si="98"/>
        <v>7.9287370534537676E-4</v>
      </c>
      <c r="BX98">
        <v>0.03</v>
      </c>
      <c r="BY98">
        <f t="shared" si="99"/>
        <v>5.1051578316693312E-4</v>
      </c>
      <c r="BZ98">
        <v>1</v>
      </c>
      <c r="CA98">
        <f t="shared" si="100"/>
        <v>1.9429004412752582E-2</v>
      </c>
      <c r="CB98">
        <v>19</v>
      </c>
      <c r="CC98">
        <f t="shared" si="101"/>
        <v>0.19939558476987487</v>
      </c>
      <c r="CD98">
        <v>0</v>
      </c>
      <c r="CE98">
        <f t="shared" si="102"/>
        <v>0</v>
      </c>
      <c r="CF98">
        <v>0</v>
      </c>
      <c r="CG98">
        <f t="shared" si="103"/>
        <v>0</v>
      </c>
      <c r="CH98">
        <v>0</v>
      </c>
      <c r="CI98">
        <f t="shared" si="104"/>
        <v>0</v>
      </c>
      <c r="CJ98">
        <v>0</v>
      </c>
      <c r="CK98">
        <f t="shared" si="105"/>
        <v>0</v>
      </c>
      <c r="CL98">
        <v>0</v>
      </c>
      <c r="CM98">
        <f t="shared" si="106"/>
        <v>0</v>
      </c>
      <c r="CN98">
        <v>0</v>
      </c>
      <c r="CO98">
        <f t="shared" si="107"/>
        <v>0</v>
      </c>
      <c r="CP98">
        <v>0</v>
      </c>
      <c r="CQ98">
        <f t="shared" si="108"/>
        <v>0</v>
      </c>
      <c r="CR98">
        <v>0</v>
      </c>
      <c r="CS98">
        <f t="shared" si="83"/>
        <v>0</v>
      </c>
      <c r="CT98">
        <v>0</v>
      </c>
      <c r="CU98">
        <f t="shared" si="109"/>
        <v>0</v>
      </c>
      <c r="CV98">
        <v>0</v>
      </c>
      <c r="CW98">
        <f t="shared" si="110"/>
        <v>0</v>
      </c>
      <c r="CX98">
        <v>0</v>
      </c>
      <c r="CY98">
        <f t="shared" si="111"/>
        <v>0</v>
      </c>
      <c r="CZ98">
        <v>0</v>
      </c>
      <c r="DA98">
        <f t="shared" si="112"/>
        <v>0</v>
      </c>
      <c r="DB98">
        <v>0</v>
      </c>
      <c r="DC98">
        <f t="shared" si="113"/>
        <v>0</v>
      </c>
      <c r="DD98">
        <v>0</v>
      </c>
      <c r="DE98">
        <f t="shared" si="114"/>
        <v>0</v>
      </c>
      <c r="DF98">
        <v>0</v>
      </c>
      <c r="DG98">
        <f t="shared" si="115"/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f t="shared" si="116"/>
        <v>0</v>
      </c>
      <c r="ET98">
        <v>0</v>
      </c>
      <c r="EU98">
        <f t="shared" si="117"/>
        <v>0</v>
      </c>
      <c r="EV98">
        <v>0</v>
      </c>
      <c r="EW98">
        <f t="shared" si="118"/>
        <v>0</v>
      </c>
      <c r="EX98">
        <v>0</v>
      </c>
      <c r="EY98">
        <f t="shared" si="119"/>
        <v>0</v>
      </c>
      <c r="EZ98">
        <v>0</v>
      </c>
      <c r="FA98">
        <f t="shared" si="120"/>
        <v>0</v>
      </c>
      <c r="FB98">
        <v>0</v>
      </c>
      <c r="FC98">
        <f t="shared" si="121"/>
        <v>0</v>
      </c>
      <c r="FD98">
        <v>0</v>
      </c>
      <c r="FE98">
        <f t="shared" si="122"/>
        <v>0</v>
      </c>
      <c r="FF98">
        <v>0</v>
      </c>
      <c r="FG98">
        <f t="shared" si="123"/>
        <v>0</v>
      </c>
      <c r="FH98">
        <v>0</v>
      </c>
      <c r="FI98">
        <f t="shared" si="124"/>
        <v>0</v>
      </c>
      <c r="FJ98">
        <v>0</v>
      </c>
      <c r="FK98">
        <f t="shared" si="125"/>
        <v>0</v>
      </c>
      <c r="FL98">
        <v>100</v>
      </c>
      <c r="FM98">
        <f t="shared" si="126"/>
        <v>1</v>
      </c>
      <c r="FN98">
        <v>0</v>
      </c>
      <c r="FO98">
        <f t="shared" si="84"/>
        <v>0</v>
      </c>
      <c r="FP98">
        <v>0</v>
      </c>
      <c r="FQ98">
        <f t="shared" si="127"/>
        <v>0</v>
      </c>
      <c r="FR98">
        <v>0</v>
      </c>
      <c r="FS98">
        <f t="shared" si="128"/>
        <v>0</v>
      </c>
      <c r="FT98">
        <v>0</v>
      </c>
      <c r="FU98">
        <f t="shared" si="129"/>
        <v>0</v>
      </c>
      <c r="FV98">
        <v>0</v>
      </c>
      <c r="FW98">
        <f t="shared" si="130"/>
        <v>0</v>
      </c>
      <c r="FX98">
        <v>0</v>
      </c>
      <c r="FY98">
        <f t="shared" si="85"/>
        <v>0</v>
      </c>
      <c r="FZ98">
        <v>0</v>
      </c>
      <c r="GA98">
        <f t="shared" si="131"/>
        <v>0</v>
      </c>
      <c r="GB98">
        <v>0</v>
      </c>
      <c r="GC98">
        <f t="shared" si="132"/>
        <v>0</v>
      </c>
      <c r="GD98">
        <v>0</v>
      </c>
      <c r="GE98">
        <f t="shared" si="133"/>
        <v>0</v>
      </c>
      <c r="GF98">
        <v>0</v>
      </c>
      <c r="GG98">
        <f t="shared" si="134"/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 s="3" t="s">
        <v>463</v>
      </c>
      <c r="GS98" t="s">
        <v>264</v>
      </c>
    </row>
    <row r="99" spans="1:201" x14ac:dyDescent="0.45">
      <c r="A99">
        <v>98</v>
      </c>
      <c r="B99" t="s">
        <v>444</v>
      </c>
      <c r="C99" t="s">
        <v>450</v>
      </c>
      <c r="D99">
        <v>304</v>
      </c>
      <c r="E99" t="s">
        <v>462</v>
      </c>
      <c r="F99">
        <f>985+273</f>
        <v>1258</v>
      </c>
      <c r="G99">
        <v>1273</v>
      </c>
      <c r="H99">
        <v>1773</v>
      </c>
      <c r="I99" s="2">
        <f t="shared" si="135"/>
        <v>0.71799210377890577</v>
      </c>
      <c r="J99" s="2">
        <f t="shared" si="136"/>
        <v>15</v>
      </c>
      <c r="K99" s="2">
        <f t="shared" si="137"/>
        <v>1.0119236883942766</v>
      </c>
      <c r="N99">
        <v>0.5</v>
      </c>
      <c r="O99">
        <v>103</v>
      </c>
      <c r="P99" s="2">
        <f t="shared" si="138"/>
        <v>4.8543689320388345E-3</v>
      </c>
      <c r="Q99" s="2">
        <f t="shared" si="139"/>
        <v>0.99514563106796117</v>
      </c>
      <c r="R99">
        <v>43</v>
      </c>
      <c r="S99">
        <v>43</v>
      </c>
      <c r="T99" s="2">
        <f t="shared" si="140"/>
        <v>1</v>
      </c>
      <c r="U99">
        <v>48</v>
      </c>
      <c r="V99">
        <v>48</v>
      </c>
      <c r="W99" s="2">
        <f t="shared" si="141"/>
        <v>0.24</v>
      </c>
      <c r="X99" s="2">
        <f t="shared" si="142"/>
        <v>49.44</v>
      </c>
      <c r="Y99" s="7">
        <f t="shared" si="143"/>
        <v>0.99514563106796117</v>
      </c>
      <c r="Z99" s="2">
        <f t="shared" si="144"/>
        <v>1</v>
      </c>
      <c r="AA99" s="2">
        <f t="shared" si="145"/>
        <v>1.1162790697674418</v>
      </c>
      <c r="AB99" s="2">
        <f t="shared" si="146"/>
        <v>1.1162790697674418</v>
      </c>
      <c r="AC99" s="2">
        <f t="shared" si="147"/>
        <v>0.99514563106796117</v>
      </c>
      <c r="AD99" s="2">
        <f t="shared" si="148"/>
        <v>5</v>
      </c>
      <c r="AE99" s="2">
        <f t="shared" si="149"/>
        <v>5</v>
      </c>
      <c r="AF99" s="2">
        <f t="shared" si="150"/>
        <v>0.10416666666666667</v>
      </c>
      <c r="AG99" s="2">
        <f t="shared" si="151"/>
        <v>1</v>
      </c>
      <c r="AH99" s="2">
        <f t="shared" si="86"/>
        <v>10.729166666666668</v>
      </c>
      <c r="AI99" s="2">
        <v>2</v>
      </c>
      <c r="AJ99">
        <f t="shared" si="160"/>
        <v>7.1666666666666656E-4</v>
      </c>
      <c r="AK99">
        <f t="shared" si="152"/>
        <v>6.9767441860465125</v>
      </c>
      <c r="AL99">
        <v>300</v>
      </c>
      <c r="AM99">
        <f t="shared" si="153"/>
        <v>306.97674418604652</v>
      </c>
      <c r="AN99" t="s">
        <v>80</v>
      </c>
      <c r="AP99" t="s">
        <v>37</v>
      </c>
      <c r="AS99">
        <v>5</v>
      </c>
      <c r="AT99">
        <v>1</v>
      </c>
      <c r="AU99">
        <f t="shared" si="154"/>
        <v>96.150923032490965</v>
      </c>
      <c r="AV99" t="s">
        <v>448</v>
      </c>
      <c r="AW99" t="s">
        <v>64</v>
      </c>
      <c r="AZ99" s="2">
        <f t="shared" si="155"/>
        <v>1.6838064601715543</v>
      </c>
      <c r="BA99" s="2">
        <f t="shared" si="87"/>
        <v>1.1375423667387334</v>
      </c>
      <c r="BB99">
        <v>0</v>
      </c>
      <c r="BC99">
        <f t="shared" si="88"/>
        <v>0</v>
      </c>
      <c r="BD99">
        <v>0</v>
      </c>
      <c r="BE99">
        <f t="shared" si="89"/>
        <v>0</v>
      </c>
      <c r="BF99">
        <v>9</v>
      </c>
      <c r="BG99">
        <f t="shared" si="90"/>
        <v>8.3673117095095256E-2</v>
      </c>
      <c r="BH99">
        <v>2</v>
      </c>
      <c r="BI99">
        <f t="shared" si="91"/>
        <v>1.9865058918575942E-2</v>
      </c>
      <c r="BJ99">
        <v>0</v>
      </c>
      <c r="BK99">
        <f t="shared" si="92"/>
        <v>0</v>
      </c>
      <c r="BL99">
        <v>0</v>
      </c>
      <c r="BM99">
        <f t="shared" si="93"/>
        <v>0</v>
      </c>
      <c r="BN99">
        <v>0</v>
      </c>
      <c r="BO99">
        <f t="shared" si="94"/>
        <v>0</v>
      </c>
      <c r="BP99">
        <v>0</v>
      </c>
      <c r="BQ99">
        <f t="shared" si="95"/>
        <v>0</v>
      </c>
      <c r="BR99">
        <f t="shared" ref="BR99:BR118" si="162">100-BT99-BV99-BX99-BZ99-CB99-CD99-BB99-BF99-BH99-CP99-CL99</f>
        <v>68.844999999999999</v>
      </c>
      <c r="BS99">
        <f t="shared" si="96"/>
        <v>0.67269905228648397</v>
      </c>
      <c r="BT99">
        <v>0.08</v>
      </c>
      <c r="BU99">
        <f t="shared" si="97"/>
        <v>3.634793028705164E-3</v>
      </c>
      <c r="BV99">
        <v>4.4999999999999998E-2</v>
      </c>
      <c r="BW99">
        <f t="shared" si="98"/>
        <v>7.9287370534537676E-4</v>
      </c>
      <c r="BX99">
        <v>0.03</v>
      </c>
      <c r="BY99">
        <f t="shared" si="99"/>
        <v>5.1051578316693312E-4</v>
      </c>
      <c r="BZ99">
        <v>1</v>
      </c>
      <c r="CA99">
        <f t="shared" si="100"/>
        <v>1.9429004412752582E-2</v>
      </c>
      <c r="CB99">
        <v>19</v>
      </c>
      <c r="CC99">
        <f t="shared" si="101"/>
        <v>0.19939558476987487</v>
      </c>
      <c r="CD99">
        <v>0</v>
      </c>
      <c r="CE99">
        <f t="shared" si="102"/>
        <v>0</v>
      </c>
      <c r="CF99">
        <v>0</v>
      </c>
      <c r="CG99">
        <f t="shared" si="103"/>
        <v>0</v>
      </c>
      <c r="CH99">
        <v>0</v>
      </c>
      <c r="CI99">
        <f t="shared" si="104"/>
        <v>0</v>
      </c>
      <c r="CJ99">
        <v>0</v>
      </c>
      <c r="CK99">
        <f t="shared" si="105"/>
        <v>0</v>
      </c>
      <c r="CL99">
        <v>0</v>
      </c>
      <c r="CM99">
        <f t="shared" si="106"/>
        <v>0</v>
      </c>
      <c r="CN99">
        <v>0</v>
      </c>
      <c r="CO99">
        <f t="shared" si="107"/>
        <v>0</v>
      </c>
      <c r="CP99">
        <v>0</v>
      </c>
      <c r="CQ99">
        <f t="shared" si="108"/>
        <v>0</v>
      </c>
      <c r="CR99">
        <v>0</v>
      </c>
      <c r="CS99">
        <f t="shared" si="83"/>
        <v>0</v>
      </c>
      <c r="CT99">
        <v>0</v>
      </c>
      <c r="CU99">
        <f t="shared" si="109"/>
        <v>0</v>
      </c>
      <c r="CV99">
        <v>0</v>
      </c>
      <c r="CW99">
        <f t="shared" si="110"/>
        <v>0</v>
      </c>
      <c r="CX99">
        <v>0</v>
      </c>
      <c r="CY99">
        <f t="shared" si="111"/>
        <v>0</v>
      </c>
      <c r="CZ99">
        <v>0</v>
      </c>
      <c r="DA99">
        <f t="shared" si="112"/>
        <v>0</v>
      </c>
      <c r="DB99">
        <v>0</v>
      </c>
      <c r="DC99">
        <f t="shared" si="113"/>
        <v>0</v>
      </c>
      <c r="DD99">
        <v>0</v>
      </c>
      <c r="DE99">
        <f t="shared" si="114"/>
        <v>0</v>
      </c>
      <c r="DF99">
        <v>0</v>
      </c>
      <c r="DG99">
        <f t="shared" si="115"/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f t="shared" si="116"/>
        <v>0</v>
      </c>
      <c r="ET99">
        <v>0</v>
      </c>
      <c r="EU99">
        <f t="shared" si="117"/>
        <v>0</v>
      </c>
      <c r="EV99">
        <v>0</v>
      </c>
      <c r="EW99">
        <f t="shared" si="118"/>
        <v>0</v>
      </c>
      <c r="EX99">
        <v>0</v>
      </c>
      <c r="EY99">
        <f t="shared" si="119"/>
        <v>0</v>
      </c>
      <c r="EZ99">
        <v>0</v>
      </c>
      <c r="FA99">
        <f t="shared" si="120"/>
        <v>0</v>
      </c>
      <c r="FB99">
        <v>8</v>
      </c>
      <c r="FC99">
        <f t="shared" si="121"/>
        <v>4.584745557957786E-2</v>
      </c>
      <c r="FD99">
        <v>0</v>
      </c>
      <c r="FE99">
        <f t="shared" si="122"/>
        <v>0</v>
      </c>
      <c r="FF99">
        <v>0</v>
      </c>
      <c r="FG99">
        <f t="shared" si="123"/>
        <v>0</v>
      </c>
      <c r="FH99">
        <v>0</v>
      </c>
      <c r="FI99">
        <f t="shared" si="124"/>
        <v>0</v>
      </c>
      <c r="FJ99">
        <v>0</v>
      </c>
      <c r="FK99">
        <f t="shared" si="125"/>
        <v>0</v>
      </c>
      <c r="FL99">
        <v>85</v>
      </c>
      <c r="FM99">
        <f t="shared" si="126"/>
        <v>0.91000392118975515</v>
      </c>
      <c r="FN99">
        <v>7</v>
      </c>
      <c r="FO99">
        <f t="shared" si="84"/>
        <v>4.4148623230666935E-2</v>
      </c>
      <c r="FP99">
        <v>0</v>
      </c>
      <c r="FQ99">
        <f t="shared" si="127"/>
        <v>0</v>
      </c>
      <c r="FR99">
        <v>0</v>
      </c>
      <c r="FS99">
        <f t="shared" si="128"/>
        <v>0</v>
      </c>
      <c r="FT99">
        <v>0</v>
      </c>
      <c r="FU99">
        <f t="shared" si="129"/>
        <v>0</v>
      </c>
      <c r="FV99">
        <v>0</v>
      </c>
      <c r="FW99">
        <f t="shared" si="130"/>
        <v>0</v>
      </c>
      <c r="FX99">
        <v>0</v>
      </c>
      <c r="FY99">
        <f t="shared" si="85"/>
        <v>0</v>
      </c>
      <c r="FZ99">
        <v>0</v>
      </c>
      <c r="GA99">
        <f t="shared" si="131"/>
        <v>0</v>
      </c>
      <c r="GB99">
        <v>0</v>
      </c>
      <c r="GC99">
        <f t="shared" si="132"/>
        <v>0</v>
      </c>
      <c r="GD99">
        <v>0</v>
      </c>
      <c r="GE99">
        <f t="shared" si="133"/>
        <v>0</v>
      </c>
      <c r="GF99">
        <v>0</v>
      </c>
      <c r="GG99">
        <f t="shared" si="134"/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 s="3" t="s">
        <v>464</v>
      </c>
      <c r="GS99" t="s">
        <v>264</v>
      </c>
    </row>
    <row r="100" spans="1:201" x14ac:dyDescent="0.45">
      <c r="A100">
        <v>99</v>
      </c>
      <c r="B100" t="s">
        <v>444</v>
      </c>
      <c r="C100" t="s">
        <v>452</v>
      </c>
      <c r="D100">
        <v>304</v>
      </c>
      <c r="E100" t="s">
        <v>462</v>
      </c>
      <c r="F100">
        <f>730+273</f>
        <v>1003</v>
      </c>
      <c r="G100">
        <v>1073</v>
      </c>
      <c r="H100">
        <v>1773</v>
      </c>
      <c r="I100" s="2">
        <f t="shared" si="135"/>
        <v>0.60518894529046818</v>
      </c>
      <c r="J100" s="2">
        <f t="shared" si="136"/>
        <v>70</v>
      </c>
      <c r="K100" s="2">
        <f t="shared" si="137"/>
        <v>1.0697906281156531</v>
      </c>
      <c r="N100">
        <v>7</v>
      </c>
      <c r="O100">
        <v>61</v>
      </c>
      <c r="P100" s="2">
        <f t="shared" si="138"/>
        <v>0.11475409836065574</v>
      </c>
      <c r="Q100" s="2">
        <f t="shared" si="139"/>
        <v>0.88524590163934425</v>
      </c>
      <c r="R100">
        <v>123</v>
      </c>
      <c r="S100">
        <v>121</v>
      </c>
      <c r="T100" s="2">
        <f t="shared" si="140"/>
        <v>1.0165289256198347</v>
      </c>
      <c r="U100">
        <v>134</v>
      </c>
      <c r="V100">
        <v>139</v>
      </c>
      <c r="W100" s="2">
        <f t="shared" si="141"/>
        <v>9.3800000000000008</v>
      </c>
      <c r="X100" s="2">
        <f t="shared" si="142"/>
        <v>84.789999999999992</v>
      </c>
      <c r="Y100" s="7">
        <f t="shared" si="143"/>
        <v>0.88937374690411608</v>
      </c>
      <c r="Z100" s="2">
        <f t="shared" si="144"/>
        <v>0.96402877697841727</v>
      </c>
      <c r="AA100" s="2">
        <f t="shared" si="145"/>
        <v>1.089430894308943</v>
      </c>
      <c r="AB100" s="2">
        <f t="shared" si="146"/>
        <v>1.1487603305785123</v>
      </c>
      <c r="AC100" s="2">
        <f t="shared" si="147"/>
        <v>0.88524590163934425</v>
      </c>
      <c r="AD100" s="2">
        <f t="shared" si="148"/>
        <v>11</v>
      </c>
      <c r="AE100" s="2">
        <f t="shared" si="149"/>
        <v>18</v>
      </c>
      <c r="AF100" s="2">
        <f t="shared" si="150"/>
        <v>0.12949640287769784</v>
      </c>
      <c r="AG100" s="2">
        <f t="shared" si="151"/>
        <v>0.61111111111111116</v>
      </c>
      <c r="AH100" s="2">
        <f t="shared" si="86"/>
        <v>7.8992805755395681</v>
      </c>
      <c r="AI100" s="2">
        <v>2</v>
      </c>
      <c r="AJ100">
        <f t="shared" si="160"/>
        <v>7.1666666666666656E-4</v>
      </c>
      <c r="AK100">
        <f t="shared" si="152"/>
        <v>97.67441860465118</v>
      </c>
      <c r="AL100">
        <v>300</v>
      </c>
      <c r="AM100">
        <f t="shared" si="153"/>
        <v>397.67441860465118</v>
      </c>
      <c r="AN100" t="s">
        <v>80</v>
      </c>
      <c r="AP100" t="s">
        <v>37</v>
      </c>
      <c r="AS100">
        <v>5</v>
      </c>
      <c r="AT100">
        <v>1</v>
      </c>
      <c r="AU100">
        <f t="shared" si="154"/>
        <v>270.56422527747458</v>
      </c>
      <c r="AV100" t="s">
        <v>448</v>
      </c>
      <c r="AW100" t="s">
        <v>64</v>
      </c>
      <c r="AZ100" s="2">
        <f t="shared" si="155"/>
        <v>1.6838064601715543</v>
      </c>
      <c r="BA100" s="2">
        <f t="shared" si="87"/>
        <v>1.1969359490092382</v>
      </c>
      <c r="BB100">
        <v>0</v>
      </c>
      <c r="BC100">
        <f t="shared" si="88"/>
        <v>0</v>
      </c>
      <c r="BD100">
        <v>0</v>
      </c>
      <c r="BE100">
        <f t="shared" si="89"/>
        <v>0</v>
      </c>
      <c r="BF100">
        <v>9</v>
      </c>
      <c r="BG100">
        <f t="shared" si="90"/>
        <v>8.3673117095095256E-2</v>
      </c>
      <c r="BH100">
        <v>2</v>
      </c>
      <c r="BI100">
        <f t="shared" si="91"/>
        <v>1.9865058918575942E-2</v>
      </c>
      <c r="BJ100">
        <v>0</v>
      </c>
      <c r="BK100">
        <f t="shared" si="92"/>
        <v>0</v>
      </c>
      <c r="BL100">
        <v>0</v>
      </c>
      <c r="BM100">
        <f t="shared" si="93"/>
        <v>0</v>
      </c>
      <c r="BN100">
        <v>0</v>
      </c>
      <c r="BO100">
        <f t="shared" si="94"/>
        <v>0</v>
      </c>
      <c r="BP100">
        <v>0</v>
      </c>
      <c r="BQ100">
        <f t="shared" si="95"/>
        <v>0</v>
      </c>
      <c r="BR100">
        <f t="shared" si="162"/>
        <v>68.844999999999999</v>
      </c>
      <c r="BS100">
        <f t="shared" si="96"/>
        <v>0.67269905228648397</v>
      </c>
      <c r="BT100">
        <v>0.08</v>
      </c>
      <c r="BU100">
        <f t="shared" si="97"/>
        <v>3.634793028705164E-3</v>
      </c>
      <c r="BV100">
        <v>4.4999999999999998E-2</v>
      </c>
      <c r="BW100">
        <f t="shared" si="98"/>
        <v>7.9287370534537676E-4</v>
      </c>
      <c r="BX100">
        <v>0.03</v>
      </c>
      <c r="BY100">
        <f t="shared" si="99"/>
        <v>5.1051578316693312E-4</v>
      </c>
      <c r="BZ100">
        <v>1</v>
      </c>
      <c r="CA100">
        <f t="shared" si="100"/>
        <v>1.9429004412752582E-2</v>
      </c>
      <c r="CB100">
        <v>19</v>
      </c>
      <c r="CC100">
        <f t="shared" si="101"/>
        <v>0.19939558476987487</v>
      </c>
      <c r="CD100">
        <v>0</v>
      </c>
      <c r="CE100">
        <f t="shared" si="102"/>
        <v>0</v>
      </c>
      <c r="CF100">
        <v>0</v>
      </c>
      <c r="CG100">
        <f t="shared" si="103"/>
        <v>0</v>
      </c>
      <c r="CH100">
        <v>0</v>
      </c>
      <c r="CI100">
        <f t="shared" si="104"/>
        <v>0</v>
      </c>
      <c r="CJ100">
        <v>0</v>
      </c>
      <c r="CK100">
        <f t="shared" si="105"/>
        <v>0</v>
      </c>
      <c r="CL100">
        <v>0</v>
      </c>
      <c r="CM100">
        <f t="shared" si="106"/>
        <v>0</v>
      </c>
      <c r="CN100">
        <v>0</v>
      </c>
      <c r="CO100">
        <f t="shared" si="107"/>
        <v>0</v>
      </c>
      <c r="CP100">
        <v>0</v>
      </c>
      <c r="CQ100">
        <f t="shared" si="108"/>
        <v>0</v>
      </c>
      <c r="CR100">
        <v>0</v>
      </c>
      <c r="CS100">
        <f t="shared" si="83"/>
        <v>0</v>
      </c>
      <c r="CT100">
        <v>0</v>
      </c>
      <c r="CU100">
        <f t="shared" si="109"/>
        <v>0</v>
      </c>
      <c r="CV100">
        <v>0</v>
      </c>
      <c r="CW100">
        <f t="shared" si="110"/>
        <v>0</v>
      </c>
      <c r="CX100">
        <v>0</v>
      </c>
      <c r="CY100">
        <f t="shared" si="111"/>
        <v>0</v>
      </c>
      <c r="CZ100">
        <v>0</v>
      </c>
      <c r="DA100">
        <f t="shared" si="112"/>
        <v>0</v>
      </c>
      <c r="DB100">
        <v>0</v>
      </c>
      <c r="DC100">
        <f t="shared" si="113"/>
        <v>0</v>
      </c>
      <c r="DD100">
        <v>0</v>
      </c>
      <c r="DE100">
        <f t="shared" si="114"/>
        <v>0</v>
      </c>
      <c r="DF100">
        <v>0</v>
      </c>
      <c r="DG100">
        <f t="shared" si="115"/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f t="shared" si="116"/>
        <v>0</v>
      </c>
      <c r="ET100">
        <v>0</v>
      </c>
      <c r="EU100">
        <f t="shared" si="117"/>
        <v>0</v>
      </c>
      <c r="EV100">
        <v>0</v>
      </c>
      <c r="EW100">
        <f t="shared" si="118"/>
        <v>0</v>
      </c>
      <c r="EX100">
        <v>0</v>
      </c>
      <c r="EY100">
        <f t="shared" si="119"/>
        <v>0</v>
      </c>
      <c r="EZ100">
        <v>0</v>
      </c>
      <c r="FA100">
        <f t="shared" si="120"/>
        <v>0</v>
      </c>
      <c r="FB100">
        <v>7</v>
      </c>
      <c r="FC100">
        <f t="shared" si="121"/>
        <v>5.092989299687263E-2</v>
      </c>
      <c r="FD100">
        <v>0</v>
      </c>
      <c r="FE100">
        <f t="shared" si="122"/>
        <v>0</v>
      </c>
      <c r="FF100">
        <v>0</v>
      </c>
      <c r="FG100">
        <f t="shared" si="123"/>
        <v>0</v>
      </c>
      <c r="FH100">
        <v>0</v>
      </c>
      <c r="FI100">
        <f t="shared" si="124"/>
        <v>0</v>
      </c>
      <c r="FJ100">
        <v>0</v>
      </c>
      <c r="FK100">
        <f t="shared" si="125"/>
        <v>0</v>
      </c>
      <c r="FL100">
        <v>33</v>
      </c>
      <c r="FM100">
        <f t="shared" si="126"/>
        <v>0.44852613117772661</v>
      </c>
      <c r="FN100">
        <v>57</v>
      </c>
      <c r="FO100">
        <f t="shared" si="84"/>
        <v>0.45639770580678041</v>
      </c>
      <c r="FP100">
        <v>3</v>
      </c>
      <c r="FQ100">
        <f t="shared" si="127"/>
        <v>4.4146270018620357E-2</v>
      </c>
      <c r="FR100">
        <v>0</v>
      </c>
      <c r="FS100">
        <f t="shared" si="128"/>
        <v>0</v>
      </c>
      <c r="FT100">
        <v>0</v>
      </c>
      <c r="FU100">
        <f t="shared" si="129"/>
        <v>0</v>
      </c>
      <c r="FV100">
        <v>0</v>
      </c>
      <c r="FW100">
        <f t="shared" si="130"/>
        <v>0</v>
      </c>
      <c r="FX100">
        <v>0</v>
      </c>
      <c r="FY100">
        <f t="shared" si="85"/>
        <v>0</v>
      </c>
      <c r="FZ100">
        <v>0</v>
      </c>
      <c r="GA100">
        <f t="shared" si="131"/>
        <v>0</v>
      </c>
      <c r="GB100">
        <v>0</v>
      </c>
      <c r="GC100">
        <f t="shared" si="132"/>
        <v>0</v>
      </c>
      <c r="GD100">
        <v>0</v>
      </c>
      <c r="GE100">
        <f t="shared" si="133"/>
        <v>0</v>
      </c>
      <c r="GF100">
        <v>0</v>
      </c>
      <c r="GG100">
        <f t="shared" si="134"/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 s="3" t="s">
        <v>465</v>
      </c>
      <c r="GS100" t="s">
        <v>264</v>
      </c>
    </row>
    <row r="101" spans="1:201" x14ac:dyDescent="0.45">
      <c r="A101">
        <v>100</v>
      </c>
      <c r="B101" t="s">
        <v>444</v>
      </c>
      <c r="C101" t="s">
        <v>454</v>
      </c>
      <c r="D101">
        <v>304</v>
      </c>
      <c r="E101" t="s">
        <v>462</v>
      </c>
      <c r="F101">
        <f>845+273</f>
        <v>1118</v>
      </c>
      <c r="G101">
        <f>950+273</f>
        <v>1223</v>
      </c>
      <c r="H101">
        <v>1773</v>
      </c>
      <c r="I101" s="2">
        <f t="shared" si="135"/>
        <v>0.6897913141567964</v>
      </c>
      <c r="J101" s="2">
        <f t="shared" si="136"/>
        <v>105</v>
      </c>
      <c r="K101" s="2">
        <f t="shared" si="137"/>
        <v>1.0939177101967799</v>
      </c>
      <c r="N101">
        <v>23</v>
      </c>
      <c r="O101">
        <v>67</v>
      </c>
      <c r="P101" s="2">
        <f t="shared" si="138"/>
        <v>0.34328358208955223</v>
      </c>
      <c r="Q101" s="2">
        <f t="shared" si="139"/>
        <v>0.65671641791044777</v>
      </c>
      <c r="R101">
        <v>63</v>
      </c>
      <c r="S101">
        <v>64</v>
      </c>
      <c r="T101" s="2">
        <f t="shared" si="140"/>
        <v>0.984375</v>
      </c>
      <c r="U101">
        <v>67</v>
      </c>
      <c r="V101">
        <v>65</v>
      </c>
      <c r="W101" s="2">
        <f t="shared" si="141"/>
        <v>15.41</v>
      </c>
      <c r="X101" s="2">
        <f t="shared" si="142"/>
        <v>43.550000000000004</v>
      </c>
      <c r="Y101" s="7">
        <f t="shared" si="143"/>
        <v>0.64615384615384619</v>
      </c>
      <c r="Z101" s="2">
        <f t="shared" si="144"/>
        <v>1.0307692307692307</v>
      </c>
      <c r="AA101" s="2">
        <f t="shared" si="145"/>
        <v>1.0634920634920635</v>
      </c>
      <c r="AB101" s="2">
        <f t="shared" si="146"/>
        <v>1.015625</v>
      </c>
      <c r="AC101" s="2">
        <f t="shared" si="147"/>
        <v>0.65671641791044777</v>
      </c>
      <c r="AD101" s="2">
        <f t="shared" si="148"/>
        <v>4</v>
      </c>
      <c r="AE101" s="2">
        <f t="shared" si="149"/>
        <v>1</v>
      </c>
      <c r="AF101" s="2">
        <f t="shared" si="150"/>
        <v>1.5384615384615385E-2</v>
      </c>
      <c r="AG101" s="2">
        <f t="shared" si="151"/>
        <v>4</v>
      </c>
      <c r="AH101" s="2">
        <f t="shared" si="86"/>
        <v>1.0307692307692309</v>
      </c>
      <c r="AI101" s="2">
        <v>3</v>
      </c>
      <c r="AJ101">
        <f t="shared" si="160"/>
        <v>7.1666666666666656E-4</v>
      </c>
      <c r="AK101">
        <f t="shared" si="152"/>
        <v>320.93023255813961</v>
      </c>
      <c r="AL101">
        <v>300</v>
      </c>
      <c r="AM101">
        <f t="shared" si="153"/>
        <v>620.93023255813955</v>
      </c>
      <c r="AN101" t="s">
        <v>80</v>
      </c>
      <c r="AP101" t="s">
        <v>37</v>
      </c>
      <c r="AS101">
        <v>5</v>
      </c>
      <c r="AT101">
        <v>1</v>
      </c>
      <c r="AU101">
        <f t="shared" si="154"/>
        <v>143.10835055998655</v>
      </c>
      <c r="AV101" t="s">
        <v>448</v>
      </c>
      <c r="AW101" t="s">
        <v>64</v>
      </c>
      <c r="AZ101" s="2">
        <f t="shared" si="155"/>
        <v>1.6838064601715543</v>
      </c>
      <c r="BA101" s="2">
        <f t="shared" si="87"/>
        <v>1</v>
      </c>
      <c r="BB101">
        <v>0</v>
      </c>
      <c r="BC101">
        <f t="shared" si="88"/>
        <v>0</v>
      </c>
      <c r="BD101">
        <v>0</v>
      </c>
      <c r="BE101">
        <f t="shared" si="89"/>
        <v>0</v>
      </c>
      <c r="BF101">
        <v>9</v>
      </c>
      <c r="BG101">
        <f t="shared" si="90"/>
        <v>8.3673117095095256E-2</v>
      </c>
      <c r="BH101">
        <v>2</v>
      </c>
      <c r="BI101">
        <f t="shared" si="91"/>
        <v>1.9865058918575942E-2</v>
      </c>
      <c r="BJ101">
        <v>0</v>
      </c>
      <c r="BK101">
        <f t="shared" si="92"/>
        <v>0</v>
      </c>
      <c r="BL101">
        <v>0</v>
      </c>
      <c r="BM101">
        <f t="shared" si="93"/>
        <v>0</v>
      </c>
      <c r="BN101">
        <v>0</v>
      </c>
      <c r="BO101">
        <f t="shared" si="94"/>
        <v>0</v>
      </c>
      <c r="BP101">
        <v>0</v>
      </c>
      <c r="BQ101">
        <f t="shared" si="95"/>
        <v>0</v>
      </c>
      <c r="BR101">
        <f t="shared" si="162"/>
        <v>68.844999999999999</v>
      </c>
      <c r="BS101">
        <f t="shared" si="96"/>
        <v>0.67269905228648397</v>
      </c>
      <c r="BT101">
        <v>0.08</v>
      </c>
      <c r="BU101">
        <f t="shared" si="97"/>
        <v>3.634793028705164E-3</v>
      </c>
      <c r="BV101">
        <v>4.4999999999999998E-2</v>
      </c>
      <c r="BW101">
        <f t="shared" si="98"/>
        <v>7.9287370534537676E-4</v>
      </c>
      <c r="BX101">
        <v>0.03</v>
      </c>
      <c r="BY101">
        <f t="shared" si="99"/>
        <v>5.1051578316693312E-4</v>
      </c>
      <c r="BZ101">
        <v>1</v>
      </c>
      <c r="CA101">
        <f t="shared" si="100"/>
        <v>1.9429004412752582E-2</v>
      </c>
      <c r="CB101">
        <v>19</v>
      </c>
      <c r="CC101">
        <f t="shared" si="101"/>
        <v>0.19939558476987487</v>
      </c>
      <c r="CD101">
        <v>0</v>
      </c>
      <c r="CE101">
        <f t="shared" si="102"/>
        <v>0</v>
      </c>
      <c r="CF101">
        <v>0</v>
      </c>
      <c r="CG101">
        <f t="shared" si="103"/>
        <v>0</v>
      </c>
      <c r="CH101">
        <v>0</v>
      </c>
      <c r="CI101">
        <f t="shared" si="104"/>
        <v>0</v>
      </c>
      <c r="CJ101">
        <v>0</v>
      </c>
      <c r="CK101">
        <f t="shared" si="105"/>
        <v>0</v>
      </c>
      <c r="CL101">
        <v>0</v>
      </c>
      <c r="CM101">
        <f t="shared" si="106"/>
        <v>0</v>
      </c>
      <c r="CN101">
        <v>0</v>
      </c>
      <c r="CO101">
        <f t="shared" si="107"/>
        <v>0</v>
      </c>
      <c r="CP101">
        <v>0</v>
      </c>
      <c r="CQ101">
        <f t="shared" si="108"/>
        <v>0</v>
      </c>
      <c r="CR101">
        <v>0</v>
      </c>
      <c r="CS101">
        <f t="shared" si="83"/>
        <v>0</v>
      </c>
      <c r="CT101">
        <v>0</v>
      </c>
      <c r="CU101">
        <f t="shared" si="109"/>
        <v>0</v>
      </c>
      <c r="CV101">
        <v>0</v>
      </c>
      <c r="CW101">
        <f t="shared" si="110"/>
        <v>0</v>
      </c>
      <c r="CX101">
        <v>0</v>
      </c>
      <c r="CY101">
        <f t="shared" si="111"/>
        <v>0</v>
      </c>
      <c r="CZ101">
        <v>0</v>
      </c>
      <c r="DA101">
        <f t="shared" si="112"/>
        <v>0</v>
      </c>
      <c r="DB101">
        <v>0</v>
      </c>
      <c r="DC101">
        <f t="shared" si="113"/>
        <v>0</v>
      </c>
      <c r="DD101">
        <v>0</v>
      </c>
      <c r="DE101">
        <f t="shared" si="114"/>
        <v>0</v>
      </c>
      <c r="DF101">
        <v>0</v>
      </c>
      <c r="DG101">
        <f t="shared" si="115"/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f t="shared" si="116"/>
        <v>0</v>
      </c>
      <c r="ET101">
        <v>0</v>
      </c>
      <c r="EU101">
        <f t="shared" si="117"/>
        <v>0</v>
      </c>
      <c r="EV101">
        <v>0</v>
      </c>
      <c r="EW101">
        <f t="shared" si="118"/>
        <v>0</v>
      </c>
      <c r="EX101">
        <v>0</v>
      </c>
      <c r="EY101">
        <f t="shared" si="119"/>
        <v>0</v>
      </c>
      <c r="EZ101">
        <v>0</v>
      </c>
      <c r="FA101">
        <f t="shared" si="120"/>
        <v>0</v>
      </c>
      <c r="FB101">
        <v>0</v>
      </c>
      <c r="FC101">
        <f t="shared" si="121"/>
        <v>0</v>
      </c>
      <c r="FD101">
        <v>0</v>
      </c>
      <c r="FE101">
        <f t="shared" si="122"/>
        <v>0</v>
      </c>
      <c r="FF101">
        <v>0</v>
      </c>
      <c r="FG101">
        <f t="shared" si="123"/>
        <v>0</v>
      </c>
      <c r="FH101">
        <v>0</v>
      </c>
      <c r="FI101">
        <f t="shared" si="124"/>
        <v>0</v>
      </c>
      <c r="FJ101">
        <v>0</v>
      </c>
      <c r="FK101">
        <f t="shared" si="125"/>
        <v>0</v>
      </c>
      <c r="FL101">
        <v>20</v>
      </c>
      <c r="FM101">
        <f t="shared" si="126"/>
        <v>0.39108929767766037</v>
      </c>
      <c r="FN101">
        <v>20</v>
      </c>
      <c r="FO101">
        <f t="shared" si="84"/>
        <v>0.23039376303882522</v>
      </c>
      <c r="FP101">
        <v>0</v>
      </c>
      <c r="FQ101">
        <f t="shared" si="127"/>
        <v>0</v>
      </c>
      <c r="FR101">
        <v>60</v>
      </c>
      <c r="FS101">
        <f t="shared" si="128"/>
        <v>0.37851693928351432</v>
      </c>
      <c r="FT101">
        <v>0</v>
      </c>
      <c r="FU101">
        <f t="shared" si="129"/>
        <v>0</v>
      </c>
      <c r="FV101">
        <v>0</v>
      </c>
      <c r="FW101">
        <f t="shared" si="130"/>
        <v>0</v>
      </c>
      <c r="FX101">
        <v>0</v>
      </c>
      <c r="FY101">
        <f t="shared" si="85"/>
        <v>0</v>
      </c>
      <c r="FZ101">
        <v>0</v>
      </c>
      <c r="GA101">
        <f t="shared" si="131"/>
        <v>0</v>
      </c>
      <c r="GB101">
        <v>0</v>
      </c>
      <c r="GC101">
        <f t="shared" si="132"/>
        <v>0</v>
      </c>
      <c r="GD101">
        <v>0</v>
      </c>
      <c r="GE101">
        <f t="shared" si="133"/>
        <v>0</v>
      </c>
      <c r="GF101">
        <v>0</v>
      </c>
      <c r="GG101">
        <f t="shared" si="134"/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 s="3" t="s">
        <v>466</v>
      </c>
      <c r="GS101" t="s">
        <v>264</v>
      </c>
    </row>
    <row r="102" spans="1:201" x14ac:dyDescent="0.45">
      <c r="A102">
        <v>101</v>
      </c>
      <c r="B102" t="s">
        <v>444</v>
      </c>
      <c r="C102" t="s">
        <v>456</v>
      </c>
      <c r="D102">
        <v>304</v>
      </c>
      <c r="E102" t="s">
        <v>462</v>
      </c>
      <c r="F102">
        <f>900+273</f>
        <v>1173</v>
      </c>
      <c r="G102">
        <v>1223</v>
      </c>
      <c r="H102">
        <v>1773</v>
      </c>
      <c r="I102" s="2">
        <f t="shared" si="135"/>
        <v>0.6897913141567964</v>
      </c>
      <c r="J102" s="2">
        <f t="shared" si="136"/>
        <v>50</v>
      </c>
      <c r="K102" s="2">
        <f t="shared" si="137"/>
        <v>1.0426257459505541</v>
      </c>
      <c r="N102">
        <v>62</v>
      </c>
      <c r="O102">
        <v>67</v>
      </c>
      <c r="P102" s="2">
        <f t="shared" si="138"/>
        <v>0.92537313432835822</v>
      </c>
      <c r="Q102" s="2">
        <f t="shared" si="139"/>
        <v>7.4626865671641784E-2</v>
      </c>
      <c r="R102">
        <v>63</v>
      </c>
      <c r="S102">
        <v>64</v>
      </c>
      <c r="T102" s="2">
        <f t="shared" si="140"/>
        <v>0.984375</v>
      </c>
      <c r="U102">
        <v>66</v>
      </c>
      <c r="V102">
        <v>65</v>
      </c>
      <c r="W102" s="2">
        <f t="shared" si="141"/>
        <v>40.92</v>
      </c>
      <c r="X102" s="2">
        <f t="shared" si="142"/>
        <v>43.550000000000004</v>
      </c>
      <c r="Y102" s="7">
        <f t="shared" si="143"/>
        <v>6.0390355912744026E-2</v>
      </c>
      <c r="Z102" s="2">
        <f t="shared" si="144"/>
        <v>1.0153846153846153</v>
      </c>
      <c r="AA102" s="2">
        <f t="shared" si="145"/>
        <v>1.0476190476190477</v>
      </c>
      <c r="AB102" s="2">
        <f t="shared" si="146"/>
        <v>1.015625</v>
      </c>
      <c r="AC102" s="2">
        <f t="shared" si="147"/>
        <v>7.4626865671641784E-2</v>
      </c>
      <c r="AD102" s="2">
        <f t="shared" si="148"/>
        <v>3</v>
      </c>
      <c r="AE102" s="2">
        <f t="shared" si="149"/>
        <v>1</v>
      </c>
      <c r="AF102" s="2">
        <f t="shared" si="150"/>
        <v>1.5384615384615385E-2</v>
      </c>
      <c r="AG102" s="2">
        <f t="shared" si="151"/>
        <v>3</v>
      </c>
      <c r="AH102" s="2">
        <f t="shared" si="86"/>
        <v>1.0307692307692309</v>
      </c>
      <c r="AI102" s="2">
        <v>0</v>
      </c>
      <c r="AJ102">
        <f t="shared" si="160"/>
        <v>7.1666666666666656E-4</v>
      </c>
      <c r="AK102">
        <f t="shared" si="152"/>
        <v>865.11627906976753</v>
      </c>
      <c r="AL102">
        <v>300</v>
      </c>
      <c r="AM102">
        <f t="shared" si="153"/>
        <v>1165.1162790697676</v>
      </c>
      <c r="AN102" t="s">
        <v>52</v>
      </c>
      <c r="AP102" t="s">
        <v>37</v>
      </c>
      <c r="AS102">
        <v>5</v>
      </c>
      <c r="AT102">
        <v>1</v>
      </c>
      <c r="AU102">
        <f t="shared" si="154"/>
        <v>143.10835055998655</v>
      </c>
      <c r="AV102" t="s">
        <v>448</v>
      </c>
      <c r="AW102" t="s">
        <v>64</v>
      </c>
      <c r="AZ102" s="2">
        <f t="shared" si="155"/>
        <v>1.6838064601715543</v>
      </c>
      <c r="BA102" s="2">
        <f t="shared" si="87"/>
        <v>0.86681013304749088</v>
      </c>
      <c r="BB102">
        <v>0</v>
      </c>
      <c r="BC102">
        <f t="shared" si="88"/>
        <v>0</v>
      </c>
      <c r="BD102">
        <v>0</v>
      </c>
      <c r="BE102">
        <f t="shared" si="89"/>
        <v>0</v>
      </c>
      <c r="BF102">
        <v>9</v>
      </c>
      <c r="BG102">
        <f t="shared" si="90"/>
        <v>8.3673117095095256E-2</v>
      </c>
      <c r="BH102">
        <v>2</v>
      </c>
      <c r="BI102">
        <f t="shared" si="91"/>
        <v>1.9865058918575942E-2</v>
      </c>
      <c r="BJ102">
        <v>0</v>
      </c>
      <c r="BK102">
        <f t="shared" si="92"/>
        <v>0</v>
      </c>
      <c r="BL102">
        <v>0</v>
      </c>
      <c r="BM102">
        <f t="shared" si="93"/>
        <v>0</v>
      </c>
      <c r="BN102">
        <v>0</v>
      </c>
      <c r="BO102">
        <f t="shared" si="94"/>
        <v>0</v>
      </c>
      <c r="BP102">
        <v>0</v>
      </c>
      <c r="BQ102">
        <f t="shared" si="95"/>
        <v>0</v>
      </c>
      <c r="BR102">
        <f t="shared" si="162"/>
        <v>68.844999999999999</v>
      </c>
      <c r="BS102">
        <f t="shared" si="96"/>
        <v>0.67269905228648397</v>
      </c>
      <c r="BT102">
        <v>0.08</v>
      </c>
      <c r="BU102">
        <f t="shared" si="97"/>
        <v>3.634793028705164E-3</v>
      </c>
      <c r="BV102">
        <v>4.4999999999999998E-2</v>
      </c>
      <c r="BW102">
        <f t="shared" si="98"/>
        <v>7.9287370534537676E-4</v>
      </c>
      <c r="BX102">
        <v>0.03</v>
      </c>
      <c r="BY102">
        <f t="shared" si="99"/>
        <v>5.1051578316693312E-4</v>
      </c>
      <c r="BZ102">
        <v>1</v>
      </c>
      <c r="CA102">
        <f t="shared" si="100"/>
        <v>1.9429004412752582E-2</v>
      </c>
      <c r="CB102">
        <v>19</v>
      </c>
      <c r="CC102">
        <f t="shared" si="101"/>
        <v>0.19939558476987487</v>
      </c>
      <c r="CD102">
        <v>0</v>
      </c>
      <c r="CE102">
        <f t="shared" si="102"/>
        <v>0</v>
      </c>
      <c r="CF102">
        <v>0</v>
      </c>
      <c r="CG102">
        <f t="shared" si="103"/>
        <v>0</v>
      </c>
      <c r="CH102">
        <v>0</v>
      </c>
      <c r="CI102">
        <f t="shared" si="104"/>
        <v>0</v>
      </c>
      <c r="CJ102">
        <v>0</v>
      </c>
      <c r="CK102">
        <f t="shared" si="105"/>
        <v>0</v>
      </c>
      <c r="CL102">
        <v>0</v>
      </c>
      <c r="CM102">
        <f t="shared" si="106"/>
        <v>0</v>
      </c>
      <c r="CN102">
        <v>0</v>
      </c>
      <c r="CO102">
        <f t="shared" si="107"/>
        <v>0</v>
      </c>
      <c r="CP102">
        <v>0</v>
      </c>
      <c r="CQ102">
        <f t="shared" si="108"/>
        <v>0</v>
      </c>
      <c r="CR102">
        <v>0</v>
      </c>
      <c r="CS102">
        <f t="shared" si="83"/>
        <v>0</v>
      </c>
      <c r="CT102">
        <v>0</v>
      </c>
      <c r="CU102">
        <f t="shared" si="109"/>
        <v>0</v>
      </c>
      <c r="CV102">
        <v>0</v>
      </c>
      <c r="CW102">
        <f t="shared" si="110"/>
        <v>0</v>
      </c>
      <c r="CX102">
        <v>0</v>
      </c>
      <c r="CY102">
        <f t="shared" si="111"/>
        <v>0</v>
      </c>
      <c r="CZ102">
        <v>0</v>
      </c>
      <c r="DA102">
        <f t="shared" si="112"/>
        <v>0</v>
      </c>
      <c r="DB102">
        <v>0</v>
      </c>
      <c r="DC102">
        <f t="shared" si="113"/>
        <v>0</v>
      </c>
      <c r="DD102">
        <v>0</v>
      </c>
      <c r="DE102">
        <f t="shared" si="114"/>
        <v>0</v>
      </c>
      <c r="DF102">
        <v>0</v>
      </c>
      <c r="DG102">
        <f t="shared" si="115"/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f t="shared" si="116"/>
        <v>0</v>
      </c>
      <c r="ET102">
        <v>0</v>
      </c>
      <c r="EU102">
        <f t="shared" si="117"/>
        <v>0</v>
      </c>
      <c r="EV102">
        <v>0</v>
      </c>
      <c r="EW102">
        <f t="shared" si="118"/>
        <v>0</v>
      </c>
      <c r="EX102">
        <v>0</v>
      </c>
      <c r="EY102">
        <f t="shared" si="119"/>
        <v>0</v>
      </c>
      <c r="EZ102">
        <v>0</v>
      </c>
      <c r="FA102">
        <f t="shared" si="120"/>
        <v>0</v>
      </c>
      <c r="FB102">
        <v>0</v>
      </c>
      <c r="FC102">
        <f t="shared" si="121"/>
        <v>0</v>
      </c>
      <c r="FD102">
        <v>0</v>
      </c>
      <c r="FE102">
        <f t="shared" si="122"/>
        <v>0</v>
      </c>
      <c r="FF102">
        <v>0</v>
      </c>
      <c r="FG102">
        <f t="shared" si="123"/>
        <v>0</v>
      </c>
      <c r="FH102">
        <v>0</v>
      </c>
      <c r="FI102">
        <f t="shared" si="124"/>
        <v>0</v>
      </c>
      <c r="FJ102">
        <v>0</v>
      </c>
      <c r="FK102">
        <f t="shared" si="125"/>
        <v>0</v>
      </c>
      <c r="FL102">
        <v>20</v>
      </c>
      <c r="FM102">
        <f t="shared" si="126"/>
        <v>0.29740273483956009</v>
      </c>
      <c r="FN102">
        <v>65</v>
      </c>
      <c r="FO102">
        <f t="shared" si="84"/>
        <v>0.56940739820793085</v>
      </c>
      <c r="FP102">
        <v>0</v>
      </c>
      <c r="FQ102">
        <f t="shared" si="127"/>
        <v>0</v>
      </c>
      <c r="FR102">
        <v>0</v>
      </c>
      <c r="FS102">
        <f t="shared" si="128"/>
        <v>0</v>
      </c>
      <c r="FT102">
        <v>15</v>
      </c>
      <c r="FU102">
        <f t="shared" si="129"/>
        <v>0.13318986695250903</v>
      </c>
      <c r="FV102">
        <v>0</v>
      </c>
      <c r="FW102">
        <f t="shared" si="130"/>
        <v>0</v>
      </c>
      <c r="FX102">
        <v>0</v>
      </c>
      <c r="FY102">
        <f t="shared" si="85"/>
        <v>0</v>
      </c>
      <c r="FZ102">
        <v>0</v>
      </c>
      <c r="GA102">
        <f t="shared" si="131"/>
        <v>0</v>
      </c>
      <c r="GB102">
        <v>0</v>
      </c>
      <c r="GC102">
        <f t="shared" si="132"/>
        <v>0</v>
      </c>
      <c r="GD102">
        <v>0</v>
      </c>
      <c r="GE102">
        <f t="shared" si="133"/>
        <v>0</v>
      </c>
      <c r="GF102">
        <v>0</v>
      </c>
      <c r="GG102">
        <f t="shared" si="134"/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 s="3" t="s">
        <v>467</v>
      </c>
      <c r="GS102" t="s">
        <v>264</v>
      </c>
    </row>
    <row r="103" spans="1:201" x14ac:dyDescent="0.45">
      <c r="A103">
        <v>102</v>
      </c>
      <c r="B103" t="s">
        <v>444</v>
      </c>
      <c r="C103" t="s">
        <v>458</v>
      </c>
      <c r="D103">
        <v>304</v>
      </c>
      <c r="E103" t="s">
        <v>462</v>
      </c>
      <c r="F103">
        <f>970+273</f>
        <v>1243</v>
      </c>
      <c r="G103">
        <v>1273</v>
      </c>
      <c r="H103">
        <v>1773</v>
      </c>
      <c r="I103" s="2">
        <f t="shared" si="135"/>
        <v>0.71799210377890577</v>
      </c>
      <c r="J103" s="2">
        <f t="shared" si="136"/>
        <v>30</v>
      </c>
      <c r="K103" s="2">
        <f t="shared" si="137"/>
        <v>1.0241351568785197</v>
      </c>
      <c r="N103">
        <v>98</v>
      </c>
      <c r="O103">
        <v>103</v>
      </c>
      <c r="P103" s="2">
        <f t="shared" si="138"/>
        <v>0.95145631067961167</v>
      </c>
      <c r="Q103" s="2">
        <f t="shared" si="139"/>
        <v>4.8543689320388349E-2</v>
      </c>
      <c r="R103">
        <v>42</v>
      </c>
      <c r="S103">
        <v>43</v>
      </c>
      <c r="T103" s="2">
        <f t="shared" si="140"/>
        <v>0.97674418604651159</v>
      </c>
      <c r="U103">
        <v>48</v>
      </c>
      <c r="V103">
        <v>48</v>
      </c>
      <c r="W103" s="2">
        <f t="shared" si="141"/>
        <v>47.04</v>
      </c>
      <c r="X103" s="2">
        <f t="shared" si="142"/>
        <v>49.44</v>
      </c>
      <c r="Y103" s="7">
        <f t="shared" si="143"/>
        <v>4.8543689320388321E-2</v>
      </c>
      <c r="Z103" s="2">
        <f t="shared" si="144"/>
        <v>1</v>
      </c>
      <c r="AA103" s="2">
        <f t="shared" si="145"/>
        <v>1.1428571428571428</v>
      </c>
      <c r="AB103" s="2">
        <f t="shared" si="146"/>
        <v>1.1162790697674418</v>
      </c>
      <c r="AC103" s="2">
        <f t="shared" si="147"/>
        <v>4.8543689320388349E-2</v>
      </c>
      <c r="AD103" s="2">
        <f t="shared" si="148"/>
        <v>6</v>
      </c>
      <c r="AE103" s="2">
        <f t="shared" si="149"/>
        <v>5</v>
      </c>
      <c r="AF103" s="2">
        <f t="shared" si="150"/>
        <v>0.10416666666666667</v>
      </c>
      <c r="AG103" s="2">
        <f t="shared" si="151"/>
        <v>1.2</v>
      </c>
      <c r="AH103" s="2">
        <f t="shared" si="86"/>
        <v>10.729166666666668</v>
      </c>
      <c r="AI103" s="2">
        <v>3</v>
      </c>
      <c r="AJ103">
        <f t="shared" si="160"/>
        <v>7.1666666666666656E-4</v>
      </c>
      <c r="AK103">
        <f t="shared" si="152"/>
        <v>1367.4418604651164</v>
      </c>
      <c r="AL103">
        <v>300</v>
      </c>
      <c r="AM103">
        <f t="shared" si="153"/>
        <v>1667.4418604651164</v>
      </c>
      <c r="AN103" t="s">
        <v>52</v>
      </c>
      <c r="AP103" t="s">
        <v>37</v>
      </c>
      <c r="AS103">
        <v>5</v>
      </c>
      <c r="AT103">
        <v>1</v>
      </c>
      <c r="AU103">
        <f t="shared" si="154"/>
        <v>96.150923032490965</v>
      </c>
      <c r="AV103" t="s">
        <v>448</v>
      </c>
      <c r="AW103" t="s">
        <v>64</v>
      </c>
      <c r="AZ103" s="2">
        <f t="shared" si="155"/>
        <v>1.6838064601715543</v>
      </c>
      <c r="BA103" s="2">
        <f t="shared" si="87"/>
        <v>1.2448966711175273</v>
      </c>
      <c r="BB103">
        <v>0</v>
      </c>
      <c r="BC103">
        <f t="shared" si="88"/>
        <v>0</v>
      </c>
      <c r="BD103">
        <v>0</v>
      </c>
      <c r="BE103">
        <f t="shared" si="89"/>
        <v>0</v>
      </c>
      <c r="BF103">
        <v>9</v>
      </c>
      <c r="BG103">
        <f t="shared" si="90"/>
        <v>8.3673117095095256E-2</v>
      </c>
      <c r="BH103">
        <v>2</v>
      </c>
      <c r="BI103">
        <f t="shared" si="91"/>
        <v>1.9865058918575942E-2</v>
      </c>
      <c r="BJ103">
        <v>0</v>
      </c>
      <c r="BK103">
        <f t="shared" si="92"/>
        <v>0</v>
      </c>
      <c r="BL103">
        <v>0</v>
      </c>
      <c r="BM103">
        <f t="shared" si="93"/>
        <v>0</v>
      </c>
      <c r="BN103">
        <v>0</v>
      </c>
      <c r="BO103">
        <f t="shared" si="94"/>
        <v>0</v>
      </c>
      <c r="BP103">
        <v>0</v>
      </c>
      <c r="BQ103">
        <f t="shared" si="95"/>
        <v>0</v>
      </c>
      <c r="BR103">
        <f t="shared" si="162"/>
        <v>68.844999999999999</v>
      </c>
      <c r="BS103">
        <f t="shared" si="96"/>
        <v>0.67269905228648397</v>
      </c>
      <c r="BT103">
        <v>0.08</v>
      </c>
      <c r="BU103">
        <f t="shared" si="97"/>
        <v>3.634793028705164E-3</v>
      </c>
      <c r="BV103">
        <v>4.4999999999999998E-2</v>
      </c>
      <c r="BW103">
        <f t="shared" si="98"/>
        <v>7.9287370534537676E-4</v>
      </c>
      <c r="BX103">
        <v>0.03</v>
      </c>
      <c r="BY103">
        <f t="shared" si="99"/>
        <v>5.1051578316693312E-4</v>
      </c>
      <c r="BZ103">
        <v>1</v>
      </c>
      <c r="CA103">
        <f t="shared" si="100"/>
        <v>1.9429004412752582E-2</v>
      </c>
      <c r="CB103">
        <v>19</v>
      </c>
      <c r="CC103">
        <f t="shared" si="101"/>
        <v>0.19939558476987487</v>
      </c>
      <c r="CD103">
        <v>0</v>
      </c>
      <c r="CE103">
        <f t="shared" si="102"/>
        <v>0</v>
      </c>
      <c r="CF103">
        <v>0</v>
      </c>
      <c r="CG103">
        <f t="shared" si="103"/>
        <v>0</v>
      </c>
      <c r="CH103">
        <v>0</v>
      </c>
      <c r="CI103">
        <f t="shared" si="104"/>
        <v>0</v>
      </c>
      <c r="CJ103">
        <v>0</v>
      </c>
      <c r="CK103">
        <f t="shared" si="105"/>
        <v>0</v>
      </c>
      <c r="CL103">
        <v>0</v>
      </c>
      <c r="CM103">
        <f t="shared" si="106"/>
        <v>0</v>
      </c>
      <c r="CN103">
        <v>0</v>
      </c>
      <c r="CO103">
        <f t="shared" si="107"/>
        <v>0</v>
      </c>
      <c r="CP103">
        <v>0</v>
      </c>
      <c r="CQ103">
        <f t="shared" si="108"/>
        <v>0</v>
      </c>
      <c r="CR103">
        <v>0</v>
      </c>
      <c r="CS103">
        <f t="shared" si="83"/>
        <v>0</v>
      </c>
      <c r="CT103">
        <v>0</v>
      </c>
      <c r="CU103">
        <f t="shared" si="109"/>
        <v>0</v>
      </c>
      <c r="CV103">
        <v>0</v>
      </c>
      <c r="CW103">
        <f t="shared" si="110"/>
        <v>0</v>
      </c>
      <c r="CX103">
        <v>0</v>
      </c>
      <c r="CY103">
        <f t="shared" si="111"/>
        <v>0</v>
      </c>
      <c r="CZ103">
        <v>0</v>
      </c>
      <c r="DA103">
        <f t="shared" si="112"/>
        <v>0</v>
      </c>
      <c r="DB103">
        <v>0</v>
      </c>
      <c r="DC103">
        <f t="shared" si="113"/>
        <v>0</v>
      </c>
      <c r="DD103">
        <v>0</v>
      </c>
      <c r="DE103">
        <f t="shared" si="114"/>
        <v>0</v>
      </c>
      <c r="DF103">
        <v>0</v>
      </c>
      <c r="DG103">
        <f t="shared" si="115"/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f t="shared" si="116"/>
        <v>0</v>
      </c>
      <c r="ET103">
        <v>0</v>
      </c>
      <c r="EU103">
        <f t="shared" si="117"/>
        <v>0</v>
      </c>
      <c r="EV103">
        <v>0</v>
      </c>
      <c r="EW103">
        <f t="shared" si="118"/>
        <v>0</v>
      </c>
      <c r="EX103">
        <v>0</v>
      </c>
      <c r="EY103">
        <f t="shared" si="119"/>
        <v>0</v>
      </c>
      <c r="EZ103">
        <v>0</v>
      </c>
      <c r="FA103">
        <f t="shared" si="120"/>
        <v>0</v>
      </c>
      <c r="FB103">
        <v>0</v>
      </c>
      <c r="FC103">
        <f t="shared" si="121"/>
        <v>0</v>
      </c>
      <c r="FD103">
        <v>0</v>
      </c>
      <c r="FE103">
        <f t="shared" si="122"/>
        <v>0</v>
      </c>
      <c r="FF103">
        <v>0</v>
      </c>
      <c r="FG103">
        <f t="shared" si="123"/>
        <v>0</v>
      </c>
      <c r="FH103">
        <v>0</v>
      </c>
      <c r="FI103">
        <f t="shared" si="124"/>
        <v>0</v>
      </c>
      <c r="FJ103">
        <v>0</v>
      </c>
      <c r="FK103">
        <f t="shared" si="125"/>
        <v>0</v>
      </c>
      <c r="FL103">
        <v>0</v>
      </c>
      <c r="FM103">
        <f t="shared" si="126"/>
        <v>0</v>
      </c>
      <c r="FN103">
        <v>85</v>
      </c>
      <c r="FO103">
        <f t="shared" si="84"/>
        <v>0.75510332888247278</v>
      </c>
      <c r="FP103">
        <v>15</v>
      </c>
      <c r="FQ103">
        <f t="shared" si="127"/>
        <v>0.24489667111752725</v>
      </c>
      <c r="FR103">
        <v>0</v>
      </c>
      <c r="FS103">
        <f t="shared" si="128"/>
        <v>0</v>
      </c>
      <c r="FT103">
        <v>0</v>
      </c>
      <c r="FU103">
        <f t="shared" si="129"/>
        <v>0</v>
      </c>
      <c r="FV103">
        <v>0</v>
      </c>
      <c r="FW103">
        <f t="shared" si="130"/>
        <v>0</v>
      </c>
      <c r="FX103">
        <v>0</v>
      </c>
      <c r="FY103">
        <f t="shared" si="85"/>
        <v>0</v>
      </c>
      <c r="FZ103">
        <v>0</v>
      </c>
      <c r="GA103">
        <f t="shared" si="131"/>
        <v>0</v>
      </c>
      <c r="GB103">
        <v>0</v>
      </c>
      <c r="GC103">
        <f t="shared" si="132"/>
        <v>0</v>
      </c>
      <c r="GD103">
        <v>0</v>
      </c>
      <c r="GE103">
        <f t="shared" si="133"/>
        <v>0</v>
      </c>
      <c r="GF103">
        <v>0</v>
      </c>
      <c r="GG103">
        <f t="shared" si="134"/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 s="3" t="s">
        <v>468</v>
      </c>
      <c r="GS103" t="s">
        <v>264</v>
      </c>
    </row>
    <row r="104" spans="1:201" x14ac:dyDescent="0.45">
      <c r="A104">
        <v>103</v>
      </c>
      <c r="B104" t="s">
        <v>444</v>
      </c>
      <c r="C104" t="s">
        <v>452</v>
      </c>
      <c r="D104">
        <v>316</v>
      </c>
      <c r="E104" t="s">
        <v>469</v>
      </c>
      <c r="F104">
        <f>730+273</f>
        <v>1003</v>
      </c>
      <c r="G104">
        <v>1073</v>
      </c>
      <c r="H104">
        <v>1773</v>
      </c>
      <c r="I104" s="2">
        <f t="shared" si="135"/>
        <v>0.60518894529046818</v>
      </c>
      <c r="J104" s="2">
        <f t="shared" si="136"/>
        <v>70</v>
      </c>
      <c r="K104" s="2">
        <f t="shared" si="137"/>
        <v>1.0697906281156531</v>
      </c>
      <c r="N104">
        <v>12</v>
      </c>
      <c r="O104">
        <v>78</v>
      </c>
      <c r="P104" s="2">
        <f t="shared" si="138"/>
        <v>0.15384615384615385</v>
      </c>
      <c r="Q104" s="2">
        <f t="shared" si="139"/>
        <v>0.84615384615384615</v>
      </c>
      <c r="R104">
        <v>134</v>
      </c>
      <c r="S104">
        <v>134</v>
      </c>
      <c r="T104" s="2">
        <f t="shared" si="140"/>
        <v>1</v>
      </c>
      <c r="U104">
        <v>173</v>
      </c>
      <c r="V104">
        <v>178</v>
      </c>
      <c r="W104" s="2">
        <f t="shared" si="141"/>
        <v>20.759999999999998</v>
      </c>
      <c r="X104" s="2">
        <f t="shared" si="142"/>
        <v>138.84</v>
      </c>
      <c r="Y104" s="7">
        <f t="shared" si="143"/>
        <v>0.85047536732929996</v>
      </c>
      <c r="Z104" s="2">
        <f t="shared" si="144"/>
        <v>0.9719101123595506</v>
      </c>
      <c r="AA104" s="2">
        <f t="shared" si="145"/>
        <v>1.291044776119403</v>
      </c>
      <c r="AB104" s="2">
        <f t="shared" si="146"/>
        <v>1.3283582089552239</v>
      </c>
      <c r="AC104" s="2">
        <f t="shared" si="147"/>
        <v>0.84615384615384615</v>
      </c>
      <c r="AD104" s="2">
        <f t="shared" si="148"/>
        <v>39</v>
      </c>
      <c r="AE104" s="2">
        <f t="shared" si="149"/>
        <v>44</v>
      </c>
      <c r="AF104" s="2">
        <f t="shared" si="150"/>
        <v>0.24719101123595505</v>
      </c>
      <c r="AG104" s="2">
        <f t="shared" si="151"/>
        <v>0.88636363636363635</v>
      </c>
      <c r="AH104" s="2">
        <f t="shared" si="86"/>
        <v>19.280898876404493</v>
      </c>
      <c r="AI104" s="2">
        <v>2</v>
      </c>
      <c r="AJ104">
        <f t="shared" si="160"/>
        <v>7.1666666666666656E-4</v>
      </c>
      <c r="AK104">
        <f t="shared" si="152"/>
        <v>167.44186046511629</v>
      </c>
      <c r="AL104">
        <v>300</v>
      </c>
      <c r="AM104">
        <f t="shared" si="153"/>
        <v>467.44186046511629</v>
      </c>
      <c r="AN104" t="s">
        <v>80</v>
      </c>
      <c r="AP104" t="s">
        <v>37</v>
      </c>
      <c r="AS104">
        <v>5</v>
      </c>
      <c r="AT104">
        <v>1</v>
      </c>
      <c r="AU104">
        <f t="shared" si="154"/>
        <v>299.63310898497184</v>
      </c>
      <c r="AV104" t="s">
        <v>448</v>
      </c>
      <c r="AW104" t="s">
        <v>64</v>
      </c>
      <c r="AZ104" s="2">
        <f t="shared" si="155"/>
        <v>1.6299547805431935</v>
      </c>
      <c r="BA104" s="2">
        <f t="shared" si="87"/>
        <v>1.1969359490092382</v>
      </c>
      <c r="BB104">
        <v>0</v>
      </c>
      <c r="BC104">
        <f t="shared" si="88"/>
        <v>0</v>
      </c>
      <c r="BD104">
        <v>0</v>
      </c>
      <c r="BE104">
        <f t="shared" si="89"/>
        <v>0</v>
      </c>
      <c r="BF104">
        <v>12</v>
      </c>
      <c r="BG104">
        <f t="shared" si="90"/>
        <v>0.11304253553290416</v>
      </c>
      <c r="BH104">
        <v>2</v>
      </c>
      <c r="BI104">
        <f t="shared" si="91"/>
        <v>2.0128298430494244E-2</v>
      </c>
      <c r="BJ104">
        <v>0</v>
      </c>
      <c r="BK104">
        <f t="shared" si="92"/>
        <v>0</v>
      </c>
      <c r="BL104">
        <v>0</v>
      </c>
      <c r="BM104">
        <f t="shared" si="93"/>
        <v>0</v>
      </c>
      <c r="BN104">
        <v>0</v>
      </c>
      <c r="BO104">
        <f t="shared" si="94"/>
        <v>0</v>
      </c>
      <c r="BP104">
        <v>0</v>
      </c>
      <c r="BQ104">
        <f t="shared" si="95"/>
        <v>0</v>
      </c>
      <c r="BR104">
        <f t="shared" si="162"/>
        <v>65.344999999999999</v>
      </c>
      <c r="BS104">
        <f t="shared" si="96"/>
        <v>0.64696081802092609</v>
      </c>
      <c r="BT104">
        <v>0.08</v>
      </c>
      <c r="BU104">
        <f t="shared" si="97"/>
        <v>3.6829590646943982E-3</v>
      </c>
      <c r="BV104">
        <v>4.4999999999999998E-2</v>
      </c>
      <c r="BW104">
        <f t="shared" si="98"/>
        <v>8.0338037879968001E-4</v>
      </c>
      <c r="BX104">
        <v>0.03</v>
      </c>
      <c r="BY104">
        <f t="shared" si="99"/>
        <v>5.1728082353949328E-4</v>
      </c>
      <c r="BZ104">
        <v>1</v>
      </c>
      <c r="CA104">
        <f t="shared" si="100"/>
        <v>1.9686465599232573E-2</v>
      </c>
      <c r="CB104">
        <v>17</v>
      </c>
      <c r="CC104">
        <f t="shared" si="101"/>
        <v>0.18077070978367976</v>
      </c>
      <c r="CD104">
        <v>2.5</v>
      </c>
      <c r="CE104">
        <f t="shared" si="102"/>
        <v>1.4407552365729791E-2</v>
      </c>
      <c r="CF104">
        <v>0</v>
      </c>
      <c r="CG104">
        <f t="shared" si="103"/>
        <v>0</v>
      </c>
      <c r="CH104">
        <v>0</v>
      </c>
      <c r="CI104">
        <f t="shared" si="104"/>
        <v>0</v>
      </c>
      <c r="CJ104">
        <v>0</v>
      </c>
      <c r="CK104">
        <f t="shared" si="105"/>
        <v>0</v>
      </c>
      <c r="CL104">
        <v>0</v>
      </c>
      <c r="CM104">
        <f t="shared" si="106"/>
        <v>0</v>
      </c>
      <c r="CN104">
        <v>0</v>
      </c>
      <c r="CO104">
        <f t="shared" si="107"/>
        <v>0</v>
      </c>
      <c r="CP104">
        <v>0</v>
      </c>
      <c r="CQ104">
        <f t="shared" si="108"/>
        <v>0</v>
      </c>
      <c r="CR104">
        <v>0</v>
      </c>
      <c r="CS104">
        <f t="shared" si="83"/>
        <v>0</v>
      </c>
      <c r="CT104">
        <v>0</v>
      </c>
      <c r="CU104">
        <f t="shared" si="109"/>
        <v>0</v>
      </c>
      <c r="CV104">
        <v>0</v>
      </c>
      <c r="CW104">
        <f t="shared" si="110"/>
        <v>0</v>
      </c>
      <c r="CX104">
        <v>0</v>
      </c>
      <c r="CY104">
        <f t="shared" si="111"/>
        <v>0</v>
      </c>
      <c r="CZ104">
        <v>0</v>
      </c>
      <c r="DA104">
        <f t="shared" si="112"/>
        <v>0</v>
      </c>
      <c r="DB104">
        <v>0</v>
      </c>
      <c r="DC104">
        <f t="shared" si="113"/>
        <v>0</v>
      </c>
      <c r="DD104">
        <v>0</v>
      </c>
      <c r="DE104">
        <f t="shared" si="114"/>
        <v>0</v>
      </c>
      <c r="DF104">
        <v>0</v>
      </c>
      <c r="DG104">
        <f t="shared" si="115"/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f t="shared" si="116"/>
        <v>0</v>
      </c>
      <c r="ET104">
        <v>0</v>
      </c>
      <c r="EU104">
        <f t="shared" si="117"/>
        <v>0</v>
      </c>
      <c r="EV104">
        <v>0</v>
      </c>
      <c r="EW104">
        <f t="shared" si="118"/>
        <v>0</v>
      </c>
      <c r="EX104">
        <v>0</v>
      </c>
      <c r="EY104">
        <f t="shared" si="119"/>
        <v>0</v>
      </c>
      <c r="EZ104">
        <v>0</v>
      </c>
      <c r="FA104">
        <f t="shared" si="120"/>
        <v>0</v>
      </c>
      <c r="FB104">
        <v>7</v>
      </c>
      <c r="FC104">
        <f t="shared" si="121"/>
        <v>5.092989299687263E-2</v>
      </c>
      <c r="FD104">
        <v>0</v>
      </c>
      <c r="FE104">
        <f t="shared" si="122"/>
        <v>0</v>
      </c>
      <c r="FF104">
        <v>0</v>
      </c>
      <c r="FG104">
        <f t="shared" si="123"/>
        <v>0</v>
      </c>
      <c r="FH104">
        <v>0</v>
      </c>
      <c r="FI104">
        <f t="shared" si="124"/>
        <v>0</v>
      </c>
      <c r="FJ104">
        <v>0</v>
      </c>
      <c r="FK104">
        <f t="shared" si="125"/>
        <v>0</v>
      </c>
      <c r="FL104">
        <v>33</v>
      </c>
      <c r="FM104">
        <f t="shared" si="126"/>
        <v>0.44852613117772661</v>
      </c>
      <c r="FN104">
        <v>57</v>
      </c>
      <c r="FO104">
        <f t="shared" si="84"/>
        <v>0.45639770580678041</v>
      </c>
      <c r="FP104">
        <v>3</v>
      </c>
      <c r="FQ104">
        <f t="shared" si="127"/>
        <v>4.4146270018620357E-2</v>
      </c>
      <c r="FR104">
        <v>0</v>
      </c>
      <c r="FS104">
        <f t="shared" si="128"/>
        <v>0</v>
      </c>
      <c r="FT104">
        <v>0</v>
      </c>
      <c r="FU104">
        <f t="shared" si="129"/>
        <v>0</v>
      </c>
      <c r="FV104">
        <v>0</v>
      </c>
      <c r="FW104">
        <f t="shared" si="130"/>
        <v>0</v>
      </c>
      <c r="FX104">
        <v>0</v>
      </c>
      <c r="FY104">
        <f t="shared" si="85"/>
        <v>0</v>
      </c>
      <c r="FZ104">
        <v>0</v>
      </c>
      <c r="GA104">
        <f t="shared" si="131"/>
        <v>0</v>
      </c>
      <c r="GB104">
        <v>0</v>
      </c>
      <c r="GC104">
        <f t="shared" si="132"/>
        <v>0</v>
      </c>
      <c r="GD104">
        <v>0</v>
      </c>
      <c r="GE104">
        <f t="shared" si="133"/>
        <v>0</v>
      </c>
      <c r="GF104">
        <v>0</v>
      </c>
      <c r="GG104">
        <f t="shared" si="134"/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 s="3" t="s">
        <v>470</v>
      </c>
      <c r="GS104" t="s">
        <v>264</v>
      </c>
    </row>
    <row r="105" spans="1:201" x14ac:dyDescent="0.45">
      <c r="A105">
        <v>104</v>
      </c>
      <c r="B105" t="s">
        <v>444</v>
      </c>
      <c r="C105" t="s">
        <v>445</v>
      </c>
      <c r="D105" t="s">
        <v>471</v>
      </c>
      <c r="E105" t="s">
        <v>472</v>
      </c>
      <c r="F105">
        <f>1083+273</f>
        <v>1356</v>
      </c>
      <c r="G105">
        <v>1373</v>
      </c>
      <c r="H105">
        <f>1430+273</f>
        <v>1703</v>
      </c>
      <c r="I105" s="2">
        <f t="shared" si="135"/>
        <v>0.80622431004110395</v>
      </c>
      <c r="J105" s="2">
        <f t="shared" si="136"/>
        <v>17</v>
      </c>
      <c r="K105" s="2">
        <f t="shared" si="137"/>
        <v>1.0125368731563422</v>
      </c>
      <c r="M105" s="2">
        <v>2835</v>
      </c>
      <c r="N105">
        <v>12</v>
      </c>
      <c r="O105">
        <v>137</v>
      </c>
      <c r="P105" s="2">
        <f t="shared" si="138"/>
        <v>8.7591240875912413E-2</v>
      </c>
      <c r="Q105" s="2">
        <f t="shared" si="139"/>
        <v>0.91240875912408759</v>
      </c>
      <c r="R105">
        <v>4</v>
      </c>
      <c r="S105">
        <v>3.9</v>
      </c>
      <c r="T105" s="2">
        <f t="shared" si="140"/>
        <v>1.0256410256410258</v>
      </c>
      <c r="U105">
        <v>4.8</v>
      </c>
      <c r="V105">
        <v>4.8</v>
      </c>
      <c r="W105" s="2">
        <f t="shared" si="141"/>
        <v>0.57599999999999996</v>
      </c>
      <c r="X105" s="2">
        <f t="shared" si="142"/>
        <v>6.5760000000000005</v>
      </c>
      <c r="Y105" s="7">
        <f t="shared" si="143"/>
        <v>0.9124087591240877</v>
      </c>
      <c r="Z105" s="2">
        <f t="shared" si="144"/>
        <v>1</v>
      </c>
      <c r="AA105" s="2">
        <f t="shared" si="145"/>
        <v>1.2</v>
      </c>
      <c r="AB105" s="2">
        <f t="shared" si="146"/>
        <v>1.2307692307692308</v>
      </c>
      <c r="AC105" s="2">
        <f t="shared" si="147"/>
        <v>0.91240875912408759</v>
      </c>
      <c r="AD105" s="2">
        <f t="shared" si="148"/>
        <v>0.79999999999999982</v>
      </c>
      <c r="AE105" s="2">
        <f t="shared" si="149"/>
        <v>0.89999999999999991</v>
      </c>
      <c r="AF105" s="2">
        <f t="shared" si="150"/>
        <v>0.1875</v>
      </c>
      <c r="AG105" s="2">
        <f t="shared" si="151"/>
        <v>0.88888888888888873</v>
      </c>
      <c r="AH105" s="2">
        <f t="shared" si="86"/>
        <v>25.6875</v>
      </c>
      <c r="AI105" s="2">
        <v>2</v>
      </c>
      <c r="AJ105">
        <f t="shared" si="160"/>
        <v>7.1666666666666656E-4</v>
      </c>
      <c r="AK105">
        <f t="shared" si="152"/>
        <v>167.44186046511629</v>
      </c>
      <c r="AL105">
        <v>300</v>
      </c>
      <c r="AM105">
        <f t="shared" si="153"/>
        <v>467.44186046511629</v>
      </c>
      <c r="AN105" t="s">
        <v>80</v>
      </c>
      <c r="AP105" t="s">
        <v>37</v>
      </c>
      <c r="AS105">
        <v>5</v>
      </c>
      <c r="AT105">
        <v>1</v>
      </c>
      <c r="AU105">
        <f t="shared" si="154"/>
        <v>8.7206651122491792</v>
      </c>
      <c r="AV105" t="s">
        <v>448</v>
      </c>
      <c r="AW105" t="s">
        <v>64</v>
      </c>
      <c r="AZ105" s="2">
        <f t="shared" si="155"/>
        <v>1.2952300604532245</v>
      </c>
      <c r="BA105" s="2">
        <f t="shared" si="87"/>
        <v>1</v>
      </c>
      <c r="BB105">
        <v>0</v>
      </c>
      <c r="BC105">
        <f t="shared" si="88"/>
        <v>0</v>
      </c>
      <c r="BD105">
        <v>0</v>
      </c>
      <c r="BE105">
        <f t="shared" si="89"/>
        <v>0</v>
      </c>
      <c r="BF105">
        <v>30</v>
      </c>
      <c r="BG105">
        <f t="shared" si="90"/>
        <v>0.27861005900111574</v>
      </c>
      <c r="BH105">
        <v>0.3</v>
      </c>
      <c r="BI105">
        <f t="shared" si="91"/>
        <v>2.9765502269787922E-3</v>
      </c>
      <c r="BJ105">
        <v>0</v>
      </c>
      <c r="BK105">
        <f t="shared" si="92"/>
        <v>0</v>
      </c>
      <c r="BL105">
        <v>0.25</v>
      </c>
      <c r="BM105">
        <f t="shared" si="93"/>
        <v>5.0504569827341953E-3</v>
      </c>
      <c r="BN105">
        <v>0</v>
      </c>
      <c r="BO105">
        <f t="shared" si="94"/>
        <v>0</v>
      </c>
      <c r="BP105">
        <v>0</v>
      </c>
      <c r="BQ105">
        <f t="shared" si="95"/>
        <v>0</v>
      </c>
      <c r="BR105">
        <f t="shared" si="162"/>
        <v>53.179999999999993</v>
      </c>
      <c r="BS105">
        <f t="shared" si="96"/>
        <v>0.51907348294648181</v>
      </c>
      <c r="BT105">
        <v>0.02</v>
      </c>
      <c r="BU105">
        <f t="shared" si="97"/>
        <v>9.0771976891346597E-4</v>
      </c>
      <c r="BV105">
        <v>0.01</v>
      </c>
      <c r="BW105">
        <f t="shared" si="98"/>
        <v>1.7600443049161651E-4</v>
      </c>
      <c r="BX105">
        <v>0.01</v>
      </c>
      <c r="BY105">
        <f t="shared" si="99"/>
        <v>1.6998868621983916E-4</v>
      </c>
      <c r="BZ105">
        <v>0.2</v>
      </c>
      <c r="CA105">
        <f t="shared" si="100"/>
        <v>3.881616643695403E-3</v>
      </c>
      <c r="CB105">
        <v>15</v>
      </c>
      <c r="CC105">
        <f t="shared" si="101"/>
        <v>0.15724805934460553</v>
      </c>
      <c r="CD105">
        <v>1.25</v>
      </c>
      <c r="CE105">
        <f t="shared" si="102"/>
        <v>7.1019090216872032E-3</v>
      </c>
      <c r="CF105">
        <v>2.15</v>
      </c>
      <c r="CG105">
        <f t="shared" si="103"/>
        <v>2.44831366212621E-2</v>
      </c>
      <c r="CH105">
        <v>0</v>
      </c>
      <c r="CI105">
        <f t="shared" si="104"/>
        <v>0</v>
      </c>
      <c r="CJ105">
        <v>0</v>
      </c>
      <c r="CK105">
        <f t="shared" si="105"/>
        <v>0</v>
      </c>
      <c r="CL105">
        <v>0</v>
      </c>
      <c r="CM105">
        <f t="shared" si="106"/>
        <v>0</v>
      </c>
      <c r="CN105">
        <v>0</v>
      </c>
      <c r="CO105">
        <f t="shared" si="107"/>
        <v>0</v>
      </c>
      <c r="CP105">
        <v>0.03</v>
      </c>
      <c r="CQ105">
        <f t="shared" si="108"/>
        <v>3.2101632581421451E-4</v>
      </c>
      <c r="CR105">
        <v>0</v>
      </c>
      <c r="CS105">
        <f t="shared" si="83"/>
        <v>0</v>
      </c>
      <c r="CT105">
        <v>0</v>
      </c>
      <c r="CU105">
        <f t="shared" si="109"/>
        <v>0</v>
      </c>
      <c r="CV105">
        <v>0</v>
      </c>
      <c r="CW105">
        <f t="shared" si="110"/>
        <v>0</v>
      </c>
      <c r="CX105">
        <v>0</v>
      </c>
      <c r="CY105">
        <f t="shared" si="111"/>
        <v>0</v>
      </c>
      <c r="CZ105">
        <v>0</v>
      </c>
      <c r="DA105">
        <f t="shared" si="112"/>
        <v>0</v>
      </c>
      <c r="DB105">
        <v>0</v>
      </c>
      <c r="DC105">
        <f t="shared" si="113"/>
        <v>0</v>
      </c>
      <c r="DD105">
        <v>0</v>
      </c>
      <c r="DE105">
        <f t="shared" si="114"/>
        <v>0</v>
      </c>
      <c r="DF105">
        <v>0</v>
      </c>
      <c r="DG105">
        <f t="shared" si="115"/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f t="shared" si="116"/>
        <v>0</v>
      </c>
      <c r="ET105">
        <v>0</v>
      </c>
      <c r="EU105">
        <f t="shared" si="117"/>
        <v>0</v>
      </c>
      <c r="EV105">
        <v>0</v>
      </c>
      <c r="EW105">
        <f t="shared" si="118"/>
        <v>0</v>
      </c>
      <c r="EX105">
        <v>0</v>
      </c>
      <c r="EY105">
        <f t="shared" si="119"/>
        <v>0</v>
      </c>
      <c r="EZ105">
        <v>0</v>
      </c>
      <c r="FA105">
        <f t="shared" si="120"/>
        <v>0</v>
      </c>
      <c r="FB105">
        <v>0</v>
      </c>
      <c r="FC105">
        <f t="shared" si="121"/>
        <v>0</v>
      </c>
      <c r="FD105">
        <v>0</v>
      </c>
      <c r="FE105">
        <f t="shared" si="122"/>
        <v>0</v>
      </c>
      <c r="FF105">
        <v>0</v>
      </c>
      <c r="FG105">
        <f t="shared" si="123"/>
        <v>0</v>
      </c>
      <c r="FH105">
        <v>0</v>
      </c>
      <c r="FI105">
        <f t="shared" si="124"/>
        <v>0</v>
      </c>
      <c r="FJ105">
        <v>0</v>
      </c>
      <c r="FK105">
        <f t="shared" si="125"/>
        <v>0</v>
      </c>
      <c r="FL105">
        <v>100</v>
      </c>
      <c r="FM105">
        <f t="shared" si="126"/>
        <v>1</v>
      </c>
      <c r="FN105">
        <v>0</v>
      </c>
      <c r="FO105">
        <f t="shared" si="84"/>
        <v>0</v>
      </c>
      <c r="FP105">
        <v>0</v>
      </c>
      <c r="FQ105">
        <f t="shared" si="127"/>
        <v>0</v>
      </c>
      <c r="FR105">
        <v>0</v>
      </c>
      <c r="FS105">
        <f t="shared" si="128"/>
        <v>0</v>
      </c>
      <c r="FT105">
        <v>0</v>
      </c>
      <c r="FU105">
        <f t="shared" si="129"/>
        <v>0</v>
      </c>
      <c r="FV105">
        <v>0</v>
      </c>
      <c r="FW105">
        <f t="shared" si="130"/>
        <v>0</v>
      </c>
      <c r="FX105">
        <v>0</v>
      </c>
      <c r="FY105">
        <f t="shared" si="85"/>
        <v>0</v>
      </c>
      <c r="FZ105">
        <v>0</v>
      </c>
      <c r="GA105">
        <f t="shared" si="131"/>
        <v>0</v>
      </c>
      <c r="GB105">
        <v>0</v>
      </c>
      <c r="GC105">
        <f t="shared" si="132"/>
        <v>0</v>
      </c>
      <c r="GD105">
        <v>0</v>
      </c>
      <c r="GE105">
        <f t="shared" si="133"/>
        <v>0</v>
      </c>
      <c r="GF105">
        <v>0</v>
      </c>
      <c r="GG105">
        <f t="shared" si="134"/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 s="3" t="s">
        <v>473</v>
      </c>
      <c r="GS105" t="s">
        <v>264</v>
      </c>
    </row>
    <row r="106" spans="1:201" x14ac:dyDescent="0.45">
      <c r="A106">
        <v>105</v>
      </c>
      <c r="B106" t="s">
        <v>444</v>
      </c>
      <c r="C106" t="s">
        <v>450</v>
      </c>
      <c r="D106" t="s">
        <v>471</v>
      </c>
      <c r="E106" t="s">
        <v>472</v>
      </c>
      <c r="F106">
        <f>985+273</f>
        <v>1258</v>
      </c>
      <c r="G106">
        <v>1273</v>
      </c>
      <c r="H106">
        <f t="shared" ref="H106:H111" si="163">1430+273</f>
        <v>1703</v>
      </c>
      <c r="I106" s="2">
        <f t="shared" si="135"/>
        <v>0.74750440399295359</v>
      </c>
      <c r="J106" s="2">
        <f t="shared" si="136"/>
        <v>15</v>
      </c>
      <c r="K106" s="2">
        <f t="shared" si="137"/>
        <v>1.0119236883942766</v>
      </c>
      <c r="N106">
        <v>0.2</v>
      </c>
      <c r="O106">
        <v>67</v>
      </c>
      <c r="P106" s="2">
        <f t="shared" si="138"/>
        <v>2.9850746268656717E-3</v>
      </c>
      <c r="Q106" s="2">
        <f t="shared" si="139"/>
        <v>0.9970149253731343</v>
      </c>
      <c r="R106">
        <v>4.9000000000000004</v>
      </c>
      <c r="S106">
        <v>22.6</v>
      </c>
      <c r="T106" s="2">
        <f t="shared" si="140"/>
        <v>0.2168141592920354</v>
      </c>
      <c r="U106">
        <v>4.9000000000000004</v>
      </c>
      <c r="V106">
        <v>24.2</v>
      </c>
      <c r="W106" s="2">
        <f t="shared" si="141"/>
        <v>9.8000000000000014E-3</v>
      </c>
      <c r="X106" s="2">
        <f t="shared" si="142"/>
        <v>16.214000000000002</v>
      </c>
      <c r="Y106" s="7">
        <f t="shared" si="143"/>
        <v>0.99939558406315543</v>
      </c>
      <c r="Z106" s="2">
        <f t="shared" si="144"/>
        <v>0.20247933884297523</v>
      </c>
      <c r="AA106" s="2">
        <f t="shared" si="145"/>
        <v>1</v>
      </c>
      <c r="AB106" s="2">
        <f t="shared" si="146"/>
        <v>1.070796460176991</v>
      </c>
      <c r="AC106" s="2">
        <f t="shared" si="147"/>
        <v>0.9970149253731343</v>
      </c>
      <c r="AD106" s="2">
        <f t="shared" si="148"/>
        <v>0</v>
      </c>
      <c r="AE106" s="2">
        <f t="shared" si="149"/>
        <v>1.5999999999999979</v>
      </c>
      <c r="AF106" s="2">
        <f t="shared" si="150"/>
        <v>6.6115702479338762E-2</v>
      </c>
      <c r="AG106" s="2">
        <f t="shared" si="151"/>
        <v>0</v>
      </c>
      <c r="AH106" s="2">
        <f t="shared" si="86"/>
        <v>4.4297520661156966</v>
      </c>
      <c r="AI106" s="2">
        <v>2</v>
      </c>
      <c r="AJ106">
        <f t="shared" si="160"/>
        <v>7.1666666666666656E-4</v>
      </c>
      <c r="AK106">
        <f t="shared" si="152"/>
        <v>2.7906976744186052</v>
      </c>
      <c r="AL106">
        <v>300</v>
      </c>
      <c r="AM106">
        <f t="shared" si="153"/>
        <v>302.7906976744186</v>
      </c>
      <c r="AN106" t="s">
        <v>80</v>
      </c>
      <c r="AP106" t="s">
        <v>37</v>
      </c>
      <c r="AS106">
        <v>5</v>
      </c>
      <c r="AT106">
        <v>1</v>
      </c>
      <c r="AU106">
        <f t="shared" si="154"/>
        <v>50.535136291495256</v>
      </c>
      <c r="AV106" t="s">
        <v>448</v>
      </c>
      <c r="AW106" t="s">
        <v>64</v>
      </c>
      <c r="AZ106" s="2">
        <f t="shared" si="155"/>
        <v>1.2952300604532245</v>
      </c>
      <c r="BA106" s="2">
        <f t="shared" si="87"/>
        <v>1.1375423667387334</v>
      </c>
      <c r="BB106">
        <v>0</v>
      </c>
      <c r="BC106">
        <f t="shared" si="88"/>
        <v>0</v>
      </c>
      <c r="BD106">
        <v>0</v>
      </c>
      <c r="BE106">
        <f t="shared" si="89"/>
        <v>0</v>
      </c>
      <c r="BF106">
        <v>30</v>
      </c>
      <c r="BG106">
        <f t="shared" si="90"/>
        <v>0.27861005900111574</v>
      </c>
      <c r="BH106">
        <v>0.3</v>
      </c>
      <c r="BI106">
        <f t="shared" si="91"/>
        <v>2.9765502269787922E-3</v>
      </c>
      <c r="BJ106">
        <v>0</v>
      </c>
      <c r="BK106">
        <f t="shared" si="92"/>
        <v>0</v>
      </c>
      <c r="BL106">
        <v>0.25</v>
      </c>
      <c r="BM106">
        <f t="shared" si="93"/>
        <v>5.0504569827341953E-3</v>
      </c>
      <c r="BN106">
        <v>0</v>
      </c>
      <c r="BO106">
        <f t="shared" si="94"/>
        <v>0</v>
      </c>
      <c r="BP106">
        <v>0</v>
      </c>
      <c r="BQ106">
        <f t="shared" si="95"/>
        <v>0</v>
      </c>
      <c r="BR106">
        <f t="shared" si="162"/>
        <v>53.179999999999993</v>
      </c>
      <c r="BS106">
        <f t="shared" si="96"/>
        <v>0.51907348294648181</v>
      </c>
      <c r="BT106">
        <v>0.02</v>
      </c>
      <c r="BU106">
        <f t="shared" si="97"/>
        <v>9.0771976891346597E-4</v>
      </c>
      <c r="BV106">
        <v>0.01</v>
      </c>
      <c r="BW106">
        <f t="shared" si="98"/>
        <v>1.7600443049161651E-4</v>
      </c>
      <c r="BX106">
        <v>0.01</v>
      </c>
      <c r="BY106">
        <f t="shared" si="99"/>
        <v>1.6998868621983916E-4</v>
      </c>
      <c r="BZ106">
        <v>0.2</v>
      </c>
      <c r="CA106">
        <f t="shared" si="100"/>
        <v>3.881616643695403E-3</v>
      </c>
      <c r="CB106">
        <v>15</v>
      </c>
      <c r="CC106">
        <f t="shared" si="101"/>
        <v>0.15724805934460553</v>
      </c>
      <c r="CD106">
        <v>1.25</v>
      </c>
      <c r="CE106">
        <f t="shared" si="102"/>
        <v>7.1019090216872032E-3</v>
      </c>
      <c r="CF106">
        <v>2.15</v>
      </c>
      <c r="CG106">
        <f t="shared" si="103"/>
        <v>2.44831366212621E-2</v>
      </c>
      <c r="CH106">
        <v>0</v>
      </c>
      <c r="CI106">
        <f t="shared" si="104"/>
        <v>0</v>
      </c>
      <c r="CJ106">
        <v>0</v>
      </c>
      <c r="CK106">
        <f t="shared" si="105"/>
        <v>0</v>
      </c>
      <c r="CL106">
        <v>0</v>
      </c>
      <c r="CM106">
        <f t="shared" si="106"/>
        <v>0</v>
      </c>
      <c r="CN106">
        <v>0</v>
      </c>
      <c r="CO106">
        <f t="shared" si="107"/>
        <v>0</v>
      </c>
      <c r="CP106">
        <v>0.03</v>
      </c>
      <c r="CQ106">
        <f t="shared" si="108"/>
        <v>3.2101632581421451E-4</v>
      </c>
      <c r="CR106">
        <v>0</v>
      </c>
      <c r="CS106">
        <f t="shared" si="83"/>
        <v>0</v>
      </c>
      <c r="CT106">
        <v>0</v>
      </c>
      <c r="CU106">
        <f t="shared" si="109"/>
        <v>0</v>
      </c>
      <c r="CV106">
        <v>0</v>
      </c>
      <c r="CW106">
        <f t="shared" si="110"/>
        <v>0</v>
      </c>
      <c r="CX106">
        <v>0</v>
      </c>
      <c r="CY106">
        <f t="shared" si="111"/>
        <v>0</v>
      </c>
      <c r="CZ106">
        <v>0</v>
      </c>
      <c r="DA106">
        <f t="shared" si="112"/>
        <v>0</v>
      </c>
      <c r="DB106">
        <v>0</v>
      </c>
      <c r="DC106">
        <f t="shared" si="113"/>
        <v>0</v>
      </c>
      <c r="DD106">
        <v>0</v>
      </c>
      <c r="DE106">
        <f t="shared" si="114"/>
        <v>0</v>
      </c>
      <c r="DF106">
        <v>0</v>
      </c>
      <c r="DG106">
        <f t="shared" si="115"/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f t="shared" si="116"/>
        <v>0</v>
      </c>
      <c r="ET106">
        <v>0</v>
      </c>
      <c r="EU106">
        <f t="shared" si="117"/>
        <v>0</v>
      </c>
      <c r="EV106">
        <v>0</v>
      </c>
      <c r="EW106">
        <f t="shared" si="118"/>
        <v>0</v>
      </c>
      <c r="EX106">
        <v>0</v>
      </c>
      <c r="EY106">
        <f t="shared" si="119"/>
        <v>0</v>
      </c>
      <c r="EZ106">
        <v>0</v>
      </c>
      <c r="FA106">
        <f t="shared" si="120"/>
        <v>0</v>
      </c>
      <c r="FB106">
        <v>8</v>
      </c>
      <c r="FC106">
        <f t="shared" si="121"/>
        <v>4.584745557957786E-2</v>
      </c>
      <c r="FD106">
        <v>0</v>
      </c>
      <c r="FE106">
        <f t="shared" si="122"/>
        <v>0</v>
      </c>
      <c r="FF106">
        <v>0</v>
      </c>
      <c r="FG106">
        <f t="shared" si="123"/>
        <v>0</v>
      </c>
      <c r="FH106">
        <v>0</v>
      </c>
      <c r="FI106">
        <f t="shared" si="124"/>
        <v>0</v>
      </c>
      <c r="FJ106">
        <v>0</v>
      </c>
      <c r="FK106">
        <f t="shared" si="125"/>
        <v>0</v>
      </c>
      <c r="FL106">
        <v>85</v>
      </c>
      <c r="FM106">
        <f t="shared" si="126"/>
        <v>0.91000392118975515</v>
      </c>
      <c r="FN106">
        <v>7</v>
      </c>
      <c r="FO106">
        <f t="shared" si="84"/>
        <v>4.4148623230666935E-2</v>
      </c>
      <c r="FP106">
        <v>0</v>
      </c>
      <c r="FQ106">
        <f t="shared" si="127"/>
        <v>0</v>
      </c>
      <c r="FR106">
        <v>0</v>
      </c>
      <c r="FS106">
        <f t="shared" si="128"/>
        <v>0</v>
      </c>
      <c r="FT106">
        <v>0</v>
      </c>
      <c r="FU106">
        <f t="shared" si="129"/>
        <v>0</v>
      </c>
      <c r="FV106">
        <v>0</v>
      </c>
      <c r="FW106">
        <f t="shared" si="130"/>
        <v>0</v>
      </c>
      <c r="FX106">
        <v>0</v>
      </c>
      <c r="FY106">
        <f t="shared" si="85"/>
        <v>0</v>
      </c>
      <c r="FZ106">
        <v>0</v>
      </c>
      <c r="GA106">
        <f t="shared" si="131"/>
        <v>0</v>
      </c>
      <c r="GB106">
        <v>0</v>
      </c>
      <c r="GC106">
        <f t="shared" si="132"/>
        <v>0</v>
      </c>
      <c r="GD106">
        <v>0</v>
      </c>
      <c r="GE106">
        <f t="shared" si="133"/>
        <v>0</v>
      </c>
      <c r="GF106">
        <v>0</v>
      </c>
      <c r="GG106">
        <f t="shared" si="134"/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 s="3" t="s">
        <v>474</v>
      </c>
      <c r="GS106" t="s">
        <v>264</v>
      </c>
    </row>
    <row r="107" spans="1:201" x14ac:dyDescent="0.45">
      <c r="A107">
        <v>106</v>
      </c>
      <c r="B107" t="s">
        <v>444</v>
      </c>
      <c r="C107" t="s">
        <v>475</v>
      </c>
      <c r="D107" t="s">
        <v>471</v>
      </c>
      <c r="E107" t="s">
        <v>472</v>
      </c>
      <c r="F107">
        <f>660+273</f>
        <v>933</v>
      </c>
      <c r="G107">
        <v>973</v>
      </c>
      <c r="H107">
        <f t="shared" si="163"/>
        <v>1703</v>
      </c>
      <c r="I107" s="2">
        <f t="shared" si="135"/>
        <v>0.57134468584850262</v>
      </c>
      <c r="J107" s="2">
        <f t="shared" si="136"/>
        <v>40</v>
      </c>
      <c r="K107" s="2">
        <f t="shared" si="137"/>
        <v>1.0428724544480172</v>
      </c>
      <c r="M107" s="2">
        <v>2792</v>
      </c>
      <c r="N107">
        <v>28</v>
      </c>
      <c r="O107">
        <v>40</v>
      </c>
      <c r="P107" s="2">
        <f t="shared" si="138"/>
        <v>0.7</v>
      </c>
      <c r="Q107" s="2">
        <f t="shared" si="139"/>
        <v>0.3</v>
      </c>
      <c r="R107">
        <v>55</v>
      </c>
      <c r="S107">
        <v>45</v>
      </c>
      <c r="T107" s="2">
        <f t="shared" si="140"/>
        <v>1.2222222222222223</v>
      </c>
      <c r="U107">
        <v>74</v>
      </c>
      <c r="V107">
        <v>67</v>
      </c>
      <c r="W107" s="2">
        <f t="shared" si="141"/>
        <v>20.720000000000002</v>
      </c>
      <c r="X107" s="2">
        <f t="shared" si="142"/>
        <v>26.8</v>
      </c>
      <c r="Y107" s="7">
        <f t="shared" si="143"/>
        <v>0.22686567164179097</v>
      </c>
      <c r="Z107" s="2">
        <f t="shared" si="144"/>
        <v>1.1044776119402986</v>
      </c>
      <c r="AA107" s="2">
        <f t="shared" si="145"/>
        <v>1.3454545454545455</v>
      </c>
      <c r="AB107" s="2">
        <f t="shared" si="146"/>
        <v>1.4888888888888889</v>
      </c>
      <c r="AC107" s="2">
        <f t="shared" si="147"/>
        <v>0.3</v>
      </c>
      <c r="AD107" s="2">
        <f t="shared" si="148"/>
        <v>19</v>
      </c>
      <c r="AE107" s="2">
        <f t="shared" si="149"/>
        <v>22</v>
      </c>
      <c r="AF107" s="2">
        <f t="shared" si="150"/>
        <v>0.32835820895522388</v>
      </c>
      <c r="AG107" s="2">
        <f t="shared" si="151"/>
        <v>0.86363636363636365</v>
      </c>
      <c r="AH107" s="2">
        <f t="shared" si="86"/>
        <v>13.134328358208956</v>
      </c>
      <c r="AI107" s="2">
        <v>3</v>
      </c>
      <c r="AJ107">
        <f t="shared" si="160"/>
        <v>7.1666666666666656E-4</v>
      </c>
      <c r="AK107">
        <f t="shared" si="152"/>
        <v>390.69767441860472</v>
      </c>
      <c r="AL107">
        <v>300</v>
      </c>
      <c r="AM107">
        <f t="shared" si="153"/>
        <v>690.69767441860472</v>
      </c>
      <c r="AN107" t="s">
        <v>80</v>
      </c>
      <c r="AP107" t="s">
        <v>37</v>
      </c>
      <c r="AS107">
        <v>5</v>
      </c>
      <c r="AT107">
        <v>1</v>
      </c>
      <c r="AU107">
        <f t="shared" si="154"/>
        <v>100.62305898749054</v>
      </c>
      <c r="AV107" t="s">
        <v>448</v>
      </c>
      <c r="AW107" t="s">
        <v>64</v>
      </c>
      <c r="AZ107" s="2">
        <f t="shared" si="155"/>
        <v>1.2952300604532245</v>
      </c>
      <c r="BA107" s="2">
        <f t="shared" si="87"/>
        <v>2.9992081069627434</v>
      </c>
      <c r="BB107">
        <v>0</v>
      </c>
      <c r="BC107">
        <f t="shared" si="88"/>
        <v>0</v>
      </c>
      <c r="BD107">
        <v>0</v>
      </c>
      <c r="BE107">
        <f t="shared" si="89"/>
        <v>0</v>
      </c>
      <c r="BF107">
        <v>30</v>
      </c>
      <c r="BG107">
        <f t="shared" si="90"/>
        <v>0.27861005900111574</v>
      </c>
      <c r="BH107">
        <v>0.3</v>
      </c>
      <c r="BI107">
        <f t="shared" si="91"/>
        <v>2.9765502269787922E-3</v>
      </c>
      <c r="BJ107">
        <v>0</v>
      </c>
      <c r="BK107">
        <f t="shared" si="92"/>
        <v>0</v>
      </c>
      <c r="BL107">
        <v>0.25</v>
      </c>
      <c r="BM107">
        <f t="shared" si="93"/>
        <v>5.0504569827341953E-3</v>
      </c>
      <c r="BN107">
        <v>0</v>
      </c>
      <c r="BO107">
        <f t="shared" si="94"/>
        <v>0</v>
      </c>
      <c r="BP107">
        <v>0</v>
      </c>
      <c r="BQ107">
        <f t="shared" si="95"/>
        <v>0</v>
      </c>
      <c r="BR107">
        <f t="shared" si="162"/>
        <v>53.179999999999993</v>
      </c>
      <c r="BS107">
        <f t="shared" si="96"/>
        <v>0.51907348294648181</v>
      </c>
      <c r="BT107">
        <v>0.02</v>
      </c>
      <c r="BU107">
        <f t="shared" si="97"/>
        <v>9.0771976891346597E-4</v>
      </c>
      <c r="BV107">
        <v>0.01</v>
      </c>
      <c r="BW107">
        <f t="shared" si="98"/>
        <v>1.7600443049161651E-4</v>
      </c>
      <c r="BX107">
        <v>0.01</v>
      </c>
      <c r="BY107">
        <f t="shared" si="99"/>
        <v>1.6998868621983916E-4</v>
      </c>
      <c r="BZ107">
        <v>0.2</v>
      </c>
      <c r="CA107">
        <f t="shared" si="100"/>
        <v>3.881616643695403E-3</v>
      </c>
      <c r="CB107">
        <v>15</v>
      </c>
      <c r="CC107">
        <f t="shared" si="101"/>
        <v>0.15724805934460553</v>
      </c>
      <c r="CD107">
        <v>1.25</v>
      </c>
      <c r="CE107">
        <f t="shared" si="102"/>
        <v>7.1019090216872032E-3</v>
      </c>
      <c r="CF107">
        <v>2.15</v>
      </c>
      <c r="CG107">
        <f t="shared" si="103"/>
        <v>2.44831366212621E-2</v>
      </c>
      <c r="CH107">
        <v>0</v>
      </c>
      <c r="CI107">
        <f t="shared" si="104"/>
        <v>0</v>
      </c>
      <c r="CJ107">
        <v>0</v>
      </c>
      <c r="CK107">
        <f t="shared" si="105"/>
        <v>0</v>
      </c>
      <c r="CL107">
        <v>0</v>
      </c>
      <c r="CM107">
        <f t="shared" si="106"/>
        <v>0</v>
      </c>
      <c r="CN107">
        <v>0</v>
      </c>
      <c r="CO107">
        <f t="shared" si="107"/>
        <v>0</v>
      </c>
      <c r="CP107">
        <v>0.03</v>
      </c>
      <c r="CQ107">
        <f t="shared" si="108"/>
        <v>3.2101632581421451E-4</v>
      </c>
      <c r="CR107">
        <v>0</v>
      </c>
      <c r="CS107">
        <f t="shared" si="83"/>
        <v>0</v>
      </c>
      <c r="CT107">
        <v>0</v>
      </c>
      <c r="CU107">
        <f t="shared" si="109"/>
        <v>0</v>
      </c>
      <c r="CV107">
        <v>0</v>
      </c>
      <c r="CW107">
        <f t="shared" si="110"/>
        <v>0</v>
      </c>
      <c r="CX107">
        <v>0</v>
      </c>
      <c r="CY107">
        <f t="shared" si="111"/>
        <v>0</v>
      </c>
      <c r="CZ107">
        <v>0</v>
      </c>
      <c r="DA107">
        <f t="shared" si="112"/>
        <v>0</v>
      </c>
      <c r="DB107">
        <v>0</v>
      </c>
      <c r="DC107">
        <f t="shared" si="113"/>
        <v>0</v>
      </c>
      <c r="DD107">
        <v>0</v>
      </c>
      <c r="DE107">
        <f t="shared" si="114"/>
        <v>0</v>
      </c>
      <c r="DF107">
        <v>0</v>
      </c>
      <c r="DG107">
        <f t="shared" si="115"/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f t="shared" si="116"/>
        <v>0</v>
      </c>
      <c r="ET107">
        <v>0</v>
      </c>
      <c r="EU107">
        <f t="shared" si="117"/>
        <v>0</v>
      </c>
      <c r="EV107">
        <v>0</v>
      </c>
      <c r="EW107">
        <f t="shared" si="118"/>
        <v>0</v>
      </c>
      <c r="EX107">
        <v>0.1</v>
      </c>
      <c r="EY107">
        <f t="shared" si="119"/>
        <v>4.1421242367341277E-4</v>
      </c>
      <c r="EZ107">
        <v>0</v>
      </c>
      <c r="FA107">
        <f t="shared" si="120"/>
        <v>0</v>
      </c>
      <c r="FB107">
        <v>0</v>
      </c>
      <c r="FC107">
        <f t="shared" si="121"/>
        <v>0</v>
      </c>
      <c r="FD107">
        <v>0</v>
      </c>
      <c r="FE107">
        <f t="shared" si="122"/>
        <v>0</v>
      </c>
      <c r="FF107">
        <v>0</v>
      </c>
      <c r="FG107">
        <f t="shared" si="123"/>
        <v>0</v>
      </c>
      <c r="FH107">
        <v>0</v>
      </c>
      <c r="FI107">
        <f t="shared" si="124"/>
        <v>0</v>
      </c>
      <c r="FJ107">
        <v>0</v>
      </c>
      <c r="FK107">
        <f t="shared" si="125"/>
        <v>0</v>
      </c>
      <c r="FL107">
        <v>0.2</v>
      </c>
      <c r="FM107">
        <f t="shared" si="126"/>
        <v>8.5246436861500217E-4</v>
      </c>
      <c r="FN107">
        <v>0</v>
      </c>
      <c r="FO107">
        <f t="shared" si="84"/>
        <v>0</v>
      </c>
      <c r="FP107">
        <v>0.05</v>
      </c>
      <c r="FQ107">
        <f t="shared" si="127"/>
        <v>2.3073591224911542E-4</v>
      </c>
      <c r="FR107">
        <v>0</v>
      </c>
      <c r="FS107">
        <f t="shared" si="128"/>
        <v>0</v>
      </c>
      <c r="FT107">
        <v>0</v>
      </c>
      <c r="FU107">
        <f t="shared" si="129"/>
        <v>0</v>
      </c>
      <c r="FV107">
        <v>99</v>
      </c>
      <c r="FW107">
        <f t="shared" si="130"/>
        <v>0.9937920421082358</v>
      </c>
      <c r="FX107">
        <v>0.32500000000000001</v>
      </c>
      <c r="FY107">
        <f t="shared" si="85"/>
        <v>1.5762805756650462E-3</v>
      </c>
      <c r="FZ107">
        <f>0.65/2</f>
        <v>0.32500000000000001</v>
      </c>
      <c r="GA107">
        <f t="shared" si="131"/>
        <v>3.1342646115616424E-3</v>
      </c>
      <c r="GB107">
        <v>0</v>
      </c>
      <c r="GC107">
        <f t="shared" si="132"/>
        <v>0</v>
      </c>
      <c r="GD107">
        <v>0</v>
      </c>
      <c r="GE107">
        <f t="shared" si="133"/>
        <v>0</v>
      </c>
      <c r="GF107">
        <v>0</v>
      </c>
      <c r="GG107">
        <f t="shared" si="134"/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 s="3" t="s">
        <v>476</v>
      </c>
      <c r="GS107" t="s">
        <v>264</v>
      </c>
    </row>
    <row r="108" spans="1:201" x14ac:dyDescent="0.45">
      <c r="A108">
        <v>107</v>
      </c>
      <c r="B108" t="s">
        <v>444</v>
      </c>
      <c r="C108" t="s">
        <v>477</v>
      </c>
      <c r="D108" t="s">
        <v>471</v>
      </c>
      <c r="E108" t="s">
        <v>472</v>
      </c>
      <c r="F108">
        <f>660+273</f>
        <v>933</v>
      </c>
      <c r="G108">
        <v>973</v>
      </c>
      <c r="H108">
        <f t="shared" si="163"/>
        <v>1703</v>
      </c>
      <c r="I108" s="2">
        <f t="shared" si="135"/>
        <v>0.57134468584850262</v>
      </c>
      <c r="J108" s="2">
        <f t="shared" si="136"/>
        <v>40</v>
      </c>
      <c r="K108" s="2">
        <f t="shared" si="137"/>
        <v>1.0428724544480172</v>
      </c>
      <c r="M108" s="2">
        <v>2792</v>
      </c>
      <c r="N108">
        <v>40</v>
      </c>
      <c r="O108">
        <v>40</v>
      </c>
      <c r="P108" s="2">
        <f t="shared" si="138"/>
        <v>1</v>
      </c>
      <c r="Q108" s="2">
        <f t="shared" si="139"/>
        <v>0</v>
      </c>
      <c r="R108">
        <v>40</v>
      </c>
      <c r="S108">
        <v>45</v>
      </c>
      <c r="T108" s="2">
        <f t="shared" si="140"/>
        <v>0.88888888888888884</v>
      </c>
      <c r="U108">
        <v>64</v>
      </c>
      <c r="V108">
        <v>67</v>
      </c>
      <c r="W108" s="2">
        <f t="shared" si="141"/>
        <v>25.6</v>
      </c>
      <c r="X108" s="2">
        <f t="shared" si="142"/>
        <v>26.8</v>
      </c>
      <c r="Y108" s="7">
        <f t="shared" si="143"/>
        <v>4.4776119402985044E-2</v>
      </c>
      <c r="Z108" s="2">
        <f t="shared" si="144"/>
        <v>0.95522388059701491</v>
      </c>
      <c r="AA108" s="2">
        <f t="shared" si="145"/>
        <v>1.6</v>
      </c>
      <c r="AB108" s="2">
        <f t="shared" si="146"/>
        <v>1.4888888888888889</v>
      </c>
      <c r="AC108" s="2">
        <f t="shared" si="147"/>
        <v>0</v>
      </c>
      <c r="AD108" s="2">
        <f t="shared" si="148"/>
        <v>24</v>
      </c>
      <c r="AE108" s="2">
        <f t="shared" si="149"/>
        <v>22</v>
      </c>
      <c r="AF108" s="2">
        <f t="shared" si="150"/>
        <v>0.32835820895522388</v>
      </c>
      <c r="AG108" s="2">
        <f t="shared" si="151"/>
        <v>1.0909090909090908</v>
      </c>
      <c r="AH108" s="2">
        <f t="shared" si="86"/>
        <v>13.134328358208956</v>
      </c>
      <c r="AI108" s="2">
        <v>0</v>
      </c>
      <c r="AJ108">
        <f t="shared" si="160"/>
        <v>7.1666666666666656E-4</v>
      </c>
      <c r="AK108">
        <f t="shared" si="152"/>
        <v>558.13953488372101</v>
      </c>
      <c r="AL108">
        <v>300</v>
      </c>
      <c r="AM108">
        <f t="shared" si="153"/>
        <v>858.13953488372101</v>
      </c>
      <c r="AN108" t="s">
        <v>52</v>
      </c>
      <c r="AP108" t="s">
        <v>37</v>
      </c>
      <c r="AS108">
        <v>5</v>
      </c>
      <c r="AT108">
        <v>1</v>
      </c>
      <c r="AU108">
        <f t="shared" si="154"/>
        <v>100.62305898749054</v>
      </c>
      <c r="AV108" t="s">
        <v>448</v>
      </c>
      <c r="AW108" t="s">
        <v>64</v>
      </c>
      <c r="AZ108" s="2">
        <f t="shared" si="155"/>
        <v>1.2952300604532245</v>
      </c>
      <c r="BA108" s="2">
        <f t="shared" si="87"/>
        <v>3</v>
      </c>
      <c r="BB108">
        <v>0</v>
      </c>
      <c r="BC108">
        <f t="shared" si="88"/>
        <v>0</v>
      </c>
      <c r="BD108">
        <v>0</v>
      </c>
      <c r="BE108">
        <f t="shared" si="89"/>
        <v>0</v>
      </c>
      <c r="BF108">
        <v>30</v>
      </c>
      <c r="BG108">
        <f t="shared" si="90"/>
        <v>0.27861005900111574</v>
      </c>
      <c r="BH108">
        <v>0.3</v>
      </c>
      <c r="BI108">
        <f t="shared" si="91"/>
        <v>2.9765502269787922E-3</v>
      </c>
      <c r="BJ108">
        <v>0</v>
      </c>
      <c r="BK108">
        <f t="shared" si="92"/>
        <v>0</v>
      </c>
      <c r="BL108">
        <v>0.25</v>
      </c>
      <c r="BM108">
        <f t="shared" si="93"/>
        <v>5.0504569827341953E-3</v>
      </c>
      <c r="BN108">
        <v>0</v>
      </c>
      <c r="BO108">
        <f t="shared" si="94"/>
        <v>0</v>
      </c>
      <c r="BP108">
        <v>0</v>
      </c>
      <c r="BQ108">
        <f t="shared" si="95"/>
        <v>0</v>
      </c>
      <c r="BR108">
        <f t="shared" si="162"/>
        <v>53.179999999999993</v>
      </c>
      <c r="BS108">
        <f t="shared" si="96"/>
        <v>0.51907348294648181</v>
      </c>
      <c r="BT108">
        <v>0.02</v>
      </c>
      <c r="BU108">
        <f t="shared" si="97"/>
        <v>9.0771976891346597E-4</v>
      </c>
      <c r="BV108">
        <v>0.01</v>
      </c>
      <c r="BW108">
        <f t="shared" si="98"/>
        <v>1.7600443049161651E-4</v>
      </c>
      <c r="BX108">
        <v>0.01</v>
      </c>
      <c r="BY108">
        <f t="shared" si="99"/>
        <v>1.6998868621983916E-4</v>
      </c>
      <c r="BZ108">
        <v>0.2</v>
      </c>
      <c r="CA108">
        <f t="shared" si="100"/>
        <v>3.881616643695403E-3</v>
      </c>
      <c r="CB108">
        <v>15</v>
      </c>
      <c r="CC108">
        <f t="shared" si="101"/>
        <v>0.15724805934460553</v>
      </c>
      <c r="CD108">
        <v>1.25</v>
      </c>
      <c r="CE108">
        <f t="shared" si="102"/>
        <v>7.1019090216872032E-3</v>
      </c>
      <c r="CF108">
        <v>2.15</v>
      </c>
      <c r="CG108">
        <f t="shared" si="103"/>
        <v>2.44831366212621E-2</v>
      </c>
      <c r="CH108">
        <v>0</v>
      </c>
      <c r="CI108">
        <f t="shared" si="104"/>
        <v>0</v>
      </c>
      <c r="CJ108">
        <v>0</v>
      </c>
      <c r="CK108">
        <f t="shared" si="105"/>
        <v>0</v>
      </c>
      <c r="CL108">
        <v>0</v>
      </c>
      <c r="CM108">
        <f t="shared" si="106"/>
        <v>0</v>
      </c>
      <c r="CN108">
        <v>0</v>
      </c>
      <c r="CO108">
        <f t="shared" si="107"/>
        <v>0</v>
      </c>
      <c r="CP108">
        <v>0.03</v>
      </c>
      <c r="CQ108">
        <f t="shared" si="108"/>
        <v>3.2101632581421451E-4</v>
      </c>
      <c r="CR108">
        <v>0</v>
      </c>
      <c r="CS108">
        <f t="shared" si="83"/>
        <v>0</v>
      </c>
      <c r="CT108">
        <v>0</v>
      </c>
      <c r="CU108">
        <f t="shared" si="109"/>
        <v>0</v>
      </c>
      <c r="CV108">
        <v>0</v>
      </c>
      <c r="CW108">
        <f t="shared" si="110"/>
        <v>0</v>
      </c>
      <c r="CX108">
        <v>0</v>
      </c>
      <c r="CY108">
        <f t="shared" si="111"/>
        <v>0</v>
      </c>
      <c r="CZ108">
        <v>0</v>
      </c>
      <c r="DA108">
        <f t="shared" si="112"/>
        <v>0</v>
      </c>
      <c r="DB108">
        <v>0</v>
      </c>
      <c r="DC108">
        <f t="shared" si="113"/>
        <v>0</v>
      </c>
      <c r="DD108">
        <v>0</v>
      </c>
      <c r="DE108">
        <f t="shared" si="114"/>
        <v>0</v>
      </c>
      <c r="DF108">
        <v>0</v>
      </c>
      <c r="DG108">
        <f t="shared" si="115"/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f t="shared" si="116"/>
        <v>0</v>
      </c>
      <c r="ET108">
        <v>0</v>
      </c>
      <c r="EU108">
        <f t="shared" si="117"/>
        <v>0</v>
      </c>
      <c r="EV108">
        <v>0</v>
      </c>
      <c r="EW108">
        <f t="shared" si="118"/>
        <v>0</v>
      </c>
      <c r="EX108">
        <v>0</v>
      </c>
      <c r="EY108">
        <f t="shared" si="119"/>
        <v>0</v>
      </c>
      <c r="EZ108">
        <v>0</v>
      </c>
      <c r="FA108">
        <f t="shared" si="120"/>
        <v>0</v>
      </c>
      <c r="FB108">
        <v>0</v>
      </c>
      <c r="FC108">
        <f t="shared" si="121"/>
        <v>0</v>
      </c>
      <c r="FD108">
        <v>0</v>
      </c>
      <c r="FE108">
        <f t="shared" si="122"/>
        <v>0</v>
      </c>
      <c r="FF108">
        <v>0</v>
      </c>
      <c r="FG108">
        <f t="shared" si="123"/>
        <v>0</v>
      </c>
      <c r="FH108">
        <v>0</v>
      </c>
      <c r="FI108">
        <f t="shared" si="124"/>
        <v>0</v>
      </c>
      <c r="FJ108">
        <v>0</v>
      </c>
      <c r="FK108">
        <f t="shared" si="125"/>
        <v>0</v>
      </c>
      <c r="FL108">
        <v>0</v>
      </c>
      <c r="FM108">
        <f t="shared" si="126"/>
        <v>0</v>
      </c>
      <c r="FN108">
        <v>0</v>
      </c>
      <c r="FO108">
        <f t="shared" si="84"/>
        <v>0</v>
      </c>
      <c r="FP108">
        <v>0</v>
      </c>
      <c r="FQ108">
        <f t="shared" si="127"/>
        <v>0</v>
      </c>
      <c r="FR108">
        <v>0</v>
      </c>
      <c r="FS108">
        <f t="shared" si="128"/>
        <v>0</v>
      </c>
      <c r="FT108">
        <v>0</v>
      </c>
      <c r="FU108">
        <f t="shared" si="129"/>
        <v>0</v>
      </c>
      <c r="FV108">
        <v>100</v>
      </c>
      <c r="FW108">
        <f t="shared" si="130"/>
        <v>1</v>
      </c>
      <c r="FX108">
        <v>0</v>
      </c>
      <c r="FY108">
        <f t="shared" si="85"/>
        <v>0</v>
      </c>
      <c r="FZ108">
        <v>0</v>
      </c>
      <c r="GA108">
        <f t="shared" si="131"/>
        <v>0</v>
      </c>
      <c r="GB108">
        <v>0</v>
      </c>
      <c r="GC108">
        <f t="shared" si="132"/>
        <v>0</v>
      </c>
      <c r="GD108">
        <v>0</v>
      </c>
      <c r="GE108">
        <f t="shared" si="133"/>
        <v>0</v>
      </c>
      <c r="GF108">
        <v>0</v>
      </c>
      <c r="GG108">
        <f t="shared" si="134"/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 s="3" t="s">
        <v>478</v>
      </c>
      <c r="GS108" t="s">
        <v>264</v>
      </c>
    </row>
    <row r="109" spans="1:201" x14ac:dyDescent="0.45">
      <c r="A109">
        <v>108</v>
      </c>
      <c r="B109" t="s">
        <v>444</v>
      </c>
      <c r="C109" t="s">
        <v>479</v>
      </c>
      <c r="D109" t="s">
        <v>471</v>
      </c>
      <c r="E109" t="s">
        <v>472</v>
      </c>
      <c r="F109">
        <f>1063+273</f>
        <v>1336</v>
      </c>
      <c r="G109">
        <v>1373</v>
      </c>
      <c r="H109">
        <f t="shared" si="163"/>
        <v>1703</v>
      </c>
      <c r="I109" s="2">
        <f t="shared" si="135"/>
        <v>0.80622431004110395</v>
      </c>
      <c r="J109" s="2">
        <f t="shared" si="136"/>
        <v>37</v>
      </c>
      <c r="K109" s="2">
        <f t="shared" si="137"/>
        <v>1.027694610778443</v>
      </c>
      <c r="M109" s="2">
        <f>2856+273</f>
        <v>3129</v>
      </c>
      <c r="N109">
        <v>42</v>
      </c>
      <c r="O109">
        <v>137</v>
      </c>
      <c r="P109" s="2">
        <f t="shared" si="138"/>
        <v>0.30656934306569344</v>
      </c>
      <c r="Q109" s="2">
        <f t="shared" si="139"/>
        <v>0.69343065693430661</v>
      </c>
      <c r="R109">
        <v>3.7</v>
      </c>
      <c r="S109">
        <v>3.9</v>
      </c>
      <c r="T109" s="2">
        <f t="shared" si="140"/>
        <v>0.94871794871794879</v>
      </c>
      <c r="U109">
        <v>4.2</v>
      </c>
      <c r="V109">
        <v>4.8</v>
      </c>
      <c r="W109" s="2">
        <f t="shared" si="141"/>
        <v>1.764</v>
      </c>
      <c r="X109" s="2">
        <f t="shared" si="142"/>
        <v>6.5760000000000005</v>
      </c>
      <c r="Y109" s="7">
        <f t="shared" si="143"/>
        <v>0.73175182481751821</v>
      </c>
      <c r="Z109" s="2">
        <f t="shared" si="144"/>
        <v>0.87500000000000011</v>
      </c>
      <c r="AA109" s="2">
        <f t="shared" si="145"/>
        <v>1.1351351351351351</v>
      </c>
      <c r="AB109" s="2">
        <f t="shared" si="146"/>
        <v>1.2307692307692308</v>
      </c>
      <c r="AC109" s="2">
        <f t="shared" si="147"/>
        <v>0.69343065693430661</v>
      </c>
      <c r="AD109" s="2">
        <f t="shared" si="148"/>
        <v>0.5</v>
      </c>
      <c r="AE109" s="2">
        <f t="shared" si="149"/>
        <v>0.89999999999999991</v>
      </c>
      <c r="AF109" s="2">
        <f t="shared" si="150"/>
        <v>0.1875</v>
      </c>
      <c r="AG109" s="2">
        <f t="shared" si="151"/>
        <v>0.55555555555555558</v>
      </c>
      <c r="AH109" s="2">
        <f t="shared" si="86"/>
        <v>25.6875</v>
      </c>
      <c r="AI109" s="2">
        <v>3</v>
      </c>
      <c r="AJ109">
        <f t="shared" si="160"/>
        <v>7.1666666666666656E-4</v>
      </c>
      <c r="AK109">
        <f t="shared" si="152"/>
        <v>586.04651162790697</v>
      </c>
      <c r="AL109">
        <v>300</v>
      </c>
      <c r="AM109">
        <f t="shared" si="153"/>
        <v>886.04651162790697</v>
      </c>
      <c r="AN109" t="s">
        <v>80</v>
      </c>
      <c r="AP109" t="s">
        <v>37</v>
      </c>
      <c r="AS109">
        <v>5</v>
      </c>
      <c r="AT109">
        <v>1</v>
      </c>
      <c r="AU109">
        <f t="shared" si="154"/>
        <v>8.7206651122491792</v>
      </c>
      <c r="AV109" t="s">
        <v>448</v>
      </c>
      <c r="AW109" t="s">
        <v>64</v>
      </c>
      <c r="AZ109" s="2">
        <f t="shared" si="155"/>
        <v>1.2952300604532245</v>
      </c>
      <c r="BA109" s="2">
        <f t="shared" si="87"/>
        <v>1</v>
      </c>
      <c r="BB109">
        <v>0</v>
      </c>
      <c r="BC109">
        <f t="shared" si="88"/>
        <v>0</v>
      </c>
      <c r="BD109">
        <v>0</v>
      </c>
      <c r="BE109">
        <f t="shared" si="89"/>
        <v>0</v>
      </c>
      <c r="BF109">
        <v>30</v>
      </c>
      <c r="BG109">
        <f t="shared" si="90"/>
        <v>0.27861005900111574</v>
      </c>
      <c r="BH109">
        <v>0.3</v>
      </c>
      <c r="BI109">
        <f t="shared" si="91"/>
        <v>2.9765502269787922E-3</v>
      </c>
      <c r="BJ109">
        <v>0</v>
      </c>
      <c r="BK109">
        <f t="shared" si="92"/>
        <v>0</v>
      </c>
      <c r="BL109">
        <v>0.25</v>
      </c>
      <c r="BM109">
        <f t="shared" si="93"/>
        <v>5.0504569827341953E-3</v>
      </c>
      <c r="BN109">
        <v>0</v>
      </c>
      <c r="BO109">
        <f t="shared" si="94"/>
        <v>0</v>
      </c>
      <c r="BP109">
        <v>0</v>
      </c>
      <c r="BQ109">
        <f t="shared" si="95"/>
        <v>0</v>
      </c>
      <c r="BR109">
        <f t="shared" si="162"/>
        <v>53.179999999999993</v>
      </c>
      <c r="BS109">
        <f t="shared" si="96"/>
        <v>0.51907348294648181</v>
      </c>
      <c r="BT109">
        <v>0.02</v>
      </c>
      <c r="BU109">
        <f t="shared" si="97"/>
        <v>9.0771976891346597E-4</v>
      </c>
      <c r="BV109">
        <v>0.01</v>
      </c>
      <c r="BW109">
        <f t="shared" si="98"/>
        <v>1.7600443049161651E-4</v>
      </c>
      <c r="BX109">
        <v>0.01</v>
      </c>
      <c r="BY109">
        <f t="shared" si="99"/>
        <v>1.6998868621983916E-4</v>
      </c>
      <c r="BZ109">
        <v>0.2</v>
      </c>
      <c r="CA109">
        <f t="shared" si="100"/>
        <v>3.881616643695403E-3</v>
      </c>
      <c r="CB109">
        <v>15</v>
      </c>
      <c r="CC109">
        <f t="shared" si="101"/>
        <v>0.15724805934460553</v>
      </c>
      <c r="CD109">
        <v>1.25</v>
      </c>
      <c r="CE109">
        <f t="shared" si="102"/>
        <v>7.1019090216872032E-3</v>
      </c>
      <c r="CF109">
        <v>2.15</v>
      </c>
      <c r="CG109">
        <f t="shared" si="103"/>
        <v>2.44831366212621E-2</v>
      </c>
      <c r="CH109">
        <v>0</v>
      </c>
      <c r="CI109">
        <f t="shared" si="104"/>
        <v>0</v>
      </c>
      <c r="CJ109">
        <v>0</v>
      </c>
      <c r="CK109">
        <f t="shared" si="105"/>
        <v>0</v>
      </c>
      <c r="CL109">
        <v>0</v>
      </c>
      <c r="CM109">
        <f t="shared" si="106"/>
        <v>0</v>
      </c>
      <c r="CN109">
        <v>0</v>
      </c>
      <c r="CO109">
        <f t="shared" si="107"/>
        <v>0</v>
      </c>
      <c r="CP109">
        <v>0.03</v>
      </c>
      <c r="CQ109">
        <f t="shared" si="108"/>
        <v>3.2101632581421451E-4</v>
      </c>
      <c r="CR109">
        <v>0</v>
      </c>
      <c r="CS109">
        <f t="shared" si="83"/>
        <v>0</v>
      </c>
      <c r="CT109">
        <v>0</v>
      </c>
      <c r="CU109">
        <f t="shared" si="109"/>
        <v>0</v>
      </c>
      <c r="CV109">
        <v>0</v>
      </c>
      <c r="CW109">
        <f t="shared" si="110"/>
        <v>0</v>
      </c>
      <c r="CX109">
        <v>0</v>
      </c>
      <c r="CY109">
        <f t="shared" si="111"/>
        <v>0</v>
      </c>
      <c r="CZ109">
        <v>0</v>
      </c>
      <c r="DA109">
        <f t="shared" si="112"/>
        <v>0</v>
      </c>
      <c r="DB109">
        <v>0</v>
      </c>
      <c r="DC109">
        <f t="shared" si="113"/>
        <v>0</v>
      </c>
      <c r="DD109">
        <v>0</v>
      </c>
      <c r="DE109">
        <f t="shared" si="114"/>
        <v>0</v>
      </c>
      <c r="DF109">
        <v>0</v>
      </c>
      <c r="DG109">
        <f t="shared" si="115"/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f t="shared" si="116"/>
        <v>0</v>
      </c>
      <c r="ET109">
        <v>0</v>
      </c>
      <c r="EU109">
        <f t="shared" si="117"/>
        <v>0</v>
      </c>
      <c r="EV109">
        <v>0</v>
      </c>
      <c r="EW109">
        <f t="shared" si="118"/>
        <v>0</v>
      </c>
      <c r="EX109">
        <v>0</v>
      </c>
      <c r="EY109">
        <f t="shared" si="119"/>
        <v>0</v>
      </c>
      <c r="EZ109">
        <v>0</v>
      </c>
      <c r="FA109">
        <f t="shared" si="120"/>
        <v>0</v>
      </c>
      <c r="FB109">
        <v>0</v>
      </c>
      <c r="FC109">
        <f t="shared" si="121"/>
        <v>0</v>
      </c>
      <c r="FD109">
        <v>0</v>
      </c>
      <c r="FE109">
        <f t="shared" si="122"/>
        <v>0</v>
      </c>
      <c r="FF109">
        <v>0</v>
      </c>
      <c r="FG109">
        <f t="shared" si="123"/>
        <v>0</v>
      </c>
      <c r="FH109">
        <v>0</v>
      </c>
      <c r="FI109">
        <f t="shared" si="124"/>
        <v>0</v>
      </c>
      <c r="FJ109">
        <v>0</v>
      </c>
      <c r="FK109">
        <f t="shared" si="125"/>
        <v>0</v>
      </c>
      <c r="FL109">
        <v>0</v>
      </c>
      <c r="FM109">
        <f t="shared" si="126"/>
        <v>0</v>
      </c>
      <c r="FN109">
        <v>0</v>
      </c>
      <c r="FO109">
        <f t="shared" si="84"/>
        <v>0</v>
      </c>
      <c r="FP109">
        <v>0</v>
      </c>
      <c r="FQ109">
        <f t="shared" si="127"/>
        <v>0</v>
      </c>
      <c r="FR109">
        <v>100</v>
      </c>
      <c r="FS109">
        <f t="shared" si="128"/>
        <v>1</v>
      </c>
      <c r="FT109">
        <v>0</v>
      </c>
      <c r="FU109">
        <f t="shared" si="129"/>
        <v>0</v>
      </c>
      <c r="FV109">
        <v>0</v>
      </c>
      <c r="FW109">
        <f t="shared" si="130"/>
        <v>0</v>
      </c>
      <c r="FX109">
        <v>0</v>
      </c>
      <c r="FY109">
        <f t="shared" si="85"/>
        <v>0</v>
      </c>
      <c r="FZ109">
        <v>0</v>
      </c>
      <c r="GA109">
        <f t="shared" si="131"/>
        <v>0</v>
      </c>
      <c r="GB109">
        <v>0</v>
      </c>
      <c r="GC109">
        <f t="shared" si="132"/>
        <v>0</v>
      </c>
      <c r="GD109">
        <v>0</v>
      </c>
      <c r="GE109">
        <f t="shared" si="133"/>
        <v>0</v>
      </c>
      <c r="GF109">
        <v>0</v>
      </c>
      <c r="GG109">
        <f t="shared" si="134"/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 s="3" t="s">
        <v>480</v>
      </c>
      <c r="GS109" t="s">
        <v>264</v>
      </c>
    </row>
    <row r="110" spans="1:201" x14ac:dyDescent="0.45">
      <c r="A110">
        <v>109</v>
      </c>
      <c r="B110" t="s">
        <v>444</v>
      </c>
      <c r="C110" t="s">
        <v>445</v>
      </c>
      <c r="D110" t="s">
        <v>481</v>
      </c>
      <c r="E110" t="s">
        <v>472</v>
      </c>
      <c r="F110">
        <f>1083+273</f>
        <v>1356</v>
      </c>
      <c r="G110">
        <v>1373</v>
      </c>
      <c r="H110">
        <f>1430+273</f>
        <v>1703</v>
      </c>
      <c r="I110" s="2">
        <f t="shared" si="135"/>
        <v>0.80622431004110395</v>
      </c>
      <c r="J110" s="2">
        <f t="shared" si="136"/>
        <v>17</v>
      </c>
      <c r="K110" s="2">
        <f t="shared" si="137"/>
        <v>1.0125368731563422</v>
      </c>
      <c r="M110" s="2">
        <v>2835</v>
      </c>
      <c r="N110">
        <v>0.2</v>
      </c>
      <c r="O110">
        <v>137</v>
      </c>
      <c r="P110" s="2">
        <f t="shared" si="138"/>
        <v>1.4598540145985403E-3</v>
      </c>
      <c r="Q110" s="2">
        <f t="shared" si="139"/>
        <v>0.99854014598540153</v>
      </c>
      <c r="R110">
        <v>3.8</v>
      </c>
      <c r="S110">
        <v>3.9</v>
      </c>
      <c r="T110" s="2">
        <f t="shared" si="140"/>
        <v>0.97435897435897434</v>
      </c>
      <c r="U110">
        <v>3.8</v>
      </c>
      <c r="V110">
        <v>4.8</v>
      </c>
      <c r="W110" s="2">
        <f t="shared" si="141"/>
        <v>7.6E-3</v>
      </c>
      <c r="X110" s="2">
        <f t="shared" si="142"/>
        <v>6.5760000000000005</v>
      </c>
      <c r="Y110" s="7">
        <f t="shared" si="143"/>
        <v>0.99884428223844279</v>
      </c>
      <c r="Z110" s="2">
        <f t="shared" si="144"/>
        <v>0.79166666666666663</v>
      </c>
      <c r="AA110" s="2">
        <f t="shared" si="145"/>
        <v>1</v>
      </c>
      <c r="AB110" s="2">
        <f t="shared" si="146"/>
        <v>1.2307692307692308</v>
      </c>
      <c r="AC110" s="2">
        <f t="shared" si="147"/>
        <v>0.99854014598540153</v>
      </c>
      <c r="AD110" s="2">
        <f t="shared" si="148"/>
        <v>0</v>
      </c>
      <c r="AE110" s="2">
        <f t="shared" si="149"/>
        <v>0.89999999999999991</v>
      </c>
      <c r="AF110" s="2">
        <f t="shared" si="150"/>
        <v>0.1875</v>
      </c>
      <c r="AG110" s="2">
        <f t="shared" si="151"/>
        <v>0</v>
      </c>
      <c r="AH110" s="2">
        <f t="shared" si="86"/>
        <v>25.6875</v>
      </c>
      <c r="AI110" s="2">
        <v>2</v>
      </c>
      <c r="AJ110">
        <f t="shared" si="160"/>
        <v>7.1666666666666656E-4</v>
      </c>
      <c r="AK110">
        <f t="shared" si="152"/>
        <v>2.7906976744186052</v>
      </c>
      <c r="AL110">
        <v>300</v>
      </c>
      <c r="AM110">
        <f t="shared" si="153"/>
        <v>302.7906976744186</v>
      </c>
      <c r="AN110" t="s">
        <v>80</v>
      </c>
      <c r="AP110" t="s">
        <v>37</v>
      </c>
      <c r="AS110">
        <v>5</v>
      </c>
      <c r="AT110">
        <v>1</v>
      </c>
      <c r="AU110">
        <f t="shared" si="154"/>
        <v>8.7206651122491792</v>
      </c>
      <c r="AV110" t="s">
        <v>448</v>
      </c>
      <c r="AW110" t="s">
        <v>64</v>
      </c>
      <c r="AZ110" s="2">
        <f t="shared" si="155"/>
        <v>1.2952300604532245</v>
      </c>
      <c r="BA110" s="2">
        <f t="shared" si="87"/>
        <v>1</v>
      </c>
      <c r="BB110">
        <v>0</v>
      </c>
      <c r="BC110">
        <f t="shared" si="88"/>
        <v>0</v>
      </c>
      <c r="BD110">
        <v>0</v>
      </c>
      <c r="BE110">
        <f t="shared" si="89"/>
        <v>0</v>
      </c>
      <c r="BF110">
        <v>30</v>
      </c>
      <c r="BG110">
        <f t="shared" si="90"/>
        <v>0.27861005900111574</v>
      </c>
      <c r="BH110">
        <v>0.3</v>
      </c>
      <c r="BI110">
        <f t="shared" si="91"/>
        <v>2.9765502269787922E-3</v>
      </c>
      <c r="BJ110">
        <v>0</v>
      </c>
      <c r="BK110">
        <f t="shared" si="92"/>
        <v>0</v>
      </c>
      <c r="BL110">
        <v>0.25</v>
      </c>
      <c r="BM110">
        <f t="shared" si="93"/>
        <v>5.0504569827341953E-3</v>
      </c>
      <c r="BN110">
        <v>0</v>
      </c>
      <c r="BO110">
        <f t="shared" si="94"/>
        <v>0</v>
      </c>
      <c r="BP110">
        <v>0</v>
      </c>
      <c r="BQ110">
        <f t="shared" si="95"/>
        <v>0</v>
      </c>
      <c r="BR110">
        <f t="shared" si="162"/>
        <v>53.179999999999993</v>
      </c>
      <c r="BS110">
        <f t="shared" si="96"/>
        <v>0.51907348294648181</v>
      </c>
      <c r="BT110">
        <v>0.02</v>
      </c>
      <c r="BU110">
        <f t="shared" si="97"/>
        <v>9.0771976891346597E-4</v>
      </c>
      <c r="BV110">
        <v>0.01</v>
      </c>
      <c r="BW110">
        <f t="shared" si="98"/>
        <v>1.7600443049161651E-4</v>
      </c>
      <c r="BX110">
        <v>0.01</v>
      </c>
      <c r="BY110">
        <f t="shared" si="99"/>
        <v>1.6998868621983916E-4</v>
      </c>
      <c r="BZ110">
        <v>0.2</v>
      </c>
      <c r="CA110">
        <f t="shared" si="100"/>
        <v>3.881616643695403E-3</v>
      </c>
      <c r="CB110">
        <v>15</v>
      </c>
      <c r="CC110">
        <f t="shared" si="101"/>
        <v>0.15724805934460553</v>
      </c>
      <c r="CD110">
        <v>1.25</v>
      </c>
      <c r="CE110">
        <f t="shared" si="102"/>
        <v>7.1019090216872032E-3</v>
      </c>
      <c r="CF110">
        <v>2.15</v>
      </c>
      <c r="CG110">
        <f t="shared" si="103"/>
        <v>2.44831366212621E-2</v>
      </c>
      <c r="CH110">
        <v>0</v>
      </c>
      <c r="CI110">
        <f t="shared" si="104"/>
        <v>0</v>
      </c>
      <c r="CJ110">
        <v>0</v>
      </c>
      <c r="CK110">
        <f t="shared" si="105"/>
        <v>0</v>
      </c>
      <c r="CL110">
        <v>0</v>
      </c>
      <c r="CM110">
        <f t="shared" si="106"/>
        <v>0</v>
      </c>
      <c r="CN110">
        <v>0</v>
      </c>
      <c r="CO110">
        <f t="shared" si="107"/>
        <v>0</v>
      </c>
      <c r="CP110">
        <v>0.03</v>
      </c>
      <c r="CQ110">
        <f t="shared" si="108"/>
        <v>3.2101632581421451E-4</v>
      </c>
      <c r="CR110">
        <v>0</v>
      </c>
      <c r="CS110">
        <f t="shared" si="83"/>
        <v>0</v>
      </c>
      <c r="CT110">
        <v>0</v>
      </c>
      <c r="CU110">
        <f t="shared" si="109"/>
        <v>0</v>
      </c>
      <c r="CV110">
        <v>0</v>
      </c>
      <c r="CW110">
        <f t="shared" si="110"/>
        <v>0</v>
      </c>
      <c r="CX110">
        <v>0</v>
      </c>
      <c r="CY110">
        <f t="shared" si="111"/>
        <v>0</v>
      </c>
      <c r="CZ110">
        <v>0</v>
      </c>
      <c r="DA110">
        <f t="shared" si="112"/>
        <v>0</v>
      </c>
      <c r="DB110">
        <v>0</v>
      </c>
      <c r="DC110">
        <f t="shared" si="113"/>
        <v>0</v>
      </c>
      <c r="DD110">
        <v>0</v>
      </c>
      <c r="DE110">
        <f t="shared" si="114"/>
        <v>0</v>
      </c>
      <c r="DF110">
        <v>0</v>
      </c>
      <c r="DG110">
        <f t="shared" si="115"/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f t="shared" si="116"/>
        <v>0</v>
      </c>
      <c r="ET110">
        <v>0</v>
      </c>
      <c r="EU110">
        <f t="shared" si="117"/>
        <v>0</v>
      </c>
      <c r="EV110">
        <v>0</v>
      </c>
      <c r="EW110">
        <f t="shared" si="118"/>
        <v>0</v>
      </c>
      <c r="EX110">
        <v>0</v>
      </c>
      <c r="EY110">
        <f t="shared" si="119"/>
        <v>0</v>
      </c>
      <c r="EZ110">
        <v>0</v>
      </c>
      <c r="FA110">
        <f t="shared" si="120"/>
        <v>0</v>
      </c>
      <c r="FB110">
        <v>0</v>
      </c>
      <c r="FC110">
        <f t="shared" si="121"/>
        <v>0</v>
      </c>
      <c r="FD110">
        <v>0</v>
      </c>
      <c r="FE110">
        <f t="shared" si="122"/>
        <v>0</v>
      </c>
      <c r="FF110">
        <v>0</v>
      </c>
      <c r="FG110">
        <f t="shared" si="123"/>
        <v>0</v>
      </c>
      <c r="FH110">
        <v>0</v>
      </c>
      <c r="FI110">
        <f t="shared" si="124"/>
        <v>0</v>
      </c>
      <c r="FJ110">
        <v>0</v>
      </c>
      <c r="FK110">
        <f t="shared" si="125"/>
        <v>0</v>
      </c>
      <c r="FL110">
        <v>100</v>
      </c>
      <c r="FM110">
        <f t="shared" si="126"/>
        <v>1</v>
      </c>
      <c r="FN110">
        <v>0</v>
      </c>
      <c r="FO110">
        <f t="shared" si="84"/>
        <v>0</v>
      </c>
      <c r="FP110">
        <v>0</v>
      </c>
      <c r="FQ110">
        <f t="shared" si="127"/>
        <v>0</v>
      </c>
      <c r="FR110">
        <v>0</v>
      </c>
      <c r="FS110">
        <f t="shared" si="128"/>
        <v>0</v>
      </c>
      <c r="FT110">
        <v>0</v>
      </c>
      <c r="FU110">
        <f t="shared" si="129"/>
        <v>0</v>
      </c>
      <c r="FV110">
        <v>0</v>
      </c>
      <c r="FW110">
        <f t="shared" si="130"/>
        <v>0</v>
      </c>
      <c r="FX110">
        <v>0</v>
      </c>
      <c r="FY110">
        <f t="shared" si="85"/>
        <v>0</v>
      </c>
      <c r="FZ110">
        <v>0</v>
      </c>
      <c r="GA110">
        <f t="shared" si="131"/>
        <v>0</v>
      </c>
      <c r="GB110">
        <v>0</v>
      </c>
      <c r="GC110">
        <f t="shared" si="132"/>
        <v>0</v>
      </c>
      <c r="GD110">
        <v>0</v>
      </c>
      <c r="GE110">
        <f t="shared" si="133"/>
        <v>0</v>
      </c>
      <c r="GF110">
        <v>0</v>
      </c>
      <c r="GG110">
        <f t="shared" si="134"/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 s="3" t="s">
        <v>482</v>
      </c>
      <c r="GS110" t="s">
        <v>264</v>
      </c>
    </row>
    <row r="111" spans="1:201" x14ac:dyDescent="0.45">
      <c r="A111">
        <v>110</v>
      </c>
      <c r="B111" t="s">
        <v>444</v>
      </c>
      <c r="C111" t="s">
        <v>450</v>
      </c>
      <c r="D111" t="s">
        <v>481</v>
      </c>
      <c r="E111" t="s">
        <v>472</v>
      </c>
      <c r="F111">
        <f>985+273</f>
        <v>1258</v>
      </c>
      <c r="G111">
        <v>1273</v>
      </c>
      <c r="H111">
        <f t="shared" si="163"/>
        <v>1703</v>
      </c>
      <c r="I111" s="2">
        <f t="shared" si="135"/>
        <v>0.74750440399295359</v>
      </c>
      <c r="J111" s="2">
        <f t="shared" si="136"/>
        <v>15</v>
      </c>
      <c r="K111" s="2">
        <f t="shared" si="137"/>
        <v>1.0119236883942766</v>
      </c>
      <c r="N111">
        <v>0.2</v>
      </c>
      <c r="O111">
        <v>67</v>
      </c>
      <c r="P111" s="2">
        <f t="shared" si="138"/>
        <v>2.9850746268656717E-3</v>
      </c>
      <c r="Q111" s="2">
        <f t="shared" si="139"/>
        <v>0.9970149253731343</v>
      </c>
      <c r="R111">
        <v>5.3</v>
      </c>
      <c r="S111">
        <v>22.6</v>
      </c>
      <c r="T111" s="2">
        <f t="shared" si="140"/>
        <v>0.23451327433628316</v>
      </c>
      <c r="U111">
        <v>5.3</v>
      </c>
      <c r="V111">
        <v>24.2</v>
      </c>
      <c r="W111" s="2">
        <f t="shared" si="141"/>
        <v>1.06E-2</v>
      </c>
      <c r="X111" s="2">
        <f t="shared" si="142"/>
        <v>16.214000000000002</v>
      </c>
      <c r="Y111" s="7">
        <f t="shared" si="143"/>
        <v>0.99934624398667815</v>
      </c>
      <c r="Z111" s="2">
        <f t="shared" si="144"/>
        <v>0.21900826446280991</v>
      </c>
      <c r="AA111" s="2">
        <f t="shared" si="145"/>
        <v>1</v>
      </c>
      <c r="AB111" s="2">
        <f t="shared" si="146"/>
        <v>1.070796460176991</v>
      </c>
      <c r="AC111" s="2">
        <f t="shared" si="147"/>
        <v>0.9970149253731343</v>
      </c>
      <c r="AD111" s="2">
        <f t="shared" si="148"/>
        <v>0</v>
      </c>
      <c r="AE111" s="2">
        <f t="shared" si="149"/>
        <v>1.5999999999999979</v>
      </c>
      <c r="AF111" s="2">
        <f t="shared" si="150"/>
        <v>6.6115702479338762E-2</v>
      </c>
      <c r="AG111" s="2">
        <f t="shared" si="151"/>
        <v>0</v>
      </c>
      <c r="AH111" s="2">
        <f t="shared" si="86"/>
        <v>4.4297520661156966</v>
      </c>
      <c r="AI111" s="2">
        <v>2</v>
      </c>
      <c r="AJ111">
        <f t="shared" si="160"/>
        <v>7.1666666666666656E-4</v>
      </c>
      <c r="AK111">
        <f t="shared" si="152"/>
        <v>2.7906976744186052</v>
      </c>
      <c r="AL111">
        <v>300</v>
      </c>
      <c r="AM111">
        <f t="shared" si="153"/>
        <v>302.7906976744186</v>
      </c>
      <c r="AN111" t="s">
        <v>80</v>
      </c>
      <c r="AP111" t="s">
        <v>37</v>
      </c>
      <c r="AS111">
        <v>5</v>
      </c>
      <c r="AT111">
        <v>1</v>
      </c>
      <c r="AU111">
        <f t="shared" si="154"/>
        <v>50.535136291495256</v>
      </c>
      <c r="AV111" t="s">
        <v>448</v>
      </c>
      <c r="AW111" t="s">
        <v>64</v>
      </c>
      <c r="AZ111" s="2">
        <f t="shared" si="155"/>
        <v>1.2952300604532245</v>
      </c>
      <c r="BA111" s="2">
        <f t="shared" si="87"/>
        <v>1.1375423667387334</v>
      </c>
      <c r="BB111">
        <v>0</v>
      </c>
      <c r="BC111">
        <f t="shared" si="88"/>
        <v>0</v>
      </c>
      <c r="BD111">
        <v>0</v>
      </c>
      <c r="BE111">
        <f t="shared" si="89"/>
        <v>0</v>
      </c>
      <c r="BF111">
        <v>30</v>
      </c>
      <c r="BG111">
        <f t="shared" si="90"/>
        <v>0.27861005900111574</v>
      </c>
      <c r="BH111">
        <v>0.3</v>
      </c>
      <c r="BI111">
        <f t="shared" si="91"/>
        <v>2.9765502269787922E-3</v>
      </c>
      <c r="BJ111">
        <v>0</v>
      </c>
      <c r="BK111">
        <f t="shared" si="92"/>
        <v>0</v>
      </c>
      <c r="BL111">
        <v>0.25</v>
      </c>
      <c r="BM111">
        <f t="shared" si="93"/>
        <v>5.0504569827341953E-3</v>
      </c>
      <c r="BN111">
        <v>0</v>
      </c>
      <c r="BO111">
        <f t="shared" si="94"/>
        <v>0</v>
      </c>
      <c r="BP111">
        <v>0</v>
      </c>
      <c r="BQ111">
        <f t="shared" si="95"/>
        <v>0</v>
      </c>
      <c r="BR111">
        <f t="shared" si="162"/>
        <v>53.179999999999993</v>
      </c>
      <c r="BS111">
        <f t="shared" si="96"/>
        <v>0.51907348294648181</v>
      </c>
      <c r="BT111">
        <v>0.02</v>
      </c>
      <c r="BU111">
        <f t="shared" si="97"/>
        <v>9.0771976891346597E-4</v>
      </c>
      <c r="BV111">
        <v>0.01</v>
      </c>
      <c r="BW111">
        <f t="shared" si="98"/>
        <v>1.7600443049161651E-4</v>
      </c>
      <c r="BX111">
        <v>0.01</v>
      </c>
      <c r="BY111">
        <f t="shared" si="99"/>
        <v>1.6998868621983916E-4</v>
      </c>
      <c r="BZ111">
        <v>0.2</v>
      </c>
      <c r="CA111">
        <f t="shared" si="100"/>
        <v>3.881616643695403E-3</v>
      </c>
      <c r="CB111">
        <v>15</v>
      </c>
      <c r="CC111">
        <f t="shared" si="101"/>
        <v>0.15724805934460553</v>
      </c>
      <c r="CD111">
        <v>1.25</v>
      </c>
      <c r="CE111">
        <f t="shared" si="102"/>
        <v>7.1019090216872032E-3</v>
      </c>
      <c r="CF111">
        <v>2.15</v>
      </c>
      <c r="CG111">
        <f t="shared" si="103"/>
        <v>2.44831366212621E-2</v>
      </c>
      <c r="CH111">
        <v>0</v>
      </c>
      <c r="CI111">
        <f t="shared" si="104"/>
        <v>0</v>
      </c>
      <c r="CJ111">
        <v>0</v>
      </c>
      <c r="CK111">
        <f t="shared" si="105"/>
        <v>0</v>
      </c>
      <c r="CL111">
        <v>0</v>
      </c>
      <c r="CM111">
        <f t="shared" si="106"/>
        <v>0</v>
      </c>
      <c r="CN111">
        <v>0</v>
      </c>
      <c r="CO111">
        <f t="shared" si="107"/>
        <v>0</v>
      </c>
      <c r="CP111">
        <v>0.03</v>
      </c>
      <c r="CQ111">
        <f t="shared" si="108"/>
        <v>3.2101632581421451E-4</v>
      </c>
      <c r="CR111">
        <v>0</v>
      </c>
      <c r="CS111">
        <f t="shared" si="83"/>
        <v>0</v>
      </c>
      <c r="CT111">
        <v>0</v>
      </c>
      <c r="CU111">
        <f t="shared" si="109"/>
        <v>0</v>
      </c>
      <c r="CV111">
        <v>0</v>
      </c>
      <c r="CW111">
        <f t="shared" si="110"/>
        <v>0</v>
      </c>
      <c r="CX111">
        <v>0</v>
      </c>
      <c r="CY111">
        <f t="shared" si="111"/>
        <v>0</v>
      </c>
      <c r="CZ111">
        <v>0</v>
      </c>
      <c r="DA111">
        <f t="shared" si="112"/>
        <v>0</v>
      </c>
      <c r="DB111">
        <v>0</v>
      </c>
      <c r="DC111">
        <f t="shared" si="113"/>
        <v>0</v>
      </c>
      <c r="DD111">
        <v>0</v>
      </c>
      <c r="DE111">
        <f t="shared" si="114"/>
        <v>0</v>
      </c>
      <c r="DF111">
        <v>0</v>
      </c>
      <c r="DG111">
        <f t="shared" si="115"/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f t="shared" si="116"/>
        <v>0</v>
      </c>
      <c r="ET111">
        <v>0</v>
      </c>
      <c r="EU111">
        <f t="shared" si="117"/>
        <v>0</v>
      </c>
      <c r="EV111">
        <v>0</v>
      </c>
      <c r="EW111">
        <f t="shared" si="118"/>
        <v>0</v>
      </c>
      <c r="EX111">
        <v>0</v>
      </c>
      <c r="EY111">
        <f t="shared" si="119"/>
        <v>0</v>
      </c>
      <c r="EZ111">
        <v>0</v>
      </c>
      <c r="FA111">
        <f t="shared" si="120"/>
        <v>0</v>
      </c>
      <c r="FB111">
        <v>8</v>
      </c>
      <c r="FC111">
        <f t="shared" si="121"/>
        <v>4.584745557957786E-2</v>
      </c>
      <c r="FD111">
        <v>0</v>
      </c>
      <c r="FE111">
        <f t="shared" si="122"/>
        <v>0</v>
      </c>
      <c r="FF111">
        <v>0</v>
      </c>
      <c r="FG111">
        <f t="shared" si="123"/>
        <v>0</v>
      </c>
      <c r="FH111">
        <v>0</v>
      </c>
      <c r="FI111">
        <f t="shared" si="124"/>
        <v>0</v>
      </c>
      <c r="FJ111">
        <v>0</v>
      </c>
      <c r="FK111">
        <f t="shared" si="125"/>
        <v>0</v>
      </c>
      <c r="FL111">
        <v>85</v>
      </c>
      <c r="FM111">
        <f t="shared" si="126"/>
        <v>0.91000392118975515</v>
      </c>
      <c r="FN111">
        <v>7</v>
      </c>
      <c r="FO111">
        <f t="shared" si="84"/>
        <v>4.4148623230666935E-2</v>
      </c>
      <c r="FP111">
        <v>0</v>
      </c>
      <c r="FQ111">
        <f t="shared" si="127"/>
        <v>0</v>
      </c>
      <c r="FR111">
        <v>0</v>
      </c>
      <c r="FS111">
        <f t="shared" si="128"/>
        <v>0</v>
      </c>
      <c r="FT111">
        <v>0</v>
      </c>
      <c r="FU111">
        <f t="shared" si="129"/>
        <v>0</v>
      </c>
      <c r="FV111">
        <v>0</v>
      </c>
      <c r="FW111">
        <f t="shared" si="130"/>
        <v>0</v>
      </c>
      <c r="FX111">
        <v>0</v>
      </c>
      <c r="FY111">
        <f t="shared" si="85"/>
        <v>0</v>
      </c>
      <c r="FZ111">
        <v>0</v>
      </c>
      <c r="GA111">
        <f t="shared" si="131"/>
        <v>0</v>
      </c>
      <c r="GB111">
        <v>0</v>
      </c>
      <c r="GC111">
        <f t="shared" si="132"/>
        <v>0</v>
      </c>
      <c r="GD111">
        <v>0</v>
      </c>
      <c r="GE111">
        <f t="shared" si="133"/>
        <v>0</v>
      </c>
      <c r="GF111">
        <v>0</v>
      </c>
      <c r="GG111">
        <f t="shared" si="134"/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 s="3" t="s">
        <v>483</v>
      </c>
      <c r="GS111" t="s">
        <v>264</v>
      </c>
    </row>
    <row r="112" spans="1:201" x14ac:dyDescent="0.45">
      <c r="A112">
        <v>111</v>
      </c>
      <c r="B112" t="s">
        <v>484</v>
      </c>
      <c r="C112" t="s">
        <v>445</v>
      </c>
      <c r="D112" t="s">
        <v>485</v>
      </c>
      <c r="E112" t="s">
        <v>486</v>
      </c>
      <c r="F112">
        <f>1083+273</f>
        <v>1356</v>
      </c>
      <c r="G112">
        <v>1373</v>
      </c>
      <c r="H112">
        <v>1773</v>
      </c>
      <c r="I112" s="2">
        <f t="shared" si="135"/>
        <v>0.77439368302312461</v>
      </c>
      <c r="J112" s="2">
        <f t="shared" si="136"/>
        <v>17</v>
      </c>
      <c r="K112" s="2">
        <f t="shared" si="137"/>
        <v>1.0125368731563422</v>
      </c>
      <c r="M112" s="2">
        <v>2835</v>
      </c>
      <c r="N112">
        <v>3</v>
      </c>
      <c r="O112">
        <v>103</v>
      </c>
      <c r="P112" s="2">
        <f t="shared" si="138"/>
        <v>2.9126213592233011E-2</v>
      </c>
      <c r="Q112" s="2">
        <f t="shared" si="139"/>
        <v>0.970873786407767</v>
      </c>
      <c r="R112">
        <v>16</v>
      </c>
      <c r="S112">
        <v>14</v>
      </c>
      <c r="T112" s="2">
        <f t="shared" si="140"/>
        <v>1.1428571428571428</v>
      </c>
      <c r="U112">
        <v>21</v>
      </c>
      <c r="V112">
        <v>26</v>
      </c>
      <c r="W112" s="2">
        <f t="shared" si="141"/>
        <v>0.63</v>
      </c>
      <c r="X112" s="2">
        <f t="shared" si="142"/>
        <v>26.78</v>
      </c>
      <c r="Y112" s="7">
        <f t="shared" si="143"/>
        <v>0.97647498132935029</v>
      </c>
      <c r="Z112" s="2">
        <f t="shared" si="144"/>
        <v>0.80769230769230771</v>
      </c>
      <c r="AA112" s="2">
        <f t="shared" si="145"/>
        <v>1.3125</v>
      </c>
      <c r="AB112" s="2">
        <f t="shared" si="146"/>
        <v>1.8571428571428572</v>
      </c>
      <c r="AC112" s="2">
        <f t="shared" si="147"/>
        <v>0.970873786407767</v>
      </c>
      <c r="AD112" s="2">
        <f t="shared" si="148"/>
        <v>5</v>
      </c>
      <c r="AE112" s="2">
        <f t="shared" si="149"/>
        <v>12</v>
      </c>
      <c r="AF112" s="2">
        <f t="shared" si="150"/>
        <v>0.46153846153846156</v>
      </c>
      <c r="AG112" s="2">
        <f t="shared" si="151"/>
        <v>0.41666666666666669</v>
      </c>
      <c r="AH112" s="2">
        <f t="shared" si="86"/>
        <v>47.53846153846154</v>
      </c>
      <c r="AI112" s="2">
        <v>2</v>
      </c>
      <c r="AJ112">
        <f t="shared" si="160"/>
        <v>7.1666666666666656E-4</v>
      </c>
      <c r="AK112">
        <f t="shared" si="152"/>
        <v>41.860465116279073</v>
      </c>
      <c r="AL112">
        <v>300</v>
      </c>
      <c r="AM112">
        <f t="shared" si="153"/>
        <v>341.8604651162791</v>
      </c>
      <c r="AN112" t="s">
        <v>80</v>
      </c>
      <c r="AP112" t="s">
        <v>37</v>
      </c>
      <c r="AS112">
        <v>5</v>
      </c>
      <c r="AT112">
        <v>1</v>
      </c>
      <c r="AU112">
        <f t="shared" si="154"/>
        <v>31.304951684997057</v>
      </c>
      <c r="AV112" t="s">
        <v>372</v>
      </c>
      <c r="AW112" t="s">
        <v>373</v>
      </c>
      <c r="AZ112" s="2">
        <f t="shared" si="155"/>
        <v>1.7819347518889335</v>
      </c>
      <c r="BA112" s="2">
        <f t="shared" si="87"/>
        <v>1</v>
      </c>
      <c r="BB112">
        <v>0</v>
      </c>
      <c r="BC112">
        <f t="shared" si="88"/>
        <v>0</v>
      </c>
      <c r="BD112">
        <v>0</v>
      </c>
      <c r="BE112">
        <f t="shared" si="89"/>
        <v>0</v>
      </c>
      <c r="BF112">
        <v>9</v>
      </c>
      <c r="BG112">
        <f t="shared" si="90"/>
        <v>8.1899863599696379E-2</v>
      </c>
      <c r="BH112">
        <v>0.3</v>
      </c>
      <c r="BI112">
        <f t="shared" si="91"/>
        <v>2.9166099082616886E-3</v>
      </c>
      <c r="BJ112">
        <v>0</v>
      </c>
      <c r="BK112">
        <f t="shared" si="92"/>
        <v>0</v>
      </c>
      <c r="BL112">
        <v>0</v>
      </c>
      <c r="BM112">
        <f t="shared" si="93"/>
        <v>0</v>
      </c>
      <c r="BN112">
        <v>0</v>
      </c>
      <c r="BO112">
        <f t="shared" si="94"/>
        <v>0</v>
      </c>
      <c r="BP112">
        <v>0</v>
      </c>
      <c r="BQ112">
        <f t="shared" si="95"/>
        <v>0</v>
      </c>
      <c r="BR112">
        <f t="shared" si="162"/>
        <v>88.31</v>
      </c>
      <c r="BS112">
        <f t="shared" si="96"/>
        <v>0.84460865335724022</v>
      </c>
      <c r="BT112">
        <v>0.2</v>
      </c>
      <c r="BU112">
        <f t="shared" si="97"/>
        <v>8.8944055031962618E-3</v>
      </c>
      <c r="BV112">
        <v>0.1</v>
      </c>
      <c r="BW112">
        <f t="shared" si="98"/>
        <v>1.724601389948129E-3</v>
      </c>
      <c r="BX112">
        <v>0.1</v>
      </c>
      <c r="BY112">
        <f t="shared" si="99"/>
        <v>1.6656553685116182E-3</v>
      </c>
      <c r="BZ112">
        <v>0.2</v>
      </c>
      <c r="CA112">
        <f t="shared" si="100"/>
        <v>3.8034505382986633E-3</v>
      </c>
      <c r="CB112">
        <v>0.7</v>
      </c>
      <c r="CC112">
        <f t="shared" si="101"/>
        <v>7.1904688106772408E-3</v>
      </c>
      <c r="CD112">
        <v>1</v>
      </c>
      <c r="CE112">
        <f t="shared" si="102"/>
        <v>5.567115389482338E-3</v>
      </c>
      <c r="CF112">
        <v>0</v>
      </c>
      <c r="CG112">
        <f t="shared" si="103"/>
        <v>0</v>
      </c>
      <c r="CH112">
        <v>0</v>
      </c>
      <c r="CI112">
        <f t="shared" si="104"/>
        <v>0</v>
      </c>
      <c r="CJ112">
        <v>0</v>
      </c>
      <c r="CK112">
        <f t="shared" si="105"/>
        <v>0</v>
      </c>
      <c r="CL112">
        <v>0</v>
      </c>
      <c r="CM112">
        <f t="shared" si="106"/>
        <v>0</v>
      </c>
      <c r="CN112">
        <v>0</v>
      </c>
      <c r="CO112">
        <f t="shared" si="107"/>
        <v>0</v>
      </c>
      <c r="CP112">
        <v>0.09</v>
      </c>
      <c r="CQ112">
        <f t="shared" si="108"/>
        <v>9.4365556619599921E-4</v>
      </c>
      <c r="CR112">
        <v>4.5</v>
      </c>
      <c r="CS112">
        <f t="shared" si="83"/>
        <v>4.07855205684916E-2</v>
      </c>
      <c r="CT112">
        <v>0</v>
      </c>
      <c r="CU112">
        <f t="shared" si="109"/>
        <v>0</v>
      </c>
      <c r="CV112">
        <v>0</v>
      </c>
      <c r="CW112">
        <f t="shared" si="110"/>
        <v>0</v>
      </c>
      <c r="CX112">
        <v>0</v>
      </c>
      <c r="CY112">
        <f t="shared" si="111"/>
        <v>0</v>
      </c>
      <c r="CZ112">
        <v>0</v>
      </c>
      <c r="DA112">
        <f t="shared" si="112"/>
        <v>0</v>
      </c>
      <c r="DB112">
        <v>0</v>
      </c>
      <c r="DC112">
        <f t="shared" si="113"/>
        <v>0</v>
      </c>
      <c r="DD112">
        <v>0</v>
      </c>
      <c r="DE112">
        <f t="shared" si="114"/>
        <v>0</v>
      </c>
      <c r="DF112">
        <v>0</v>
      </c>
      <c r="DG112">
        <f t="shared" si="115"/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f t="shared" si="116"/>
        <v>0</v>
      </c>
      <c r="ET112">
        <v>0</v>
      </c>
      <c r="EU112">
        <f t="shared" si="117"/>
        <v>0</v>
      </c>
      <c r="EV112">
        <v>0</v>
      </c>
      <c r="EW112">
        <f t="shared" si="118"/>
        <v>0</v>
      </c>
      <c r="EX112">
        <v>0</v>
      </c>
      <c r="EY112">
        <f t="shared" si="119"/>
        <v>0</v>
      </c>
      <c r="EZ112">
        <v>0</v>
      </c>
      <c r="FA112">
        <f t="shared" si="120"/>
        <v>0</v>
      </c>
      <c r="FB112">
        <v>0</v>
      </c>
      <c r="FC112">
        <f t="shared" si="121"/>
        <v>0</v>
      </c>
      <c r="FD112">
        <v>0</v>
      </c>
      <c r="FE112">
        <f t="shared" si="122"/>
        <v>0</v>
      </c>
      <c r="FF112">
        <v>0</v>
      </c>
      <c r="FG112">
        <f t="shared" si="123"/>
        <v>0</v>
      </c>
      <c r="FH112">
        <v>0</v>
      </c>
      <c r="FI112">
        <f t="shared" si="124"/>
        <v>0</v>
      </c>
      <c r="FJ112">
        <v>0</v>
      </c>
      <c r="FK112">
        <f t="shared" si="125"/>
        <v>0</v>
      </c>
      <c r="FL112">
        <v>100</v>
      </c>
      <c r="FM112">
        <f t="shared" si="126"/>
        <v>1</v>
      </c>
      <c r="FN112">
        <v>0</v>
      </c>
      <c r="FO112">
        <f t="shared" si="84"/>
        <v>0</v>
      </c>
      <c r="FP112">
        <v>0</v>
      </c>
      <c r="FQ112">
        <f t="shared" si="127"/>
        <v>0</v>
      </c>
      <c r="FR112">
        <v>0</v>
      </c>
      <c r="FS112">
        <f t="shared" si="128"/>
        <v>0</v>
      </c>
      <c r="FT112">
        <v>0</v>
      </c>
      <c r="FU112">
        <f t="shared" si="129"/>
        <v>0</v>
      </c>
      <c r="FV112">
        <v>0</v>
      </c>
      <c r="FW112">
        <f t="shared" si="130"/>
        <v>0</v>
      </c>
      <c r="FX112">
        <v>0</v>
      </c>
      <c r="FY112">
        <f t="shared" si="85"/>
        <v>0</v>
      </c>
      <c r="FZ112">
        <v>0</v>
      </c>
      <c r="GA112">
        <f t="shared" si="131"/>
        <v>0</v>
      </c>
      <c r="GB112">
        <v>0</v>
      </c>
      <c r="GC112">
        <f t="shared" si="132"/>
        <v>0</v>
      </c>
      <c r="GD112">
        <v>0</v>
      </c>
      <c r="GE112">
        <f t="shared" si="133"/>
        <v>0</v>
      </c>
      <c r="GF112">
        <v>0</v>
      </c>
      <c r="GG112">
        <f t="shared" si="134"/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 s="3" t="s">
        <v>487</v>
      </c>
      <c r="GS112" t="s">
        <v>264</v>
      </c>
    </row>
    <row r="113" spans="1:201" x14ac:dyDescent="0.45">
      <c r="A113">
        <v>112</v>
      </c>
      <c r="B113" t="s">
        <v>444</v>
      </c>
      <c r="C113" t="s">
        <v>445</v>
      </c>
      <c r="D113">
        <v>430</v>
      </c>
      <c r="E113" t="s">
        <v>488</v>
      </c>
      <c r="F113">
        <f>1083+273</f>
        <v>1356</v>
      </c>
      <c r="G113">
        <v>1373</v>
      </c>
      <c r="H113">
        <f t="shared" ref="H113:H118" si="164">1515+273</f>
        <v>1788</v>
      </c>
      <c r="I113" s="2">
        <f t="shared" si="135"/>
        <v>0.76789709172259513</v>
      </c>
      <c r="J113" s="2">
        <f t="shared" si="136"/>
        <v>17</v>
      </c>
      <c r="K113" s="2">
        <f t="shared" si="137"/>
        <v>1.0125368731563422</v>
      </c>
      <c r="M113" s="2">
        <v>2835</v>
      </c>
      <c r="N113">
        <v>160</v>
      </c>
      <c r="O113">
        <v>160</v>
      </c>
      <c r="P113" s="2">
        <f t="shared" si="138"/>
        <v>1</v>
      </c>
      <c r="Q113" s="2">
        <f t="shared" si="139"/>
        <v>0</v>
      </c>
      <c r="R113">
        <v>8.3000000000000007</v>
      </c>
      <c r="S113">
        <v>9.6999999999999993</v>
      </c>
      <c r="T113" s="2">
        <f t="shared" si="140"/>
        <v>0.85567010309278368</v>
      </c>
      <c r="U113">
        <v>8.3000000000000007</v>
      </c>
      <c r="V113">
        <v>10.3</v>
      </c>
      <c r="W113" s="2">
        <f t="shared" si="141"/>
        <v>13.280000000000001</v>
      </c>
      <c r="X113" s="2">
        <f t="shared" si="142"/>
        <v>16.48</v>
      </c>
      <c r="Y113" s="7">
        <f t="shared" si="143"/>
        <v>0.19417475728155334</v>
      </c>
      <c r="Z113" s="2">
        <f t="shared" si="144"/>
        <v>0.80582524271844658</v>
      </c>
      <c r="AA113" s="2">
        <f t="shared" si="145"/>
        <v>1</v>
      </c>
      <c r="AB113" s="2">
        <f t="shared" si="146"/>
        <v>1.061855670103093</v>
      </c>
      <c r="AC113" s="2">
        <f t="shared" si="147"/>
        <v>0</v>
      </c>
      <c r="AD113" s="2">
        <f t="shared" si="148"/>
        <v>0</v>
      </c>
      <c r="AE113" s="2">
        <f t="shared" si="149"/>
        <v>0.60000000000000142</v>
      </c>
      <c r="AF113" s="2">
        <f t="shared" si="150"/>
        <v>5.8252427184466153E-2</v>
      </c>
      <c r="AG113" s="2">
        <f t="shared" si="151"/>
        <v>0</v>
      </c>
      <c r="AH113" s="2">
        <f t="shared" si="86"/>
        <v>9.3203883495145838</v>
      </c>
      <c r="AI113" s="2">
        <v>2</v>
      </c>
      <c r="AJ113">
        <f t="shared" si="160"/>
        <v>7.1666666666666656E-4</v>
      </c>
      <c r="AK113">
        <f t="shared" si="152"/>
        <v>2232.558139534884</v>
      </c>
      <c r="AL113">
        <v>300</v>
      </c>
      <c r="AM113">
        <f t="shared" si="153"/>
        <v>2532.558139534884</v>
      </c>
      <c r="AN113" t="s">
        <v>52</v>
      </c>
      <c r="AP113" t="s">
        <v>37</v>
      </c>
      <c r="AS113">
        <v>5</v>
      </c>
      <c r="AT113">
        <v>1</v>
      </c>
      <c r="AU113">
        <f t="shared" si="154"/>
        <v>21.689859381747958</v>
      </c>
      <c r="AV113" t="s">
        <v>401</v>
      </c>
      <c r="AW113" t="s">
        <v>442</v>
      </c>
      <c r="AZ113" s="2">
        <f t="shared" si="155"/>
        <v>1.8553180462532439</v>
      </c>
      <c r="BA113" s="2">
        <f t="shared" si="87"/>
        <v>1</v>
      </c>
      <c r="BB113">
        <v>0</v>
      </c>
      <c r="BC113">
        <f t="shared" si="88"/>
        <v>0</v>
      </c>
      <c r="BD113">
        <v>0</v>
      </c>
      <c r="BE113">
        <f t="shared" si="89"/>
        <v>0</v>
      </c>
      <c r="BF113">
        <v>0</v>
      </c>
      <c r="BG113">
        <f t="shared" si="90"/>
        <v>0</v>
      </c>
      <c r="BH113">
        <v>1</v>
      </c>
      <c r="BI113">
        <f t="shared" si="91"/>
        <v>9.8782605187795434E-3</v>
      </c>
      <c r="BJ113">
        <v>0</v>
      </c>
      <c r="BK113">
        <f t="shared" si="92"/>
        <v>0</v>
      </c>
      <c r="BL113">
        <v>0</v>
      </c>
      <c r="BM113">
        <f t="shared" si="93"/>
        <v>0</v>
      </c>
      <c r="BN113">
        <v>0</v>
      </c>
      <c r="BO113">
        <f t="shared" si="94"/>
        <v>0</v>
      </c>
      <c r="BP113">
        <v>0</v>
      </c>
      <c r="BQ113">
        <f t="shared" si="95"/>
        <v>0</v>
      </c>
      <c r="BR113">
        <f t="shared" si="162"/>
        <v>78.809999999999988</v>
      </c>
      <c r="BS113">
        <f t="shared" si="96"/>
        <v>0.76586170252598795</v>
      </c>
      <c r="BT113">
        <v>0.12</v>
      </c>
      <c r="BU113">
        <f t="shared" si="97"/>
        <v>5.4224000970595557E-3</v>
      </c>
      <c r="BV113">
        <v>0.04</v>
      </c>
      <c r="BW113">
        <f t="shared" si="98"/>
        <v>7.0092589781170251E-4</v>
      </c>
      <c r="BX113">
        <v>0.03</v>
      </c>
      <c r="BY113">
        <f t="shared" si="99"/>
        <v>5.0772644830728237E-4</v>
      </c>
      <c r="BZ113">
        <v>1</v>
      </c>
      <c r="CA113">
        <f t="shared" si="100"/>
        <v>1.9322849028171496E-2</v>
      </c>
      <c r="CB113">
        <v>19</v>
      </c>
      <c r="CC113">
        <f t="shared" si="101"/>
        <v>0.19830613548388248</v>
      </c>
      <c r="CD113">
        <v>0</v>
      </c>
      <c r="CE113">
        <f t="shared" si="102"/>
        <v>0</v>
      </c>
      <c r="CF113">
        <v>0</v>
      </c>
      <c r="CG113">
        <f t="shared" si="103"/>
        <v>0</v>
      </c>
      <c r="CH113">
        <v>0</v>
      </c>
      <c r="CI113">
        <f t="shared" si="104"/>
        <v>0</v>
      </c>
      <c r="CJ113">
        <v>0</v>
      </c>
      <c r="CK113">
        <f t="shared" si="105"/>
        <v>0</v>
      </c>
      <c r="CL113">
        <v>0</v>
      </c>
      <c r="CM113">
        <f t="shared" si="106"/>
        <v>0</v>
      </c>
      <c r="CN113">
        <v>0</v>
      </c>
      <c r="CO113">
        <f t="shared" si="107"/>
        <v>0</v>
      </c>
      <c r="CP113">
        <v>0</v>
      </c>
      <c r="CQ113">
        <f t="shared" si="108"/>
        <v>0</v>
      </c>
      <c r="CR113">
        <v>0</v>
      </c>
      <c r="CS113">
        <f t="shared" si="83"/>
        <v>0</v>
      </c>
      <c r="CT113">
        <v>0</v>
      </c>
      <c r="CU113">
        <f t="shared" si="109"/>
        <v>0</v>
      </c>
      <c r="CV113">
        <v>0</v>
      </c>
      <c r="CW113">
        <f t="shared" si="110"/>
        <v>0</v>
      </c>
      <c r="CX113">
        <v>0</v>
      </c>
      <c r="CY113">
        <f t="shared" si="111"/>
        <v>0</v>
      </c>
      <c r="CZ113">
        <v>0</v>
      </c>
      <c r="DA113">
        <f t="shared" si="112"/>
        <v>0</v>
      </c>
      <c r="DB113">
        <v>0</v>
      </c>
      <c r="DC113">
        <f t="shared" si="113"/>
        <v>0</v>
      </c>
      <c r="DD113">
        <v>0</v>
      </c>
      <c r="DE113">
        <f t="shared" si="114"/>
        <v>0</v>
      </c>
      <c r="DF113">
        <v>0</v>
      </c>
      <c r="DG113">
        <f t="shared" si="115"/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f t="shared" si="116"/>
        <v>0</v>
      </c>
      <c r="ET113">
        <v>0</v>
      </c>
      <c r="EU113">
        <f t="shared" si="117"/>
        <v>0</v>
      </c>
      <c r="EV113">
        <v>0</v>
      </c>
      <c r="EW113">
        <f t="shared" si="118"/>
        <v>0</v>
      </c>
      <c r="EX113">
        <v>0</v>
      </c>
      <c r="EY113">
        <f t="shared" si="119"/>
        <v>0</v>
      </c>
      <c r="EZ113">
        <v>0</v>
      </c>
      <c r="FA113">
        <f t="shared" si="120"/>
        <v>0</v>
      </c>
      <c r="FB113">
        <v>0</v>
      </c>
      <c r="FC113">
        <f t="shared" si="121"/>
        <v>0</v>
      </c>
      <c r="FD113">
        <v>0</v>
      </c>
      <c r="FE113">
        <f t="shared" si="122"/>
        <v>0</v>
      </c>
      <c r="FF113">
        <v>0</v>
      </c>
      <c r="FG113">
        <f t="shared" si="123"/>
        <v>0</v>
      </c>
      <c r="FH113">
        <v>0</v>
      </c>
      <c r="FI113">
        <f t="shared" si="124"/>
        <v>0</v>
      </c>
      <c r="FJ113">
        <v>0</v>
      </c>
      <c r="FK113">
        <f t="shared" si="125"/>
        <v>0</v>
      </c>
      <c r="FL113">
        <v>100</v>
      </c>
      <c r="FM113">
        <f t="shared" si="126"/>
        <v>1</v>
      </c>
      <c r="FN113">
        <v>0</v>
      </c>
      <c r="FO113">
        <f t="shared" si="84"/>
        <v>0</v>
      </c>
      <c r="FP113">
        <v>0</v>
      </c>
      <c r="FQ113">
        <f t="shared" si="127"/>
        <v>0</v>
      </c>
      <c r="FR113">
        <v>0</v>
      </c>
      <c r="FS113">
        <f t="shared" si="128"/>
        <v>0</v>
      </c>
      <c r="FT113">
        <v>0</v>
      </c>
      <c r="FU113">
        <f t="shared" si="129"/>
        <v>0</v>
      </c>
      <c r="FV113">
        <v>0</v>
      </c>
      <c r="FW113">
        <f t="shared" si="130"/>
        <v>0</v>
      </c>
      <c r="FX113">
        <v>0</v>
      </c>
      <c r="FY113">
        <f t="shared" si="85"/>
        <v>0</v>
      </c>
      <c r="FZ113">
        <v>0</v>
      </c>
      <c r="GA113">
        <f t="shared" si="131"/>
        <v>0</v>
      </c>
      <c r="GB113">
        <v>0</v>
      </c>
      <c r="GC113">
        <f t="shared" si="132"/>
        <v>0</v>
      </c>
      <c r="GD113">
        <v>0</v>
      </c>
      <c r="GE113">
        <f t="shared" si="133"/>
        <v>0</v>
      </c>
      <c r="GF113">
        <v>0</v>
      </c>
      <c r="GG113">
        <f t="shared" si="134"/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 s="3" t="s">
        <v>489</v>
      </c>
      <c r="GS113" t="s">
        <v>264</v>
      </c>
    </row>
    <row r="114" spans="1:201" x14ac:dyDescent="0.45">
      <c r="A114">
        <v>113</v>
      </c>
      <c r="B114" t="s">
        <v>444</v>
      </c>
      <c r="C114" t="s">
        <v>450</v>
      </c>
      <c r="D114">
        <v>430</v>
      </c>
      <c r="E114" t="s">
        <v>488</v>
      </c>
      <c r="F114">
        <f>985+273</f>
        <v>1258</v>
      </c>
      <c r="G114">
        <v>1273</v>
      </c>
      <c r="H114">
        <f t="shared" si="164"/>
        <v>1788</v>
      </c>
      <c r="I114" s="2">
        <f t="shared" si="135"/>
        <v>0.71196868008948544</v>
      </c>
      <c r="J114" s="2">
        <f t="shared" si="136"/>
        <v>15</v>
      </c>
      <c r="K114" s="2">
        <f t="shared" si="137"/>
        <v>1.0119236883942766</v>
      </c>
      <c r="N114">
        <v>155</v>
      </c>
      <c r="O114">
        <v>126</v>
      </c>
      <c r="P114" s="2">
        <f t="shared" si="138"/>
        <v>1.2301587301587302</v>
      </c>
      <c r="Q114" s="2">
        <f t="shared" si="139"/>
        <v>-0.23015873015873015</v>
      </c>
      <c r="R114">
        <v>14</v>
      </c>
      <c r="S114">
        <v>14</v>
      </c>
      <c r="T114" s="2">
        <f t="shared" si="140"/>
        <v>1</v>
      </c>
      <c r="U114">
        <v>16</v>
      </c>
      <c r="V114">
        <v>16</v>
      </c>
      <c r="W114" s="2">
        <f t="shared" si="141"/>
        <v>24.8</v>
      </c>
      <c r="X114" s="2">
        <f t="shared" si="142"/>
        <v>20.16</v>
      </c>
      <c r="Y114" s="7">
        <f t="shared" si="143"/>
        <v>-0.23015873015873017</v>
      </c>
      <c r="Z114" s="2">
        <f t="shared" si="144"/>
        <v>1</v>
      </c>
      <c r="AA114" s="2">
        <f t="shared" si="145"/>
        <v>1.1428571428571428</v>
      </c>
      <c r="AB114" s="2">
        <f t="shared" si="146"/>
        <v>1.1428571428571428</v>
      </c>
      <c r="AC114" s="2">
        <f t="shared" si="147"/>
        <v>-0.23015873015873015</v>
      </c>
      <c r="AD114" s="2">
        <f t="shared" si="148"/>
        <v>2</v>
      </c>
      <c r="AE114" s="2">
        <f t="shared" si="149"/>
        <v>2</v>
      </c>
      <c r="AF114" s="2">
        <f t="shared" si="150"/>
        <v>0.125</v>
      </c>
      <c r="AG114" s="2">
        <f t="shared" si="151"/>
        <v>1</v>
      </c>
      <c r="AH114" s="2">
        <f t="shared" si="86"/>
        <v>15.75</v>
      </c>
      <c r="AI114" s="2">
        <v>0</v>
      </c>
      <c r="AJ114">
        <f t="shared" si="160"/>
        <v>7.1666666666666656E-4</v>
      </c>
      <c r="AK114">
        <f t="shared" si="152"/>
        <v>2162.7906976744189</v>
      </c>
      <c r="AL114">
        <v>300</v>
      </c>
      <c r="AM114">
        <f t="shared" si="153"/>
        <v>2462.7906976744189</v>
      </c>
      <c r="AN114" t="s">
        <v>52</v>
      </c>
      <c r="AP114" t="s">
        <v>37</v>
      </c>
      <c r="AS114">
        <v>5</v>
      </c>
      <c r="AT114">
        <v>1</v>
      </c>
      <c r="AU114">
        <f t="shared" si="154"/>
        <v>31.304951684997057</v>
      </c>
      <c r="AV114" t="s">
        <v>401</v>
      </c>
      <c r="AW114" t="s">
        <v>442</v>
      </c>
      <c r="AZ114" s="2">
        <f t="shared" si="155"/>
        <v>1.8553180462532439</v>
      </c>
      <c r="BA114" s="2">
        <f t="shared" si="87"/>
        <v>1.1375423667387334</v>
      </c>
      <c r="BB114">
        <v>0</v>
      </c>
      <c r="BC114">
        <f t="shared" si="88"/>
        <v>0</v>
      </c>
      <c r="BD114">
        <v>0</v>
      </c>
      <c r="BE114">
        <f t="shared" si="89"/>
        <v>0</v>
      </c>
      <c r="BF114">
        <v>0</v>
      </c>
      <c r="BG114">
        <f t="shared" si="90"/>
        <v>0</v>
      </c>
      <c r="BH114">
        <v>1</v>
      </c>
      <c r="BI114">
        <f t="shared" si="91"/>
        <v>9.8782605187795434E-3</v>
      </c>
      <c r="BJ114">
        <v>0</v>
      </c>
      <c r="BK114">
        <f t="shared" si="92"/>
        <v>0</v>
      </c>
      <c r="BL114">
        <v>0</v>
      </c>
      <c r="BM114">
        <f t="shared" si="93"/>
        <v>0</v>
      </c>
      <c r="BN114">
        <v>0</v>
      </c>
      <c r="BO114">
        <f t="shared" si="94"/>
        <v>0</v>
      </c>
      <c r="BP114">
        <v>0</v>
      </c>
      <c r="BQ114">
        <f t="shared" si="95"/>
        <v>0</v>
      </c>
      <c r="BR114">
        <f t="shared" si="162"/>
        <v>78.809999999999988</v>
      </c>
      <c r="BS114">
        <f t="shared" si="96"/>
        <v>0.76586170252598795</v>
      </c>
      <c r="BT114">
        <v>0.12</v>
      </c>
      <c r="BU114">
        <f t="shared" si="97"/>
        <v>5.4224000970595557E-3</v>
      </c>
      <c r="BV114">
        <v>0.04</v>
      </c>
      <c r="BW114">
        <f t="shared" si="98"/>
        <v>7.0092589781170251E-4</v>
      </c>
      <c r="BX114">
        <v>0.03</v>
      </c>
      <c r="BY114">
        <f t="shared" si="99"/>
        <v>5.0772644830728237E-4</v>
      </c>
      <c r="BZ114">
        <v>1</v>
      </c>
      <c r="CA114">
        <f t="shared" si="100"/>
        <v>1.9322849028171496E-2</v>
      </c>
      <c r="CB114">
        <v>19</v>
      </c>
      <c r="CC114">
        <f t="shared" si="101"/>
        <v>0.19830613548388248</v>
      </c>
      <c r="CD114">
        <v>0</v>
      </c>
      <c r="CE114">
        <f t="shared" si="102"/>
        <v>0</v>
      </c>
      <c r="CF114">
        <v>0</v>
      </c>
      <c r="CG114">
        <f t="shared" si="103"/>
        <v>0</v>
      </c>
      <c r="CH114">
        <v>0</v>
      </c>
      <c r="CI114">
        <f t="shared" si="104"/>
        <v>0</v>
      </c>
      <c r="CJ114">
        <v>0</v>
      </c>
      <c r="CK114">
        <f t="shared" si="105"/>
        <v>0</v>
      </c>
      <c r="CL114">
        <v>0</v>
      </c>
      <c r="CM114">
        <f t="shared" si="106"/>
        <v>0</v>
      </c>
      <c r="CN114">
        <v>0</v>
      </c>
      <c r="CO114">
        <f t="shared" si="107"/>
        <v>0</v>
      </c>
      <c r="CP114">
        <v>0</v>
      </c>
      <c r="CQ114">
        <f t="shared" si="108"/>
        <v>0</v>
      </c>
      <c r="CR114">
        <v>0</v>
      </c>
      <c r="CS114">
        <f t="shared" si="83"/>
        <v>0</v>
      </c>
      <c r="CT114">
        <v>0</v>
      </c>
      <c r="CU114">
        <f t="shared" si="109"/>
        <v>0</v>
      </c>
      <c r="CV114">
        <v>0</v>
      </c>
      <c r="CW114">
        <f t="shared" si="110"/>
        <v>0</v>
      </c>
      <c r="CX114">
        <v>0</v>
      </c>
      <c r="CY114">
        <f t="shared" si="111"/>
        <v>0</v>
      </c>
      <c r="CZ114">
        <v>0</v>
      </c>
      <c r="DA114">
        <f t="shared" si="112"/>
        <v>0</v>
      </c>
      <c r="DB114">
        <v>0</v>
      </c>
      <c r="DC114">
        <f t="shared" si="113"/>
        <v>0</v>
      </c>
      <c r="DD114">
        <v>0</v>
      </c>
      <c r="DE114">
        <f t="shared" si="114"/>
        <v>0</v>
      </c>
      <c r="DF114">
        <v>0</v>
      </c>
      <c r="DG114">
        <f t="shared" si="115"/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f t="shared" si="116"/>
        <v>0</v>
      </c>
      <c r="ET114">
        <v>0</v>
      </c>
      <c r="EU114">
        <f t="shared" si="117"/>
        <v>0</v>
      </c>
      <c r="EV114">
        <v>0</v>
      </c>
      <c r="EW114">
        <f t="shared" si="118"/>
        <v>0</v>
      </c>
      <c r="EX114">
        <v>0</v>
      </c>
      <c r="EY114">
        <f t="shared" si="119"/>
        <v>0</v>
      </c>
      <c r="EZ114">
        <v>0</v>
      </c>
      <c r="FA114">
        <f t="shared" si="120"/>
        <v>0</v>
      </c>
      <c r="FB114">
        <v>8</v>
      </c>
      <c r="FC114">
        <f t="shared" si="121"/>
        <v>4.584745557957786E-2</v>
      </c>
      <c r="FD114">
        <v>0</v>
      </c>
      <c r="FE114">
        <f t="shared" si="122"/>
        <v>0</v>
      </c>
      <c r="FF114">
        <v>0</v>
      </c>
      <c r="FG114">
        <f t="shared" si="123"/>
        <v>0</v>
      </c>
      <c r="FH114">
        <v>0</v>
      </c>
      <c r="FI114">
        <f t="shared" si="124"/>
        <v>0</v>
      </c>
      <c r="FJ114">
        <v>0</v>
      </c>
      <c r="FK114">
        <f t="shared" si="125"/>
        <v>0</v>
      </c>
      <c r="FL114">
        <v>85</v>
      </c>
      <c r="FM114">
        <f t="shared" si="126"/>
        <v>0.91000392118975515</v>
      </c>
      <c r="FN114">
        <v>7</v>
      </c>
      <c r="FO114">
        <f t="shared" si="84"/>
        <v>4.4148623230666935E-2</v>
      </c>
      <c r="FP114">
        <v>0</v>
      </c>
      <c r="FQ114">
        <f t="shared" si="127"/>
        <v>0</v>
      </c>
      <c r="FR114">
        <v>0</v>
      </c>
      <c r="FS114">
        <f t="shared" si="128"/>
        <v>0</v>
      </c>
      <c r="FT114">
        <v>0</v>
      </c>
      <c r="FU114">
        <f t="shared" si="129"/>
        <v>0</v>
      </c>
      <c r="FV114">
        <v>0</v>
      </c>
      <c r="FW114">
        <f t="shared" si="130"/>
        <v>0</v>
      </c>
      <c r="FX114">
        <v>0</v>
      </c>
      <c r="FY114">
        <f t="shared" si="85"/>
        <v>0</v>
      </c>
      <c r="FZ114">
        <v>0</v>
      </c>
      <c r="GA114">
        <f t="shared" si="131"/>
        <v>0</v>
      </c>
      <c r="GB114">
        <v>0</v>
      </c>
      <c r="GC114">
        <f t="shared" si="132"/>
        <v>0</v>
      </c>
      <c r="GD114">
        <v>0</v>
      </c>
      <c r="GE114">
        <f t="shared" si="133"/>
        <v>0</v>
      </c>
      <c r="GF114">
        <v>0</v>
      </c>
      <c r="GG114">
        <f t="shared" si="134"/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 s="3" t="s">
        <v>490</v>
      </c>
      <c r="GS114" t="s">
        <v>264</v>
      </c>
    </row>
    <row r="115" spans="1:201" x14ac:dyDescent="0.45">
      <c r="A115">
        <v>114</v>
      </c>
      <c r="B115" t="s">
        <v>444</v>
      </c>
      <c r="C115" t="s">
        <v>452</v>
      </c>
      <c r="D115">
        <v>430</v>
      </c>
      <c r="E115" t="s">
        <v>488</v>
      </c>
      <c r="F115">
        <f>730+273</f>
        <v>1003</v>
      </c>
      <c r="G115">
        <v>1073</v>
      </c>
      <c r="H115">
        <f t="shared" si="164"/>
        <v>1788</v>
      </c>
      <c r="I115" s="2">
        <f t="shared" si="135"/>
        <v>0.60011185682326618</v>
      </c>
      <c r="J115" s="2">
        <f t="shared" si="136"/>
        <v>70</v>
      </c>
      <c r="K115" s="2">
        <f t="shared" si="137"/>
        <v>1.0697906281156531</v>
      </c>
      <c r="N115">
        <v>43</v>
      </c>
      <c r="O115">
        <v>41</v>
      </c>
      <c r="P115" s="2">
        <f t="shared" si="138"/>
        <v>1.0487804878048781</v>
      </c>
      <c r="Q115" s="2">
        <f t="shared" si="139"/>
        <v>-4.878048780487805E-2</v>
      </c>
      <c r="R115">
        <v>45</v>
      </c>
      <c r="S115">
        <v>50</v>
      </c>
      <c r="T115" s="2">
        <f t="shared" si="140"/>
        <v>0.9</v>
      </c>
      <c r="U115">
        <v>56</v>
      </c>
      <c r="V115">
        <v>56</v>
      </c>
      <c r="W115" s="2">
        <f t="shared" si="141"/>
        <v>24.08</v>
      </c>
      <c r="X115" s="2">
        <f t="shared" si="142"/>
        <v>22.959999999999997</v>
      </c>
      <c r="Y115" s="7">
        <f t="shared" si="143"/>
        <v>-4.8780487804878099E-2</v>
      </c>
      <c r="Z115" s="2">
        <f t="shared" si="144"/>
        <v>1</v>
      </c>
      <c r="AA115" s="2">
        <f t="shared" si="145"/>
        <v>1.2444444444444445</v>
      </c>
      <c r="AB115" s="2">
        <f t="shared" si="146"/>
        <v>1.1200000000000001</v>
      </c>
      <c r="AC115" s="2">
        <f t="shared" si="147"/>
        <v>-4.878048780487805E-2</v>
      </c>
      <c r="AD115" s="2">
        <f t="shared" si="148"/>
        <v>11</v>
      </c>
      <c r="AE115" s="2">
        <f t="shared" si="149"/>
        <v>6</v>
      </c>
      <c r="AF115" s="2">
        <f t="shared" si="150"/>
        <v>0.10714285714285714</v>
      </c>
      <c r="AG115" s="2">
        <f t="shared" si="151"/>
        <v>1.8333333333333333</v>
      </c>
      <c r="AH115" s="2">
        <f t="shared" si="86"/>
        <v>4.3928571428571423</v>
      </c>
      <c r="AI115" s="2">
        <v>0</v>
      </c>
      <c r="AJ115">
        <f t="shared" si="160"/>
        <v>7.1666666666666656E-4</v>
      </c>
      <c r="AK115">
        <f t="shared" si="152"/>
        <v>600</v>
      </c>
      <c r="AL115">
        <v>300</v>
      </c>
      <c r="AM115">
        <f t="shared" si="153"/>
        <v>900</v>
      </c>
      <c r="AN115" t="s">
        <v>52</v>
      </c>
      <c r="AP115" t="s">
        <v>37</v>
      </c>
      <c r="AS115">
        <v>5</v>
      </c>
      <c r="AT115">
        <v>1</v>
      </c>
      <c r="AU115">
        <f t="shared" si="154"/>
        <v>111.80339887498948</v>
      </c>
      <c r="AV115" t="s">
        <v>401</v>
      </c>
      <c r="AW115" t="s">
        <v>442</v>
      </c>
      <c r="AZ115" s="2">
        <f t="shared" si="155"/>
        <v>1.8553180462532439</v>
      </c>
      <c r="BA115" s="2">
        <f t="shared" si="87"/>
        <v>1.1969359490092382</v>
      </c>
      <c r="BB115">
        <v>0</v>
      </c>
      <c r="BC115">
        <f t="shared" si="88"/>
        <v>0</v>
      </c>
      <c r="BD115">
        <v>0</v>
      </c>
      <c r="BE115">
        <f t="shared" si="89"/>
        <v>0</v>
      </c>
      <c r="BF115">
        <v>0</v>
      </c>
      <c r="BG115">
        <f t="shared" si="90"/>
        <v>0</v>
      </c>
      <c r="BH115">
        <v>1</v>
      </c>
      <c r="BI115">
        <f t="shared" si="91"/>
        <v>9.8782605187795434E-3</v>
      </c>
      <c r="BJ115">
        <v>0</v>
      </c>
      <c r="BK115">
        <f t="shared" si="92"/>
        <v>0</v>
      </c>
      <c r="BL115">
        <v>0</v>
      </c>
      <c r="BM115">
        <f t="shared" si="93"/>
        <v>0</v>
      </c>
      <c r="BN115">
        <v>0</v>
      </c>
      <c r="BO115">
        <f t="shared" si="94"/>
        <v>0</v>
      </c>
      <c r="BP115">
        <v>0</v>
      </c>
      <c r="BQ115">
        <f t="shared" si="95"/>
        <v>0</v>
      </c>
      <c r="BR115">
        <f t="shared" si="162"/>
        <v>78.809999999999988</v>
      </c>
      <c r="BS115">
        <f t="shared" si="96"/>
        <v>0.76586170252598795</v>
      </c>
      <c r="BT115">
        <v>0.12</v>
      </c>
      <c r="BU115">
        <f t="shared" si="97"/>
        <v>5.4224000970595557E-3</v>
      </c>
      <c r="BV115">
        <v>0.04</v>
      </c>
      <c r="BW115">
        <f t="shared" si="98"/>
        <v>7.0092589781170251E-4</v>
      </c>
      <c r="BX115">
        <v>0.03</v>
      </c>
      <c r="BY115">
        <f t="shared" si="99"/>
        <v>5.0772644830728237E-4</v>
      </c>
      <c r="BZ115">
        <v>1</v>
      </c>
      <c r="CA115">
        <f t="shared" si="100"/>
        <v>1.9322849028171496E-2</v>
      </c>
      <c r="CB115">
        <v>19</v>
      </c>
      <c r="CC115">
        <f t="shared" si="101"/>
        <v>0.19830613548388248</v>
      </c>
      <c r="CD115">
        <v>0</v>
      </c>
      <c r="CE115">
        <f t="shared" si="102"/>
        <v>0</v>
      </c>
      <c r="CF115">
        <v>0</v>
      </c>
      <c r="CG115">
        <f t="shared" si="103"/>
        <v>0</v>
      </c>
      <c r="CH115">
        <v>0</v>
      </c>
      <c r="CI115">
        <f t="shared" si="104"/>
        <v>0</v>
      </c>
      <c r="CJ115">
        <v>0</v>
      </c>
      <c r="CK115">
        <f t="shared" si="105"/>
        <v>0</v>
      </c>
      <c r="CL115">
        <v>0</v>
      </c>
      <c r="CM115">
        <f t="shared" si="106"/>
        <v>0</v>
      </c>
      <c r="CN115">
        <v>0</v>
      </c>
      <c r="CO115">
        <f t="shared" si="107"/>
        <v>0</v>
      </c>
      <c r="CP115">
        <v>0</v>
      </c>
      <c r="CQ115">
        <f t="shared" si="108"/>
        <v>0</v>
      </c>
      <c r="CR115">
        <v>0</v>
      </c>
      <c r="CS115">
        <f t="shared" si="83"/>
        <v>0</v>
      </c>
      <c r="CT115">
        <v>0</v>
      </c>
      <c r="CU115">
        <f t="shared" si="109"/>
        <v>0</v>
      </c>
      <c r="CV115">
        <v>0</v>
      </c>
      <c r="CW115">
        <f t="shared" si="110"/>
        <v>0</v>
      </c>
      <c r="CX115">
        <v>0</v>
      </c>
      <c r="CY115">
        <f t="shared" si="111"/>
        <v>0</v>
      </c>
      <c r="CZ115">
        <v>0</v>
      </c>
      <c r="DA115">
        <f t="shared" si="112"/>
        <v>0</v>
      </c>
      <c r="DB115">
        <v>0</v>
      </c>
      <c r="DC115">
        <f t="shared" si="113"/>
        <v>0</v>
      </c>
      <c r="DD115">
        <v>0</v>
      </c>
      <c r="DE115">
        <f t="shared" si="114"/>
        <v>0</v>
      </c>
      <c r="DF115">
        <v>0</v>
      </c>
      <c r="DG115">
        <f t="shared" si="115"/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f t="shared" si="116"/>
        <v>0</v>
      </c>
      <c r="ET115">
        <v>0</v>
      </c>
      <c r="EU115">
        <f t="shared" si="117"/>
        <v>0</v>
      </c>
      <c r="EV115">
        <v>0</v>
      </c>
      <c r="EW115">
        <f t="shared" si="118"/>
        <v>0</v>
      </c>
      <c r="EX115">
        <v>0</v>
      </c>
      <c r="EY115">
        <f t="shared" si="119"/>
        <v>0</v>
      </c>
      <c r="EZ115">
        <v>0</v>
      </c>
      <c r="FA115">
        <f t="shared" si="120"/>
        <v>0</v>
      </c>
      <c r="FB115">
        <v>7</v>
      </c>
      <c r="FC115">
        <f t="shared" si="121"/>
        <v>5.092989299687263E-2</v>
      </c>
      <c r="FD115">
        <v>0</v>
      </c>
      <c r="FE115">
        <f t="shared" si="122"/>
        <v>0</v>
      </c>
      <c r="FF115">
        <v>0</v>
      </c>
      <c r="FG115">
        <f t="shared" si="123"/>
        <v>0</v>
      </c>
      <c r="FH115">
        <v>0</v>
      </c>
      <c r="FI115">
        <f t="shared" si="124"/>
        <v>0</v>
      </c>
      <c r="FJ115">
        <v>0</v>
      </c>
      <c r="FK115">
        <f t="shared" si="125"/>
        <v>0</v>
      </c>
      <c r="FL115">
        <v>33</v>
      </c>
      <c r="FM115">
        <f t="shared" si="126"/>
        <v>0.44852613117772661</v>
      </c>
      <c r="FN115">
        <v>57</v>
      </c>
      <c r="FO115">
        <f t="shared" si="84"/>
        <v>0.45639770580678041</v>
      </c>
      <c r="FP115">
        <v>3</v>
      </c>
      <c r="FQ115">
        <f t="shared" si="127"/>
        <v>4.4146270018620357E-2</v>
      </c>
      <c r="FR115">
        <v>0</v>
      </c>
      <c r="FS115">
        <f t="shared" si="128"/>
        <v>0</v>
      </c>
      <c r="FT115">
        <v>0</v>
      </c>
      <c r="FU115">
        <f t="shared" si="129"/>
        <v>0</v>
      </c>
      <c r="FV115">
        <v>0</v>
      </c>
      <c r="FW115">
        <f t="shared" si="130"/>
        <v>0</v>
      </c>
      <c r="FX115">
        <v>0</v>
      </c>
      <c r="FY115">
        <f t="shared" si="85"/>
        <v>0</v>
      </c>
      <c r="FZ115">
        <v>0</v>
      </c>
      <c r="GA115">
        <f t="shared" si="131"/>
        <v>0</v>
      </c>
      <c r="GB115">
        <v>0</v>
      </c>
      <c r="GC115">
        <f t="shared" si="132"/>
        <v>0</v>
      </c>
      <c r="GD115">
        <v>0</v>
      </c>
      <c r="GE115">
        <f t="shared" si="133"/>
        <v>0</v>
      </c>
      <c r="GF115">
        <v>0</v>
      </c>
      <c r="GG115">
        <f t="shared" si="134"/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 s="3" t="s">
        <v>491</v>
      </c>
      <c r="GS115" t="s">
        <v>264</v>
      </c>
    </row>
    <row r="116" spans="1:201" x14ac:dyDescent="0.45">
      <c r="A116">
        <v>115</v>
      </c>
      <c r="B116" t="s">
        <v>444</v>
      </c>
      <c r="C116" t="s">
        <v>454</v>
      </c>
      <c r="D116">
        <v>430</v>
      </c>
      <c r="E116" t="s">
        <v>488</v>
      </c>
      <c r="F116">
        <f>845+273</f>
        <v>1118</v>
      </c>
      <c r="G116">
        <f>950+273</f>
        <v>1223</v>
      </c>
      <c r="H116">
        <f t="shared" si="164"/>
        <v>1788</v>
      </c>
      <c r="I116" s="2">
        <f t="shared" si="135"/>
        <v>0.68400447427293065</v>
      </c>
      <c r="J116" s="2">
        <f t="shared" si="136"/>
        <v>105</v>
      </c>
      <c r="K116" s="2">
        <f t="shared" si="137"/>
        <v>1.0939177101967799</v>
      </c>
      <c r="N116">
        <v>142</v>
      </c>
      <c r="O116">
        <v>134</v>
      </c>
      <c r="P116" s="2">
        <f t="shared" si="138"/>
        <v>1.0597014925373134</v>
      </c>
      <c r="Q116" s="2">
        <f t="shared" si="139"/>
        <v>-5.9701492537313432E-2</v>
      </c>
      <c r="R116">
        <v>21</v>
      </c>
      <c r="S116">
        <v>21</v>
      </c>
      <c r="T116" s="2">
        <f t="shared" si="140"/>
        <v>1</v>
      </c>
      <c r="U116">
        <v>24</v>
      </c>
      <c r="V116">
        <v>22</v>
      </c>
      <c r="W116" s="2">
        <f t="shared" si="141"/>
        <v>34.08</v>
      </c>
      <c r="X116" s="2">
        <f t="shared" si="142"/>
        <v>29.48</v>
      </c>
      <c r="Y116" s="7">
        <f t="shared" si="143"/>
        <v>-0.15603799185888731</v>
      </c>
      <c r="Z116" s="2">
        <f t="shared" si="144"/>
        <v>1.0909090909090908</v>
      </c>
      <c r="AA116" s="2">
        <f t="shared" si="145"/>
        <v>1.1428571428571428</v>
      </c>
      <c r="AB116" s="2">
        <f t="shared" si="146"/>
        <v>1.0476190476190477</v>
      </c>
      <c r="AC116" s="2">
        <f t="shared" si="147"/>
        <v>-5.9701492537313432E-2</v>
      </c>
      <c r="AD116" s="2">
        <f t="shared" si="148"/>
        <v>3</v>
      </c>
      <c r="AE116" s="2">
        <f t="shared" si="149"/>
        <v>1</v>
      </c>
      <c r="AF116" s="2">
        <f t="shared" si="150"/>
        <v>4.5454545454545456E-2</v>
      </c>
      <c r="AG116" s="2">
        <f t="shared" si="151"/>
        <v>3</v>
      </c>
      <c r="AH116" s="2">
        <f t="shared" si="86"/>
        <v>6.0909090909090908</v>
      </c>
      <c r="AI116" s="2">
        <v>0</v>
      </c>
      <c r="AJ116">
        <f t="shared" si="160"/>
        <v>7.1666666666666656E-4</v>
      </c>
      <c r="AK116">
        <f t="shared" si="152"/>
        <v>1981.3953488372094</v>
      </c>
      <c r="AL116">
        <v>300</v>
      </c>
      <c r="AM116">
        <f t="shared" si="153"/>
        <v>2281.3953488372094</v>
      </c>
      <c r="AN116" t="s">
        <v>52</v>
      </c>
      <c r="AP116" t="s">
        <v>37</v>
      </c>
      <c r="AS116">
        <v>5</v>
      </c>
      <c r="AT116">
        <v>1</v>
      </c>
      <c r="AU116">
        <f t="shared" si="154"/>
        <v>46.957427527495582</v>
      </c>
      <c r="AV116" t="s">
        <v>401</v>
      </c>
      <c r="AW116" t="s">
        <v>442</v>
      </c>
      <c r="AZ116" s="2">
        <f t="shared" si="155"/>
        <v>1.8553180462532439</v>
      </c>
      <c r="BA116" s="2">
        <f t="shared" si="87"/>
        <v>1</v>
      </c>
      <c r="BB116">
        <v>0</v>
      </c>
      <c r="BC116">
        <f t="shared" si="88"/>
        <v>0</v>
      </c>
      <c r="BD116">
        <v>0</v>
      </c>
      <c r="BE116">
        <f t="shared" si="89"/>
        <v>0</v>
      </c>
      <c r="BF116">
        <v>0</v>
      </c>
      <c r="BG116">
        <f t="shared" si="90"/>
        <v>0</v>
      </c>
      <c r="BH116">
        <v>1</v>
      </c>
      <c r="BI116">
        <f t="shared" si="91"/>
        <v>9.8782605187795434E-3</v>
      </c>
      <c r="BJ116">
        <v>0</v>
      </c>
      <c r="BK116">
        <f t="shared" si="92"/>
        <v>0</v>
      </c>
      <c r="BL116">
        <v>0</v>
      </c>
      <c r="BM116">
        <f t="shared" si="93"/>
        <v>0</v>
      </c>
      <c r="BN116">
        <v>0</v>
      </c>
      <c r="BO116">
        <f t="shared" si="94"/>
        <v>0</v>
      </c>
      <c r="BP116">
        <v>0</v>
      </c>
      <c r="BQ116">
        <f t="shared" si="95"/>
        <v>0</v>
      </c>
      <c r="BR116">
        <f t="shared" si="162"/>
        <v>78.809999999999988</v>
      </c>
      <c r="BS116">
        <f t="shared" si="96"/>
        <v>0.76586170252598795</v>
      </c>
      <c r="BT116">
        <v>0.12</v>
      </c>
      <c r="BU116">
        <f t="shared" si="97"/>
        <v>5.4224000970595557E-3</v>
      </c>
      <c r="BV116">
        <v>0.04</v>
      </c>
      <c r="BW116">
        <f t="shared" si="98"/>
        <v>7.0092589781170251E-4</v>
      </c>
      <c r="BX116">
        <v>0.03</v>
      </c>
      <c r="BY116">
        <f t="shared" si="99"/>
        <v>5.0772644830728237E-4</v>
      </c>
      <c r="BZ116">
        <v>1</v>
      </c>
      <c r="CA116">
        <f t="shared" si="100"/>
        <v>1.9322849028171496E-2</v>
      </c>
      <c r="CB116">
        <v>19</v>
      </c>
      <c r="CC116">
        <f t="shared" si="101"/>
        <v>0.19830613548388248</v>
      </c>
      <c r="CD116">
        <v>0</v>
      </c>
      <c r="CE116">
        <f t="shared" si="102"/>
        <v>0</v>
      </c>
      <c r="CF116">
        <v>0</v>
      </c>
      <c r="CG116">
        <f t="shared" si="103"/>
        <v>0</v>
      </c>
      <c r="CH116">
        <v>0</v>
      </c>
      <c r="CI116">
        <f t="shared" si="104"/>
        <v>0</v>
      </c>
      <c r="CJ116">
        <v>0</v>
      </c>
      <c r="CK116">
        <f t="shared" si="105"/>
        <v>0</v>
      </c>
      <c r="CL116">
        <v>0</v>
      </c>
      <c r="CM116">
        <f t="shared" si="106"/>
        <v>0</v>
      </c>
      <c r="CN116">
        <v>0</v>
      </c>
      <c r="CO116">
        <f t="shared" si="107"/>
        <v>0</v>
      </c>
      <c r="CP116">
        <v>0</v>
      </c>
      <c r="CQ116">
        <f t="shared" si="108"/>
        <v>0</v>
      </c>
      <c r="CR116">
        <v>0</v>
      </c>
      <c r="CS116">
        <f t="shared" si="83"/>
        <v>0</v>
      </c>
      <c r="CT116">
        <v>0</v>
      </c>
      <c r="CU116">
        <f t="shared" si="109"/>
        <v>0</v>
      </c>
      <c r="CV116">
        <v>0</v>
      </c>
      <c r="CW116">
        <f t="shared" si="110"/>
        <v>0</v>
      </c>
      <c r="CX116">
        <v>0</v>
      </c>
      <c r="CY116">
        <f t="shared" si="111"/>
        <v>0</v>
      </c>
      <c r="CZ116">
        <v>0</v>
      </c>
      <c r="DA116">
        <f t="shared" si="112"/>
        <v>0</v>
      </c>
      <c r="DB116">
        <v>0</v>
      </c>
      <c r="DC116">
        <f t="shared" si="113"/>
        <v>0</v>
      </c>
      <c r="DD116">
        <v>0</v>
      </c>
      <c r="DE116">
        <f t="shared" si="114"/>
        <v>0</v>
      </c>
      <c r="DF116">
        <v>0</v>
      </c>
      <c r="DG116">
        <f t="shared" si="115"/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f t="shared" si="116"/>
        <v>0</v>
      </c>
      <c r="ET116">
        <v>0</v>
      </c>
      <c r="EU116">
        <f t="shared" si="117"/>
        <v>0</v>
      </c>
      <c r="EV116">
        <v>0</v>
      </c>
      <c r="EW116">
        <f t="shared" si="118"/>
        <v>0</v>
      </c>
      <c r="EX116">
        <v>0</v>
      </c>
      <c r="EY116">
        <f t="shared" si="119"/>
        <v>0</v>
      </c>
      <c r="EZ116">
        <v>0</v>
      </c>
      <c r="FA116">
        <f t="shared" si="120"/>
        <v>0</v>
      </c>
      <c r="FB116">
        <v>0</v>
      </c>
      <c r="FC116">
        <f t="shared" si="121"/>
        <v>0</v>
      </c>
      <c r="FD116">
        <v>0</v>
      </c>
      <c r="FE116">
        <f t="shared" si="122"/>
        <v>0</v>
      </c>
      <c r="FF116">
        <v>0</v>
      </c>
      <c r="FG116">
        <f t="shared" si="123"/>
        <v>0</v>
      </c>
      <c r="FH116">
        <v>0</v>
      </c>
      <c r="FI116">
        <f t="shared" si="124"/>
        <v>0</v>
      </c>
      <c r="FJ116">
        <v>0</v>
      </c>
      <c r="FK116">
        <f t="shared" si="125"/>
        <v>0</v>
      </c>
      <c r="FL116">
        <v>20</v>
      </c>
      <c r="FM116">
        <f t="shared" si="126"/>
        <v>0.39108929767766037</v>
      </c>
      <c r="FN116">
        <v>20</v>
      </c>
      <c r="FO116">
        <f t="shared" si="84"/>
        <v>0.23039376303882522</v>
      </c>
      <c r="FP116">
        <v>0</v>
      </c>
      <c r="FQ116">
        <f t="shared" si="127"/>
        <v>0</v>
      </c>
      <c r="FR116">
        <v>60</v>
      </c>
      <c r="FS116">
        <f t="shared" si="128"/>
        <v>0.37851693928351432</v>
      </c>
      <c r="FT116">
        <v>0</v>
      </c>
      <c r="FU116">
        <f t="shared" si="129"/>
        <v>0</v>
      </c>
      <c r="FV116">
        <v>0</v>
      </c>
      <c r="FW116">
        <f t="shared" si="130"/>
        <v>0</v>
      </c>
      <c r="FX116">
        <v>0</v>
      </c>
      <c r="FY116">
        <f t="shared" si="85"/>
        <v>0</v>
      </c>
      <c r="FZ116">
        <v>0</v>
      </c>
      <c r="GA116">
        <f t="shared" si="131"/>
        <v>0</v>
      </c>
      <c r="GB116">
        <v>0</v>
      </c>
      <c r="GC116">
        <f t="shared" si="132"/>
        <v>0</v>
      </c>
      <c r="GD116">
        <v>0</v>
      </c>
      <c r="GE116">
        <f t="shared" si="133"/>
        <v>0</v>
      </c>
      <c r="GF116">
        <v>0</v>
      </c>
      <c r="GG116">
        <f t="shared" si="134"/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 s="3" t="s">
        <v>492</v>
      </c>
      <c r="GS116" t="s">
        <v>264</v>
      </c>
    </row>
    <row r="117" spans="1:201" x14ac:dyDescent="0.45">
      <c r="A117">
        <v>116</v>
      </c>
      <c r="B117" t="s">
        <v>444</v>
      </c>
      <c r="C117" t="s">
        <v>456</v>
      </c>
      <c r="D117">
        <v>430</v>
      </c>
      <c r="E117" t="s">
        <v>488</v>
      </c>
      <c r="F117">
        <f>900+273</f>
        <v>1173</v>
      </c>
      <c r="G117">
        <v>1223</v>
      </c>
      <c r="H117">
        <f t="shared" si="164"/>
        <v>1788</v>
      </c>
      <c r="I117" s="2">
        <f t="shared" si="135"/>
        <v>0.68400447427293065</v>
      </c>
      <c r="J117" s="2">
        <f t="shared" si="136"/>
        <v>50</v>
      </c>
      <c r="K117" s="2">
        <f t="shared" si="137"/>
        <v>1.0426257459505541</v>
      </c>
      <c r="N117">
        <v>139</v>
      </c>
      <c r="O117">
        <v>134</v>
      </c>
      <c r="P117" s="2">
        <f t="shared" si="138"/>
        <v>1.0373134328358209</v>
      </c>
      <c r="Q117" s="2">
        <f t="shared" si="139"/>
        <v>-3.7313432835820892E-2</v>
      </c>
      <c r="R117">
        <v>19</v>
      </c>
      <c r="S117">
        <v>21</v>
      </c>
      <c r="T117" s="2">
        <f t="shared" si="140"/>
        <v>0.90476190476190477</v>
      </c>
      <c r="U117">
        <v>21</v>
      </c>
      <c r="V117">
        <v>22</v>
      </c>
      <c r="W117" s="2">
        <f t="shared" si="141"/>
        <v>29.189999999999998</v>
      </c>
      <c r="X117" s="2">
        <f t="shared" si="142"/>
        <v>29.48</v>
      </c>
      <c r="Y117" s="7">
        <f t="shared" si="143"/>
        <v>9.8371777476256011E-3</v>
      </c>
      <c r="Z117" s="2">
        <f t="shared" si="144"/>
        <v>0.95454545454545459</v>
      </c>
      <c r="AA117" s="2">
        <f t="shared" si="145"/>
        <v>1.1052631578947369</v>
      </c>
      <c r="AB117" s="2">
        <f t="shared" si="146"/>
        <v>1.0476190476190477</v>
      </c>
      <c r="AC117" s="2">
        <f t="shared" si="147"/>
        <v>-3.7313432835820892E-2</v>
      </c>
      <c r="AD117" s="2">
        <f t="shared" si="148"/>
        <v>2</v>
      </c>
      <c r="AE117" s="2">
        <f t="shared" si="149"/>
        <v>1</v>
      </c>
      <c r="AF117" s="2">
        <f t="shared" si="150"/>
        <v>4.5454545454545456E-2</v>
      </c>
      <c r="AG117" s="2">
        <f t="shared" si="151"/>
        <v>2</v>
      </c>
      <c r="AH117" s="2">
        <f t="shared" si="86"/>
        <v>6.0909090909090908</v>
      </c>
      <c r="AI117" s="2">
        <v>0</v>
      </c>
      <c r="AJ117">
        <f t="shared" si="160"/>
        <v>7.1666666666666656E-4</v>
      </c>
      <c r="AK117">
        <f t="shared" si="152"/>
        <v>1939.5348837209303</v>
      </c>
      <c r="AL117">
        <v>300</v>
      </c>
      <c r="AM117">
        <f t="shared" si="153"/>
        <v>2239.5348837209303</v>
      </c>
      <c r="AN117" t="s">
        <v>52</v>
      </c>
      <c r="AP117" t="s">
        <v>37</v>
      </c>
      <c r="AS117">
        <v>5</v>
      </c>
      <c r="AT117">
        <v>1</v>
      </c>
      <c r="AU117">
        <f t="shared" si="154"/>
        <v>46.957427527495582</v>
      </c>
      <c r="AV117" t="s">
        <v>401</v>
      </c>
      <c r="AW117" t="s">
        <v>442</v>
      </c>
      <c r="AZ117" s="2">
        <f t="shared" si="155"/>
        <v>1.8553180462532439</v>
      </c>
      <c r="BA117" s="2">
        <f t="shared" si="87"/>
        <v>0.86681013304749088</v>
      </c>
      <c r="BB117">
        <v>0</v>
      </c>
      <c r="BC117">
        <f t="shared" si="88"/>
        <v>0</v>
      </c>
      <c r="BD117">
        <v>0</v>
      </c>
      <c r="BE117">
        <f t="shared" si="89"/>
        <v>0</v>
      </c>
      <c r="BF117">
        <v>0</v>
      </c>
      <c r="BG117">
        <f t="shared" si="90"/>
        <v>0</v>
      </c>
      <c r="BH117">
        <v>1</v>
      </c>
      <c r="BI117">
        <f t="shared" si="91"/>
        <v>9.8782605187795434E-3</v>
      </c>
      <c r="BJ117">
        <v>0</v>
      </c>
      <c r="BK117">
        <f t="shared" si="92"/>
        <v>0</v>
      </c>
      <c r="BL117">
        <v>0</v>
      </c>
      <c r="BM117">
        <f t="shared" si="93"/>
        <v>0</v>
      </c>
      <c r="BN117">
        <v>0</v>
      </c>
      <c r="BO117">
        <f t="shared" si="94"/>
        <v>0</v>
      </c>
      <c r="BP117">
        <v>0</v>
      </c>
      <c r="BQ117">
        <f t="shared" si="95"/>
        <v>0</v>
      </c>
      <c r="BR117">
        <f t="shared" si="162"/>
        <v>78.809999999999988</v>
      </c>
      <c r="BS117">
        <f t="shared" si="96"/>
        <v>0.76586170252598795</v>
      </c>
      <c r="BT117">
        <v>0.12</v>
      </c>
      <c r="BU117">
        <f t="shared" si="97"/>
        <v>5.4224000970595557E-3</v>
      </c>
      <c r="BV117">
        <v>0.04</v>
      </c>
      <c r="BW117">
        <f t="shared" si="98"/>
        <v>7.0092589781170251E-4</v>
      </c>
      <c r="BX117">
        <v>0.03</v>
      </c>
      <c r="BY117">
        <f t="shared" si="99"/>
        <v>5.0772644830728237E-4</v>
      </c>
      <c r="BZ117">
        <v>1</v>
      </c>
      <c r="CA117">
        <f t="shared" si="100"/>
        <v>1.9322849028171496E-2</v>
      </c>
      <c r="CB117">
        <v>19</v>
      </c>
      <c r="CC117">
        <f t="shared" si="101"/>
        <v>0.19830613548388248</v>
      </c>
      <c r="CD117">
        <v>0</v>
      </c>
      <c r="CE117">
        <f t="shared" si="102"/>
        <v>0</v>
      </c>
      <c r="CF117">
        <v>0</v>
      </c>
      <c r="CG117">
        <f t="shared" si="103"/>
        <v>0</v>
      </c>
      <c r="CH117">
        <v>0</v>
      </c>
      <c r="CI117">
        <f t="shared" si="104"/>
        <v>0</v>
      </c>
      <c r="CJ117">
        <v>0</v>
      </c>
      <c r="CK117">
        <f t="shared" si="105"/>
        <v>0</v>
      </c>
      <c r="CL117">
        <v>0</v>
      </c>
      <c r="CM117">
        <f t="shared" si="106"/>
        <v>0</v>
      </c>
      <c r="CN117">
        <v>0</v>
      </c>
      <c r="CO117">
        <f t="shared" si="107"/>
        <v>0</v>
      </c>
      <c r="CP117">
        <v>0</v>
      </c>
      <c r="CQ117">
        <f t="shared" si="108"/>
        <v>0</v>
      </c>
      <c r="CR117">
        <v>0</v>
      </c>
      <c r="CS117">
        <f t="shared" si="83"/>
        <v>0</v>
      </c>
      <c r="CT117">
        <v>0</v>
      </c>
      <c r="CU117">
        <f t="shared" si="109"/>
        <v>0</v>
      </c>
      <c r="CV117">
        <v>0</v>
      </c>
      <c r="CW117">
        <f t="shared" si="110"/>
        <v>0</v>
      </c>
      <c r="CX117">
        <v>0</v>
      </c>
      <c r="CY117">
        <f t="shared" si="111"/>
        <v>0</v>
      </c>
      <c r="CZ117">
        <v>0</v>
      </c>
      <c r="DA117">
        <f t="shared" si="112"/>
        <v>0</v>
      </c>
      <c r="DB117">
        <v>0</v>
      </c>
      <c r="DC117">
        <f t="shared" si="113"/>
        <v>0</v>
      </c>
      <c r="DD117">
        <v>0</v>
      </c>
      <c r="DE117">
        <f t="shared" si="114"/>
        <v>0</v>
      </c>
      <c r="DF117">
        <v>0</v>
      </c>
      <c r="DG117">
        <f t="shared" si="115"/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f t="shared" si="116"/>
        <v>0</v>
      </c>
      <c r="ET117">
        <v>0</v>
      </c>
      <c r="EU117">
        <f t="shared" si="117"/>
        <v>0</v>
      </c>
      <c r="EV117">
        <v>0</v>
      </c>
      <c r="EW117">
        <f t="shared" si="118"/>
        <v>0</v>
      </c>
      <c r="EX117">
        <v>0</v>
      </c>
      <c r="EY117">
        <f t="shared" si="119"/>
        <v>0</v>
      </c>
      <c r="EZ117">
        <v>0</v>
      </c>
      <c r="FA117">
        <f t="shared" si="120"/>
        <v>0</v>
      </c>
      <c r="FB117">
        <v>0</v>
      </c>
      <c r="FC117">
        <f t="shared" si="121"/>
        <v>0</v>
      </c>
      <c r="FD117">
        <v>0</v>
      </c>
      <c r="FE117">
        <f t="shared" si="122"/>
        <v>0</v>
      </c>
      <c r="FF117">
        <v>0</v>
      </c>
      <c r="FG117">
        <f t="shared" si="123"/>
        <v>0</v>
      </c>
      <c r="FH117">
        <v>0</v>
      </c>
      <c r="FI117">
        <f t="shared" si="124"/>
        <v>0</v>
      </c>
      <c r="FJ117">
        <v>0</v>
      </c>
      <c r="FK117">
        <f t="shared" si="125"/>
        <v>0</v>
      </c>
      <c r="FL117">
        <v>20</v>
      </c>
      <c r="FM117">
        <f t="shared" si="126"/>
        <v>0.29740273483956009</v>
      </c>
      <c r="FN117">
        <v>65</v>
      </c>
      <c r="FO117">
        <f t="shared" si="84"/>
        <v>0.56940739820793085</v>
      </c>
      <c r="FP117">
        <v>0</v>
      </c>
      <c r="FQ117">
        <f t="shared" si="127"/>
        <v>0</v>
      </c>
      <c r="FR117">
        <v>0</v>
      </c>
      <c r="FS117">
        <f t="shared" si="128"/>
        <v>0</v>
      </c>
      <c r="FT117">
        <v>15</v>
      </c>
      <c r="FU117">
        <f t="shared" si="129"/>
        <v>0.13318986695250903</v>
      </c>
      <c r="FV117">
        <v>0</v>
      </c>
      <c r="FW117">
        <f t="shared" si="130"/>
        <v>0</v>
      </c>
      <c r="FX117">
        <v>0</v>
      </c>
      <c r="FY117">
        <f t="shared" si="85"/>
        <v>0</v>
      </c>
      <c r="FZ117">
        <v>0</v>
      </c>
      <c r="GA117">
        <f t="shared" si="131"/>
        <v>0</v>
      </c>
      <c r="GB117">
        <v>0</v>
      </c>
      <c r="GC117">
        <f t="shared" si="132"/>
        <v>0</v>
      </c>
      <c r="GD117">
        <v>0</v>
      </c>
      <c r="GE117">
        <f t="shared" si="133"/>
        <v>0</v>
      </c>
      <c r="GF117">
        <v>0</v>
      </c>
      <c r="GG117">
        <f t="shared" si="134"/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 s="3" t="s">
        <v>493</v>
      </c>
      <c r="GS117" t="s">
        <v>264</v>
      </c>
    </row>
    <row r="118" spans="1:201" x14ac:dyDescent="0.45">
      <c r="A118">
        <v>117</v>
      </c>
      <c r="B118" t="s">
        <v>444</v>
      </c>
      <c r="C118" t="s">
        <v>458</v>
      </c>
      <c r="D118">
        <v>430</v>
      </c>
      <c r="E118" t="s">
        <v>488</v>
      </c>
      <c r="F118">
        <f>970+273</f>
        <v>1243</v>
      </c>
      <c r="G118">
        <v>1273</v>
      </c>
      <c r="H118">
        <f t="shared" si="164"/>
        <v>1788</v>
      </c>
      <c r="I118" s="2">
        <f t="shared" si="135"/>
        <v>0.71196868008948544</v>
      </c>
      <c r="J118" s="2">
        <f t="shared" si="136"/>
        <v>30</v>
      </c>
      <c r="K118" s="2">
        <f t="shared" si="137"/>
        <v>1.0241351568785197</v>
      </c>
      <c r="N118">
        <v>141</v>
      </c>
      <c r="O118">
        <v>126</v>
      </c>
      <c r="P118" s="2">
        <f t="shared" si="138"/>
        <v>1.1190476190476191</v>
      </c>
      <c r="Q118" s="2">
        <f t="shared" si="139"/>
        <v>-0.11904761904761904</v>
      </c>
      <c r="R118">
        <v>16</v>
      </c>
      <c r="S118">
        <v>14</v>
      </c>
      <c r="T118" s="2">
        <f t="shared" si="140"/>
        <v>1.1428571428571428</v>
      </c>
      <c r="U118">
        <v>17</v>
      </c>
      <c r="V118">
        <v>16</v>
      </c>
      <c r="W118" s="2">
        <f t="shared" si="141"/>
        <v>23.97</v>
      </c>
      <c r="X118" s="2">
        <f t="shared" si="142"/>
        <v>20.16</v>
      </c>
      <c r="Y118" s="7">
        <f t="shared" si="143"/>
        <v>-0.18898809523809518</v>
      </c>
      <c r="Z118" s="2">
        <f t="shared" si="144"/>
        <v>1.0625</v>
      </c>
      <c r="AA118" s="2">
        <f t="shared" si="145"/>
        <v>1.0625</v>
      </c>
      <c r="AB118" s="2">
        <f t="shared" si="146"/>
        <v>1.1428571428571428</v>
      </c>
      <c r="AC118" s="2">
        <f t="shared" si="147"/>
        <v>-0.11904761904761904</v>
      </c>
      <c r="AD118" s="2">
        <f t="shared" si="148"/>
        <v>1</v>
      </c>
      <c r="AE118" s="2">
        <f t="shared" si="149"/>
        <v>2</v>
      </c>
      <c r="AF118" s="2">
        <f t="shared" si="150"/>
        <v>0.125</v>
      </c>
      <c r="AG118" s="2">
        <f t="shared" si="151"/>
        <v>0.5</v>
      </c>
      <c r="AH118" s="2">
        <f t="shared" si="86"/>
        <v>15.75</v>
      </c>
      <c r="AI118" s="2">
        <v>0</v>
      </c>
      <c r="AJ118">
        <f t="shared" si="160"/>
        <v>7.1666666666666656E-4</v>
      </c>
      <c r="AK118">
        <f t="shared" si="152"/>
        <v>1967.4418604651164</v>
      </c>
      <c r="AL118">
        <v>300</v>
      </c>
      <c r="AM118">
        <f t="shared" si="153"/>
        <v>2267.4418604651164</v>
      </c>
      <c r="AN118" t="s">
        <v>52</v>
      </c>
      <c r="AP118" t="s">
        <v>37</v>
      </c>
      <c r="AS118">
        <v>5</v>
      </c>
      <c r="AT118">
        <v>1</v>
      </c>
      <c r="AU118">
        <f t="shared" si="154"/>
        <v>31.304951684997057</v>
      </c>
      <c r="AV118" t="s">
        <v>401</v>
      </c>
      <c r="AW118" t="s">
        <v>442</v>
      </c>
      <c r="AZ118" s="2">
        <f t="shared" si="155"/>
        <v>1.8553180462532439</v>
      </c>
      <c r="BA118" s="2">
        <f t="shared" si="87"/>
        <v>1.2448966711175273</v>
      </c>
      <c r="BB118">
        <v>0</v>
      </c>
      <c r="BC118">
        <f t="shared" si="88"/>
        <v>0</v>
      </c>
      <c r="BD118">
        <v>0</v>
      </c>
      <c r="BE118">
        <f t="shared" si="89"/>
        <v>0</v>
      </c>
      <c r="BF118">
        <v>0</v>
      </c>
      <c r="BG118">
        <f t="shared" si="90"/>
        <v>0</v>
      </c>
      <c r="BH118">
        <v>1</v>
      </c>
      <c r="BI118">
        <f t="shared" si="91"/>
        <v>9.8782605187795434E-3</v>
      </c>
      <c r="BJ118">
        <v>0</v>
      </c>
      <c r="BK118">
        <f t="shared" si="92"/>
        <v>0</v>
      </c>
      <c r="BL118">
        <v>0</v>
      </c>
      <c r="BM118">
        <f t="shared" si="93"/>
        <v>0</v>
      </c>
      <c r="BN118">
        <v>0</v>
      </c>
      <c r="BO118">
        <f t="shared" si="94"/>
        <v>0</v>
      </c>
      <c r="BP118">
        <v>0</v>
      </c>
      <c r="BQ118">
        <f t="shared" si="95"/>
        <v>0</v>
      </c>
      <c r="BR118">
        <f t="shared" si="162"/>
        <v>78.809999999999988</v>
      </c>
      <c r="BS118">
        <f t="shared" si="96"/>
        <v>0.76586170252598795</v>
      </c>
      <c r="BT118">
        <v>0.12</v>
      </c>
      <c r="BU118">
        <f t="shared" si="97"/>
        <v>5.4224000970595557E-3</v>
      </c>
      <c r="BV118">
        <v>0.04</v>
      </c>
      <c r="BW118">
        <f t="shared" si="98"/>
        <v>7.0092589781170251E-4</v>
      </c>
      <c r="BX118">
        <v>0.03</v>
      </c>
      <c r="BY118">
        <f t="shared" si="99"/>
        <v>5.0772644830728237E-4</v>
      </c>
      <c r="BZ118">
        <v>1</v>
      </c>
      <c r="CA118">
        <f t="shared" si="100"/>
        <v>1.9322849028171496E-2</v>
      </c>
      <c r="CB118">
        <v>19</v>
      </c>
      <c r="CC118">
        <f t="shared" si="101"/>
        <v>0.19830613548388248</v>
      </c>
      <c r="CD118">
        <v>0</v>
      </c>
      <c r="CE118">
        <f t="shared" si="102"/>
        <v>0</v>
      </c>
      <c r="CF118">
        <v>0</v>
      </c>
      <c r="CG118">
        <f t="shared" si="103"/>
        <v>0</v>
      </c>
      <c r="CH118">
        <v>0</v>
      </c>
      <c r="CI118">
        <f t="shared" si="104"/>
        <v>0</v>
      </c>
      <c r="CJ118">
        <v>0</v>
      </c>
      <c r="CK118">
        <f t="shared" si="105"/>
        <v>0</v>
      </c>
      <c r="CL118">
        <v>0</v>
      </c>
      <c r="CM118">
        <f t="shared" si="106"/>
        <v>0</v>
      </c>
      <c r="CN118">
        <v>0</v>
      </c>
      <c r="CO118">
        <f t="shared" si="107"/>
        <v>0</v>
      </c>
      <c r="CP118">
        <v>0</v>
      </c>
      <c r="CQ118">
        <f t="shared" si="108"/>
        <v>0</v>
      </c>
      <c r="CR118">
        <v>0</v>
      </c>
      <c r="CS118">
        <f t="shared" si="83"/>
        <v>0</v>
      </c>
      <c r="CT118">
        <v>0</v>
      </c>
      <c r="CU118">
        <f t="shared" si="109"/>
        <v>0</v>
      </c>
      <c r="CV118">
        <v>0</v>
      </c>
      <c r="CW118">
        <f t="shared" si="110"/>
        <v>0</v>
      </c>
      <c r="CX118">
        <v>0</v>
      </c>
      <c r="CY118">
        <f t="shared" si="111"/>
        <v>0</v>
      </c>
      <c r="CZ118">
        <v>0</v>
      </c>
      <c r="DA118">
        <f t="shared" si="112"/>
        <v>0</v>
      </c>
      <c r="DB118">
        <v>0</v>
      </c>
      <c r="DC118">
        <f t="shared" si="113"/>
        <v>0</v>
      </c>
      <c r="DD118">
        <v>0</v>
      </c>
      <c r="DE118">
        <f t="shared" si="114"/>
        <v>0</v>
      </c>
      <c r="DF118">
        <v>0</v>
      </c>
      <c r="DG118">
        <f t="shared" si="115"/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f t="shared" si="116"/>
        <v>0</v>
      </c>
      <c r="ET118">
        <v>0</v>
      </c>
      <c r="EU118">
        <f t="shared" si="117"/>
        <v>0</v>
      </c>
      <c r="EV118">
        <v>0</v>
      </c>
      <c r="EW118">
        <f t="shared" si="118"/>
        <v>0</v>
      </c>
      <c r="EX118">
        <v>0</v>
      </c>
      <c r="EY118">
        <f t="shared" si="119"/>
        <v>0</v>
      </c>
      <c r="EZ118">
        <v>0</v>
      </c>
      <c r="FA118">
        <f t="shared" si="120"/>
        <v>0</v>
      </c>
      <c r="FB118">
        <v>0</v>
      </c>
      <c r="FC118">
        <f t="shared" si="121"/>
        <v>0</v>
      </c>
      <c r="FD118">
        <v>0</v>
      </c>
      <c r="FE118">
        <f t="shared" si="122"/>
        <v>0</v>
      </c>
      <c r="FF118">
        <v>0</v>
      </c>
      <c r="FG118">
        <f t="shared" si="123"/>
        <v>0</v>
      </c>
      <c r="FH118">
        <v>0</v>
      </c>
      <c r="FI118">
        <f t="shared" si="124"/>
        <v>0</v>
      </c>
      <c r="FJ118">
        <v>0</v>
      </c>
      <c r="FK118">
        <f t="shared" si="125"/>
        <v>0</v>
      </c>
      <c r="FL118">
        <v>0</v>
      </c>
      <c r="FM118">
        <f t="shared" si="126"/>
        <v>0</v>
      </c>
      <c r="FN118">
        <v>85</v>
      </c>
      <c r="FO118">
        <f t="shared" si="84"/>
        <v>0.75510332888247278</v>
      </c>
      <c r="FP118">
        <v>15</v>
      </c>
      <c r="FQ118">
        <f t="shared" si="127"/>
        <v>0.24489667111752725</v>
      </c>
      <c r="FR118">
        <v>0</v>
      </c>
      <c r="FS118">
        <f t="shared" si="128"/>
        <v>0</v>
      </c>
      <c r="FT118">
        <v>0</v>
      </c>
      <c r="FU118">
        <f t="shared" si="129"/>
        <v>0</v>
      </c>
      <c r="FV118">
        <v>0</v>
      </c>
      <c r="FW118">
        <f t="shared" si="130"/>
        <v>0</v>
      </c>
      <c r="FX118">
        <v>0</v>
      </c>
      <c r="FY118">
        <f t="shared" si="85"/>
        <v>0</v>
      </c>
      <c r="FZ118">
        <v>0</v>
      </c>
      <c r="GA118">
        <f t="shared" si="131"/>
        <v>0</v>
      </c>
      <c r="GB118">
        <v>0</v>
      </c>
      <c r="GC118">
        <f t="shared" si="132"/>
        <v>0</v>
      </c>
      <c r="GD118">
        <v>0</v>
      </c>
      <c r="GE118">
        <f t="shared" si="133"/>
        <v>0</v>
      </c>
      <c r="GF118">
        <v>0</v>
      </c>
      <c r="GG118">
        <f t="shared" si="134"/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 s="3" t="s">
        <v>494</v>
      </c>
      <c r="GS118" t="s">
        <v>264</v>
      </c>
    </row>
    <row r="119" spans="1:201" x14ac:dyDescent="0.45">
      <c r="A119">
        <v>118</v>
      </c>
      <c r="B119" t="s">
        <v>71</v>
      </c>
      <c r="C119" t="s">
        <v>51</v>
      </c>
      <c r="E119" t="s">
        <v>72</v>
      </c>
      <c r="F119">
        <v>234.3</v>
      </c>
      <c r="G119">
        <v>298</v>
      </c>
      <c r="H119">
        <v>594.20000000000005</v>
      </c>
      <c r="I119" s="2">
        <f t="shared" si="135"/>
        <v>0.50151464153483671</v>
      </c>
      <c r="J119" s="2">
        <f t="shared" si="136"/>
        <v>63.699999999999989</v>
      </c>
      <c r="K119" s="2">
        <f t="shared" si="137"/>
        <v>1.2718736662398633</v>
      </c>
      <c r="M119" s="2">
        <v>630</v>
      </c>
      <c r="N119">
        <v>45</v>
      </c>
      <c r="O119">
        <v>45</v>
      </c>
      <c r="P119" s="2">
        <f t="shared" si="138"/>
        <v>1</v>
      </c>
      <c r="Q119" s="2">
        <f t="shared" si="139"/>
        <v>0</v>
      </c>
      <c r="S119">
        <v>14</v>
      </c>
      <c r="T119" s="2">
        <f t="shared" si="140"/>
        <v>0</v>
      </c>
      <c r="U119">
        <v>44</v>
      </c>
      <c r="V119">
        <v>44</v>
      </c>
      <c r="W119" s="2">
        <f t="shared" si="141"/>
        <v>19.8</v>
      </c>
      <c r="X119" s="2">
        <f t="shared" si="142"/>
        <v>19.8</v>
      </c>
      <c r="Y119" s="7">
        <f t="shared" si="143"/>
        <v>0</v>
      </c>
      <c r="Z119" s="2">
        <f t="shared" si="144"/>
        <v>1</v>
      </c>
      <c r="AA119" s="2" t="e">
        <f t="shared" si="145"/>
        <v>#DIV/0!</v>
      </c>
      <c r="AB119" s="2">
        <f t="shared" si="146"/>
        <v>3.1428571428571428</v>
      </c>
      <c r="AC119" s="2">
        <f t="shared" si="147"/>
        <v>0</v>
      </c>
      <c r="AD119" s="2">
        <f t="shared" si="148"/>
        <v>44</v>
      </c>
      <c r="AE119" s="2">
        <f t="shared" si="149"/>
        <v>30</v>
      </c>
      <c r="AF119" s="2">
        <f t="shared" si="150"/>
        <v>0.68181818181818177</v>
      </c>
      <c r="AG119" s="2">
        <f t="shared" si="151"/>
        <v>1.4666666666666666</v>
      </c>
      <c r="AH119" s="2">
        <f t="shared" si="86"/>
        <v>30.68181818181818</v>
      </c>
      <c r="AI119" s="2">
        <v>0</v>
      </c>
      <c r="AJ119">
        <f>0.02/60</f>
        <v>3.3333333333333332E-4</v>
      </c>
      <c r="AK119">
        <f t="shared" si="152"/>
        <v>1350</v>
      </c>
      <c r="AL119">
        <v>10</v>
      </c>
      <c r="AM119">
        <f t="shared" si="153"/>
        <v>1360</v>
      </c>
      <c r="AN119" t="s">
        <v>52</v>
      </c>
      <c r="AP119" t="s">
        <v>37</v>
      </c>
      <c r="AR119">
        <v>1E-3</v>
      </c>
      <c r="AS119">
        <v>4</v>
      </c>
      <c r="AT119">
        <v>1</v>
      </c>
      <c r="AU119">
        <f t="shared" si="154"/>
        <v>28</v>
      </c>
      <c r="AV119" t="s">
        <v>71</v>
      </c>
      <c r="AW119" t="s">
        <v>74</v>
      </c>
      <c r="AZ119" s="2">
        <f t="shared" si="155"/>
        <v>2</v>
      </c>
      <c r="BA119" s="2">
        <f t="shared" si="87"/>
        <v>2</v>
      </c>
      <c r="BB119">
        <v>0</v>
      </c>
      <c r="BC119">
        <f t="shared" si="88"/>
        <v>0</v>
      </c>
      <c r="BD119">
        <v>0</v>
      </c>
      <c r="BE119">
        <f t="shared" si="89"/>
        <v>0</v>
      </c>
      <c r="BF119">
        <v>0</v>
      </c>
      <c r="BG119">
        <f t="shared" si="90"/>
        <v>0</v>
      </c>
      <c r="BH119">
        <v>0</v>
      </c>
      <c r="BI119">
        <f t="shared" si="91"/>
        <v>0</v>
      </c>
      <c r="BJ119">
        <v>0</v>
      </c>
      <c r="BK119">
        <f t="shared" si="92"/>
        <v>0</v>
      </c>
      <c r="BL119">
        <v>0</v>
      </c>
      <c r="BM119">
        <f t="shared" si="93"/>
        <v>0</v>
      </c>
      <c r="BN119">
        <v>0</v>
      </c>
      <c r="BO119">
        <f t="shared" si="94"/>
        <v>0</v>
      </c>
      <c r="BP119">
        <v>100</v>
      </c>
      <c r="BQ119">
        <f t="shared" si="95"/>
        <v>1</v>
      </c>
      <c r="BR119">
        <v>0</v>
      </c>
      <c r="BS119">
        <f t="shared" si="96"/>
        <v>0</v>
      </c>
      <c r="BT119">
        <v>0</v>
      </c>
      <c r="BU119">
        <f t="shared" si="97"/>
        <v>0</v>
      </c>
      <c r="BV119">
        <v>0</v>
      </c>
      <c r="BW119">
        <f t="shared" si="98"/>
        <v>0</v>
      </c>
      <c r="BX119">
        <v>0</v>
      </c>
      <c r="BY119">
        <f t="shared" si="99"/>
        <v>0</v>
      </c>
      <c r="BZ119">
        <v>0</v>
      </c>
      <c r="CA119">
        <f t="shared" si="100"/>
        <v>0</v>
      </c>
      <c r="CB119">
        <v>0</v>
      </c>
      <c r="CC119">
        <f t="shared" si="101"/>
        <v>0</v>
      </c>
      <c r="CD119">
        <v>0</v>
      </c>
      <c r="CE119">
        <f t="shared" si="102"/>
        <v>0</v>
      </c>
      <c r="CF119">
        <v>0</v>
      </c>
      <c r="CG119">
        <f t="shared" si="103"/>
        <v>0</v>
      </c>
      <c r="CH119">
        <v>0</v>
      </c>
      <c r="CI119">
        <f t="shared" si="104"/>
        <v>0</v>
      </c>
      <c r="CJ119">
        <v>0</v>
      </c>
      <c r="CK119">
        <f t="shared" si="105"/>
        <v>0</v>
      </c>
      <c r="CL119">
        <v>0</v>
      </c>
      <c r="CM119">
        <f t="shared" si="106"/>
        <v>0</v>
      </c>
      <c r="CN119">
        <v>0</v>
      </c>
      <c r="CO119">
        <f t="shared" si="107"/>
        <v>0</v>
      </c>
      <c r="CP119">
        <v>0</v>
      </c>
      <c r="CQ119">
        <f t="shared" si="108"/>
        <v>0</v>
      </c>
      <c r="CR119">
        <v>0</v>
      </c>
      <c r="CS119">
        <f t="shared" si="83"/>
        <v>0</v>
      </c>
      <c r="CT119">
        <v>0</v>
      </c>
      <c r="CU119">
        <f t="shared" si="109"/>
        <v>0</v>
      </c>
      <c r="CV119">
        <v>0</v>
      </c>
      <c r="CW119">
        <f t="shared" si="110"/>
        <v>0</v>
      </c>
      <c r="CX119">
        <v>0</v>
      </c>
      <c r="CY119">
        <f t="shared" si="111"/>
        <v>0</v>
      </c>
      <c r="CZ119">
        <v>0</v>
      </c>
      <c r="DA119">
        <f t="shared" si="112"/>
        <v>0</v>
      </c>
      <c r="DB119">
        <v>0</v>
      </c>
      <c r="DC119">
        <f t="shared" si="113"/>
        <v>0</v>
      </c>
      <c r="DD119">
        <v>0</v>
      </c>
      <c r="DE119">
        <f t="shared" si="114"/>
        <v>0</v>
      </c>
      <c r="DF119">
        <v>0</v>
      </c>
      <c r="DG119">
        <f t="shared" si="115"/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f t="shared" si="116"/>
        <v>0</v>
      </c>
      <c r="ET119">
        <v>0</v>
      </c>
      <c r="EU119">
        <f t="shared" si="117"/>
        <v>0</v>
      </c>
      <c r="EV119">
        <v>100</v>
      </c>
      <c r="EW119">
        <f t="shared" si="118"/>
        <v>1</v>
      </c>
      <c r="EX119">
        <v>0</v>
      </c>
      <c r="EY119">
        <f t="shared" si="119"/>
        <v>0</v>
      </c>
      <c r="EZ119">
        <v>0</v>
      </c>
      <c r="FA119">
        <f t="shared" si="120"/>
        <v>0</v>
      </c>
      <c r="FB119">
        <v>0</v>
      </c>
      <c r="FC119">
        <f t="shared" si="121"/>
        <v>0</v>
      </c>
      <c r="FD119">
        <v>0</v>
      </c>
      <c r="FE119">
        <f t="shared" si="122"/>
        <v>0</v>
      </c>
      <c r="FF119">
        <v>0</v>
      </c>
      <c r="FG119">
        <f t="shared" si="123"/>
        <v>0</v>
      </c>
      <c r="FH119">
        <v>0</v>
      </c>
      <c r="FI119">
        <f t="shared" si="124"/>
        <v>0</v>
      </c>
      <c r="FJ119">
        <v>0</v>
      </c>
      <c r="FK119">
        <f t="shared" si="125"/>
        <v>0</v>
      </c>
      <c r="FL119">
        <v>0</v>
      </c>
      <c r="FM119">
        <f t="shared" si="126"/>
        <v>0</v>
      </c>
      <c r="FN119">
        <v>0</v>
      </c>
      <c r="FO119">
        <f t="shared" si="84"/>
        <v>0</v>
      </c>
      <c r="FP119">
        <v>0</v>
      </c>
      <c r="FQ119">
        <f t="shared" si="127"/>
        <v>0</v>
      </c>
      <c r="FR119">
        <v>0</v>
      </c>
      <c r="FS119">
        <f t="shared" si="128"/>
        <v>0</v>
      </c>
      <c r="FT119">
        <v>0</v>
      </c>
      <c r="FU119">
        <f t="shared" si="129"/>
        <v>0</v>
      </c>
      <c r="FV119">
        <v>0</v>
      </c>
      <c r="FW119">
        <f t="shared" si="130"/>
        <v>0</v>
      </c>
      <c r="FX119">
        <v>0</v>
      </c>
      <c r="FY119">
        <f t="shared" si="85"/>
        <v>0</v>
      </c>
      <c r="FZ119">
        <v>0</v>
      </c>
      <c r="GA119">
        <f t="shared" si="131"/>
        <v>0</v>
      </c>
      <c r="GB119">
        <v>0</v>
      </c>
      <c r="GC119">
        <f t="shared" si="132"/>
        <v>0</v>
      </c>
      <c r="GD119">
        <v>0</v>
      </c>
      <c r="GE119">
        <f t="shared" si="133"/>
        <v>0</v>
      </c>
      <c r="GF119">
        <v>0</v>
      </c>
      <c r="GG119">
        <f t="shared" si="134"/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 s="3" t="s">
        <v>495</v>
      </c>
      <c r="GS119" t="s">
        <v>264</v>
      </c>
    </row>
    <row r="120" spans="1:201" x14ac:dyDescent="0.45">
      <c r="A120">
        <v>119</v>
      </c>
      <c r="B120" t="s">
        <v>71</v>
      </c>
      <c r="C120" t="s">
        <v>496</v>
      </c>
      <c r="E120" t="s">
        <v>72</v>
      </c>
      <c r="F120">
        <f>-14+273</f>
        <v>259</v>
      </c>
      <c r="G120">
        <v>298</v>
      </c>
      <c r="H120">
        <v>594.20000000000005</v>
      </c>
      <c r="I120" s="2">
        <f t="shared" si="135"/>
        <v>0.50151464153483671</v>
      </c>
      <c r="J120" s="2">
        <f t="shared" si="136"/>
        <v>39</v>
      </c>
      <c r="K120" s="2">
        <f t="shared" si="137"/>
        <v>1.1505791505791505</v>
      </c>
      <c r="M120" s="2">
        <v>1161</v>
      </c>
      <c r="N120">
        <v>8</v>
      </c>
      <c r="O120">
        <v>45</v>
      </c>
      <c r="P120" s="2">
        <f t="shared" si="138"/>
        <v>0.17777777777777778</v>
      </c>
      <c r="Q120" s="2">
        <f t="shared" si="139"/>
        <v>0.82222222222222219</v>
      </c>
      <c r="S120">
        <v>14</v>
      </c>
      <c r="T120" s="2">
        <f t="shared" si="140"/>
        <v>0</v>
      </c>
      <c r="U120">
        <v>38</v>
      </c>
      <c r="V120">
        <v>44</v>
      </c>
      <c r="W120" s="2">
        <f t="shared" si="141"/>
        <v>3.04</v>
      </c>
      <c r="X120" s="2">
        <f t="shared" si="142"/>
        <v>19.8</v>
      </c>
      <c r="Y120" s="7">
        <f t="shared" si="143"/>
        <v>0.84646464646464648</v>
      </c>
      <c r="Z120" s="2">
        <f t="shared" si="144"/>
        <v>0.86363636363636365</v>
      </c>
      <c r="AA120" s="2" t="e">
        <f t="shared" si="145"/>
        <v>#DIV/0!</v>
      </c>
      <c r="AB120" s="2">
        <f t="shared" si="146"/>
        <v>3.1428571428571428</v>
      </c>
      <c r="AC120" s="2">
        <f t="shared" si="147"/>
        <v>0.82222222222222219</v>
      </c>
      <c r="AD120" s="2">
        <f t="shared" si="148"/>
        <v>38</v>
      </c>
      <c r="AE120" s="2">
        <f t="shared" si="149"/>
        <v>30</v>
      </c>
      <c r="AG120" s="2">
        <f t="shared" si="151"/>
        <v>1.2666666666666666</v>
      </c>
      <c r="AH120" s="2">
        <f t="shared" si="86"/>
        <v>30.68181818181818</v>
      </c>
      <c r="AI120" s="2">
        <v>2</v>
      </c>
      <c r="AJ120">
        <f t="shared" ref="AJ120:AJ125" si="165">0.02/60</f>
        <v>3.3333333333333332E-4</v>
      </c>
      <c r="AK120">
        <f t="shared" si="152"/>
        <v>240</v>
      </c>
      <c r="AL120">
        <v>10</v>
      </c>
      <c r="AM120">
        <f t="shared" si="153"/>
        <v>250</v>
      </c>
      <c r="AN120" t="s">
        <v>80</v>
      </c>
      <c r="AP120" t="s">
        <v>37</v>
      </c>
      <c r="AR120">
        <v>1E-3</v>
      </c>
      <c r="AS120">
        <v>4</v>
      </c>
      <c r="AT120">
        <v>1</v>
      </c>
      <c r="AU120">
        <f t="shared" si="154"/>
        <v>28</v>
      </c>
      <c r="AV120" t="s">
        <v>71</v>
      </c>
      <c r="AW120" t="s">
        <v>74</v>
      </c>
      <c r="AZ120" s="2">
        <f t="shared" si="155"/>
        <v>2</v>
      </c>
      <c r="BA120" s="2">
        <f t="shared" si="87"/>
        <v>2.3132024725071068</v>
      </c>
      <c r="BB120">
        <v>0</v>
      </c>
      <c r="BC120">
        <f t="shared" si="88"/>
        <v>0</v>
      </c>
      <c r="BD120">
        <v>0</v>
      </c>
      <c r="BE120">
        <f t="shared" si="89"/>
        <v>0</v>
      </c>
      <c r="BF120">
        <v>0</v>
      </c>
      <c r="BG120">
        <f t="shared" si="90"/>
        <v>0</v>
      </c>
      <c r="BH120">
        <v>0</v>
      </c>
      <c r="BI120">
        <f t="shared" si="91"/>
        <v>0</v>
      </c>
      <c r="BJ120">
        <v>0</v>
      </c>
      <c r="BK120">
        <f t="shared" si="92"/>
        <v>0</v>
      </c>
      <c r="BL120">
        <v>0</v>
      </c>
      <c r="BM120">
        <f t="shared" si="93"/>
        <v>0</v>
      </c>
      <c r="BN120">
        <v>0</v>
      </c>
      <c r="BO120">
        <f t="shared" si="94"/>
        <v>0</v>
      </c>
      <c r="BP120">
        <v>100</v>
      </c>
      <c r="BQ120">
        <f t="shared" si="95"/>
        <v>1</v>
      </c>
      <c r="BR120">
        <v>0</v>
      </c>
      <c r="BS120">
        <f t="shared" si="96"/>
        <v>0</v>
      </c>
      <c r="BT120">
        <v>0</v>
      </c>
      <c r="BU120">
        <f t="shared" si="97"/>
        <v>0</v>
      </c>
      <c r="BV120">
        <v>0</v>
      </c>
      <c r="BW120">
        <f t="shared" si="98"/>
        <v>0</v>
      </c>
      <c r="BX120">
        <v>0</v>
      </c>
      <c r="BY120">
        <f t="shared" si="99"/>
        <v>0</v>
      </c>
      <c r="BZ120">
        <v>0</v>
      </c>
      <c r="CA120">
        <f t="shared" si="100"/>
        <v>0</v>
      </c>
      <c r="CB120">
        <v>0</v>
      </c>
      <c r="CC120">
        <f t="shared" si="101"/>
        <v>0</v>
      </c>
      <c r="CD120">
        <v>0</v>
      </c>
      <c r="CE120">
        <f t="shared" si="102"/>
        <v>0</v>
      </c>
      <c r="CF120">
        <v>0</v>
      </c>
      <c r="CG120">
        <f t="shared" si="103"/>
        <v>0</v>
      </c>
      <c r="CH120">
        <v>0</v>
      </c>
      <c r="CI120">
        <f t="shared" si="104"/>
        <v>0</v>
      </c>
      <c r="CJ120">
        <v>0</v>
      </c>
      <c r="CK120">
        <f t="shared" si="105"/>
        <v>0</v>
      </c>
      <c r="CL120">
        <v>0</v>
      </c>
      <c r="CM120">
        <f t="shared" si="106"/>
        <v>0</v>
      </c>
      <c r="CN120">
        <v>0</v>
      </c>
      <c r="CO120">
        <f t="shared" si="107"/>
        <v>0</v>
      </c>
      <c r="CP120">
        <v>0</v>
      </c>
      <c r="CQ120">
        <f t="shared" si="108"/>
        <v>0</v>
      </c>
      <c r="CR120">
        <v>0</v>
      </c>
      <c r="CS120">
        <f t="shared" si="83"/>
        <v>0</v>
      </c>
      <c r="CT120">
        <v>0</v>
      </c>
      <c r="CU120">
        <f t="shared" si="109"/>
        <v>0</v>
      </c>
      <c r="CV120">
        <v>0</v>
      </c>
      <c r="CW120">
        <f t="shared" si="110"/>
        <v>0</v>
      </c>
      <c r="CX120">
        <v>0</v>
      </c>
      <c r="CY120">
        <f t="shared" si="111"/>
        <v>0</v>
      </c>
      <c r="CZ120">
        <v>0</v>
      </c>
      <c r="DA120">
        <f t="shared" si="112"/>
        <v>0</v>
      </c>
      <c r="DB120">
        <v>0</v>
      </c>
      <c r="DC120">
        <f t="shared" si="113"/>
        <v>0</v>
      </c>
      <c r="DD120">
        <v>0</v>
      </c>
      <c r="DE120">
        <f t="shared" si="114"/>
        <v>0</v>
      </c>
      <c r="DF120">
        <v>0</v>
      </c>
      <c r="DG120">
        <f t="shared" si="115"/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f t="shared" si="116"/>
        <v>0</v>
      </c>
      <c r="ET120">
        <v>20.7</v>
      </c>
      <c r="EU120">
        <f t="shared" si="117"/>
        <v>0.31320247250710642</v>
      </c>
      <c r="EV120">
        <v>79.3</v>
      </c>
      <c r="EW120">
        <f t="shared" si="118"/>
        <v>0.68679752749289369</v>
      </c>
      <c r="EX120">
        <v>0</v>
      </c>
      <c r="EY120">
        <f t="shared" si="119"/>
        <v>0</v>
      </c>
      <c r="EZ120">
        <v>0</v>
      </c>
      <c r="FA120">
        <f t="shared" si="120"/>
        <v>0</v>
      </c>
      <c r="FB120">
        <v>0</v>
      </c>
      <c r="FC120">
        <f t="shared" si="121"/>
        <v>0</v>
      </c>
      <c r="FD120">
        <v>0</v>
      </c>
      <c r="FE120">
        <f t="shared" si="122"/>
        <v>0</v>
      </c>
      <c r="FF120">
        <v>0</v>
      </c>
      <c r="FG120">
        <f t="shared" si="123"/>
        <v>0</v>
      </c>
      <c r="FH120">
        <v>0</v>
      </c>
      <c r="FI120">
        <f t="shared" si="124"/>
        <v>0</v>
      </c>
      <c r="FJ120">
        <v>0</v>
      </c>
      <c r="FK120">
        <f t="shared" si="125"/>
        <v>0</v>
      </c>
      <c r="FL120">
        <v>0</v>
      </c>
      <c r="FM120">
        <f t="shared" si="126"/>
        <v>0</v>
      </c>
      <c r="FN120">
        <v>0</v>
      </c>
      <c r="FO120">
        <f t="shared" si="84"/>
        <v>0</v>
      </c>
      <c r="FP120">
        <v>0</v>
      </c>
      <c r="FQ120">
        <f t="shared" si="127"/>
        <v>0</v>
      </c>
      <c r="FR120">
        <v>0</v>
      </c>
      <c r="FS120">
        <f t="shared" si="128"/>
        <v>0</v>
      </c>
      <c r="FT120">
        <v>0</v>
      </c>
      <c r="FU120">
        <f t="shared" si="129"/>
        <v>0</v>
      </c>
      <c r="FV120">
        <v>0</v>
      </c>
      <c r="FW120">
        <f t="shared" si="130"/>
        <v>0</v>
      </c>
      <c r="FX120">
        <v>0</v>
      </c>
      <c r="FY120">
        <f t="shared" si="85"/>
        <v>0</v>
      </c>
      <c r="FZ120">
        <v>0</v>
      </c>
      <c r="GA120">
        <f t="shared" si="131"/>
        <v>0</v>
      </c>
      <c r="GB120">
        <v>0</v>
      </c>
      <c r="GC120">
        <f t="shared" si="132"/>
        <v>0</v>
      </c>
      <c r="GD120">
        <v>0</v>
      </c>
      <c r="GE120">
        <f t="shared" si="133"/>
        <v>0</v>
      </c>
      <c r="GF120">
        <v>0</v>
      </c>
      <c r="GG120">
        <f t="shared" si="134"/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 s="3" t="s">
        <v>495</v>
      </c>
      <c r="GS120" t="s">
        <v>264</v>
      </c>
    </row>
    <row r="121" spans="1:201" x14ac:dyDescent="0.45">
      <c r="A121">
        <v>120</v>
      </c>
      <c r="B121" t="s">
        <v>71</v>
      </c>
      <c r="C121" t="s">
        <v>496</v>
      </c>
      <c r="E121" t="s">
        <v>72</v>
      </c>
      <c r="F121">
        <f>273-25</f>
        <v>248</v>
      </c>
      <c r="G121">
        <v>298</v>
      </c>
      <c r="H121">
        <v>594.20000000000005</v>
      </c>
      <c r="I121" s="2">
        <f t="shared" si="135"/>
        <v>0.50151464153483671</v>
      </c>
      <c r="J121" s="2">
        <f t="shared" si="136"/>
        <v>50</v>
      </c>
      <c r="K121" s="2">
        <f t="shared" si="137"/>
        <v>1.2016129032258065</v>
      </c>
      <c r="M121" s="2">
        <v>1778</v>
      </c>
      <c r="N121">
        <v>0.5</v>
      </c>
      <c r="O121">
        <v>45</v>
      </c>
      <c r="P121" s="2">
        <f t="shared" si="138"/>
        <v>1.1111111111111112E-2</v>
      </c>
      <c r="Q121" s="2">
        <f t="shared" si="139"/>
        <v>0.98888888888888893</v>
      </c>
      <c r="S121">
        <v>14</v>
      </c>
      <c r="T121" s="2">
        <f t="shared" si="140"/>
        <v>0</v>
      </c>
      <c r="U121">
        <v>14</v>
      </c>
      <c r="V121">
        <v>44</v>
      </c>
      <c r="W121" s="2">
        <f t="shared" si="141"/>
        <v>7.0000000000000007E-2</v>
      </c>
      <c r="X121" s="2">
        <f t="shared" si="142"/>
        <v>19.8</v>
      </c>
      <c r="Y121" s="7">
        <f t="shared" si="143"/>
        <v>0.9964646464646465</v>
      </c>
      <c r="Z121" s="2">
        <f t="shared" si="144"/>
        <v>0.31818181818181818</v>
      </c>
      <c r="AA121" s="2" t="e">
        <f t="shared" si="145"/>
        <v>#DIV/0!</v>
      </c>
      <c r="AB121" s="2">
        <f t="shared" si="146"/>
        <v>3.1428571428571428</v>
      </c>
      <c r="AC121" s="2">
        <f t="shared" si="147"/>
        <v>0.98888888888888893</v>
      </c>
      <c r="AD121" s="2">
        <f t="shared" si="148"/>
        <v>14</v>
      </c>
      <c r="AE121" s="2">
        <f t="shared" si="149"/>
        <v>30</v>
      </c>
      <c r="AG121" s="2">
        <f t="shared" si="151"/>
        <v>0.46666666666666667</v>
      </c>
      <c r="AH121" s="2">
        <f t="shared" si="86"/>
        <v>30.68181818181818</v>
      </c>
      <c r="AI121" s="2">
        <v>2</v>
      </c>
      <c r="AJ121">
        <f t="shared" si="165"/>
        <v>3.3333333333333332E-4</v>
      </c>
      <c r="AK121">
        <f t="shared" si="152"/>
        <v>15</v>
      </c>
      <c r="AL121">
        <v>10</v>
      </c>
      <c r="AM121">
        <f t="shared" si="153"/>
        <v>25</v>
      </c>
      <c r="AN121" t="s">
        <v>80</v>
      </c>
      <c r="AP121" t="s">
        <v>37</v>
      </c>
      <c r="AR121">
        <v>1E-3</v>
      </c>
      <c r="AS121">
        <v>4</v>
      </c>
      <c r="AT121">
        <v>1</v>
      </c>
      <c r="AU121">
        <f t="shared" si="154"/>
        <v>28</v>
      </c>
      <c r="AV121" t="s">
        <v>71</v>
      </c>
      <c r="AW121" t="s">
        <v>74</v>
      </c>
      <c r="AZ121" s="2">
        <f t="shared" si="155"/>
        <v>2</v>
      </c>
      <c r="BA121" s="2">
        <f t="shared" si="87"/>
        <v>2.6704472128982215</v>
      </c>
      <c r="BB121">
        <v>0</v>
      </c>
      <c r="BC121">
        <f t="shared" si="88"/>
        <v>0</v>
      </c>
      <c r="BD121">
        <v>0</v>
      </c>
      <c r="BE121">
        <f t="shared" si="89"/>
        <v>0</v>
      </c>
      <c r="BF121">
        <v>0</v>
      </c>
      <c r="BG121">
        <f t="shared" si="90"/>
        <v>0</v>
      </c>
      <c r="BH121">
        <v>0</v>
      </c>
      <c r="BI121">
        <f t="shared" si="91"/>
        <v>0</v>
      </c>
      <c r="BJ121">
        <v>0</v>
      </c>
      <c r="BK121">
        <f t="shared" si="92"/>
        <v>0</v>
      </c>
      <c r="BL121">
        <v>0</v>
      </c>
      <c r="BM121">
        <f t="shared" si="93"/>
        <v>0</v>
      </c>
      <c r="BN121">
        <v>0</v>
      </c>
      <c r="BO121">
        <f t="shared" si="94"/>
        <v>0</v>
      </c>
      <c r="BP121">
        <v>100</v>
      </c>
      <c r="BQ121">
        <f t="shared" si="95"/>
        <v>1</v>
      </c>
      <c r="BR121">
        <v>0</v>
      </c>
      <c r="BS121">
        <f t="shared" si="96"/>
        <v>0</v>
      </c>
      <c r="BT121">
        <v>0</v>
      </c>
      <c r="BU121">
        <f t="shared" si="97"/>
        <v>0</v>
      </c>
      <c r="BV121">
        <v>0</v>
      </c>
      <c r="BW121">
        <f t="shared" si="98"/>
        <v>0</v>
      </c>
      <c r="BX121">
        <v>0</v>
      </c>
      <c r="BY121">
        <f t="shared" si="99"/>
        <v>0</v>
      </c>
      <c r="BZ121">
        <v>0</v>
      </c>
      <c r="CA121">
        <f t="shared" si="100"/>
        <v>0</v>
      </c>
      <c r="CB121">
        <v>0</v>
      </c>
      <c r="CC121">
        <f t="shared" si="101"/>
        <v>0</v>
      </c>
      <c r="CD121">
        <v>0</v>
      </c>
      <c r="CE121">
        <f t="shared" si="102"/>
        <v>0</v>
      </c>
      <c r="CF121">
        <v>0</v>
      </c>
      <c r="CG121">
        <f t="shared" si="103"/>
        <v>0</v>
      </c>
      <c r="CH121">
        <v>0</v>
      </c>
      <c r="CI121">
        <f t="shared" si="104"/>
        <v>0</v>
      </c>
      <c r="CJ121">
        <v>0</v>
      </c>
      <c r="CK121">
        <f t="shared" si="105"/>
        <v>0</v>
      </c>
      <c r="CL121">
        <v>0</v>
      </c>
      <c r="CM121">
        <f t="shared" si="106"/>
        <v>0</v>
      </c>
      <c r="CN121">
        <v>0</v>
      </c>
      <c r="CO121">
        <f t="shared" si="107"/>
        <v>0</v>
      </c>
      <c r="CP121">
        <v>0</v>
      </c>
      <c r="CQ121">
        <f t="shared" si="108"/>
        <v>0</v>
      </c>
      <c r="CR121">
        <v>0</v>
      </c>
      <c r="CS121">
        <f t="shared" si="83"/>
        <v>0</v>
      </c>
      <c r="CT121">
        <v>0</v>
      </c>
      <c r="CU121">
        <f t="shared" si="109"/>
        <v>0</v>
      </c>
      <c r="CV121">
        <v>0</v>
      </c>
      <c r="CW121">
        <f t="shared" si="110"/>
        <v>0</v>
      </c>
      <c r="CX121">
        <v>0</v>
      </c>
      <c r="CY121">
        <f t="shared" si="111"/>
        <v>0</v>
      </c>
      <c r="CZ121">
        <v>0</v>
      </c>
      <c r="DA121">
        <f t="shared" si="112"/>
        <v>0</v>
      </c>
      <c r="DB121">
        <v>0</v>
      </c>
      <c r="DC121">
        <f t="shared" si="113"/>
        <v>0</v>
      </c>
      <c r="DD121">
        <v>0</v>
      </c>
      <c r="DE121">
        <f t="shared" si="114"/>
        <v>0</v>
      </c>
      <c r="DF121">
        <v>0</v>
      </c>
      <c r="DG121">
        <f t="shared" si="115"/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f t="shared" si="116"/>
        <v>0</v>
      </c>
      <c r="ET121">
        <v>53.8</v>
      </c>
      <c r="EU121">
        <f t="shared" si="117"/>
        <v>0.67044721289822173</v>
      </c>
      <c r="EV121">
        <v>46.2</v>
      </c>
      <c r="EW121">
        <f t="shared" si="118"/>
        <v>0.32955278710177827</v>
      </c>
      <c r="EX121">
        <v>0</v>
      </c>
      <c r="EY121">
        <f t="shared" si="119"/>
        <v>0</v>
      </c>
      <c r="EZ121">
        <v>0</v>
      </c>
      <c r="FA121">
        <f t="shared" si="120"/>
        <v>0</v>
      </c>
      <c r="FB121">
        <v>0</v>
      </c>
      <c r="FC121">
        <f t="shared" si="121"/>
        <v>0</v>
      </c>
      <c r="FD121">
        <v>0</v>
      </c>
      <c r="FE121">
        <f t="shared" si="122"/>
        <v>0</v>
      </c>
      <c r="FF121">
        <v>0</v>
      </c>
      <c r="FG121">
        <f t="shared" si="123"/>
        <v>0</v>
      </c>
      <c r="FH121">
        <v>0</v>
      </c>
      <c r="FI121">
        <f t="shared" si="124"/>
        <v>0</v>
      </c>
      <c r="FJ121">
        <v>0</v>
      </c>
      <c r="FK121">
        <f t="shared" si="125"/>
        <v>0</v>
      </c>
      <c r="FL121">
        <v>0</v>
      </c>
      <c r="FM121">
        <f t="shared" si="126"/>
        <v>0</v>
      </c>
      <c r="FN121">
        <v>0</v>
      </c>
      <c r="FO121">
        <f t="shared" si="84"/>
        <v>0</v>
      </c>
      <c r="FP121">
        <v>0</v>
      </c>
      <c r="FQ121">
        <f t="shared" si="127"/>
        <v>0</v>
      </c>
      <c r="FR121">
        <v>0</v>
      </c>
      <c r="FS121">
        <f t="shared" si="128"/>
        <v>0</v>
      </c>
      <c r="FT121">
        <v>0</v>
      </c>
      <c r="FU121">
        <f t="shared" si="129"/>
        <v>0</v>
      </c>
      <c r="FV121">
        <v>0</v>
      </c>
      <c r="FW121">
        <f t="shared" si="130"/>
        <v>0</v>
      </c>
      <c r="FX121">
        <v>0</v>
      </c>
      <c r="FY121">
        <f t="shared" si="85"/>
        <v>0</v>
      </c>
      <c r="FZ121">
        <v>0</v>
      </c>
      <c r="GA121">
        <f t="shared" si="131"/>
        <v>0</v>
      </c>
      <c r="GB121">
        <v>0</v>
      </c>
      <c r="GC121">
        <f t="shared" si="132"/>
        <v>0</v>
      </c>
      <c r="GD121">
        <v>0</v>
      </c>
      <c r="GE121">
        <f t="shared" si="133"/>
        <v>0</v>
      </c>
      <c r="GF121">
        <v>0</v>
      </c>
      <c r="GG121">
        <f t="shared" si="134"/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 s="3" t="s">
        <v>495</v>
      </c>
      <c r="GS121" t="s">
        <v>264</v>
      </c>
    </row>
    <row r="122" spans="1:201" x14ac:dyDescent="0.45">
      <c r="A122">
        <v>121</v>
      </c>
      <c r="B122" t="s">
        <v>71</v>
      </c>
      <c r="C122" t="s">
        <v>496</v>
      </c>
      <c r="E122" t="s">
        <v>72</v>
      </c>
      <c r="F122">
        <f>273-30</f>
        <v>243</v>
      </c>
      <c r="G122">
        <v>298</v>
      </c>
      <c r="H122">
        <v>594.20000000000005</v>
      </c>
      <c r="I122" s="2">
        <f t="shared" si="135"/>
        <v>0.50151464153483671</v>
      </c>
      <c r="J122" s="2">
        <f t="shared" si="136"/>
        <v>55</v>
      </c>
      <c r="K122" s="2">
        <f t="shared" si="137"/>
        <v>1.2263374485596708</v>
      </c>
      <c r="M122" s="2">
        <v>2035</v>
      </c>
      <c r="N122">
        <v>0</v>
      </c>
      <c r="O122">
        <v>45</v>
      </c>
      <c r="P122" s="2">
        <f t="shared" si="138"/>
        <v>0</v>
      </c>
      <c r="Q122" s="2">
        <f t="shared" si="139"/>
        <v>1</v>
      </c>
      <c r="S122">
        <v>14</v>
      </c>
      <c r="T122" s="2">
        <f t="shared" si="140"/>
        <v>0</v>
      </c>
      <c r="U122">
        <v>6</v>
      </c>
      <c r="V122">
        <v>44</v>
      </c>
      <c r="W122" s="2">
        <f t="shared" si="141"/>
        <v>0</v>
      </c>
      <c r="X122" s="2">
        <f t="shared" si="142"/>
        <v>19.8</v>
      </c>
      <c r="Y122" s="7">
        <f t="shared" si="143"/>
        <v>1</v>
      </c>
      <c r="Z122" s="2">
        <f t="shared" si="144"/>
        <v>0.13636363636363635</v>
      </c>
      <c r="AA122" s="2" t="e">
        <f t="shared" si="145"/>
        <v>#DIV/0!</v>
      </c>
      <c r="AB122" s="2">
        <f t="shared" si="146"/>
        <v>3.1428571428571428</v>
      </c>
      <c r="AC122" s="2">
        <f t="shared" si="147"/>
        <v>1</v>
      </c>
      <c r="AD122" s="2">
        <f t="shared" si="148"/>
        <v>6</v>
      </c>
      <c r="AE122" s="2">
        <f t="shared" si="149"/>
        <v>30</v>
      </c>
      <c r="AG122" s="2">
        <f t="shared" si="151"/>
        <v>0.2</v>
      </c>
      <c r="AH122" s="2">
        <f t="shared" si="86"/>
        <v>30.68181818181818</v>
      </c>
      <c r="AI122" s="2">
        <v>2</v>
      </c>
      <c r="AJ122">
        <f t="shared" si="165"/>
        <v>3.3333333333333332E-4</v>
      </c>
      <c r="AK122">
        <f t="shared" si="152"/>
        <v>0</v>
      </c>
      <c r="AL122">
        <v>10</v>
      </c>
      <c r="AM122">
        <f t="shared" si="153"/>
        <v>10</v>
      </c>
      <c r="AN122" t="s">
        <v>80</v>
      </c>
      <c r="AP122" t="s">
        <v>37</v>
      </c>
      <c r="AR122">
        <v>1E-3</v>
      </c>
      <c r="AS122">
        <v>4</v>
      </c>
      <c r="AT122">
        <v>1</v>
      </c>
      <c r="AU122">
        <f t="shared" si="154"/>
        <v>28</v>
      </c>
      <c r="AV122" t="s">
        <v>71</v>
      </c>
      <c r="AW122" t="s">
        <v>74</v>
      </c>
      <c r="AZ122" s="2">
        <f t="shared" si="155"/>
        <v>2</v>
      </c>
      <c r="BA122" s="2">
        <f t="shared" si="87"/>
        <v>2.820877694643217</v>
      </c>
      <c r="BB122">
        <v>0</v>
      </c>
      <c r="BC122">
        <f t="shared" si="88"/>
        <v>0</v>
      </c>
      <c r="BD122">
        <v>0</v>
      </c>
      <c r="BE122">
        <f t="shared" si="89"/>
        <v>0</v>
      </c>
      <c r="BF122">
        <v>0</v>
      </c>
      <c r="BG122">
        <f t="shared" si="90"/>
        <v>0</v>
      </c>
      <c r="BH122">
        <v>0</v>
      </c>
      <c r="BI122">
        <f t="shared" si="91"/>
        <v>0</v>
      </c>
      <c r="BJ122">
        <v>0</v>
      </c>
      <c r="BK122">
        <f t="shared" si="92"/>
        <v>0</v>
      </c>
      <c r="BL122">
        <v>0</v>
      </c>
      <c r="BM122">
        <f t="shared" si="93"/>
        <v>0</v>
      </c>
      <c r="BN122">
        <v>0</v>
      </c>
      <c r="BO122">
        <f t="shared" si="94"/>
        <v>0</v>
      </c>
      <c r="BP122">
        <v>100</v>
      </c>
      <c r="BQ122">
        <f t="shared" si="95"/>
        <v>1</v>
      </c>
      <c r="BR122">
        <v>0</v>
      </c>
      <c r="BS122">
        <f t="shared" si="96"/>
        <v>0</v>
      </c>
      <c r="BT122">
        <v>0</v>
      </c>
      <c r="BU122">
        <f t="shared" si="97"/>
        <v>0</v>
      </c>
      <c r="BV122">
        <v>0</v>
      </c>
      <c r="BW122">
        <f t="shared" si="98"/>
        <v>0</v>
      </c>
      <c r="BX122">
        <v>0</v>
      </c>
      <c r="BY122">
        <f t="shared" si="99"/>
        <v>0</v>
      </c>
      <c r="BZ122">
        <v>0</v>
      </c>
      <c r="CA122">
        <f t="shared" si="100"/>
        <v>0</v>
      </c>
      <c r="CB122">
        <v>0</v>
      </c>
      <c r="CC122">
        <f t="shared" si="101"/>
        <v>0</v>
      </c>
      <c r="CD122">
        <v>0</v>
      </c>
      <c r="CE122">
        <f t="shared" si="102"/>
        <v>0</v>
      </c>
      <c r="CF122">
        <v>0</v>
      </c>
      <c r="CG122">
        <f t="shared" si="103"/>
        <v>0</v>
      </c>
      <c r="CH122">
        <v>0</v>
      </c>
      <c r="CI122">
        <f t="shared" si="104"/>
        <v>0</v>
      </c>
      <c r="CJ122">
        <v>0</v>
      </c>
      <c r="CK122">
        <f t="shared" si="105"/>
        <v>0</v>
      </c>
      <c r="CL122">
        <v>0</v>
      </c>
      <c r="CM122">
        <f t="shared" si="106"/>
        <v>0</v>
      </c>
      <c r="CN122">
        <v>0</v>
      </c>
      <c r="CO122">
        <f t="shared" si="107"/>
        <v>0</v>
      </c>
      <c r="CP122">
        <v>0</v>
      </c>
      <c r="CQ122">
        <f t="shared" si="108"/>
        <v>0</v>
      </c>
      <c r="CR122">
        <v>0</v>
      </c>
      <c r="CS122">
        <f t="shared" si="83"/>
        <v>0</v>
      </c>
      <c r="CT122">
        <v>0</v>
      </c>
      <c r="CU122">
        <f t="shared" si="109"/>
        <v>0</v>
      </c>
      <c r="CV122">
        <v>0</v>
      </c>
      <c r="CW122">
        <f t="shared" si="110"/>
        <v>0</v>
      </c>
      <c r="CX122">
        <v>0</v>
      </c>
      <c r="CY122">
        <f t="shared" si="111"/>
        <v>0</v>
      </c>
      <c r="CZ122">
        <v>0</v>
      </c>
      <c r="DA122">
        <f t="shared" si="112"/>
        <v>0</v>
      </c>
      <c r="DB122">
        <v>0</v>
      </c>
      <c r="DC122">
        <f t="shared" si="113"/>
        <v>0</v>
      </c>
      <c r="DD122">
        <v>0</v>
      </c>
      <c r="DE122">
        <f t="shared" si="114"/>
        <v>0</v>
      </c>
      <c r="DF122">
        <v>0</v>
      </c>
      <c r="DG122">
        <f t="shared" si="115"/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f t="shared" si="116"/>
        <v>0</v>
      </c>
      <c r="ET122">
        <v>72.400000000000006</v>
      </c>
      <c r="EU122">
        <f t="shared" si="117"/>
        <v>0.82087769464321703</v>
      </c>
      <c r="EV122">
        <f>100-ET122</f>
        <v>27.599999999999994</v>
      </c>
      <c r="EW122">
        <f t="shared" si="118"/>
        <v>0.179122305356783</v>
      </c>
      <c r="EX122">
        <v>0</v>
      </c>
      <c r="EY122">
        <f t="shared" si="119"/>
        <v>0</v>
      </c>
      <c r="EZ122">
        <v>0</v>
      </c>
      <c r="FA122">
        <f t="shared" si="120"/>
        <v>0</v>
      </c>
      <c r="FB122">
        <v>0</v>
      </c>
      <c r="FC122">
        <f t="shared" si="121"/>
        <v>0</v>
      </c>
      <c r="FD122">
        <v>0</v>
      </c>
      <c r="FE122">
        <f t="shared" si="122"/>
        <v>0</v>
      </c>
      <c r="FF122">
        <v>0</v>
      </c>
      <c r="FG122">
        <f t="shared" si="123"/>
        <v>0</v>
      </c>
      <c r="FH122">
        <v>0</v>
      </c>
      <c r="FI122">
        <f t="shared" si="124"/>
        <v>0</v>
      </c>
      <c r="FJ122">
        <v>0</v>
      </c>
      <c r="FK122">
        <f t="shared" si="125"/>
        <v>0</v>
      </c>
      <c r="FL122">
        <v>0</v>
      </c>
      <c r="FM122">
        <f t="shared" si="126"/>
        <v>0</v>
      </c>
      <c r="FN122">
        <v>0</v>
      </c>
      <c r="FO122">
        <f t="shared" si="84"/>
        <v>0</v>
      </c>
      <c r="FP122">
        <v>0</v>
      </c>
      <c r="FQ122">
        <f t="shared" si="127"/>
        <v>0</v>
      </c>
      <c r="FR122">
        <v>0</v>
      </c>
      <c r="FS122">
        <f t="shared" si="128"/>
        <v>0</v>
      </c>
      <c r="FT122">
        <v>0</v>
      </c>
      <c r="FU122">
        <f t="shared" si="129"/>
        <v>0</v>
      </c>
      <c r="FV122">
        <v>0</v>
      </c>
      <c r="FW122">
        <f t="shared" si="130"/>
        <v>0</v>
      </c>
      <c r="FX122">
        <v>0</v>
      </c>
      <c r="FY122">
        <f t="shared" si="85"/>
        <v>0</v>
      </c>
      <c r="FZ122">
        <v>0</v>
      </c>
      <c r="GA122">
        <f t="shared" si="131"/>
        <v>0</v>
      </c>
      <c r="GB122">
        <v>0</v>
      </c>
      <c r="GC122">
        <f t="shared" si="132"/>
        <v>0</v>
      </c>
      <c r="GD122">
        <v>0</v>
      </c>
      <c r="GE122">
        <f t="shared" si="133"/>
        <v>0</v>
      </c>
      <c r="GF122">
        <v>0</v>
      </c>
      <c r="GG122">
        <f t="shared" si="134"/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 s="3" t="s">
        <v>495</v>
      </c>
      <c r="GS122" t="s">
        <v>264</v>
      </c>
    </row>
    <row r="123" spans="1:201" x14ac:dyDescent="0.45">
      <c r="A123">
        <v>122</v>
      </c>
      <c r="B123" t="s">
        <v>71</v>
      </c>
      <c r="C123" t="s">
        <v>497</v>
      </c>
      <c r="E123" t="s">
        <v>72</v>
      </c>
      <c r="F123">
        <v>298</v>
      </c>
      <c r="G123">
        <v>298</v>
      </c>
      <c r="H123">
        <v>594.20000000000005</v>
      </c>
      <c r="I123" s="2">
        <f t="shared" si="135"/>
        <v>0.50151464153483671</v>
      </c>
      <c r="J123" s="2">
        <f t="shared" si="136"/>
        <v>0</v>
      </c>
      <c r="K123" s="2">
        <f t="shared" si="137"/>
        <v>1</v>
      </c>
      <c r="N123">
        <v>45</v>
      </c>
      <c r="O123">
        <v>45</v>
      </c>
      <c r="P123" s="2">
        <f t="shared" si="138"/>
        <v>1</v>
      </c>
      <c r="Q123" s="2">
        <f t="shared" si="139"/>
        <v>0</v>
      </c>
      <c r="S123">
        <v>14</v>
      </c>
      <c r="T123" s="2">
        <f t="shared" si="140"/>
        <v>0</v>
      </c>
      <c r="U123">
        <v>46</v>
      </c>
      <c r="V123">
        <v>44</v>
      </c>
      <c r="W123" s="2">
        <f t="shared" si="141"/>
        <v>20.7</v>
      </c>
      <c r="X123" s="2">
        <f t="shared" si="142"/>
        <v>19.8</v>
      </c>
      <c r="Y123" s="7">
        <f t="shared" si="143"/>
        <v>-4.5454545454545379E-2</v>
      </c>
      <c r="Z123" s="2">
        <f t="shared" si="144"/>
        <v>1.0454545454545454</v>
      </c>
      <c r="AA123" s="2" t="e">
        <f t="shared" si="145"/>
        <v>#DIV/0!</v>
      </c>
      <c r="AB123" s="2">
        <f t="shared" si="146"/>
        <v>3.1428571428571428</v>
      </c>
      <c r="AC123" s="2">
        <f t="shared" si="147"/>
        <v>0</v>
      </c>
      <c r="AD123" s="2">
        <f t="shared" si="148"/>
        <v>46</v>
      </c>
      <c r="AE123" s="2">
        <f t="shared" si="149"/>
        <v>30</v>
      </c>
      <c r="AG123" s="2">
        <f t="shared" si="151"/>
        <v>1.5333333333333334</v>
      </c>
      <c r="AH123" s="2">
        <f t="shared" si="86"/>
        <v>30.68181818181818</v>
      </c>
      <c r="AI123" s="2">
        <v>0</v>
      </c>
      <c r="AJ123">
        <f t="shared" si="165"/>
        <v>3.3333333333333332E-4</v>
      </c>
      <c r="AK123">
        <f t="shared" si="152"/>
        <v>1350</v>
      </c>
      <c r="AL123">
        <v>10</v>
      </c>
      <c r="AM123">
        <f t="shared" si="153"/>
        <v>1360</v>
      </c>
      <c r="AN123" t="s">
        <v>52</v>
      </c>
      <c r="AP123" t="s">
        <v>37</v>
      </c>
      <c r="AR123">
        <v>1E-3</v>
      </c>
      <c r="AS123">
        <v>4</v>
      </c>
      <c r="AT123">
        <v>1</v>
      </c>
      <c r="AU123">
        <f t="shared" si="154"/>
        <v>28</v>
      </c>
      <c r="AV123" t="s">
        <v>71</v>
      </c>
      <c r="AW123" t="s">
        <v>74</v>
      </c>
      <c r="AZ123" s="2">
        <f t="shared" si="155"/>
        <v>2</v>
      </c>
      <c r="BA123" s="2">
        <f t="shared" si="87"/>
        <v>2.3915317867049533</v>
      </c>
      <c r="BB123">
        <v>0</v>
      </c>
      <c r="BC123">
        <f t="shared" si="88"/>
        <v>0</v>
      </c>
      <c r="BD123">
        <v>0</v>
      </c>
      <c r="BE123">
        <f t="shared" si="89"/>
        <v>0</v>
      </c>
      <c r="BF123">
        <v>0</v>
      </c>
      <c r="BG123">
        <f t="shared" si="90"/>
        <v>0</v>
      </c>
      <c r="BH123">
        <v>0</v>
      </c>
      <c r="BI123">
        <f t="shared" si="91"/>
        <v>0</v>
      </c>
      <c r="BJ123">
        <v>0</v>
      </c>
      <c r="BK123">
        <f t="shared" si="92"/>
        <v>0</v>
      </c>
      <c r="BL123">
        <v>0</v>
      </c>
      <c r="BM123">
        <f t="shared" si="93"/>
        <v>0</v>
      </c>
      <c r="BN123">
        <v>0</v>
      </c>
      <c r="BO123">
        <f t="shared" si="94"/>
        <v>0</v>
      </c>
      <c r="BP123">
        <v>100</v>
      </c>
      <c r="BQ123">
        <f t="shared" si="95"/>
        <v>1</v>
      </c>
      <c r="BR123">
        <v>0</v>
      </c>
      <c r="BS123">
        <f t="shared" si="96"/>
        <v>0</v>
      </c>
      <c r="BT123">
        <v>0</v>
      </c>
      <c r="BU123">
        <f t="shared" si="97"/>
        <v>0</v>
      </c>
      <c r="BV123">
        <v>0</v>
      </c>
      <c r="BW123">
        <f t="shared" si="98"/>
        <v>0</v>
      </c>
      <c r="BX123">
        <v>0</v>
      </c>
      <c r="BY123">
        <f t="shared" si="99"/>
        <v>0</v>
      </c>
      <c r="BZ123">
        <v>0</v>
      </c>
      <c r="CA123">
        <f t="shared" si="100"/>
        <v>0</v>
      </c>
      <c r="CB123">
        <v>0</v>
      </c>
      <c r="CC123">
        <f t="shared" si="101"/>
        <v>0</v>
      </c>
      <c r="CD123">
        <v>0</v>
      </c>
      <c r="CE123">
        <f t="shared" si="102"/>
        <v>0</v>
      </c>
      <c r="CF123">
        <v>0</v>
      </c>
      <c r="CG123">
        <f t="shared" si="103"/>
        <v>0</v>
      </c>
      <c r="CH123">
        <v>0</v>
      </c>
      <c r="CI123">
        <f t="shared" si="104"/>
        <v>0</v>
      </c>
      <c r="CJ123">
        <v>0</v>
      </c>
      <c r="CK123">
        <f t="shared" si="105"/>
        <v>0</v>
      </c>
      <c r="CL123">
        <v>0</v>
      </c>
      <c r="CM123">
        <f t="shared" si="106"/>
        <v>0</v>
      </c>
      <c r="CN123">
        <v>0</v>
      </c>
      <c r="CO123">
        <f t="shared" si="107"/>
        <v>0</v>
      </c>
      <c r="CP123">
        <v>0</v>
      </c>
      <c r="CQ123">
        <f t="shared" si="108"/>
        <v>0</v>
      </c>
      <c r="CR123">
        <v>0</v>
      </c>
      <c r="CS123">
        <f t="shared" si="83"/>
        <v>0</v>
      </c>
      <c r="CT123">
        <v>0</v>
      </c>
      <c r="CU123">
        <f t="shared" si="109"/>
        <v>0</v>
      </c>
      <c r="CV123">
        <v>0</v>
      </c>
      <c r="CW123">
        <f t="shared" si="110"/>
        <v>0</v>
      </c>
      <c r="CX123">
        <v>0</v>
      </c>
      <c r="CY123">
        <f t="shared" si="111"/>
        <v>0</v>
      </c>
      <c r="CZ123">
        <v>0</v>
      </c>
      <c r="DA123">
        <f t="shared" si="112"/>
        <v>0</v>
      </c>
      <c r="DB123">
        <v>0</v>
      </c>
      <c r="DC123">
        <f t="shared" si="113"/>
        <v>0</v>
      </c>
      <c r="DD123">
        <v>0</v>
      </c>
      <c r="DE123">
        <f t="shared" si="114"/>
        <v>0</v>
      </c>
      <c r="DF123">
        <v>0</v>
      </c>
      <c r="DG123">
        <f t="shared" si="115"/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f t="shared" si="116"/>
        <v>0</v>
      </c>
      <c r="ET123">
        <v>0</v>
      </c>
      <c r="EU123">
        <f t="shared" si="117"/>
        <v>0</v>
      </c>
      <c r="EV123">
        <f>100-ET123-GB123</f>
        <v>60.4</v>
      </c>
      <c r="EW123">
        <f t="shared" si="118"/>
        <v>0.60846821329504719</v>
      </c>
      <c r="EX123">
        <v>0</v>
      </c>
      <c r="EY123">
        <f t="shared" si="119"/>
        <v>0</v>
      </c>
      <c r="EZ123">
        <v>0</v>
      </c>
      <c r="FA123">
        <f t="shared" si="120"/>
        <v>0</v>
      </c>
      <c r="FB123">
        <v>0</v>
      </c>
      <c r="FC123">
        <f t="shared" si="121"/>
        <v>0</v>
      </c>
      <c r="FD123">
        <v>0</v>
      </c>
      <c r="FE123">
        <f t="shared" si="122"/>
        <v>0</v>
      </c>
      <c r="FF123">
        <v>0</v>
      </c>
      <c r="FG123">
        <f t="shared" si="123"/>
        <v>0</v>
      </c>
      <c r="FH123">
        <v>0</v>
      </c>
      <c r="FI123">
        <f t="shared" si="124"/>
        <v>0</v>
      </c>
      <c r="FJ123">
        <v>0</v>
      </c>
      <c r="FK123">
        <f t="shared" si="125"/>
        <v>0</v>
      </c>
      <c r="FL123">
        <v>0</v>
      </c>
      <c r="FM123">
        <f t="shared" si="126"/>
        <v>0</v>
      </c>
      <c r="FN123">
        <v>0</v>
      </c>
      <c r="FO123">
        <f t="shared" si="84"/>
        <v>0</v>
      </c>
      <c r="FP123">
        <v>0</v>
      </c>
      <c r="FQ123">
        <f t="shared" si="127"/>
        <v>0</v>
      </c>
      <c r="FR123">
        <v>0</v>
      </c>
      <c r="FS123">
        <f t="shared" si="128"/>
        <v>0</v>
      </c>
      <c r="FT123">
        <v>0</v>
      </c>
      <c r="FU123">
        <f t="shared" si="129"/>
        <v>0</v>
      </c>
      <c r="FV123">
        <v>0</v>
      </c>
      <c r="FW123">
        <f t="shared" si="130"/>
        <v>0</v>
      </c>
      <c r="FX123">
        <v>0</v>
      </c>
      <c r="FY123">
        <f t="shared" si="85"/>
        <v>0</v>
      </c>
      <c r="FZ123">
        <v>0</v>
      </c>
      <c r="GA123">
        <f t="shared" si="131"/>
        <v>0</v>
      </c>
      <c r="GB123">
        <v>39.6</v>
      </c>
      <c r="GC123">
        <f t="shared" si="132"/>
        <v>0.39153178670495292</v>
      </c>
      <c r="GD123">
        <v>0</v>
      </c>
      <c r="GE123">
        <f t="shared" si="133"/>
        <v>0</v>
      </c>
      <c r="GF123">
        <v>0</v>
      </c>
      <c r="GG123">
        <f t="shared" si="134"/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 s="3" t="s">
        <v>495</v>
      </c>
      <c r="GS123" t="s">
        <v>264</v>
      </c>
    </row>
    <row r="124" spans="1:201" x14ac:dyDescent="0.45">
      <c r="A124">
        <v>123</v>
      </c>
      <c r="B124" t="s">
        <v>71</v>
      </c>
      <c r="C124" t="s">
        <v>498</v>
      </c>
      <c r="E124" t="s">
        <v>72</v>
      </c>
      <c r="F124">
        <f>273+29</f>
        <v>302</v>
      </c>
      <c r="G124">
        <v>298</v>
      </c>
      <c r="H124">
        <v>594.20000000000005</v>
      </c>
      <c r="I124" s="2">
        <f t="shared" si="135"/>
        <v>0.50151464153483671</v>
      </c>
      <c r="J124" s="2">
        <f t="shared" si="136"/>
        <v>-4</v>
      </c>
      <c r="K124" s="2">
        <f t="shared" si="137"/>
        <v>0.98675496688741726</v>
      </c>
      <c r="M124" s="2">
        <v>2477</v>
      </c>
      <c r="N124">
        <v>0.25</v>
      </c>
      <c r="O124">
        <v>45</v>
      </c>
      <c r="P124" s="2">
        <f t="shared" si="138"/>
        <v>5.5555555555555558E-3</v>
      </c>
      <c r="Q124" s="2">
        <f t="shared" si="139"/>
        <v>0.99444444444444446</v>
      </c>
      <c r="S124">
        <v>14</v>
      </c>
      <c r="T124" s="2">
        <f t="shared" si="140"/>
        <v>0</v>
      </c>
      <c r="U124">
        <v>10</v>
      </c>
      <c r="V124">
        <v>44</v>
      </c>
      <c r="W124" s="2">
        <f t="shared" si="141"/>
        <v>2.5000000000000001E-2</v>
      </c>
      <c r="X124" s="2">
        <f t="shared" si="142"/>
        <v>19.8</v>
      </c>
      <c r="Y124" s="7">
        <f t="shared" si="143"/>
        <v>0.99873737373737381</v>
      </c>
      <c r="Z124" s="2">
        <f t="shared" si="144"/>
        <v>0.22727272727272727</v>
      </c>
      <c r="AA124" s="2" t="e">
        <f t="shared" si="145"/>
        <v>#DIV/0!</v>
      </c>
      <c r="AB124" s="2">
        <f t="shared" si="146"/>
        <v>3.1428571428571428</v>
      </c>
      <c r="AC124" s="2">
        <f t="shared" si="147"/>
        <v>0.99444444444444446</v>
      </c>
      <c r="AD124" s="2">
        <f t="shared" si="148"/>
        <v>10</v>
      </c>
      <c r="AE124" s="2">
        <f t="shared" si="149"/>
        <v>30</v>
      </c>
      <c r="AG124" s="2">
        <f t="shared" si="151"/>
        <v>0.33333333333333331</v>
      </c>
      <c r="AH124" s="2">
        <f t="shared" si="86"/>
        <v>30.68181818181818</v>
      </c>
      <c r="AI124" s="2">
        <v>2</v>
      </c>
      <c r="AJ124">
        <f t="shared" si="165"/>
        <v>3.3333333333333332E-4</v>
      </c>
      <c r="AK124">
        <f t="shared" si="152"/>
        <v>7.5</v>
      </c>
      <c r="AL124">
        <v>10</v>
      </c>
      <c r="AM124">
        <f t="shared" si="153"/>
        <v>17.5</v>
      </c>
      <c r="AN124" t="s">
        <v>80</v>
      </c>
      <c r="AP124" t="s">
        <v>37</v>
      </c>
      <c r="AR124">
        <v>1E-3</v>
      </c>
      <c r="AS124">
        <v>4</v>
      </c>
      <c r="AT124">
        <v>1</v>
      </c>
      <c r="AU124">
        <f t="shared" si="154"/>
        <v>28</v>
      </c>
      <c r="AV124" t="s">
        <v>71</v>
      </c>
      <c r="AW124" t="s">
        <v>74</v>
      </c>
      <c r="AZ124" s="2">
        <f t="shared" si="155"/>
        <v>2</v>
      </c>
      <c r="BA124" s="2">
        <f t="shared" si="87"/>
        <v>3</v>
      </c>
      <c r="BB124">
        <v>0</v>
      </c>
      <c r="BC124">
        <f t="shared" si="88"/>
        <v>0</v>
      </c>
      <c r="BD124">
        <v>0</v>
      </c>
      <c r="BE124">
        <f t="shared" si="89"/>
        <v>0</v>
      </c>
      <c r="BF124">
        <v>0</v>
      </c>
      <c r="BG124">
        <f t="shared" si="90"/>
        <v>0</v>
      </c>
      <c r="BH124">
        <v>0</v>
      </c>
      <c r="BI124">
        <f t="shared" si="91"/>
        <v>0</v>
      </c>
      <c r="BJ124">
        <v>0</v>
      </c>
      <c r="BK124">
        <f t="shared" si="92"/>
        <v>0</v>
      </c>
      <c r="BL124">
        <v>0</v>
      </c>
      <c r="BM124">
        <f t="shared" si="93"/>
        <v>0</v>
      </c>
      <c r="BN124">
        <v>0</v>
      </c>
      <c r="BO124">
        <f t="shared" si="94"/>
        <v>0</v>
      </c>
      <c r="BP124">
        <v>100</v>
      </c>
      <c r="BQ124">
        <f t="shared" si="95"/>
        <v>1</v>
      </c>
      <c r="BR124">
        <v>0</v>
      </c>
      <c r="BS124">
        <f t="shared" si="96"/>
        <v>0</v>
      </c>
      <c r="BT124">
        <v>0</v>
      </c>
      <c r="BU124">
        <f t="shared" si="97"/>
        <v>0</v>
      </c>
      <c r="BV124">
        <v>0</v>
      </c>
      <c r="BW124">
        <f t="shared" si="98"/>
        <v>0</v>
      </c>
      <c r="BX124">
        <v>0</v>
      </c>
      <c r="BY124">
        <f t="shared" si="99"/>
        <v>0</v>
      </c>
      <c r="BZ124">
        <v>0</v>
      </c>
      <c r="CA124">
        <f t="shared" si="100"/>
        <v>0</v>
      </c>
      <c r="CB124">
        <v>0</v>
      </c>
      <c r="CC124">
        <f t="shared" si="101"/>
        <v>0</v>
      </c>
      <c r="CD124">
        <v>0</v>
      </c>
      <c r="CE124">
        <f t="shared" si="102"/>
        <v>0</v>
      </c>
      <c r="CF124">
        <v>0</v>
      </c>
      <c r="CG124">
        <f t="shared" si="103"/>
        <v>0</v>
      </c>
      <c r="CH124">
        <v>0</v>
      </c>
      <c r="CI124">
        <f t="shared" si="104"/>
        <v>0</v>
      </c>
      <c r="CJ124">
        <v>0</v>
      </c>
      <c r="CK124">
        <f t="shared" si="105"/>
        <v>0</v>
      </c>
      <c r="CL124">
        <v>0</v>
      </c>
      <c r="CM124">
        <f t="shared" si="106"/>
        <v>0</v>
      </c>
      <c r="CN124">
        <v>0</v>
      </c>
      <c r="CO124">
        <f t="shared" si="107"/>
        <v>0</v>
      </c>
      <c r="CP124">
        <v>0</v>
      </c>
      <c r="CQ124">
        <f t="shared" si="108"/>
        <v>0</v>
      </c>
      <c r="CR124">
        <v>0</v>
      </c>
      <c r="CS124">
        <f t="shared" si="83"/>
        <v>0</v>
      </c>
      <c r="CT124">
        <v>0</v>
      </c>
      <c r="CU124">
        <f t="shared" si="109"/>
        <v>0</v>
      </c>
      <c r="CV124">
        <v>0</v>
      </c>
      <c r="CW124">
        <f t="shared" si="110"/>
        <v>0</v>
      </c>
      <c r="CX124">
        <v>0</v>
      </c>
      <c r="CY124">
        <f t="shared" si="111"/>
        <v>0</v>
      </c>
      <c r="CZ124">
        <v>0</v>
      </c>
      <c r="DA124">
        <f t="shared" si="112"/>
        <v>0</v>
      </c>
      <c r="DB124">
        <v>0</v>
      </c>
      <c r="DC124">
        <f t="shared" si="113"/>
        <v>0</v>
      </c>
      <c r="DD124">
        <v>0</v>
      </c>
      <c r="DE124">
        <f t="shared" si="114"/>
        <v>0</v>
      </c>
      <c r="DF124">
        <v>0</v>
      </c>
      <c r="DG124">
        <f t="shared" si="115"/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100</v>
      </c>
      <c r="ES124">
        <f t="shared" si="116"/>
        <v>1</v>
      </c>
      <c r="ET124">
        <v>0</v>
      </c>
      <c r="EU124">
        <f t="shared" si="117"/>
        <v>0</v>
      </c>
      <c r="EV124">
        <v>0</v>
      </c>
      <c r="EW124">
        <f t="shared" si="118"/>
        <v>0</v>
      </c>
      <c r="EX124">
        <v>0</v>
      </c>
      <c r="EY124">
        <f t="shared" si="119"/>
        <v>0</v>
      </c>
      <c r="EZ124">
        <v>0</v>
      </c>
      <c r="FA124">
        <f t="shared" si="120"/>
        <v>0</v>
      </c>
      <c r="FB124">
        <v>0</v>
      </c>
      <c r="FC124">
        <f t="shared" si="121"/>
        <v>0</v>
      </c>
      <c r="FD124">
        <v>0</v>
      </c>
      <c r="FE124">
        <f t="shared" si="122"/>
        <v>0</v>
      </c>
      <c r="FF124">
        <v>0</v>
      </c>
      <c r="FG124">
        <f t="shared" si="123"/>
        <v>0</v>
      </c>
      <c r="FH124">
        <v>0</v>
      </c>
      <c r="FI124">
        <f t="shared" si="124"/>
        <v>0</v>
      </c>
      <c r="FJ124">
        <v>0</v>
      </c>
      <c r="FK124">
        <f t="shared" si="125"/>
        <v>0</v>
      </c>
      <c r="FL124">
        <v>0</v>
      </c>
      <c r="FM124">
        <f t="shared" si="126"/>
        <v>0</v>
      </c>
      <c r="FN124">
        <v>0</v>
      </c>
      <c r="FO124">
        <f t="shared" si="84"/>
        <v>0</v>
      </c>
      <c r="FP124">
        <v>0</v>
      </c>
      <c r="FQ124">
        <f t="shared" si="127"/>
        <v>0</v>
      </c>
      <c r="FR124">
        <v>0</v>
      </c>
      <c r="FS124">
        <f t="shared" si="128"/>
        <v>0</v>
      </c>
      <c r="FT124">
        <v>0</v>
      </c>
      <c r="FU124">
        <f t="shared" si="129"/>
        <v>0</v>
      </c>
      <c r="FV124">
        <v>0</v>
      </c>
      <c r="FW124">
        <f t="shared" si="130"/>
        <v>0</v>
      </c>
      <c r="FX124">
        <v>0</v>
      </c>
      <c r="FY124">
        <f t="shared" si="85"/>
        <v>0</v>
      </c>
      <c r="FZ124">
        <v>0</v>
      </c>
      <c r="GA124">
        <f t="shared" si="131"/>
        <v>0</v>
      </c>
      <c r="GB124">
        <v>0</v>
      </c>
      <c r="GC124">
        <f t="shared" si="132"/>
        <v>0</v>
      </c>
      <c r="GD124">
        <v>0</v>
      </c>
      <c r="GE124">
        <f t="shared" si="133"/>
        <v>0</v>
      </c>
      <c r="GF124">
        <v>0</v>
      </c>
      <c r="GG124">
        <f t="shared" si="134"/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 s="3" t="s">
        <v>495</v>
      </c>
      <c r="GS124" t="s">
        <v>264</v>
      </c>
    </row>
    <row r="125" spans="1:201" x14ac:dyDescent="0.45">
      <c r="A125">
        <v>124</v>
      </c>
      <c r="B125" t="s">
        <v>71</v>
      </c>
      <c r="C125" t="s">
        <v>499</v>
      </c>
      <c r="E125" t="s">
        <v>72</v>
      </c>
      <c r="F125">
        <v>288</v>
      </c>
      <c r="G125">
        <v>298</v>
      </c>
      <c r="H125">
        <v>594.20000000000005</v>
      </c>
      <c r="I125" s="2">
        <f t="shared" si="135"/>
        <v>0.50151464153483671</v>
      </c>
      <c r="J125" s="2">
        <f t="shared" si="136"/>
        <v>10</v>
      </c>
      <c r="K125" s="2">
        <f t="shared" si="137"/>
        <v>1.0347222222222223</v>
      </c>
      <c r="M125" s="2">
        <v>2458</v>
      </c>
      <c r="N125">
        <v>0</v>
      </c>
      <c r="O125">
        <v>45</v>
      </c>
      <c r="P125" s="2">
        <f t="shared" si="138"/>
        <v>0</v>
      </c>
      <c r="Q125" s="2">
        <f t="shared" si="139"/>
        <v>1</v>
      </c>
      <c r="S125">
        <v>14</v>
      </c>
      <c r="T125" s="2">
        <f t="shared" si="140"/>
        <v>0</v>
      </c>
      <c r="U125">
        <v>6</v>
      </c>
      <c r="V125">
        <v>44</v>
      </c>
      <c r="W125" s="2">
        <f t="shared" si="141"/>
        <v>0</v>
      </c>
      <c r="X125" s="2">
        <f t="shared" si="142"/>
        <v>19.8</v>
      </c>
      <c r="Y125" s="7">
        <f t="shared" si="143"/>
        <v>1</v>
      </c>
      <c r="Z125" s="2">
        <f t="shared" si="144"/>
        <v>0.13636363636363635</v>
      </c>
      <c r="AA125" s="2" t="e">
        <f t="shared" si="145"/>
        <v>#DIV/0!</v>
      </c>
      <c r="AB125" s="2">
        <f t="shared" si="146"/>
        <v>3.1428571428571428</v>
      </c>
      <c r="AC125" s="2">
        <f t="shared" si="147"/>
        <v>1</v>
      </c>
      <c r="AD125" s="2">
        <f t="shared" si="148"/>
        <v>6</v>
      </c>
      <c r="AE125" s="2">
        <f t="shared" si="149"/>
        <v>30</v>
      </c>
      <c r="AG125" s="2">
        <f t="shared" si="151"/>
        <v>0.2</v>
      </c>
      <c r="AH125" s="2">
        <f t="shared" si="86"/>
        <v>30.68181818181818</v>
      </c>
      <c r="AI125" s="2">
        <v>2</v>
      </c>
      <c r="AJ125">
        <f t="shared" si="165"/>
        <v>3.3333333333333332E-4</v>
      </c>
      <c r="AK125">
        <f t="shared" si="152"/>
        <v>0</v>
      </c>
      <c r="AL125">
        <v>10</v>
      </c>
      <c r="AM125">
        <f t="shared" si="153"/>
        <v>10</v>
      </c>
      <c r="AN125" t="s">
        <v>80</v>
      </c>
      <c r="AP125" t="s">
        <v>37</v>
      </c>
      <c r="AR125">
        <v>1E-3</v>
      </c>
      <c r="AS125">
        <v>4</v>
      </c>
      <c r="AT125">
        <v>1</v>
      </c>
      <c r="AU125">
        <f t="shared" si="154"/>
        <v>28</v>
      </c>
      <c r="AV125" t="s">
        <v>71</v>
      </c>
      <c r="AW125" t="s">
        <v>74</v>
      </c>
      <c r="AZ125" s="2">
        <f t="shared" si="155"/>
        <v>2</v>
      </c>
      <c r="BA125" s="2">
        <f t="shared" si="87"/>
        <v>3</v>
      </c>
      <c r="BB125">
        <v>0</v>
      </c>
      <c r="BC125">
        <f t="shared" si="88"/>
        <v>0</v>
      </c>
      <c r="BD125">
        <v>0</v>
      </c>
      <c r="BE125">
        <f t="shared" si="89"/>
        <v>0</v>
      </c>
      <c r="BF125">
        <v>0</v>
      </c>
      <c r="BG125">
        <f t="shared" si="90"/>
        <v>0</v>
      </c>
      <c r="BH125">
        <v>0</v>
      </c>
      <c r="BI125">
        <f t="shared" si="91"/>
        <v>0</v>
      </c>
      <c r="BJ125">
        <v>0</v>
      </c>
      <c r="BK125">
        <f t="shared" si="92"/>
        <v>0</v>
      </c>
      <c r="BL125">
        <v>0</v>
      </c>
      <c r="BM125">
        <f t="shared" si="93"/>
        <v>0</v>
      </c>
      <c r="BN125">
        <v>0</v>
      </c>
      <c r="BO125">
        <f t="shared" si="94"/>
        <v>0</v>
      </c>
      <c r="BP125">
        <v>100</v>
      </c>
      <c r="BQ125">
        <f t="shared" si="95"/>
        <v>1</v>
      </c>
      <c r="BR125">
        <v>0</v>
      </c>
      <c r="BS125">
        <f t="shared" si="96"/>
        <v>0</v>
      </c>
      <c r="BT125">
        <v>0</v>
      </c>
      <c r="BU125">
        <f t="shared" si="97"/>
        <v>0</v>
      </c>
      <c r="BV125">
        <v>0</v>
      </c>
      <c r="BW125">
        <f t="shared" si="98"/>
        <v>0</v>
      </c>
      <c r="BX125">
        <v>0</v>
      </c>
      <c r="BY125">
        <f t="shared" si="99"/>
        <v>0</v>
      </c>
      <c r="BZ125">
        <v>0</v>
      </c>
      <c r="CA125">
        <f t="shared" si="100"/>
        <v>0</v>
      </c>
      <c r="CB125">
        <v>0</v>
      </c>
      <c r="CC125">
        <f t="shared" si="101"/>
        <v>0</v>
      </c>
      <c r="CD125">
        <v>0</v>
      </c>
      <c r="CE125">
        <f t="shared" si="102"/>
        <v>0</v>
      </c>
      <c r="CF125">
        <v>0</v>
      </c>
      <c r="CG125">
        <f t="shared" si="103"/>
        <v>0</v>
      </c>
      <c r="CH125">
        <v>0</v>
      </c>
      <c r="CI125">
        <f t="shared" si="104"/>
        <v>0</v>
      </c>
      <c r="CJ125">
        <v>0</v>
      </c>
      <c r="CK125">
        <f t="shared" si="105"/>
        <v>0</v>
      </c>
      <c r="CL125">
        <v>0</v>
      </c>
      <c r="CM125">
        <f t="shared" si="106"/>
        <v>0</v>
      </c>
      <c r="CN125">
        <v>0</v>
      </c>
      <c r="CO125">
        <f t="shared" si="107"/>
        <v>0</v>
      </c>
      <c r="CP125">
        <v>0</v>
      </c>
      <c r="CQ125">
        <f t="shared" si="108"/>
        <v>0</v>
      </c>
      <c r="CR125">
        <v>0</v>
      </c>
      <c r="CS125">
        <f t="shared" si="83"/>
        <v>0</v>
      </c>
      <c r="CT125">
        <v>0</v>
      </c>
      <c r="CU125">
        <f t="shared" si="109"/>
        <v>0</v>
      </c>
      <c r="CV125">
        <v>0</v>
      </c>
      <c r="CW125">
        <f t="shared" si="110"/>
        <v>0</v>
      </c>
      <c r="CX125">
        <v>0</v>
      </c>
      <c r="CY125">
        <f t="shared" si="111"/>
        <v>0</v>
      </c>
      <c r="CZ125">
        <v>0</v>
      </c>
      <c r="DA125">
        <f t="shared" si="112"/>
        <v>0</v>
      </c>
      <c r="DB125">
        <v>0</v>
      </c>
      <c r="DC125">
        <f t="shared" si="113"/>
        <v>0</v>
      </c>
      <c r="DD125">
        <v>0</v>
      </c>
      <c r="DE125">
        <f t="shared" si="114"/>
        <v>0</v>
      </c>
      <c r="DF125">
        <v>0</v>
      </c>
      <c r="DG125">
        <f t="shared" si="115"/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f>100-ET125</f>
        <v>91.7</v>
      </c>
      <c r="ES125">
        <f t="shared" si="116"/>
        <v>0.94790004043660003</v>
      </c>
      <c r="ET125">
        <v>8.3000000000000007</v>
      </c>
      <c r="EU125">
        <f t="shared" si="117"/>
        <v>5.2099959563399953E-2</v>
      </c>
      <c r="EV125">
        <v>0</v>
      </c>
      <c r="EW125">
        <f t="shared" si="118"/>
        <v>0</v>
      </c>
      <c r="EX125">
        <v>0</v>
      </c>
      <c r="EY125">
        <f t="shared" si="119"/>
        <v>0</v>
      </c>
      <c r="EZ125">
        <v>0</v>
      </c>
      <c r="FA125">
        <f t="shared" si="120"/>
        <v>0</v>
      </c>
      <c r="FB125">
        <v>0</v>
      </c>
      <c r="FC125">
        <f t="shared" si="121"/>
        <v>0</v>
      </c>
      <c r="FD125">
        <v>0</v>
      </c>
      <c r="FE125">
        <f t="shared" si="122"/>
        <v>0</v>
      </c>
      <c r="FF125">
        <v>0</v>
      </c>
      <c r="FG125">
        <f t="shared" si="123"/>
        <v>0</v>
      </c>
      <c r="FH125">
        <v>0</v>
      </c>
      <c r="FI125">
        <f t="shared" si="124"/>
        <v>0</v>
      </c>
      <c r="FJ125">
        <v>0</v>
      </c>
      <c r="FK125">
        <f t="shared" si="125"/>
        <v>0</v>
      </c>
      <c r="FL125">
        <v>0</v>
      </c>
      <c r="FM125">
        <f t="shared" si="126"/>
        <v>0</v>
      </c>
      <c r="FN125">
        <v>0</v>
      </c>
      <c r="FO125">
        <f t="shared" si="84"/>
        <v>0</v>
      </c>
      <c r="FP125">
        <v>0</v>
      </c>
      <c r="FQ125">
        <f t="shared" si="127"/>
        <v>0</v>
      </c>
      <c r="FR125">
        <v>0</v>
      </c>
      <c r="FS125">
        <f t="shared" si="128"/>
        <v>0</v>
      </c>
      <c r="FT125">
        <v>0</v>
      </c>
      <c r="FU125">
        <f t="shared" si="129"/>
        <v>0</v>
      </c>
      <c r="FV125">
        <v>0</v>
      </c>
      <c r="FW125">
        <f t="shared" si="130"/>
        <v>0</v>
      </c>
      <c r="FX125">
        <v>0</v>
      </c>
      <c r="FY125">
        <f t="shared" si="85"/>
        <v>0</v>
      </c>
      <c r="FZ125">
        <v>0</v>
      </c>
      <c r="GA125">
        <f t="shared" si="131"/>
        <v>0</v>
      </c>
      <c r="GB125">
        <v>0</v>
      </c>
      <c r="GC125">
        <f t="shared" si="132"/>
        <v>0</v>
      </c>
      <c r="GD125">
        <v>0</v>
      </c>
      <c r="GE125">
        <f t="shared" si="133"/>
        <v>0</v>
      </c>
      <c r="GF125">
        <v>0</v>
      </c>
      <c r="GG125">
        <f t="shared" si="134"/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 s="3" t="s">
        <v>495</v>
      </c>
      <c r="GS125" t="s">
        <v>264</v>
      </c>
    </row>
    <row r="126" spans="1:201" x14ac:dyDescent="0.45">
      <c r="A126">
        <v>125</v>
      </c>
      <c r="B126" t="s">
        <v>397</v>
      </c>
      <c r="C126" t="s">
        <v>500</v>
      </c>
      <c r="D126" t="s">
        <v>501</v>
      </c>
      <c r="E126" t="s">
        <v>502</v>
      </c>
      <c r="F126">
        <f>183+273</f>
        <v>456</v>
      </c>
      <c r="G126">
        <f>232+273</f>
        <v>505</v>
      </c>
      <c r="H126">
        <f>1773</f>
        <v>1773</v>
      </c>
      <c r="I126" s="2">
        <f t="shared" si="135"/>
        <v>0.28482797518330516</v>
      </c>
      <c r="J126" s="2">
        <f t="shared" si="136"/>
        <v>49</v>
      </c>
      <c r="K126" s="2">
        <f t="shared" si="137"/>
        <v>1.1074561403508771</v>
      </c>
      <c r="M126" s="2">
        <v>2631</v>
      </c>
      <c r="N126">
        <v>19</v>
      </c>
      <c r="O126">
        <v>22.5</v>
      </c>
      <c r="P126" s="2">
        <f t="shared" si="138"/>
        <v>0.84444444444444444</v>
      </c>
      <c r="Q126" s="2">
        <f t="shared" si="139"/>
        <v>0.15555555555555556</v>
      </c>
      <c r="R126">
        <f>13.8*17</f>
        <v>234.60000000000002</v>
      </c>
      <c r="S126">
        <f>19*13.8</f>
        <v>262.2</v>
      </c>
      <c r="T126" s="2">
        <f t="shared" si="140"/>
        <v>0.89473684210526327</v>
      </c>
      <c r="U126">
        <f>13.8*34.8</f>
        <v>480.24</v>
      </c>
      <c r="V126">
        <f>13.8*34</f>
        <v>469.20000000000005</v>
      </c>
      <c r="W126" s="2">
        <f t="shared" si="141"/>
        <v>91.245599999999996</v>
      </c>
      <c r="X126" s="2">
        <f t="shared" si="142"/>
        <v>105.57000000000001</v>
      </c>
      <c r="Y126" s="7">
        <f t="shared" si="143"/>
        <v>0.13568627450980403</v>
      </c>
      <c r="Z126" s="2">
        <f t="shared" si="144"/>
        <v>1.0235294117647058</v>
      </c>
      <c r="AA126" s="2">
        <f t="shared" si="145"/>
        <v>2.0470588235294116</v>
      </c>
      <c r="AB126" s="2">
        <f t="shared" si="146"/>
        <v>1.7894736842105265</v>
      </c>
      <c r="AC126" s="2">
        <f t="shared" si="147"/>
        <v>0.15555555555555556</v>
      </c>
      <c r="AD126" s="2">
        <f t="shared" si="148"/>
        <v>245.64</v>
      </c>
      <c r="AE126" s="2">
        <f t="shared" si="149"/>
        <v>207.00000000000006</v>
      </c>
      <c r="AF126" s="2">
        <f t="shared" si="150"/>
        <v>0.44117647058823539</v>
      </c>
      <c r="AG126" s="2">
        <f t="shared" si="151"/>
        <v>1.1866666666666663</v>
      </c>
      <c r="AH126" s="2">
        <f t="shared" si="86"/>
        <v>9.926470588235297</v>
      </c>
      <c r="AI126" s="2">
        <v>2</v>
      </c>
      <c r="AK126">
        <f>30*60</f>
        <v>1800</v>
      </c>
      <c r="AL126">
        <v>600</v>
      </c>
      <c r="AM126">
        <f t="shared" si="153"/>
        <v>2400</v>
      </c>
      <c r="AN126" t="s">
        <v>52</v>
      </c>
      <c r="AP126" t="s">
        <v>37</v>
      </c>
      <c r="AS126">
        <v>14.33</v>
      </c>
      <c r="AT126">
        <v>1</v>
      </c>
      <c r="AU126">
        <f t="shared" si="154"/>
        <v>992.55774502040936</v>
      </c>
      <c r="AV126" t="s">
        <v>401</v>
      </c>
      <c r="AW126" t="s">
        <v>442</v>
      </c>
      <c r="AZ126" s="2">
        <f t="shared" si="155"/>
        <v>2.0211882588470687</v>
      </c>
      <c r="BA126" s="2">
        <f t="shared" si="87"/>
        <v>3.9944548567149649</v>
      </c>
      <c r="BB126">
        <v>0</v>
      </c>
      <c r="BC126">
        <f t="shared" si="88"/>
        <v>0</v>
      </c>
      <c r="BD126">
        <v>0</v>
      </c>
      <c r="BE126">
        <f t="shared" si="89"/>
        <v>0</v>
      </c>
      <c r="BF126">
        <v>0</v>
      </c>
      <c r="BG126">
        <f t="shared" si="90"/>
        <v>0</v>
      </c>
      <c r="BH126">
        <v>0.64</v>
      </c>
      <c r="BI126">
        <f t="shared" si="91"/>
        <v>6.4576297287431495E-3</v>
      </c>
      <c r="BJ126">
        <v>0</v>
      </c>
      <c r="BK126">
        <f t="shared" si="92"/>
        <v>0</v>
      </c>
      <c r="BL126">
        <v>0</v>
      </c>
      <c r="BM126">
        <f t="shared" si="93"/>
        <v>0</v>
      </c>
      <c r="BN126">
        <v>0</v>
      </c>
      <c r="BO126">
        <f t="shared" si="94"/>
        <v>0</v>
      </c>
      <c r="BP126">
        <v>0</v>
      </c>
      <c r="BQ126">
        <f t="shared" si="95"/>
        <v>0</v>
      </c>
      <c r="BR126">
        <f>100-BT126-BV126-BX126-BZ126-BH126-BF126-CB126-CD126-CT126-CP126</f>
        <v>99.068999999999988</v>
      </c>
      <c r="BS126">
        <f t="shared" si="96"/>
        <v>0.98337575042562064</v>
      </c>
      <c r="BT126">
        <v>0.17</v>
      </c>
      <c r="BU126">
        <f t="shared" si="97"/>
        <v>7.8464267467744982E-3</v>
      </c>
      <c r="BV126">
        <v>1.2999999999999999E-2</v>
      </c>
      <c r="BW126">
        <f t="shared" si="98"/>
        <v>2.3268487682081372E-4</v>
      </c>
      <c r="BX126">
        <v>1.7999999999999999E-2</v>
      </c>
      <c r="BY126">
        <f t="shared" si="99"/>
        <v>3.1116713948762121E-4</v>
      </c>
      <c r="BZ126">
        <v>0.09</v>
      </c>
      <c r="CA126">
        <f t="shared" si="100"/>
        <v>1.7763410825532861E-3</v>
      </c>
      <c r="CB126">
        <v>0</v>
      </c>
      <c r="CC126">
        <f t="shared" si="101"/>
        <v>0</v>
      </c>
      <c r="CD126">
        <v>0</v>
      </c>
      <c r="CE126">
        <f t="shared" si="102"/>
        <v>0</v>
      </c>
      <c r="CF126">
        <v>0</v>
      </c>
      <c r="CG126">
        <f t="shared" si="103"/>
        <v>0</v>
      </c>
      <c r="CH126">
        <v>0</v>
      </c>
      <c r="CI126">
        <f t="shared" si="104"/>
        <v>0</v>
      </c>
      <c r="CJ126">
        <v>0</v>
      </c>
      <c r="CK126">
        <f t="shared" si="105"/>
        <v>0</v>
      </c>
      <c r="CL126">
        <v>0</v>
      </c>
      <c r="CM126">
        <f t="shared" si="106"/>
        <v>0</v>
      </c>
      <c r="CN126">
        <v>0</v>
      </c>
      <c r="CO126">
        <f t="shared" si="107"/>
        <v>0</v>
      </c>
      <c r="CP126">
        <v>0</v>
      </c>
      <c r="CQ126">
        <f t="shared" si="108"/>
        <v>0</v>
      </c>
      <c r="CR126">
        <v>0</v>
      </c>
      <c r="CS126">
        <f t="shared" si="83"/>
        <v>0</v>
      </c>
      <c r="CT126">
        <v>0</v>
      </c>
      <c r="CU126">
        <f t="shared" si="109"/>
        <v>0</v>
      </c>
      <c r="CV126">
        <v>0</v>
      </c>
      <c r="CW126">
        <f t="shared" si="110"/>
        <v>0</v>
      </c>
      <c r="CX126">
        <v>0</v>
      </c>
      <c r="CY126">
        <f t="shared" si="111"/>
        <v>0</v>
      </c>
      <c r="CZ126">
        <v>0</v>
      </c>
      <c r="DA126">
        <f t="shared" si="112"/>
        <v>0</v>
      </c>
      <c r="DB126">
        <v>0</v>
      </c>
      <c r="DC126">
        <f t="shared" si="113"/>
        <v>0</v>
      </c>
      <c r="DD126">
        <v>0</v>
      </c>
      <c r="DE126">
        <f t="shared" si="114"/>
        <v>0</v>
      </c>
      <c r="DF126">
        <v>0</v>
      </c>
      <c r="DG126">
        <f t="shared" si="115"/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f t="shared" si="116"/>
        <v>0</v>
      </c>
      <c r="ET126">
        <v>0</v>
      </c>
      <c r="EU126">
        <f t="shared" si="117"/>
        <v>0</v>
      </c>
      <c r="EV126">
        <v>0</v>
      </c>
      <c r="EW126">
        <f t="shared" si="118"/>
        <v>0</v>
      </c>
      <c r="EX126">
        <v>0</v>
      </c>
      <c r="EY126">
        <f t="shared" si="119"/>
        <v>0</v>
      </c>
      <c r="EZ126">
        <v>39.89</v>
      </c>
      <c r="FA126">
        <f t="shared" si="120"/>
        <v>0.27500717597501406</v>
      </c>
      <c r="FB126">
        <v>59.89</v>
      </c>
      <c r="FC126">
        <f t="shared" si="121"/>
        <v>0.72067050705811797</v>
      </c>
      <c r="FD126">
        <v>0.12</v>
      </c>
      <c r="FE126">
        <f t="shared" si="122"/>
        <v>1.4078174620982067E-3</v>
      </c>
      <c r="FF126">
        <v>0</v>
      </c>
      <c r="FG126">
        <f t="shared" si="123"/>
        <v>0</v>
      </c>
      <c r="FH126">
        <v>0</v>
      </c>
      <c r="FI126">
        <f t="shared" si="124"/>
        <v>0</v>
      </c>
      <c r="FJ126">
        <v>0</v>
      </c>
      <c r="FK126">
        <f t="shared" si="125"/>
        <v>0</v>
      </c>
      <c r="FL126">
        <v>0.05</v>
      </c>
      <c r="FM126">
        <f t="shared" si="126"/>
        <v>1.1239617375934866E-3</v>
      </c>
      <c r="FN126">
        <v>0</v>
      </c>
      <c r="FO126">
        <f t="shared" si="84"/>
        <v>0</v>
      </c>
      <c r="FP126">
        <v>0</v>
      </c>
      <c r="FQ126">
        <f t="shared" si="127"/>
        <v>0</v>
      </c>
      <c r="FR126">
        <v>0</v>
      </c>
      <c r="FS126">
        <f t="shared" si="128"/>
        <v>0</v>
      </c>
      <c r="FT126">
        <v>0</v>
      </c>
      <c r="FU126">
        <f t="shared" si="129"/>
        <v>0</v>
      </c>
      <c r="FV126">
        <v>0</v>
      </c>
      <c r="FW126">
        <f t="shared" si="130"/>
        <v>0</v>
      </c>
      <c r="FX126">
        <v>7.0000000000000007E-2</v>
      </c>
      <c r="FY126">
        <f t="shared" si="85"/>
        <v>1.7905377671763273E-3</v>
      </c>
      <c r="FZ126">
        <v>0</v>
      </c>
      <c r="GA126">
        <f t="shared" si="131"/>
        <v>0</v>
      </c>
      <c r="GB126">
        <v>0</v>
      </c>
      <c r="GC126">
        <f t="shared" si="132"/>
        <v>0</v>
      </c>
      <c r="GD126">
        <v>0</v>
      </c>
      <c r="GE126">
        <f t="shared" si="133"/>
        <v>0</v>
      </c>
      <c r="GF126">
        <v>0</v>
      </c>
      <c r="GG126">
        <f t="shared" si="134"/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 s="3" t="s">
        <v>503</v>
      </c>
      <c r="GS126" t="s">
        <v>264</v>
      </c>
    </row>
    <row r="127" spans="1:201" x14ac:dyDescent="0.45">
      <c r="A127">
        <v>126</v>
      </c>
      <c r="B127" t="s">
        <v>397</v>
      </c>
      <c r="C127" t="s">
        <v>500</v>
      </c>
      <c r="D127" t="s">
        <v>501</v>
      </c>
      <c r="E127" t="s">
        <v>502</v>
      </c>
      <c r="F127">
        <f t="shared" ref="F127:F133" si="166">183+273</f>
        <v>456</v>
      </c>
      <c r="G127">
        <f>268+273</f>
        <v>541</v>
      </c>
      <c r="H127">
        <f>1773</f>
        <v>1773</v>
      </c>
      <c r="I127" s="2">
        <f t="shared" si="135"/>
        <v>0.30513254371122389</v>
      </c>
      <c r="J127" s="2">
        <f t="shared" si="136"/>
        <v>85</v>
      </c>
      <c r="K127" s="2">
        <f t="shared" si="137"/>
        <v>1.1864035087719298</v>
      </c>
      <c r="M127" s="2">
        <v>2631</v>
      </c>
      <c r="N127">
        <v>21</v>
      </c>
      <c r="O127">
        <v>21.5</v>
      </c>
      <c r="P127" s="2">
        <f t="shared" si="138"/>
        <v>0.97674418604651159</v>
      </c>
      <c r="Q127" s="2">
        <f t="shared" si="139"/>
        <v>2.3255813953488372E-2</v>
      </c>
      <c r="R127">
        <f>13.8*17.5</f>
        <v>241.5</v>
      </c>
      <c r="S127">
        <f>17*13.8</f>
        <v>234.60000000000002</v>
      </c>
      <c r="T127" s="2">
        <f t="shared" si="140"/>
        <v>1.0294117647058822</v>
      </c>
      <c r="U127">
        <f>13.8*36</f>
        <v>496.8</v>
      </c>
      <c r="V127">
        <f>13.8*35.5</f>
        <v>489.90000000000003</v>
      </c>
      <c r="W127" s="2">
        <f t="shared" si="141"/>
        <v>104.328</v>
      </c>
      <c r="X127" s="2">
        <f t="shared" si="142"/>
        <v>105.32850000000001</v>
      </c>
      <c r="Y127" s="7">
        <f t="shared" si="143"/>
        <v>9.498853586636118E-3</v>
      </c>
      <c r="Z127" s="2">
        <f t="shared" si="144"/>
        <v>1.0140845070422535</v>
      </c>
      <c r="AA127" s="2">
        <f t="shared" si="145"/>
        <v>2.0571428571428574</v>
      </c>
      <c r="AB127" s="2">
        <f t="shared" si="146"/>
        <v>2.0882352941176472</v>
      </c>
      <c r="AC127" s="2">
        <f t="shared" si="147"/>
        <v>2.3255813953488372E-2</v>
      </c>
      <c r="AD127" s="2">
        <f t="shared" si="148"/>
        <v>255.3</v>
      </c>
      <c r="AE127" s="2">
        <f t="shared" si="149"/>
        <v>255.3</v>
      </c>
      <c r="AF127" s="2">
        <f t="shared" si="150"/>
        <v>0.52112676056338025</v>
      </c>
      <c r="AG127" s="2">
        <f t="shared" si="151"/>
        <v>1</v>
      </c>
      <c r="AH127" s="2">
        <f t="shared" si="86"/>
        <v>11.204225352112676</v>
      </c>
      <c r="AI127" s="2">
        <v>0</v>
      </c>
      <c r="AK127">
        <f t="shared" ref="AK127:AK168" si="167">30*60</f>
        <v>1800</v>
      </c>
      <c r="AL127">
        <v>600</v>
      </c>
      <c r="AM127">
        <f t="shared" si="153"/>
        <v>2400</v>
      </c>
      <c r="AN127" t="s">
        <v>52</v>
      </c>
      <c r="AP127" t="s">
        <v>37</v>
      </c>
      <c r="AS127">
        <v>14.33</v>
      </c>
      <c r="AT127">
        <v>1</v>
      </c>
      <c r="AU127">
        <f t="shared" si="154"/>
        <v>888.07798238668215</v>
      </c>
      <c r="AV127" t="s">
        <v>401</v>
      </c>
      <c r="AW127" t="s">
        <v>442</v>
      </c>
      <c r="AZ127" s="2">
        <f t="shared" si="155"/>
        <v>2.0211882588470687</v>
      </c>
      <c r="BA127" s="2">
        <f t="shared" si="87"/>
        <v>3.9944548567149649</v>
      </c>
      <c r="BB127">
        <v>0</v>
      </c>
      <c r="BC127">
        <f t="shared" si="88"/>
        <v>0</v>
      </c>
      <c r="BD127">
        <v>0</v>
      </c>
      <c r="BE127">
        <f t="shared" si="89"/>
        <v>0</v>
      </c>
      <c r="BF127">
        <v>0</v>
      </c>
      <c r="BG127">
        <f t="shared" si="90"/>
        <v>0</v>
      </c>
      <c r="BH127">
        <v>0.64</v>
      </c>
      <c r="BI127">
        <f t="shared" si="91"/>
        <v>6.4576297287431495E-3</v>
      </c>
      <c r="BJ127">
        <v>0</v>
      </c>
      <c r="BK127">
        <f t="shared" si="92"/>
        <v>0</v>
      </c>
      <c r="BL127">
        <v>0</v>
      </c>
      <c r="BM127">
        <f t="shared" si="93"/>
        <v>0</v>
      </c>
      <c r="BN127">
        <v>0</v>
      </c>
      <c r="BO127">
        <f t="shared" si="94"/>
        <v>0</v>
      </c>
      <c r="BP127">
        <v>0</v>
      </c>
      <c r="BQ127">
        <f t="shared" si="95"/>
        <v>0</v>
      </c>
      <c r="BR127">
        <f t="shared" ref="BR127:BR168" si="168">100-BT127-BV127-BX127-BZ127-BH127-BF127-CB127-CD127-CT127-CP127</f>
        <v>99.068999999999988</v>
      </c>
      <c r="BS127">
        <f t="shared" si="96"/>
        <v>0.98337575042562064</v>
      </c>
      <c r="BT127">
        <v>0.17</v>
      </c>
      <c r="BU127">
        <f t="shared" si="97"/>
        <v>7.8464267467744982E-3</v>
      </c>
      <c r="BV127">
        <v>1.2999999999999999E-2</v>
      </c>
      <c r="BW127">
        <f t="shared" si="98"/>
        <v>2.3268487682081372E-4</v>
      </c>
      <c r="BX127">
        <v>1.7999999999999999E-2</v>
      </c>
      <c r="BY127">
        <f t="shared" si="99"/>
        <v>3.1116713948762121E-4</v>
      </c>
      <c r="BZ127">
        <v>0.09</v>
      </c>
      <c r="CA127">
        <f t="shared" si="100"/>
        <v>1.7763410825532861E-3</v>
      </c>
      <c r="CB127">
        <v>0</v>
      </c>
      <c r="CC127">
        <f t="shared" si="101"/>
        <v>0</v>
      </c>
      <c r="CD127">
        <v>0</v>
      </c>
      <c r="CE127">
        <f t="shared" si="102"/>
        <v>0</v>
      </c>
      <c r="CF127">
        <v>0</v>
      </c>
      <c r="CG127">
        <f t="shared" si="103"/>
        <v>0</v>
      </c>
      <c r="CH127">
        <v>0</v>
      </c>
      <c r="CI127">
        <f t="shared" si="104"/>
        <v>0</v>
      </c>
      <c r="CJ127">
        <v>0</v>
      </c>
      <c r="CK127">
        <f t="shared" si="105"/>
        <v>0</v>
      </c>
      <c r="CL127">
        <v>0</v>
      </c>
      <c r="CM127">
        <f t="shared" si="106"/>
        <v>0</v>
      </c>
      <c r="CN127">
        <v>0</v>
      </c>
      <c r="CO127">
        <f t="shared" si="107"/>
        <v>0</v>
      </c>
      <c r="CP127">
        <v>0</v>
      </c>
      <c r="CQ127">
        <f t="shared" si="108"/>
        <v>0</v>
      </c>
      <c r="CR127">
        <v>0</v>
      </c>
      <c r="CS127">
        <f t="shared" si="83"/>
        <v>0</v>
      </c>
      <c r="CT127">
        <v>0</v>
      </c>
      <c r="CU127">
        <f t="shared" si="109"/>
        <v>0</v>
      </c>
      <c r="CV127">
        <v>0</v>
      </c>
      <c r="CW127">
        <f t="shared" si="110"/>
        <v>0</v>
      </c>
      <c r="CX127">
        <v>0</v>
      </c>
      <c r="CY127">
        <f t="shared" si="111"/>
        <v>0</v>
      </c>
      <c r="CZ127">
        <v>0</v>
      </c>
      <c r="DA127">
        <f t="shared" si="112"/>
        <v>0</v>
      </c>
      <c r="DB127">
        <v>0</v>
      </c>
      <c r="DC127">
        <f t="shared" si="113"/>
        <v>0</v>
      </c>
      <c r="DD127">
        <v>0</v>
      </c>
      <c r="DE127">
        <f t="shared" si="114"/>
        <v>0</v>
      </c>
      <c r="DF127">
        <v>0</v>
      </c>
      <c r="DG127">
        <f t="shared" si="115"/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f t="shared" si="116"/>
        <v>0</v>
      </c>
      <c r="ET127">
        <v>0</v>
      </c>
      <c r="EU127">
        <f t="shared" si="117"/>
        <v>0</v>
      </c>
      <c r="EV127">
        <v>0</v>
      </c>
      <c r="EW127">
        <f t="shared" si="118"/>
        <v>0</v>
      </c>
      <c r="EX127">
        <v>0</v>
      </c>
      <c r="EY127">
        <f t="shared" si="119"/>
        <v>0</v>
      </c>
      <c r="EZ127">
        <v>39.89</v>
      </c>
      <c r="FA127">
        <f t="shared" si="120"/>
        <v>0.27500717597501406</v>
      </c>
      <c r="FB127">
        <v>59.89</v>
      </c>
      <c r="FC127">
        <f t="shared" si="121"/>
        <v>0.72067050705811797</v>
      </c>
      <c r="FD127">
        <v>0.12</v>
      </c>
      <c r="FE127">
        <f t="shared" si="122"/>
        <v>1.4078174620982067E-3</v>
      </c>
      <c r="FF127">
        <v>0</v>
      </c>
      <c r="FG127">
        <f t="shared" si="123"/>
        <v>0</v>
      </c>
      <c r="FH127">
        <v>0</v>
      </c>
      <c r="FI127">
        <f t="shared" si="124"/>
        <v>0</v>
      </c>
      <c r="FJ127">
        <v>0</v>
      </c>
      <c r="FK127">
        <f t="shared" si="125"/>
        <v>0</v>
      </c>
      <c r="FL127">
        <v>0.05</v>
      </c>
      <c r="FM127">
        <f t="shared" si="126"/>
        <v>1.1239617375934866E-3</v>
      </c>
      <c r="FN127">
        <v>0</v>
      </c>
      <c r="FO127">
        <f t="shared" si="84"/>
        <v>0</v>
      </c>
      <c r="FP127">
        <v>0</v>
      </c>
      <c r="FQ127">
        <f t="shared" si="127"/>
        <v>0</v>
      </c>
      <c r="FR127">
        <v>0</v>
      </c>
      <c r="FS127">
        <f t="shared" si="128"/>
        <v>0</v>
      </c>
      <c r="FT127">
        <v>0</v>
      </c>
      <c r="FU127">
        <f t="shared" si="129"/>
        <v>0</v>
      </c>
      <c r="FV127">
        <v>0</v>
      </c>
      <c r="FW127">
        <f t="shared" si="130"/>
        <v>0</v>
      </c>
      <c r="FX127">
        <v>7.0000000000000007E-2</v>
      </c>
      <c r="FY127">
        <f t="shared" si="85"/>
        <v>1.7905377671763273E-3</v>
      </c>
      <c r="FZ127">
        <v>0</v>
      </c>
      <c r="GA127">
        <f t="shared" si="131"/>
        <v>0</v>
      </c>
      <c r="GB127">
        <v>0</v>
      </c>
      <c r="GC127">
        <f t="shared" si="132"/>
        <v>0</v>
      </c>
      <c r="GD127">
        <v>0</v>
      </c>
      <c r="GE127">
        <f t="shared" si="133"/>
        <v>0</v>
      </c>
      <c r="GF127">
        <v>0</v>
      </c>
      <c r="GG127">
        <f t="shared" si="134"/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 s="3" t="s">
        <v>503</v>
      </c>
      <c r="GS127" t="s">
        <v>264</v>
      </c>
    </row>
    <row r="128" spans="1:201" x14ac:dyDescent="0.45">
      <c r="A128">
        <v>127</v>
      </c>
      <c r="B128" t="s">
        <v>397</v>
      </c>
      <c r="C128" t="s">
        <v>500</v>
      </c>
      <c r="D128" t="s">
        <v>504</v>
      </c>
      <c r="E128" t="s">
        <v>505</v>
      </c>
      <c r="F128">
        <f t="shared" si="166"/>
        <v>456</v>
      </c>
      <c r="G128">
        <f>232+273</f>
        <v>505</v>
      </c>
      <c r="H128">
        <f>1773</f>
        <v>1773</v>
      </c>
      <c r="I128" s="2">
        <f t="shared" si="135"/>
        <v>0.28482797518330516</v>
      </c>
      <c r="J128" s="2">
        <f t="shared" si="136"/>
        <v>49</v>
      </c>
      <c r="K128" s="2">
        <f t="shared" si="137"/>
        <v>1.1074561403508771</v>
      </c>
      <c r="M128" s="2">
        <v>2631</v>
      </c>
      <c r="N128">
        <v>11.5</v>
      </c>
      <c r="O128">
        <v>13</v>
      </c>
      <c r="P128" s="2">
        <f t="shared" si="138"/>
        <v>0.88461538461538458</v>
      </c>
      <c r="Q128" s="2">
        <f t="shared" si="139"/>
        <v>0.11538461538461539</v>
      </c>
      <c r="R128">
        <f>13.8*36</f>
        <v>496.8</v>
      </c>
      <c r="S128">
        <f>34*13.8</f>
        <v>469.20000000000005</v>
      </c>
      <c r="T128" s="2">
        <f t="shared" si="140"/>
        <v>1.0588235294117647</v>
      </c>
      <c r="U128">
        <f>13.8*42.7</f>
        <v>589.2600000000001</v>
      </c>
      <c r="V128">
        <f>13.8*40.5</f>
        <v>558.9</v>
      </c>
      <c r="W128" s="2">
        <f t="shared" si="141"/>
        <v>67.764900000000011</v>
      </c>
      <c r="X128" s="2">
        <f t="shared" si="142"/>
        <v>72.656999999999996</v>
      </c>
      <c r="Y128" s="7">
        <f t="shared" si="143"/>
        <v>6.7331433998100459E-2</v>
      </c>
      <c r="Z128" s="2">
        <f t="shared" si="144"/>
        <v>1.0543209876543211</v>
      </c>
      <c r="AA128" s="2">
        <f t="shared" si="145"/>
        <v>1.1861111111111113</v>
      </c>
      <c r="AB128" s="2">
        <f t="shared" si="146"/>
        <v>1.1911764705882351</v>
      </c>
      <c r="AC128" s="2">
        <f t="shared" si="147"/>
        <v>0.11538461538461539</v>
      </c>
      <c r="AD128" s="2">
        <f t="shared" si="148"/>
        <v>92.460000000000093</v>
      </c>
      <c r="AE128" s="2">
        <f t="shared" si="149"/>
        <v>89.699999999999932</v>
      </c>
      <c r="AF128" s="2">
        <f t="shared" si="150"/>
        <v>0.16049382716049371</v>
      </c>
      <c r="AG128" s="2">
        <f t="shared" si="151"/>
        <v>1.0307692307692327</v>
      </c>
      <c r="AH128" s="2">
        <f t="shared" si="86"/>
        <v>2.0864197530864184</v>
      </c>
      <c r="AI128" s="2">
        <v>0</v>
      </c>
      <c r="AK128">
        <f t="shared" si="167"/>
        <v>1800</v>
      </c>
      <c r="AL128">
        <v>600</v>
      </c>
      <c r="AM128">
        <f t="shared" si="153"/>
        <v>2400</v>
      </c>
      <c r="AN128" t="s">
        <v>52</v>
      </c>
      <c r="AP128" t="s">
        <v>37</v>
      </c>
      <c r="AS128">
        <v>14.33</v>
      </c>
      <c r="AT128">
        <v>1</v>
      </c>
      <c r="AU128">
        <f t="shared" si="154"/>
        <v>1776.1559647733643</v>
      </c>
      <c r="AV128" t="s">
        <v>401</v>
      </c>
      <c r="AW128" t="s">
        <v>442</v>
      </c>
      <c r="AZ128" s="2">
        <f t="shared" si="155"/>
        <v>2.0257944087473918</v>
      </c>
      <c r="BA128" s="2">
        <f t="shared" si="87"/>
        <v>3.9944548567149649</v>
      </c>
      <c r="BB128">
        <v>0</v>
      </c>
      <c r="BC128">
        <f t="shared" si="88"/>
        <v>0</v>
      </c>
      <c r="BD128">
        <v>0</v>
      </c>
      <c r="BE128">
        <f t="shared" si="89"/>
        <v>0</v>
      </c>
      <c r="BF128">
        <v>0</v>
      </c>
      <c r="BG128">
        <f t="shared" si="90"/>
        <v>0</v>
      </c>
      <c r="BH128">
        <v>0.76</v>
      </c>
      <c r="BI128">
        <f t="shared" si="91"/>
        <v>7.6585373264803991E-3</v>
      </c>
      <c r="BJ128">
        <v>0</v>
      </c>
      <c r="BK128">
        <f t="shared" si="92"/>
        <v>0</v>
      </c>
      <c r="BL128">
        <v>0</v>
      </c>
      <c r="BM128">
        <f t="shared" si="93"/>
        <v>0</v>
      </c>
      <c r="BN128">
        <v>0</v>
      </c>
      <c r="BO128">
        <f t="shared" si="94"/>
        <v>0</v>
      </c>
      <c r="BP128">
        <v>0</v>
      </c>
      <c r="BQ128">
        <f t="shared" si="95"/>
        <v>0</v>
      </c>
      <c r="BR128">
        <f t="shared" si="168"/>
        <v>98.891999999999996</v>
      </c>
      <c r="BS128">
        <f t="shared" si="96"/>
        <v>0.98035180104760078</v>
      </c>
      <c r="BT128">
        <v>0.2</v>
      </c>
      <c r="BU128">
        <f t="shared" si="97"/>
        <v>9.2191753285021313E-3</v>
      </c>
      <c r="BV128">
        <v>3.2000000000000001E-2</v>
      </c>
      <c r="BW128">
        <f t="shared" si="98"/>
        <v>5.7202348438003538E-4</v>
      </c>
      <c r="BX128">
        <v>3.5999999999999997E-2</v>
      </c>
      <c r="BY128">
        <f t="shared" si="99"/>
        <v>6.2153100558709853E-4</v>
      </c>
      <c r="BZ128">
        <v>0.08</v>
      </c>
      <c r="CA128">
        <f t="shared" si="100"/>
        <v>1.5769318074495464E-3</v>
      </c>
      <c r="CB128">
        <v>0</v>
      </c>
      <c r="CC128">
        <f t="shared" si="101"/>
        <v>0</v>
      </c>
      <c r="CD128">
        <v>0</v>
      </c>
      <c r="CE128">
        <f t="shared" si="102"/>
        <v>0</v>
      </c>
      <c r="CF128">
        <v>0</v>
      </c>
      <c r="CG128">
        <f t="shared" si="103"/>
        <v>0</v>
      </c>
      <c r="CH128">
        <v>0</v>
      </c>
      <c r="CI128">
        <f t="shared" si="104"/>
        <v>0</v>
      </c>
      <c r="CJ128">
        <v>0</v>
      </c>
      <c r="CK128">
        <f t="shared" si="105"/>
        <v>0</v>
      </c>
      <c r="CL128">
        <v>0</v>
      </c>
      <c r="CM128">
        <f t="shared" si="106"/>
        <v>0</v>
      </c>
      <c r="CN128">
        <v>0</v>
      </c>
      <c r="CO128">
        <f t="shared" si="107"/>
        <v>0</v>
      </c>
      <c r="CP128">
        <v>0</v>
      </c>
      <c r="CQ128">
        <f t="shared" si="108"/>
        <v>0</v>
      </c>
      <c r="CR128">
        <v>0</v>
      </c>
      <c r="CS128">
        <f t="shared" si="83"/>
        <v>0</v>
      </c>
      <c r="CT128">
        <v>0</v>
      </c>
      <c r="CU128">
        <f t="shared" si="109"/>
        <v>0</v>
      </c>
      <c r="CV128">
        <v>0</v>
      </c>
      <c r="CW128">
        <f t="shared" si="110"/>
        <v>0</v>
      </c>
      <c r="CX128">
        <v>0</v>
      </c>
      <c r="CY128">
        <f t="shared" si="111"/>
        <v>0</v>
      </c>
      <c r="CZ128">
        <v>0</v>
      </c>
      <c r="DA128">
        <f t="shared" si="112"/>
        <v>0</v>
      </c>
      <c r="DB128">
        <v>0</v>
      </c>
      <c r="DC128">
        <f t="shared" si="113"/>
        <v>0</v>
      </c>
      <c r="DD128">
        <v>0</v>
      </c>
      <c r="DE128">
        <f t="shared" si="114"/>
        <v>0</v>
      </c>
      <c r="DF128">
        <v>0</v>
      </c>
      <c r="DG128">
        <f t="shared" si="115"/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f t="shared" si="116"/>
        <v>0</v>
      </c>
      <c r="ET128">
        <v>0</v>
      </c>
      <c r="EU128">
        <f t="shared" si="117"/>
        <v>0</v>
      </c>
      <c r="EV128">
        <v>0</v>
      </c>
      <c r="EW128">
        <f t="shared" si="118"/>
        <v>0</v>
      </c>
      <c r="EX128">
        <v>0</v>
      </c>
      <c r="EY128">
        <f t="shared" si="119"/>
        <v>0</v>
      </c>
      <c r="EZ128">
        <v>39.89</v>
      </c>
      <c r="FA128">
        <f t="shared" si="120"/>
        <v>0.27500717597501406</v>
      </c>
      <c r="FB128">
        <v>59.89</v>
      </c>
      <c r="FC128">
        <f t="shared" si="121"/>
        <v>0.72067050705811797</v>
      </c>
      <c r="FD128">
        <v>0.12</v>
      </c>
      <c r="FE128">
        <f t="shared" si="122"/>
        <v>1.4078174620982067E-3</v>
      </c>
      <c r="FF128">
        <v>0</v>
      </c>
      <c r="FG128">
        <f t="shared" si="123"/>
        <v>0</v>
      </c>
      <c r="FH128">
        <v>0</v>
      </c>
      <c r="FI128">
        <f t="shared" si="124"/>
        <v>0</v>
      </c>
      <c r="FJ128">
        <v>0</v>
      </c>
      <c r="FK128">
        <f t="shared" si="125"/>
        <v>0</v>
      </c>
      <c r="FL128">
        <v>0.05</v>
      </c>
      <c r="FM128">
        <f t="shared" si="126"/>
        <v>1.1239617375934866E-3</v>
      </c>
      <c r="FN128">
        <v>0</v>
      </c>
      <c r="FO128">
        <f t="shared" si="84"/>
        <v>0</v>
      </c>
      <c r="FP128">
        <v>0</v>
      </c>
      <c r="FQ128">
        <f t="shared" si="127"/>
        <v>0</v>
      </c>
      <c r="FR128">
        <v>0</v>
      </c>
      <c r="FS128">
        <f t="shared" si="128"/>
        <v>0</v>
      </c>
      <c r="FT128">
        <v>0</v>
      </c>
      <c r="FU128">
        <f t="shared" si="129"/>
        <v>0</v>
      </c>
      <c r="FV128">
        <v>0</v>
      </c>
      <c r="FW128">
        <f t="shared" si="130"/>
        <v>0</v>
      </c>
      <c r="FX128">
        <v>7.0000000000000007E-2</v>
      </c>
      <c r="FY128">
        <f t="shared" si="85"/>
        <v>1.7905377671763273E-3</v>
      </c>
      <c r="FZ128">
        <v>0</v>
      </c>
      <c r="GA128">
        <f t="shared" si="131"/>
        <v>0</v>
      </c>
      <c r="GB128">
        <v>0</v>
      </c>
      <c r="GC128">
        <f t="shared" si="132"/>
        <v>0</v>
      </c>
      <c r="GD128">
        <v>0</v>
      </c>
      <c r="GE128">
        <f t="shared" si="133"/>
        <v>0</v>
      </c>
      <c r="GF128">
        <v>0</v>
      </c>
      <c r="GG128">
        <f t="shared" si="134"/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 s="3" t="s">
        <v>503</v>
      </c>
      <c r="GS128" t="s">
        <v>264</v>
      </c>
    </row>
    <row r="129" spans="1:201" x14ac:dyDescent="0.45">
      <c r="A129">
        <v>128</v>
      </c>
      <c r="B129" t="s">
        <v>397</v>
      </c>
      <c r="C129" t="s">
        <v>500</v>
      </c>
      <c r="D129" t="s">
        <v>504</v>
      </c>
      <c r="E129" t="s">
        <v>505</v>
      </c>
      <c r="F129">
        <f t="shared" si="166"/>
        <v>456</v>
      </c>
      <c r="G129">
        <f>268+273</f>
        <v>541</v>
      </c>
      <c r="H129">
        <f>1773</f>
        <v>1773</v>
      </c>
      <c r="I129" s="2">
        <f t="shared" si="135"/>
        <v>0.30513254371122389</v>
      </c>
      <c r="J129" s="2">
        <f t="shared" si="136"/>
        <v>85</v>
      </c>
      <c r="K129" s="2">
        <f t="shared" si="137"/>
        <v>1.1864035087719298</v>
      </c>
      <c r="M129" s="2">
        <v>2631</v>
      </c>
      <c r="N129">
        <v>11</v>
      </c>
      <c r="O129">
        <v>12</v>
      </c>
      <c r="P129" s="2">
        <f t="shared" si="138"/>
        <v>0.91666666666666663</v>
      </c>
      <c r="Q129" s="2">
        <f t="shared" si="139"/>
        <v>8.3333333333333329E-2</v>
      </c>
      <c r="R129">
        <f>13.8*35</f>
        <v>483</v>
      </c>
      <c r="S129">
        <f>35*13.8</f>
        <v>483</v>
      </c>
      <c r="T129" s="2">
        <f t="shared" si="140"/>
        <v>1</v>
      </c>
      <c r="U129">
        <f>13.8*42.5</f>
        <v>586.5</v>
      </c>
      <c r="V129">
        <f>13.8*43</f>
        <v>593.4</v>
      </c>
      <c r="W129" s="2">
        <f t="shared" si="141"/>
        <v>64.515000000000001</v>
      </c>
      <c r="X129" s="2">
        <f t="shared" si="142"/>
        <v>71.207999999999998</v>
      </c>
      <c r="Y129" s="7">
        <f t="shared" si="143"/>
        <v>9.3992248062015477E-2</v>
      </c>
      <c r="Z129" s="2">
        <f t="shared" si="144"/>
        <v>0.9883720930232559</v>
      </c>
      <c r="AA129" s="2">
        <f t="shared" si="145"/>
        <v>1.2142857142857142</v>
      </c>
      <c r="AB129" s="2">
        <f t="shared" si="146"/>
        <v>1.2285714285714284</v>
      </c>
      <c r="AC129" s="2">
        <f t="shared" si="147"/>
        <v>8.3333333333333329E-2</v>
      </c>
      <c r="AD129" s="2">
        <f t="shared" si="148"/>
        <v>103.5</v>
      </c>
      <c r="AE129" s="2">
        <f t="shared" si="149"/>
        <v>110.39999999999998</v>
      </c>
      <c r="AF129" s="2">
        <f t="shared" si="150"/>
        <v>0.18604651162790695</v>
      </c>
      <c r="AG129" s="2">
        <f t="shared" si="151"/>
        <v>0.93750000000000022</v>
      </c>
      <c r="AH129" s="2">
        <f t="shared" si="86"/>
        <v>2.2325581395348832</v>
      </c>
      <c r="AI129" s="2">
        <v>0</v>
      </c>
      <c r="AK129">
        <f t="shared" si="167"/>
        <v>1800</v>
      </c>
      <c r="AL129">
        <v>600</v>
      </c>
      <c r="AM129">
        <f t="shared" si="153"/>
        <v>2400</v>
      </c>
      <c r="AN129" t="s">
        <v>52</v>
      </c>
      <c r="AP129" t="s">
        <v>37</v>
      </c>
      <c r="AS129">
        <v>14.33</v>
      </c>
      <c r="AT129">
        <v>1</v>
      </c>
      <c r="AU129">
        <f t="shared" si="154"/>
        <v>1828.3958460902279</v>
      </c>
      <c r="AV129" t="s">
        <v>401</v>
      </c>
      <c r="AW129" t="s">
        <v>442</v>
      </c>
      <c r="AZ129" s="2">
        <f t="shared" si="155"/>
        <v>2.0257944087473918</v>
      </c>
      <c r="BA129" s="2">
        <f t="shared" si="87"/>
        <v>3.9944548567149649</v>
      </c>
      <c r="BB129">
        <v>0</v>
      </c>
      <c r="BC129">
        <f t="shared" si="88"/>
        <v>0</v>
      </c>
      <c r="BD129">
        <v>0</v>
      </c>
      <c r="BE129">
        <f t="shared" si="89"/>
        <v>0</v>
      </c>
      <c r="BF129">
        <v>0</v>
      </c>
      <c r="BG129">
        <f t="shared" si="90"/>
        <v>0</v>
      </c>
      <c r="BH129">
        <v>0.76</v>
      </c>
      <c r="BI129">
        <f t="shared" si="91"/>
        <v>7.6585373264803991E-3</v>
      </c>
      <c r="BJ129">
        <v>0</v>
      </c>
      <c r="BK129">
        <f t="shared" si="92"/>
        <v>0</v>
      </c>
      <c r="BL129">
        <v>0</v>
      </c>
      <c r="BM129">
        <f t="shared" si="93"/>
        <v>0</v>
      </c>
      <c r="BN129">
        <v>0</v>
      </c>
      <c r="BO129">
        <f t="shared" si="94"/>
        <v>0</v>
      </c>
      <c r="BP129">
        <v>0</v>
      </c>
      <c r="BQ129">
        <f t="shared" si="95"/>
        <v>0</v>
      </c>
      <c r="BR129">
        <f t="shared" si="168"/>
        <v>98.891999999999996</v>
      </c>
      <c r="BS129">
        <f t="shared" si="96"/>
        <v>0.98035180104760078</v>
      </c>
      <c r="BT129">
        <v>0.2</v>
      </c>
      <c r="BU129">
        <f t="shared" si="97"/>
        <v>9.2191753285021313E-3</v>
      </c>
      <c r="BV129">
        <v>3.2000000000000001E-2</v>
      </c>
      <c r="BW129">
        <f t="shared" si="98"/>
        <v>5.7202348438003538E-4</v>
      </c>
      <c r="BX129">
        <v>3.5999999999999997E-2</v>
      </c>
      <c r="BY129">
        <f t="shared" si="99"/>
        <v>6.2153100558709853E-4</v>
      </c>
      <c r="BZ129">
        <v>0.08</v>
      </c>
      <c r="CA129">
        <f t="shared" si="100"/>
        <v>1.5769318074495464E-3</v>
      </c>
      <c r="CB129">
        <v>0</v>
      </c>
      <c r="CC129">
        <f t="shared" si="101"/>
        <v>0</v>
      </c>
      <c r="CD129">
        <v>0</v>
      </c>
      <c r="CE129">
        <f t="shared" si="102"/>
        <v>0</v>
      </c>
      <c r="CF129">
        <v>0</v>
      </c>
      <c r="CG129">
        <f t="shared" si="103"/>
        <v>0</v>
      </c>
      <c r="CH129">
        <v>0</v>
      </c>
      <c r="CI129">
        <f t="shared" si="104"/>
        <v>0</v>
      </c>
      <c r="CJ129">
        <v>0</v>
      </c>
      <c r="CK129">
        <f t="shared" si="105"/>
        <v>0</v>
      </c>
      <c r="CL129">
        <v>0</v>
      </c>
      <c r="CM129">
        <f t="shared" si="106"/>
        <v>0</v>
      </c>
      <c r="CN129">
        <v>0</v>
      </c>
      <c r="CO129">
        <f t="shared" si="107"/>
        <v>0</v>
      </c>
      <c r="CP129">
        <v>0</v>
      </c>
      <c r="CQ129">
        <f t="shared" si="108"/>
        <v>0</v>
      </c>
      <c r="CR129">
        <v>0</v>
      </c>
      <c r="CS129">
        <f t="shared" ref="CS129:CS192" si="169">((CR129/100)/HA$19)/((BR129/100)/GU$6+(BH129/100)/HA$2+(BT129/100)/GW$6+(BV129/100)/GY$6+(BX129/100)/HA$6+(BZ129/100)/GU$10+(CB129/100)/GW$10+(CD129/100)/GY$10+(BF129/100)/GY$2+(BB129/100)/GU$2+(CF129/100)/GU$16+(CH129/100)/GW$16+(CJ129/100)/GY$16+(CL129/100)/HA$16+(BL129/100)/HE$2+(CN129/100)/GW$19+(CP129/100)/GY$19+(CR129/100)/HA$19+(BP129/100)/HA$13+(CZ129/100)/GU$13+(DB129/100)/HA$10+(CT129/100)/GU$25+(CV129/100)/GW$25+(CX129/100)/HA$25+(DD129/100)/GW$28+(DF129/100)/GY$28+(BD129/100)/GW$2+(BJ129/100)/HC$2+(BN129/100)/HG$2)</f>
        <v>0</v>
      </c>
      <c r="CT129">
        <v>0</v>
      </c>
      <c r="CU129">
        <f t="shared" si="109"/>
        <v>0</v>
      </c>
      <c r="CV129">
        <v>0</v>
      </c>
      <c r="CW129">
        <f t="shared" si="110"/>
        <v>0</v>
      </c>
      <c r="CX129">
        <v>0</v>
      </c>
      <c r="CY129">
        <f t="shared" si="111"/>
        <v>0</v>
      </c>
      <c r="CZ129">
        <v>0</v>
      </c>
      <c r="DA129">
        <f t="shared" si="112"/>
        <v>0</v>
      </c>
      <c r="DB129">
        <v>0</v>
      </c>
      <c r="DC129">
        <f t="shared" si="113"/>
        <v>0</v>
      </c>
      <c r="DD129">
        <v>0</v>
      </c>
      <c r="DE129">
        <f t="shared" si="114"/>
        <v>0</v>
      </c>
      <c r="DF129">
        <v>0</v>
      </c>
      <c r="DG129">
        <f t="shared" si="115"/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f t="shared" si="116"/>
        <v>0</v>
      </c>
      <c r="ET129">
        <v>0</v>
      </c>
      <c r="EU129">
        <f t="shared" si="117"/>
        <v>0</v>
      </c>
      <c r="EV129">
        <v>0</v>
      </c>
      <c r="EW129">
        <f t="shared" si="118"/>
        <v>0</v>
      </c>
      <c r="EX129">
        <v>0</v>
      </c>
      <c r="EY129">
        <f t="shared" si="119"/>
        <v>0</v>
      </c>
      <c r="EZ129">
        <v>39.89</v>
      </c>
      <c r="FA129">
        <f t="shared" si="120"/>
        <v>0.27500717597501406</v>
      </c>
      <c r="FB129">
        <v>59.89</v>
      </c>
      <c r="FC129">
        <f t="shared" si="121"/>
        <v>0.72067050705811797</v>
      </c>
      <c r="FD129">
        <v>0.12</v>
      </c>
      <c r="FE129">
        <f t="shared" si="122"/>
        <v>1.4078174620982067E-3</v>
      </c>
      <c r="FF129">
        <v>0</v>
      </c>
      <c r="FG129">
        <f t="shared" si="123"/>
        <v>0</v>
      </c>
      <c r="FH129">
        <v>0</v>
      </c>
      <c r="FI129">
        <f t="shared" si="124"/>
        <v>0</v>
      </c>
      <c r="FJ129">
        <v>0</v>
      </c>
      <c r="FK129">
        <f t="shared" si="125"/>
        <v>0</v>
      </c>
      <c r="FL129">
        <v>0.05</v>
      </c>
      <c r="FM129">
        <f t="shared" si="126"/>
        <v>1.1239617375934866E-3</v>
      </c>
      <c r="FN129">
        <v>0</v>
      </c>
      <c r="FO129">
        <f t="shared" ref="FO129:FO192" si="170">((FN129/100)/HC$2)/((ER129/100)/HK$2+(ET129/100)/HM$2+(EV129/100)/HO$2+(EX129/100)/GW$2+(EZ129/100)/HA$10+(FB129/100)/GU$13+(FD129/100)/GW$13+(FF129/100)/GY$13+(FH129/100)/HA$13+(FJ129/100)/GU$19+(FL129/100)/GU$2+(FN129/100)/HC$2+(FP129/100)/GY$2+(FR129/100)/GU$22+(FT129/100)/GW$22+(FV129/100)/HE$2+(FX129/100)/GU$6+(FZ129/100)/GU$10+(GB129/100)/GZ$22+(GD129/100)/GY$25+(GF129/100)/GU$28)</f>
        <v>0</v>
      </c>
      <c r="FP129">
        <v>0</v>
      </c>
      <c r="FQ129">
        <f t="shared" si="127"/>
        <v>0</v>
      </c>
      <c r="FR129">
        <v>0</v>
      </c>
      <c r="FS129">
        <f t="shared" si="128"/>
        <v>0</v>
      </c>
      <c r="FT129">
        <v>0</v>
      </c>
      <c r="FU129">
        <f t="shared" si="129"/>
        <v>0</v>
      </c>
      <c r="FV129">
        <v>0</v>
      </c>
      <c r="FW129">
        <f t="shared" si="130"/>
        <v>0</v>
      </c>
      <c r="FX129">
        <v>7.0000000000000007E-2</v>
      </c>
      <c r="FY129">
        <f t="shared" ref="FY129:FY192" si="171">((FX129/100)/GU$6)/((ER129/100)/HK$2+(ET129/100)/HM$2+(EV129/100)/HO$2+(EX129/100)/GW$2+(EZ129/100)/HA$10+(FB129/100)/GU$13+(FD129/100)/GW$13+(FF129/100)/GY$13+(FH129/100)/HA$13+(FJ129/100)/GU$19+(FL129/100)/GU$2+(FN129/100)/HC$2+(FP129/100)/GY$2+(FR129/100)/GU$22+(FT129/100)/GW$22+(FV129/100)/HE$2+(FX129/100)/GU$6+(FZ129/100)/GU$10+(GB129/100)/GZ$22+(GD129/100)/GY$25+(GF129/100)/GU$28)</f>
        <v>1.7905377671763273E-3</v>
      </c>
      <c r="FZ129">
        <v>0</v>
      </c>
      <c r="GA129">
        <f t="shared" si="131"/>
        <v>0</v>
      </c>
      <c r="GB129">
        <v>0</v>
      </c>
      <c r="GC129">
        <f t="shared" si="132"/>
        <v>0</v>
      </c>
      <c r="GD129">
        <v>0</v>
      </c>
      <c r="GE129">
        <f t="shared" si="133"/>
        <v>0</v>
      </c>
      <c r="GF129">
        <v>0</v>
      </c>
      <c r="GG129">
        <f t="shared" si="134"/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 s="3" t="s">
        <v>503</v>
      </c>
      <c r="GS129" t="s">
        <v>264</v>
      </c>
    </row>
    <row r="130" spans="1:201" x14ac:dyDescent="0.45">
      <c r="A130">
        <v>129</v>
      </c>
      <c r="B130" t="s">
        <v>506</v>
      </c>
      <c r="C130" t="s">
        <v>500</v>
      </c>
      <c r="D130" t="s">
        <v>501</v>
      </c>
      <c r="E130" t="s">
        <v>507</v>
      </c>
      <c r="F130">
        <f t="shared" si="166"/>
        <v>456</v>
      </c>
      <c r="G130">
        <f>232+273</f>
        <v>505</v>
      </c>
      <c r="H130">
        <f>1773</f>
        <v>1773</v>
      </c>
      <c r="I130" s="2">
        <f t="shared" si="135"/>
        <v>0.28482797518330516</v>
      </c>
      <c r="J130" s="2">
        <f t="shared" si="136"/>
        <v>49</v>
      </c>
      <c r="K130" s="2">
        <f t="shared" si="137"/>
        <v>1.1074561403508771</v>
      </c>
      <c r="M130" s="2">
        <v>2631</v>
      </c>
      <c r="N130">
        <v>14</v>
      </c>
      <c r="O130">
        <v>16</v>
      </c>
      <c r="P130" s="2">
        <f t="shared" si="138"/>
        <v>0.875</v>
      </c>
      <c r="Q130" s="2">
        <f t="shared" si="139"/>
        <v>0.125</v>
      </c>
      <c r="R130">
        <f>13.8*20.5</f>
        <v>282.90000000000003</v>
      </c>
      <c r="S130">
        <f>21*13.8</f>
        <v>289.8</v>
      </c>
      <c r="T130" s="2">
        <f t="shared" si="140"/>
        <v>0.97619047619047628</v>
      </c>
      <c r="U130">
        <f>13.8*43</f>
        <v>593.4</v>
      </c>
      <c r="V130">
        <f>13.8*40</f>
        <v>552</v>
      </c>
      <c r="W130" s="2">
        <f t="shared" si="141"/>
        <v>83.076000000000008</v>
      </c>
      <c r="X130" s="2">
        <f t="shared" si="142"/>
        <v>88.320000000000007</v>
      </c>
      <c r="Y130" s="7">
        <f t="shared" si="143"/>
        <v>5.937499999999999E-2</v>
      </c>
      <c r="Z130" s="2">
        <f t="shared" si="144"/>
        <v>1.075</v>
      </c>
      <c r="AA130" s="2">
        <f t="shared" si="145"/>
        <v>2.0975609756097557</v>
      </c>
      <c r="AB130" s="2">
        <f t="shared" si="146"/>
        <v>1.9047619047619047</v>
      </c>
      <c r="AC130" s="2">
        <f t="shared" si="147"/>
        <v>0.125</v>
      </c>
      <c r="AD130" s="2">
        <f t="shared" si="148"/>
        <v>310.49999999999994</v>
      </c>
      <c r="AE130" s="2">
        <f t="shared" si="149"/>
        <v>262.2</v>
      </c>
      <c r="AF130" s="2">
        <f t="shared" si="150"/>
        <v>0.47499999999999998</v>
      </c>
      <c r="AG130" s="2">
        <f t="shared" si="151"/>
        <v>1.1842105263157894</v>
      </c>
      <c r="AH130" s="2">
        <f t="shared" ref="AH130:AH193" si="172">(AE130/V130)*O130</f>
        <v>7.6</v>
      </c>
      <c r="AI130" s="2">
        <v>0</v>
      </c>
      <c r="AK130">
        <f t="shared" si="167"/>
        <v>1800</v>
      </c>
      <c r="AL130">
        <v>600</v>
      </c>
      <c r="AM130">
        <f t="shared" si="153"/>
        <v>2400</v>
      </c>
      <c r="AN130" t="s">
        <v>52</v>
      </c>
      <c r="AP130" t="s">
        <v>37</v>
      </c>
      <c r="AS130">
        <v>14.33</v>
      </c>
      <c r="AT130">
        <v>1</v>
      </c>
      <c r="AU130">
        <f t="shared" si="154"/>
        <v>1097.0375076541368</v>
      </c>
      <c r="AV130" t="s">
        <v>372</v>
      </c>
      <c r="AW130" t="s">
        <v>373</v>
      </c>
      <c r="AZ130" s="2">
        <f t="shared" si="155"/>
        <v>2.0468906605767594</v>
      </c>
      <c r="BA130" s="2">
        <f t="shared" ref="BA130:BA193" si="173">ES130*HL$2+EU130*HN$2+EW130*HP$2+EY130*GX$2+FA130*HB$10+FC130*GV$13+FE130*GX$13+FG130*GZ$13+FI130*HB$13+FK130*GV$19+FM130*GV$2+FO130*HD$2+FQ130*HB$2+FS130*GV$22+FU130*GX$22+FW130*HF$2+FY130*GV$6+GA130*GV$10+GC130*HA$22+GE130*GZ$25+GG130*GV$28</f>
        <v>3.9944548567149649</v>
      </c>
      <c r="BB130">
        <v>0</v>
      </c>
      <c r="BC130">
        <f t="shared" ref="BC130:BC193" si="174">((BB130/100)/GU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D130">
        <v>0</v>
      </c>
      <c r="BE130">
        <f t="shared" ref="BE130:BE193" si="175">((BD130/100)/GW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F130">
        <v>0.03</v>
      </c>
      <c r="BG130">
        <f t="shared" ref="BG130:BG193" si="176">((BF130/100)/GY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2.8063552926987158E-4</v>
      </c>
      <c r="BH130">
        <v>0.64</v>
      </c>
      <c r="BI130">
        <f t="shared" ref="BI130:BI193" si="177">((BH130/100)/HA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6.3961375606046205E-3</v>
      </c>
      <c r="BJ130">
        <v>0</v>
      </c>
      <c r="BK130">
        <f t="shared" ref="BK130:BK193" si="178">((BJ130/100)/HC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L130">
        <v>0</v>
      </c>
      <c r="BM130">
        <f t="shared" ref="BM130:BM193" si="179">((BL130/100)/HE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N130">
        <v>0</v>
      </c>
      <c r="BO130">
        <f t="shared" ref="BO130:BO193" si="180">((BN130/100)/HG$2)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P130">
        <v>0</v>
      </c>
      <c r="BQ130">
        <f t="shared" ref="BQ130:BQ193" si="181">((BP130/100)/HA$13)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BR130">
        <f t="shared" si="168"/>
        <v>98.643999999999991</v>
      </c>
      <c r="BS130">
        <f t="shared" ref="BS130:BS193" si="182">((BR130/100)/GU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0.96983319699773818</v>
      </c>
      <c r="BT130">
        <v>0.4</v>
      </c>
      <c r="BU130">
        <f t="shared" ref="BU130:BU193" si="183">((BT130/100)/GW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1.8286376212765233E-2</v>
      </c>
      <c r="BV130">
        <v>0.03</v>
      </c>
      <c r="BW130">
        <f t="shared" ref="BW130:BW193" si="184">((BV130/100)/GY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5.3185190098961187E-4</v>
      </c>
      <c r="BX130">
        <v>2.5999999999999999E-2</v>
      </c>
      <c r="BY130">
        <f t="shared" ref="BY130:BY193" si="185">((BX130/100)/HA$6)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4.451836708817805E-4</v>
      </c>
      <c r="BZ130">
        <v>0.2</v>
      </c>
      <c r="CA130">
        <f t="shared" ref="CA130:CA193" si="186">((BZ130/100)/GU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3.9098356503411086E-3</v>
      </c>
      <c r="CB130">
        <v>0.03</v>
      </c>
      <c r="CC130">
        <f t="shared" ref="CC130:CC193" si="187">((CB130/100)/GW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3.1678247740981116E-4</v>
      </c>
      <c r="CD130">
        <v>0</v>
      </c>
      <c r="CE130">
        <f t="shared" ref="CE130:CE193" si="188">((CD130/100)/GY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F130">
        <v>0</v>
      </c>
      <c r="CG130">
        <f t="shared" ref="CG130:CG193" si="189">((CF130/100)/GU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H130">
        <v>0</v>
      </c>
      <c r="CI130">
        <f t="shared" ref="CI130:CI193" si="190">((CH130/100)/GW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J130">
        <v>0</v>
      </c>
      <c r="CK130">
        <f t="shared" ref="CK130:CK193" si="191">((CJ130/100)/GY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L130">
        <v>0</v>
      </c>
      <c r="CM130">
        <f t="shared" ref="CM130:CM193" si="192">((CL130/100)/HA$16)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N130">
        <v>0</v>
      </c>
      <c r="CO130">
        <f t="shared" ref="CO130:CO193" si="193">((CN130/100)/GW$19)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P130">
        <v>0</v>
      </c>
      <c r="CQ130">
        <f t="shared" ref="CQ130:CQ193" si="194">((CP130/100)/GY$19)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R130">
        <v>0</v>
      </c>
      <c r="CS130">
        <f t="shared" si="169"/>
        <v>0</v>
      </c>
      <c r="CT130">
        <v>0</v>
      </c>
      <c r="CU130">
        <f t="shared" ref="CU130:CU193" si="195">((CT130/100)/GU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V130">
        <v>0</v>
      </c>
      <c r="CW130">
        <f t="shared" ref="CW130:CW193" si="196">((CV130/100)/GW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X130">
        <v>0</v>
      </c>
      <c r="CY130">
        <f t="shared" ref="CY130:CY193" si="197">((CX130/100)/HA$25)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CZ130">
        <v>0</v>
      </c>
      <c r="DA130">
        <f t="shared" ref="DA130:DA193" si="198">((CZ130/100)/GU$13)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B130">
        <v>0</v>
      </c>
      <c r="DC130">
        <f t="shared" ref="DC130:DC193" si="199">((DB130/100)/HA$10)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D130">
        <v>0</v>
      </c>
      <c r="DE130">
        <f t="shared" ref="DE130:DE193" si="200">((DD130/100)/GW$28)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F130">
        <v>0</v>
      </c>
      <c r="DG130">
        <f t="shared" ref="DG130:DG193" si="201">((DF130/100)/GY$28)/((BR130/100)/GU$6+(BH130/100)/HA$2+(BT130/100)/GW$6+(BV130/100)/GY$6+(BX130/100)/HA$6+(BZ130/100)/GU$10+(CB130/100)/GW$10+(CD130/100)/GY$10+(BF130/100)/GY$2+(BB130/100)/GU$2+(CF130/100)/GU$16+(CH130/100)/GW$16+(CJ130/100)/GY$16+(CL130/100)/HA$16+(BL130/100)/HE$2+(CN130/100)/GW$19+(CP130/100)/GY$19+(CR130/100)/HA$19+(BP130/100)/HA$13+(CZ130/100)/GU$13+(DB130/100)/HA$10+(CT130/100)/GU$25+(CV130/100)/GW$25+(CX130/100)/HA$25+(DD130/100)/GW$28+(DF130/100)/GY$28+(BD130/100)/GW$2+(BJ130/100)/HC$2+(BN130/100)/HG$2)</f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f t="shared" ref="ES130:ES193" si="202">((ER130/100)/HK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T130">
        <v>0</v>
      </c>
      <c r="EU130">
        <f t="shared" ref="EU130:EU193" si="203">((ET130/100)/HM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V130">
        <v>0</v>
      </c>
      <c r="EW130">
        <f t="shared" ref="EW130:EW193" si="204">((EV130/100)/HO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X130">
        <v>0</v>
      </c>
      <c r="EY130">
        <f t="shared" ref="EY130:EY193" si="205">((EX130/100)/GW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EZ130">
        <v>39.89</v>
      </c>
      <c r="FA130">
        <f t="shared" ref="FA130:FA193" si="206">((EZ130/100)/HA$10)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0.27500717597501406</v>
      </c>
      <c r="FB130">
        <v>59.89</v>
      </c>
      <c r="FC130">
        <f t="shared" ref="FC130:FC193" si="207">((FB130/100)/GU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0.72067050705811797</v>
      </c>
      <c r="FD130">
        <v>0.12</v>
      </c>
      <c r="FE130">
        <f t="shared" ref="FE130:FE193" si="208">((FD130/100)/GW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1.4078174620982067E-3</v>
      </c>
      <c r="FF130">
        <v>0</v>
      </c>
      <c r="FG130">
        <f t="shared" ref="FG130:FG193" si="209">((FF130/100)/GY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H130">
        <v>0</v>
      </c>
      <c r="FI130">
        <f t="shared" ref="FI130:FI193" si="210">((FH130/100)/HA$13)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J130">
        <v>0</v>
      </c>
      <c r="FK130">
        <f t="shared" ref="FK130:FK193" si="211">((FJ130/100)/GU$19)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L130">
        <v>0.05</v>
      </c>
      <c r="FM130">
        <f t="shared" ref="FM130:FM193" si="212">((FL130/100)/GU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1.1239617375934866E-3</v>
      </c>
      <c r="FN130">
        <v>0</v>
      </c>
      <c r="FO130">
        <f t="shared" si="170"/>
        <v>0</v>
      </c>
      <c r="FP130">
        <v>0</v>
      </c>
      <c r="FQ130">
        <f t="shared" ref="FQ130:FQ193" si="213">((FP130/100)/GY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R130">
        <v>0</v>
      </c>
      <c r="FS130">
        <f t="shared" ref="FS130:FS193" si="214">((FR130/100)/GU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T130">
        <v>0</v>
      </c>
      <c r="FU130">
        <f t="shared" ref="FU130:FU193" si="215">((FT130/100)/GW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V130">
        <v>0</v>
      </c>
      <c r="FW130">
        <f t="shared" ref="FW130:FW193" si="216">((FV130/100)/HE$2)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FX130">
        <v>7.0000000000000007E-2</v>
      </c>
      <c r="FY130">
        <f t="shared" si="171"/>
        <v>1.7905377671763273E-3</v>
      </c>
      <c r="FZ130">
        <v>0</v>
      </c>
      <c r="GA130">
        <f t="shared" ref="GA130:GA193" si="217">((FZ130/100)/GU$10)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B130">
        <v>0</v>
      </c>
      <c r="GC130">
        <f t="shared" ref="GC130:GC193" si="218">((GB130/100)/GZ$22)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D130">
        <v>0</v>
      </c>
      <c r="GE130">
        <f t="shared" ref="GE130:GE193" si="219">((GD130/100)/GY$25)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</f>
        <v>0</v>
      </c>
      <c r="GF130">
        <v>0</v>
      </c>
      <c r="GG130">
        <f t="shared" ref="GG130:GG193" si="220">(((GF130/100)/GU$28)/((ER130/100)/HK$2+(ET130/100)/HM$2+(EV130/100)/HO$2+(EX130/100)/GW$2+(EZ130/100)/HA$10+(FB130/100)/GU$13+(FD130/100)/GW$13+(FF130/100)/GY$13+(FH130/100)/HA$13+(FJ130/100)/GU$19+(FL130/100)/GU$2+(FN130/100)/HC$2+(FP130/100)/GY$2+(FR130/100)/GU$22+(FT130/100)/GW$22+(FV130/100)/HE$2+(FX130/100)/GU$6+(FZ130/100)/GU$10+(GB130/100)/GZ$22+(GD130/100)/GY$25+(GF130/100)/GU$28))</f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 s="3" t="s">
        <v>503</v>
      </c>
      <c r="GS130" t="s">
        <v>264</v>
      </c>
    </row>
    <row r="131" spans="1:201" x14ac:dyDescent="0.45">
      <c r="A131">
        <v>130</v>
      </c>
      <c r="B131" t="s">
        <v>506</v>
      </c>
      <c r="C131" t="s">
        <v>500</v>
      </c>
      <c r="D131" t="s">
        <v>501</v>
      </c>
      <c r="E131" t="s">
        <v>507</v>
      </c>
      <c r="F131">
        <f t="shared" si="166"/>
        <v>456</v>
      </c>
      <c r="G131">
        <f>288+273</f>
        <v>561</v>
      </c>
      <c r="H131">
        <f>1773</f>
        <v>1773</v>
      </c>
      <c r="I131" s="2">
        <f t="shared" ref="I131:I196" si="221">G131/H131</f>
        <v>0.31641285956006771</v>
      </c>
      <c r="J131" s="2">
        <f t="shared" ref="J131:J194" si="222">G131-F131</f>
        <v>105</v>
      </c>
      <c r="K131" s="2">
        <f t="shared" ref="K131:K194" si="223">G131/F131</f>
        <v>1.2302631578947369</v>
      </c>
      <c r="M131" s="2">
        <v>2631</v>
      </c>
      <c r="N131">
        <v>11.5</v>
      </c>
      <c r="O131">
        <v>13</v>
      </c>
      <c r="P131" s="2">
        <f t="shared" si="138"/>
        <v>0.88461538461538458</v>
      </c>
      <c r="Q131" s="2">
        <f t="shared" ref="Q131:Q194" si="224">(O131-N131)/O131</f>
        <v>0.11538461538461539</v>
      </c>
      <c r="R131">
        <f>13.8*29.5</f>
        <v>407.1</v>
      </c>
      <c r="S131">
        <f>20.5*13.8</f>
        <v>282.90000000000003</v>
      </c>
      <c r="T131" s="2">
        <f t="shared" ref="T131:T194" si="225">R131/S131</f>
        <v>1.4390243902439024</v>
      </c>
      <c r="U131">
        <f>13.8*42</f>
        <v>579.6</v>
      </c>
      <c r="V131">
        <f>13.8*42.3</f>
        <v>583.74</v>
      </c>
      <c r="W131" s="2">
        <f t="shared" ref="W131:W194" si="226">N131/100*U131</f>
        <v>66.654000000000011</v>
      </c>
      <c r="X131" s="2">
        <f t="shared" ref="X131:X194" si="227">O131/100*V131</f>
        <v>75.886200000000002</v>
      </c>
      <c r="Y131" s="7">
        <f t="shared" ref="Y131:Y194" si="228">(X131-W131)/X131</f>
        <v>0.12165848336061091</v>
      </c>
      <c r="Z131" s="2">
        <f t="shared" ref="Z131:Z189" si="229">U131/V131</f>
        <v>0.99290780141843971</v>
      </c>
      <c r="AA131" s="2">
        <f t="shared" ref="AA131:AA194" si="230">U131/R131</f>
        <v>1.423728813559322</v>
      </c>
      <c r="AB131" s="2">
        <f t="shared" ref="AB131:AB194" si="231">V131/S131</f>
        <v>2.0634146341463411</v>
      </c>
      <c r="AC131" s="2">
        <f t="shared" ref="AC131:AC194" si="232">(O131-N131)/O131</f>
        <v>0.11538461538461539</v>
      </c>
      <c r="AD131" s="2">
        <f t="shared" ref="AD131:AD189" si="233">U131-R131</f>
        <v>172.5</v>
      </c>
      <c r="AE131" s="2">
        <f t="shared" ref="AE131:AE189" si="234">V131-S131</f>
        <v>300.83999999999997</v>
      </c>
      <c r="AF131" s="2">
        <f t="shared" ref="AF131:AF194" si="235">(V131-S131)/V131</f>
        <v>0.51536643026004725</v>
      </c>
      <c r="AG131" s="2">
        <f t="shared" ref="AG131:AG189" si="236">AD131/AE131</f>
        <v>0.57339449541284404</v>
      </c>
      <c r="AH131" s="2">
        <f t="shared" si="172"/>
        <v>6.6997635933806139</v>
      </c>
      <c r="AI131" s="2">
        <v>2</v>
      </c>
      <c r="AK131">
        <f t="shared" si="167"/>
        <v>1800</v>
      </c>
      <c r="AL131">
        <v>600</v>
      </c>
      <c r="AM131">
        <f t="shared" ref="AM131:AM194" si="237">AK131+AL131</f>
        <v>2400</v>
      </c>
      <c r="AN131" t="s">
        <v>52</v>
      </c>
      <c r="AP131" t="s">
        <v>37</v>
      </c>
      <c r="AS131">
        <v>14.33</v>
      </c>
      <c r="AT131">
        <v>1</v>
      </c>
      <c r="AU131">
        <f t="shared" ref="AU131:AU196" si="238">SQRT(AS131)*(S131*AT131)</f>
        <v>1070.9175669957051</v>
      </c>
      <c r="AV131" t="s">
        <v>372</v>
      </c>
      <c r="AW131" t="s">
        <v>373</v>
      </c>
      <c r="AZ131" s="2">
        <f t="shared" ref="AZ131:AZ181" si="239">BC131*GV$2+BE131*GX$2+BG131*GZ$2+BI131*HB$2+BK131*HD$2+BM131*HF$2+BO131*HH$2+BQ131*HB$13+BS131*GV$6+BU131*GX$6+BW131*GZ$6+BY131*HB$6+CA131*GV$10+CC131*GX$10+CE131*GZ$10+CG131*GV$16+CI131*GX$16+CK131*GZ$16+CM131*HB$16+CO131*GX$19+CQ131*GZ$19+CS131*HB$19+CU131*GV$25+DA131*GV$13+DC131*HB$10</f>
        <v>2.0468906605767594</v>
      </c>
      <c r="BA131" s="2">
        <f t="shared" si="173"/>
        <v>3.9944548567149649</v>
      </c>
      <c r="BB131">
        <v>0</v>
      </c>
      <c r="BC131">
        <f t="shared" si="174"/>
        <v>0</v>
      </c>
      <c r="BD131">
        <v>0</v>
      </c>
      <c r="BE131">
        <f t="shared" si="175"/>
        <v>0</v>
      </c>
      <c r="BF131">
        <v>0.03</v>
      </c>
      <c r="BG131">
        <f t="shared" si="176"/>
        <v>2.8063552926987158E-4</v>
      </c>
      <c r="BH131">
        <v>0.64</v>
      </c>
      <c r="BI131">
        <f t="shared" si="177"/>
        <v>6.3961375606046205E-3</v>
      </c>
      <c r="BJ131">
        <v>0</v>
      </c>
      <c r="BK131">
        <f t="shared" si="178"/>
        <v>0</v>
      </c>
      <c r="BL131">
        <v>0</v>
      </c>
      <c r="BM131">
        <f t="shared" si="179"/>
        <v>0</v>
      </c>
      <c r="BN131">
        <v>0</v>
      </c>
      <c r="BO131">
        <f t="shared" si="180"/>
        <v>0</v>
      </c>
      <c r="BP131">
        <v>0</v>
      </c>
      <c r="BQ131">
        <f t="shared" si="181"/>
        <v>0</v>
      </c>
      <c r="BR131">
        <f t="shared" si="168"/>
        <v>98.643999999999991</v>
      </c>
      <c r="BS131">
        <f t="shared" si="182"/>
        <v>0.96983319699773818</v>
      </c>
      <c r="BT131">
        <v>0.4</v>
      </c>
      <c r="BU131">
        <f t="shared" si="183"/>
        <v>1.8286376212765233E-2</v>
      </c>
      <c r="BV131">
        <v>0.03</v>
      </c>
      <c r="BW131">
        <f t="shared" si="184"/>
        <v>5.3185190098961187E-4</v>
      </c>
      <c r="BX131">
        <v>2.5999999999999999E-2</v>
      </c>
      <c r="BY131">
        <f t="shared" si="185"/>
        <v>4.451836708817805E-4</v>
      </c>
      <c r="BZ131">
        <v>0.2</v>
      </c>
      <c r="CA131">
        <f t="shared" si="186"/>
        <v>3.9098356503411086E-3</v>
      </c>
      <c r="CB131">
        <v>0.03</v>
      </c>
      <c r="CC131">
        <f t="shared" si="187"/>
        <v>3.1678247740981116E-4</v>
      </c>
      <c r="CD131">
        <v>0</v>
      </c>
      <c r="CE131">
        <f t="shared" si="188"/>
        <v>0</v>
      </c>
      <c r="CF131">
        <v>0</v>
      </c>
      <c r="CG131">
        <f t="shared" si="189"/>
        <v>0</v>
      </c>
      <c r="CH131">
        <v>0</v>
      </c>
      <c r="CI131">
        <f t="shared" si="190"/>
        <v>0</v>
      </c>
      <c r="CJ131">
        <v>0</v>
      </c>
      <c r="CK131">
        <f t="shared" si="191"/>
        <v>0</v>
      </c>
      <c r="CL131">
        <v>0</v>
      </c>
      <c r="CM131">
        <f t="shared" si="192"/>
        <v>0</v>
      </c>
      <c r="CN131">
        <v>0</v>
      </c>
      <c r="CO131">
        <f t="shared" si="193"/>
        <v>0</v>
      </c>
      <c r="CP131">
        <v>0</v>
      </c>
      <c r="CQ131">
        <f t="shared" si="194"/>
        <v>0</v>
      </c>
      <c r="CR131">
        <v>0</v>
      </c>
      <c r="CS131">
        <f t="shared" si="169"/>
        <v>0</v>
      </c>
      <c r="CT131">
        <v>0</v>
      </c>
      <c r="CU131">
        <f t="shared" si="195"/>
        <v>0</v>
      </c>
      <c r="CV131">
        <v>0</v>
      </c>
      <c r="CW131">
        <f t="shared" si="196"/>
        <v>0</v>
      </c>
      <c r="CX131">
        <v>0</v>
      </c>
      <c r="CY131">
        <f t="shared" si="197"/>
        <v>0</v>
      </c>
      <c r="CZ131">
        <v>0</v>
      </c>
      <c r="DA131">
        <f t="shared" si="198"/>
        <v>0</v>
      </c>
      <c r="DB131">
        <v>0</v>
      </c>
      <c r="DC131">
        <f t="shared" si="199"/>
        <v>0</v>
      </c>
      <c r="DD131">
        <v>0</v>
      </c>
      <c r="DE131">
        <f t="shared" si="200"/>
        <v>0</v>
      </c>
      <c r="DF131">
        <v>0</v>
      </c>
      <c r="DG131">
        <f t="shared" si="201"/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f t="shared" si="202"/>
        <v>0</v>
      </c>
      <c r="ET131">
        <v>0</v>
      </c>
      <c r="EU131">
        <f t="shared" si="203"/>
        <v>0</v>
      </c>
      <c r="EV131">
        <v>0</v>
      </c>
      <c r="EW131">
        <f t="shared" si="204"/>
        <v>0</v>
      </c>
      <c r="EX131">
        <v>0</v>
      </c>
      <c r="EY131">
        <f t="shared" si="205"/>
        <v>0</v>
      </c>
      <c r="EZ131">
        <v>39.89</v>
      </c>
      <c r="FA131">
        <f t="shared" si="206"/>
        <v>0.27500717597501406</v>
      </c>
      <c r="FB131">
        <v>59.89</v>
      </c>
      <c r="FC131">
        <f t="shared" si="207"/>
        <v>0.72067050705811797</v>
      </c>
      <c r="FD131">
        <v>0.12</v>
      </c>
      <c r="FE131">
        <f t="shared" si="208"/>
        <v>1.4078174620982067E-3</v>
      </c>
      <c r="FF131">
        <v>0</v>
      </c>
      <c r="FG131">
        <f t="shared" si="209"/>
        <v>0</v>
      </c>
      <c r="FH131">
        <v>0</v>
      </c>
      <c r="FI131">
        <f t="shared" si="210"/>
        <v>0</v>
      </c>
      <c r="FJ131">
        <v>0</v>
      </c>
      <c r="FK131">
        <f t="shared" si="211"/>
        <v>0</v>
      </c>
      <c r="FL131">
        <v>0.05</v>
      </c>
      <c r="FM131">
        <f t="shared" si="212"/>
        <v>1.1239617375934866E-3</v>
      </c>
      <c r="FN131">
        <v>0</v>
      </c>
      <c r="FO131">
        <f t="shared" si="170"/>
        <v>0</v>
      </c>
      <c r="FP131">
        <v>0</v>
      </c>
      <c r="FQ131">
        <f t="shared" si="213"/>
        <v>0</v>
      </c>
      <c r="FR131">
        <v>0</v>
      </c>
      <c r="FS131">
        <f t="shared" si="214"/>
        <v>0</v>
      </c>
      <c r="FT131">
        <v>0</v>
      </c>
      <c r="FU131">
        <f t="shared" si="215"/>
        <v>0</v>
      </c>
      <c r="FV131">
        <v>0</v>
      </c>
      <c r="FW131">
        <f t="shared" si="216"/>
        <v>0</v>
      </c>
      <c r="FX131">
        <v>7.0000000000000007E-2</v>
      </c>
      <c r="FY131">
        <f t="shared" si="171"/>
        <v>1.7905377671763273E-3</v>
      </c>
      <c r="FZ131">
        <v>0</v>
      </c>
      <c r="GA131">
        <f t="shared" si="217"/>
        <v>0</v>
      </c>
      <c r="GB131">
        <v>0</v>
      </c>
      <c r="GC131">
        <f t="shared" si="218"/>
        <v>0</v>
      </c>
      <c r="GD131">
        <v>0</v>
      </c>
      <c r="GE131">
        <f t="shared" si="219"/>
        <v>0</v>
      </c>
      <c r="GF131">
        <v>0</v>
      </c>
      <c r="GG131">
        <f t="shared" si="220"/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 s="3" t="s">
        <v>503</v>
      </c>
      <c r="GS131" t="s">
        <v>264</v>
      </c>
    </row>
    <row r="132" spans="1:201" x14ac:dyDescent="0.45">
      <c r="A132">
        <v>131</v>
      </c>
      <c r="B132" t="s">
        <v>506</v>
      </c>
      <c r="C132" t="s">
        <v>500</v>
      </c>
      <c r="D132" t="s">
        <v>508</v>
      </c>
      <c r="E132" t="s">
        <v>507</v>
      </c>
      <c r="F132">
        <f t="shared" si="166"/>
        <v>456</v>
      </c>
      <c r="G132">
        <f>232+273</f>
        <v>505</v>
      </c>
      <c r="H132">
        <f>1773</f>
        <v>1773</v>
      </c>
      <c r="I132" s="2">
        <f t="shared" si="221"/>
        <v>0.28482797518330516</v>
      </c>
      <c r="J132" s="2">
        <f t="shared" si="222"/>
        <v>49</v>
      </c>
      <c r="K132" s="2">
        <f t="shared" si="223"/>
        <v>1.1074561403508771</v>
      </c>
      <c r="M132" s="2">
        <v>2631</v>
      </c>
      <c r="N132">
        <v>11.5</v>
      </c>
      <c r="O132">
        <v>16.5</v>
      </c>
      <c r="P132" s="2">
        <f t="shared" si="138"/>
        <v>0.69696969696969702</v>
      </c>
      <c r="Q132" s="2">
        <f t="shared" si="224"/>
        <v>0.30303030303030304</v>
      </c>
      <c r="R132">
        <f>13.8*33.5</f>
        <v>462.3</v>
      </c>
      <c r="S132">
        <f>33.5*13.8</f>
        <v>462.3</v>
      </c>
      <c r="T132" s="2">
        <f t="shared" si="225"/>
        <v>1</v>
      </c>
      <c r="U132">
        <f>13.8*50.3</f>
        <v>694.14</v>
      </c>
      <c r="V132">
        <f>13.8*50.6</f>
        <v>698.28000000000009</v>
      </c>
      <c r="W132" s="2">
        <f t="shared" si="226"/>
        <v>79.826099999999997</v>
      </c>
      <c r="X132" s="2">
        <f t="shared" si="227"/>
        <v>115.21620000000001</v>
      </c>
      <c r="Y132" s="7">
        <f t="shared" si="228"/>
        <v>0.30716253443526181</v>
      </c>
      <c r="Z132" s="2">
        <f t="shared" si="229"/>
        <v>0.9940711462450591</v>
      </c>
      <c r="AA132" s="2">
        <f t="shared" si="230"/>
        <v>1.5014925373134327</v>
      </c>
      <c r="AB132" s="2">
        <f t="shared" si="231"/>
        <v>1.5104477611940299</v>
      </c>
      <c r="AC132" s="2">
        <f t="shared" si="232"/>
        <v>0.30303030303030304</v>
      </c>
      <c r="AD132" s="2">
        <f t="shared" si="233"/>
        <v>231.83999999999997</v>
      </c>
      <c r="AE132" s="2">
        <f t="shared" si="234"/>
        <v>235.98000000000008</v>
      </c>
      <c r="AF132" s="2">
        <f t="shared" si="235"/>
        <v>0.3379446640316206</v>
      </c>
      <c r="AG132" s="2">
        <f t="shared" si="236"/>
        <v>0.98245614035087681</v>
      </c>
      <c r="AH132" s="2">
        <f t="shared" si="172"/>
        <v>5.5760869565217401</v>
      </c>
      <c r="AI132" s="2">
        <v>2</v>
      </c>
      <c r="AK132">
        <f t="shared" si="167"/>
        <v>1800</v>
      </c>
      <c r="AL132">
        <v>600</v>
      </c>
      <c r="AM132">
        <f t="shared" si="237"/>
        <v>2400</v>
      </c>
      <c r="AN132" t="s">
        <v>80</v>
      </c>
      <c r="AP132" t="s">
        <v>37</v>
      </c>
      <c r="AS132">
        <v>14.33</v>
      </c>
      <c r="AT132">
        <v>1</v>
      </c>
      <c r="AU132">
        <f t="shared" si="238"/>
        <v>1750.0360241149324</v>
      </c>
      <c r="AV132" t="s">
        <v>372</v>
      </c>
      <c r="AW132" t="s">
        <v>373</v>
      </c>
      <c r="AZ132" s="2">
        <f t="shared" si="239"/>
        <v>2.0468906605767594</v>
      </c>
      <c r="BA132" s="2">
        <f t="shared" si="173"/>
        <v>3.9944548567149649</v>
      </c>
      <c r="BB132">
        <v>0</v>
      </c>
      <c r="BC132">
        <f t="shared" si="174"/>
        <v>0</v>
      </c>
      <c r="BD132">
        <v>0</v>
      </c>
      <c r="BE132">
        <f t="shared" si="175"/>
        <v>0</v>
      </c>
      <c r="BF132">
        <v>0.03</v>
      </c>
      <c r="BG132">
        <f t="shared" si="176"/>
        <v>2.8063552926987158E-4</v>
      </c>
      <c r="BH132">
        <v>0.64</v>
      </c>
      <c r="BI132">
        <f t="shared" si="177"/>
        <v>6.3961375606046205E-3</v>
      </c>
      <c r="BJ132">
        <v>0</v>
      </c>
      <c r="BK132">
        <f t="shared" si="178"/>
        <v>0</v>
      </c>
      <c r="BL132">
        <v>0</v>
      </c>
      <c r="BM132">
        <f t="shared" si="179"/>
        <v>0</v>
      </c>
      <c r="BN132">
        <v>0</v>
      </c>
      <c r="BO132">
        <f t="shared" si="180"/>
        <v>0</v>
      </c>
      <c r="BP132">
        <v>0</v>
      </c>
      <c r="BQ132">
        <f t="shared" si="181"/>
        <v>0</v>
      </c>
      <c r="BR132">
        <f t="shared" si="168"/>
        <v>98.643999999999991</v>
      </c>
      <c r="BS132">
        <f t="shared" si="182"/>
        <v>0.96983319699773818</v>
      </c>
      <c r="BT132">
        <v>0.4</v>
      </c>
      <c r="BU132">
        <f t="shared" si="183"/>
        <v>1.8286376212765233E-2</v>
      </c>
      <c r="BV132">
        <v>0.03</v>
      </c>
      <c r="BW132">
        <f t="shared" si="184"/>
        <v>5.3185190098961187E-4</v>
      </c>
      <c r="BX132">
        <v>2.5999999999999999E-2</v>
      </c>
      <c r="BY132">
        <f t="shared" si="185"/>
        <v>4.451836708817805E-4</v>
      </c>
      <c r="BZ132">
        <v>0.2</v>
      </c>
      <c r="CA132">
        <f t="shared" si="186"/>
        <v>3.9098356503411086E-3</v>
      </c>
      <c r="CB132">
        <v>0.03</v>
      </c>
      <c r="CC132">
        <f t="shared" si="187"/>
        <v>3.1678247740981116E-4</v>
      </c>
      <c r="CD132">
        <v>0</v>
      </c>
      <c r="CE132">
        <f t="shared" si="188"/>
        <v>0</v>
      </c>
      <c r="CF132">
        <v>0</v>
      </c>
      <c r="CG132">
        <f t="shared" si="189"/>
        <v>0</v>
      </c>
      <c r="CH132">
        <v>0</v>
      </c>
      <c r="CI132">
        <f t="shared" si="190"/>
        <v>0</v>
      </c>
      <c r="CJ132">
        <v>0</v>
      </c>
      <c r="CK132">
        <f t="shared" si="191"/>
        <v>0</v>
      </c>
      <c r="CL132">
        <v>0</v>
      </c>
      <c r="CM132">
        <f t="shared" si="192"/>
        <v>0</v>
      </c>
      <c r="CN132">
        <v>0</v>
      </c>
      <c r="CO132">
        <f t="shared" si="193"/>
        <v>0</v>
      </c>
      <c r="CP132">
        <v>0</v>
      </c>
      <c r="CQ132">
        <f t="shared" si="194"/>
        <v>0</v>
      </c>
      <c r="CR132">
        <v>0</v>
      </c>
      <c r="CS132">
        <f t="shared" si="169"/>
        <v>0</v>
      </c>
      <c r="CT132">
        <v>0</v>
      </c>
      <c r="CU132">
        <f t="shared" si="195"/>
        <v>0</v>
      </c>
      <c r="CV132">
        <v>0</v>
      </c>
      <c r="CW132">
        <f t="shared" si="196"/>
        <v>0</v>
      </c>
      <c r="CX132">
        <v>0</v>
      </c>
      <c r="CY132">
        <f t="shared" si="197"/>
        <v>0</v>
      </c>
      <c r="CZ132">
        <v>0</v>
      </c>
      <c r="DA132">
        <f t="shared" si="198"/>
        <v>0</v>
      </c>
      <c r="DB132">
        <v>0</v>
      </c>
      <c r="DC132">
        <f t="shared" si="199"/>
        <v>0</v>
      </c>
      <c r="DD132">
        <v>0</v>
      </c>
      <c r="DE132">
        <f t="shared" si="200"/>
        <v>0</v>
      </c>
      <c r="DF132">
        <v>0</v>
      </c>
      <c r="DG132">
        <f t="shared" si="201"/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f t="shared" si="202"/>
        <v>0</v>
      </c>
      <c r="ET132">
        <v>0</v>
      </c>
      <c r="EU132">
        <f t="shared" si="203"/>
        <v>0</v>
      </c>
      <c r="EV132">
        <v>0</v>
      </c>
      <c r="EW132">
        <f t="shared" si="204"/>
        <v>0</v>
      </c>
      <c r="EX132">
        <v>0</v>
      </c>
      <c r="EY132">
        <f t="shared" si="205"/>
        <v>0</v>
      </c>
      <c r="EZ132">
        <v>39.89</v>
      </c>
      <c r="FA132">
        <f t="shared" si="206"/>
        <v>0.27500717597501406</v>
      </c>
      <c r="FB132">
        <v>59.89</v>
      </c>
      <c r="FC132">
        <f t="shared" si="207"/>
        <v>0.72067050705811797</v>
      </c>
      <c r="FD132">
        <v>0.12</v>
      </c>
      <c r="FE132">
        <f t="shared" si="208"/>
        <v>1.4078174620982067E-3</v>
      </c>
      <c r="FF132">
        <v>0</v>
      </c>
      <c r="FG132">
        <f t="shared" si="209"/>
        <v>0</v>
      </c>
      <c r="FH132">
        <v>0</v>
      </c>
      <c r="FI132">
        <f t="shared" si="210"/>
        <v>0</v>
      </c>
      <c r="FJ132">
        <v>0</v>
      </c>
      <c r="FK132">
        <f t="shared" si="211"/>
        <v>0</v>
      </c>
      <c r="FL132">
        <v>0.05</v>
      </c>
      <c r="FM132">
        <f t="shared" si="212"/>
        <v>1.1239617375934866E-3</v>
      </c>
      <c r="FN132">
        <v>0</v>
      </c>
      <c r="FO132">
        <f t="shared" si="170"/>
        <v>0</v>
      </c>
      <c r="FP132">
        <v>0</v>
      </c>
      <c r="FQ132">
        <f t="shared" si="213"/>
        <v>0</v>
      </c>
      <c r="FR132">
        <v>0</v>
      </c>
      <c r="FS132">
        <f t="shared" si="214"/>
        <v>0</v>
      </c>
      <c r="FT132">
        <v>0</v>
      </c>
      <c r="FU132">
        <f t="shared" si="215"/>
        <v>0</v>
      </c>
      <c r="FV132">
        <v>0</v>
      </c>
      <c r="FW132">
        <f t="shared" si="216"/>
        <v>0</v>
      </c>
      <c r="FX132">
        <v>7.0000000000000007E-2</v>
      </c>
      <c r="FY132">
        <f t="shared" si="171"/>
        <v>1.7905377671763273E-3</v>
      </c>
      <c r="FZ132">
        <v>0</v>
      </c>
      <c r="GA132">
        <f t="shared" si="217"/>
        <v>0</v>
      </c>
      <c r="GB132">
        <v>0</v>
      </c>
      <c r="GC132">
        <f t="shared" si="218"/>
        <v>0</v>
      </c>
      <c r="GD132">
        <v>0</v>
      </c>
      <c r="GE132">
        <f t="shared" si="219"/>
        <v>0</v>
      </c>
      <c r="GF132">
        <v>0</v>
      </c>
      <c r="GG132">
        <f t="shared" si="220"/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 s="3" t="s">
        <v>503</v>
      </c>
      <c r="GS132" t="s">
        <v>264</v>
      </c>
    </row>
    <row r="133" spans="1:201" x14ac:dyDescent="0.45">
      <c r="A133">
        <v>132</v>
      </c>
      <c r="B133" t="s">
        <v>506</v>
      </c>
      <c r="C133" t="s">
        <v>500</v>
      </c>
      <c r="D133" t="s">
        <v>508</v>
      </c>
      <c r="E133" t="s">
        <v>507</v>
      </c>
      <c r="F133">
        <f t="shared" si="166"/>
        <v>456</v>
      </c>
      <c r="G133">
        <f>288+273</f>
        <v>561</v>
      </c>
      <c r="H133">
        <f>1773</f>
        <v>1773</v>
      </c>
      <c r="I133" s="2">
        <f t="shared" si="221"/>
        <v>0.31641285956006771</v>
      </c>
      <c r="J133" s="2">
        <f t="shared" si="222"/>
        <v>105</v>
      </c>
      <c r="K133" s="2">
        <f t="shared" si="223"/>
        <v>1.2302631578947369</v>
      </c>
      <c r="M133" s="2">
        <v>2631</v>
      </c>
      <c r="N133">
        <v>7</v>
      </c>
      <c r="O133">
        <v>11.5</v>
      </c>
      <c r="P133" s="2">
        <f t="shared" si="138"/>
        <v>0.60869565217391308</v>
      </c>
      <c r="Q133" s="2">
        <f t="shared" si="224"/>
        <v>0.39130434782608697</v>
      </c>
      <c r="R133">
        <f>13.8*33.5</f>
        <v>462.3</v>
      </c>
      <c r="S133">
        <f>28*13.8</f>
        <v>386.40000000000003</v>
      </c>
      <c r="T133" s="2">
        <f t="shared" si="225"/>
        <v>1.1964285714285714</v>
      </c>
      <c r="U133">
        <f>13.8*50.5</f>
        <v>696.90000000000009</v>
      </c>
      <c r="V133">
        <f>13.8*52.5</f>
        <v>724.5</v>
      </c>
      <c r="W133" s="2">
        <f t="shared" si="226"/>
        <v>48.783000000000008</v>
      </c>
      <c r="X133" s="2">
        <f t="shared" si="227"/>
        <v>83.31750000000001</v>
      </c>
      <c r="Y133" s="7">
        <f t="shared" si="228"/>
        <v>0.41449275362318838</v>
      </c>
      <c r="Z133" s="2">
        <f t="shared" si="229"/>
        <v>0.96190476190476204</v>
      </c>
      <c r="AA133" s="2">
        <f t="shared" si="230"/>
        <v>1.5074626865671643</v>
      </c>
      <c r="AB133" s="2">
        <f t="shared" si="231"/>
        <v>1.8749999999999998</v>
      </c>
      <c r="AC133" s="2">
        <f t="shared" si="232"/>
        <v>0.39130434782608697</v>
      </c>
      <c r="AD133" s="2">
        <f>U133-R133</f>
        <v>234.60000000000008</v>
      </c>
      <c r="AE133" s="2">
        <f t="shared" si="234"/>
        <v>338.09999999999997</v>
      </c>
      <c r="AF133" s="2">
        <f t="shared" si="235"/>
        <v>0.46666666666666662</v>
      </c>
      <c r="AG133" s="2">
        <f t="shared" si="236"/>
        <v>0.69387755102040849</v>
      </c>
      <c r="AH133" s="2">
        <f t="shared" si="172"/>
        <v>5.3666666666666663</v>
      </c>
      <c r="AI133" s="2">
        <v>2</v>
      </c>
      <c r="AK133">
        <f t="shared" si="167"/>
        <v>1800</v>
      </c>
      <c r="AL133">
        <v>600</v>
      </c>
      <c r="AM133">
        <f t="shared" si="237"/>
        <v>2400</v>
      </c>
      <c r="AN133" t="s">
        <v>80</v>
      </c>
      <c r="AP133" t="s">
        <v>37</v>
      </c>
      <c r="AS133">
        <v>14.33</v>
      </c>
      <c r="AT133">
        <v>1</v>
      </c>
      <c r="AU133">
        <f t="shared" si="238"/>
        <v>1462.7166768721825</v>
      </c>
      <c r="AV133" t="s">
        <v>372</v>
      </c>
      <c r="AW133" t="s">
        <v>373</v>
      </c>
      <c r="AZ133" s="2">
        <f t="shared" si="239"/>
        <v>2.0468906605767594</v>
      </c>
      <c r="BA133" s="2">
        <f t="shared" si="173"/>
        <v>3.9944548567149649</v>
      </c>
      <c r="BB133">
        <v>0</v>
      </c>
      <c r="BC133">
        <f t="shared" si="174"/>
        <v>0</v>
      </c>
      <c r="BD133">
        <v>0</v>
      </c>
      <c r="BE133">
        <f t="shared" si="175"/>
        <v>0</v>
      </c>
      <c r="BF133">
        <v>0.03</v>
      </c>
      <c r="BG133">
        <f t="shared" si="176"/>
        <v>2.8063552926987158E-4</v>
      </c>
      <c r="BH133">
        <v>0.64</v>
      </c>
      <c r="BI133">
        <f t="shared" si="177"/>
        <v>6.3961375606046205E-3</v>
      </c>
      <c r="BJ133">
        <v>0</v>
      </c>
      <c r="BK133">
        <f t="shared" si="178"/>
        <v>0</v>
      </c>
      <c r="BL133">
        <v>0</v>
      </c>
      <c r="BM133">
        <f t="shared" si="179"/>
        <v>0</v>
      </c>
      <c r="BN133">
        <v>0</v>
      </c>
      <c r="BO133">
        <f t="shared" si="180"/>
        <v>0</v>
      </c>
      <c r="BP133">
        <v>0</v>
      </c>
      <c r="BQ133">
        <f t="shared" si="181"/>
        <v>0</v>
      </c>
      <c r="BR133">
        <f t="shared" si="168"/>
        <v>98.643999999999991</v>
      </c>
      <c r="BS133">
        <f t="shared" si="182"/>
        <v>0.96983319699773818</v>
      </c>
      <c r="BT133">
        <v>0.4</v>
      </c>
      <c r="BU133">
        <f t="shared" si="183"/>
        <v>1.8286376212765233E-2</v>
      </c>
      <c r="BV133">
        <v>0.03</v>
      </c>
      <c r="BW133">
        <f t="shared" si="184"/>
        <v>5.3185190098961187E-4</v>
      </c>
      <c r="BX133">
        <v>2.5999999999999999E-2</v>
      </c>
      <c r="BY133">
        <f t="shared" si="185"/>
        <v>4.451836708817805E-4</v>
      </c>
      <c r="BZ133">
        <v>0.2</v>
      </c>
      <c r="CA133">
        <f t="shared" si="186"/>
        <v>3.9098356503411086E-3</v>
      </c>
      <c r="CB133">
        <v>0.03</v>
      </c>
      <c r="CC133">
        <f t="shared" si="187"/>
        <v>3.1678247740981116E-4</v>
      </c>
      <c r="CD133">
        <v>0</v>
      </c>
      <c r="CE133">
        <f t="shared" si="188"/>
        <v>0</v>
      </c>
      <c r="CF133">
        <v>0</v>
      </c>
      <c r="CG133">
        <f t="shared" si="189"/>
        <v>0</v>
      </c>
      <c r="CH133">
        <v>0</v>
      </c>
      <c r="CI133">
        <f t="shared" si="190"/>
        <v>0</v>
      </c>
      <c r="CJ133">
        <v>0</v>
      </c>
      <c r="CK133">
        <f t="shared" si="191"/>
        <v>0</v>
      </c>
      <c r="CL133">
        <v>0</v>
      </c>
      <c r="CM133">
        <f t="shared" si="192"/>
        <v>0</v>
      </c>
      <c r="CN133">
        <v>0</v>
      </c>
      <c r="CO133">
        <f t="shared" si="193"/>
        <v>0</v>
      </c>
      <c r="CP133">
        <v>0</v>
      </c>
      <c r="CQ133">
        <f t="shared" si="194"/>
        <v>0</v>
      </c>
      <c r="CR133">
        <v>0</v>
      </c>
      <c r="CS133">
        <f t="shared" si="169"/>
        <v>0</v>
      </c>
      <c r="CT133">
        <v>0</v>
      </c>
      <c r="CU133">
        <f t="shared" si="195"/>
        <v>0</v>
      </c>
      <c r="CV133">
        <v>0</v>
      </c>
      <c r="CW133">
        <f t="shared" si="196"/>
        <v>0</v>
      </c>
      <c r="CX133">
        <v>0</v>
      </c>
      <c r="CY133">
        <f t="shared" si="197"/>
        <v>0</v>
      </c>
      <c r="CZ133">
        <v>0</v>
      </c>
      <c r="DA133">
        <f t="shared" si="198"/>
        <v>0</v>
      </c>
      <c r="DB133">
        <v>0</v>
      </c>
      <c r="DC133">
        <f t="shared" si="199"/>
        <v>0</v>
      </c>
      <c r="DD133">
        <v>0</v>
      </c>
      <c r="DE133">
        <f t="shared" si="200"/>
        <v>0</v>
      </c>
      <c r="DF133">
        <v>0</v>
      </c>
      <c r="DG133">
        <f t="shared" si="201"/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f t="shared" si="202"/>
        <v>0</v>
      </c>
      <c r="ET133">
        <v>0</v>
      </c>
      <c r="EU133">
        <f t="shared" si="203"/>
        <v>0</v>
      </c>
      <c r="EV133">
        <v>0</v>
      </c>
      <c r="EW133">
        <f t="shared" si="204"/>
        <v>0</v>
      </c>
      <c r="EX133">
        <v>0</v>
      </c>
      <c r="EY133">
        <f t="shared" si="205"/>
        <v>0</v>
      </c>
      <c r="EZ133">
        <v>39.89</v>
      </c>
      <c r="FA133">
        <f t="shared" si="206"/>
        <v>0.27500717597501406</v>
      </c>
      <c r="FB133">
        <v>59.89</v>
      </c>
      <c r="FC133">
        <f t="shared" si="207"/>
        <v>0.72067050705811797</v>
      </c>
      <c r="FD133">
        <v>0.12</v>
      </c>
      <c r="FE133">
        <f t="shared" si="208"/>
        <v>1.4078174620982067E-3</v>
      </c>
      <c r="FF133">
        <v>0</v>
      </c>
      <c r="FG133">
        <f t="shared" si="209"/>
        <v>0</v>
      </c>
      <c r="FH133">
        <v>0</v>
      </c>
      <c r="FI133">
        <f t="shared" si="210"/>
        <v>0</v>
      </c>
      <c r="FJ133">
        <v>0</v>
      </c>
      <c r="FK133">
        <f t="shared" si="211"/>
        <v>0</v>
      </c>
      <c r="FL133">
        <v>0.05</v>
      </c>
      <c r="FM133">
        <f t="shared" si="212"/>
        <v>1.1239617375934866E-3</v>
      </c>
      <c r="FN133">
        <v>0</v>
      </c>
      <c r="FO133">
        <f t="shared" si="170"/>
        <v>0</v>
      </c>
      <c r="FP133">
        <v>0</v>
      </c>
      <c r="FQ133">
        <f t="shared" si="213"/>
        <v>0</v>
      </c>
      <c r="FR133">
        <v>0</v>
      </c>
      <c r="FS133">
        <f t="shared" si="214"/>
        <v>0</v>
      </c>
      <c r="FT133">
        <v>0</v>
      </c>
      <c r="FU133">
        <f t="shared" si="215"/>
        <v>0</v>
      </c>
      <c r="FV133">
        <v>0</v>
      </c>
      <c r="FW133">
        <f t="shared" si="216"/>
        <v>0</v>
      </c>
      <c r="FX133">
        <v>7.0000000000000007E-2</v>
      </c>
      <c r="FY133">
        <f t="shared" si="171"/>
        <v>1.7905377671763273E-3</v>
      </c>
      <c r="FZ133">
        <v>0</v>
      </c>
      <c r="GA133">
        <f t="shared" si="217"/>
        <v>0</v>
      </c>
      <c r="GB133">
        <v>0</v>
      </c>
      <c r="GC133">
        <f t="shared" si="218"/>
        <v>0</v>
      </c>
      <c r="GD133">
        <v>0</v>
      </c>
      <c r="GE133">
        <f t="shared" si="219"/>
        <v>0</v>
      </c>
      <c r="GF133">
        <v>0</v>
      </c>
      <c r="GG133">
        <f t="shared" si="220"/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 s="3" t="s">
        <v>503</v>
      </c>
      <c r="GS133" t="s">
        <v>264</v>
      </c>
    </row>
    <row r="134" spans="1:201" x14ac:dyDescent="0.45">
      <c r="A134">
        <v>133</v>
      </c>
      <c r="B134" t="s">
        <v>509</v>
      </c>
      <c r="C134" t="s">
        <v>398</v>
      </c>
      <c r="E134" t="s">
        <v>510</v>
      </c>
      <c r="F134">
        <v>504.9</v>
      </c>
      <c r="G134">
        <f>316+273</f>
        <v>589</v>
      </c>
      <c r="H134">
        <f>1773</f>
        <v>1773</v>
      </c>
      <c r="I134" s="2">
        <f t="shared" si="221"/>
        <v>0.33220530174844898</v>
      </c>
      <c r="J134" s="2">
        <f t="shared" si="222"/>
        <v>84.100000000000023</v>
      </c>
      <c r="K134" s="2">
        <f t="shared" si="223"/>
        <v>1.1665676371558724</v>
      </c>
      <c r="M134" s="2">
        <v>2875</v>
      </c>
      <c r="N134">
        <v>17</v>
      </c>
      <c r="O134">
        <v>17.5</v>
      </c>
      <c r="P134" s="2">
        <f t="shared" si="138"/>
        <v>0.97142857142857142</v>
      </c>
      <c r="Q134" s="2">
        <f t="shared" si="224"/>
        <v>2.8571428571428571E-2</v>
      </c>
      <c r="R134">
        <f>13.8*39</f>
        <v>538.20000000000005</v>
      </c>
      <c r="S134">
        <f>40*13.8</f>
        <v>552</v>
      </c>
      <c r="T134" s="2">
        <f t="shared" si="225"/>
        <v>0.97500000000000009</v>
      </c>
      <c r="U134">
        <f>13.8*42.5</f>
        <v>586.5</v>
      </c>
      <c r="V134">
        <f>13.8*49</f>
        <v>676.2</v>
      </c>
      <c r="W134" s="2">
        <f t="shared" si="226"/>
        <v>99.705000000000013</v>
      </c>
      <c r="X134" s="2">
        <f t="shared" si="227"/>
        <v>118.33499999999999</v>
      </c>
      <c r="Y134" s="7">
        <f t="shared" si="228"/>
        <v>0.15743440233236136</v>
      </c>
      <c r="Z134" s="2">
        <f t="shared" si="229"/>
        <v>0.86734693877551017</v>
      </c>
      <c r="AA134" s="2">
        <f t="shared" si="230"/>
        <v>1.0897435897435896</v>
      </c>
      <c r="AB134" s="2">
        <f t="shared" si="231"/>
        <v>1.2250000000000001</v>
      </c>
      <c r="AC134" s="2">
        <f t="shared" si="232"/>
        <v>2.8571428571428571E-2</v>
      </c>
      <c r="AD134" s="2">
        <f t="shared" si="233"/>
        <v>48.299999999999955</v>
      </c>
      <c r="AE134" s="2">
        <f t="shared" si="234"/>
        <v>124.20000000000005</v>
      </c>
      <c r="AF134" s="2">
        <f t="shared" si="235"/>
        <v>0.18367346938775517</v>
      </c>
      <c r="AG134" s="2">
        <f t="shared" si="236"/>
        <v>0.3888888888888884</v>
      </c>
      <c r="AH134" s="2">
        <f t="shared" si="172"/>
        <v>3.2142857142857153</v>
      </c>
      <c r="AI134" s="2">
        <v>3</v>
      </c>
      <c r="AK134">
        <f t="shared" si="167"/>
        <v>1800</v>
      </c>
      <c r="AL134">
        <v>600</v>
      </c>
      <c r="AM134">
        <f t="shared" si="237"/>
        <v>2400</v>
      </c>
      <c r="AN134" t="s">
        <v>52</v>
      </c>
      <c r="AP134" t="s">
        <v>37</v>
      </c>
      <c r="AS134">
        <v>14.33</v>
      </c>
      <c r="AT134">
        <v>1</v>
      </c>
      <c r="AU134">
        <f t="shared" si="238"/>
        <v>2089.5952526745464</v>
      </c>
      <c r="AV134" t="s">
        <v>511</v>
      </c>
      <c r="AW134" t="s">
        <v>442</v>
      </c>
      <c r="AZ134" s="2">
        <f t="shared" si="239"/>
        <v>1.9232428515619002</v>
      </c>
      <c r="BA134" s="2">
        <f t="shared" si="173"/>
        <v>4</v>
      </c>
      <c r="BB134">
        <v>0</v>
      </c>
      <c r="BC134">
        <f t="shared" si="174"/>
        <v>0</v>
      </c>
      <c r="BD134">
        <v>0</v>
      </c>
      <c r="BE134">
        <f t="shared" si="175"/>
        <v>0</v>
      </c>
      <c r="BF134">
        <v>0.28000000000000003</v>
      </c>
      <c r="BG134">
        <f t="shared" si="176"/>
        <v>2.5918043156105898E-3</v>
      </c>
      <c r="BH134">
        <v>0.51</v>
      </c>
      <c r="BI134">
        <f t="shared" si="177"/>
        <v>5.0434854994401397E-3</v>
      </c>
      <c r="BJ134">
        <v>0</v>
      </c>
      <c r="BK134">
        <f t="shared" si="178"/>
        <v>0</v>
      </c>
      <c r="BL134">
        <v>0</v>
      </c>
      <c r="BM134">
        <f t="shared" si="179"/>
        <v>0</v>
      </c>
      <c r="BN134">
        <v>0</v>
      </c>
      <c r="BO134">
        <f t="shared" si="180"/>
        <v>0</v>
      </c>
      <c r="BP134">
        <v>0</v>
      </c>
      <c r="BQ134">
        <f t="shared" si="181"/>
        <v>0</v>
      </c>
      <c r="BR134">
        <f t="shared" si="168"/>
        <v>85.59099999999998</v>
      </c>
      <c r="BS134">
        <f t="shared" si="182"/>
        <v>0.83267830722164227</v>
      </c>
      <c r="BT134">
        <v>0.28999999999999998</v>
      </c>
      <c r="BU134">
        <f t="shared" si="183"/>
        <v>1.3118628568805456E-2</v>
      </c>
      <c r="BV134">
        <v>2.7E-2</v>
      </c>
      <c r="BW134">
        <f t="shared" si="184"/>
        <v>4.7364832329468401E-4</v>
      </c>
      <c r="BX134">
        <v>1.2E-2</v>
      </c>
      <c r="BY134">
        <f t="shared" si="185"/>
        <v>2.0331522585273932E-4</v>
      </c>
      <c r="BZ134">
        <v>0.79</v>
      </c>
      <c r="CA134">
        <f t="shared" si="186"/>
        <v>1.5281936009189831E-2</v>
      </c>
      <c r="CB134">
        <v>12.5</v>
      </c>
      <c r="CC134">
        <f t="shared" si="187"/>
        <v>0.13060887483616437</v>
      </c>
      <c r="CD134">
        <v>0</v>
      </c>
      <c r="CE134">
        <f t="shared" si="188"/>
        <v>0</v>
      </c>
      <c r="CF134">
        <v>0</v>
      </c>
      <c r="CG134">
        <f t="shared" si="189"/>
        <v>0</v>
      </c>
      <c r="CH134">
        <v>0</v>
      </c>
      <c r="CI134">
        <f t="shared" si="190"/>
        <v>0</v>
      </c>
      <c r="CJ134">
        <v>0</v>
      </c>
      <c r="CK134">
        <f t="shared" si="191"/>
        <v>0</v>
      </c>
      <c r="CL134">
        <v>0</v>
      </c>
      <c r="CM134">
        <f t="shared" si="192"/>
        <v>0</v>
      </c>
      <c r="CN134">
        <v>0</v>
      </c>
      <c r="CO134">
        <f t="shared" si="193"/>
        <v>0</v>
      </c>
      <c r="CP134">
        <v>0</v>
      </c>
      <c r="CQ134">
        <f t="shared" si="194"/>
        <v>0</v>
      </c>
      <c r="CR134">
        <v>0</v>
      </c>
      <c r="CS134">
        <f t="shared" si="169"/>
        <v>0</v>
      </c>
      <c r="CT134">
        <v>0</v>
      </c>
      <c r="CU134">
        <f t="shared" si="195"/>
        <v>0</v>
      </c>
      <c r="CV134">
        <v>0</v>
      </c>
      <c r="CW134">
        <f t="shared" si="196"/>
        <v>0</v>
      </c>
      <c r="CX134">
        <v>0</v>
      </c>
      <c r="CY134">
        <f t="shared" si="197"/>
        <v>0</v>
      </c>
      <c r="CZ134">
        <v>0</v>
      </c>
      <c r="DA134">
        <f t="shared" si="198"/>
        <v>0</v>
      </c>
      <c r="DB134">
        <v>0</v>
      </c>
      <c r="DC134">
        <f t="shared" si="199"/>
        <v>0</v>
      </c>
      <c r="DD134">
        <v>0</v>
      </c>
      <c r="DE134">
        <f t="shared" si="200"/>
        <v>0</v>
      </c>
      <c r="DF134">
        <v>0</v>
      </c>
      <c r="DG134">
        <f t="shared" si="201"/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f t="shared" si="202"/>
        <v>0</v>
      </c>
      <c r="ET134">
        <v>0</v>
      </c>
      <c r="EU134">
        <f t="shared" si="203"/>
        <v>0</v>
      </c>
      <c r="EV134">
        <v>0</v>
      </c>
      <c r="EW134">
        <f t="shared" si="204"/>
        <v>0</v>
      </c>
      <c r="EX134">
        <v>0</v>
      </c>
      <c r="EY134">
        <f t="shared" si="205"/>
        <v>0</v>
      </c>
      <c r="EZ134">
        <v>0</v>
      </c>
      <c r="FA134">
        <f t="shared" si="206"/>
        <v>0</v>
      </c>
      <c r="FB134">
        <v>100</v>
      </c>
      <c r="FC134">
        <f t="shared" si="207"/>
        <v>1</v>
      </c>
      <c r="FD134">
        <v>0</v>
      </c>
      <c r="FE134">
        <f t="shared" si="208"/>
        <v>0</v>
      </c>
      <c r="FF134">
        <v>0</v>
      </c>
      <c r="FG134">
        <f t="shared" si="209"/>
        <v>0</v>
      </c>
      <c r="FH134">
        <v>0</v>
      </c>
      <c r="FI134">
        <f t="shared" si="210"/>
        <v>0</v>
      </c>
      <c r="FJ134">
        <v>0</v>
      </c>
      <c r="FK134">
        <f t="shared" si="211"/>
        <v>0</v>
      </c>
      <c r="FL134">
        <v>0</v>
      </c>
      <c r="FM134">
        <f t="shared" si="212"/>
        <v>0</v>
      </c>
      <c r="FN134">
        <v>0</v>
      </c>
      <c r="FO134">
        <f t="shared" si="170"/>
        <v>0</v>
      </c>
      <c r="FP134">
        <v>0</v>
      </c>
      <c r="FQ134">
        <f t="shared" si="213"/>
        <v>0</v>
      </c>
      <c r="FR134">
        <v>0</v>
      </c>
      <c r="FS134">
        <f t="shared" si="214"/>
        <v>0</v>
      </c>
      <c r="FT134">
        <v>0</v>
      </c>
      <c r="FU134">
        <f t="shared" si="215"/>
        <v>0</v>
      </c>
      <c r="FV134">
        <v>0</v>
      </c>
      <c r="FW134">
        <f t="shared" si="216"/>
        <v>0</v>
      </c>
      <c r="FX134">
        <v>0</v>
      </c>
      <c r="FY134">
        <f t="shared" si="171"/>
        <v>0</v>
      </c>
      <c r="FZ134">
        <v>0</v>
      </c>
      <c r="GA134">
        <f t="shared" si="217"/>
        <v>0</v>
      </c>
      <c r="GB134">
        <v>0</v>
      </c>
      <c r="GC134">
        <f t="shared" si="218"/>
        <v>0</v>
      </c>
      <c r="GD134">
        <v>0</v>
      </c>
      <c r="GE134">
        <f t="shared" si="219"/>
        <v>0</v>
      </c>
      <c r="GF134">
        <v>0</v>
      </c>
      <c r="GG134">
        <f t="shared" si="220"/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 s="3" t="s">
        <v>503</v>
      </c>
      <c r="GS134" t="s">
        <v>264</v>
      </c>
    </row>
    <row r="135" spans="1:201" x14ac:dyDescent="0.45">
      <c r="A135">
        <v>134</v>
      </c>
      <c r="B135" t="s">
        <v>509</v>
      </c>
      <c r="C135" t="s">
        <v>398</v>
      </c>
      <c r="E135" t="s">
        <v>512</v>
      </c>
      <c r="F135">
        <v>504.9</v>
      </c>
      <c r="G135">
        <f t="shared" ref="G135:G142" si="240">316+273</f>
        <v>589</v>
      </c>
      <c r="H135">
        <f>1773</f>
        <v>1773</v>
      </c>
      <c r="I135" s="2">
        <f t="shared" si="221"/>
        <v>0.33220530174844898</v>
      </c>
      <c r="J135" s="2">
        <f t="shared" si="222"/>
        <v>84.100000000000023</v>
      </c>
      <c r="K135" s="2">
        <f t="shared" si="223"/>
        <v>1.1665676371558724</v>
      </c>
      <c r="M135" s="2">
        <v>2875</v>
      </c>
      <c r="N135">
        <v>25</v>
      </c>
      <c r="O135">
        <v>24</v>
      </c>
      <c r="P135" s="2">
        <f t="shared" si="138"/>
        <v>1.0416666666666667</v>
      </c>
      <c r="Q135" s="2">
        <f t="shared" si="224"/>
        <v>-4.1666666666666664E-2</v>
      </c>
      <c r="R135">
        <f>13.8*33</f>
        <v>455.40000000000003</v>
      </c>
      <c r="S135">
        <f>33*13.8</f>
        <v>455.40000000000003</v>
      </c>
      <c r="T135" s="2">
        <f t="shared" si="225"/>
        <v>1</v>
      </c>
      <c r="U135">
        <f>13.8*34.8</f>
        <v>480.24</v>
      </c>
      <c r="V135">
        <f>13.8*35.5</f>
        <v>489.90000000000003</v>
      </c>
      <c r="W135" s="2">
        <f t="shared" si="226"/>
        <v>120.06</v>
      </c>
      <c r="X135" s="2">
        <f t="shared" si="227"/>
        <v>117.57600000000001</v>
      </c>
      <c r="Y135" s="7">
        <f t="shared" si="228"/>
        <v>-2.1126760563380236E-2</v>
      </c>
      <c r="Z135" s="2">
        <f t="shared" si="229"/>
        <v>0.98028169014084499</v>
      </c>
      <c r="AA135" s="2">
        <f t="shared" si="230"/>
        <v>1.0545454545454545</v>
      </c>
      <c r="AB135" s="2">
        <f t="shared" si="231"/>
        <v>1.0757575757575757</v>
      </c>
      <c r="AC135" s="2">
        <f t="shared" si="232"/>
        <v>-4.1666666666666664E-2</v>
      </c>
      <c r="AD135" s="2">
        <f t="shared" si="233"/>
        <v>24.839999999999975</v>
      </c>
      <c r="AE135" s="2">
        <f t="shared" si="234"/>
        <v>34.5</v>
      </c>
      <c r="AF135" s="2">
        <f t="shared" si="235"/>
        <v>7.0422535211267595E-2</v>
      </c>
      <c r="AG135" s="2">
        <f t="shared" si="236"/>
        <v>0.71999999999999931</v>
      </c>
      <c r="AH135" s="2">
        <f t="shared" si="172"/>
        <v>1.6901408450704223</v>
      </c>
      <c r="AI135" s="2">
        <v>0</v>
      </c>
      <c r="AK135">
        <f t="shared" si="167"/>
        <v>1800</v>
      </c>
      <c r="AL135">
        <v>600</v>
      </c>
      <c r="AM135">
        <f t="shared" si="237"/>
        <v>2400</v>
      </c>
      <c r="AN135" t="s">
        <v>52</v>
      </c>
      <c r="AP135" t="s">
        <v>37</v>
      </c>
      <c r="AS135">
        <v>14.33</v>
      </c>
      <c r="AT135">
        <v>1</v>
      </c>
      <c r="AU135">
        <f t="shared" si="238"/>
        <v>1723.9160834565007</v>
      </c>
      <c r="AV135" t="s">
        <v>511</v>
      </c>
      <c r="AW135" t="s">
        <v>442</v>
      </c>
      <c r="AZ135" s="2">
        <f t="shared" si="239"/>
        <v>1.8889282569157833</v>
      </c>
      <c r="BA135" s="2">
        <f t="shared" si="173"/>
        <v>4</v>
      </c>
      <c r="BB135">
        <v>0</v>
      </c>
      <c r="BC135">
        <f t="shared" si="174"/>
        <v>0</v>
      </c>
      <c r="BD135">
        <v>0</v>
      </c>
      <c r="BE135">
        <f t="shared" si="175"/>
        <v>0</v>
      </c>
      <c r="BF135">
        <v>0.41</v>
      </c>
      <c r="BG135">
        <f t="shared" si="176"/>
        <v>3.8180850304950198E-3</v>
      </c>
      <c r="BH135">
        <v>0.23</v>
      </c>
      <c r="BI135">
        <f t="shared" si="177"/>
        <v>2.2882633169469518E-3</v>
      </c>
      <c r="BJ135">
        <v>0</v>
      </c>
      <c r="BK135">
        <f t="shared" si="178"/>
        <v>0</v>
      </c>
      <c r="BL135">
        <v>0</v>
      </c>
      <c r="BM135">
        <f t="shared" si="179"/>
        <v>0</v>
      </c>
      <c r="BN135">
        <v>0</v>
      </c>
      <c r="BO135">
        <f t="shared" si="180"/>
        <v>0</v>
      </c>
      <c r="BP135">
        <v>0</v>
      </c>
      <c r="BQ135">
        <f t="shared" si="181"/>
        <v>0</v>
      </c>
      <c r="BR135">
        <f t="shared" si="168"/>
        <v>85.647999999999996</v>
      </c>
      <c r="BS135">
        <f t="shared" si="182"/>
        <v>0.83827002770834314</v>
      </c>
      <c r="BT135">
        <v>0.27</v>
      </c>
      <c r="BU135">
        <f t="shared" si="183"/>
        <v>1.2287732950344478E-2</v>
      </c>
      <c r="BV135">
        <v>3.2000000000000001E-2</v>
      </c>
      <c r="BW135">
        <f t="shared" si="184"/>
        <v>5.6475460451289655E-4</v>
      </c>
      <c r="BX135">
        <v>0.03</v>
      </c>
      <c r="BY135">
        <f t="shared" si="185"/>
        <v>5.1136084857494315E-4</v>
      </c>
      <c r="BZ135">
        <v>0.18</v>
      </c>
      <c r="CA135">
        <f t="shared" si="186"/>
        <v>3.5030098030095522E-3</v>
      </c>
      <c r="CB135">
        <v>13.2</v>
      </c>
      <c r="CC135">
        <f t="shared" si="187"/>
        <v>0.13875676573777296</v>
      </c>
      <c r="CD135">
        <v>0</v>
      </c>
      <c r="CE135">
        <f t="shared" si="188"/>
        <v>0</v>
      </c>
      <c r="CF135">
        <v>0</v>
      </c>
      <c r="CG135">
        <f t="shared" si="189"/>
        <v>0</v>
      </c>
      <c r="CH135">
        <v>0</v>
      </c>
      <c r="CI135">
        <f t="shared" si="190"/>
        <v>0</v>
      </c>
      <c r="CJ135">
        <v>0</v>
      </c>
      <c r="CK135">
        <f t="shared" si="191"/>
        <v>0</v>
      </c>
      <c r="CL135">
        <v>0</v>
      </c>
      <c r="CM135">
        <f t="shared" si="192"/>
        <v>0</v>
      </c>
      <c r="CN135">
        <v>0</v>
      </c>
      <c r="CO135">
        <f t="shared" si="193"/>
        <v>0</v>
      </c>
      <c r="CP135">
        <v>0</v>
      </c>
      <c r="CQ135">
        <f t="shared" si="194"/>
        <v>0</v>
      </c>
      <c r="CR135">
        <v>0</v>
      </c>
      <c r="CS135">
        <f t="shared" si="169"/>
        <v>0</v>
      </c>
      <c r="CT135">
        <v>0</v>
      </c>
      <c r="CU135">
        <f t="shared" si="195"/>
        <v>0</v>
      </c>
      <c r="CV135">
        <v>0</v>
      </c>
      <c r="CW135">
        <f t="shared" si="196"/>
        <v>0</v>
      </c>
      <c r="CX135">
        <v>0</v>
      </c>
      <c r="CY135">
        <f t="shared" si="197"/>
        <v>0</v>
      </c>
      <c r="CZ135">
        <v>0</v>
      </c>
      <c r="DA135">
        <f t="shared" si="198"/>
        <v>0</v>
      </c>
      <c r="DB135">
        <v>0</v>
      </c>
      <c r="DC135">
        <f t="shared" si="199"/>
        <v>0</v>
      </c>
      <c r="DD135">
        <v>0</v>
      </c>
      <c r="DE135">
        <f t="shared" si="200"/>
        <v>0</v>
      </c>
      <c r="DF135">
        <v>0</v>
      </c>
      <c r="DG135">
        <f t="shared" si="201"/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f t="shared" si="202"/>
        <v>0</v>
      </c>
      <c r="ET135">
        <v>0</v>
      </c>
      <c r="EU135">
        <f t="shared" si="203"/>
        <v>0</v>
      </c>
      <c r="EV135">
        <v>0</v>
      </c>
      <c r="EW135">
        <f t="shared" si="204"/>
        <v>0</v>
      </c>
      <c r="EX135">
        <v>0</v>
      </c>
      <c r="EY135">
        <f t="shared" si="205"/>
        <v>0</v>
      </c>
      <c r="EZ135">
        <v>0</v>
      </c>
      <c r="FA135">
        <f t="shared" si="206"/>
        <v>0</v>
      </c>
      <c r="FB135">
        <v>100</v>
      </c>
      <c r="FC135">
        <f t="shared" si="207"/>
        <v>1</v>
      </c>
      <c r="FD135">
        <v>0</v>
      </c>
      <c r="FE135">
        <f t="shared" si="208"/>
        <v>0</v>
      </c>
      <c r="FF135">
        <v>0</v>
      </c>
      <c r="FG135">
        <f t="shared" si="209"/>
        <v>0</v>
      </c>
      <c r="FH135">
        <v>0</v>
      </c>
      <c r="FI135">
        <f t="shared" si="210"/>
        <v>0</v>
      </c>
      <c r="FJ135">
        <v>0</v>
      </c>
      <c r="FK135">
        <f t="shared" si="211"/>
        <v>0</v>
      </c>
      <c r="FL135">
        <v>0</v>
      </c>
      <c r="FM135">
        <f t="shared" si="212"/>
        <v>0</v>
      </c>
      <c r="FN135">
        <v>0</v>
      </c>
      <c r="FO135">
        <f t="shared" si="170"/>
        <v>0</v>
      </c>
      <c r="FP135">
        <v>0</v>
      </c>
      <c r="FQ135">
        <f t="shared" si="213"/>
        <v>0</v>
      </c>
      <c r="FR135">
        <v>0</v>
      </c>
      <c r="FS135">
        <f t="shared" si="214"/>
        <v>0</v>
      </c>
      <c r="FT135">
        <v>0</v>
      </c>
      <c r="FU135">
        <f t="shared" si="215"/>
        <v>0</v>
      </c>
      <c r="FV135">
        <v>0</v>
      </c>
      <c r="FW135">
        <f t="shared" si="216"/>
        <v>0</v>
      </c>
      <c r="FX135">
        <v>0</v>
      </c>
      <c r="FY135">
        <f t="shared" si="171"/>
        <v>0</v>
      </c>
      <c r="FZ135">
        <v>0</v>
      </c>
      <c r="GA135">
        <f t="shared" si="217"/>
        <v>0</v>
      </c>
      <c r="GB135">
        <v>0</v>
      </c>
      <c r="GC135">
        <f t="shared" si="218"/>
        <v>0</v>
      </c>
      <c r="GD135">
        <v>0</v>
      </c>
      <c r="GE135">
        <f t="shared" si="219"/>
        <v>0</v>
      </c>
      <c r="GF135">
        <v>0</v>
      </c>
      <c r="GG135">
        <f t="shared" si="220"/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 s="3" t="s">
        <v>503</v>
      </c>
      <c r="GS135" t="s">
        <v>264</v>
      </c>
    </row>
    <row r="136" spans="1:201" x14ac:dyDescent="0.45">
      <c r="A136">
        <v>135</v>
      </c>
      <c r="B136" t="s">
        <v>513</v>
      </c>
      <c r="C136" t="s">
        <v>398</v>
      </c>
      <c r="E136" t="s">
        <v>514</v>
      </c>
      <c r="F136">
        <v>504.9</v>
      </c>
      <c r="G136">
        <f t="shared" si="240"/>
        <v>589</v>
      </c>
      <c r="H136">
        <f>1773</f>
        <v>1773</v>
      </c>
      <c r="I136" s="2">
        <f t="shared" si="221"/>
        <v>0.33220530174844898</v>
      </c>
      <c r="J136" s="2">
        <f t="shared" si="222"/>
        <v>84.100000000000023</v>
      </c>
      <c r="K136" s="2">
        <f t="shared" si="223"/>
        <v>1.1665676371558724</v>
      </c>
      <c r="M136" s="2">
        <v>2875</v>
      </c>
      <c r="N136">
        <v>47</v>
      </c>
      <c r="O136">
        <v>48</v>
      </c>
      <c r="P136" s="2">
        <f t="shared" si="138"/>
        <v>0.97916666666666663</v>
      </c>
      <c r="Q136" s="2">
        <f t="shared" si="224"/>
        <v>2.0833333333333332E-2</v>
      </c>
      <c r="R136">
        <f>13.8*11.5</f>
        <v>158.70000000000002</v>
      </c>
      <c r="S136">
        <f>11.5*13.8</f>
        <v>158.70000000000002</v>
      </c>
      <c r="T136" s="2">
        <f t="shared" si="225"/>
        <v>1</v>
      </c>
      <c r="U136">
        <f>13.8*34</f>
        <v>469.20000000000005</v>
      </c>
      <c r="V136">
        <f>13.8*33.5</f>
        <v>462.3</v>
      </c>
      <c r="W136" s="2">
        <f t="shared" si="226"/>
        <v>220.524</v>
      </c>
      <c r="X136" s="2">
        <f t="shared" si="227"/>
        <v>221.904</v>
      </c>
      <c r="Y136" s="7">
        <f t="shared" si="228"/>
        <v>6.2189054726367954E-3</v>
      </c>
      <c r="Z136" s="2">
        <f t="shared" si="229"/>
        <v>1.0149253731343284</v>
      </c>
      <c r="AA136" s="2">
        <f t="shared" si="230"/>
        <v>2.9565217391304346</v>
      </c>
      <c r="AB136" s="2">
        <f t="shared" si="231"/>
        <v>2.9130434782608692</v>
      </c>
      <c r="AC136" s="2">
        <f t="shared" si="232"/>
        <v>2.0833333333333332E-2</v>
      </c>
      <c r="AD136" s="2">
        <f t="shared" si="233"/>
        <v>310.5</v>
      </c>
      <c r="AE136" s="2">
        <f t="shared" si="234"/>
        <v>303.60000000000002</v>
      </c>
      <c r="AF136" s="2">
        <f t="shared" si="235"/>
        <v>0.65671641791044777</v>
      </c>
      <c r="AG136" s="2">
        <f t="shared" si="236"/>
        <v>1.0227272727272727</v>
      </c>
      <c r="AH136" s="2">
        <f t="shared" si="172"/>
        <v>31.522388059701491</v>
      </c>
      <c r="AI136" s="2">
        <v>0</v>
      </c>
      <c r="AK136">
        <f t="shared" si="167"/>
        <v>1800</v>
      </c>
      <c r="AL136">
        <v>600</v>
      </c>
      <c r="AM136">
        <f t="shared" si="237"/>
        <v>2400</v>
      </c>
      <c r="AN136" t="s">
        <v>52</v>
      </c>
      <c r="AP136" t="s">
        <v>37</v>
      </c>
      <c r="AS136">
        <v>14.33</v>
      </c>
      <c r="AT136">
        <v>1</v>
      </c>
      <c r="AU136">
        <f t="shared" si="238"/>
        <v>600.75863514393211</v>
      </c>
      <c r="AV136" t="s">
        <v>515</v>
      </c>
      <c r="AW136" t="s">
        <v>64</v>
      </c>
      <c r="AZ136" s="2">
        <f t="shared" si="239"/>
        <v>1.680372753220325</v>
      </c>
      <c r="BA136" s="2">
        <f t="shared" si="173"/>
        <v>4</v>
      </c>
      <c r="BB136">
        <v>0</v>
      </c>
      <c r="BC136">
        <f t="shared" si="174"/>
        <v>0</v>
      </c>
      <c r="BD136">
        <v>0</v>
      </c>
      <c r="BE136">
        <f t="shared" si="175"/>
        <v>0</v>
      </c>
      <c r="BF136">
        <v>10</v>
      </c>
      <c r="BG136">
        <f t="shared" si="176"/>
        <v>9.3645904511309205E-2</v>
      </c>
      <c r="BH136">
        <v>0.18</v>
      </c>
      <c r="BI136">
        <f t="shared" si="177"/>
        <v>1.8008507330662447E-3</v>
      </c>
      <c r="BJ136">
        <v>0</v>
      </c>
      <c r="BK136">
        <f t="shared" si="178"/>
        <v>0</v>
      </c>
      <c r="BL136">
        <v>0</v>
      </c>
      <c r="BM136">
        <f t="shared" si="179"/>
        <v>0</v>
      </c>
      <c r="BN136">
        <v>0</v>
      </c>
      <c r="BO136">
        <f t="shared" si="180"/>
        <v>0</v>
      </c>
      <c r="BP136">
        <v>0</v>
      </c>
      <c r="BQ136">
        <f t="shared" si="181"/>
        <v>0</v>
      </c>
      <c r="BR136">
        <f t="shared" si="168"/>
        <v>73.884</v>
      </c>
      <c r="BS136">
        <f t="shared" si="182"/>
        <v>0.72718374314400158</v>
      </c>
      <c r="BT136">
        <v>0.16</v>
      </c>
      <c r="BU136">
        <f t="shared" si="183"/>
        <v>7.3224266868863628E-3</v>
      </c>
      <c r="BV136">
        <v>1.7000000000000001E-2</v>
      </c>
      <c r="BW136">
        <f t="shared" si="184"/>
        <v>3.0170726845769869E-4</v>
      </c>
      <c r="BX136">
        <v>2.9000000000000001E-2</v>
      </c>
      <c r="BY136">
        <f t="shared" si="185"/>
        <v>4.9708569644944236E-4</v>
      </c>
      <c r="BZ136">
        <v>0.33</v>
      </c>
      <c r="CA136">
        <f t="shared" si="186"/>
        <v>6.458175412609869E-3</v>
      </c>
      <c r="CB136">
        <v>15.4</v>
      </c>
      <c r="CC136">
        <f t="shared" si="187"/>
        <v>0.16279010654721943</v>
      </c>
      <c r="CD136">
        <v>0</v>
      </c>
      <c r="CE136">
        <f t="shared" si="188"/>
        <v>0</v>
      </c>
      <c r="CF136">
        <v>0</v>
      </c>
      <c r="CG136">
        <f t="shared" si="189"/>
        <v>0</v>
      </c>
      <c r="CH136">
        <v>0</v>
      </c>
      <c r="CI136">
        <f t="shared" si="190"/>
        <v>0</v>
      </c>
      <c r="CJ136">
        <v>0</v>
      </c>
      <c r="CK136">
        <f t="shared" si="191"/>
        <v>0</v>
      </c>
      <c r="CL136">
        <v>0</v>
      </c>
      <c r="CM136">
        <f t="shared" si="192"/>
        <v>0</v>
      </c>
      <c r="CN136">
        <v>0</v>
      </c>
      <c r="CO136">
        <f t="shared" si="193"/>
        <v>0</v>
      </c>
      <c r="CP136">
        <v>0</v>
      </c>
      <c r="CQ136">
        <f t="shared" si="194"/>
        <v>0</v>
      </c>
      <c r="CR136">
        <v>0</v>
      </c>
      <c r="CS136">
        <f t="shared" si="169"/>
        <v>0</v>
      </c>
      <c r="CT136">
        <v>0</v>
      </c>
      <c r="CU136">
        <f t="shared" si="195"/>
        <v>0</v>
      </c>
      <c r="CV136">
        <v>0</v>
      </c>
      <c r="CW136">
        <f t="shared" si="196"/>
        <v>0</v>
      </c>
      <c r="CX136">
        <v>0</v>
      </c>
      <c r="CY136">
        <f t="shared" si="197"/>
        <v>0</v>
      </c>
      <c r="CZ136">
        <v>0</v>
      </c>
      <c r="DA136">
        <f t="shared" si="198"/>
        <v>0</v>
      </c>
      <c r="DB136">
        <v>0</v>
      </c>
      <c r="DC136">
        <f t="shared" si="199"/>
        <v>0</v>
      </c>
      <c r="DD136">
        <v>0</v>
      </c>
      <c r="DE136">
        <f t="shared" si="200"/>
        <v>0</v>
      </c>
      <c r="DF136">
        <v>0</v>
      </c>
      <c r="DG136">
        <f t="shared" si="201"/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f t="shared" si="202"/>
        <v>0</v>
      </c>
      <c r="ET136">
        <v>0</v>
      </c>
      <c r="EU136">
        <f t="shared" si="203"/>
        <v>0</v>
      </c>
      <c r="EV136">
        <v>0</v>
      </c>
      <c r="EW136">
        <f t="shared" si="204"/>
        <v>0</v>
      </c>
      <c r="EX136">
        <v>0</v>
      </c>
      <c r="EY136">
        <f t="shared" si="205"/>
        <v>0</v>
      </c>
      <c r="EZ136">
        <v>0</v>
      </c>
      <c r="FA136">
        <f t="shared" si="206"/>
        <v>0</v>
      </c>
      <c r="FB136">
        <v>100</v>
      </c>
      <c r="FC136">
        <f t="shared" si="207"/>
        <v>1</v>
      </c>
      <c r="FD136">
        <v>0</v>
      </c>
      <c r="FE136">
        <f t="shared" si="208"/>
        <v>0</v>
      </c>
      <c r="FF136">
        <v>0</v>
      </c>
      <c r="FG136">
        <f t="shared" si="209"/>
        <v>0</v>
      </c>
      <c r="FH136">
        <v>0</v>
      </c>
      <c r="FI136">
        <f t="shared" si="210"/>
        <v>0</v>
      </c>
      <c r="FJ136">
        <v>0</v>
      </c>
      <c r="FK136">
        <f t="shared" si="211"/>
        <v>0</v>
      </c>
      <c r="FL136">
        <v>0</v>
      </c>
      <c r="FM136">
        <f t="shared" si="212"/>
        <v>0</v>
      </c>
      <c r="FN136">
        <v>0</v>
      </c>
      <c r="FO136">
        <f t="shared" si="170"/>
        <v>0</v>
      </c>
      <c r="FP136">
        <v>0</v>
      </c>
      <c r="FQ136">
        <f t="shared" si="213"/>
        <v>0</v>
      </c>
      <c r="FR136">
        <v>0</v>
      </c>
      <c r="FS136">
        <f t="shared" si="214"/>
        <v>0</v>
      </c>
      <c r="FT136">
        <v>0</v>
      </c>
      <c r="FU136">
        <f t="shared" si="215"/>
        <v>0</v>
      </c>
      <c r="FV136">
        <v>0</v>
      </c>
      <c r="FW136">
        <f t="shared" si="216"/>
        <v>0</v>
      </c>
      <c r="FX136">
        <v>0</v>
      </c>
      <c r="FY136">
        <f t="shared" si="171"/>
        <v>0</v>
      </c>
      <c r="FZ136">
        <v>0</v>
      </c>
      <c r="GA136">
        <f t="shared" si="217"/>
        <v>0</v>
      </c>
      <c r="GB136">
        <v>0</v>
      </c>
      <c r="GC136">
        <f t="shared" si="218"/>
        <v>0</v>
      </c>
      <c r="GD136">
        <v>0</v>
      </c>
      <c r="GE136">
        <f t="shared" si="219"/>
        <v>0</v>
      </c>
      <c r="GF136">
        <v>0</v>
      </c>
      <c r="GG136">
        <f t="shared" si="220"/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 s="3" t="s">
        <v>503</v>
      </c>
      <c r="GS136" t="s">
        <v>264</v>
      </c>
    </row>
    <row r="137" spans="1:201" x14ac:dyDescent="0.45">
      <c r="A137">
        <v>136</v>
      </c>
      <c r="B137" t="s">
        <v>513</v>
      </c>
      <c r="C137" t="s">
        <v>398</v>
      </c>
      <c r="E137" t="s">
        <v>516</v>
      </c>
      <c r="F137">
        <v>504.9</v>
      </c>
      <c r="G137">
        <f t="shared" si="240"/>
        <v>589</v>
      </c>
      <c r="H137">
        <f>1773</f>
        <v>1773</v>
      </c>
      <c r="I137" s="2">
        <f t="shared" si="221"/>
        <v>0.33220530174844898</v>
      </c>
      <c r="J137" s="2">
        <f t="shared" si="222"/>
        <v>84.100000000000023</v>
      </c>
      <c r="K137" s="2">
        <f t="shared" si="223"/>
        <v>1.1665676371558724</v>
      </c>
      <c r="M137" s="2">
        <v>2875</v>
      </c>
      <c r="N137">
        <v>40</v>
      </c>
      <c r="O137">
        <v>55</v>
      </c>
      <c r="P137" s="2">
        <f t="shared" si="138"/>
        <v>0.72727272727272729</v>
      </c>
      <c r="Q137" s="2">
        <f t="shared" si="224"/>
        <v>0.27272727272727271</v>
      </c>
      <c r="R137">
        <f>13.8*11.5</f>
        <v>158.70000000000002</v>
      </c>
      <c r="S137">
        <f>11.5*13.8</f>
        <v>158.70000000000002</v>
      </c>
      <c r="T137" s="2">
        <f t="shared" si="225"/>
        <v>1</v>
      </c>
      <c r="U137">
        <f>13.8*33.5</f>
        <v>462.3</v>
      </c>
      <c r="V137">
        <f>13.8*34.5</f>
        <v>476.1</v>
      </c>
      <c r="W137" s="2">
        <f t="shared" si="226"/>
        <v>184.92000000000002</v>
      </c>
      <c r="X137" s="2">
        <f t="shared" si="227"/>
        <v>261.85500000000002</v>
      </c>
      <c r="Y137" s="7">
        <f t="shared" si="228"/>
        <v>0.29380764163372858</v>
      </c>
      <c r="Z137" s="2">
        <f t="shared" si="229"/>
        <v>0.97101449275362317</v>
      </c>
      <c r="AA137" s="2">
        <f t="shared" si="230"/>
        <v>2.9130434782608692</v>
      </c>
      <c r="AB137" s="2">
        <f t="shared" si="231"/>
        <v>3</v>
      </c>
      <c r="AC137" s="2">
        <f t="shared" si="232"/>
        <v>0.27272727272727271</v>
      </c>
      <c r="AD137" s="2">
        <f t="shared" si="233"/>
        <v>303.60000000000002</v>
      </c>
      <c r="AE137" s="2">
        <f t="shared" si="234"/>
        <v>317.39999999999998</v>
      </c>
      <c r="AF137" s="2">
        <f t="shared" si="235"/>
        <v>0.66666666666666663</v>
      </c>
      <c r="AG137" s="2">
        <f t="shared" si="236"/>
        <v>0.95652173913043492</v>
      </c>
      <c r="AH137" s="2">
        <f t="shared" si="172"/>
        <v>36.666666666666664</v>
      </c>
      <c r="AI137" s="2">
        <v>3</v>
      </c>
      <c r="AK137">
        <f t="shared" si="167"/>
        <v>1800</v>
      </c>
      <c r="AL137">
        <v>600</v>
      </c>
      <c r="AM137">
        <f t="shared" si="237"/>
        <v>2400</v>
      </c>
      <c r="AN137" t="s">
        <v>80</v>
      </c>
      <c r="AP137" t="s">
        <v>37</v>
      </c>
      <c r="AS137">
        <v>14.33</v>
      </c>
      <c r="AT137">
        <v>1</v>
      </c>
      <c r="AU137">
        <f t="shared" si="238"/>
        <v>600.75863514393211</v>
      </c>
      <c r="AV137" t="s">
        <v>515</v>
      </c>
      <c r="AW137" t="s">
        <v>64</v>
      </c>
      <c r="AZ137" s="2">
        <f t="shared" si="239"/>
        <v>1.6922809653223305</v>
      </c>
      <c r="BA137" s="2">
        <f t="shared" si="173"/>
        <v>4</v>
      </c>
      <c r="BB137">
        <v>0</v>
      </c>
      <c r="BC137">
        <f t="shared" si="174"/>
        <v>0</v>
      </c>
      <c r="BD137">
        <v>0</v>
      </c>
      <c r="BE137">
        <f t="shared" si="175"/>
        <v>0</v>
      </c>
      <c r="BF137">
        <v>8.1999999999999993</v>
      </c>
      <c r="BG137">
        <f t="shared" si="176"/>
        <v>7.6492855898146583E-2</v>
      </c>
      <c r="BH137">
        <v>0.24</v>
      </c>
      <c r="BI137">
        <f t="shared" si="177"/>
        <v>2.3918541193872346E-3</v>
      </c>
      <c r="BJ137">
        <v>0</v>
      </c>
      <c r="BK137">
        <f t="shared" si="178"/>
        <v>0</v>
      </c>
      <c r="BL137">
        <v>0</v>
      </c>
      <c r="BM137">
        <f t="shared" si="179"/>
        <v>0</v>
      </c>
      <c r="BN137">
        <v>0</v>
      </c>
      <c r="BO137">
        <f t="shared" si="180"/>
        <v>0</v>
      </c>
      <c r="BP137">
        <v>0</v>
      </c>
      <c r="BQ137">
        <f t="shared" si="181"/>
        <v>0</v>
      </c>
      <c r="BR137">
        <f t="shared" si="168"/>
        <v>73.056999999999988</v>
      </c>
      <c r="BS137">
        <f t="shared" si="182"/>
        <v>0.71626516604345514</v>
      </c>
      <c r="BT137">
        <v>0.18</v>
      </c>
      <c r="BU137">
        <f t="shared" si="183"/>
        <v>8.2058918574664397E-3</v>
      </c>
      <c r="BV137">
        <v>2.7E-2</v>
      </c>
      <c r="BW137">
        <f t="shared" si="184"/>
        <v>4.7733013177997385E-4</v>
      </c>
      <c r="BX137">
        <v>1.6E-2</v>
      </c>
      <c r="BY137">
        <f t="shared" si="185"/>
        <v>2.7319420697082252E-4</v>
      </c>
      <c r="BZ137">
        <v>0.38</v>
      </c>
      <c r="CA137">
        <f t="shared" si="186"/>
        <v>7.4079446410871049E-3</v>
      </c>
      <c r="CB137">
        <v>17.899999999999999</v>
      </c>
      <c r="CC137">
        <f t="shared" si="187"/>
        <v>0.18848576310170673</v>
      </c>
      <c r="CD137">
        <v>0</v>
      </c>
      <c r="CE137">
        <f t="shared" si="188"/>
        <v>0</v>
      </c>
      <c r="CF137">
        <v>0</v>
      </c>
      <c r="CG137">
        <f t="shared" si="189"/>
        <v>0</v>
      </c>
      <c r="CH137">
        <v>0</v>
      </c>
      <c r="CI137">
        <f t="shared" si="190"/>
        <v>0</v>
      </c>
      <c r="CJ137">
        <v>0</v>
      </c>
      <c r="CK137">
        <f t="shared" si="191"/>
        <v>0</v>
      </c>
      <c r="CL137">
        <v>0</v>
      </c>
      <c r="CM137">
        <f t="shared" si="192"/>
        <v>0</v>
      </c>
      <c r="CN137">
        <v>0</v>
      </c>
      <c r="CO137">
        <f t="shared" si="193"/>
        <v>0</v>
      </c>
      <c r="CP137">
        <v>0</v>
      </c>
      <c r="CQ137">
        <f t="shared" si="194"/>
        <v>0</v>
      </c>
      <c r="CR137">
        <v>0</v>
      </c>
      <c r="CS137">
        <f t="shared" si="169"/>
        <v>0</v>
      </c>
      <c r="CT137">
        <v>0</v>
      </c>
      <c r="CU137">
        <f t="shared" si="195"/>
        <v>0</v>
      </c>
      <c r="CV137">
        <v>0</v>
      </c>
      <c r="CW137">
        <f t="shared" si="196"/>
        <v>0</v>
      </c>
      <c r="CX137">
        <v>0</v>
      </c>
      <c r="CY137">
        <f t="shared" si="197"/>
        <v>0</v>
      </c>
      <c r="CZ137">
        <v>0</v>
      </c>
      <c r="DA137">
        <f t="shared" si="198"/>
        <v>0</v>
      </c>
      <c r="DB137">
        <v>0</v>
      </c>
      <c r="DC137">
        <f t="shared" si="199"/>
        <v>0</v>
      </c>
      <c r="DD137">
        <v>0</v>
      </c>
      <c r="DE137">
        <f t="shared" si="200"/>
        <v>0</v>
      </c>
      <c r="DF137">
        <v>0</v>
      </c>
      <c r="DG137">
        <f t="shared" si="201"/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f t="shared" si="202"/>
        <v>0</v>
      </c>
      <c r="ET137">
        <v>0</v>
      </c>
      <c r="EU137">
        <f t="shared" si="203"/>
        <v>0</v>
      </c>
      <c r="EV137">
        <v>0</v>
      </c>
      <c r="EW137">
        <f t="shared" si="204"/>
        <v>0</v>
      </c>
      <c r="EX137">
        <v>0</v>
      </c>
      <c r="EY137">
        <f t="shared" si="205"/>
        <v>0</v>
      </c>
      <c r="EZ137">
        <v>0</v>
      </c>
      <c r="FA137">
        <f t="shared" si="206"/>
        <v>0</v>
      </c>
      <c r="FB137">
        <v>100</v>
      </c>
      <c r="FC137">
        <f t="shared" si="207"/>
        <v>1</v>
      </c>
      <c r="FD137">
        <v>0</v>
      </c>
      <c r="FE137">
        <f t="shared" si="208"/>
        <v>0</v>
      </c>
      <c r="FF137">
        <v>0</v>
      </c>
      <c r="FG137">
        <f t="shared" si="209"/>
        <v>0</v>
      </c>
      <c r="FH137">
        <v>0</v>
      </c>
      <c r="FI137">
        <f t="shared" si="210"/>
        <v>0</v>
      </c>
      <c r="FJ137">
        <v>0</v>
      </c>
      <c r="FK137">
        <f t="shared" si="211"/>
        <v>0</v>
      </c>
      <c r="FL137">
        <v>0</v>
      </c>
      <c r="FM137">
        <f t="shared" si="212"/>
        <v>0</v>
      </c>
      <c r="FN137">
        <v>0</v>
      </c>
      <c r="FO137">
        <f t="shared" si="170"/>
        <v>0</v>
      </c>
      <c r="FP137">
        <v>0</v>
      </c>
      <c r="FQ137">
        <f t="shared" si="213"/>
        <v>0</v>
      </c>
      <c r="FR137">
        <v>0</v>
      </c>
      <c r="FS137">
        <f t="shared" si="214"/>
        <v>0</v>
      </c>
      <c r="FT137">
        <v>0</v>
      </c>
      <c r="FU137">
        <f t="shared" si="215"/>
        <v>0</v>
      </c>
      <c r="FV137">
        <v>0</v>
      </c>
      <c r="FW137">
        <f t="shared" si="216"/>
        <v>0</v>
      </c>
      <c r="FX137">
        <v>0</v>
      </c>
      <c r="FY137">
        <f t="shared" si="171"/>
        <v>0</v>
      </c>
      <c r="FZ137">
        <v>0</v>
      </c>
      <c r="GA137">
        <f t="shared" si="217"/>
        <v>0</v>
      </c>
      <c r="GB137">
        <v>0</v>
      </c>
      <c r="GC137">
        <f t="shared" si="218"/>
        <v>0</v>
      </c>
      <c r="GD137">
        <v>0</v>
      </c>
      <c r="GE137">
        <f t="shared" si="219"/>
        <v>0</v>
      </c>
      <c r="GF137">
        <v>0</v>
      </c>
      <c r="GG137">
        <f t="shared" si="220"/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 s="3" t="s">
        <v>503</v>
      </c>
      <c r="GS137" t="s">
        <v>264</v>
      </c>
    </row>
    <row r="138" spans="1:201" x14ac:dyDescent="0.45">
      <c r="A138">
        <v>137</v>
      </c>
      <c r="B138" t="s">
        <v>517</v>
      </c>
      <c r="C138" t="s">
        <v>398</v>
      </c>
      <c r="E138" t="s">
        <v>518</v>
      </c>
      <c r="F138">
        <v>504.9</v>
      </c>
      <c r="G138">
        <f t="shared" si="240"/>
        <v>589</v>
      </c>
      <c r="H138">
        <f>1773</f>
        <v>1773</v>
      </c>
      <c r="I138" s="2">
        <f t="shared" si="221"/>
        <v>0.33220530174844898</v>
      </c>
      <c r="J138" s="2">
        <f t="shared" si="222"/>
        <v>84.100000000000023</v>
      </c>
      <c r="K138" s="2">
        <f t="shared" si="223"/>
        <v>1.1665676371558724</v>
      </c>
      <c r="M138" s="2">
        <v>2875</v>
      </c>
      <c r="N138">
        <v>47</v>
      </c>
      <c r="O138">
        <v>47.5</v>
      </c>
      <c r="P138" s="2">
        <f t="shared" si="138"/>
        <v>0.98947368421052628</v>
      </c>
      <c r="Q138" s="2">
        <f t="shared" si="224"/>
        <v>1.0526315789473684E-2</v>
      </c>
      <c r="R138">
        <f>13.8*11.5</f>
        <v>158.70000000000002</v>
      </c>
      <c r="S138">
        <f>11.5*13.8</f>
        <v>158.70000000000002</v>
      </c>
      <c r="T138" s="2">
        <f t="shared" si="225"/>
        <v>1</v>
      </c>
      <c r="U138">
        <f>13.8*33</f>
        <v>455.40000000000003</v>
      </c>
      <c r="V138">
        <f>13.8*33.5</f>
        <v>462.3</v>
      </c>
      <c r="W138" s="2">
        <f t="shared" si="226"/>
        <v>214.03800000000001</v>
      </c>
      <c r="X138" s="2">
        <f t="shared" si="227"/>
        <v>219.5925</v>
      </c>
      <c r="Y138" s="7">
        <f t="shared" si="228"/>
        <v>2.5294579732914331E-2</v>
      </c>
      <c r="Z138" s="2">
        <f t="shared" si="229"/>
        <v>0.98507462686567171</v>
      </c>
      <c r="AA138" s="2">
        <f t="shared" si="230"/>
        <v>2.8695652173913042</v>
      </c>
      <c r="AB138" s="2">
        <f t="shared" si="231"/>
        <v>2.9130434782608692</v>
      </c>
      <c r="AC138" s="2">
        <f t="shared" si="232"/>
        <v>1.0526315789473684E-2</v>
      </c>
      <c r="AD138" s="2">
        <f t="shared" si="233"/>
        <v>296.70000000000005</v>
      </c>
      <c r="AE138" s="2">
        <f t="shared" si="234"/>
        <v>303.60000000000002</v>
      </c>
      <c r="AF138" s="2">
        <f t="shared" si="235"/>
        <v>0.65671641791044777</v>
      </c>
      <c r="AG138" s="2">
        <f t="shared" si="236"/>
        <v>0.9772727272727274</v>
      </c>
      <c r="AH138" s="2">
        <f t="shared" si="172"/>
        <v>31.194029850746269</v>
      </c>
      <c r="AI138" s="2">
        <v>0</v>
      </c>
      <c r="AK138">
        <f t="shared" si="167"/>
        <v>1800</v>
      </c>
      <c r="AL138">
        <v>600</v>
      </c>
      <c r="AM138">
        <f t="shared" si="237"/>
        <v>2400</v>
      </c>
      <c r="AN138" t="s">
        <v>52</v>
      </c>
      <c r="AP138" t="s">
        <v>37</v>
      </c>
      <c r="AS138">
        <v>14.33</v>
      </c>
      <c r="AT138">
        <v>1</v>
      </c>
      <c r="AU138">
        <f t="shared" si="238"/>
        <v>600.75863514393211</v>
      </c>
      <c r="AV138" t="s">
        <v>515</v>
      </c>
      <c r="AW138" t="s">
        <v>64</v>
      </c>
      <c r="AZ138" s="2">
        <f t="shared" si="239"/>
        <v>1.6805582125636074</v>
      </c>
      <c r="BA138" s="2">
        <f t="shared" si="173"/>
        <v>4</v>
      </c>
      <c r="BB138">
        <v>0</v>
      </c>
      <c r="BC138">
        <f t="shared" si="174"/>
        <v>0</v>
      </c>
      <c r="BD138">
        <v>0</v>
      </c>
      <c r="BE138">
        <f t="shared" si="175"/>
        <v>0</v>
      </c>
      <c r="BF138">
        <v>9.1</v>
      </c>
      <c r="BG138">
        <f t="shared" si="176"/>
        <v>8.5133334137609387E-2</v>
      </c>
      <c r="BH138">
        <v>0.3</v>
      </c>
      <c r="BI138">
        <f t="shared" si="177"/>
        <v>2.9984439005202443E-3</v>
      </c>
      <c r="BJ138">
        <v>0</v>
      </c>
      <c r="BK138">
        <f t="shared" si="178"/>
        <v>0</v>
      </c>
      <c r="BL138">
        <v>0</v>
      </c>
      <c r="BM138">
        <f t="shared" si="179"/>
        <v>0</v>
      </c>
      <c r="BN138">
        <v>0</v>
      </c>
      <c r="BO138">
        <f t="shared" si="180"/>
        <v>0</v>
      </c>
      <c r="BP138">
        <v>0</v>
      </c>
      <c r="BQ138">
        <f t="shared" si="181"/>
        <v>0</v>
      </c>
      <c r="BR138">
        <f t="shared" si="168"/>
        <v>71.064000000000007</v>
      </c>
      <c r="BS138">
        <f t="shared" si="182"/>
        <v>0.69873560188533135</v>
      </c>
      <c r="BT138">
        <v>0.16</v>
      </c>
      <c r="BU138">
        <f t="shared" si="183"/>
        <v>7.3151711798737137E-3</v>
      </c>
      <c r="BV138">
        <v>2.5000000000000001E-2</v>
      </c>
      <c r="BW138">
        <f t="shared" si="184"/>
        <v>4.4324752719508443E-4</v>
      </c>
      <c r="BX138">
        <v>1.0999999999999999E-2</v>
      </c>
      <c r="BY138">
        <f t="shared" si="185"/>
        <v>1.8836292033873808E-4</v>
      </c>
      <c r="BZ138">
        <v>0.67</v>
      </c>
      <c r="CA138">
        <f t="shared" si="186"/>
        <v>1.3099060888423253E-2</v>
      </c>
      <c r="CB138">
        <v>18</v>
      </c>
      <c r="CC138">
        <f t="shared" si="187"/>
        <v>0.19008561527512391</v>
      </c>
      <c r="CD138">
        <v>0</v>
      </c>
      <c r="CE138">
        <f t="shared" si="188"/>
        <v>0</v>
      </c>
      <c r="CF138">
        <v>0</v>
      </c>
      <c r="CG138">
        <f t="shared" si="189"/>
        <v>0</v>
      </c>
      <c r="CH138">
        <v>0</v>
      </c>
      <c r="CI138">
        <f t="shared" si="190"/>
        <v>0</v>
      </c>
      <c r="CJ138">
        <v>0</v>
      </c>
      <c r="CK138">
        <f t="shared" si="191"/>
        <v>0</v>
      </c>
      <c r="CL138">
        <v>0</v>
      </c>
      <c r="CM138">
        <f t="shared" si="192"/>
        <v>0</v>
      </c>
      <c r="CN138">
        <v>0</v>
      </c>
      <c r="CO138">
        <f t="shared" si="193"/>
        <v>0</v>
      </c>
      <c r="CP138">
        <v>0</v>
      </c>
      <c r="CQ138">
        <f t="shared" si="194"/>
        <v>0</v>
      </c>
      <c r="CR138">
        <v>0</v>
      </c>
      <c r="CS138">
        <f t="shared" si="169"/>
        <v>0</v>
      </c>
      <c r="CT138">
        <v>0.67</v>
      </c>
      <c r="CU138">
        <f t="shared" si="195"/>
        <v>2.0011622855842653E-3</v>
      </c>
      <c r="CV138">
        <v>0</v>
      </c>
      <c r="CW138">
        <f t="shared" si="196"/>
        <v>0</v>
      </c>
      <c r="CX138">
        <v>0</v>
      </c>
      <c r="CY138">
        <f t="shared" si="197"/>
        <v>0</v>
      </c>
      <c r="CZ138">
        <v>0</v>
      </c>
      <c r="DA138">
        <f t="shared" si="198"/>
        <v>0</v>
      </c>
      <c r="DB138">
        <v>0</v>
      </c>
      <c r="DC138">
        <f t="shared" si="199"/>
        <v>0</v>
      </c>
      <c r="DD138">
        <v>0</v>
      </c>
      <c r="DE138">
        <f t="shared" si="200"/>
        <v>0</v>
      </c>
      <c r="DF138">
        <v>0</v>
      </c>
      <c r="DG138">
        <f t="shared" si="201"/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f t="shared" si="202"/>
        <v>0</v>
      </c>
      <c r="ET138">
        <v>0</v>
      </c>
      <c r="EU138">
        <f t="shared" si="203"/>
        <v>0</v>
      </c>
      <c r="EV138">
        <v>0</v>
      </c>
      <c r="EW138">
        <f t="shared" si="204"/>
        <v>0</v>
      </c>
      <c r="EX138">
        <v>0</v>
      </c>
      <c r="EY138">
        <f t="shared" si="205"/>
        <v>0</v>
      </c>
      <c r="EZ138">
        <v>0</v>
      </c>
      <c r="FA138">
        <f t="shared" si="206"/>
        <v>0</v>
      </c>
      <c r="FB138">
        <v>100</v>
      </c>
      <c r="FC138">
        <f t="shared" si="207"/>
        <v>1</v>
      </c>
      <c r="FD138">
        <v>0</v>
      </c>
      <c r="FE138">
        <f t="shared" si="208"/>
        <v>0</v>
      </c>
      <c r="FF138">
        <v>0</v>
      </c>
      <c r="FG138">
        <f t="shared" si="209"/>
        <v>0</v>
      </c>
      <c r="FH138">
        <v>0</v>
      </c>
      <c r="FI138">
        <f t="shared" si="210"/>
        <v>0</v>
      </c>
      <c r="FJ138">
        <v>0</v>
      </c>
      <c r="FK138">
        <f t="shared" si="211"/>
        <v>0</v>
      </c>
      <c r="FL138">
        <v>0</v>
      </c>
      <c r="FM138">
        <f t="shared" si="212"/>
        <v>0</v>
      </c>
      <c r="FN138">
        <v>0</v>
      </c>
      <c r="FO138">
        <f t="shared" si="170"/>
        <v>0</v>
      </c>
      <c r="FP138">
        <v>0</v>
      </c>
      <c r="FQ138">
        <f t="shared" si="213"/>
        <v>0</v>
      </c>
      <c r="FR138">
        <v>0</v>
      </c>
      <c r="FS138">
        <f t="shared" si="214"/>
        <v>0</v>
      </c>
      <c r="FT138">
        <v>0</v>
      </c>
      <c r="FU138">
        <f t="shared" si="215"/>
        <v>0</v>
      </c>
      <c r="FV138">
        <v>0</v>
      </c>
      <c r="FW138">
        <f t="shared" si="216"/>
        <v>0</v>
      </c>
      <c r="FX138">
        <v>0</v>
      </c>
      <c r="FY138">
        <f t="shared" si="171"/>
        <v>0</v>
      </c>
      <c r="FZ138">
        <v>0</v>
      </c>
      <c r="GA138">
        <f t="shared" si="217"/>
        <v>0</v>
      </c>
      <c r="GB138">
        <v>0</v>
      </c>
      <c r="GC138">
        <f t="shared" si="218"/>
        <v>0</v>
      </c>
      <c r="GD138">
        <v>0</v>
      </c>
      <c r="GE138">
        <f t="shared" si="219"/>
        <v>0</v>
      </c>
      <c r="GF138">
        <v>0</v>
      </c>
      <c r="GG138">
        <f t="shared" si="220"/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 s="3" t="s">
        <v>503</v>
      </c>
      <c r="GS138" t="s">
        <v>264</v>
      </c>
    </row>
    <row r="139" spans="1:201" x14ac:dyDescent="0.45">
      <c r="A139">
        <v>138</v>
      </c>
      <c r="B139" t="s">
        <v>517</v>
      </c>
      <c r="C139" t="s">
        <v>398</v>
      </c>
      <c r="E139" t="s">
        <v>519</v>
      </c>
      <c r="F139">
        <v>504.9</v>
      </c>
      <c r="G139">
        <f t="shared" si="240"/>
        <v>589</v>
      </c>
      <c r="H139">
        <f>1773</f>
        <v>1773</v>
      </c>
      <c r="I139" s="2">
        <f t="shared" si="221"/>
        <v>0.33220530174844898</v>
      </c>
      <c r="J139" s="2">
        <f t="shared" si="222"/>
        <v>84.100000000000023</v>
      </c>
      <c r="K139" s="2">
        <f t="shared" si="223"/>
        <v>1.1665676371558724</v>
      </c>
      <c r="M139" s="2">
        <v>2875</v>
      </c>
      <c r="N139">
        <v>8</v>
      </c>
      <c r="O139">
        <v>25.5</v>
      </c>
      <c r="P139" s="2">
        <f t="shared" si="138"/>
        <v>0.31372549019607843</v>
      </c>
      <c r="Q139" s="2">
        <f t="shared" si="224"/>
        <v>0.68627450980392157</v>
      </c>
      <c r="R139">
        <f>13.8*34</f>
        <v>469.20000000000005</v>
      </c>
      <c r="S139">
        <f>39*13.8</f>
        <v>538.20000000000005</v>
      </c>
      <c r="T139" s="2">
        <f t="shared" si="225"/>
        <v>0.87179487179487181</v>
      </c>
      <c r="U139">
        <f>13.8*35</f>
        <v>483</v>
      </c>
      <c r="V139">
        <f>13.8*44</f>
        <v>607.20000000000005</v>
      </c>
      <c r="W139" s="2">
        <f t="shared" si="226"/>
        <v>38.64</v>
      </c>
      <c r="X139" s="2">
        <f t="shared" si="227"/>
        <v>154.83600000000001</v>
      </c>
      <c r="Y139" s="7">
        <f t="shared" si="228"/>
        <v>0.75044563279857401</v>
      </c>
      <c r="Z139" s="2">
        <f t="shared" si="229"/>
        <v>0.79545454545454541</v>
      </c>
      <c r="AA139" s="2">
        <f t="shared" si="230"/>
        <v>1.0294117647058822</v>
      </c>
      <c r="AB139" s="2">
        <f t="shared" si="231"/>
        <v>1.1282051282051282</v>
      </c>
      <c r="AC139" s="2">
        <f t="shared" si="232"/>
        <v>0.68627450980392157</v>
      </c>
      <c r="AD139" s="2">
        <f t="shared" si="233"/>
        <v>13.799999999999955</v>
      </c>
      <c r="AE139" s="2">
        <f t="shared" si="234"/>
        <v>69</v>
      </c>
      <c r="AF139" s="2">
        <f t="shared" si="235"/>
        <v>0.11363636363636363</v>
      </c>
      <c r="AG139" s="2">
        <f t="shared" si="236"/>
        <v>0.19999999999999934</v>
      </c>
      <c r="AH139" s="2">
        <f t="shared" si="172"/>
        <v>2.8977272727272725</v>
      </c>
      <c r="AI139" s="2">
        <v>3</v>
      </c>
      <c r="AK139">
        <f t="shared" si="167"/>
        <v>1800</v>
      </c>
      <c r="AL139">
        <v>600</v>
      </c>
      <c r="AM139">
        <f t="shared" si="237"/>
        <v>2400</v>
      </c>
      <c r="AN139" t="s">
        <v>80</v>
      </c>
      <c r="AP139" t="s">
        <v>37</v>
      </c>
      <c r="AS139">
        <v>14.33</v>
      </c>
      <c r="AT139">
        <v>1</v>
      </c>
      <c r="AU139">
        <f t="shared" si="238"/>
        <v>2037.3553713576828</v>
      </c>
      <c r="AV139" t="s">
        <v>515</v>
      </c>
      <c r="AW139" t="s">
        <v>64</v>
      </c>
      <c r="AZ139" s="2">
        <f t="shared" si="239"/>
        <v>1.520386893082821</v>
      </c>
      <c r="BA139" s="2">
        <f t="shared" si="173"/>
        <v>4</v>
      </c>
      <c r="BB139">
        <v>0</v>
      </c>
      <c r="BC139">
        <f t="shared" si="174"/>
        <v>0</v>
      </c>
      <c r="BD139">
        <v>0</v>
      </c>
      <c r="BE139">
        <f t="shared" si="175"/>
        <v>0</v>
      </c>
      <c r="BF139">
        <v>24.5</v>
      </c>
      <c r="BG139">
        <f t="shared" si="176"/>
        <v>0.22405714593382481</v>
      </c>
      <c r="BH139">
        <v>0.84</v>
      </c>
      <c r="BI139">
        <f t="shared" si="177"/>
        <v>8.2070754185148056E-3</v>
      </c>
      <c r="BJ139">
        <v>0</v>
      </c>
      <c r="BK139">
        <f t="shared" si="178"/>
        <v>0</v>
      </c>
      <c r="BL139">
        <v>0</v>
      </c>
      <c r="BM139">
        <f t="shared" si="179"/>
        <v>0</v>
      </c>
      <c r="BN139">
        <v>0</v>
      </c>
      <c r="BO139">
        <f t="shared" si="180"/>
        <v>0</v>
      </c>
      <c r="BP139">
        <v>0</v>
      </c>
      <c r="BQ139">
        <f t="shared" si="181"/>
        <v>0</v>
      </c>
      <c r="BR139">
        <f t="shared" si="168"/>
        <v>55.512</v>
      </c>
      <c r="BS139">
        <f t="shared" si="182"/>
        <v>0.53356159549206017</v>
      </c>
      <c r="BT139">
        <v>0.42</v>
      </c>
      <c r="BU139">
        <f t="shared" si="183"/>
        <v>1.8771037025077701E-2</v>
      </c>
      <c r="BV139">
        <v>2.5999999999999999E-2</v>
      </c>
      <c r="BW139">
        <f t="shared" si="184"/>
        <v>4.5062380040982537E-4</v>
      </c>
      <c r="BX139">
        <v>4.2000000000000003E-2</v>
      </c>
      <c r="BY139">
        <f t="shared" si="185"/>
        <v>7.0305044181121184E-4</v>
      </c>
      <c r="BZ139">
        <v>2.46</v>
      </c>
      <c r="CA139">
        <f t="shared" si="186"/>
        <v>4.7014836540047414E-2</v>
      </c>
      <c r="CB139">
        <v>16.2</v>
      </c>
      <c r="CC139">
        <f t="shared" si="187"/>
        <v>0.16723463534825406</v>
      </c>
      <c r="CD139">
        <v>0</v>
      </c>
      <c r="CE139">
        <f t="shared" si="188"/>
        <v>0</v>
      </c>
      <c r="CF139">
        <v>0</v>
      </c>
      <c r="CG139">
        <f t="shared" si="189"/>
        <v>0</v>
      </c>
      <c r="CH139">
        <v>0</v>
      </c>
      <c r="CI139">
        <f t="shared" si="190"/>
        <v>0</v>
      </c>
      <c r="CJ139">
        <v>0</v>
      </c>
      <c r="CK139">
        <f t="shared" si="191"/>
        <v>0</v>
      </c>
      <c r="CL139">
        <v>0</v>
      </c>
      <c r="CM139">
        <f t="shared" si="192"/>
        <v>0</v>
      </c>
      <c r="CN139">
        <v>0</v>
      </c>
      <c r="CO139">
        <f t="shared" si="193"/>
        <v>0</v>
      </c>
      <c r="CP139">
        <v>0</v>
      </c>
      <c r="CQ139">
        <f t="shared" si="194"/>
        <v>0</v>
      </c>
      <c r="CR139">
        <v>0</v>
      </c>
      <c r="CS139">
        <f t="shared" si="169"/>
        <v>0</v>
      </c>
      <c r="CT139">
        <v>0</v>
      </c>
      <c r="CU139">
        <f t="shared" si="195"/>
        <v>0</v>
      </c>
      <c r="CV139">
        <v>0</v>
      </c>
      <c r="CW139">
        <f t="shared" si="196"/>
        <v>0</v>
      </c>
      <c r="CX139">
        <v>0</v>
      </c>
      <c r="CY139">
        <f t="shared" si="197"/>
        <v>0</v>
      </c>
      <c r="CZ139">
        <v>0</v>
      </c>
      <c r="DA139">
        <f t="shared" si="198"/>
        <v>0</v>
      </c>
      <c r="DB139">
        <v>0</v>
      </c>
      <c r="DC139">
        <f t="shared" si="199"/>
        <v>0</v>
      </c>
      <c r="DD139">
        <v>0</v>
      </c>
      <c r="DE139">
        <f t="shared" si="200"/>
        <v>0</v>
      </c>
      <c r="DF139">
        <v>0</v>
      </c>
      <c r="DG139">
        <f t="shared" si="201"/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f t="shared" si="202"/>
        <v>0</v>
      </c>
      <c r="ET139">
        <v>0</v>
      </c>
      <c r="EU139">
        <f t="shared" si="203"/>
        <v>0</v>
      </c>
      <c r="EV139">
        <v>0</v>
      </c>
      <c r="EW139">
        <f t="shared" si="204"/>
        <v>0</v>
      </c>
      <c r="EX139">
        <v>0</v>
      </c>
      <c r="EY139">
        <f t="shared" si="205"/>
        <v>0</v>
      </c>
      <c r="EZ139">
        <v>0</v>
      </c>
      <c r="FA139">
        <f t="shared" si="206"/>
        <v>0</v>
      </c>
      <c r="FB139">
        <v>100</v>
      </c>
      <c r="FC139">
        <f t="shared" si="207"/>
        <v>1</v>
      </c>
      <c r="FD139">
        <v>0</v>
      </c>
      <c r="FE139">
        <f t="shared" si="208"/>
        <v>0</v>
      </c>
      <c r="FF139">
        <v>0</v>
      </c>
      <c r="FG139">
        <f t="shared" si="209"/>
        <v>0</v>
      </c>
      <c r="FH139">
        <v>0</v>
      </c>
      <c r="FI139">
        <f t="shared" si="210"/>
        <v>0</v>
      </c>
      <c r="FJ139">
        <v>0</v>
      </c>
      <c r="FK139">
        <f t="shared" si="211"/>
        <v>0</v>
      </c>
      <c r="FL139">
        <v>0</v>
      </c>
      <c r="FM139">
        <f t="shared" si="212"/>
        <v>0</v>
      </c>
      <c r="FN139">
        <v>0</v>
      </c>
      <c r="FO139">
        <f t="shared" si="170"/>
        <v>0</v>
      </c>
      <c r="FP139">
        <v>0</v>
      </c>
      <c r="FQ139">
        <f t="shared" si="213"/>
        <v>0</v>
      </c>
      <c r="FR139">
        <v>0</v>
      </c>
      <c r="FS139">
        <f t="shared" si="214"/>
        <v>0</v>
      </c>
      <c r="FT139">
        <v>0</v>
      </c>
      <c r="FU139">
        <f t="shared" si="215"/>
        <v>0</v>
      </c>
      <c r="FV139">
        <v>0</v>
      </c>
      <c r="FW139">
        <f t="shared" si="216"/>
        <v>0</v>
      </c>
      <c r="FX139">
        <v>0</v>
      </c>
      <c r="FY139">
        <f t="shared" si="171"/>
        <v>0</v>
      </c>
      <c r="FZ139">
        <v>0</v>
      </c>
      <c r="GA139">
        <f t="shared" si="217"/>
        <v>0</v>
      </c>
      <c r="GB139">
        <v>0</v>
      </c>
      <c r="GC139">
        <f t="shared" si="218"/>
        <v>0</v>
      </c>
      <c r="GD139">
        <v>0</v>
      </c>
      <c r="GE139">
        <f t="shared" si="219"/>
        <v>0</v>
      </c>
      <c r="GF139">
        <v>0</v>
      </c>
      <c r="GG139">
        <f t="shared" si="220"/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 s="3" t="s">
        <v>503</v>
      </c>
      <c r="GS139" t="s">
        <v>264</v>
      </c>
    </row>
    <row r="140" spans="1:201" x14ac:dyDescent="0.45">
      <c r="A140">
        <v>139</v>
      </c>
      <c r="B140" t="s">
        <v>517</v>
      </c>
      <c r="C140" t="s">
        <v>398</v>
      </c>
      <c r="E140" t="s">
        <v>520</v>
      </c>
      <c r="F140">
        <v>504.9</v>
      </c>
      <c r="G140">
        <f t="shared" si="240"/>
        <v>589</v>
      </c>
      <c r="H140">
        <f>1773</f>
        <v>1773</v>
      </c>
      <c r="I140" s="2">
        <f t="shared" si="221"/>
        <v>0.33220530174844898</v>
      </c>
      <c r="J140" s="2">
        <f t="shared" si="222"/>
        <v>84.100000000000023</v>
      </c>
      <c r="K140" s="2">
        <f t="shared" si="223"/>
        <v>1.1665676371558724</v>
      </c>
      <c r="M140" s="2">
        <v>2875</v>
      </c>
      <c r="N140">
        <v>16</v>
      </c>
      <c r="O140">
        <v>36.5</v>
      </c>
      <c r="P140" s="2">
        <f t="shared" si="138"/>
        <v>0.43835616438356162</v>
      </c>
      <c r="Q140" s="2">
        <f t="shared" si="224"/>
        <v>0.56164383561643838</v>
      </c>
      <c r="R140">
        <f>13.8*33</f>
        <v>455.40000000000003</v>
      </c>
      <c r="S140">
        <f>33*13.8</f>
        <v>455.40000000000003</v>
      </c>
      <c r="T140" s="2">
        <f t="shared" si="225"/>
        <v>1</v>
      </c>
      <c r="U140">
        <f>13.8*43</f>
        <v>593.4</v>
      </c>
      <c r="V140">
        <f>13.8*46.5</f>
        <v>641.70000000000005</v>
      </c>
      <c r="W140" s="2">
        <f t="shared" si="226"/>
        <v>94.944000000000003</v>
      </c>
      <c r="X140" s="2">
        <f t="shared" si="227"/>
        <v>234.22050000000002</v>
      </c>
      <c r="Y140" s="7">
        <f t="shared" si="228"/>
        <v>0.59463838562380311</v>
      </c>
      <c r="Z140" s="2">
        <f t="shared" si="229"/>
        <v>0.92473118279569877</v>
      </c>
      <c r="AA140" s="2">
        <f t="shared" si="230"/>
        <v>1.303030303030303</v>
      </c>
      <c r="AB140" s="2">
        <f t="shared" si="231"/>
        <v>1.4090909090909092</v>
      </c>
      <c r="AC140" s="2">
        <f t="shared" si="232"/>
        <v>0.56164383561643838</v>
      </c>
      <c r="AD140" s="2">
        <f t="shared" si="233"/>
        <v>137.99999999999994</v>
      </c>
      <c r="AE140" s="2">
        <f t="shared" si="234"/>
        <v>186.3</v>
      </c>
      <c r="AF140" s="2">
        <f t="shared" si="235"/>
        <v>0.29032258064516131</v>
      </c>
      <c r="AG140" s="2">
        <f t="shared" si="236"/>
        <v>0.74074074074074037</v>
      </c>
      <c r="AH140" s="2">
        <f t="shared" si="172"/>
        <v>10.596774193548388</v>
      </c>
      <c r="AI140" s="2">
        <v>3</v>
      </c>
      <c r="AK140">
        <f t="shared" si="167"/>
        <v>1800</v>
      </c>
      <c r="AL140">
        <v>600</v>
      </c>
      <c r="AM140">
        <f t="shared" si="237"/>
        <v>2400</v>
      </c>
      <c r="AN140" t="s">
        <v>80</v>
      </c>
      <c r="AP140" t="s">
        <v>37</v>
      </c>
      <c r="AS140">
        <v>14.33</v>
      </c>
      <c r="AT140">
        <v>1</v>
      </c>
      <c r="AU140">
        <f t="shared" si="238"/>
        <v>1723.9160834565007</v>
      </c>
      <c r="AV140" t="s">
        <v>515</v>
      </c>
      <c r="AW140" t="s">
        <v>64</v>
      </c>
      <c r="AZ140" s="2">
        <f t="shared" si="239"/>
        <v>1.7567133759935945</v>
      </c>
      <c r="BA140" s="2">
        <f t="shared" si="173"/>
        <v>4</v>
      </c>
      <c r="BB140">
        <v>0</v>
      </c>
      <c r="BC140">
        <f t="shared" si="174"/>
        <v>0</v>
      </c>
      <c r="BD140">
        <v>0</v>
      </c>
      <c r="BE140">
        <f t="shared" si="175"/>
        <v>0</v>
      </c>
      <c r="BF140">
        <v>8.8000000000000007</v>
      </c>
      <c r="BG140">
        <f t="shared" si="176"/>
        <v>8.2995226478579279E-2</v>
      </c>
      <c r="BH140">
        <v>0.78</v>
      </c>
      <c r="BI140">
        <f t="shared" si="177"/>
        <v>7.8592565919812073E-3</v>
      </c>
      <c r="BJ140">
        <v>0</v>
      </c>
      <c r="BK140">
        <f t="shared" si="178"/>
        <v>0</v>
      </c>
      <c r="BL140">
        <v>0</v>
      </c>
      <c r="BM140">
        <f t="shared" si="179"/>
        <v>0</v>
      </c>
      <c r="BN140">
        <v>0</v>
      </c>
      <c r="BO140">
        <f t="shared" si="180"/>
        <v>0</v>
      </c>
      <c r="BP140">
        <v>0</v>
      </c>
      <c r="BQ140">
        <f t="shared" si="181"/>
        <v>0</v>
      </c>
      <c r="BR140">
        <f t="shared" si="168"/>
        <v>72.702999999999975</v>
      </c>
      <c r="BS140">
        <f t="shared" si="182"/>
        <v>0.7206555687649675</v>
      </c>
      <c r="BT140">
        <v>0.44</v>
      </c>
      <c r="BU140">
        <f t="shared" si="183"/>
        <v>2.0280066718558889E-2</v>
      </c>
      <c r="BV140">
        <v>2.8000000000000001E-2</v>
      </c>
      <c r="BW140">
        <f t="shared" si="184"/>
        <v>5.0046825638572396E-4</v>
      </c>
      <c r="BX140">
        <v>1.9E-2</v>
      </c>
      <c r="BY140">
        <f t="shared" si="185"/>
        <v>3.2799598161944055E-4</v>
      </c>
      <c r="BZ140">
        <v>0.79</v>
      </c>
      <c r="CA140">
        <f t="shared" si="186"/>
        <v>1.5570574675302758E-2</v>
      </c>
      <c r="CB140">
        <v>13.4</v>
      </c>
      <c r="CC140">
        <f t="shared" si="187"/>
        <v>0.14265721403251033</v>
      </c>
      <c r="CD140">
        <v>0</v>
      </c>
      <c r="CE140">
        <f t="shared" si="188"/>
        <v>0</v>
      </c>
      <c r="CF140">
        <v>0</v>
      </c>
      <c r="CG140">
        <f t="shared" si="189"/>
        <v>0</v>
      </c>
      <c r="CH140">
        <v>0</v>
      </c>
      <c r="CI140">
        <f t="shared" si="190"/>
        <v>0</v>
      </c>
      <c r="CJ140">
        <v>0</v>
      </c>
      <c r="CK140">
        <f t="shared" si="191"/>
        <v>0</v>
      </c>
      <c r="CL140">
        <v>0</v>
      </c>
      <c r="CM140">
        <f t="shared" si="192"/>
        <v>0</v>
      </c>
      <c r="CN140">
        <v>0</v>
      </c>
      <c r="CO140">
        <f t="shared" si="193"/>
        <v>0</v>
      </c>
      <c r="CP140">
        <v>0</v>
      </c>
      <c r="CQ140">
        <f t="shared" si="194"/>
        <v>0</v>
      </c>
      <c r="CR140">
        <v>0</v>
      </c>
      <c r="CS140">
        <f t="shared" si="169"/>
        <v>0</v>
      </c>
      <c r="CT140">
        <v>3.04</v>
      </c>
      <c r="CU140">
        <f t="shared" si="195"/>
        <v>9.1536285000948497E-3</v>
      </c>
      <c r="CV140">
        <v>0</v>
      </c>
      <c r="CW140">
        <f t="shared" si="196"/>
        <v>0</v>
      </c>
      <c r="CX140">
        <v>0</v>
      </c>
      <c r="CY140">
        <f t="shared" si="197"/>
        <v>0</v>
      </c>
      <c r="CZ140">
        <v>0</v>
      </c>
      <c r="DA140">
        <f t="shared" si="198"/>
        <v>0</v>
      </c>
      <c r="DB140">
        <v>0</v>
      </c>
      <c r="DC140">
        <f t="shared" si="199"/>
        <v>0</v>
      </c>
      <c r="DD140">
        <v>0</v>
      </c>
      <c r="DE140">
        <f t="shared" si="200"/>
        <v>0</v>
      </c>
      <c r="DF140">
        <v>0</v>
      </c>
      <c r="DG140">
        <f t="shared" si="201"/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f t="shared" si="202"/>
        <v>0</v>
      </c>
      <c r="ET140">
        <v>0</v>
      </c>
      <c r="EU140">
        <f t="shared" si="203"/>
        <v>0</v>
      </c>
      <c r="EV140">
        <v>0</v>
      </c>
      <c r="EW140">
        <f t="shared" si="204"/>
        <v>0</v>
      </c>
      <c r="EX140">
        <v>0</v>
      </c>
      <c r="EY140">
        <f t="shared" si="205"/>
        <v>0</v>
      </c>
      <c r="EZ140">
        <v>0</v>
      </c>
      <c r="FA140">
        <f t="shared" si="206"/>
        <v>0</v>
      </c>
      <c r="FB140">
        <v>100</v>
      </c>
      <c r="FC140">
        <f t="shared" si="207"/>
        <v>1</v>
      </c>
      <c r="FD140">
        <v>0</v>
      </c>
      <c r="FE140">
        <f t="shared" si="208"/>
        <v>0</v>
      </c>
      <c r="FF140">
        <v>0</v>
      </c>
      <c r="FG140">
        <f t="shared" si="209"/>
        <v>0</v>
      </c>
      <c r="FH140">
        <v>0</v>
      </c>
      <c r="FI140">
        <f t="shared" si="210"/>
        <v>0</v>
      </c>
      <c r="FJ140">
        <v>0</v>
      </c>
      <c r="FK140">
        <f t="shared" si="211"/>
        <v>0</v>
      </c>
      <c r="FL140">
        <v>0</v>
      </c>
      <c r="FM140">
        <f t="shared" si="212"/>
        <v>0</v>
      </c>
      <c r="FN140">
        <v>0</v>
      </c>
      <c r="FO140">
        <f t="shared" si="170"/>
        <v>0</v>
      </c>
      <c r="FP140">
        <v>0</v>
      </c>
      <c r="FQ140">
        <f t="shared" si="213"/>
        <v>0</v>
      </c>
      <c r="FR140">
        <v>0</v>
      </c>
      <c r="FS140">
        <f t="shared" si="214"/>
        <v>0</v>
      </c>
      <c r="FT140">
        <v>0</v>
      </c>
      <c r="FU140">
        <f t="shared" si="215"/>
        <v>0</v>
      </c>
      <c r="FV140">
        <v>0</v>
      </c>
      <c r="FW140">
        <f t="shared" si="216"/>
        <v>0</v>
      </c>
      <c r="FX140">
        <v>0</v>
      </c>
      <c r="FY140">
        <f t="shared" si="171"/>
        <v>0</v>
      </c>
      <c r="FZ140">
        <v>0</v>
      </c>
      <c r="GA140">
        <f t="shared" si="217"/>
        <v>0</v>
      </c>
      <c r="GB140">
        <v>0</v>
      </c>
      <c r="GC140">
        <f t="shared" si="218"/>
        <v>0</v>
      </c>
      <c r="GD140">
        <v>0</v>
      </c>
      <c r="GE140">
        <f t="shared" si="219"/>
        <v>0</v>
      </c>
      <c r="GF140">
        <v>0</v>
      </c>
      <c r="GG140">
        <f t="shared" si="220"/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 s="3" t="s">
        <v>503</v>
      </c>
      <c r="GS140" t="s">
        <v>264</v>
      </c>
    </row>
    <row r="141" spans="1:201" x14ac:dyDescent="0.45">
      <c r="A141">
        <v>140</v>
      </c>
      <c r="B141" t="s">
        <v>517</v>
      </c>
      <c r="C141" t="s">
        <v>398</v>
      </c>
      <c r="E141" t="s">
        <v>521</v>
      </c>
      <c r="F141">
        <v>504.9</v>
      </c>
      <c r="G141">
        <f t="shared" si="240"/>
        <v>589</v>
      </c>
      <c r="H141">
        <f>1773</f>
        <v>1773</v>
      </c>
      <c r="I141" s="2">
        <f t="shared" si="221"/>
        <v>0.33220530174844898</v>
      </c>
      <c r="J141" s="2">
        <f t="shared" si="222"/>
        <v>84.100000000000023</v>
      </c>
      <c r="K141" s="2">
        <f t="shared" si="223"/>
        <v>1.1665676371558724</v>
      </c>
      <c r="M141" s="2">
        <v>2875</v>
      </c>
      <c r="N141">
        <v>19</v>
      </c>
      <c r="O141">
        <v>26</v>
      </c>
      <c r="P141" s="2">
        <f t="shared" si="138"/>
        <v>0.73076923076923073</v>
      </c>
      <c r="Q141" s="2">
        <f t="shared" si="224"/>
        <v>0.26923076923076922</v>
      </c>
      <c r="R141">
        <f>13.8*33</f>
        <v>455.40000000000003</v>
      </c>
      <c r="S141">
        <f>33*13.8</f>
        <v>455.40000000000003</v>
      </c>
      <c r="T141" s="2">
        <f t="shared" si="225"/>
        <v>1</v>
      </c>
      <c r="U141">
        <f>13.8*46</f>
        <v>634.80000000000007</v>
      </c>
      <c r="V141">
        <f>13.8*48</f>
        <v>662.40000000000009</v>
      </c>
      <c r="W141" s="2">
        <f t="shared" si="226"/>
        <v>120.61200000000001</v>
      </c>
      <c r="X141" s="2">
        <f t="shared" si="227"/>
        <v>172.22400000000002</v>
      </c>
      <c r="Y141" s="7">
        <f t="shared" si="228"/>
        <v>0.29967948717948723</v>
      </c>
      <c r="Z141" s="2">
        <f t="shared" si="229"/>
        <v>0.95833333333333326</v>
      </c>
      <c r="AA141" s="2">
        <f t="shared" si="230"/>
        <v>1.393939393939394</v>
      </c>
      <c r="AB141" s="2">
        <f t="shared" si="231"/>
        <v>1.4545454545454546</v>
      </c>
      <c r="AC141" s="2">
        <f t="shared" si="232"/>
        <v>0.26923076923076922</v>
      </c>
      <c r="AD141" s="2">
        <f t="shared" si="233"/>
        <v>179.40000000000003</v>
      </c>
      <c r="AE141" s="2">
        <f t="shared" si="234"/>
        <v>207.00000000000006</v>
      </c>
      <c r="AF141" s="2">
        <f t="shared" si="235"/>
        <v>0.31250000000000006</v>
      </c>
      <c r="AG141" s="2">
        <f t="shared" si="236"/>
        <v>0.86666666666666659</v>
      </c>
      <c r="AH141" s="2">
        <f t="shared" si="172"/>
        <v>8.1250000000000018</v>
      </c>
      <c r="AI141" s="2">
        <v>3</v>
      </c>
      <c r="AK141">
        <f t="shared" si="167"/>
        <v>1800</v>
      </c>
      <c r="AL141">
        <v>600</v>
      </c>
      <c r="AM141">
        <f t="shared" si="237"/>
        <v>2400</v>
      </c>
      <c r="AN141" t="s">
        <v>80</v>
      </c>
      <c r="AP141" t="s">
        <v>37</v>
      </c>
      <c r="AS141">
        <v>14.33</v>
      </c>
      <c r="AT141">
        <v>1</v>
      </c>
      <c r="AU141">
        <f t="shared" si="238"/>
        <v>1723.9160834565007</v>
      </c>
      <c r="AV141" t="s">
        <v>515</v>
      </c>
      <c r="AW141" t="s">
        <v>64</v>
      </c>
      <c r="AZ141" s="2">
        <f t="shared" si="239"/>
        <v>1.6734570789846595</v>
      </c>
      <c r="BA141" s="2">
        <f t="shared" si="173"/>
        <v>4</v>
      </c>
      <c r="BB141">
        <v>0</v>
      </c>
      <c r="BC141">
        <f t="shared" si="174"/>
        <v>0</v>
      </c>
      <c r="BD141">
        <v>0</v>
      </c>
      <c r="BE141">
        <f t="shared" si="175"/>
        <v>0</v>
      </c>
      <c r="BF141">
        <v>14.1</v>
      </c>
      <c r="BG141">
        <f t="shared" si="176"/>
        <v>0.13204877476418631</v>
      </c>
      <c r="BH141">
        <v>0.74</v>
      </c>
      <c r="BI141">
        <f t="shared" si="177"/>
        <v>7.403948786615132E-3</v>
      </c>
      <c r="BJ141">
        <v>0</v>
      </c>
      <c r="BK141">
        <f t="shared" si="178"/>
        <v>0</v>
      </c>
      <c r="BL141">
        <v>0</v>
      </c>
      <c r="BM141">
        <f t="shared" si="179"/>
        <v>0</v>
      </c>
      <c r="BN141">
        <v>0</v>
      </c>
      <c r="BO141">
        <f t="shared" si="180"/>
        <v>0</v>
      </c>
      <c r="BP141">
        <v>0</v>
      </c>
      <c r="BQ141">
        <f t="shared" si="181"/>
        <v>0</v>
      </c>
      <c r="BR141">
        <f t="shared" si="168"/>
        <v>66.66</v>
      </c>
      <c r="BS141">
        <f t="shared" si="182"/>
        <v>0.65612342822309533</v>
      </c>
      <c r="BT141">
        <v>0.37</v>
      </c>
      <c r="BU141">
        <f t="shared" si="183"/>
        <v>1.6934143981642891E-2</v>
      </c>
      <c r="BV141">
        <v>2.1999999999999999E-2</v>
      </c>
      <c r="BW141">
        <f t="shared" si="184"/>
        <v>3.904685024591962E-4</v>
      </c>
      <c r="BX141">
        <v>1.7999999999999999E-2</v>
      </c>
      <c r="BY141">
        <f t="shared" si="185"/>
        <v>3.0855475834061491E-4</v>
      </c>
      <c r="BZ141">
        <v>1.5</v>
      </c>
      <c r="CA141">
        <f t="shared" si="186"/>
        <v>2.9357132330888894E-2</v>
      </c>
      <c r="CB141">
        <v>14.1</v>
      </c>
      <c r="CC141">
        <f t="shared" si="187"/>
        <v>0.14905717076365904</v>
      </c>
      <c r="CD141">
        <v>0.34</v>
      </c>
      <c r="CE141">
        <f t="shared" si="188"/>
        <v>1.9479765938914687E-3</v>
      </c>
      <c r="CF141">
        <v>0</v>
      </c>
      <c r="CG141">
        <f t="shared" si="189"/>
        <v>0</v>
      </c>
      <c r="CH141">
        <v>0</v>
      </c>
      <c r="CI141">
        <f t="shared" si="190"/>
        <v>0</v>
      </c>
      <c r="CJ141">
        <v>0</v>
      </c>
      <c r="CK141">
        <f t="shared" si="191"/>
        <v>0</v>
      </c>
      <c r="CL141">
        <v>0</v>
      </c>
      <c r="CM141">
        <f t="shared" si="192"/>
        <v>0</v>
      </c>
      <c r="CN141">
        <v>0</v>
      </c>
      <c r="CO141">
        <f t="shared" si="193"/>
        <v>0</v>
      </c>
      <c r="CP141">
        <v>0</v>
      </c>
      <c r="CQ141">
        <f t="shared" si="194"/>
        <v>0</v>
      </c>
      <c r="CR141">
        <v>0</v>
      </c>
      <c r="CS141">
        <f t="shared" si="169"/>
        <v>0</v>
      </c>
      <c r="CT141">
        <v>2.15</v>
      </c>
      <c r="CU141">
        <f t="shared" si="195"/>
        <v>6.4284012952213407E-3</v>
      </c>
      <c r="CV141">
        <v>0</v>
      </c>
      <c r="CW141">
        <f t="shared" si="196"/>
        <v>0</v>
      </c>
      <c r="CX141">
        <v>0</v>
      </c>
      <c r="CY141">
        <f t="shared" si="197"/>
        <v>0</v>
      </c>
      <c r="CZ141">
        <v>0</v>
      </c>
      <c r="DA141">
        <f t="shared" si="198"/>
        <v>0</v>
      </c>
      <c r="DB141">
        <v>0</v>
      </c>
      <c r="DC141">
        <f t="shared" si="199"/>
        <v>0</v>
      </c>
      <c r="DD141">
        <v>0</v>
      </c>
      <c r="DE141">
        <f t="shared" si="200"/>
        <v>0</v>
      </c>
      <c r="DF141">
        <v>0</v>
      </c>
      <c r="DG141">
        <f t="shared" si="201"/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f t="shared" si="202"/>
        <v>0</v>
      </c>
      <c r="ET141">
        <v>0</v>
      </c>
      <c r="EU141">
        <f t="shared" si="203"/>
        <v>0</v>
      </c>
      <c r="EV141">
        <v>0</v>
      </c>
      <c r="EW141">
        <f t="shared" si="204"/>
        <v>0</v>
      </c>
      <c r="EX141">
        <v>0</v>
      </c>
      <c r="EY141">
        <f t="shared" si="205"/>
        <v>0</v>
      </c>
      <c r="EZ141">
        <v>0</v>
      </c>
      <c r="FA141">
        <f t="shared" si="206"/>
        <v>0</v>
      </c>
      <c r="FB141">
        <v>100</v>
      </c>
      <c r="FC141">
        <f t="shared" si="207"/>
        <v>1</v>
      </c>
      <c r="FD141">
        <v>0</v>
      </c>
      <c r="FE141">
        <f t="shared" si="208"/>
        <v>0</v>
      </c>
      <c r="FF141">
        <v>0</v>
      </c>
      <c r="FG141">
        <f t="shared" si="209"/>
        <v>0</v>
      </c>
      <c r="FH141">
        <v>0</v>
      </c>
      <c r="FI141">
        <f t="shared" si="210"/>
        <v>0</v>
      </c>
      <c r="FJ141">
        <v>0</v>
      </c>
      <c r="FK141">
        <f t="shared" si="211"/>
        <v>0</v>
      </c>
      <c r="FL141">
        <v>0</v>
      </c>
      <c r="FM141">
        <f t="shared" si="212"/>
        <v>0</v>
      </c>
      <c r="FN141">
        <v>0</v>
      </c>
      <c r="FO141">
        <f t="shared" si="170"/>
        <v>0</v>
      </c>
      <c r="FP141">
        <v>0</v>
      </c>
      <c r="FQ141">
        <f t="shared" si="213"/>
        <v>0</v>
      </c>
      <c r="FR141">
        <v>0</v>
      </c>
      <c r="FS141">
        <f t="shared" si="214"/>
        <v>0</v>
      </c>
      <c r="FT141">
        <v>0</v>
      </c>
      <c r="FU141">
        <f t="shared" si="215"/>
        <v>0</v>
      </c>
      <c r="FV141">
        <v>0</v>
      </c>
      <c r="FW141">
        <f t="shared" si="216"/>
        <v>0</v>
      </c>
      <c r="FX141">
        <v>0</v>
      </c>
      <c r="FY141">
        <f t="shared" si="171"/>
        <v>0</v>
      </c>
      <c r="FZ141">
        <v>0</v>
      </c>
      <c r="GA141">
        <f t="shared" si="217"/>
        <v>0</v>
      </c>
      <c r="GB141">
        <v>0</v>
      </c>
      <c r="GC141">
        <f t="shared" si="218"/>
        <v>0</v>
      </c>
      <c r="GD141">
        <v>0</v>
      </c>
      <c r="GE141">
        <f t="shared" si="219"/>
        <v>0</v>
      </c>
      <c r="GF141">
        <v>0</v>
      </c>
      <c r="GG141">
        <f t="shared" si="220"/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 s="3" t="s">
        <v>503</v>
      </c>
      <c r="GS141" t="s">
        <v>264</v>
      </c>
    </row>
    <row r="142" spans="1:201" x14ac:dyDescent="0.45">
      <c r="A142">
        <v>141</v>
      </c>
      <c r="B142" t="s">
        <v>517</v>
      </c>
      <c r="C142" t="s">
        <v>398</v>
      </c>
      <c r="E142" t="s">
        <v>522</v>
      </c>
      <c r="F142">
        <v>504.9</v>
      </c>
      <c r="G142">
        <f t="shared" si="240"/>
        <v>589</v>
      </c>
      <c r="H142">
        <f>1773</f>
        <v>1773</v>
      </c>
      <c r="I142" s="2">
        <f t="shared" si="221"/>
        <v>0.33220530174844898</v>
      </c>
      <c r="J142" s="2">
        <f t="shared" si="222"/>
        <v>84.100000000000023</v>
      </c>
      <c r="K142" s="2">
        <f t="shared" si="223"/>
        <v>1.1665676371558724</v>
      </c>
      <c r="M142" s="2">
        <v>2875</v>
      </c>
      <c r="N142">
        <v>13</v>
      </c>
      <c r="O142">
        <v>34</v>
      </c>
      <c r="P142" s="2">
        <f t="shared" si="138"/>
        <v>0.38235294117647056</v>
      </c>
      <c r="Q142" s="2">
        <f t="shared" si="224"/>
        <v>0.61764705882352944</v>
      </c>
      <c r="R142">
        <f>13.8*33</f>
        <v>455.40000000000003</v>
      </c>
      <c r="S142">
        <f>33*13.8</f>
        <v>455.40000000000003</v>
      </c>
      <c r="T142" s="2">
        <f t="shared" si="225"/>
        <v>1</v>
      </c>
      <c r="U142">
        <f>13.8*40</f>
        <v>552</v>
      </c>
      <c r="V142">
        <f>13.8*43.5</f>
        <v>600.30000000000007</v>
      </c>
      <c r="W142" s="2">
        <f t="shared" si="226"/>
        <v>71.760000000000005</v>
      </c>
      <c r="X142" s="2">
        <f t="shared" si="227"/>
        <v>204.10200000000003</v>
      </c>
      <c r="Y142" s="7">
        <f t="shared" si="228"/>
        <v>0.64841108857336049</v>
      </c>
      <c r="Z142" s="2">
        <f t="shared" si="229"/>
        <v>0.91954022988505735</v>
      </c>
      <c r="AA142" s="2">
        <f t="shared" si="230"/>
        <v>1.2121212121212119</v>
      </c>
      <c r="AB142" s="2">
        <f t="shared" si="231"/>
        <v>1.3181818181818183</v>
      </c>
      <c r="AC142" s="2">
        <f t="shared" si="232"/>
        <v>0.61764705882352944</v>
      </c>
      <c r="AD142" s="2">
        <f t="shared" si="233"/>
        <v>96.599999999999966</v>
      </c>
      <c r="AE142" s="2">
        <f t="shared" si="234"/>
        <v>144.90000000000003</v>
      </c>
      <c r="AF142" s="2">
        <f t="shared" si="235"/>
        <v>0.24137931034482762</v>
      </c>
      <c r="AG142" s="2">
        <f t="shared" si="236"/>
        <v>0.6666666666666663</v>
      </c>
      <c r="AH142" s="2">
        <f t="shared" si="172"/>
        <v>8.2068965517241388</v>
      </c>
      <c r="AI142" s="2">
        <v>3</v>
      </c>
      <c r="AK142">
        <f t="shared" si="167"/>
        <v>1800</v>
      </c>
      <c r="AL142">
        <v>600</v>
      </c>
      <c r="AM142">
        <f t="shared" si="237"/>
        <v>2400</v>
      </c>
      <c r="AN142" t="s">
        <v>80</v>
      </c>
      <c r="AP142" t="s">
        <v>37</v>
      </c>
      <c r="AS142">
        <v>14.33</v>
      </c>
      <c r="AT142">
        <v>1</v>
      </c>
      <c r="AU142">
        <f t="shared" si="238"/>
        <v>1723.9160834565007</v>
      </c>
      <c r="AV142" t="s">
        <v>515</v>
      </c>
      <c r="AW142" t="s">
        <v>64</v>
      </c>
      <c r="AZ142" s="2">
        <f t="shared" si="239"/>
        <v>1.3924942694549463</v>
      </c>
      <c r="BA142" s="2">
        <f t="shared" si="173"/>
        <v>4</v>
      </c>
      <c r="BB142">
        <v>0</v>
      </c>
      <c r="BC142">
        <f t="shared" si="174"/>
        <v>0</v>
      </c>
      <c r="BD142">
        <v>0</v>
      </c>
      <c r="BE142">
        <f t="shared" si="175"/>
        <v>0</v>
      </c>
      <c r="BF142">
        <v>27.6</v>
      </c>
      <c r="BG142">
        <f t="shared" si="176"/>
        <v>0.26231658603993468</v>
      </c>
      <c r="BH142">
        <v>1.34</v>
      </c>
      <c r="BI142">
        <f t="shared" si="177"/>
        <v>1.3606232596878803E-2</v>
      </c>
      <c r="BJ142">
        <v>0</v>
      </c>
      <c r="BK142">
        <f t="shared" si="178"/>
        <v>0</v>
      </c>
      <c r="BL142">
        <v>0</v>
      </c>
      <c r="BM142">
        <f t="shared" si="179"/>
        <v>0</v>
      </c>
      <c r="BN142">
        <v>0</v>
      </c>
      <c r="BO142">
        <f t="shared" si="180"/>
        <v>0</v>
      </c>
      <c r="BP142">
        <v>0</v>
      </c>
      <c r="BQ142">
        <f t="shared" si="181"/>
        <v>0</v>
      </c>
      <c r="BR142">
        <f t="shared" si="168"/>
        <v>50.818999999999974</v>
      </c>
      <c r="BS142">
        <f t="shared" si="182"/>
        <v>0.50763055753216135</v>
      </c>
      <c r="BT142">
        <v>0.33</v>
      </c>
      <c r="BU142">
        <f t="shared" si="183"/>
        <v>1.5327695708453038E-2</v>
      </c>
      <c r="BV142">
        <v>2.1000000000000001E-2</v>
      </c>
      <c r="BW142">
        <f t="shared" si="184"/>
        <v>3.7825443338410981E-4</v>
      </c>
      <c r="BX142">
        <v>0.01</v>
      </c>
      <c r="BY142">
        <f t="shared" si="185"/>
        <v>1.7396470674926239E-4</v>
      </c>
      <c r="BZ142">
        <v>1.43</v>
      </c>
      <c r="CA142">
        <f t="shared" si="186"/>
        <v>2.8402712324399577E-2</v>
      </c>
      <c r="CB142">
        <v>15.1</v>
      </c>
      <c r="CC142">
        <f t="shared" si="187"/>
        <v>0.16199891824192567</v>
      </c>
      <c r="CD142">
        <v>0</v>
      </c>
      <c r="CE142">
        <f t="shared" si="188"/>
        <v>0</v>
      </c>
      <c r="CF142">
        <v>0</v>
      </c>
      <c r="CG142">
        <f t="shared" si="189"/>
        <v>0</v>
      </c>
      <c r="CH142">
        <v>0</v>
      </c>
      <c r="CI142">
        <f t="shared" si="190"/>
        <v>0</v>
      </c>
      <c r="CJ142">
        <v>0</v>
      </c>
      <c r="CK142">
        <f t="shared" si="191"/>
        <v>0</v>
      </c>
      <c r="CL142">
        <v>0</v>
      </c>
      <c r="CM142">
        <f t="shared" si="192"/>
        <v>0</v>
      </c>
      <c r="CN142">
        <v>0</v>
      </c>
      <c r="CO142">
        <f t="shared" si="193"/>
        <v>0</v>
      </c>
      <c r="CP142">
        <v>0</v>
      </c>
      <c r="CQ142">
        <f t="shared" si="194"/>
        <v>0</v>
      </c>
      <c r="CR142">
        <v>0</v>
      </c>
      <c r="CS142">
        <f t="shared" si="169"/>
        <v>0</v>
      </c>
      <c r="CT142">
        <v>3.35</v>
      </c>
      <c r="CU142">
        <f t="shared" si="195"/>
        <v>1.0165078416113572E-2</v>
      </c>
      <c r="CV142">
        <v>0</v>
      </c>
      <c r="CW142">
        <f t="shared" si="196"/>
        <v>0</v>
      </c>
      <c r="CX142">
        <v>0</v>
      </c>
      <c r="CY142">
        <f t="shared" si="197"/>
        <v>0</v>
      </c>
      <c r="CZ142">
        <v>0</v>
      </c>
      <c r="DA142">
        <f t="shared" si="198"/>
        <v>0</v>
      </c>
      <c r="DB142">
        <v>0</v>
      </c>
      <c r="DC142">
        <f t="shared" si="199"/>
        <v>0</v>
      </c>
      <c r="DD142">
        <v>0</v>
      </c>
      <c r="DE142">
        <f t="shared" si="200"/>
        <v>0</v>
      </c>
      <c r="DF142">
        <v>0</v>
      </c>
      <c r="DG142">
        <f t="shared" si="201"/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f t="shared" si="202"/>
        <v>0</v>
      </c>
      <c r="ET142">
        <v>0</v>
      </c>
      <c r="EU142">
        <f t="shared" si="203"/>
        <v>0</v>
      </c>
      <c r="EV142">
        <v>0</v>
      </c>
      <c r="EW142">
        <f t="shared" si="204"/>
        <v>0</v>
      </c>
      <c r="EX142">
        <v>0</v>
      </c>
      <c r="EY142">
        <f t="shared" si="205"/>
        <v>0</v>
      </c>
      <c r="EZ142">
        <v>0</v>
      </c>
      <c r="FA142">
        <f t="shared" si="206"/>
        <v>0</v>
      </c>
      <c r="FB142">
        <v>100</v>
      </c>
      <c r="FC142">
        <f t="shared" si="207"/>
        <v>1</v>
      </c>
      <c r="FD142">
        <v>0</v>
      </c>
      <c r="FE142">
        <f t="shared" si="208"/>
        <v>0</v>
      </c>
      <c r="FF142">
        <v>0</v>
      </c>
      <c r="FG142">
        <f t="shared" si="209"/>
        <v>0</v>
      </c>
      <c r="FH142">
        <v>0</v>
      </c>
      <c r="FI142">
        <f t="shared" si="210"/>
        <v>0</v>
      </c>
      <c r="FJ142">
        <v>0</v>
      </c>
      <c r="FK142">
        <f t="shared" si="211"/>
        <v>0</v>
      </c>
      <c r="FL142">
        <v>0</v>
      </c>
      <c r="FM142">
        <f t="shared" si="212"/>
        <v>0</v>
      </c>
      <c r="FN142">
        <v>0</v>
      </c>
      <c r="FO142">
        <f t="shared" si="170"/>
        <v>0</v>
      </c>
      <c r="FP142">
        <v>0</v>
      </c>
      <c r="FQ142">
        <f t="shared" si="213"/>
        <v>0</v>
      </c>
      <c r="FR142">
        <v>0</v>
      </c>
      <c r="FS142">
        <f t="shared" si="214"/>
        <v>0</v>
      </c>
      <c r="FT142">
        <v>0</v>
      </c>
      <c r="FU142">
        <f t="shared" si="215"/>
        <v>0</v>
      </c>
      <c r="FV142">
        <v>0</v>
      </c>
      <c r="FW142">
        <f t="shared" si="216"/>
        <v>0</v>
      </c>
      <c r="FX142">
        <v>0</v>
      </c>
      <c r="FY142">
        <f t="shared" si="171"/>
        <v>0</v>
      </c>
      <c r="FZ142">
        <v>0</v>
      </c>
      <c r="GA142">
        <f t="shared" si="217"/>
        <v>0</v>
      </c>
      <c r="GB142">
        <v>0</v>
      </c>
      <c r="GC142">
        <f t="shared" si="218"/>
        <v>0</v>
      </c>
      <c r="GD142">
        <v>0</v>
      </c>
      <c r="GE142">
        <f t="shared" si="219"/>
        <v>0</v>
      </c>
      <c r="GF142">
        <v>0</v>
      </c>
      <c r="GG142">
        <f t="shared" si="220"/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 s="3" t="s">
        <v>503</v>
      </c>
      <c r="GS142" t="s">
        <v>264</v>
      </c>
    </row>
    <row r="143" spans="1:201" x14ac:dyDescent="0.45">
      <c r="A143">
        <v>142</v>
      </c>
      <c r="B143" t="s">
        <v>523</v>
      </c>
      <c r="C143" t="s">
        <v>500</v>
      </c>
      <c r="E143" t="s">
        <v>524</v>
      </c>
      <c r="F143">
        <f t="shared" ref="F143:F167" si="241">183+273</f>
        <v>456</v>
      </c>
      <c r="G143">
        <f>232+273</f>
        <v>505</v>
      </c>
      <c r="H143">
        <f>1773</f>
        <v>1773</v>
      </c>
      <c r="I143" s="2">
        <f t="shared" si="221"/>
        <v>0.28482797518330516</v>
      </c>
      <c r="J143" s="2">
        <f t="shared" si="222"/>
        <v>49</v>
      </c>
      <c r="K143" s="2">
        <f t="shared" si="223"/>
        <v>1.1074561403508771</v>
      </c>
      <c r="M143" s="2">
        <v>2631</v>
      </c>
      <c r="N143">
        <v>6.7</v>
      </c>
      <c r="O143">
        <v>16</v>
      </c>
      <c r="P143" s="2">
        <f t="shared" si="138"/>
        <v>0.41875000000000001</v>
      </c>
      <c r="Q143" s="2">
        <f t="shared" si="224"/>
        <v>0.58125000000000004</v>
      </c>
      <c r="R143">
        <f>13.8*55.2</f>
        <v>761.7600000000001</v>
      </c>
      <c r="S143">
        <f>56*13.8</f>
        <v>772.80000000000007</v>
      </c>
      <c r="T143" s="2">
        <f t="shared" si="225"/>
        <v>0.98571428571428577</v>
      </c>
      <c r="U143">
        <f>13.8*65.2</f>
        <v>899.7600000000001</v>
      </c>
      <c r="V143">
        <f>13.8*69.8</f>
        <v>963.24</v>
      </c>
      <c r="W143" s="2">
        <f t="shared" si="226"/>
        <v>60.283920000000009</v>
      </c>
      <c r="X143" s="2">
        <f t="shared" si="227"/>
        <v>154.11840000000001</v>
      </c>
      <c r="Y143" s="7">
        <f t="shared" si="228"/>
        <v>0.60884670487106018</v>
      </c>
      <c r="Z143" s="2">
        <f t="shared" si="229"/>
        <v>0.93409742120343853</v>
      </c>
      <c r="AA143" s="2">
        <f t="shared" si="230"/>
        <v>1.181159420289855</v>
      </c>
      <c r="AB143" s="2">
        <f t="shared" si="231"/>
        <v>1.2464285714285714</v>
      </c>
      <c r="AC143" s="2">
        <f t="shared" si="232"/>
        <v>0.58125000000000004</v>
      </c>
      <c r="AD143" s="2">
        <f t="shared" si="233"/>
        <v>138</v>
      </c>
      <c r="AE143" s="2">
        <f t="shared" si="234"/>
        <v>190.43999999999994</v>
      </c>
      <c r="AF143" s="2">
        <f t="shared" si="235"/>
        <v>0.19770773638968475</v>
      </c>
      <c r="AG143" s="2">
        <f t="shared" si="236"/>
        <v>0.72463768115942051</v>
      </c>
      <c r="AH143" s="2">
        <f t="shared" si="172"/>
        <v>3.163323782234956</v>
      </c>
      <c r="AI143" s="2">
        <v>2</v>
      </c>
      <c r="AK143">
        <f t="shared" si="167"/>
        <v>1800</v>
      </c>
      <c r="AL143">
        <v>600</v>
      </c>
      <c r="AM143">
        <f t="shared" si="237"/>
        <v>2400</v>
      </c>
      <c r="AN143" t="s">
        <v>80</v>
      </c>
      <c r="AP143" t="s">
        <v>37</v>
      </c>
      <c r="AS143">
        <v>14.33</v>
      </c>
      <c r="AT143">
        <v>1</v>
      </c>
      <c r="AU143">
        <f t="shared" si="238"/>
        <v>2925.4333537443649</v>
      </c>
      <c r="AV143" t="s">
        <v>372</v>
      </c>
      <c r="AW143" t="s">
        <v>373</v>
      </c>
      <c r="AZ143" s="2">
        <f t="shared" si="239"/>
        <v>1.9657945893949726</v>
      </c>
      <c r="BA143" s="2">
        <f t="shared" si="173"/>
        <v>3.9944548567149649</v>
      </c>
      <c r="BB143">
        <v>0</v>
      </c>
      <c r="BC143">
        <f t="shared" si="174"/>
        <v>0</v>
      </c>
      <c r="BD143">
        <v>0</v>
      </c>
      <c r="BE143">
        <f t="shared" si="175"/>
        <v>0</v>
      </c>
      <c r="BF143">
        <v>3.49</v>
      </c>
      <c r="BG143">
        <f t="shared" si="176"/>
        <v>3.2823854830967884E-2</v>
      </c>
      <c r="BH143">
        <v>0.31</v>
      </c>
      <c r="BI143">
        <f t="shared" si="177"/>
        <v>3.1148868349334794E-3</v>
      </c>
      <c r="BJ143">
        <v>0</v>
      </c>
      <c r="BK143">
        <f t="shared" si="178"/>
        <v>0</v>
      </c>
      <c r="BL143">
        <v>0</v>
      </c>
      <c r="BM143">
        <f t="shared" si="179"/>
        <v>0</v>
      </c>
      <c r="BN143">
        <v>0</v>
      </c>
      <c r="BO143">
        <f t="shared" si="180"/>
        <v>0</v>
      </c>
      <c r="BP143">
        <v>0</v>
      </c>
      <c r="BQ143">
        <f t="shared" si="181"/>
        <v>0</v>
      </c>
      <c r="BR143">
        <f t="shared" si="168"/>
        <v>94.679999999999978</v>
      </c>
      <c r="BS143">
        <f t="shared" si="182"/>
        <v>0.93589554152649734</v>
      </c>
      <c r="BT143">
        <v>0.31</v>
      </c>
      <c r="BU143">
        <f t="shared" si="183"/>
        <v>1.4248597247092048E-2</v>
      </c>
      <c r="BV143">
        <v>2.8000000000000001E-2</v>
      </c>
      <c r="BW143">
        <f t="shared" si="184"/>
        <v>4.9908009647756037E-4</v>
      </c>
      <c r="BX143">
        <v>2.1999999999999999E-2</v>
      </c>
      <c r="BY143">
        <f t="shared" si="185"/>
        <v>3.7873140323754236E-4</v>
      </c>
      <c r="BZ143">
        <v>0.22</v>
      </c>
      <c r="CA143">
        <f t="shared" si="186"/>
        <v>4.3240822403785E-3</v>
      </c>
      <c r="CB143">
        <v>0.68</v>
      </c>
      <c r="CC143">
        <f t="shared" si="187"/>
        <v>7.2192414429563204E-3</v>
      </c>
      <c r="CD143">
        <v>0.26</v>
      </c>
      <c r="CE143">
        <f t="shared" si="188"/>
        <v>1.4959843774593538E-3</v>
      </c>
      <c r="CF143">
        <v>0</v>
      </c>
      <c r="CG143">
        <f t="shared" si="189"/>
        <v>0</v>
      </c>
      <c r="CH143">
        <v>0</v>
      </c>
      <c r="CI143">
        <f t="shared" si="190"/>
        <v>0</v>
      </c>
      <c r="CJ143">
        <v>0</v>
      </c>
      <c r="CK143">
        <f t="shared" si="191"/>
        <v>0</v>
      </c>
      <c r="CL143">
        <v>0</v>
      </c>
      <c r="CM143">
        <f t="shared" si="192"/>
        <v>0</v>
      </c>
      <c r="CN143">
        <v>0</v>
      </c>
      <c r="CO143">
        <f t="shared" si="193"/>
        <v>0</v>
      </c>
      <c r="CP143">
        <v>0</v>
      </c>
      <c r="CQ143">
        <f t="shared" si="194"/>
        <v>0</v>
      </c>
      <c r="CR143">
        <v>0</v>
      </c>
      <c r="CS143">
        <f t="shared" si="169"/>
        <v>0</v>
      </c>
      <c r="CT143">
        <v>0</v>
      </c>
      <c r="CU143">
        <f t="shared" si="195"/>
        <v>0</v>
      </c>
      <c r="CV143">
        <v>0</v>
      </c>
      <c r="CW143">
        <f t="shared" si="196"/>
        <v>0</v>
      </c>
      <c r="CX143">
        <v>0</v>
      </c>
      <c r="CY143">
        <f t="shared" si="197"/>
        <v>0</v>
      </c>
      <c r="CZ143">
        <v>0</v>
      </c>
      <c r="DA143">
        <f t="shared" si="198"/>
        <v>0</v>
      </c>
      <c r="DB143">
        <v>0</v>
      </c>
      <c r="DC143">
        <f t="shared" si="199"/>
        <v>0</v>
      </c>
      <c r="DD143">
        <v>0</v>
      </c>
      <c r="DE143">
        <f t="shared" si="200"/>
        <v>0</v>
      </c>
      <c r="DF143">
        <v>0</v>
      </c>
      <c r="DG143">
        <f t="shared" si="201"/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f t="shared" si="202"/>
        <v>0</v>
      </c>
      <c r="ET143">
        <v>0</v>
      </c>
      <c r="EU143">
        <f t="shared" si="203"/>
        <v>0</v>
      </c>
      <c r="EV143">
        <v>0</v>
      </c>
      <c r="EW143">
        <f t="shared" si="204"/>
        <v>0</v>
      </c>
      <c r="EX143">
        <v>0</v>
      </c>
      <c r="EY143">
        <f t="shared" si="205"/>
        <v>0</v>
      </c>
      <c r="EZ143">
        <v>39.89</v>
      </c>
      <c r="FA143">
        <f t="shared" si="206"/>
        <v>0.27500717597501406</v>
      </c>
      <c r="FB143">
        <v>59.89</v>
      </c>
      <c r="FC143">
        <f t="shared" si="207"/>
        <v>0.72067050705811797</v>
      </c>
      <c r="FD143">
        <v>0.12</v>
      </c>
      <c r="FE143">
        <f t="shared" si="208"/>
        <v>1.4078174620982067E-3</v>
      </c>
      <c r="FF143">
        <v>0</v>
      </c>
      <c r="FG143">
        <f t="shared" si="209"/>
        <v>0</v>
      </c>
      <c r="FH143">
        <v>0</v>
      </c>
      <c r="FI143">
        <f t="shared" si="210"/>
        <v>0</v>
      </c>
      <c r="FJ143">
        <v>0</v>
      </c>
      <c r="FK143">
        <f t="shared" si="211"/>
        <v>0</v>
      </c>
      <c r="FL143">
        <v>0.05</v>
      </c>
      <c r="FM143">
        <f t="shared" si="212"/>
        <v>1.1239617375934866E-3</v>
      </c>
      <c r="FN143">
        <v>0</v>
      </c>
      <c r="FO143">
        <f t="shared" si="170"/>
        <v>0</v>
      </c>
      <c r="FP143">
        <v>0</v>
      </c>
      <c r="FQ143">
        <f t="shared" si="213"/>
        <v>0</v>
      </c>
      <c r="FR143">
        <v>0</v>
      </c>
      <c r="FS143">
        <f t="shared" si="214"/>
        <v>0</v>
      </c>
      <c r="FT143">
        <v>0</v>
      </c>
      <c r="FU143">
        <f t="shared" si="215"/>
        <v>0</v>
      </c>
      <c r="FV143">
        <v>0</v>
      </c>
      <c r="FW143">
        <f t="shared" si="216"/>
        <v>0</v>
      </c>
      <c r="FX143">
        <v>7.0000000000000007E-2</v>
      </c>
      <c r="FY143">
        <f t="shared" si="171"/>
        <v>1.7905377671763273E-3</v>
      </c>
      <c r="FZ143">
        <v>0</v>
      </c>
      <c r="GA143">
        <f t="shared" si="217"/>
        <v>0</v>
      </c>
      <c r="GB143">
        <v>0</v>
      </c>
      <c r="GC143">
        <f t="shared" si="218"/>
        <v>0</v>
      </c>
      <c r="GD143">
        <v>0</v>
      </c>
      <c r="GE143">
        <f t="shared" si="219"/>
        <v>0</v>
      </c>
      <c r="GF143">
        <v>0</v>
      </c>
      <c r="GG143">
        <f t="shared" si="220"/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 s="3" t="s">
        <v>503</v>
      </c>
      <c r="GS143" t="s">
        <v>264</v>
      </c>
    </row>
    <row r="144" spans="1:201" x14ac:dyDescent="0.45">
      <c r="A144">
        <v>143</v>
      </c>
      <c r="B144" t="s">
        <v>523</v>
      </c>
      <c r="C144" t="s">
        <v>500</v>
      </c>
      <c r="E144" t="s">
        <v>524</v>
      </c>
      <c r="F144">
        <f t="shared" si="241"/>
        <v>456</v>
      </c>
      <c r="G144">
        <f>343+273</f>
        <v>616</v>
      </c>
      <c r="H144">
        <f>1773</f>
        <v>1773</v>
      </c>
      <c r="I144" s="2">
        <f t="shared" si="221"/>
        <v>0.34743372814438805</v>
      </c>
      <c r="J144" s="2">
        <f t="shared" si="222"/>
        <v>160</v>
      </c>
      <c r="K144" s="2">
        <f t="shared" si="223"/>
        <v>1.3508771929824561</v>
      </c>
      <c r="M144" s="2">
        <v>2631</v>
      </c>
      <c r="N144">
        <v>2.5</v>
      </c>
      <c r="O144">
        <v>20</v>
      </c>
      <c r="P144" s="2">
        <f t="shared" si="138"/>
        <v>0.125</v>
      </c>
      <c r="Q144" s="2">
        <f t="shared" si="224"/>
        <v>0.875</v>
      </c>
      <c r="R144">
        <f>13.8*54</f>
        <v>745.2</v>
      </c>
      <c r="S144">
        <f>55*13.8</f>
        <v>759</v>
      </c>
      <c r="T144" s="2">
        <f t="shared" si="225"/>
        <v>0.98181818181818192</v>
      </c>
      <c r="U144">
        <f>13.8*54</f>
        <v>745.2</v>
      </c>
      <c r="V144">
        <f>13.8*65.6</f>
        <v>905.28</v>
      </c>
      <c r="W144" s="2">
        <f t="shared" si="226"/>
        <v>18.630000000000003</v>
      </c>
      <c r="X144" s="2">
        <f t="shared" si="227"/>
        <v>181.05600000000001</v>
      </c>
      <c r="Y144" s="7">
        <f t="shared" si="228"/>
        <v>0.89710365853658536</v>
      </c>
      <c r="Z144" s="2">
        <f t="shared" si="229"/>
        <v>0.82317073170731714</v>
      </c>
      <c r="AA144" s="2">
        <f t="shared" si="230"/>
        <v>1</v>
      </c>
      <c r="AB144" s="2">
        <f t="shared" si="231"/>
        <v>1.1927272727272726</v>
      </c>
      <c r="AC144" s="2">
        <f t="shared" si="232"/>
        <v>0.875</v>
      </c>
      <c r="AD144" s="2">
        <f t="shared" si="233"/>
        <v>0</v>
      </c>
      <c r="AE144" s="2">
        <f t="shared" si="234"/>
        <v>146.27999999999997</v>
      </c>
      <c r="AF144" s="2">
        <f t="shared" si="235"/>
        <v>0.16158536585365851</v>
      </c>
      <c r="AG144" s="2">
        <f t="shared" si="236"/>
        <v>0</v>
      </c>
      <c r="AH144" s="2">
        <f t="shared" si="172"/>
        <v>3.2317073170731705</v>
      </c>
      <c r="AI144" s="2">
        <v>2</v>
      </c>
      <c r="AK144">
        <f t="shared" si="167"/>
        <v>1800</v>
      </c>
      <c r="AL144">
        <v>600</v>
      </c>
      <c r="AM144">
        <f t="shared" si="237"/>
        <v>2400</v>
      </c>
      <c r="AN144" t="s">
        <v>80</v>
      </c>
      <c r="AP144" t="s">
        <v>37</v>
      </c>
      <c r="AS144">
        <v>14.33</v>
      </c>
      <c r="AT144">
        <v>1</v>
      </c>
      <c r="AU144">
        <f t="shared" si="238"/>
        <v>2873.1934724275011</v>
      </c>
      <c r="AV144" t="s">
        <v>372</v>
      </c>
      <c r="AW144" t="s">
        <v>373</v>
      </c>
      <c r="AZ144" s="2">
        <f t="shared" si="239"/>
        <v>1.9657945893949726</v>
      </c>
      <c r="BA144" s="2">
        <f t="shared" si="173"/>
        <v>3.9944548567149649</v>
      </c>
      <c r="BB144">
        <v>0</v>
      </c>
      <c r="BC144">
        <f t="shared" si="174"/>
        <v>0</v>
      </c>
      <c r="BD144">
        <v>0</v>
      </c>
      <c r="BE144">
        <f t="shared" si="175"/>
        <v>0</v>
      </c>
      <c r="BF144">
        <v>3.49</v>
      </c>
      <c r="BG144">
        <f t="shared" si="176"/>
        <v>3.2823854830967884E-2</v>
      </c>
      <c r="BH144">
        <v>0.31</v>
      </c>
      <c r="BI144">
        <f t="shared" si="177"/>
        <v>3.1148868349334794E-3</v>
      </c>
      <c r="BJ144">
        <v>0</v>
      </c>
      <c r="BK144">
        <f t="shared" si="178"/>
        <v>0</v>
      </c>
      <c r="BL144">
        <v>0</v>
      </c>
      <c r="BM144">
        <f t="shared" si="179"/>
        <v>0</v>
      </c>
      <c r="BN144">
        <v>0</v>
      </c>
      <c r="BO144">
        <f t="shared" si="180"/>
        <v>0</v>
      </c>
      <c r="BP144">
        <v>0</v>
      </c>
      <c r="BQ144">
        <f t="shared" si="181"/>
        <v>0</v>
      </c>
      <c r="BR144">
        <f t="shared" si="168"/>
        <v>94.679999999999978</v>
      </c>
      <c r="BS144">
        <f t="shared" si="182"/>
        <v>0.93589554152649734</v>
      </c>
      <c r="BT144">
        <v>0.31</v>
      </c>
      <c r="BU144">
        <f t="shared" si="183"/>
        <v>1.4248597247092048E-2</v>
      </c>
      <c r="BV144">
        <v>2.8000000000000001E-2</v>
      </c>
      <c r="BW144">
        <f t="shared" si="184"/>
        <v>4.9908009647756037E-4</v>
      </c>
      <c r="BX144">
        <v>2.1999999999999999E-2</v>
      </c>
      <c r="BY144">
        <f t="shared" si="185"/>
        <v>3.7873140323754236E-4</v>
      </c>
      <c r="BZ144">
        <v>0.22</v>
      </c>
      <c r="CA144">
        <f t="shared" si="186"/>
        <v>4.3240822403785E-3</v>
      </c>
      <c r="CB144">
        <v>0.68</v>
      </c>
      <c r="CC144">
        <f t="shared" si="187"/>
        <v>7.2192414429563204E-3</v>
      </c>
      <c r="CD144">
        <v>0.26</v>
      </c>
      <c r="CE144">
        <f t="shared" si="188"/>
        <v>1.4959843774593538E-3</v>
      </c>
      <c r="CF144">
        <v>0</v>
      </c>
      <c r="CG144">
        <f t="shared" si="189"/>
        <v>0</v>
      </c>
      <c r="CH144">
        <v>0</v>
      </c>
      <c r="CI144">
        <f t="shared" si="190"/>
        <v>0</v>
      </c>
      <c r="CJ144">
        <v>0</v>
      </c>
      <c r="CK144">
        <f t="shared" si="191"/>
        <v>0</v>
      </c>
      <c r="CL144">
        <v>0</v>
      </c>
      <c r="CM144">
        <f t="shared" si="192"/>
        <v>0</v>
      </c>
      <c r="CN144">
        <v>0</v>
      </c>
      <c r="CO144">
        <f t="shared" si="193"/>
        <v>0</v>
      </c>
      <c r="CP144">
        <v>0</v>
      </c>
      <c r="CQ144">
        <f t="shared" si="194"/>
        <v>0</v>
      </c>
      <c r="CR144">
        <v>0</v>
      </c>
      <c r="CS144">
        <f t="shared" si="169"/>
        <v>0</v>
      </c>
      <c r="CT144">
        <v>0</v>
      </c>
      <c r="CU144">
        <f t="shared" si="195"/>
        <v>0</v>
      </c>
      <c r="CV144">
        <v>0</v>
      </c>
      <c r="CW144">
        <f t="shared" si="196"/>
        <v>0</v>
      </c>
      <c r="CX144">
        <v>0</v>
      </c>
      <c r="CY144">
        <f t="shared" si="197"/>
        <v>0</v>
      </c>
      <c r="CZ144">
        <v>0</v>
      </c>
      <c r="DA144">
        <f t="shared" si="198"/>
        <v>0</v>
      </c>
      <c r="DB144">
        <v>0</v>
      </c>
      <c r="DC144">
        <f t="shared" si="199"/>
        <v>0</v>
      </c>
      <c r="DD144">
        <v>0</v>
      </c>
      <c r="DE144">
        <f t="shared" si="200"/>
        <v>0</v>
      </c>
      <c r="DF144">
        <v>0</v>
      </c>
      <c r="DG144">
        <f t="shared" si="201"/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f t="shared" si="202"/>
        <v>0</v>
      </c>
      <c r="ET144">
        <v>0</v>
      </c>
      <c r="EU144">
        <f t="shared" si="203"/>
        <v>0</v>
      </c>
      <c r="EV144">
        <v>0</v>
      </c>
      <c r="EW144">
        <f t="shared" si="204"/>
        <v>0</v>
      </c>
      <c r="EX144">
        <v>0</v>
      </c>
      <c r="EY144">
        <f t="shared" si="205"/>
        <v>0</v>
      </c>
      <c r="EZ144">
        <v>39.89</v>
      </c>
      <c r="FA144">
        <f t="shared" si="206"/>
        <v>0.27500717597501406</v>
      </c>
      <c r="FB144">
        <v>59.89</v>
      </c>
      <c r="FC144">
        <f t="shared" si="207"/>
        <v>0.72067050705811797</v>
      </c>
      <c r="FD144">
        <v>0.12</v>
      </c>
      <c r="FE144">
        <f t="shared" si="208"/>
        <v>1.4078174620982067E-3</v>
      </c>
      <c r="FF144">
        <v>0</v>
      </c>
      <c r="FG144">
        <f t="shared" si="209"/>
        <v>0</v>
      </c>
      <c r="FH144">
        <v>0</v>
      </c>
      <c r="FI144">
        <f t="shared" si="210"/>
        <v>0</v>
      </c>
      <c r="FJ144">
        <v>0</v>
      </c>
      <c r="FK144">
        <f t="shared" si="211"/>
        <v>0</v>
      </c>
      <c r="FL144">
        <v>0.05</v>
      </c>
      <c r="FM144">
        <f t="shared" si="212"/>
        <v>1.1239617375934866E-3</v>
      </c>
      <c r="FN144">
        <v>0</v>
      </c>
      <c r="FO144">
        <f t="shared" si="170"/>
        <v>0</v>
      </c>
      <c r="FP144">
        <v>0</v>
      </c>
      <c r="FQ144">
        <f t="shared" si="213"/>
        <v>0</v>
      </c>
      <c r="FR144">
        <v>0</v>
      </c>
      <c r="FS144">
        <f t="shared" si="214"/>
        <v>0</v>
      </c>
      <c r="FT144">
        <v>0</v>
      </c>
      <c r="FU144">
        <f t="shared" si="215"/>
        <v>0</v>
      </c>
      <c r="FV144">
        <v>0</v>
      </c>
      <c r="FW144">
        <f t="shared" si="216"/>
        <v>0</v>
      </c>
      <c r="FX144">
        <v>7.0000000000000007E-2</v>
      </c>
      <c r="FY144">
        <f t="shared" si="171"/>
        <v>1.7905377671763273E-3</v>
      </c>
      <c r="FZ144">
        <v>0</v>
      </c>
      <c r="GA144">
        <f t="shared" si="217"/>
        <v>0</v>
      </c>
      <c r="GB144">
        <v>0</v>
      </c>
      <c r="GC144">
        <f t="shared" si="218"/>
        <v>0</v>
      </c>
      <c r="GD144">
        <v>0</v>
      </c>
      <c r="GE144">
        <f t="shared" si="219"/>
        <v>0</v>
      </c>
      <c r="GF144">
        <v>0</v>
      </c>
      <c r="GG144">
        <f t="shared" si="220"/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 s="3" t="s">
        <v>503</v>
      </c>
      <c r="GS144" t="s">
        <v>264</v>
      </c>
    </row>
    <row r="145" spans="1:201" x14ac:dyDescent="0.45">
      <c r="A145">
        <v>144</v>
      </c>
      <c r="B145" t="s">
        <v>525</v>
      </c>
      <c r="C145" t="s">
        <v>500</v>
      </c>
      <c r="D145" t="s">
        <v>526</v>
      </c>
      <c r="E145" t="s">
        <v>527</v>
      </c>
      <c r="F145">
        <f t="shared" si="241"/>
        <v>456</v>
      </c>
      <c r="G145">
        <f>233+273</f>
        <v>506</v>
      </c>
      <c r="H145">
        <f>1773</f>
        <v>1773</v>
      </c>
      <c r="I145" s="2">
        <f t="shared" si="221"/>
        <v>0.2853919909757473</v>
      </c>
      <c r="J145" s="2">
        <f t="shared" si="222"/>
        <v>50</v>
      </c>
      <c r="K145" s="2">
        <f t="shared" si="223"/>
        <v>1.1096491228070176</v>
      </c>
      <c r="M145" s="2">
        <v>2631</v>
      </c>
      <c r="N145">
        <v>10.199999999999999</v>
      </c>
      <c r="O145">
        <v>15</v>
      </c>
      <c r="P145" s="2">
        <f t="shared" si="138"/>
        <v>0.67999999999999994</v>
      </c>
      <c r="Q145" s="2">
        <f t="shared" si="224"/>
        <v>0.32000000000000006</v>
      </c>
      <c r="R145">
        <f>13.8*55.7</f>
        <v>768.66000000000008</v>
      </c>
      <c r="S145">
        <f>56*13.8</f>
        <v>772.80000000000007</v>
      </c>
      <c r="T145" s="2">
        <f t="shared" si="225"/>
        <v>0.99464285714285716</v>
      </c>
      <c r="U145">
        <f>13.8*65.2</f>
        <v>899.7600000000001</v>
      </c>
      <c r="V145">
        <f>13.8*64.4</f>
        <v>888.72000000000014</v>
      </c>
      <c r="W145" s="2">
        <f t="shared" si="226"/>
        <v>91.77552</v>
      </c>
      <c r="X145" s="2">
        <f t="shared" si="227"/>
        <v>133.30800000000002</v>
      </c>
      <c r="Y145" s="7">
        <f t="shared" si="228"/>
        <v>0.31155279503105598</v>
      </c>
      <c r="Z145" s="2">
        <f t="shared" si="229"/>
        <v>1.0124223602484472</v>
      </c>
      <c r="AA145" s="2">
        <f t="shared" si="230"/>
        <v>1.1705565529622981</v>
      </c>
      <c r="AB145" s="2">
        <f t="shared" si="231"/>
        <v>1.1500000000000001</v>
      </c>
      <c r="AC145" s="2">
        <f t="shared" si="232"/>
        <v>0.32000000000000006</v>
      </c>
      <c r="AD145" s="2">
        <f t="shared" si="233"/>
        <v>131.10000000000002</v>
      </c>
      <c r="AE145" s="2">
        <f t="shared" si="234"/>
        <v>115.92000000000007</v>
      </c>
      <c r="AF145" s="2">
        <f t="shared" si="235"/>
        <v>0.1304347826086957</v>
      </c>
      <c r="AG145" s="2">
        <f t="shared" si="236"/>
        <v>1.1309523809523805</v>
      </c>
      <c r="AH145" s="2">
        <f t="shared" si="172"/>
        <v>1.9565217391304355</v>
      </c>
      <c r="AI145" s="2">
        <v>2</v>
      </c>
      <c r="AK145">
        <f t="shared" si="167"/>
        <v>1800</v>
      </c>
      <c r="AL145">
        <v>600</v>
      </c>
      <c r="AM145">
        <f t="shared" si="237"/>
        <v>2400</v>
      </c>
      <c r="AN145" t="s">
        <v>80</v>
      </c>
      <c r="AP145" t="s">
        <v>37</v>
      </c>
      <c r="AS145">
        <v>14.33</v>
      </c>
      <c r="AT145">
        <v>1</v>
      </c>
      <c r="AU145">
        <f t="shared" si="238"/>
        <v>2925.4333537443649</v>
      </c>
      <c r="AV145" t="s">
        <v>372</v>
      </c>
      <c r="AW145" t="s">
        <v>373</v>
      </c>
      <c r="AZ145" s="2">
        <f t="shared" si="239"/>
        <v>1.9639221639003217</v>
      </c>
      <c r="BA145" s="2">
        <f t="shared" si="173"/>
        <v>3.9944548567149649</v>
      </c>
      <c r="BB145">
        <v>0</v>
      </c>
      <c r="BC145">
        <f t="shared" si="174"/>
        <v>0</v>
      </c>
      <c r="BD145">
        <v>0</v>
      </c>
      <c r="BE145">
        <f t="shared" si="175"/>
        <v>0</v>
      </c>
      <c r="BF145">
        <v>3.48</v>
      </c>
      <c r="BG145">
        <f t="shared" si="176"/>
        <v>3.2736888844848933E-2</v>
      </c>
      <c r="BH145">
        <v>0.57999999999999996</v>
      </c>
      <c r="BI145">
        <f t="shared" si="177"/>
        <v>5.8291143705214857E-3</v>
      </c>
      <c r="BJ145">
        <v>0</v>
      </c>
      <c r="BK145">
        <f t="shared" si="178"/>
        <v>0</v>
      </c>
      <c r="BL145">
        <v>0</v>
      </c>
      <c r="BM145">
        <f t="shared" si="179"/>
        <v>0</v>
      </c>
      <c r="BN145">
        <v>0</v>
      </c>
      <c r="BO145">
        <f t="shared" si="180"/>
        <v>0</v>
      </c>
      <c r="BP145">
        <v>0</v>
      </c>
      <c r="BQ145">
        <f t="shared" si="181"/>
        <v>0</v>
      </c>
      <c r="BR145">
        <f t="shared" si="168"/>
        <v>94.142999999999972</v>
      </c>
      <c r="BS145">
        <f t="shared" si="182"/>
        <v>0.9307888373497093</v>
      </c>
      <c r="BT145">
        <v>0.31</v>
      </c>
      <c r="BU145">
        <f t="shared" si="183"/>
        <v>1.4251681707655964E-2</v>
      </c>
      <c r="BV145">
        <v>2.1999999999999999E-2</v>
      </c>
      <c r="BW145">
        <f t="shared" si="184"/>
        <v>3.9221924867945655E-4</v>
      </c>
      <c r="BX145">
        <v>2.5000000000000001E-2</v>
      </c>
      <c r="BY145">
        <f t="shared" si="185"/>
        <v>4.3046976022474844E-4</v>
      </c>
      <c r="BZ145">
        <v>0.23</v>
      </c>
      <c r="CA145">
        <f t="shared" si="186"/>
        <v>4.521610035376775E-3</v>
      </c>
      <c r="CB145">
        <v>0.84</v>
      </c>
      <c r="CC145">
        <f t="shared" si="187"/>
        <v>8.919816985003182E-3</v>
      </c>
      <c r="CD145">
        <v>0.37</v>
      </c>
      <c r="CE145">
        <f t="shared" si="188"/>
        <v>2.1293616979802836E-3</v>
      </c>
      <c r="CF145">
        <v>0</v>
      </c>
      <c r="CG145">
        <f t="shared" si="189"/>
        <v>0</v>
      </c>
      <c r="CH145">
        <v>0</v>
      </c>
      <c r="CI145">
        <f t="shared" si="190"/>
        <v>0</v>
      </c>
      <c r="CJ145">
        <v>0</v>
      </c>
      <c r="CK145">
        <f t="shared" si="191"/>
        <v>0</v>
      </c>
      <c r="CL145">
        <v>0</v>
      </c>
      <c r="CM145">
        <f t="shared" si="192"/>
        <v>0</v>
      </c>
      <c r="CN145">
        <v>0</v>
      </c>
      <c r="CO145">
        <f t="shared" si="193"/>
        <v>0</v>
      </c>
      <c r="CP145">
        <v>0</v>
      </c>
      <c r="CQ145">
        <f t="shared" si="194"/>
        <v>0</v>
      </c>
      <c r="CR145">
        <v>0</v>
      </c>
      <c r="CS145">
        <f t="shared" si="169"/>
        <v>0</v>
      </c>
      <c r="CT145">
        <v>0</v>
      </c>
      <c r="CU145">
        <f t="shared" si="195"/>
        <v>0</v>
      </c>
      <c r="CV145">
        <v>0</v>
      </c>
      <c r="CW145">
        <f t="shared" si="196"/>
        <v>0</v>
      </c>
      <c r="CX145">
        <v>0</v>
      </c>
      <c r="CY145">
        <f t="shared" si="197"/>
        <v>0</v>
      </c>
      <c r="CZ145">
        <v>0</v>
      </c>
      <c r="DA145">
        <f t="shared" si="198"/>
        <v>0</v>
      </c>
      <c r="DB145">
        <v>0</v>
      </c>
      <c r="DC145">
        <f t="shared" si="199"/>
        <v>0</v>
      </c>
      <c r="DD145">
        <v>0</v>
      </c>
      <c r="DE145">
        <f t="shared" si="200"/>
        <v>0</v>
      </c>
      <c r="DF145">
        <v>0</v>
      </c>
      <c r="DG145">
        <f t="shared" si="201"/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f t="shared" si="202"/>
        <v>0</v>
      </c>
      <c r="ET145">
        <v>0</v>
      </c>
      <c r="EU145">
        <f t="shared" si="203"/>
        <v>0</v>
      </c>
      <c r="EV145">
        <v>0</v>
      </c>
      <c r="EW145">
        <f t="shared" si="204"/>
        <v>0</v>
      </c>
      <c r="EX145">
        <v>0</v>
      </c>
      <c r="EY145">
        <f t="shared" si="205"/>
        <v>0</v>
      </c>
      <c r="EZ145">
        <v>39.89</v>
      </c>
      <c r="FA145">
        <f t="shared" si="206"/>
        <v>0.27500717597501406</v>
      </c>
      <c r="FB145">
        <v>59.89</v>
      </c>
      <c r="FC145">
        <f t="shared" si="207"/>
        <v>0.72067050705811797</v>
      </c>
      <c r="FD145">
        <v>0.12</v>
      </c>
      <c r="FE145">
        <f t="shared" si="208"/>
        <v>1.4078174620982067E-3</v>
      </c>
      <c r="FF145">
        <v>0</v>
      </c>
      <c r="FG145">
        <f t="shared" si="209"/>
        <v>0</v>
      </c>
      <c r="FH145">
        <v>0</v>
      </c>
      <c r="FI145">
        <f t="shared" si="210"/>
        <v>0</v>
      </c>
      <c r="FJ145">
        <v>0</v>
      </c>
      <c r="FK145">
        <f t="shared" si="211"/>
        <v>0</v>
      </c>
      <c r="FL145">
        <v>0.05</v>
      </c>
      <c r="FM145">
        <f t="shared" si="212"/>
        <v>1.1239617375934866E-3</v>
      </c>
      <c r="FN145">
        <v>0</v>
      </c>
      <c r="FO145">
        <f t="shared" si="170"/>
        <v>0</v>
      </c>
      <c r="FP145">
        <v>0</v>
      </c>
      <c r="FQ145">
        <f t="shared" si="213"/>
        <v>0</v>
      </c>
      <c r="FR145">
        <v>0</v>
      </c>
      <c r="FS145">
        <f t="shared" si="214"/>
        <v>0</v>
      </c>
      <c r="FT145">
        <v>0</v>
      </c>
      <c r="FU145">
        <f t="shared" si="215"/>
        <v>0</v>
      </c>
      <c r="FV145">
        <v>0</v>
      </c>
      <c r="FW145">
        <f t="shared" si="216"/>
        <v>0</v>
      </c>
      <c r="FX145">
        <v>7.0000000000000007E-2</v>
      </c>
      <c r="FY145">
        <f t="shared" si="171"/>
        <v>1.7905377671763273E-3</v>
      </c>
      <c r="FZ145">
        <v>0</v>
      </c>
      <c r="GA145">
        <f t="shared" si="217"/>
        <v>0</v>
      </c>
      <c r="GB145">
        <v>0</v>
      </c>
      <c r="GC145">
        <f t="shared" si="218"/>
        <v>0</v>
      </c>
      <c r="GD145">
        <v>0</v>
      </c>
      <c r="GE145">
        <f t="shared" si="219"/>
        <v>0</v>
      </c>
      <c r="GF145">
        <v>0</v>
      </c>
      <c r="GG145">
        <f t="shared" si="220"/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 s="3" t="s">
        <v>503</v>
      </c>
      <c r="GS145" t="s">
        <v>264</v>
      </c>
    </row>
    <row r="146" spans="1:201" x14ac:dyDescent="0.45">
      <c r="A146">
        <v>145</v>
      </c>
      <c r="B146" t="s">
        <v>525</v>
      </c>
      <c r="C146" t="s">
        <v>500</v>
      </c>
      <c r="D146" t="s">
        <v>526</v>
      </c>
      <c r="E146" t="s">
        <v>527</v>
      </c>
      <c r="F146">
        <f t="shared" si="241"/>
        <v>456</v>
      </c>
      <c r="G146">
        <f>343+273</f>
        <v>616</v>
      </c>
      <c r="H146">
        <f>1773</f>
        <v>1773</v>
      </c>
      <c r="I146" s="2">
        <f t="shared" si="221"/>
        <v>0.34743372814438805</v>
      </c>
      <c r="J146" s="2">
        <f t="shared" si="222"/>
        <v>160</v>
      </c>
      <c r="K146" s="2">
        <f t="shared" si="223"/>
        <v>1.3508771929824561</v>
      </c>
      <c r="M146" s="2">
        <v>2631</v>
      </c>
      <c r="N146">
        <v>2.2000000000000002</v>
      </c>
      <c r="O146">
        <v>17</v>
      </c>
      <c r="P146" s="2">
        <f t="shared" si="138"/>
        <v>0.12941176470588237</v>
      </c>
      <c r="Q146" s="2">
        <f t="shared" si="224"/>
        <v>0.87058823529411766</v>
      </c>
      <c r="R146">
        <f>13.8*55</f>
        <v>759</v>
      </c>
      <c r="S146">
        <f>55.5*13.8</f>
        <v>765.90000000000009</v>
      </c>
      <c r="T146" s="2">
        <f t="shared" si="225"/>
        <v>0.99099099099099086</v>
      </c>
      <c r="U146">
        <f>13.8*59.4</f>
        <v>819.72</v>
      </c>
      <c r="V146">
        <f>13.8*65.6</f>
        <v>905.28</v>
      </c>
      <c r="W146" s="2">
        <f t="shared" si="226"/>
        <v>18.033840000000001</v>
      </c>
      <c r="X146" s="2">
        <f t="shared" si="227"/>
        <v>153.89760000000001</v>
      </c>
      <c r="Y146" s="7">
        <f t="shared" si="228"/>
        <v>0.88281922525107603</v>
      </c>
      <c r="Z146" s="2">
        <f t="shared" si="229"/>
        <v>0.90548780487804881</v>
      </c>
      <c r="AA146" s="2">
        <f t="shared" si="230"/>
        <v>1.08</v>
      </c>
      <c r="AB146" s="2">
        <f t="shared" si="231"/>
        <v>1.1819819819819819</v>
      </c>
      <c r="AC146" s="2">
        <f t="shared" si="232"/>
        <v>0.87058823529411766</v>
      </c>
      <c r="AD146" s="2">
        <f t="shared" si="233"/>
        <v>60.720000000000027</v>
      </c>
      <c r="AE146" s="2">
        <f t="shared" si="234"/>
        <v>139.37999999999988</v>
      </c>
      <c r="AF146" s="2">
        <f t="shared" si="235"/>
        <v>0.15396341463414623</v>
      </c>
      <c r="AG146" s="2">
        <f t="shared" si="236"/>
        <v>0.4356435643564362</v>
      </c>
      <c r="AH146" s="2">
        <f t="shared" si="172"/>
        <v>2.6173780487804859</v>
      </c>
      <c r="AI146" s="2">
        <v>2</v>
      </c>
      <c r="AK146">
        <f t="shared" si="167"/>
        <v>1800</v>
      </c>
      <c r="AL146">
        <v>600</v>
      </c>
      <c r="AM146">
        <f t="shared" si="237"/>
        <v>2400</v>
      </c>
      <c r="AN146" t="s">
        <v>80</v>
      </c>
      <c r="AP146" t="s">
        <v>37</v>
      </c>
      <c r="AS146">
        <v>14.33</v>
      </c>
      <c r="AT146">
        <v>1</v>
      </c>
      <c r="AU146">
        <f t="shared" si="238"/>
        <v>2899.313413085933</v>
      </c>
      <c r="AV146" t="s">
        <v>372</v>
      </c>
      <c r="AW146" t="s">
        <v>373</v>
      </c>
      <c r="AZ146" s="2">
        <f t="shared" si="239"/>
        <v>1.9639221639003217</v>
      </c>
      <c r="BA146" s="2">
        <f t="shared" si="173"/>
        <v>3.9944548567149649</v>
      </c>
      <c r="BB146">
        <v>0</v>
      </c>
      <c r="BC146">
        <f t="shared" si="174"/>
        <v>0</v>
      </c>
      <c r="BD146">
        <v>0</v>
      </c>
      <c r="BE146">
        <f t="shared" si="175"/>
        <v>0</v>
      </c>
      <c r="BF146">
        <v>3.48</v>
      </c>
      <c r="BG146">
        <f t="shared" si="176"/>
        <v>3.2736888844848933E-2</v>
      </c>
      <c r="BH146">
        <v>0.57999999999999996</v>
      </c>
      <c r="BI146">
        <f t="shared" si="177"/>
        <v>5.8291143705214857E-3</v>
      </c>
      <c r="BJ146">
        <v>0</v>
      </c>
      <c r="BK146">
        <f t="shared" si="178"/>
        <v>0</v>
      </c>
      <c r="BL146">
        <v>0</v>
      </c>
      <c r="BM146">
        <f t="shared" si="179"/>
        <v>0</v>
      </c>
      <c r="BN146">
        <v>0</v>
      </c>
      <c r="BO146">
        <f t="shared" si="180"/>
        <v>0</v>
      </c>
      <c r="BP146">
        <v>0</v>
      </c>
      <c r="BQ146">
        <f t="shared" si="181"/>
        <v>0</v>
      </c>
      <c r="BR146">
        <f t="shared" si="168"/>
        <v>94.142999999999972</v>
      </c>
      <c r="BS146">
        <f t="shared" si="182"/>
        <v>0.9307888373497093</v>
      </c>
      <c r="BT146">
        <v>0.31</v>
      </c>
      <c r="BU146">
        <f t="shared" si="183"/>
        <v>1.4251681707655964E-2</v>
      </c>
      <c r="BV146">
        <v>2.1999999999999999E-2</v>
      </c>
      <c r="BW146">
        <f t="shared" si="184"/>
        <v>3.9221924867945655E-4</v>
      </c>
      <c r="BX146">
        <v>2.5000000000000001E-2</v>
      </c>
      <c r="BY146">
        <f t="shared" si="185"/>
        <v>4.3046976022474844E-4</v>
      </c>
      <c r="BZ146">
        <v>0.23</v>
      </c>
      <c r="CA146">
        <f t="shared" si="186"/>
        <v>4.521610035376775E-3</v>
      </c>
      <c r="CB146">
        <v>0.84</v>
      </c>
      <c r="CC146">
        <f t="shared" si="187"/>
        <v>8.919816985003182E-3</v>
      </c>
      <c r="CD146">
        <v>0.37</v>
      </c>
      <c r="CE146">
        <f t="shared" si="188"/>
        <v>2.1293616979802836E-3</v>
      </c>
      <c r="CF146">
        <v>0</v>
      </c>
      <c r="CG146">
        <f t="shared" si="189"/>
        <v>0</v>
      </c>
      <c r="CH146">
        <v>0</v>
      </c>
      <c r="CI146">
        <f t="shared" si="190"/>
        <v>0</v>
      </c>
      <c r="CJ146">
        <v>0</v>
      </c>
      <c r="CK146">
        <f t="shared" si="191"/>
        <v>0</v>
      </c>
      <c r="CL146">
        <v>0</v>
      </c>
      <c r="CM146">
        <f t="shared" si="192"/>
        <v>0</v>
      </c>
      <c r="CN146">
        <v>0</v>
      </c>
      <c r="CO146">
        <f t="shared" si="193"/>
        <v>0</v>
      </c>
      <c r="CP146">
        <v>0</v>
      </c>
      <c r="CQ146">
        <f t="shared" si="194"/>
        <v>0</v>
      </c>
      <c r="CR146">
        <v>0</v>
      </c>
      <c r="CS146">
        <f t="shared" si="169"/>
        <v>0</v>
      </c>
      <c r="CT146">
        <v>0</v>
      </c>
      <c r="CU146">
        <f t="shared" si="195"/>
        <v>0</v>
      </c>
      <c r="CV146">
        <v>0</v>
      </c>
      <c r="CW146">
        <f t="shared" si="196"/>
        <v>0</v>
      </c>
      <c r="CX146">
        <v>0</v>
      </c>
      <c r="CY146">
        <f t="shared" si="197"/>
        <v>0</v>
      </c>
      <c r="CZ146">
        <v>0</v>
      </c>
      <c r="DA146">
        <f t="shared" si="198"/>
        <v>0</v>
      </c>
      <c r="DB146">
        <v>0</v>
      </c>
      <c r="DC146">
        <f t="shared" si="199"/>
        <v>0</v>
      </c>
      <c r="DD146">
        <v>0</v>
      </c>
      <c r="DE146">
        <f t="shared" si="200"/>
        <v>0</v>
      </c>
      <c r="DF146">
        <v>0</v>
      </c>
      <c r="DG146">
        <f t="shared" si="201"/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f t="shared" si="202"/>
        <v>0</v>
      </c>
      <c r="ET146">
        <v>0</v>
      </c>
      <c r="EU146">
        <f t="shared" si="203"/>
        <v>0</v>
      </c>
      <c r="EV146">
        <v>0</v>
      </c>
      <c r="EW146">
        <f t="shared" si="204"/>
        <v>0</v>
      </c>
      <c r="EX146">
        <v>0</v>
      </c>
      <c r="EY146">
        <f t="shared" si="205"/>
        <v>0</v>
      </c>
      <c r="EZ146">
        <v>39.89</v>
      </c>
      <c r="FA146">
        <f t="shared" si="206"/>
        <v>0.27500717597501406</v>
      </c>
      <c r="FB146">
        <v>59.89</v>
      </c>
      <c r="FC146">
        <f t="shared" si="207"/>
        <v>0.72067050705811797</v>
      </c>
      <c r="FD146">
        <v>0.12</v>
      </c>
      <c r="FE146">
        <f t="shared" si="208"/>
        <v>1.4078174620982067E-3</v>
      </c>
      <c r="FF146">
        <v>0</v>
      </c>
      <c r="FG146">
        <f t="shared" si="209"/>
        <v>0</v>
      </c>
      <c r="FH146">
        <v>0</v>
      </c>
      <c r="FI146">
        <f t="shared" si="210"/>
        <v>0</v>
      </c>
      <c r="FJ146">
        <v>0</v>
      </c>
      <c r="FK146">
        <f t="shared" si="211"/>
        <v>0</v>
      </c>
      <c r="FL146">
        <v>0.05</v>
      </c>
      <c r="FM146">
        <f t="shared" si="212"/>
        <v>1.1239617375934866E-3</v>
      </c>
      <c r="FN146">
        <v>0</v>
      </c>
      <c r="FO146">
        <f t="shared" si="170"/>
        <v>0</v>
      </c>
      <c r="FP146">
        <v>0</v>
      </c>
      <c r="FQ146">
        <f t="shared" si="213"/>
        <v>0</v>
      </c>
      <c r="FR146">
        <v>0</v>
      </c>
      <c r="FS146">
        <f t="shared" si="214"/>
        <v>0</v>
      </c>
      <c r="FT146">
        <v>0</v>
      </c>
      <c r="FU146">
        <f t="shared" si="215"/>
        <v>0</v>
      </c>
      <c r="FV146">
        <v>0</v>
      </c>
      <c r="FW146">
        <f t="shared" si="216"/>
        <v>0</v>
      </c>
      <c r="FX146">
        <v>7.0000000000000007E-2</v>
      </c>
      <c r="FY146">
        <f t="shared" si="171"/>
        <v>1.7905377671763273E-3</v>
      </c>
      <c r="FZ146">
        <v>0</v>
      </c>
      <c r="GA146">
        <f t="shared" si="217"/>
        <v>0</v>
      </c>
      <c r="GB146">
        <v>0</v>
      </c>
      <c r="GC146">
        <f t="shared" si="218"/>
        <v>0</v>
      </c>
      <c r="GD146">
        <v>0</v>
      </c>
      <c r="GE146">
        <f t="shared" si="219"/>
        <v>0</v>
      </c>
      <c r="GF146">
        <v>0</v>
      </c>
      <c r="GG146">
        <f t="shared" si="220"/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 s="3" t="s">
        <v>503</v>
      </c>
      <c r="GS146" t="s">
        <v>264</v>
      </c>
    </row>
    <row r="147" spans="1:201" x14ac:dyDescent="0.45">
      <c r="A147">
        <v>146</v>
      </c>
      <c r="B147" t="s">
        <v>525</v>
      </c>
      <c r="C147" t="s">
        <v>500</v>
      </c>
      <c r="D147" t="s">
        <v>528</v>
      </c>
      <c r="E147" t="s">
        <v>527</v>
      </c>
      <c r="F147">
        <f t="shared" si="241"/>
        <v>456</v>
      </c>
      <c r="G147">
        <f>232+273</f>
        <v>505</v>
      </c>
      <c r="H147">
        <f>1773</f>
        <v>1773</v>
      </c>
      <c r="I147" s="2">
        <f t="shared" si="221"/>
        <v>0.28482797518330516</v>
      </c>
      <c r="J147" s="2">
        <f t="shared" si="222"/>
        <v>49</v>
      </c>
      <c r="K147" s="2">
        <f t="shared" si="223"/>
        <v>1.1074561403508771</v>
      </c>
      <c r="M147" s="2">
        <v>2631</v>
      </c>
      <c r="N147">
        <v>17.2</v>
      </c>
      <c r="O147">
        <v>19.5</v>
      </c>
      <c r="P147" s="2">
        <f t="shared" si="138"/>
        <v>0.88205128205128203</v>
      </c>
      <c r="Q147" s="2">
        <f t="shared" si="224"/>
        <v>0.11794871794871799</v>
      </c>
      <c r="R147">
        <f>13.8*54.5</f>
        <v>752.1</v>
      </c>
      <c r="S147">
        <f>53.5*13.8</f>
        <v>738.30000000000007</v>
      </c>
      <c r="T147" s="2">
        <f t="shared" si="225"/>
        <v>1.0186915887850467</v>
      </c>
      <c r="U147">
        <f>13.8*58</f>
        <v>800.40000000000009</v>
      </c>
      <c r="V147">
        <f>13.8*56.2</f>
        <v>775.56000000000006</v>
      </c>
      <c r="W147" s="2">
        <f t="shared" si="226"/>
        <v>137.6688</v>
      </c>
      <c r="X147" s="2">
        <f t="shared" si="227"/>
        <v>151.23420000000002</v>
      </c>
      <c r="Y147" s="7">
        <f t="shared" si="228"/>
        <v>8.9697965142805064E-2</v>
      </c>
      <c r="Z147" s="2">
        <f t="shared" si="229"/>
        <v>1.0320284697508897</v>
      </c>
      <c r="AA147" s="2">
        <f t="shared" si="230"/>
        <v>1.0642201834862386</v>
      </c>
      <c r="AB147" s="2">
        <f t="shared" si="231"/>
        <v>1.0504672897196261</v>
      </c>
      <c r="AC147" s="2">
        <f t="shared" si="232"/>
        <v>0.11794871794871799</v>
      </c>
      <c r="AD147" s="2">
        <f t="shared" si="233"/>
        <v>48.300000000000068</v>
      </c>
      <c r="AE147" s="2">
        <f t="shared" si="234"/>
        <v>37.259999999999991</v>
      </c>
      <c r="AF147" s="2">
        <f t="shared" si="235"/>
        <v>4.8042704626334504E-2</v>
      </c>
      <c r="AG147" s="2">
        <f t="shared" si="236"/>
        <v>1.2962962962962985</v>
      </c>
      <c r="AH147" s="2">
        <f t="shared" si="172"/>
        <v>0.93683274021352281</v>
      </c>
      <c r="AI147" s="2">
        <v>0</v>
      </c>
      <c r="AK147">
        <f t="shared" si="167"/>
        <v>1800</v>
      </c>
      <c r="AL147">
        <v>600</v>
      </c>
      <c r="AM147">
        <f t="shared" si="237"/>
        <v>2400</v>
      </c>
      <c r="AN147" t="s">
        <v>52</v>
      </c>
      <c r="AP147" t="s">
        <v>37</v>
      </c>
      <c r="AS147">
        <v>14.33</v>
      </c>
      <c r="AT147">
        <v>1</v>
      </c>
      <c r="AU147">
        <f t="shared" si="238"/>
        <v>2794.8336504522058</v>
      </c>
      <c r="AV147" t="s">
        <v>372</v>
      </c>
      <c r="AW147" t="s">
        <v>373</v>
      </c>
      <c r="AZ147" s="2">
        <f t="shared" si="239"/>
        <v>1.9639221639003217</v>
      </c>
      <c r="BA147" s="2">
        <f t="shared" si="173"/>
        <v>3.9944548567149649</v>
      </c>
      <c r="BB147">
        <v>0</v>
      </c>
      <c r="BC147">
        <f t="shared" si="174"/>
        <v>0</v>
      </c>
      <c r="BD147">
        <v>0</v>
      </c>
      <c r="BE147">
        <f t="shared" si="175"/>
        <v>0</v>
      </c>
      <c r="BF147">
        <v>3.48</v>
      </c>
      <c r="BG147">
        <f t="shared" si="176"/>
        <v>3.2736888844848933E-2</v>
      </c>
      <c r="BH147">
        <v>0.57999999999999996</v>
      </c>
      <c r="BI147">
        <f t="shared" si="177"/>
        <v>5.8291143705214857E-3</v>
      </c>
      <c r="BJ147">
        <v>0</v>
      </c>
      <c r="BK147">
        <f t="shared" si="178"/>
        <v>0</v>
      </c>
      <c r="BL147">
        <v>0</v>
      </c>
      <c r="BM147">
        <f t="shared" si="179"/>
        <v>0</v>
      </c>
      <c r="BN147">
        <v>0</v>
      </c>
      <c r="BO147">
        <f t="shared" si="180"/>
        <v>0</v>
      </c>
      <c r="BP147">
        <v>0</v>
      </c>
      <c r="BQ147">
        <f t="shared" si="181"/>
        <v>0</v>
      </c>
      <c r="BR147">
        <f t="shared" si="168"/>
        <v>94.142999999999972</v>
      </c>
      <c r="BS147">
        <f t="shared" si="182"/>
        <v>0.9307888373497093</v>
      </c>
      <c r="BT147">
        <v>0.31</v>
      </c>
      <c r="BU147">
        <f t="shared" si="183"/>
        <v>1.4251681707655964E-2</v>
      </c>
      <c r="BV147">
        <v>2.1999999999999999E-2</v>
      </c>
      <c r="BW147">
        <f t="shared" si="184"/>
        <v>3.9221924867945655E-4</v>
      </c>
      <c r="BX147">
        <v>2.5000000000000001E-2</v>
      </c>
      <c r="BY147">
        <f t="shared" si="185"/>
        <v>4.3046976022474844E-4</v>
      </c>
      <c r="BZ147">
        <v>0.23</v>
      </c>
      <c r="CA147">
        <f t="shared" si="186"/>
        <v>4.521610035376775E-3</v>
      </c>
      <c r="CB147">
        <v>0.84</v>
      </c>
      <c r="CC147">
        <f t="shared" si="187"/>
        <v>8.919816985003182E-3</v>
      </c>
      <c r="CD147">
        <v>0.37</v>
      </c>
      <c r="CE147">
        <f t="shared" si="188"/>
        <v>2.1293616979802836E-3</v>
      </c>
      <c r="CF147">
        <v>0</v>
      </c>
      <c r="CG147">
        <f t="shared" si="189"/>
        <v>0</v>
      </c>
      <c r="CH147">
        <v>0</v>
      </c>
      <c r="CI147">
        <f t="shared" si="190"/>
        <v>0</v>
      </c>
      <c r="CJ147">
        <v>0</v>
      </c>
      <c r="CK147">
        <f t="shared" si="191"/>
        <v>0</v>
      </c>
      <c r="CL147">
        <v>0</v>
      </c>
      <c r="CM147">
        <f t="shared" si="192"/>
        <v>0</v>
      </c>
      <c r="CN147">
        <v>0</v>
      </c>
      <c r="CO147">
        <f t="shared" si="193"/>
        <v>0</v>
      </c>
      <c r="CP147">
        <v>0</v>
      </c>
      <c r="CQ147">
        <f t="shared" si="194"/>
        <v>0</v>
      </c>
      <c r="CR147">
        <v>0</v>
      </c>
      <c r="CS147">
        <f t="shared" si="169"/>
        <v>0</v>
      </c>
      <c r="CT147">
        <v>0</v>
      </c>
      <c r="CU147">
        <f t="shared" si="195"/>
        <v>0</v>
      </c>
      <c r="CV147">
        <v>0</v>
      </c>
      <c r="CW147">
        <f t="shared" si="196"/>
        <v>0</v>
      </c>
      <c r="CX147">
        <v>0</v>
      </c>
      <c r="CY147">
        <f t="shared" si="197"/>
        <v>0</v>
      </c>
      <c r="CZ147">
        <v>0</v>
      </c>
      <c r="DA147">
        <f t="shared" si="198"/>
        <v>0</v>
      </c>
      <c r="DB147">
        <v>0</v>
      </c>
      <c r="DC147">
        <f t="shared" si="199"/>
        <v>0</v>
      </c>
      <c r="DD147">
        <v>0</v>
      </c>
      <c r="DE147">
        <f t="shared" si="200"/>
        <v>0</v>
      </c>
      <c r="DF147">
        <v>0</v>
      </c>
      <c r="DG147">
        <f t="shared" si="201"/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f t="shared" si="202"/>
        <v>0</v>
      </c>
      <c r="ET147">
        <v>0</v>
      </c>
      <c r="EU147">
        <f t="shared" si="203"/>
        <v>0</v>
      </c>
      <c r="EV147">
        <v>0</v>
      </c>
      <c r="EW147">
        <f t="shared" si="204"/>
        <v>0</v>
      </c>
      <c r="EX147">
        <v>0</v>
      </c>
      <c r="EY147">
        <f t="shared" si="205"/>
        <v>0</v>
      </c>
      <c r="EZ147">
        <v>39.89</v>
      </c>
      <c r="FA147">
        <f t="shared" si="206"/>
        <v>0.27500717597501406</v>
      </c>
      <c r="FB147">
        <v>59.89</v>
      </c>
      <c r="FC147">
        <f t="shared" si="207"/>
        <v>0.72067050705811797</v>
      </c>
      <c r="FD147">
        <v>0.12</v>
      </c>
      <c r="FE147">
        <f t="shared" si="208"/>
        <v>1.4078174620982067E-3</v>
      </c>
      <c r="FF147">
        <v>0</v>
      </c>
      <c r="FG147">
        <f t="shared" si="209"/>
        <v>0</v>
      </c>
      <c r="FH147">
        <v>0</v>
      </c>
      <c r="FI147">
        <f t="shared" si="210"/>
        <v>0</v>
      </c>
      <c r="FJ147">
        <v>0</v>
      </c>
      <c r="FK147">
        <f t="shared" si="211"/>
        <v>0</v>
      </c>
      <c r="FL147">
        <v>0.05</v>
      </c>
      <c r="FM147">
        <f t="shared" si="212"/>
        <v>1.1239617375934866E-3</v>
      </c>
      <c r="FN147">
        <v>0</v>
      </c>
      <c r="FO147">
        <f t="shared" si="170"/>
        <v>0</v>
      </c>
      <c r="FP147">
        <v>0</v>
      </c>
      <c r="FQ147">
        <f t="shared" si="213"/>
        <v>0</v>
      </c>
      <c r="FR147">
        <v>0</v>
      </c>
      <c r="FS147">
        <f t="shared" si="214"/>
        <v>0</v>
      </c>
      <c r="FT147">
        <v>0</v>
      </c>
      <c r="FU147">
        <f t="shared" si="215"/>
        <v>0</v>
      </c>
      <c r="FV147">
        <v>0</v>
      </c>
      <c r="FW147">
        <f t="shared" si="216"/>
        <v>0</v>
      </c>
      <c r="FX147">
        <v>7.0000000000000007E-2</v>
      </c>
      <c r="FY147">
        <f t="shared" si="171"/>
        <v>1.7905377671763273E-3</v>
      </c>
      <c r="FZ147">
        <v>0</v>
      </c>
      <c r="GA147">
        <f t="shared" si="217"/>
        <v>0</v>
      </c>
      <c r="GB147">
        <v>0</v>
      </c>
      <c r="GC147">
        <f t="shared" si="218"/>
        <v>0</v>
      </c>
      <c r="GD147">
        <v>0</v>
      </c>
      <c r="GE147">
        <f t="shared" si="219"/>
        <v>0</v>
      </c>
      <c r="GF147">
        <v>0</v>
      </c>
      <c r="GG147">
        <f t="shared" si="220"/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 s="3" t="s">
        <v>503</v>
      </c>
      <c r="GS147" t="s">
        <v>264</v>
      </c>
    </row>
    <row r="148" spans="1:201" x14ac:dyDescent="0.45">
      <c r="A148">
        <v>147</v>
      </c>
      <c r="B148" t="s">
        <v>525</v>
      </c>
      <c r="C148" t="s">
        <v>500</v>
      </c>
      <c r="D148" t="s">
        <v>528</v>
      </c>
      <c r="E148" t="s">
        <v>527</v>
      </c>
      <c r="F148">
        <f t="shared" si="241"/>
        <v>456</v>
      </c>
      <c r="G148">
        <f>343+273</f>
        <v>616</v>
      </c>
      <c r="H148">
        <f>1773</f>
        <v>1773</v>
      </c>
      <c r="I148" s="2">
        <f t="shared" si="221"/>
        <v>0.34743372814438805</v>
      </c>
      <c r="J148" s="2">
        <f t="shared" si="222"/>
        <v>160</v>
      </c>
      <c r="K148" s="2">
        <f t="shared" si="223"/>
        <v>1.3508771929824561</v>
      </c>
      <c r="M148" s="2">
        <v>2631</v>
      </c>
      <c r="N148">
        <v>4</v>
      </c>
      <c r="O148">
        <v>17</v>
      </c>
      <c r="P148" s="2">
        <f t="shared" si="138"/>
        <v>0.23529411764705882</v>
      </c>
      <c r="Q148" s="2">
        <f t="shared" si="224"/>
        <v>0.76470588235294112</v>
      </c>
      <c r="R148">
        <f>13.8*50</f>
        <v>690</v>
      </c>
      <c r="S148">
        <f>54.7*13.8</f>
        <v>754.86000000000013</v>
      </c>
      <c r="T148" s="2">
        <f t="shared" si="225"/>
        <v>0.91407678244972568</v>
      </c>
      <c r="U148">
        <f>13.8*50</f>
        <v>690</v>
      </c>
      <c r="V148">
        <f>13.8*57.5</f>
        <v>793.5</v>
      </c>
      <c r="W148" s="2">
        <f t="shared" si="226"/>
        <v>27.6</v>
      </c>
      <c r="X148" s="2">
        <f t="shared" si="227"/>
        <v>134.89500000000001</v>
      </c>
      <c r="Y148" s="7">
        <f t="shared" si="228"/>
        <v>0.79539641943734019</v>
      </c>
      <c r="Z148" s="2">
        <f t="shared" si="229"/>
        <v>0.86956521739130432</v>
      </c>
      <c r="AA148" s="2">
        <f t="shared" si="230"/>
        <v>1</v>
      </c>
      <c r="AB148" s="2">
        <f t="shared" si="231"/>
        <v>1.0511882998171844</v>
      </c>
      <c r="AC148" s="2">
        <f t="shared" si="232"/>
        <v>0.76470588235294112</v>
      </c>
      <c r="AD148" s="2">
        <f t="shared" si="233"/>
        <v>0</v>
      </c>
      <c r="AE148" s="2">
        <f t="shared" si="234"/>
        <v>38.639999999999873</v>
      </c>
      <c r="AF148" s="2">
        <f t="shared" si="235"/>
        <v>4.8695652173912883E-2</v>
      </c>
      <c r="AG148" s="2">
        <f t="shared" si="236"/>
        <v>0</v>
      </c>
      <c r="AH148" s="2">
        <f t="shared" si="172"/>
        <v>0.82782608695651905</v>
      </c>
      <c r="AI148" s="2">
        <v>2</v>
      </c>
      <c r="AK148">
        <f t="shared" si="167"/>
        <v>1800</v>
      </c>
      <c r="AL148">
        <v>600</v>
      </c>
      <c r="AM148">
        <f t="shared" si="237"/>
        <v>2400</v>
      </c>
      <c r="AN148" t="s">
        <v>80</v>
      </c>
      <c r="AP148" t="s">
        <v>37</v>
      </c>
      <c r="AS148">
        <v>14.33</v>
      </c>
      <c r="AT148">
        <v>1</v>
      </c>
      <c r="AU148">
        <f t="shared" si="238"/>
        <v>2857.5215080324424</v>
      </c>
      <c r="AV148" t="s">
        <v>372</v>
      </c>
      <c r="AW148" t="s">
        <v>373</v>
      </c>
      <c r="AZ148" s="2">
        <f t="shared" si="239"/>
        <v>1.9639221639003217</v>
      </c>
      <c r="BA148" s="2">
        <f t="shared" si="173"/>
        <v>3.9944548567149649</v>
      </c>
      <c r="BB148">
        <v>0</v>
      </c>
      <c r="BC148">
        <f t="shared" si="174"/>
        <v>0</v>
      </c>
      <c r="BD148">
        <v>0</v>
      </c>
      <c r="BE148">
        <f t="shared" si="175"/>
        <v>0</v>
      </c>
      <c r="BF148">
        <v>3.48</v>
      </c>
      <c r="BG148">
        <f t="shared" si="176"/>
        <v>3.2736888844848933E-2</v>
      </c>
      <c r="BH148">
        <v>0.57999999999999996</v>
      </c>
      <c r="BI148">
        <f t="shared" si="177"/>
        <v>5.8291143705214857E-3</v>
      </c>
      <c r="BJ148">
        <v>0</v>
      </c>
      <c r="BK148">
        <f t="shared" si="178"/>
        <v>0</v>
      </c>
      <c r="BL148">
        <v>0</v>
      </c>
      <c r="BM148">
        <f t="shared" si="179"/>
        <v>0</v>
      </c>
      <c r="BN148">
        <v>0</v>
      </c>
      <c r="BO148">
        <f t="shared" si="180"/>
        <v>0</v>
      </c>
      <c r="BP148">
        <v>0</v>
      </c>
      <c r="BQ148">
        <f t="shared" si="181"/>
        <v>0</v>
      </c>
      <c r="BR148">
        <f t="shared" si="168"/>
        <v>94.142999999999972</v>
      </c>
      <c r="BS148">
        <f t="shared" si="182"/>
        <v>0.9307888373497093</v>
      </c>
      <c r="BT148">
        <v>0.31</v>
      </c>
      <c r="BU148">
        <f t="shared" si="183"/>
        <v>1.4251681707655964E-2</v>
      </c>
      <c r="BV148">
        <v>2.1999999999999999E-2</v>
      </c>
      <c r="BW148">
        <f t="shared" si="184"/>
        <v>3.9221924867945655E-4</v>
      </c>
      <c r="BX148">
        <v>2.5000000000000001E-2</v>
      </c>
      <c r="BY148">
        <f t="shared" si="185"/>
        <v>4.3046976022474844E-4</v>
      </c>
      <c r="BZ148">
        <v>0.23</v>
      </c>
      <c r="CA148">
        <f t="shared" si="186"/>
        <v>4.521610035376775E-3</v>
      </c>
      <c r="CB148">
        <v>0.84</v>
      </c>
      <c r="CC148">
        <f t="shared" si="187"/>
        <v>8.919816985003182E-3</v>
      </c>
      <c r="CD148">
        <v>0.37</v>
      </c>
      <c r="CE148">
        <f t="shared" si="188"/>
        <v>2.1293616979802836E-3</v>
      </c>
      <c r="CF148">
        <v>0</v>
      </c>
      <c r="CG148">
        <f t="shared" si="189"/>
        <v>0</v>
      </c>
      <c r="CH148">
        <v>0</v>
      </c>
      <c r="CI148">
        <f t="shared" si="190"/>
        <v>0</v>
      </c>
      <c r="CJ148">
        <v>0</v>
      </c>
      <c r="CK148">
        <f t="shared" si="191"/>
        <v>0</v>
      </c>
      <c r="CL148">
        <v>0</v>
      </c>
      <c r="CM148">
        <f t="shared" si="192"/>
        <v>0</v>
      </c>
      <c r="CN148">
        <v>0</v>
      </c>
      <c r="CO148">
        <f t="shared" si="193"/>
        <v>0</v>
      </c>
      <c r="CP148">
        <v>0</v>
      </c>
      <c r="CQ148">
        <f t="shared" si="194"/>
        <v>0</v>
      </c>
      <c r="CR148">
        <v>0</v>
      </c>
      <c r="CS148">
        <f t="shared" si="169"/>
        <v>0</v>
      </c>
      <c r="CT148">
        <v>0</v>
      </c>
      <c r="CU148">
        <f t="shared" si="195"/>
        <v>0</v>
      </c>
      <c r="CV148">
        <v>0</v>
      </c>
      <c r="CW148">
        <f t="shared" si="196"/>
        <v>0</v>
      </c>
      <c r="CX148">
        <v>0</v>
      </c>
      <c r="CY148">
        <f t="shared" si="197"/>
        <v>0</v>
      </c>
      <c r="CZ148">
        <v>0</v>
      </c>
      <c r="DA148">
        <f t="shared" si="198"/>
        <v>0</v>
      </c>
      <c r="DB148">
        <v>0</v>
      </c>
      <c r="DC148">
        <f t="shared" si="199"/>
        <v>0</v>
      </c>
      <c r="DD148">
        <v>0</v>
      </c>
      <c r="DE148">
        <f t="shared" si="200"/>
        <v>0</v>
      </c>
      <c r="DF148">
        <v>0</v>
      </c>
      <c r="DG148">
        <f t="shared" si="201"/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f t="shared" si="202"/>
        <v>0</v>
      </c>
      <c r="ET148">
        <v>0</v>
      </c>
      <c r="EU148">
        <f t="shared" si="203"/>
        <v>0</v>
      </c>
      <c r="EV148">
        <v>0</v>
      </c>
      <c r="EW148">
        <f t="shared" si="204"/>
        <v>0</v>
      </c>
      <c r="EX148">
        <v>0</v>
      </c>
      <c r="EY148">
        <f t="shared" si="205"/>
        <v>0</v>
      </c>
      <c r="EZ148">
        <v>39.89</v>
      </c>
      <c r="FA148">
        <f t="shared" si="206"/>
        <v>0.27500717597501406</v>
      </c>
      <c r="FB148">
        <v>59.89</v>
      </c>
      <c r="FC148">
        <f t="shared" si="207"/>
        <v>0.72067050705811797</v>
      </c>
      <c r="FD148">
        <v>0.12</v>
      </c>
      <c r="FE148">
        <f t="shared" si="208"/>
        <v>1.4078174620982067E-3</v>
      </c>
      <c r="FF148">
        <v>0</v>
      </c>
      <c r="FG148">
        <f t="shared" si="209"/>
        <v>0</v>
      </c>
      <c r="FH148">
        <v>0</v>
      </c>
      <c r="FI148">
        <f t="shared" si="210"/>
        <v>0</v>
      </c>
      <c r="FJ148">
        <v>0</v>
      </c>
      <c r="FK148">
        <f t="shared" si="211"/>
        <v>0</v>
      </c>
      <c r="FL148">
        <v>0.05</v>
      </c>
      <c r="FM148">
        <f t="shared" si="212"/>
        <v>1.1239617375934866E-3</v>
      </c>
      <c r="FN148">
        <v>0</v>
      </c>
      <c r="FO148">
        <f t="shared" si="170"/>
        <v>0</v>
      </c>
      <c r="FP148">
        <v>0</v>
      </c>
      <c r="FQ148">
        <f t="shared" si="213"/>
        <v>0</v>
      </c>
      <c r="FR148">
        <v>0</v>
      </c>
      <c r="FS148">
        <f t="shared" si="214"/>
        <v>0</v>
      </c>
      <c r="FT148">
        <v>0</v>
      </c>
      <c r="FU148">
        <f t="shared" si="215"/>
        <v>0</v>
      </c>
      <c r="FV148">
        <v>0</v>
      </c>
      <c r="FW148">
        <f t="shared" si="216"/>
        <v>0</v>
      </c>
      <c r="FX148">
        <v>7.0000000000000007E-2</v>
      </c>
      <c r="FY148">
        <f t="shared" si="171"/>
        <v>1.7905377671763273E-3</v>
      </c>
      <c r="FZ148">
        <v>0</v>
      </c>
      <c r="GA148">
        <f t="shared" si="217"/>
        <v>0</v>
      </c>
      <c r="GB148">
        <v>0</v>
      </c>
      <c r="GC148">
        <f t="shared" si="218"/>
        <v>0</v>
      </c>
      <c r="GD148">
        <v>0</v>
      </c>
      <c r="GE148">
        <f t="shared" si="219"/>
        <v>0</v>
      </c>
      <c r="GF148">
        <v>0</v>
      </c>
      <c r="GG148">
        <f t="shared" si="220"/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 s="3" t="s">
        <v>503</v>
      </c>
      <c r="GS148" t="s">
        <v>264</v>
      </c>
    </row>
    <row r="149" spans="1:201" x14ac:dyDescent="0.45">
      <c r="A149">
        <v>148</v>
      </c>
      <c r="B149" t="s">
        <v>529</v>
      </c>
      <c r="C149" t="s">
        <v>500</v>
      </c>
      <c r="D149" t="s">
        <v>530</v>
      </c>
      <c r="E149" t="s">
        <v>527</v>
      </c>
      <c r="F149">
        <f t="shared" si="241"/>
        <v>456</v>
      </c>
      <c r="G149">
        <f>232+273</f>
        <v>505</v>
      </c>
      <c r="H149">
        <f>1773</f>
        <v>1773</v>
      </c>
      <c r="I149" s="2">
        <f t="shared" si="221"/>
        <v>0.28482797518330516</v>
      </c>
      <c r="J149" s="2">
        <f t="shared" si="222"/>
        <v>49</v>
      </c>
      <c r="K149" s="2">
        <f t="shared" si="223"/>
        <v>1.1074561403508771</v>
      </c>
      <c r="M149" s="2">
        <v>2631</v>
      </c>
      <c r="N149">
        <v>1</v>
      </c>
      <c r="O149">
        <v>14</v>
      </c>
      <c r="P149" s="2">
        <f t="shared" si="138"/>
        <v>7.1428571428571425E-2</v>
      </c>
      <c r="Q149" s="2">
        <f t="shared" si="224"/>
        <v>0.9285714285714286</v>
      </c>
      <c r="R149">
        <f>13.8*50</f>
        <v>690</v>
      </c>
      <c r="S149">
        <f>116.3*13.8</f>
        <v>1604.94</v>
      </c>
      <c r="T149" s="2">
        <f t="shared" si="225"/>
        <v>0.42992261392949266</v>
      </c>
      <c r="U149">
        <f>13.8*50</f>
        <v>690</v>
      </c>
      <c r="V149">
        <f>13.8*116.6</f>
        <v>1609.08</v>
      </c>
      <c r="W149" s="2">
        <f t="shared" si="226"/>
        <v>6.9</v>
      </c>
      <c r="X149" s="2">
        <f t="shared" si="227"/>
        <v>225.27120000000002</v>
      </c>
      <c r="Y149" s="7">
        <f t="shared" si="228"/>
        <v>0.96937025238912033</v>
      </c>
      <c r="Z149" s="2">
        <f t="shared" si="229"/>
        <v>0.42881646655231564</v>
      </c>
      <c r="AA149" s="2">
        <f t="shared" si="230"/>
        <v>1</v>
      </c>
      <c r="AB149" s="2">
        <f t="shared" si="231"/>
        <v>1.0025795356835769</v>
      </c>
      <c r="AC149" s="2">
        <f t="shared" si="232"/>
        <v>0.9285714285714286</v>
      </c>
      <c r="AD149" s="2">
        <f t="shared" si="233"/>
        <v>0</v>
      </c>
      <c r="AE149" s="2">
        <f t="shared" si="234"/>
        <v>4.1399999999998727</v>
      </c>
      <c r="AF149" s="2">
        <f t="shared" si="235"/>
        <v>2.5728987993138145E-3</v>
      </c>
      <c r="AG149" s="2">
        <f t="shared" si="236"/>
        <v>0</v>
      </c>
      <c r="AH149" s="2">
        <f t="shared" si="172"/>
        <v>3.6020583190393404E-2</v>
      </c>
      <c r="AI149" s="2">
        <v>2</v>
      </c>
      <c r="AK149">
        <f t="shared" si="167"/>
        <v>1800</v>
      </c>
      <c r="AL149">
        <v>600</v>
      </c>
      <c r="AM149">
        <f t="shared" si="237"/>
        <v>2400</v>
      </c>
      <c r="AN149" t="s">
        <v>80</v>
      </c>
      <c r="AP149" t="s">
        <v>37</v>
      </c>
      <c r="AS149">
        <v>14.33</v>
      </c>
      <c r="AT149">
        <v>1</v>
      </c>
      <c r="AU149">
        <f t="shared" si="238"/>
        <v>6075.4981971512434</v>
      </c>
      <c r="AV149" t="s">
        <v>372</v>
      </c>
      <c r="AW149" t="s">
        <v>373</v>
      </c>
      <c r="AZ149" s="2">
        <f t="shared" si="239"/>
        <v>1.9639221639003217</v>
      </c>
      <c r="BA149" s="2">
        <f t="shared" si="173"/>
        <v>3.9944548567149649</v>
      </c>
      <c r="BB149">
        <v>0</v>
      </c>
      <c r="BC149">
        <f t="shared" si="174"/>
        <v>0</v>
      </c>
      <c r="BD149">
        <v>0</v>
      </c>
      <c r="BE149">
        <f t="shared" si="175"/>
        <v>0</v>
      </c>
      <c r="BF149">
        <v>3.48</v>
      </c>
      <c r="BG149">
        <f t="shared" si="176"/>
        <v>3.2736888844848933E-2</v>
      </c>
      <c r="BH149">
        <v>0.57999999999999996</v>
      </c>
      <c r="BI149">
        <f t="shared" si="177"/>
        <v>5.8291143705214857E-3</v>
      </c>
      <c r="BJ149">
        <v>0</v>
      </c>
      <c r="BK149">
        <f t="shared" si="178"/>
        <v>0</v>
      </c>
      <c r="BL149">
        <v>0</v>
      </c>
      <c r="BM149">
        <f t="shared" si="179"/>
        <v>0</v>
      </c>
      <c r="BN149">
        <v>0</v>
      </c>
      <c r="BO149">
        <f t="shared" si="180"/>
        <v>0</v>
      </c>
      <c r="BP149">
        <v>0</v>
      </c>
      <c r="BQ149">
        <f t="shared" si="181"/>
        <v>0</v>
      </c>
      <c r="BR149">
        <f t="shared" si="168"/>
        <v>94.142999999999972</v>
      </c>
      <c r="BS149">
        <f t="shared" si="182"/>
        <v>0.9307888373497093</v>
      </c>
      <c r="BT149">
        <v>0.31</v>
      </c>
      <c r="BU149">
        <f t="shared" si="183"/>
        <v>1.4251681707655964E-2</v>
      </c>
      <c r="BV149">
        <v>2.1999999999999999E-2</v>
      </c>
      <c r="BW149">
        <f t="shared" si="184"/>
        <v>3.9221924867945655E-4</v>
      </c>
      <c r="BX149">
        <v>2.5000000000000001E-2</v>
      </c>
      <c r="BY149">
        <f t="shared" si="185"/>
        <v>4.3046976022474844E-4</v>
      </c>
      <c r="BZ149">
        <v>0.23</v>
      </c>
      <c r="CA149">
        <f t="shared" si="186"/>
        <v>4.521610035376775E-3</v>
      </c>
      <c r="CB149">
        <v>0.84</v>
      </c>
      <c r="CC149">
        <f t="shared" si="187"/>
        <v>8.919816985003182E-3</v>
      </c>
      <c r="CD149">
        <v>0.37</v>
      </c>
      <c r="CE149">
        <f t="shared" si="188"/>
        <v>2.1293616979802836E-3</v>
      </c>
      <c r="CF149">
        <v>0</v>
      </c>
      <c r="CG149">
        <f t="shared" si="189"/>
        <v>0</v>
      </c>
      <c r="CH149">
        <v>0</v>
      </c>
      <c r="CI149">
        <f t="shared" si="190"/>
        <v>0</v>
      </c>
      <c r="CJ149">
        <v>0</v>
      </c>
      <c r="CK149">
        <f t="shared" si="191"/>
        <v>0</v>
      </c>
      <c r="CL149">
        <v>0</v>
      </c>
      <c r="CM149">
        <f t="shared" si="192"/>
        <v>0</v>
      </c>
      <c r="CN149">
        <v>0</v>
      </c>
      <c r="CO149">
        <f t="shared" si="193"/>
        <v>0</v>
      </c>
      <c r="CP149">
        <v>0</v>
      </c>
      <c r="CQ149">
        <f t="shared" si="194"/>
        <v>0</v>
      </c>
      <c r="CR149">
        <v>0</v>
      </c>
      <c r="CS149">
        <f t="shared" si="169"/>
        <v>0</v>
      </c>
      <c r="CT149">
        <v>0</v>
      </c>
      <c r="CU149">
        <f t="shared" si="195"/>
        <v>0</v>
      </c>
      <c r="CV149">
        <v>0</v>
      </c>
      <c r="CW149">
        <f t="shared" si="196"/>
        <v>0</v>
      </c>
      <c r="CX149">
        <v>0</v>
      </c>
      <c r="CY149">
        <f t="shared" si="197"/>
        <v>0</v>
      </c>
      <c r="CZ149">
        <v>0</v>
      </c>
      <c r="DA149">
        <f t="shared" si="198"/>
        <v>0</v>
      </c>
      <c r="DB149">
        <v>0</v>
      </c>
      <c r="DC149">
        <f t="shared" si="199"/>
        <v>0</v>
      </c>
      <c r="DD149">
        <v>0</v>
      </c>
      <c r="DE149">
        <f t="shared" si="200"/>
        <v>0</v>
      </c>
      <c r="DF149">
        <v>0</v>
      </c>
      <c r="DG149">
        <f t="shared" si="201"/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f t="shared" si="202"/>
        <v>0</v>
      </c>
      <c r="ET149">
        <v>0</v>
      </c>
      <c r="EU149">
        <f t="shared" si="203"/>
        <v>0</v>
      </c>
      <c r="EV149">
        <v>0</v>
      </c>
      <c r="EW149">
        <f t="shared" si="204"/>
        <v>0</v>
      </c>
      <c r="EX149">
        <v>0</v>
      </c>
      <c r="EY149">
        <f t="shared" si="205"/>
        <v>0</v>
      </c>
      <c r="EZ149">
        <v>39.89</v>
      </c>
      <c r="FA149">
        <f t="shared" si="206"/>
        <v>0.27500717597501406</v>
      </c>
      <c r="FB149">
        <v>59.89</v>
      </c>
      <c r="FC149">
        <f t="shared" si="207"/>
        <v>0.72067050705811797</v>
      </c>
      <c r="FD149">
        <v>0.12</v>
      </c>
      <c r="FE149">
        <f t="shared" si="208"/>
        <v>1.4078174620982067E-3</v>
      </c>
      <c r="FF149">
        <v>0</v>
      </c>
      <c r="FG149">
        <f t="shared" si="209"/>
        <v>0</v>
      </c>
      <c r="FH149">
        <v>0</v>
      </c>
      <c r="FI149">
        <f t="shared" si="210"/>
        <v>0</v>
      </c>
      <c r="FJ149">
        <v>0</v>
      </c>
      <c r="FK149">
        <f t="shared" si="211"/>
        <v>0</v>
      </c>
      <c r="FL149">
        <v>0.05</v>
      </c>
      <c r="FM149">
        <f t="shared" si="212"/>
        <v>1.1239617375934866E-3</v>
      </c>
      <c r="FN149">
        <v>0</v>
      </c>
      <c r="FO149">
        <f t="shared" si="170"/>
        <v>0</v>
      </c>
      <c r="FP149">
        <v>0</v>
      </c>
      <c r="FQ149">
        <f t="shared" si="213"/>
        <v>0</v>
      </c>
      <c r="FR149">
        <v>0</v>
      </c>
      <c r="FS149">
        <f t="shared" si="214"/>
        <v>0</v>
      </c>
      <c r="FT149">
        <v>0</v>
      </c>
      <c r="FU149">
        <f t="shared" si="215"/>
        <v>0</v>
      </c>
      <c r="FV149">
        <v>0</v>
      </c>
      <c r="FW149">
        <f t="shared" si="216"/>
        <v>0</v>
      </c>
      <c r="FX149">
        <v>7.0000000000000007E-2</v>
      </c>
      <c r="FY149">
        <f t="shared" si="171"/>
        <v>1.7905377671763273E-3</v>
      </c>
      <c r="FZ149">
        <v>0</v>
      </c>
      <c r="GA149">
        <f t="shared" si="217"/>
        <v>0</v>
      </c>
      <c r="GB149">
        <v>0</v>
      </c>
      <c r="GC149">
        <f t="shared" si="218"/>
        <v>0</v>
      </c>
      <c r="GD149">
        <v>0</v>
      </c>
      <c r="GE149">
        <f t="shared" si="219"/>
        <v>0</v>
      </c>
      <c r="GF149">
        <v>0</v>
      </c>
      <c r="GG149">
        <f t="shared" si="220"/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 s="3" t="s">
        <v>503</v>
      </c>
      <c r="GS149" t="s">
        <v>264</v>
      </c>
    </row>
    <row r="150" spans="1:201" x14ac:dyDescent="0.45">
      <c r="A150">
        <v>149</v>
      </c>
      <c r="B150" t="s">
        <v>529</v>
      </c>
      <c r="C150" t="s">
        <v>500</v>
      </c>
      <c r="D150" t="s">
        <v>530</v>
      </c>
      <c r="E150" t="s">
        <v>527</v>
      </c>
      <c r="F150">
        <f t="shared" si="241"/>
        <v>456</v>
      </c>
      <c r="G150">
        <f>343+273</f>
        <v>616</v>
      </c>
      <c r="H150">
        <f>1773</f>
        <v>1773</v>
      </c>
      <c r="I150" s="2">
        <f t="shared" si="221"/>
        <v>0.34743372814438805</v>
      </c>
      <c r="J150" s="2">
        <f t="shared" si="222"/>
        <v>160</v>
      </c>
      <c r="K150" s="2">
        <f t="shared" si="223"/>
        <v>1.3508771929824561</v>
      </c>
      <c r="M150" s="2">
        <v>2631</v>
      </c>
      <c r="N150">
        <v>0</v>
      </c>
      <c r="O150">
        <v>13</v>
      </c>
      <c r="P150" s="2">
        <f t="shared" si="138"/>
        <v>0</v>
      </c>
      <c r="Q150" s="2">
        <f t="shared" si="224"/>
        <v>1</v>
      </c>
      <c r="R150">
        <f>13.8*35</f>
        <v>483</v>
      </c>
      <c r="S150">
        <f>92.5*13.8</f>
        <v>1276.5</v>
      </c>
      <c r="T150" s="2">
        <f t="shared" si="225"/>
        <v>0.3783783783783784</v>
      </c>
      <c r="U150">
        <f>13.8*39</f>
        <v>538.20000000000005</v>
      </c>
      <c r="V150">
        <f>13.8*92.8</f>
        <v>1280.6400000000001</v>
      </c>
      <c r="W150" s="2">
        <f t="shared" si="226"/>
        <v>0</v>
      </c>
      <c r="X150" s="2">
        <f t="shared" si="227"/>
        <v>166.48320000000001</v>
      </c>
      <c r="Y150" s="7">
        <f t="shared" si="228"/>
        <v>1</v>
      </c>
      <c r="Z150" s="2">
        <f t="shared" si="229"/>
        <v>0.42025862068965519</v>
      </c>
      <c r="AA150" s="2">
        <f t="shared" si="230"/>
        <v>1.1142857142857143</v>
      </c>
      <c r="AB150" s="2">
        <f t="shared" si="231"/>
        <v>1.0032432432432434</v>
      </c>
      <c r="AC150" s="2">
        <f t="shared" si="232"/>
        <v>1</v>
      </c>
      <c r="AD150" s="2">
        <f>U150-R150</f>
        <v>55.200000000000045</v>
      </c>
      <c r="AE150" s="2">
        <f>V150-S150</f>
        <v>4.1400000000001</v>
      </c>
      <c r="AF150" s="2">
        <f t="shared" si="235"/>
        <v>3.2327586206897332E-3</v>
      </c>
      <c r="AG150" s="2">
        <f>AD150/AE150</f>
        <v>13.333333333333021</v>
      </c>
      <c r="AH150" s="2">
        <f t="shared" si="172"/>
        <v>4.2025862068966531E-2</v>
      </c>
      <c r="AI150" s="2">
        <v>2</v>
      </c>
      <c r="AK150">
        <f t="shared" si="167"/>
        <v>1800</v>
      </c>
      <c r="AL150">
        <v>600</v>
      </c>
      <c r="AM150">
        <f t="shared" si="237"/>
        <v>2400</v>
      </c>
      <c r="AN150" t="s">
        <v>80</v>
      </c>
      <c r="AP150" t="s">
        <v>37</v>
      </c>
      <c r="AS150">
        <v>14.33</v>
      </c>
      <c r="AT150">
        <v>1</v>
      </c>
      <c r="AU150">
        <f t="shared" si="238"/>
        <v>4832.1890218098879</v>
      </c>
      <c r="AV150" t="s">
        <v>372</v>
      </c>
      <c r="AW150" t="s">
        <v>373</v>
      </c>
      <c r="AZ150" s="2">
        <f t="shared" si="239"/>
        <v>1.9639221639003217</v>
      </c>
      <c r="BA150" s="2">
        <f t="shared" si="173"/>
        <v>3.9944548567149649</v>
      </c>
      <c r="BB150">
        <v>0</v>
      </c>
      <c r="BC150">
        <f t="shared" si="174"/>
        <v>0</v>
      </c>
      <c r="BD150">
        <v>0</v>
      </c>
      <c r="BE150">
        <f t="shared" si="175"/>
        <v>0</v>
      </c>
      <c r="BF150">
        <v>3.48</v>
      </c>
      <c r="BG150">
        <f t="shared" si="176"/>
        <v>3.2736888844848933E-2</v>
      </c>
      <c r="BH150">
        <v>0.57999999999999996</v>
      </c>
      <c r="BI150">
        <f t="shared" si="177"/>
        <v>5.8291143705214857E-3</v>
      </c>
      <c r="BJ150">
        <v>0</v>
      </c>
      <c r="BK150">
        <f t="shared" si="178"/>
        <v>0</v>
      </c>
      <c r="BL150">
        <v>0</v>
      </c>
      <c r="BM150">
        <f t="shared" si="179"/>
        <v>0</v>
      </c>
      <c r="BN150">
        <v>0</v>
      </c>
      <c r="BO150">
        <f t="shared" si="180"/>
        <v>0</v>
      </c>
      <c r="BP150">
        <v>0</v>
      </c>
      <c r="BQ150">
        <f t="shared" si="181"/>
        <v>0</v>
      </c>
      <c r="BR150">
        <f t="shared" si="168"/>
        <v>94.142999999999972</v>
      </c>
      <c r="BS150">
        <f t="shared" si="182"/>
        <v>0.9307888373497093</v>
      </c>
      <c r="BT150">
        <v>0.31</v>
      </c>
      <c r="BU150">
        <f t="shared" si="183"/>
        <v>1.4251681707655964E-2</v>
      </c>
      <c r="BV150">
        <v>2.1999999999999999E-2</v>
      </c>
      <c r="BW150">
        <f t="shared" si="184"/>
        <v>3.9221924867945655E-4</v>
      </c>
      <c r="BX150">
        <v>2.5000000000000001E-2</v>
      </c>
      <c r="BY150">
        <f t="shared" si="185"/>
        <v>4.3046976022474844E-4</v>
      </c>
      <c r="BZ150">
        <v>0.23</v>
      </c>
      <c r="CA150">
        <f t="shared" si="186"/>
        <v>4.521610035376775E-3</v>
      </c>
      <c r="CB150">
        <v>0.84</v>
      </c>
      <c r="CC150">
        <f t="shared" si="187"/>
        <v>8.919816985003182E-3</v>
      </c>
      <c r="CD150">
        <v>0.37</v>
      </c>
      <c r="CE150">
        <f t="shared" si="188"/>
        <v>2.1293616979802836E-3</v>
      </c>
      <c r="CF150">
        <v>0</v>
      </c>
      <c r="CG150">
        <f t="shared" si="189"/>
        <v>0</v>
      </c>
      <c r="CH150">
        <v>0</v>
      </c>
      <c r="CI150">
        <f t="shared" si="190"/>
        <v>0</v>
      </c>
      <c r="CJ150">
        <v>0</v>
      </c>
      <c r="CK150">
        <f t="shared" si="191"/>
        <v>0</v>
      </c>
      <c r="CL150">
        <v>0</v>
      </c>
      <c r="CM150">
        <f t="shared" si="192"/>
        <v>0</v>
      </c>
      <c r="CN150">
        <v>0</v>
      </c>
      <c r="CO150">
        <f t="shared" si="193"/>
        <v>0</v>
      </c>
      <c r="CP150">
        <v>0</v>
      </c>
      <c r="CQ150">
        <f t="shared" si="194"/>
        <v>0</v>
      </c>
      <c r="CR150">
        <v>0</v>
      </c>
      <c r="CS150">
        <f t="shared" si="169"/>
        <v>0</v>
      </c>
      <c r="CT150">
        <v>0</v>
      </c>
      <c r="CU150">
        <f t="shared" si="195"/>
        <v>0</v>
      </c>
      <c r="CV150">
        <v>0</v>
      </c>
      <c r="CW150">
        <f t="shared" si="196"/>
        <v>0</v>
      </c>
      <c r="CX150">
        <v>0</v>
      </c>
      <c r="CY150">
        <f t="shared" si="197"/>
        <v>0</v>
      </c>
      <c r="CZ150">
        <v>0</v>
      </c>
      <c r="DA150">
        <f t="shared" si="198"/>
        <v>0</v>
      </c>
      <c r="DB150">
        <v>0</v>
      </c>
      <c r="DC150">
        <f t="shared" si="199"/>
        <v>0</v>
      </c>
      <c r="DD150">
        <v>0</v>
      </c>
      <c r="DE150">
        <f t="shared" si="200"/>
        <v>0</v>
      </c>
      <c r="DF150">
        <v>0</v>
      </c>
      <c r="DG150">
        <f t="shared" si="201"/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f t="shared" si="202"/>
        <v>0</v>
      </c>
      <c r="ET150">
        <v>0</v>
      </c>
      <c r="EU150">
        <f t="shared" si="203"/>
        <v>0</v>
      </c>
      <c r="EV150">
        <v>0</v>
      </c>
      <c r="EW150">
        <f t="shared" si="204"/>
        <v>0</v>
      </c>
      <c r="EX150">
        <v>0</v>
      </c>
      <c r="EY150">
        <f t="shared" si="205"/>
        <v>0</v>
      </c>
      <c r="EZ150">
        <v>39.89</v>
      </c>
      <c r="FA150">
        <f t="shared" si="206"/>
        <v>0.27500717597501406</v>
      </c>
      <c r="FB150">
        <v>59.89</v>
      </c>
      <c r="FC150">
        <f t="shared" si="207"/>
        <v>0.72067050705811797</v>
      </c>
      <c r="FD150">
        <v>0.12</v>
      </c>
      <c r="FE150">
        <f t="shared" si="208"/>
        <v>1.4078174620982067E-3</v>
      </c>
      <c r="FF150">
        <v>0</v>
      </c>
      <c r="FG150">
        <f t="shared" si="209"/>
        <v>0</v>
      </c>
      <c r="FH150">
        <v>0</v>
      </c>
      <c r="FI150">
        <f t="shared" si="210"/>
        <v>0</v>
      </c>
      <c r="FJ150">
        <v>0</v>
      </c>
      <c r="FK150">
        <f t="shared" si="211"/>
        <v>0</v>
      </c>
      <c r="FL150">
        <v>0.05</v>
      </c>
      <c r="FM150">
        <f t="shared" si="212"/>
        <v>1.1239617375934866E-3</v>
      </c>
      <c r="FN150">
        <v>0</v>
      </c>
      <c r="FO150">
        <f t="shared" si="170"/>
        <v>0</v>
      </c>
      <c r="FP150">
        <v>0</v>
      </c>
      <c r="FQ150">
        <f t="shared" si="213"/>
        <v>0</v>
      </c>
      <c r="FR150">
        <v>0</v>
      </c>
      <c r="FS150">
        <f t="shared" si="214"/>
        <v>0</v>
      </c>
      <c r="FT150">
        <v>0</v>
      </c>
      <c r="FU150">
        <f t="shared" si="215"/>
        <v>0</v>
      </c>
      <c r="FV150">
        <v>0</v>
      </c>
      <c r="FW150">
        <f t="shared" si="216"/>
        <v>0</v>
      </c>
      <c r="FX150">
        <v>7.0000000000000007E-2</v>
      </c>
      <c r="FY150">
        <f t="shared" si="171"/>
        <v>1.7905377671763273E-3</v>
      </c>
      <c r="FZ150">
        <v>0</v>
      </c>
      <c r="GA150">
        <f t="shared" si="217"/>
        <v>0</v>
      </c>
      <c r="GB150">
        <v>0</v>
      </c>
      <c r="GC150">
        <f t="shared" si="218"/>
        <v>0</v>
      </c>
      <c r="GD150">
        <v>0</v>
      </c>
      <c r="GE150">
        <f t="shared" si="219"/>
        <v>0</v>
      </c>
      <c r="GF150">
        <v>0</v>
      </c>
      <c r="GG150">
        <f t="shared" si="220"/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 s="3" t="s">
        <v>503</v>
      </c>
      <c r="GS150" t="s">
        <v>264</v>
      </c>
    </row>
    <row r="151" spans="1:201" x14ac:dyDescent="0.45">
      <c r="A151">
        <v>150</v>
      </c>
      <c r="B151" t="s">
        <v>531</v>
      </c>
      <c r="C151" t="s">
        <v>500</v>
      </c>
      <c r="D151" t="s">
        <v>532</v>
      </c>
      <c r="E151" t="s">
        <v>527</v>
      </c>
      <c r="F151">
        <f t="shared" si="241"/>
        <v>456</v>
      </c>
      <c r="G151">
        <f>232+273</f>
        <v>505</v>
      </c>
      <c r="H151">
        <f>1773</f>
        <v>1773</v>
      </c>
      <c r="I151" s="2">
        <f t="shared" si="221"/>
        <v>0.28482797518330516</v>
      </c>
      <c r="J151" s="2">
        <f t="shared" si="222"/>
        <v>49</v>
      </c>
      <c r="K151" s="2">
        <f t="shared" si="223"/>
        <v>1.1074561403508771</v>
      </c>
      <c r="M151" s="2">
        <v>2631</v>
      </c>
      <c r="N151">
        <v>0</v>
      </c>
      <c r="O151">
        <v>10.5</v>
      </c>
      <c r="P151" s="2">
        <f t="shared" si="138"/>
        <v>0</v>
      </c>
      <c r="Q151" s="2">
        <f t="shared" si="224"/>
        <v>1</v>
      </c>
      <c r="R151">
        <f>13.8*50</f>
        <v>690</v>
      </c>
      <c r="S151">
        <f>68*13.8</f>
        <v>938.40000000000009</v>
      </c>
      <c r="T151" s="2">
        <f t="shared" si="225"/>
        <v>0.73529411764705876</v>
      </c>
      <c r="U151">
        <f>13.8*50</f>
        <v>690</v>
      </c>
      <c r="V151">
        <f>13.8*84.8</f>
        <v>1170.24</v>
      </c>
      <c r="W151" s="2">
        <f t="shared" si="226"/>
        <v>0</v>
      </c>
      <c r="X151" s="2">
        <f t="shared" si="227"/>
        <v>122.87519999999999</v>
      </c>
      <c r="Y151" s="7">
        <f t="shared" si="228"/>
        <v>1</v>
      </c>
      <c r="Z151" s="2">
        <f t="shared" si="229"/>
        <v>0.589622641509434</v>
      </c>
      <c r="AA151" s="2">
        <f t="shared" si="230"/>
        <v>1</v>
      </c>
      <c r="AB151" s="2">
        <f t="shared" si="231"/>
        <v>1.2470588235294116</v>
      </c>
      <c r="AC151" s="2">
        <f t="shared" si="232"/>
        <v>1</v>
      </c>
      <c r="AD151" s="2">
        <f t="shared" si="233"/>
        <v>0</v>
      </c>
      <c r="AE151" s="2">
        <f t="shared" si="234"/>
        <v>231.83999999999992</v>
      </c>
      <c r="AF151" s="2">
        <f t="shared" si="235"/>
        <v>0.19811320754716974</v>
      </c>
      <c r="AG151" s="2">
        <f t="shared" si="236"/>
        <v>0</v>
      </c>
      <c r="AH151" s="2">
        <f t="shared" si="172"/>
        <v>2.0801886792452824</v>
      </c>
      <c r="AI151" s="2">
        <v>2</v>
      </c>
      <c r="AK151">
        <f t="shared" si="167"/>
        <v>1800</v>
      </c>
      <c r="AL151">
        <v>600</v>
      </c>
      <c r="AM151">
        <f t="shared" si="237"/>
        <v>2400</v>
      </c>
      <c r="AN151" t="s">
        <v>80</v>
      </c>
      <c r="AP151" t="s">
        <v>37</v>
      </c>
      <c r="AS151">
        <v>14.33</v>
      </c>
      <c r="AT151">
        <v>1</v>
      </c>
      <c r="AU151">
        <f t="shared" si="238"/>
        <v>3552.3119295467286</v>
      </c>
      <c r="AV151" t="s">
        <v>372</v>
      </c>
      <c r="AW151" t="s">
        <v>373</v>
      </c>
      <c r="AZ151" s="2">
        <f t="shared" si="239"/>
        <v>1.9639221639003217</v>
      </c>
      <c r="BA151" s="2">
        <f t="shared" si="173"/>
        <v>3.9944548567149649</v>
      </c>
      <c r="BB151">
        <v>0</v>
      </c>
      <c r="BC151">
        <f t="shared" si="174"/>
        <v>0</v>
      </c>
      <c r="BD151">
        <v>0</v>
      </c>
      <c r="BE151">
        <f t="shared" si="175"/>
        <v>0</v>
      </c>
      <c r="BF151">
        <v>3.48</v>
      </c>
      <c r="BG151">
        <f t="shared" si="176"/>
        <v>3.2736888844848933E-2</v>
      </c>
      <c r="BH151">
        <v>0.57999999999999996</v>
      </c>
      <c r="BI151">
        <f t="shared" si="177"/>
        <v>5.8291143705214857E-3</v>
      </c>
      <c r="BJ151">
        <v>0</v>
      </c>
      <c r="BK151">
        <f t="shared" si="178"/>
        <v>0</v>
      </c>
      <c r="BL151">
        <v>0</v>
      </c>
      <c r="BM151">
        <f t="shared" si="179"/>
        <v>0</v>
      </c>
      <c r="BN151">
        <v>0</v>
      </c>
      <c r="BO151">
        <f t="shared" si="180"/>
        <v>0</v>
      </c>
      <c r="BP151">
        <v>0</v>
      </c>
      <c r="BQ151">
        <f t="shared" si="181"/>
        <v>0</v>
      </c>
      <c r="BR151">
        <f t="shared" si="168"/>
        <v>94.142999999999972</v>
      </c>
      <c r="BS151">
        <f t="shared" si="182"/>
        <v>0.9307888373497093</v>
      </c>
      <c r="BT151">
        <v>0.31</v>
      </c>
      <c r="BU151">
        <f t="shared" si="183"/>
        <v>1.4251681707655964E-2</v>
      </c>
      <c r="BV151">
        <v>2.1999999999999999E-2</v>
      </c>
      <c r="BW151">
        <f t="shared" si="184"/>
        <v>3.9221924867945655E-4</v>
      </c>
      <c r="BX151">
        <v>2.5000000000000001E-2</v>
      </c>
      <c r="BY151">
        <f t="shared" si="185"/>
        <v>4.3046976022474844E-4</v>
      </c>
      <c r="BZ151">
        <v>0.23</v>
      </c>
      <c r="CA151">
        <f t="shared" si="186"/>
        <v>4.521610035376775E-3</v>
      </c>
      <c r="CB151">
        <v>0.84</v>
      </c>
      <c r="CC151">
        <f t="shared" si="187"/>
        <v>8.919816985003182E-3</v>
      </c>
      <c r="CD151">
        <v>0.37</v>
      </c>
      <c r="CE151">
        <f t="shared" si="188"/>
        <v>2.1293616979802836E-3</v>
      </c>
      <c r="CF151">
        <v>0</v>
      </c>
      <c r="CG151">
        <f t="shared" si="189"/>
        <v>0</v>
      </c>
      <c r="CH151">
        <v>0</v>
      </c>
      <c r="CI151">
        <f t="shared" si="190"/>
        <v>0</v>
      </c>
      <c r="CJ151">
        <v>0</v>
      </c>
      <c r="CK151">
        <f t="shared" si="191"/>
        <v>0</v>
      </c>
      <c r="CL151">
        <v>0</v>
      </c>
      <c r="CM151">
        <f t="shared" si="192"/>
        <v>0</v>
      </c>
      <c r="CN151">
        <v>0</v>
      </c>
      <c r="CO151">
        <f t="shared" si="193"/>
        <v>0</v>
      </c>
      <c r="CP151">
        <v>0</v>
      </c>
      <c r="CQ151">
        <f t="shared" si="194"/>
        <v>0</v>
      </c>
      <c r="CR151">
        <v>0</v>
      </c>
      <c r="CS151">
        <f t="shared" si="169"/>
        <v>0</v>
      </c>
      <c r="CT151">
        <v>0</v>
      </c>
      <c r="CU151">
        <f t="shared" si="195"/>
        <v>0</v>
      </c>
      <c r="CV151">
        <v>0</v>
      </c>
      <c r="CW151">
        <f t="shared" si="196"/>
        <v>0</v>
      </c>
      <c r="CX151">
        <v>0</v>
      </c>
      <c r="CY151">
        <f t="shared" si="197"/>
        <v>0</v>
      </c>
      <c r="CZ151">
        <v>0</v>
      </c>
      <c r="DA151">
        <f t="shared" si="198"/>
        <v>0</v>
      </c>
      <c r="DB151">
        <v>0</v>
      </c>
      <c r="DC151">
        <f t="shared" si="199"/>
        <v>0</v>
      </c>
      <c r="DD151">
        <v>0</v>
      </c>
      <c r="DE151">
        <f t="shared" si="200"/>
        <v>0</v>
      </c>
      <c r="DF151">
        <v>0</v>
      </c>
      <c r="DG151">
        <f t="shared" si="201"/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f t="shared" si="202"/>
        <v>0</v>
      </c>
      <c r="ET151">
        <v>0</v>
      </c>
      <c r="EU151">
        <f t="shared" si="203"/>
        <v>0</v>
      </c>
      <c r="EV151">
        <v>0</v>
      </c>
      <c r="EW151">
        <f t="shared" si="204"/>
        <v>0</v>
      </c>
      <c r="EX151">
        <v>0</v>
      </c>
      <c r="EY151">
        <f t="shared" si="205"/>
        <v>0</v>
      </c>
      <c r="EZ151">
        <v>39.89</v>
      </c>
      <c r="FA151">
        <f t="shared" si="206"/>
        <v>0.27500717597501406</v>
      </c>
      <c r="FB151">
        <v>59.89</v>
      </c>
      <c r="FC151">
        <f t="shared" si="207"/>
        <v>0.72067050705811797</v>
      </c>
      <c r="FD151">
        <v>0.12</v>
      </c>
      <c r="FE151">
        <f t="shared" si="208"/>
        <v>1.4078174620982067E-3</v>
      </c>
      <c r="FF151">
        <v>0</v>
      </c>
      <c r="FG151">
        <f t="shared" si="209"/>
        <v>0</v>
      </c>
      <c r="FH151">
        <v>0</v>
      </c>
      <c r="FI151">
        <f t="shared" si="210"/>
        <v>0</v>
      </c>
      <c r="FJ151">
        <v>0</v>
      </c>
      <c r="FK151">
        <f t="shared" si="211"/>
        <v>0</v>
      </c>
      <c r="FL151">
        <v>0.05</v>
      </c>
      <c r="FM151">
        <f t="shared" si="212"/>
        <v>1.1239617375934866E-3</v>
      </c>
      <c r="FN151">
        <v>0</v>
      </c>
      <c r="FO151">
        <f t="shared" si="170"/>
        <v>0</v>
      </c>
      <c r="FP151">
        <v>0</v>
      </c>
      <c r="FQ151">
        <f t="shared" si="213"/>
        <v>0</v>
      </c>
      <c r="FR151">
        <v>0</v>
      </c>
      <c r="FS151">
        <f t="shared" si="214"/>
        <v>0</v>
      </c>
      <c r="FT151">
        <v>0</v>
      </c>
      <c r="FU151">
        <f t="shared" si="215"/>
        <v>0</v>
      </c>
      <c r="FV151">
        <v>0</v>
      </c>
      <c r="FW151">
        <f t="shared" si="216"/>
        <v>0</v>
      </c>
      <c r="FX151">
        <v>7.0000000000000007E-2</v>
      </c>
      <c r="FY151">
        <f t="shared" si="171"/>
        <v>1.7905377671763273E-3</v>
      </c>
      <c r="FZ151">
        <v>0</v>
      </c>
      <c r="GA151">
        <f t="shared" si="217"/>
        <v>0</v>
      </c>
      <c r="GB151">
        <v>0</v>
      </c>
      <c r="GC151">
        <f t="shared" si="218"/>
        <v>0</v>
      </c>
      <c r="GD151">
        <v>0</v>
      </c>
      <c r="GE151">
        <f t="shared" si="219"/>
        <v>0</v>
      </c>
      <c r="GF151">
        <v>0</v>
      </c>
      <c r="GG151">
        <f t="shared" si="220"/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 s="3" t="s">
        <v>503</v>
      </c>
      <c r="GS151" t="s">
        <v>264</v>
      </c>
    </row>
    <row r="152" spans="1:201" x14ac:dyDescent="0.45">
      <c r="A152">
        <v>151</v>
      </c>
      <c r="B152" t="s">
        <v>531</v>
      </c>
      <c r="C152" t="s">
        <v>500</v>
      </c>
      <c r="D152" t="s">
        <v>532</v>
      </c>
      <c r="E152" t="s">
        <v>527</v>
      </c>
      <c r="F152">
        <f t="shared" si="241"/>
        <v>456</v>
      </c>
      <c r="G152">
        <f>343+273</f>
        <v>616</v>
      </c>
      <c r="H152">
        <f>1773</f>
        <v>1773</v>
      </c>
      <c r="I152" s="2">
        <f t="shared" si="221"/>
        <v>0.34743372814438805</v>
      </c>
      <c r="J152" s="2">
        <f t="shared" si="222"/>
        <v>160</v>
      </c>
      <c r="K152" s="2">
        <f t="shared" si="223"/>
        <v>1.3508771929824561</v>
      </c>
      <c r="M152" s="2">
        <v>2631</v>
      </c>
      <c r="N152">
        <v>1</v>
      </c>
      <c r="O152">
        <v>10</v>
      </c>
      <c r="P152" s="2">
        <f t="shared" si="138"/>
        <v>0.1</v>
      </c>
      <c r="Q152" s="2">
        <f t="shared" si="224"/>
        <v>0.9</v>
      </c>
      <c r="R152">
        <f>13.8*60</f>
        <v>828</v>
      </c>
      <c r="S152">
        <f>83.6*13.8</f>
        <v>1153.68</v>
      </c>
      <c r="T152" s="2">
        <f t="shared" si="225"/>
        <v>0.71770334928229662</v>
      </c>
      <c r="U152">
        <f>13.8*60</f>
        <v>828</v>
      </c>
      <c r="V152">
        <f>13.8*83.6</f>
        <v>1153.68</v>
      </c>
      <c r="W152" s="2">
        <f t="shared" si="226"/>
        <v>8.2799999999999994</v>
      </c>
      <c r="X152" s="2">
        <f t="shared" si="227"/>
        <v>115.36800000000001</v>
      </c>
      <c r="Y152" s="7">
        <f t="shared" si="228"/>
        <v>0.92822966507177029</v>
      </c>
      <c r="Z152" s="2">
        <f t="shared" si="229"/>
        <v>0.71770334928229662</v>
      </c>
      <c r="AA152" s="2">
        <f t="shared" si="230"/>
        <v>1</v>
      </c>
      <c r="AB152" s="2">
        <f t="shared" si="231"/>
        <v>1</v>
      </c>
      <c r="AC152" s="2">
        <f t="shared" si="232"/>
        <v>0.9</v>
      </c>
      <c r="AD152" s="2">
        <f t="shared" si="233"/>
        <v>0</v>
      </c>
      <c r="AE152" s="2">
        <f>V152-S152+0.000001</f>
        <v>9.9999999999999995E-7</v>
      </c>
      <c r="AF152" s="2">
        <f t="shared" si="235"/>
        <v>0</v>
      </c>
      <c r="AG152" s="2">
        <f t="shared" si="236"/>
        <v>0</v>
      </c>
      <c r="AH152" s="2">
        <f t="shared" si="172"/>
        <v>8.667914846404549E-9</v>
      </c>
      <c r="AI152" s="2">
        <v>2</v>
      </c>
      <c r="AK152">
        <f t="shared" si="167"/>
        <v>1800</v>
      </c>
      <c r="AL152">
        <v>600</v>
      </c>
      <c r="AM152">
        <f t="shared" si="237"/>
        <v>2400</v>
      </c>
      <c r="AN152" t="s">
        <v>80</v>
      </c>
      <c r="AP152" t="s">
        <v>37</v>
      </c>
      <c r="AS152">
        <v>14.33</v>
      </c>
      <c r="AT152">
        <v>1</v>
      </c>
      <c r="AU152">
        <f t="shared" si="238"/>
        <v>4367.2540780898016</v>
      </c>
      <c r="AV152" t="s">
        <v>372</v>
      </c>
      <c r="AW152" t="s">
        <v>373</v>
      </c>
      <c r="AZ152" s="2">
        <f t="shared" si="239"/>
        <v>1.9639221639003217</v>
      </c>
      <c r="BA152" s="2">
        <f t="shared" si="173"/>
        <v>3.9944548567149649</v>
      </c>
      <c r="BB152">
        <v>0</v>
      </c>
      <c r="BC152">
        <f t="shared" si="174"/>
        <v>0</v>
      </c>
      <c r="BD152">
        <v>0</v>
      </c>
      <c r="BE152">
        <f t="shared" si="175"/>
        <v>0</v>
      </c>
      <c r="BF152">
        <v>3.48</v>
      </c>
      <c r="BG152">
        <f t="shared" si="176"/>
        <v>3.2736888844848933E-2</v>
      </c>
      <c r="BH152">
        <v>0.57999999999999996</v>
      </c>
      <c r="BI152">
        <f t="shared" si="177"/>
        <v>5.8291143705214857E-3</v>
      </c>
      <c r="BJ152">
        <v>0</v>
      </c>
      <c r="BK152">
        <f t="shared" si="178"/>
        <v>0</v>
      </c>
      <c r="BL152">
        <v>0</v>
      </c>
      <c r="BM152">
        <f t="shared" si="179"/>
        <v>0</v>
      </c>
      <c r="BN152">
        <v>0</v>
      </c>
      <c r="BO152">
        <f t="shared" si="180"/>
        <v>0</v>
      </c>
      <c r="BP152">
        <v>0</v>
      </c>
      <c r="BQ152">
        <f t="shared" si="181"/>
        <v>0</v>
      </c>
      <c r="BR152">
        <f t="shared" si="168"/>
        <v>94.142999999999972</v>
      </c>
      <c r="BS152">
        <f t="shared" si="182"/>
        <v>0.9307888373497093</v>
      </c>
      <c r="BT152">
        <v>0.31</v>
      </c>
      <c r="BU152">
        <f t="shared" si="183"/>
        <v>1.4251681707655964E-2</v>
      </c>
      <c r="BV152">
        <v>2.1999999999999999E-2</v>
      </c>
      <c r="BW152">
        <f t="shared" si="184"/>
        <v>3.9221924867945655E-4</v>
      </c>
      <c r="BX152">
        <v>2.5000000000000001E-2</v>
      </c>
      <c r="BY152">
        <f t="shared" si="185"/>
        <v>4.3046976022474844E-4</v>
      </c>
      <c r="BZ152">
        <v>0.23</v>
      </c>
      <c r="CA152">
        <f t="shared" si="186"/>
        <v>4.521610035376775E-3</v>
      </c>
      <c r="CB152">
        <v>0.84</v>
      </c>
      <c r="CC152">
        <f t="shared" si="187"/>
        <v>8.919816985003182E-3</v>
      </c>
      <c r="CD152">
        <v>0.37</v>
      </c>
      <c r="CE152">
        <f t="shared" si="188"/>
        <v>2.1293616979802836E-3</v>
      </c>
      <c r="CF152">
        <v>0</v>
      </c>
      <c r="CG152">
        <f t="shared" si="189"/>
        <v>0</v>
      </c>
      <c r="CH152">
        <v>0</v>
      </c>
      <c r="CI152">
        <f t="shared" si="190"/>
        <v>0</v>
      </c>
      <c r="CJ152">
        <v>0</v>
      </c>
      <c r="CK152">
        <f t="shared" si="191"/>
        <v>0</v>
      </c>
      <c r="CL152">
        <v>0</v>
      </c>
      <c r="CM152">
        <f t="shared" si="192"/>
        <v>0</v>
      </c>
      <c r="CN152">
        <v>0</v>
      </c>
      <c r="CO152">
        <f t="shared" si="193"/>
        <v>0</v>
      </c>
      <c r="CP152">
        <v>0</v>
      </c>
      <c r="CQ152">
        <f t="shared" si="194"/>
        <v>0</v>
      </c>
      <c r="CR152">
        <v>0</v>
      </c>
      <c r="CS152">
        <f t="shared" si="169"/>
        <v>0</v>
      </c>
      <c r="CT152">
        <v>0</v>
      </c>
      <c r="CU152">
        <f t="shared" si="195"/>
        <v>0</v>
      </c>
      <c r="CV152">
        <v>0</v>
      </c>
      <c r="CW152">
        <f t="shared" si="196"/>
        <v>0</v>
      </c>
      <c r="CX152">
        <v>0</v>
      </c>
      <c r="CY152">
        <f t="shared" si="197"/>
        <v>0</v>
      </c>
      <c r="CZ152">
        <v>0</v>
      </c>
      <c r="DA152">
        <f t="shared" si="198"/>
        <v>0</v>
      </c>
      <c r="DB152">
        <v>0</v>
      </c>
      <c r="DC152">
        <f t="shared" si="199"/>
        <v>0</v>
      </c>
      <c r="DD152">
        <v>0</v>
      </c>
      <c r="DE152">
        <f t="shared" si="200"/>
        <v>0</v>
      </c>
      <c r="DF152">
        <v>0</v>
      </c>
      <c r="DG152">
        <f t="shared" si="201"/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f t="shared" si="202"/>
        <v>0</v>
      </c>
      <c r="ET152">
        <v>0</v>
      </c>
      <c r="EU152">
        <f t="shared" si="203"/>
        <v>0</v>
      </c>
      <c r="EV152">
        <v>0</v>
      </c>
      <c r="EW152">
        <f t="shared" si="204"/>
        <v>0</v>
      </c>
      <c r="EX152">
        <v>0</v>
      </c>
      <c r="EY152">
        <f t="shared" si="205"/>
        <v>0</v>
      </c>
      <c r="EZ152">
        <v>39.89</v>
      </c>
      <c r="FA152">
        <f t="shared" si="206"/>
        <v>0.27500717597501406</v>
      </c>
      <c r="FB152">
        <v>59.89</v>
      </c>
      <c r="FC152">
        <f t="shared" si="207"/>
        <v>0.72067050705811797</v>
      </c>
      <c r="FD152">
        <v>0.12</v>
      </c>
      <c r="FE152">
        <f t="shared" si="208"/>
        <v>1.4078174620982067E-3</v>
      </c>
      <c r="FF152">
        <v>0</v>
      </c>
      <c r="FG152">
        <f t="shared" si="209"/>
        <v>0</v>
      </c>
      <c r="FH152">
        <v>0</v>
      </c>
      <c r="FI152">
        <f t="shared" si="210"/>
        <v>0</v>
      </c>
      <c r="FJ152">
        <v>0</v>
      </c>
      <c r="FK152">
        <f t="shared" si="211"/>
        <v>0</v>
      </c>
      <c r="FL152">
        <v>0.05</v>
      </c>
      <c r="FM152">
        <f t="shared" si="212"/>
        <v>1.1239617375934866E-3</v>
      </c>
      <c r="FN152">
        <v>0</v>
      </c>
      <c r="FO152">
        <f t="shared" si="170"/>
        <v>0</v>
      </c>
      <c r="FP152">
        <v>0</v>
      </c>
      <c r="FQ152">
        <f t="shared" si="213"/>
        <v>0</v>
      </c>
      <c r="FR152">
        <v>0</v>
      </c>
      <c r="FS152">
        <f t="shared" si="214"/>
        <v>0</v>
      </c>
      <c r="FT152">
        <v>0</v>
      </c>
      <c r="FU152">
        <f t="shared" si="215"/>
        <v>0</v>
      </c>
      <c r="FV152">
        <v>0</v>
      </c>
      <c r="FW152">
        <f t="shared" si="216"/>
        <v>0</v>
      </c>
      <c r="FX152">
        <v>7.0000000000000007E-2</v>
      </c>
      <c r="FY152">
        <f t="shared" si="171"/>
        <v>1.7905377671763273E-3</v>
      </c>
      <c r="FZ152">
        <v>0</v>
      </c>
      <c r="GA152">
        <f t="shared" si="217"/>
        <v>0</v>
      </c>
      <c r="GB152">
        <v>0</v>
      </c>
      <c r="GC152">
        <f t="shared" si="218"/>
        <v>0</v>
      </c>
      <c r="GD152">
        <v>0</v>
      </c>
      <c r="GE152">
        <f t="shared" si="219"/>
        <v>0</v>
      </c>
      <c r="GF152">
        <v>0</v>
      </c>
      <c r="GG152">
        <f t="shared" si="220"/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 s="3" t="s">
        <v>503</v>
      </c>
      <c r="GS152" t="s">
        <v>264</v>
      </c>
    </row>
    <row r="153" spans="1:201" x14ac:dyDescent="0.45">
      <c r="A153">
        <v>152</v>
      </c>
      <c r="B153" t="s">
        <v>531</v>
      </c>
      <c r="C153" t="s">
        <v>500</v>
      </c>
      <c r="D153" t="s">
        <v>533</v>
      </c>
      <c r="E153" t="s">
        <v>527</v>
      </c>
      <c r="F153">
        <f t="shared" si="241"/>
        <v>456</v>
      </c>
      <c r="G153">
        <f>232+273</f>
        <v>505</v>
      </c>
      <c r="H153">
        <f>1773</f>
        <v>1773</v>
      </c>
      <c r="I153" s="2">
        <f t="shared" si="221"/>
        <v>0.28482797518330516</v>
      </c>
      <c r="J153" s="2">
        <f t="shared" si="222"/>
        <v>49</v>
      </c>
      <c r="K153" s="2">
        <f t="shared" si="223"/>
        <v>1.1074561403508771</v>
      </c>
      <c r="M153" s="2">
        <v>2631</v>
      </c>
      <c r="N153">
        <v>9</v>
      </c>
      <c r="O153">
        <v>14</v>
      </c>
      <c r="P153" s="2">
        <f t="shared" si="138"/>
        <v>0.6428571428571429</v>
      </c>
      <c r="Q153" s="2">
        <f t="shared" si="224"/>
        <v>0.35714285714285715</v>
      </c>
      <c r="R153">
        <f>13.8*57.5</f>
        <v>793.5</v>
      </c>
      <c r="S153">
        <f>58*13.8</f>
        <v>800.40000000000009</v>
      </c>
      <c r="T153" s="2">
        <f t="shared" si="225"/>
        <v>0.99137931034482751</v>
      </c>
      <c r="U153">
        <f>13.8*68.8</f>
        <v>949.44</v>
      </c>
      <c r="V153">
        <f>13.8*67.2</f>
        <v>927.36000000000013</v>
      </c>
      <c r="W153" s="2">
        <f t="shared" si="226"/>
        <v>85.449600000000004</v>
      </c>
      <c r="X153" s="2">
        <f t="shared" si="227"/>
        <v>129.83040000000003</v>
      </c>
      <c r="Y153" s="7">
        <f t="shared" si="228"/>
        <v>0.34183673469387765</v>
      </c>
      <c r="Z153" s="2">
        <f t="shared" si="229"/>
        <v>1.0238095238095237</v>
      </c>
      <c r="AA153" s="2">
        <f t="shared" si="230"/>
        <v>1.1965217391304348</v>
      </c>
      <c r="AB153" s="2">
        <f t="shared" si="231"/>
        <v>1.1586206896551725</v>
      </c>
      <c r="AC153" s="2">
        <f t="shared" si="232"/>
        <v>0.35714285714285715</v>
      </c>
      <c r="AD153" s="2">
        <f t="shared" si="233"/>
        <v>155.94000000000005</v>
      </c>
      <c r="AE153" s="2">
        <f t="shared" si="234"/>
        <v>126.96000000000004</v>
      </c>
      <c r="AF153" s="2">
        <f t="shared" si="235"/>
        <v>0.13690476190476192</v>
      </c>
      <c r="AG153" s="2">
        <f t="shared" si="236"/>
        <v>1.2282608695652175</v>
      </c>
      <c r="AH153" s="2">
        <f t="shared" si="172"/>
        <v>1.916666666666667</v>
      </c>
      <c r="AI153" s="2">
        <v>2</v>
      </c>
      <c r="AK153">
        <f t="shared" si="167"/>
        <v>1800</v>
      </c>
      <c r="AL153">
        <v>600</v>
      </c>
      <c r="AM153">
        <f t="shared" si="237"/>
        <v>2400</v>
      </c>
      <c r="AN153" t="s">
        <v>80</v>
      </c>
      <c r="AP153" t="s">
        <v>37</v>
      </c>
      <c r="AS153">
        <v>14.33</v>
      </c>
      <c r="AT153">
        <v>1</v>
      </c>
      <c r="AU153">
        <f t="shared" si="238"/>
        <v>3029.9131163780921</v>
      </c>
      <c r="AV153" t="s">
        <v>372</v>
      </c>
      <c r="AW153" t="s">
        <v>373</v>
      </c>
      <c r="AZ153" s="2">
        <f t="shared" si="239"/>
        <v>1.9639221639003217</v>
      </c>
      <c r="BA153" s="2">
        <f t="shared" si="173"/>
        <v>3.9944548567149649</v>
      </c>
      <c r="BB153">
        <v>0</v>
      </c>
      <c r="BC153">
        <f t="shared" si="174"/>
        <v>0</v>
      </c>
      <c r="BD153">
        <v>0</v>
      </c>
      <c r="BE153">
        <f t="shared" si="175"/>
        <v>0</v>
      </c>
      <c r="BF153">
        <v>3.48</v>
      </c>
      <c r="BG153">
        <f t="shared" si="176"/>
        <v>3.2736888844848933E-2</v>
      </c>
      <c r="BH153">
        <v>0.57999999999999996</v>
      </c>
      <c r="BI153">
        <f t="shared" si="177"/>
        <v>5.8291143705214857E-3</v>
      </c>
      <c r="BJ153">
        <v>0</v>
      </c>
      <c r="BK153">
        <f t="shared" si="178"/>
        <v>0</v>
      </c>
      <c r="BL153">
        <v>0</v>
      </c>
      <c r="BM153">
        <f t="shared" si="179"/>
        <v>0</v>
      </c>
      <c r="BN153">
        <v>0</v>
      </c>
      <c r="BO153">
        <f t="shared" si="180"/>
        <v>0</v>
      </c>
      <c r="BP153">
        <v>0</v>
      </c>
      <c r="BQ153">
        <f t="shared" si="181"/>
        <v>0</v>
      </c>
      <c r="BR153">
        <f t="shared" si="168"/>
        <v>94.142999999999972</v>
      </c>
      <c r="BS153">
        <f t="shared" si="182"/>
        <v>0.9307888373497093</v>
      </c>
      <c r="BT153">
        <v>0.31</v>
      </c>
      <c r="BU153">
        <f t="shared" si="183"/>
        <v>1.4251681707655964E-2</v>
      </c>
      <c r="BV153">
        <v>2.1999999999999999E-2</v>
      </c>
      <c r="BW153">
        <f t="shared" si="184"/>
        <v>3.9221924867945655E-4</v>
      </c>
      <c r="BX153">
        <v>2.5000000000000001E-2</v>
      </c>
      <c r="BY153">
        <f t="shared" si="185"/>
        <v>4.3046976022474844E-4</v>
      </c>
      <c r="BZ153">
        <v>0.23</v>
      </c>
      <c r="CA153">
        <f t="shared" si="186"/>
        <v>4.521610035376775E-3</v>
      </c>
      <c r="CB153">
        <v>0.84</v>
      </c>
      <c r="CC153">
        <f t="shared" si="187"/>
        <v>8.919816985003182E-3</v>
      </c>
      <c r="CD153">
        <v>0.37</v>
      </c>
      <c r="CE153">
        <f t="shared" si="188"/>
        <v>2.1293616979802836E-3</v>
      </c>
      <c r="CF153">
        <v>0</v>
      </c>
      <c r="CG153">
        <f t="shared" si="189"/>
        <v>0</v>
      </c>
      <c r="CH153">
        <v>0</v>
      </c>
      <c r="CI153">
        <f t="shared" si="190"/>
        <v>0</v>
      </c>
      <c r="CJ153">
        <v>0</v>
      </c>
      <c r="CK153">
        <f t="shared" si="191"/>
        <v>0</v>
      </c>
      <c r="CL153">
        <v>0</v>
      </c>
      <c r="CM153">
        <f t="shared" si="192"/>
        <v>0</v>
      </c>
      <c r="CN153">
        <v>0</v>
      </c>
      <c r="CO153">
        <f t="shared" si="193"/>
        <v>0</v>
      </c>
      <c r="CP153">
        <v>0</v>
      </c>
      <c r="CQ153">
        <f t="shared" si="194"/>
        <v>0</v>
      </c>
      <c r="CR153">
        <v>0</v>
      </c>
      <c r="CS153">
        <f t="shared" si="169"/>
        <v>0</v>
      </c>
      <c r="CT153">
        <v>0</v>
      </c>
      <c r="CU153">
        <f t="shared" si="195"/>
        <v>0</v>
      </c>
      <c r="CV153">
        <v>0</v>
      </c>
      <c r="CW153">
        <f t="shared" si="196"/>
        <v>0</v>
      </c>
      <c r="CX153">
        <v>0</v>
      </c>
      <c r="CY153">
        <f t="shared" si="197"/>
        <v>0</v>
      </c>
      <c r="CZ153">
        <v>0</v>
      </c>
      <c r="DA153">
        <f t="shared" si="198"/>
        <v>0</v>
      </c>
      <c r="DB153">
        <v>0</v>
      </c>
      <c r="DC153">
        <f t="shared" si="199"/>
        <v>0</v>
      </c>
      <c r="DD153">
        <v>0</v>
      </c>
      <c r="DE153">
        <f t="shared" si="200"/>
        <v>0</v>
      </c>
      <c r="DF153">
        <v>0</v>
      </c>
      <c r="DG153">
        <f t="shared" si="201"/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f t="shared" si="202"/>
        <v>0</v>
      </c>
      <c r="ET153">
        <v>0</v>
      </c>
      <c r="EU153">
        <f t="shared" si="203"/>
        <v>0</v>
      </c>
      <c r="EV153">
        <v>0</v>
      </c>
      <c r="EW153">
        <f t="shared" si="204"/>
        <v>0</v>
      </c>
      <c r="EX153">
        <v>0</v>
      </c>
      <c r="EY153">
        <f t="shared" si="205"/>
        <v>0</v>
      </c>
      <c r="EZ153">
        <v>39.89</v>
      </c>
      <c r="FA153">
        <f t="shared" si="206"/>
        <v>0.27500717597501406</v>
      </c>
      <c r="FB153">
        <v>59.89</v>
      </c>
      <c r="FC153">
        <f t="shared" si="207"/>
        <v>0.72067050705811797</v>
      </c>
      <c r="FD153">
        <v>0.12</v>
      </c>
      <c r="FE153">
        <f t="shared" si="208"/>
        <v>1.4078174620982067E-3</v>
      </c>
      <c r="FF153">
        <v>0</v>
      </c>
      <c r="FG153">
        <f t="shared" si="209"/>
        <v>0</v>
      </c>
      <c r="FH153">
        <v>0</v>
      </c>
      <c r="FI153">
        <f t="shared" si="210"/>
        <v>0</v>
      </c>
      <c r="FJ153">
        <v>0</v>
      </c>
      <c r="FK153">
        <f t="shared" si="211"/>
        <v>0</v>
      </c>
      <c r="FL153">
        <v>0.05</v>
      </c>
      <c r="FM153">
        <f t="shared" si="212"/>
        <v>1.1239617375934866E-3</v>
      </c>
      <c r="FN153">
        <v>0</v>
      </c>
      <c r="FO153">
        <f t="shared" si="170"/>
        <v>0</v>
      </c>
      <c r="FP153">
        <v>0</v>
      </c>
      <c r="FQ153">
        <f t="shared" si="213"/>
        <v>0</v>
      </c>
      <c r="FR153">
        <v>0</v>
      </c>
      <c r="FS153">
        <f t="shared" si="214"/>
        <v>0</v>
      </c>
      <c r="FT153">
        <v>0</v>
      </c>
      <c r="FU153">
        <f t="shared" si="215"/>
        <v>0</v>
      </c>
      <c r="FV153">
        <v>0</v>
      </c>
      <c r="FW153">
        <f t="shared" si="216"/>
        <v>0</v>
      </c>
      <c r="FX153">
        <v>7.0000000000000007E-2</v>
      </c>
      <c r="FY153">
        <f t="shared" si="171"/>
        <v>1.7905377671763273E-3</v>
      </c>
      <c r="FZ153">
        <v>0</v>
      </c>
      <c r="GA153">
        <f t="shared" si="217"/>
        <v>0</v>
      </c>
      <c r="GB153">
        <v>0</v>
      </c>
      <c r="GC153">
        <f t="shared" si="218"/>
        <v>0</v>
      </c>
      <c r="GD153">
        <v>0</v>
      </c>
      <c r="GE153">
        <f t="shared" si="219"/>
        <v>0</v>
      </c>
      <c r="GF153">
        <v>0</v>
      </c>
      <c r="GG153">
        <f t="shared" si="220"/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 s="3" t="s">
        <v>503</v>
      </c>
      <c r="GS153" t="s">
        <v>264</v>
      </c>
    </row>
    <row r="154" spans="1:201" x14ac:dyDescent="0.45">
      <c r="A154">
        <v>153</v>
      </c>
      <c r="B154" t="s">
        <v>531</v>
      </c>
      <c r="C154" t="s">
        <v>500</v>
      </c>
      <c r="D154" t="s">
        <v>533</v>
      </c>
      <c r="E154" t="s">
        <v>527</v>
      </c>
      <c r="F154">
        <f t="shared" si="241"/>
        <v>456</v>
      </c>
      <c r="G154">
        <v>616</v>
      </c>
      <c r="H154">
        <f>1773</f>
        <v>1773</v>
      </c>
      <c r="I154" s="2">
        <f t="shared" si="221"/>
        <v>0.34743372814438805</v>
      </c>
      <c r="J154" s="2">
        <f t="shared" si="222"/>
        <v>160</v>
      </c>
      <c r="K154" s="2">
        <f t="shared" si="223"/>
        <v>1.3508771929824561</v>
      </c>
      <c r="M154" s="2">
        <v>2631</v>
      </c>
      <c r="N154">
        <v>2.7</v>
      </c>
      <c r="O154">
        <v>16</v>
      </c>
      <c r="P154" s="2">
        <f t="shared" si="138"/>
        <v>0.16875000000000001</v>
      </c>
      <c r="Q154" s="2">
        <f t="shared" si="224"/>
        <v>0.83125000000000004</v>
      </c>
      <c r="R154">
        <f>13.8*53.2</f>
        <v>734.16000000000008</v>
      </c>
      <c r="S154">
        <f>55*13.8</f>
        <v>759</v>
      </c>
      <c r="T154" s="2">
        <f t="shared" si="225"/>
        <v>0.9672727272727274</v>
      </c>
      <c r="U154">
        <f>13.8*58.9</f>
        <v>812.82</v>
      </c>
      <c r="V154">
        <f>13.8*67.2</f>
        <v>927.36000000000013</v>
      </c>
      <c r="W154" s="2">
        <f t="shared" si="226"/>
        <v>21.946140000000003</v>
      </c>
      <c r="X154" s="2">
        <f t="shared" si="227"/>
        <v>148.37760000000003</v>
      </c>
      <c r="Y154" s="7">
        <f t="shared" si="228"/>
        <v>0.85209263392857149</v>
      </c>
      <c r="Z154" s="2">
        <f t="shared" si="229"/>
        <v>0.87648809523809512</v>
      </c>
      <c r="AA154" s="2">
        <f t="shared" si="230"/>
        <v>1.107142857142857</v>
      </c>
      <c r="AB154" s="2">
        <f t="shared" si="231"/>
        <v>1.2218181818181819</v>
      </c>
      <c r="AC154" s="2">
        <f t="shared" si="232"/>
        <v>0.83125000000000004</v>
      </c>
      <c r="AD154" s="2">
        <f t="shared" si="233"/>
        <v>78.659999999999968</v>
      </c>
      <c r="AE154" s="2">
        <f t="shared" si="234"/>
        <v>168.36000000000013</v>
      </c>
      <c r="AF154" s="2">
        <f t="shared" si="235"/>
        <v>0.18154761904761915</v>
      </c>
      <c r="AG154" s="2">
        <f t="shared" si="236"/>
        <v>0.46721311475409782</v>
      </c>
      <c r="AH154" s="2">
        <f t="shared" si="172"/>
        <v>2.9047619047619064</v>
      </c>
      <c r="AI154" s="2">
        <v>2</v>
      </c>
      <c r="AK154">
        <f t="shared" si="167"/>
        <v>1800</v>
      </c>
      <c r="AL154">
        <v>600</v>
      </c>
      <c r="AM154">
        <f t="shared" si="237"/>
        <v>2400</v>
      </c>
      <c r="AN154" t="s">
        <v>80</v>
      </c>
      <c r="AP154" t="s">
        <v>37</v>
      </c>
      <c r="AS154">
        <v>14.33</v>
      </c>
      <c r="AT154">
        <v>1</v>
      </c>
      <c r="AU154">
        <f t="shared" si="238"/>
        <v>2873.1934724275011</v>
      </c>
      <c r="AV154" t="s">
        <v>372</v>
      </c>
      <c r="AW154" t="s">
        <v>373</v>
      </c>
      <c r="AZ154" s="2">
        <f t="shared" si="239"/>
        <v>1.9639221639003217</v>
      </c>
      <c r="BA154" s="2">
        <f t="shared" si="173"/>
        <v>3.9944548567149649</v>
      </c>
      <c r="BB154">
        <v>0</v>
      </c>
      <c r="BC154">
        <f t="shared" si="174"/>
        <v>0</v>
      </c>
      <c r="BD154">
        <v>0</v>
      </c>
      <c r="BE154">
        <f t="shared" si="175"/>
        <v>0</v>
      </c>
      <c r="BF154">
        <v>3.48</v>
      </c>
      <c r="BG154">
        <f t="shared" si="176"/>
        <v>3.2736888844848933E-2</v>
      </c>
      <c r="BH154">
        <v>0.57999999999999996</v>
      </c>
      <c r="BI154">
        <f t="shared" si="177"/>
        <v>5.8291143705214857E-3</v>
      </c>
      <c r="BJ154">
        <v>0</v>
      </c>
      <c r="BK154">
        <f t="shared" si="178"/>
        <v>0</v>
      </c>
      <c r="BL154">
        <v>0</v>
      </c>
      <c r="BM154">
        <f t="shared" si="179"/>
        <v>0</v>
      </c>
      <c r="BN154">
        <v>0</v>
      </c>
      <c r="BO154">
        <f t="shared" si="180"/>
        <v>0</v>
      </c>
      <c r="BP154">
        <v>0</v>
      </c>
      <c r="BQ154">
        <f t="shared" si="181"/>
        <v>0</v>
      </c>
      <c r="BR154">
        <f t="shared" si="168"/>
        <v>94.142999999999972</v>
      </c>
      <c r="BS154">
        <f t="shared" si="182"/>
        <v>0.9307888373497093</v>
      </c>
      <c r="BT154">
        <v>0.31</v>
      </c>
      <c r="BU154">
        <f t="shared" si="183"/>
        <v>1.4251681707655964E-2</v>
      </c>
      <c r="BV154">
        <v>2.1999999999999999E-2</v>
      </c>
      <c r="BW154">
        <f t="shared" si="184"/>
        <v>3.9221924867945655E-4</v>
      </c>
      <c r="BX154">
        <v>2.5000000000000001E-2</v>
      </c>
      <c r="BY154">
        <f t="shared" si="185"/>
        <v>4.3046976022474844E-4</v>
      </c>
      <c r="BZ154">
        <v>0.23</v>
      </c>
      <c r="CA154">
        <f t="shared" si="186"/>
        <v>4.521610035376775E-3</v>
      </c>
      <c r="CB154">
        <v>0.84</v>
      </c>
      <c r="CC154">
        <f t="shared" si="187"/>
        <v>8.919816985003182E-3</v>
      </c>
      <c r="CD154">
        <v>0.37</v>
      </c>
      <c r="CE154">
        <f t="shared" si="188"/>
        <v>2.1293616979802836E-3</v>
      </c>
      <c r="CF154">
        <v>0</v>
      </c>
      <c r="CG154">
        <f t="shared" si="189"/>
        <v>0</v>
      </c>
      <c r="CH154">
        <v>0</v>
      </c>
      <c r="CI154">
        <f t="shared" si="190"/>
        <v>0</v>
      </c>
      <c r="CJ154">
        <v>0</v>
      </c>
      <c r="CK154">
        <f t="shared" si="191"/>
        <v>0</v>
      </c>
      <c r="CL154">
        <v>0</v>
      </c>
      <c r="CM154">
        <f t="shared" si="192"/>
        <v>0</v>
      </c>
      <c r="CN154">
        <v>0</v>
      </c>
      <c r="CO154">
        <f t="shared" si="193"/>
        <v>0</v>
      </c>
      <c r="CP154">
        <v>0</v>
      </c>
      <c r="CQ154">
        <f t="shared" si="194"/>
        <v>0</v>
      </c>
      <c r="CR154">
        <v>0</v>
      </c>
      <c r="CS154">
        <f t="shared" si="169"/>
        <v>0</v>
      </c>
      <c r="CT154">
        <v>0</v>
      </c>
      <c r="CU154">
        <f t="shared" si="195"/>
        <v>0</v>
      </c>
      <c r="CV154">
        <v>0</v>
      </c>
      <c r="CW154">
        <f t="shared" si="196"/>
        <v>0</v>
      </c>
      <c r="CX154">
        <v>0</v>
      </c>
      <c r="CY154">
        <f t="shared" si="197"/>
        <v>0</v>
      </c>
      <c r="CZ154">
        <v>0</v>
      </c>
      <c r="DA154">
        <f t="shared" si="198"/>
        <v>0</v>
      </c>
      <c r="DB154">
        <v>0</v>
      </c>
      <c r="DC154">
        <f t="shared" si="199"/>
        <v>0</v>
      </c>
      <c r="DD154">
        <v>0</v>
      </c>
      <c r="DE154">
        <f t="shared" si="200"/>
        <v>0</v>
      </c>
      <c r="DF154">
        <v>0</v>
      </c>
      <c r="DG154">
        <f t="shared" si="201"/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f t="shared" si="202"/>
        <v>0</v>
      </c>
      <c r="ET154">
        <v>0</v>
      </c>
      <c r="EU154">
        <f t="shared" si="203"/>
        <v>0</v>
      </c>
      <c r="EV154">
        <v>0</v>
      </c>
      <c r="EW154">
        <f t="shared" si="204"/>
        <v>0</v>
      </c>
      <c r="EX154">
        <v>0</v>
      </c>
      <c r="EY154">
        <f t="shared" si="205"/>
        <v>0</v>
      </c>
      <c r="EZ154">
        <v>39.89</v>
      </c>
      <c r="FA154">
        <f t="shared" si="206"/>
        <v>0.27500717597501406</v>
      </c>
      <c r="FB154">
        <v>59.89</v>
      </c>
      <c r="FC154">
        <f t="shared" si="207"/>
        <v>0.72067050705811797</v>
      </c>
      <c r="FD154">
        <v>0.12</v>
      </c>
      <c r="FE154">
        <f t="shared" si="208"/>
        <v>1.4078174620982067E-3</v>
      </c>
      <c r="FF154">
        <v>0</v>
      </c>
      <c r="FG154">
        <f t="shared" si="209"/>
        <v>0</v>
      </c>
      <c r="FH154">
        <v>0</v>
      </c>
      <c r="FI154">
        <f t="shared" si="210"/>
        <v>0</v>
      </c>
      <c r="FJ154">
        <v>0</v>
      </c>
      <c r="FK154">
        <f t="shared" si="211"/>
        <v>0</v>
      </c>
      <c r="FL154">
        <v>0.05</v>
      </c>
      <c r="FM154">
        <f t="shared" si="212"/>
        <v>1.1239617375934866E-3</v>
      </c>
      <c r="FN154">
        <v>0</v>
      </c>
      <c r="FO154">
        <f t="shared" si="170"/>
        <v>0</v>
      </c>
      <c r="FP154">
        <v>0</v>
      </c>
      <c r="FQ154">
        <f t="shared" si="213"/>
        <v>0</v>
      </c>
      <c r="FR154">
        <v>0</v>
      </c>
      <c r="FS154">
        <f t="shared" si="214"/>
        <v>0</v>
      </c>
      <c r="FT154">
        <v>0</v>
      </c>
      <c r="FU154">
        <f t="shared" si="215"/>
        <v>0</v>
      </c>
      <c r="FV154">
        <v>0</v>
      </c>
      <c r="FW154">
        <f t="shared" si="216"/>
        <v>0</v>
      </c>
      <c r="FX154">
        <v>7.0000000000000007E-2</v>
      </c>
      <c r="FY154">
        <f t="shared" si="171"/>
        <v>1.7905377671763273E-3</v>
      </c>
      <c r="FZ154">
        <v>0</v>
      </c>
      <c r="GA154">
        <f t="shared" si="217"/>
        <v>0</v>
      </c>
      <c r="GB154">
        <v>0</v>
      </c>
      <c r="GC154">
        <f t="shared" si="218"/>
        <v>0</v>
      </c>
      <c r="GD154">
        <v>0</v>
      </c>
      <c r="GE154">
        <f t="shared" si="219"/>
        <v>0</v>
      </c>
      <c r="GF154">
        <v>0</v>
      </c>
      <c r="GG154">
        <f t="shared" si="220"/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 s="3" t="s">
        <v>503</v>
      </c>
      <c r="GS154" t="s">
        <v>264</v>
      </c>
    </row>
    <row r="155" spans="1:201" x14ac:dyDescent="0.45">
      <c r="A155">
        <v>154</v>
      </c>
      <c r="B155" t="s">
        <v>531</v>
      </c>
      <c r="C155" t="s">
        <v>500</v>
      </c>
      <c r="D155" t="s">
        <v>534</v>
      </c>
      <c r="E155" t="s">
        <v>527</v>
      </c>
      <c r="F155">
        <f t="shared" si="241"/>
        <v>456</v>
      </c>
      <c r="G155">
        <f>234+273</f>
        <v>507</v>
      </c>
      <c r="H155">
        <f>1773</f>
        <v>1773</v>
      </c>
      <c r="I155" s="2">
        <f t="shared" si="221"/>
        <v>0.2859560067681895</v>
      </c>
      <c r="J155" s="2">
        <f t="shared" si="222"/>
        <v>51</v>
      </c>
      <c r="K155" s="2">
        <f t="shared" si="223"/>
        <v>1.111842105263158</v>
      </c>
      <c r="M155" s="2">
        <v>2631</v>
      </c>
      <c r="N155">
        <v>14</v>
      </c>
      <c r="O155">
        <v>15</v>
      </c>
      <c r="P155" s="2">
        <f t="shared" si="138"/>
        <v>0.93333333333333335</v>
      </c>
      <c r="Q155" s="2">
        <f t="shared" si="224"/>
        <v>6.6666666666666666E-2</v>
      </c>
      <c r="R155">
        <f>13.8*55</f>
        <v>759</v>
      </c>
      <c r="S155">
        <f>55.5*13.8</f>
        <v>765.90000000000009</v>
      </c>
      <c r="T155" s="2">
        <f t="shared" si="225"/>
        <v>0.99099099099099086</v>
      </c>
      <c r="U155">
        <f>13.8*63.6</f>
        <v>877.68000000000006</v>
      </c>
      <c r="V155">
        <f>13.8*63.2</f>
        <v>872.16000000000008</v>
      </c>
      <c r="W155" s="2">
        <f t="shared" si="226"/>
        <v>122.87520000000002</v>
      </c>
      <c r="X155" s="2">
        <f t="shared" si="227"/>
        <v>130.82400000000001</v>
      </c>
      <c r="Y155" s="7">
        <f t="shared" si="228"/>
        <v>6.0759493670886004E-2</v>
      </c>
      <c r="Z155" s="2">
        <f t="shared" si="229"/>
        <v>1.0063291139240507</v>
      </c>
      <c r="AA155" s="2">
        <f t="shared" si="230"/>
        <v>1.1563636363636365</v>
      </c>
      <c r="AB155" s="2">
        <f t="shared" si="231"/>
        <v>1.1387387387387387</v>
      </c>
      <c r="AC155" s="2">
        <f t="shared" si="232"/>
        <v>6.6666666666666666E-2</v>
      </c>
      <c r="AD155" s="2">
        <f t="shared" si="233"/>
        <v>118.68000000000006</v>
      </c>
      <c r="AE155" s="2">
        <f t="shared" si="234"/>
        <v>106.25999999999999</v>
      </c>
      <c r="AF155" s="2">
        <f t="shared" si="235"/>
        <v>0.12183544303797467</v>
      </c>
      <c r="AG155" s="2">
        <f t="shared" si="236"/>
        <v>1.1168831168831175</v>
      </c>
      <c r="AH155" s="2">
        <f t="shared" si="172"/>
        <v>1.82753164556962</v>
      </c>
      <c r="AI155" s="2">
        <v>0</v>
      </c>
      <c r="AK155">
        <f t="shared" si="167"/>
        <v>1800</v>
      </c>
      <c r="AL155">
        <v>600</v>
      </c>
      <c r="AM155">
        <f t="shared" si="237"/>
        <v>2400</v>
      </c>
      <c r="AN155" t="s">
        <v>52</v>
      </c>
      <c r="AP155" t="s">
        <v>37</v>
      </c>
      <c r="AS155">
        <v>14.33</v>
      </c>
      <c r="AT155">
        <v>1</v>
      </c>
      <c r="AU155">
        <f t="shared" si="238"/>
        <v>2899.313413085933</v>
      </c>
      <c r="AV155" t="s">
        <v>372</v>
      </c>
      <c r="AW155" t="s">
        <v>373</v>
      </c>
      <c r="AZ155" s="2">
        <f t="shared" si="239"/>
        <v>1.9639221639003217</v>
      </c>
      <c r="BA155" s="2">
        <f t="shared" si="173"/>
        <v>3.9944548567149649</v>
      </c>
      <c r="BB155">
        <v>0</v>
      </c>
      <c r="BC155">
        <f t="shared" si="174"/>
        <v>0</v>
      </c>
      <c r="BD155">
        <v>0</v>
      </c>
      <c r="BE155">
        <f t="shared" si="175"/>
        <v>0</v>
      </c>
      <c r="BF155">
        <v>3.48</v>
      </c>
      <c r="BG155">
        <f t="shared" si="176"/>
        <v>3.2736888844848933E-2</v>
      </c>
      <c r="BH155">
        <v>0.57999999999999996</v>
      </c>
      <c r="BI155">
        <f t="shared" si="177"/>
        <v>5.8291143705214857E-3</v>
      </c>
      <c r="BJ155">
        <v>0</v>
      </c>
      <c r="BK155">
        <f t="shared" si="178"/>
        <v>0</v>
      </c>
      <c r="BL155">
        <v>0</v>
      </c>
      <c r="BM155">
        <f t="shared" si="179"/>
        <v>0</v>
      </c>
      <c r="BN155">
        <v>0</v>
      </c>
      <c r="BO155">
        <f t="shared" si="180"/>
        <v>0</v>
      </c>
      <c r="BP155">
        <v>0</v>
      </c>
      <c r="BQ155">
        <f t="shared" si="181"/>
        <v>0</v>
      </c>
      <c r="BR155">
        <f t="shared" si="168"/>
        <v>94.142999999999972</v>
      </c>
      <c r="BS155">
        <f t="shared" si="182"/>
        <v>0.9307888373497093</v>
      </c>
      <c r="BT155">
        <v>0.31</v>
      </c>
      <c r="BU155">
        <f t="shared" si="183"/>
        <v>1.4251681707655964E-2</v>
      </c>
      <c r="BV155">
        <v>2.1999999999999999E-2</v>
      </c>
      <c r="BW155">
        <f t="shared" si="184"/>
        <v>3.9221924867945655E-4</v>
      </c>
      <c r="BX155">
        <v>2.5000000000000001E-2</v>
      </c>
      <c r="BY155">
        <f t="shared" si="185"/>
        <v>4.3046976022474844E-4</v>
      </c>
      <c r="BZ155">
        <v>0.23</v>
      </c>
      <c r="CA155">
        <f t="shared" si="186"/>
        <v>4.521610035376775E-3</v>
      </c>
      <c r="CB155">
        <v>0.84</v>
      </c>
      <c r="CC155">
        <f t="shared" si="187"/>
        <v>8.919816985003182E-3</v>
      </c>
      <c r="CD155">
        <v>0.37</v>
      </c>
      <c r="CE155">
        <f t="shared" si="188"/>
        <v>2.1293616979802836E-3</v>
      </c>
      <c r="CF155">
        <v>0</v>
      </c>
      <c r="CG155">
        <f t="shared" si="189"/>
        <v>0</v>
      </c>
      <c r="CH155">
        <v>0</v>
      </c>
      <c r="CI155">
        <f t="shared" si="190"/>
        <v>0</v>
      </c>
      <c r="CJ155">
        <v>0</v>
      </c>
      <c r="CK155">
        <f t="shared" si="191"/>
        <v>0</v>
      </c>
      <c r="CL155">
        <v>0</v>
      </c>
      <c r="CM155">
        <f t="shared" si="192"/>
        <v>0</v>
      </c>
      <c r="CN155">
        <v>0</v>
      </c>
      <c r="CO155">
        <f t="shared" si="193"/>
        <v>0</v>
      </c>
      <c r="CP155">
        <v>0</v>
      </c>
      <c r="CQ155">
        <f t="shared" si="194"/>
        <v>0</v>
      </c>
      <c r="CR155">
        <v>0</v>
      </c>
      <c r="CS155">
        <f t="shared" si="169"/>
        <v>0</v>
      </c>
      <c r="CT155">
        <v>0</v>
      </c>
      <c r="CU155">
        <f t="shared" si="195"/>
        <v>0</v>
      </c>
      <c r="CV155">
        <v>0</v>
      </c>
      <c r="CW155">
        <f t="shared" si="196"/>
        <v>0</v>
      </c>
      <c r="CX155">
        <v>0</v>
      </c>
      <c r="CY155">
        <f t="shared" si="197"/>
        <v>0</v>
      </c>
      <c r="CZ155">
        <v>0</v>
      </c>
      <c r="DA155">
        <f t="shared" si="198"/>
        <v>0</v>
      </c>
      <c r="DB155">
        <v>0</v>
      </c>
      <c r="DC155">
        <f t="shared" si="199"/>
        <v>0</v>
      </c>
      <c r="DD155">
        <v>0</v>
      </c>
      <c r="DE155">
        <f t="shared" si="200"/>
        <v>0</v>
      </c>
      <c r="DF155">
        <v>0</v>
      </c>
      <c r="DG155">
        <f t="shared" si="201"/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f t="shared" si="202"/>
        <v>0</v>
      </c>
      <c r="ET155">
        <v>0</v>
      </c>
      <c r="EU155">
        <f t="shared" si="203"/>
        <v>0</v>
      </c>
      <c r="EV155">
        <v>0</v>
      </c>
      <c r="EW155">
        <f t="shared" si="204"/>
        <v>0</v>
      </c>
      <c r="EX155">
        <v>0</v>
      </c>
      <c r="EY155">
        <f t="shared" si="205"/>
        <v>0</v>
      </c>
      <c r="EZ155">
        <v>39.89</v>
      </c>
      <c r="FA155">
        <f t="shared" si="206"/>
        <v>0.27500717597501406</v>
      </c>
      <c r="FB155">
        <v>59.89</v>
      </c>
      <c r="FC155">
        <f t="shared" si="207"/>
        <v>0.72067050705811797</v>
      </c>
      <c r="FD155">
        <v>0.12</v>
      </c>
      <c r="FE155">
        <f t="shared" si="208"/>
        <v>1.4078174620982067E-3</v>
      </c>
      <c r="FF155">
        <v>0</v>
      </c>
      <c r="FG155">
        <f t="shared" si="209"/>
        <v>0</v>
      </c>
      <c r="FH155">
        <v>0</v>
      </c>
      <c r="FI155">
        <f t="shared" si="210"/>
        <v>0</v>
      </c>
      <c r="FJ155">
        <v>0</v>
      </c>
      <c r="FK155">
        <f t="shared" si="211"/>
        <v>0</v>
      </c>
      <c r="FL155">
        <v>0.05</v>
      </c>
      <c r="FM155">
        <f t="shared" si="212"/>
        <v>1.1239617375934866E-3</v>
      </c>
      <c r="FN155">
        <v>0</v>
      </c>
      <c r="FO155">
        <f t="shared" si="170"/>
        <v>0</v>
      </c>
      <c r="FP155">
        <v>0</v>
      </c>
      <c r="FQ155">
        <f t="shared" si="213"/>
        <v>0</v>
      </c>
      <c r="FR155">
        <v>0</v>
      </c>
      <c r="FS155">
        <f t="shared" si="214"/>
        <v>0</v>
      </c>
      <c r="FT155">
        <v>0</v>
      </c>
      <c r="FU155">
        <f t="shared" si="215"/>
        <v>0</v>
      </c>
      <c r="FV155">
        <v>0</v>
      </c>
      <c r="FW155">
        <f t="shared" si="216"/>
        <v>0</v>
      </c>
      <c r="FX155">
        <v>7.0000000000000007E-2</v>
      </c>
      <c r="FY155">
        <f t="shared" si="171"/>
        <v>1.7905377671763273E-3</v>
      </c>
      <c r="FZ155">
        <v>0</v>
      </c>
      <c r="GA155">
        <f t="shared" si="217"/>
        <v>0</v>
      </c>
      <c r="GB155">
        <v>0</v>
      </c>
      <c r="GC155">
        <f t="shared" si="218"/>
        <v>0</v>
      </c>
      <c r="GD155">
        <v>0</v>
      </c>
      <c r="GE155">
        <f t="shared" si="219"/>
        <v>0</v>
      </c>
      <c r="GF155">
        <v>0</v>
      </c>
      <c r="GG155">
        <f t="shared" si="220"/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 s="3" t="s">
        <v>503</v>
      </c>
      <c r="GS155" t="s">
        <v>264</v>
      </c>
    </row>
    <row r="156" spans="1:201" x14ac:dyDescent="0.45">
      <c r="A156">
        <v>155</v>
      </c>
      <c r="B156" t="s">
        <v>531</v>
      </c>
      <c r="C156" t="s">
        <v>500</v>
      </c>
      <c r="D156" t="s">
        <v>534</v>
      </c>
      <c r="E156" t="s">
        <v>527</v>
      </c>
      <c r="F156">
        <f t="shared" si="241"/>
        <v>456</v>
      </c>
      <c r="G156">
        <f>343+273</f>
        <v>616</v>
      </c>
      <c r="H156">
        <f>1773</f>
        <v>1773</v>
      </c>
      <c r="I156" s="2">
        <f t="shared" si="221"/>
        <v>0.34743372814438805</v>
      </c>
      <c r="J156" s="2">
        <f t="shared" si="222"/>
        <v>160</v>
      </c>
      <c r="K156" s="2">
        <f t="shared" si="223"/>
        <v>1.3508771929824561</v>
      </c>
      <c r="M156" s="2">
        <v>2631</v>
      </c>
      <c r="N156">
        <v>4.5</v>
      </c>
      <c r="O156">
        <v>16</v>
      </c>
      <c r="P156" s="2">
        <f t="shared" si="138"/>
        <v>0.28125</v>
      </c>
      <c r="Q156" s="2">
        <f t="shared" si="224"/>
        <v>0.71875</v>
      </c>
      <c r="R156">
        <f>13.8*55</f>
        <v>759</v>
      </c>
      <c r="S156">
        <f>54.5*13.8</f>
        <v>752.1</v>
      </c>
      <c r="T156" s="2">
        <f t="shared" si="225"/>
        <v>1.0091743119266054</v>
      </c>
      <c r="U156">
        <f>13.8*58.8</f>
        <v>811.44</v>
      </c>
      <c r="V156">
        <f>13.8*63.2</f>
        <v>872.16000000000008</v>
      </c>
      <c r="W156" s="2">
        <f t="shared" si="226"/>
        <v>36.514800000000001</v>
      </c>
      <c r="X156" s="2">
        <f t="shared" si="227"/>
        <v>139.54560000000001</v>
      </c>
      <c r="Y156" s="7">
        <f t="shared" si="228"/>
        <v>0.73833069620253156</v>
      </c>
      <c r="Z156" s="2">
        <f t="shared" si="229"/>
        <v>0.930379746835443</v>
      </c>
      <c r="AA156" s="2">
        <f t="shared" si="230"/>
        <v>1.0690909090909091</v>
      </c>
      <c r="AB156" s="2">
        <f t="shared" si="231"/>
        <v>1.1596330275229358</v>
      </c>
      <c r="AC156" s="2">
        <f t="shared" si="232"/>
        <v>0.71875</v>
      </c>
      <c r="AD156" s="2">
        <f t="shared" si="233"/>
        <v>52.440000000000055</v>
      </c>
      <c r="AE156" s="2">
        <f t="shared" si="234"/>
        <v>120.06000000000006</v>
      </c>
      <c r="AF156" s="2">
        <f t="shared" si="235"/>
        <v>0.13765822784810133</v>
      </c>
      <c r="AG156" s="2">
        <f t="shared" si="236"/>
        <v>0.43678160919540254</v>
      </c>
      <c r="AH156" s="2">
        <f t="shared" si="172"/>
        <v>2.2025316455696213</v>
      </c>
      <c r="AI156" s="2">
        <v>2</v>
      </c>
      <c r="AK156">
        <f t="shared" si="167"/>
        <v>1800</v>
      </c>
      <c r="AL156">
        <v>600</v>
      </c>
      <c r="AM156">
        <f t="shared" si="237"/>
        <v>2400</v>
      </c>
      <c r="AN156" t="s">
        <v>80</v>
      </c>
      <c r="AP156" t="s">
        <v>37</v>
      </c>
      <c r="AS156">
        <v>14.33</v>
      </c>
      <c r="AT156">
        <v>1</v>
      </c>
      <c r="AU156">
        <f t="shared" si="238"/>
        <v>2847.0735317690692</v>
      </c>
      <c r="AV156" t="s">
        <v>372</v>
      </c>
      <c r="AW156" t="s">
        <v>373</v>
      </c>
      <c r="AZ156" s="2">
        <f t="shared" si="239"/>
        <v>1.9639221639003217</v>
      </c>
      <c r="BA156" s="2">
        <f t="shared" si="173"/>
        <v>3.9944548567149649</v>
      </c>
      <c r="BB156">
        <v>0</v>
      </c>
      <c r="BC156">
        <f t="shared" si="174"/>
        <v>0</v>
      </c>
      <c r="BD156">
        <v>0</v>
      </c>
      <c r="BE156">
        <f t="shared" si="175"/>
        <v>0</v>
      </c>
      <c r="BF156">
        <v>3.48</v>
      </c>
      <c r="BG156">
        <f t="shared" si="176"/>
        <v>3.2736888844848933E-2</v>
      </c>
      <c r="BH156">
        <v>0.57999999999999996</v>
      </c>
      <c r="BI156">
        <f t="shared" si="177"/>
        <v>5.8291143705214857E-3</v>
      </c>
      <c r="BJ156">
        <v>0</v>
      </c>
      <c r="BK156">
        <f t="shared" si="178"/>
        <v>0</v>
      </c>
      <c r="BL156">
        <v>0</v>
      </c>
      <c r="BM156">
        <f t="shared" si="179"/>
        <v>0</v>
      </c>
      <c r="BN156">
        <v>0</v>
      </c>
      <c r="BO156">
        <f t="shared" si="180"/>
        <v>0</v>
      </c>
      <c r="BP156">
        <v>0</v>
      </c>
      <c r="BQ156">
        <f t="shared" si="181"/>
        <v>0</v>
      </c>
      <c r="BR156">
        <f t="shared" si="168"/>
        <v>94.142999999999972</v>
      </c>
      <c r="BS156">
        <f t="shared" si="182"/>
        <v>0.9307888373497093</v>
      </c>
      <c r="BT156">
        <v>0.31</v>
      </c>
      <c r="BU156">
        <f t="shared" si="183"/>
        <v>1.4251681707655964E-2</v>
      </c>
      <c r="BV156">
        <v>2.1999999999999999E-2</v>
      </c>
      <c r="BW156">
        <f t="shared" si="184"/>
        <v>3.9221924867945655E-4</v>
      </c>
      <c r="BX156">
        <v>2.5000000000000001E-2</v>
      </c>
      <c r="BY156">
        <f t="shared" si="185"/>
        <v>4.3046976022474844E-4</v>
      </c>
      <c r="BZ156">
        <v>0.23</v>
      </c>
      <c r="CA156">
        <f t="shared" si="186"/>
        <v>4.521610035376775E-3</v>
      </c>
      <c r="CB156">
        <v>0.84</v>
      </c>
      <c r="CC156">
        <f t="shared" si="187"/>
        <v>8.919816985003182E-3</v>
      </c>
      <c r="CD156">
        <v>0.37</v>
      </c>
      <c r="CE156">
        <f t="shared" si="188"/>
        <v>2.1293616979802836E-3</v>
      </c>
      <c r="CF156">
        <v>0</v>
      </c>
      <c r="CG156">
        <f t="shared" si="189"/>
        <v>0</v>
      </c>
      <c r="CH156">
        <v>0</v>
      </c>
      <c r="CI156">
        <f t="shared" si="190"/>
        <v>0</v>
      </c>
      <c r="CJ156">
        <v>0</v>
      </c>
      <c r="CK156">
        <f t="shared" si="191"/>
        <v>0</v>
      </c>
      <c r="CL156">
        <v>0</v>
      </c>
      <c r="CM156">
        <f t="shared" si="192"/>
        <v>0</v>
      </c>
      <c r="CN156">
        <v>0</v>
      </c>
      <c r="CO156">
        <f t="shared" si="193"/>
        <v>0</v>
      </c>
      <c r="CP156">
        <v>0</v>
      </c>
      <c r="CQ156">
        <f t="shared" si="194"/>
        <v>0</v>
      </c>
      <c r="CR156">
        <v>0</v>
      </c>
      <c r="CS156">
        <f t="shared" si="169"/>
        <v>0</v>
      </c>
      <c r="CT156">
        <v>0</v>
      </c>
      <c r="CU156">
        <f t="shared" si="195"/>
        <v>0</v>
      </c>
      <c r="CV156">
        <v>0</v>
      </c>
      <c r="CW156">
        <f t="shared" si="196"/>
        <v>0</v>
      </c>
      <c r="CX156">
        <v>0</v>
      </c>
      <c r="CY156">
        <f t="shared" si="197"/>
        <v>0</v>
      </c>
      <c r="CZ156">
        <v>0</v>
      </c>
      <c r="DA156">
        <f t="shared" si="198"/>
        <v>0</v>
      </c>
      <c r="DB156">
        <v>0</v>
      </c>
      <c r="DC156">
        <f t="shared" si="199"/>
        <v>0</v>
      </c>
      <c r="DD156">
        <v>0</v>
      </c>
      <c r="DE156">
        <f t="shared" si="200"/>
        <v>0</v>
      </c>
      <c r="DF156">
        <v>0</v>
      </c>
      <c r="DG156">
        <f t="shared" si="201"/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f t="shared" si="202"/>
        <v>0</v>
      </c>
      <c r="ET156">
        <v>0</v>
      </c>
      <c r="EU156">
        <f t="shared" si="203"/>
        <v>0</v>
      </c>
      <c r="EV156">
        <v>0</v>
      </c>
      <c r="EW156">
        <f t="shared" si="204"/>
        <v>0</v>
      </c>
      <c r="EX156">
        <v>0</v>
      </c>
      <c r="EY156">
        <f t="shared" si="205"/>
        <v>0</v>
      </c>
      <c r="EZ156">
        <v>39.89</v>
      </c>
      <c r="FA156">
        <f t="shared" si="206"/>
        <v>0.27500717597501406</v>
      </c>
      <c r="FB156">
        <v>59.89</v>
      </c>
      <c r="FC156">
        <f t="shared" si="207"/>
        <v>0.72067050705811797</v>
      </c>
      <c r="FD156">
        <v>0.12</v>
      </c>
      <c r="FE156">
        <f t="shared" si="208"/>
        <v>1.4078174620982067E-3</v>
      </c>
      <c r="FF156">
        <v>0</v>
      </c>
      <c r="FG156">
        <f t="shared" si="209"/>
        <v>0</v>
      </c>
      <c r="FH156">
        <v>0</v>
      </c>
      <c r="FI156">
        <f t="shared" si="210"/>
        <v>0</v>
      </c>
      <c r="FJ156">
        <v>0</v>
      </c>
      <c r="FK156">
        <f t="shared" si="211"/>
        <v>0</v>
      </c>
      <c r="FL156">
        <v>0.05</v>
      </c>
      <c r="FM156">
        <f t="shared" si="212"/>
        <v>1.1239617375934866E-3</v>
      </c>
      <c r="FN156">
        <v>0</v>
      </c>
      <c r="FO156">
        <f t="shared" si="170"/>
        <v>0</v>
      </c>
      <c r="FP156">
        <v>0</v>
      </c>
      <c r="FQ156">
        <f t="shared" si="213"/>
        <v>0</v>
      </c>
      <c r="FR156">
        <v>0</v>
      </c>
      <c r="FS156">
        <f t="shared" si="214"/>
        <v>0</v>
      </c>
      <c r="FT156">
        <v>0</v>
      </c>
      <c r="FU156">
        <f t="shared" si="215"/>
        <v>0</v>
      </c>
      <c r="FV156">
        <v>0</v>
      </c>
      <c r="FW156">
        <f t="shared" si="216"/>
        <v>0</v>
      </c>
      <c r="FX156">
        <v>7.0000000000000007E-2</v>
      </c>
      <c r="FY156">
        <f t="shared" si="171"/>
        <v>1.7905377671763273E-3</v>
      </c>
      <c r="FZ156">
        <v>0</v>
      </c>
      <c r="GA156">
        <f t="shared" si="217"/>
        <v>0</v>
      </c>
      <c r="GB156">
        <v>0</v>
      </c>
      <c r="GC156">
        <f t="shared" si="218"/>
        <v>0</v>
      </c>
      <c r="GD156">
        <v>0</v>
      </c>
      <c r="GE156">
        <f t="shared" si="219"/>
        <v>0</v>
      </c>
      <c r="GF156">
        <v>0</v>
      </c>
      <c r="GG156">
        <f t="shared" si="220"/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 s="3" t="s">
        <v>503</v>
      </c>
      <c r="GS156" t="s">
        <v>264</v>
      </c>
    </row>
    <row r="157" spans="1:201" x14ac:dyDescent="0.45">
      <c r="A157">
        <v>156</v>
      </c>
      <c r="B157" t="s">
        <v>531</v>
      </c>
      <c r="C157" t="s">
        <v>500</v>
      </c>
      <c r="D157" t="s">
        <v>535</v>
      </c>
      <c r="E157" t="s">
        <v>527</v>
      </c>
      <c r="F157">
        <f t="shared" si="241"/>
        <v>456</v>
      </c>
      <c r="G157">
        <f>232+273</f>
        <v>505</v>
      </c>
      <c r="H157">
        <f>1773</f>
        <v>1773</v>
      </c>
      <c r="I157" s="2">
        <f t="shared" si="221"/>
        <v>0.28482797518330516</v>
      </c>
      <c r="J157" s="2">
        <f t="shared" si="222"/>
        <v>49</v>
      </c>
      <c r="K157" s="2">
        <f t="shared" si="223"/>
        <v>1.1074561403508771</v>
      </c>
      <c r="M157" s="2">
        <v>2631</v>
      </c>
      <c r="N157">
        <v>8</v>
      </c>
      <c r="O157">
        <v>12</v>
      </c>
      <c r="P157" s="2">
        <f t="shared" si="138"/>
        <v>0.66666666666666663</v>
      </c>
      <c r="Q157" s="2">
        <f t="shared" si="224"/>
        <v>0.33333333333333331</v>
      </c>
      <c r="R157">
        <f>13.8*57</f>
        <v>786.6</v>
      </c>
      <c r="S157">
        <f>56*13.8</f>
        <v>772.80000000000007</v>
      </c>
      <c r="T157" s="2">
        <f t="shared" si="225"/>
        <v>1.0178571428571428</v>
      </c>
      <c r="U157">
        <f>13.8*68</f>
        <v>938.40000000000009</v>
      </c>
      <c r="V157">
        <f>13.8*68.8</f>
        <v>949.44</v>
      </c>
      <c r="W157" s="2">
        <f t="shared" si="226"/>
        <v>75.072000000000003</v>
      </c>
      <c r="X157" s="2">
        <f t="shared" si="227"/>
        <v>113.9328</v>
      </c>
      <c r="Y157" s="7">
        <f t="shared" si="228"/>
        <v>0.34108527131782945</v>
      </c>
      <c r="Z157" s="2">
        <f t="shared" si="229"/>
        <v>0.9883720930232559</v>
      </c>
      <c r="AA157" s="2">
        <f t="shared" si="230"/>
        <v>1.192982456140351</v>
      </c>
      <c r="AB157" s="2">
        <f t="shared" si="231"/>
        <v>1.2285714285714284</v>
      </c>
      <c r="AC157" s="2">
        <f t="shared" si="232"/>
        <v>0.33333333333333331</v>
      </c>
      <c r="AD157" s="2">
        <f t="shared" si="233"/>
        <v>151.80000000000007</v>
      </c>
      <c r="AE157" s="2">
        <f t="shared" si="234"/>
        <v>176.64</v>
      </c>
      <c r="AF157" s="2">
        <f t="shared" si="235"/>
        <v>0.18604651162790695</v>
      </c>
      <c r="AG157" s="2">
        <f t="shared" si="236"/>
        <v>0.85937500000000044</v>
      </c>
      <c r="AH157" s="2">
        <f t="shared" si="172"/>
        <v>2.2325581395348832</v>
      </c>
      <c r="AI157" s="2">
        <v>2</v>
      </c>
      <c r="AK157">
        <f t="shared" si="167"/>
        <v>1800</v>
      </c>
      <c r="AL157">
        <v>600</v>
      </c>
      <c r="AM157">
        <f t="shared" si="237"/>
        <v>2400</v>
      </c>
      <c r="AN157" t="s">
        <v>80</v>
      </c>
      <c r="AP157" t="s">
        <v>37</v>
      </c>
      <c r="AS157">
        <v>14.33</v>
      </c>
      <c r="AT157">
        <v>1</v>
      </c>
      <c r="AU157">
        <f t="shared" si="238"/>
        <v>2925.4333537443649</v>
      </c>
      <c r="AV157" t="s">
        <v>372</v>
      </c>
      <c r="AW157" t="s">
        <v>373</v>
      </c>
      <c r="AZ157" s="2">
        <f t="shared" si="239"/>
        <v>1.9639221639003217</v>
      </c>
      <c r="BA157" s="2">
        <f t="shared" si="173"/>
        <v>3.9944548567149649</v>
      </c>
      <c r="BB157">
        <v>0</v>
      </c>
      <c r="BC157">
        <f t="shared" si="174"/>
        <v>0</v>
      </c>
      <c r="BD157">
        <v>0</v>
      </c>
      <c r="BE157">
        <f t="shared" si="175"/>
        <v>0</v>
      </c>
      <c r="BF157">
        <v>3.48</v>
      </c>
      <c r="BG157">
        <f t="shared" si="176"/>
        <v>3.2736888844848933E-2</v>
      </c>
      <c r="BH157">
        <v>0.57999999999999996</v>
      </c>
      <c r="BI157">
        <f t="shared" si="177"/>
        <v>5.8291143705214857E-3</v>
      </c>
      <c r="BJ157">
        <v>0</v>
      </c>
      <c r="BK157">
        <f t="shared" si="178"/>
        <v>0</v>
      </c>
      <c r="BL157">
        <v>0</v>
      </c>
      <c r="BM157">
        <f t="shared" si="179"/>
        <v>0</v>
      </c>
      <c r="BN157">
        <v>0</v>
      </c>
      <c r="BO157">
        <f t="shared" si="180"/>
        <v>0</v>
      </c>
      <c r="BP157">
        <v>0</v>
      </c>
      <c r="BQ157">
        <f t="shared" si="181"/>
        <v>0</v>
      </c>
      <c r="BR157">
        <f t="shared" si="168"/>
        <v>94.142999999999972</v>
      </c>
      <c r="BS157">
        <f t="shared" si="182"/>
        <v>0.9307888373497093</v>
      </c>
      <c r="BT157">
        <v>0.31</v>
      </c>
      <c r="BU157">
        <f t="shared" si="183"/>
        <v>1.4251681707655964E-2</v>
      </c>
      <c r="BV157">
        <v>2.1999999999999999E-2</v>
      </c>
      <c r="BW157">
        <f t="shared" si="184"/>
        <v>3.9221924867945655E-4</v>
      </c>
      <c r="BX157">
        <v>2.5000000000000001E-2</v>
      </c>
      <c r="BY157">
        <f t="shared" si="185"/>
        <v>4.3046976022474844E-4</v>
      </c>
      <c r="BZ157">
        <v>0.23</v>
      </c>
      <c r="CA157">
        <f t="shared" si="186"/>
        <v>4.521610035376775E-3</v>
      </c>
      <c r="CB157">
        <v>0.84</v>
      </c>
      <c r="CC157">
        <f t="shared" si="187"/>
        <v>8.919816985003182E-3</v>
      </c>
      <c r="CD157">
        <v>0.37</v>
      </c>
      <c r="CE157">
        <f t="shared" si="188"/>
        <v>2.1293616979802836E-3</v>
      </c>
      <c r="CF157">
        <v>0</v>
      </c>
      <c r="CG157">
        <f t="shared" si="189"/>
        <v>0</v>
      </c>
      <c r="CH157">
        <v>0</v>
      </c>
      <c r="CI157">
        <f t="shared" si="190"/>
        <v>0</v>
      </c>
      <c r="CJ157">
        <v>0</v>
      </c>
      <c r="CK157">
        <f t="shared" si="191"/>
        <v>0</v>
      </c>
      <c r="CL157">
        <v>0</v>
      </c>
      <c r="CM157">
        <f t="shared" si="192"/>
        <v>0</v>
      </c>
      <c r="CN157">
        <v>0</v>
      </c>
      <c r="CO157">
        <f t="shared" si="193"/>
        <v>0</v>
      </c>
      <c r="CP157">
        <v>0</v>
      </c>
      <c r="CQ157">
        <f t="shared" si="194"/>
        <v>0</v>
      </c>
      <c r="CR157">
        <v>0</v>
      </c>
      <c r="CS157">
        <f t="shared" si="169"/>
        <v>0</v>
      </c>
      <c r="CT157">
        <v>0</v>
      </c>
      <c r="CU157">
        <f t="shared" si="195"/>
        <v>0</v>
      </c>
      <c r="CV157">
        <v>0</v>
      </c>
      <c r="CW157">
        <f t="shared" si="196"/>
        <v>0</v>
      </c>
      <c r="CX157">
        <v>0</v>
      </c>
      <c r="CY157">
        <f t="shared" si="197"/>
        <v>0</v>
      </c>
      <c r="CZ157">
        <v>0</v>
      </c>
      <c r="DA157">
        <f t="shared" si="198"/>
        <v>0</v>
      </c>
      <c r="DB157">
        <v>0</v>
      </c>
      <c r="DC157">
        <f t="shared" si="199"/>
        <v>0</v>
      </c>
      <c r="DD157">
        <v>0</v>
      </c>
      <c r="DE157">
        <f t="shared" si="200"/>
        <v>0</v>
      </c>
      <c r="DF157">
        <v>0</v>
      </c>
      <c r="DG157">
        <f t="shared" si="201"/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f t="shared" si="202"/>
        <v>0</v>
      </c>
      <c r="ET157">
        <v>0</v>
      </c>
      <c r="EU157">
        <f t="shared" si="203"/>
        <v>0</v>
      </c>
      <c r="EV157">
        <v>0</v>
      </c>
      <c r="EW157">
        <f t="shared" si="204"/>
        <v>0</v>
      </c>
      <c r="EX157">
        <v>0</v>
      </c>
      <c r="EY157">
        <f t="shared" si="205"/>
        <v>0</v>
      </c>
      <c r="EZ157">
        <v>39.89</v>
      </c>
      <c r="FA157">
        <f t="shared" si="206"/>
        <v>0.27500717597501406</v>
      </c>
      <c r="FB157">
        <v>59.89</v>
      </c>
      <c r="FC157">
        <f t="shared" si="207"/>
        <v>0.72067050705811797</v>
      </c>
      <c r="FD157">
        <v>0.12</v>
      </c>
      <c r="FE157">
        <f t="shared" si="208"/>
        <v>1.4078174620982067E-3</v>
      </c>
      <c r="FF157">
        <v>0</v>
      </c>
      <c r="FG157">
        <f t="shared" si="209"/>
        <v>0</v>
      </c>
      <c r="FH157">
        <v>0</v>
      </c>
      <c r="FI157">
        <f t="shared" si="210"/>
        <v>0</v>
      </c>
      <c r="FJ157">
        <v>0</v>
      </c>
      <c r="FK157">
        <f t="shared" si="211"/>
        <v>0</v>
      </c>
      <c r="FL157">
        <v>0.05</v>
      </c>
      <c r="FM157">
        <f t="shared" si="212"/>
        <v>1.1239617375934866E-3</v>
      </c>
      <c r="FN157">
        <v>0</v>
      </c>
      <c r="FO157">
        <f t="shared" si="170"/>
        <v>0</v>
      </c>
      <c r="FP157">
        <v>0</v>
      </c>
      <c r="FQ157">
        <f t="shared" si="213"/>
        <v>0</v>
      </c>
      <c r="FR157">
        <v>0</v>
      </c>
      <c r="FS157">
        <f t="shared" si="214"/>
        <v>0</v>
      </c>
      <c r="FT157">
        <v>0</v>
      </c>
      <c r="FU157">
        <f t="shared" si="215"/>
        <v>0</v>
      </c>
      <c r="FV157">
        <v>0</v>
      </c>
      <c r="FW157">
        <f t="shared" si="216"/>
        <v>0</v>
      </c>
      <c r="FX157">
        <v>7.0000000000000007E-2</v>
      </c>
      <c r="FY157">
        <f t="shared" si="171"/>
        <v>1.7905377671763273E-3</v>
      </c>
      <c r="FZ157">
        <v>0</v>
      </c>
      <c r="GA157">
        <f t="shared" si="217"/>
        <v>0</v>
      </c>
      <c r="GB157">
        <v>0</v>
      </c>
      <c r="GC157">
        <f t="shared" si="218"/>
        <v>0</v>
      </c>
      <c r="GD157">
        <v>0</v>
      </c>
      <c r="GE157">
        <f t="shared" si="219"/>
        <v>0</v>
      </c>
      <c r="GF157">
        <v>0</v>
      </c>
      <c r="GG157">
        <f t="shared" si="220"/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 s="3" t="s">
        <v>503</v>
      </c>
      <c r="GS157" t="s">
        <v>264</v>
      </c>
    </row>
    <row r="158" spans="1:201" x14ac:dyDescent="0.45">
      <c r="A158">
        <v>157</v>
      </c>
      <c r="B158" t="s">
        <v>531</v>
      </c>
      <c r="C158" t="s">
        <v>500</v>
      </c>
      <c r="D158" t="s">
        <v>535</v>
      </c>
      <c r="E158" t="s">
        <v>527</v>
      </c>
      <c r="F158">
        <f t="shared" si="241"/>
        <v>456</v>
      </c>
      <c r="G158">
        <f>343+273</f>
        <v>616</v>
      </c>
      <c r="H158">
        <f>1773</f>
        <v>1773</v>
      </c>
      <c r="I158" s="2">
        <f t="shared" si="221"/>
        <v>0.34743372814438805</v>
      </c>
      <c r="J158" s="2">
        <f t="shared" si="222"/>
        <v>160</v>
      </c>
      <c r="K158" s="2">
        <f t="shared" si="223"/>
        <v>1.3508771929824561</v>
      </c>
      <c r="M158" s="2">
        <v>2631</v>
      </c>
      <c r="N158">
        <v>1.5</v>
      </c>
      <c r="O158">
        <v>8</v>
      </c>
      <c r="P158" s="2">
        <f t="shared" si="138"/>
        <v>0.1875</v>
      </c>
      <c r="Q158" s="2">
        <f t="shared" si="224"/>
        <v>0.8125</v>
      </c>
      <c r="R158">
        <f>13.8*50</f>
        <v>690</v>
      </c>
      <c r="S158">
        <f>56.5*13.8</f>
        <v>779.7</v>
      </c>
      <c r="T158" s="2">
        <f t="shared" si="225"/>
        <v>0.88495575221238931</v>
      </c>
      <c r="U158">
        <f>13.8*50</f>
        <v>690</v>
      </c>
      <c r="V158">
        <f>13.8*68.8</f>
        <v>949.44</v>
      </c>
      <c r="W158" s="2">
        <f t="shared" si="226"/>
        <v>10.35</v>
      </c>
      <c r="X158" s="2">
        <f t="shared" si="227"/>
        <v>75.955200000000005</v>
      </c>
      <c r="Y158" s="7">
        <f t="shared" si="228"/>
        <v>0.86373546511627919</v>
      </c>
      <c r="Z158" s="2">
        <f t="shared" si="229"/>
        <v>0.72674418604651159</v>
      </c>
      <c r="AA158" s="2">
        <f t="shared" si="230"/>
        <v>1</v>
      </c>
      <c r="AB158" s="2">
        <f t="shared" si="231"/>
        <v>1.2176991150442478</v>
      </c>
      <c r="AC158" s="2">
        <f t="shared" si="232"/>
        <v>0.8125</v>
      </c>
      <c r="AD158" s="2">
        <f t="shared" si="233"/>
        <v>0</v>
      </c>
      <c r="AE158" s="2">
        <f t="shared" si="234"/>
        <v>169.74</v>
      </c>
      <c r="AF158" s="2">
        <f t="shared" si="235"/>
        <v>0.17877906976744187</v>
      </c>
      <c r="AG158" s="2">
        <f t="shared" si="236"/>
        <v>0</v>
      </c>
      <c r="AH158" s="2">
        <f t="shared" si="172"/>
        <v>1.430232558139535</v>
      </c>
      <c r="AI158" s="2">
        <v>2</v>
      </c>
      <c r="AK158">
        <f t="shared" si="167"/>
        <v>1800</v>
      </c>
      <c r="AL158">
        <v>600</v>
      </c>
      <c r="AM158">
        <f t="shared" si="237"/>
        <v>2400</v>
      </c>
      <c r="AN158" t="s">
        <v>80</v>
      </c>
      <c r="AP158" t="s">
        <v>37</v>
      </c>
      <c r="AS158">
        <v>14.33</v>
      </c>
      <c r="AT158">
        <v>1</v>
      </c>
      <c r="AU158">
        <f t="shared" si="238"/>
        <v>2951.5532944027964</v>
      </c>
      <c r="AV158" t="s">
        <v>372</v>
      </c>
      <c r="AW158" t="s">
        <v>373</v>
      </c>
      <c r="AZ158" s="2">
        <f t="shared" si="239"/>
        <v>1.9639221639003217</v>
      </c>
      <c r="BA158" s="2">
        <f t="shared" si="173"/>
        <v>3.9944548567149649</v>
      </c>
      <c r="BB158">
        <v>0</v>
      </c>
      <c r="BC158">
        <f t="shared" si="174"/>
        <v>0</v>
      </c>
      <c r="BD158">
        <v>0</v>
      </c>
      <c r="BE158">
        <f t="shared" si="175"/>
        <v>0</v>
      </c>
      <c r="BF158">
        <v>3.48</v>
      </c>
      <c r="BG158">
        <f t="shared" si="176"/>
        <v>3.2736888844848933E-2</v>
      </c>
      <c r="BH158">
        <v>0.57999999999999996</v>
      </c>
      <c r="BI158">
        <f t="shared" si="177"/>
        <v>5.8291143705214857E-3</v>
      </c>
      <c r="BJ158">
        <v>0</v>
      </c>
      <c r="BK158">
        <f t="shared" si="178"/>
        <v>0</v>
      </c>
      <c r="BL158">
        <v>0</v>
      </c>
      <c r="BM158">
        <f t="shared" si="179"/>
        <v>0</v>
      </c>
      <c r="BN158">
        <v>0</v>
      </c>
      <c r="BO158">
        <f t="shared" si="180"/>
        <v>0</v>
      </c>
      <c r="BP158">
        <v>0</v>
      </c>
      <c r="BQ158">
        <f t="shared" si="181"/>
        <v>0</v>
      </c>
      <c r="BR158">
        <f t="shared" si="168"/>
        <v>94.142999999999972</v>
      </c>
      <c r="BS158">
        <f t="shared" si="182"/>
        <v>0.9307888373497093</v>
      </c>
      <c r="BT158">
        <v>0.31</v>
      </c>
      <c r="BU158">
        <f t="shared" si="183"/>
        <v>1.4251681707655964E-2</v>
      </c>
      <c r="BV158">
        <v>2.1999999999999999E-2</v>
      </c>
      <c r="BW158">
        <f t="shared" si="184"/>
        <v>3.9221924867945655E-4</v>
      </c>
      <c r="BX158">
        <v>2.5000000000000001E-2</v>
      </c>
      <c r="BY158">
        <f t="shared" si="185"/>
        <v>4.3046976022474844E-4</v>
      </c>
      <c r="BZ158">
        <v>0.23</v>
      </c>
      <c r="CA158">
        <f t="shared" si="186"/>
        <v>4.521610035376775E-3</v>
      </c>
      <c r="CB158">
        <v>0.84</v>
      </c>
      <c r="CC158">
        <f t="shared" si="187"/>
        <v>8.919816985003182E-3</v>
      </c>
      <c r="CD158">
        <v>0.37</v>
      </c>
      <c r="CE158">
        <f t="shared" si="188"/>
        <v>2.1293616979802836E-3</v>
      </c>
      <c r="CF158">
        <v>0</v>
      </c>
      <c r="CG158">
        <f t="shared" si="189"/>
        <v>0</v>
      </c>
      <c r="CH158">
        <v>0</v>
      </c>
      <c r="CI158">
        <f t="shared" si="190"/>
        <v>0</v>
      </c>
      <c r="CJ158">
        <v>0</v>
      </c>
      <c r="CK158">
        <f t="shared" si="191"/>
        <v>0</v>
      </c>
      <c r="CL158">
        <v>0</v>
      </c>
      <c r="CM158">
        <f t="shared" si="192"/>
        <v>0</v>
      </c>
      <c r="CN158">
        <v>0</v>
      </c>
      <c r="CO158">
        <f t="shared" si="193"/>
        <v>0</v>
      </c>
      <c r="CP158">
        <v>0</v>
      </c>
      <c r="CQ158">
        <f t="shared" si="194"/>
        <v>0</v>
      </c>
      <c r="CR158">
        <v>0</v>
      </c>
      <c r="CS158">
        <f t="shared" si="169"/>
        <v>0</v>
      </c>
      <c r="CT158">
        <v>0</v>
      </c>
      <c r="CU158">
        <f t="shared" si="195"/>
        <v>0</v>
      </c>
      <c r="CV158">
        <v>0</v>
      </c>
      <c r="CW158">
        <f t="shared" si="196"/>
        <v>0</v>
      </c>
      <c r="CX158">
        <v>0</v>
      </c>
      <c r="CY158">
        <f t="shared" si="197"/>
        <v>0</v>
      </c>
      <c r="CZ158">
        <v>0</v>
      </c>
      <c r="DA158">
        <f t="shared" si="198"/>
        <v>0</v>
      </c>
      <c r="DB158">
        <v>0</v>
      </c>
      <c r="DC158">
        <f t="shared" si="199"/>
        <v>0</v>
      </c>
      <c r="DD158">
        <v>0</v>
      </c>
      <c r="DE158">
        <f t="shared" si="200"/>
        <v>0</v>
      </c>
      <c r="DF158">
        <v>0</v>
      </c>
      <c r="DG158">
        <f t="shared" si="201"/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f t="shared" si="202"/>
        <v>0</v>
      </c>
      <c r="ET158">
        <v>0</v>
      </c>
      <c r="EU158">
        <f t="shared" si="203"/>
        <v>0</v>
      </c>
      <c r="EV158">
        <v>0</v>
      </c>
      <c r="EW158">
        <f t="shared" si="204"/>
        <v>0</v>
      </c>
      <c r="EX158">
        <v>0</v>
      </c>
      <c r="EY158">
        <f t="shared" si="205"/>
        <v>0</v>
      </c>
      <c r="EZ158">
        <v>39.89</v>
      </c>
      <c r="FA158">
        <f t="shared" si="206"/>
        <v>0.27500717597501406</v>
      </c>
      <c r="FB158">
        <v>59.89</v>
      </c>
      <c r="FC158">
        <f t="shared" si="207"/>
        <v>0.72067050705811797</v>
      </c>
      <c r="FD158">
        <v>0.12</v>
      </c>
      <c r="FE158">
        <f t="shared" si="208"/>
        <v>1.4078174620982067E-3</v>
      </c>
      <c r="FF158">
        <v>0</v>
      </c>
      <c r="FG158">
        <f t="shared" si="209"/>
        <v>0</v>
      </c>
      <c r="FH158">
        <v>0</v>
      </c>
      <c r="FI158">
        <f t="shared" si="210"/>
        <v>0</v>
      </c>
      <c r="FJ158">
        <v>0</v>
      </c>
      <c r="FK158">
        <f t="shared" si="211"/>
        <v>0</v>
      </c>
      <c r="FL158">
        <v>0.05</v>
      </c>
      <c r="FM158">
        <f t="shared" si="212"/>
        <v>1.1239617375934866E-3</v>
      </c>
      <c r="FN158">
        <v>0</v>
      </c>
      <c r="FO158">
        <f t="shared" si="170"/>
        <v>0</v>
      </c>
      <c r="FP158">
        <v>0</v>
      </c>
      <c r="FQ158">
        <f t="shared" si="213"/>
        <v>0</v>
      </c>
      <c r="FR158">
        <v>0</v>
      </c>
      <c r="FS158">
        <f t="shared" si="214"/>
        <v>0</v>
      </c>
      <c r="FT158">
        <v>0</v>
      </c>
      <c r="FU158">
        <f t="shared" si="215"/>
        <v>0</v>
      </c>
      <c r="FV158">
        <v>0</v>
      </c>
      <c r="FW158">
        <f t="shared" si="216"/>
        <v>0</v>
      </c>
      <c r="FX158">
        <v>7.0000000000000007E-2</v>
      </c>
      <c r="FY158">
        <f t="shared" si="171"/>
        <v>1.7905377671763273E-3</v>
      </c>
      <c r="FZ158">
        <v>0</v>
      </c>
      <c r="GA158">
        <f t="shared" si="217"/>
        <v>0</v>
      </c>
      <c r="GB158">
        <v>0</v>
      </c>
      <c r="GC158">
        <f t="shared" si="218"/>
        <v>0</v>
      </c>
      <c r="GD158">
        <v>0</v>
      </c>
      <c r="GE158">
        <f t="shared" si="219"/>
        <v>0</v>
      </c>
      <c r="GF158">
        <v>0</v>
      </c>
      <c r="GG158">
        <f t="shared" si="220"/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 s="3" t="s">
        <v>503</v>
      </c>
      <c r="GS158" t="s">
        <v>264</v>
      </c>
    </row>
    <row r="159" spans="1:201" x14ac:dyDescent="0.45">
      <c r="A159">
        <v>158</v>
      </c>
      <c r="B159" t="s">
        <v>531</v>
      </c>
      <c r="C159" t="s">
        <v>500</v>
      </c>
      <c r="D159" t="s">
        <v>536</v>
      </c>
      <c r="E159" t="s">
        <v>527</v>
      </c>
      <c r="F159">
        <f t="shared" si="241"/>
        <v>456</v>
      </c>
      <c r="G159">
        <f>232+273</f>
        <v>505</v>
      </c>
      <c r="H159">
        <f>1773</f>
        <v>1773</v>
      </c>
      <c r="I159" s="2">
        <f t="shared" si="221"/>
        <v>0.28482797518330516</v>
      </c>
      <c r="J159" s="2">
        <f t="shared" si="222"/>
        <v>49</v>
      </c>
      <c r="K159" s="2">
        <f t="shared" si="223"/>
        <v>1.1074561403508771</v>
      </c>
      <c r="M159" s="2">
        <v>2631</v>
      </c>
      <c r="N159">
        <v>7.5</v>
      </c>
      <c r="O159">
        <v>11</v>
      </c>
      <c r="P159" s="2">
        <f t="shared" si="138"/>
        <v>0.68181818181818177</v>
      </c>
      <c r="Q159" s="2">
        <f t="shared" si="224"/>
        <v>0.31818181818181818</v>
      </c>
      <c r="R159">
        <f>13.8*56.5</f>
        <v>779.7</v>
      </c>
      <c r="S159">
        <f>57*13.8</f>
        <v>786.6</v>
      </c>
      <c r="T159" s="2">
        <f t="shared" si="225"/>
        <v>0.99122807017543868</v>
      </c>
      <c r="U159">
        <f>13.8*67.6</f>
        <v>932.88</v>
      </c>
      <c r="V159">
        <f>13.8*67.2</f>
        <v>927.36000000000013</v>
      </c>
      <c r="W159" s="2">
        <f t="shared" si="226"/>
        <v>69.965999999999994</v>
      </c>
      <c r="X159" s="2">
        <f t="shared" si="227"/>
        <v>102.00960000000002</v>
      </c>
      <c r="Y159" s="7">
        <f t="shared" si="228"/>
        <v>0.3141233766233768</v>
      </c>
      <c r="Z159" s="2">
        <f t="shared" si="229"/>
        <v>1.0059523809523807</v>
      </c>
      <c r="AA159" s="2">
        <f t="shared" si="230"/>
        <v>1.1964601769911503</v>
      </c>
      <c r="AB159" s="2">
        <f t="shared" si="231"/>
        <v>1.1789473684210527</v>
      </c>
      <c r="AC159" s="2">
        <f t="shared" si="232"/>
        <v>0.31818181818181818</v>
      </c>
      <c r="AD159" s="2">
        <f t="shared" si="233"/>
        <v>153.17999999999995</v>
      </c>
      <c r="AE159" s="2">
        <f t="shared" si="234"/>
        <v>140.7600000000001</v>
      </c>
      <c r="AF159" s="2">
        <f t="shared" si="235"/>
        <v>0.15178571428571438</v>
      </c>
      <c r="AG159" s="2">
        <f t="shared" si="236"/>
        <v>1.0882352941176459</v>
      </c>
      <c r="AH159" s="2">
        <f t="shared" si="172"/>
        <v>1.6696428571428583</v>
      </c>
      <c r="AI159" s="2">
        <v>2</v>
      </c>
      <c r="AK159">
        <f t="shared" si="167"/>
        <v>1800</v>
      </c>
      <c r="AL159">
        <v>600</v>
      </c>
      <c r="AM159">
        <f t="shared" si="237"/>
        <v>2400</v>
      </c>
      <c r="AN159" t="s">
        <v>80</v>
      </c>
      <c r="AP159" t="s">
        <v>37</v>
      </c>
      <c r="AS159">
        <v>14.33</v>
      </c>
      <c r="AT159">
        <v>1</v>
      </c>
      <c r="AU159">
        <f t="shared" si="238"/>
        <v>2977.6732350612283</v>
      </c>
      <c r="AV159" t="s">
        <v>372</v>
      </c>
      <c r="AW159" t="s">
        <v>373</v>
      </c>
      <c r="AZ159" s="2">
        <f t="shared" si="239"/>
        <v>1.9639221639003217</v>
      </c>
      <c r="BA159" s="2">
        <f t="shared" si="173"/>
        <v>3.9944548567149649</v>
      </c>
      <c r="BB159">
        <v>0</v>
      </c>
      <c r="BC159">
        <f t="shared" si="174"/>
        <v>0</v>
      </c>
      <c r="BD159">
        <v>0</v>
      </c>
      <c r="BE159">
        <f t="shared" si="175"/>
        <v>0</v>
      </c>
      <c r="BF159">
        <v>3.48</v>
      </c>
      <c r="BG159">
        <f t="shared" si="176"/>
        <v>3.2736888844848933E-2</v>
      </c>
      <c r="BH159">
        <v>0.57999999999999996</v>
      </c>
      <c r="BI159">
        <f t="shared" si="177"/>
        <v>5.8291143705214857E-3</v>
      </c>
      <c r="BJ159">
        <v>0</v>
      </c>
      <c r="BK159">
        <f t="shared" si="178"/>
        <v>0</v>
      </c>
      <c r="BL159">
        <v>0</v>
      </c>
      <c r="BM159">
        <f t="shared" si="179"/>
        <v>0</v>
      </c>
      <c r="BN159">
        <v>0</v>
      </c>
      <c r="BO159">
        <f t="shared" si="180"/>
        <v>0</v>
      </c>
      <c r="BP159">
        <v>0</v>
      </c>
      <c r="BQ159">
        <f t="shared" si="181"/>
        <v>0</v>
      </c>
      <c r="BR159">
        <f t="shared" si="168"/>
        <v>94.142999999999972</v>
      </c>
      <c r="BS159">
        <f t="shared" si="182"/>
        <v>0.9307888373497093</v>
      </c>
      <c r="BT159">
        <v>0.31</v>
      </c>
      <c r="BU159">
        <f t="shared" si="183"/>
        <v>1.4251681707655964E-2</v>
      </c>
      <c r="BV159">
        <v>2.1999999999999999E-2</v>
      </c>
      <c r="BW159">
        <f t="shared" si="184"/>
        <v>3.9221924867945655E-4</v>
      </c>
      <c r="BX159">
        <v>2.5000000000000001E-2</v>
      </c>
      <c r="BY159">
        <f t="shared" si="185"/>
        <v>4.3046976022474844E-4</v>
      </c>
      <c r="BZ159">
        <v>0.23</v>
      </c>
      <c r="CA159">
        <f t="shared" si="186"/>
        <v>4.521610035376775E-3</v>
      </c>
      <c r="CB159">
        <v>0.84</v>
      </c>
      <c r="CC159">
        <f t="shared" si="187"/>
        <v>8.919816985003182E-3</v>
      </c>
      <c r="CD159">
        <v>0.37</v>
      </c>
      <c r="CE159">
        <f t="shared" si="188"/>
        <v>2.1293616979802836E-3</v>
      </c>
      <c r="CF159">
        <v>0</v>
      </c>
      <c r="CG159">
        <f t="shared" si="189"/>
        <v>0</v>
      </c>
      <c r="CH159">
        <v>0</v>
      </c>
      <c r="CI159">
        <f t="shared" si="190"/>
        <v>0</v>
      </c>
      <c r="CJ159">
        <v>0</v>
      </c>
      <c r="CK159">
        <f t="shared" si="191"/>
        <v>0</v>
      </c>
      <c r="CL159">
        <v>0</v>
      </c>
      <c r="CM159">
        <f t="shared" si="192"/>
        <v>0</v>
      </c>
      <c r="CN159">
        <v>0</v>
      </c>
      <c r="CO159">
        <f t="shared" si="193"/>
        <v>0</v>
      </c>
      <c r="CP159">
        <v>0</v>
      </c>
      <c r="CQ159">
        <f t="shared" si="194"/>
        <v>0</v>
      </c>
      <c r="CR159">
        <v>0</v>
      </c>
      <c r="CS159">
        <f t="shared" si="169"/>
        <v>0</v>
      </c>
      <c r="CT159">
        <v>0</v>
      </c>
      <c r="CU159">
        <f t="shared" si="195"/>
        <v>0</v>
      </c>
      <c r="CV159">
        <v>0</v>
      </c>
      <c r="CW159">
        <f t="shared" si="196"/>
        <v>0</v>
      </c>
      <c r="CX159">
        <v>0</v>
      </c>
      <c r="CY159">
        <f t="shared" si="197"/>
        <v>0</v>
      </c>
      <c r="CZ159">
        <v>0</v>
      </c>
      <c r="DA159">
        <f t="shared" si="198"/>
        <v>0</v>
      </c>
      <c r="DB159">
        <v>0</v>
      </c>
      <c r="DC159">
        <f t="shared" si="199"/>
        <v>0</v>
      </c>
      <c r="DD159">
        <v>0</v>
      </c>
      <c r="DE159">
        <f t="shared" si="200"/>
        <v>0</v>
      </c>
      <c r="DF159">
        <v>0</v>
      </c>
      <c r="DG159">
        <f t="shared" si="201"/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f t="shared" si="202"/>
        <v>0</v>
      </c>
      <c r="ET159">
        <v>0</v>
      </c>
      <c r="EU159">
        <f t="shared" si="203"/>
        <v>0</v>
      </c>
      <c r="EV159">
        <v>0</v>
      </c>
      <c r="EW159">
        <f t="shared" si="204"/>
        <v>0</v>
      </c>
      <c r="EX159">
        <v>0</v>
      </c>
      <c r="EY159">
        <f t="shared" si="205"/>
        <v>0</v>
      </c>
      <c r="EZ159">
        <v>39.89</v>
      </c>
      <c r="FA159">
        <f t="shared" si="206"/>
        <v>0.27500717597501406</v>
      </c>
      <c r="FB159">
        <v>59.89</v>
      </c>
      <c r="FC159">
        <f t="shared" si="207"/>
        <v>0.72067050705811797</v>
      </c>
      <c r="FD159">
        <v>0.12</v>
      </c>
      <c r="FE159">
        <f t="shared" si="208"/>
        <v>1.4078174620982067E-3</v>
      </c>
      <c r="FF159">
        <v>0</v>
      </c>
      <c r="FG159">
        <f t="shared" si="209"/>
        <v>0</v>
      </c>
      <c r="FH159">
        <v>0</v>
      </c>
      <c r="FI159">
        <f t="shared" si="210"/>
        <v>0</v>
      </c>
      <c r="FJ159">
        <v>0</v>
      </c>
      <c r="FK159">
        <f t="shared" si="211"/>
        <v>0</v>
      </c>
      <c r="FL159">
        <v>0.05</v>
      </c>
      <c r="FM159">
        <f t="shared" si="212"/>
        <v>1.1239617375934866E-3</v>
      </c>
      <c r="FN159">
        <v>0</v>
      </c>
      <c r="FO159">
        <f t="shared" si="170"/>
        <v>0</v>
      </c>
      <c r="FP159">
        <v>0</v>
      </c>
      <c r="FQ159">
        <f t="shared" si="213"/>
        <v>0</v>
      </c>
      <c r="FR159">
        <v>0</v>
      </c>
      <c r="FS159">
        <f t="shared" si="214"/>
        <v>0</v>
      </c>
      <c r="FT159">
        <v>0</v>
      </c>
      <c r="FU159">
        <f t="shared" si="215"/>
        <v>0</v>
      </c>
      <c r="FV159">
        <v>0</v>
      </c>
      <c r="FW159">
        <f t="shared" si="216"/>
        <v>0</v>
      </c>
      <c r="FX159">
        <v>7.0000000000000007E-2</v>
      </c>
      <c r="FY159">
        <f t="shared" si="171"/>
        <v>1.7905377671763273E-3</v>
      </c>
      <c r="FZ159">
        <v>0</v>
      </c>
      <c r="GA159">
        <f t="shared" si="217"/>
        <v>0</v>
      </c>
      <c r="GB159">
        <v>0</v>
      </c>
      <c r="GC159">
        <f t="shared" si="218"/>
        <v>0</v>
      </c>
      <c r="GD159">
        <v>0</v>
      </c>
      <c r="GE159">
        <f t="shared" si="219"/>
        <v>0</v>
      </c>
      <c r="GF159">
        <v>0</v>
      </c>
      <c r="GG159">
        <f t="shared" si="220"/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 s="3" t="s">
        <v>503</v>
      </c>
      <c r="GS159" t="s">
        <v>264</v>
      </c>
    </row>
    <row r="160" spans="1:201" x14ac:dyDescent="0.45">
      <c r="A160">
        <v>159</v>
      </c>
      <c r="B160" t="s">
        <v>531</v>
      </c>
      <c r="C160" t="s">
        <v>500</v>
      </c>
      <c r="D160" t="s">
        <v>536</v>
      </c>
      <c r="E160" t="s">
        <v>527</v>
      </c>
      <c r="F160">
        <f t="shared" si="241"/>
        <v>456</v>
      </c>
      <c r="G160">
        <f>343+273</f>
        <v>616</v>
      </c>
      <c r="H160">
        <f>1773</f>
        <v>1773</v>
      </c>
      <c r="I160" s="2">
        <f t="shared" si="221"/>
        <v>0.34743372814438805</v>
      </c>
      <c r="J160" s="2">
        <f t="shared" si="222"/>
        <v>160</v>
      </c>
      <c r="K160" s="2">
        <f t="shared" si="223"/>
        <v>1.3508771929824561</v>
      </c>
      <c r="M160" s="2">
        <v>2631</v>
      </c>
      <c r="N160">
        <v>2.7</v>
      </c>
      <c r="O160">
        <v>14</v>
      </c>
      <c r="P160" s="2">
        <f t="shared" si="138"/>
        <v>0.19285714285714287</v>
      </c>
      <c r="Q160" s="2">
        <f t="shared" si="224"/>
        <v>0.80714285714285716</v>
      </c>
      <c r="R160">
        <f>13.8*56.7</f>
        <v>782.46</v>
      </c>
      <c r="S160">
        <f>56*13.8</f>
        <v>772.80000000000007</v>
      </c>
      <c r="T160" s="2">
        <f t="shared" si="225"/>
        <v>1.0125</v>
      </c>
      <c r="U160">
        <f>13.8*62.4</f>
        <v>861.12</v>
      </c>
      <c r="V160">
        <f>13.8*68</f>
        <v>938.40000000000009</v>
      </c>
      <c r="W160" s="2">
        <f t="shared" si="226"/>
        <v>23.250240000000002</v>
      </c>
      <c r="X160" s="2">
        <f t="shared" si="227"/>
        <v>131.37600000000003</v>
      </c>
      <c r="Y160" s="7">
        <f t="shared" si="228"/>
        <v>0.82302521008403362</v>
      </c>
      <c r="Z160" s="2">
        <f t="shared" si="229"/>
        <v>0.91764705882352937</v>
      </c>
      <c r="AA160" s="2">
        <f t="shared" si="230"/>
        <v>1.1005291005291005</v>
      </c>
      <c r="AB160" s="2">
        <f t="shared" si="231"/>
        <v>1.2142857142857142</v>
      </c>
      <c r="AC160" s="2">
        <f t="shared" si="232"/>
        <v>0.80714285714285716</v>
      </c>
      <c r="AD160" s="2">
        <f t="shared" si="233"/>
        <v>78.659999999999968</v>
      </c>
      <c r="AE160" s="2">
        <f t="shared" si="234"/>
        <v>165.60000000000002</v>
      </c>
      <c r="AF160" s="2">
        <f t="shared" si="235"/>
        <v>0.17647058823529413</v>
      </c>
      <c r="AG160" s="2">
        <f t="shared" si="236"/>
        <v>0.47499999999999976</v>
      </c>
      <c r="AH160" s="2">
        <f t="shared" si="172"/>
        <v>2.4705882352941178</v>
      </c>
      <c r="AI160" s="2">
        <v>2</v>
      </c>
      <c r="AK160">
        <f t="shared" si="167"/>
        <v>1800</v>
      </c>
      <c r="AL160">
        <v>600</v>
      </c>
      <c r="AM160">
        <f t="shared" si="237"/>
        <v>2400</v>
      </c>
      <c r="AN160" t="s">
        <v>80</v>
      </c>
      <c r="AP160" t="s">
        <v>37</v>
      </c>
      <c r="AS160">
        <v>14.33</v>
      </c>
      <c r="AT160">
        <v>1</v>
      </c>
      <c r="AU160">
        <f t="shared" si="238"/>
        <v>2925.4333537443649</v>
      </c>
      <c r="AV160" t="s">
        <v>372</v>
      </c>
      <c r="AW160" t="s">
        <v>373</v>
      </c>
      <c r="AZ160" s="2">
        <f t="shared" si="239"/>
        <v>1.9639221639003217</v>
      </c>
      <c r="BA160" s="2">
        <f t="shared" si="173"/>
        <v>3.9944548567149649</v>
      </c>
      <c r="BB160">
        <v>0</v>
      </c>
      <c r="BC160">
        <f t="shared" si="174"/>
        <v>0</v>
      </c>
      <c r="BD160">
        <v>0</v>
      </c>
      <c r="BE160">
        <f t="shared" si="175"/>
        <v>0</v>
      </c>
      <c r="BF160">
        <v>3.48</v>
      </c>
      <c r="BG160">
        <f t="shared" si="176"/>
        <v>3.2736888844848933E-2</v>
      </c>
      <c r="BH160">
        <v>0.57999999999999996</v>
      </c>
      <c r="BI160">
        <f t="shared" si="177"/>
        <v>5.8291143705214857E-3</v>
      </c>
      <c r="BJ160">
        <v>0</v>
      </c>
      <c r="BK160">
        <f t="shared" si="178"/>
        <v>0</v>
      </c>
      <c r="BL160">
        <v>0</v>
      </c>
      <c r="BM160">
        <f t="shared" si="179"/>
        <v>0</v>
      </c>
      <c r="BN160">
        <v>0</v>
      </c>
      <c r="BO160">
        <f t="shared" si="180"/>
        <v>0</v>
      </c>
      <c r="BP160">
        <v>0</v>
      </c>
      <c r="BQ160">
        <f t="shared" si="181"/>
        <v>0</v>
      </c>
      <c r="BR160">
        <f t="shared" si="168"/>
        <v>94.142999999999972</v>
      </c>
      <c r="BS160">
        <f t="shared" si="182"/>
        <v>0.9307888373497093</v>
      </c>
      <c r="BT160">
        <v>0.31</v>
      </c>
      <c r="BU160">
        <f t="shared" si="183"/>
        <v>1.4251681707655964E-2</v>
      </c>
      <c r="BV160">
        <v>2.1999999999999999E-2</v>
      </c>
      <c r="BW160">
        <f t="shared" si="184"/>
        <v>3.9221924867945655E-4</v>
      </c>
      <c r="BX160">
        <v>2.5000000000000001E-2</v>
      </c>
      <c r="BY160">
        <f t="shared" si="185"/>
        <v>4.3046976022474844E-4</v>
      </c>
      <c r="BZ160">
        <v>0.23</v>
      </c>
      <c r="CA160">
        <f t="shared" si="186"/>
        <v>4.521610035376775E-3</v>
      </c>
      <c r="CB160">
        <v>0.84</v>
      </c>
      <c r="CC160">
        <f t="shared" si="187"/>
        <v>8.919816985003182E-3</v>
      </c>
      <c r="CD160">
        <v>0.37</v>
      </c>
      <c r="CE160">
        <f t="shared" si="188"/>
        <v>2.1293616979802836E-3</v>
      </c>
      <c r="CF160">
        <v>0</v>
      </c>
      <c r="CG160">
        <f t="shared" si="189"/>
        <v>0</v>
      </c>
      <c r="CH160">
        <v>0</v>
      </c>
      <c r="CI160">
        <f t="shared" si="190"/>
        <v>0</v>
      </c>
      <c r="CJ160">
        <v>0</v>
      </c>
      <c r="CK160">
        <f t="shared" si="191"/>
        <v>0</v>
      </c>
      <c r="CL160">
        <v>0</v>
      </c>
      <c r="CM160">
        <f t="shared" si="192"/>
        <v>0</v>
      </c>
      <c r="CN160">
        <v>0</v>
      </c>
      <c r="CO160">
        <f t="shared" si="193"/>
        <v>0</v>
      </c>
      <c r="CP160">
        <v>0</v>
      </c>
      <c r="CQ160">
        <f t="shared" si="194"/>
        <v>0</v>
      </c>
      <c r="CR160">
        <v>0</v>
      </c>
      <c r="CS160">
        <f t="shared" si="169"/>
        <v>0</v>
      </c>
      <c r="CT160">
        <v>0</v>
      </c>
      <c r="CU160">
        <f t="shared" si="195"/>
        <v>0</v>
      </c>
      <c r="CV160">
        <v>0</v>
      </c>
      <c r="CW160">
        <f t="shared" si="196"/>
        <v>0</v>
      </c>
      <c r="CX160">
        <v>0</v>
      </c>
      <c r="CY160">
        <f t="shared" si="197"/>
        <v>0</v>
      </c>
      <c r="CZ160">
        <v>0</v>
      </c>
      <c r="DA160">
        <f t="shared" si="198"/>
        <v>0</v>
      </c>
      <c r="DB160">
        <v>0</v>
      </c>
      <c r="DC160">
        <f t="shared" si="199"/>
        <v>0</v>
      </c>
      <c r="DD160">
        <v>0</v>
      </c>
      <c r="DE160">
        <f t="shared" si="200"/>
        <v>0</v>
      </c>
      <c r="DF160">
        <v>0</v>
      </c>
      <c r="DG160">
        <f t="shared" si="201"/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f t="shared" si="202"/>
        <v>0</v>
      </c>
      <c r="ET160">
        <v>0</v>
      </c>
      <c r="EU160">
        <f t="shared" si="203"/>
        <v>0</v>
      </c>
      <c r="EV160">
        <v>0</v>
      </c>
      <c r="EW160">
        <f t="shared" si="204"/>
        <v>0</v>
      </c>
      <c r="EX160">
        <v>0</v>
      </c>
      <c r="EY160">
        <f t="shared" si="205"/>
        <v>0</v>
      </c>
      <c r="EZ160">
        <v>39.89</v>
      </c>
      <c r="FA160">
        <f t="shared" si="206"/>
        <v>0.27500717597501406</v>
      </c>
      <c r="FB160">
        <v>59.89</v>
      </c>
      <c r="FC160">
        <f t="shared" si="207"/>
        <v>0.72067050705811797</v>
      </c>
      <c r="FD160">
        <v>0.12</v>
      </c>
      <c r="FE160">
        <f t="shared" si="208"/>
        <v>1.4078174620982067E-3</v>
      </c>
      <c r="FF160">
        <v>0</v>
      </c>
      <c r="FG160">
        <f t="shared" si="209"/>
        <v>0</v>
      </c>
      <c r="FH160">
        <v>0</v>
      </c>
      <c r="FI160">
        <f t="shared" si="210"/>
        <v>0</v>
      </c>
      <c r="FJ160">
        <v>0</v>
      </c>
      <c r="FK160">
        <f t="shared" si="211"/>
        <v>0</v>
      </c>
      <c r="FL160">
        <v>0.05</v>
      </c>
      <c r="FM160">
        <f t="shared" si="212"/>
        <v>1.1239617375934866E-3</v>
      </c>
      <c r="FN160">
        <v>0</v>
      </c>
      <c r="FO160">
        <f t="shared" si="170"/>
        <v>0</v>
      </c>
      <c r="FP160">
        <v>0</v>
      </c>
      <c r="FQ160">
        <f t="shared" si="213"/>
        <v>0</v>
      </c>
      <c r="FR160">
        <v>0</v>
      </c>
      <c r="FS160">
        <f t="shared" si="214"/>
        <v>0</v>
      </c>
      <c r="FT160">
        <v>0</v>
      </c>
      <c r="FU160">
        <f t="shared" si="215"/>
        <v>0</v>
      </c>
      <c r="FV160">
        <v>0</v>
      </c>
      <c r="FW160">
        <f t="shared" si="216"/>
        <v>0</v>
      </c>
      <c r="FX160">
        <v>7.0000000000000007E-2</v>
      </c>
      <c r="FY160">
        <f t="shared" si="171"/>
        <v>1.7905377671763273E-3</v>
      </c>
      <c r="FZ160">
        <v>0</v>
      </c>
      <c r="GA160">
        <f t="shared" si="217"/>
        <v>0</v>
      </c>
      <c r="GB160">
        <v>0</v>
      </c>
      <c r="GC160">
        <f t="shared" si="218"/>
        <v>0</v>
      </c>
      <c r="GD160">
        <v>0</v>
      </c>
      <c r="GE160">
        <f t="shared" si="219"/>
        <v>0</v>
      </c>
      <c r="GF160">
        <v>0</v>
      </c>
      <c r="GG160">
        <f t="shared" si="220"/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 s="3" t="s">
        <v>503</v>
      </c>
      <c r="GS160" t="s">
        <v>264</v>
      </c>
    </row>
    <row r="161" spans="1:201" x14ac:dyDescent="0.45">
      <c r="A161">
        <v>160</v>
      </c>
      <c r="B161" t="s">
        <v>531</v>
      </c>
      <c r="C161" t="s">
        <v>500</v>
      </c>
      <c r="D161" t="s">
        <v>533</v>
      </c>
      <c r="E161" t="s">
        <v>527</v>
      </c>
      <c r="F161">
        <f t="shared" si="241"/>
        <v>456</v>
      </c>
      <c r="G161">
        <f>232+273</f>
        <v>505</v>
      </c>
      <c r="H161">
        <f>1773</f>
        <v>1773</v>
      </c>
      <c r="I161" s="2">
        <f t="shared" si="221"/>
        <v>0.28482797518330516</v>
      </c>
      <c r="J161" s="2">
        <f t="shared" si="222"/>
        <v>49</v>
      </c>
      <c r="K161" s="2">
        <f t="shared" si="223"/>
        <v>1.1074561403508771</v>
      </c>
      <c r="M161" s="2">
        <v>2631</v>
      </c>
      <c r="N161">
        <v>9</v>
      </c>
      <c r="O161">
        <v>14</v>
      </c>
      <c r="P161" s="2">
        <f t="shared" si="138"/>
        <v>0.6428571428571429</v>
      </c>
      <c r="Q161" s="2">
        <f t="shared" si="224"/>
        <v>0.35714285714285715</v>
      </c>
      <c r="R161">
        <f>13.8*57.5</f>
        <v>793.5</v>
      </c>
      <c r="S161">
        <f>58*13.8</f>
        <v>800.40000000000009</v>
      </c>
      <c r="T161" s="2">
        <f t="shared" si="225"/>
        <v>0.99137931034482751</v>
      </c>
      <c r="U161">
        <f>13.8*68.8</f>
        <v>949.44</v>
      </c>
      <c r="V161">
        <f>13.8*67.2</f>
        <v>927.36000000000013</v>
      </c>
      <c r="W161" s="2">
        <f t="shared" si="226"/>
        <v>85.449600000000004</v>
      </c>
      <c r="X161" s="2">
        <f t="shared" si="227"/>
        <v>129.83040000000003</v>
      </c>
      <c r="Y161" s="7">
        <f t="shared" si="228"/>
        <v>0.34183673469387765</v>
      </c>
      <c r="Z161" s="2">
        <f t="shared" si="229"/>
        <v>1.0238095238095237</v>
      </c>
      <c r="AA161" s="2">
        <f t="shared" si="230"/>
        <v>1.1965217391304348</v>
      </c>
      <c r="AB161" s="2">
        <f t="shared" si="231"/>
        <v>1.1586206896551725</v>
      </c>
      <c r="AC161" s="2">
        <f t="shared" si="232"/>
        <v>0.35714285714285715</v>
      </c>
      <c r="AD161" s="2">
        <f t="shared" si="233"/>
        <v>155.94000000000005</v>
      </c>
      <c r="AE161" s="2">
        <f t="shared" si="234"/>
        <v>126.96000000000004</v>
      </c>
      <c r="AF161" s="2">
        <f t="shared" si="235"/>
        <v>0.13690476190476192</v>
      </c>
      <c r="AG161" s="2">
        <f t="shared" si="236"/>
        <v>1.2282608695652175</v>
      </c>
      <c r="AH161" s="2">
        <f t="shared" si="172"/>
        <v>1.916666666666667</v>
      </c>
      <c r="AI161" s="2">
        <v>2</v>
      </c>
      <c r="AK161">
        <f t="shared" si="167"/>
        <v>1800</v>
      </c>
      <c r="AL161">
        <v>600</v>
      </c>
      <c r="AM161">
        <f t="shared" si="237"/>
        <v>2400</v>
      </c>
      <c r="AN161" t="s">
        <v>80</v>
      </c>
      <c r="AP161" t="s">
        <v>37</v>
      </c>
      <c r="AS161">
        <v>14.33</v>
      </c>
      <c r="AT161">
        <v>1</v>
      </c>
      <c r="AU161">
        <f t="shared" si="238"/>
        <v>3029.9131163780921</v>
      </c>
      <c r="AV161" t="s">
        <v>372</v>
      </c>
      <c r="AW161" t="s">
        <v>373</v>
      </c>
      <c r="AZ161" s="2">
        <f t="shared" si="239"/>
        <v>1.9639221639003217</v>
      </c>
      <c r="BA161" s="2">
        <f t="shared" si="173"/>
        <v>3.9944548567149649</v>
      </c>
      <c r="BB161">
        <v>0</v>
      </c>
      <c r="BC161">
        <f t="shared" si="174"/>
        <v>0</v>
      </c>
      <c r="BD161">
        <v>0</v>
      </c>
      <c r="BE161">
        <f t="shared" si="175"/>
        <v>0</v>
      </c>
      <c r="BF161">
        <v>3.48</v>
      </c>
      <c r="BG161">
        <f t="shared" si="176"/>
        <v>3.2736888844848933E-2</v>
      </c>
      <c r="BH161">
        <v>0.57999999999999996</v>
      </c>
      <c r="BI161">
        <f t="shared" si="177"/>
        <v>5.8291143705214857E-3</v>
      </c>
      <c r="BJ161">
        <v>0</v>
      </c>
      <c r="BK161">
        <f t="shared" si="178"/>
        <v>0</v>
      </c>
      <c r="BL161">
        <v>0</v>
      </c>
      <c r="BM161">
        <f t="shared" si="179"/>
        <v>0</v>
      </c>
      <c r="BN161">
        <v>0</v>
      </c>
      <c r="BO161">
        <f t="shared" si="180"/>
        <v>0</v>
      </c>
      <c r="BP161">
        <v>0</v>
      </c>
      <c r="BQ161">
        <f t="shared" si="181"/>
        <v>0</v>
      </c>
      <c r="BR161">
        <f t="shared" si="168"/>
        <v>94.142999999999972</v>
      </c>
      <c r="BS161">
        <f t="shared" si="182"/>
        <v>0.9307888373497093</v>
      </c>
      <c r="BT161">
        <v>0.31</v>
      </c>
      <c r="BU161">
        <f t="shared" si="183"/>
        <v>1.4251681707655964E-2</v>
      </c>
      <c r="BV161">
        <v>2.1999999999999999E-2</v>
      </c>
      <c r="BW161">
        <f t="shared" si="184"/>
        <v>3.9221924867945655E-4</v>
      </c>
      <c r="BX161">
        <v>2.5000000000000001E-2</v>
      </c>
      <c r="BY161">
        <f t="shared" si="185"/>
        <v>4.3046976022474844E-4</v>
      </c>
      <c r="BZ161">
        <v>0.23</v>
      </c>
      <c r="CA161">
        <f t="shared" si="186"/>
        <v>4.521610035376775E-3</v>
      </c>
      <c r="CB161">
        <v>0.84</v>
      </c>
      <c r="CC161">
        <f t="shared" si="187"/>
        <v>8.919816985003182E-3</v>
      </c>
      <c r="CD161">
        <v>0.37</v>
      </c>
      <c r="CE161">
        <f t="shared" si="188"/>
        <v>2.1293616979802836E-3</v>
      </c>
      <c r="CF161">
        <v>0</v>
      </c>
      <c r="CG161">
        <f t="shared" si="189"/>
        <v>0</v>
      </c>
      <c r="CH161">
        <v>0</v>
      </c>
      <c r="CI161">
        <f t="shared" si="190"/>
        <v>0</v>
      </c>
      <c r="CJ161">
        <v>0</v>
      </c>
      <c r="CK161">
        <f t="shared" si="191"/>
        <v>0</v>
      </c>
      <c r="CL161">
        <v>0</v>
      </c>
      <c r="CM161">
        <f t="shared" si="192"/>
        <v>0</v>
      </c>
      <c r="CN161">
        <v>0</v>
      </c>
      <c r="CO161">
        <f t="shared" si="193"/>
        <v>0</v>
      </c>
      <c r="CP161">
        <v>0</v>
      </c>
      <c r="CQ161">
        <f t="shared" si="194"/>
        <v>0</v>
      </c>
      <c r="CR161">
        <v>0</v>
      </c>
      <c r="CS161">
        <f t="shared" si="169"/>
        <v>0</v>
      </c>
      <c r="CT161">
        <v>0</v>
      </c>
      <c r="CU161">
        <f t="shared" si="195"/>
        <v>0</v>
      </c>
      <c r="CV161">
        <v>0</v>
      </c>
      <c r="CW161">
        <f t="shared" si="196"/>
        <v>0</v>
      </c>
      <c r="CX161">
        <v>0</v>
      </c>
      <c r="CY161">
        <f t="shared" si="197"/>
        <v>0</v>
      </c>
      <c r="CZ161">
        <v>0</v>
      </c>
      <c r="DA161">
        <f t="shared" si="198"/>
        <v>0</v>
      </c>
      <c r="DB161">
        <v>0</v>
      </c>
      <c r="DC161">
        <f t="shared" si="199"/>
        <v>0</v>
      </c>
      <c r="DD161">
        <v>0</v>
      </c>
      <c r="DE161">
        <f t="shared" si="200"/>
        <v>0</v>
      </c>
      <c r="DF161">
        <v>0</v>
      </c>
      <c r="DG161">
        <f t="shared" si="201"/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f t="shared" si="202"/>
        <v>0</v>
      </c>
      <c r="ET161">
        <v>0</v>
      </c>
      <c r="EU161">
        <f t="shared" si="203"/>
        <v>0</v>
      </c>
      <c r="EV161">
        <v>0</v>
      </c>
      <c r="EW161">
        <f t="shared" si="204"/>
        <v>0</v>
      </c>
      <c r="EX161">
        <v>0</v>
      </c>
      <c r="EY161">
        <f t="shared" si="205"/>
        <v>0</v>
      </c>
      <c r="EZ161">
        <v>39.89</v>
      </c>
      <c r="FA161">
        <f t="shared" si="206"/>
        <v>0.27500717597501406</v>
      </c>
      <c r="FB161">
        <v>59.89</v>
      </c>
      <c r="FC161">
        <f t="shared" si="207"/>
        <v>0.72067050705811797</v>
      </c>
      <c r="FD161">
        <v>0.12</v>
      </c>
      <c r="FE161">
        <f t="shared" si="208"/>
        <v>1.4078174620982067E-3</v>
      </c>
      <c r="FF161">
        <v>0</v>
      </c>
      <c r="FG161">
        <f t="shared" si="209"/>
        <v>0</v>
      </c>
      <c r="FH161">
        <v>0</v>
      </c>
      <c r="FI161">
        <f t="shared" si="210"/>
        <v>0</v>
      </c>
      <c r="FJ161">
        <v>0</v>
      </c>
      <c r="FK161">
        <f t="shared" si="211"/>
        <v>0</v>
      </c>
      <c r="FL161">
        <v>0.05</v>
      </c>
      <c r="FM161">
        <f t="shared" si="212"/>
        <v>1.1239617375934866E-3</v>
      </c>
      <c r="FN161">
        <v>0</v>
      </c>
      <c r="FO161">
        <f t="shared" si="170"/>
        <v>0</v>
      </c>
      <c r="FP161">
        <v>0</v>
      </c>
      <c r="FQ161">
        <f t="shared" si="213"/>
        <v>0</v>
      </c>
      <c r="FR161">
        <v>0</v>
      </c>
      <c r="FS161">
        <f t="shared" si="214"/>
        <v>0</v>
      </c>
      <c r="FT161">
        <v>0</v>
      </c>
      <c r="FU161">
        <f t="shared" si="215"/>
        <v>0</v>
      </c>
      <c r="FV161">
        <v>0</v>
      </c>
      <c r="FW161">
        <f t="shared" si="216"/>
        <v>0</v>
      </c>
      <c r="FX161">
        <v>7.0000000000000007E-2</v>
      </c>
      <c r="FY161">
        <f t="shared" si="171"/>
        <v>1.7905377671763273E-3</v>
      </c>
      <c r="FZ161">
        <v>0</v>
      </c>
      <c r="GA161">
        <f t="shared" si="217"/>
        <v>0</v>
      </c>
      <c r="GB161">
        <v>0</v>
      </c>
      <c r="GC161">
        <f t="shared" si="218"/>
        <v>0</v>
      </c>
      <c r="GD161">
        <v>0</v>
      </c>
      <c r="GE161">
        <f t="shared" si="219"/>
        <v>0</v>
      </c>
      <c r="GF161">
        <v>0</v>
      </c>
      <c r="GG161">
        <f t="shared" si="220"/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 s="3" t="s">
        <v>503</v>
      </c>
      <c r="GS161" t="s">
        <v>264</v>
      </c>
    </row>
    <row r="162" spans="1:201" x14ac:dyDescent="0.45">
      <c r="A162">
        <v>161</v>
      </c>
      <c r="B162" t="s">
        <v>531</v>
      </c>
      <c r="C162" t="s">
        <v>500</v>
      </c>
      <c r="D162" t="s">
        <v>533</v>
      </c>
      <c r="E162" t="s">
        <v>527</v>
      </c>
      <c r="F162">
        <f t="shared" si="241"/>
        <v>456</v>
      </c>
      <c r="G162">
        <f>343+273</f>
        <v>616</v>
      </c>
      <c r="H162">
        <f>1773</f>
        <v>1773</v>
      </c>
      <c r="I162" s="2">
        <f t="shared" si="221"/>
        <v>0.34743372814438805</v>
      </c>
      <c r="J162" s="2">
        <f t="shared" si="222"/>
        <v>160</v>
      </c>
      <c r="K162" s="2">
        <f t="shared" si="223"/>
        <v>1.3508771929824561</v>
      </c>
      <c r="M162" s="2">
        <v>2631</v>
      </c>
      <c r="N162">
        <v>2.7</v>
      </c>
      <c r="O162">
        <v>15</v>
      </c>
      <c r="P162" s="2">
        <f t="shared" si="138"/>
        <v>0.18000000000000002</v>
      </c>
      <c r="Q162" s="2">
        <f t="shared" si="224"/>
        <v>0.82000000000000006</v>
      </c>
      <c r="R162">
        <f>13.8*53.2</f>
        <v>734.16000000000008</v>
      </c>
      <c r="S162">
        <f>55.5*13.8</f>
        <v>765.90000000000009</v>
      </c>
      <c r="T162" s="2">
        <f t="shared" si="225"/>
        <v>0.95855855855855854</v>
      </c>
      <c r="U162">
        <f>13.8*58.9</f>
        <v>812.82</v>
      </c>
      <c r="V162">
        <f>13.8*67.2</f>
        <v>927.36000000000013</v>
      </c>
      <c r="W162" s="2">
        <f t="shared" si="226"/>
        <v>21.946140000000003</v>
      </c>
      <c r="X162" s="2">
        <f t="shared" si="227"/>
        <v>139.10400000000001</v>
      </c>
      <c r="Y162" s="7">
        <f t="shared" si="228"/>
        <v>0.84223214285714287</v>
      </c>
      <c r="Z162" s="2">
        <f t="shared" si="229"/>
        <v>0.87648809523809512</v>
      </c>
      <c r="AA162" s="2">
        <f t="shared" si="230"/>
        <v>1.107142857142857</v>
      </c>
      <c r="AB162" s="2">
        <f t="shared" si="231"/>
        <v>1.2108108108108109</v>
      </c>
      <c r="AC162" s="2">
        <f t="shared" si="232"/>
        <v>0.82000000000000006</v>
      </c>
      <c r="AD162" s="2">
        <f t="shared" si="233"/>
        <v>78.659999999999968</v>
      </c>
      <c r="AE162" s="2">
        <f t="shared" si="234"/>
        <v>161.46000000000004</v>
      </c>
      <c r="AF162" s="2">
        <f t="shared" si="235"/>
        <v>0.17410714285714288</v>
      </c>
      <c r="AG162" s="2">
        <f t="shared" si="236"/>
        <v>0.48717948717948689</v>
      </c>
      <c r="AH162" s="2">
        <f t="shared" si="172"/>
        <v>2.6116071428571432</v>
      </c>
      <c r="AI162" s="2">
        <v>2</v>
      </c>
      <c r="AK162">
        <f t="shared" si="167"/>
        <v>1800</v>
      </c>
      <c r="AL162">
        <v>600</v>
      </c>
      <c r="AM162">
        <f t="shared" si="237"/>
        <v>2400</v>
      </c>
      <c r="AN162" t="s">
        <v>80</v>
      </c>
      <c r="AP162" t="s">
        <v>37</v>
      </c>
      <c r="AS162">
        <v>14.33</v>
      </c>
      <c r="AT162">
        <v>1</v>
      </c>
      <c r="AU162">
        <f t="shared" si="238"/>
        <v>2899.313413085933</v>
      </c>
      <c r="AV162" t="s">
        <v>372</v>
      </c>
      <c r="AW162" t="s">
        <v>373</v>
      </c>
      <c r="AZ162" s="2">
        <f t="shared" si="239"/>
        <v>1.9639221639003217</v>
      </c>
      <c r="BA162" s="2">
        <f t="shared" si="173"/>
        <v>3.9944548567149649</v>
      </c>
      <c r="BB162">
        <v>0</v>
      </c>
      <c r="BC162">
        <f t="shared" si="174"/>
        <v>0</v>
      </c>
      <c r="BD162">
        <v>0</v>
      </c>
      <c r="BE162">
        <f t="shared" si="175"/>
        <v>0</v>
      </c>
      <c r="BF162">
        <v>3.48</v>
      </c>
      <c r="BG162">
        <f t="shared" si="176"/>
        <v>3.2736888844848933E-2</v>
      </c>
      <c r="BH162">
        <v>0.57999999999999996</v>
      </c>
      <c r="BI162">
        <f t="shared" si="177"/>
        <v>5.8291143705214857E-3</v>
      </c>
      <c r="BJ162">
        <v>0</v>
      </c>
      <c r="BK162">
        <f t="shared" si="178"/>
        <v>0</v>
      </c>
      <c r="BL162">
        <v>0</v>
      </c>
      <c r="BM162">
        <f t="shared" si="179"/>
        <v>0</v>
      </c>
      <c r="BN162">
        <v>0</v>
      </c>
      <c r="BO162">
        <f t="shared" si="180"/>
        <v>0</v>
      </c>
      <c r="BP162">
        <v>0</v>
      </c>
      <c r="BQ162">
        <f t="shared" si="181"/>
        <v>0</v>
      </c>
      <c r="BR162">
        <f t="shared" si="168"/>
        <v>94.142999999999972</v>
      </c>
      <c r="BS162">
        <f t="shared" si="182"/>
        <v>0.9307888373497093</v>
      </c>
      <c r="BT162">
        <v>0.31</v>
      </c>
      <c r="BU162">
        <f t="shared" si="183"/>
        <v>1.4251681707655964E-2</v>
      </c>
      <c r="BV162">
        <v>2.1999999999999999E-2</v>
      </c>
      <c r="BW162">
        <f t="shared" si="184"/>
        <v>3.9221924867945655E-4</v>
      </c>
      <c r="BX162">
        <v>2.5000000000000001E-2</v>
      </c>
      <c r="BY162">
        <f t="shared" si="185"/>
        <v>4.3046976022474844E-4</v>
      </c>
      <c r="BZ162">
        <v>0.23</v>
      </c>
      <c r="CA162">
        <f t="shared" si="186"/>
        <v>4.521610035376775E-3</v>
      </c>
      <c r="CB162">
        <v>0.84</v>
      </c>
      <c r="CC162">
        <f t="shared" si="187"/>
        <v>8.919816985003182E-3</v>
      </c>
      <c r="CD162">
        <v>0.37</v>
      </c>
      <c r="CE162">
        <f t="shared" si="188"/>
        <v>2.1293616979802836E-3</v>
      </c>
      <c r="CF162">
        <v>0</v>
      </c>
      <c r="CG162">
        <f t="shared" si="189"/>
        <v>0</v>
      </c>
      <c r="CH162">
        <v>0</v>
      </c>
      <c r="CI162">
        <f t="shared" si="190"/>
        <v>0</v>
      </c>
      <c r="CJ162">
        <v>0</v>
      </c>
      <c r="CK162">
        <f t="shared" si="191"/>
        <v>0</v>
      </c>
      <c r="CL162">
        <v>0</v>
      </c>
      <c r="CM162">
        <f t="shared" si="192"/>
        <v>0</v>
      </c>
      <c r="CN162">
        <v>0</v>
      </c>
      <c r="CO162">
        <f t="shared" si="193"/>
        <v>0</v>
      </c>
      <c r="CP162">
        <v>0</v>
      </c>
      <c r="CQ162">
        <f t="shared" si="194"/>
        <v>0</v>
      </c>
      <c r="CR162">
        <v>0</v>
      </c>
      <c r="CS162">
        <f t="shared" si="169"/>
        <v>0</v>
      </c>
      <c r="CT162">
        <v>0</v>
      </c>
      <c r="CU162">
        <f t="shared" si="195"/>
        <v>0</v>
      </c>
      <c r="CV162">
        <v>0</v>
      </c>
      <c r="CW162">
        <f t="shared" si="196"/>
        <v>0</v>
      </c>
      <c r="CX162">
        <v>0</v>
      </c>
      <c r="CY162">
        <f t="shared" si="197"/>
        <v>0</v>
      </c>
      <c r="CZ162">
        <v>0</v>
      </c>
      <c r="DA162">
        <f t="shared" si="198"/>
        <v>0</v>
      </c>
      <c r="DB162">
        <v>0</v>
      </c>
      <c r="DC162">
        <f t="shared" si="199"/>
        <v>0</v>
      </c>
      <c r="DD162">
        <v>0</v>
      </c>
      <c r="DE162">
        <f t="shared" si="200"/>
        <v>0</v>
      </c>
      <c r="DF162">
        <v>0</v>
      </c>
      <c r="DG162">
        <f t="shared" si="201"/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f t="shared" si="202"/>
        <v>0</v>
      </c>
      <c r="ET162">
        <v>0</v>
      </c>
      <c r="EU162">
        <f t="shared" si="203"/>
        <v>0</v>
      </c>
      <c r="EV162">
        <v>0</v>
      </c>
      <c r="EW162">
        <f t="shared" si="204"/>
        <v>0</v>
      </c>
      <c r="EX162">
        <v>0</v>
      </c>
      <c r="EY162">
        <f t="shared" si="205"/>
        <v>0</v>
      </c>
      <c r="EZ162">
        <v>39.89</v>
      </c>
      <c r="FA162">
        <f t="shared" si="206"/>
        <v>0.27500717597501406</v>
      </c>
      <c r="FB162">
        <v>59.89</v>
      </c>
      <c r="FC162">
        <f t="shared" si="207"/>
        <v>0.72067050705811797</v>
      </c>
      <c r="FD162">
        <v>0.12</v>
      </c>
      <c r="FE162">
        <f t="shared" si="208"/>
        <v>1.4078174620982067E-3</v>
      </c>
      <c r="FF162">
        <v>0</v>
      </c>
      <c r="FG162">
        <f t="shared" si="209"/>
        <v>0</v>
      </c>
      <c r="FH162">
        <v>0</v>
      </c>
      <c r="FI162">
        <f t="shared" si="210"/>
        <v>0</v>
      </c>
      <c r="FJ162">
        <v>0</v>
      </c>
      <c r="FK162">
        <f t="shared" si="211"/>
        <v>0</v>
      </c>
      <c r="FL162">
        <v>0.05</v>
      </c>
      <c r="FM162">
        <f t="shared" si="212"/>
        <v>1.1239617375934866E-3</v>
      </c>
      <c r="FN162">
        <v>0</v>
      </c>
      <c r="FO162">
        <f t="shared" si="170"/>
        <v>0</v>
      </c>
      <c r="FP162">
        <v>0</v>
      </c>
      <c r="FQ162">
        <f t="shared" si="213"/>
        <v>0</v>
      </c>
      <c r="FR162">
        <v>0</v>
      </c>
      <c r="FS162">
        <f t="shared" si="214"/>
        <v>0</v>
      </c>
      <c r="FT162">
        <v>0</v>
      </c>
      <c r="FU162">
        <f t="shared" si="215"/>
        <v>0</v>
      </c>
      <c r="FV162">
        <v>0</v>
      </c>
      <c r="FW162">
        <f t="shared" si="216"/>
        <v>0</v>
      </c>
      <c r="FX162">
        <v>7.0000000000000007E-2</v>
      </c>
      <c r="FY162">
        <f t="shared" si="171"/>
        <v>1.7905377671763273E-3</v>
      </c>
      <c r="FZ162">
        <v>0</v>
      </c>
      <c r="GA162">
        <f t="shared" si="217"/>
        <v>0</v>
      </c>
      <c r="GB162">
        <v>0</v>
      </c>
      <c r="GC162">
        <f t="shared" si="218"/>
        <v>0</v>
      </c>
      <c r="GD162">
        <v>0</v>
      </c>
      <c r="GE162">
        <f t="shared" si="219"/>
        <v>0</v>
      </c>
      <c r="GF162">
        <v>0</v>
      </c>
      <c r="GG162">
        <f t="shared" si="220"/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 s="3" t="s">
        <v>503</v>
      </c>
      <c r="GS162" t="s">
        <v>264</v>
      </c>
    </row>
    <row r="163" spans="1:201" x14ac:dyDescent="0.45">
      <c r="A163">
        <v>162</v>
      </c>
      <c r="B163" t="s">
        <v>537</v>
      </c>
      <c r="C163" t="s">
        <v>398</v>
      </c>
      <c r="E163" t="s">
        <v>538</v>
      </c>
      <c r="F163">
        <v>504.9</v>
      </c>
      <c r="G163">
        <f>288+273</f>
        <v>561</v>
      </c>
      <c r="H163">
        <f>1773</f>
        <v>1773</v>
      </c>
      <c r="I163" s="2">
        <f t="shared" si="221"/>
        <v>0.31641285956006771</v>
      </c>
      <c r="J163" s="2">
        <f t="shared" si="222"/>
        <v>56.100000000000023</v>
      </c>
      <c r="K163" s="2">
        <f t="shared" si="223"/>
        <v>1.1111111111111112</v>
      </c>
      <c r="M163" s="2">
        <v>2875</v>
      </c>
      <c r="N163">
        <v>8</v>
      </c>
      <c r="O163">
        <v>14.5</v>
      </c>
      <c r="P163" s="2">
        <f t="shared" si="138"/>
        <v>0.55172413793103448</v>
      </c>
      <c r="Q163" s="2">
        <f t="shared" si="224"/>
        <v>0.44827586206896552</v>
      </c>
      <c r="R163">
        <f>13.8*55</f>
        <v>759</v>
      </c>
      <c r="S163">
        <f>55*13.8</f>
        <v>759</v>
      </c>
      <c r="T163" s="2">
        <f t="shared" si="225"/>
        <v>1</v>
      </c>
      <c r="U163">
        <f>13.8*61.2</f>
        <v>844.56000000000006</v>
      </c>
      <c r="V163">
        <f>13.8*61.6</f>
        <v>850.08</v>
      </c>
      <c r="W163" s="2">
        <f t="shared" si="226"/>
        <v>67.564800000000005</v>
      </c>
      <c r="X163" s="2">
        <f t="shared" si="227"/>
        <v>123.2616</v>
      </c>
      <c r="Y163" s="7">
        <f t="shared" si="228"/>
        <v>0.45185848634124492</v>
      </c>
      <c r="Z163" s="2">
        <f t="shared" si="229"/>
        <v>0.99350649350649356</v>
      </c>
      <c r="AA163" s="2">
        <f t="shared" si="230"/>
        <v>1.1127272727272728</v>
      </c>
      <c r="AB163" s="2">
        <f t="shared" si="231"/>
        <v>1.1200000000000001</v>
      </c>
      <c r="AC163" s="2">
        <f t="shared" si="232"/>
        <v>0.44827586206896552</v>
      </c>
      <c r="AD163" s="2">
        <f t="shared" si="233"/>
        <v>85.560000000000059</v>
      </c>
      <c r="AE163" s="2">
        <f t="shared" si="234"/>
        <v>91.080000000000041</v>
      </c>
      <c r="AF163" s="2">
        <f t="shared" si="235"/>
        <v>0.10714285714285719</v>
      </c>
      <c r="AG163" s="2">
        <f t="shared" si="236"/>
        <v>0.93939393939393967</v>
      </c>
      <c r="AH163" s="2">
        <f t="shared" si="172"/>
        <v>1.5535714285714293</v>
      </c>
      <c r="AI163" s="2">
        <v>3</v>
      </c>
      <c r="AK163">
        <f t="shared" si="167"/>
        <v>1800</v>
      </c>
      <c r="AL163">
        <v>600</v>
      </c>
      <c r="AM163">
        <f t="shared" si="237"/>
        <v>2400</v>
      </c>
      <c r="AN163" t="s">
        <v>80</v>
      </c>
      <c r="AP163" t="s">
        <v>37</v>
      </c>
      <c r="AS163">
        <v>14.33</v>
      </c>
      <c r="AT163">
        <v>1</v>
      </c>
      <c r="AU163">
        <f t="shared" si="238"/>
        <v>2873.1934724275011</v>
      </c>
      <c r="AV163" t="s">
        <v>372</v>
      </c>
      <c r="AW163" t="s">
        <v>373</v>
      </c>
      <c r="AZ163" s="2">
        <f t="shared" si="239"/>
        <v>1.9548457579270322</v>
      </c>
      <c r="BA163" s="2">
        <f t="shared" si="173"/>
        <v>4</v>
      </c>
      <c r="BB163">
        <v>0</v>
      </c>
      <c r="BC163">
        <f t="shared" si="174"/>
        <v>0</v>
      </c>
      <c r="BD163">
        <v>0</v>
      </c>
      <c r="BE163">
        <f t="shared" si="175"/>
        <v>0</v>
      </c>
      <c r="BF163">
        <v>4.42</v>
      </c>
      <c r="BG163">
        <f t="shared" si="176"/>
        <v>4.1446780483919553E-2</v>
      </c>
      <c r="BH163">
        <v>0.31</v>
      </c>
      <c r="BI163">
        <f t="shared" si="177"/>
        <v>3.1056080838844993E-3</v>
      </c>
      <c r="BJ163">
        <v>0</v>
      </c>
      <c r="BK163">
        <f t="shared" si="178"/>
        <v>0</v>
      </c>
      <c r="BL163">
        <v>0</v>
      </c>
      <c r="BM163">
        <f t="shared" si="179"/>
        <v>0</v>
      </c>
      <c r="BN163">
        <v>0</v>
      </c>
      <c r="BO163">
        <f t="shared" si="180"/>
        <v>0</v>
      </c>
      <c r="BP163">
        <v>0</v>
      </c>
      <c r="BQ163">
        <f t="shared" si="181"/>
        <v>0</v>
      </c>
      <c r="BR163">
        <f t="shared" si="168"/>
        <v>93.280999999999992</v>
      </c>
      <c r="BS163">
        <f t="shared" si="182"/>
        <v>0.9193199772347963</v>
      </c>
      <c r="BT163">
        <v>0.36</v>
      </c>
      <c r="BU163">
        <f t="shared" si="183"/>
        <v>1.6497467940286531E-2</v>
      </c>
      <c r="BV163">
        <v>2.1999999999999999E-2</v>
      </c>
      <c r="BW163">
        <f t="shared" si="184"/>
        <v>3.9096625580153796E-4</v>
      </c>
      <c r="BX163">
        <v>3.2000000000000001E-2</v>
      </c>
      <c r="BY163">
        <f t="shared" si="185"/>
        <v>5.492410513395046E-4</v>
      </c>
      <c r="BZ163">
        <v>0.22</v>
      </c>
      <c r="CA163">
        <f t="shared" si="186"/>
        <v>4.3112014890864083E-3</v>
      </c>
      <c r="CB163">
        <v>1.19</v>
      </c>
      <c r="CC163">
        <f t="shared" si="187"/>
        <v>1.259603882982362E-2</v>
      </c>
      <c r="CD163">
        <v>0</v>
      </c>
      <c r="CE163">
        <f t="shared" si="188"/>
        <v>0</v>
      </c>
      <c r="CF163">
        <v>0</v>
      </c>
      <c r="CG163">
        <f t="shared" si="189"/>
        <v>0</v>
      </c>
      <c r="CH163">
        <v>0</v>
      </c>
      <c r="CI163">
        <f t="shared" si="190"/>
        <v>0</v>
      </c>
      <c r="CJ163">
        <v>0</v>
      </c>
      <c r="CK163">
        <f t="shared" si="191"/>
        <v>0</v>
      </c>
      <c r="CL163">
        <v>0</v>
      </c>
      <c r="CM163">
        <f t="shared" si="192"/>
        <v>0</v>
      </c>
      <c r="CN163">
        <v>0</v>
      </c>
      <c r="CO163">
        <f t="shared" si="193"/>
        <v>0</v>
      </c>
      <c r="CP163">
        <v>0.16500000000000001</v>
      </c>
      <c r="CQ163">
        <f t="shared" si="194"/>
        <v>1.7827186310620778E-3</v>
      </c>
      <c r="CR163">
        <v>0</v>
      </c>
      <c r="CS163">
        <f t="shared" si="169"/>
        <v>0</v>
      </c>
      <c r="CT163">
        <v>0</v>
      </c>
      <c r="CU163">
        <f t="shared" si="195"/>
        <v>0</v>
      </c>
      <c r="CV163">
        <v>0</v>
      </c>
      <c r="CW163">
        <f t="shared" si="196"/>
        <v>0</v>
      </c>
      <c r="CX163">
        <v>0</v>
      </c>
      <c r="CY163">
        <f t="shared" si="197"/>
        <v>0</v>
      </c>
      <c r="CZ163">
        <v>0</v>
      </c>
      <c r="DA163">
        <f t="shared" si="198"/>
        <v>0</v>
      </c>
      <c r="DB163">
        <v>0</v>
      </c>
      <c r="DC163">
        <f t="shared" si="199"/>
        <v>0</v>
      </c>
      <c r="DD163">
        <v>0</v>
      </c>
      <c r="DE163">
        <f t="shared" si="200"/>
        <v>0</v>
      </c>
      <c r="DF163">
        <v>0</v>
      </c>
      <c r="DG163">
        <f t="shared" si="201"/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f t="shared" si="202"/>
        <v>0</v>
      </c>
      <c r="ET163">
        <v>0</v>
      </c>
      <c r="EU163">
        <f t="shared" si="203"/>
        <v>0</v>
      </c>
      <c r="EV163">
        <v>0</v>
      </c>
      <c r="EW163">
        <f t="shared" si="204"/>
        <v>0</v>
      </c>
      <c r="EX163">
        <v>0</v>
      </c>
      <c r="EY163">
        <f t="shared" si="205"/>
        <v>0</v>
      </c>
      <c r="EZ163">
        <v>0</v>
      </c>
      <c r="FA163">
        <f t="shared" si="206"/>
        <v>0</v>
      </c>
      <c r="FB163">
        <v>100</v>
      </c>
      <c r="FC163">
        <f t="shared" si="207"/>
        <v>1</v>
      </c>
      <c r="FD163">
        <v>0</v>
      </c>
      <c r="FE163">
        <f t="shared" si="208"/>
        <v>0</v>
      </c>
      <c r="FF163">
        <v>0</v>
      </c>
      <c r="FG163">
        <f t="shared" si="209"/>
        <v>0</v>
      </c>
      <c r="FH163">
        <v>0</v>
      </c>
      <c r="FI163">
        <f t="shared" si="210"/>
        <v>0</v>
      </c>
      <c r="FJ163">
        <v>0</v>
      </c>
      <c r="FK163">
        <f t="shared" si="211"/>
        <v>0</v>
      </c>
      <c r="FL163">
        <v>0</v>
      </c>
      <c r="FM163">
        <f t="shared" si="212"/>
        <v>0</v>
      </c>
      <c r="FN163">
        <v>0</v>
      </c>
      <c r="FO163">
        <f t="shared" si="170"/>
        <v>0</v>
      </c>
      <c r="FP163">
        <v>0</v>
      </c>
      <c r="FQ163">
        <f t="shared" si="213"/>
        <v>0</v>
      </c>
      <c r="FR163">
        <v>0</v>
      </c>
      <c r="FS163">
        <f t="shared" si="214"/>
        <v>0</v>
      </c>
      <c r="FT163">
        <v>0</v>
      </c>
      <c r="FU163">
        <f t="shared" si="215"/>
        <v>0</v>
      </c>
      <c r="FV163">
        <v>0</v>
      </c>
      <c r="FW163">
        <f t="shared" si="216"/>
        <v>0</v>
      </c>
      <c r="FX163">
        <v>0</v>
      </c>
      <c r="FY163">
        <f t="shared" si="171"/>
        <v>0</v>
      </c>
      <c r="FZ163">
        <v>0</v>
      </c>
      <c r="GA163">
        <f t="shared" si="217"/>
        <v>0</v>
      </c>
      <c r="GB163">
        <v>0</v>
      </c>
      <c r="GC163">
        <f t="shared" si="218"/>
        <v>0</v>
      </c>
      <c r="GD163">
        <v>0</v>
      </c>
      <c r="GE163">
        <f t="shared" si="219"/>
        <v>0</v>
      </c>
      <c r="GF163">
        <v>0</v>
      </c>
      <c r="GG163">
        <f t="shared" si="220"/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 s="3" t="s">
        <v>503</v>
      </c>
      <c r="GS163" t="s">
        <v>264</v>
      </c>
    </row>
    <row r="164" spans="1:201" x14ac:dyDescent="0.45">
      <c r="A164">
        <v>163</v>
      </c>
      <c r="B164" t="s">
        <v>537</v>
      </c>
      <c r="C164" t="s">
        <v>539</v>
      </c>
      <c r="E164" t="s">
        <v>538</v>
      </c>
      <c r="F164">
        <f t="shared" si="241"/>
        <v>456</v>
      </c>
      <c r="G164">
        <f>343+273</f>
        <v>616</v>
      </c>
      <c r="H164">
        <f>1773</f>
        <v>1773</v>
      </c>
      <c r="I164" s="2">
        <f t="shared" si="221"/>
        <v>0.34743372814438805</v>
      </c>
      <c r="J164" s="2">
        <f t="shared" si="222"/>
        <v>160</v>
      </c>
      <c r="K164" s="2">
        <f t="shared" si="223"/>
        <v>1.3508771929824561</v>
      </c>
      <c r="M164" s="2">
        <v>2631</v>
      </c>
      <c r="N164">
        <v>8</v>
      </c>
      <c r="O164">
        <v>13</v>
      </c>
      <c r="P164" s="2">
        <f t="shared" si="138"/>
        <v>0.61538461538461542</v>
      </c>
      <c r="Q164" s="2">
        <f t="shared" si="224"/>
        <v>0.38461538461538464</v>
      </c>
      <c r="R164">
        <f>13.8*55</f>
        <v>759</v>
      </c>
      <c r="S164">
        <f>55*13.8</f>
        <v>759</v>
      </c>
      <c r="T164" s="2">
        <f t="shared" si="225"/>
        <v>1</v>
      </c>
      <c r="U164">
        <f>13.8*57.8</f>
        <v>797.64</v>
      </c>
      <c r="V164">
        <f>13.8*60.5</f>
        <v>834.90000000000009</v>
      </c>
      <c r="W164" s="2">
        <f t="shared" si="226"/>
        <v>63.811199999999999</v>
      </c>
      <c r="X164" s="2">
        <f t="shared" si="227"/>
        <v>108.53700000000002</v>
      </c>
      <c r="Y164" s="7">
        <f t="shared" si="228"/>
        <v>0.41207883026064857</v>
      </c>
      <c r="Z164" s="2">
        <f t="shared" si="229"/>
        <v>0.95537190082644619</v>
      </c>
      <c r="AA164" s="2">
        <f t="shared" si="230"/>
        <v>1.0509090909090908</v>
      </c>
      <c r="AB164" s="2">
        <f t="shared" si="231"/>
        <v>1.1000000000000001</v>
      </c>
      <c r="AC164" s="2">
        <f t="shared" si="232"/>
        <v>0.38461538461538464</v>
      </c>
      <c r="AD164" s="2">
        <f t="shared" si="233"/>
        <v>38.639999999999986</v>
      </c>
      <c r="AE164" s="2">
        <f t="shared" si="234"/>
        <v>75.900000000000091</v>
      </c>
      <c r="AF164" s="2">
        <f t="shared" si="235"/>
        <v>9.0909090909091009E-2</v>
      </c>
      <c r="AG164" s="2">
        <f t="shared" si="236"/>
        <v>0.50909090909090826</v>
      </c>
      <c r="AH164" s="2">
        <f t="shared" si="172"/>
        <v>1.1818181818181832</v>
      </c>
      <c r="AI164" s="2">
        <v>2</v>
      </c>
      <c r="AK164">
        <f t="shared" si="167"/>
        <v>1800</v>
      </c>
      <c r="AL164">
        <v>600</v>
      </c>
      <c r="AM164">
        <f t="shared" si="237"/>
        <v>2400</v>
      </c>
      <c r="AN164" t="s">
        <v>80</v>
      </c>
      <c r="AP164" t="s">
        <v>37</v>
      </c>
      <c r="AS164">
        <v>14.33</v>
      </c>
      <c r="AT164">
        <v>1</v>
      </c>
      <c r="AU164">
        <f t="shared" si="238"/>
        <v>2873.1934724275011</v>
      </c>
      <c r="AV164" t="s">
        <v>372</v>
      </c>
      <c r="AW164" t="s">
        <v>373</v>
      </c>
      <c r="AZ164" s="2">
        <f t="shared" si="239"/>
        <v>1.9548457579270322</v>
      </c>
      <c r="BA164" s="2">
        <f t="shared" si="173"/>
        <v>3.9944548567149649</v>
      </c>
      <c r="BB164">
        <v>0</v>
      </c>
      <c r="BC164">
        <f t="shared" si="174"/>
        <v>0</v>
      </c>
      <c r="BD164">
        <v>0</v>
      </c>
      <c r="BE164">
        <f t="shared" si="175"/>
        <v>0</v>
      </c>
      <c r="BF164">
        <v>4.42</v>
      </c>
      <c r="BG164">
        <f t="shared" si="176"/>
        <v>4.1446780483919553E-2</v>
      </c>
      <c r="BH164">
        <v>0.31</v>
      </c>
      <c r="BI164">
        <f t="shared" si="177"/>
        <v>3.1056080838844993E-3</v>
      </c>
      <c r="BJ164">
        <v>0</v>
      </c>
      <c r="BK164">
        <f t="shared" si="178"/>
        <v>0</v>
      </c>
      <c r="BL164">
        <v>0</v>
      </c>
      <c r="BM164">
        <f t="shared" si="179"/>
        <v>0</v>
      </c>
      <c r="BN164">
        <v>0</v>
      </c>
      <c r="BO164">
        <f t="shared" si="180"/>
        <v>0</v>
      </c>
      <c r="BP164">
        <v>0</v>
      </c>
      <c r="BQ164">
        <f t="shared" si="181"/>
        <v>0</v>
      </c>
      <c r="BR164">
        <f t="shared" si="168"/>
        <v>93.280999999999992</v>
      </c>
      <c r="BS164">
        <f t="shared" si="182"/>
        <v>0.9193199772347963</v>
      </c>
      <c r="BT164">
        <v>0.36</v>
      </c>
      <c r="BU164">
        <f t="shared" si="183"/>
        <v>1.6497467940286531E-2</v>
      </c>
      <c r="BV164">
        <v>2.1999999999999999E-2</v>
      </c>
      <c r="BW164">
        <f t="shared" si="184"/>
        <v>3.9096625580153796E-4</v>
      </c>
      <c r="BX164">
        <v>3.2000000000000001E-2</v>
      </c>
      <c r="BY164">
        <f t="shared" si="185"/>
        <v>5.492410513395046E-4</v>
      </c>
      <c r="BZ164">
        <v>0.22</v>
      </c>
      <c r="CA164">
        <f t="shared" si="186"/>
        <v>4.3112014890864083E-3</v>
      </c>
      <c r="CB164">
        <v>1.19</v>
      </c>
      <c r="CC164">
        <f t="shared" si="187"/>
        <v>1.259603882982362E-2</v>
      </c>
      <c r="CD164">
        <v>0</v>
      </c>
      <c r="CE164">
        <f t="shared" si="188"/>
        <v>0</v>
      </c>
      <c r="CF164">
        <v>0</v>
      </c>
      <c r="CG164">
        <f t="shared" si="189"/>
        <v>0</v>
      </c>
      <c r="CH164">
        <v>0</v>
      </c>
      <c r="CI164">
        <f t="shared" si="190"/>
        <v>0</v>
      </c>
      <c r="CJ164">
        <v>0</v>
      </c>
      <c r="CK164">
        <f t="shared" si="191"/>
        <v>0</v>
      </c>
      <c r="CL164">
        <v>0</v>
      </c>
      <c r="CM164">
        <f t="shared" si="192"/>
        <v>0</v>
      </c>
      <c r="CN164">
        <v>0</v>
      </c>
      <c r="CO164">
        <f t="shared" si="193"/>
        <v>0</v>
      </c>
      <c r="CP164">
        <v>0.16500000000000001</v>
      </c>
      <c r="CQ164">
        <f t="shared" si="194"/>
        <v>1.7827186310620778E-3</v>
      </c>
      <c r="CR164">
        <v>0</v>
      </c>
      <c r="CS164">
        <f t="shared" si="169"/>
        <v>0</v>
      </c>
      <c r="CT164">
        <v>0</v>
      </c>
      <c r="CU164">
        <f t="shared" si="195"/>
        <v>0</v>
      </c>
      <c r="CV164">
        <v>0</v>
      </c>
      <c r="CW164">
        <f t="shared" si="196"/>
        <v>0</v>
      </c>
      <c r="CX164">
        <v>0</v>
      </c>
      <c r="CY164">
        <f t="shared" si="197"/>
        <v>0</v>
      </c>
      <c r="CZ164">
        <v>0</v>
      </c>
      <c r="DA164">
        <f t="shared" si="198"/>
        <v>0</v>
      </c>
      <c r="DB164">
        <v>0</v>
      </c>
      <c r="DC164">
        <f t="shared" si="199"/>
        <v>0</v>
      </c>
      <c r="DD164">
        <v>0</v>
      </c>
      <c r="DE164">
        <f t="shared" si="200"/>
        <v>0</v>
      </c>
      <c r="DF164">
        <v>0</v>
      </c>
      <c r="DG164">
        <f t="shared" si="201"/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f t="shared" si="202"/>
        <v>0</v>
      </c>
      <c r="ET164">
        <v>0</v>
      </c>
      <c r="EU164">
        <f t="shared" si="203"/>
        <v>0</v>
      </c>
      <c r="EV164">
        <v>0</v>
      </c>
      <c r="EW164">
        <f t="shared" si="204"/>
        <v>0</v>
      </c>
      <c r="EX164">
        <v>0</v>
      </c>
      <c r="EY164">
        <f t="shared" si="205"/>
        <v>0</v>
      </c>
      <c r="EZ164">
        <v>39.89</v>
      </c>
      <c r="FA164">
        <f t="shared" si="206"/>
        <v>0.27500717597501406</v>
      </c>
      <c r="FB164">
        <v>59.89</v>
      </c>
      <c r="FC164">
        <f t="shared" si="207"/>
        <v>0.72067050705811797</v>
      </c>
      <c r="FD164">
        <v>0.12</v>
      </c>
      <c r="FE164">
        <f t="shared" si="208"/>
        <v>1.4078174620982067E-3</v>
      </c>
      <c r="FF164">
        <v>0</v>
      </c>
      <c r="FG164">
        <f t="shared" si="209"/>
        <v>0</v>
      </c>
      <c r="FH164">
        <v>0</v>
      </c>
      <c r="FI164">
        <f t="shared" si="210"/>
        <v>0</v>
      </c>
      <c r="FJ164">
        <v>0</v>
      </c>
      <c r="FK164">
        <f t="shared" si="211"/>
        <v>0</v>
      </c>
      <c r="FL164">
        <v>0.05</v>
      </c>
      <c r="FM164">
        <f t="shared" si="212"/>
        <v>1.1239617375934866E-3</v>
      </c>
      <c r="FN164">
        <v>0</v>
      </c>
      <c r="FO164">
        <f t="shared" si="170"/>
        <v>0</v>
      </c>
      <c r="FP164">
        <v>0</v>
      </c>
      <c r="FQ164">
        <f t="shared" si="213"/>
        <v>0</v>
      </c>
      <c r="FR164">
        <v>0</v>
      </c>
      <c r="FS164">
        <f t="shared" si="214"/>
        <v>0</v>
      </c>
      <c r="FT164">
        <v>0</v>
      </c>
      <c r="FU164">
        <f t="shared" si="215"/>
        <v>0</v>
      </c>
      <c r="FV164">
        <v>0</v>
      </c>
      <c r="FW164">
        <f t="shared" si="216"/>
        <v>0</v>
      </c>
      <c r="FX164">
        <v>7.0000000000000007E-2</v>
      </c>
      <c r="FY164">
        <f t="shared" si="171"/>
        <v>1.7905377671763273E-3</v>
      </c>
      <c r="FZ164">
        <v>0</v>
      </c>
      <c r="GA164">
        <f t="shared" si="217"/>
        <v>0</v>
      </c>
      <c r="GB164">
        <v>0</v>
      </c>
      <c r="GC164">
        <f t="shared" si="218"/>
        <v>0</v>
      </c>
      <c r="GD164">
        <v>0</v>
      </c>
      <c r="GE164">
        <f t="shared" si="219"/>
        <v>0</v>
      </c>
      <c r="GF164">
        <v>0</v>
      </c>
      <c r="GG164">
        <f t="shared" si="220"/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 s="3" t="s">
        <v>503</v>
      </c>
      <c r="GS164" t="s">
        <v>264</v>
      </c>
    </row>
    <row r="165" spans="1:201" x14ac:dyDescent="0.45">
      <c r="A165">
        <v>164</v>
      </c>
      <c r="B165" t="s">
        <v>540</v>
      </c>
      <c r="C165" t="s">
        <v>398</v>
      </c>
      <c r="E165" t="s">
        <v>538</v>
      </c>
      <c r="F165">
        <v>504.9</v>
      </c>
      <c r="G165">
        <f>288+273</f>
        <v>561</v>
      </c>
      <c r="H165">
        <f>1773</f>
        <v>1773</v>
      </c>
      <c r="I165" s="2">
        <f t="shared" si="221"/>
        <v>0.31641285956006771</v>
      </c>
      <c r="J165" s="2">
        <f t="shared" si="222"/>
        <v>56.100000000000023</v>
      </c>
      <c r="K165" s="2">
        <f t="shared" si="223"/>
        <v>1.1111111111111112</v>
      </c>
      <c r="M165" s="2">
        <v>2875</v>
      </c>
      <c r="N165">
        <v>8.5</v>
      </c>
      <c r="O165">
        <v>16</v>
      </c>
      <c r="P165" s="2">
        <f t="shared" si="138"/>
        <v>0.53125</v>
      </c>
      <c r="Q165" s="2">
        <f t="shared" si="224"/>
        <v>0.46875</v>
      </c>
      <c r="R165">
        <f>13.8*55</f>
        <v>759</v>
      </c>
      <c r="S165">
        <f>55*13.8</f>
        <v>759</v>
      </c>
      <c r="T165" s="2">
        <f t="shared" si="225"/>
        <v>1</v>
      </c>
      <c r="U165">
        <f>13.8*60</f>
        <v>828</v>
      </c>
      <c r="V165">
        <f>13.8*60.5</f>
        <v>834.90000000000009</v>
      </c>
      <c r="W165" s="2">
        <f t="shared" si="226"/>
        <v>70.38000000000001</v>
      </c>
      <c r="X165" s="2">
        <f t="shared" si="227"/>
        <v>133.584</v>
      </c>
      <c r="Y165" s="7">
        <f t="shared" si="228"/>
        <v>0.47314049586776852</v>
      </c>
      <c r="Z165" s="2">
        <f t="shared" si="229"/>
        <v>0.99173553719008256</v>
      </c>
      <c r="AA165" s="2">
        <f t="shared" si="230"/>
        <v>1.0909090909090908</v>
      </c>
      <c r="AB165" s="2">
        <f t="shared" si="231"/>
        <v>1.1000000000000001</v>
      </c>
      <c r="AC165" s="2">
        <f t="shared" si="232"/>
        <v>0.46875</v>
      </c>
      <c r="AD165" s="2">
        <f t="shared" si="233"/>
        <v>69</v>
      </c>
      <c r="AE165" s="2">
        <f t="shared" si="234"/>
        <v>75.900000000000091</v>
      </c>
      <c r="AF165" s="2">
        <f t="shared" si="235"/>
        <v>9.0909090909091009E-2</v>
      </c>
      <c r="AG165" s="2">
        <f t="shared" si="236"/>
        <v>0.90909090909090795</v>
      </c>
      <c r="AH165" s="2">
        <f t="shared" si="172"/>
        <v>1.4545454545454561</v>
      </c>
      <c r="AI165" s="2">
        <v>3</v>
      </c>
      <c r="AK165">
        <f t="shared" si="167"/>
        <v>1800</v>
      </c>
      <c r="AL165">
        <v>600</v>
      </c>
      <c r="AM165">
        <f t="shared" si="237"/>
        <v>2400</v>
      </c>
      <c r="AN165" t="s">
        <v>80</v>
      </c>
      <c r="AP165" t="s">
        <v>37</v>
      </c>
      <c r="AS165">
        <v>14.33</v>
      </c>
      <c r="AT165">
        <v>1</v>
      </c>
      <c r="AU165">
        <f t="shared" si="238"/>
        <v>2873.1934724275011</v>
      </c>
      <c r="AV165" t="s">
        <v>372</v>
      </c>
      <c r="AW165" t="s">
        <v>373</v>
      </c>
      <c r="AZ165" s="2">
        <f t="shared" si="239"/>
        <v>1.9548457579270322</v>
      </c>
      <c r="BA165" s="2">
        <f t="shared" si="173"/>
        <v>4</v>
      </c>
      <c r="BB165">
        <v>0</v>
      </c>
      <c r="BC165">
        <f t="shared" si="174"/>
        <v>0</v>
      </c>
      <c r="BD165">
        <v>0</v>
      </c>
      <c r="BE165">
        <f t="shared" si="175"/>
        <v>0</v>
      </c>
      <c r="BF165">
        <v>4.42</v>
      </c>
      <c r="BG165">
        <f t="shared" si="176"/>
        <v>4.1446780483919553E-2</v>
      </c>
      <c r="BH165">
        <v>0.31</v>
      </c>
      <c r="BI165">
        <f t="shared" si="177"/>
        <v>3.1056080838844993E-3</v>
      </c>
      <c r="BJ165">
        <v>0</v>
      </c>
      <c r="BK165">
        <f t="shared" si="178"/>
        <v>0</v>
      </c>
      <c r="BL165">
        <v>0</v>
      </c>
      <c r="BM165">
        <f t="shared" si="179"/>
        <v>0</v>
      </c>
      <c r="BN165">
        <v>0</v>
      </c>
      <c r="BO165">
        <f t="shared" si="180"/>
        <v>0</v>
      </c>
      <c r="BP165">
        <v>0</v>
      </c>
      <c r="BQ165">
        <f t="shared" si="181"/>
        <v>0</v>
      </c>
      <c r="BR165">
        <f t="shared" si="168"/>
        <v>93.280999999999992</v>
      </c>
      <c r="BS165">
        <f t="shared" si="182"/>
        <v>0.9193199772347963</v>
      </c>
      <c r="BT165">
        <v>0.36</v>
      </c>
      <c r="BU165">
        <f t="shared" si="183"/>
        <v>1.6497467940286531E-2</v>
      </c>
      <c r="BV165">
        <v>2.1999999999999999E-2</v>
      </c>
      <c r="BW165">
        <f t="shared" si="184"/>
        <v>3.9096625580153796E-4</v>
      </c>
      <c r="BX165">
        <v>3.2000000000000001E-2</v>
      </c>
      <c r="BY165">
        <f t="shared" si="185"/>
        <v>5.492410513395046E-4</v>
      </c>
      <c r="BZ165">
        <v>0.22</v>
      </c>
      <c r="CA165">
        <f t="shared" si="186"/>
        <v>4.3112014890864083E-3</v>
      </c>
      <c r="CB165">
        <v>1.19</v>
      </c>
      <c r="CC165">
        <f t="shared" si="187"/>
        <v>1.259603882982362E-2</v>
      </c>
      <c r="CD165">
        <v>0</v>
      </c>
      <c r="CE165">
        <f t="shared" si="188"/>
        <v>0</v>
      </c>
      <c r="CF165">
        <v>0</v>
      </c>
      <c r="CG165">
        <f t="shared" si="189"/>
        <v>0</v>
      </c>
      <c r="CH165">
        <v>0</v>
      </c>
      <c r="CI165">
        <f t="shared" si="190"/>
        <v>0</v>
      </c>
      <c r="CJ165">
        <v>0</v>
      </c>
      <c r="CK165">
        <f t="shared" si="191"/>
        <v>0</v>
      </c>
      <c r="CL165">
        <v>0</v>
      </c>
      <c r="CM165">
        <f t="shared" si="192"/>
        <v>0</v>
      </c>
      <c r="CN165">
        <v>0</v>
      </c>
      <c r="CO165">
        <f t="shared" si="193"/>
        <v>0</v>
      </c>
      <c r="CP165">
        <v>0.16500000000000001</v>
      </c>
      <c r="CQ165">
        <f t="shared" si="194"/>
        <v>1.7827186310620778E-3</v>
      </c>
      <c r="CR165">
        <v>0</v>
      </c>
      <c r="CS165">
        <f t="shared" si="169"/>
        <v>0</v>
      </c>
      <c r="CT165">
        <v>0</v>
      </c>
      <c r="CU165">
        <f t="shared" si="195"/>
        <v>0</v>
      </c>
      <c r="CV165">
        <v>0</v>
      </c>
      <c r="CW165">
        <f t="shared" si="196"/>
        <v>0</v>
      </c>
      <c r="CX165">
        <v>0</v>
      </c>
      <c r="CY165">
        <f t="shared" si="197"/>
        <v>0</v>
      </c>
      <c r="CZ165">
        <v>0</v>
      </c>
      <c r="DA165">
        <f t="shared" si="198"/>
        <v>0</v>
      </c>
      <c r="DB165">
        <v>0</v>
      </c>
      <c r="DC165">
        <f t="shared" si="199"/>
        <v>0</v>
      </c>
      <c r="DD165">
        <v>0</v>
      </c>
      <c r="DE165">
        <f t="shared" si="200"/>
        <v>0</v>
      </c>
      <c r="DF165">
        <v>0</v>
      </c>
      <c r="DG165">
        <f t="shared" si="201"/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f t="shared" si="202"/>
        <v>0</v>
      </c>
      <c r="ET165">
        <v>0</v>
      </c>
      <c r="EU165">
        <f t="shared" si="203"/>
        <v>0</v>
      </c>
      <c r="EV165">
        <v>0</v>
      </c>
      <c r="EW165">
        <f t="shared" si="204"/>
        <v>0</v>
      </c>
      <c r="EX165">
        <v>0</v>
      </c>
      <c r="EY165">
        <f t="shared" si="205"/>
        <v>0</v>
      </c>
      <c r="EZ165">
        <v>0</v>
      </c>
      <c r="FA165">
        <f t="shared" si="206"/>
        <v>0</v>
      </c>
      <c r="FB165">
        <v>100</v>
      </c>
      <c r="FC165">
        <f t="shared" si="207"/>
        <v>1</v>
      </c>
      <c r="FD165">
        <v>0</v>
      </c>
      <c r="FE165">
        <f t="shared" si="208"/>
        <v>0</v>
      </c>
      <c r="FF165">
        <v>0</v>
      </c>
      <c r="FG165">
        <f t="shared" si="209"/>
        <v>0</v>
      </c>
      <c r="FH165">
        <v>0</v>
      </c>
      <c r="FI165">
        <f t="shared" si="210"/>
        <v>0</v>
      </c>
      <c r="FJ165">
        <v>0</v>
      </c>
      <c r="FK165">
        <f t="shared" si="211"/>
        <v>0</v>
      </c>
      <c r="FL165">
        <v>0</v>
      </c>
      <c r="FM165">
        <f t="shared" si="212"/>
        <v>0</v>
      </c>
      <c r="FN165">
        <v>0</v>
      </c>
      <c r="FO165">
        <f t="shared" si="170"/>
        <v>0</v>
      </c>
      <c r="FP165">
        <v>0</v>
      </c>
      <c r="FQ165">
        <f t="shared" si="213"/>
        <v>0</v>
      </c>
      <c r="FR165">
        <v>0</v>
      </c>
      <c r="FS165">
        <f t="shared" si="214"/>
        <v>0</v>
      </c>
      <c r="FT165">
        <v>0</v>
      </c>
      <c r="FU165">
        <f t="shared" si="215"/>
        <v>0</v>
      </c>
      <c r="FV165">
        <v>0</v>
      </c>
      <c r="FW165">
        <f t="shared" si="216"/>
        <v>0</v>
      </c>
      <c r="FX165">
        <v>0</v>
      </c>
      <c r="FY165">
        <f t="shared" si="171"/>
        <v>0</v>
      </c>
      <c r="FZ165">
        <v>0</v>
      </c>
      <c r="GA165">
        <f t="shared" si="217"/>
        <v>0</v>
      </c>
      <c r="GB165">
        <v>0</v>
      </c>
      <c r="GC165">
        <f t="shared" si="218"/>
        <v>0</v>
      </c>
      <c r="GD165">
        <v>0</v>
      </c>
      <c r="GE165">
        <f t="shared" si="219"/>
        <v>0</v>
      </c>
      <c r="GF165">
        <v>0</v>
      </c>
      <c r="GG165">
        <f t="shared" si="220"/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 s="3" t="s">
        <v>503</v>
      </c>
      <c r="GS165" t="s">
        <v>264</v>
      </c>
    </row>
    <row r="166" spans="1:201" x14ac:dyDescent="0.45">
      <c r="A166">
        <v>165</v>
      </c>
      <c r="B166" t="s">
        <v>540</v>
      </c>
      <c r="C166" t="s">
        <v>539</v>
      </c>
      <c r="E166" t="s">
        <v>538</v>
      </c>
      <c r="F166">
        <f t="shared" si="241"/>
        <v>456</v>
      </c>
      <c r="G166">
        <f>343+273</f>
        <v>616</v>
      </c>
      <c r="H166">
        <f>1773</f>
        <v>1773</v>
      </c>
      <c r="I166" s="2">
        <f t="shared" si="221"/>
        <v>0.34743372814438805</v>
      </c>
      <c r="J166" s="2">
        <f t="shared" si="222"/>
        <v>160</v>
      </c>
      <c r="K166" s="2">
        <f t="shared" si="223"/>
        <v>1.3508771929824561</v>
      </c>
      <c r="M166" s="2">
        <v>2631</v>
      </c>
      <c r="N166">
        <v>7.5</v>
      </c>
      <c r="O166">
        <v>15.5</v>
      </c>
      <c r="P166" s="2">
        <f t="shared" si="138"/>
        <v>0.4838709677419355</v>
      </c>
      <c r="Q166" s="2">
        <f t="shared" si="224"/>
        <v>0.5161290322580645</v>
      </c>
      <c r="R166">
        <f>13.8*48</f>
        <v>662.40000000000009</v>
      </c>
      <c r="S166">
        <f>55*13.8</f>
        <v>759</v>
      </c>
      <c r="T166" s="2">
        <f t="shared" si="225"/>
        <v>0.8727272727272728</v>
      </c>
      <c r="U166">
        <f>13.8*58</f>
        <v>800.40000000000009</v>
      </c>
      <c r="V166">
        <f>13.8*58.3</f>
        <v>804.54</v>
      </c>
      <c r="W166" s="2">
        <f t="shared" si="226"/>
        <v>60.03</v>
      </c>
      <c r="X166" s="2">
        <f t="shared" si="227"/>
        <v>124.7037</v>
      </c>
      <c r="Y166" s="7">
        <f t="shared" si="228"/>
        <v>0.51861893432191664</v>
      </c>
      <c r="Z166" s="2">
        <f t="shared" si="229"/>
        <v>0.99485420240137235</v>
      </c>
      <c r="AA166" s="2">
        <f t="shared" si="230"/>
        <v>1.2083333333333333</v>
      </c>
      <c r="AB166" s="2">
        <f t="shared" si="231"/>
        <v>1.06</v>
      </c>
      <c r="AC166" s="2">
        <f t="shared" si="232"/>
        <v>0.5161290322580645</v>
      </c>
      <c r="AD166" s="2">
        <f t="shared" si="233"/>
        <v>138</v>
      </c>
      <c r="AE166" s="2">
        <f t="shared" si="234"/>
        <v>45.539999999999964</v>
      </c>
      <c r="AF166" s="2">
        <f t="shared" si="235"/>
        <v>5.660377358490562E-2</v>
      </c>
      <c r="AG166" s="2">
        <f>AD166/AE166</f>
        <v>3.0303030303030329</v>
      </c>
      <c r="AH166" s="2">
        <f t="shared" si="172"/>
        <v>0.8773584905660371</v>
      </c>
      <c r="AI166" s="2">
        <v>2</v>
      </c>
      <c r="AK166">
        <f t="shared" si="167"/>
        <v>1800</v>
      </c>
      <c r="AL166">
        <v>600</v>
      </c>
      <c r="AM166">
        <f t="shared" si="237"/>
        <v>2400</v>
      </c>
      <c r="AN166" t="s">
        <v>80</v>
      </c>
      <c r="AP166" t="s">
        <v>37</v>
      </c>
      <c r="AS166">
        <v>14.33</v>
      </c>
      <c r="AT166">
        <v>1</v>
      </c>
      <c r="AU166">
        <f t="shared" si="238"/>
        <v>2873.1934724275011</v>
      </c>
      <c r="AV166" t="s">
        <v>372</v>
      </c>
      <c r="AW166" t="s">
        <v>373</v>
      </c>
      <c r="AZ166" s="2">
        <f t="shared" si="239"/>
        <v>1.9548457579270322</v>
      </c>
      <c r="BA166" s="2">
        <f t="shared" si="173"/>
        <v>3.9944548567149649</v>
      </c>
      <c r="BB166">
        <v>0</v>
      </c>
      <c r="BC166">
        <f t="shared" si="174"/>
        <v>0</v>
      </c>
      <c r="BD166">
        <v>0</v>
      </c>
      <c r="BE166">
        <f t="shared" si="175"/>
        <v>0</v>
      </c>
      <c r="BF166">
        <v>4.42</v>
      </c>
      <c r="BG166">
        <f t="shared" si="176"/>
        <v>4.1446780483919553E-2</v>
      </c>
      <c r="BH166">
        <v>0.31</v>
      </c>
      <c r="BI166">
        <f t="shared" si="177"/>
        <v>3.1056080838844993E-3</v>
      </c>
      <c r="BJ166">
        <v>0</v>
      </c>
      <c r="BK166">
        <f t="shared" si="178"/>
        <v>0</v>
      </c>
      <c r="BL166">
        <v>0</v>
      </c>
      <c r="BM166">
        <f t="shared" si="179"/>
        <v>0</v>
      </c>
      <c r="BN166">
        <v>0</v>
      </c>
      <c r="BO166">
        <f t="shared" si="180"/>
        <v>0</v>
      </c>
      <c r="BP166">
        <v>0</v>
      </c>
      <c r="BQ166">
        <f t="shared" si="181"/>
        <v>0</v>
      </c>
      <c r="BR166">
        <f t="shared" si="168"/>
        <v>93.280999999999992</v>
      </c>
      <c r="BS166">
        <f t="shared" si="182"/>
        <v>0.9193199772347963</v>
      </c>
      <c r="BT166">
        <v>0.36</v>
      </c>
      <c r="BU166">
        <f t="shared" si="183"/>
        <v>1.6497467940286531E-2</v>
      </c>
      <c r="BV166">
        <v>2.1999999999999999E-2</v>
      </c>
      <c r="BW166">
        <f t="shared" si="184"/>
        <v>3.9096625580153796E-4</v>
      </c>
      <c r="BX166">
        <v>3.2000000000000001E-2</v>
      </c>
      <c r="BY166">
        <f t="shared" si="185"/>
        <v>5.492410513395046E-4</v>
      </c>
      <c r="BZ166">
        <v>0.22</v>
      </c>
      <c r="CA166">
        <f t="shared" si="186"/>
        <v>4.3112014890864083E-3</v>
      </c>
      <c r="CB166">
        <v>1.19</v>
      </c>
      <c r="CC166">
        <f t="shared" si="187"/>
        <v>1.259603882982362E-2</v>
      </c>
      <c r="CD166">
        <v>0</v>
      </c>
      <c r="CE166">
        <f t="shared" si="188"/>
        <v>0</v>
      </c>
      <c r="CF166">
        <v>0</v>
      </c>
      <c r="CG166">
        <f t="shared" si="189"/>
        <v>0</v>
      </c>
      <c r="CH166">
        <v>0</v>
      </c>
      <c r="CI166">
        <f t="shared" si="190"/>
        <v>0</v>
      </c>
      <c r="CJ166">
        <v>0</v>
      </c>
      <c r="CK166">
        <f t="shared" si="191"/>
        <v>0</v>
      </c>
      <c r="CL166">
        <v>0</v>
      </c>
      <c r="CM166">
        <f t="shared" si="192"/>
        <v>0</v>
      </c>
      <c r="CN166">
        <v>0</v>
      </c>
      <c r="CO166">
        <f t="shared" si="193"/>
        <v>0</v>
      </c>
      <c r="CP166">
        <v>0.16500000000000001</v>
      </c>
      <c r="CQ166">
        <f t="shared" si="194"/>
        <v>1.7827186310620778E-3</v>
      </c>
      <c r="CR166">
        <v>0</v>
      </c>
      <c r="CS166">
        <f t="shared" si="169"/>
        <v>0</v>
      </c>
      <c r="CT166">
        <v>0</v>
      </c>
      <c r="CU166">
        <f t="shared" si="195"/>
        <v>0</v>
      </c>
      <c r="CV166">
        <v>0</v>
      </c>
      <c r="CW166">
        <f t="shared" si="196"/>
        <v>0</v>
      </c>
      <c r="CX166">
        <v>0</v>
      </c>
      <c r="CY166">
        <f t="shared" si="197"/>
        <v>0</v>
      </c>
      <c r="CZ166">
        <v>0</v>
      </c>
      <c r="DA166">
        <f t="shared" si="198"/>
        <v>0</v>
      </c>
      <c r="DB166">
        <v>0</v>
      </c>
      <c r="DC166">
        <f t="shared" si="199"/>
        <v>0</v>
      </c>
      <c r="DD166">
        <v>0</v>
      </c>
      <c r="DE166">
        <f t="shared" si="200"/>
        <v>0</v>
      </c>
      <c r="DF166">
        <v>0</v>
      </c>
      <c r="DG166">
        <f t="shared" si="201"/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f t="shared" si="202"/>
        <v>0</v>
      </c>
      <c r="ET166">
        <v>0</v>
      </c>
      <c r="EU166">
        <f t="shared" si="203"/>
        <v>0</v>
      </c>
      <c r="EV166">
        <v>0</v>
      </c>
      <c r="EW166">
        <f t="shared" si="204"/>
        <v>0</v>
      </c>
      <c r="EX166">
        <v>0</v>
      </c>
      <c r="EY166">
        <f t="shared" si="205"/>
        <v>0</v>
      </c>
      <c r="EZ166">
        <v>39.89</v>
      </c>
      <c r="FA166">
        <f t="shared" si="206"/>
        <v>0.27500717597501406</v>
      </c>
      <c r="FB166">
        <v>59.89</v>
      </c>
      <c r="FC166">
        <f t="shared" si="207"/>
        <v>0.72067050705811797</v>
      </c>
      <c r="FD166">
        <v>0.12</v>
      </c>
      <c r="FE166">
        <f t="shared" si="208"/>
        <v>1.4078174620982067E-3</v>
      </c>
      <c r="FF166">
        <v>0</v>
      </c>
      <c r="FG166">
        <f t="shared" si="209"/>
        <v>0</v>
      </c>
      <c r="FH166">
        <v>0</v>
      </c>
      <c r="FI166">
        <f t="shared" si="210"/>
        <v>0</v>
      </c>
      <c r="FJ166">
        <v>0</v>
      </c>
      <c r="FK166">
        <f t="shared" si="211"/>
        <v>0</v>
      </c>
      <c r="FL166">
        <v>0.05</v>
      </c>
      <c r="FM166">
        <f t="shared" si="212"/>
        <v>1.1239617375934866E-3</v>
      </c>
      <c r="FN166">
        <v>0</v>
      </c>
      <c r="FO166">
        <f t="shared" si="170"/>
        <v>0</v>
      </c>
      <c r="FP166">
        <v>0</v>
      </c>
      <c r="FQ166">
        <f t="shared" si="213"/>
        <v>0</v>
      </c>
      <c r="FR166">
        <v>0</v>
      </c>
      <c r="FS166">
        <f t="shared" si="214"/>
        <v>0</v>
      </c>
      <c r="FT166">
        <v>0</v>
      </c>
      <c r="FU166">
        <f t="shared" si="215"/>
        <v>0</v>
      </c>
      <c r="FV166">
        <v>0</v>
      </c>
      <c r="FW166">
        <f t="shared" si="216"/>
        <v>0</v>
      </c>
      <c r="FX166">
        <v>7.0000000000000007E-2</v>
      </c>
      <c r="FY166">
        <f t="shared" si="171"/>
        <v>1.7905377671763273E-3</v>
      </c>
      <c r="FZ166">
        <v>0</v>
      </c>
      <c r="GA166">
        <f t="shared" si="217"/>
        <v>0</v>
      </c>
      <c r="GB166">
        <v>0</v>
      </c>
      <c r="GC166">
        <f t="shared" si="218"/>
        <v>0</v>
      </c>
      <c r="GD166">
        <v>0</v>
      </c>
      <c r="GE166">
        <f t="shared" si="219"/>
        <v>0</v>
      </c>
      <c r="GF166">
        <v>0</v>
      </c>
      <c r="GG166">
        <f t="shared" si="220"/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 s="3" t="s">
        <v>503</v>
      </c>
      <c r="GS166" t="s">
        <v>264</v>
      </c>
    </row>
    <row r="167" spans="1:201" x14ac:dyDescent="0.45">
      <c r="A167">
        <v>166</v>
      </c>
      <c r="B167" t="s">
        <v>541</v>
      </c>
      <c r="C167" t="s">
        <v>539</v>
      </c>
      <c r="E167" t="s">
        <v>542</v>
      </c>
      <c r="F167">
        <f t="shared" si="241"/>
        <v>456</v>
      </c>
      <c r="G167">
        <f>288+273</f>
        <v>561</v>
      </c>
      <c r="H167">
        <f>1773</f>
        <v>1773</v>
      </c>
      <c r="I167" s="2">
        <f t="shared" si="221"/>
        <v>0.31641285956006771</v>
      </c>
      <c r="J167" s="2">
        <f t="shared" si="222"/>
        <v>105</v>
      </c>
      <c r="K167" s="2">
        <f t="shared" si="223"/>
        <v>1.2302631578947369</v>
      </c>
      <c r="M167" s="2">
        <v>2631</v>
      </c>
      <c r="N167">
        <v>8.5</v>
      </c>
      <c r="O167">
        <v>14</v>
      </c>
      <c r="P167" s="2">
        <f t="shared" si="138"/>
        <v>0.6071428571428571</v>
      </c>
      <c r="Q167" s="2">
        <f t="shared" si="224"/>
        <v>0.39285714285714285</v>
      </c>
      <c r="R167">
        <f>13.8*49.2</f>
        <v>678.96</v>
      </c>
      <c r="S167">
        <f>49*13.8</f>
        <v>676.2</v>
      </c>
      <c r="T167" s="2">
        <f t="shared" si="225"/>
        <v>1.0040816326530613</v>
      </c>
      <c r="U167">
        <f>13.8*56.2</f>
        <v>775.56000000000006</v>
      </c>
      <c r="V167">
        <f>13.8*55.6</f>
        <v>767.28000000000009</v>
      </c>
      <c r="W167" s="2">
        <f t="shared" si="226"/>
        <v>65.922600000000003</v>
      </c>
      <c r="X167" s="2">
        <f t="shared" si="227"/>
        <v>107.41920000000002</v>
      </c>
      <c r="Y167" s="7">
        <f t="shared" si="228"/>
        <v>0.38630524152106893</v>
      </c>
      <c r="Z167" s="2">
        <f t="shared" si="229"/>
        <v>1.0107913669064748</v>
      </c>
      <c r="AA167" s="2">
        <f t="shared" si="230"/>
        <v>1.1422764227642277</v>
      </c>
      <c r="AB167" s="2">
        <f t="shared" si="231"/>
        <v>1.1346938775510205</v>
      </c>
      <c r="AC167" s="2">
        <f t="shared" si="232"/>
        <v>0.39285714285714285</v>
      </c>
      <c r="AD167" s="2">
        <f t="shared" si="233"/>
        <v>96.600000000000023</v>
      </c>
      <c r="AE167" s="2">
        <f t="shared" si="234"/>
        <v>91.080000000000041</v>
      </c>
      <c r="AF167" s="2">
        <f t="shared" si="235"/>
        <v>0.11870503597122306</v>
      </c>
      <c r="AG167" s="2">
        <f t="shared" si="236"/>
        <v>1.0606060606060603</v>
      </c>
      <c r="AH167" s="2">
        <f t="shared" si="172"/>
        <v>1.6618705035971229</v>
      </c>
      <c r="AI167" s="2">
        <v>2</v>
      </c>
      <c r="AK167">
        <f t="shared" si="167"/>
        <v>1800</v>
      </c>
      <c r="AL167">
        <v>600</v>
      </c>
      <c r="AM167">
        <f t="shared" si="237"/>
        <v>2400</v>
      </c>
      <c r="AN167" t="s">
        <v>80</v>
      </c>
      <c r="AP167" t="s">
        <v>37</v>
      </c>
      <c r="AS167">
        <v>14.33</v>
      </c>
      <c r="AT167">
        <v>1</v>
      </c>
      <c r="AU167">
        <f t="shared" si="238"/>
        <v>2559.754184526319</v>
      </c>
      <c r="AV167" t="s">
        <v>372</v>
      </c>
      <c r="AW167" t="s">
        <v>373</v>
      </c>
      <c r="AZ167" s="2">
        <f t="shared" si="239"/>
        <v>1.9610645872416756</v>
      </c>
      <c r="BA167" s="2">
        <f t="shared" si="173"/>
        <v>3.9944548567149649</v>
      </c>
      <c r="BB167">
        <v>0</v>
      </c>
      <c r="BC167">
        <f t="shared" si="174"/>
        <v>0</v>
      </c>
      <c r="BD167">
        <v>0</v>
      </c>
      <c r="BE167">
        <f t="shared" si="175"/>
        <v>0</v>
      </c>
      <c r="BF167">
        <v>3.77</v>
      </c>
      <c r="BG167">
        <f t="shared" si="176"/>
        <v>3.5432715924188014E-2</v>
      </c>
      <c r="BH167">
        <v>0.54</v>
      </c>
      <c r="BI167">
        <f t="shared" si="177"/>
        <v>5.4221718138660778E-3</v>
      </c>
      <c r="BJ167">
        <v>0</v>
      </c>
      <c r="BK167">
        <f t="shared" si="178"/>
        <v>0</v>
      </c>
      <c r="BL167">
        <v>0</v>
      </c>
      <c r="BM167">
        <f t="shared" si="179"/>
        <v>0</v>
      </c>
      <c r="BN167">
        <v>0</v>
      </c>
      <c r="BO167">
        <f t="shared" si="180"/>
        <v>0</v>
      </c>
      <c r="BP167">
        <v>0</v>
      </c>
      <c r="BQ167">
        <f t="shared" si="181"/>
        <v>0</v>
      </c>
      <c r="BR167">
        <f t="shared" si="168"/>
        <v>94.309999999999988</v>
      </c>
      <c r="BS167">
        <f t="shared" si="182"/>
        <v>0.9315921275368847</v>
      </c>
      <c r="BT167">
        <v>0.28999999999999998</v>
      </c>
      <c r="BU167">
        <f t="shared" si="183"/>
        <v>1.3320095874109634E-2</v>
      </c>
      <c r="BV167">
        <v>2.5000000000000001E-2</v>
      </c>
      <c r="BW167">
        <f t="shared" si="184"/>
        <v>4.4529842964842703E-4</v>
      </c>
      <c r="BX167">
        <v>3.5000000000000003E-2</v>
      </c>
      <c r="BY167">
        <f t="shared" si="185"/>
        <v>6.021096897865808E-4</v>
      </c>
      <c r="BZ167">
        <v>0.25</v>
      </c>
      <c r="CA167">
        <f t="shared" si="186"/>
        <v>4.9103246750856434E-3</v>
      </c>
      <c r="CB167">
        <v>0.78</v>
      </c>
      <c r="CC167">
        <f t="shared" si="187"/>
        <v>8.2751560564313046E-3</v>
      </c>
      <c r="CD167">
        <v>0</v>
      </c>
      <c r="CE167">
        <f t="shared" si="188"/>
        <v>0</v>
      </c>
      <c r="CF167">
        <v>0</v>
      </c>
      <c r="CG167">
        <f t="shared" si="189"/>
        <v>0</v>
      </c>
      <c r="CH167">
        <v>0</v>
      </c>
      <c r="CI167">
        <f t="shared" si="190"/>
        <v>0</v>
      </c>
      <c r="CJ167">
        <v>0</v>
      </c>
      <c r="CK167">
        <f t="shared" si="191"/>
        <v>0</v>
      </c>
      <c r="CL167">
        <v>0</v>
      </c>
      <c r="CM167">
        <f t="shared" si="192"/>
        <v>0</v>
      </c>
      <c r="CN167">
        <v>0</v>
      </c>
      <c r="CO167">
        <f t="shared" si="193"/>
        <v>0</v>
      </c>
      <c r="CP167">
        <v>0</v>
      </c>
      <c r="CQ167">
        <f t="shared" si="194"/>
        <v>0</v>
      </c>
      <c r="CR167">
        <v>0</v>
      </c>
      <c r="CS167">
        <f t="shared" si="169"/>
        <v>0</v>
      </c>
      <c r="CT167">
        <v>0</v>
      </c>
      <c r="CU167">
        <f t="shared" si="195"/>
        <v>0</v>
      </c>
      <c r="CV167">
        <v>0</v>
      </c>
      <c r="CW167">
        <f t="shared" si="196"/>
        <v>0</v>
      </c>
      <c r="CX167">
        <v>0</v>
      </c>
      <c r="CY167">
        <f t="shared" si="197"/>
        <v>0</v>
      </c>
      <c r="CZ167">
        <v>0</v>
      </c>
      <c r="DA167">
        <f t="shared" si="198"/>
        <v>0</v>
      </c>
      <c r="DB167">
        <v>0</v>
      </c>
      <c r="DC167">
        <f t="shared" si="199"/>
        <v>0</v>
      </c>
      <c r="DD167">
        <v>0</v>
      </c>
      <c r="DE167">
        <f t="shared" si="200"/>
        <v>0</v>
      </c>
      <c r="DF167">
        <v>0</v>
      </c>
      <c r="DG167">
        <f t="shared" si="201"/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f t="shared" si="202"/>
        <v>0</v>
      </c>
      <c r="ET167">
        <v>0</v>
      </c>
      <c r="EU167">
        <f t="shared" si="203"/>
        <v>0</v>
      </c>
      <c r="EV167">
        <v>0</v>
      </c>
      <c r="EW167">
        <f t="shared" si="204"/>
        <v>0</v>
      </c>
      <c r="EX167">
        <v>0</v>
      </c>
      <c r="EY167">
        <f t="shared" si="205"/>
        <v>0</v>
      </c>
      <c r="EZ167">
        <v>39.89</v>
      </c>
      <c r="FA167">
        <f t="shared" si="206"/>
        <v>0.27500717597501406</v>
      </c>
      <c r="FB167">
        <v>59.89</v>
      </c>
      <c r="FC167">
        <f t="shared" si="207"/>
        <v>0.72067050705811797</v>
      </c>
      <c r="FD167">
        <v>0.12</v>
      </c>
      <c r="FE167">
        <f t="shared" si="208"/>
        <v>1.4078174620982067E-3</v>
      </c>
      <c r="FF167">
        <v>0</v>
      </c>
      <c r="FG167">
        <f t="shared" si="209"/>
        <v>0</v>
      </c>
      <c r="FH167">
        <v>0</v>
      </c>
      <c r="FI167">
        <f t="shared" si="210"/>
        <v>0</v>
      </c>
      <c r="FJ167">
        <v>0</v>
      </c>
      <c r="FK167">
        <f t="shared" si="211"/>
        <v>0</v>
      </c>
      <c r="FL167">
        <v>0.05</v>
      </c>
      <c r="FM167">
        <f t="shared" si="212"/>
        <v>1.1239617375934866E-3</v>
      </c>
      <c r="FN167">
        <v>0</v>
      </c>
      <c r="FO167">
        <f t="shared" si="170"/>
        <v>0</v>
      </c>
      <c r="FP167">
        <v>0</v>
      </c>
      <c r="FQ167">
        <f t="shared" si="213"/>
        <v>0</v>
      </c>
      <c r="FR167">
        <v>0</v>
      </c>
      <c r="FS167">
        <f t="shared" si="214"/>
        <v>0</v>
      </c>
      <c r="FT167">
        <v>0</v>
      </c>
      <c r="FU167">
        <f t="shared" si="215"/>
        <v>0</v>
      </c>
      <c r="FV167">
        <v>0</v>
      </c>
      <c r="FW167">
        <f t="shared" si="216"/>
        <v>0</v>
      </c>
      <c r="FX167">
        <v>7.0000000000000007E-2</v>
      </c>
      <c r="FY167">
        <f t="shared" si="171"/>
        <v>1.7905377671763273E-3</v>
      </c>
      <c r="FZ167">
        <v>0</v>
      </c>
      <c r="GA167">
        <f t="shared" si="217"/>
        <v>0</v>
      </c>
      <c r="GB167">
        <v>0</v>
      </c>
      <c r="GC167">
        <f t="shared" si="218"/>
        <v>0</v>
      </c>
      <c r="GD167">
        <v>0</v>
      </c>
      <c r="GE167">
        <f t="shared" si="219"/>
        <v>0</v>
      </c>
      <c r="GF167">
        <v>0</v>
      </c>
      <c r="GG167">
        <f t="shared" si="220"/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 s="3" t="s">
        <v>503</v>
      </c>
      <c r="GS167" t="s">
        <v>264</v>
      </c>
    </row>
    <row r="168" spans="1:201" x14ac:dyDescent="0.45">
      <c r="A168">
        <v>167</v>
      </c>
      <c r="B168" t="s">
        <v>541</v>
      </c>
      <c r="C168" t="s">
        <v>398</v>
      </c>
      <c r="E168" t="s">
        <v>542</v>
      </c>
      <c r="F168">
        <v>504.9</v>
      </c>
      <c r="G168">
        <f>288+273</f>
        <v>561</v>
      </c>
      <c r="H168">
        <f>1773</f>
        <v>1773</v>
      </c>
      <c r="I168" s="2">
        <f t="shared" si="221"/>
        <v>0.31641285956006771</v>
      </c>
      <c r="J168" s="2">
        <f t="shared" si="222"/>
        <v>56.100000000000023</v>
      </c>
      <c r="K168" s="2">
        <f t="shared" si="223"/>
        <v>1.1111111111111112</v>
      </c>
      <c r="M168" s="2">
        <v>2875</v>
      </c>
      <c r="N168">
        <v>6</v>
      </c>
      <c r="O168">
        <v>15</v>
      </c>
      <c r="P168" s="2">
        <f t="shared" si="138"/>
        <v>0.4</v>
      </c>
      <c r="Q168" s="2">
        <f t="shared" si="224"/>
        <v>0.6</v>
      </c>
      <c r="R168">
        <f>13.8*49</f>
        <v>676.2</v>
      </c>
      <c r="S168">
        <f>48*13.8</f>
        <v>662.40000000000009</v>
      </c>
      <c r="T168" s="2">
        <f t="shared" si="225"/>
        <v>1.0208333333333333</v>
      </c>
      <c r="U168">
        <f>13.8*55.3</f>
        <v>763.14</v>
      </c>
      <c r="V168">
        <f>13.8*55.8</f>
        <v>770.04</v>
      </c>
      <c r="W168" s="2">
        <f t="shared" si="226"/>
        <v>45.788399999999996</v>
      </c>
      <c r="X168" s="2">
        <f t="shared" si="227"/>
        <v>115.50599999999999</v>
      </c>
      <c r="Y168" s="7">
        <f t="shared" si="228"/>
        <v>0.60358422939068102</v>
      </c>
      <c r="Z168" s="2">
        <f t="shared" si="229"/>
        <v>0.99103942652329757</v>
      </c>
      <c r="AA168" s="2">
        <f t="shared" si="230"/>
        <v>1.1285714285714286</v>
      </c>
      <c r="AB168" s="2">
        <f t="shared" si="231"/>
        <v>1.1624999999999999</v>
      </c>
      <c r="AC168" s="2">
        <f t="shared" si="232"/>
        <v>0.6</v>
      </c>
      <c r="AD168" s="2">
        <f t="shared" si="233"/>
        <v>86.939999999999941</v>
      </c>
      <c r="AE168" s="2">
        <f t="shared" si="234"/>
        <v>107.63999999999987</v>
      </c>
      <c r="AF168" s="2">
        <f t="shared" si="235"/>
        <v>0.13978494623655899</v>
      </c>
      <c r="AG168" s="2">
        <f t="shared" si="236"/>
        <v>0.80769230769230815</v>
      </c>
      <c r="AH168" s="2">
        <f t="shared" si="172"/>
        <v>2.0967741935483848</v>
      </c>
      <c r="AI168" s="2">
        <v>3</v>
      </c>
      <c r="AK168">
        <f t="shared" si="167"/>
        <v>1800</v>
      </c>
      <c r="AL168">
        <v>600</v>
      </c>
      <c r="AM168">
        <f t="shared" si="237"/>
        <v>2400</v>
      </c>
      <c r="AN168" t="s">
        <v>80</v>
      </c>
      <c r="AP168" t="s">
        <v>37</v>
      </c>
      <c r="AS168">
        <v>14.33</v>
      </c>
      <c r="AT168">
        <v>1</v>
      </c>
      <c r="AU168">
        <f t="shared" si="238"/>
        <v>2507.5143032094556</v>
      </c>
      <c r="AV168" t="s">
        <v>372</v>
      </c>
      <c r="AW168" t="s">
        <v>373</v>
      </c>
      <c r="AZ168" s="2">
        <f t="shared" si="239"/>
        <v>1.9610645872416756</v>
      </c>
      <c r="BA168" s="2">
        <f t="shared" si="173"/>
        <v>4</v>
      </c>
      <c r="BB168">
        <v>0</v>
      </c>
      <c r="BC168">
        <f t="shared" si="174"/>
        <v>0</v>
      </c>
      <c r="BD168">
        <v>0</v>
      </c>
      <c r="BE168">
        <f t="shared" si="175"/>
        <v>0</v>
      </c>
      <c r="BF168">
        <v>3.77</v>
      </c>
      <c r="BG168">
        <f t="shared" si="176"/>
        <v>3.5432715924188014E-2</v>
      </c>
      <c r="BH168">
        <v>0.54</v>
      </c>
      <c r="BI168">
        <f t="shared" si="177"/>
        <v>5.4221718138660778E-3</v>
      </c>
      <c r="BJ168">
        <v>0</v>
      </c>
      <c r="BK168">
        <f t="shared" si="178"/>
        <v>0</v>
      </c>
      <c r="BL168">
        <v>0</v>
      </c>
      <c r="BM168">
        <f t="shared" si="179"/>
        <v>0</v>
      </c>
      <c r="BN168">
        <v>0</v>
      </c>
      <c r="BO168">
        <f t="shared" si="180"/>
        <v>0</v>
      </c>
      <c r="BP168">
        <v>0</v>
      </c>
      <c r="BQ168">
        <f t="shared" si="181"/>
        <v>0</v>
      </c>
      <c r="BR168">
        <f t="shared" si="168"/>
        <v>94.309999999999988</v>
      </c>
      <c r="BS168">
        <f t="shared" si="182"/>
        <v>0.9315921275368847</v>
      </c>
      <c r="BT168">
        <v>0.28999999999999998</v>
      </c>
      <c r="BU168">
        <f t="shared" si="183"/>
        <v>1.3320095874109634E-2</v>
      </c>
      <c r="BV168">
        <v>2.5000000000000001E-2</v>
      </c>
      <c r="BW168">
        <f t="shared" si="184"/>
        <v>4.4529842964842703E-4</v>
      </c>
      <c r="BX168">
        <v>3.5000000000000003E-2</v>
      </c>
      <c r="BY168">
        <f t="shared" si="185"/>
        <v>6.021096897865808E-4</v>
      </c>
      <c r="BZ168">
        <v>0.25</v>
      </c>
      <c r="CA168">
        <f t="shared" si="186"/>
        <v>4.9103246750856434E-3</v>
      </c>
      <c r="CB168">
        <v>0.78</v>
      </c>
      <c r="CC168">
        <f t="shared" si="187"/>
        <v>8.2751560564313046E-3</v>
      </c>
      <c r="CD168">
        <v>0</v>
      </c>
      <c r="CE168">
        <f t="shared" si="188"/>
        <v>0</v>
      </c>
      <c r="CF168">
        <v>0</v>
      </c>
      <c r="CG168">
        <f t="shared" si="189"/>
        <v>0</v>
      </c>
      <c r="CH168">
        <v>0</v>
      </c>
      <c r="CI168">
        <f t="shared" si="190"/>
        <v>0</v>
      </c>
      <c r="CJ168">
        <v>0</v>
      </c>
      <c r="CK168">
        <f t="shared" si="191"/>
        <v>0</v>
      </c>
      <c r="CL168">
        <v>0</v>
      </c>
      <c r="CM168">
        <f t="shared" si="192"/>
        <v>0</v>
      </c>
      <c r="CN168">
        <v>0</v>
      </c>
      <c r="CO168">
        <f t="shared" si="193"/>
        <v>0</v>
      </c>
      <c r="CP168">
        <v>0</v>
      </c>
      <c r="CQ168">
        <f t="shared" si="194"/>
        <v>0</v>
      </c>
      <c r="CR168">
        <v>0</v>
      </c>
      <c r="CS168">
        <f t="shared" si="169"/>
        <v>0</v>
      </c>
      <c r="CT168">
        <v>0</v>
      </c>
      <c r="CU168">
        <f t="shared" si="195"/>
        <v>0</v>
      </c>
      <c r="CV168">
        <v>0</v>
      </c>
      <c r="CW168">
        <f t="shared" si="196"/>
        <v>0</v>
      </c>
      <c r="CX168">
        <v>0</v>
      </c>
      <c r="CY168">
        <f t="shared" si="197"/>
        <v>0</v>
      </c>
      <c r="CZ168">
        <v>0</v>
      </c>
      <c r="DA168">
        <f t="shared" si="198"/>
        <v>0</v>
      </c>
      <c r="DB168">
        <v>0</v>
      </c>
      <c r="DC168">
        <f t="shared" si="199"/>
        <v>0</v>
      </c>
      <c r="DD168">
        <v>0</v>
      </c>
      <c r="DE168">
        <f t="shared" si="200"/>
        <v>0</v>
      </c>
      <c r="DF168">
        <v>0</v>
      </c>
      <c r="DG168">
        <f t="shared" si="201"/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f t="shared" si="202"/>
        <v>0</v>
      </c>
      <c r="ET168">
        <v>0</v>
      </c>
      <c r="EU168">
        <f t="shared" si="203"/>
        <v>0</v>
      </c>
      <c r="EV168">
        <v>0</v>
      </c>
      <c r="EW168">
        <f t="shared" si="204"/>
        <v>0</v>
      </c>
      <c r="EX168">
        <v>0</v>
      </c>
      <c r="EY168">
        <f t="shared" si="205"/>
        <v>0</v>
      </c>
      <c r="EZ168">
        <v>0</v>
      </c>
      <c r="FA168">
        <f t="shared" si="206"/>
        <v>0</v>
      </c>
      <c r="FB168">
        <v>100</v>
      </c>
      <c r="FC168">
        <f t="shared" si="207"/>
        <v>1</v>
      </c>
      <c r="FD168">
        <v>0</v>
      </c>
      <c r="FE168">
        <f t="shared" si="208"/>
        <v>0</v>
      </c>
      <c r="FF168">
        <v>0</v>
      </c>
      <c r="FG168">
        <f t="shared" si="209"/>
        <v>0</v>
      </c>
      <c r="FH168">
        <v>0</v>
      </c>
      <c r="FI168">
        <f t="shared" si="210"/>
        <v>0</v>
      </c>
      <c r="FJ168">
        <v>0</v>
      </c>
      <c r="FK168">
        <f t="shared" si="211"/>
        <v>0</v>
      </c>
      <c r="FL168">
        <v>0</v>
      </c>
      <c r="FM168">
        <f t="shared" si="212"/>
        <v>0</v>
      </c>
      <c r="FN168">
        <v>0</v>
      </c>
      <c r="FO168">
        <f t="shared" si="170"/>
        <v>0</v>
      </c>
      <c r="FP168">
        <v>0</v>
      </c>
      <c r="FQ168">
        <f t="shared" si="213"/>
        <v>0</v>
      </c>
      <c r="FR168">
        <v>0</v>
      </c>
      <c r="FS168">
        <f t="shared" si="214"/>
        <v>0</v>
      </c>
      <c r="FT168">
        <v>0</v>
      </c>
      <c r="FU168">
        <f t="shared" si="215"/>
        <v>0</v>
      </c>
      <c r="FV168">
        <v>0</v>
      </c>
      <c r="FW168">
        <f t="shared" si="216"/>
        <v>0</v>
      </c>
      <c r="FX168">
        <v>0</v>
      </c>
      <c r="FY168">
        <f t="shared" si="171"/>
        <v>0</v>
      </c>
      <c r="FZ168">
        <v>0</v>
      </c>
      <c r="GA168">
        <f t="shared" si="217"/>
        <v>0</v>
      </c>
      <c r="GB168">
        <v>0</v>
      </c>
      <c r="GC168">
        <f t="shared" si="218"/>
        <v>0</v>
      </c>
      <c r="GD168">
        <v>0</v>
      </c>
      <c r="GE168">
        <f t="shared" si="219"/>
        <v>0</v>
      </c>
      <c r="GF168">
        <v>0</v>
      </c>
      <c r="GG168">
        <f t="shared" si="220"/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 s="3" t="s">
        <v>503</v>
      </c>
      <c r="GS168" t="s">
        <v>264</v>
      </c>
    </row>
    <row r="169" spans="1:201" x14ac:dyDescent="0.45">
      <c r="A169">
        <v>168</v>
      </c>
      <c r="B169" t="s">
        <v>543</v>
      </c>
      <c r="C169" t="s">
        <v>500</v>
      </c>
      <c r="D169" t="s">
        <v>544</v>
      </c>
      <c r="E169" t="s">
        <v>545</v>
      </c>
      <c r="F169">
        <v>456</v>
      </c>
      <c r="G169">
        <f>200+273</f>
        <v>473</v>
      </c>
      <c r="H169">
        <f>900+273</f>
        <v>1173</v>
      </c>
      <c r="I169" s="2">
        <f t="shared" si="221"/>
        <v>0.4032395566922421</v>
      </c>
      <c r="J169" s="2">
        <f t="shared" si="222"/>
        <v>17</v>
      </c>
      <c r="K169" s="2">
        <f t="shared" si="223"/>
        <v>1.0372807017543859</v>
      </c>
      <c r="M169" s="2">
        <v>2631</v>
      </c>
      <c r="N169">
        <v>15</v>
      </c>
      <c r="O169">
        <v>67</v>
      </c>
      <c r="P169" s="2">
        <f t="shared" si="138"/>
        <v>0.22388059701492538</v>
      </c>
      <c r="Q169" s="2">
        <f t="shared" si="224"/>
        <v>0.77611940298507465</v>
      </c>
      <c r="S169">
        <f>13.8*4</f>
        <v>55.2</v>
      </c>
      <c r="T169" s="2">
        <f t="shared" si="225"/>
        <v>0</v>
      </c>
      <c r="U169">
        <f>13.8*9.4</f>
        <v>129.72</v>
      </c>
      <c r="V169">
        <f>13.8*15.2</f>
        <v>209.76</v>
      </c>
      <c r="W169" s="2">
        <f t="shared" si="226"/>
        <v>19.457999999999998</v>
      </c>
      <c r="X169" s="2">
        <f t="shared" si="227"/>
        <v>140.53919999999999</v>
      </c>
      <c r="Y169" s="7">
        <f t="shared" si="228"/>
        <v>0.8615475255302435</v>
      </c>
      <c r="Z169" s="2">
        <f t="shared" si="229"/>
        <v>0.61842105263157898</v>
      </c>
      <c r="AA169" s="2" t="e">
        <f t="shared" si="230"/>
        <v>#DIV/0!</v>
      </c>
      <c r="AB169" s="2">
        <f t="shared" si="231"/>
        <v>3.8</v>
      </c>
      <c r="AC169" s="2">
        <f t="shared" si="232"/>
        <v>0.77611940298507465</v>
      </c>
      <c r="AD169" s="2">
        <f t="shared" si="233"/>
        <v>129.72</v>
      </c>
      <c r="AE169" s="2">
        <f t="shared" si="234"/>
        <v>154.56</v>
      </c>
      <c r="AG169" s="2">
        <f t="shared" si="236"/>
        <v>0.8392857142857143</v>
      </c>
      <c r="AH169" s="2">
        <f t="shared" si="172"/>
        <v>49.368421052631582</v>
      </c>
      <c r="AI169" s="2">
        <v>1</v>
      </c>
      <c r="AJ169">
        <f t="shared" ref="AJ169:AJ179" si="242">0.005/60</f>
        <v>8.3333333333333331E-5</v>
      </c>
      <c r="AK169">
        <f t="shared" ref="AK169:AK194" si="243">(1/AJ169)*(N169/100)</f>
        <v>1800</v>
      </c>
      <c r="AL169">
        <v>10</v>
      </c>
      <c r="AM169">
        <f t="shared" si="237"/>
        <v>1810</v>
      </c>
      <c r="AN169" t="s">
        <v>80</v>
      </c>
      <c r="AP169" t="s">
        <v>37</v>
      </c>
      <c r="AQ169">
        <v>450</v>
      </c>
      <c r="AS169">
        <v>9.5250000000000004</v>
      </c>
      <c r="AT169">
        <v>1</v>
      </c>
      <c r="AU169">
        <f t="shared" si="238"/>
        <v>170.36154495660105</v>
      </c>
      <c r="AV169" t="s">
        <v>385</v>
      </c>
      <c r="AW169" t="s">
        <v>64</v>
      </c>
      <c r="AZ169" s="2">
        <f t="shared" si="239"/>
        <v>1.2940274658835724</v>
      </c>
      <c r="BA169" s="2">
        <f t="shared" si="173"/>
        <v>4</v>
      </c>
      <c r="BB169">
        <v>70</v>
      </c>
      <c r="BC169">
        <f t="shared" si="174"/>
        <v>0.70597253411642769</v>
      </c>
      <c r="BD169">
        <v>30</v>
      </c>
      <c r="BE169">
        <f t="shared" si="175"/>
        <v>0.29402746588357231</v>
      </c>
      <c r="BF169">
        <v>0</v>
      </c>
      <c r="BG169">
        <f t="shared" si="176"/>
        <v>0</v>
      </c>
      <c r="BH169">
        <v>0</v>
      </c>
      <c r="BI169">
        <f t="shared" si="177"/>
        <v>0</v>
      </c>
      <c r="BJ169">
        <v>0</v>
      </c>
      <c r="BK169">
        <f t="shared" si="178"/>
        <v>0</v>
      </c>
      <c r="BL169">
        <v>0</v>
      </c>
      <c r="BM169">
        <f t="shared" si="179"/>
        <v>0</v>
      </c>
      <c r="BN169">
        <v>0</v>
      </c>
      <c r="BO169">
        <f t="shared" si="180"/>
        <v>0</v>
      </c>
      <c r="BP169">
        <v>0</v>
      </c>
      <c r="BQ169">
        <f t="shared" si="181"/>
        <v>0</v>
      </c>
      <c r="BR169">
        <v>0</v>
      </c>
      <c r="BS169">
        <f t="shared" si="182"/>
        <v>0</v>
      </c>
      <c r="BT169">
        <v>0</v>
      </c>
      <c r="BU169">
        <f t="shared" si="183"/>
        <v>0</v>
      </c>
      <c r="BV169">
        <v>0</v>
      </c>
      <c r="BW169">
        <f t="shared" si="184"/>
        <v>0</v>
      </c>
      <c r="BX169">
        <v>0</v>
      </c>
      <c r="BY169">
        <f t="shared" si="185"/>
        <v>0</v>
      </c>
      <c r="BZ169">
        <v>0</v>
      </c>
      <c r="CA169">
        <f t="shared" si="186"/>
        <v>0</v>
      </c>
      <c r="CB169">
        <v>0</v>
      </c>
      <c r="CC169">
        <f t="shared" si="187"/>
        <v>0</v>
      </c>
      <c r="CD169">
        <v>0</v>
      </c>
      <c r="CE169">
        <f t="shared" si="188"/>
        <v>0</v>
      </c>
      <c r="CF169">
        <v>0</v>
      </c>
      <c r="CG169">
        <f t="shared" si="189"/>
        <v>0</v>
      </c>
      <c r="CH169">
        <v>0</v>
      </c>
      <c r="CI169">
        <f t="shared" si="190"/>
        <v>0</v>
      </c>
      <c r="CJ169">
        <v>0</v>
      </c>
      <c r="CK169">
        <f t="shared" si="191"/>
        <v>0</v>
      </c>
      <c r="CL169">
        <v>0</v>
      </c>
      <c r="CM169">
        <f t="shared" si="192"/>
        <v>0</v>
      </c>
      <c r="CN169">
        <v>0</v>
      </c>
      <c r="CO169">
        <f t="shared" si="193"/>
        <v>0</v>
      </c>
      <c r="CP169">
        <v>0</v>
      </c>
      <c r="CQ169">
        <f t="shared" si="194"/>
        <v>0</v>
      </c>
      <c r="CR169">
        <v>0</v>
      </c>
      <c r="CS169">
        <f t="shared" si="169"/>
        <v>0</v>
      </c>
      <c r="CT169">
        <v>0</v>
      </c>
      <c r="CU169">
        <f t="shared" si="195"/>
        <v>0</v>
      </c>
      <c r="CV169">
        <v>0</v>
      </c>
      <c r="CW169">
        <f t="shared" si="196"/>
        <v>0</v>
      </c>
      <c r="CX169">
        <v>0</v>
      </c>
      <c r="CY169">
        <f t="shared" si="197"/>
        <v>0</v>
      </c>
      <c r="CZ169">
        <v>0</v>
      </c>
      <c r="DA169">
        <f t="shared" si="198"/>
        <v>0</v>
      </c>
      <c r="DB169">
        <v>0</v>
      </c>
      <c r="DC169">
        <f t="shared" si="199"/>
        <v>0</v>
      </c>
      <c r="DD169">
        <v>0</v>
      </c>
      <c r="DE169">
        <f t="shared" si="200"/>
        <v>0</v>
      </c>
      <c r="DF169">
        <v>0</v>
      </c>
      <c r="DG169">
        <f t="shared" si="201"/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f t="shared" si="202"/>
        <v>0</v>
      </c>
      <c r="ET169">
        <v>0</v>
      </c>
      <c r="EU169">
        <f t="shared" si="203"/>
        <v>0</v>
      </c>
      <c r="EV169">
        <v>0</v>
      </c>
      <c r="EW169">
        <f t="shared" si="204"/>
        <v>0</v>
      </c>
      <c r="EX169">
        <v>0</v>
      </c>
      <c r="EY169">
        <f t="shared" si="205"/>
        <v>0</v>
      </c>
      <c r="EZ169">
        <v>40</v>
      </c>
      <c r="FA169">
        <f t="shared" si="206"/>
        <v>0.27638471746874343</v>
      </c>
      <c r="FB169">
        <v>60</v>
      </c>
      <c r="FC169">
        <f t="shared" si="207"/>
        <v>0.72361528253125651</v>
      </c>
      <c r="FD169">
        <v>0</v>
      </c>
      <c r="FE169">
        <f t="shared" si="208"/>
        <v>0</v>
      </c>
      <c r="FF169">
        <v>0</v>
      </c>
      <c r="FG169">
        <f t="shared" si="209"/>
        <v>0</v>
      </c>
      <c r="FH169">
        <v>0</v>
      </c>
      <c r="FI169">
        <f t="shared" si="210"/>
        <v>0</v>
      </c>
      <c r="FJ169">
        <v>0</v>
      </c>
      <c r="FK169">
        <f t="shared" si="211"/>
        <v>0</v>
      </c>
      <c r="FL169">
        <v>0</v>
      </c>
      <c r="FM169">
        <f t="shared" si="212"/>
        <v>0</v>
      </c>
      <c r="FN169">
        <v>0</v>
      </c>
      <c r="FO169">
        <f t="shared" si="170"/>
        <v>0</v>
      </c>
      <c r="FP169">
        <v>0</v>
      </c>
      <c r="FQ169">
        <f t="shared" si="213"/>
        <v>0</v>
      </c>
      <c r="FR169">
        <v>0</v>
      </c>
      <c r="FS169">
        <f t="shared" si="214"/>
        <v>0</v>
      </c>
      <c r="FT169">
        <v>0</v>
      </c>
      <c r="FU169">
        <f t="shared" si="215"/>
        <v>0</v>
      </c>
      <c r="FV169">
        <v>0</v>
      </c>
      <c r="FW169">
        <f t="shared" si="216"/>
        <v>0</v>
      </c>
      <c r="FX169">
        <v>0</v>
      </c>
      <c r="FY169">
        <f t="shared" si="171"/>
        <v>0</v>
      </c>
      <c r="FZ169">
        <v>0</v>
      </c>
      <c r="GA169">
        <f t="shared" si="217"/>
        <v>0</v>
      </c>
      <c r="GB169">
        <v>0</v>
      </c>
      <c r="GC169">
        <f t="shared" si="218"/>
        <v>0</v>
      </c>
      <c r="GD169">
        <v>0</v>
      </c>
      <c r="GE169">
        <f t="shared" si="219"/>
        <v>0</v>
      </c>
      <c r="GF169">
        <v>0</v>
      </c>
      <c r="GG169">
        <f t="shared" si="220"/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 s="3" t="s">
        <v>546</v>
      </c>
      <c r="GS169" t="s">
        <v>264</v>
      </c>
    </row>
    <row r="170" spans="1:201" x14ac:dyDescent="0.45">
      <c r="A170">
        <v>169</v>
      </c>
      <c r="B170" t="s">
        <v>543</v>
      </c>
      <c r="C170" t="s">
        <v>500</v>
      </c>
      <c r="D170" t="s">
        <v>544</v>
      </c>
      <c r="E170" t="s">
        <v>547</v>
      </c>
      <c r="F170">
        <v>456</v>
      </c>
      <c r="G170">
        <f t="shared" ref="G170:G182" si="244">200+273</f>
        <v>473</v>
      </c>
      <c r="H170">
        <f>950+273</f>
        <v>1223</v>
      </c>
      <c r="I170" s="2">
        <f t="shared" si="221"/>
        <v>0.38675388389206866</v>
      </c>
      <c r="J170" s="2">
        <f t="shared" si="222"/>
        <v>17</v>
      </c>
      <c r="K170" s="2">
        <f t="shared" si="223"/>
        <v>1.0372807017543859</v>
      </c>
      <c r="M170" s="2">
        <v>2631</v>
      </c>
      <c r="N170">
        <v>4</v>
      </c>
      <c r="O170">
        <v>74</v>
      </c>
      <c r="P170" s="2">
        <f t="shared" si="138"/>
        <v>5.4054054054054057E-2</v>
      </c>
      <c r="Q170" s="2">
        <f t="shared" si="224"/>
        <v>0.94594594594594594</v>
      </c>
      <c r="S170">
        <f>13.8*5.5</f>
        <v>75.900000000000006</v>
      </c>
      <c r="T170" s="2">
        <f t="shared" si="225"/>
        <v>0</v>
      </c>
      <c r="U170">
        <f>13.8*7.3</f>
        <v>100.74000000000001</v>
      </c>
      <c r="V170">
        <f>13.8*17.4</f>
        <v>240.12</v>
      </c>
      <c r="W170" s="2">
        <f t="shared" si="226"/>
        <v>4.0296000000000003</v>
      </c>
      <c r="X170" s="2">
        <f t="shared" si="227"/>
        <v>177.68880000000001</v>
      </c>
      <c r="Y170" s="7">
        <f t="shared" si="228"/>
        <v>0.97732214973594289</v>
      </c>
      <c r="Z170" s="2">
        <f t="shared" si="229"/>
        <v>0.41954022988505751</v>
      </c>
      <c r="AA170" s="2" t="e">
        <f t="shared" si="230"/>
        <v>#DIV/0!</v>
      </c>
      <c r="AB170" s="2">
        <f t="shared" si="231"/>
        <v>3.1636363636363636</v>
      </c>
      <c r="AC170" s="2">
        <f t="shared" si="232"/>
        <v>0.94594594594594594</v>
      </c>
      <c r="AD170" s="2">
        <f t="shared" si="233"/>
        <v>100.74000000000001</v>
      </c>
      <c r="AE170" s="2">
        <f t="shared" si="234"/>
        <v>164.22</v>
      </c>
      <c r="AG170" s="2">
        <f>AD170/AE170</f>
        <v>0.61344537815126055</v>
      </c>
      <c r="AH170" s="2">
        <f t="shared" si="172"/>
        <v>50.609195402298852</v>
      </c>
      <c r="AI170" s="2">
        <v>1</v>
      </c>
      <c r="AJ170">
        <f t="shared" si="242"/>
        <v>8.3333333333333331E-5</v>
      </c>
      <c r="AK170">
        <f t="shared" si="243"/>
        <v>480</v>
      </c>
      <c r="AL170">
        <v>10</v>
      </c>
      <c r="AM170">
        <f t="shared" si="237"/>
        <v>490</v>
      </c>
      <c r="AN170" t="s">
        <v>80</v>
      </c>
      <c r="AP170" t="s">
        <v>37</v>
      </c>
      <c r="AS170">
        <v>9.5250000000000004</v>
      </c>
      <c r="AT170">
        <v>1</v>
      </c>
      <c r="AU170">
        <f t="shared" si="238"/>
        <v>234.24712431532646</v>
      </c>
      <c r="AV170" t="s">
        <v>385</v>
      </c>
      <c r="AW170" t="s">
        <v>64</v>
      </c>
      <c r="AZ170" s="2">
        <f t="shared" si="239"/>
        <v>1.318274282605248</v>
      </c>
      <c r="BA170" s="2">
        <f t="shared" si="173"/>
        <v>4</v>
      </c>
      <c r="BB170">
        <v>81</v>
      </c>
      <c r="BC170">
        <f t="shared" si="174"/>
        <v>0.77144692379473978</v>
      </c>
      <c r="BD170">
        <v>15</v>
      </c>
      <c r="BE170">
        <f t="shared" si="175"/>
        <v>0.13883186980527246</v>
      </c>
      <c r="BF170">
        <v>0</v>
      </c>
      <c r="BG170">
        <f t="shared" si="176"/>
        <v>0</v>
      </c>
      <c r="BH170">
        <v>0</v>
      </c>
      <c r="BI170">
        <f t="shared" si="177"/>
        <v>0</v>
      </c>
      <c r="BJ170">
        <v>0</v>
      </c>
      <c r="BK170">
        <f t="shared" si="178"/>
        <v>0</v>
      </c>
      <c r="BL170">
        <v>4</v>
      </c>
      <c r="BM170">
        <f t="shared" si="179"/>
        <v>8.9721206399987791E-2</v>
      </c>
      <c r="BN170">
        <v>0</v>
      </c>
      <c r="BO170">
        <f t="shared" si="180"/>
        <v>0</v>
      </c>
      <c r="BP170">
        <v>0</v>
      </c>
      <c r="BQ170">
        <f t="shared" si="181"/>
        <v>0</v>
      </c>
      <c r="BR170">
        <v>0</v>
      </c>
      <c r="BS170">
        <f t="shared" si="182"/>
        <v>0</v>
      </c>
      <c r="BT170">
        <v>0</v>
      </c>
      <c r="BU170">
        <f t="shared" si="183"/>
        <v>0</v>
      </c>
      <c r="BV170">
        <v>0</v>
      </c>
      <c r="BW170">
        <f t="shared" si="184"/>
        <v>0</v>
      </c>
      <c r="BX170">
        <v>0</v>
      </c>
      <c r="BY170">
        <f t="shared" si="185"/>
        <v>0</v>
      </c>
      <c r="BZ170">
        <v>0</v>
      </c>
      <c r="CA170">
        <f t="shared" si="186"/>
        <v>0</v>
      </c>
      <c r="CB170">
        <v>0</v>
      </c>
      <c r="CC170">
        <f t="shared" si="187"/>
        <v>0</v>
      </c>
      <c r="CD170">
        <v>0</v>
      </c>
      <c r="CE170">
        <f t="shared" si="188"/>
        <v>0</v>
      </c>
      <c r="CF170">
        <v>0</v>
      </c>
      <c r="CG170">
        <f t="shared" si="189"/>
        <v>0</v>
      </c>
      <c r="CH170">
        <v>0</v>
      </c>
      <c r="CI170">
        <f t="shared" si="190"/>
        <v>0</v>
      </c>
      <c r="CJ170">
        <v>0</v>
      </c>
      <c r="CK170">
        <f t="shared" si="191"/>
        <v>0</v>
      </c>
      <c r="CL170">
        <v>0</v>
      </c>
      <c r="CM170">
        <f t="shared" si="192"/>
        <v>0</v>
      </c>
      <c r="CN170">
        <v>0</v>
      </c>
      <c r="CO170">
        <f t="shared" si="193"/>
        <v>0</v>
      </c>
      <c r="CP170">
        <v>0</v>
      </c>
      <c r="CQ170">
        <f t="shared" si="194"/>
        <v>0</v>
      </c>
      <c r="CR170">
        <v>0</v>
      </c>
      <c r="CS170">
        <f t="shared" si="169"/>
        <v>0</v>
      </c>
      <c r="CT170">
        <v>0</v>
      </c>
      <c r="CU170">
        <f t="shared" si="195"/>
        <v>0</v>
      </c>
      <c r="CV170">
        <v>0</v>
      </c>
      <c r="CW170">
        <f t="shared" si="196"/>
        <v>0</v>
      </c>
      <c r="CX170">
        <v>0</v>
      </c>
      <c r="CY170">
        <f t="shared" si="197"/>
        <v>0</v>
      </c>
      <c r="CZ170">
        <v>0</v>
      </c>
      <c r="DA170">
        <f t="shared" si="198"/>
        <v>0</v>
      </c>
      <c r="DB170">
        <v>0</v>
      </c>
      <c r="DC170">
        <f t="shared" si="199"/>
        <v>0</v>
      </c>
      <c r="DD170">
        <v>0</v>
      </c>
      <c r="DE170">
        <f t="shared" si="200"/>
        <v>0</v>
      </c>
      <c r="DF170">
        <v>0</v>
      </c>
      <c r="DG170">
        <f t="shared" si="201"/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f t="shared" si="202"/>
        <v>0</v>
      </c>
      <c r="ET170">
        <v>0</v>
      </c>
      <c r="EU170">
        <f t="shared" si="203"/>
        <v>0</v>
      </c>
      <c r="EV170">
        <v>0</v>
      </c>
      <c r="EW170">
        <f t="shared" si="204"/>
        <v>0</v>
      </c>
      <c r="EX170">
        <v>0</v>
      </c>
      <c r="EY170">
        <f t="shared" si="205"/>
        <v>0</v>
      </c>
      <c r="EZ170">
        <v>40</v>
      </c>
      <c r="FA170">
        <f t="shared" si="206"/>
        <v>0.27638471746874343</v>
      </c>
      <c r="FB170">
        <v>60</v>
      </c>
      <c r="FC170">
        <f t="shared" si="207"/>
        <v>0.72361528253125651</v>
      </c>
      <c r="FD170">
        <v>0</v>
      </c>
      <c r="FE170">
        <f t="shared" si="208"/>
        <v>0</v>
      </c>
      <c r="FF170">
        <v>0</v>
      </c>
      <c r="FG170">
        <f t="shared" si="209"/>
        <v>0</v>
      </c>
      <c r="FH170">
        <v>0</v>
      </c>
      <c r="FI170">
        <f t="shared" si="210"/>
        <v>0</v>
      </c>
      <c r="FJ170">
        <v>0</v>
      </c>
      <c r="FK170">
        <f t="shared" si="211"/>
        <v>0</v>
      </c>
      <c r="FL170">
        <v>0</v>
      </c>
      <c r="FM170">
        <f t="shared" si="212"/>
        <v>0</v>
      </c>
      <c r="FN170">
        <v>0</v>
      </c>
      <c r="FO170">
        <f t="shared" si="170"/>
        <v>0</v>
      </c>
      <c r="FP170">
        <v>0</v>
      </c>
      <c r="FQ170">
        <f t="shared" si="213"/>
        <v>0</v>
      </c>
      <c r="FR170">
        <v>0</v>
      </c>
      <c r="FS170">
        <f t="shared" si="214"/>
        <v>0</v>
      </c>
      <c r="FT170">
        <v>0</v>
      </c>
      <c r="FU170">
        <f t="shared" si="215"/>
        <v>0</v>
      </c>
      <c r="FV170">
        <v>0</v>
      </c>
      <c r="FW170">
        <f t="shared" si="216"/>
        <v>0</v>
      </c>
      <c r="FX170">
        <v>0</v>
      </c>
      <c r="FY170">
        <f t="shared" si="171"/>
        <v>0</v>
      </c>
      <c r="FZ170">
        <v>0</v>
      </c>
      <c r="GA170">
        <f t="shared" si="217"/>
        <v>0</v>
      </c>
      <c r="GB170">
        <v>0</v>
      </c>
      <c r="GC170">
        <f t="shared" si="218"/>
        <v>0</v>
      </c>
      <c r="GD170">
        <v>0</v>
      </c>
      <c r="GE170">
        <f t="shared" si="219"/>
        <v>0</v>
      </c>
      <c r="GF170">
        <v>0</v>
      </c>
      <c r="GG170">
        <f t="shared" si="220"/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 s="3" t="s">
        <v>546</v>
      </c>
      <c r="GS170" t="s">
        <v>264</v>
      </c>
    </row>
    <row r="171" spans="1:201" x14ac:dyDescent="0.45">
      <c r="A171">
        <v>170</v>
      </c>
      <c r="B171" t="s">
        <v>543</v>
      </c>
      <c r="C171" t="s">
        <v>500</v>
      </c>
      <c r="D171" t="s">
        <v>548</v>
      </c>
      <c r="E171" t="s">
        <v>549</v>
      </c>
      <c r="F171">
        <v>456</v>
      </c>
      <c r="G171">
        <f t="shared" si="244"/>
        <v>473</v>
      </c>
      <c r="H171">
        <f>900+273</f>
        <v>1173</v>
      </c>
      <c r="I171" s="2">
        <f t="shared" si="221"/>
        <v>0.4032395566922421</v>
      </c>
      <c r="J171" s="2">
        <f t="shared" si="222"/>
        <v>17</v>
      </c>
      <c r="K171" s="2">
        <f t="shared" si="223"/>
        <v>1.0372807017543859</v>
      </c>
      <c r="M171" s="2">
        <v>2631</v>
      </c>
      <c r="N171">
        <v>24</v>
      </c>
      <c r="O171">
        <v>33</v>
      </c>
      <c r="P171" s="2">
        <f t="shared" si="138"/>
        <v>0.72727272727272729</v>
      </c>
      <c r="Q171" s="2">
        <f t="shared" si="224"/>
        <v>0.27272727272727271</v>
      </c>
      <c r="S171">
        <f>13.8*9</f>
        <v>124.2</v>
      </c>
      <c r="T171" s="2">
        <f t="shared" si="225"/>
        <v>0</v>
      </c>
      <c r="U171">
        <f>13.8*16.6</f>
        <v>229.08000000000004</v>
      </c>
      <c r="V171">
        <f>13.8*18.2</f>
        <v>251.16</v>
      </c>
      <c r="W171" s="2">
        <f t="shared" si="226"/>
        <v>54.979200000000006</v>
      </c>
      <c r="X171" s="2">
        <f t="shared" si="227"/>
        <v>82.882800000000003</v>
      </c>
      <c r="Y171" s="7">
        <f t="shared" si="228"/>
        <v>0.33666333666333664</v>
      </c>
      <c r="Z171" s="2">
        <f t="shared" si="229"/>
        <v>0.91208791208791229</v>
      </c>
      <c r="AA171" s="2" t="e">
        <f t="shared" si="230"/>
        <v>#DIV/0!</v>
      </c>
      <c r="AB171" s="2">
        <f t="shared" si="231"/>
        <v>2.0222222222222221</v>
      </c>
      <c r="AC171" s="2">
        <f t="shared" si="232"/>
        <v>0.27272727272727271</v>
      </c>
      <c r="AD171" s="2">
        <f t="shared" si="233"/>
        <v>229.08000000000004</v>
      </c>
      <c r="AE171" s="2">
        <f t="shared" si="234"/>
        <v>126.96</v>
      </c>
      <c r="AG171" s="2">
        <f t="shared" si="236"/>
        <v>1.804347826086957</v>
      </c>
      <c r="AH171" s="2">
        <f t="shared" si="172"/>
        <v>16.681318681318679</v>
      </c>
      <c r="AI171" s="2">
        <v>1</v>
      </c>
      <c r="AJ171">
        <f t="shared" si="242"/>
        <v>8.3333333333333331E-5</v>
      </c>
      <c r="AK171">
        <f t="shared" si="243"/>
        <v>2880</v>
      </c>
      <c r="AL171">
        <v>10</v>
      </c>
      <c r="AM171">
        <f t="shared" si="237"/>
        <v>2890</v>
      </c>
      <c r="AN171" t="s">
        <v>80</v>
      </c>
      <c r="AP171" t="s">
        <v>37</v>
      </c>
      <c r="AQ171">
        <v>380</v>
      </c>
      <c r="AS171">
        <v>9.5250000000000004</v>
      </c>
      <c r="AT171">
        <v>1</v>
      </c>
      <c r="AU171">
        <f t="shared" si="238"/>
        <v>383.31347615235234</v>
      </c>
      <c r="AV171" t="s">
        <v>385</v>
      </c>
      <c r="AW171" t="s">
        <v>64</v>
      </c>
      <c r="AZ171" s="2">
        <f t="shared" si="239"/>
        <v>1.3931547784769012</v>
      </c>
      <c r="BA171" s="2">
        <f t="shared" si="173"/>
        <v>4</v>
      </c>
      <c r="BB171">
        <v>60</v>
      </c>
      <c r="BC171">
        <f t="shared" si="174"/>
        <v>0.60684522152309894</v>
      </c>
      <c r="BD171">
        <v>40</v>
      </c>
      <c r="BE171">
        <f t="shared" si="175"/>
        <v>0.39315477847690106</v>
      </c>
      <c r="BF171">
        <v>0</v>
      </c>
      <c r="BG171">
        <f t="shared" si="176"/>
        <v>0</v>
      </c>
      <c r="BH171">
        <v>0</v>
      </c>
      <c r="BI171">
        <f t="shared" si="177"/>
        <v>0</v>
      </c>
      <c r="BJ171">
        <v>0</v>
      </c>
      <c r="BK171">
        <f t="shared" si="178"/>
        <v>0</v>
      </c>
      <c r="BL171">
        <v>0</v>
      </c>
      <c r="BM171">
        <f t="shared" si="179"/>
        <v>0</v>
      </c>
      <c r="BN171">
        <v>0</v>
      </c>
      <c r="BO171">
        <f t="shared" si="180"/>
        <v>0</v>
      </c>
      <c r="BP171">
        <v>0</v>
      </c>
      <c r="BQ171">
        <f t="shared" si="181"/>
        <v>0</v>
      </c>
      <c r="BR171">
        <v>0</v>
      </c>
      <c r="BS171">
        <f t="shared" si="182"/>
        <v>0</v>
      </c>
      <c r="BT171">
        <v>0</v>
      </c>
      <c r="BU171">
        <f t="shared" si="183"/>
        <v>0</v>
      </c>
      <c r="BV171">
        <v>0</v>
      </c>
      <c r="BW171">
        <f t="shared" si="184"/>
        <v>0</v>
      </c>
      <c r="BX171">
        <v>0</v>
      </c>
      <c r="BY171">
        <f t="shared" si="185"/>
        <v>0</v>
      </c>
      <c r="BZ171">
        <v>0</v>
      </c>
      <c r="CA171">
        <f t="shared" si="186"/>
        <v>0</v>
      </c>
      <c r="CB171">
        <v>0</v>
      </c>
      <c r="CC171">
        <f t="shared" si="187"/>
        <v>0</v>
      </c>
      <c r="CD171">
        <v>0</v>
      </c>
      <c r="CE171">
        <f t="shared" si="188"/>
        <v>0</v>
      </c>
      <c r="CF171">
        <v>0</v>
      </c>
      <c r="CG171">
        <f t="shared" si="189"/>
        <v>0</v>
      </c>
      <c r="CH171">
        <v>0</v>
      </c>
      <c r="CI171">
        <f t="shared" si="190"/>
        <v>0</v>
      </c>
      <c r="CJ171">
        <v>0</v>
      </c>
      <c r="CK171">
        <f t="shared" si="191"/>
        <v>0</v>
      </c>
      <c r="CL171">
        <v>0</v>
      </c>
      <c r="CM171">
        <f t="shared" si="192"/>
        <v>0</v>
      </c>
      <c r="CN171">
        <v>0</v>
      </c>
      <c r="CO171">
        <f t="shared" si="193"/>
        <v>0</v>
      </c>
      <c r="CP171">
        <v>0</v>
      </c>
      <c r="CQ171">
        <f t="shared" si="194"/>
        <v>0</v>
      </c>
      <c r="CR171">
        <v>0</v>
      </c>
      <c r="CS171">
        <f t="shared" si="169"/>
        <v>0</v>
      </c>
      <c r="CT171">
        <v>0</v>
      </c>
      <c r="CU171">
        <f t="shared" si="195"/>
        <v>0</v>
      </c>
      <c r="CV171">
        <v>0</v>
      </c>
      <c r="CW171">
        <f t="shared" si="196"/>
        <v>0</v>
      </c>
      <c r="CX171">
        <v>0</v>
      </c>
      <c r="CY171">
        <f t="shared" si="197"/>
        <v>0</v>
      </c>
      <c r="CZ171">
        <v>0</v>
      </c>
      <c r="DA171">
        <f t="shared" si="198"/>
        <v>0</v>
      </c>
      <c r="DB171">
        <v>0</v>
      </c>
      <c r="DC171">
        <f t="shared" si="199"/>
        <v>0</v>
      </c>
      <c r="DD171">
        <v>0</v>
      </c>
      <c r="DE171">
        <f t="shared" si="200"/>
        <v>0</v>
      </c>
      <c r="DF171">
        <v>0</v>
      </c>
      <c r="DG171">
        <f t="shared" si="201"/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f t="shared" si="202"/>
        <v>0</v>
      </c>
      <c r="ET171">
        <v>0</v>
      </c>
      <c r="EU171">
        <f t="shared" si="203"/>
        <v>0</v>
      </c>
      <c r="EV171">
        <v>0</v>
      </c>
      <c r="EW171">
        <f t="shared" si="204"/>
        <v>0</v>
      </c>
      <c r="EX171">
        <v>0</v>
      </c>
      <c r="EY171">
        <f t="shared" si="205"/>
        <v>0</v>
      </c>
      <c r="EZ171">
        <v>40</v>
      </c>
      <c r="FA171">
        <f t="shared" si="206"/>
        <v>0.27638471746874343</v>
      </c>
      <c r="FB171">
        <v>60</v>
      </c>
      <c r="FC171">
        <f t="shared" si="207"/>
        <v>0.72361528253125651</v>
      </c>
      <c r="FD171">
        <v>0</v>
      </c>
      <c r="FE171">
        <f t="shared" si="208"/>
        <v>0</v>
      </c>
      <c r="FF171">
        <v>0</v>
      </c>
      <c r="FG171">
        <f t="shared" si="209"/>
        <v>0</v>
      </c>
      <c r="FH171">
        <v>0</v>
      </c>
      <c r="FI171">
        <f t="shared" si="210"/>
        <v>0</v>
      </c>
      <c r="FJ171">
        <v>0</v>
      </c>
      <c r="FK171">
        <f t="shared" si="211"/>
        <v>0</v>
      </c>
      <c r="FL171">
        <v>0</v>
      </c>
      <c r="FM171">
        <f t="shared" si="212"/>
        <v>0</v>
      </c>
      <c r="FN171">
        <v>0</v>
      </c>
      <c r="FO171">
        <f t="shared" si="170"/>
        <v>0</v>
      </c>
      <c r="FP171">
        <v>0</v>
      </c>
      <c r="FQ171">
        <f t="shared" si="213"/>
        <v>0</v>
      </c>
      <c r="FR171">
        <v>0</v>
      </c>
      <c r="FS171">
        <f t="shared" si="214"/>
        <v>0</v>
      </c>
      <c r="FT171">
        <v>0</v>
      </c>
      <c r="FU171">
        <f t="shared" si="215"/>
        <v>0</v>
      </c>
      <c r="FV171">
        <v>0</v>
      </c>
      <c r="FW171">
        <f t="shared" si="216"/>
        <v>0</v>
      </c>
      <c r="FX171">
        <v>0</v>
      </c>
      <c r="FY171">
        <f t="shared" si="171"/>
        <v>0</v>
      </c>
      <c r="FZ171">
        <v>0</v>
      </c>
      <c r="GA171">
        <f t="shared" si="217"/>
        <v>0</v>
      </c>
      <c r="GB171">
        <v>0</v>
      </c>
      <c r="GC171">
        <f t="shared" si="218"/>
        <v>0</v>
      </c>
      <c r="GD171">
        <v>0</v>
      </c>
      <c r="GE171">
        <f t="shared" si="219"/>
        <v>0</v>
      </c>
      <c r="GF171">
        <v>0</v>
      </c>
      <c r="GG171">
        <f t="shared" si="220"/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 s="3" t="s">
        <v>546</v>
      </c>
      <c r="GS171" t="s">
        <v>264</v>
      </c>
    </row>
    <row r="172" spans="1:201" x14ac:dyDescent="0.45">
      <c r="A172">
        <v>171</v>
      </c>
      <c r="B172" t="s">
        <v>543</v>
      </c>
      <c r="C172" t="s">
        <v>500</v>
      </c>
      <c r="D172" t="s">
        <v>548</v>
      </c>
      <c r="E172" t="s">
        <v>550</v>
      </c>
      <c r="F172">
        <v>456</v>
      </c>
      <c r="G172">
        <f t="shared" si="244"/>
        <v>473</v>
      </c>
      <c r="H172">
        <v>1173</v>
      </c>
      <c r="I172" s="2">
        <f t="shared" si="221"/>
        <v>0.4032395566922421</v>
      </c>
      <c r="J172" s="2">
        <f t="shared" si="222"/>
        <v>17</v>
      </c>
      <c r="K172" s="2">
        <f t="shared" si="223"/>
        <v>1.0372807017543859</v>
      </c>
      <c r="M172" s="2">
        <v>2631</v>
      </c>
      <c r="N172">
        <v>24</v>
      </c>
      <c r="O172">
        <v>22</v>
      </c>
      <c r="P172" s="2">
        <f t="shared" si="138"/>
        <v>1.0909090909090908</v>
      </c>
      <c r="Q172" s="2">
        <f t="shared" si="224"/>
        <v>-9.0909090909090912E-2</v>
      </c>
      <c r="S172">
        <f>13.8*8.2</f>
        <v>113.16</v>
      </c>
      <c r="T172" s="2">
        <f t="shared" si="225"/>
        <v>0</v>
      </c>
      <c r="U172">
        <f>13.8*15.5</f>
        <v>213.9</v>
      </c>
      <c r="V172">
        <f>13.8*16.6</f>
        <v>229.08000000000004</v>
      </c>
      <c r="W172" s="2">
        <f t="shared" si="226"/>
        <v>51.335999999999999</v>
      </c>
      <c r="X172" s="2">
        <f t="shared" si="227"/>
        <v>50.397600000000011</v>
      </c>
      <c r="Y172" s="7">
        <f t="shared" si="228"/>
        <v>-1.8619934282584627E-2</v>
      </c>
      <c r="Z172" s="2">
        <f t="shared" si="229"/>
        <v>0.93373493975903599</v>
      </c>
      <c r="AA172" s="2" t="e">
        <f t="shared" si="230"/>
        <v>#DIV/0!</v>
      </c>
      <c r="AB172" s="2">
        <f t="shared" si="231"/>
        <v>2.0243902439024395</v>
      </c>
      <c r="AC172" s="2">
        <f t="shared" si="232"/>
        <v>-9.0909090909090912E-2</v>
      </c>
      <c r="AD172" s="2">
        <f t="shared" si="233"/>
        <v>213.9</v>
      </c>
      <c r="AE172" s="2">
        <f t="shared" si="234"/>
        <v>115.92000000000004</v>
      </c>
      <c r="AG172" s="2">
        <f t="shared" si="236"/>
        <v>1.8452380952380947</v>
      </c>
      <c r="AH172" s="2">
        <f t="shared" si="172"/>
        <v>11.132530120481929</v>
      </c>
      <c r="AI172" s="2">
        <v>0</v>
      </c>
      <c r="AJ172">
        <f t="shared" si="242"/>
        <v>8.3333333333333331E-5</v>
      </c>
      <c r="AK172">
        <f t="shared" si="243"/>
        <v>2880</v>
      </c>
      <c r="AL172">
        <v>10</v>
      </c>
      <c r="AM172">
        <f t="shared" si="237"/>
        <v>2890</v>
      </c>
      <c r="AN172" t="s">
        <v>52</v>
      </c>
      <c r="AP172" t="s">
        <v>37</v>
      </c>
      <c r="AQ172">
        <v>380</v>
      </c>
      <c r="AS172">
        <v>9.5250000000000004</v>
      </c>
      <c r="AT172">
        <v>1</v>
      </c>
      <c r="AU172">
        <f t="shared" si="238"/>
        <v>349.24116716103214</v>
      </c>
      <c r="AV172" t="s">
        <v>385</v>
      </c>
      <c r="AW172" t="s">
        <v>64</v>
      </c>
      <c r="AZ172" s="2">
        <f t="shared" si="239"/>
        <v>1.3924105393529622</v>
      </c>
      <c r="BA172" s="2">
        <f t="shared" si="173"/>
        <v>4</v>
      </c>
      <c r="BB172">
        <v>60.4</v>
      </c>
      <c r="BC172">
        <f t="shared" si="174"/>
        <v>0.60996785623873606</v>
      </c>
      <c r="BD172">
        <v>39.5</v>
      </c>
      <c r="BE172">
        <f t="shared" si="175"/>
        <v>0.38765374816956533</v>
      </c>
      <c r="BF172">
        <v>0</v>
      </c>
      <c r="BG172">
        <f t="shared" si="176"/>
        <v>0</v>
      </c>
      <c r="BH172">
        <v>0</v>
      </c>
      <c r="BI172">
        <f t="shared" si="177"/>
        <v>0</v>
      </c>
      <c r="BJ172">
        <v>0</v>
      </c>
      <c r="BK172">
        <f t="shared" si="178"/>
        <v>0</v>
      </c>
      <c r="BL172">
        <v>0.1</v>
      </c>
      <c r="BM172">
        <f t="shared" si="179"/>
        <v>2.3783955916985328E-3</v>
      </c>
      <c r="BN172">
        <v>0</v>
      </c>
      <c r="BO172">
        <f t="shared" si="180"/>
        <v>0</v>
      </c>
      <c r="BP172">
        <v>0</v>
      </c>
      <c r="BQ172">
        <f t="shared" si="181"/>
        <v>0</v>
      </c>
      <c r="BR172">
        <v>0</v>
      </c>
      <c r="BS172">
        <f t="shared" si="182"/>
        <v>0</v>
      </c>
      <c r="BT172">
        <v>0</v>
      </c>
      <c r="BU172">
        <f t="shared" si="183"/>
        <v>0</v>
      </c>
      <c r="BV172">
        <v>0</v>
      </c>
      <c r="BW172">
        <f t="shared" si="184"/>
        <v>0</v>
      </c>
      <c r="BX172">
        <v>0</v>
      </c>
      <c r="BY172">
        <f t="shared" si="185"/>
        <v>0</v>
      </c>
      <c r="BZ172">
        <v>0</v>
      </c>
      <c r="CA172">
        <f t="shared" si="186"/>
        <v>0</v>
      </c>
      <c r="CB172">
        <v>0</v>
      </c>
      <c r="CC172">
        <f t="shared" si="187"/>
        <v>0</v>
      </c>
      <c r="CD172">
        <v>0</v>
      </c>
      <c r="CE172">
        <f t="shared" si="188"/>
        <v>0</v>
      </c>
      <c r="CF172">
        <v>0</v>
      </c>
      <c r="CG172">
        <f t="shared" si="189"/>
        <v>0</v>
      </c>
      <c r="CH172">
        <v>0</v>
      </c>
      <c r="CI172">
        <f t="shared" si="190"/>
        <v>0</v>
      </c>
      <c r="CJ172">
        <v>0</v>
      </c>
      <c r="CK172">
        <f t="shared" si="191"/>
        <v>0</v>
      </c>
      <c r="CL172">
        <v>0</v>
      </c>
      <c r="CM172">
        <f t="shared" si="192"/>
        <v>0</v>
      </c>
      <c r="CN172">
        <v>0</v>
      </c>
      <c r="CO172">
        <f t="shared" si="193"/>
        <v>0</v>
      </c>
      <c r="CP172">
        <v>0</v>
      </c>
      <c r="CQ172">
        <f t="shared" si="194"/>
        <v>0</v>
      </c>
      <c r="CR172">
        <v>0</v>
      </c>
      <c r="CS172">
        <f t="shared" si="169"/>
        <v>0</v>
      </c>
      <c r="CT172">
        <v>0</v>
      </c>
      <c r="CU172">
        <f t="shared" si="195"/>
        <v>0</v>
      </c>
      <c r="CV172">
        <v>0</v>
      </c>
      <c r="CW172">
        <f t="shared" si="196"/>
        <v>0</v>
      </c>
      <c r="CX172">
        <v>0</v>
      </c>
      <c r="CY172">
        <f t="shared" si="197"/>
        <v>0</v>
      </c>
      <c r="CZ172">
        <v>0</v>
      </c>
      <c r="DA172">
        <f t="shared" si="198"/>
        <v>0</v>
      </c>
      <c r="DB172">
        <v>0</v>
      </c>
      <c r="DC172">
        <f t="shared" si="199"/>
        <v>0</v>
      </c>
      <c r="DD172">
        <v>0</v>
      </c>
      <c r="DE172">
        <f t="shared" si="200"/>
        <v>0</v>
      </c>
      <c r="DF172">
        <v>0</v>
      </c>
      <c r="DG172">
        <f t="shared" si="201"/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f t="shared" si="202"/>
        <v>0</v>
      </c>
      <c r="ET172">
        <v>0</v>
      </c>
      <c r="EU172">
        <f t="shared" si="203"/>
        <v>0</v>
      </c>
      <c r="EV172">
        <v>0</v>
      </c>
      <c r="EW172">
        <f t="shared" si="204"/>
        <v>0</v>
      </c>
      <c r="EX172">
        <v>0</v>
      </c>
      <c r="EY172">
        <f t="shared" si="205"/>
        <v>0</v>
      </c>
      <c r="EZ172">
        <v>40</v>
      </c>
      <c r="FA172">
        <f t="shared" si="206"/>
        <v>0.27638471746874343</v>
      </c>
      <c r="FB172">
        <v>60</v>
      </c>
      <c r="FC172">
        <f t="shared" si="207"/>
        <v>0.72361528253125651</v>
      </c>
      <c r="FD172">
        <v>0</v>
      </c>
      <c r="FE172">
        <f t="shared" si="208"/>
        <v>0</v>
      </c>
      <c r="FF172">
        <v>0</v>
      </c>
      <c r="FG172">
        <f t="shared" si="209"/>
        <v>0</v>
      </c>
      <c r="FH172">
        <v>0</v>
      </c>
      <c r="FI172">
        <f t="shared" si="210"/>
        <v>0</v>
      </c>
      <c r="FJ172">
        <v>0</v>
      </c>
      <c r="FK172">
        <f t="shared" si="211"/>
        <v>0</v>
      </c>
      <c r="FL172">
        <v>0</v>
      </c>
      <c r="FM172">
        <f t="shared" si="212"/>
        <v>0</v>
      </c>
      <c r="FN172">
        <v>0</v>
      </c>
      <c r="FO172">
        <f t="shared" si="170"/>
        <v>0</v>
      </c>
      <c r="FP172">
        <v>0</v>
      </c>
      <c r="FQ172">
        <f t="shared" si="213"/>
        <v>0</v>
      </c>
      <c r="FR172">
        <v>0</v>
      </c>
      <c r="FS172">
        <f t="shared" si="214"/>
        <v>0</v>
      </c>
      <c r="FT172">
        <v>0</v>
      </c>
      <c r="FU172">
        <f t="shared" si="215"/>
        <v>0</v>
      </c>
      <c r="FV172">
        <v>0</v>
      </c>
      <c r="FW172">
        <f t="shared" si="216"/>
        <v>0</v>
      </c>
      <c r="FX172">
        <v>0</v>
      </c>
      <c r="FY172">
        <f t="shared" si="171"/>
        <v>0</v>
      </c>
      <c r="FZ172">
        <v>0</v>
      </c>
      <c r="GA172">
        <f t="shared" si="217"/>
        <v>0</v>
      </c>
      <c r="GB172">
        <v>0</v>
      </c>
      <c r="GC172">
        <f t="shared" si="218"/>
        <v>0</v>
      </c>
      <c r="GD172">
        <v>0</v>
      </c>
      <c r="GE172">
        <f t="shared" si="219"/>
        <v>0</v>
      </c>
      <c r="GF172">
        <v>0</v>
      </c>
      <c r="GG172">
        <f t="shared" si="220"/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 s="3" t="s">
        <v>546</v>
      </c>
      <c r="GS172" t="s">
        <v>264</v>
      </c>
    </row>
    <row r="173" spans="1:201" x14ac:dyDescent="0.45">
      <c r="A173">
        <v>172</v>
      </c>
      <c r="B173" t="s">
        <v>543</v>
      </c>
      <c r="C173" t="s">
        <v>500</v>
      </c>
      <c r="D173" t="s">
        <v>548</v>
      </c>
      <c r="E173" t="s">
        <v>551</v>
      </c>
      <c r="F173">
        <v>456</v>
      </c>
      <c r="G173">
        <f t="shared" si="244"/>
        <v>473</v>
      </c>
      <c r="H173">
        <v>1173</v>
      </c>
      <c r="I173" s="2">
        <f t="shared" si="221"/>
        <v>0.4032395566922421</v>
      </c>
      <c r="J173" s="2">
        <f t="shared" si="222"/>
        <v>17</v>
      </c>
      <c r="K173" s="2">
        <f t="shared" si="223"/>
        <v>1.0372807017543859</v>
      </c>
      <c r="M173" s="2">
        <v>2631</v>
      </c>
      <c r="N173">
        <v>16</v>
      </c>
      <c r="O173">
        <v>35</v>
      </c>
      <c r="P173" s="2">
        <f t="shared" si="138"/>
        <v>0.45714285714285713</v>
      </c>
      <c r="Q173" s="2">
        <f t="shared" si="224"/>
        <v>0.54285714285714282</v>
      </c>
      <c r="S173">
        <f>13.8*9</f>
        <v>124.2</v>
      </c>
      <c r="T173" s="2">
        <f t="shared" si="225"/>
        <v>0</v>
      </c>
      <c r="U173">
        <f>13.8*15.9</f>
        <v>219.42000000000002</v>
      </c>
      <c r="V173">
        <f>13.8*18.9</f>
        <v>260.82</v>
      </c>
      <c r="W173" s="2">
        <f t="shared" si="226"/>
        <v>35.107200000000006</v>
      </c>
      <c r="X173" s="2">
        <f t="shared" si="227"/>
        <v>91.286999999999992</v>
      </c>
      <c r="Y173" s="7">
        <f t="shared" si="228"/>
        <v>0.61541950113378674</v>
      </c>
      <c r="Z173" s="2">
        <f t="shared" si="229"/>
        <v>0.84126984126984139</v>
      </c>
      <c r="AA173" s="2" t="e">
        <f t="shared" si="230"/>
        <v>#DIV/0!</v>
      </c>
      <c r="AB173" s="2">
        <f t="shared" si="231"/>
        <v>2.1</v>
      </c>
      <c r="AC173" s="2">
        <f t="shared" si="232"/>
        <v>0.54285714285714282</v>
      </c>
      <c r="AD173" s="2">
        <f t="shared" si="233"/>
        <v>219.42000000000002</v>
      </c>
      <c r="AE173" s="2">
        <f t="shared" si="234"/>
        <v>136.62</v>
      </c>
      <c r="AG173" s="2">
        <f t="shared" si="236"/>
        <v>1.6060606060606062</v>
      </c>
      <c r="AH173" s="2">
        <f t="shared" si="172"/>
        <v>18.333333333333336</v>
      </c>
      <c r="AI173" s="2">
        <v>1</v>
      </c>
      <c r="AJ173">
        <f t="shared" si="242"/>
        <v>8.3333333333333331E-5</v>
      </c>
      <c r="AK173">
        <f t="shared" si="243"/>
        <v>1920</v>
      </c>
      <c r="AL173">
        <v>10</v>
      </c>
      <c r="AM173">
        <f t="shared" si="237"/>
        <v>1930</v>
      </c>
      <c r="AN173" t="s">
        <v>80</v>
      </c>
      <c r="AP173" t="s">
        <v>37</v>
      </c>
      <c r="AS173">
        <v>9.5250000000000004</v>
      </c>
      <c r="AT173">
        <v>1</v>
      </c>
      <c r="AU173">
        <f t="shared" si="238"/>
        <v>383.31347615235234</v>
      </c>
      <c r="AV173" t="s">
        <v>385</v>
      </c>
      <c r="AW173" t="s">
        <v>64</v>
      </c>
      <c r="AZ173" s="2">
        <f t="shared" si="239"/>
        <v>1.4005045595520162</v>
      </c>
      <c r="BA173" s="2">
        <f t="shared" si="173"/>
        <v>4</v>
      </c>
      <c r="BB173">
        <v>62.5</v>
      </c>
      <c r="BC173">
        <f t="shared" si="174"/>
        <v>0.62297021028430499</v>
      </c>
      <c r="BD173">
        <v>36.5</v>
      </c>
      <c r="BE173">
        <f t="shared" si="175"/>
        <v>0.35355501987937366</v>
      </c>
      <c r="BF173">
        <v>0</v>
      </c>
      <c r="BG173">
        <f t="shared" si="176"/>
        <v>0</v>
      </c>
      <c r="BH173">
        <v>0</v>
      </c>
      <c r="BI173">
        <f t="shared" si="177"/>
        <v>0</v>
      </c>
      <c r="BJ173">
        <v>0</v>
      </c>
      <c r="BK173">
        <f t="shared" si="178"/>
        <v>0</v>
      </c>
      <c r="BL173">
        <v>1</v>
      </c>
      <c r="BM173">
        <f t="shared" si="179"/>
        <v>2.3474769836321366E-2</v>
      </c>
      <c r="BN173">
        <v>0</v>
      </c>
      <c r="BO173">
        <f t="shared" si="180"/>
        <v>0</v>
      </c>
      <c r="BP173">
        <v>0</v>
      </c>
      <c r="BQ173">
        <f t="shared" si="181"/>
        <v>0</v>
      </c>
      <c r="BR173">
        <v>0</v>
      </c>
      <c r="BS173">
        <f t="shared" si="182"/>
        <v>0</v>
      </c>
      <c r="BT173">
        <v>0</v>
      </c>
      <c r="BU173">
        <f t="shared" si="183"/>
        <v>0</v>
      </c>
      <c r="BV173">
        <v>0</v>
      </c>
      <c r="BW173">
        <f t="shared" si="184"/>
        <v>0</v>
      </c>
      <c r="BX173">
        <v>0</v>
      </c>
      <c r="BY173">
        <f t="shared" si="185"/>
        <v>0</v>
      </c>
      <c r="BZ173">
        <v>0</v>
      </c>
      <c r="CA173">
        <f t="shared" si="186"/>
        <v>0</v>
      </c>
      <c r="CB173">
        <v>0</v>
      </c>
      <c r="CC173">
        <f t="shared" si="187"/>
        <v>0</v>
      </c>
      <c r="CD173">
        <v>0</v>
      </c>
      <c r="CE173">
        <f t="shared" si="188"/>
        <v>0</v>
      </c>
      <c r="CF173">
        <v>0</v>
      </c>
      <c r="CG173">
        <f t="shared" si="189"/>
        <v>0</v>
      </c>
      <c r="CH173">
        <v>0</v>
      </c>
      <c r="CI173">
        <f t="shared" si="190"/>
        <v>0</v>
      </c>
      <c r="CJ173">
        <v>0</v>
      </c>
      <c r="CK173">
        <f t="shared" si="191"/>
        <v>0</v>
      </c>
      <c r="CL173">
        <v>0</v>
      </c>
      <c r="CM173">
        <f t="shared" si="192"/>
        <v>0</v>
      </c>
      <c r="CN173">
        <v>0</v>
      </c>
      <c r="CO173">
        <f t="shared" si="193"/>
        <v>0</v>
      </c>
      <c r="CP173">
        <v>0</v>
      </c>
      <c r="CQ173">
        <f t="shared" si="194"/>
        <v>0</v>
      </c>
      <c r="CR173">
        <v>0</v>
      </c>
      <c r="CS173">
        <f t="shared" si="169"/>
        <v>0</v>
      </c>
      <c r="CT173">
        <v>0</v>
      </c>
      <c r="CU173">
        <f t="shared" si="195"/>
        <v>0</v>
      </c>
      <c r="CV173">
        <v>0</v>
      </c>
      <c r="CW173">
        <f t="shared" si="196"/>
        <v>0</v>
      </c>
      <c r="CX173">
        <v>0</v>
      </c>
      <c r="CY173">
        <f t="shared" si="197"/>
        <v>0</v>
      </c>
      <c r="CZ173">
        <v>0</v>
      </c>
      <c r="DA173">
        <f t="shared" si="198"/>
        <v>0</v>
      </c>
      <c r="DB173">
        <v>0</v>
      </c>
      <c r="DC173">
        <f t="shared" si="199"/>
        <v>0</v>
      </c>
      <c r="DD173">
        <v>0</v>
      </c>
      <c r="DE173">
        <f t="shared" si="200"/>
        <v>0</v>
      </c>
      <c r="DF173">
        <v>0</v>
      </c>
      <c r="DG173">
        <f t="shared" si="201"/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f t="shared" si="202"/>
        <v>0</v>
      </c>
      <c r="ET173">
        <v>0</v>
      </c>
      <c r="EU173">
        <f t="shared" si="203"/>
        <v>0</v>
      </c>
      <c r="EV173">
        <v>0</v>
      </c>
      <c r="EW173">
        <f t="shared" si="204"/>
        <v>0</v>
      </c>
      <c r="EX173">
        <v>0</v>
      </c>
      <c r="EY173">
        <f t="shared" si="205"/>
        <v>0</v>
      </c>
      <c r="EZ173">
        <v>40</v>
      </c>
      <c r="FA173">
        <f t="shared" si="206"/>
        <v>0.27638471746874343</v>
      </c>
      <c r="FB173">
        <v>60</v>
      </c>
      <c r="FC173">
        <f t="shared" si="207"/>
        <v>0.72361528253125651</v>
      </c>
      <c r="FD173">
        <v>0</v>
      </c>
      <c r="FE173">
        <f t="shared" si="208"/>
        <v>0</v>
      </c>
      <c r="FF173">
        <v>0</v>
      </c>
      <c r="FG173">
        <f t="shared" si="209"/>
        <v>0</v>
      </c>
      <c r="FH173">
        <v>0</v>
      </c>
      <c r="FI173">
        <f t="shared" si="210"/>
        <v>0</v>
      </c>
      <c r="FJ173">
        <v>0</v>
      </c>
      <c r="FK173">
        <f t="shared" si="211"/>
        <v>0</v>
      </c>
      <c r="FL173">
        <v>0</v>
      </c>
      <c r="FM173">
        <f t="shared" si="212"/>
        <v>0</v>
      </c>
      <c r="FN173">
        <v>0</v>
      </c>
      <c r="FO173">
        <f t="shared" si="170"/>
        <v>0</v>
      </c>
      <c r="FP173">
        <v>0</v>
      </c>
      <c r="FQ173">
        <f t="shared" si="213"/>
        <v>0</v>
      </c>
      <c r="FR173">
        <v>0</v>
      </c>
      <c r="FS173">
        <f t="shared" si="214"/>
        <v>0</v>
      </c>
      <c r="FT173">
        <v>0</v>
      </c>
      <c r="FU173">
        <f t="shared" si="215"/>
        <v>0</v>
      </c>
      <c r="FV173">
        <v>0</v>
      </c>
      <c r="FW173">
        <f t="shared" si="216"/>
        <v>0</v>
      </c>
      <c r="FX173">
        <v>0</v>
      </c>
      <c r="FY173">
        <f t="shared" si="171"/>
        <v>0</v>
      </c>
      <c r="FZ173">
        <v>0</v>
      </c>
      <c r="GA173">
        <f t="shared" si="217"/>
        <v>0</v>
      </c>
      <c r="GB173">
        <v>0</v>
      </c>
      <c r="GC173">
        <f t="shared" si="218"/>
        <v>0</v>
      </c>
      <c r="GD173">
        <v>0</v>
      </c>
      <c r="GE173">
        <f t="shared" si="219"/>
        <v>0</v>
      </c>
      <c r="GF173">
        <v>0</v>
      </c>
      <c r="GG173">
        <f t="shared" si="220"/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 s="3" t="s">
        <v>546</v>
      </c>
      <c r="GS173" t="s">
        <v>264</v>
      </c>
    </row>
    <row r="174" spans="1:201" x14ac:dyDescent="0.45">
      <c r="A174">
        <v>173</v>
      </c>
      <c r="B174" t="s">
        <v>543</v>
      </c>
      <c r="C174" t="s">
        <v>500</v>
      </c>
      <c r="D174" t="s">
        <v>548</v>
      </c>
      <c r="E174" t="s">
        <v>552</v>
      </c>
      <c r="F174">
        <v>456</v>
      </c>
      <c r="G174">
        <f t="shared" si="244"/>
        <v>473</v>
      </c>
      <c r="H174">
        <v>1173</v>
      </c>
      <c r="I174" s="2">
        <f t="shared" si="221"/>
        <v>0.4032395566922421</v>
      </c>
      <c r="J174" s="2">
        <f t="shared" si="222"/>
        <v>17</v>
      </c>
      <c r="K174" s="2">
        <f t="shared" si="223"/>
        <v>1.0372807017543859</v>
      </c>
      <c r="M174" s="2">
        <v>2631</v>
      </c>
      <c r="N174">
        <v>5</v>
      </c>
      <c r="O174">
        <v>48</v>
      </c>
      <c r="P174" s="2">
        <f t="shared" si="138"/>
        <v>0.10416666666666667</v>
      </c>
      <c r="Q174" s="2">
        <f t="shared" si="224"/>
        <v>0.89583333333333337</v>
      </c>
      <c r="S174">
        <f>13.8*10.1</f>
        <v>139.38</v>
      </c>
      <c r="T174" s="2">
        <f t="shared" si="225"/>
        <v>0</v>
      </c>
      <c r="U174">
        <f>13.8*14.3</f>
        <v>197.34000000000003</v>
      </c>
      <c r="V174">
        <f>13.8*21.4</f>
        <v>295.32</v>
      </c>
      <c r="W174" s="2">
        <f t="shared" si="226"/>
        <v>9.8670000000000027</v>
      </c>
      <c r="X174" s="2">
        <f t="shared" si="227"/>
        <v>141.75359999999998</v>
      </c>
      <c r="Y174" s="7">
        <f t="shared" si="228"/>
        <v>0.93039330218068539</v>
      </c>
      <c r="Z174" s="2">
        <f t="shared" si="229"/>
        <v>0.66822429906542069</v>
      </c>
      <c r="AA174" s="2" t="e">
        <f t="shared" si="230"/>
        <v>#DIV/0!</v>
      </c>
      <c r="AB174" s="2">
        <f t="shared" si="231"/>
        <v>2.1188118811881189</v>
      </c>
      <c r="AC174" s="2">
        <f t="shared" si="232"/>
        <v>0.89583333333333337</v>
      </c>
      <c r="AD174" s="2">
        <f t="shared" si="233"/>
        <v>197.34000000000003</v>
      </c>
      <c r="AE174" s="2">
        <f t="shared" si="234"/>
        <v>155.94</v>
      </c>
      <c r="AG174" s="2">
        <f t="shared" si="236"/>
        <v>1.265486725663717</v>
      </c>
      <c r="AH174" s="2">
        <f t="shared" si="172"/>
        <v>25.345794392523366</v>
      </c>
      <c r="AI174" s="2">
        <v>1</v>
      </c>
      <c r="AJ174">
        <f t="shared" si="242"/>
        <v>8.3333333333333331E-5</v>
      </c>
      <c r="AK174">
        <f t="shared" si="243"/>
        <v>600</v>
      </c>
      <c r="AL174">
        <v>10</v>
      </c>
      <c r="AM174">
        <f t="shared" si="237"/>
        <v>610</v>
      </c>
      <c r="AN174" t="s">
        <v>80</v>
      </c>
      <c r="AP174" t="s">
        <v>37</v>
      </c>
      <c r="AS174">
        <v>9.5250000000000004</v>
      </c>
      <c r="AT174">
        <v>1</v>
      </c>
      <c r="AU174">
        <f t="shared" si="238"/>
        <v>430.16290101541762</v>
      </c>
      <c r="AV174" t="s">
        <v>385</v>
      </c>
      <c r="AW174" t="s">
        <v>64</v>
      </c>
      <c r="AZ174" s="2">
        <f t="shared" si="239"/>
        <v>1.3991506099747912</v>
      </c>
      <c r="BA174" s="2">
        <f t="shared" si="173"/>
        <v>4</v>
      </c>
      <c r="BB174">
        <v>67.5</v>
      </c>
      <c r="BC174">
        <f t="shared" si="174"/>
        <v>0.65826805579339875</v>
      </c>
      <c r="BD174">
        <v>30</v>
      </c>
      <c r="BE174">
        <f t="shared" si="175"/>
        <v>0.28431327843841098</v>
      </c>
      <c r="BF174">
        <v>0</v>
      </c>
      <c r="BG174">
        <f t="shared" si="176"/>
        <v>0</v>
      </c>
      <c r="BH174">
        <v>0</v>
      </c>
      <c r="BI174">
        <f t="shared" si="177"/>
        <v>0</v>
      </c>
      <c r="BJ174">
        <v>0</v>
      </c>
      <c r="BK174">
        <f t="shared" si="178"/>
        <v>0</v>
      </c>
      <c r="BL174">
        <v>2.5</v>
      </c>
      <c r="BM174">
        <f t="shared" si="179"/>
        <v>5.74186657681902E-2</v>
      </c>
      <c r="BN174">
        <v>0</v>
      </c>
      <c r="BO174">
        <f t="shared" si="180"/>
        <v>0</v>
      </c>
      <c r="BP174">
        <v>0</v>
      </c>
      <c r="BQ174">
        <f t="shared" si="181"/>
        <v>0</v>
      </c>
      <c r="BR174">
        <v>0</v>
      </c>
      <c r="BS174">
        <f t="shared" si="182"/>
        <v>0</v>
      </c>
      <c r="BT174">
        <v>0</v>
      </c>
      <c r="BU174">
        <f t="shared" si="183"/>
        <v>0</v>
      </c>
      <c r="BV174">
        <v>0</v>
      </c>
      <c r="BW174">
        <f t="shared" si="184"/>
        <v>0</v>
      </c>
      <c r="BX174">
        <v>0</v>
      </c>
      <c r="BY174">
        <f t="shared" si="185"/>
        <v>0</v>
      </c>
      <c r="BZ174">
        <v>0</v>
      </c>
      <c r="CA174">
        <f t="shared" si="186"/>
        <v>0</v>
      </c>
      <c r="CB174">
        <v>0</v>
      </c>
      <c r="CC174">
        <f t="shared" si="187"/>
        <v>0</v>
      </c>
      <c r="CD174">
        <v>0</v>
      </c>
      <c r="CE174">
        <f t="shared" si="188"/>
        <v>0</v>
      </c>
      <c r="CF174">
        <v>0</v>
      </c>
      <c r="CG174">
        <f t="shared" si="189"/>
        <v>0</v>
      </c>
      <c r="CH174">
        <v>0</v>
      </c>
      <c r="CI174">
        <f t="shared" si="190"/>
        <v>0</v>
      </c>
      <c r="CJ174">
        <v>0</v>
      </c>
      <c r="CK174">
        <f t="shared" si="191"/>
        <v>0</v>
      </c>
      <c r="CL174">
        <v>0</v>
      </c>
      <c r="CM174">
        <f t="shared" si="192"/>
        <v>0</v>
      </c>
      <c r="CN174">
        <v>0</v>
      </c>
      <c r="CO174">
        <f t="shared" si="193"/>
        <v>0</v>
      </c>
      <c r="CP174">
        <v>0</v>
      </c>
      <c r="CQ174">
        <f t="shared" si="194"/>
        <v>0</v>
      </c>
      <c r="CR174">
        <v>0</v>
      </c>
      <c r="CS174">
        <f t="shared" si="169"/>
        <v>0</v>
      </c>
      <c r="CT174">
        <v>0</v>
      </c>
      <c r="CU174">
        <f t="shared" si="195"/>
        <v>0</v>
      </c>
      <c r="CV174">
        <v>0</v>
      </c>
      <c r="CW174">
        <f t="shared" si="196"/>
        <v>0</v>
      </c>
      <c r="CX174">
        <v>0</v>
      </c>
      <c r="CY174">
        <f t="shared" si="197"/>
        <v>0</v>
      </c>
      <c r="CZ174">
        <v>0</v>
      </c>
      <c r="DA174">
        <f t="shared" si="198"/>
        <v>0</v>
      </c>
      <c r="DB174">
        <v>0</v>
      </c>
      <c r="DC174">
        <f t="shared" si="199"/>
        <v>0</v>
      </c>
      <c r="DD174">
        <v>0</v>
      </c>
      <c r="DE174">
        <f t="shared" si="200"/>
        <v>0</v>
      </c>
      <c r="DF174">
        <v>0</v>
      </c>
      <c r="DG174">
        <f t="shared" si="201"/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f t="shared" si="202"/>
        <v>0</v>
      </c>
      <c r="ET174">
        <v>0</v>
      </c>
      <c r="EU174">
        <f t="shared" si="203"/>
        <v>0</v>
      </c>
      <c r="EV174">
        <v>0</v>
      </c>
      <c r="EW174">
        <f t="shared" si="204"/>
        <v>0</v>
      </c>
      <c r="EX174">
        <v>0</v>
      </c>
      <c r="EY174">
        <f t="shared" si="205"/>
        <v>0</v>
      </c>
      <c r="EZ174">
        <v>40</v>
      </c>
      <c r="FA174">
        <f t="shared" si="206"/>
        <v>0.27638471746874343</v>
      </c>
      <c r="FB174">
        <v>60</v>
      </c>
      <c r="FC174">
        <f t="shared" si="207"/>
        <v>0.72361528253125651</v>
      </c>
      <c r="FD174">
        <v>0</v>
      </c>
      <c r="FE174">
        <f t="shared" si="208"/>
        <v>0</v>
      </c>
      <c r="FF174">
        <v>0</v>
      </c>
      <c r="FG174">
        <f t="shared" si="209"/>
        <v>0</v>
      </c>
      <c r="FH174">
        <v>0</v>
      </c>
      <c r="FI174">
        <f t="shared" si="210"/>
        <v>0</v>
      </c>
      <c r="FJ174">
        <v>0</v>
      </c>
      <c r="FK174">
        <f t="shared" si="211"/>
        <v>0</v>
      </c>
      <c r="FL174">
        <v>0</v>
      </c>
      <c r="FM174">
        <f t="shared" si="212"/>
        <v>0</v>
      </c>
      <c r="FN174">
        <v>0</v>
      </c>
      <c r="FO174">
        <f t="shared" si="170"/>
        <v>0</v>
      </c>
      <c r="FP174">
        <v>0</v>
      </c>
      <c r="FQ174">
        <f t="shared" si="213"/>
        <v>0</v>
      </c>
      <c r="FR174">
        <v>0</v>
      </c>
      <c r="FS174">
        <f t="shared" si="214"/>
        <v>0</v>
      </c>
      <c r="FT174">
        <v>0</v>
      </c>
      <c r="FU174">
        <f t="shared" si="215"/>
        <v>0</v>
      </c>
      <c r="FV174">
        <v>0</v>
      </c>
      <c r="FW174">
        <f t="shared" si="216"/>
        <v>0</v>
      </c>
      <c r="FX174">
        <v>0</v>
      </c>
      <c r="FY174">
        <f t="shared" si="171"/>
        <v>0</v>
      </c>
      <c r="FZ174">
        <v>0</v>
      </c>
      <c r="GA174">
        <f t="shared" si="217"/>
        <v>0</v>
      </c>
      <c r="GB174">
        <v>0</v>
      </c>
      <c r="GC174">
        <f t="shared" si="218"/>
        <v>0</v>
      </c>
      <c r="GD174">
        <v>0</v>
      </c>
      <c r="GE174">
        <f t="shared" si="219"/>
        <v>0</v>
      </c>
      <c r="GF174">
        <v>0</v>
      </c>
      <c r="GG174">
        <f t="shared" si="220"/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 s="3" t="s">
        <v>546</v>
      </c>
      <c r="GS174" t="s">
        <v>264</v>
      </c>
    </row>
    <row r="175" spans="1:201" x14ac:dyDescent="0.45">
      <c r="A175">
        <v>174</v>
      </c>
      <c r="B175" t="s">
        <v>543</v>
      </c>
      <c r="C175" t="s">
        <v>500</v>
      </c>
      <c r="D175" t="s">
        <v>548</v>
      </c>
      <c r="E175" t="s">
        <v>553</v>
      </c>
      <c r="F175">
        <v>456</v>
      </c>
      <c r="G175">
        <f t="shared" si="244"/>
        <v>473</v>
      </c>
      <c r="H175">
        <v>1173</v>
      </c>
      <c r="I175" s="2">
        <f t="shared" si="221"/>
        <v>0.4032395566922421</v>
      </c>
      <c r="J175" s="2">
        <f t="shared" si="222"/>
        <v>17</v>
      </c>
      <c r="K175" s="2">
        <f t="shared" si="223"/>
        <v>1.0372807017543859</v>
      </c>
      <c r="M175" s="2">
        <v>2631</v>
      </c>
      <c r="N175">
        <v>4</v>
      </c>
      <c r="O175">
        <v>70</v>
      </c>
      <c r="P175" s="2">
        <f t="shared" si="138"/>
        <v>5.7142857142857141E-2</v>
      </c>
      <c r="Q175" s="2">
        <f t="shared" si="224"/>
        <v>0.94285714285714284</v>
      </c>
      <c r="S175">
        <f>13.8*11.4</f>
        <v>157.32000000000002</v>
      </c>
      <c r="T175" s="2">
        <f t="shared" si="225"/>
        <v>0</v>
      </c>
      <c r="U175">
        <f>13.8*15.7</f>
        <v>216.66</v>
      </c>
      <c r="V175">
        <f>13.8*22.1</f>
        <v>304.98</v>
      </c>
      <c r="W175" s="2">
        <f t="shared" si="226"/>
        <v>8.6663999999999994</v>
      </c>
      <c r="X175" s="2">
        <f t="shared" si="227"/>
        <v>213.48599999999999</v>
      </c>
      <c r="Y175" s="7">
        <f t="shared" si="228"/>
        <v>0.95940530058177109</v>
      </c>
      <c r="Z175" s="2">
        <f t="shared" si="229"/>
        <v>0.71040723981900444</v>
      </c>
      <c r="AA175" s="2" t="e">
        <f t="shared" si="230"/>
        <v>#DIV/0!</v>
      </c>
      <c r="AB175" s="2">
        <f t="shared" si="231"/>
        <v>1.93859649122807</v>
      </c>
      <c r="AC175" s="2">
        <f t="shared" si="232"/>
        <v>0.94285714285714284</v>
      </c>
      <c r="AD175" s="2">
        <f t="shared" si="233"/>
        <v>216.66</v>
      </c>
      <c r="AE175" s="2">
        <f t="shared" si="234"/>
        <v>147.66</v>
      </c>
      <c r="AG175" s="2">
        <f t="shared" si="236"/>
        <v>1.4672897196261683</v>
      </c>
      <c r="AH175" s="2">
        <f t="shared" si="172"/>
        <v>33.89140271493212</v>
      </c>
      <c r="AI175" s="2">
        <v>1</v>
      </c>
      <c r="AJ175">
        <f t="shared" si="242"/>
        <v>8.3333333333333331E-5</v>
      </c>
      <c r="AK175">
        <f t="shared" si="243"/>
        <v>480</v>
      </c>
      <c r="AL175">
        <v>10</v>
      </c>
      <c r="AM175">
        <f t="shared" si="237"/>
        <v>490</v>
      </c>
      <c r="AN175" t="s">
        <v>80</v>
      </c>
      <c r="AP175" t="s">
        <v>37</v>
      </c>
      <c r="AS175">
        <v>9.5250000000000004</v>
      </c>
      <c r="AT175">
        <v>1</v>
      </c>
      <c r="AU175">
        <f t="shared" si="238"/>
        <v>485.53040312631305</v>
      </c>
      <c r="AV175" t="s">
        <v>385</v>
      </c>
      <c r="AW175" t="s">
        <v>64</v>
      </c>
      <c r="AZ175" s="2">
        <f t="shared" si="239"/>
        <v>1.4119352303282284</v>
      </c>
      <c r="BA175" s="2">
        <f t="shared" si="173"/>
        <v>4</v>
      </c>
      <c r="BB175">
        <v>71</v>
      </c>
      <c r="BC175">
        <f t="shared" si="174"/>
        <v>0.6780275965311332</v>
      </c>
      <c r="BD175">
        <v>25</v>
      </c>
      <c r="BE175">
        <f t="shared" si="175"/>
        <v>0.23200957660950547</v>
      </c>
      <c r="BF175">
        <v>0</v>
      </c>
      <c r="BG175">
        <f t="shared" si="176"/>
        <v>0</v>
      </c>
      <c r="BH175">
        <v>0</v>
      </c>
      <c r="BI175">
        <f t="shared" si="177"/>
        <v>0</v>
      </c>
      <c r="BJ175">
        <v>0</v>
      </c>
      <c r="BK175">
        <f t="shared" si="178"/>
        <v>0</v>
      </c>
      <c r="BL175">
        <v>4</v>
      </c>
      <c r="BM175">
        <f t="shared" si="179"/>
        <v>8.9962826859361425E-2</v>
      </c>
      <c r="BN175">
        <v>0</v>
      </c>
      <c r="BO175">
        <f t="shared" si="180"/>
        <v>0</v>
      </c>
      <c r="BP175">
        <v>0</v>
      </c>
      <c r="BQ175">
        <f t="shared" si="181"/>
        <v>0</v>
      </c>
      <c r="BR175">
        <v>0</v>
      </c>
      <c r="BS175">
        <f t="shared" si="182"/>
        <v>0</v>
      </c>
      <c r="BT175">
        <v>0</v>
      </c>
      <c r="BU175">
        <f t="shared" si="183"/>
        <v>0</v>
      </c>
      <c r="BV175">
        <v>0</v>
      </c>
      <c r="BW175">
        <f t="shared" si="184"/>
        <v>0</v>
      </c>
      <c r="BX175">
        <v>0</v>
      </c>
      <c r="BY175">
        <f t="shared" si="185"/>
        <v>0</v>
      </c>
      <c r="BZ175">
        <v>0</v>
      </c>
      <c r="CA175">
        <f t="shared" si="186"/>
        <v>0</v>
      </c>
      <c r="CB175">
        <v>0</v>
      </c>
      <c r="CC175">
        <f t="shared" si="187"/>
        <v>0</v>
      </c>
      <c r="CD175">
        <v>0</v>
      </c>
      <c r="CE175">
        <f t="shared" si="188"/>
        <v>0</v>
      </c>
      <c r="CF175">
        <v>0</v>
      </c>
      <c r="CG175">
        <f t="shared" si="189"/>
        <v>0</v>
      </c>
      <c r="CH175">
        <v>0</v>
      </c>
      <c r="CI175">
        <f t="shared" si="190"/>
        <v>0</v>
      </c>
      <c r="CJ175">
        <v>0</v>
      </c>
      <c r="CK175">
        <f t="shared" si="191"/>
        <v>0</v>
      </c>
      <c r="CL175">
        <v>0</v>
      </c>
      <c r="CM175">
        <f t="shared" si="192"/>
        <v>0</v>
      </c>
      <c r="CN175">
        <v>0</v>
      </c>
      <c r="CO175">
        <f t="shared" si="193"/>
        <v>0</v>
      </c>
      <c r="CP175">
        <v>0</v>
      </c>
      <c r="CQ175">
        <f t="shared" si="194"/>
        <v>0</v>
      </c>
      <c r="CR175">
        <v>0</v>
      </c>
      <c r="CS175">
        <f t="shared" si="169"/>
        <v>0</v>
      </c>
      <c r="CT175">
        <v>0</v>
      </c>
      <c r="CU175">
        <f t="shared" si="195"/>
        <v>0</v>
      </c>
      <c r="CV175">
        <v>0</v>
      </c>
      <c r="CW175">
        <f t="shared" si="196"/>
        <v>0</v>
      </c>
      <c r="CX175">
        <v>0</v>
      </c>
      <c r="CY175">
        <f t="shared" si="197"/>
        <v>0</v>
      </c>
      <c r="CZ175">
        <v>0</v>
      </c>
      <c r="DA175">
        <f t="shared" si="198"/>
        <v>0</v>
      </c>
      <c r="DB175">
        <v>0</v>
      </c>
      <c r="DC175">
        <f t="shared" si="199"/>
        <v>0</v>
      </c>
      <c r="DD175">
        <v>0</v>
      </c>
      <c r="DE175">
        <f t="shared" si="200"/>
        <v>0</v>
      </c>
      <c r="DF175">
        <v>0</v>
      </c>
      <c r="DG175">
        <f t="shared" si="201"/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f t="shared" si="202"/>
        <v>0</v>
      </c>
      <c r="ET175">
        <v>0</v>
      </c>
      <c r="EU175">
        <f t="shared" si="203"/>
        <v>0</v>
      </c>
      <c r="EV175">
        <v>0</v>
      </c>
      <c r="EW175">
        <f t="shared" si="204"/>
        <v>0</v>
      </c>
      <c r="EX175">
        <v>0</v>
      </c>
      <c r="EY175">
        <f t="shared" si="205"/>
        <v>0</v>
      </c>
      <c r="EZ175">
        <v>40</v>
      </c>
      <c r="FA175">
        <f t="shared" si="206"/>
        <v>0.27638471746874343</v>
      </c>
      <c r="FB175">
        <v>60</v>
      </c>
      <c r="FC175">
        <f t="shared" si="207"/>
        <v>0.72361528253125651</v>
      </c>
      <c r="FD175">
        <v>0</v>
      </c>
      <c r="FE175">
        <f t="shared" si="208"/>
        <v>0</v>
      </c>
      <c r="FF175">
        <v>0</v>
      </c>
      <c r="FG175">
        <f t="shared" si="209"/>
        <v>0</v>
      </c>
      <c r="FH175">
        <v>0</v>
      </c>
      <c r="FI175">
        <f t="shared" si="210"/>
        <v>0</v>
      </c>
      <c r="FJ175">
        <v>0</v>
      </c>
      <c r="FK175">
        <f t="shared" si="211"/>
        <v>0</v>
      </c>
      <c r="FL175">
        <v>0</v>
      </c>
      <c r="FM175">
        <f t="shared" si="212"/>
        <v>0</v>
      </c>
      <c r="FN175">
        <v>0</v>
      </c>
      <c r="FO175">
        <f t="shared" si="170"/>
        <v>0</v>
      </c>
      <c r="FP175">
        <v>0</v>
      </c>
      <c r="FQ175">
        <f t="shared" si="213"/>
        <v>0</v>
      </c>
      <c r="FR175">
        <v>0</v>
      </c>
      <c r="FS175">
        <f t="shared" si="214"/>
        <v>0</v>
      </c>
      <c r="FT175">
        <v>0</v>
      </c>
      <c r="FU175">
        <f t="shared" si="215"/>
        <v>0</v>
      </c>
      <c r="FV175">
        <v>0</v>
      </c>
      <c r="FW175">
        <f t="shared" si="216"/>
        <v>0</v>
      </c>
      <c r="FX175">
        <v>0</v>
      </c>
      <c r="FY175">
        <f t="shared" si="171"/>
        <v>0</v>
      </c>
      <c r="FZ175">
        <v>0</v>
      </c>
      <c r="GA175">
        <f t="shared" si="217"/>
        <v>0</v>
      </c>
      <c r="GB175">
        <v>0</v>
      </c>
      <c r="GC175">
        <f t="shared" si="218"/>
        <v>0</v>
      </c>
      <c r="GD175">
        <v>0</v>
      </c>
      <c r="GE175">
        <f t="shared" si="219"/>
        <v>0</v>
      </c>
      <c r="GF175">
        <v>0</v>
      </c>
      <c r="GG175">
        <f t="shared" si="220"/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 s="3" t="s">
        <v>546</v>
      </c>
      <c r="GS175" t="s">
        <v>264</v>
      </c>
    </row>
    <row r="176" spans="1:201" x14ac:dyDescent="0.45">
      <c r="A176">
        <v>175</v>
      </c>
      <c r="B176" t="s">
        <v>543</v>
      </c>
      <c r="C176" t="s">
        <v>500</v>
      </c>
      <c r="D176" t="s">
        <v>554</v>
      </c>
      <c r="E176" t="s">
        <v>555</v>
      </c>
      <c r="F176">
        <v>456</v>
      </c>
      <c r="G176">
        <f t="shared" si="244"/>
        <v>473</v>
      </c>
      <c r="H176">
        <f>875+273</f>
        <v>1148</v>
      </c>
      <c r="I176" s="2">
        <f t="shared" si="221"/>
        <v>0.41202090592334495</v>
      </c>
      <c r="J176" s="2">
        <f t="shared" si="222"/>
        <v>17</v>
      </c>
      <c r="K176" s="2">
        <f t="shared" si="223"/>
        <v>1.0372807017543859</v>
      </c>
      <c r="M176" s="2">
        <v>2631</v>
      </c>
      <c r="N176">
        <v>0</v>
      </c>
      <c r="O176">
        <v>77</v>
      </c>
      <c r="P176" s="2">
        <f t="shared" si="138"/>
        <v>0</v>
      </c>
      <c r="Q176" s="2">
        <f t="shared" si="224"/>
        <v>1</v>
      </c>
      <c r="S176">
        <f>13.8*7</f>
        <v>96.600000000000009</v>
      </c>
      <c r="T176" s="2">
        <f t="shared" si="225"/>
        <v>0</v>
      </c>
      <c r="U176">
        <f>13.8*1.9</f>
        <v>26.22</v>
      </c>
      <c r="V176">
        <f>13.8*11.7</f>
        <v>161.46</v>
      </c>
      <c r="W176" s="2">
        <f t="shared" si="226"/>
        <v>0</v>
      </c>
      <c r="X176" s="2">
        <f t="shared" si="227"/>
        <v>124.3242</v>
      </c>
      <c r="Y176" s="7">
        <f t="shared" si="228"/>
        <v>1</v>
      </c>
      <c r="Z176" s="2">
        <f t="shared" si="229"/>
        <v>0.16239316239316237</v>
      </c>
      <c r="AA176" s="2" t="e">
        <f t="shared" si="230"/>
        <v>#DIV/0!</v>
      </c>
      <c r="AB176" s="2">
        <f t="shared" si="231"/>
        <v>1.6714285714285713</v>
      </c>
      <c r="AC176" s="2">
        <f t="shared" si="232"/>
        <v>1</v>
      </c>
      <c r="AD176" s="2">
        <f t="shared" si="233"/>
        <v>26.22</v>
      </c>
      <c r="AE176" s="2">
        <f t="shared" si="234"/>
        <v>64.86</v>
      </c>
      <c r="AG176" s="2">
        <f t="shared" si="236"/>
        <v>0.40425531914893614</v>
      </c>
      <c r="AH176" s="2">
        <f t="shared" si="172"/>
        <v>30.931623931623928</v>
      </c>
      <c r="AI176" s="2">
        <v>2</v>
      </c>
      <c r="AJ176">
        <f t="shared" si="242"/>
        <v>8.3333333333333331E-5</v>
      </c>
      <c r="AK176">
        <f t="shared" si="243"/>
        <v>0</v>
      </c>
      <c r="AL176">
        <v>10</v>
      </c>
      <c r="AM176">
        <f t="shared" si="237"/>
        <v>10</v>
      </c>
      <c r="AN176" t="s">
        <v>80</v>
      </c>
      <c r="AP176" t="s">
        <v>37</v>
      </c>
      <c r="AS176">
        <v>9.5250000000000004</v>
      </c>
      <c r="AT176">
        <v>1</v>
      </c>
      <c r="AU176">
        <f t="shared" si="238"/>
        <v>298.13270367405187</v>
      </c>
      <c r="AV176" t="s">
        <v>287</v>
      </c>
      <c r="AW176" t="s">
        <v>442</v>
      </c>
      <c r="AZ176" s="2">
        <f t="shared" si="239"/>
        <v>1.4628810172818136</v>
      </c>
      <c r="BA176" s="2">
        <f t="shared" si="173"/>
        <v>4</v>
      </c>
      <c r="BB176">
        <v>53</v>
      </c>
      <c r="BC176">
        <f t="shared" si="174"/>
        <v>0.53711898271818626</v>
      </c>
      <c r="BD176">
        <v>47</v>
      </c>
      <c r="BE176">
        <f t="shared" si="175"/>
        <v>0.46288101728181374</v>
      </c>
      <c r="BF176">
        <v>0</v>
      </c>
      <c r="BG176">
        <f t="shared" si="176"/>
        <v>0</v>
      </c>
      <c r="BH176">
        <v>0</v>
      </c>
      <c r="BI176">
        <f t="shared" si="177"/>
        <v>0</v>
      </c>
      <c r="BJ176">
        <v>0</v>
      </c>
      <c r="BK176">
        <f t="shared" si="178"/>
        <v>0</v>
      </c>
      <c r="BL176">
        <v>0</v>
      </c>
      <c r="BM176">
        <f t="shared" si="179"/>
        <v>0</v>
      </c>
      <c r="BN176">
        <v>0</v>
      </c>
      <c r="BO176">
        <f t="shared" si="180"/>
        <v>0</v>
      </c>
      <c r="BP176">
        <v>0</v>
      </c>
      <c r="BQ176">
        <f t="shared" si="181"/>
        <v>0</v>
      </c>
      <c r="BR176">
        <v>0</v>
      </c>
      <c r="BS176">
        <f t="shared" si="182"/>
        <v>0</v>
      </c>
      <c r="BT176">
        <v>0</v>
      </c>
      <c r="BU176">
        <f t="shared" si="183"/>
        <v>0</v>
      </c>
      <c r="BV176">
        <v>0</v>
      </c>
      <c r="BW176">
        <f t="shared" si="184"/>
        <v>0</v>
      </c>
      <c r="BX176">
        <v>0</v>
      </c>
      <c r="BY176">
        <f t="shared" si="185"/>
        <v>0</v>
      </c>
      <c r="BZ176">
        <v>0</v>
      </c>
      <c r="CA176">
        <f t="shared" si="186"/>
        <v>0</v>
      </c>
      <c r="CB176">
        <v>0</v>
      </c>
      <c r="CC176">
        <f t="shared" si="187"/>
        <v>0</v>
      </c>
      <c r="CD176">
        <v>0</v>
      </c>
      <c r="CE176">
        <f t="shared" si="188"/>
        <v>0</v>
      </c>
      <c r="CF176">
        <v>0</v>
      </c>
      <c r="CG176">
        <f t="shared" si="189"/>
        <v>0</v>
      </c>
      <c r="CH176">
        <v>0</v>
      </c>
      <c r="CI176">
        <f t="shared" si="190"/>
        <v>0</v>
      </c>
      <c r="CJ176">
        <v>0</v>
      </c>
      <c r="CK176">
        <f t="shared" si="191"/>
        <v>0</v>
      </c>
      <c r="CL176">
        <v>0</v>
      </c>
      <c r="CM176">
        <f t="shared" si="192"/>
        <v>0</v>
      </c>
      <c r="CN176">
        <v>0</v>
      </c>
      <c r="CO176">
        <f t="shared" si="193"/>
        <v>0</v>
      </c>
      <c r="CP176">
        <v>0</v>
      </c>
      <c r="CQ176">
        <f t="shared" si="194"/>
        <v>0</v>
      </c>
      <c r="CR176">
        <v>0</v>
      </c>
      <c r="CS176">
        <f t="shared" si="169"/>
        <v>0</v>
      </c>
      <c r="CT176">
        <v>0</v>
      </c>
      <c r="CU176">
        <f t="shared" si="195"/>
        <v>0</v>
      </c>
      <c r="CV176">
        <v>0</v>
      </c>
      <c r="CW176">
        <f t="shared" si="196"/>
        <v>0</v>
      </c>
      <c r="CX176">
        <v>0</v>
      </c>
      <c r="CY176">
        <f t="shared" si="197"/>
        <v>0</v>
      </c>
      <c r="CZ176">
        <v>0</v>
      </c>
      <c r="DA176">
        <f t="shared" si="198"/>
        <v>0</v>
      </c>
      <c r="DB176">
        <v>0</v>
      </c>
      <c r="DC176">
        <f t="shared" si="199"/>
        <v>0</v>
      </c>
      <c r="DD176">
        <v>0</v>
      </c>
      <c r="DE176">
        <f t="shared" si="200"/>
        <v>0</v>
      </c>
      <c r="DF176">
        <v>0</v>
      </c>
      <c r="DG176">
        <f t="shared" si="201"/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f t="shared" si="202"/>
        <v>0</v>
      </c>
      <c r="ET176">
        <v>0</v>
      </c>
      <c r="EU176">
        <f t="shared" si="203"/>
        <v>0</v>
      </c>
      <c r="EV176">
        <v>0</v>
      </c>
      <c r="EW176">
        <f t="shared" si="204"/>
        <v>0</v>
      </c>
      <c r="EX176">
        <v>0</v>
      </c>
      <c r="EY176">
        <f t="shared" si="205"/>
        <v>0</v>
      </c>
      <c r="EZ176">
        <v>40</v>
      </c>
      <c r="FA176">
        <f t="shared" si="206"/>
        <v>0.27638471746874343</v>
      </c>
      <c r="FB176">
        <v>60</v>
      </c>
      <c r="FC176">
        <f t="shared" si="207"/>
        <v>0.72361528253125651</v>
      </c>
      <c r="FD176">
        <v>0</v>
      </c>
      <c r="FE176">
        <f t="shared" si="208"/>
        <v>0</v>
      </c>
      <c r="FF176">
        <v>0</v>
      </c>
      <c r="FG176">
        <f t="shared" si="209"/>
        <v>0</v>
      </c>
      <c r="FH176">
        <v>0</v>
      </c>
      <c r="FI176">
        <f t="shared" si="210"/>
        <v>0</v>
      </c>
      <c r="FJ176">
        <v>0</v>
      </c>
      <c r="FK176">
        <f t="shared" si="211"/>
        <v>0</v>
      </c>
      <c r="FL176">
        <v>0</v>
      </c>
      <c r="FM176">
        <f t="shared" si="212"/>
        <v>0</v>
      </c>
      <c r="FN176">
        <v>0</v>
      </c>
      <c r="FO176">
        <f t="shared" si="170"/>
        <v>0</v>
      </c>
      <c r="FP176">
        <v>0</v>
      </c>
      <c r="FQ176">
        <f t="shared" si="213"/>
        <v>0</v>
      </c>
      <c r="FR176">
        <v>0</v>
      </c>
      <c r="FS176">
        <f t="shared" si="214"/>
        <v>0</v>
      </c>
      <c r="FT176">
        <v>0</v>
      </c>
      <c r="FU176">
        <f t="shared" si="215"/>
        <v>0</v>
      </c>
      <c r="FV176">
        <v>0</v>
      </c>
      <c r="FW176">
        <f t="shared" si="216"/>
        <v>0</v>
      </c>
      <c r="FX176">
        <v>0</v>
      </c>
      <c r="FY176">
        <f t="shared" si="171"/>
        <v>0</v>
      </c>
      <c r="FZ176">
        <v>0</v>
      </c>
      <c r="GA176">
        <f t="shared" si="217"/>
        <v>0</v>
      </c>
      <c r="GB176">
        <v>0</v>
      </c>
      <c r="GC176">
        <f t="shared" si="218"/>
        <v>0</v>
      </c>
      <c r="GD176">
        <v>0</v>
      </c>
      <c r="GE176">
        <f t="shared" si="219"/>
        <v>0</v>
      </c>
      <c r="GF176">
        <v>0</v>
      </c>
      <c r="GG176">
        <f t="shared" si="220"/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 s="3" t="s">
        <v>546</v>
      </c>
      <c r="GS176" t="s">
        <v>264</v>
      </c>
    </row>
    <row r="177" spans="1:201" x14ac:dyDescent="0.45">
      <c r="A177">
        <v>176</v>
      </c>
      <c r="B177" t="s">
        <v>543</v>
      </c>
      <c r="C177" t="s">
        <v>500</v>
      </c>
      <c r="D177" t="s">
        <v>554</v>
      </c>
      <c r="E177" t="s">
        <v>556</v>
      </c>
      <c r="F177">
        <v>456</v>
      </c>
      <c r="G177">
        <f t="shared" si="244"/>
        <v>473</v>
      </c>
      <c r="H177">
        <v>1150</v>
      </c>
      <c r="I177" s="2">
        <f t="shared" si="221"/>
        <v>0.41130434782608694</v>
      </c>
      <c r="J177" s="2">
        <f t="shared" si="222"/>
        <v>17</v>
      </c>
      <c r="K177" s="2">
        <f t="shared" si="223"/>
        <v>1.0372807017543859</v>
      </c>
      <c r="M177" s="2">
        <v>2631</v>
      </c>
      <c r="N177">
        <v>0</v>
      </c>
      <c r="O177">
        <v>58</v>
      </c>
      <c r="P177" s="2">
        <f t="shared" si="138"/>
        <v>0</v>
      </c>
      <c r="Q177" s="2">
        <f t="shared" si="224"/>
        <v>1</v>
      </c>
      <c r="S177">
        <f>13.8*8.3</f>
        <v>114.54000000000002</v>
      </c>
      <c r="T177" s="2">
        <f t="shared" si="225"/>
        <v>0</v>
      </c>
      <c r="U177">
        <f>13.8*0.2</f>
        <v>2.7600000000000002</v>
      </c>
      <c r="V177">
        <f>13.8*12.1</f>
        <v>166.98</v>
      </c>
      <c r="W177" s="2">
        <f t="shared" si="226"/>
        <v>0</v>
      </c>
      <c r="X177" s="2">
        <f t="shared" si="227"/>
        <v>96.848399999999984</v>
      </c>
      <c r="Y177" s="7">
        <f t="shared" si="228"/>
        <v>1</v>
      </c>
      <c r="Z177" s="2">
        <f t="shared" si="229"/>
        <v>1.6528925619834715E-2</v>
      </c>
      <c r="AA177" s="2" t="e">
        <f t="shared" si="230"/>
        <v>#DIV/0!</v>
      </c>
      <c r="AB177" s="2">
        <f t="shared" si="231"/>
        <v>1.4578313253012045</v>
      </c>
      <c r="AC177" s="2">
        <f t="shared" si="232"/>
        <v>1</v>
      </c>
      <c r="AD177" s="2">
        <f t="shared" si="233"/>
        <v>2.7600000000000002</v>
      </c>
      <c r="AE177" s="2">
        <f t="shared" si="234"/>
        <v>52.439999999999969</v>
      </c>
      <c r="AG177" s="2">
        <f t="shared" si="236"/>
        <v>5.2631578947368453E-2</v>
      </c>
      <c r="AH177" s="2">
        <f t="shared" si="172"/>
        <v>18.214876033057841</v>
      </c>
      <c r="AI177" s="2">
        <v>2</v>
      </c>
      <c r="AJ177">
        <f t="shared" si="242"/>
        <v>8.3333333333333331E-5</v>
      </c>
      <c r="AK177">
        <f t="shared" si="243"/>
        <v>0</v>
      </c>
      <c r="AL177">
        <v>10</v>
      </c>
      <c r="AM177">
        <f t="shared" si="237"/>
        <v>10</v>
      </c>
      <c r="AN177" t="s">
        <v>80</v>
      </c>
      <c r="AP177" t="s">
        <v>37</v>
      </c>
      <c r="AS177">
        <v>9.5250000000000004</v>
      </c>
      <c r="AT177">
        <v>1</v>
      </c>
      <c r="AU177">
        <f t="shared" si="238"/>
        <v>353.50020578494724</v>
      </c>
      <c r="AV177" t="s">
        <v>287</v>
      </c>
      <c r="AW177" t="s">
        <v>442</v>
      </c>
      <c r="AZ177" s="2">
        <f t="shared" si="239"/>
        <v>1.4620297311572727</v>
      </c>
      <c r="BA177" s="2">
        <f t="shared" si="173"/>
        <v>4</v>
      </c>
      <c r="BB177">
        <v>53.4</v>
      </c>
      <c r="BC177">
        <f t="shared" si="174"/>
        <v>0.54035341525199987</v>
      </c>
      <c r="BD177">
        <v>46.5</v>
      </c>
      <c r="BE177">
        <f t="shared" si="175"/>
        <v>0.45726343833872773</v>
      </c>
      <c r="BF177">
        <v>0</v>
      </c>
      <c r="BG177">
        <f t="shared" si="176"/>
        <v>0</v>
      </c>
      <c r="BH177">
        <v>0</v>
      </c>
      <c r="BI177">
        <f t="shared" si="177"/>
        <v>0</v>
      </c>
      <c r="BJ177">
        <v>0</v>
      </c>
      <c r="BK177">
        <f t="shared" si="178"/>
        <v>0</v>
      </c>
      <c r="BL177">
        <v>0.1</v>
      </c>
      <c r="BM177">
        <f t="shared" si="179"/>
        <v>2.3831464092724025E-3</v>
      </c>
      <c r="BN177">
        <v>0</v>
      </c>
      <c r="BO177">
        <f t="shared" si="180"/>
        <v>0</v>
      </c>
      <c r="BP177">
        <v>0</v>
      </c>
      <c r="BQ177">
        <f t="shared" si="181"/>
        <v>0</v>
      </c>
      <c r="BR177">
        <v>0</v>
      </c>
      <c r="BS177">
        <f t="shared" si="182"/>
        <v>0</v>
      </c>
      <c r="BT177">
        <v>0</v>
      </c>
      <c r="BU177">
        <f t="shared" si="183"/>
        <v>0</v>
      </c>
      <c r="BV177">
        <v>0</v>
      </c>
      <c r="BW177">
        <f t="shared" si="184"/>
        <v>0</v>
      </c>
      <c r="BX177">
        <v>0</v>
      </c>
      <c r="BY177">
        <f t="shared" si="185"/>
        <v>0</v>
      </c>
      <c r="BZ177">
        <v>0</v>
      </c>
      <c r="CA177">
        <f t="shared" si="186"/>
        <v>0</v>
      </c>
      <c r="CB177">
        <v>0</v>
      </c>
      <c r="CC177">
        <f t="shared" si="187"/>
        <v>0</v>
      </c>
      <c r="CD177">
        <v>0</v>
      </c>
      <c r="CE177">
        <f t="shared" si="188"/>
        <v>0</v>
      </c>
      <c r="CF177">
        <v>0</v>
      </c>
      <c r="CG177">
        <f t="shared" si="189"/>
        <v>0</v>
      </c>
      <c r="CH177">
        <v>0</v>
      </c>
      <c r="CI177">
        <f t="shared" si="190"/>
        <v>0</v>
      </c>
      <c r="CJ177">
        <v>0</v>
      </c>
      <c r="CK177">
        <f t="shared" si="191"/>
        <v>0</v>
      </c>
      <c r="CL177">
        <v>0</v>
      </c>
      <c r="CM177">
        <f t="shared" si="192"/>
        <v>0</v>
      </c>
      <c r="CN177">
        <v>0</v>
      </c>
      <c r="CO177">
        <f t="shared" si="193"/>
        <v>0</v>
      </c>
      <c r="CP177">
        <v>0</v>
      </c>
      <c r="CQ177">
        <f t="shared" si="194"/>
        <v>0</v>
      </c>
      <c r="CR177">
        <v>0</v>
      </c>
      <c r="CS177">
        <f t="shared" si="169"/>
        <v>0</v>
      </c>
      <c r="CT177">
        <v>0</v>
      </c>
      <c r="CU177">
        <f t="shared" si="195"/>
        <v>0</v>
      </c>
      <c r="CV177">
        <v>0</v>
      </c>
      <c r="CW177">
        <f t="shared" si="196"/>
        <v>0</v>
      </c>
      <c r="CX177">
        <v>0</v>
      </c>
      <c r="CY177">
        <f t="shared" si="197"/>
        <v>0</v>
      </c>
      <c r="CZ177">
        <v>0</v>
      </c>
      <c r="DA177">
        <f t="shared" si="198"/>
        <v>0</v>
      </c>
      <c r="DB177">
        <v>0</v>
      </c>
      <c r="DC177">
        <f t="shared" si="199"/>
        <v>0</v>
      </c>
      <c r="DD177">
        <v>0</v>
      </c>
      <c r="DE177">
        <f t="shared" si="200"/>
        <v>0</v>
      </c>
      <c r="DF177">
        <v>0</v>
      </c>
      <c r="DG177">
        <f t="shared" si="201"/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f t="shared" si="202"/>
        <v>0</v>
      </c>
      <c r="ET177">
        <v>0</v>
      </c>
      <c r="EU177">
        <f t="shared" si="203"/>
        <v>0</v>
      </c>
      <c r="EV177">
        <v>0</v>
      </c>
      <c r="EW177">
        <f t="shared" si="204"/>
        <v>0</v>
      </c>
      <c r="EX177">
        <v>0</v>
      </c>
      <c r="EY177">
        <f t="shared" si="205"/>
        <v>0</v>
      </c>
      <c r="EZ177">
        <v>40</v>
      </c>
      <c r="FA177">
        <f t="shared" si="206"/>
        <v>0.27638471746874343</v>
      </c>
      <c r="FB177">
        <v>60</v>
      </c>
      <c r="FC177">
        <f t="shared" si="207"/>
        <v>0.72361528253125651</v>
      </c>
      <c r="FD177">
        <v>0</v>
      </c>
      <c r="FE177">
        <f t="shared" si="208"/>
        <v>0</v>
      </c>
      <c r="FF177">
        <v>0</v>
      </c>
      <c r="FG177">
        <f t="shared" si="209"/>
        <v>0</v>
      </c>
      <c r="FH177">
        <v>0</v>
      </c>
      <c r="FI177">
        <f t="shared" si="210"/>
        <v>0</v>
      </c>
      <c r="FJ177">
        <v>0</v>
      </c>
      <c r="FK177">
        <f t="shared" si="211"/>
        <v>0</v>
      </c>
      <c r="FL177">
        <v>0</v>
      </c>
      <c r="FM177">
        <f t="shared" si="212"/>
        <v>0</v>
      </c>
      <c r="FN177">
        <v>0</v>
      </c>
      <c r="FO177">
        <f t="shared" si="170"/>
        <v>0</v>
      </c>
      <c r="FP177">
        <v>0</v>
      </c>
      <c r="FQ177">
        <f t="shared" si="213"/>
        <v>0</v>
      </c>
      <c r="FR177">
        <v>0</v>
      </c>
      <c r="FS177">
        <f t="shared" si="214"/>
        <v>0</v>
      </c>
      <c r="FT177">
        <v>0</v>
      </c>
      <c r="FU177">
        <f t="shared" si="215"/>
        <v>0</v>
      </c>
      <c r="FV177">
        <v>0</v>
      </c>
      <c r="FW177">
        <f t="shared" si="216"/>
        <v>0</v>
      </c>
      <c r="FX177">
        <v>0</v>
      </c>
      <c r="FY177">
        <f t="shared" si="171"/>
        <v>0</v>
      </c>
      <c r="FZ177">
        <v>0</v>
      </c>
      <c r="GA177">
        <f t="shared" si="217"/>
        <v>0</v>
      </c>
      <c r="GB177">
        <v>0</v>
      </c>
      <c r="GC177">
        <f t="shared" si="218"/>
        <v>0</v>
      </c>
      <c r="GD177">
        <v>0</v>
      </c>
      <c r="GE177">
        <f t="shared" si="219"/>
        <v>0</v>
      </c>
      <c r="GF177">
        <v>0</v>
      </c>
      <c r="GG177">
        <f t="shared" si="220"/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 s="3" t="s">
        <v>546</v>
      </c>
      <c r="GS177" t="s">
        <v>264</v>
      </c>
    </row>
    <row r="178" spans="1:201" x14ac:dyDescent="0.45">
      <c r="A178">
        <v>177</v>
      </c>
      <c r="B178" t="s">
        <v>543</v>
      </c>
      <c r="C178" t="s">
        <v>500</v>
      </c>
      <c r="D178" t="s">
        <v>554</v>
      </c>
      <c r="E178" t="s">
        <v>557</v>
      </c>
      <c r="F178">
        <v>456</v>
      </c>
      <c r="G178">
        <f t="shared" si="244"/>
        <v>473</v>
      </c>
      <c r="H178">
        <v>1150</v>
      </c>
      <c r="I178" s="2">
        <f t="shared" si="221"/>
        <v>0.41130434782608694</v>
      </c>
      <c r="J178" s="2">
        <f t="shared" si="222"/>
        <v>17</v>
      </c>
      <c r="K178" s="2">
        <f t="shared" si="223"/>
        <v>1.0372807017543859</v>
      </c>
      <c r="M178" s="2">
        <v>2631</v>
      </c>
      <c r="N178">
        <v>0</v>
      </c>
      <c r="O178">
        <v>14</v>
      </c>
      <c r="P178" s="2">
        <f t="shared" si="138"/>
        <v>0</v>
      </c>
      <c r="Q178" s="2">
        <f t="shared" si="224"/>
        <v>1</v>
      </c>
      <c r="S178">
        <f>11.3*13.8</f>
        <v>155.94000000000003</v>
      </c>
      <c r="T178" s="2">
        <f t="shared" si="225"/>
        <v>0</v>
      </c>
      <c r="U178">
        <f>13.8*0</f>
        <v>0</v>
      </c>
      <c r="V178">
        <f>13.8*15</f>
        <v>207</v>
      </c>
      <c r="W178" s="2">
        <f t="shared" si="226"/>
        <v>0</v>
      </c>
      <c r="X178" s="2">
        <f t="shared" si="227"/>
        <v>28.980000000000004</v>
      </c>
      <c r="Y178" s="7">
        <f t="shared" si="228"/>
        <v>1</v>
      </c>
      <c r="Z178" s="2">
        <f t="shared" si="229"/>
        <v>0</v>
      </c>
      <c r="AA178" s="2" t="e">
        <f t="shared" si="230"/>
        <v>#DIV/0!</v>
      </c>
      <c r="AB178" s="2">
        <f t="shared" si="231"/>
        <v>1.3274336283185839</v>
      </c>
      <c r="AC178" s="2">
        <f t="shared" si="232"/>
        <v>1</v>
      </c>
      <c r="AD178" s="2">
        <f t="shared" si="233"/>
        <v>0</v>
      </c>
      <c r="AE178" s="2">
        <f t="shared" si="234"/>
        <v>51.059999999999974</v>
      </c>
      <c r="AG178" s="2">
        <f t="shared" si="236"/>
        <v>0</v>
      </c>
      <c r="AH178" s="2">
        <f t="shared" si="172"/>
        <v>3.4533333333333314</v>
      </c>
      <c r="AI178" s="2">
        <v>2</v>
      </c>
      <c r="AJ178">
        <f t="shared" si="242"/>
        <v>8.3333333333333331E-5</v>
      </c>
      <c r="AK178">
        <f t="shared" si="243"/>
        <v>0</v>
      </c>
      <c r="AL178">
        <v>10</v>
      </c>
      <c r="AM178">
        <f t="shared" si="237"/>
        <v>10</v>
      </c>
      <c r="AN178" t="s">
        <v>80</v>
      </c>
      <c r="AP178" t="s">
        <v>37</v>
      </c>
      <c r="AS178">
        <v>9.5250000000000004</v>
      </c>
      <c r="AT178">
        <v>1</v>
      </c>
      <c r="AU178">
        <f t="shared" si="238"/>
        <v>481.271364502398</v>
      </c>
      <c r="AV178" t="s">
        <v>287</v>
      </c>
      <c r="AW178" t="s">
        <v>442</v>
      </c>
      <c r="AZ178" s="2">
        <f t="shared" si="239"/>
        <v>1.4692328903852048</v>
      </c>
      <c r="BA178" s="2">
        <f t="shared" si="173"/>
        <v>4</v>
      </c>
      <c r="BB178">
        <v>55.5</v>
      </c>
      <c r="BC178">
        <f t="shared" si="174"/>
        <v>0.55428815926250496</v>
      </c>
      <c r="BD178">
        <v>43.5</v>
      </c>
      <c r="BE178">
        <f t="shared" si="175"/>
        <v>0.42219079108978519</v>
      </c>
      <c r="BF178">
        <v>0</v>
      </c>
      <c r="BG178">
        <f t="shared" si="176"/>
        <v>0</v>
      </c>
      <c r="BH178">
        <v>0</v>
      </c>
      <c r="BI178">
        <f t="shared" si="177"/>
        <v>0</v>
      </c>
      <c r="BJ178">
        <v>0</v>
      </c>
      <c r="BK178">
        <f t="shared" si="178"/>
        <v>0</v>
      </c>
      <c r="BL178">
        <v>1</v>
      </c>
      <c r="BM178">
        <f t="shared" si="179"/>
        <v>2.3521049647709839E-2</v>
      </c>
      <c r="BN178">
        <v>0</v>
      </c>
      <c r="BO178">
        <f t="shared" si="180"/>
        <v>0</v>
      </c>
      <c r="BP178">
        <v>0</v>
      </c>
      <c r="BQ178">
        <f t="shared" si="181"/>
        <v>0</v>
      </c>
      <c r="BR178">
        <v>0</v>
      </c>
      <c r="BS178">
        <f t="shared" si="182"/>
        <v>0</v>
      </c>
      <c r="BT178">
        <v>0</v>
      </c>
      <c r="BU178">
        <f t="shared" si="183"/>
        <v>0</v>
      </c>
      <c r="BV178">
        <v>0</v>
      </c>
      <c r="BW178">
        <f t="shared" si="184"/>
        <v>0</v>
      </c>
      <c r="BX178">
        <v>0</v>
      </c>
      <c r="BY178">
        <f t="shared" si="185"/>
        <v>0</v>
      </c>
      <c r="BZ178">
        <v>0</v>
      </c>
      <c r="CA178">
        <f t="shared" si="186"/>
        <v>0</v>
      </c>
      <c r="CB178">
        <v>0</v>
      </c>
      <c r="CC178">
        <f t="shared" si="187"/>
        <v>0</v>
      </c>
      <c r="CD178">
        <v>0</v>
      </c>
      <c r="CE178">
        <f t="shared" si="188"/>
        <v>0</v>
      </c>
      <c r="CF178">
        <v>0</v>
      </c>
      <c r="CG178">
        <f t="shared" si="189"/>
        <v>0</v>
      </c>
      <c r="CH178">
        <v>0</v>
      </c>
      <c r="CI178">
        <f t="shared" si="190"/>
        <v>0</v>
      </c>
      <c r="CJ178">
        <v>0</v>
      </c>
      <c r="CK178">
        <f t="shared" si="191"/>
        <v>0</v>
      </c>
      <c r="CL178">
        <v>0</v>
      </c>
      <c r="CM178">
        <f t="shared" si="192"/>
        <v>0</v>
      </c>
      <c r="CN178">
        <v>0</v>
      </c>
      <c r="CO178">
        <f t="shared" si="193"/>
        <v>0</v>
      </c>
      <c r="CP178">
        <v>0</v>
      </c>
      <c r="CQ178">
        <f t="shared" si="194"/>
        <v>0</v>
      </c>
      <c r="CR178">
        <v>0</v>
      </c>
      <c r="CS178">
        <f t="shared" si="169"/>
        <v>0</v>
      </c>
      <c r="CT178">
        <v>0</v>
      </c>
      <c r="CU178">
        <f t="shared" si="195"/>
        <v>0</v>
      </c>
      <c r="CV178">
        <v>0</v>
      </c>
      <c r="CW178">
        <f t="shared" si="196"/>
        <v>0</v>
      </c>
      <c r="CX178">
        <v>0</v>
      </c>
      <c r="CY178">
        <f t="shared" si="197"/>
        <v>0</v>
      </c>
      <c r="CZ178">
        <v>0</v>
      </c>
      <c r="DA178">
        <f t="shared" si="198"/>
        <v>0</v>
      </c>
      <c r="DB178">
        <v>0</v>
      </c>
      <c r="DC178">
        <f t="shared" si="199"/>
        <v>0</v>
      </c>
      <c r="DD178">
        <v>0</v>
      </c>
      <c r="DE178">
        <f t="shared" si="200"/>
        <v>0</v>
      </c>
      <c r="DF178">
        <v>0</v>
      </c>
      <c r="DG178">
        <f t="shared" si="201"/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f t="shared" si="202"/>
        <v>0</v>
      </c>
      <c r="ET178">
        <v>0</v>
      </c>
      <c r="EU178">
        <f t="shared" si="203"/>
        <v>0</v>
      </c>
      <c r="EV178">
        <v>0</v>
      </c>
      <c r="EW178">
        <f t="shared" si="204"/>
        <v>0</v>
      </c>
      <c r="EX178">
        <v>0</v>
      </c>
      <c r="EY178">
        <f t="shared" si="205"/>
        <v>0</v>
      </c>
      <c r="EZ178">
        <v>40</v>
      </c>
      <c r="FA178">
        <f t="shared" si="206"/>
        <v>0.27638471746874343</v>
      </c>
      <c r="FB178">
        <v>60</v>
      </c>
      <c r="FC178">
        <f t="shared" si="207"/>
        <v>0.72361528253125651</v>
      </c>
      <c r="FD178">
        <v>0</v>
      </c>
      <c r="FE178">
        <f t="shared" si="208"/>
        <v>0</v>
      </c>
      <c r="FF178">
        <v>0</v>
      </c>
      <c r="FG178">
        <f t="shared" si="209"/>
        <v>0</v>
      </c>
      <c r="FH178">
        <v>0</v>
      </c>
      <c r="FI178">
        <f t="shared" si="210"/>
        <v>0</v>
      </c>
      <c r="FJ178">
        <v>0</v>
      </c>
      <c r="FK178">
        <f t="shared" si="211"/>
        <v>0</v>
      </c>
      <c r="FL178">
        <v>0</v>
      </c>
      <c r="FM178">
        <f t="shared" si="212"/>
        <v>0</v>
      </c>
      <c r="FN178">
        <v>0</v>
      </c>
      <c r="FO178">
        <f t="shared" si="170"/>
        <v>0</v>
      </c>
      <c r="FP178">
        <v>0</v>
      </c>
      <c r="FQ178">
        <f t="shared" si="213"/>
        <v>0</v>
      </c>
      <c r="FR178">
        <v>0</v>
      </c>
      <c r="FS178">
        <f t="shared" si="214"/>
        <v>0</v>
      </c>
      <c r="FT178">
        <v>0</v>
      </c>
      <c r="FU178">
        <f t="shared" si="215"/>
        <v>0</v>
      </c>
      <c r="FV178">
        <v>0</v>
      </c>
      <c r="FW178">
        <f t="shared" si="216"/>
        <v>0</v>
      </c>
      <c r="FX178">
        <v>0</v>
      </c>
      <c r="FY178">
        <f t="shared" si="171"/>
        <v>0</v>
      </c>
      <c r="FZ178">
        <v>0</v>
      </c>
      <c r="GA178">
        <f t="shared" si="217"/>
        <v>0</v>
      </c>
      <c r="GB178">
        <v>0</v>
      </c>
      <c r="GC178">
        <f t="shared" si="218"/>
        <v>0</v>
      </c>
      <c r="GD178">
        <v>0</v>
      </c>
      <c r="GE178">
        <f t="shared" si="219"/>
        <v>0</v>
      </c>
      <c r="GF178">
        <v>0</v>
      </c>
      <c r="GG178">
        <f t="shared" si="220"/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 s="3" t="s">
        <v>546</v>
      </c>
      <c r="GS178" t="s">
        <v>264</v>
      </c>
    </row>
    <row r="179" spans="1:201" x14ac:dyDescent="0.45">
      <c r="A179">
        <v>178</v>
      </c>
      <c r="B179" t="s">
        <v>543</v>
      </c>
      <c r="C179" t="s">
        <v>500</v>
      </c>
      <c r="D179" t="s">
        <v>554</v>
      </c>
      <c r="E179" t="s">
        <v>558</v>
      </c>
      <c r="F179">
        <v>456</v>
      </c>
      <c r="G179">
        <f t="shared" si="244"/>
        <v>473</v>
      </c>
      <c r="H179">
        <v>1173</v>
      </c>
      <c r="I179" s="2">
        <f t="shared" si="221"/>
        <v>0.4032395566922421</v>
      </c>
      <c r="J179" s="2">
        <f t="shared" si="222"/>
        <v>17</v>
      </c>
      <c r="K179" s="2">
        <f t="shared" si="223"/>
        <v>1.0372807017543859</v>
      </c>
      <c r="M179" s="2">
        <v>2631</v>
      </c>
      <c r="N179">
        <v>0</v>
      </c>
      <c r="O179">
        <v>36</v>
      </c>
      <c r="P179" s="2">
        <f t="shared" si="138"/>
        <v>0</v>
      </c>
      <c r="Q179" s="2">
        <f t="shared" si="224"/>
        <v>1</v>
      </c>
      <c r="S179">
        <f>13.8*14</f>
        <v>193.20000000000002</v>
      </c>
      <c r="T179" s="2">
        <f t="shared" si="225"/>
        <v>0</v>
      </c>
      <c r="U179">
        <f>13.8*0.2</f>
        <v>2.7600000000000002</v>
      </c>
      <c r="V179">
        <f>13.8*19.8</f>
        <v>273.24</v>
      </c>
      <c r="W179" s="2">
        <f t="shared" si="226"/>
        <v>0</v>
      </c>
      <c r="X179" s="2">
        <f t="shared" si="227"/>
        <v>98.366399999999999</v>
      </c>
      <c r="Y179" s="7">
        <f t="shared" si="228"/>
        <v>1</v>
      </c>
      <c r="Z179" s="2">
        <f t="shared" si="229"/>
        <v>1.0101010101010102E-2</v>
      </c>
      <c r="AA179" s="2" t="e">
        <f t="shared" si="230"/>
        <v>#DIV/0!</v>
      </c>
      <c r="AB179" s="2">
        <f t="shared" si="231"/>
        <v>1.4142857142857141</v>
      </c>
      <c r="AC179" s="2">
        <f t="shared" si="232"/>
        <v>1</v>
      </c>
      <c r="AD179" s="2">
        <f t="shared" si="233"/>
        <v>2.7600000000000002</v>
      </c>
      <c r="AE179" s="2">
        <f t="shared" si="234"/>
        <v>80.039999999999992</v>
      </c>
      <c r="AG179" s="2">
        <f t="shared" si="236"/>
        <v>3.4482758620689662E-2</v>
      </c>
      <c r="AH179" s="2">
        <f t="shared" si="172"/>
        <v>10.545454545454543</v>
      </c>
      <c r="AI179" s="2">
        <v>2</v>
      </c>
      <c r="AJ179">
        <f t="shared" si="242"/>
        <v>8.3333333333333331E-5</v>
      </c>
      <c r="AK179">
        <f t="shared" si="243"/>
        <v>0</v>
      </c>
      <c r="AL179">
        <v>10</v>
      </c>
      <c r="AM179">
        <f t="shared" si="237"/>
        <v>10</v>
      </c>
      <c r="AN179" t="s">
        <v>80</v>
      </c>
      <c r="AP179" t="s">
        <v>37</v>
      </c>
      <c r="AS179">
        <v>9.5250000000000004</v>
      </c>
      <c r="AT179">
        <v>1</v>
      </c>
      <c r="AU179">
        <f t="shared" si="238"/>
        <v>596.26540734810374</v>
      </c>
      <c r="AV179" t="s">
        <v>287</v>
      </c>
      <c r="AW179" t="s">
        <v>442</v>
      </c>
      <c r="AZ179" s="2">
        <f t="shared" si="239"/>
        <v>1.4663882050940462</v>
      </c>
      <c r="BA179" s="2">
        <f t="shared" si="173"/>
        <v>4</v>
      </c>
      <c r="BB179">
        <v>60.5</v>
      </c>
      <c r="BC179">
        <f t="shared" si="174"/>
        <v>0.59114120884873822</v>
      </c>
      <c r="BD179">
        <v>37</v>
      </c>
      <c r="BE179">
        <f t="shared" si="175"/>
        <v>0.35132937720847723</v>
      </c>
      <c r="BF179">
        <v>0</v>
      </c>
      <c r="BG179">
        <f t="shared" si="176"/>
        <v>0</v>
      </c>
      <c r="BH179">
        <v>0</v>
      </c>
      <c r="BI179">
        <f t="shared" si="177"/>
        <v>0</v>
      </c>
      <c r="BJ179">
        <v>0</v>
      </c>
      <c r="BK179">
        <f t="shared" si="178"/>
        <v>0</v>
      </c>
      <c r="BL179">
        <v>2.5</v>
      </c>
      <c r="BM179">
        <f t="shared" si="179"/>
        <v>5.7529413942784505E-2</v>
      </c>
      <c r="BN179">
        <v>0</v>
      </c>
      <c r="BO179">
        <f t="shared" si="180"/>
        <v>0</v>
      </c>
      <c r="BP179">
        <v>0</v>
      </c>
      <c r="BQ179">
        <f t="shared" si="181"/>
        <v>0</v>
      </c>
      <c r="BR179">
        <v>0</v>
      </c>
      <c r="BS179">
        <f t="shared" si="182"/>
        <v>0</v>
      </c>
      <c r="BT179">
        <v>0</v>
      </c>
      <c r="BU179">
        <f t="shared" si="183"/>
        <v>0</v>
      </c>
      <c r="BV179">
        <v>0</v>
      </c>
      <c r="BW179">
        <f t="shared" si="184"/>
        <v>0</v>
      </c>
      <c r="BX179">
        <v>0</v>
      </c>
      <c r="BY179">
        <f t="shared" si="185"/>
        <v>0</v>
      </c>
      <c r="BZ179">
        <v>0</v>
      </c>
      <c r="CA179">
        <f t="shared" si="186"/>
        <v>0</v>
      </c>
      <c r="CB179">
        <v>0</v>
      </c>
      <c r="CC179">
        <f t="shared" si="187"/>
        <v>0</v>
      </c>
      <c r="CD179">
        <v>0</v>
      </c>
      <c r="CE179">
        <f t="shared" si="188"/>
        <v>0</v>
      </c>
      <c r="CF179">
        <v>0</v>
      </c>
      <c r="CG179">
        <f t="shared" si="189"/>
        <v>0</v>
      </c>
      <c r="CH179">
        <v>0</v>
      </c>
      <c r="CI179">
        <f t="shared" si="190"/>
        <v>0</v>
      </c>
      <c r="CJ179">
        <v>0</v>
      </c>
      <c r="CK179">
        <f t="shared" si="191"/>
        <v>0</v>
      </c>
      <c r="CL179">
        <v>0</v>
      </c>
      <c r="CM179">
        <f t="shared" si="192"/>
        <v>0</v>
      </c>
      <c r="CN179">
        <v>0</v>
      </c>
      <c r="CO179">
        <f t="shared" si="193"/>
        <v>0</v>
      </c>
      <c r="CP179">
        <v>0</v>
      </c>
      <c r="CQ179">
        <f t="shared" si="194"/>
        <v>0</v>
      </c>
      <c r="CR179">
        <v>0</v>
      </c>
      <c r="CS179">
        <f t="shared" si="169"/>
        <v>0</v>
      </c>
      <c r="CT179">
        <v>0</v>
      </c>
      <c r="CU179">
        <f t="shared" si="195"/>
        <v>0</v>
      </c>
      <c r="CV179">
        <v>0</v>
      </c>
      <c r="CW179">
        <f t="shared" si="196"/>
        <v>0</v>
      </c>
      <c r="CX179">
        <v>0</v>
      </c>
      <c r="CY179">
        <f t="shared" si="197"/>
        <v>0</v>
      </c>
      <c r="CZ179">
        <v>0</v>
      </c>
      <c r="DA179">
        <f t="shared" si="198"/>
        <v>0</v>
      </c>
      <c r="DB179">
        <v>0</v>
      </c>
      <c r="DC179">
        <f t="shared" si="199"/>
        <v>0</v>
      </c>
      <c r="DD179">
        <v>0</v>
      </c>
      <c r="DE179">
        <f t="shared" si="200"/>
        <v>0</v>
      </c>
      <c r="DF179">
        <v>0</v>
      </c>
      <c r="DG179">
        <f t="shared" si="201"/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f t="shared" si="202"/>
        <v>0</v>
      </c>
      <c r="ET179">
        <v>0</v>
      </c>
      <c r="EU179">
        <f t="shared" si="203"/>
        <v>0</v>
      </c>
      <c r="EV179">
        <v>0</v>
      </c>
      <c r="EW179">
        <f t="shared" si="204"/>
        <v>0</v>
      </c>
      <c r="EX179">
        <v>0</v>
      </c>
      <c r="EY179">
        <f t="shared" si="205"/>
        <v>0</v>
      </c>
      <c r="EZ179">
        <v>40</v>
      </c>
      <c r="FA179">
        <f t="shared" si="206"/>
        <v>0.27638471746874343</v>
      </c>
      <c r="FB179">
        <v>60</v>
      </c>
      <c r="FC179">
        <f t="shared" si="207"/>
        <v>0.72361528253125651</v>
      </c>
      <c r="FD179">
        <v>0</v>
      </c>
      <c r="FE179">
        <f t="shared" si="208"/>
        <v>0</v>
      </c>
      <c r="FF179">
        <v>0</v>
      </c>
      <c r="FG179">
        <f t="shared" si="209"/>
        <v>0</v>
      </c>
      <c r="FH179">
        <v>0</v>
      </c>
      <c r="FI179">
        <f t="shared" si="210"/>
        <v>0</v>
      </c>
      <c r="FJ179">
        <v>0</v>
      </c>
      <c r="FK179">
        <f t="shared" si="211"/>
        <v>0</v>
      </c>
      <c r="FL179">
        <v>0</v>
      </c>
      <c r="FM179">
        <f t="shared" si="212"/>
        <v>0</v>
      </c>
      <c r="FN179">
        <v>0</v>
      </c>
      <c r="FO179">
        <f t="shared" si="170"/>
        <v>0</v>
      </c>
      <c r="FP179">
        <v>0</v>
      </c>
      <c r="FQ179">
        <f t="shared" si="213"/>
        <v>0</v>
      </c>
      <c r="FR179">
        <v>0</v>
      </c>
      <c r="FS179">
        <f t="shared" si="214"/>
        <v>0</v>
      </c>
      <c r="FT179">
        <v>0</v>
      </c>
      <c r="FU179">
        <f t="shared" si="215"/>
        <v>0</v>
      </c>
      <c r="FV179">
        <v>0</v>
      </c>
      <c r="FW179">
        <f t="shared" si="216"/>
        <v>0</v>
      </c>
      <c r="FX179">
        <v>0</v>
      </c>
      <c r="FY179">
        <f t="shared" si="171"/>
        <v>0</v>
      </c>
      <c r="FZ179">
        <v>0</v>
      </c>
      <c r="GA179">
        <f t="shared" si="217"/>
        <v>0</v>
      </c>
      <c r="GB179">
        <v>0</v>
      </c>
      <c r="GC179">
        <f t="shared" si="218"/>
        <v>0</v>
      </c>
      <c r="GD179">
        <v>0</v>
      </c>
      <c r="GE179">
        <f t="shared" si="219"/>
        <v>0</v>
      </c>
      <c r="GF179">
        <v>0</v>
      </c>
      <c r="GG179">
        <f t="shared" si="220"/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 s="3" t="s">
        <v>546</v>
      </c>
      <c r="GS179" t="s">
        <v>264</v>
      </c>
    </row>
    <row r="180" spans="1:201" x14ac:dyDescent="0.45">
      <c r="A180">
        <v>179</v>
      </c>
      <c r="B180" t="s">
        <v>543</v>
      </c>
      <c r="C180" t="s">
        <v>500</v>
      </c>
      <c r="D180" t="s">
        <v>554</v>
      </c>
      <c r="E180" t="s">
        <v>559</v>
      </c>
      <c r="F180">
        <v>456</v>
      </c>
      <c r="G180">
        <f t="shared" si="244"/>
        <v>473</v>
      </c>
      <c r="H180">
        <v>1173</v>
      </c>
      <c r="I180" s="2">
        <f t="shared" si="221"/>
        <v>0.4032395566922421</v>
      </c>
      <c r="J180" s="2">
        <f t="shared" si="222"/>
        <v>17</v>
      </c>
      <c r="K180" s="2">
        <f t="shared" si="223"/>
        <v>1.0372807017543859</v>
      </c>
      <c r="M180" s="2">
        <v>2631</v>
      </c>
      <c r="N180">
        <v>0</v>
      </c>
      <c r="O180">
        <v>38</v>
      </c>
      <c r="P180" s="2">
        <f t="shared" si="138"/>
        <v>0</v>
      </c>
      <c r="Q180" s="2">
        <f t="shared" si="224"/>
        <v>1</v>
      </c>
      <c r="S180">
        <f>13.8*16.2</f>
        <v>223.56</v>
      </c>
      <c r="T180" s="2">
        <f t="shared" si="225"/>
        <v>0</v>
      </c>
      <c r="U180">
        <f>13.8*0.5</f>
        <v>6.9</v>
      </c>
      <c r="V180">
        <f>13.8*21.8</f>
        <v>300.84000000000003</v>
      </c>
      <c r="W180" s="2">
        <f t="shared" si="226"/>
        <v>0</v>
      </c>
      <c r="X180" s="2">
        <f t="shared" si="227"/>
        <v>114.31920000000001</v>
      </c>
      <c r="Y180" s="7">
        <f t="shared" si="228"/>
        <v>1</v>
      </c>
      <c r="Z180" s="2">
        <f t="shared" si="229"/>
        <v>2.2935779816513759E-2</v>
      </c>
      <c r="AA180" s="2" t="e">
        <f t="shared" si="230"/>
        <v>#DIV/0!</v>
      </c>
      <c r="AB180" s="2">
        <f t="shared" si="231"/>
        <v>1.3456790123456792</v>
      </c>
      <c r="AC180" s="2">
        <f t="shared" si="232"/>
        <v>1</v>
      </c>
      <c r="AD180" s="2">
        <f t="shared" si="233"/>
        <v>6.9</v>
      </c>
      <c r="AE180" s="2">
        <f t="shared" si="234"/>
        <v>77.28000000000003</v>
      </c>
      <c r="AG180" s="2">
        <f t="shared" si="236"/>
        <v>8.928571428571426E-2</v>
      </c>
      <c r="AH180" s="2">
        <f t="shared" si="172"/>
        <v>9.7614678899082588</v>
      </c>
      <c r="AI180" s="2">
        <v>2</v>
      </c>
      <c r="AJ180">
        <f>0.005/60</f>
        <v>8.3333333333333331E-5</v>
      </c>
      <c r="AK180">
        <f t="shared" si="243"/>
        <v>0</v>
      </c>
      <c r="AL180">
        <v>10</v>
      </c>
      <c r="AM180">
        <f t="shared" si="237"/>
        <v>10</v>
      </c>
      <c r="AN180" t="s">
        <v>80</v>
      </c>
      <c r="AP180" t="s">
        <v>37</v>
      </c>
      <c r="AS180">
        <v>9.5250000000000004</v>
      </c>
      <c r="AT180">
        <v>1</v>
      </c>
      <c r="AU180">
        <f t="shared" si="238"/>
        <v>689.96425707423418</v>
      </c>
      <c r="AV180" t="s">
        <v>287</v>
      </c>
      <c r="AW180" t="s">
        <v>442</v>
      </c>
      <c r="AZ180" s="2">
        <f t="shared" si="239"/>
        <v>1.4777986146089952</v>
      </c>
      <c r="BA180" s="2">
        <f t="shared" si="173"/>
        <v>4</v>
      </c>
      <c r="BB180">
        <v>64</v>
      </c>
      <c r="BC180">
        <f t="shared" si="174"/>
        <v>0.61233412235220408</v>
      </c>
      <c r="BD180">
        <v>32</v>
      </c>
      <c r="BE180">
        <f t="shared" si="175"/>
        <v>0.29753314068659703</v>
      </c>
      <c r="BF180">
        <v>0</v>
      </c>
      <c r="BG180">
        <f t="shared" si="176"/>
        <v>0</v>
      </c>
      <c r="BH180">
        <v>0</v>
      </c>
      <c r="BI180">
        <f t="shared" si="177"/>
        <v>0</v>
      </c>
      <c r="BJ180">
        <v>0</v>
      </c>
      <c r="BK180">
        <f t="shared" si="178"/>
        <v>0</v>
      </c>
      <c r="BL180">
        <v>4</v>
      </c>
      <c r="BM180">
        <f t="shared" si="179"/>
        <v>9.0132736961199028E-2</v>
      </c>
      <c r="BN180">
        <v>0</v>
      </c>
      <c r="BO180">
        <f t="shared" si="180"/>
        <v>0</v>
      </c>
      <c r="BP180">
        <v>0</v>
      </c>
      <c r="BQ180">
        <f t="shared" si="181"/>
        <v>0</v>
      </c>
      <c r="BR180">
        <v>0</v>
      </c>
      <c r="BS180">
        <f t="shared" si="182"/>
        <v>0</v>
      </c>
      <c r="BT180">
        <v>0</v>
      </c>
      <c r="BU180">
        <f t="shared" si="183"/>
        <v>0</v>
      </c>
      <c r="BV180">
        <v>0</v>
      </c>
      <c r="BW180">
        <f t="shared" si="184"/>
        <v>0</v>
      </c>
      <c r="BX180">
        <v>0</v>
      </c>
      <c r="BY180">
        <f t="shared" si="185"/>
        <v>0</v>
      </c>
      <c r="BZ180">
        <v>0</v>
      </c>
      <c r="CA180">
        <f t="shared" si="186"/>
        <v>0</v>
      </c>
      <c r="CB180">
        <v>0</v>
      </c>
      <c r="CC180">
        <f t="shared" si="187"/>
        <v>0</v>
      </c>
      <c r="CD180">
        <v>0</v>
      </c>
      <c r="CE180">
        <f t="shared" si="188"/>
        <v>0</v>
      </c>
      <c r="CF180">
        <v>0</v>
      </c>
      <c r="CG180">
        <f t="shared" si="189"/>
        <v>0</v>
      </c>
      <c r="CH180">
        <v>0</v>
      </c>
      <c r="CI180">
        <f t="shared" si="190"/>
        <v>0</v>
      </c>
      <c r="CJ180">
        <v>0</v>
      </c>
      <c r="CK180">
        <f t="shared" si="191"/>
        <v>0</v>
      </c>
      <c r="CL180">
        <v>0</v>
      </c>
      <c r="CM180">
        <f t="shared" si="192"/>
        <v>0</v>
      </c>
      <c r="CN180">
        <v>0</v>
      </c>
      <c r="CO180">
        <f t="shared" si="193"/>
        <v>0</v>
      </c>
      <c r="CP180">
        <v>0</v>
      </c>
      <c r="CQ180">
        <f t="shared" si="194"/>
        <v>0</v>
      </c>
      <c r="CR180">
        <v>0</v>
      </c>
      <c r="CS180">
        <f t="shared" si="169"/>
        <v>0</v>
      </c>
      <c r="CT180">
        <v>0</v>
      </c>
      <c r="CU180">
        <f t="shared" si="195"/>
        <v>0</v>
      </c>
      <c r="CV180">
        <v>0</v>
      </c>
      <c r="CW180">
        <f t="shared" si="196"/>
        <v>0</v>
      </c>
      <c r="CX180">
        <v>0</v>
      </c>
      <c r="CY180">
        <f t="shared" si="197"/>
        <v>0</v>
      </c>
      <c r="CZ180">
        <v>0</v>
      </c>
      <c r="DA180">
        <f t="shared" si="198"/>
        <v>0</v>
      </c>
      <c r="DB180">
        <v>0</v>
      </c>
      <c r="DC180">
        <f t="shared" si="199"/>
        <v>0</v>
      </c>
      <c r="DD180">
        <v>0</v>
      </c>
      <c r="DE180">
        <f t="shared" si="200"/>
        <v>0</v>
      </c>
      <c r="DF180">
        <v>0</v>
      </c>
      <c r="DG180">
        <f t="shared" si="201"/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f t="shared" si="202"/>
        <v>0</v>
      </c>
      <c r="ET180">
        <v>0</v>
      </c>
      <c r="EU180">
        <f t="shared" si="203"/>
        <v>0</v>
      </c>
      <c r="EV180">
        <v>0</v>
      </c>
      <c r="EW180">
        <f t="shared" si="204"/>
        <v>0</v>
      </c>
      <c r="EX180">
        <v>0</v>
      </c>
      <c r="EY180">
        <f t="shared" si="205"/>
        <v>0</v>
      </c>
      <c r="EZ180">
        <v>40</v>
      </c>
      <c r="FA180">
        <f t="shared" si="206"/>
        <v>0.27638471746874343</v>
      </c>
      <c r="FB180">
        <v>60</v>
      </c>
      <c r="FC180">
        <f t="shared" si="207"/>
        <v>0.72361528253125651</v>
      </c>
      <c r="FD180">
        <v>0</v>
      </c>
      <c r="FE180">
        <f t="shared" si="208"/>
        <v>0</v>
      </c>
      <c r="FF180">
        <v>0</v>
      </c>
      <c r="FG180">
        <f t="shared" si="209"/>
        <v>0</v>
      </c>
      <c r="FH180">
        <v>0</v>
      </c>
      <c r="FI180">
        <f t="shared" si="210"/>
        <v>0</v>
      </c>
      <c r="FJ180">
        <v>0</v>
      </c>
      <c r="FK180">
        <f t="shared" si="211"/>
        <v>0</v>
      </c>
      <c r="FL180">
        <v>0</v>
      </c>
      <c r="FM180">
        <f t="shared" si="212"/>
        <v>0</v>
      </c>
      <c r="FN180">
        <v>0</v>
      </c>
      <c r="FO180">
        <f t="shared" si="170"/>
        <v>0</v>
      </c>
      <c r="FP180">
        <v>0</v>
      </c>
      <c r="FQ180">
        <f t="shared" si="213"/>
        <v>0</v>
      </c>
      <c r="FR180">
        <v>0</v>
      </c>
      <c r="FS180">
        <f t="shared" si="214"/>
        <v>0</v>
      </c>
      <c r="FT180">
        <v>0</v>
      </c>
      <c r="FU180">
        <f t="shared" si="215"/>
        <v>0</v>
      </c>
      <c r="FV180">
        <v>0</v>
      </c>
      <c r="FW180">
        <f t="shared" si="216"/>
        <v>0</v>
      </c>
      <c r="FX180">
        <v>0</v>
      </c>
      <c r="FY180">
        <f t="shared" si="171"/>
        <v>0</v>
      </c>
      <c r="FZ180">
        <v>0</v>
      </c>
      <c r="GA180">
        <f t="shared" si="217"/>
        <v>0</v>
      </c>
      <c r="GB180">
        <v>0</v>
      </c>
      <c r="GC180">
        <f t="shared" si="218"/>
        <v>0</v>
      </c>
      <c r="GD180">
        <v>0</v>
      </c>
      <c r="GE180">
        <f t="shared" si="219"/>
        <v>0</v>
      </c>
      <c r="GF180">
        <v>0</v>
      </c>
      <c r="GG180">
        <f t="shared" si="220"/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 s="3" t="s">
        <v>546</v>
      </c>
      <c r="GS180" t="s">
        <v>264</v>
      </c>
    </row>
    <row r="181" spans="1:201" x14ac:dyDescent="0.45">
      <c r="A181">
        <v>180</v>
      </c>
      <c r="B181" t="s">
        <v>543</v>
      </c>
      <c r="C181" t="s">
        <v>500</v>
      </c>
      <c r="D181" t="s">
        <v>560</v>
      </c>
      <c r="E181" t="s">
        <v>561</v>
      </c>
      <c r="F181">
        <v>456</v>
      </c>
      <c r="G181">
        <f t="shared" si="244"/>
        <v>473</v>
      </c>
      <c r="H181">
        <v>1173</v>
      </c>
      <c r="I181" s="2">
        <f t="shared" si="221"/>
        <v>0.4032395566922421</v>
      </c>
      <c r="J181" s="2">
        <f t="shared" si="222"/>
        <v>17</v>
      </c>
      <c r="K181" s="2">
        <f t="shared" si="223"/>
        <v>1.0372807017543859</v>
      </c>
      <c r="M181" s="2">
        <v>2631</v>
      </c>
      <c r="N181">
        <v>8</v>
      </c>
      <c r="O181">
        <v>55</v>
      </c>
      <c r="P181" s="2">
        <f t="shared" si="138"/>
        <v>0.14545454545454545</v>
      </c>
      <c r="Q181" s="2">
        <f t="shared" si="224"/>
        <v>0.8545454545454545</v>
      </c>
      <c r="R181">
        <f>13.8*11.4</f>
        <v>157.32000000000002</v>
      </c>
      <c r="S181">
        <f>13.8*10.4</f>
        <v>143.52000000000001</v>
      </c>
      <c r="T181" s="2">
        <f t="shared" si="225"/>
        <v>1.0961538461538463</v>
      </c>
      <c r="U181">
        <f>13.8*19.3</f>
        <v>266.34000000000003</v>
      </c>
      <c r="V181">
        <f>13.8*24.4</f>
        <v>336.71999999999997</v>
      </c>
      <c r="W181" s="2">
        <f t="shared" si="226"/>
        <v>21.307200000000002</v>
      </c>
      <c r="X181" s="2">
        <f t="shared" si="227"/>
        <v>185.196</v>
      </c>
      <c r="Y181" s="7">
        <f t="shared" si="228"/>
        <v>0.88494783904619978</v>
      </c>
      <c r="Z181" s="2">
        <f t="shared" si="229"/>
        <v>0.79098360655737721</v>
      </c>
      <c r="AA181" s="2">
        <f t="shared" si="230"/>
        <v>1.6929824561403508</v>
      </c>
      <c r="AB181" s="2">
        <f t="shared" si="231"/>
        <v>2.3461538461538458</v>
      </c>
      <c r="AC181" s="2">
        <f t="shared" si="232"/>
        <v>0.8545454545454545</v>
      </c>
      <c r="AD181" s="2">
        <f t="shared" si="233"/>
        <v>109.02000000000001</v>
      </c>
      <c r="AE181" s="2">
        <f t="shared" si="234"/>
        <v>193.19999999999996</v>
      </c>
      <c r="AF181" s="2">
        <f t="shared" si="235"/>
        <v>0.57377049180327866</v>
      </c>
      <c r="AG181" s="2">
        <f t="shared" si="236"/>
        <v>0.5642857142857145</v>
      </c>
      <c r="AH181" s="2">
        <f t="shared" si="172"/>
        <v>31.557377049180324</v>
      </c>
      <c r="AI181" s="2">
        <v>2</v>
      </c>
      <c r="AJ181">
        <f>0.025/60</f>
        <v>4.1666666666666669E-4</v>
      </c>
      <c r="AK181">
        <f t="shared" si="243"/>
        <v>192</v>
      </c>
      <c r="AL181">
        <v>10</v>
      </c>
      <c r="AM181">
        <f t="shared" si="237"/>
        <v>202</v>
      </c>
      <c r="AN181" t="s">
        <v>80</v>
      </c>
      <c r="AP181" t="s">
        <v>37</v>
      </c>
      <c r="AS181">
        <v>9.5250000000000004</v>
      </c>
      <c r="AT181">
        <v>1</v>
      </c>
      <c r="AU181">
        <f t="shared" si="238"/>
        <v>442.94001688716276</v>
      </c>
      <c r="AV181" t="s">
        <v>287</v>
      </c>
      <c r="AW181" t="s">
        <v>442</v>
      </c>
      <c r="AX181" t="s">
        <v>562</v>
      </c>
      <c r="AZ181" s="2">
        <f t="shared" si="239"/>
        <v>1.4431611817240524</v>
      </c>
      <c r="BA181" s="2">
        <f t="shared" si="173"/>
        <v>4</v>
      </c>
      <c r="BB181">
        <v>56.72</v>
      </c>
      <c r="BC181">
        <f t="shared" si="174"/>
        <v>0.57328240046900825</v>
      </c>
      <c r="BD181">
        <v>40.340000000000003</v>
      </c>
      <c r="BE181">
        <f t="shared" si="175"/>
        <v>0.39622799979201856</v>
      </c>
      <c r="BF181">
        <v>0</v>
      </c>
      <c r="BG181">
        <f t="shared" si="176"/>
        <v>0</v>
      </c>
      <c r="BH181">
        <v>0.74</v>
      </c>
      <c r="BI181">
        <f t="shared" si="177"/>
        <v>8.6512623112080869E-3</v>
      </c>
      <c r="BJ181">
        <v>0</v>
      </c>
      <c r="BK181">
        <f t="shared" si="178"/>
        <v>0</v>
      </c>
      <c r="BL181">
        <v>0.4</v>
      </c>
      <c r="BM181">
        <f t="shared" si="179"/>
        <v>9.5215238357733972E-3</v>
      </c>
      <c r="BN181">
        <v>0</v>
      </c>
      <c r="BO181">
        <f t="shared" si="180"/>
        <v>0</v>
      </c>
      <c r="BP181">
        <v>0</v>
      </c>
      <c r="BQ181">
        <f t="shared" si="181"/>
        <v>0</v>
      </c>
      <c r="BR181">
        <v>0.77</v>
      </c>
      <c r="BS181">
        <f t="shared" si="182"/>
        <v>8.8557844133478874E-3</v>
      </c>
      <c r="BT181">
        <v>0</v>
      </c>
      <c r="BU181">
        <f t="shared" si="183"/>
        <v>0</v>
      </c>
      <c r="BV181">
        <v>0</v>
      </c>
      <c r="BW181">
        <f t="shared" si="184"/>
        <v>0</v>
      </c>
      <c r="BX181">
        <v>0</v>
      </c>
      <c r="BY181">
        <f t="shared" si="185"/>
        <v>0</v>
      </c>
      <c r="BZ181">
        <v>0</v>
      </c>
      <c r="CA181">
        <f t="shared" si="186"/>
        <v>0</v>
      </c>
      <c r="CB181">
        <v>0</v>
      </c>
      <c r="CC181">
        <f t="shared" si="187"/>
        <v>0</v>
      </c>
      <c r="CD181">
        <v>0</v>
      </c>
      <c r="CE181">
        <f t="shared" si="188"/>
        <v>0</v>
      </c>
      <c r="CF181">
        <v>0</v>
      </c>
      <c r="CG181">
        <f t="shared" si="189"/>
        <v>0</v>
      </c>
      <c r="CH181">
        <v>0</v>
      </c>
      <c r="CI181">
        <f t="shared" si="190"/>
        <v>0</v>
      </c>
      <c r="CJ181">
        <v>0</v>
      </c>
      <c r="CK181">
        <f t="shared" si="191"/>
        <v>0</v>
      </c>
      <c r="CL181">
        <v>0</v>
      </c>
      <c r="CM181">
        <f t="shared" si="192"/>
        <v>0</v>
      </c>
      <c r="CN181">
        <v>0</v>
      </c>
      <c r="CO181">
        <f t="shared" si="193"/>
        <v>0</v>
      </c>
      <c r="CP181">
        <v>0</v>
      </c>
      <c r="CQ181">
        <f t="shared" si="194"/>
        <v>0</v>
      </c>
      <c r="CR181">
        <v>0</v>
      </c>
      <c r="CS181">
        <f t="shared" si="169"/>
        <v>0</v>
      </c>
      <c r="CT181">
        <v>0</v>
      </c>
      <c r="CU181">
        <f t="shared" si="195"/>
        <v>0</v>
      </c>
      <c r="CV181">
        <v>0</v>
      </c>
      <c r="CW181">
        <f t="shared" si="196"/>
        <v>0</v>
      </c>
      <c r="CX181">
        <v>0</v>
      </c>
      <c r="CY181">
        <f t="shared" si="197"/>
        <v>0</v>
      </c>
      <c r="CZ181">
        <v>0.21</v>
      </c>
      <c r="DA181">
        <f t="shared" si="198"/>
        <v>1.1361942715174783E-3</v>
      </c>
      <c r="DB181">
        <v>0.75</v>
      </c>
      <c r="DC181">
        <f t="shared" si="199"/>
        <v>2.3248349071263072E-3</v>
      </c>
      <c r="DD181">
        <v>0</v>
      </c>
      <c r="DE181">
        <f t="shared" si="200"/>
        <v>0</v>
      </c>
      <c r="DF181">
        <v>0</v>
      </c>
      <c r="DG181">
        <f t="shared" si="201"/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f t="shared" si="202"/>
        <v>0</v>
      </c>
      <c r="ET181">
        <v>0</v>
      </c>
      <c r="EU181">
        <f t="shared" si="203"/>
        <v>0</v>
      </c>
      <c r="EV181">
        <v>0</v>
      </c>
      <c r="EW181">
        <f t="shared" si="204"/>
        <v>0</v>
      </c>
      <c r="EX181">
        <v>0</v>
      </c>
      <c r="EY181">
        <f t="shared" si="205"/>
        <v>0</v>
      </c>
      <c r="EZ181">
        <v>40</v>
      </c>
      <c r="FA181">
        <f t="shared" si="206"/>
        <v>0.27638471746874343</v>
      </c>
      <c r="FB181">
        <v>60</v>
      </c>
      <c r="FC181">
        <f t="shared" si="207"/>
        <v>0.72361528253125651</v>
      </c>
      <c r="FD181">
        <v>0</v>
      </c>
      <c r="FE181">
        <f t="shared" si="208"/>
        <v>0</v>
      </c>
      <c r="FF181">
        <v>0</v>
      </c>
      <c r="FG181">
        <f t="shared" si="209"/>
        <v>0</v>
      </c>
      <c r="FH181">
        <v>0</v>
      </c>
      <c r="FI181">
        <f t="shared" si="210"/>
        <v>0</v>
      </c>
      <c r="FJ181">
        <v>0</v>
      </c>
      <c r="FK181">
        <f t="shared" si="211"/>
        <v>0</v>
      </c>
      <c r="FL181">
        <v>0</v>
      </c>
      <c r="FM181">
        <f t="shared" si="212"/>
        <v>0</v>
      </c>
      <c r="FN181">
        <v>0</v>
      </c>
      <c r="FO181">
        <f t="shared" si="170"/>
        <v>0</v>
      </c>
      <c r="FP181">
        <v>0</v>
      </c>
      <c r="FQ181">
        <f t="shared" si="213"/>
        <v>0</v>
      </c>
      <c r="FR181">
        <v>0</v>
      </c>
      <c r="FS181">
        <f t="shared" si="214"/>
        <v>0</v>
      </c>
      <c r="FT181">
        <v>0</v>
      </c>
      <c r="FU181">
        <f t="shared" si="215"/>
        <v>0</v>
      </c>
      <c r="FV181">
        <v>0</v>
      </c>
      <c r="FW181">
        <f t="shared" si="216"/>
        <v>0</v>
      </c>
      <c r="FX181">
        <v>0</v>
      </c>
      <c r="FY181">
        <f t="shared" si="171"/>
        <v>0</v>
      </c>
      <c r="FZ181">
        <v>0</v>
      </c>
      <c r="GA181">
        <f t="shared" si="217"/>
        <v>0</v>
      </c>
      <c r="GB181">
        <v>0</v>
      </c>
      <c r="GC181">
        <f t="shared" si="218"/>
        <v>0</v>
      </c>
      <c r="GD181">
        <v>0</v>
      </c>
      <c r="GE181">
        <f t="shared" si="219"/>
        <v>0</v>
      </c>
      <c r="GF181">
        <v>0</v>
      </c>
      <c r="GG181">
        <f t="shared" si="220"/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 s="3" t="s">
        <v>546</v>
      </c>
      <c r="GS181" t="s">
        <v>264</v>
      </c>
    </row>
    <row r="182" spans="1:201" x14ac:dyDescent="0.45">
      <c r="A182">
        <v>181</v>
      </c>
      <c r="B182" t="s">
        <v>543</v>
      </c>
      <c r="C182" t="s">
        <v>500</v>
      </c>
      <c r="D182" t="s">
        <v>560</v>
      </c>
      <c r="E182" t="s">
        <v>561</v>
      </c>
      <c r="F182">
        <v>456</v>
      </c>
      <c r="G182">
        <f t="shared" si="244"/>
        <v>473</v>
      </c>
      <c r="H182">
        <v>1173</v>
      </c>
      <c r="I182" s="2">
        <f t="shared" si="221"/>
        <v>0.4032395566922421</v>
      </c>
      <c r="J182" s="2">
        <f t="shared" si="222"/>
        <v>17</v>
      </c>
      <c r="K182" s="2">
        <f t="shared" si="223"/>
        <v>1.0372807017543859</v>
      </c>
      <c r="M182" s="2">
        <v>2631</v>
      </c>
      <c r="N182">
        <v>2</v>
      </c>
      <c r="O182">
        <v>44</v>
      </c>
      <c r="P182" s="2">
        <f t="shared" si="138"/>
        <v>4.5454545454545456E-2</v>
      </c>
      <c r="Q182" s="2">
        <f t="shared" si="224"/>
        <v>0.95454545454545459</v>
      </c>
      <c r="R182">
        <f>13.8*19</f>
        <v>262.2</v>
      </c>
      <c r="S182">
        <f>13.8*18.4</f>
        <v>253.92</v>
      </c>
      <c r="T182" s="2">
        <f t="shared" si="225"/>
        <v>1.0326086956521738</v>
      </c>
      <c r="U182">
        <f>13.8*19</f>
        <v>262.2</v>
      </c>
      <c r="V182">
        <f>13.8*30.9</f>
        <v>426.42</v>
      </c>
      <c r="W182" s="2">
        <f t="shared" si="226"/>
        <v>5.2439999999999998</v>
      </c>
      <c r="X182" s="2">
        <f t="shared" si="227"/>
        <v>187.62480000000002</v>
      </c>
      <c r="Y182" s="7">
        <f t="shared" si="228"/>
        <v>0.97205060311856428</v>
      </c>
      <c r="Z182" s="2">
        <f t="shared" si="229"/>
        <v>0.61488673139158567</v>
      </c>
      <c r="AA182" s="2">
        <f t="shared" si="230"/>
        <v>1</v>
      </c>
      <c r="AB182" s="2">
        <f t="shared" si="231"/>
        <v>1.6793478260869568</v>
      </c>
      <c r="AC182" s="2">
        <f t="shared" si="232"/>
        <v>0.95454545454545459</v>
      </c>
      <c r="AD182" s="2">
        <f t="shared" si="233"/>
        <v>0</v>
      </c>
      <c r="AE182" s="2">
        <f t="shared" si="234"/>
        <v>172.50000000000003</v>
      </c>
      <c r="AF182" s="2">
        <f t="shared" si="235"/>
        <v>0.4045307443365696</v>
      </c>
      <c r="AG182" s="2">
        <f t="shared" si="236"/>
        <v>0</v>
      </c>
      <c r="AH182" s="2">
        <f t="shared" si="172"/>
        <v>17.799352750809064</v>
      </c>
      <c r="AI182" s="2">
        <v>2</v>
      </c>
      <c r="AJ182">
        <f>0.025/60</f>
        <v>4.1666666666666669E-4</v>
      </c>
      <c r="AK182">
        <f t="shared" si="243"/>
        <v>48</v>
      </c>
      <c r="AL182">
        <v>10</v>
      </c>
      <c r="AM182">
        <f t="shared" si="237"/>
        <v>58</v>
      </c>
      <c r="AN182" t="s">
        <v>80</v>
      </c>
      <c r="AP182" t="s">
        <v>37</v>
      </c>
      <c r="AS182">
        <v>9.5250000000000004</v>
      </c>
      <c r="AT182">
        <v>1</v>
      </c>
      <c r="AU182">
        <f t="shared" si="238"/>
        <v>783.66310680036474</v>
      </c>
      <c r="AV182" t="s">
        <v>287</v>
      </c>
      <c r="AW182" t="s">
        <v>442</v>
      </c>
      <c r="AX182" t="s">
        <v>562</v>
      </c>
      <c r="AZ182" s="2">
        <f>BC182*GV$2+BE182*GX$2+BG182*GZ$2+BI182*HB$2+BK182*HD$2+BM182*HF$2+BO182*HH$2+BQ182*HB$13+BS182*GV$6+BU182*GX$6+BW182*GZ$6+BY182*HB$6+CA182*GV$10+CC182*GX$10+CE182*GZ$10+CG182*GV$16+CI182*GX$16+CK182*GZ$16+CM182*HB$16+CO182*GX$19+CQ182*GZ$19+CS182*HB$19+CU182*GV$25+DA182*GV$13+DC182*HB$10+CW182*GX$25+CY182*HB$25</f>
        <v>1.4452091481477631</v>
      </c>
      <c r="BA182" s="2">
        <f t="shared" si="173"/>
        <v>4</v>
      </c>
      <c r="BB182">
        <v>56.27</v>
      </c>
      <c r="BC182">
        <f t="shared" si="174"/>
        <v>0.57127261155267417</v>
      </c>
      <c r="BD182">
        <v>39.520000000000003</v>
      </c>
      <c r="BE182">
        <f t="shared" si="175"/>
        <v>0.38990634722366974</v>
      </c>
      <c r="BF182">
        <v>0</v>
      </c>
      <c r="BG182">
        <f t="shared" si="176"/>
        <v>0</v>
      </c>
      <c r="BH182">
        <v>1.62</v>
      </c>
      <c r="BI182">
        <f t="shared" si="177"/>
        <v>1.9023782676708741E-2</v>
      </c>
      <c r="BJ182">
        <v>0</v>
      </c>
      <c r="BK182">
        <f t="shared" si="178"/>
        <v>0</v>
      </c>
      <c r="BL182">
        <v>0.01</v>
      </c>
      <c r="BM182">
        <f t="shared" si="179"/>
        <v>2.3910054638460958E-4</v>
      </c>
      <c r="BN182">
        <v>0</v>
      </c>
      <c r="BO182">
        <f t="shared" si="180"/>
        <v>0</v>
      </c>
      <c r="BP182">
        <v>0</v>
      </c>
      <c r="BQ182">
        <f t="shared" si="181"/>
        <v>0</v>
      </c>
      <c r="BR182">
        <v>0.99</v>
      </c>
      <c r="BS182">
        <f t="shared" si="182"/>
        <v>1.1436828423536645E-2</v>
      </c>
      <c r="BT182">
        <v>0</v>
      </c>
      <c r="BU182">
        <f t="shared" si="183"/>
        <v>0</v>
      </c>
      <c r="BV182">
        <v>0</v>
      </c>
      <c r="BW182">
        <f t="shared" si="184"/>
        <v>0</v>
      </c>
      <c r="BX182">
        <v>0</v>
      </c>
      <c r="BY182">
        <f t="shared" si="185"/>
        <v>0</v>
      </c>
      <c r="BZ182">
        <v>0</v>
      </c>
      <c r="CA182">
        <f t="shared" si="186"/>
        <v>0</v>
      </c>
      <c r="CB182">
        <v>0</v>
      </c>
      <c r="CC182">
        <f t="shared" si="187"/>
        <v>0</v>
      </c>
      <c r="CD182">
        <v>0</v>
      </c>
      <c r="CE182">
        <f t="shared" si="188"/>
        <v>0</v>
      </c>
      <c r="CF182">
        <v>0</v>
      </c>
      <c r="CG182">
        <f t="shared" si="189"/>
        <v>0</v>
      </c>
      <c r="CH182">
        <v>0</v>
      </c>
      <c r="CI182">
        <f t="shared" si="190"/>
        <v>0</v>
      </c>
      <c r="CJ182">
        <v>0</v>
      </c>
      <c r="CK182">
        <f t="shared" si="191"/>
        <v>0</v>
      </c>
      <c r="CL182">
        <v>0</v>
      </c>
      <c r="CM182">
        <f t="shared" si="192"/>
        <v>0</v>
      </c>
      <c r="CN182">
        <v>0</v>
      </c>
      <c r="CO182">
        <f t="shared" si="193"/>
        <v>0</v>
      </c>
      <c r="CP182">
        <v>0</v>
      </c>
      <c r="CQ182">
        <f t="shared" si="194"/>
        <v>0</v>
      </c>
      <c r="CR182">
        <v>0</v>
      </c>
      <c r="CS182">
        <f t="shared" si="169"/>
        <v>0</v>
      </c>
      <c r="CT182">
        <v>0</v>
      </c>
      <c r="CU182">
        <f t="shared" si="195"/>
        <v>0</v>
      </c>
      <c r="CV182">
        <v>0</v>
      </c>
      <c r="CW182">
        <f t="shared" si="196"/>
        <v>0</v>
      </c>
      <c r="CX182">
        <v>0</v>
      </c>
      <c r="CY182">
        <f t="shared" si="197"/>
        <v>0</v>
      </c>
      <c r="CZ182">
        <v>1.46</v>
      </c>
      <c r="DA182">
        <f t="shared" si="198"/>
        <v>7.9345126578403858E-3</v>
      </c>
      <c r="DB182">
        <v>0.06</v>
      </c>
      <c r="DC182">
        <f t="shared" si="199"/>
        <v>1.8681691918579732E-4</v>
      </c>
      <c r="DD182">
        <v>0</v>
      </c>
      <c r="DE182">
        <f t="shared" si="200"/>
        <v>0</v>
      </c>
      <c r="DF182">
        <v>0</v>
      </c>
      <c r="DG182">
        <f t="shared" si="201"/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f t="shared" si="202"/>
        <v>0</v>
      </c>
      <c r="ET182">
        <v>0</v>
      </c>
      <c r="EU182">
        <f t="shared" si="203"/>
        <v>0</v>
      </c>
      <c r="EV182">
        <v>0</v>
      </c>
      <c r="EW182">
        <f t="shared" si="204"/>
        <v>0</v>
      </c>
      <c r="EX182">
        <v>0</v>
      </c>
      <c r="EY182">
        <f t="shared" si="205"/>
        <v>0</v>
      </c>
      <c r="EZ182">
        <v>40</v>
      </c>
      <c r="FA182">
        <f t="shared" si="206"/>
        <v>0.27638471746874343</v>
      </c>
      <c r="FB182">
        <v>60</v>
      </c>
      <c r="FC182">
        <f t="shared" si="207"/>
        <v>0.72361528253125651</v>
      </c>
      <c r="FD182">
        <v>0</v>
      </c>
      <c r="FE182">
        <f t="shared" si="208"/>
        <v>0</v>
      </c>
      <c r="FF182">
        <v>0</v>
      </c>
      <c r="FG182">
        <f t="shared" si="209"/>
        <v>0</v>
      </c>
      <c r="FH182">
        <v>0</v>
      </c>
      <c r="FI182">
        <f t="shared" si="210"/>
        <v>0</v>
      </c>
      <c r="FJ182">
        <v>0</v>
      </c>
      <c r="FK182">
        <f t="shared" si="211"/>
        <v>0</v>
      </c>
      <c r="FL182">
        <v>0</v>
      </c>
      <c r="FM182">
        <f t="shared" si="212"/>
        <v>0</v>
      </c>
      <c r="FN182">
        <v>0</v>
      </c>
      <c r="FO182">
        <f t="shared" si="170"/>
        <v>0</v>
      </c>
      <c r="FP182">
        <v>0</v>
      </c>
      <c r="FQ182">
        <f t="shared" si="213"/>
        <v>0</v>
      </c>
      <c r="FR182">
        <v>0</v>
      </c>
      <c r="FS182">
        <f t="shared" si="214"/>
        <v>0</v>
      </c>
      <c r="FT182">
        <v>0</v>
      </c>
      <c r="FU182">
        <f t="shared" si="215"/>
        <v>0</v>
      </c>
      <c r="FV182">
        <v>0</v>
      </c>
      <c r="FW182">
        <f t="shared" si="216"/>
        <v>0</v>
      </c>
      <c r="FX182">
        <v>0</v>
      </c>
      <c r="FY182">
        <f t="shared" si="171"/>
        <v>0</v>
      </c>
      <c r="FZ182">
        <v>0</v>
      </c>
      <c r="GA182">
        <f t="shared" si="217"/>
        <v>0</v>
      </c>
      <c r="GB182">
        <v>0</v>
      </c>
      <c r="GC182">
        <f t="shared" si="218"/>
        <v>0</v>
      </c>
      <c r="GD182">
        <v>0</v>
      </c>
      <c r="GE182">
        <f t="shared" si="219"/>
        <v>0</v>
      </c>
      <c r="GF182">
        <v>0</v>
      </c>
      <c r="GG182">
        <f t="shared" si="220"/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 s="3" t="s">
        <v>546</v>
      </c>
      <c r="GS182" t="s">
        <v>264</v>
      </c>
    </row>
    <row r="183" spans="1:201" x14ac:dyDescent="0.45">
      <c r="A183">
        <v>182</v>
      </c>
      <c r="B183" t="s">
        <v>563</v>
      </c>
      <c r="C183" t="s">
        <v>564</v>
      </c>
      <c r="D183" t="s">
        <v>565</v>
      </c>
      <c r="E183" t="s">
        <v>566</v>
      </c>
      <c r="F183">
        <f>640+273</f>
        <v>913</v>
      </c>
      <c r="G183">
        <v>1173</v>
      </c>
      <c r="H183">
        <v>3273</v>
      </c>
      <c r="I183" s="2">
        <f t="shared" si="221"/>
        <v>0.35838680109990834</v>
      </c>
      <c r="J183" s="2">
        <f t="shared" si="222"/>
        <v>260</v>
      </c>
      <c r="K183" s="2">
        <f t="shared" si="223"/>
        <v>1.284775465498357</v>
      </c>
      <c r="M183" s="2">
        <f>3228+273</f>
        <v>3501</v>
      </c>
      <c r="N183">
        <v>0</v>
      </c>
      <c r="O183">
        <v>1.3</v>
      </c>
      <c r="P183" s="2">
        <f t="shared" si="138"/>
        <v>0</v>
      </c>
      <c r="Q183" s="2">
        <f t="shared" si="224"/>
        <v>1</v>
      </c>
      <c r="R183">
        <v>40</v>
      </c>
      <c r="S183">
        <v>982</v>
      </c>
      <c r="T183" s="2">
        <f t="shared" si="225"/>
        <v>4.0733197556008148E-2</v>
      </c>
      <c r="U183">
        <v>40</v>
      </c>
      <c r="V183">
        <v>1039</v>
      </c>
      <c r="W183" s="2">
        <f t="shared" si="226"/>
        <v>0</v>
      </c>
      <c r="X183" s="2">
        <f t="shared" si="227"/>
        <v>13.507000000000001</v>
      </c>
      <c r="Y183" s="7">
        <f t="shared" si="228"/>
        <v>1</v>
      </c>
      <c r="Z183" s="2">
        <f t="shared" si="229"/>
        <v>3.8498556304138593E-2</v>
      </c>
      <c r="AA183" s="2">
        <f t="shared" si="230"/>
        <v>1</v>
      </c>
      <c r="AB183" s="2">
        <f t="shared" si="231"/>
        <v>1.0580448065173116</v>
      </c>
      <c r="AC183" s="2">
        <f t="shared" si="232"/>
        <v>1</v>
      </c>
      <c r="AD183" s="2">
        <f t="shared" si="233"/>
        <v>0</v>
      </c>
      <c r="AE183" s="2">
        <f t="shared" si="234"/>
        <v>57</v>
      </c>
      <c r="AF183" s="2">
        <f t="shared" si="235"/>
        <v>5.4860442733397498E-2</v>
      </c>
      <c r="AG183" s="2">
        <f t="shared" si="236"/>
        <v>0</v>
      </c>
      <c r="AH183" s="2">
        <f t="shared" si="172"/>
        <v>7.1318575553416752E-2</v>
      </c>
      <c r="AI183" s="2">
        <v>3</v>
      </c>
      <c r="AJ183">
        <f t="shared" ref="AJ183:AJ189" si="245">0.025*10^-2</f>
        <v>2.5000000000000001E-4</v>
      </c>
      <c r="AK183">
        <f t="shared" si="243"/>
        <v>0</v>
      </c>
      <c r="AL183">
        <v>600</v>
      </c>
      <c r="AM183">
        <f t="shared" si="237"/>
        <v>600</v>
      </c>
      <c r="AN183" t="s">
        <v>80</v>
      </c>
      <c r="AP183" t="s">
        <v>37</v>
      </c>
      <c r="AQ183">
        <v>1300</v>
      </c>
      <c r="AT183">
        <v>1</v>
      </c>
      <c r="AU183">
        <f t="shared" si="238"/>
        <v>0</v>
      </c>
      <c r="AV183" t="s">
        <v>563</v>
      </c>
      <c r="AW183" t="s">
        <v>74</v>
      </c>
      <c r="AX183" t="s">
        <v>567</v>
      </c>
      <c r="AY183">
        <v>430</v>
      </c>
      <c r="AZ183" s="2">
        <f t="shared" ref="AZ183:AZ189" si="246">BC183*GV$2+BE183*GX$2+BG183*GZ$2+BI183*HB$2+BK183*HD$2+BM183*HF$2+BO183*HH$2+BQ183*HB$13+BS183*GV$6+BU183*GX$6+BW183*GZ$6+BY183*HB$6+CA183*GV$10+CC183*GX$10+CE183*GZ$10+CG183*GV$16+CI183*GX$16+CK183*GZ$16+CM183*HB$16+CO183*GX$19+CQ183*GZ$19+CS183*HB$19+CU183*GV$25+DA183*GV$13+DC183*HB$10+CW183*GX$25+CY183*HB$25</f>
        <v>1.2476089653193905</v>
      </c>
      <c r="BA183" s="2">
        <f t="shared" si="173"/>
        <v>3.9658577805850266</v>
      </c>
      <c r="BB183">
        <v>0</v>
      </c>
      <c r="BC183">
        <f t="shared" si="174"/>
        <v>0</v>
      </c>
      <c r="BD183">
        <v>0</v>
      </c>
      <c r="BE183">
        <f t="shared" si="175"/>
        <v>0</v>
      </c>
      <c r="BF183">
        <v>0</v>
      </c>
      <c r="BG183">
        <f t="shared" si="176"/>
        <v>0</v>
      </c>
      <c r="BH183">
        <v>0</v>
      </c>
      <c r="BI183">
        <f t="shared" si="177"/>
        <v>0</v>
      </c>
      <c r="BJ183">
        <v>0</v>
      </c>
      <c r="BK183">
        <f t="shared" si="178"/>
        <v>0</v>
      </c>
      <c r="BL183">
        <v>0</v>
      </c>
      <c r="BM183">
        <f t="shared" si="179"/>
        <v>0</v>
      </c>
      <c r="BN183">
        <v>0</v>
      </c>
      <c r="BO183">
        <f t="shared" si="180"/>
        <v>0</v>
      </c>
      <c r="BP183">
        <v>0</v>
      </c>
      <c r="BQ183">
        <f t="shared" si="181"/>
        <v>0</v>
      </c>
      <c r="BR183">
        <v>0</v>
      </c>
      <c r="BS183">
        <f t="shared" si="182"/>
        <v>0</v>
      </c>
      <c r="BT183">
        <v>0</v>
      </c>
      <c r="BU183">
        <f t="shared" si="183"/>
        <v>0</v>
      </c>
      <c r="BV183">
        <v>0</v>
      </c>
      <c r="BW183">
        <f t="shared" si="184"/>
        <v>0</v>
      </c>
      <c r="BX183">
        <v>0</v>
      </c>
      <c r="BY183">
        <f t="shared" si="185"/>
        <v>0</v>
      </c>
      <c r="BZ183">
        <v>0</v>
      </c>
      <c r="CA183">
        <f t="shared" si="186"/>
        <v>0</v>
      </c>
      <c r="CB183">
        <v>0</v>
      </c>
      <c r="CC183">
        <f t="shared" si="187"/>
        <v>0</v>
      </c>
      <c r="CD183">
        <v>0</v>
      </c>
      <c r="CE183">
        <f t="shared" si="188"/>
        <v>0</v>
      </c>
      <c r="CF183">
        <v>0</v>
      </c>
      <c r="CG183">
        <f t="shared" si="189"/>
        <v>0</v>
      </c>
      <c r="CH183">
        <v>0</v>
      </c>
      <c r="CI183">
        <f t="shared" si="190"/>
        <v>0</v>
      </c>
      <c r="CJ183">
        <v>0</v>
      </c>
      <c r="CK183">
        <f t="shared" si="191"/>
        <v>0</v>
      </c>
      <c r="CL183">
        <v>0</v>
      </c>
      <c r="CM183">
        <f t="shared" si="192"/>
        <v>0</v>
      </c>
      <c r="CN183">
        <v>0</v>
      </c>
      <c r="CO183">
        <f t="shared" si="193"/>
        <v>0</v>
      </c>
      <c r="CP183">
        <v>0</v>
      </c>
      <c r="CQ183">
        <f t="shared" si="194"/>
        <v>0</v>
      </c>
      <c r="CR183">
        <v>0</v>
      </c>
      <c r="CS183">
        <f t="shared" si="169"/>
        <v>0</v>
      </c>
      <c r="CT183">
        <v>75</v>
      </c>
      <c r="CU183">
        <f t="shared" si="195"/>
        <v>0.75239103468060942</v>
      </c>
      <c r="CV183">
        <v>25</v>
      </c>
      <c r="CW183">
        <f t="shared" si="196"/>
        <v>0.24760896531939053</v>
      </c>
      <c r="CX183">
        <v>0</v>
      </c>
      <c r="CY183">
        <f t="shared" si="197"/>
        <v>0</v>
      </c>
      <c r="CZ183">
        <v>0</v>
      </c>
      <c r="DA183">
        <f t="shared" si="198"/>
        <v>0</v>
      </c>
      <c r="DB183">
        <v>0</v>
      </c>
      <c r="DC183">
        <f t="shared" si="199"/>
        <v>0</v>
      </c>
      <c r="DD183">
        <v>0</v>
      </c>
      <c r="DE183">
        <f t="shared" si="200"/>
        <v>0</v>
      </c>
      <c r="DF183">
        <v>0</v>
      </c>
      <c r="DG183">
        <f t="shared" si="201"/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1</v>
      </c>
      <c r="ES183">
        <f t="shared" si="202"/>
        <v>3.4142219414973064E-2</v>
      </c>
      <c r="ET183">
        <v>0</v>
      </c>
      <c r="EU183">
        <f t="shared" si="203"/>
        <v>0</v>
      </c>
      <c r="EV183">
        <v>0</v>
      </c>
      <c r="EW183">
        <f t="shared" si="204"/>
        <v>0</v>
      </c>
      <c r="EX183">
        <v>0</v>
      </c>
      <c r="EY183">
        <f t="shared" si="205"/>
        <v>0</v>
      </c>
      <c r="EZ183">
        <v>0</v>
      </c>
      <c r="FA183">
        <f t="shared" si="206"/>
        <v>0</v>
      </c>
      <c r="FB183">
        <v>0</v>
      </c>
      <c r="FC183">
        <f t="shared" si="207"/>
        <v>0</v>
      </c>
      <c r="FD183">
        <v>0</v>
      </c>
      <c r="FE183">
        <f t="shared" si="208"/>
        <v>0</v>
      </c>
      <c r="FF183">
        <v>0</v>
      </c>
      <c r="FG183">
        <f t="shared" si="209"/>
        <v>0</v>
      </c>
      <c r="FH183">
        <v>0</v>
      </c>
      <c r="FI183">
        <f t="shared" si="210"/>
        <v>0</v>
      </c>
      <c r="FJ183">
        <v>0</v>
      </c>
      <c r="FK183">
        <f t="shared" si="211"/>
        <v>0</v>
      </c>
      <c r="FL183">
        <v>0</v>
      </c>
      <c r="FM183">
        <f t="shared" si="212"/>
        <v>0</v>
      </c>
      <c r="FN183">
        <v>0</v>
      </c>
      <c r="FO183">
        <f t="shared" si="170"/>
        <v>0</v>
      </c>
      <c r="FP183">
        <v>0</v>
      </c>
      <c r="FQ183">
        <f t="shared" si="213"/>
        <v>0</v>
      </c>
      <c r="FR183">
        <v>0</v>
      </c>
      <c r="FS183">
        <f t="shared" si="214"/>
        <v>0</v>
      </c>
      <c r="FT183">
        <v>0</v>
      </c>
      <c r="FU183">
        <f t="shared" si="215"/>
        <v>0</v>
      </c>
      <c r="FV183">
        <v>0</v>
      </c>
      <c r="FW183">
        <f t="shared" si="216"/>
        <v>0</v>
      </c>
      <c r="FX183">
        <v>0</v>
      </c>
      <c r="FY183">
        <f t="shared" si="171"/>
        <v>0</v>
      </c>
      <c r="FZ183">
        <v>0</v>
      </c>
      <c r="GA183">
        <f t="shared" si="217"/>
        <v>0</v>
      </c>
      <c r="GB183">
        <v>0</v>
      </c>
      <c r="GC183">
        <f t="shared" si="218"/>
        <v>0</v>
      </c>
      <c r="GD183">
        <v>99</v>
      </c>
      <c r="GE183">
        <f t="shared" si="219"/>
        <v>0.9658577805850268</v>
      </c>
      <c r="GF183">
        <v>0</v>
      </c>
      <c r="GG183">
        <f t="shared" si="220"/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 s="3" t="s">
        <v>568</v>
      </c>
      <c r="GS183" t="s">
        <v>569</v>
      </c>
    </row>
    <row r="184" spans="1:201" x14ac:dyDescent="0.45">
      <c r="A184">
        <v>183</v>
      </c>
      <c r="B184" t="s">
        <v>563</v>
      </c>
      <c r="C184" t="s">
        <v>564</v>
      </c>
      <c r="D184" t="s">
        <v>570</v>
      </c>
      <c r="E184" t="s">
        <v>566</v>
      </c>
      <c r="F184">
        <f t="shared" ref="F184:F189" si="247">640+273</f>
        <v>913</v>
      </c>
      <c r="G184">
        <v>1173</v>
      </c>
      <c r="H184">
        <v>3273</v>
      </c>
      <c r="I184" s="2">
        <f t="shared" si="221"/>
        <v>0.35838680109990834</v>
      </c>
      <c r="J184" s="2">
        <f t="shared" si="222"/>
        <v>260</v>
      </c>
      <c r="K184" s="2">
        <f t="shared" si="223"/>
        <v>1.284775465498357</v>
      </c>
      <c r="M184" s="2">
        <f t="shared" ref="M184:M189" si="248">3228+273</f>
        <v>3501</v>
      </c>
      <c r="N184">
        <v>0</v>
      </c>
      <c r="O184">
        <v>11.9</v>
      </c>
      <c r="P184" s="2">
        <f t="shared" si="138"/>
        <v>0</v>
      </c>
      <c r="Q184" s="2">
        <f t="shared" si="224"/>
        <v>1</v>
      </c>
      <c r="R184">
        <v>261</v>
      </c>
      <c r="S184">
        <v>743</v>
      </c>
      <c r="T184" s="2">
        <f t="shared" si="225"/>
        <v>0.35127860026917901</v>
      </c>
      <c r="U184">
        <v>261</v>
      </c>
      <c r="V184">
        <v>840</v>
      </c>
      <c r="W184" s="2">
        <f t="shared" si="226"/>
        <v>0</v>
      </c>
      <c r="X184" s="2">
        <f t="shared" si="227"/>
        <v>99.960000000000008</v>
      </c>
      <c r="Y184" s="7">
        <f t="shared" si="228"/>
        <v>1</v>
      </c>
      <c r="Z184" s="2">
        <f t="shared" si="229"/>
        <v>0.31071428571428572</v>
      </c>
      <c r="AA184" s="2">
        <f t="shared" si="230"/>
        <v>1</v>
      </c>
      <c r="AB184" s="2">
        <f t="shared" si="231"/>
        <v>1.1305518169582773</v>
      </c>
      <c r="AC184" s="2">
        <f t="shared" si="232"/>
        <v>1</v>
      </c>
      <c r="AD184" s="2">
        <f t="shared" si="233"/>
        <v>0</v>
      </c>
      <c r="AE184" s="2">
        <f t="shared" si="234"/>
        <v>97</v>
      </c>
      <c r="AF184" s="2">
        <f t="shared" si="235"/>
        <v>0.11547619047619048</v>
      </c>
      <c r="AG184" s="2">
        <f t="shared" si="236"/>
        <v>0</v>
      </c>
      <c r="AH184" s="2">
        <f t="shared" si="172"/>
        <v>1.3741666666666668</v>
      </c>
      <c r="AI184" s="2">
        <v>3</v>
      </c>
      <c r="AJ184">
        <f t="shared" si="245"/>
        <v>2.5000000000000001E-4</v>
      </c>
      <c r="AK184">
        <f t="shared" si="243"/>
        <v>0</v>
      </c>
      <c r="AL184">
        <v>600</v>
      </c>
      <c r="AM184">
        <f t="shared" si="237"/>
        <v>600</v>
      </c>
      <c r="AN184" t="s">
        <v>80</v>
      </c>
      <c r="AP184" t="s">
        <v>37</v>
      </c>
      <c r="AQ184">
        <v>1300</v>
      </c>
      <c r="AT184">
        <v>1</v>
      </c>
      <c r="AU184">
        <f t="shared" si="238"/>
        <v>0</v>
      </c>
      <c r="AV184" t="s">
        <v>563</v>
      </c>
      <c r="AW184" t="s">
        <v>74</v>
      </c>
      <c r="AX184" t="s">
        <v>571</v>
      </c>
      <c r="AY184">
        <v>430</v>
      </c>
      <c r="AZ184" s="2">
        <f t="shared" si="246"/>
        <v>1.2476089653193905</v>
      </c>
      <c r="BA184" s="2">
        <f t="shared" si="173"/>
        <v>3.9658577805850266</v>
      </c>
      <c r="BB184">
        <v>0</v>
      </c>
      <c r="BC184">
        <f t="shared" si="174"/>
        <v>0</v>
      </c>
      <c r="BD184">
        <v>0</v>
      </c>
      <c r="BE184">
        <f t="shared" si="175"/>
        <v>0</v>
      </c>
      <c r="BF184">
        <v>0</v>
      </c>
      <c r="BG184">
        <f t="shared" si="176"/>
        <v>0</v>
      </c>
      <c r="BH184">
        <v>0</v>
      </c>
      <c r="BI184">
        <f t="shared" si="177"/>
        <v>0</v>
      </c>
      <c r="BJ184">
        <v>0</v>
      </c>
      <c r="BK184">
        <f t="shared" si="178"/>
        <v>0</v>
      </c>
      <c r="BL184">
        <v>0</v>
      </c>
      <c r="BM184">
        <f t="shared" si="179"/>
        <v>0</v>
      </c>
      <c r="BN184">
        <v>0</v>
      </c>
      <c r="BO184">
        <f t="shared" si="180"/>
        <v>0</v>
      </c>
      <c r="BP184">
        <v>0</v>
      </c>
      <c r="BQ184">
        <f t="shared" si="181"/>
        <v>0</v>
      </c>
      <c r="BR184">
        <v>0</v>
      </c>
      <c r="BS184">
        <f t="shared" si="182"/>
        <v>0</v>
      </c>
      <c r="BT184">
        <v>0</v>
      </c>
      <c r="BU184">
        <f t="shared" si="183"/>
        <v>0</v>
      </c>
      <c r="BV184">
        <v>0</v>
      </c>
      <c r="BW184">
        <f t="shared" si="184"/>
        <v>0</v>
      </c>
      <c r="BX184">
        <v>0</v>
      </c>
      <c r="BY184">
        <f t="shared" si="185"/>
        <v>0</v>
      </c>
      <c r="BZ184">
        <v>0</v>
      </c>
      <c r="CA184">
        <f t="shared" si="186"/>
        <v>0</v>
      </c>
      <c r="CB184">
        <v>0</v>
      </c>
      <c r="CC184">
        <f t="shared" si="187"/>
        <v>0</v>
      </c>
      <c r="CD184">
        <v>0</v>
      </c>
      <c r="CE184">
        <f t="shared" si="188"/>
        <v>0</v>
      </c>
      <c r="CF184">
        <v>0</v>
      </c>
      <c r="CG184">
        <f t="shared" si="189"/>
        <v>0</v>
      </c>
      <c r="CH184">
        <v>0</v>
      </c>
      <c r="CI184">
        <f t="shared" si="190"/>
        <v>0</v>
      </c>
      <c r="CJ184">
        <v>0</v>
      </c>
      <c r="CK184">
        <f t="shared" si="191"/>
        <v>0</v>
      </c>
      <c r="CL184">
        <v>0</v>
      </c>
      <c r="CM184">
        <f t="shared" si="192"/>
        <v>0</v>
      </c>
      <c r="CN184">
        <v>0</v>
      </c>
      <c r="CO184">
        <f t="shared" si="193"/>
        <v>0</v>
      </c>
      <c r="CP184">
        <v>0</v>
      </c>
      <c r="CQ184">
        <f t="shared" si="194"/>
        <v>0</v>
      </c>
      <c r="CR184">
        <v>0</v>
      </c>
      <c r="CS184">
        <f t="shared" si="169"/>
        <v>0</v>
      </c>
      <c r="CT184">
        <v>75</v>
      </c>
      <c r="CU184">
        <f t="shared" si="195"/>
        <v>0.75239103468060942</v>
      </c>
      <c r="CV184">
        <v>25</v>
      </c>
      <c r="CW184">
        <f t="shared" si="196"/>
        <v>0.24760896531939053</v>
      </c>
      <c r="CX184">
        <v>0</v>
      </c>
      <c r="CY184">
        <f t="shared" si="197"/>
        <v>0</v>
      </c>
      <c r="CZ184">
        <v>0</v>
      </c>
      <c r="DA184">
        <f t="shared" si="198"/>
        <v>0</v>
      </c>
      <c r="DB184">
        <v>0</v>
      </c>
      <c r="DC184">
        <f t="shared" si="199"/>
        <v>0</v>
      </c>
      <c r="DD184">
        <v>0</v>
      </c>
      <c r="DE184">
        <f t="shared" si="200"/>
        <v>0</v>
      </c>
      <c r="DF184">
        <v>0</v>
      </c>
      <c r="DG184">
        <f t="shared" si="201"/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f t="shared" si="202"/>
        <v>3.4142219414973064E-2</v>
      </c>
      <c r="ET184">
        <v>0</v>
      </c>
      <c r="EU184">
        <f t="shared" si="203"/>
        <v>0</v>
      </c>
      <c r="EV184">
        <v>0</v>
      </c>
      <c r="EW184">
        <f t="shared" si="204"/>
        <v>0</v>
      </c>
      <c r="EX184">
        <v>0</v>
      </c>
      <c r="EY184">
        <f t="shared" si="205"/>
        <v>0</v>
      </c>
      <c r="EZ184">
        <v>0</v>
      </c>
      <c r="FA184">
        <f t="shared" si="206"/>
        <v>0</v>
      </c>
      <c r="FB184">
        <v>0</v>
      </c>
      <c r="FC184">
        <f t="shared" si="207"/>
        <v>0</v>
      </c>
      <c r="FD184">
        <v>0</v>
      </c>
      <c r="FE184">
        <f t="shared" si="208"/>
        <v>0</v>
      </c>
      <c r="FF184">
        <v>0</v>
      </c>
      <c r="FG184">
        <f t="shared" si="209"/>
        <v>0</v>
      </c>
      <c r="FH184">
        <v>0</v>
      </c>
      <c r="FI184">
        <f t="shared" si="210"/>
        <v>0</v>
      </c>
      <c r="FJ184">
        <v>0</v>
      </c>
      <c r="FK184">
        <f t="shared" si="211"/>
        <v>0</v>
      </c>
      <c r="FL184">
        <v>0</v>
      </c>
      <c r="FM184">
        <f t="shared" si="212"/>
        <v>0</v>
      </c>
      <c r="FN184">
        <v>0</v>
      </c>
      <c r="FO184">
        <f t="shared" si="170"/>
        <v>0</v>
      </c>
      <c r="FP184">
        <v>0</v>
      </c>
      <c r="FQ184">
        <f t="shared" si="213"/>
        <v>0</v>
      </c>
      <c r="FR184">
        <v>0</v>
      </c>
      <c r="FS184">
        <f t="shared" si="214"/>
        <v>0</v>
      </c>
      <c r="FT184">
        <v>0</v>
      </c>
      <c r="FU184">
        <f t="shared" si="215"/>
        <v>0</v>
      </c>
      <c r="FV184">
        <v>0</v>
      </c>
      <c r="FW184">
        <f t="shared" si="216"/>
        <v>0</v>
      </c>
      <c r="FX184">
        <v>0</v>
      </c>
      <c r="FY184">
        <f t="shared" si="171"/>
        <v>0</v>
      </c>
      <c r="FZ184">
        <v>0</v>
      </c>
      <c r="GA184">
        <f t="shared" si="217"/>
        <v>0</v>
      </c>
      <c r="GB184">
        <v>0</v>
      </c>
      <c r="GC184">
        <f t="shared" si="218"/>
        <v>0</v>
      </c>
      <c r="GD184">
        <v>99</v>
      </c>
      <c r="GE184">
        <f t="shared" si="219"/>
        <v>0.9658577805850268</v>
      </c>
      <c r="GF184">
        <v>0</v>
      </c>
      <c r="GG184">
        <f t="shared" si="220"/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 s="3" t="s">
        <v>568</v>
      </c>
      <c r="GS184" t="s">
        <v>569</v>
      </c>
    </row>
    <row r="185" spans="1:201" x14ac:dyDescent="0.45">
      <c r="A185">
        <v>184</v>
      </c>
      <c r="B185" t="s">
        <v>563</v>
      </c>
      <c r="C185" t="s">
        <v>564</v>
      </c>
      <c r="D185" t="s">
        <v>570</v>
      </c>
      <c r="E185" t="s">
        <v>566</v>
      </c>
      <c r="F185">
        <f t="shared" si="247"/>
        <v>913</v>
      </c>
      <c r="G185">
        <v>1173</v>
      </c>
      <c r="H185">
        <v>3273</v>
      </c>
      <c r="I185" s="2">
        <f t="shared" si="221"/>
        <v>0.35838680109990834</v>
      </c>
      <c r="J185" s="2">
        <f t="shared" si="222"/>
        <v>260</v>
      </c>
      <c r="K185" s="2">
        <f t="shared" si="223"/>
        <v>1.284775465498357</v>
      </c>
      <c r="M185" s="2">
        <f t="shared" si="248"/>
        <v>3501</v>
      </c>
      <c r="N185">
        <v>0</v>
      </c>
      <c r="O185">
        <v>7.8</v>
      </c>
      <c r="P185" s="2">
        <f t="shared" si="138"/>
        <v>0</v>
      </c>
      <c r="Q185" s="2">
        <f t="shared" si="224"/>
        <v>1</v>
      </c>
      <c r="R185">
        <v>261</v>
      </c>
      <c r="S185">
        <v>806</v>
      </c>
      <c r="T185" s="2">
        <f t="shared" si="225"/>
        <v>0.32382133995037221</v>
      </c>
      <c r="U185">
        <v>261</v>
      </c>
      <c r="V185">
        <v>884</v>
      </c>
      <c r="W185" s="2">
        <f t="shared" si="226"/>
        <v>0</v>
      </c>
      <c r="X185" s="2">
        <f t="shared" si="227"/>
        <v>68.951999999999998</v>
      </c>
      <c r="Y185" s="7">
        <f t="shared" si="228"/>
        <v>1</v>
      </c>
      <c r="Z185" s="2">
        <f t="shared" si="229"/>
        <v>0.29524886877828055</v>
      </c>
      <c r="AA185" s="2">
        <f t="shared" si="230"/>
        <v>1</v>
      </c>
      <c r="AB185" s="2">
        <f t="shared" si="231"/>
        <v>1.096774193548387</v>
      </c>
      <c r="AC185" s="2">
        <f t="shared" si="232"/>
        <v>1</v>
      </c>
      <c r="AD185" s="2">
        <f t="shared" si="233"/>
        <v>0</v>
      </c>
      <c r="AE185" s="2">
        <f t="shared" si="234"/>
        <v>78</v>
      </c>
      <c r="AF185" s="2">
        <f t="shared" si="235"/>
        <v>8.8235294117647065E-2</v>
      </c>
      <c r="AG185" s="2">
        <f t="shared" si="236"/>
        <v>0</v>
      </c>
      <c r="AH185" s="2">
        <f t="shared" si="172"/>
        <v>0.68823529411764706</v>
      </c>
      <c r="AI185" s="2">
        <v>3</v>
      </c>
      <c r="AJ185">
        <f t="shared" si="245"/>
        <v>2.5000000000000001E-4</v>
      </c>
      <c r="AK185">
        <f t="shared" si="243"/>
        <v>0</v>
      </c>
      <c r="AL185">
        <v>600</v>
      </c>
      <c r="AM185">
        <f t="shared" si="237"/>
        <v>600</v>
      </c>
      <c r="AN185" t="s">
        <v>80</v>
      </c>
      <c r="AP185" t="s">
        <v>37</v>
      </c>
      <c r="AQ185">
        <v>1300</v>
      </c>
      <c r="AT185">
        <v>1</v>
      </c>
      <c r="AU185">
        <f t="shared" si="238"/>
        <v>0</v>
      </c>
      <c r="AV185" t="s">
        <v>563</v>
      </c>
      <c r="AW185" t="s">
        <v>74</v>
      </c>
      <c r="AX185" t="s">
        <v>572</v>
      </c>
      <c r="AY185">
        <v>430</v>
      </c>
      <c r="AZ185" s="2">
        <f t="shared" si="246"/>
        <v>1.2476089653193905</v>
      </c>
      <c r="BA185" s="2">
        <f t="shared" si="173"/>
        <v>3.9658577805850266</v>
      </c>
      <c r="BB185">
        <v>0</v>
      </c>
      <c r="BC185">
        <f t="shared" si="174"/>
        <v>0</v>
      </c>
      <c r="BD185">
        <v>0</v>
      </c>
      <c r="BE185">
        <f t="shared" si="175"/>
        <v>0</v>
      </c>
      <c r="BF185">
        <v>0</v>
      </c>
      <c r="BG185">
        <f t="shared" si="176"/>
        <v>0</v>
      </c>
      <c r="BH185">
        <v>0</v>
      </c>
      <c r="BI185">
        <f t="shared" si="177"/>
        <v>0</v>
      </c>
      <c r="BJ185">
        <v>0</v>
      </c>
      <c r="BK185">
        <f t="shared" si="178"/>
        <v>0</v>
      </c>
      <c r="BL185">
        <v>0</v>
      </c>
      <c r="BM185">
        <f t="shared" si="179"/>
        <v>0</v>
      </c>
      <c r="BN185">
        <v>0</v>
      </c>
      <c r="BO185">
        <f t="shared" si="180"/>
        <v>0</v>
      </c>
      <c r="BP185">
        <v>0</v>
      </c>
      <c r="BQ185">
        <f t="shared" si="181"/>
        <v>0</v>
      </c>
      <c r="BR185">
        <v>0</v>
      </c>
      <c r="BS185">
        <f t="shared" si="182"/>
        <v>0</v>
      </c>
      <c r="BT185">
        <v>0</v>
      </c>
      <c r="BU185">
        <f t="shared" si="183"/>
        <v>0</v>
      </c>
      <c r="BV185">
        <v>0</v>
      </c>
      <c r="BW185">
        <f t="shared" si="184"/>
        <v>0</v>
      </c>
      <c r="BX185">
        <v>0</v>
      </c>
      <c r="BY185">
        <f t="shared" si="185"/>
        <v>0</v>
      </c>
      <c r="BZ185">
        <v>0</v>
      </c>
      <c r="CA185">
        <f t="shared" si="186"/>
        <v>0</v>
      </c>
      <c r="CB185">
        <v>0</v>
      </c>
      <c r="CC185">
        <f t="shared" si="187"/>
        <v>0</v>
      </c>
      <c r="CD185">
        <v>0</v>
      </c>
      <c r="CE185">
        <f t="shared" si="188"/>
        <v>0</v>
      </c>
      <c r="CF185">
        <v>0</v>
      </c>
      <c r="CG185">
        <f t="shared" si="189"/>
        <v>0</v>
      </c>
      <c r="CH185">
        <v>0</v>
      </c>
      <c r="CI185">
        <f t="shared" si="190"/>
        <v>0</v>
      </c>
      <c r="CJ185">
        <v>0</v>
      </c>
      <c r="CK185">
        <f t="shared" si="191"/>
        <v>0</v>
      </c>
      <c r="CL185">
        <v>0</v>
      </c>
      <c r="CM185">
        <f t="shared" si="192"/>
        <v>0</v>
      </c>
      <c r="CN185">
        <v>0</v>
      </c>
      <c r="CO185">
        <f t="shared" si="193"/>
        <v>0</v>
      </c>
      <c r="CP185">
        <v>0</v>
      </c>
      <c r="CQ185">
        <f t="shared" si="194"/>
        <v>0</v>
      </c>
      <c r="CR185">
        <v>0</v>
      </c>
      <c r="CS185">
        <f t="shared" si="169"/>
        <v>0</v>
      </c>
      <c r="CT185">
        <v>75</v>
      </c>
      <c r="CU185">
        <f t="shared" si="195"/>
        <v>0.75239103468060942</v>
      </c>
      <c r="CV185">
        <v>25</v>
      </c>
      <c r="CW185">
        <f t="shared" si="196"/>
        <v>0.24760896531939053</v>
      </c>
      <c r="CX185">
        <v>0</v>
      </c>
      <c r="CY185">
        <f t="shared" si="197"/>
        <v>0</v>
      </c>
      <c r="CZ185">
        <v>0</v>
      </c>
      <c r="DA185">
        <f t="shared" si="198"/>
        <v>0</v>
      </c>
      <c r="DB185">
        <v>0</v>
      </c>
      <c r="DC185">
        <f t="shared" si="199"/>
        <v>0</v>
      </c>
      <c r="DD185">
        <v>0</v>
      </c>
      <c r="DE185">
        <f t="shared" si="200"/>
        <v>0</v>
      </c>
      <c r="DF185">
        <v>0</v>
      </c>
      <c r="DG185">
        <f t="shared" si="201"/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1</v>
      </c>
      <c r="ES185">
        <f t="shared" si="202"/>
        <v>3.4142219414973064E-2</v>
      </c>
      <c r="ET185">
        <v>0</v>
      </c>
      <c r="EU185">
        <f t="shared" si="203"/>
        <v>0</v>
      </c>
      <c r="EV185">
        <v>0</v>
      </c>
      <c r="EW185">
        <f t="shared" si="204"/>
        <v>0</v>
      </c>
      <c r="EX185">
        <v>0</v>
      </c>
      <c r="EY185">
        <f t="shared" si="205"/>
        <v>0</v>
      </c>
      <c r="EZ185">
        <v>0</v>
      </c>
      <c r="FA185">
        <f t="shared" si="206"/>
        <v>0</v>
      </c>
      <c r="FB185">
        <v>0</v>
      </c>
      <c r="FC185">
        <f t="shared" si="207"/>
        <v>0</v>
      </c>
      <c r="FD185">
        <v>0</v>
      </c>
      <c r="FE185">
        <f t="shared" si="208"/>
        <v>0</v>
      </c>
      <c r="FF185">
        <v>0</v>
      </c>
      <c r="FG185">
        <f t="shared" si="209"/>
        <v>0</v>
      </c>
      <c r="FH185">
        <v>0</v>
      </c>
      <c r="FI185">
        <f t="shared" si="210"/>
        <v>0</v>
      </c>
      <c r="FJ185">
        <v>0</v>
      </c>
      <c r="FK185">
        <f t="shared" si="211"/>
        <v>0</v>
      </c>
      <c r="FL185">
        <v>0</v>
      </c>
      <c r="FM185">
        <f t="shared" si="212"/>
        <v>0</v>
      </c>
      <c r="FN185">
        <v>0</v>
      </c>
      <c r="FO185">
        <f t="shared" si="170"/>
        <v>0</v>
      </c>
      <c r="FP185">
        <v>0</v>
      </c>
      <c r="FQ185">
        <f t="shared" si="213"/>
        <v>0</v>
      </c>
      <c r="FR185">
        <v>0</v>
      </c>
      <c r="FS185">
        <f t="shared" si="214"/>
        <v>0</v>
      </c>
      <c r="FT185">
        <v>0</v>
      </c>
      <c r="FU185">
        <f t="shared" si="215"/>
        <v>0</v>
      </c>
      <c r="FV185">
        <v>0</v>
      </c>
      <c r="FW185">
        <f t="shared" si="216"/>
        <v>0</v>
      </c>
      <c r="FX185">
        <v>0</v>
      </c>
      <c r="FY185">
        <f t="shared" si="171"/>
        <v>0</v>
      </c>
      <c r="FZ185">
        <v>0</v>
      </c>
      <c r="GA185">
        <f t="shared" si="217"/>
        <v>0</v>
      </c>
      <c r="GB185">
        <v>0</v>
      </c>
      <c r="GC185">
        <f t="shared" si="218"/>
        <v>0</v>
      </c>
      <c r="GD185">
        <v>99</v>
      </c>
      <c r="GE185">
        <f t="shared" si="219"/>
        <v>0.9658577805850268</v>
      </c>
      <c r="GF185">
        <v>0</v>
      </c>
      <c r="GG185">
        <f t="shared" si="220"/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 s="3" t="s">
        <v>568</v>
      </c>
      <c r="GS185" t="s">
        <v>569</v>
      </c>
    </row>
    <row r="186" spans="1:201" x14ac:dyDescent="0.45">
      <c r="A186">
        <v>185</v>
      </c>
      <c r="B186" t="s">
        <v>573</v>
      </c>
      <c r="C186" t="s">
        <v>564</v>
      </c>
      <c r="D186" t="s">
        <v>574</v>
      </c>
      <c r="E186" t="s">
        <v>575</v>
      </c>
      <c r="F186">
        <f t="shared" si="247"/>
        <v>913</v>
      </c>
      <c r="G186">
        <v>1173</v>
      </c>
      <c r="H186">
        <f>3300+273</f>
        <v>3573</v>
      </c>
      <c r="I186" s="2">
        <f t="shared" si="221"/>
        <v>0.32829554995801846</v>
      </c>
      <c r="J186" s="2">
        <f t="shared" si="222"/>
        <v>260</v>
      </c>
      <c r="K186" s="2">
        <f t="shared" si="223"/>
        <v>1.284775465498357</v>
      </c>
      <c r="M186" s="2">
        <f t="shared" si="248"/>
        <v>3501</v>
      </c>
      <c r="N186">
        <v>3</v>
      </c>
      <c r="O186">
        <v>20.3</v>
      </c>
      <c r="P186" s="2">
        <f t="shared" si="138"/>
        <v>0.14778325123152708</v>
      </c>
      <c r="Q186" s="2">
        <f t="shared" si="224"/>
        <v>0.85221674876847286</v>
      </c>
      <c r="R186">
        <v>176</v>
      </c>
      <c r="S186">
        <v>190</v>
      </c>
      <c r="T186" s="2">
        <f t="shared" si="225"/>
        <v>0.9263157894736842</v>
      </c>
      <c r="U186">
        <v>202</v>
      </c>
      <c r="V186">
        <v>322</v>
      </c>
      <c r="W186" s="2">
        <f t="shared" si="226"/>
        <v>6.06</v>
      </c>
      <c r="X186" s="2">
        <f t="shared" si="227"/>
        <v>65.366</v>
      </c>
      <c r="Y186" s="7">
        <f t="shared" si="228"/>
        <v>0.90729125233301711</v>
      </c>
      <c r="Z186" s="2">
        <f t="shared" si="229"/>
        <v>0.62732919254658381</v>
      </c>
      <c r="AA186" s="2">
        <f t="shared" si="230"/>
        <v>1.1477272727272727</v>
      </c>
      <c r="AB186" s="2">
        <f t="shared" si="231"/>
        <v>1.6947368421052631</v>
      </c>
      <c r="AC186" s="2">
        <f t="shared" si="232"/>
        <v>0.85221674876847286</v>
      </c>
      <c r="AD186" s="2">
        <f t="shared" si="233"/>
        <v>26</v>
      </c>
      <c r="AE186" s="2">
        <f t="shared" si="234"/>
        <v>132</v>
      </c>
      <c r="AF186" s="2">
        <f t="shared" si="235"/>
        <v>0.40993788819875776</v>
      </c>
      <c r="AG186" s="2">
        <f t="shared" si="236"/>
        <v>0.19696969696969696</v>
      </c>
      <c r="AH186" s="2">
        <f t="shared" si="172"/>
        <v>8.3217391304347821</v>
      </c>
      <c r="AI186" s="2">
        <v>3</v>
      </c>
      <c r="AJ186">
        <f t="shared" si="245"/>
        <v>2.5000000000000001E-4</v>
      </c>
      <c r="AK186">
        <f t="shared" si="243"/>
        <v>120</v>
      </c>
      <c r="AL186">
        <v>600</v>
      </c>
      <c r="AM186">
        <f t="shared" si="237"/>
        <v>720</v>
      </c>
      <c r="AN186" t="s">
        <v>80</v>
      </c>
      <c r="AP186" t="s">
        <v>37</v>
      </c>
      <c r="AQ186">
        <v>550</v>
      </c>
      <c r="AT186">
        <v>1</v>
      </c>
      <c r="AU186">
        <f t="shared" si="238"/>
        <v>0</v>
      </c>
      <c r="AV186" t="s">
        <v>573</v>
      </c>
      <c r="AW186" t="s">
        <v>442</v>
      </c>
      <c r="AX186" t="s">
        <v>576</v>
      </c>
      <c r="AY186">
        <v>200</v>
      </c>
      <c r="AZ186" s="2">
        <f t="shared" si="246"/>
        <v>1.898842710674409</v>
      </c>
      <c r="BA186" s="2">
        <f t="shared" si="173"/>
        <v>3.9658577805850266</v>
      </c>
      <c r="BB186">
        <v>0</v>
      </c>
      <c r="BC186">
        <f t="shared" si="174"/>
        <v>0</v>
      </c>
      <c r="BD186">
        <v>0</v>
      </c>
      <c r="BE186">
        <f t="shared" si="175"/>
        <v>0</v>
      </c>
      <c r="BF186">
        <v>0</v>
      </c>
      <c r="BG186">
        <f t="shared" si="176"/>
        <v>0</v>
      </c>
      <c r="BH186">
        <v>0</v>
      </c>
      <c r="BI186">
        <f t="shared" si="177"/>
        <v>0</v>
      </c>
      <c r="BJ186">
        <v>0</v>
      </c>
      <c r="BK186">
        <f t="shared" si="178"/>
        <v>0</v>
      </c>
      <c r="BL186">
        <v>0</v>
      </c>
      <c r="BM186">
        <f t="shared" si="179"/>
        <v>0</v>
      </c>
      <c r="BN186">
        <v>0</v>
      </c>
      <c r="BO186">
        <f t="shared" si="180"/>
        <v>0</v>
      </c>
      <c r="BP186">
        <v>0</v>
      </c>
      <c r="BQ186">
        <f t="shared" si="181"/>
        <v>0</v>
      </c>
      <c r="BR186">
        <v>0</v>
      </c>
      <c r="BS186">
        <f t="shared" si="182"/>
        <v>0</v>
      </c>
      <c r="BT186">
        <v>0</v>
      </c>
      <c r="BU186">
        <f t="shared" si="183"/>
        <v>0</v>
      </c>
      <c r="BV186">
        <v>0</v>
      </c>
      <c r="BW186">
        <f t="shared" si="184"/>
        <v>0</v>
      </c>
      <c r="BX186">
        <v>0</v>
      </c>
      <c r="BY186">
        <f t="shared" si="185"/>
        <v>0</v>
      </c>
      <c r="BZ186">
        <v>0</v>
      </c>
      <c r="CA186">
        <f t="shared" si="186"/>
        <v>0</v>
      </c>
      <c r="CB186">
        <v>0</v>
      </c>
      <c r="CC186">
        <f t="shared" si="187"/>
        <v>0</v>
      </c>
      <c r="CD186">
        <v>0</v>
      </c>
      <c r="CE186">
        <f t="shared" si="188"/>
        <v>0</v>
      </c>
      <c r="CF186">
        <v>0</v>
      </c>
      <c r="CG186">
        <f t="shared" si="189"/>
        <v>0</v>
      </c>
      <c r="CH186">
        <v>0</v>
      </c>
      <c r="CI186">
        <f t="shared" si="190"/>
        <v>0</v>
      </c>
      <c r="CJ186">
        <v>0</v>
      </c>
      <c r="CK186">
        <f t="shared" si="191"/>
        <v>0</v>
      </c>
      <c r="CL186">
        <v>0</v>
      </c>
      <c r="CM186">
        <f t="shared" si="192"/>
        <v>0</v>
      </c>
      <c r="CN186">
        <v>0</v>
      </c>
      <c r="CO186">
        <f t="shared" si="193"/>
        <v>0</v>
      </c>
      <c r="CP186">
        <v>0</v>
      </c>
      <c r="CQ186">
        <f t="shared" si="194"/>
        <v>0</v>
      </c>
      <c r="CR186">
        <v>0</v>
      </c>
      <c r="CS186">
        <f t="shared" si="169"/>
        <v>0</v>
      </c>
      <c r="CT186">
        <v>10</v>
      </c>
      <c r="CU186">
        <f t="shared" si="195"/>
        <v>0.10115728932559089</v>
      </c>
      <c r="CV186">
        <v>90</v>
      </c>
      <c r="CW186">
        <f t="shared" si="196"/>
        <v>0.89884271067440902</v>
      </c>
      <c r="CX186">
        <v>0</v>
      </c>
      <c r="CY186">
        <f t="shared" si="197"/>
        <v>0</v>
      </c>
      <c r="CZ186">
        <v>0</v>
      </c>
      <c r="DA186">
        <f t="shared" si="198"/>
        <v>0</v>
      </c>
      <c r="DB186">
        <v>0</v>
      </c>
      <c r="DC186">
        <f t="shared" si="199"/>
        <v>0</v>
      </c>
      <c r="DD186">
        <v>0</v>
      </c>
      <c r="DE186">
        <f t="shared" si="200"/>
        <v>0</v>
      </c>
      <c r="DF186">
        <v>0</v>
      </c>
      <c r="DG186">
        <f t="shared" si="201"/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f t="shared" si="202"/>
        <v>3.4142219414973064E-2</v>
      </c>
      <c r="ET186">
        <v>0</v>
      </c>
      <c r="EU186">
        <f t="shared" si="203"/>
        <v>0</v>
      </c>
      <c r="EV186">
        <v>0</v>
      </c>
      <c r="EW186">
        <f t="shared" si="204"/>
        <v>0</v>
      </c>
      <c r="EX186">
        <v>0</v>
      </c>
      <c r="EY186">
        <f t="shared" si="205"/>
        <v>0</v>
      </c>
      <c r="EZ186">
        <v>0</v>
      </c>
      <c r="FA186">
        <f t="shared" si="206"/>
        <v>0</v>
      </c>
      <c r="FB186">
        <v>0</v>
      </c>
      <c r="FC186">
        <f t="shared" si="207"/>
        <v>0</v>
      </c>
      <c r="FD186">
        <v>0</v>
      </c>
      <c r="FE186">
        <f t="shared" si="208"/>
        <v>0</v>
      </c>
      <c r="FF186">
        <v>0</v>
      </c>
      <c r="FG186">
        <f t="shared" si="209"/>
        <v>0</v>
      </c>
      <c r="FH186">
        <v>0</v>
      </c>
      <c r="FI186">
        <f t="shared" si="210"/>
        <v>0</v>
      </c>
      <c r="FJ186">
        <v>0</v>
      </c>
      <c r="FK186">
        <f t="shared" si="211"/>
        <v>0</v>
      </c>
      <c r="FL186">
        <v>0</v>
      </c>
      <c r="FM186">
        <f t="shared" si="212"/>
        <v>0</v>
      </c>
      <c r="FN186">
        <v>0</v>
      </c>
      <c r="FO186">
        <f t="shared" si="170"/>
        <v>0</v>
      </c>
      <c r="FP186">
        <v>0</v>
      </c>
      <c r="FQ186">
        <f t="shared" si="213"/>
        <v>0</v>
      </c>
      <c r="FR186">
        <v>0</v>
      </c>
      <c r="FS186">
        <f t="shared" si="214"/>
        <v>0</v>
      </c>
      <c r="FT186">
        <v>0</v>
      </c>
      <c r="FU186">
        <f t="shared" si="215"/>
        <v>0</v>
      </c>
      <c r="FV186">
        <v>0</v>
      </c>
      <c r="FW186">
        <f t="shared" si="216"/>
        <v>0</v>
      </c>
      <c r="FX186">
        <v>0</v>
      </c>
      <c r="FY186">
        <f t="shared" si="171"/>
        <v>0</v>
      </c>
      <c r="FZ186">
        <v>0</v>
      </c>
      <c r="GA186">
        <f t="shared" si="217"/>
        <v>0</v>
      </c>
      <c r="GB186">
        <v>0</v>
      </c>
      <c r="GC186">
        <f t="shared" si="218"/>
        <v>0</v>
      </c>
      <c r="GD186">
        <v>99</v>
      </c>
      <c r="GE186">
        <f t="shared" si="219"/>
        <v>0.9658577805850268</v>
      </c>
      <c r="GF186">
        <v>0</v>
      </c>
      <c r="GG186">
        <f t="shared" si="220"/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 s="3" t="s">
        <v>568</v>
      </c>
      <c r="GS186" t="s">
        <v>569</v>
      </c>
    </row>
    <row r="187" spans="1:201" x14ac:dyDescent="0.45">
      <c r="A187">
        <v>186</v>
      </c>
      <c r="B187" t="s">
        <v>573</v>
      </c>
      <c r="C187" t="s">
        <v>564</v>
      </c>
      <c r="D187" t="s">
        <v>574</v>
      </c>
      <c r="E187" s="4" t="s">
        <v>577</v>
      </c>
      <c r="F187">
        <f t="shared" si="247"/>
        <v>913</v>
      </c>
      <c r="G187">
        <v>1173</v>
      </c>
      <c r="H187">
        <f>3020+273</f>
        <v>3293</v>
      </c>
      <c r="I187" s="2">
        <f t="shared" si="221"/>
        <v>0.35621014272699664</v>
      </c>
      <c r="J187" s="2">
        <f t="shared" si="222"/>
        <v>260</v>
      </c>
      <c r="K187" s="2">
        <f t="shared" si="223"/>
        <v>1.284775465498357</v>
      </c>
      <c r="M187" s="2">
        <f t="shared" si="248"/>
        <v>3501</v>
      </c>
      <c r="N187">
        <v>8.9</v>
      </c>
      <c r="O187">
        <v>10.4</v>
      </c>
      <c r="P187" s="2">
        <f t="shared" si="138"/>
        <v>0.85576923076923073</v>
      </c>
      <c r="Q187" s="2">
        <f t="shared" si="224"/>
        <v>0.14423076923076922</v>
      </c>
      <c r="R187">
        <v>289</v>
      </c>
      <c r="S187">
        <v>313</v>
      </c>
      <c r="T187" s="2">
        <f t="shared" si="225"/>
        <v>0.92332268370607029</v>
      </c>
      <c r="U187">
        <v>292</v>
      </c>
      <c r="V187">
        <v>317</v>
      </c>
      <c r="W187" s="2">
        <f t="shared" si="226"/>
        <v>25.988000000000003</v>
      </c>
      <c r="X187" s="2">
        <f t="shared" si="227"/>
        <v>32.968000000000004</v>
      </c>
      <c r="Y187" s="7">
        <f t="shared" si="228"/>
        <v>0.21172045619995145</v>
      </c>
      <c r="Z187" s="2">
        <f t="shared" si="229"/>
        <v>0.92113564668769721</v>
      </c>
      <c r="AA187" s="2">
        <f t="shared" si="230"/>
        <v>1.0103806228373702</v>
      </c>
      <c r="AB187" s="2">
        <f t="shared" si="231"/>
        <v>1.0127795527156549</v>
      </c>
      <c r="AC187" s="2">
        <f t="shared" si="232"/>
        <v>0.14423076923076922</v>
      </c>
      <c r="AD187" s="2">
        <f t="shared" si="233"/>
        <v>3</v>
      </c>
      <c r="AE187" s="2">
        <f t="shared" si="234"/>
        <v>4</v>
      </c>
      <c r="AF187" s="2">
        <f t="shared" si="235"/>
        <v>1.2618296529968454E-2</v>
      </c>
      <c r="AG187" s="2">
        <f t="shared" si="236"/>
        <v>0.75</v>
      </c>
      <c r="AH187" s="2">
        <f t="shared" si="172"/>
        <v>0.13123028391167194</v>
      </c>
      <c r="AI187" s="2">
        <v>3</v>
      </c>
      <c r="AJ187">
        <f t="shared" si="245"/>
        <v>2.5000000000000001E-4</v>
      </c>
      <c r="AK187">
        <f t="shared" si="243"/>
        <v>356.00000000000006</v>
      </c>
      <c r="AL187">
        <v>600</v>
      </c>
      <c r="AM187">
        <f t="shared" si="237"/>
        <v>956</v>
      </c>
      <c r="AN187" t="s">
        <v>80</v>
      </c>
      <c r="AP187" t="s">
        <v>37</v>
      </c>
      <c r="AQ187">
        <v>730</v>
      </c>
      <c r="AT187">
        <v>1</v>
      </c>
      <c r="AU187">
        <f t="shared" si="238"/>
        <v>0</v>
      </c>
      <c r="AV187" t="s">
        <v>573</v>
      </c>
      <c r="AW187" t="s">
        <v>442</v>
      </c>
      <c r="AX187" t="s">
        <v>578</v>
      </c>
      <c r="AY187">
        <v>250</v>
      </c>
      <c r="AZ187" s="2">
        <f t="shared" si="246"/>
        <v>5</v>
      </c>
      <c r="BA187" s="2">
        <f t="shared" si="173"/>
        <v>3.9658577805850266</v>
      </c>
      <c r="BB187">
        <v>0</v>
      </c>
      <c r="BC187">
        <f t="shared" si="174"/>
        <v>0</v>
      </c>
      <c r="BD187">
        <v>0</v>
      </c>
      <c r="BE187">
        <f t="shared" si="175"/>
        <v>0</v>
      </c>
      <c r="BF187">
        <v>0</v>
      </c>
      <c r="BG187">
        <f t="shared" si="176"/>
        <v>0</v>
      </c>
      <c r="BH187">
        <v>0</v>
      </c>
      <c r="BI187">
        <f t="shared" si="177"/>
        <v>0</v>
      </c>
      <c r="BJ187">
        <v>0</v>
      </c>
      <c r="BK187">
        <f t="shared" si="178"/>
        <v>0</v>
      </c>
      <c r="BL187">
        <v>0</v>
      </c>
      <c r="BM187">
        <f t="shared" si="179"/>
        <v>0</v>
      </c>
      <c r="BN187">
        <v>0</v>
      </c>
      <c r="BO187">
        <f t="shared" si="180"/>
        <v>0</v>
      </c>
      <c r="BP187">
        <v>0</v>
      </c>
      <c r="BQ187">
        <f t="shared" si="181"/>
        <v>0</v>
      </c>
      <c r="BR187">
        <v>0</v>
      </c>
      <c r="BS187">
        <f t="shared" si="182"/>
        <v>0</v>
      </c>
      <c r="BT187">
        <v>0</v>
      </c>
      <c r="BU187">
        <f t="shared" si="183"/>
        <v>0</v>
      </c>
      <c r="BV187">
        <v>0</v>
      </c>
      <c r="BW187">
        <f t="shared" si="184"/>
        <v>0</v>
      </c>
      <c r="BX187">
        <v>0</v>
      </c>
      <c r="BY187">
        <f t="shared" si="185"/>
        <v>0</v>
      </c>
      <c r="BZ187">
        <v>0</v>
      </c>
      <c r="CA187">
        <f t="shared" si="186"/>
        <v>0</v>
      </c>
      <c r="CB187">
        <v>0</v>
      </c>
      <c r="CC187">
        <f t="shared" si="187"/>
        <v>0</v>
      </c>
      <c r="CD187">
        <v>0</v>
      </c>
      <c r="CE187">
        <f t="shared" si="188"/>
        <v>0</v>
      </c>
      <c r="CF187">
        <v>0</v>
      </c>
      <c r="CG187">
        <f t="shared" si="189"/>
        <v>0</v>
      </c>
      <c r="CH187">
        <v>0</v>
      </c>
      <c r="CI187">
        <f t="shared" si="190"/>
        <v>0</v>
      </c>
      <c r="CJ187">
        <v>0</v>
      </c>
      <c r="CK187">
        <f t="shared" si="191"/>
        <v>0</v>
      </c>
      <c r="CL187">
        <v>0</v>
      </c>
      <c r="CM187">
        <f t="shared" si="192"/>
        <v>0</v>
      </c>
      <c r="CN187">
        <v>0</v>
      </c>
      <c r="CO187">
        <f t="shared" si="193"/>
        <v>0</v>
      </c>
      <c r="CP187">
        <v>0</v>
      </c>
      <c r="CQ187">
        <f t="shared" si="194"/>
        <v>0</v>
      </c>
      <c r="CR187">
        <v>0</v>
      </c>
      <c r="CS187">
        <f t="shared" si="169"/>
        <v>0</v>
      </c>
      <c r="CT187">
        <v>0</v>
      </c>
      <c r="CU187">
        <f t="shared" si="195"/>
        <v>0</v>
      </c>
      <c r="CV187">
        <v>0</v>
      </c>
      <c r="CW187">
        <f t="shared" si="196"/>
        <v>0</v>
      </c>
      <c r="CX187">
        <v>100</v>
      </c>
      <c r="CY187">
        <f t="shared" si="197"/>
        <v>1</v>
      </c>
      <c r="CZ187">
        <v>0</v>
      </c>
      <c r="DA187">
        <f t="shared" si="198"/>
        <v>0</v>
      </c>
      <c r="DB187">
        <v>0</v>
      </c>
      <c r="DC187">
        <f t="shared" si="199"/>
        <v>0</v>
      </c>
      <c r="DD187">
        <v>0</v>
      </c>
      <c r="DE187">
        <f t="shared" si="200"/>
        <v>0</v>
      </c>
      <c r="DF187">
        <v>0</v>
      </c>
      <c r="DG187">
        <f t="shared" si="201"/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</v>
      </c>
      <c r="ES187">
        <f t="shared" si="202"/>
        <v>3.4142219414973064E-2</v>
      </c>
      <c r="ET187">
        <v>0</v>
      </c>
      <c r="EU187">
        <f t="shared" si="203"/>
        <v>0</v>
      </c>
      <c r="EV187">
        <v>0</v>
      </c>
      <c r="EW187">
        <f t="shared" si="204"/>
        <v>0</v>
      </c>
      <c r="EX187">
        <v>0</v>
      </c>
      <c r="EY187">
        <f t="shared" si="205"/>
        <v>0</v>
      </c>
      <c r="EZ187">
        <v>0</v>
      </c>
      <c r="FA187">
        <f t="shared" si="206"/>
        <v>0</v>
      </c>
      <c r="FB187">
        <v>0</v>
      </c>
      <c r="FC187">
        <f t="shared" si="207"/>
        <v>0</v>
      </c>
      <c r="FD187">
        <v>0</v>
      </c>
      <c r="FE187">
        <f t="shared" si="208"/>
        <v>0</v>
      </c>
      <c r="FF187">
        <v>0</v>
      </c>
      <c r="FG187">
        <f t="shared" si="209"/>
        <v>0</v>
      </c>
      <c r="FH187">
        <v>0</v>
      </c>
      <c r="FI187">
        <f t="shared" si="210"/>
        <v>0</v>
      </c>
      <c r="FJ187">
        <v>0</v>
      </c>
      <c r="FK187">
        <f t="shared" si="211"/>
        <v>0</v>
      </c>
      <c r="FL187">
        <v>0</v>
      </c>
      <c r="FM187">
        <f t="shared" si="212"/>
        <v>0</v>
      </c>
      <c r="FN187">
        <v>0</v>
      </c>
      <c r="FO187">
        <f t="shared" si="170"/>
        <v>0</v>
      </c>
      <c r="FP187">
        <v>0</v>
      </c>
      <c r="FQ187">
        <f t="shared" si="213"/>
        <v>0</v>
      </c>
      <c r="FR187">
        <v>0</v>
      </c>
      <c r="FS187">
        <f t="shared" si="214"/>
        <v>0</v>
      </c>
      <c r="FT187">
        <v>0</v>
      </c>
      <c r="FU187">
        <f t="shared" si="215"/>
        <v>0</v>
      </c>
      <c r="FV187">
        <v>0</v>
      </c>
      <c r="FW187">
        <f t="shared" si="216"/>
        <v>0</v>
      </c>
      <c r="FX187">
        <v>0</v>
      </c>
      <c r="FY187">
        <f t="shared" si="171"/>
        <v>0</v>
      </c>
      <c r="FZ187">
        <v>0</v>
      </c>
      <c r="GA187">
        <f t="shared" si="217"/>
        <v>0</v>
      </c>
      <c r="GB187">
        <v>0</v>
      </c>
      <c r="GC187">
        <f t="shared" si="218"/>
        <v>0</v>
      </c>
      <c r="GD187">
        <v>99</v>
      </c>
      <c r="GE187">
        <f t="shared" si="219"/>
        <v>0.9658577805850268</v>
      </c>
      <c r="GF187">
        <v>0</v>
      </c>
      <c r="GG187">
        <f t="shared" si="220"/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 s="3" t="s">
        <v>568</v>
      </c>
      <c r="GS187" t="s">
        <v>569</v>
      </c>
    </row>
    <row r="188" spans="1:201" x14ac:dyDescent="0.45">
      <c r="A188">
        <v>187</v>
      </c>
      <c r="B188" t="s">
        <v>573</v>
      </c>
      <c r="C188" t="s">
        <v>564</v>
      </c>
      <c r="D188" t="s">
        <v>574</v>
      </c>
      <c r="E188" s="4" t="s">
        <v>577</v>
      </c>
      <c r="F188">
        <f t="shared" si="247"/>
        <v>913</v>
      </c>
      <c r="G188">
        <v>973</v>
      </c>
      <c r="H188">
        <f>3020+273</f>
        <v>3293</v>
      </c>
      <c r="I188" s="2">
        <f t="shared" si="221"/>
        <v>0.29547525053143031</v>
      </c>
      <c r="J188" s="2">
        <f t="shared" si="222"/>
        <v>60</v>
      </c>
      <c r="K188" s="2">
        <f t="shared" si="223"/>
        <v>1.0657174151150055</v>
      </c>
      <c r="M188" s="2">
        <f t="shared" si="248"/>
        <v>3501</v>
      </c>
      <c r="N188">
        <v>8.6</v>
      </c>
      <c r="O188">
        <v>5.9</v>
      </c>
      <c r="P188" s="2">
        <f t="shared" si="138"/>
        <v>1.4576271186440677</v>
      </c>
      <c r="Q188" s="2">
        <f t="shared" si="224"/>
        <v>-0.45762711864406763</v>
      </c>
      <c r="R188">
        <v>275</v>
      </c>
      <c r="S188">
        <v>402</v>
      </c>
      <c r="T188" s="2">
        <f t="shared" si="225"/>
        <v>0.6840796019900498</v>
      </c>
      <c r="U188">
        <v>278</v>
      </c>
      <c r="V188">
        <v>420</v>
      </c>
      <c r="W188" s="2">
        <f t="shared" si="226"/>
        <v>23.907999999999998</v>
      </c>
      <c r="X188" s="2">
        <f t="shared" si="227"/>
        <v>24.78</v>
      </c>
      <c r="Y188" s="7">
        <f t="shared" si="228"/>
        <v>3.5189669087974308E-2</v>
      </c>
      <c r="Z188" s="2">
        <f t="shared" si="229"/>
        <v>0.66190476190476188</v>
      </c>
      <c r="AA188" s="2">
        <f t="shared" si="230"/>
        <v>1.010909090909091</v>
      </c>
      <c r="AB188" s="2">
        <f t="shared" si="231"/>
        <v>1.044776119402985</v>
      </c>
      <c r="AC188" s="2">
        <f t="shared" si="232"/>
        <v>-0.45762711864406763</v>
      </c>
      <c r="AD188" s="2">
        <f t="shared" si="233"/>
        <v>3</v>
      </c>
      <c r="AE188" s="2">
        <f t="shared" si="234"/>
        <v>18</v>
      </c>
      <c r="AF188" s="2">
        <f t="shared" si="235"/>
        <v>4.2857142857142858E-2</v>
      </c>
      <c r="AG188" s="2">
        <f t="shared" si="236"/>
        <v>0.16666666666666666</v>
      </c>
      <c r="AH188" s="2">
        <f t="shared" si="172"/>
        <v>0.25285714285714289</v>
      </c>
      <c r="AI188" s="2">
        <v>0</v>
      </c>
      <c r="AJ188">
        <f t="shared" si="245"/>
        <v>2.5000000000000001E-4</v>
      </c>
      <c r="AK188">
        <f t="shared" si="243"/>
        <v>344</v>
      </c>
      <c r="AL188">
        <v>600</v>
      </c>
      <c r="AM188">
        <f t="shared" si="237"/>
        <v>944</v>
      </c>
      <c r="AN188" t="s">
        <v>80</v>
      </c>
      <c r="AP188" t="s">
        <v>37</v>
      </c>
      <c r="AQ188">
        <v>730</v>
      </c>
      <c r="AT188">
        <v>1</v>
      </c>
      <c r="AU188">
        <f t="shared" si="238"/>
        <v>0</v>
      </c>
      <c r="AV188" t="s">
        <v>573</v>
      </c>
      <c r="AW188" t="s">
        <v>442</v>
      </c>
      <c r="AX188" t="s">
        <v>578</v>
      </c>
      <c r="AY188">
        <v>260</v>
      </c>
      <c r="AZ188" s="2">
        <f t="shared" si="246"/>
        <v>5</v>
      </c>
      <c r="BA188" s="2">
        <f t="shared" si="173"/>
        <v>3.9658577805850266</v>
      </c>
      <c r="BB188">
        <v>0</v>
      </c>
      <c r="BC188">
        <f t="shared" si="174"/>
        <v>0</v>
      </c>
      <c r="BD188">
        <v>0</v>
      </c>
      <c r="BE188">
        <f t="shared" si="175"/>
        <v>0</v>
      </c>
      <c r="BF188">
        <v>0</v>
      </c>
      <c r="BG188">
        <f t="shared" si="176"/>
        <v>0</v>
      </c>
      <c r="BH188">
        <v>0</v>
      </c>
      <c r="BI188">
        <f t="shared" si="177"/>
        <v>0</v>
      </c>
      <c r="BJ188">
        <v>0</v>
      </c>
      <c r="BK188">
        <f t="shared" si="178"/>
        <v>0</v>
      </c>
      <c r="BL188">
        <v>0</v>
      </c>
      <c r="BM188">
        <f t="shared" si="179"/>
        <v>0</v>
      </c>
      <c r="BN188">
        <v>0</v>
      </c>
      <c r="BO188">
        <f t="shared" si="180"/>
        <v>0</v>
      </c>
      <c r="BP188">
        <v>0</v>
      </c>
      <c r="BQ188">
        <f t="shared" si="181"/>
        <v>0</v>
      </c>
      <c r="BR188">
        <v>0</v>
      </c>
      <c r="BS188">
        <f t="shared" si="182"/>
        <v>0</v>
      </c>
      <c r="BT188">
        <v>0</v>
      </c>
      <c r="BU188">
        <f t="shared" si="183"/>
        <v>0</v>
      </c>
      <c r="BV188">
        <v>0</v>
      </c>
      <c r="BW188">
        <f t="shared" si="184"/>
        <v>0</v>
      </c>
      <c r="BX188">
        <v>0</v>
      </c>
      <c r="BY188">
        <f t="shared" si="185"/>
        <v>0</v>
      </c>
      <c r="BZ188">
        <v>0</v>
      </c>
      <c r="CA188">
        <f t="shared" si="186"/>
        <v>0</v>
      </c>
      <c r="CB188">
        <v>0</v>
      </c>
      <c r="CC188">
        <f t="shared" si="187"/>
        <v>0</v>
      </c>
      <c r="CD188">
        <v>0</v>
      </c>
      <c r="CE188">
        <f t="shared" si="188"/>
        <v>0</v>
      </c>
      <c r="CF188">
        <v>0</v>
      </c>
      <c r="CG188">
        <f t="shared" si="189"/>
        <v>0</v>
      </c>
      <c r="CH188">
        <v>0</v>
      </c>
      <c r="CI188">
        <f t="shared" si="190"/>
        <v>0</v>
      </c>
      <c r="CJ188">
        <v>0</v>
      </c>
      <c r="CK188">
        <f t="shared" si="191"/>
        <v>0</v>
      </c>
      <c r="CL188">
        <v>0</v>
      </c>
      <c r="CM188">
        <f t="shared" si="192"/>
        <v>0</v>
      </c>
      <c r="CN188">
        <v>0</v>
      </c>
      <c r="CO188">
        <f t="shared" si="193"/>
        <v>0</v>
      </c>
      <c r="CP188">
        <v>0</v>
      </c>
      <c r="CQ188">
        <f t="shared" si="194"/>
        <v>0</v>
      </c>
      <c r="CR188">
        <v>0</v>
      </c>
      <c r="CS188">
        <f t="shared" si="169"/>
        <v>0</v>
      </c>
      <c r="CT188">
        <v>0</v>
      </c>
      <c r="CU188">
        <f t="shared" si="195"/>
        <v>0</v>
      </c>
      <c r="CV188">
        <v>0</v>
      </c>
      <c r="CW188">
        <f t="shared" si="196"/>
        <v>0</v>
      </c>
      <c r="CX188">
        <v>100</v>
      </c>
      <c r="CY188">
        <f t="shared" si="197"/>
        <v>1</v>
      </c>
      <c r="CZ188">
        <v>0</v>
      </c>
      <c r="DA188">
        <f t="shared" si="198"/>
        <v>0</v>
      </c>
      <c r="DB188">
        <v>0</v>
      </c>
      <c r="DC188">
        <f t="shared" si="199"/>
        <v>0</v>
      </c>
      <c r="DD188">
        <v>0</v>
      </c>
      <c r="DE188">
        <f t="shared" si="200"/>
        <v>0</v>
      </c>
      <c r="DF188">
        <v>0</v>
      </c>
      <c r="DG188">
        <f t="shared" si="201"/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1</v>
      </c>
      <c r="ES188">
        <f t="shared" si="202"/>
        <v>3.4142219414973064E-2</v>
      </c>
      <c r="ET188">
        <v>0</v>
      </c>
      <c r="EU188">
        <f t="shared" si="203"/>
        <v>0</v>
      </c>
      <c r="EV188">
        <v>0</v>
      </c>
      <c r="EW188">
        <f t="shared" si="204"/>
        <v>0</v>
      </c>
      <c r="EX188">
        <v>0</v>
      </c>
      <c r="EY188">
        <f t="shared" si="205"/>
        <v>0</v>
      </c>
      <c r="EZ188">
        <v>0</v>
      </c>
      <c r="FA188">
        <f t="shared" si="206"/>
        <v>0</v>
      </c>
      <c r="FB188">
        <v>0</v>
      </c>
      <c r="FC188">
        <f t="shared" si="207"/>
        <v>0</v>
      </c>
      <c r="FD188">
        <v>0</v>
      </c>
      <c r="FE188">
        <f t="shared" si="208"/>
        <v>0</v>
      </c>
      <c r="FF188">
        <v>0</v>
      </c>
      <c r="FG188">
        <f t="shared" si="209"/>
        <v>0</v>
      </c>
      <c r="FH188">
        <v>0</v>
      </c>
      <c r="FI188">
        <f t="shared" si="210"/>
        <v>0</v>
      </c>
      <c r="FJ188">
        <v>0</v>
      </c>
      <c r="FK188">
        <f t="shared" si="211"/>
        <v>0</v>
      </c>
      <c r="FL188">
        <v>0</v>
      </c>
      <c r="FM188">
        <f t="shared" si="212"/>
        <v>0</v>
      </c>
      <c r="FN188">
        <v>0</v>
      </c>
      <c r="FO188">
        <f t="shared" si="170"/>
        <v>0</v>
      </c>
      <c r="FP188">
        <v>0</v>
      </c>
      <c r="FQ188">
        <f t="shared" si="213"/>
        <v>0</v>
      </c>
      <c r="FR188">
        <v>0</v>
      </c>
      <c r="FS188">
        <f t="shared" si="214"/>
        <v>0</v>
      </c>
      <c r="FT188">
        <v>0</v>
      </c>
      <c r="FU188">
        <f t="shared" si="215"/>
        <v>0</v>
      </c>
      <c r="FV188">
        <v>0</v>
      </c>
      <c r="FW188">
        <f t="shared" si="216"/>
        <v>0</v>
      </c>
      <c r="FX188">
        <v>0</v>
      </c>
      <c r="FY188">
        <f t="shared" si="171"/>
        <v>0</v>
      </c>
      <c r="FZ188">
        <v>0</v>
      </c>
      <c r="GA188">
        <f t="shared" si="217"/>
        <v>0</v>
      </c>
      <c r="GB188">
        <v>0</v>
      </c>
      <c r="GC188">
        <f t="shared" si="218"/>
        <v>0</v>
      </c>
      <c r="GD188">
        <v>99</v>
      </c>
      <c r="GE188">
        <f t="shared" si="219"/>
        <v>0.9658577805850268</v>
      </c>
      <c r="GF188">
        <v>0</v>
      </c>
      <c r="GG188">
        <f t="shared" si="220"/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 s="3" t="s">
        <v>568</v>
      </c>
      <c r="GS188" t="s">
        <v>569</v>
      </c>
    </row>
    <row r="189" spans="1:201" x14ac:dyDescent="0.45">
      <c r="A189">
        <v>188</v>
      </c>
      <c r="B189" t="s">
        <v>579</v>
      </c>
      <c r="C189" t="s">
        <v>564</v>
      </c>
      <c r="D189" t="s">
        <v>574</v>
      </c>
      <c r="E189" s="4" t="s">
        <v>577</v>
      </c>
      <c r="F189">
        <f t="shared" si="247"/>
        <v>913</v>
      </c>
      <c r="G189">
        <v>1173</v>
      </c>
      <c r="H189">
        <f>2623+273</f>
        <v>2896</v>
      </c>
      <c r="I189" s="2">
        <f t="shared" si="221"/>
        <v>0.40504143646408841</v>
      </c>
      <c r="J189" s="2">
        <f t="shared" si="222"/>
        <v>260</v>
      </c>
      <c r="K189" s="2">
        <f t="shared" si="223"/>
        <v>1.284775465498357</v>
      </c>
      <c r="M189" s="2">
        <f t="shared" si="248"/>
        <v>3501</v>
      </c>
      <c r="N189">
        <v>0</v>
      </c>
      <c r="O189">
        <v>24.6</v>
      </c>
      <c r="P189" s="2">
        <f t="shared" si="138"/>
        <v>0</v>
      </c>
      <c r="Q189" s="2">
        <f t="shared" si="224"/>
        <v>1</v>
      </c>
      <c r="R189">
        <v>22</v>
      </c>
      <c r="S189">
        <v>286</v>
      </c>
      <c r="T189" s="2">
        <f t="shared" si="225"/>
        <v>7.6923076923076927E-2</v>
      </c>
      <c r="U189">
        <v>22</v>
      </c>
      <c r="V189">
        <v>291</v>
      </c>
      <c r="W189" s="2">
        <f t="shared" si="226"/>
        <v>0</v>
      </c>
      <c r="X189" s="2">
        <f t="shared" si="227"/>
        <v>71.586000000000013</v>
      </c>
      <c r="Y189" s="7">
        <f t="shared" si="228"/>
        <v>1</v>
      </c>
      <c r="Z189" s="2">
        <f t="shared" si="229"/>
        <v>7.560137457044673E-2</v>
      </c>
      <c r="AA189" s="2">
        <f t="shared" si="230"/>
        <v>1</v>
      </c>
      <c r="AB189" s="2">
        <f t="shared" si="231"/>
        <v>1.0174825174825175</v>
      </c>
      <c r="AC189" s="2">
        <f t="shared" si="232"/>
        <v>1</v>
      </c>
      <c r="AD189" s="2">
        <f t="shared" si="233"/>
        <v>0</v>
      </c>
      <c r="AE189" s="2">
        <f t="shared" si="234"/>
        <v>5</v>
      </c>
      <c r="AF189" s="2">
        <f t="shared" si="235"/>
        <v>1.7182130584192441E-2</v>
      </c>
      <c r="AG189" s="2">
        <f t="shared" si="236"/>
        <v>0</v>
      </c>
      <c r="AH189" s="2">
        <f t="shared" si="172"/>
        <v>0.42268041237113407</v>
      </c>
      <c r="AI189" s="2">
        <v>3</v>
      </c>
      <c r="AJ189">
        <f t="shared" si="245"/>
        <v>2.5000000000000001E-4</v>
      </c>
      <c r="AK189">
        <f t="shared" si="243"/>
        <v>0</v>
      </c>
      <c r="AL189">
        <v>600</v>
      </c>
      <c r="AM189">
        <f t="shared" si="237"/>
        <v>600</v>
      </c>
      <c r="AN189" t="s">
        <v>80</v>
      </c>
      <c r="AP189" t="s">
        <v>37</v>
      </c>
      <c r="AQ189">
        <v>1300</v>
      </c>
      <c r="AT189">
        <v>1</v>
      </c>
      <c r="AU189">
        <f t="shared" si="238"/>
        <v>0</v>
      </c>
      <c r="AV189" t="s">
        <v>579</v>
      </c>
      <c r="AW189" t="s">
        <v>442</v>
      </c>
      <c r="AX189" t="s">
        <v>580</v>
      </c>
      <c r="AY189">
        <v>370</v>
      </c>
      <c r="AZ189" s="2">
        <f t="shared" si="246"/>
        <v>1</v>
      </c>
      <c r="BA189" s="2">
        <f t="shared" si="173"/>
        <v>3.9658577805850266</v>
      </c>
      <c r="BB189">
        <v>0</v>
      </c>
      <c r="BC189">
        <f t="shared" si="174"/>
        <v>0</v>
      </c>
      <c r="BD189">
        <v>0</v>
      </c>
      <c r="BE189">
        <f t="shared" si="175"/>
        <v>0</v>
      </c>
      <c r="BF189">
        <v>0</v>
      </c>
      <c r="BG189">
        <f t="shared" si="176"/>
        <v>0</v>
      </c>
      <c r="BH189">
        <v>0</v>
      </c>
      <c r="BI189">
        <f t="shared" si="177"/>
        <v>0</v>
      </c>
      <c r="BJ189">
        <v>0</v>
      </c>
      <c r="BK189">
        <f t="shared" si="178"/>
        <v>0</v>
      </c>
      <c r="BL189">
        <v>0</v>
      </c>
      <c r="BM189">
        <f t="shared" si="179"/>
        <v>0</v>
      </c>
      <c r="BN189">
        <v>0</v>
      </c>
      <c r="BO189">
        <f t="shared" si="180"/>
        <v>0</v>
      </c>
      <c r="BP189">
        <v>0</v>
      </c>
      <c r="BQ189">
        <f t="shared" si="181"/>
        <v>0</v>
      </c>
      <c r="BR189">
        <v>0</v>
      </c>
      <c r="BS189">
        <f t="shared" si="182"/>
        <v>0</v>
      </c>
      <c r="BT189">
        <v>0</v>
      </c>
      <c r="BU189">
        <f t="shared" si="183"/>
        <v>0</v>
      </c>
      <c r="BV189">
        <v>0</v>
      </c>
      <c r="BW189">
        <f t="shared" si="184"/>
        <v>0</v>
      </c>
      <c r="BX189">
        <v>0</v>
      </c>
      <c r="BY189">
        <f t="shared" si="185"/>
        <v>0</v>
      </c>
      <c r="BZ189">
        <v>0</v>
      </c>
      <c r="CA189">
        <f t="shared" si="186"/>
        <v>0</v>
      </c>
      <c r="CB189">
        <v>0</v>
      </c>
      <c r="CC189">
        <f t="shared" si="187"/>
        <v>0</v>
      </c>
      <c r="CD189">
        <v>100</v>
      </c>
      <c r="CE189">
        <f t="shared" si="188"/>
        <v>1</v>
      </c>
      <c r="CF189">
        <v>0</v>
      </c>
      <c r="CG189">
        <f t="shared" si="189"/>
        <v>0</v>
      </c>
      <c r="CH189">
        <v>0</v>
      </c>
      <c r="CI189">
        <f t="shared" si="190"/>
        <v>0</v>
      </c>
      <c r="CJ189">
        <v>0</v>
      </c>
      <c r="CK189">
        <f t="shared" si="191"/>
        <v>0</v>
      </c>
      <c r="CL189">
        <v>0</v>
      </c>
      <c r="CM189">
        <f t="shared" si="192"/>
        <v>0</v>
      </c>
      <c r="CN189">
        <v>0</v>
      </c>
      <c r="CO189">
        <f t="shared" si="193"/>
        <v>0</v>
      </c>
      <c r="CP189">
        <v>0</v>
      </c>
      <c r="CQ189">
        <f t="shared" si="194"/>
        <v>0</v>
      </c>
      <c r="CR189">
        <v>0</v>
      </c>
      <c r="CS189">
        <f t="shared" si="169"/>
        <v>0</v>
      </c>
      <c r="CT189">
        <v>0</v>
      </c>
      <c r="CU189">
        <f t="shared" si="195"/>
        <v>0</v>
      </c>
      <c r="CV189">
        <v>0</v>
      </c>
      <c r="CW189">
        <f t="shared" si="196"/>
        <v>0</v>
      </c>
      <c r="CX189">
        <v>0</v>
      </c>
      <c r="CY189">
        <f t="shared" si="197"/>
        <v>0</v>
      </c>
      <c r="CZ189">
        <v>0</v>
      </c>
      <c r="DA189">
        <f t="shared" si="198"/>
        <v>0</v>
      </c>
      <c r="DB189">
        <v>0</v>
      </c>
      <c r="DC189">
        <f t="shared" si="199"/>
        <v>0</v>
      </c>
      <c r="DD189">
        <v>0</v>
      </c>
      <c r="DE189">
        <f t="shared" si="200"/>
        <v>0</v>
      </c>
      <c r="DF189">
        <v>0</v>
      </c>
      <c r="DG189">
        <f t="shared" si="201"/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f t="shared" si="202"/>
        <v>3.4142219414973064E-2</v>
      </c>
      <c r="ET189">
        <v>0</v>
      </c>
      <c r="EU189">
        <f t="shared" si="203"/>
        <v>0</v>
      </c>
      <c r="EV189">
        <v>0</v>
      </c>
      <c r="EW189">
        <f t="shared" si="204"/>
        <v>0</v>
      </c>
      <c r="EX189">
        <v>0</v>
      </c>
      <c r="EY189">
        <f t="shared" si="205"/>
        <v>0</v>
      </c>
      <c r="EZ189">
        <v>0</v>
      </c>
      <c r="FA189">
        <f t="shared" si="206"/>
        <v>0</v>
      </c>
      <c r="FB189">
        <v>0</v>
      </c>
      <c r="FC189">
        <f t="shared" si="207"/>
        <v>0</v>
      </c>
      <c r="FD189">
        <v>0</v>
      </c>
      <c r="FE189">
        <f t="shared" si="208"/>
        <v>0</v>
      </c>
      <c r="FF189">
        <v>0</v>
      </c>
      <c r="FG189">
        <f t="shared" si="209"/>
        <v>0</v>
      </c>
      <c r="FH189">
        <v>0</v>
      </c>
      <c r="FI189">
        <f t="shared" si="210"/>
        <v>0</v>
      </c>
      <c r="FJ189">
        <v>0</v>
      </c>
      <c r="FK189">
        <f t="shared" si="211"/>
        <v>0</v>
      </c>
      <c r="FL189">
        <v>0</v>
      </c>
      <c r="FM189">
        <f t="shared" si="212"/>
        <v>0</v>
      </c>
      <c r="FN189">
        <v>0</v>
      </c>
      <c r="FO189">
        <f t="shared" si="170"/>
        <v>0</v>
      </c>
      <c r="FP189">
        <v>0</v>
      </c>
      <c r="FQ189">
        <f t="shared" si="213"/>
        <v>0</v>
      </c>
      <c r="FR189">
        <v>0</v>
      </c>
      <c r="FS189">
        <f t="shared" si="214"/>
        <v>0</v>
      </c>
      <c r="FT189">
        <v>0</v>
      </c>
      <c r="FU189">
        <f t="shared" si="215"/>
        <v>0</v>
      </c>
      <c r="FV189">
        <v>0</v>
      </c>
      <c r="FW189">
        <f t="shared" si="216"/>
        <v>0</v>
      </c>
      <c r="FX189">
        <v>0</v>
      </c>
      <c r="FY189">
        <f t="shared" si="171"/>
        <v>0</v>
      </c>
      <c r="FZ189">
        <v>0</v>
      </c>
      <c r="GA189">
        <f t="shared" si="217"/>
        <v>0</v>
      </c>
      <c r="GB189">
        <v>0</v>
      </c>
      <c r="GC189">
        <f t="shared" si="218"/>
        <v>0</v>
      </c>
      <c r="GD189">
        <v>99</v>
      </c>
      <c r="GE189">
        <f t="shared" si="219"/>
        <v>0.9658577805850268</v>
      </c>
      <c r="GF189">
        <v>0</v>
      </c>
      <c r="GG189">
        <f t="shared" si="220"/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 s="3" t="s">
        <v>568</v>
      </c>
      <c r="GS189" t="s">
        <v>569</v>
      </c>
    </row>
    <row r="190" spans="1:201" x14ac:dyDescent="0.45">
      <c r="A190">
        <v>189</v>
      </c>
      <c r="B190" t="s">
        <v>440</v>
      </c>
      <c r="C190" t="s">
        <v>581</v>
      </c>
      <c r="D190" t="s">
        <v>582</v>
      </c>
      <c r="F190">
        <v>453</v>
      </c>
      <c r="G190">
        <v>473</v>
      </c>
      <c r="H190">
        <f>1538+273</f>
        <v>1811</v>
      </c>
      <c r="I190" s="2">
        <f t="shared" si="221"/>
        <v>0.26118166758696854</v>
      </c>
      <c r="J190" s="2">
        <f t="shared" si="222"/>
        <v>20</v>
      </c>
      <c r="K190" s="2">
        <f t="shared" si="223"/>
        <v>1.0441501103752759</v>
      </c>
      <c r="M190" s="2">
        <f>1342+273</f>
        <v>1615</v>
      </c>
      <c r="N190">
        <v>14</v>
      </c>
      <c r="O190">
        <v>20.3</v>
      </c>
      <c r="P190" s="2">
        <f t="shared" si="138"/>
        <v>0.68965517241379304</v>
      </c>
      <c r="Q190" s="2">
        <f t="shared" si="224"/>
        <v>0.31034482758620691</v>
      </c>
      <c r="R190">
        <f>49*9.8</f>
        <v>480.20000000000005</v>
      </c>
      <c r="S190">
        <f>9.8*49</f>
        <v>480.20000000000005</v>
      </c>
      <c r="T190" s="2">
        <f t="shared" si="225"/>
        <v>1</v>
      </c>
      <c r="U190">
        <f>9.8*54</f>
        <v>529.20000000000005</v>
      </c>
      <c r="V190">
        <f>9.8*55.6</f>
        <v>544.88000000000011</v>
      </c>
      <c r="W190" s="2">
        <f t="shared" si="226"/>
        <v>74.088000000000008</v>
      </c>
      <c r="X190" s="2">
        <f t="shared" si="227"/>
        <v>110.61064000000003</v>
      </c>
      <c r="Y190" s="7">
        <f t="shared" si="228"/>
        <v>0.33019101959811475</v>
      </c>
      <c r="Z190" s="2">
        <f>U190/V190</f>
        <v>0.97122302158273366</v>
      </c>
      <c r="AA190" s="2">
        <f t="shared" si="230"/>
        <v>1.1020408163265305</v>
      </c>
      <c r="AB190" s="2">
        <f t="shared" si="231"/>
        <v>1.1346938775510205</v>
      </c>
      <c r="AC190" s="2">
        <f t="shared" si="232"/>
        <v>0.31034482758620691</v>
      </c>
      <c r="AD190" s="2">
        <f t="shared" ref="AD190:AE195" si="249">U190-R190</f>
        <v>49</v>
      </c>
      <c r="AE190" s="2">
        <f t="shared" si="249"/>
        <v>64.680000000000064</v>
      </c>
      <c r="AF190" s="2">
        <f t="shared" si="235"/>
        <v>0.11870503597122312</v>
      </c>
      <c r="AG190" s="2">
        <f t="shared" ref="AG190:AG195" si="250">AD190/AE190</f>
        <v>0.75757575757575679</v>
      </c>
      <c r="AH190" s="2">
        <f t="shared" si="172"/>
        <v>2.4097122302158294</v>
      </c>
      <c r="AI190" s="2">
        <v>3</v>
      </c>
      <c r="AJ190">
        <f t="shared" ref="AJ190:AJ195" si="251">0.13/50/60</f>
        <v>4.3333333333333334E-5</v>
      </c>
      <c r="AK190">
        <f t="shared" si="243"/>
        <v>3230.7692307692314</v>
      </c>
      <c r="AL190">
        <f t="shared" ref="AL190:AL195" si="252">20*60*60</f>
        <v>72000</v>
      </c>
      <c r="AM190">
        <f t="shared" si="237"/>
        <v>75230.769230769234</v>
      </c>
      <c r="AN190" t="s">
        <v>80</v>
      </c>
      <c r="AP190" t="s">
        <v>37</v>
      </c>
      <c r="AR190">
        <f t="shared" ref="AR190:AR195" si="253">0.015*10^-3</f>
        <v>1.5E-5</v>
      </c>
      <c r="AS190">
        <v>2.5</v>
      </c>
      <c r="AT190">
        <v>1</v>
      </c>
      <c r="AU190">
        <f t="shared" si="238"/>
        <v>759.26286620642804</v>
      </c>
      <c r="AV190" t="s">
        <v>372</v>
      </c>
      <c r="AW190" t="s">
        <v>373</v>
      </c>
      <c r="AX190" t="s">
        <v>583</v>
      </c>
      <c r="AZ190" s="2">
        <f t="shared" ref="AZ190:AZ218" si="254">BC190*GV$2+BE190*GX$2+BG190*GZ$2+BI190*HB$2+BK190*HD$2+BM190*HF$2+BO190*HH$2+BQ190*HB$13+BS190*GV$6+BU190*GX$6+BW190*GZ$6+BY190*HB$6+CA190*GV$10+CC190*GX$10+CE190*GZ$10+CG190*GV$16+CI190*GX$16+CK190*GZ$16+CM190*HB$16+CO190*GX$19+CQ190*GZ$19+CS190*HB$19+CU190*GV$25+DA190*GV$13+DC190*HB$10+CW190*GX$25+CY190*HB$25</f>
        <v>2.0179157140331965</v>
      </c>
      <c r="BA190" s="2">
        <f t="shared" si="173"/>
        <v>1</v>
      </c>
      <c r="BB190">
        <v>0</v>
      </c>
      <c r="BC190">
        <f t="shared" si="174"/>
        <v>0</v>
      </c>
      <c r="BD190">
        <v>0</v>
      </c>
      <c r="BE190">
        <f t="shared" si="175"/>
        <v>0</v>
      </c>
      <c r="BF190">
        <v>0</v>
      </c>
      <c r="BG190">
        <f t="shared" si="176"/>
        <v>0</v>
      </c>
      <c r="BH190">
        <v>0.14000000000000001</v>
      </c>
      <c r="BI190">
        <f t="shared" si="177"/>
        <v>1.4189344985456351E-3</v>
      </c>
      <c r="BJ190">
        <v>0</v>
      </c>
      <c r="BK190">
        <f t="shared" si="178"/>
        <v>0</v>
      </c>
      <c r="BL190">
        <v>0</v>
      </c>
      <c r="BM190">
        <f t="shared" si="179"/>
        <v>0</v>
      </c>
      <c r="BN190">
        <v>0</v>
      </c>
      <c r="BO190">
        <f t="shared" si="180"/>
        <v>0</v>
      </c>
      <c r="BP190">
        <v>0</v>
      </c>
      <c r="BQ190">
        <f t="shared" si="181"/>
        <v>0</v>
      </c>
      <c r="BR190">
        <f>100-BH190-BT190-BV190-BX190</f>
        <v>99.611999999999995</v>
      </c>
      <c r="BS190">
        <f t="shared" si="182"/>
        <v>0.99319499377094023</v>
      </c>
      <c r="BT190">
        <v>3.6999999999999998E-2</v>
      </c>
      <c r="BU190">
        <f t="shared" si="183"/>
        <v>1.7154018489358295E-3</v>
      </c>
      <c r="BV190">
        <v>1.0999999999999999E-2</v>
      </c>
      <c r="BW190">
        <f t="shared" si="184"/>
        <v>1.9776919098946007E-4</v>
      </c>
      <c r="BX190">
        <v>0.2</v>
      </c>
      <c r="BY190">
        <f t="shared" si="185"/>
        <v>3.472900690589057E-3</v>
      </c>
      <c r="BZ190">
        <v>0</v>
      </c>
      <c r="CA190">
        <f t="shared" si="186"/>
        <v>0</v>
      </c>
      <c r="CB190">
        <v>0</v>
      </c>
      <c r="CC190">
        <f t="shared" si="187"/>
        <v>0</v>
      </c>
      <c r="CD190">
        <v>0</v>
      </c>
      <c r="CE190">
        <f t="shared" si="188"/>
        <v>0</v>
      </c>
      <c r="CF190">
        <v>0</v>
      </c>
      <c r="CG190">
        <f t="shared" si="189"/>
        <v>0</v>
      </c>
      <c r="CH190">
        <v>0</v>
      </c>
      <c r="CI190">
        <f t="shared" si="190"/>
        <v>0</v>
      </c>
      <c r="CJ190">
        <v>0</v>
      </c>
      <c r="CK190">
        <f t="shared" si="191"/>
        <v>0</v>
      </c>
      <c r="CL190">
        <v>0</v>
      </c>
      <c r="CM190">
        <f t="shared" si="192"/>
        <v>0</v>
      </c>
      <c r="CN190">
        <v>0</v>
      </c>
      <c r="CO190">
        <f t="shared" si="193"/>
        <v>0</v>
      </c>
      <c r="CP190">
        <v>0</v>
      </c>
      <c r="CQ190">
        <f t="shared" si="194"/>
        <v>0</v>
      </c>
      <c r="CR190">
        <v>0</v>
      </c>
      <c r="CS190">
        <f t="shared" si="169"/>
        <v>0</v>
      </c>
      <c r="CT190">
        <v>0</v>
      </c>
      <c r="CU190">
        <f t="shared" si="195"/>
        <v>0</v>
      </c>
      <c r="CV190">
        <v>0</v>
      </c>
      <c r="CW190">
        <f t="shared" si="196"/>
        <v>0</v>
      </c>
      <c r="CX190">
        <v>0</v>
      </c>
      <c r="CY190">
        <f t="shared" si="197"/>
        <v>0</v>
      </c>
      <c r="CZ190">
        <v>0</v>
      </c>
      <c r="DA190">
        <f t="shared" si="198"/>
        <v>0</v>
      </c>
      <c r="DB190">
        <v>0</v>
      </c>
      <c r="DC190">
        <f t="shared" si="199"/>
        <v>0</v>
      </c>
      <c r="DD190">
        <v>0</v>
      </c>
      <c r="DE190">
        <f t="shared" si="200"/>
        <v>0</v>
      </c>
      <c r="DF190">
        <v>0</v>
      </c>
      <c r="DG190">
        <f t="shared" si="201"/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f t="shared" si="202"/>
        <v>0</v>
      </c>
      <c r="ET190">
        <v>0</v>
      </c>
      <c r="EU190">
        <f t="shared" si="203"/>
        <v>0</v>
      </c>
      <c r="EV190">
        <v>0</v>
      </c>
      <c r="EW190">
        <f t="shared" si="204"/>
        <v>0</v>
      </c>
      <c r="EX190">
        <v>0</v>
      </c>
      <c r="EY190">
        <f t="shared" si="205"/>
        <v>0</v>
      </c>
      <c r="EZ190">
        <v>0</v>
      </c>
      <c r="FA190">
        <f t="shared" si="206"/>
        <v>0</v>
      </c>
      <c r="FB190">
        <v>0</v>
      </c>
      <c r="FC190">
        <f t="shared" si="207"/>
        <v>0</v>
      </c>
      <c r="FD190">
        <v>0</v>
      </c>
      <c r="FE190">
        <f t="shared" si="208"/>
        <v>0</v>
      </c>
      <c r="FF190">
        <v>0</v>
      </c>
      <c r="FG190">
        <f t="shared" si="209"/>
        <v>0</v>
      </c>
      <c r="FH190">
        <v>0</v>
      </c>
      <c r="FI190">
        <f t="shared" si="210"/>
        <v>0</v>
      </c>
      <c r="FJ190">
        <v>0</v>
      </c>
      <c r="FK190">
        <f t="shared" si="211"/>
        <v>0</v>
      </c>
      <c r="FL190">
        <v>0</v>
      </c>
      <c r="FM190">
        <f t="shared" si="212"/>
        <v>0</v>
      </c>
      <c r="FN190">
        <v>0</v>
      </c>
      <c r="FO190">
        <f t="shared" si="170"/>
        <v>0</v>
      </c>
      <c r="FP190">
        <v>0</v>
      </c>
      <c r="FQ190">
        <f t="shared" si="213"/>
        <v>0</v>
      </c>
      <c r="FR190">
        <v>0</v>
      </c>
      <c r="FS190">
        <f t="shared" si="214"/>
        <v>0</v>
      </c>
      <c r="FT190">
        <v>0</v>
      </c>
      <c r="FU190">
        <f t="shared" si="215"/>
        <v>0</v>
      </c>
      <c r="FV190">
        <v>0</v>
      </c>
      <c r="FW190">
        <f t="shared" si="216"/>
        <v>0</v>
      </c>
      <c r="FX190">
        <v>0</v>
      </c>
      <c r="FY190">
        <f t="shared" si="171"/>
        <v>0</v>
      </c>
      <c r="FZ190">
        <v>0</v>
      </c>
      <c r="GA190">
        <f t="shared" si="217"/>
        <v>0</v>
      </c>
      <c r="GB190">
        <v>0</v>
      </c>
      <c r="GC190">
        <f t="shared" si="218"/>
        <v>0</v>
      </c>
      <c r="GD190">
        <v>0</v>
      </c>
      <c r="GE190">
        <f t="shared" si="219"/>
        <v>0</v>
      </c>
      <c r="GF190">
        <v>100</v>
      </c>
      <c r="GG190">
        <f t="shared" si="220"/>
        <v>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 s="3" t="s">
        <v>584</v>
      </c>
      <c r="GS190" t="s">
        <v>264</v>
      </c>
    </row>
    <row r="191" spans="1:201" x14ac:dyDescent="0.45">
      <c r="A191">
        <v>190</v>
      </c>
      <c r="B191" t="s">
        <v>440</v>
      </c>
      <c r="C191" t="s">
        <v>581</v>
      </c>
      <c r="D191" t="s">
        <v>582</v>
      </c>
      <c r="F191">
        <v>453</v>
      </c>
      <c r="G191">
        <v>573</v>
      </c>
      <c r="H191">
        <f t="shared" ref="H191:H203" si="255">1538+273</f>
        <v>1811</v>
      </c>
      <c r="I191" s="2">
        <f t="shared" si="221"/>
        <v>0.31639977912755385</v>
      </c>
      <c r="J191" s="2">
        <f t="shared" si="222"/>
        <v>120</v>
      </c>
      <c r="K191" s="2">
        <f t="shared" si="223"/>
        <v>1.2649006622516556</v>
      </c>
      <c r="M191" s="2">
        <f t="shared" ref="M191:M195" si="256">1342+273</f>
        <v>1615</v>
      </c>
      <c r="N191">
        <v>6</v>
      </c>
      <c r="O191">
        <v>38</v>
      </c>
      <c r="P191" s="2">
        <f t="shared" si="138"/>
        <v>0.15789473684210525</v>
      </c>
      <c r="Q191" s="2">
        <f t="shared" si="224"/>
        <v>0.84210526315789469</v>
      </c>
      <c r="R191">
        <f>35*9.8</f>
        <v>343</v>
      </c>
      <c r="S191">
        <f>9.8*51.2</f>
        <v>501.76000000000005</v>
      </c>
      <c r="T191" s="2">
        <f t="shared" si="225"/>
        <v>0.68359374999999989</v>
      </c>
      <c r="U191">
        <f>35*9.8</f>
        <v>343</v>
      </c>
      <c r="V191">
        <f>9.8*69</f>
        <v>676.2</v>
      </c>
      <c r="W191" s="2">
        <f t="shared" si="226"/>
        <v>20.58</v>
      </c>
      <c r="X191" s="2">
        <f t="shared" si="227"/>
        <v>256.95600000000002</v>
      </c>
      <c r="Y191" s="7">
        <f t="shared" si="228"/>
        <v>0.919908466819222</v>
      </c>
      <c r="Z191" s="2">
        <f t="shared" ref="Z191:Z207" si="257">U191/V191</f>
        <v>0.50724637681159412</v>
      </c>
      <c r="AA191" s="2">
        <f t="shared" si="230"/>
        <v>1</v>
      </c>
      <c r="AB191" s="2">
        <f t="shared" si="231"/>
        <v>1.34765625</v>
      </c>
      <c r="AC191" s="2">
        <f t="shared" si="232"/>
        <v>0.84210526315789469</v>
      </c>
      <c r="AD191" s="2">
        <f t="shared" si="249"/>
        <v>0</v>
      </c>
      <c r="AE191" s="2">
        <f t="shared" si="249"/>
        <v>174.44</v>
      </c>
      <c r="AF191" s="2">
        <f t="shared" si="235"/>
        <v>0.25797101449275361</v>
      </c>
      <c r="AG191" s="2">
        <f t="shared" si="250"/>
        <v>0</v>
      </c>
      <c r="AH191" s="2">
        <f t="shared" si="172"/>
        <v>9.8028985507246382</v>
      </c>
      <c r="AI191" s="2">
        <v>3</v>
      </c>
      <c r="AJ191">
        <f t="shared" si="251"/>
        <v>4.3333333333333334E-5</v>
      </c>
      <c r="AK191">
        <f t="shared" si="243"/>
        <v>1384.6153846153845</v>
      </c>
      <c r="AL191">
        <f t="shared" si="252"/>
        <v>72000</v>
      </c>
      <c r="AM191">
        <f t="shared" si="237"/>
        <v>73384.61538461539</v>
      </c>
      <c r="AN191" t="s">
        <v>80</v>
      </c>
      <c r="AP191" t="s">
        <v>37</v>
      </c>
      <c r="AR191">
        <f t="shared" si="253"/>
        <v>1.5E-5</v>
      </c>
      <c r="AS191">
        <v>2.5</v>
      </c>
      <c r="AT191">
        <v>1</v>
      </c>
      <c r="AU191">
        <f t="shared" si="238"/>
        <v>793.35221938304312</v>
      </c>
      <c r="AV191" t="s">
        <v>372</v>
      </c>
      <c r="AW191" t="s">
        <v>373</v>
      </c>
      <c r="AX191" t="s">
        <v>583</v>
      </c>
      <c r="AZ191" s="2">
        <f t="shared" si="254"/>
        <v>2.0179157140331965</v>
      </c>
      <c r="BA191" s="2">
        <f t="shared" si="173"/>
        <v>1</v>
      </c>
      <c r="BB191">
        <v>0</v>
      </c>
      <c r="BC191">
        <f t="shared" si="174"/>
        <v>0</v>
      </c>
      <c r="BD191">
        <v>0</v>
      </c>
      <c r="BE191">
        <f t="shared" si="175"/>
        <v>0</v>
      </c>
      <c r="BF191">
        <v>0</v>
      </c>
      <c r="BG191">
        <f t="shared" si="176"/>
        <v>0</v>
      </c>
      <c r="BH191">
        <v>0.14000000000000001</v>
      </c>
      <c r="BI191">
        <f t="shared" si="177"/>
        <v>1.4189344985456351E-3</v>
      </c>
      <c r="BJ191">
        <v>0</v>
      </c>
      <c r="BK191">
        <f t="shared" si="178"/>
        <v>0</v>
      </c>
      <c r="BL191">
        <v>0</v>
      </c>
      <c r="BM191">
        <f t="shared" si="179"/>
        <v>0</v>
      </c>
      <c r="BN191">
        <v>0</v>
      </c>
      <c r="BO191">
        <f t="shared" si="180"/>
        <v>0</v>
      </c>
      <c r="BP191">
        <v>0</v>
      </c>
      <c r="BQ191">
        <f t="shared" si="181"/>
        <v>0</v>
      </c>
      <c r="BR191">
        <f t="shared" ref="BR191:BR196" si="258">100-BH191-BT191-BV191-BX191</f>
        <v>99.611999999999995</v>
      </c>
      <c r="BS191">
        <f t="shared" si="182"/>
        <v>0.99319499377094023</v>
      </c>
      <c r="BT191">
        <v>3.6999999999999998E-2</v>
      </c>
      <c r="BU191">
        <f t="shared" si="183"/>
        <v>1.7154018489358295E-3</v>
      </c>
      <c r="BV191">
        <v>1.0999999999999999E-2</v>
      </c>
      <c r="BW191">
        <f t="shared" si="184"/>
        <v>1.9776919098946007E-4</v>
      </c>
      <c r="BX191">
        <v>0.2</v>
      </c>
      <c r="BY191">
        <f t="shared" si="185"/>
        <v>3.472900690589057E-3</v>
      </c>
      <c r="BZ191">
        <v>0</v>
      </c>
      <c r="CA191">
        <f t="shared" si="186"/>
        <v>0</v>
      </c>
      <c r="CB191">
        <v>0</v>
      </c>
      <c r="CC191">
        <f t="shared" si="187"/>
        <v>0</v>
      </c>
      <c r="CD191">
        <v>0</v>
      </c>
      <c r="CE191">
        <f t="shared" si="188"/>
        <v>0</v>
      </c>
      <c r="CF191">
        <v>0</v>
      </c>
      <c r="CG191">
        <f t="shared" si="189"/>
        <v>0</v>
      </c>
      <c r="CH191">
        <v>0</v>
      </c>
      <c r="CI191">
        <f t="shared" si="190"/>
        <v>0</v>
      </c>
      <c r="CJ191">
        <v>0</v>
      </c>
      <c r="CK191">
        <f t="shared" si="191"/>
        <v>0</v>
      </c>
      <c r="CL191">
        <v>0</v>
      </c>
      <c r="CM191">
        <f t="shared" si="192"/>
        <v>0</v>
      </c>
      <c r="CN191">
        <v>0</v>
      </c>
      <c r="CO191">
        <f t="shared" si="193"/>
        <v>0</v>
      </c>
      <c r="CP191">
        <v>0</v>
      </c>
      <c r="CQ191">
        <f t="shared" si="194"/>
        <v>0</v>
      </c>
      <c r="CR191">
        <v>0</v>
      </c>
      <c r="CS191">
        <f t="shared" si="169"/>
        <v>0</v>
      </c>
      <c r="CT191">
        <v>0</v>
      </c>
      <c r="CU191">
        <f t="shared" si="195"/>
        <v>0</v>
      </c>
      <c r="CV191">
        <v>0</v>
      </c>
      <c r="CW191">
        <f t="shared" si="196"/>
        <v>0</v>
      </c>
      <c r="CX191">
        <v>0</v>
      </c>
      <c r="CY191">
        <f t="shared" si="197"/>
        <v>0</v>
      </c>
      <c r="CZ191">
        <v>0</v>
      </c>
      <c r="DA191">
        <f t="shared" si="198"/>
        <v>0</v>
      </c>
      <c r="DB191">
        <v>0</v>
      </c>
      <c r="DC191">
        <f t="shared" si="199"/>
        <v>0</v>
      </c>
      <c r="DD191">
        <v>0</v>
      </c>
      <c r="DE191">
        <f t="shared" si="200"/>
        <v>0</v>
      </c>
      <c r="DF191">
        <v>0</v>
      </c>
      <c r="DG191">
        <f t="shared" si="201"/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f t="shared" si="202"/>
        <v>0</v>
      </c>
      <c r="ET191">
        <v>0</v>
      </c>
      <c r="EU191">
        <f t="shared" si="203"/>
        <v>0</v>
      </c>
      <c r="EV191">
        <v>0</v>
      </c>
      <c r="EW191">
        <f t="shared" si="204"/>
        <v>0</v>
      </c>
      <c r="EX191">
        <v>0</v>
      </c>
      <c r="EY191">
        <f t="shared" si="205"/>
        <v>0</v>
      </c>
      <c r="EZ191">
        <v>0</v>
      </c>
      <c r="FA191">
        <f t="shared" si="206"/>
        <v>0</v>
      </c>
      <c r="FB191">
        <v>0</v>
      </c>
      <c r="FC191">
        <f t="shared" si="207"/>
        <v>0</v>
      </c>
      <c r="FD191">
        <v>0</v>
      </c>
      <c r="FE191">
        <f t="shared" si="208"/>
        <v>0</v>
      </c>
      <c r="FF191">
        <v>0</v>
      </c>
      <c r="FG191">
        <f t="shared" si="209"/>
        <v>0</v>
      </c>
      <c r="FH191">
        <v>0</v>
      </c>
      <c r="FI191">
        <f t="shared" si="210"/>
        <v>0</v>
      </c>
      <c r="FJ191">
        <v>0</v>
      </c>
      <c r="FK191">
        <f t="shared" si="211"/>
        <v>0</v>
      </c>
      <c r="FL191">
        <v>0</v>
      </c>
      <c r="FM191">
        <f t="shared" si="212"/>
        <v>0</v>
      </c>
      <c r="FN191">
        <v>0</v>
      </c>
      <c r="FO191">
        <f t="shared" si="170"/>
        <v>0</v>
      </c>
      <c r="FP191">
        <v>0</v>
      </c>
      <c r="FQ191">
        <f t="shared" si="213"/>
        <v>0</v>
      </c>
      <c r="FR191">
        <v>0</v>
      </c>
      <c r="FS191">
        <f t="shared" si="214"/>
        <v>0</v>
      </c>
      <c r="FT191">
        <v>0</v>
      </c>
      <c r="FU191">
        <f t="shared" si="215"/>
        <v>0</v>
      </c>
      <c r="FV191">
        <v>0</v>
      </c>
      <c r="FW191">
        <f t="shared" si="216"/>
        <v>0</v>
      </c>
      <c r="FX191">
        <v>0</v>
      </c>
      <c r="FY191">
        <f t="shared" si="171"/>
        <v>0</v>
      </c>
      <c r="FZ191">
        <v>0</v>
      </c>
      <c r="GA191">
        <f t="shared" si="217"/>
        <v>0</v>
      </c>
      <c r="GB191">
        <v>0</v>
      </c>
      <c r="GC191">
        <f t="shared" si="218"/>
        <v>0</v>
      </c>
      <c r="GD191">
        <v>0</v>
      </c>
      <c r="GE191">
        <f t="shared" si="219"/>
        <v>0</v>
      </c>
      <c r="GF191">
        <v>100</v>
      </c>
      <c r="GG191">
        <f t="shared" si="220"/>
        <v>1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 s="3" t="s">
        <v>584</v>
      </c>
      <c r="GS191" t="s">
        <v>264</v>
      </c>
    </row>
    <row r="192" spans="1:201" x14ac:dyDescent="0.45">
      <c r="A192">
        <v>191</v>
      </c>
      <c r="B192" t="s">
        <v>440</v>
      </c>
      <c r="C192" t="s">
        <v>581</v>
      </c>
      <c r="D192" t="s">
        <v>582</v>
      </c>
      <c r="F192">
        <v>453</v>
      </c>
      <c r="G192">
        <v>673</v>
      </c>
      <c r="H192">
        <f t="shared" si="255"/>
        <v>1811</v>
      </c>
      <c r="I192" s="2">
        <f t="shared" si="221"/>
        <v>0.37161789066813916</v>
      </c>
      <c r="J192" s="2">
        <f t="shared" si="222"/>
        <v>220</v>
      </c>
      <c r="K192" s="2">
        <f t="shared" si="223"/>
        <v>1.4856512141280354</v>
      </c>
      <c r="M192" s="2">
        <f t="shared" si="256"/>
        <v>1615</v>
      </c>
      <c r="N192">
        <v>3.8</v>
      </c>
      <c r="O192">
        <v>41.1</v>
      </c>
      <c r="P192" s="2">
        <f t="shared" si="138"/>
        <v>9.2457420924574207E-2</v>
      </c>
      <c r="Q192" s="2">
        <f t="shared" si="224"/>
        <v>0.9075425790754259</v>
      </c>
      <c r="R192">
        <f>26*9.8</f>
        <v>254.8</v>
      </c>
      <c r="S192">
        <f>9.8*30</f>
        <v>294</v>
      </c>
      <c r="T192" s="2">
        <f t="shared" si="225"/>
        <v>0.8666666666666667</v>
      </c>
      <c r="U192">
        <f>26*9.8</f>
        <v>254.8</v>
      </c>
      <c r="V192">
        <f>9.8*39.1</f>
        <v>383.18000000000006</v>
      </c>
      <c r="W192" s="2">
        <f t="shared" si="226"/>
        <v>9.6823999999999995</v>
      </c>
      <c r="X192" s="2">
        <f t="shared" si="227"/>
        <v>157.48698000000005</v>
      </c>
      <c r="Y192" s="7">
        <f t="shared" si="228"/>
        <v>0.93851936204504016</v>
      </c>
      <c r="Z192" s="2">
        <f t="shared" si="257"/>
        <v>0.6649616368286444</v>
      </c>
      <c r="AA192" s="2">
        <f t="shared" si="230"/>
        <v>1</v>
      </c>
      <c r="AB192" s="2">
        <f t="shared" si="231"/>
        <v>1.3033333333333335</v>
      </c>
      <c r="AC192" s="2">
        <f t="shared" si="232"/>
        <v>0.9075425790754259</v>
      </c>
      <c r="AD192" s="2">
        <f t="shared" si="249"/>
        <v>0</v>
      </c>
      <c r="AE192" s="2">
        <f t="shared" si="249"/>
        <v>89.180000000000064</v>
      </c>
      <c r="AF192" s="2">
        <f t="shared" si="235"/>
        <v>0.23273657289002569</v>
      </c>
      <c r="AG192" s="2">
        <f t="shared" si="250"/>
        <v>0</v>
      </c>
      <c r="AH192" s="2">
        <f t="shared" si="172"/>
        <v>9.5654731457800573</v>
      </c>
      <c r="AI192" s="2">
        <v>3</v>
      </c>
      <c r="AJ192">
        <f t="shared" si="251"/>
        <v>4.3333333333333334E-5</v>
      </c>
      <c r="AK192">
        <f t="shared" si="243"/>
        <v>876.92307692307691</v>
      </c>
      <c r="AL192">
        <f t="shared" si="252"/>
        <v>72000</v>
      </c>
      <c r="AM192">
        <f t="shared" si="237"/>
        <v>72876.923076923078</v>
      </c>
      <c r="AN192" t="s">
        <v>80</v>
      </c>
      <c r="AP192" t="s">
        <v>37</v>
      </c>
      <c r="AR192">
        <f t="shared" si="253"/>
        <v>1.5E-5</v>
      </c>
      <c r="AS192">
        <v>2.5</v>
      </c>
      <c r="AT192">
        <v>1</v>
      </c>
      <c r="AU192">
        <f t="shared" si="238"/>
        <v>464.85481604475177</v>
      </c>
      <c r="AV192" t="s">
        <v>372</v>
      </c>
      <c r="AW192" t="s">
        <v>373</v>
      </c>
      <c r="AX192" t="s">
        <v>583</v>
      </c>
      <c r="AZ192" s="2">
        <f t="shared" si="254"/>
        <v>2.0179157140331965</v>
      </c>
      <c r="BA192" s="2">
        <f t="shared" si="173"/>
        <v>1</v>
      </c>
      <c r="BB192">
        <v>0</v>
      </c>
      <c r="BC192">
        <f t="shared" si="174"/>
        <v>0</v>
      </c>
      <c r="BD192">
        <v>0</v>
      </c>
      <c r="BE192">
        <f t="shared" si="175"/>
        <v>0</v>
      </c>
      <c r="BF192">
        <v>0</v>
      </c>
      <c r="BG192">
        <f t="shared" si="176"/>
        <v>0</v>
      </c>
      <c r="BH192">
        <v>0.14000000000000001</v>
      </c>
      <c r="BI192">
        <f t="shared" si="177"/>
        <v>1.4189344985456351E-3</v>
      </c>
      <c r="BJ192">
        <v>0</v>
      </c>
      <c r="BK192">
        <f t="shared" si="178"/>
        <v>0</v>
      </c>
      <c r="BL192">
        <v>0</v>
      </c>
      <c r="BM192">
        <f t="shared" si="179"/>
        <v>0</v>
      </c>
      <c r="BN192">
        <v>0</v>
      </c>
      <c r="BO192">
        <f t="shared" si="180"/>
        <v>0</v>
      </c>
      <c r="BP192">
        <v>0</v>
      </c>
      <c r="BQ192">
        <f t="shared" si="181"/>
        <v>0</v>
      </c>
      <c r="BR192">
        <f t="shared" si="258"/>
        <v>99.611999999999995</v>
      </c>
      <c r="BS192">
        <f t="shared" si="182"/>
        <v>0.99319499377094023</v>
      </c>
      <c r="BT192">
        <v>3.6999999999999998E-2</v>
      </c>
      <c r="BU192">
        <f t="shared" si="183"/>
        <v>1.7154018489358295E-3</v>
      </c>
      <c r="BV192">
        <v>1.0999999999999999E-2</v>
      </c>
      <c r="BW192">
        <f t="shared" si="184"/>
        <v>1.9776919098946007E-4</v>
      </c>
      <c r="BX192">
        <v>0.2</v>
      </c>
      <c r="BY192">
        <f t="shared" si="185"/>
        <v>3.472900690589057E-3</v>
      </c>
      <c r="BZ192">
        <v>0</v>
      </c>
      <c r="CA192">
        <f t="shared" si="186"/>
        <v>0</v>
      </c>
      <c r="CB192">
        <v>0</v>
      </c>
      <c r="CC192">
        <f t="shared" si="187"/>
        <v>0</v>
      </c>
      <c r="CD192">
        <v>0</v>
      </c>
      <c r="CE192">
        <f t="shared" si="188"/>
        <v>0</v>
      </c>
      <c r="CF192">
        <v>0</v>
      </c>
      <c r="CG192">
        <f t="shared" si="189"/>
        <v>0</v>
      </c>
      <c r="CH192">
        <v>0</v>
      </c>
      <c r="CI192">
        <f t="shared" si="190"/>
        <v>0</v>
      </c>
      <c r="CJ192">
        <v>0</v>
      </c>
      <c r="CK192">
        <f t="shared" si="191"/>
        <v>0</v>
      </c>
      <c r="CL192">
        <v>0</v>
      </c>
      <c r="CM192">
        <f t="shared" si="192"/>
        <v>0</v>
      </c>
      <c r="CN192">
        <v>0</v>
      </c>
      <c r="CO192">
        <f t="shared" si="193"/>
        <v>0</v>
      </c>
      <c r="CP192">
        <v>0</v>
      </c>
      <c r="CQ192">
        <f t="shared" si="194"/>
        <v>0</v>
      </c>
      <c r="CR192">
        <v>0</v>
      </c>
      <c r="CS192">
        <f t="shared" si="169"/>
        <v>0</v>
      </c>
      <c r="CT192">
        <v>0</v>
      </c>
      <c r="CU192">
        <f t="shared" si="195"/>
        <v>0</v>
      </c>
      <c r="CV192">
        <v>0</v>
      </c>
      <c r="CW192">
        <f t="shared" si="196"/>
        <v>0</v>
      </c>
      <c r="CX192">
        <v>0</v>
      </c>
      <c r="CY192">
        <f t="shared" si="197"/>
        <v>0</v>
      </c>
      <c r="CZ192">
        <v>0</v>
      </c>
      <c r="DA192">
        <f t="shared" si="198"/>
        <v>0</v>
      </c>
      <c r="DB192">
        <v>0</v>
      </c>
      <c r="DC192">
        <f t="shared" si="199"/>
        <v>0</v>
      </c>
      <c r="DD192">
        <v>0</v>
      </c>
      <c r="DE192">
        <f t="shared" si="200"/>
        <v>0</v>
      </c>
      <c r="DF192">
        <v>0</v>
      </c>
      <c r="DG192">
        <f t="shared" si="201"/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f t="shared" si="202"/>
        <v>0</v>
      </c>
      <c r="ET192">
        <v>0</v>
      </c>
      <c r="EU192">
        <f t="shared" si="203"/>
        <v>0</v>
      </c>
      <c r="EV192">
        <v>0</v>
      </c>
      <c r="EW192">
        <f t="shared" si="204"/>
        <v>0</v>
      </c>
      <c r="EX192">
        <v>0</v>
      </c>
      <c r="EY192">
        <f t="shared" si="205"/>
        <v>0</v>
      </c>
      <c r="EZ192">
        <v>0</v>
      </c>
      <c r="FA192">
        <f t="shared" si="206"/>
        <v>0</v>
      </c>
      <c r="FB192">
        <v>0</v>
      </c>
      <c r="FC192">
        <f t="shared" si="207"/>
        <v>0</v>
      </c>
      <c r="FD192">
        <v>0</v>
      </c>
      <c r="FE192">
        <f t="shared" si="208"/>
        <v>0</v>
      </c>
      <c r="FF192">
        <v>0</v>
      </c>
      <c r="FG192">
        <f t="shared" si="209"/>
        <v>0</v>
      </c>
      <c r="FH192">
        <v>0</v>
      </c>
      <c r="FI192">
        <f t="shared" si="210"/>
        <v>0</v>
      </c>
      <c r="FJ192">
        <v>0</v>
      </c>
      <c r="FK192">
        <f t="shared" si="211"/>
        <v>0</v>
      </c>
      <c r="FL192">
        <v>0</v>
      </c>
      <c r="FM192">
        <f t="shared" si="212"/>
        <v>0</v>
      </c>
      <c r="FN192">
        <v>0</v>
      </c>
      <c r="FO192">
        <f t="shared" si="170"/>
        <v>0</v>
      </c>
      <c r="FP192">
        <v>0</v>
      </c>
      <c r="FQ192">
        <f t="shared" si="213"/>
        <v>0</v>
      </c>
      <c r="FR192">
        <v>0</v>
      </c>
      <c r="FS192">
        <f t="shared" si="214"/>
        <v>0</v>
      </c>
      <c r="FT192">
        <v>0</v>
      </c>
      <c r="FU192">
        <f t="shared" si="215"/>
        <v>0</v>
      </c>
      <c r="FV192">
        <v>0</v>
      </c>
      <c r="FW192">
        <f t="shared" si="216"/>
        <v>0</v>
      </c>
      <c r="FX192">
        <v>0</v>
      </c>
      <c r="FY192">
        <f t="shared" si="171"/>
        <v>0</v>
      </c>
      <c r="FZ192">
        <v>0</v>
      </c>
      <c r="GA192">
        <f t="shared" si="217"/>
        <v>0</v>
      </c>
      <c r="GB192">
        <v>0</v>
      </c>
      <c r="GC192">
        <f t="shared" si="218"/>
        <v>0</v>
      </c>
      <c r="GD192">
        <v>0</v>
      </c>
      <c r="GE192">
        <f t="shared" si="219"/>
        <v>0</v>
      </c>
      <c r="GF192">
        <v>100</v>
      </c>
      <c r="GG192">
        <f t="shared" si="220"/>
        <v>1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 s="3" t="s">
        <v>584</v>
      </c>
      <c r="GS192" t="s">
        <v>264</v>
      </c>
    </row>
    <row r="193" spans="1:201" x14ac:dyDescent="0.45">
      <c r="A193">
        <v>192</v>
      </c>
      <c r="B193" t="s">
        <v>440</v>
      </c>
      <c r="C193" t="s">
        <v>581</v>
      </c>
      <c r="D193" t="s">
        <v>582</v>
      </c>
      <c r="F193">
        <v>453</v>
      </c>
      <c r="G193">
        <v>773</v>
      </c>
      <c r="H193">
        <f t="shared" si="255"/>
        <v>1811</v>
      </c>
      <c r="I193" s="2">
        <f t="shared" si="221"/>
        <v>0.42683600220872447</v>
      </c>
      <c r="J193" s="2">
        <f t="shared" si="222"/>
        <v>320</v>
      </c>
      <c r="K193" s="2">
        <f t="shared" si="223"/>
        <v>1.7064017660044151</v>
      </c>
      <c r="M193" s="2">
        <f t="shared" si="256"/>
        <v>1615</v>
      </c>
      <c r="N193">
        <v>10.6</v>
      </c>
      <c r="O193">
        <v>34.4</v>
      </c>
      <c r="P193" s="2">
        <f t="shared" si="138"/>
        <v>0.30813953488372092</v>
      </c>
      <c r="Q193" s="2">
        <f t="shared" si="224"/>
        <v>0.69186046511627897</v>
      </c>
      <c r="R193">
        <f>17.7*9.8</f>
        <v>173.46</v>
      </c>
      <c r="S193">
        <f>9.9*19.9</f>
        <v>197.01</v>
      </c>
      <c r="T193" s="2">
        <f t="shared" si="225"/>
        <v>0.88046292066392573</v>
      </c>
      <c r="U193">
        <f>9.8*19.8</f>
        <v>194.04000000000002</v>
      </c>
      <c r="V193">
        <f>9.8*22</f>
        <v>215.60000000000002</v>
      </c>
      <c r="W193" s="2">
        <f t="shared" si="226"/>
        <v>20.568240000000003</v>
      </c>
      <c r="X193" s="2">
        <f t="shared" si="227"/>
        <v>74.166399999999996</v>
      </c>
      <c r="Y193" s="7">
        <f t="shared" si="228"/>
        <v>0.72267441860465109</v>
      </c>
      <c r="Z193" s="2">
        <f t="shared" si="257"/>
        <v>0.9</v>
      </c>
      <c r="AA193" s="2">
        <f t="shared" si="230"/>
        <v>1.1186440677966103</v>
      </c>
      <c r="AB193" s="2">
        <f t="shared" si="231"/>
        <v>1.0943606923506424</v>
      </c>
      <c r="AC193" s="2">
        <f t="shared" si="232"/>
        <v>0.69186046511627897</v>
      </c>
      <c r="AD193" s="2">
        <f t="shared" si="249"/>
        <v>20.580000000000013</v>
      </c>
      <c r="AE193" s="2">
        <f t="shared" si="249"/>
        <v>18.590000000000032</v>
      </c>
      <c r="AF193" s="2">
        <f t="shared" si="235"/>
        <v>8.6224489795918499E-2</v>
      </c>
      <c r="AG193" s="2">
        <f t="shared" si="250"/>
        <v>1.1070467993544904</v>
      </c>
      <c r="AH193" s="2">
        <f t="shared" si="172"/>
        <v>2.9661224489795961</v>
      </c>
      <c r="AI193" s="2">
        <v>3</v>
      </c>
      <c r="AJ193">
        <f t="shared" si="251"/>
        <v>4.3333333333333334E-5</v>
      </c>
      <c r="AK193">
        <f t="shared" si="243"/>
        <v>2446.1538461538462</v>
      </c>
      <c r="AL193">
        <f t="shared" si="252"/>
        <v>72000</v>
      </c>
      <c r="AM193">
        <f t="shared" si="237"/>
        <v>74446.153846153844</v>
      </c>
      <c r="AN193" t="s">
        <v>80</v>
      </c>
      <c r="AP193" t="s">
        <v>37</v>
      </c>
      <c r="AR193">
        <f t="shared" si="253"/>
        <v>1.5E-5</v>
      </c>
      <c r="AS193">
        <v>2.5</v>
      </c>
      <c r="AT193">
        <v>1</v>
      </c>
      <c r="AU193">
        <f t="shared" si="238"/>
        <v>311.50016091488624</v>
      </c>
      <c r="AV193" t="s">
        <v>372</v>
      </c>
      <c r="AW193" t="s">
        <v>373</v>
      </c>
      <c r="AX193" t="s">
        <v>583</v>
      </c>
      <c r="AZ193" s="2">
        <f t="shared" si="254"/>
        <v>2.0179157140331965</v>
      </c>
      <c r="BA193" s="2">
        <f t="shared" si="173"/>
        <v>1</v>
      </c>
      <c r="BB193">
        <v>0</v>
      </c>
      <c r="BC193">
        <f t="shared" si="174"/>
        <v>0</v>
      </c>
      <c r="BD193">
        <v>0</v>
      </c>
      <c r="BE193">
        <f t="shared" si="175"/>
        <v>0</v>
      </c>
      <c r="BF193">
        <v>0</v>
      </c>
      <c r="BG193">
        <f t="shared" si="176"/>
        <v>0</v>
      </c>
      <c r="BH193">
        <v>0.14000000000000001</v>
      </c>
      <c r="BI193">
        <f t="shared" si="177"/>
        <v>1.4189344985456351E-3</v>
      </c>
      <c r="BJ193">
        <v>0</v>
      </c>
      <c r="BK193">
        <f t="shared" si="178"/>
        <v>0</v>
      </c>
      <c r="BL193">
        <v>0</v>
      </c>
      <c r="BM193">
        <f t="shared" si="179"/>
        <v>0</v>
      </c>
      <c r="BN193">
        <v>0</v>
      </c>
      <c r="BO193">
        <f t="shared" si="180"/>
        <v>0</v>
      </c>
      <c r="BP193">
        <v>0</v>
      </c>
      <c r="BQ193">
        <f t="shared" si="181"/>
        <v>0</v>
      </c>
      <c r="BR193">
        <f t="shared" si="258"/>
        <v>99.611999999999995</v>
      </c>
      <c r="BS193">
        <f t="shared" si="182"/>
        <v>0.99319499377094023</v>
      </c>
      <c r="BT193">
        <v>3.6999999999999998E-2</v>
      </c>
      <c r="BU193">
        <f t="shared" si="183"/>
        <v>1.7154018489358295E-3</v>
      </c>
      <c r="BV193">
        <v>1.0999999999999999E-2</v>
      </c>
      <c r="BW193">
        <f t="shared" si="184"/>
        <v>1.9776919098946007E-4</v>
      </c>
      <c r="BX193">
        <v>0.2</v>
      </c>
      <c r="BY193">
        <f t="shared" si="185"/>
        <v>3.472900690589057E-3</v>
      </c>
      <c r="BZ193">
        <v>0</v>
      </c>
      <c r="CA193">
        <f t="shared" si="186"/>
        <v>0</v>
      </c>
      <c r="CB193">
        <v>0</v>
      </c>
      <c r="CC193">
        <f t="shared" si="187"/>
        <v>0</v>
      </c>
      <c r="CD193">
        <v>0</v>
      </c>
      <c r="CE193">
        <f t="shared" si="188"/>
        <v>0</v>
      </c>
      <c r="CF193">
        <v>0</v>
      </c>
      <c r="CG193">
        <f t="shared" si="189"/>
        <v>0</v>
      </c>
      <c r="CH193">
        <v>0</v>
      </c>
      <c r="CI193">
        <f t="shared" si="190"/>
        <v>0</v>
      </c>
      <c r="CJ193">
        <v>0</v>
      </c>
      <c r="CK193">
        <f t="shared" si="191"/>
        <v>0</v>
      </c>
      <c r="CL193">
        <v>0</v>
      </c>
      <c r="CM193">
        <f t="shared" si="192"/>
        <v>0</v>
      </c>
      <c r="CN193">
        <v>0</v>
      </c>
      <c r="CO193">
        <f t="shared" si="193"/>
        <v>0</v>
      </c>
      <c r="CP193">
        <v>0</v>
      </c>
      <c r="CQ193">
        <f t="shared" si="194"/>
        <v>0</v>
      </c>
      <c r="CR193">
        <v>0</v>
      </c>
      <c r="CS193">
        <f t="shared" ref="CS193:CS220" si="259">((CR193/100)/HA$19)/((BR193/100)/GU$6+(BH193/100)/HA$2+(BT193/100)/GW$6+(BV193/100)/GY$6+(BX193/100)/HA$6+(BZ193/100)/GU$10+(CB193/100)/GW$10+(CD193/100)/GY$10+(BF193/100)/GY$2+(BB193/100)/GU$2+(CF193/100)/GU$16+(CH193/100)/GW$16+(CJ193/100)/GY$16+(CL193/100)/HA$16+(BL193/100)/HE$2+(CN193/100)/GW$19+(CP193/100)/GY$19+(CR193/100)/HA$19+(BP193/100)/HA$13+(CZ193/100)/GU$13+(DB193/100)/HA$10+(CT193/100)/GU$25+(CV193/100)/GW$25+(CX193/100)/HA$25+(DD193/100)/GW$28+(DF193/100)/GY$28+(BD193/100)/GW$2+(BJ193/100)/HC$2+(BN193/100)/HG$2)</f>
        <v>0</v>
      </c>
      <c r="CT193">
        <v>0</v>
      </c>
      <c r="CU193">
        <f t="shared" si="195"/>
        <v>0</v>
      </c>
      <c r="CV193">
        <v>0</v>
      </c>
      <c r="CW193">
        <f t="shared" si="196"/>
        <v>0</v>
      </c>
      <c r="CX193">
        <v>0</v>
      </c>
      <c r="CY193">
        <f t="shared" si="197"/>
        <v>0</v>
      </c>
      <c r="CZ193">
        <v>0</v>
      </c>
      <c r="DA193">
        <f t="shared" si="198"/>
        <v>0</v>
      </c>
      <c r="DB193">
        <v>0</v>
      </c>
      <c r="DC193">
        <f t="shared" si="199"/>
        <v>0</v>
      </c>
      <c r="DD193">
        <v>0</v>
      </c>
      <c r="DE193">
        <f t="shared" si="200"/>
        <v>0</v>
      </c>
      <c r="DF193">
        <v>0</v>
      </c>
      <c r="DG193">
        <f t="shared" si="201"/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f t="shared" si="202"/>
        <v>0</v>
      </c>
      <c r="ET193">
        <v>0</v>
      </c>
      <c r="EU193">
        <f t="shared" si="203"/>
        <v>0</v>
      </c>
      <c r="EV193">
        <v>0</v>
      </c>
      <c r="EW193">
        <f t="shared" si="204"/>
        <v>0</v>
      </c>
      <c r="EX193">
        <v>0</v>
      </c>
      <c r="EY193">
        <f t="shared" si="205"/>
        <v>0</v>
      </c>
      <c r="EZ193">
        <v>0</v>
      </c>
      <c r="FA193">
        <f t="shared" si="206"/>
        <v>0</v>
      </c>
      <c r="FB193">
        <v>0</v>
      </c>
      <c r="FC193">
        <f t="shared" si="207"/>
        <v>0</v>
      </c>
      <c r="FD193">
        <v>0</v>
      </c>
      <c r="FE193">
        <f t="shared" si="208"/>
        <v>0</v>
      </c>
      <c r="FF193">
        <v>0</v>
      </c>
      <c r="FG193">
        <f t="shared" si="209"/>
        <v>0</v>
      </c>
      <c r="FH193">
        <v>0</v>
      </c>
      <c r="FI193">
        <f t="shared" si="210"/>
        <v>0</v>
      </c>
      <c r="FJ193">
        <v>0</v>
      </c>
      <c r="FK193">
        <f t="shared" si="211"/>
        <v>0</v>
      </c>
      <c r="FL193">
        <v>0</v>
      </c>
      <c r="FM193">
        <f t="shared" si="212"/>
        <v>0</v>
      </c>
      <c r="FN193">
        <v>0</v>
      </c>
      <c r="FO193">
        <f t="shared" ref="FO193:FO220" si="260">((FN193/100)/HC$2)/((ER193/100)/HK$2+(ET193/100)/HM$2+(EV193/100)/HO$2+(EX193/100)/GW$2+(EZ193/100)/HA$10+(FB193/100)/GU$13+(FD193/100)/GW$13+(FF193/100)/GY$13+(FH193/100)/HA$13+(FJ193/100)/GU$19+(FL193/100)/GU$2+(FN193/100)/HC$2+(FP193/100)/GY$2+(FR193/100)/GU$22+(FT193/100)/GW$22+(FV193/100)/HE$2+(FX193/100)/GU$6+(FZ193/100)/GU$10+(GB193/100)/GZ$22+(GD193/100)/GY$25+(GF193/100)/GU$28)</f>
        <v>0</v>
      </c>
      <c r="FP193">
        <v>0</v>
      </c>
      <c r="FQ193">
        <f t="shared" si="213"/>
        <v>0</v>
      </c>
      <c r="FR193">
        <v>0</v>
      </c>
      <c r="FS193">
        <f t="shared" si="214"/>
        <v>0</v>
      </c>
      <c r="FT193">
        <v>0</v>
      </c>
      <c r="FU193">
        <f t="shared" si="215"/>
        <v>0</v>
      </c>
      <c r="FV193">
        <v>0</v>
      </c>
      <c r="FW193">
        <f t="shared" si="216"/>
        <v>0</v>
      </c>
      <c r="FX193">
        <v>0</v>
      </c>
      <c r="FY193">
        <f t="shared" ref="FY193:FY220" si="261">((FX193/100)/GU$6)/((ER193/100)/HK$2+(ET193/100)/HM$2+(EV193/100)/HO$2+(EX193/100)/GW$2+(EZ193/100)/HA$10+(FB193/100)/GU$13+(FD193/100)/GW$13+(FF193/100)/GY$13+(FH193/100)/HA$13+(FJ193/100)/GU$19+(FL193/100)/GU$2+(FN193/100)/HC$2+(FP193/100)/GY$2+(FR193/100)/GU$22+(FT193/100)/GW$22+(FV193/100)/HE$2+(FX193/100)/GU$6+(FZ193/100)/GU$10+(GB193/100)/GZ$22+(GD193/100)/GY$25+(GF193/100)/GU$28)</f>
        <v>0</v>
      </c>
      <c r="FZ193">
        <v>0</v>
      </c>
      <c r="GA193">
        <f t="shared" si="217"/>
        <v>0</v>
      </c>
      <c r="GB193">
        <v>0</v>
      </c>
      <c r="GC193">
        <f t="shared" si="218"/>
        <v>0</v>
      </c>
      <c r="GD193">
        <v>0</v>
      </c>
      <c r="GE193">
        <f t="shared" si="219"/>
        <v>0</v>
      </c>
      <c r="GF193">
        <v>100</v>
      </c>
      <c r="GG193">
        <f t="shared" si="220"/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 s="3" t="s">
        <v>584</v>
      </c>
      <c r="GS193" t="s">
        <v>264</v>
      </c>
    </row>
    <row r="194" spans="1:201" x14ac:dyDescent="0.45">
      <c r="A194">
        <v>193</v>
      </c>
      <c r="B194" t="s">
        <v>440</v>
      </c>
      <c r="C194" t="s">
        <v>581</v>
      </c>
      <c r="D194" t="s">
        <v>582</v>
      </c>
      <c r="F194">
        <v>453</v>
      </c>
      <c r="G194">
        <v>873</v>
      </c>
      <c r="H194">
        <f t="shared" si="255"/>
        <v>1811</v>
      </c>
      <c r="I194" s="2">
        <f t="shared" si="221"/>
        <v>0.48205411374930979</v>
      </c>
      <c r="J194" s="2">
        <f t="shared" si="222"/>
        <v>420</v>
      </c>
      <c r="K194" s="2">
        <f t="shared" si="223"/>
        <v>1.9271523178807948</v>
      </c>
      <c r="M194" s="2">
        <f t="shared" si="256"/>
        <v>1615</v>
      </c>
      <c r="N194">
        <v>13</v>
      </c>
      <c r="O194">
        <v>51.7</v>
      </c>
      <c r="P194" s="2">
        <f t="shared" si="138"/>
        <v>0.25145067698259188</v>
      </c>
      <c r="Q194" s="2">
        <f t="shared" si="224"/>
        <v>0.74854932301740817</v>
      </c>
      <c r="R194">
        <f>12.2*9.8</f>
        <v>119.56</v>
      </c>
      <c r="S194">
        <f>13.2*9.8</f>
        <v>129.36000000000001</v>
      </c>
      <c r="T194" s="2">
        <f t="shared" si="225"/>
        <v>0.9242424242424242</v>
      </c>
      <c r="U194">
        <f>12.9*9.8</f>
        <v>126.42000000000002</v>
      </c>
      <c r="V194">
        <f>14*9.8</f>
        <v>137.20000000000002</v>
      </c>
      <c r="W194" s="2">
        <f t="shared" si="226"/>
        <v>16.434600000000003</v>
      </c>
      <c r="X194" s="2">
        <f t="shared" si="227"/>
        <v>70.932400000000015</v>
      </c>
      <c r="Y194" s="7">
        <f t="shared" si="228"/>
        <v>0.76830616192318324</v>
      </c>
      <c r="Z194" s="2">
        <f t="shared" si="257"/>
        <v>0.92142857142857137</v>
      </c>
      <c r="AA194" s="2">
        <f t="shared" si="230"/>
        <v>1.057377049180328</v>
      </c>
      <c r="AB194" s="2">
        <f t="shared" si="231"/>
        <v>1.0606060606060606</v>
      </c>
      <c r="AC194" s="2">
        <f t="shared" si="232"/>
        <v>0.74854932301740817</v>
      </c>
      <c r="AD194" s="2">
        <f t="shared" si="249"/>
        <v>6.8600000000000136</v>
      </c>
      <c r="AE194" s="2">
        <f t="shared" si="249"/>
        <v>7.8400000000000034</v>
      </c>
      <c r="AF194" s="2">
        <f t="shared" si="235"/>
        <v>5.7142857142857162E-2</v>
      </c>
      <c r="AG194" s="2">
        <f t="shared" si="250"/>
        <v>0.87500000000000133</v>
      </c>
      <c r="AH194" s="2">
        <f t="shared" ref="AH194:AH260" si="262">(AE194/V194)*O194</f>
        <v>2.9542857142857155</v>
      </c>
      <c r="AI194" s="2">
        <v>3</v>
      </c>
      <c r="AJ194">
        <f t="shared" si="251"/>
        <v>4.3333333333333334E-5</v>
      </c>
      <c r="AK194">
        <f t="shared" si="243"/>
        <v>3000.0000000000005</v>
      </c>
      <c r="AL194">
        <f t="shared" si="252"/>
        <v>72000</v>
      </c>
      <c r="AM194">
        <f t="shared" si="237"/>
        <v>75000</v>
      </c>
      <c r="AN194" t="s">
        <v>80</v>
      </c>
      <c r="AP194" t="s">
        <v>37</v>
      </c>
      <c r="AR194">
        <f t="shared" si="253"/>
        <v>1.5E-5</v>
      </c>
      <c r="AS194">
        <v>2.5</v>
      </c>
      <c r="AT194">
        <v>1</v>
      </c>
      <c r="AU194">
        <f t="shared" si="238"/>
        <v>204.5361190596908</v>
      </c>
      <c r="AV194" t="s">
        <v>372</v>
      </c>
      <c r="AW194" t="s">
        <v>373</v>
      </c>
      <c r="AX194" t="s">
        <v>583</v>
      </c>
      <c r="AZ194" s="2">
        <f t="shared" si="254"/>
        <v>2.0179157140331965</v>
      </c>
      <c r="BA194" s="2">
        <f t="shared" ref="BA194:BA220" si="263">ES194*HL$2+EU194*HN$2+EW194*HP$2+EY194*GX$2+FA194*HB$10+FC194*GV$13+FE194*GX$13+FG194*GZ$13+FI194*HB$13+FK194*GV$19+FM194*GV$2+FO194*HD$2+FQ194*HB$2+FS194*GV$22+FU194*GX$22+FW194*HF$2+FY194*GV$6+GA194*GV$10+GC194*HA$22+GE194*GZ$25+GG194*GV$28</f>
        <v>1</v>
      </c>
      <c r="BB194">
        <v>0</v>
      </c>
      <c r="BC194">
        <f t="shared" ref="BC194:BC220" si="264">((BB194/100)/GU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D194">
        <v>0</v>
      </c>
      <c r="BE194">
        <f t="shared" ref="BE194:BE220" si="265">((BD194/100)/GW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F194">
        <v>0</v>
      </c>
      <c r="BG194">
        <f t="shared" ref="BG194:BG220" si="266">((BF194/100)/GY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H194">
        <v>0.14000000000000001</v>
      </c>
      <c r="BI194">
        <f t="shared" ref="BI194:BI220" si="267">((BH194/100)/HA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1.4189344985456351E-3</v>
      </c>
      <c r="BJ194">
        <v>0</v>
      </c>
      <c r="BK194">
        <f t="shared" ref="BK194:BK220" si="268">((BJ194/100)/HC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L194">
        <v>0</v>
      </c>
      <c r="BM194">
        <f t="shared" ref="BM194:BM220" si="269">((BL194/100)/HE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N194">
        <v>0</v>
      </c>
      <c r="BO194">
        <f t="shared" ref="BO194:BO220" si="270">((BN194/100)/HG$2)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P194">
        <v>0</v>
      </c>
      <c r="BQ194">
        <f t="shared" ref="BQ194:BQ220" si="271">((BP194/100)/HA$13)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BR194">
        <f t="shared" si="258"/>
        <v>99.611999999999995</v>
      </c>
      <c r="BS194">
        <f t="shared" ref="BS194:BS220" si="272">((BR194/100)/GU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0.99319499377094023</v>
      </c>
      <c r="BT194">
        <v>3.6999999999999998E-2</v>
      </c>
      <c r="BU194">
        <f t="shared" ref="BU194:BU220" si="273">((BT194/100)/GW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1.7154018489358295E-3</v>
      </c>
      <c r="BV194">
        <v>1.0999999999999999E-2</v>
      </c>
      <c r="BW194">
        <f t="shared" ref="BW194:BW220" si="274">((BV194/100)/GY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1.9776919098946007E-4</v>
      </c>
      <c r="BX194">
        <v>0.2</v>
      </c>
      <c r="BY194">
        <f t="shared" ref="BY194:BY220" si="275">((BX194/100)/HA$6)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3.472900690589057E-3</v>
      </c>
      <c r="BZ194">
        <v>0</v>
      </c>
      <c r="CA194">
        <f t="shared" ref="CA194:CA220" si="276">((BZ194/100)/GU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B194">
        <v>0</v>
      </c>
      <c r="CC194">
        <f t="shared" ref="CC194:CC220" si="277">((CB194/100)/GW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D194">
        <v>0</v>
      </c>
      <c r="CE194">
        <f t="shared" ref="CE194:CE220" si="278">((CD194/100)/GY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F194">
        <v>0</v>
      </c>
      <c r="CG194">
        <f t="shared" ref="CG194:CG220" si="279">((CF194/100)/GU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H194">
        <v>0</v>
      </c>
      <c r="CI194">
        <f t="shared" ref="CI194:CI220" si="280">((CH194/100)/GW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J194">
        <v>0</v>
      </c>
      <c r="CK194">
        <f t="shared" ref="CK194:CK220" si="281">((CJ194/100)/GY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L194">
        <v>0</v>
      </c>
      <c r="CM194">
        <f t="shared" ref="CM194:CM220" si="282">((CL194/100)/HA$16)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N194">
        <v>0</v>
      </c>
      <c r="CO194">
        <f t="shared" ref="CO194:CO220" si="283">((CN194/100)/GW$19)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P194">
        <v>0</v>
      </c>
      <c r="CQ194">
        <f t="shared" ref="CQ194:CQ220" si="284">((CP194/100)/GY$19)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R194">
        <v>0</v>
      </c>
      <c r="CS194">
        <f t="shared" si="259"/>
        <v>0</v>
      </c>
      <c r="CT194">
        <v>0</v>
      </c>
      <c r="CU194">
        <f t="shared" ref="CU194:CU220" si="285">((CT194/100)/GU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V194">
        <v>0</v>
      </c>
      <c r="CW194">
        <f t="shared" ref="CW194:CW220" si="286">((CV194/100)/GW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X194">
        <v>0</v>
      </c>
      <c r="CY194">
        <f t="shared" ref="CY194:CY220" si="287">((CX194/100)/HA$25)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CZ194">
        <v>0</v>
      </c>
      <c r="DA194">
        <f t="shared" ref="DA194:DA220" si="288">((CZ194/100)/GU$13)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B194">
        <v>0</v>
      </c>
      <c r="DC194">
        <f t="shared" ref="DC194:DC220" si="289">((DB194/100)/HA$10)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D194">
        <v>0</v>
      </c>
      <c r="DE194">
        <f t="shared" ref="DE194:DE220" si="290">((DD194/100)/GW$28)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F194">
        <v>0</v>
      </c>
      <c r="DG194">
        <f t="shared" ref="DG194:DG220" si="291">((DF194/100)/GY$28)/((BR194/100)/GU$6+(BH194/100)/HA$2+(BT194/100)/GW$6+(BV194/100)/GY$6+(BX194/100)/HA$6+(BZ194/100)/GU$10+(CB194/100)/GW$10+(CD194/100)/GY$10+(BF194/100)/GY$2+(BB194/100)/GU$2+(CF194/100)/GU$16+(CH194/100)/GW$16+(CJ194/100)/GY$16+(CL194/100)/HA$16+(BL194/100)/HE$2+(CN194/100)/GW$19+(CP194/100)/GY$19+(CR194/100)/HA$19+(BP194/100)/HA$13+(CZ194/100)/GU$13+(DB194/100)/HA$10+(CT194/100)/GU$25+(CV194/100)/GW$25+(CX194/100)/HA$25+(DD194/100)/GW$28+(DF194/100)/GY$28+(BD194/100)/GW$2+(BJ194/100)/HC$2+(BN194/100)/HG$2)</f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f t="shared" ref="ES194:ES220" si="292">((ER194/100)/HK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T194">
        <v>0</v>
      </c>
      <c r="EU194">
        <f t="shared" ref="EU194:EU220" si="293">((ET194/100)/HM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V194">
        <v>0</v>
      </c>
      <c r="EW194">
        <f t="shared" ref="EW194:EW220" si="294">((EV194/100)/HO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X194">
        <v>0</v>
      </c>
      <c r="EY194">
        <f t="shared" ref="EY194:EY220" si="295">((EX194/100)/GW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EZ194">
        <v>0</v>
      </c>
      <c r="FA194">
        <f t="shared" ref="FA194:FA220" si="296">((EZ194/100)/HA$10)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B194">
        <v>0</v>
      </c>
      <c r="FC194">
        <f t="shared" ref="FC194:FC220" si="297">((FB194/100)/GU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D194">
        <v>0</v>
      </c>
      <c r="FE194">
        <f t="shared" ref="FE194:FE220" si="298">((FD194/100)/GW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F194">
        <v>0</v>
      </c>
      <c r="FG194">
        <f t="shared" ref="FG194:FG220" si="299">((FF194/100)/GY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H194">
        <v>0</v>
      </c>
      <c r="FI194">
        <f t="shared" ref="FI194:FI220" si="300">((FH194/100)/HA$13)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J194">
        <v>0</v>
      </c>
      <c r="FK194">
        <f t="shared" ref="FK194:FK220" si="301">((FJ194/100)/GU$19)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L194">
        <v>0</v>
      </c>
      <c r="FM194">
        <f t="shared" ref="FM194:FM220" si="302">((FL194/100)/GU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N194">
        <v>0</v>
      </c>
      <c r="FO194">
        <f t="shared" si="260"/>
        <v>0</v>
      </c>
      <c r="FP194">
        <v>0</v>
      </c>
      <c r="FQ194">
        <f t="shared" ref="FQ194:FQ220" si="303">((FP194/100)/GY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R194">
        <v>0</v>
      </c>
      <c r="FS194">
        <f t="shared" ref="FS194:FS220" si="304">((FR194/100)/GU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T194">
        <v>0</v>
      </c>
      <c r="FU194">
        <f t="shared" ref="FU194:FU220" si="305">((FT194/100)/GW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V194">
        <v>0</v>
      </c>
      <c r="FW194">
        <f t="shared" ref="FW194:FW220" si="306">((FV194/100)/HE$2)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FX194">
        <v>0</v>
      </c>
      <c r="FY194">
        <f t="shared" si="261"/>
        <v>0</v>
      </c>
      <c r="FZ194">
        <v>0</v>
      </c>
      <c r="GA194">
        <f t="shared" ref="GA194:GA220" si="307">((FZ194/100)/GU$10)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B194">
        <v>0</v>
      </c>
      <c r="GC194">
        <f t="shared" ref="GC194:GC220" si="308">((GB194/100)/GZ$22)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D194">
        <v>0</v>
      </c>
      <c r="GE194">
        <f t="shared" ref="GE194:GE220" si="309">((GD194/100)/GY$25)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</f>
        <v>0</v>
      </c>
      <c r="GF194">
        <v>100</v>
      </c>
      <c r="GG194">
        <f t="shared" ref="GG194:GG220" si="310">(((GF194/100)/GU$28)/((ER194/100)/HK$2+(ET194/100)/HM$2+(EV194/100)/HO$2+(EX194/100)/GW$2+(EZ194/100)/HA$10+(FB194/100)/GU$13+(FD194/100)/GW$13+(FF194/100)/GY$13+(FH194/100)/HA$13+(FJ194/100)/GU$19+(FL194/100)/GU$2+(FN194/100)/HC$2+(FP194/100)/GY$2+(FR194/100)/GU$22+(FT194/100)/GW$22+(FV194/100)/HE$2+(FX194/100)/GU$6+(FZ194/100)/GU$10+(GB194/100)/GZ$22+(GD194/100)/GY$25+(GF194/100)/GU$28))</f>
        <v>1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 s="3" t="s">
        <v>584</v>
      </c>
      <c r="GS194" t="s">
        <v>264</v>
      </c>
    </row>
    <row r="195" spans="1:201" x14ac:dyDescent="0.45">
      <c r="A195">
        <v>194</v>
      </c>
      <c r="B195" t="s">
        <v>440</v>
      </c>
      <c r="C195" t="s">
        <v>581</v>
      </c>
      <c r="D195" t="s">
        <v>582</v>
      </c>
      <c r="F195">
        <v>453</v>
      </c>
      <c r="G195">
        <v>1073</v>
      </c>
      <c r="H195">
        <f t="shared" si="255"/>
        <v>1811</v>
      </c>
      <c r="I195" s="2">
        <f t="shared" si="221"/>
        <v>0.59249033683048036</v>
      </c>
      <c r="J195" s="2">
        <f t="shared" ref="J195:J210" si="311">G195-F195</f>
        <v>620</v>
      </c>
      <c r="K195" s="2">
        <f t="shared" ref="K195:K210" si="312">G195/F195</f>
        <v>2.368653421633554</v>
      </c>
      <c r="M195" s="2">
        <f t="shared" si="256"/>
        <v>1615</v>
      </c>
      <c r="N195">
        <v>34.299999999999997</v>
      </c>
      <c r="O195">
        <v>65.3</v>
      </c>
      <c r="P195" s="2">
        <f t="shared" si="138"/>
        <v>0.52526799387442569</v>
      </c>
      <c r="Q195" s="2">
        <f t="shared" ref="Q195:Q207" si="313">(O195-N195)/O195</f>
        <v>0.47473200612557431</v>
      </c>
      <c r="R195">
        <f>1.2*9.8</f>
        <v>11.76</v>
      </c>
      <c r="S195">
        <f>1.8*9.8</f>
        <v>17.64</v>
      </c>
      <c r="T195" s="2">
        <f t="shared" ref="T195:T274" si="314">R195/S195</f>
        <v>0.66666666666666663</v>
      </c>
      <c r="U195">
        <f>1.8*9.8</f>
        <v>17.64</v>
      </c>
      <c r="V195">
        <f>2.4*9.8</f>
        <v>23.52</v>
      </c>
      <c r="W195" s="2">
        <f t="shared" ref="W195:W206" si="315">N195/100*U195</f>
        <v>6.0505199999999997</v>
      </c>
      <c r="X195" s="2">
        <f t="shared" ref="X195:X207" si="316">O195/100*V195</f>
        <v>15.358560000000001</v>
      </c>
      <c r="Y195" s="7">
        <f t="shared" ref="Y195:Y257" si="317">(X195-W195)/X195</f>
        <v>0.60604900459418076</v>
      </c>
      <c r="Z195" s="2">
        <f t="shared" si="257"/>
        <v>0.75</v>
      </c>
      <c r="AA195" s="2">
        <f t="shared" ref="AA195:AA207" si="318">U195/R195</f>
        <v>1.5</v>
      </c>
      <c r="AB195" s="2">
        <f t="shared" ref="AB195:AB207" si="319">V195/S195</f>
        <v>1.3333333333333333</v>
      </c>
      <c r="AC195" s="2">
        <f t="shared" ref="AC195:AC207" si="320">(O195-N195)/O195</f>
        <v>0.47473200612557431</v>
      </c>
      <c r="AD195" s="2">
        <f t="shared" si="249"/>
        <v>5.8800000000000008</v>
      </c>
      <c r="AE195" s="2">
        <f t="shared" si="249"/>
        <v>5.879999999999999</v>
      </c>
      <c r="AF195" s="2">
        <f t="shared" ref="AF195:AF264" si="321">(V195-S195)/V195</f>
        <v>0.24999999999999997</v>
      </c>
      <c r="AG195" s="2">
        <f t="shared" si="250"/>
        <v>1.0000000000000002</v>
      </c>
      <c r="AH195" s="2">
        <f t="shared" si="262"/>
        <v>16.324999999999996</v>
      </c>
      <c r="AI195" s="2">
        <v>3</v>
      </c>
      <c r="AJ195">
        <f t="shared" si="251"/>
        <v>4.3333333333333334E-5</v>
      </c>
      <c r="AK195">
        <f t="shared" ref="AK195:AK264" si="322">(1/AJ195)*(N195/100)</f>
        <v>7915.3846153846152</v>
      </c>
      <c r="AL195">
        <f t="shared" si="252"/>
        <v>72000</v>
      </c>
      <c r="AM195">
        <f t="shared" ref="AM195:AM264" si="323">AK195+AL195</f>
        <v>79915.38461538461</v>
      </c>
      <c r="AN195" t="s">
        <v>80</v>
      </c>
      <c r="AP195" t="s">
        <v>37</v>
      </c>
      <c r="AR195">
        <f t="shared" si="253"/>
        <v>1.5E-5</v>
      </c>
      <c r="AS195">
        <v>2.5</v>
      </c>
      <c r="AT195">
        <v>1</v>
      </c>
      <c r="AU195">
        <f>SQRT(AS195)*(S195*AT195)</f>
        <v>27.89128896268511</v>
      </c>
      <c r="AV195" t="s">
        <v>372</v>
      </c>
      <c r="AW195" t="s">
        <v>373</v>
      </c>
      <c r="AX195" t="s">
        <v>583</v>
      </c>
      <c r="AZ195" s="2">
        <f t="shared" si="254"/>
        <v>2.0179157140331965</v>
      </c>
      <c r="BA195" s="2">
        <f t="shared" si="263"/>
        <v>1</v>
      </c>
      <c r="BB195">
        <v>0</v>
      </c>
      <c r="BC195">
        <f t="shared" si="264"/>
        <v>0</v>
      </c>
      <c r="BD195">
        <v>0</v>
      </c>
      <c r="BE195">
        <f t="shared" si="265"/>
        <v>0</v>
      </c>
      <c r="BF195">
        <v>0</v>
      </c>
      <c r="BG195">
        <f t="shared" si="266"/>
        <v>0</v>
      </c>
      <c r="BH195">
        <v>0.14000000000000001</v>
      </c>
      <c r="BI195">
        <f t="shared" si="267"/>
        <v>1.4189344985456351E-3</v>
      </c>
      <c r="BJ195">
        <v>0</v>
      </c>
      <c r="BK195">
        <f t="shared" si="268"/>
        <v>0</v>
      </c>
      <c r="BL195">
        <v>0</v>
      </c>
      <c r="BM195">
        <f t="shared" si="269"/>
        <v>0</v>
      </c>
      <c r="BN195">
        <v>0</v>
      </c>
      <c r="BO195">
        <f t="shared" si="270"/>
        <v>0</v>
      </c>
      <c r="BP195">
        <v>0</v>
      </c>
      <c r="BQ195">
        <f t="shared" si="271"/>
        <v>0</v>
      </c>
      <c r="BR195">
        <f t="shared" si="258"/>
        <v>99.611999999999995</v>
      </c>
      <c r="BS195">
        <f t="shared" si="272"/>
        <v>0.99319499377094023</v>
      </c>
      <c r="BT195">
        <v>3.6999999999999998E-2</v>
      </c>
      <c r="BU195">
        <f t="shared" si="273"/>
        <v>1.7154018489358295E-3</v>
      </c>
      <c r="BV195">
        <v>1.0999999999999999E-2</v>
      </c>
      <c r="BW195">
        <f t="shared" si="274"/>
        <v>1.9776919098946007E-4</v>
      </c>
      <c r="BX195">
        <v>0.2</v>
      </c>
      <c r="BY195">
        <f t="shared" si="275"/>
        <v>3.472900690589057E-3</v>
      </c>
      <c r="BZ195">
        <v>0</v>
      </c>
      <c r="CA195">
        <f t="shared" si="276"/>
        <v>0</v>
      </c>
      <c r="CB195">
        <v>0</v>
      </c>
      <c r="CC195">
        <f t="shared" si="277"/>
        <v>0</v>
      </c>
      <c r="CD195">
        <v>0</v>
      </c>
      <c r="CE195">
        <f t="shared" si="278"/>
        <v>0</v>
      </c>
      <c r="CF195">
        <v>0</v>
      </c>
      <c r="CG195">
        <f t="shared" si="279"/>
        <v>0</v>
      </c>
      <c r="CH195">
        <v>0</v>
      </c>
      <c r="CI195">
        <f t="shared" si="280"/>
        <v>0</v>
      </c>
      <c r="CJ195">
        <v>0</v>
      </c>
      <c r="CK195">
        <f t="shared" si="281"/>
        <v>0</v>
      </c>
      <c r="CL195">
        <v>0</v>
      </c>
      <c r="CM195">
        <f t="shared" si="282"/>
        <v>0</v>
      </c>
      <c r="CN195">
        <v>0</v>
      </c>
      <c r="CO195">
        <f t="shared" si="283"/>
        <v>0</v>
      </c>
      <c r="CP195">
        <v>0</v>
      </c>
      <c r="CQ195">
        <f t="shared" si="284"/>
        <v>0</v>
      </c>
      <c r="CR195">
        <v>0</v>
      </c>
      <c r="CS195">
        <f t="shared" si="259"/>
        <v>0</v>
      </c>
      <c r="CT195">
        <v>0</v>
      </c>
      <c r="CU195">
        <f t="shared" si="285"/>
        <v>0</v>
      </c>
      <c r="CV195">
        <v>0</v>
      </c>
      <c r="CW195">
        <f t="shared" si="286"/>
        <v>0</v>
      </c>
      <c r="CX195">
        <v>0</v>
      </c>
      <c r="CY195">
        <f t="shared" si="287"/>
        <v>0</v>
      </c>
      <c r="CZ195">
        <v>0</v>
      </c>
      <c r="DA195">
        <f t="shared" si="288"/>
        <v>0</v>
      </c>
      <c r="DB195">
        <v>0</v>
      </c>
      <c r="DC195">
        <f t="shared" si="289"/>
        <v>0</v>
      </c>
      <c r="DD195">
        <v>0</v>
      </c>
      <c r="DE195">
        <f t="shared" si="290"/>
        <v>0</v>
      </c>
      <c r="DF195">
        <v>0</v>
      </c>
      <c r="DG195">
        <f t="shared" si="291"/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f t="shared" si="292"/>
        <v>0</v>
      </c>
      <c r="ET195">
        <v>0</v>
      </c>
      <c r="EU195">
        <f t="shared" si="293"/>
        <v>0</v>
      </c>
      <c r="EV195">
        <v>0</v>
      </c>
      <c r="EW195">
        <f t="shared" si="294"/>
        <v>0</v>
      </c>
      <c r="EX195">
        <v>0</v>
      </c>
      <c r="EY195">
        <f t="shared" si="295"/>
        <v>0</v>
      </c>
      <c r="EZ195">
        <v>0</v>
      </c>
      <c r="FA195">
        <f t="shared" si="296"/>
        <v>0</v>
      </c>
      <c r="FB195">
        <v>0</v>
      </c>
      <c r="FC195">
        <f t="shared" si="297"/>
        <v>0</v>
      </c>
      <c r="FD195">
        <v>0</v>
      </c>
      <c r="FE195">
        <f t="shared" si="298"/>
        <v>0</v>
      </c>
      <c r="FF195">
        <v>0</v>
      </c>
      <c r="FG195">
        <f t="shared" si="299"/>
        <v>0</v>
      </c>
      <c r="FH195">
        <v>0</v>
      </c>
      <c r="FI195">
        <f t="shared" si="300"/>
        <v>0</v>
      </c>
      <c r="FJ195">
        <v>0</v>
      </c>
      <c r="FK195">
        <f t="shared" si="301"/>
        <v>0</v>
      </c>
      <c r="FL195">
        <v>0</v>
      </c>
      <c r="FM195">
        <f t="shared" si="302"/>
        <v>0</v>
      </c>
      <c r="FN195">
        <v>0</v>
      </c>
      <c r="FO195">
        <f t="shared" si="260"/>
        <v>0</v>
      </c>
      <c r="FP195">
        <v>0</v>
      </c>
      <c r="FQ195">
        <f t="shared" si="303"/>
        <v>0</v>
      </c>
      <c r="FR195">
        <v>0</v>
      </c>
      <c r="FS195">
        <f t="shared" si="304"/>
        <v>0</v>
      </c>
      <c r="FT195">
        <v>0</v>
      </c>
      <c r="FU195">
        <f t="shared" si="305"/>
        <v>0</v>
      </c>
      <c r="FV195">
        <v>0</v>
      </c>
      <c r="FW195">
        <f t="shared" si="306"/>
        <v>0</v>
      </c>
      <c r="FX195">
        <v>0</v>
      </c>
      <c r="FY195">
        <f t="shared" si="261"/>
        <v>0</v>
      </c>
      <c r="FZ195">
        <v>0</v>
      </c>
      <c r="GA195">
        <f t="shared" si="307"/>
        <v>0</v>
      </c>
      <c r="GB195">
        <v>0</v>
      </c>
      <c r="GC195">
        <f t="shared" si="308"/>
        <v>0</v>
      </c>
      <c r="GD195">
        <v>0</v>
      </c>
      <c r="GE195">
        <f t="shared" si="309"/>
        <v>0</v>
      </c>
      <c r="GF195">
        <v>100</v>
      </c>
      <c r="GG195">
        <f t="shared" si="310"/>
        <v>1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 s="3" t="s">
        <v>584</v>
      </c>
      <c r="GS195" t="s">
        <v>264</v>
      </c>
    </row>
    <row r="196" spans="1:201" x14ac:dyDescent="0.45">
      <c r="A196">
        <v>195</v>
      </c>
      <c r="B196" t="s">
        <v>368</v>
      </c>
      <c r="C196" t="s">
        <v>408</v>
      </c>
      <c r="D196" t="s">
        <v>585</v>
      </c>
      <c r="E196" t="s">
        <v>586</v>
      </c>
      <c r="F196">
        <f>419.5+273</f>
        <v>692.5</v>
      </c>
      <c r="G196">
        <v>699.8</v>
      </c>
      <c r="H196">
        <f t="shared" si="255"/>
        <v>1811</v>
      </c>
      <c r="I196" s="2">
        <f t="shared" si="221"/>
        <v>0.38641634456101598</v>
      </c>
      <c r="J196" s="2">
        <f t="shared" si="311"/>
        <v>7.2999999999999545</v>
      </c>
      <c r="K196" s="2">
        <f t="shared" si="312"/>
        <v>1.0105415162454874</v>
      </c>
      <c r="M196" s="2">
        <v>1180</v>
      </c>
      <c r="N196">
        <v>30</v>
      </c>
      <c r="O196">
        <v>27</v>
      </c>
      <c r="P196" s="2">
        <f t="shared" si="138"/>
        <v>1.1111111111111112</v>
      </c>
      <c r="Q196" s="2">
        <f t="shared" si="313"/>
        <v>-0.1111111111111111</v>
      </c>
      <c r="S196" s="15">
        <f>6.89*44.9</f>
        <v>309.36099999999999</v>
      </c>
      <c r="U196">
        <f>6.89*42.9</f>
        <v>295.58099999999996</v>
      </c>
      <c r="V196">
        <f>6.89*44.9</f>
        <v>309.36099999999999</v>
      </c>
      <c r="W196" s="2">
        <f t="shared" si="315"/>
        <v>88.674299999999988</v>
      </c>
      <c r="X196" s="2">
        <f t="shared" si="316"/>
        <v>83.527470000000008</v>
      </c>
      <c r="Y196" s="7">
        <f t="shared" si="317"/>
        <v>-6.1618411284335317E-2</v>
      </c>
      <c r="Z196" s="2">
        <f t="shared" si="257"/>
        <v>0.95545657015590191</v>
      </c>
      <c r="AA196" s="2" t="e">
        <f t="shared" si="318"/>
        <v>#DIV/0!</v>
      </c>
      <c r="AB196" s="2">
        <f t="shared" si="319"/>
        <v>1</v>
      </c>
      <c r="AC196" s="2">
        <f t="shared" si="320"/>
        <v>-0.1111111111111111</v>
      </c>
      <c r="AD196" s="2">
        <f t="shared" ref="AD196:AD207" si="324">U196-R196</f>
        <v>295.58099999999996</v>
      </c>
      <c r="AE196" s="2">
        <f t="shared" ref="AE196:AE207" si="325">V196-S196</f>
        <v>0</v>
      </c>
      <c r="AG196" s="2" t="e">
        <f t="shared" ref="AG196:AG207" si="326">AD196/AE196</f>
        <v>#DIV/0!</v>
      </c>
      <c r="AI196" s="2">
        <v>0</v>
      </c>
      <c r="AJ196">
        <v>2E-3</v>
      </c>
      <c r="AK196">
        <f t="shared" si="322"/>
        <v>150</v>
      </c>
      <c r="AL196">
        <v>120</v>
      </c>
      <c r="AM196">
        <f t="shared" si="323"/>
        <v>270</v>
      </c>
      <c r="AP196" t="s">
        <v>37</v>
      </c>
      <c r="AS196">
        <v>12.7</v>
      </c>
      <c r="AT196">
        <v>1</v>
      </c>
      <c r="AU196">
        <f t="shared" si="238"/>
        <v>1102.4716321414805</v>
      </c>
      <c r="AV196" t="s">
        <v>401</v>
      </c>
      <c r="AW196" t="s">
        <v>38</v>
      </c>
      <c r="AZ196" s="2">
        <f t="shared" si="254"/>
        <v>2.0092659307183149</v>
      </c>
      <c r="BA196" s="2">
        <f t="shared" si="263"/>
        <v>2</v>
      </c>
      <c r="BB196">
        <v>0</v>
      </c>
      <c r="BC196">
        <f t="shared" si="264"/>
        <v>0</v>
      </c>
      <c r="BD196">
        <v>0</v>
      </c>
      <c r="BE196">
        <f t="shared" si="265"/>
        <v>0</v>
      </c>
      <c r="BF196">
        <v>0</v>
      </c>
      <c r="BG196">
        <f t="shared" si="266"/>
        <v>0</v>
      </c>
      <c r="BH196">
        <v>0</v>
      </c>
      <c r="BI196">
        <f t="shared" si="267"/>
        <v>0</v>
      </c>
      <c r="BJ196">
        <v>0</v>
      </c>
      <c r="BK196">
        <f t="shared" si="268"/>
        <v>0</v>
      </c>
      <c r="BL196">
        <v>0</v>
      </c>
      <c r="BM196">
        <f t="shared" si="269"/>
        <v>0</v>
      </c>
      <c r="BN196">
        <v>0</v>
      </c>
      <c r="BO196">
        <f t="shared" si="270"/>
        <v>0</v>
      </c>
      <c r="BP196">
        <v>0</v>
      </c>
      <c r="BQ196">
        <f t="shared" si="271"/>
        <v>0</v>
      </c>
      <c r="BR196">
        <f t="shared" si="258"/>
        <v>99.9</v>
      </c>
      <c r="BS196">
        <f t="shared" si="272"/>
        <v>0.99536703464084253</v>
      </c>
      <c r="BT196">
        <v>0.1</v>
      </c>
      <c r="BU196">
        <f t="shared" si="273"/>
        <v>4.63296535915748E-3</v>
      </c>
      <c r="BV196">
        <v>0</v>
      </c>
      <c r="BW196">
        <f t="shared" si="274"/>
        <v>0</v>
      </c>
      <c r="BX196">
        <v>0</v>
      </c>
      <c r="BY196">
        <f t="shared" si="275"/>
        <v>0</v>
      </c>
      <c r="BZ196">
        <v>0</v>
      </c>
      <c r="CA196">
        <f t="shared" si="276"/>
        <v>0</v>
      </c>
      <c r="CB196">
        <v>0</v>
      </c>
      <c r="CC196">
        <f t="shared" si="277"/>
        <v>0</v>
      </c>
      <c r="CD196">
        <v>0</v>
      </c>
      <c r="CE196">
        <f t="shared" si="278"/>
        <v>0</v>
      </c>
      <c r="CF196">
        <v>0</v>
      </c>
      <c r="CG196">
        <f t="shared" si="279"/>
        <v>0</v>
      </c>
      <c r="CH196">
        <v>0</v>
      </c>
      <c r="CI196">
        <f t="shared" si="280"/>
        <v>0</v>
      </c>
      <c r="CJ196">
        <v>0</v>
      </c>
      <c r="CK196">
        <f t="shared" si="281"/>
        <v>0</v>
      </c>
      <c r="CL196">
        <v>0</v>
      </c>
      <c r="CM196">
        <f t="shared" si="282"/>
        <v>0</v>
      </c>
      <c r="CN196">
        <v>0</v>
      </c>
      <c r="CO196">
        <f t="shared" si="283"/>
        <v>0</v>
      </c>
      <c r="CP196">
        <v>0</v>
      </c>
      <c r="CQ196">
        <f t="shared" si="284"/>
        <v>0</v>
      </c>
      <c r="CR196">
        <v>0</v>
      </c>
      <c r="CS196">
        <f t="shared" si="259"/>
        <v>0</v>
      </c>
      <c r="CT196">
        <v>0</v>
      </c>
      <c r="CU196">
        <f t="shared" si="285"/>
        <v>0</v>
      </c>
      <c r="CV196">
        <v>0</v>
      </c>
      <c r="CW196">
        <f t="shared" si="286"/>
        <v>0</v>
      </c>
      <c r="CX196">
        <v>0</v>
      </c>
      <c r="CY196">
        <f t="shared" si="287"/>
        <v>0</v>
      </c>
      <c r="CZ196">
        <v>0</v>
      </c>
      <c r="DA196">
        <f t="shared" si="288"/>
        <v>0</v>
      </c>
      <c r="DB196">
        <v>0</v>
      </c>
      <c r="DC196">
        <f t="shared" si="289"/>
        <v>0</v>
      </c>
      <c r="DD196">
        <v>0</v>
      </c>
      <c r="DE196">
        <f t="shared" si="290"/>
        <v>0</v>
      </c>
      <c r="DF196">
        <v>0</v>
      </c>
      <c r="DG196">
        <f t="shared" si="291"/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f t="shared" si="292"/>
        <v>0</v>
      </c>
      <c r="ET196">
        <v>0</v>
      </c>
      <c r="EU196">
        <f t="shared" si="293"/>
        <v>0</v>
      </c>
      <c r="EV196">
        <v>0</v>
      </c>
      <c r="EW196">
        <f t="shared" si="294"/>
        <v>0</v>
      </c>
      <c r="EX196">
        <v>100</v>
      </c>
      <c r="EY196">
        <f t="shared" si="295"/>
        <v>1</v>
      </c>
      <c r="EZ196">
        <v>0</v>
      </c>
      <c r="FA196">
        <f t="shared" si="296"/>
        <v>0</v>
      </c>
      <c r="FB196">
        <v>0</v>
      </c>
      <c r="FC196">
        <f t="shared" si="297"/>
        <v>0</v>
      </c>
      <c r="FD196">
        <v>0</v>
      </c>
      <c r="FE196">
        <f t="shared" si="298"/>
        <v>0</v>
      </c>
      <c r="FF196">
        <v>0</v>
      </c>
      <c r="FG196">
        <f t="shared" si="299"/>
        <v>0</v>
      </c>
      <c r="FH196">
        <v>0</v>
      </c>
      <c r="FI196">
        <f t="shared" si="300"/>
        <v>0</v>
      </c>
      <c r="FJ196">
        <v>0</v>
      </c>
      <c r="FK196">
        <f t="shared" si="301"/>
        <v>0</v>
      </c>
      <c r="FL196">
        <v>0</v>
      </c>
      <c r="FM196">
        <f t="shared" si="302"/>
        <v>0</v>
      </c>
      <c r="FN196">
        <v>0</v>
      </c>
      <c r="FO196">
        <f t="shared" si="260"/>
        <v>0</v>
      </c>
      <c r="FP196">
        <v>0</v>
      </c>
      <c r="FQ196">
        <f t="shared" si="303"/>
        <v>0</v>
      </c>
      <c r="FR196">
        <v>0</v>
      </c>
      <c r="FS196">
        <f t="shared" si="304"/>
        <v>0</v>
      </c>
      <c r="FT196">
        <v>0</v>
      </c>
      <c r="FU196">
        <f t="shared" si="305"/>
        <v>0</v>
      </c>
      <c r="FV196">
        <v>0</v>
      </c>
      <c r="FW196">
        <f t="shared" si="306"/>
        <v>0</v>
      </c>
      <c r="FX196">
        <v>0</v>
      </c>
      <c r="FY196">
        <f t="shared" si="261"/>
        <v>0</v>
      </c>
      <c r="FZ196">
        <v>0</v>
      </c>
      <c r="GA196">
        <f t="shared" si="307"/>
        <v>0</v>
      </c>
      <c r="GB196">
        <v>0</v>
      </c>
      <c r="GC196">
        <f t="shared" si="308"/>
        <v>0</v>
      </c>
      <c r="GD196">
        <v>0</v>
      </c>
      <c r="GE196">
        <f t="shared" si="309"/>
        <v>0</v>
      </c>
      <c r="GF196">
        <v>0</v>
      </c>
      <c r="GG196">
        <f t="shared" si="310"/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 s="3" t="s">
        <v>587</v>
      </c>
      <c r="GS196" t="s">
        <v>588</v>
      </c>
    </row>
    <row r="197" spans="1:201" x14ac:dyDescent="0.45">
      <c r="A197">
        <v>196</v>
      </c>
      <c r="B197" t="s">
        <v>368</v>
      </c>
      <c r="C197" t="s">
        <v>408</v>
      </c>
      <c r="D197" t="s">
        <v>585</v>
      </c>
      <c r="E197" t="s">
        <v>586</v>
      </c>
      <c r="F197">
        <f t="shared" ref="F197:F207" si="327">419.5+273</f>
        <v>692.5</v>
      </c>
      <c r="G197">
        <v>810.9</v>
      </c>
      <c r="H197">
        <f t="shared" si="255"/>
        <v>1811</v>
      </c>
      <c r="I197" s="2">
        <f t="shared" ref="I197:I210" si="328">G197/H197</f>
        <v>0.44776366648260629</v>
      </c>
      <c r="J197" s="2">
        <f t="shared" si="311"/>
        <v>118.39999999999998</v>
      </c>
      <c r="K197" s="2">
        <f t="shared" si="312"/>
        <v>1.1709747292418773</v>
      </c>
      <c r="M197" s="2">
        <v>1180</v>
      </c>
      <c r="N197">
        <v>47</v>
      </c>
      <c r="O197">
        <v>40</v>
      </c>
      <c r="P197" s="2">
        <f t="shared" si="138"/>
        <v>1.175</v>
      </c>
      <c r="Q197" s="2">
        <f t="shared" si="313"/>
        <v>-0.17499999999999999</v>
      </c>
      <c r="S197" s="15">
        <f>6.89*27.4</f>
        <v>188.78599999999997</v>
      </c>
      <c r="U197">
        <f>6.89*25.5</f>
        <v>175.69499999999999</v>
      </c>
      <c r="V197">
        <f>6.89*27.4</f>
        <v>188.78599999999997</v>
      </c>
      <c r="W197" s="2">
        <f t="shared" si="315"/>
        <v>82.576649999999987</v>
      </c>
      <c r="X197" s="2">
        <f t="shared" si="316"/>
        <v>75.514399999999995</v>
      </c>
      <c r="Y197" s="7">
        <f t="shared" si="317"/>
        <v>-9.3521897810218871E-2</v>
      </c>
      <c r="Z197" s="2">
        <f t="shared" si="257"/>
        <v>0.93065693430656948</v>
      </c>
      <c r="AA197" s="2" t="e">
        <f t="shared" si="318"/>
        <v>#DIV/0!</v>
      </c>
      <c r="AB197" s="2">
        <f t="shared" si="319"/>
        <v>1</v>
      </c>
      <c r="AC197" s="2">
        <f t="shared" si="320"/>
        <v>-0.17499999999999999</v>
      </c>
      <c r="AD197" s="2">
        <f t="shared" si="324"/>
        <v>175.69499999999999</v>
      </c>
      <c r="AE197" s="2">
        <f t="shared" si="325"/>
        <v>0</v>
      </c>
      <c r="AG197" s="2" t="e">
        <f t="shared" si="326"/>
        <v>#DIV/0!</v>
      </c>
      <c r="AI197" s="2">
        <v>0</v>
      </c>
      <c r="AJ197">
        <v>2E-3</v>
      </c>
      <c r="AK197">
        <f t="shared" si="322"/>
        <v>235</v>
      </c>
      <c r="AL197">
        <v>120</v>
      </c>
      <c r="AM197">
        <f t="shared" si="323"/>
        <v>355</v>
      </c>
      <c r="AP197" t="s">
        <v>37</v>
      </c>
      <c r="AS197">
        <v>12.7</v>
      </c>
      <c r="AT197">
        <v>1</v>
      </c>
      <c r="AU197">
        <f t="shared" ref="AU197:AU263" si="329">SQRT(AS197)*(S197*AT197)</f>
        <v>672.77778887921079</v>
      </c>
      <c r="AV197" t="s">
        <v>401</v>
      </c>
      <c r="AW197" t="s">
        <v>38</v>
      </c>
      <c r="AZ197" s="2">
        <f t="shared" si="254"/>
        <v>2.0092659307183149</v>
      </c>
      <c r="BA197" s="2">
        <f t="shared" si="263"/>
        <v>2</v>
      </c>
      <c r="BB197">
        <v>0</v>
      </c>
      <c r="BC197">
        <f t="shared" si="264"/>
        <v>0</v>
      </c>
      <c r="BD197">
        <v>0</v>
      </c>
      <c r="BE197">
        <f t="shared" si="265"/>
        <v>0</v>
      </c>
      <c r="BF197">
        <v>0</v>
      </c>
      <c r="BG197">
        <f t="shared" si="266"/>
        <v>0</v>
      </c>
      <c r="BH197">
        <v>0</v>
      </c>
      <c r="BI197">
        <f t="shared" si="267"/>
        <v>0</v>
      </c>
      <c r="BJ197">
        <v>0</v>
      </c>
      <c r="BK197">
        <f t="shared" si="268"/>
        <v>0</v>
      </c>
      <c r="BL197">
        <v>0</v>
      </c>
      <c r="BM197">
        <f t="shared" si="269"/>
        <v>0</v>
      </c>
      <c r="BN197">
        <v>0</v>
      </c>
      <c r="BO197">
        <f t="shared" si="270"/>
        <v>0</v>
      </c>
      <c r="BP197">
        <v>0</v>
      </c>
      <c r="BQ197">
        <f t="shared" si="271"/>
        <v>0</v>
      </c>
      <c r="BR197">
        <f t="shared" ref="BR197:BR207" si="330">100-BH197-BT197-BV197-BX197</f>
        <v>99.9</v>
      </c>
      <c r="BS197">
        <f t="shared" si="272"/>
        <v>0.99536703464084253</v>
      </c>
      <c r="BT197">
        <v>0.1</v>
      </c>
      <c r="BU197">
        <f t="shared" si="273"/>
        <v>4.63296535915748E-3</v>
      </c>
      <c r="BV197">
        <v>0</v>
      </c>
      <c r="BW197">
        <f t="shared" si="274"/>
        <v>0</v>
      </c>
      <c r="BX197">
        <v>0</v>
      </c>
      <c r="BY197">
        <f t="shared" si="275"/>
        <v>0</v>
      </c>
      <c r="BZ197">
        <v>0</v>
      </c>
      <c r="CA197">
        <f t="shared" si="276"/>
        <v>0</v>
      </c>
      <c r="CB197">
        <v>0</v>
      </c>
      <c r="CC197">
        <f t="shared" si="277"/>
        <v>0</v>
      </c>
      <c r="CD197">
        <v>0</v>
      </c>
      <c r="CE197">
        <f t="shared" si="278"/>
        <v>0</v>
      </c>
      <c r="CF197">
        <v>0</v>
      </c>
      <c r="CG197">
        <f t="shared" si="279"/>
        <v>0</v>
      </c>
      <c r="CH197">
        <v>0</v>
      </c>
      <c r="CI197">
        <f t="shared" si="280"/>
        <v>0</v>
      </c>
      <c r="CJ197">
        <v>0</v>
      </c>
      <c r="CK197">
        <f t="shared" si="281"/>
        <v>0</v>
      </c>
      <c r="CL197">
        <v>0</v>
      </c>
      <c r="CM197">
        <f t="shared" si="282"/>
        <v>0</v>
      </c>
      <c r="CN197">
        <v>0</v>
      </c>
      <c r="CO197">
        <f t="shared" si="283"/>
        <v>0</v>
      </c>
      <c r="CP197">
        <v>0</v>
      </c>
      <c r="CQ197">
        <f t="shared" si="284"/>
        <v>0</v>
      </c>
      <c r="CR197">
        <v>0</v>
      </c>
      <c r="CS197">
        <f t="shared" si="259"/>
        <v>0</v>
      </c>
      <c r="CT197">
        <v>0</v>
      </c>
      <c r="CU197">
        <f t="shared" si="285"/>
        <v>0</v>
      </c>
      <c r="CV197">
        <v>0</v>
      </c>
      <c r="CW197">
        <f t="shared" si="286"/>
        <v>0</v>
      </c>
      <c r="CX197">
        <v>0</v>
      </c>
      <c r="CY197">
        <f t="shared" si="287"/>
        <v>0</v>
      </c>
      <c r="CZ197">
        <v>0</v>
      </c>
      <c r="DA197">
        <f t="shared" si="288"/>
        <v>0</v>
      </c>
      <c r="DB197">
        <v>0</v>
      </c>
      <c r="DC197">
        <f t="shared" si="289"/>
        <v>0</v>
      </c>
      <c r="DD197">
        <v>0</v>
      </c>
      <c r="DE197">
        <f t="shared" si="290"/>
        <v>0</v>
      </c>
      <c r="DF197">
        <v>0</v>
      </c>
      <c r="DG197">
        <f t="shared" si="291"/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f t="shared" si="292"/>
        <v>0</v>
      </c>
      <c r="ET197">
        <v>0</v>
      </c>
      <c r="EU197">
        <f t="shared" si="293"/>
        <v>0</v>
      </c>
      <c r="EV197">
        <v>0</v>
      </c>
      <c r="EW197">
        <f t="shared" si="294"/>
        <v>0</v>
      </c>
      <c r="EX197">
        <v>100</v>
      </c>
      <c r="EY197">
        <f t="shared" si="295"/>
        <v>1</v>
      </c>
      <c r="EZ197">
        <v>0</v>
      </c>
      <c r="FA197">
        <f t="shared" si="296"/>
        <v>0</v>
      </c>
      <c r="FB197">
        <v>0</v>
      </c>
      <c r="FC197">
        <f t="shared" si="297"/>
        <v>0</v>
      </c>
      <c r="FD197">
        <v>0</v>
      </c>
      <c r="FE197">
        <f t="shared" si="298"/>
        <v>0</v>
      </c>
      <c r="FF197">
        <v>0</v>
      </c>
      <c r="FG197">
        <f t="shared" si="299"/>
        <v>0</v>
      </c>
      <c r="FH197">
        <v>0</v>
      </c>
      <c r="FI197">
        <f t="shared" si="300"/>
        <v>0</v>
      </c>
      <c r="FJ197">
        <v>0</v>
      </c>
      <c r="FK197">
        <f t="shared" si="301"/>
        <v>0</v>
      </c>
      <c r="FL197">
        <v>0</v>
      </c>
      <c r="FM197">
        <f t="shared" si="302"/>
        <v>0</v>
      </c>
      <c r="FN197">
        <v>0</v>
      </c>
      <c r="FO197">
        <f t="shared" si="260"/>
        <v>0</v>
      </c>
      <c r="FP197">
        <v>0</v>
      </c>
      <c r="FQ197">
        <f t="shared" si="303"/>
        <v>0</v>
      </c>
      <c r="FR197">
        <v>0</v>
      </c>
      <c r="FS197">
        <f t="shared" si="304"/>
        <v>0</v>
      </c>
      <c r="FT197">
        <v>0</v>
      </c>
      <c r="FU197">
        <f t="shared" si="305"/>
        <v>0</v>
      </c>
      <c r="FV197">
        <v>0</v>
      </c>
      <c r="FW197">
        <f t="shared" si="306"/>
        <v>0</v>
      </c>
      <c r="FX197">
        <v>0</v>
      </c>
      <c r="FY197">
        <f t="shared" si="261"/>
        <v>0</v>
      </c>
      <c r="FZ197">
        <v>0</v>
      </c>
      <c r="GA197">
        <f t="shared" si="307"/>
        <v>0</v>
      </c>
      <c r="GB197">
        <v>0</v>
      </c>
      <c r="GC197">
        <f t="shared" si="308"/>
        <v>0</v>
      </c>
      <c r="GD197">
        <v>0</v>
      </c>
      <c r="GE197">
        <f t="shared" si="309"/>
        <v>0</v>
      </c>
      <c r="GF197">
        <v>0</v>
      </c>
      <c r="GG197">
        <f t="shared" si="310"/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 s="3" t="s">
        <v>587</v>
      </c>
      <c r="GS197" t="s">
        <v>588</v>
      </c>
    </row>
    <row r="198" spans="1:201" x14ac:dyDescent="0.45">
      <c r="A198">
        <v>197</v>
      </c>
      <c r="B198" t="s">
        <v>368</v>
      </c>
      <c r="C198" t="s">
        <v>408</v>
      </c>
      <c r="D198" t="s">
        <v>585</v>
      </c>
      <c r="E198" t="s">
        <v>586</v>
      </c>
      <c r="F198">
        <f t="shared" si="327"/>
        <v>692.5</v>
      </c>
      <c r="G198">
        <v>922</v>
      </c>
      <c r="H198">
        <f t="shared" si="255"/>
        <v>1811</v>
      </c>
      <c r="I198" s="2">
        <f t="shared" si="328"/>
        <v>0.50911098840419655</v>
      </c>
      <c r="J198" s="2">
        <f t="shared" si="311"/>
        <v>229.5</v>
      </c>
      <c r="K198" s="2">
        <f t="shared" si="312"/>
        <v>1.3314079422382672</v>
      </c>
      <c r="M198" s="2">
        <v>1180</v>
      </c>
      <c r="N198">
        <v>57.2</v>
      </c>
      <c r="O198">
        <v>48.5</v>
      </c>
      <c r="P198" s="2">
        <f t="shared" si="138"/>
        <v>1.1793814432989691</v>
      </c>
      <c r="Q198" s="2">
        <f t="shared" si="313"/>
        <v>-0.17938144329896913</v>
      </c>
      <c r="S198" s="15">
        <f>6.89*13.6</f>
        <v>93.703999999999994</v>
      </c>
      <c r="U198">
        <f>6.89*12.8</f>
        <v>88.192000000000007</v>
      </c>
      <c r="V198">
        <f>6.89*13.6</f>
        <v>93.703999999999994</v>
      </c>
      <c r="W198" s="2">
        <f t="shared" si="315"/>
        <v>50.445824000000009</v>
      </c>
      <c r="X198" s="2">
        <f t="shared" si="316"/>
        <v>45.446439999999996</v>
      </c>
      <c r="Y198" s="7">
        <f t="shared" si="317"/>
        <v>-0.11000606428138296</v>
      </c>
      <c r="Z198" s="2">
        <f t="shared" si="257"/>
        <v>0.94117647058823539</v>
      </c>
      <c r="AA198" s="2" t="e">
        <f t="shared" si="318"/>
        <v>#DIV/0!</v>
      </c>
      <c r="AB198" s="2">
        <f t="shared" si="319"/>
        <v>1</v>
      </c>
      <c r="AC198" s="2">
        <f t="shared" si="320"/>
        <v>-0.17938144329896913</v>
      </c>
      <c r="AD198" s="2">
        <f t="shared" si="324"/>
        <v>88.192000000000007</v>
      </c>
      <c r="AE198" s="2">
        <f t="shared" si="325"/>
        <v>0</v>
      </c>
      <c r="AG198" s="2" t="e">
        <f t="shared" si="326"/>
        <v>#DIV/0!</v>
      </c>
      <c r="AI198" s="2">
        <v>0</v>
      </c>
      <c r="AJ198">
        <v>2E-3</v>
      </c>
      <c r="AK198">
        <f t="shared" si="322"/>
        <v>286.00000000000006</v>
      </c>
      <c r="AL198">
        <v>120</v>
      </c>
      <c r="AM198">
        <f t="shared" si="323"/>
        <v>406.00000000000006</v>
      </c>
      <c r="AP198" t="s">
        <v>37</v>
      </c>
      <c r="AS198">
        <v>12.7</v>
      </c>
      <c r="AT198">
        <v>1</v>
      </c>
      <c r="AU198">
        <f t="shared" si="329"/>
        <v>333.93350104953527</v>
      </c>
      <c r="AV198" t="s">
        <v>401</v>
      </c>
      <c r="AW198" t="s">
        <v>38</v>
      </c>
      <c r="AZ198" s="2">
        <f t="shared" si="254"/>
        <v>2.0092659307183149</v>
      </c>
      <c r="BA198" s="2">
        <f t="shared" si="263"/>
        <v>2</v>
      </c>
      <c r="BB198">
        <v>0</v>
      </c>
      <c r="BC198">
        <f t="shared" si="264"/>
        <v>0</v>
      </c>
      <c r="BD198">
        <v>0</v>
      </c>
      <c r="BE198">
        <f t="shared" si="265"/>
        <v>0</v>
      </c>
      <c r="BF198">
        <v>0</v>
      </c>
      <c r="BG198">
        <f t="shared" si="266"/>
        <v>0</v>
      </c>
      <c r="BH198">
        <v>0</v>
      </c>
      <c r="BI198">
        <f t="shared" si="267"/>
        <v>0</v>
      </c>
      <c r="BJ198">
        <v>0</v>
      </c>
      <c r="BK198">
        <f t="shared" si="268"/>
        <v>0</v>
      </c>
      <c r="BL198">
        <v>0</v>
      </c>
      <c r="BM198">
        <f t="shared" si="269"/>
        <v>0</v>
      </c>
      <c r="BN198">
        <v>0</v>
      </c>
      <c r="BO198">
        <f t="shared" si="270"/>
        <v>0</v>
      </c>
      <c r="BP198">
        <v>0</v>
      </c>
      <c r="BQ198">
        <f t="shared" si="271"/>
        <v>0</v>
      </c>
      <c r="BR198">
        <f t="shared" si="330"/>
        <v>99.9</v>
      </c>
      <c r="BS198">
        <f t="shared" si="272"/>
        <v>0.99536703464084253</v>
      </c>
      <c r="BT198">
        <v>0.1</v>
      </c>
      <c r="BU198">
        <f t="shared" si="273"/>
        <v>4.63296535915748E-3</v>
      </c>
      <c r="BV198">
        <v>0</v>
      </c>
      <c r="BW198">
        <f t="shared" si="274"/>
        <v>0</v>
      </c>
      <c r="BX198">
        <v>0</v>
      </c>
      <c r="BY198">
        <f t="shared" si="275"/>
        <v>0</v>
      </c>
      <c r="BZ198">
        <v>0</v>
      </c>
      <c r="CA198">
        <f t="shared" si="276"/>
        <v>0</v>
      </c>
      <c r="CB198">
        <v>0</v>
      </c>
      <c r="CC198">
        <f t="shared" si="277"/>
        <v>0</v>
      </c>
      <c r="CD198">
        <v>0</v>
      </c>
      <c r="CE198">
        <f t="shared" si="278"/>
        <v>0</v>
      </c>
      <c r="CF198">
        <v>0</v>
      </c>
      <c r="CG198">
        <f t="shared" si="279"/>
        <v>0</v>
      </c>
      <c r="CH198">
        <v>0</v>
      </c>
      <c r="CI198">
        <f t="shared" si="280"/>
        <v>0</v>
      </c>
      <c r="CJ198">
        <v>0</v>
      </c>
      <c r="CK198">
        <f t="shared" si="281"/>
        <v>0</v>
      </c>
      <c r="CL198">
        <v>0</v>
      </c>
      <c r="CM198">
        <f t="shared" si="282"/>
        <v>0</v>
      </c>
      <c r="CN198">
        <v>0</v>
      </c>
      <c r="CO198">
        <f t="shared" si="283"/>
        <v>0</v>
      </c>
      <c r="CP198">
        <v>0</v>
      </c>
      <c r="CQ198">
        <f t="shared" si="284"/>
        <v>0</v>
      </c>
      <c r="CR198">
        <v>0</v>
      </c>
      <c r="CS198">
        <f t="shared" si="259"/>
        <v>0</v>
      </c>
      <c r="CT198">
        <v>0</v>
      </c>
      <c r="CU198">
        <f t="shared" si="285"/>
        <v>0</v>
      </c>
      <c r="CV198">
        <v>0</v>
      </c>
      <c r="CW198">
        <f t="shared" si="286"/>
        <v>0</v>
      </c>
      <c r="CX198">
        <v>0</v>
      </c>
      <c r="CY198">
        <f t="shared" si="287"/>
        <v>0</v>
      </c>
      <c r="CZ198">
        <v>0</v>
      </c>
      <c r="DA198">
        <f t="shared" si="288"/>
        <v>0</v>
      </c>
      <c r="DB198">
        <v>0</v>
      </c>
      <c r="DC198">
        <f t="shared" si="289"/>
        <v>0</v>
      </c>
      <c r="DD198">
        <v>0</v>
      </c>
      <c r="DE198">
        <f t="shared" si="290"/>
        <v>0</v>
      </c>
      <c r="DF198">
        <v>0</v>
      </c>
      <c r="DG198">
        <f t="shared" si="291"/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f t="shared" si="292"/>
        <v>0</v>
      </c>
      <c r="ET198">
        <v>0</v>
      </c>
      <c r="EU198">
        <f t="shared" si="293"/>
        <v>0</v>
      </c>
      <c r="EV198">
        <v>0</v>
      </c>
      <c r="EW198">
        <f t="shared" si="294"/>
        <v>0</v>
      </c>
      <c r="EX198">
        <v>100</v>
      </c>
      <c r="EY198">
        <f t="shared" si="295"/>
        <v>1</v>
      </c>
      <c r="EZ198">
        <v>0</v>
      </c>
      <c r="FA198">
        <f t="shared" si="296"/>
        <v>0</v>
      </c>
      <c r="FB198">
        <v>0</v>
      </c>
      <c r="FC198">
        <f t="shared" si="297"/>
        <v>0</v>
      </c>
      <c r="FD198">
        <v>0</v>
      </c>
      <c r="FE198">
        <f t="shared" si="298"/>
        <v>0</v>
      </c>
      <c r="FF198">
        <v>0</v>
      </c>
      <c r="FG198">
        <f t="shared" si="299"/>
        <v>0</v>
      </c>
      <c r="FH198">
        <v>0</v>
      </c>
      <c r="FI198">
        <f t="shared" si="300"/>
        <v>0</v>
      </c>
      <c r="FJ198">
        <v>0</v>
      </c>
      <c r="FK198">
        <f t="shared" si="301"/>
        <v>0</v>
      </c>
      <c r="FL198">
        <v>0</v>
      </c>
      <c r="FM198">
        <f t="shared" si="302"/>
        <v>0</v>
      </c>
      <c r="FN198">
        <v>0</v>
      </c>
      <c r="FO198">
        <f t="shared" si="260"/>
        <v>0</v>
      </c>
      <c r="FP198">
        <v>0</v>
      </c>
      <c r="FQ198">
        <f t="shared" si="303"/>
        <v>0</v>
      </c>
      <c r="FR198">
        <v>0</v>
      </c>
      <c r="FS198">
        <f t="shared" si="304"/>
        <v>0</v>
      </c>
      <c r="FT198">
        <v>0</v>
      </c>
      <c r="FU198">
        <f t="shared" si="305"/>
        <v>0</v>
      </c>
      <c r="FV198">
        <v>0</v>
      </c>
      <c r="FW198">
        <f t="shared" si="306"/>
        <v>0</v>
      </c>
      <c r="FX198">
        <v>0</v>
      </c>
      <c r="FY198">
        <f t="shared" si="261"/>
        <v>0</v>
      </c>
      <c r="FZ198">
        <v>0</v>
      </c>
      <c r="GA198">
        <f t="shared" si="307"/>
        <v>0</v>
      </c>
      <c r="GB198">
        <v>0</v>
      </c>
      <c r="GC198">
        <f t="shared" si="308"/>
        <v>0</v>
      </c>
      <c r="GD198">
        <v>0</v>
      </c>
      <c r="GE198">
        <f t="shared" si="309"/>
        <v>0</v>
      </c>
      <c r="GF198">
        <v>0</v>
      </c>
      <c r="GG198">
        <f t="shared" si="310"/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 s="3" t="s">
        <v>587</v>
      </c>
      <c r="GS198" t="s">
        <v>588</v>
      </c>
    </row>
    <row r="199" spans="1:201" x14ac:dyDescent="0.45">
      <c r="A199">
        <v>198</v>
      </c>
      <c r="B199" t="s">
        <v>368</v>
      </c>
      <c r="C199" t="s">
        <v>408</v>
      </c>
      <c r="D199" t="s">
        <v>585</v>
      </c>
      <c r="E199" t="s">
        <v>586</v>
      </c>
      <c r="F199">
        <f t="shared" si="327"/>
        <v>692.5</v>
      </c>
      <c r="G199">
        <v>1033</v>
      </c>
      <c r="H199">
        <f t="shared" si="255"/>
        <v>1811</v>
      </c>
      <c r="I199" s="2">
        <f t="shared" si="328"/>
        <v>0.57040309221424623</v>
      </c>
      <c r="J199" s="2">
        <f t="shared" si="311"/>
        <v>340.5</v>
      </c>
      <c r="K199" s="2">
        <f t="shared" si="312"/>
        <v>1.4916967509025272</v>
      </c>
      <c r="M199" s="2">
        <v>1180</v>
      </c>
      <c r="N199">
        <v>67</v>
      </c>
      <c r="O199">
        <v>55.8</v>
      </c>
      <c r="P199" s="2">
        <f t="shared" si="138"/>
        <v>1.2007168458781363</v>
      </c>
      <c r="Q199" s="2">
        <f t="shared" si="313"/>
        <v>-0.20071684587813626</v>
      </c>
      <c r="S199" s="15">
        <f>6.89*7.9</f>
        <v>54.430999999999997</v>
      </c>
      <c r="U199">
        <f>6.89*6.8</f>
        <v>46.851999999999997</v>
      </c>
      <c r="V199">
        <f>6.89*7.9</f>
        <v>54.430999999999997</v>
      </c>
      <c r="W199" s="2">
        <f t="shared" si="315"/>
        <v>31.390840000000001</v>
      </c>
      <c r="X199" s="2">
        <f t="shared" si="316"/>
        <v>30.372497999999997</v>
      </c>
      <c r="Y199" s="7">
        <f t="shared" si="317"/>
        <v>-3.352842430016801E-2</v>
      </c>
      <c r="Z199" s="2">
        <f t="shared" si="257"/>
        <v>0.86075949367088611</v>
      </c>
      <c r="AA199" s="2" t="e">
        <f t="shared" si="318"/>
        <v>#DIV/0!</v>
      </c>
      <c r="AB199" s="2">
        <f t="shared" si="319"/>
        <v>1</v>
      </c>
      <c r="AC199" s="2">
        <f t="shared" si="320"/>
        <v>-0.20071684587813626</v>
      </c>
      <c r="AD199" s="2">
        <f t="shared" si="324"/>
        <v>46.851999999999997</v>
      </c>
      <c r="AE199" s="2">
        <f t="shared" si="325"/>
        <v>0</v>
      </c>
      <c r="AG199" s="2" t="e">
        <f t="shared" si="326"/>
        <v>#DIV/0!</v>
      </c>
      <c r="AI199" s="2">
        <v>0</v>
      </c>
      <c r="AJ199">
        <v>2E-3</v>
      </c>
      <c r="AK199">
        <f t="shared" si="322"/>
        <v>335</v>
      </c>
      <c r="AL199">
        <v>120</v>
      </c>
      <c r="AM199">
        <f t="shared" si="323"/>
        <v>455</v>
      </c>
      <c r="AP199" t="s">
        <v>37</v>
      </c>
      <c r="AS199">
        <v>12.7</v>
      </c>
      <c r="AT199">
        <v>1</v>
      </c>
      <c r="AU199">
        <f t="shared" si="329"/>
        <v>193.9760778155389</v>
      </c>
      <c r="AV199" t="s">
        <v>401</v>
      </c>
      <c r="AW199" t="s">
        <v>38</v>
      </c>
      <c r="AZ199" s="2">
        <f t="shared" si="254"/>
        <v>2.0092659307183149</v>
      </c>
      <c r="BA199" s="2">
        <f t="shared" si="263"/>
        <v>2</v>
      </c>
      <c r="BB199">
        <v>0</v>
      </c>
      <c r="BC199">
        <f t="shared" si="264"/>
        <v>0</v>
      </c>
      <c r="BD199">
        <v>0</v>
      </c>
      <c r="BE199">
        <f t="shared" si="265"/>
        <v>0</v>
      </c>
      <c r="BF199">
        <v>0</v>
      </c>
      <c r="BG199">
        <f t="shared" si="266"/>
        <v>0</v>
      </c>
      <c r="BH199">
        <v>0</v>
      </c>
      <c r="BI199">
        <f t="shared" si="267"/>
        <v>0</v>
      </c>
      <c r="BJ199">
        <v>0</v>
      </c>
      <c r="BK199">
        <f t="shared" si="268"/>
        <v>0</v>
      </c>
      <c r="BL199">
        <v>0</v>
      </c>
      <c r="BM199">
        <f t="shared" si="269"/>
        <v>0</v>
      </c>
      <c r="BN199">
        <v>0</v>
      </c>
      <c r="BO199">
        <f t="shared" si="270"/>
        <v>0</v>
      </c>
      <c r="BP199">
        <v>0</v>
      </c>
      <c r="BQ199">
        <f t="shared" si="271"/>
        <v>0</v>
      </c>
      <c r="BR199">
        <f t="shared" si="330"/>
        <v>99.9</v>
      </c>
      <c r="BS199">
        <f t="shared" si="272"/>
        <v>0.99536703464084253</v>
      </c>
      <c r="BT199">
        <v>0.1</v>
      </c>
      <c r="BU199">
        <f t="shared" si="273"/>
        <v>4.63296535915748E-3</v>
      </c>
      <c r="BV199">
        <v>0</v>
      </c>
      <c r="BW199">
        <f t="shared" si="274"/>
        <v>0</v>
      </c>
      <c r="BX199">
        <v>0</v>
      </c>
      <c r="BY199">
        <f t="shared" si="275"/>
        <v>0</v>
      </c>
      <c r="BZ199">
        <v>0</v>
      </c>
      <c r="CA199">
        <f t="shared" si="276"/>
        <v>0</v>
      </c>
      <c r="CB199">
        <v>0</v>
      </c>
      <c r="CC199">
        <f t="shared" si="277"/>
        <v>0</v>
      </c>
      <c r="CD199">
        <v>0</v>
      </c>
      <c r="CE199">
        <f t="shared" si="278"/>
        <v>0</v>
      </c>
      <c r="CF199">
        <v>0</v>
      </c>
      <c r="CG199">
        <f t="shared" si="279"/>
        <v>0</v>
      </c>
      <c r="CH199">
        <v>0</v>
      </c>
      <c r="CI199">
        <f t="shared" si="280"/>
        <v>0</v>
      </c>
      <c r="CJ199">
        <v>0</v>
      </c>
      <c r="CK199">
        <f t="shared" si="281"/>
        <v>0</v>
      </c>
      <c r="CL199">
        <v>0</v>
      </c>
      <c r="CM199">
        <f t="shared" si="282"/>
        <v>0</v>
      </c>
      <c r="CN199">
        <v>0</v>
      </c>
      <c r="CO199">
        <f t="shared" si="283"/>
        <v>0</v>
      </c>
      <c r="CP199">
        <v>0</v>
      </c>
      <c r="CQ199">
        <f t="shared" si="284"/>
        <v>0</v>
      </c>
      <c r="CR199">
        <v>0</v>
      </c>
      <c r="CS199">
        <f t="shared" si="259"/>
        <v>0</v>
      </c>
      <c r="CT199">
        <v>0</v>
      </c>
      <c r="CU199">
        <f t="shared" si="285"/>
        <v>0</v>
      </c>
      <c r="CV199">
        <v>0</v>
      </c>
      <c r="CW199">
        <f t="shared" si="286"/>
        <v>0</v>
      </c>
      <c r="CX199">
        <v>0</v>
      </c>
      <c r="CY199">
        <f t="shared" si="287"/>
        <v>0</v>
      </c>
      <c r="CZ199">
        <v>0</v>
      </c>
      <c r="DA199">
        <f t="shared" si="288"/>
        <v>0</v>
      </c>
      <c r="DB199">
        <v>0</v>
      </c>
      <c r="DC199">
        <f t="shared" si="289"/>
        <v>0</v>
      </c>
      <c r="DD199">
        <v>0</v>
      </c>
      <c r="DE199">
        <f t="shared" si="290"/>
        <v>0</v>
      </c>
      <c r="DF199">
        <v>0</v>
      </c>
      <c r="DG199">
        <f t="shared" si="291"/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f t="shared" si="292"/>
        <v>0</v>
      </c>
      <c r="ET199">
        <v>0</v>
      </c>
      <c r="EU199">
        <f t="shared" si="293"/>
        <v>0</v>
      </c>
      <c r="EV199">
        <v>0</v>
      </c>
      <c r="EW199">
        <f t="shared" si="294"/>
        <v>0</v>
      </c>
      <c r="EX199">
        <v>100</v>
      </c>
      <c r="EY199">
        <f t="shared" si="295"/>
        <v>1</v>
      </c>
      <c r="EZ199">
        <v>0</v>
      </c>
      <c r="FA199">
        <f t="shared" si="296"/>
        <v>0</v>
      </c>
      <c r="FB199">
        <v>0</v>
      </c>
      <c r="FC199">
        <f t="shared" si="297"/>
        <v>0</v>
      </c>
      <c r="FD199">
        <v>0</v>
      </c>
      <c r="FE199">
        <f t="shared" si="298"/>
        <v>0</v>
      </c>
      <c r="FF199">
        <v>0</v>
      </c>
      <c r="FG199">
        <f t="shared" si="299"/>
        <v>0</v>
      </c>
      <c r="FH199">
        <v>0</v>
      </c>
      <c r="FI199">
        <f t="shared" si="300"/>
        <v>0</v>
      </c>
      <c r="FJ199">
        <v>0</v>
      </c>
      <c r="FK199">
        <f t="shared" si="301"/>
        <v>0</v>
      </c>
      <c r="FL199">
        <v>0</v>
      </c>
      <c r="FM199">
        <f t="shared" si="302"/>
        <v>0</v>
      </c>
      <c r="FN199">
        <v>0</v>
      </c>
      <c r="FO199">
        <f t="shared" si="260"/>
        <v>0</v>
      </c>
      <c r="FP199">
        <v>0</v>
      </c>
      <c r="FQ199">
        <f t="shared" si="303"/>
        <v>0</v>
      </c>
      <c r="FR199">
        <v>0</v>
      </c>
      <c r="FS199">
        <f t="shared" si="304"/>
        <v>0</v>
      </c>
      <c r="FT199">
        <v>0</v>
      </c>
      <c r="FU199">
        <f t="shared" si="305"/>
        <v>0</v>
      </c>
      <c r="FV199">
        <v>0</v>
      </c>
      <c r="FW199">
        <f t="shared" si="306"/>
        <v>0</v>
      </c>
      <c r="FX199">
        <v>0</v>
      </c>
      <c r="FY199">
        <f t="shared" si="261"/>
        <v>0</v>
      </c>
      <c r="FZ199">
        <v>0</v>
      </c>
      <c r="GA199">
        <f t="shared" si="307"/>
        <v>0</v>
      </c>
      <c r="GB199">
        <v>0</v>
      </c>
      <c r="GC199">
        <f t="shared" si="308"/>
        <v>0</v>
      </c>
      <c r="GD199">
        <v>0</v>
      </c>
      <c r="GE199">
        <f t="shared" si="309"/>
        <v>0</v>
      </c>
      <c r="GF199">
        <v>0</v>
      </c>
      <c r="GG199">
        <f t="shared" si="310"/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 s="3" t="s">
        <v>587</v>
      </c>
      <c r="GS199" t="s">
        <v>588</v>
      </c>
    </row>
    <row r="200" spans="1:201" x14ac:dyDescent="0.45">
      <c r="A200">
        <v>199</v>
      </c>
      <c r="B200" t="s">
        <v>368</v>
      </c>
      <c r="C200" t="s">
        <v>408</v>
      </c>
      <c r="D200" t="s">
        <v>585</v>
      </c>
      <c r="E200" t="s">
        <v>589</v>
      </c>
      <c r="F200">
        <f t="shared" si="327"/>
        <v>692.5</v>
      </c>
      <c r="G200">
        <v>699.8</v>
      </c>
      <c r="H200">
        <f t="shared" si="255"/>
        <v>1811</v>
      </c>
      <c r="I200" s="2">
        <f t="shared" si="328"/>
        <v>0.38641634456101598</v>
      </c>
      <c r="J200" s="2">
        <f t="shared" si="311"/>
        <v>7.2999999999999545</v>
      </c>
      <c r="K200" s="2">
        <f t="shared" si="312"/>
        <v>1.0105415162454874</v>
      </c>
      <c r="M200" s="2">
        <v>1180</v>
      </c>
      <c r="N200">
        <v>35.799999999999997</v>
      </c>
      <c r="O200">
        <v>34.4</v>
      </c>
      <c r="P200" s="2">
        <f t="shared" si="138"/>
        <v>1.0406976744186045</v>
      </c>
      <c r="Q200" s="2">
        <f t="shared" si="313"/>
        <v>-4.0697674418604612E-2</v>
      </c>
      <c r="S200" s="15">
        <f>6.89*50.8</f>
        <v>350.01199999999994</v>
      </c>
      <c r="U200">
        <f>6.89*48.2</f>
        <v>332.09800000000001</v>
      </c>
      <c r="V200">
        <f>6.89*50.8</f>
        <v>350.01199999999994</v>
      </c>
      <c r="W200" s="2">
        <f t="shared" si="315"/>
        <v>118.89108400000001</v>
      </c>
      <c r="X200" s="2">
        <f t="shared" si="316"/>
        <v>120.40412799999997</v>
      </c>
      <c r="Y200" s="7">
        <f t="shared" si="317"/>
        <v>1.2566379783922072E-2</v>
      </c>
      <c r="Z200" s="2">
        <f t="shared" si="257"/>
        <v>0.94881889763779548</v>
      </c>
      <c r="AA200" s="2" t="e">
        <f t="shared" si="318"/>
        <v>#DIV/0!</v>
      </c>
      <c r="AB200" s="2">
        <f t="shared" si="319"/>
        <v>1</v>
      </c>
      <c r="AC200" s="2">
        <f t="shared" si="320"/>
        <v>-4.0697674418604612E-2</v>
      </c>
      <c r="AD200" s="2">
        <f t="shared" si="324"/>
        <v>332.09800000000001</v>
      </c>
      <c r="AE200" s="2">
        <f t="shared" si="325"/>
        <v>0</v>
      </c>
      <c r="AG200" s="2" t="e">
        <f t="shared" si="326"/>
        <v>#DIV/0!</v>
      </c>
      <c r="AI200" s="2">
        <v>0</v>
      </c>
      <c r="AJ200">
        <v>2E-3</v>
      </c>
      <c r="AK200">
        <f t="shared" si="322"/>
        <v>179</v>
      </c>
      <c r="AL200">
        <v>120</v>
      </c>
      <c r="AM200">
        <f t="shared" si="323"/>
        <v>299</v>
      </c>
      <c r="AP200" t="s">
        <v>37</v>
      </c>
      <c r="AS200">
        <v>12.7</v>
      </c>
      <c r="AT200">
        <v>1</v>
      </c>
      <c r="AU200">
        <f t="shared" si="329"/>
        <v>1247.3398421556169</v>
      </c>
      <c r="AV200" t="s">
        <v>401</v>
      </c>
      <c r="AW200" t="s">
        <v>38</v>
      </c>
      <c r="AZ200" s="2">
        <f t="shared" si="254"/>
        <v>2.0784177561720503</v>
      </c>
      <c r="BA200" s="2">
        <f t="shared" si="263"/>
        <v>2</v>
      </c>
      <c r="BB200">
        <v>0</v>
      </c>
      <c r="BC200">
        <f t="shared" si="264"/>
        <v>0</v>
      </c>
      <c r="BD200">
        <v>0</v>
      </c>
      <c r="BE200">
        <f t="shared" si="265"/>
        <v>0</v>
      </c>
      <c r="BF200">
        <v>0</v>
      </c>
      <c r="BG200">
        <f t="shared" si="266"/>
        <v>0</v>
      </c>
      <c r="BH200">
        <v>0</v>
      </c>
      <c r="BI200">
        <f t="shared" si="267"/>
        <v>0</v>
      </c>
      <c r="BJ200">
        <v>0</v>
      </c>
      <c r="BK200">
        <f t="shared" si="268"/>
        <v>0</v>
      </c>
      <c r="BL200">
        <v>0</v>
      </c>
      <c r="BM200">
        <f t="shared" si="269"/>
        <v>0</v>
      </c>
      <c r="BN200">
        <v>0</v>
      </c>
      <c r="BO200">
        <f t="shared" si="270"/>
        <v>0</v>
      </c>
      <c r="BP200">
        <v>0</v>
      </c>
      <c r="BQ200">
        <f t="shared" si="271"/>
        <v>0</v>
      </c>
      <c r="BR200">
        <f t="shared" si="330"/>
        <v>99.13</v>
      </c>
      <c r="BS200">
        <f t="shared" si="272"/>
        <v>0.96079112191397487</v>
      </c>
      <c r="BT200">
        <v>0.87</v>
      </c>
      <c r="BU200">
        <f t="shared" si="273"/>
        <v>3.9208878086025148E-2</v>
      </c>
      <c r="BV200">
        <v>0</v>
      </c>
      <c r="BW200">
        <f t="shared" si="274"/>
        <v>0</v>
      </c>
      <c r="BX200">
        <v>0</v>
      </c>
      <c r="BY200">
        <f t="shared" si="275"/>
        <v>0</v>
      </c>
      <c r="BZ200">
        <v>0</v>
      </c>
      <c r="CA200">
        <f t="shared" si="276"/>
        <v>0</v>
      </c>
      <c r="CB200">
        <v>0</v>
      </c>
      <c r="CC200">
        <f t="shared" si="277"/>
        <v>0</v>
      </c>
      <c r="CD200">
        <v>0</v>
      </c>
      <c r="CE200">
        <f t="shared" si="278"/>
        <v>0</v>
      </c>
      <c r="CF200">
        <v>0</v>
      </c>
      <c r="CG200">
        <f t="shared" si="279"/>
        <v>0</v>
      </c>
      <c r="CH200">
        <v>0</v>
      </c>
      <c r="CI200">
        <f t="shared" si="280"/>
        <v>0</v>
      </c>
      <c r="CJ200">
        <v>0</v>
      </c>
      <c r="CK200">
        <f t="shared" si="281"/>
        <v>0</v>
      </c>
      <c r="CL200">
        <v>0</v>
      </c>
      <c r="CM200">
        <f t="shared" si="282"/>
        <v>0</v>
      </c>
      <c r="CN200">
        <v>0</v>
      </c>
      <c r="CO200">
        <f t="shared" si="283"/>
        <v>0</v>
      </c>
      <c r="CP200">
        <v>0</v>
      </c>
      <c r="CQ200">
        <f t="shared" si="284"/>
        <v>0</v>
      </c>
      <c r="CR200">
        <v>0</v>
      </c>
      <c r="CS200">
        <f t="shared" si="259"/>
        <v>0</v>
      </c>
      <c r="CT200">
        <v>0</v>
      </c>
      <c r="CU200">
        <f t="shared" si="285"/>
        <v>0</v>
      </c>
      <c r="CV200">
        <v>0</v>
      </c>
      <c r="CW200">
        <f t="shared" si="286"/>
        <v>0</v>
      </c>
      <c r="CX200">
        <v>0</v>
      </c>
      <c r="CY200">
        <f t="shared" si="287"/>
        <v>0</v>
      </c>
      <c r="CZ200">
        <v>0</v>
      </c>
      <c r="DA200">
        <f t="shared" si="288"/>
        <v>0</v>
      </c>
      <c r="DB200">
        <v>0</v>
      </c>
      <c r="DC200">
        <f t="shared" si="289"/>
        <v>0</v>
      </c>
      <c r="DD200">
        <v>0</v>
      </c>
      <c r="DE200">
        <f t="shared" si="290"/>
        <v>0</v>
      </c>
      <c r="DF200">
        <v>0</v>
      </c>
      <c r="DG200">
        <f t="shared" si="291"/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f t="shared" si="292"/>
        <v>0</v>
      </c>
      <c r="ET200">
        <v>0</v>
      </c>
      <c r="EU200">
        <f t="shared" si="293"/>
        <v>0</v>
      </c>
      <c r="EV200">
        <v>0</v>
      </c>
      <c r="EW200">
        <f t="shared" si="294"/>
        <v>0</v>
      </c>
      <c r="EX200">
        <v>100</v>
      </c>
      <c r="EY200">
        <f t="shared" si="295"/>
        <v>1</v>
      </c>
      <c r="EZ200">
        <v>0</v>
      </c>
      <c r="FA200">
        <f t="shared" si="296"/>
        <v>0</v>
      </c>
      <c r="FB200">
        <v>0</v>
      </c>
      <c r="FC200">
        <f t="shared" si="297"/>
        <v>0</v>
      </c>
      <c r="FD200">
        <v>0</v>
      </c>
      <c r="FE200">
        <f t="shared" si="298"/>
        <v>0</v>
      </c>
      <c r="FF200">
        <v>0</v>
      </c>
      <c r="FG200">
        <f t="shared" si="299"/>
        <v>0</v>
      </c>
      <c r="FH200">
        <v>0</v>
      </c>
      <c r="FI200">
        <f t="shared" si="300"/>
        <v>0</v>
      </c>
      <c r="FJ200">
        <v>0</v>
      </c>
      <c r="FK200">
        <f t="shared" si="301"/>
        <v>0</v>
      </c>
      <c r="FL200">
        <v>0</v>
      </c>
      <c r="FM200">
        <f t="shared" si="302"/>
        <v>0</v>
      </c>
      <c r="FN200">
        <v>0</v>
      </c>
      <c r="FO200">
        <f t="shared" si="260"/>
        <v>0</v>
      </c>
      <c r="FP200">
        <v>0</v>
      </c>
      <c r="FQ200">
        <f t="shared" si="303"/>
        <v>0</v>
      </c>
      <c r="FR200">
        <v>0</v>
      </c>
      <c r="FS200">
        <f t="shared" si="304"/>
        <v>0</v>
      </c>
      <c r="FT200">
        <v>0</v>
      </c>
      <c r="FU200">
        <f t="shared" si="305"/>
        <v>0</v>
      </c>
      <c r="FV200">
        <v>0</v>
      </c>
      <c r="FW200">
        <f t="shared" si="306"/>
        <v>0</v>
      </c>
      <c r="FX200">
        <v>0</v>
      </c>
      <c r="FY200">
        <f t="shared" si="261"/>
        <v>0</v>
      </c>
      <c r="FZ200">
        <v>0</v>
      </c>
      <c r="GA200">
        <f t="shared" si="307"/>
        <v>0</v>
      </c>
      <c r="GB200">
        <v>0</v>
      </c>
      <c r="GC200">
        <f t="shared" si="308"/>
        <v>0</v>
      </c>
      <c r="GD200">
        <v>0</v>
      </c>
      <c r="GE200">
        <f t="shared" si="309"/>
        <v>0</v>
      </c>
      <c r="GF200">
        <v>0</v>
      </c>
      <c r="GG200">
        <f t="shared" si="310"/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 s="3" t="s">
        <v>587</v>
      </c>
      <c r="GS200" t="s">
        <v>588</v>
      </c>
    </row>
    <row r="201" spans="1:201" x14ac:dyDescent="0.45">
      <c r="A201">
        <v>200</v>
      </c>
      <c r="B201" t="s">
        <v>368</v>
      </c>
      <c r="C201" t="s">
        <v>408</v>
      </c>
      <c r="D201" t="s">
        <v>585</v>
      </c>
      <c r="E201" t="s">
        <v>589</v>
      </c>
      <c r="F201">
        <f t="shared" si="327"/>
        <v>692.5</v>
      </c>
      <c r="G201">
        <v>810.9</v>
      </c>
      <c r="H201">
        <f t="shared" si="255"/>
        <v>1811</v>
      </c>
      <c r="I201" s="2">
        <f t="shared" si="328"/>
        <v>0.44776366648260629</v>
      </c>
      <c r="J201" s="2">
        <f t="shared" si="311"/>
        <v>118.39999999999998</v>
      </c>
      <c r="K201" s="2">
        <f t="shared" si="312"/>
        <v>1.1709747292418773</v>
      </c>
      <c r="M201" s="2">
        <v>1180</v>
      </c>
      <c r="N201">
        <v>39.4</v>
      </c>
      <c r="O201">
        <v>35.799999999999997</v>
      </c>
      <c r="P201" s="2">
        <f t="shared" si="138"/>
        <v>1.1005586592178771</v>
      </c>
      <c r="Q201" s="2">
        <f t="shared" si="313"/>
        <v>-0.10055865921787714</v>
      </c>
      <c r="S201" s="15">
        <f>6.89*30.9</f>
        <v>212.90099999999998</v>
      </c>
      <c r="U201">
        <f>6.89*25.8</f>
        <v>177.762</v>
      </c>
      <c r="V201">
        <f>6.89*30.9</f>
        <v>212.90099999999998</v>
      </c>
      <c r="W201" s="2">
        <f t="shared" si="315"/>
        <v>70.038227999999989</v>
      </c>
      <c r="X201" s="2">
        <f t="shared" si="316"/>
        <v>76.218557999999987</v>
      </c>
      <c r="Y201" s="7">
        <f t="shared" si="317"/>
        <v>8.1086944730704547E-2</v>
      </c>
      <c r="Z201" s="2">
        <f t="shared" si="257"/>
        <v>0.83495145631067968</v>
      </c>
      <c r="AA201" s="2" t="e">
        <f t="shared" si="318"/>
        <v>#DIV/0!</v>
      </c>
      <c r="AB201" s="2">
        <f t="shared" si="319"/>
        <v>1</v>
      </c>
      <c r="AC201" s="2">
        <f t="shared" si="320"/>
        <v>-0.10055865921787714</v>
      </c>
      <c r="AD201" s="2">
        <f t="shared" si="324"/>
        <v>177.762</v>
      </c>
      <c r="AE201" s="2">
        <f t="shared" si="325"/>
        <v>0</v>
      </c>
      <c r="AG201" s="2" t="e">
        <f t="shared" si="326"/>
        <v>#DIV/0!</v>
      </c>
      <c r="AI201" s="2">
        <v>0</v>
      </c>
      <c r="AJ201">
        <v>2E-3</v>
      </c>
      <c r="AK201">
        <f t="shared" si="322"/>
        <v>196.99999999999997</v>
      </c>
      <c r="AL201">
        <v>120</v>
      </c>
      <c r="AM201">
        <f t="shared" si="323"/>
        <v>317</v>
      </c>
      <c r="AP201" t="s">
        <v>37</v>
      </c>
      <c r="AS201">
        <v>12.7</v>
      </c>
      <c r="AT201">
        <v>1</v>
      </c>
      <c r="AU201">
        <f t="shared" si="329"/>
        <v>758.71655753166476</v>
      </c>
      <c r="AV201" t="s">
        <v>401</v>
      </c>
      <c r="AW201" t="s">
        <v>38</v>
      </c>
      <c r="AZ201" s="2">
        <f t="shared" si="254"/>
        <v>2.0784177561720503</v>
      </c>
      <c r="BA201" s="2">
        <f t="shared" si="263"/>
        <v>2</v>
      </c>
      <c r="BB201">
        <v>0</v>
      </c>
      <c r="BC201">
        <f t="shared" si="264"/>
        <v>0</v>
      </c>
      <c r="BD201">
        <v>0</v>
      </c>
      <c r="BE201">
        <f t="shared" si="265"/>
        <v>0</v>
      </c>
      <c r="BF201">
        <v>0</v>
      </c>
      <c r="BG201">
        <f t="shared" si="266"/>
        <v>0</v>
      </c>
      <c r="BH201">
        <v>0</v>
      </c>
      <c r="BI201">
        <f t="shared" si="267"/>
        <v>0</v>
      </c>
      <c r="BJ201">
        <v>0</v>
      </c>
      <c r="BK201">
        <f t="shared" si="268"/>
        <v>0</v>
      </c>
      <c r="BL201">
        <v>0</v>
      </c>
      <c r="BM201">
        <f t="shared" si="269"/>
        <v>0</v>
      </c>
      <c r="BN201">
        <v>0</v>
      </c>
      <c r="BO201">
        <f t="shared" si="270"/>
        <v>0</v>
      </c>
      <c r="BP201">
        <v>0</v>
      </c>
      <c r="BQ201">
        <f t="shared" si="271"/>
        <v>0</v>
      </c>
      <c r="BR201">
        <f t="shared" si="330"/>
        <v>99.13</v>
      </c>
      <c r="BS201">
        <f t="shared" si="272"/>
        <v>0.96079112191397487</v>
      </c>
      <c r="BT201">
        <v>0.87</v>
      </c>
      <c r="BU201">
        <f t="shared" si="273"/>
        <v>3.9208878086025148E-2</v>
      </c>
      <c r="BV201">
        <v>0</v>
      </c>
      <c r="BW201">
        <f t="shared" si="274"/>
        <v>0</v>
      </c>
      <c r="BX201">
        <v>0</v>
      </c>
      <c r="BY201">
        <f t="shared" si="275"/>
        <v>0</v>
      </c>
      <c r="BZ201">
        <v>0</v>
      </c>
      <c r="CA201">
        <f t="shared" si="276"/>
        <v>0</v>
      </c>
      <c r="CB201">
        <v>0</v>
      </c>
      <c r="CC201">
        <f t="shared" si="277"/>
        <v>0</v>
      </c>
      <c r="CD201">
        <v>0</v>
      </c>
      <c r="CE201">
        <f t="shared" si="278"/>
        <v>0</v>
      </c>
      <c r="CF201">
        <v>0</v>
      </c>
      <c r="CG201">
        <f t="shared" si="279"/>
        <v>0</v>
      </c>
      <c r="CH201">
        <v>0</v>
      </c>
      <c r="CI201">
        <f t="shared" si="280"/>
        <v>0</v>
      </c>
      <c r="CJ201">
        <v>0</v>
      </c>
      <c r="CK201">
        <f t="shared" si="281"/>
        <v>0</v>
      </c>
      <c r="CL201">
        <v>0</v>
      </c>
      <c r="CM201">
        <f t="shared" si="282"/>
        <v>0</v>
      </c>
      <c r="CN201">
        <v>0</v>
      </c>
      <c r="CO201">
        <f t="shared" si="283"/>
        <v>0</v>
      </c>
      <c r="CP201">
        <v>0</v>
      </c>
      <c r="CQ201">
        <f t="shared" si="284"/>
        <v>0</v>
      </c>
      <c r="CR201">
        <v>0</v>
      </c>
      <c r="CS201">
        <f t="shared" si="259"/>
        <v>0</v>
      </c>
      <c r="CT201">
        <v>0</v>
      </c>
      <c r="CU201">
        <f t="shared" si="285"/>
        <v>0</v>
      </c>
      <c r="CV201">
        <v>0</v>
      </c>
      <c r="CW201">
        <f t="shared" si="286"/>
        <v>0</v>
      </c>
      <c r="CX201">
        <v>0</v>
      </c>
      <c r="CY201">
        <f t="shared" si="287"/>
        <v>0</v>
      </c>
      <c r="CZ201">
        <v>0</v>
      </c>
      <c r="DA201">
        <f t="shared" si="288"/>
        <v>0</v>
      </c>
      <c r="DB201">
        <v>0</v>
      </c>
      <c r="DC201">
        <f t="shared" si="289"/>
        <v>0</v>
      </c>
      <c r="DD201">
        <v>0</v>
      </c>
      <c r="DE201">
        <f t="shared" si="290"/>
        <v>0</v>
      </c>
      <c r="DF201">
        <v>0</v>
      </c>
      <c r="DG201">
        <f t="shared" si="291"/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f t="shared" si="292"/>
        <v>0</v>
      </c>
      <c r="ET201">
        <v>0</v>
      </c>
      <c r="EU201">
        <f t="shared" si="293"/>
        <v>0</v>
      </c>
      <c r="EV201">
        <v>0</v>
      </c>
      <c r="EW201">
        <f t="shared" si="294"/>
        <v>0</v>
      </c>
      <c r="EX201">
        <v>100</v>
      </c>
      <c r="EY201">
        <f t="shared" si="295"/>
        <v>1</v>
      </c>
      <c r="EZ201">
        <v>0</v>
      </c>
      <c r="FA201">
        <f t="shared" si="296"/>
        <v>0</v>
      </c>
      <c r="FB201">
        <v>0</v>
      </c>
      <c r="FC201">
        <f t="shared" si="297"/>
        <v>0</v>
      </c>
      <c r="FD201">
        <v>0</v>
      </c>
      <c r="FE201">
        <f t="shared" si="298"/>
        <v>0</v>
      </c>
      <c r="FF201">
        <v>0</v>
      </c>
      <c r="FG201">
        <f t="shared" si="299"/>
        <v>0</v>
      </c>
      <c r="FH201">
        <v>0</v>
      </c>
      <c r="FI201">
        <f t="shared" si="300"/>
        <v>0</v>
      </c>
      <c r="FJ201">
        <v>0</v>
      </c>
      <c r="FK201">
        <f t="shared" si="301"/>
        <v>0</v>
      </c>
      <c r="FL201">
        <v>0</v>
      </c>
      <c r="FM201">
        <f t="shared" si="302"/>
        <v>0</v>
      </c>
      <c r="FN201">
        <v>0</v>
      </c>
      <c r="FO201">
        <f t="shared" si="260"/>
        <v>0</v>
      </c>
      <c r="FP201">
        <v>0</v>
      </c>
      <c r="FQ201">
        <f t="shared" si="303"/>
        <v>0</v>
      </c>
      <c r="FR201">
        <v>0</v>
      </c>
      <c r="FS201">
        <f t="shared" si="304"/>
        <v>0</v>
      </c>
      <c r="FT201">
        <v>0</v>
      </c>
      <c r="FU201">
        <f t="shared" si="305"/>
        <v>0</v>
      </c>
      <c r="FV201">
        <v>0</v>
      </c>
      <c r="FW201">
        <f t="shared" si="306"/>
        <v>0</v>
      </c>
      <c r="FX201">
        <v>0</v>
      </c>
      <c r="FY201">
        <f t="shared" si="261"/>
        <v>0</v>
      </c>
      <c r="FZ201">
        <v>0</v>
      </c>
      <c r="GA201">
        <f t="shared" si="307"/>
        <v>0</v>
      </c>
      <c r="GB201">
        <v>0</v>
      </c>
      <c r="GC201">
        <f t="shared" si="308"/>
        <v>0</v>
      </c>
      <c r="GD201">
        <v>0</v>
      </c>
      <c r="GE201">
        <f t="shared" si="309"/>
        <v>0</v>
      </c>
      <c r="GF201">
        <v>0</v>
      </c>
      <c r="GG201">
        <f t="shared" si="310"/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 s="3" t="s">
        <v>587</v>
      </c>
      <c r="GS201" t="s">
        <v>588</v>
      </c>
    </row>
    <row r="202" spans="1:201" x14ac:dyDescent="0.45">
      <c r="A202">
        <v>201</v>
      </c>
      <c r="B202" t="s">
        <v>368</v>
      </c>
      <c r="C202" t="s">
        <v>408</v>
      </c>
      <c r="D202" t="s">
        <v>585</v>
      </c>
      <c r="E202" t="s">
        <v>589</v>
      </c>
      <c r="F202">
        <f t="shared" si="327"/>
        <v>692.5</v>
      </c>
      <c r="G202">
        <v>922</v>
      </c>
      <c r="H202">
        <f t="shared" si="255"/>
        <v>1811</v>
      </c>
      <c r="I202" s="2">
        <f t="shared" si="328"/>
        <v>0.50911098840419655</v>
      </c>
      <c r="J202" s="2">
        <f t="shared" si="311"/>
        <v>229.5</v>
      </c>
      <c r="K202" s="2">
        <f t="shared" si="312"/>
        <v>1.3314079422382672</v>
      </c>
      <c r="M202" s="2">
        <v>1180</v>
      </c>
      <c r="N202">
        <v>47.7</v>
      </c>
      <c r="O202">
        <v>47.7</v>
      </c>
      <c r="P202" s="2">
        <f t="shared" si="138"/>
        <v>1</v>
      </c>
      <c r="Q202" s="2">
        <f t="shared" si="313"/>
        <v>0</v>
      </c>
      <c r="S202" s="15">
        <f>6.89*18</f>
        <v>124.02</v>
      </c>
      <c r="U202">
        <f>6.89*16.2</f>
        <v>111.61799999999999</v>
      </c>
      <c r="V202">
        <f>6.89*18</f>
        <v>124.02</v>
      </c>
      <c r="W202" s="2">
        <f t="shared" si="315"/>
        <v>53.241786000000005</v>
      </c>
      <c r="X202" s="2">
        <f t="shared" si="316"/>
        <v>59.157540000000004</v>
      </c>
      <c r="Y202" s="7">
        <f t="shared" si="317"/>
        <v>9.9999999999999992E-2</v>
      </c>
      <c r="Z202" s="2">
        <f t="shared" si="257"/>
        <v>0.9</v>
      </c>
      <c r="AA202" s="2" t="e">
        <f t="shared" si="318"/>
        <v>#DIV/0!</v>
      </c>
      <c r="AB202" s="2">
        <f t="shared" si="319"/>
        <v>1</v>
      </c>
      <c r="AC202" s="2">
        <f t="shared" si="320"/>
        <v>0</v>
      </c>
      <c r="AD202" s="2">
        <f t="shared" si="324"/>
        <v>111.61799999999999</v>
      </c>
      <c r="AE202" s="2">
        <f t="shared" si="325"/>
        <v>0</v>
      </c>
      <c r="AG202" s="2" t="e">
        <f t="shared" si="326"/>
        <v>#DIV/0!</v>
      </c>
      <c r="AI202" s="2">
        <v>0</v>
      </c>
      <c r="AJ202">
        <v>2E-3</v>
      </c>
      <c r="AK202">
        <f t="shared" si="322"/>
        <v>238.50000000000003</v>
      </c>
      <c r="AL202">
        <v>120</v>
      </c>
      <c r="AM202">
        <f t="shared" si="323"/>
        <v>358.5</v>
      </c>
      <c r="AP202" t="s">
        <v>37</v>
      </c>
      <c r="AS202">
        <v>12.7</v>
      </c>
      <c r="AT202">
        <v>1</v>
      </c>
      <c r="AU202">
        <f t="shared" si="329"/>
        <v>441.97081021262028</v>
      </c>
      <c r="AV202" t="s">
        <v>401</v>
      </c>
      <c r="AW202" t="s">
        <v>38</v>
      </c>
      <c r="AZ202" s="2">
        <f t="shared" si="254"/>
        <v>2.0784177561720503</v>
      </c>
      <c r="BA202" s="2">
        <f t="shared" si="263"/>
        <v>2</v>
      </c>
      <c r="BB202">
        <v>0</v>
      </c>
      <c r="BC202">
        <f t="shared" si="264"/>
        <v>0</v>
      </c>
      <c r="BD202">
        <v>0</v>
      </c>
      <c r="BE202">
        <f t="shared" si="265"/>
        <v>0</v>
      </c>
      <c r="BF202">
        <v>0</v>
      </c>
      <c r="BG202">
        <f t="shared" si="266"/>
        <v>0</v>
      </c>
      <c r="BH202">
        <v>0</v>
      </c>
      <c r="BI202">
        <f t="shared" si="267"/>
        <v>0</v>
      </c>
      <c r="BJ202">
        <v>0</v>
      </c>
      <c r="BK202">
        <f t="shared" si="268"/>
        <v>0</v>
      </c>
      <c r="BL202">
        <v>0</v>
      </c>
      <c r="BM202">
        <f t="shared" si="269"/>
        <v>0</v>
      </c>
      <c r="BN202">
        <v>0</v>
      </c>
      <c r="BO202">
        <f t="shared" si="270"/>
        <v>0</v>
      </c>
      <c r="BP202">
        <v>0</v>
      </c>
      <c r="BQ202">
        <f t="shared" si="271"/>
        <v>0</v>
      </c>
      <c r="BR202">
        <f t="shared" si="330"/>
        <v>99.13</v>
      </c>
      <c r="BS202">
        <f t="shared" si="272"/>
        <v>0.96079112191397487</v>
      </c>
      <c r="BT202">
        <v>0.87</v>
      </c>
      <c r="BU202">
        <f t="shared" si="273"/>
        <v>3.9208878086025148E-2</v>
      </c>
      <c r="BV202">
        <v>0</v>
      </c>
      <c r="BW202">
        <f t="shared" si="274"/>
        <v>0</v>
      </c>
      <c r="BX202">
        <v>0</v>
      </c>
      <c r="BY202">
        <f t="shared" si="275"/>
        <v>0</v>
      </c>
      <c r="BZ202">
        <v>0</v>
      </c>
      <c r="CA202">
        <f t="shared" si="276"/>
        <v>0</v>
      </c>
      <c r="CB202">
        <v>0</v>
      </c>
      <c r="CC202">
        <f t="shared" si="277"/>
        <v>0</v>
      </c>
      <c r="CD202">
        <v>0</v>
      </c>
      <c r="CE202">
        <f t="shared" si="278"/>
        <v>0</v>
      </c>
      <c r="CF202">
        <v>0</v>
      </c>
      <c r="CG202">
        <f t="shared" si="279"/>
        <v>0</v>
      </c>
      <c r="CH202">
        <v>0</v>
      </c>
      <c r="CI202">
        <f t="shared" si="280"/>
        <v>0</v>
      </c>
      <c r="CJ202">
        <v>0</v>
      </c>
      <c r="CK202">
        <f t="shared" si="281"/>
        <v>0</v>
      </c>
      <c r="CL202">
        <v>0</v>
      </c>
      <c r="CM202">
        <f t="shared" si="282"/>
        <v>0</v>
      </c>
      <c r="CN202">
        <v>0</v>
      </c>
      <c r="CO202">
        <f t="shared" si="283"/>
        <v>0</v>
      </c>
      <c r="CP202">
        <v>0</v>
      </c>
      <c r="CQ202">
        <f t="shared" si="284"/>
        <v>0</v>
      </c>
      <c r="CR202">
        <v>0</v>
      </c>
      <c r="CS202">
        <f t="shared" si="259"/>
        <v>0</v>
      </c>
      <c r="CT202">
        <v>0</v>
      </c>
      <c r="CU202">
        <f t="shared" si="285"/>
        <v>0</v>
      </c>
      <c r="CV202">
        <v>0</v>
      </c>
      <c r="CW202">
        <f t="shared" si="286"/>
        <v>0</v>
      </c>
      <c r="CX202">
        <v>0</v>
      </c>
      <c r="CY202">
        <f t="shared" si="287"/>
        <v>0</v>
      </c>
      <c r="CZ202">
        <v>0</v>
      </c>
      <c r="DA202">
        <f t="shared" si="288"/>
        <v>0</v>
      </c>
      <c r="DB202">
        <v>0</v>
      </c>
      <c r="DC202">
        <f t="shared" si="289"/>
        <v>0</v>
      </c>
      <c r="DD202">
        <v>0</v>
      </c>
      <c r="DE202">
        <f t="shared" si="290"/>
        <v>0</v>
      </c>
      <c r="DF202">
        <v>0</v>
      </c>
      <c r="DG202">
        <f t="shared" si="291"/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f t="shared" si="292"/>
        <v>0</v>
      </c>
      <c r="ET202">
        <v>0</v>
      </c>
      <c r="EU202">
        <f t="shared" si="293"/>
        <v>0</v>
      </c>
      <c r="EV202">
        <v>0</v>
      </c>
      <c r="EW202">
        <f t="shared" si="294"/>
        <v>0</v>
      </c>
      <c r="EX202">
        <v>100</v>
      </c>
      <c r="EY202">
        <f t="shared" si="295"/>
        <v>1</v>
      </c>
      <c r="EZ202">
        <v>0</v>
      </c>
      <c r="FA202">
        <f t="shared" si="296"/>
        <v>0</v>
      </c>
      <c r="FB202">
        <v>0</v>
      </c>
      <c r="FC202">
        <f t="shared" si="297"/>
        <v>0</v>
      </c>
      <c r="FD202">
        <v>0</v>
      </c>
      <c r="FE202">
        <f t="shared" si="298"/>
        <v>0</v>
      </c>
      <c r="FF202">
        <v>0</v>
      </c>
      <c r="FG202">
        <f t="shared" si="299"/>
        <v>0</v>
      </c>
      <c r="FH202">
        <v>0</v>
      </c>
      <c r="FI202">
        <f t="shared" si="300"/>
        <v>0</v>
      </c>
      <c r="FJ202">
        <v>0</v>
      </c>
      <c r="FK202">
        <f t="shared" si="301"/>
        <v>0</v>
      </c>
      <c r="FL202">
        <v>0</v>
      </c>
      <c r="FM202">
        <f t="shared" si="302"/>
        <v>0</v>
      </c>
      <c r="FN202">
        <v>0</v>
      </c>
      <c r="FO202">
        <f t="shared" si="260"/>
        <v>0</v>
      </c>
      <c r="FP202">
        <v>0</v>
      </c>
      <c r="FQ202">
        <f t="shared" si="303"/>
        <v>0</v>
      </c>
      <c r="FR202">
        <v>0</v>
      </c>
      <c r="FS202">
        <f t="shared" si="304"/>
        <v>0</v>
      </c>
      <c r="FT202">
        <v>0</v>
      </c>
      <c r="FU202">
        <f t="shared" si="305"/>
        <v>0</v>
      </c>
      <c r="FV202">
        <v>0</v>
      </c>
      <c r="FW202">
        <f t="shared" si="306"/>
        <v>0</v>
      </c>
      <c r="FX202">
        <v>0</v>
      </c>
      <c r="FY202">
        <f t="shared" si="261"/>
        <v>0</v>
      </c>
      <c r="FZ202">
        <v>0</v>
      </c>
      <c r="GA202">
        <f t="shared" si="307"/>
        <v>0</v>
      </c>
      <c r="GB202">
        <v>0</v>
      </c>
      <c r="GC202">
        <f t="shared" si="308"/>
        <v>0</v>
      </c>
      <c r="GD202">
        <v>0</v>
      </c>
      <c r="GE202">
        <f t="shared" si="309"/>
        <v>0</v>
      </c>
      <c r="GF202">
        <v>0</v>
      </c>
      <c r="GG202">
        <f t="shared" si="310"/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 s="3" t="s">
        <v>587</v>
      </c>
      <c r="GS202" t="s">
        <v>588</v>
      </c>
    </row>
    <row r="203" spans="1:201" x14ac:dyDescent="0.45">
      <c r="A203">
        <v>202</v>
      </c>
      <c r="B203" t="s">
        <v>368</v>
      </c>
      <c r="C203" t="s">
        <v>408</v>
      </c>
      <c r="D203" t="s">
        <v>585</v>
      </c>
      <c r="E203" t="s">
        <v>589</v>
      </c>
      <c r="F203">
        <f t="shared" si="327"/>
        <v>692.5</v>
      </c>
      <c r="G203">
        <v>1033</v>
      </c>
      <c r="H203">
        <f t="shared" si="255"/>
        <v>1811</v>
      </c>
      <c r="I203" s="2">
        <f t="shared" si="328"/>
        <v>0.57040309221424623</v>
      </c>
      <c r="J203" s="2">
        <f t="shared" si="311"/>
        <v>340.5</v>
      </c>
      <c r="K203" s="2">
        <f t="shared" si="312"/>
        <v>1.4916967509025272</v>
      </c>
      <c r="M203" s="2">
        <v>1180</v>
      </c>
      <c r="N203">
        <v>38.619999999999997</v>
      </c>
      <c r="O203">
        <v>22.8</v>
      </c>
      <c r="P203" s="2">
        <f t="shared" si="138"/>
        <v>1.6938596491228068</v>
      </c>
      <c r="Q203" s="2">
        <f t="shared" si="313"/>
        <v>-0.69385964912280684</v>
      </c>
      <c r="S203" s="15">
        <f>6.89*16</f>
        <v>110.24</v>
      </c>
      <c r="U203">
        <f>6.89*15.6</f>
        <v>107.48399999999999</v>
      </c>
      <c r="V203">
        <f>6.89*16</f>
        <v>110.24</v>
      </c>
      <c r="W203" s="2">
        <f t="shared" si="315"/>
        <v>41.510320799999995</v>
      </c>
      <c r="X203" s="2">
        <f t="shared" si="316"/>
        <v>25.134720000000002</v>
      </c>
      <c r="Y203" s="7">
        <f t="shared" si="317"/>
        <v>-0.65151315789473652</v>
      </c>
      <c r="Z203" s="2">
        <f t="shared" si="257"/>
        <v>0.97499999999999998</v>
      </c>
      <c r="AA203" s="2" t="e">
        <f t="shared" si="318"/>
        <v>#DIV/0!</v>
      </c>
      <c r="AB203" s="2">
        <f t="shared" si="319"/>
        <v>1</v>
      </c>
      <c r="AC203" s="2">
        <f t="shared" si="320"/>
        <v>-0.69385964912280684</v>
      </c>
      <c r="AD203" s="2">
        <f t="shared" si="324"/>
        <v>107.48399999999999</v>
      </c>
      <c r="AE203" s="2">
        <f t="shared" si="325"/>
        <v>0</v>
      </c>
      <c r="AG203" s="2" t="e">
        <f t="shared" si="326"/>
        <v>#DIV/0!</v>
      </c>
      <c r="AI203" s="2">
        <v>0</v>
      </c>
      <c r="AJ203">
        <v>2E-3</v>
      </c>
      <c r="AK203">
        <f t="shared" si="322"/>
        <v>193.1</v>
      </c>
      <c r="AL203">
        <v>120</v>
      </c>
      <c r="AM203">
        <f t="shared" si="323"/>
        <v>313.10000000000002</v>
      </c>
      <c r="AP203" t="s">
        <v>37</v>
      </c>
      <c r="AS203">
        <v>12.7</v>
      </c>
      <c r="AT203">
        <v>1</v>
      </c>
      <c r="AU203">
        <f t="shared" si="329"/>
        <v>392.862942411218</v>
      </c>
      <c r="AV203" t="s">
        <v>401</v>
      </c>
      <c r="AW203" t="s">
        <v>38</v>
      </c>
      <c r="AZ203" s="2">
        <f t="shared" si="254"/>
        <v>2.0784177561720503</v>
      </c>
      <c r="BA203" s="2">
        <f t="shared" si="263"/>
        <v>2</v>
      </c>
      <c r="BB203">
        <v>0</v>
      </c>
      <c r="BC203">
        <f t="shared" si="264"/>
        <v>0</v>
      </c>
      <c r="BD203">
        <v>0</v>
      </c>
      <c r="BE203">
        <f t="shared" si="265"/>
        <v>0</v>
      </c>
      <c r="BF203">
        <v>0</v>
      </c>
      <c r="BG203">
        <f t="shared" si="266"/>
        <v>0</v>
      </c>
      <c r="BH203">
        <v>0</v>
      </c>
      <c r="BI203">
        <f t="shared" si="267"/>
        <v>0</v>
      </c>
      <c r="BJ203">
        <v>0</v>
      </c>
      <c r="BK203">
        <f t="shared" si="268"/>
        <v>0</v>
      </c>
      <c r="BL203">
        <v>0</v>
      </c>
      <c r="BM203">
        <f t="shared" si="269"/>
        <v>0</v>
      </c>
      <c r="BN203">
        <v>0</v>
      </c>
      <c r="BO203">
        <f t="shared" si="270"/>
        <v>0</v>
      </c>
      <c r="BP203">
        <v>0</v>
      </c>
      <c r="BQ203">
        <f t="shared" si="271"/>
        <v>0</v>
      </c>
      <c r="BR203">
        <f t="shared" si="330"/>
        <v>99.13</v>
      </c>
      <c r="BS203">
        <f t="shared" si="272"/>
        <v>0.96079112191397487</v>
      </c>
      <c r="BT203">
        <v>0.87</v>
      </c>
      <c r="BU203">
        <f t="shared" si="273"/>
        <v>3.9208878086025148E-2</v>
      </c>
      <c r="BV203">
        <v>0</v>
      </c>
      <c r="BW203">
        <f t="shared" si="274"/>
        <v>0</v>
      </c>
      <c r="BX203">
        <v>0</v>
      </c>
      <c r="BY203">
        <f t="shared" si="275"/>
        <v>0</v>
      </c>
      <c r="BZ203">
        <v>0</v>
      </c>
      <c r="CA203">
        <f t="shared" si="276"/>
        <v>0</v>
      </c>
      <c r="CB203">
        <v>0</v>
      </c>
      <c r="CC203">
        <f t="shared" si="277"/>
        <v>0</v>
      </c>
      <c r="CD203">
        <v>0</v>
      </c>
      <c r="CE203">
        <f t="shared" si="278"/>
        <v>0</v>
      </c>
      <c r="CF203">
        <v>0</v>
      </c>
      <c r="CG203">
        <f t="shared" si="279"/>
        <v>0</v>
      </c>
      <c r="CH203">
        <v>0</v>
      </c>
      <c r="CI203">
        <f t="shared" si="280"/>
        <v>0</v>
      </c>
      <c r="CJ203">
        <v>0</v>
      </c>
      <c r="CK203">
        <f t="shared" si="281"/>
        <v>0</v>
      </c>
      <c r="CL203">
        <v>0</v>
      </c>
      <c r="CM203">
        <f t="shared" si="282"/>
        <v>0</v>
      </c>
      <c r="CN203">
        <v>0</v>
      </c>
      <c r="CO203">
        <f t="shared" si="283"/>
        <v>0</v>
      </c>
      <c r="CP203">
        <v>0</v>
      </c>
      <c r="CQ203">
        <f t="shared" si="284"/>
        <v>0</v>
      </c>
      <c r="CR203">
        <v>0</v>
      </c>
      <c r="CS203">
        <f t="shared" si="259"/>
        <v>0</v>
      </c>
      <c r="CT203">
        <v>0</v>
      </c>
      <c r="CU203">
        <f t="shared" si="285"/>
        <v>0</v>
      </c>
      <c r="CV203">
        <v>0</v>
      </c>
      <c r="CW203">
        <f t="shared" si="286"/>
        <v>0</v>
      </c>
      <c r="CX203">
        <v>0</v>
      </c>
      <c r="CY203">
        <f t="shared" si="287"/>
        <v>0</v>
      </c>
      <c r="CZ203">
        <v>0</v>
      </c>
      <c r="DA203">
        <f t="shared" si="288"/>
        <v>0</v>
      </c>
      <c r="DB203">
        <v>0</v>
      </c>
      <c r="DC203">
        <f t="shared" si="289"/>
        <v>0</v>
      </c>
      <c r="DD203">
        <v>0</v>
      </c>
      <c r="DE203">
        <f t="shared" si="290"/>
        <v>0</v>
      </c>
      <c r="DF203">
        <v>0</v>
      </c>
      <c r="DG203">
        <f t="shared" si="291"/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f t="shared" si="292"/>
        <v>0</v>
      </c>
      <c r="ET203">
        <v>0</v>
      </c>
      <c r="EU203">
        <f t="shared" si="293"/>
        <v>0</v>
      </c>
      <c r="EV203">
        <v>0</v>
      </c>
      <c r="EW203">
        <f t="shared" si="294"/>
        <v>0</v>
      </c>
      <c r="EX203">
        <v>100</v>
      </c>
      <c r="EY203">
        <f t="shared" si="295"/>
        <v>1</v>
      </c>
      <c r="EZ203">
        <v>0</v>
      </c>
      <c r="FA203">
        <f t="shared" si="296"/>
        <v>0</v>
      </c>
      <c r="FB203">
        <v>0</v>
      </c>
      <c r="FC203">
        <f t="shared" si="297"/>
        <v>0</v>
      </c>
      <c r="FD203">
        <v>0</v>
      </c>
      <c r="FE203">
        <f t="shared" si="298"/>
        <v>0</v>
      </c>
      <c r="FF203">
        <v>0</v>
      </c>
      <c r="FG203">
        <f t="shared" si="299"/>
        <v>0</v>
      </c>
      <c r="FH203">
        <v>0</v>
      </c>
      <c r="FI203">
        <f t="shared" si="300"/>
        <v>0</v>
      </c>
      <c r="FJ203">
        <v>0</v>
      </c>
      <c r="FK203">
        <f t="shared" si="301"/>
        <v>0</v>
      </c>
      <c r="FL203">
        <v>0</v>
      </c>
      <c r="FM203">
        <f t="shared" si="302"/>
        <v>0</v>
      </c>
      <c r="FN203">
        <v>0</v>
      </c>
      <c r="FO203">
        <f t="shared" si="260"/>
        <v>0</v>
      </c>
      <c r="FP203">
        <v>0</v>
      </c>
      <c r="FQ203">
        <f t="shared" si="303"/>
        <v>0</v>
      </c>
      <c r="FR203">
        <v>0</v>
      </c>
      <c r="FS203">
        <f t="shared" si="304"/>
        <v>0</v>
      </c>
      <c r="FT203">
        <v>0</v>
      </c>
      <c r="FU203">
        <f t="shared" si="305"/>
        <v>0</v>
      </c>
      <c r="FV203">
        <v>0</v>
      </c>
      <c r="FW203">
        <f t="shared" si="306"/>
        <v>0</v>
      </c>
      <c r="FX203">
        <v>0</v>
      </c>
      <c r="FY203">
        <f t="shared" si="261"/>
        <v>0</v>
      </c>
      <c r="FZ203">
        <v>0</v>
      </c>
      <c r="GA203">
        <f t="shared" si="307"/>
        <v>0</v>
      </c>
      <c r="GB203">
        <v>0</v>
      </c>
      <c r="GC203">
        <f t="shared" si="308"/>
        <v>0</v>
      </c>
      <c r="GD203">
        <v>0</v>
      </c>
      <c r="GE203">
        <f t="shared" si="309"/>
        <v>0</v>
      </c>
      <c r="GF203">
        <v>0</v>
      </c>
      <c r="GG203">
        <f t="shared" si="310"/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 s="3" t="s">
        <v>587</v>
      </c>
      <c r="GS203" t="s">
        <v>588</v>
      </c>
    </row>
    <row r="204" spans="1:201" x14ac:dyDescent="0.45">
      <c r="A204">
        <v>203</v>
      </c>
      <c r="B204" t="s">
        <v>444</v>
      </c>
      <c r="C204" t="s">
        <v>408</v>
      </c>
      <c r="D204" t="s">
        <v>590</v>
      </c>
      <c r="E204" t="s">
        <v>591</v>
      </c>
      <c r="F204">
        <f t="shared" si="327"/>
        <v>692.5</v>
      </c>
      <c r="G204">
        <v>699.8</v>
      </c>
      <c r="H204">
        <v>1673</v>
      </c>
      <c r="I204" s="2">
        <f t="shared" si="328"/>
        <v>0.41829049611476388</v>
      </c>
      <c r="J204" s="2">
        <f t="shared" si="311"/>
        <v>7.2999999999999545</v>
      </c>
      <c r="K204" s="2">
        <f t="shared" si="312"/>
        <v>1.0105415162454874</v>
      </c>
      <c r="M204" s="2">
        <v>1180</v>
      </c>
      <c r="N204">
        <v>42.8</v>
      </c>
      <c r="O204">
        <v>41.9</v>
      </c>
      <c r="P204" s="2">
        <f t="shared" si="138"/>
        <v>1.0214797136038185</v>
      </c>
      <c r="Q204" s="2">
        <f t="shared" si="313"/>
        <v>-2.1479713603818583E-2</v>
      </c>
      <c r="S204" s="15">
        <f>6.89*79.2</f>
        <v>545.68799999999999</v>
      </c>
      <c r="U204">
        <f>6.89*71.8</f>
        <v>494.70199999999994</v>
      </c>
      <c r="V204">
        <f>6.89*79.2</f>
        <v>545.68799999999999</v>
      </c>
      <c r="W204" s="2">
        <f t="shared" si="315"/>
        <v>211.73245599999998</v>
      </c>
      <c r="X204" s="2">
        <f t="shared" si="316"/>
        <v>228.643272</v>
      </c>
      <c r="Y204" s="7">
        <f t="shared" si="317"/>
        <v>7.3961572768255393E-2</v>
      </c>
      <c r="Z204" s="2">
        <f t="shared" si="257"/>
        <v>0.90656565656565646</v>
      </c>
      <c r="AA204" s="2" t="e">
        <f t="shared" si="318"/>
        <v>#DIV/0!</v>
      </c>
      <c r="AB204" s="2">
        <f t="shared" si="319"/>
        <v>1</v>
      </c>
      <c r="AC204" s="2">
        <f t="shared" si="320"/>
        <v>-2.1479713603818583E-2</v>
      </c>
      <c r="AD204" s="2">
        <f t="shared" si="324"/>
        <v>494.70199999999994</v>
      </c>
      <c r="AE204" s="2">
        <f t="shared" si="325"/>
        <v>0</v>
      </c>
      <c r="AG204" s="2" t="e">
        <f t="shared" si="326"/>
        <v>#DIV/0!</v>
      </c>
      <c r="AI204" s="2">
        <v>0</v>
      </c>
      <c r="AJ204">
        <v>2E-3</v>
      </c>
      <c r="AK204">
        <f t="shared" si="322"/>
        <v>214</v>
      </c>
      <c r="AL204">
        <v>120</v>
      </c>
      <c r="AM204">
        <f t="shared" si="323"/>
        <v>334</v>
      </c>
      <c r="AP204" t="s">
        <v>37</v>
      </c>
      <c r="AS204">
        <v>12.7</v>
      </c>
      <c r="AT204">
        <v>1</v>
      </c>
      <c r="AU204">
        <f t="shared" si="329"/>
        <v>1944.6715649355292</v>
      </c>
      <c r="AV204" t="s">
        <v>448</v>
      </c>
      <c r="AW204" t="s">
        <v>64</v>
      </c>
      <c r="AX204" t="s">
        <v>592</v>
      </c>
      <c r="AZ204" s="2">
        <f t="shared" si="254"/>
        <v>1.7202272765198579</v>
      </c>
      <c r="BA204" s="2">
        <f t="shared" si="263"/>
        <v>2</v>
      </c>
      <c r="BB204">
        <v>0</v>
      </c>
      <c r="BC204">
        <f t="shared" si="264"/>
        <v>0</v>
      </c>
      <c r="BD204">
        <v>0</v>
      </c>
      <c r="BE204">
        <f t="shared" si="265"/>
        <v>0</v>
      </c>
      <c r="BF204">
        <v>9</v>
      </c>
      <c r="BG204">
        <f t="shared" si="266"/>
        <v>6.6124662405030454E-2</v>
      </c>
      <c r="BH204">
        <v>1.25</v>
      </c>
      <c r="BI204">
        <f t="shared" si="267"/>
        <v>9.8117707951676202E-3</v>
      </c>
      <c r="BJ204">
        <v>0</v>
      </c>
      <c r="BK204">
        <f t="shared" si="268"/>
        <v>0</v>
      </c>
      <c r="BL204">
        <v>0</v>
      </c>
      <c r="BM204">
        <f t="shared" si="269"/>
        <v>0</v>
      </c>
      <c r="BN204">
        <v>0</v>
      </c>
      <c r="BO204">
        <f t="shared" si="270"/>
        <v>0</v>
      </c>
      <c r="BP204">
        <v>0</v>
      </c>
      <c r="BQ204">
        <f t="shared" si="271"/>
        <v>0</v>
      </c>
      <c r="BR204">
        <f t="shared" si="330"/>
        <v>98.61</v>
      </c>
      <c r="BS204">
        <f t="shared" si="272"/>
        <v>0.76145964144483391</v>
      </c>
      <c r="BT204">
        <v>0.14000000000000001</v>
      </c>
      <c r="BU204">
        <f t="shared" si="273"/>
        <v>5.0268422282956629E-3</v>
      </c>
      <c r="BV204">
        <v>0</v>
      </c>
      <c r="BW204">
        <f t="shared" si="274"/>
        <v>0</v>
      </c>
      <c r="BX204">
        <v>0</v>
      </c>
      <c r="BY204">
        <f t="shared" si="275"/>
        <v>0</v>
      </c>
      <c r="BZ204">
        <v>0</v>
      </c>
      <c r="CA204">
        <f t="shared" si="276"/>
        <v>0</v>
      </c>
      <c r="CB204">
        <v>19</v>
      </c>
      <c r="CC204">
        <f t="shared" si="277"/>
        <v>0.15757708312667229</v>
      </c>
      <c r="CD204">
        <v>0</v>
      </c>
      <c r="CE204">
        <f t="shared" si="278"/>
        <v>0</v>
      </c>
      <c r="CF204">
        <v>0</v>
      </c>
      <c r="CG204">
        <f t="shared" si="279"/>
        <v>0</v>
      </c>
      <c r="CH204">
        <v>0</v>
      </c>
      <c r="CI204">
        <f t="shared" si="280"/>
        <v>0</v>
      </c>
      <c r="CJ204">
        <v>0</v>
      </c>
      <c r="CK204">
        <f t="shared" si="281"/>
        <v>0</v>
      </c>
      <c r="CL204">
        <v>0</v>
      </c>
      <c r="CM204">
        <f t="shared" si="282"/>
        <v>0</v>
      </c>
      <c r="CN204">
        <v>0</v>
      </c>
      <c r="CO204">
        <f t="shared" si="283"/>
        <v>0</v>
      </c>
      <c r="CP204">
        <v>0</v>
      </c>
      <c r="CQ204">
        <f t="shared" si="284"/>
        <v>0</v>
      </c>
      <c r="CR204">
        <v>0</v>
      </c>
      <c r="CS204">
        <f t="shared" si="259"/>
        <v>0</v>
      </c>
      <c r="CT204">
        <v>0</v>
      </c>
      <c r="CU204">
        <f t="shared" si="285"/>
        <v>0</v>
      </c>
      <c r="CV204">
        <v>0</v>
      </c>
      <c r="CW204">
        <f t="shared" si="286"/>
        <v>0</v>
      </c>
      <c r="CX204">
        <v>0</v>
      </c>
      <c r="CY204">
        <f t="shared" si="287"/>
        <v>0</v>
      </c>
      <c r="CZ204">
        <v>0</v>
      </c>
      <c r="DA204">
        <f t="shared" si="288"/>
        <v>0</v>
      </c>
      <c r="DB204">
        <v>0</v>
      </c>
      <c r="DC204">
        <f t="shared" si="289"/>
        <v>0</v>
      </c>
      <c r="DD204">
        <v>0</v>
      </c>
      <c r="DE204">
        <f t="shared" si="290"/>
        <v>0</v>
      </c>
      <c r="DF204">
        <v>0</v>
      </c>
      <c r="DG204">
        <f t="shared" si="291"/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f t="shared" si="292"/>
        <v>0</v>
      </c>
      <c r="ET204">
        <v>0</v>
      </c>
      <c r="EU204">
        <f t="shared" si="293"/>
        <v>0</v>
      </c>
      <c r="EV204">
        <v>0</v>
      </c>
      <c r="EW204">
        <f t="shared" si="294"/>
        <v>0</v>
      </c>
      <c r="EX204">
        <v>100</v>
      </c>
      <c r="EY204">
        <f t="shared" si="295"/>
        <v>1</v>
      </c>
      <c r="EZ204">
        <v>0</v>
      </c>
      <c r="FA204">
        <f t="shared" si="296"/>
        <v>0</v>
      </c>
      <c r="FB204">
        <v>0</v>
      </c>
      <c r="FC204">
        <f t="shared" si="297"/>
        <v>0</v>
      </c>
      <c r="FD204">
        <v>0</v>
      </c>
      <c r="FE204">
        <f t="shared" si="298"/>
        <v>0</v>
      </c>
      <c r="FF204">
        <v>0</v>
      </c>
      <c r="FG204">
        <f t="shared" si="299"/>
        <v>0</v>
      </c>
      <c r="FH204">
        <v>0</v>
      </c>
      <c r="FI204">
        <f t="shared" si="300"/>
        <v>0</v>
      </c>
      <c r="FJ204">
        <v>0</v>
      </c>
      <c r="FK204">
        <f t="shared" si="301"/>
        <v>0</v>
      </c>
      <c r="FL204">
        <v>0</v>
      </c>
      <c r="FM204">
        <f t="shared" si="302"/>
        <v>0</v>
      </c>
      <c r="FN204">
        <v>0</v>
      </c>
      <c r="FO204">
        <f t="shared" si="260"/>
        <v>0</v>
      </c>
      <c r="FP204">
        <v>0</v>
      </c>
      <c r="FQ204">
        <f t="shared" si="303"/>
        <v>0</v>
      </c>
      <c r="FR204">
        <v>0</v>
      </c>
      <c r="FS204">
        <f t="shared" si="304"/>
        <v>0</v>
      </c>
      <c r="FT204">
        <v>0</v>
      </c>
      <c r="FU204">
        <f t="shared" si="305"/>
        <v>0</v>
      </c>
      <c r="FV204">
        <v>0</v>
      </c>
      <c r="FW204">
        <f t="shared" si="306"/>
        <v>0</v>
      </c>
      <c r="FX204">
        <v>0</v>
      </c>
      <c r="FY204">
        <f t="shared" si="261"/>
        <v>0</v>
      </c>
      <c r="FZ204">
        <v>0</v>
      </c>
      <c r="GA204">
        <f t="shared" si="307"/>
        <v>0</v>
      </c>
      <c r="GB204">
        <v>0</v>
      </c>
      <c r="GC204">
        <f t="shared" si="308"/>
        <v>0</v>
      </c>
      <c r="GD204">
        <v>0</v>
      </c>
      <c r="GE204">
        <f t="shared" si="309"/>
        <v>0</v>
      </c>
      <c r="GF204">
        <v>0</v>
      </c>
      <c r="GG204">
        <f t="shared" si="310"/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 s="3" t="s">
        <v>587</v>
      </c>
      <c r="GS204" t="s">
        <v>588</v>
      </c>
    </row>
    <row r="205" spans="1:201" x14ac:dyDescent="0.45">
      <c r="A205">
        <v>204</v>
      </c>
      <c r="B205" t="s">
        <v>444</v>
      </c>
      <c r="C205" t="s">
        <v>408</v>
      </c>
      <c r="D205" t="s">
        <v>590</v>
      </c>
      <c r="E205" t="s">
        <v>591</v>
      </c>
      <c r="F205">
        <f t="shared" si="327"/>
        <v>692.5</v>
      </c>
      <c r="G205">
        <v>810.9</v>
      </c>
      <c r="H205">
        <v>1673</v>
      </c>
      <c r="I205" s="2">
        <f t="shared" si="328"/>
        <v>0.48469814704124325</v>
      </c>
      <c r="J205" s="2">
        <f t="shared" si="311"/>
        <v>118.39999999999998</v>
      </c>
      <c r="K205" s="2">
        <f t="shared" si="312"/>
        <v>1.1709747292418773</v>
      </c>
      <c r="M205" s="2">
        <v>1180</v>
      </c>
      <c r="N205">
        <v>34</v>
      </c>
      <c r="O205">
        <v>33.1</v>
      </c>
      <c r="P205" s="2">
        <f t="shared" si="138"/>
        <v>1.0271903323262839</v>
      </c>
      <c r="Q205" s="2">
        <f t="shared" si="313"/>
        <v>-2.7190332326283945E-2</v>
      </c>
      <c r="S205" s="15">
        <f>6.89*71.1</f>
        <v>489.87899999999996</v>
      </c>
      <c r="U205">
        <f>6.89*63.1</f>
        <v>434.75900000000001</v>
      </c>
      <c r="V205">
        <f>6.89*71.1</f>
        <v>489.87899999999996</v>
      </c>
      <c r="W205" s="2">
        <f t="shared" si="315"/>
        <v>147.81806</v>
      </c>
      <c r="X205" s="2">
        <f t="shared" si="316"/>
        <v>162.14994899999999</v>
      </c>
      <c r="Y205" s="7">
        <f t="shared" si="317"/>
        <v>8.8386638962186723E-2</v>
      </c>
      <c r="Z205" s="2">
        <f t="shared" si="257"/>
        <v>0.88748241912798886</v>
      </c>
      <c r="AA205" s="2" t="e">
        <f t="shared" si="318"/>
        <v>#DIV/0!</v>
      </c>
      <c r="AB205" s="2">
        <f t="shared" si="319"/>
        <v>1</v>
      </c>
      <c r="AC205" s="2">
        <f t="shared" si="320"/>
        <v>-2.7190332326283945E-2</v>
      </c>
      <c r="AD205" s="2">
        <f t="shared" si="324"/>
        <v>434.75900000000001</v>
      </c>
      <c r="AE205" s="2">
        <f t="shared" si="325"/>
        <v>0</v>
      </c>
      <c r="AG205" s="2" t="e">
        <f t="shared" si="326"/>
        <v>#DIV/0!</v>
      </c>
      <c r="AI205" s="2">
        <v>0</v>
      </c>
      <c r="AJ205">
        <v>2E-3</v>
      </c>
      <c r="AK205">
        <f t="shared" si="322"/>
        <v>170</v>
      </c>
      <c r="AL205">
        <v>120</v>
      </c>
      <c r="AM205">
        <f t="shared" si="323"/>
        <v>290</v>
      </c>
      <c r="AP205" t="s">
        <v>37</v>
      </c>
      <c r="AS205">
        <v>12.7</v>
      </c>
      <c r="AT205">
        <v>1</v>
      </c>
      <c r="AU205">
        <f t="shared" si="329"/>
        <v>1745.7847003398499</v>
      </c>
      <c r="AV205" t="s">
        <v>448</v>
      </c>
      <c r="AW205" t="s">
        <v>64</v>
      </c>
      <c r="AX205" t="s">
        <v>592</v>
      </c>
      <c r="AZ205" s="2">
        <f t="shared" si="254"/>
        <v>1.7202272765198579</v>
      </c>
      <c r="BA205" s="2">
        <f t="shared" si="263"/>
        <v>2</v>
      </c>
      <c r="BB205">
        <v>0</v>
      </c>
      <c r="BC205">
        <f t="shared" si="264"/>
        <v>0</v>
      </c>
      <c r="BD205">
        <v>0</v>
      </c>
      <c r="BE205">
        <f t="shared" si="265"/>
        <v>0</v>
      </c>
      <c r="BF205">
        <v>9</v>
      </c>
      <c r="BG205">
        <f t="shared" si="266"/>
        <v>6.6124662405030454E-2</v>
      </c>
      <c r="BH205">
        <v>1.25</v>
      </c>
      <c r="BI205">
        <f t="shared" si="267"/>
        <v>9.8117707951676202E-3</v>
      </c>
      <c r="BJ205">
        <v>0</v>
      </c>
      <c r="BK205">
        <f t="shared" si="268"/>
        <v>0</v>
      </c>
      <c r="BL205">
        <v>0</v>
      </c>
      <c r="BM205">
        <f t="shared" si="269"/>
        <v>0</v>
      </c>
      <c r="BN205">
        <v>0</v>
      </c>
      <c r="BO205">
        <f t="shared" si="270"/>
        <v>0</v>
      </c>
      <c r="BP205">
        <v>0</v>
      </c>
      <c r="BQ205">
        <f t="shared" si="271"/>
        <v>0</v>
      </c>
      <c r="BR205">
        <f t="shared" si="330"/>
        <v>98.61</v>
      </c>
      <c r="BS205">
        <f t="shared" si="272"/>
        <v>0.76145964144483391</v>
      </c>
      <c r="BT205">
        <v>0.14000000000000001</v>
      </c>
      <c r="BU205">
        <f t="shared" si="273"/>
        <v>5.0268422282956629E-3</v>
      </c>
      <c r="BV205">
        <v>0</v>
      </c>
      <c r="BW205">
        <f t="shared" si="274"/>
        <v>0</v>
      </c>
      <c r="BX205">
        <v>0</v>
      </c>
      <c r="BY205">
        <f t="shared" si="275"/>
        <v>0</v>
      </c>
      <c r="BZ205">
        <v>0</v>
      </c>
      <c r="CA205">
        <f t="shared" si="276"/>
        <v>0</v>
      </c>
      <c r="CB205">
        <v>19</v>
      </c>
      <c r="CC205">
        <f t="shared" si="277"/>
        <v>0.15757708312667229</v>
      </c>
      <c r="CD205">
        <v>0</v>
      </c>
      <c r="CE205">
        <f t="shared" si="278"/>
        <v>0</v>
      </c>
      <c r="CF205">
        <v>0</v>
      </c>
      <c r="CG205">
        <f t="shared" si="279"/>
        <v>0</v>
      </c>
      <c r="CH205">
        <v>0</v>
      </c>
      <c r="CI205">
        <f t="shared" si="280"/>
        <v>0</v>
      </c>
      <c r="CJ205">
        <v>0</v>
      </c>
      <c r="CK205">
        <f t="shared" si="281"/>
        <v>0</v>
      </c>
      <c r="CL205">
        <v>0</v>
      </c>
      <c r="CM205">
        <f t="shared" si="282"/>
        <v>0</v>
      </c>
      <c r="CN205">
        <v>0</v>
      </c>
      <c r="CO205">
        <f t="shared" si="283"/>
        <v>0</v>
      </c>
      <c r="CP205">
        <v>0</v>
      </c>
      <c r="CQ205">
        <f t="shared" si="284"/>
        <v>0</v>
      </c>
      <c r="CR205">
        <v>0</v>
      </c>
      <c r="CS205">
        <f t="shared" si="259"/>
        <v>0</v>
      </c>
      <c r="CT205">
        <v>0</v>
      </c>
      <c r="CU205">
        <f t="shared" si="285"/>
        <v>0</v>
      </c>
      <c r="CV205">
        <v>0</v>
      </c>
      <c r="CW205">
        <f t="shared" si="286"/>
        <v>0</v>
      </c>
      <c r="CX205">
        <v>0</v>
      </c>
      <c r="CY205">
        <f t="shared" si="287"/>
        <v>0</v>
      </c>
      <c r="CZ205">
        <v>0</v>
      </c>
      <c r="DA205">
        <f t="shared" si="288"/>
        <v>0</v>
      </c>
      <c r="DB205">
        <v>0</v>
      </c>
      <c r="DC205">
        <f t="shared" si="289"/>
        <v>0</v>
      </c>
      <c r="DD205">
        <v>0</v>
      </c>
      <c r="DE205">
        <f t="shared" si="290"/>
        <v>0</v>
      </c>
      <c r="DF205">
        <v>0</v>
      </c>
      <c r="DG205">
        <f t="shared" si="291"/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f t="shared" si="292"/>
        <v>0</v>
      </c>
      <c r="ET205">
        <v>0</v>
      </c>
      <c r="EU205">
        <f t="shared" si="293"/>
        <v>0</v>
      </c>
      <c r="EV205">
        <v>0</v>
      </c>
      <c r="EW205">
        <f t="shared" si="294"/>
        <v>0</v>
      </c>
      <c r="EX205">
        <v>100</v>
      </c>
      <c r="EY205">
        <f t="shared" si="295"/>
        <v>1</v>
      </c>
      <c r="EZ205">
        <v>0</v>
      </c>
      <c r="FA205">
        <f t="shared" si="296"/>
        <v>0</v>
      </c>
      <c r="FB205">
        <v>0</v>
      </c>
      <c r="FC205">
        <f t="shared" si="297"/>
        <v>0</v>
      </c>
      <c r="FD205">
        <v>0</v>
      </c>
      <c r="FE205">
        <f t="shared" si="298"/>
        <v>0</v>
      </c>
      <c r="FF205">
        <v>0</v>
      </c>
      <c r="FG205">
        <f t="shared" si="299"/>
        <v>0</v>
      </c>
      <c r="FH205">
        <v>0</v>
      </c>
      <c r="FI205">
        <f t="shared" si="300"/>
        <v>0</v>
      </c>
      <c r="FJ205">
        <v>0</v>
      </c>
      <c r="FK205">
        <f t="shared" si="301"/>
        <v>0</v>
      </c>
      <c r="FL205">
        <v>0</v>
      </c>
      <c r="FM205">
        <f t="shared" si="302"/>
        <v>0</v>
      </c>
      <c r="FN205">
        <v>0</v>
      </c>
      <c r="FO205">
        <f t="shared" si="260"/>
        <v>0</v>
      </c>
      <c r="FP205">
        <v>0</v>
      </c>
      <c r="FQ205">
        <f t="shared" si="303"/>
        <v>0</v>
      </c>
      <c r="FR205">
        <v>0</v>
      </c>
      <c r="FS205">
        <f t="shared" si="304"/>
        <v>0</v>
      </c>
      <c r="FT205">
        <v>0</v>
      </c>
      <c r="FU205">
        <f t="shared" si="305"/>
        <v>0</v>
      </c>
      <c r="FV205">
        <v>0</v>
      </c>
      <c r="FW205">
        <f t="shared" si="306"/>
        <v>0</v>
      </c>
      <c r="FX205">
        <v>0</v>
      </c>
      <c r="FY205">
        <f t="shared" si="261"/>
        <v>0</v>
      </c>
      <c r="FZ205">
        <v>0</v>
      </c>
      <c r="GA205">
        <f t="shared" si="307"/>
        <v>0</v>
      </c>
      <c r="GB205">
        <v>0</v>
      </c>
      <c r="GC205">
        <f t="shared" si="308"/>
        <v>0</v>
      </c>
      <c r="GD205">
        <v>0</v>
      </c>
      <c r="GE205">
        <f t="shared" si="309"/>
        <v>0</v>
      </c>
      <c r="GF205">
        <v>0</v>
      </c>
      <c r="GG205">
        <f t="shared" si="310"/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 s="3" t="s">
        <v>587</v>
      </c>
      <c r="GS205" t="s">
        <v>588</v>
      </c>
    </row>
    <row r="206" spans="1:201" x14ac:dyDescent="0.45">
      <c r="A206">
        <v>205</v>
      </c>
      <c r="B206" t="s">
        <v>444</v>
      </c>
      <c r="C206" t="s">
        <v>408</v>
      </c>
      <c r="D206" t="s">
        <v>590</v>
      </c>
      <c r="E206" t="s">
        <v>591</v>
      </c>
      <c r="F206">
        <f t="shared" si="327"/>
        <v>692.5</v>
      </c>
      <c r="G206">
        <v>922</v>
      </c>
      <c r="H206">
        <v>1673</v>
      </c>
      <c r="I206" s="2">
        <f t="shared" si="328"/>
        <v>0.55110579796772263</v>
      </c>
      <c r="J206" s="2">
        <f t="shared" si="311"/>
        <v>229.5</v>
      </c>
      <c r="K206" s="2">
        <f t="shared" si="312"/>
        <v>1.3314079422382672</v>
      </c>
      <c r="M206" s="2">
        <v>1180</v>
      </c>
      <c r="N206">
        <v>15.7</v>
      </c>
      <c r="O206">
        <v>39.1</v>
      </c>
      <c r="P206" s="2">
        <f t="shared" si="138"/>
        <v>0.40153452685421992</v>
      </c>
      <c r="Q206" s="2">
        <f t="shared" si="313"/>
        <v>0.59846547314578014</v>
      </c>
      <c r="S206" s="15">
        <f>6.89*61.8</f>
        <v>425.80199999999996</v>
      </c>
      <c r="U206">
        <f>6.89*47.1</f>
        <v>324.51900000000001</v>
      </c>
      <c r="V206">
        <f>6.89*61.8</f>
        <v>425.80199999999996</v>
      </c>
      <c r="W206" s="2">
        <f t="shared" si="315"/>
        <v>50.949483000000001</v>
      </c>
      <c r="X206" s="2">
        <f t="shared" si="316"/>
        <v>166.48858199999998</v>
      </c>
      <c r="Y206" s="7">
        <f t="shared" si="317"/>
        <v>0.69397611302857987</v>
      </c>
      <c r="Z206" s="2">
        <f t="shared" si="257"/>
        <v>0.76213592233009719</v>
      </c>
      <c r="AA206" s="2" t="e">
        <f t="shared" si="318"/>
        <v>#DIV/0!</v>
      </c>
      <c r="AB206" s="2">
        <f t="shared" si="319"/>
        <v>1</v>
      </c>
      <c r="AC206" s="2">
        <f t="shared" si="320"/>
        <v>0.59846547314578014</v>
      </c>
      <c r="AD206" s="2">
        <f t="shared" si="324"/>
        <v>324.51900000000001</v>
      </c>
      <c r="AE206" s="2">
        <f t="shared" si="325"/>
        <v>0</v>
      </c>
      <c r="AG206" s="2" t="e">
        <f t="shared" si="326"/>
        <v>#DIV/0!</v>
      </c>
      <c r="AI206" s="2">
        <v>3</v>
      </c>
      <c r="AJ206">
        <v>2E-3</v>
      </c>
      <c r="AK206">
        <f t="shared" si="322"/>
        <v>78.5</v>
      </c>
      <c r="AL206">
        <v>120</v>
      </c>
      <c r="AM206">
        <f t="shared" si="323"/>
        <v>198.5</v>
      </c>
      <c r="AP206" t="s">
        <v>37</v>
      </c>
      <c r="AS206">
        <v>12.7</v>
      </c>
      <c r="AT206">
        <v>1</v>
      </c>
      <c r="AU206">
        <f t="shared" si="329"/>
        <v>1517.4331150633295</v>
      </c>
      <c r="AV206" t="s">
        <v>448</v>
      </c>
      <c r="AW206" t="s">
        <v>64</v>
      </c>
      <c r="AX206" t="s">
        <v>592</v>
      </c>
      <c r="AZ206" s="2">
        <f t="shared" si="254"/>
        <v>1.7202272765198579</v>
      </c>
      <c r="BA206" s="2">
        <f t="shared" si="263"/>
        <v>2</v>
      </c>
      <c r="BB206">
        <v>0</v>
      </c>
      <c r="BC206">
        <f t="shared" si="264"/>
        <v>0</v>
      </c>
      <c r="BD206">
        <v>0</v>
      </c>
      <c r="BE206">
        <f t="shared" si="265"/>
        <v>0</v>
      </c>
      <c r="BF206">
        <v>9</v>
      </c>
      <c r="BG206">
        <f t="shared" si="266"/>
        <v>6.6124662405030454E-2</v>
      </c>
      <c r="BH206">
        <v>1.25</v>
      </c>
      <c r="BI206">
        <f t="shared" si="267"/>
        <v>9.8117707951676202E-3</v>
      </c>
      <c r="BJ206">
        <v>0</v>
      </c>
      <c r="BK206">
        <f t="shared" si="268"/>
        <v>0</v>
      </c>
      <c r="BL206">
        <v>0</v>
      </c>
      <c r="BM206">
        <f t="shared" si="269"/>
        <v>0</v>
      </c>
      <c r="BN206">
        <v>0</v>
      </c>
      <c r="BO206">
        <f t="shared" si="270"/>
        <v>0</v>
      </c>
      <c r="BP206">
        <v>0</v>
      </c>
      <c r="BQ206">
        <f t="shared" si="271"/>
        <v>0</v>
      </c>
      <c r="BR206">
        <f t="shared" si="330"/>
        <v>98.61</v>
      </c>
      <c r="BS206">
        <f t="shared" si="272"/>
        <v>0.76145964144483391</v>
      </c>
      <c r="BT206">
        <v>0.14000000000000001</v>
      </c>
      <c r="BU206">
        <f t="shared" si="273"/>
        <v>5.0268422282956629E-3</v>
      </c>
      <c r="BV206">
        <v>0</v>
      </c>
      <c r="BW206">
        <f t="shared" si="274"/>
        <v>0</v>
      </c>
      <c r="BX206">
        <v>0</v>
      </c>
      <c r="BY206">
        <f t="shared" si="275"/>
        <v>0</v>
      </c>
      <c r="BZ206">
        <v>0</v>
      </c>
      <c r="CA206">
        <f t="shared" si="276"/>
        <v>0</v>
      </c>
      <c r="CB206">
        <v>19</v>
      </c>
      <c r="CC206">
        <f t="shared" si="277"/>
        <v>0.15757708312667229</v>
      </c>
      <c r="CD206">
        <v>0</v>
      </c>
      <c r="CE206">
        <f t="shared" si="278"/>
        <v>0</v>
      </c>
      <c r="CF206">
        <v>0</v>
      </c>
      <c r="CG206">
        <f t="shared" si="279"/>
        <v>0</v>
      </c>
      <c r="CH206">
        <v>0</v>
      </c>
      <c r="CI206">
        <f t="shared" si="280"/>
        <v>0</v>
      </c>
      <c r="CJ206">
        <v>0</v>
      </c>
      <c r="CK206">
        <f t="shared" si="281"/>
        <v>0</v>
      </c>
      <c r="CL206">
        <v>0</v>
      </c>
      <c r="CM206">
        <f t="shared" si="282"/>
        <v>0</v>
      </c>
      <c r="CN206">
        <v>0</v>
      </c>
      <c r="CO206">
        <f t="shared" si="283"/>
        <v>0</v>
      </c>
      <c r="CP206">
        <v>0</v>
      </c>
      <c r="CQ206">
        <f t="shared" si="284"/>
        <v>0</v>
      </c>
      <c r="CR206">
        <v>0</v>
      </c>
      <c r="CS206">
        <f t="shared" si="259"/>
        <v>0</v>
      </c>
      <c r="CT206">
        <v>0</v>
      </c>
      <c r="CU206">
        <f t="shared" si="285"/>
        <v>0</v>
      </c>
      <c r="CV206">
        <v>0</v>
      </c>
      <c r="CW206">
        <f t="shared" si="286"/>
        <v>0</v>
      </c>
      <c r="CX206">
        <v>0</v>
      </c>
      <c r="CY206">
        <f t="shared" si="287"/>
        <v>0</v>
      </c>
      <c r="CZ206">
        <v>0</v>
      </c>
      <c r="DA206">
        <f t="shared" si="288"/>
        <v>0</v>
      </c>
      <c r="DB206">
        <v>0</v>
      </c>
      <c r="DC206">
        <f t="shared" si="289"/>
        <v>0</v>
      </c>
      <c r="DD206">
        <v>0</v>
      </c>
      <c r="DE206">
        <f t="shared" si="290"/>
        <v>0</v>
      </c>
      <c r="DF206">
        <v>0</v>
      </c>
      <c r="DG206">
        <f t="shared" si="291"/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f t="shared" si="292"/>
        <v>0</v>
      </c>
      <c r="ET206">
        <v>0</v>
      </c>
      <c r="EU206">
        <f t="shared" si="293"/>
        <v>0</v>
      </c>
      <c r="EV206">
        <v>0</v>
      </c>
      <c r="EW206">
        <f t="shared" si="294"/>
        <v>0</v>
      </c>
      <c r="EX206">
        <v>100</v>
      </c>
      <c r="EY206">
        <f t="shared" si="295"/>
        <v>1</v>
      </c>
      <c r="EZ206">
        <v>0</v>
      </c>
      <c r="FA206">
        <f t="shared" si="296"/>
        <v>0</v>
      </c>
      <c r="FB206">
        <v>0</v>
      </c>
      <c r="FC206">
        <f t="shared" si="297"/>
        <v>0</v>
      </c>
      <c r="FD206">
        <v>0</v>
      </c>
      <c r="FE206">
        <f t="shared" si="298"/>
        <v>0</v>
      </c>
      <c r="FF206">
        <v>0</v>
      </c>
      <c r="FG206">
        <f t="shared" si="299"/>
        <v>0</v>
      </c>
      <c r="FH206">
        <v>0</v>
      </c>
      <c r="FI206">
        <f t="shared" si="300"/>
        <v>0</v>
      </c>
      <c r="FJ206">
        <v>0</v>
      </c>
      <c r="FK206">
        <f t="shared" si="301"/>
        <v>0</v>
      </c>
      <c r="FL206">
        <v>0</v>
      </c>
      <c r="FM206">
        <f t="shared" si="302"/>
        <v>0</v>
      </c>
      <c r="FN206">
        <v>0</v>
      </c>
      <c r="FO206">
        <f t="shared" si="260"/>
        <v>0</v>
      </c>
      <c r="FP206">
        <v>0</v>
      </c>
      <c r="FQ206">
        <f t="shared" si="303"/>
        <v>0</v>
      </c>
      <c r="FR206">
        <v>0</v>
      </c>
      <c r="FS206">
        <f t="shared" si="304"/>
        <v>0</v>
      </c>
      <c r="FT206">
        <v>0</v>
      </c>
      <c r="FU206">
        <f t="shared" si="305"/>
        <v>0</v>
      </c>
      <c r="FV206">
        <v>0</v>
      </c>
      <c r="FW206">
        <f t="shared" si="306"/>
        <v>0</v>
      </c>
      <c r="FX206">
        <v>0</v>
      </c>
      <c r="FY206">
        <f t="shared" si="261"/>
        <v>0</v>
      </c>
      <c r="FZ206">
        <v>0</v>
      </c>
      <c r="GA206">
        <f t="shared" si="307"/>
        <v>0</v>
      </c>
      <c r="GB206">
        <v>0</v>
      </c>
      <c r="GC206">
        <f t="shared" si="308"/>
        <v>0</v>
      </c>
      <c r="GD206">
        <v>0</v>
      </c>
      <c r="GE206">
        <f t="shared" si="309"/>
        <v>0</v>
      </c>
      <c r="GF206">
        <v>0</v>
      </c>
      <c r="GG206">
        <f t="shared" si="310"/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 s="3" t="s">
        <v>587</v>
      </c>
      <c r="GS206" t="s">
        <v>588</v>
      </c>
    </row>
    <row r="207" spans="1:201" x14ac:dyDescent="0.45">
      <c r="A207">
        <v>206</v>
      </c>
      <c r="B207" t="s">
        <v>444</v>
      </c>
      <c r="C207" t="s">
        <v>408</v>
      </c>
      <c r="D207" t="s">
        <v>590</v>
      </c>
      <c r="E207" t="s">
        <v>591</v>
      </c>
      <c r="F207">
        <f t="shared" si="327"/>
        <v>692.5</v>
      </c>
      <c r="G207">
        <v>1033</v>
      </c>
      <c r="H207">
        <v>1673</v>
      </c>
      <c r="I207" s="2">
        <f t="shared" si="328"/>
        <v>0.61745367603108192</v>
      </c>
      <c r="J207" s="2">
        <f t="shared" si="311"/>
        <v>340.5</v>
      </c>
      <c r="K207" s="2">
        <f t="shared" si="312"/>
        <v>1.4916967509025272</v>
      </c>
      <c r="M207" s="2">
        <v>1180</v>
      </c>
      <c r="N207">
        <v>13.1</v>
      </c>
      <c r="O207">
        <v>48.1</v>
      </c>
      <c r="P207" s="2">
        <f t="shared" si="138"/>
        <v>0.27234927234927231</v>
      </c>
      <c r="Q207" s="2">
        <f t="shared" si="313"/>
        <v>0.72765072765072758</v>
      </c>
      <c r="S207" s="15">
        <f>6.89*43.1</f>
        <v>296.959</v>
      </c>
      <c r="U207">
        <f>6.89*29.9</f>
        <v>206.01099999999997</v>
      </c>
      <c r="V207">
        <f>6.89*43.1</f>
        <v>296.959</v>
      </c>
      <c r="W207" s="2">
        <f>N207/100*U207</f>
        <v>26.987440999999997</v>
      </c>
      <c r="X207" s="2">
        <f t="shared" si="316"/>
        <v>142.83727900000002</v>
      </c>
      <c r="Y207" s="7">
        <f t="shared" si="317"/>
        <v>0.81106164168809192</v>
      </c>
      <c r="Z207" s="2">
        <f t="shared" si="257"/>
        <v>0.69373549883990704</v>
      </c>
      <c r="AA207" s="2" t="e">
        <f t="shared" si="318"/>
        <v>#DIV/0!</v>
      </c>
      <c r="AB207" s="2">
        <f t="shared" si="319"/>
        <v>1</v>
      </c>
      <c r="AC207" s="2">
        <f t="shared" si="320"/>
        <v>0.72765072765072758</v>
      </c>
      <c r="AD207" s="2">
        <f t="shared" si="324"/>
        <v>206.01099999999997</v>
      </c>
      <c r="AE207" s="2">
        <f t="shared" si="325"/>
        <v>0</v>
      </c>
      <c r="AG207" s="2" t="e">
        <f t="shared" si="326"/>
        <v>#DIV/0!</v>
      </c>
      <c r="AI207" s="2">
        <v>3</v>
      </c>
      <c r="AJ207">
        <v>2E-3</v>
      </c>
      <c r="AK207">
        <f t="shared" si="322"/>
        <v>65.5</v>
      </c>
      <c r="AL207">
        <v>120</v>
      </c>
      <c r="AM207">
        <f t="shared" si="323"/>
        <v>185.5</v>
      </c>
      <c r="AP207" t="s">
        <v>37</v>
      </c>
      <c r="AS207">
        <v>12.7</v>
      </c>
      <c r="AT207">
        <v>1</v>
      </c>
      <c r="AU207">
        <f t="shared" si="329"/>
        <v>1058.2745511202186</v>
      </c>
      <c r="AV207" t="s">
        <v>448</v>
      </c>
      <c r="AW207" t="s">
        <v>64</v>
      </c>
      <c r="AX207" t="s">
        <v>592</v>
      </c>
      <c r="AZ207" s="2">
        <f t="shared" si="254"/>
        <v>1.7202272765198579</v>
      </c>
      <c r="BA207" s="2">
        <f t="shared" si="263"/>
        <v>2</v>
      </c>
      <c r="BB207">
        <v>0</v>
      </c>
      <c r="BC207">
        <f t="shared" si="264"/>
        <v>0</v>
      </c>
      <c r="BD207">
        <v>0</v>
      </c>
      <c r="BE207">
        <f t="shared" si="265"/>
        <v>0</v>
      </c>
      <c r="BF207">
        <v>9</v>
      </c>
      <c r="BG207">
        <f t="shared" si="266"/>
        <v>6.6124662405030454E-2</v>
      </c>
      <c r="BH207">
        <v>1.25</v>
      </c>
      <c r="BI207">
        <f t="shared" si="267"/>
        <v>9.8117707951676202E-3</v>
      </c>
      <c r="BJ207">
        <v>0</v>
      </c>
      <c r="BK207">
        <f t="shared" si="268"/>
        <v>0</v>
      </c>
      <c r="BL207">
        <v>0</v>
      </c>
      <c r="BM207">
        <f t="shared" si="269"/>
        <v>0</v>
      </c>
      <c r="BN207">
        <v>0</v>
      </c>
      <c r="BO207">
        <f t="shared" si="270"/>
        <v>0</v>
      </c>
      <c r="BP207">
        <v>0</v>
      </c>
      <c r="BQ207">
        <f t="shared" si="271"/>
        <v>0</v>
      </c>
      <c r="BR207">
        <f t="shared" si="330"/>
        <v>98.61</v>
      </c>
      <c r="BS207">
        <f t="shared" si="272"/>
        <v>0.76145964144483391</v>
      </c>
      <c r="BT207">
        <v>0.14000000000000001</v>
      </c>
      <c r="BU207">
        <f t="shared" si="273"/>
        <v>5.0268422282956629E-3</v>
      </c>
      <c r="BV207">
        <v>0</v>
      </c>
      <c r="BW207">
        <f t="shared" si="274"/>
        <v>0</v>
      </c>
      <c r="BX207">
        <v>0</v>
      </c>
      <c r="BY207">
        <f t="shared" si="275"/>
        <v>0</v>
      </c>
      <c r="BZ207">
        <v>0</v>
      </c>
      <c r="CA207">
        <f t="shared" si="276"/>
        <v>0</v>
      </c>
      <c r="CB207">
        <v>19</v>
      </c>
      <c r="CC207">
        <f t="shared" si="277"/>
        <v>0.15757708312667229</v>
      </c>
      <c r="CD207">
        <v>0</v>
      </c>
      <c r="CE207">
        <f t="shared" si="278"/>
        <v>0</v>
      </c>
      <c r="CF207">
        <v>0</v>
      </c>
      <c r="CG207">
        <f t="shared" si="279"/>
        <v>0</v>
      </c>
      <c r="CH207">
        <v>0</v>
      </c>
      <c r="CI207">
        <f t="shared" si="280"/>
        <v>0</v>
      </c>
      <c r="CJ207">
        <v>0</v>
      </c>
      <c r="CK207">
        <f t="shared" si="281"/>
        <v>0</v>
      </c>
      <c r="CL207">
        <v>0</v>
      </c>
      <c r="CM207">
        <f t="shared" si="282"/>
        <v>0</v>
      </c>
      <c r="CN207">
        <v>0</v>
      </c>
      <c r="CO207">
        <f t="shared" si="283"/>
        <v>0</v>
      </c>
      <c r="CP207">
        <v>0</v>
      </c>
      <c r="CQ207">
        <f t="shared" si="284"/>
        <v>0</v>
      </c>
      <c r="CR207">
        <v>0</v>
      </c>
      <c r="CS207">
        <f t="shared" si="259"/>
        <v>0</v>
      </c>
      <c r="CT207">
        <v>0</v>
      </c>
      <c r="CU207">
        <f t="shared" si="285"/>
        <v>0</v>
      </c>
      <c r="CV207">
        <v>0</v>
      </c>
      <c r="CW207">
        <f t="shared" si="286"/>
        <v>0</v>
      </c>
      <c r="CX207">
        <v>0</v>
      </c>
      <c r="CY207">
        <f t="shared" si="287"/>
        <v>0</v>
      </c>
      <c r="CZ207">
        <v>0</v>
      </c>
      <c r="DA207">
        <f t="shared" si="288"/>
        <v>0</v>
      </c>
      <c r="DB207">
        <v>0</v>
      </c>
      <c r="DC207">
        <f t="shared" si="289"/>
        <v>0</v>
      </c>
      <c r="DD207">
        <v>0</v>
      </c>
      <c r="DE207">
        <f t="shared" si="290"/>
        <v>0</v>
      </c>
      <c r="DF207">
        <v>0</v>
      </c>
      <c r="DG207">
        <f t="shared" si="291"/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f t="shared" si="292"/>
        <v>0</v>
      </c>
      <c r="ET207">
        <v>0</v>
      </c>
      <c r="EU207">
        <f t="shared" si="293"/>
        <v>0</v>
      </c>
      <c r="EV207">
        <v>0</v>
      </c>
      <c r="EW207">
        <f t="shared" si="294"/>
        <v>0</v>
      </c>
      <c r="EX207">
        <v>100</v>
      </c>
      <c r="EY207">
        <f t="shared" si="295"/>
        <v>1</v>
      </c>
      <c r="EZ207">
        <v>0</v>
      </c>
      <c r="FA207">
        <f t="shared" si="296"/>
        <v>0</v>
      </c>
      <c r="FB207">
        <v>0</v>
      </c>
      <c r="FC207">
        <f t="shared" si="297"/>
        <v>0</v>
      </c>
      <c r="FD207">
        <v>0</v>
      </c>
      <c r="FE207">
        <f t="shared" si="298"/>
        <v>0</v>
      </c>
      <c r="FF207">
        <v>0</v>
      </c>
      <c r="FG207">
        <f t="shared" si="299"/>
        <v>0</v>
      </c>
      <c r="FH207">
        <v>0</v>
      </c>
      <c r="FI207">
        <f t="shared" si="300"/>
        <v>0</v>
      </c>
      <c r="FJ207">
        <v>0</v>
      </c>
      <c r="FK207">
        <f t="shared" si="301"/>
        <v>0</v>
      </c>
      <c r="FL207">
        <v>0</v>
      </c>
      <c r="FM207">
        <f t="shared" si="302"/>
        <v>0</v>
      </c>
      <c r="FN207">
        <v>0</v>
      </c>
      <c r="FO207">
        <f t="shared" si="260"/>
        <v>0</v>
      </c>
      <c r="FP207">
        <v>0</v>
      </c>
      <c r="FQ207">
        <f t="shared" si="303"/>
        <v>0</v>
      </c>
      <c r="FR207">
        <v>0</v>
      </c>
      <c r="FS207">
        <f t="shared" si="304"/>
        <v>0</v>
      </c>
      <c r="FT207">
        <v>0</v>
      </c>
      <c r="FU207">
        <f t="shared" si="305"/>
        <v>0</v>
      </c>
      <c r="FV207">
        <v>0</v>
      </c>
      <c r="FW207">
        <f t="shared" si="306"/>
        <v>0</v>
      </c>
      <c r="FX207">
        <v>0</v>
      </c>
      <c r="FY207">
        <f t="shared" si="261"/>
        <v>0</v>
      </c>
      <c r="FZ207">
        <v>0</v>
      </c>
      <c r="GA207">
        <f t="shared" si="307"/>
        <v>0</v>
      </c>
      <c r="GB207">
        <v>0</v>
      </c>
      <c r="GC207">
        <f t="shared" si="308"/>
        <v>0</v>
      </c>
      <c r="GD207">
        <v>0</v>
      </c>
      <c r="GE207">
        <f t="shared" si="309"/>
        <v>0</v>
      </c>
      <c r="GF207">
        <v>0</v>
      </c>
      <c r="GG207">
        <f t="shared" si="310"/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 s="3" t="s">
        <v>587</v>
      </c>
      <c r="GS207" t="s">
        <v>588</v>
      </c>
    </row>
    <row r="208" spans="1:201" x14ac:dyDescent="0.45">
      <c r="A208">
        <v>207</v>
      </c>
      <c r="B208" t="s">
        <v>420</v>
      </c>
      <c r="C208" t="s">
        <v>593</v>
      </c>
      <c r="D208" t="s">
        <v>594</v>
      </c>
      <c r="E208" t="s">
        <v>595</v>
      </c>
      <c r="F208">
        <f>123.5+273</f>
        <v>396.5</v>
      </c>
      <c r="G208">
        <v>473</v>
      </c>
      <c r="H208">
        <v>1773</v>
      </c>
      <c r="I208" s="2">
        <f t="shared" si="328"/>
        <v>0.2667794698251551</v>
      </c>
      <c r="J208" s="2">
        <f t="shared" si="311"/>
        <v>76.5</v>
      </c>
      <c r="K208" s="2">
        <f t="shared" si="312"/>
        <v>1.1929382093316518</v>
      </c>
      <c r="M208" s="2">
        <v>1904</v>
      </c>
      <c r="P208" s="2" t="e">
        <f t="shared" ref="P208:P216" si="331">N208/O208</f>
        <v>#DIV/0!</v>
      </c>
      <c r="Q208" s="2" t="e">
        <f t="shared" ref="Q208:Q216" si="332">(O208-N208)/O208</f>
        <v>#DIV/0!</v>
      </c>
      <c r="S208">
        <v>1205</v>
      </c>
      <c r="W208" s="2">
        <v>10</v>
      </c>
      <c r="X208" s="2">
        <v>200</v>
      </c>
      <c r="Y208" s="7">
        <f t="shared" si="317"/>
        <v>0.95</v>
      </c>
      <c r="Z208" s="2" t="e">
        <f t="shared" ref="Z208:Z216" si="333">U208/V208</f>
        <v>#DIV/0!</v>
      </c>
      <c r="AA208" s="2" t="e">
        <f t="shared" ref="AA208:AA216" si="334">U208/R208</f>
        <v>#DIV/0!</v>
      </c>
      <c r="AB208" s="2">
        <f t="shared" ref="AB208:AB216" si="335">V208/S208</f>
        <v>0</v>
      </c>
      <c r="AC208" s="2" t="e">
        <f t="shared" ref="AC208:AC216" si="336">(O208-N208)/O208</f>
        <v>#DIV/0!</v>
      </c>
      <c r="AD208" s="2">
        <f t="shared" ref="AD208:AD216" si="337">U208-R208</f>
        <v>0</v>
      </c>
      <c r="AG208" s="2" t="e">
        <f t="shared" ref="AG208:AG216" si="338">AD208/AE208</f>
        <v>#DIV/0!</v>
      </c>
      <c r="AI208" s="2">
        <v>1</v>
      </c>
      <c r="AK208" t="e">
        <f t="shared" si="322"/>
        <v>#DIV/0!</v>
      </c>
      <c r="AM208" t="e">
        <f t="shared" si="323"/>
        <v>#DIV/0!</v>
      </c>
      <c r="AN208" t="s">
        <v>596</v>
      </c>
      <c r="AP208" t="s">
        <v>37</v>
      </c>
      <c r="AS208">
        <v>2</v>
      </c>
      <c r="AT208">
        <v>90</v>
      </c>
      <c r="AU208">
        <f t="shared" si="329"/>
        <v>153371.46083936217</v>
      </c>
      <c r="AV208" t="s">
        <v>372</v>
      </c>
      <c r="AW208" t="s">
        <v>373</v>
      </c>
      <c r="AX208" t="s">
        <v>423</v>
      </c>
      <c r="AZ208" s="2">
        <f t="shared" si="254"/>
        <v>1.927036863457851</v>
      </c>
      <c r="BA208" s="2">
        <f t="shared" si="263"/>
        <v>4.5528863836655331</v>
      </c>
      <c r="BB208">
        <v>5.3999999999999999E-2</v>
      </c>
      <c r="BC208">
        <f t="shared" si="264"/>
        <v>4.7017808649568558E-4</v>
      </c>
      <c r="BD208">
        <v>0</v>
      </c>
      <c r="BE208">
        <f t="shared" si="265"/>
        <v>0</v>
      </c>
      <c r="BF208">
        <v>9.9000000000000005E-2</v>
      </c>
      <c r="BG208">
        <f t="shared" si="266"/>
        <v>9.3326025166090012E-4</v>
      </c>
      <c r="BH208">
        <v>0.59699999999999998</v>
      </c>
      <c r="BI208">
        <f t="shared" si="267"/>
        <v>6.0125448487451634E-3</v>
      </c>
      <c r="BJ208">
        <v>0</v>
      </c>
      <c r="BK208">
        <f t="shared" si="268"/>
        <v>0</v>
      </c>
      <c r="BL208">
        <v>0</v>
      </c>
      <c r="BM208">
        <f t="shared" si="269"/>
        <v>0</v>
      </c>
      <c r="BN208">
        <v>0</v>
      </c>
      <c r="BO208">
        <f t="shared" si="270"/>
        <v>0</v>
      </c>
      <c r="BP208">
        <v>0</v>
      </c>
      <c r="BQ208">
        <f t="shared" si="271"/>
        <v>0</v>
      </c>
      <c r="BR208">
        <f>100-BH208-BT208-BV208-BX208-BF208-BB208-BZ208-CB208-CD208-CN208-CP208-CR208</f>
        <v>88.826000000000008</v>
      </c>
      <c r="BS208">
        <f t="shared" si="272"/>
        <v>0.88006075146267471</v>
      </c>
      <c r="BT208">
        <v>8.7999999999999995E-2</v>
      </c>
      <c r="BU208">
        <f t="shared" si="273"/>
        <v>4.05411914181396E-3</v>
      </c>
      <c r="BV208">
        <v>1.9E-2</v>
      </c>
      <c r="BW208">
        <f t="shared" si="274"/>
        <v>3.3944486121852802E-4</v>
      </c>
      <c r="BX208">
        <v>0</v>
      </c>
      <c r="BY208">
        <f t="shared" si="275"/>
        <v>0</v>
      </c>
      <c r="BZ208">
        <v>0.317</v>
      </c>
      <c r="CA208">
        <f t="shared" si="276"/>
        <v>6.245021603326472E-3</v>
      </c>
      <c r="CB208">
        <v>8.86</v>
      </c>
      <c r="CC208">
        <f t="shared" si="277"/>
        <v>9.4280047864084768E-2</v>
      </c>
      <c r="CD208">
        <v>0.86199999999999999</v>
      </c>
      <c r="CE208">
        <f t="shared" si="278"/>
        <v>4.9712361549270898E-3</v>
      </c>
      <c r="CF208">
        <v>0</v>
      </c>
      <c r="CG208">
        <f t="shared" si="279"/>
        <v>0</v>
      </c>
      <c r="CH208">
        <v>0</v>
      </c>
      <c r="CI208">
        <f t="shared" si="280"/>
        <v>0</v>
      </c>
      <c r="CJ208">
        <v>0</v>
      </c>
      <c r="CK208">
        <f t="shared" si="281"/>
        <v>0</v>
      </c>
      <c r="CL208">
        <v>0</v>
      </c>
      <c r="CM208">
        <f t="shared" si="282"/>
        <v>0</v>
      </c>
      <c r="CN208">
        <v>7.2999999999999995E-2</v>
      </c>
      <c r="CO208">
        <f t="shared" si="283"/>
        <v>4.347276292798693E-4</v>
      </c>
      <c r="CP208">
        <v>0.186</v>
      </c>
      <c r="CQ208">
        <f t="shared" si="284"/>
        <v>2.0202766592900146E-3</v>
      </c>
      <c r="CR208">
        <v>1.9E-2</v>
      </c>
      <c r="CS208">
        <f t="shared" si="259"/>
        <v>1.7839143648290876E-4</v>
      </c>
      <c r="CT208">
        <v>0</v>
      </c>
      <c r="CU208">
        <f t="shared" si="285"/>
        <v>0</v>
      </c>
      <c r="CV208">
        <v>0</v>
      </c>
      <c r="CW208">
        <f t="shared" si="286"/>
        <v>0</v>
      </c>
      <c r="CX208">
        <v>0</v>
      </c>
      <c r="CY208">
        <f t="shared" si="287"/>
        <v>0</v>
      </c>
      <c r="CZ208">
        <v>0</v>
      </c>
      <c r="DA208">
        <f t="shared" si="288"/>
        <v>0</v>
      </c>
      <c r="DB208">
        <v>0</v>
      </c>
      <c r="DC208">
        <f t="shared" si="289"/>
        <v>0</v>
      </c>
      <c r="DD208">
        <v>0</v>
      </c>
      <c r="DE208">
        <f t="shared" si="290"/>
        <v>0</v>
      </c>
      <c r="DF208">
        <v>0</v>
      </c>
      <c r="DG208">
        <f t="shared" si="291"/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f t="shared" si="292"/>
        <v>0</v>
      </c>
      <c r="ET208">
        <v>0</v>
      </c>
      <c r="EU208">
        <f t="shared" si="293"/>
        <v>0</v>
      </c>
      <c r="EV208">
        <v>0</v>
      </c>
      <c r="EW208">
        <f t="shared" si="294"/>
        <v>0</v>
      </c>
      <c r="EX208">
        <v>0</v>
      </c>
      <c r="EY208">
        <f t="shared" si="295"/>
        <v>0</v>
      </c>
      <c r="EZ208">
        <v>44.5</v>
      </c>
      <c r="FA208">
        <f t="shared" si="296"/>
        <v>0.4471136163344665</v>
      </c>
      <c r="FB208">
        <v>0</v>
      </c>
      <c r="FC208">
        <f t="shared" si="297"/>
        <v>0</v>
      </c>
      <c r="FD208">
        <v>0</v>
      </c>
      <c r="FE208">
        <f t="shared" si="298"/>
        <v>0</v>
      </c>
      <c r="FF208">
        <v>55.5</v>
      </c>
      <c r="FG208">
        <f t="shared" si="299"/>
        <v>0.55288638366553344</v>
      </c>
      <c r="FH208">
        <v>0</v>
      </c>
      <c r="FI208">
        <f t="shared" si="300"/>
        <v>0</v>
      </c>
      <c r="FJ208">
        <v>0</v>
      </c>
      <c r="FK208">
        <f t="shared" si="301"/>
        <v>0</v>
      </c>
      <c r="FL208">
        <v>0</v>
      </c>
      <c r="FM208">
        <f t="shared" si="302"/>
        <v>0</v>
      </c>
      <c r="FN208">
        <v>0</v>
      </c>
      <c r="FO208">
        <f t="shared" si="260"/>
        <v>0</v>
      </c>
      <c r="FP208">
        <v>0</v>
      </c>
      <c r="FQ208">
        <f t="shared" si="303"/>
        <v>0</v>
      </c>
      <c r="FR208">
        <v>0</v>
      </c>
      <c r="FS208">
        <f t="shared" si="304"/>
        <v>0</v>
      </c>
      <c r="FT208">
        <v>0</v>
      </c>
      <c r="FU208">
        <f t="shared" si="305"/>
        <v>0</v>
      </c>
      <c r="FV208">
        <v>0</v>
      </c>
      <c r="FW208">
        <f t="shared" si="306"/>
        <v>0</v>
      </c>
      <c r="FX208">
        <v>0</v>
      </c>
      <c r="FY208">
        <f t="shared" si="261"/>
        <v>0</v>
      </c>
      <c r="FZ208">
        <v>0</v>
      </c>
      <c r="GA208">
        <f t="shared" si="307"/>
        <v>0</v>
      </c>
      <c r="GB208">
        <v>0</v>
      </c>
      <c r="GC208">
        <f t="shared" si="308"/>
        <v>0</v>
      </c>
      <c r="GD208">
        <v>0</v>
      </c>
      <c r="GE208">
        <f t="shared" si="309"/>
        <v>0</v>
      </c>
      <c r="GF208">
        <v>0</v>
      </c>
      <c r="GG208">
        <f t="shared" si="310"/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 s="3" t="s">
        <v>597</v>
      </c>
      <c r="GS208" t="s">
        <v>598</v>
      </c>
    </row>
    <row r="209" spans="1:201" x14ac:dyDescent="0.45">
      <c r="A209">
        <v>208</v>
      </c>
      <c r="B209" t="s">
        <v>420</v>
      </c>
      <c r="C209" t="s">
        <v>593</v>
      </c>
      <c r="D209" t="s">
        <v>594</v>
      </c>
      <c r="E209" t="s">
        <v>595</v>
      </c>
      <c r="F209">
        <f t="shared" ref="F209:F220" si="339">123.5+273</f>
        <v>396.5</v>
      </c>
      <c r="G209">
        <v>573</v>
      </c>
      <c r="H209">
        <v>1773</v>
      </c>
      <c r="I209" s="2">
        <f t="shared" si="328"/>
        <v>0.32318104906937395</v>
      </c>
      <c r="J209" s="2">
        <f t="shared" si="311"/>
        <v>176.5</v>
      </c>
      <c r="K209" s="2">
        <f t="shared" si="312"/>
        <v>1.4451450189155106</v>
      </c>
      <c r="M209" s="2">
        <v>1904</v>
      </c>
      <c r="P209" s="2" t="e">
        <f t="shared" si="331"/>
        <v>#DIV/0!</v>
      </c>
      <c r="Q209" s="2" t="e">
        <f t="shared" si="332"/>
        <v>#DIV/0!</v>
      </c>
      <c r="S209">
        <v>1205</v>
      </c>
      <c r="W209" s="2">
        <v>10</v>
      </c>
      <c r="X209" s="2">
        <v>150</v>
      </c>
      <c r="Y209" s="7">
        <f t="shared" si="317"/>
        <v>0.93333333333333335</v>
      </c>
      <c r="Z209" s="2" t="e">
        <f t="shared" si="333"/>
        <v>#DIV/0!</v>
      </c>
      <c r="AA209" s="2" t="e">
        <f t="shared" si="334"/>
        <v>#DIV/0!</v>
      </c>
      <c r="AB209" s="2">
        <f t="shared" si="335"/>
        <v>0</v>
      </c>
      <c r="AC209" s="2" t="e">
        <f t="shared" si="336"/>
        <v>#DIV/0!</v>
      </c>
      <c r="AD209" s="2">
        <f t="shared" si="337"/>
        <v>0</v>
      </c>
      <c r="AG209" s="2" t="e">
        <f t="shared" si="338"/>
        <v>#DIV/0!</v>
      </c>
      <c r="AI209" s="2">
        <v>1</v>
      </c>
      <c r="AK209" t="e">
        <f t="shared" si="322"/>
        <v>#DIV/0!</v>
      </c>
      <c r="AM209" t="e">
        <f t="shared" si="323"/>
        <v>#DIV/0!</v>
      </c>
      <c r="AN209" t="s">
        <v>596</v>
      </c>
      <c r="AP209" t="s">
        <v>37</v>
      </c>
      <c r="AS209">
        <v>2</v>
      </c>
      <c r="AT209">
        <v>90</v>
      </c>
      <c r="AU209">
        <f t="shared" si="329"/>
        <v>153371.46083936217</v>
      </c>
      <c r="AV209" t="s">
        <v>372</v>
      </c>
      <c r="AW209" t="s">
        <v>373</v>
      </c>
      <c r="AX209" t="s">
        <v>423</v>
      </c>
      <c r="AZ209" s="2">
        <f t="shared" si="254"/>
        <v>1.927036863457851</v>
      </c>
      <c r="BA209" s="2">
        <f t="shared" si="263"/>
        <v>4.5528863836655331</v>
      </c>
      <c r="BB209">
        <v>5.3999999999999999E-2</v>
      </c>
      <c r="BC209">
        <f t="shared" si="264"/>
        <v>4.7017808649568558E-4</v>
      </c>
      <c r="BD209">
        <v>0</v>
      </c>
      <c r="BE209">
        <f t="shared" si="265"/>
        <v>0</v>
      </c>
      <c r="BF209">
        <v>9.9000000000000005E-2</v>
      </c>
      <c r="BG209">
        <f t="shared" si="266"/>
        <v>9.3326025166090012E-4</v>
      </c>
      <c r="BH209">
        <v>0.59699999999999998</v>
      </c>
      <c r="BI209">
        <f t="shared" si="267"/>
        <v>6.0125448487451634E-3</v>
      </c>
      <c r="BJ209">
        <v>0</v>
      </c>
      <c r="BK209">
        <f t="shared" si="268"/>
        <v>0</v>
      </c>
      <c r="BL209">
        <v>0</v>
      </c>
      <c r="BM209">
        <f t="shared" si="269"/>
        <v>0</v>
      </c>
      <c r="BN209">
        <v>0</v>
      </c>
      <c r="BO209">
        <f t="shared" si="270"/>
        <v>0</v>
      </c>
      <c r="BP209">
        <v>0</v>
      </c>
      <c r="BQ209">
        <f t="shared" si="271"/>
        <v>0</v>
      </c>
      <c r="BR209">
        <f t="shared" ref="BR209:BR216" si="340">100-BH209-BT209-BV209-BX209-BF209-BB209-BZ209-CB209-CD209-CN209-CP209-CR209</f>
        <v>88.826000000000008</v>
      </c>
      <c r="BS209">
        <f t="shared" si="272"/>
        <v>0.88006075146267471</v>
      </c>
      <c r="BT209">
        <v>8.7999999999999995E-2</v>
      </c>
      <c r="BU209">
        <f t="shared" si="273"/>
        <v>4.05411914181396E-3</v>
      </c>
      <c r="BV209">
        <v>1.9E-2</v>
      </c>
      <c r="BW209">
        <f t="shared" si="274"/>
        <v>3.3944486121852802E-4</v>
      </c>
      <c r="BX209">
        <v>0</v>
      </c>
      <c r="BY209">
        <f t="shared" si="275"/>
        <v>0</v>
      </c>
      <c r="BZ209">
        <v>0.317</v>
      </c>
      <c r="CA209">
        <f t="shared" si="276"/>
        <v>6.245021603326472E-3</v>
      </c>
      <c r="CB209">
        <v>8.86</v>
      </c>
      <c r="CC209">
        <f t="shared" si="277"/>
        <v>9.4280047864084768E-2</v>
      </c>
      <c r="CD209">
        <v>0.86199999999999999</v>
      </c>
      <c r="CE209">
        <f t="shared" si="278"/>
        <v>4.9712361549270898E-3</v>
      </c>
      <c r="CF209">
        <v>0</v>
      </c>
      <c r="CG209">
        <f t="shared" si="279"/>
        <v>0</v>
      </c>
      <c r="CH209">
        <v>0</v>
      </c>
      <c r="CI209">
        <f t="shared" si="280"/>
        <v>0</v>
      </c>
      <c r="CJ209">
        <v>0</v>
      </c>
      <c r="CK209">
        <f t="shared" si="281"/>
        <v>0</v>
      </c>
      <c r="CL209">
        <v>0</v>
      </c>
      <c r="CM209">
        <f t="shared" si="282"/>
        <v>0</v>
      </c>
      <c r="CN209">
        <v>7.2999999999999995E-2</v>
      </c>
      <c r="CO209">
        <f t="shared" si="283"/>
        <v>4.347276292798693E-4</v>
      </c>
      <c r="CP209">
        <v>0.186</v>
      </c>
      <c r="CQ209">
        <f t="shared" si="284"/>
        <v>2.0202766592900146E-3</v>
      </c>
      <c r="CR209">
        <v>1.9E-2</v>
      </c>
      <c r="CS209">
        <f t="shared" si="259"/>
        <v>1.7839143648290876E-4</v>
      </c>
      <c r="CT209">
        <v>0</v>
      </c>
      <c r="CU209">
        <f t="shared" si="285"/>
        <v>0</v>
      </c>
      <c r="CV209">
        <v>0</v>
      </c>
      <c r="CW209">
        <f t="shared" si="286"/>
        <v>0</v>
      </c>
      <c r="CX209">
        <v>0</v>
      </c>
      <c r="CY209">
        <f t="shared" si="287"/>
        <v>0</v>
      </c>
      <c r="CZ209">
        <v>0</v>
      </c>
      <c r="DA209">
        <f t="shared" si="288"/>
        <v>0</v>
      </c>
      <c r="DB209">
        <v>0</v>
      </c>
      <c r="DC209">
        <f t="shared" si="289"/>
        <v>0</v>
      </c>
      <c r="DD209">
        <v>0</v>
      </c>
      <c r="DE209">
        <f t="shared" si="290"/>
        <v>0</v>
      </c>
      <c r="DF209">
        <v>0</v>
      </c>
      <c r="DG209">
        <f t="shared" si="291"/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f t="shared" si="292"/>
        <v>0</v>
      </c>
      <c r="ET209">
        <v>0</v>
      </c>
      <c r="EU209">
        <f t="shared" si="293"/>
        <v>0</v>
      </c>
      <c r="EV209">
        <v>0</v>
      </c>
      <c r="EW209">
        <f t="shared" si="294"/>
        <v>0</v>
      </c>
      <c r="EX209">
        <v>0</v>
      </c>
      <c r="EY209">
        <f t="shared" si="295"/>
        <v>0</v>
      </c>
      <c r="EZ209">
        <v>44.5</v>
      </c>
      <c r="FA209">
        <f t="shared" si="296"/>
        <v>0.4471136163344665</v>
      </c>
      <c r="FB209">
        <v>0</v>
      </c>
      <c r="FC209">
        <f t="shared" si="297"/>
        <v>0</v>
      </c>
      <c r="FD209">
        <v>0</v>
      </c>
      <c r="FE209">
        <f t="shared" si="298"/>
        <v>0</v>
      </c>
      <c r="FF209">
        <v>55.5</v>
      </c>
      <c r="FG209">
        <f t="shared" si="299"/>
        <v>0.55288638366553344</v>
      </c>
      <c r="FH209">
        <v>0</v>
      </c>
      <c r="FI209">
        <f t="shared" si="300"/>
        <v>0</v>
      </c>
      <c r="FJ209">
        <v>0</v>
      </c>
      <c r="FK209">
        <f t="shared" si="301"/>
        <v>0</v>
      </c>
      <c r="FL209">
        <v>0</v>
      </c>
      <c r="FM209">
        <f t="shared" si="302"/>
        <v>0</v>
      </c>
      <c r="FN209">
        <v>0</v>
      </c>
      <c r="FO209">
        <f t="shared" si="260"/>
        <v>0</v>
      </c>
      <c r="FP209">
        <v>0</v>
      </c>
      <c r="FQ209">
        <f t="shared" si="303"/>
        <v>0</v>
      </c>
      <c r="FR209">
        <v>0</v>
      </c>
      <c r="FS209">
        <f t="shared" si="304"/>
        <v>0</v>
      </c>
      <c r="FT209">
        <v>0</v>
      </c>
      <c r="FU209">
        <f t="shared" si="305"/>
        <v>0</v>
      </c>
      <c r="FV209">
        <v>0</v>
      </c>
      <c r="FW209">
        <f t="shared" si="306"/>
        <v>0</v>
      </c>
      <c r="FX209">
        <v>0</v>
      </c>
      <c r="FY209">
        <f t="shared" si="261"/>
        <v>0</v>
      </c>
      <c r="FZ209">
        <v>0</v>
      </c>
      <c r="GA209">
        <f t="shared" si="307"/>
        <v>0</v>
      </c>
      <c r="GB209">
        <v>0</v>
      </c>
      <c r="GC209">
        <f t="shared" si="308"/>
        <v>0</v>
      </c>
      <c r="GD209">
        <v>0</v>
      </c>
      <c r="GE209">
        <f t="shared" si="309"/>
        <v>0</v>
      </c>
      <c r="GF209">
        <v>0</v>
      </c>
      <c r="GG209">
        <f t="shared" si="310"/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 s="3" t="s">
        <v>599</v>
      </c>
      <c r="GS209" t="s">
        <v>598</v>
      </c>
    </row>
    <row r="210" spans="1:201" x14ac:dyDescent="0.45">
      <c r="A210">
        <v>209</v>
      </c>
      <c r="B210" t="s">
        <v>420</v>
      </c>
      <c r="C210" t="s">
        <v>593</v>
      </c>
      <c r="D210" t="s">
        <v>594</v>
      </c>
      <c r="E210" t="s">
        <v>595</v>
      </c>
      <c r="F210">
        <f t="shared" si="339"/>
        <v>396.5</v>
      </c>
      <c r="G210">
        <v>673</v>
      </c>
      <c r="H210">
        <v>1773</v>
      </c>
      <c r="I210" s="2">
        <f t="shared" si="328"/>
        <v>0.3795826283135928</v>
      </c>
      <c r="J210" s="2">
        <f t="shared" si="311"/>
        <v>276.5</v>
      </c>
      <c r="K210" s="2">
        <f t="shared" si="312"/>
        <v>1.6973518284993694</v>
      </c>
      <c r="M210" s="2">
        <v>1904</v>
      </c>
      <c r="P210" s="2" t="e">
        <f t="shared" si="331"/>
        <v>#DIV/0!</v>
      </c>
      <c r="Q210" s="2" t="e">
        <f t="shared" si="332"/>
        <v>#DIV/0!</v>
      </c>
      <c r="S210">
        <v>1205</v>
      </c>
      <c r="W210" s="2">
        <v>145</v>
      </c>
      <c r="X210" s="2">
        <v>175</v>
      </c>
      <c r="Y210" s="7">
        <f t="shared" si="317"/>
        <v>0.17142857142857143</v>
      </c>
      <c r="Z210" s="2" t="e">
        <f t="shared" si="333"/>
        <v>#DIV/0!</v>
      </c>
      <c r="AA210" s="2" t="e">
        <f t="shared" si="334"/>
        <v>#DIV/0!</v>
      </c>
      <c r="AB210" s="2">
        <f t="shared" si="335"/>
        <v>0</v>
      </c>
      <c r="AC210" s="2" t="e">
        <f t="shared" si="336"/>
        <v>#DIV/0!</v>
      </c>
      <c r="AD210" s="2">
        <f t="shared" si="337"/>
        <v>0</v>
      </c>
      <c r="AG210" s="2" t="e">
        <f t="shared" si="338"/>
        <v>#DIV/0!</v>
      </c>
      <c r="AI210" s="2">
        <v>1</v>
      </c>
      <c r="AK210" t="e">
        <f t="shared" si="322"/>
        <v>#DIV/0!</v>
      </c>
      <c r="AM210" t="e">
        <f t="shared" si="323"/>
        <v>#DIV/0!</v>
      </c>
      <c r="AN210" t="s">
        <v>596</v>
      </c>
      <c r="AP210" t="s">
        <v>37</v>
      </c>
      <c r="AS210">
        <v>2</v>
      </c>
      <c r="AT210">
        <v>90</v>
      </c>
      <c r="AU210">
        <f t="shared" si="329"/>
        <v>153371.46083936217</v>
      </c>
      <c r="AV210" t="s">
        <v>372</v>
      </c>
      <c r="AW210" t="s">
        <v>373</v>
      </c>
      <c r="AX210" t="s">
        <v>423</v>
      </c>
      <c r="AZ210" s="2">
        <f t="shared" si="254"/>
        <v>1.927036863457851</v>
      </c>
      <c r="BA210" s="2">
        <f t="shared" si="263"/>
        <v>4.5528863836655331</v>
      </c>
      <c r="BB210">
        <v>5.3999999999999999E-2</v>
      </c>
      <c r="BC210">
        <f t="shared" si="264"/>
        <v>4.7017808649568558E-4</v>
      </c>
      <c r="BD210">
        <v>0</v>
      </c>
      <c r="BE210">
        <f t="shared" si="265"/>
        <v>0</v>
      </c>
      <c r="BF210">
        <v>9.9000000000000005E-2</v>
      </c>
      <c r="BG210">
        <f t="shared" si="266"/>
        <v>9.3326025166090012E-4</v>
      </c>
      <c r="BH210">
        <v>0.59699999999999998</v>
      </c>
      <c r="BI210">
        <f t="shared" si="267"/>
        <v>6.0125448487451634E-3</v>
      </c>
      <c r="BJ210">
        <v>0</v>
      </c>
      <c r="BK210">
        <f t="shared" si="268"/>
        <v>0</v>
      </c>
      <c r="BL210">
        <v>0</v>
      </c>
      <c r="BM210">
        <f t="shared" si="269"/>
        <v>0</v>
      </c>
      <c r="BN210">
        <v>0</v>
      </c>
      <c r="BO210">
        <f t="shared" si="270"/>
        <v>0</v>
      </c>
      <c r="BP210">
        <v>0</v>
      </c>
      <c r="BQ210">
        <f t="shared" si="271"/>
        <v>0</v>
      </c>
      <c r="BR210">
        <f t="shared" si="340"/>
        <v>88.826000000000008</v>
      </c>
      <c r="BS210">
        <f t="shared" si="272"/>
        <v>0.88006075146267471</v>
      </c>
      <c r="BT210">
        <v>8.7999999999999995E-2</v>
      </c>
      <c r="BU210">
        <f t="shared" si="273"/>
        <v>4.05411914181396E-3</v>
      </c>
      <c r="BV210">
        <v>1.9E-2</v>
      </c>
      <c r="BW210">
        <f t="shared" si="274"/>
        <v>3.3944486121852802E-4</v>
      </c>
      <c r="BX210">
        <v>0</v>
      </c>
      <c r="BY210">
        <f t="shared" si="275"/>
        <v>0</v>
      </c>
      <c r="BZ210">
        <v>0.317</v>
      </c>
      <c r="CA210">
        <f t="shared" si="276"/>
        <v>6.245021603326472E-3</v>
      </c>
      <c r="CB210">
        <v>8.86</v>
      </c>
      <c r="CC210">
        <f t="shared" si="277"/>
        <v>9.4280047864084768E-2</v>
      </c>
      <c r="CD210">
        <v>0.86199999999999999</v>
      </c>
      <c r="CE210">
        <f t="shared" si="278"/>
        <v>4.9712361549270898E-3</v>
      </c>
      <c r="CF210">
        <v>0</v>
      </c>
      <c r="CG210">
        <f t="shared" si="279"/>
        <v>0</v>
      </c>
      <c r="CH210">
        <v>0</v>
      </c>
      <c r="CI210">
        <f t="shared" si="280"/>
        <v>0</v>
      </c>
      <c r="CJ210">
        <v>0</v>
      </c>
      <c r="CK210">
        <f t="shared" si="281"/>
        <v>0</v>
      </c>
      <c r="CL210">
        <v>0</v>
      </c>
      <c r="CM210">
        <f t="shared" si="282"/>
        <v>0</v>
      </c>
      <c r="CN210">
        <v>7.2999999999999995E-2</v>
      </c>
      <c r="CO210">
        <f t="shared" si="283"/>
        <v>4.347276292798693E-4</v>
      </c>
      <c r="CP210">
        <v>0.186</v>
      </c>
      <c r="CQ210">
        <f t="shared" si="284"/>
        <v>2.0202766592900146E-3</v>
      </c>
      <c r="CR210">
        <v>1.9E-2</v>
      </c>
      <c r="CS210">
        <f t="shared" si="259"/>
        <v>1.7839143648290876E-4</v>
      </c>
      <c r="CT210">
        <v>0</v>
      </c>
      <c r="CU210">
        <f t="shared" si="285"/>
        <v>0</v>
      </c>
      <c r="CV210">
        <v>0</v>
      </c>
      <c r="CW210">
        <f t="shared" si="286"/>
        <v>0</v>
      </c>
      <c r="CX210">
        <v>0</v>
      </c>
      <c r="CY210">
        <f t="shared" si="287"/>
        <v>0</v>
      </c>
      <c r="CZ210">
        <v>0</v>
      </c>
      <c r="DA210">
        <f t="shared" si="288"/>
        <v>0</v>
      </c>
      <c r="DB210">
        <v>0</v>
      </c>
      <c r="DC210">
        <f t="shared" si="289"/>
        <v>0</v>
      </c>
      <c r="DD210">
        <v>0</v>
      </c>
      <c r="DE210">
        <f t="shared" si="290"/>
        <v>0</v>
      </c>
      <c r="DF210">
        <v>0</v>
      </c>
      <c r="DG210">
        <f t="shared" si="291"/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f t="shared" si="292"/>
        <v>0</v>
      </c>
      <c r="ET210">
        <v>0</v>
      </c>
      <c r="EU210">
        <f t="shared" si="293"/>
        <v>0</v>
      </c>
      <c r="EV210">
        <v>0</v>
      </c>
      <c r="EW210">
        <f t="shared" si="294"/>
        <v>0</v>
      </c>
      <c r="EX210">
        <v>0</v>
      </c>
      <c r="EY210">
        <f t="shared" si="295"/>
        <v>0</v>
      </c>
      <c r="EZ210">
        <v>44.5</v>
      </c>
      <c r="FA210">
        <f t="shared" si="296"/>
        <v>0.4471136163344665</v>
      </c>
      <c r="FB210">
        <v>0</v>
      </c>
      <c r="FC210">
        <f t="shared" si="297"/>
        <v>0</v>
      </c>
      <c r="FD210">
        <v>0</v>
      </c>
      <c r="FE210">
        <f t="shared" si="298"/>
        <v>0</v>
      </c>
      <c r="FF210">
        <v>55.5</v>
      </c>
      <c r="FG210">
        <f t="shared" si="299"/>
        <v>0.55288638366553344</v>
      </c>
      <c r="FH210">
        <v>0</v>
      </c>
      <c r="FI210">
        <f t="shared" si="300"/>
        <v>0</v>
      </c>
      <c r="FJ210">
        <v>0</v>
      </c>
      <c r="FK210">
        <f t="shared" si="301"/>
        <v>0</v>
      </c>
      <c r="FL210">
        <v>0</v>
      </c>
      <c r="FM210">
        <f t="shared" si="302"/>
        <v>0</v>
      </c>
      <c r="FN210">
        <v>0</v>
      </c>
      <c r="FO210">
        <f t="shared" si="260"/>
        <v>0</v>
      </c>
      <c r="FP210">
        <v>0</v>
      </c>
      <c r="FQ210">
        <f t="shared" si="303"/>
        <v>0</v>
      </c>
      <c r="FR210">
        <v>0</v>
      </c>
      <c r="FS210">
        <f t="shared" si="304"/>
        <v>0</v>
      </c>
      <c r="FT210">
        <v>0</v>
      </c>
      <c r="FU210">
        <f t="shared" si="305"/>
        <v>0</v>
      </c>
      <c r="FV210">
        <v>0</v>
      </c>
      <c r="FW210">
        <f t="shared" si="306"/>
        <v>0</v>
      </c>
      <c r="FX210">
        <v>0</v>
      </c>
      <c r="FY210">
        <f t="shared" si="261"/>
        <v>0</v>
      </c>
      <c r="FZ210">
        <v>0</v>
      </c>
      <c r="GA210">
        <f t="shared" si="307"/>
        <v>0</v>
      </c>
      <c r="GB210">
        <v>0</v>
      </c>
      <c r="GC210">
        <f t="shared" si="308"/>
        <v>0</v>
      </c>
      <c r="GD210">
        <v>0</v>
      </c>
      <c r="GE210">
        <f t="shared" si="309"/>
        <v>0</v>
      </c>
      <c r="GF210">
        <v>0</v>
      </c>
      <c r="GG210">
        <f t="shared" si="310"/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 s="3" t="s">
        <v>600</v>
      </c>
      <c r="GS210" t="s">
        <v>598</v>
      </c>
    </row>
    <row r="211" spans="1:201" x14ac:dyDescent="0.45">
      <c r="A211">
        <v>210</v>
      </c>
      <c r="B211" t="s">
        <v>420</v>
      </c>
      <c r="C211" t="s">
        <v>593</v>
      </c>
      <c r="D211" t="s">
        <v>601</v>
      </c>
      <c r="E211" t="s">
        <v>595</v>
      </c>
      <c r="F211">
        <f t="shared" si="339"/>
        <v>396.5</v>
      </c>
      <c r="G211">
        <v>473</v>
      </c>
      <c r="H211">
        <v>1773</v>
      </c>
      <c r="I211" s="2">
        <f t="shared" ref="I211:I248" si="341">G211/H211</f>
        <v>0.2667794698251551</v>
      </c>
      <c r="J211" s="2">
        <f t="shared" ref="J211:J248" si="342">G211-F211</f>
        <v>76.5</v>
      </c>
      <c r="K211" s="2">
        <f t="shared" ref="K211:K248" si="343">G211/F211</f>
        <v>1.1929382093316518</v>
      </c>
      <c r="M211" s="2">
        <v>1904</v>
      </c>
      <c r="P211" s="2" t="e">
        <f t="shared" si="331"/>
        <v>#DIV/0!</v>
      </c>
      <c r="Q211" s="2" t="e">
        <f t="shared" si="332"/>
        <v>#DIV/0!</v>
      </c>
      <c r="S211">
        <v>905</v>
      </c>
      <c r="W211" s="2">
        <v>155</v>
      </c>
      <c r="X211" s="2">
        <v>260</v>
      </c>
      <c r="Y211" s="7">
        <f t="shared" si="317"/>
        <v>0.40384615384615385</v>
      </c>
      <c r="Z211" s="2" t="e">
        <f t="shared" si="333"/>
        <v>#DIV/0!</v>
      </c>
      <c r="AA211" s="2" t="e">
        <f t="shared" si="334"/>
        <v>#DIV/0!</v>
      </c>
      <c r="AB211" s="2">
        <f t="shared" si="335"/>
        <v>0</v>
      </c>
      <c r="AC211" s="2" t="e">
        <f t="shared" si="336"/>
        <v>#DIV/0!</v>
      </c>
      <c r="AD211" s="2">
        <f t="shared" si="337"/>
        <v>0</v>
      </c>
      <c r="AG211" s="2" t="e">
        <f t="shared" si="338"/>
        <v>#DIV/0!</v>
      </c>
      <c r="AI211" s="2">
        <v>1</v>
      </c>
      <c r="AK211" t="e">
        <f t="shared" si="322"/>
        <v>#DIV/0!</v>
      </c>
      <c r="AM211" t="e">
        <f t="shared" si="323"/>
        <v>#DIV/0!</v>
      </c>
      <c r="AN211" t="s">
        <v>596</v>
      </c>
      <c r="AP211" t="s">
        <v>37</v>
      </c>
      <c r="AS211">
        <v>2</v>
      </c>
      <c r="AT211">
        <v>90</v>
      </c>
      <c r="AU211">
        <f t="shared" si="329"/>
        <v>115187.69465528859</v>
      </c>
      <c r="AV211" t="s">
        <v>372</v>
      </c>
      <c r="AW211" t="s">
        <v>373</v>
      </c>
      <c r="AX211" t="s">
        <v>423</v>
      </c>
      <c r="AZ211" s="2">
        <f t="shared" si="254"/>
        <v>1.927036863457851</v>
      </c>
      <c r="BA211" s="2">
        <f t="shared" si="263"/>
        <v>4.5528863836655331</v>
      </c>
      <c r="BB211">
        <v>5.3999999999999999E-2</v>
      </c>
      <c r="BC211">
        <f t="shared" si="264"/>
        <v>4.7017808649568558E-4</v>
      </c>
      <c r="BD211">
        <v>0</v>
      </c>
      <c r="BE211">
        <f t="shared" si="265"/>
        <v>0</v>
      </c>
      <c r="BF211">
        <v>9.9000000000000005E-2</v>
      </c>
      <c r="BG211">
        <f t="shared" si="266"/>
        <v>9.3326025166090012E-4</v>
      </c>
      <c r="BH211">
        <v>0.59699999999999998</v>
      </c>
      <c r="BI211">
        <f t="shared" si="267"/>
        <v>6.0125448487451634E-3</v>
      </c>
      <c r="BJ211">
        <v>0</v>
      </c>
      <c r="BK211">
        <f t="shared" si="268"/>
        <v>0</v>
      </c>
      <c r="BL211">
        <v>0</v>
      </c>
      <c r="BM211">
        <f t="shared" si="269"/>
        <v>0</v>
      </c>
      <c r="BN211">
        <v>0</v>
      </c>
      <c r="BO211">
        <f t="shared" si="270"/>
        <v>0</v>
      </c>
      <c r="BP211">
        <v>0</v>
      </c>
      <c r="BQ211">
        <f t="shared" si="271"/>
        <v>0</v>
      </c>
      <c r="BR211">
        <f t="shared" si="340"/>
        <v>88.826000000000008</v>
      </c>
      <c r="BS211">
        <f t="shared" si="272"/>
        <v>0.88006075146267471</v>
      </c>
      <c r="BT211">
        <v>8.7999999999999995E-2</v>
      </c>
      <c r="BU211">
        <f t="shared" si="273"/>
        <v>4.05411914181396E-3</v>
      </c>
      <c r="BV211">
        <v>1.9E-2</v>
      </c>
      <c r="BW211">
        <f t="shared" si="274"/>
        <v>3.3944486121852802E-4</v>
      </c>
      <c r="BX211">
        <v>0</v>
      </c>
      <c r="BY211">
        <f t="shared" si="275"/>
        <v>0</v>
      </c>
      <c r="BZ211">
        <v>0.317</v>
      </c>
      <c r="CA211">
        <f t="shared" si="276"/>
        <v>6.245021603326472E-3</v>
      </c>
      <c r="CB211">
        <v>8.86</v>
      </c>
      <c r="CC211">
        <f t="shared" si="277"/>
        <v>9.4280047864084768E-2</v>
      </c>
      <c r="CD211">
        <v>0.86199999999999999</v>
      </c>
      <c r="CE211">
        <f t="shared" si="278"/>
        <v>4.9712361549270898E-3</v>
      </c>
      <c r="CF211">
        <v>0</v>
      </c>
      <c r="CG211">
        <f t="shared" si="279"/>
        <v>0</v>
      </c>
      <c r="CH211">
        <v>0</v>
      </c>
      <c r="CI211">
        <f t="shared" si="280"/>
        <v>0</v>
      </c>
      <c r="CJ211">
        <v>0</v>
      </c>
      <c r="CK211">
        <f t="shared" si="281"/>
        <v>0</v>
      </c>
      <c r="CL211">
        <v>0</v>
      </c>
      <c r="CM211">
        <f t="shared" si="282"/>
        <v>0</v>
      </c>
      <c r="CN211">
        <v>7.2999999999999995E-2</v>
      </c>
      <c r="CO211">
        <f t="shared" si="283"/>
        <v>4.347276292798693E-4</v>
      </c>
      <c r="CP211">
        <v>0.186</v>
      </c>
      <c r="CQ211">
        <f t="shared" si="284"/>
        <v>2.0202766592900146E-3</v>
      </c>
      <c r="CR211">
        <v>1.9E-2</v>
      </c>
      <c r="CS211">
        <f t="shared" si="259"/>
        <v>1.7839143648290876E-4</v>
      </c>
      <c r="CT211">
        <v>0</v>
      </c>
      <c r="CU211">
        <f t="shared" si="285"/>
        <v>0</v>
      </c>
      <c r="CV211">
        <v>0</v>
      </c>
      <c r="CW211">
        <f t="shared" si="286"/>
        <v>0</v>
      </c>
      <c r="CX211">
        <v>0</v>
      </c>
      <c r="CY211">
        <f t="shared" si="287"/>
        <v>0</v>
      </c>
      <c r="CZ211">
        <v>0</v>
      </c>
      <c r="DA211">
        <f t="shared" si="288"/>
        <v>0</v>
      </c>
      <c r="DB211">
        <v>0</v>
      </c>
      <c r="DC211">
        <f t="shared" si="289"/>
        <v>0</v>
      </c>
      <c r="DD211">
        <v>0</v>
      </c>
      <c r="DE211">
        <f t="shared" si="290"/>
        <v>0</v>
      </c>
      <c r="DF211">
        <v>0</v>
      </c>
      <c r="DG211">
        <f t="shared" si="291"/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f t="shared" si="292"/>
        <v>0</v>
      </c>
      <c r="ET211">
        <v>0</v>
      </c>
      <c r="EU211">
        <f t="shared" si="293"/>
        <v>0</v>
      </c>
      <c r="EV211">
        <v>0</v>
      </c>
      <c r="EW211">
        <f t="shared" si="294"/>
        <v>0</v>
      </c>
      <c r="EX211">
        <v>0</v>
      </c>
      <c r="EY211">
        <f t="shared" si="295"/>
        <v>0</v>
      </c>
      <c r="EZ211">
        <v>44.5</v>
      </c>
      <c r="FA211">
        <f t="shared" si="296"/>
        <v>0.4471136163344665</v>
      </c>
      <c r="FB211">
        <v>0</v>
      </c>
      <c r="FC211">
        <f t="shared" si="297"/>
        <v>0</v>
      </c>
      <c r="FD211">
        <v>0</v>
      </c>
      <c r="FE211">
        <f t="shared" si="298"/>
        <v>0</v>
      </c>
      <c r="FF211">
        <v>55.5</v>
      </c>
      <c r="FG211">
        <f t="shared" si="299"/>
        <v>0.55288638366553344</v>
      </c>
      <c r="FH211">
        <v>0</v>
      </c>
      <c r="FI211">
        <f t="shared" si="300"/>
        <v>0</v>
      </c>
      <c r="FJ211">
        <v>0</v>
      </c>
      <c r="FK211">
        <f t="shared" si="301"/>
        <v>0</v>
      </c>
      <c r="FL211">
        <v>0</v>
      </c>
      <c r="FM211">
        <f t="shared" si="302"/>
        <v>0</v>
      </c>
      <c r="FN211">
        <v>0</v>
      </c>
      <c r="FO211">
        <f t="shared" si="260"/>
        <v>0</v>
      </c>
      <c r="FP211">
        <v>0</v>
      </c>
      <c r="FQ211">
        <f t="shared" si="303"/>
        <v>0</v>
      </c>
      <c r="FR211">
        <v>0</v>
      </c>
      <c r="FS211">
        <f t="shared" si="304"/>
        <v>0</v>
      </c>
      <c r="FT211">
        <v>0</v>
      </c>
      <c r="FU211">
        <f t="shared" si="305"/>
        <v>0</v>
      </c>
      <c r="FV211">
        <v>0</v>
      </c>
      <c r="FW211">
        <f t="shared" si="306"/>
        <v>0</v>
      </c>
      <c r="FX211">
        <v>0</v>
      </c>
      <c r="FY211">
        <f t="shared" si="261"/>
        <v>0</v>
      </c>
      <c r="FZ211">
        <v>0</v>
      </c>
      <c r="GA211">
        <f t="shared" si="307"/>
        <v>0</v>
      </c>
      <c r="GB211">
        <v>0</v>
      </c>
      <c r="GC211">
        <f t="shared" si="308"/>
        <v>0</v>
      </c>
      <c r="GD211">
        <v>0</v>
      </c>
      <c r="GE211">
        <f t="shared" si="309"/>
        <v>0</v>
      </c>
      <c r="GF211">
        <v>0</v>
      </c>
      <c r="GG211">
        <f t="shared" si="310"/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 s="3" t="s">
        <v>602</v>
      </c>
      <c r="GS211" t="s">
        <v>598</v>
      </c>
    </row>
    <row r="212" spans="1:201" x14ac:dyDescent="0.45">
      <c r="A212">
        <v>211</v>
      </c>
      <c r="B212" t="s">
        <v>420</v>
      </c>
      <c r="C212" t="s">
        <v>593</v>
      </c>
      <c r="D212" t="s">
        <v>601</v>
      </c>
      <c r="E212" t="s">
        <v>595</v>
      </c>
      <c r="F212">
        <f t="shared" si="339"/>
        <v>396.5</v>
      </c>
      <c r="G212">
        <v>573</v>
      </c>
      <c r="H212">
        <v>1773</v>
      </c>
      <c r="I212" s="2">
        <f t="shared" si="341"/>
        <v>0.32318104906937395</v>
      </c>
      <c r="J212" s="2">
        <f t="shared" si="342"/>
        <v>176.5</v>
      </c>
      <c r="K212" s="2">
        <f t="shared" si="343"/>
        <v>1.4451450189155106</v>
      </c>
      <c r="M212" s="2">
        <v>1904</v>
      </c>
      <c r="P212" s="2" t="e">
        <f t="shared" si="331"/>
        <v>#DIV/0!</v>
      </c>
      <c r="Q212" s="2" t="e">
        <f t="shared" si="332"/>
        <v>#DIV/0!</v>
      </c>
      <c r="S212">
        <v>905</v>
      </c>
      <c r="W212" s="2">
        <v>40</v>
      </c>
      <c r="X212" s="2">
        <v>225</v>
      </c>
      <c r="Y212" s="7">
        <f t="shared" si="317"/>
        <v>0.82222222222222219</v>
      </c>
      <c r="Z212" s="2" t="e">
        <f t="shared" si="333"/>
        <v>#DIV/0!</v>
      </c>
      <c r="AA212" s="2" t="e">
        <f t="shared" si="334"/>
        <v>#DIV/0!</v>
      </c>
      <c r="AB212" s="2">
        <f t="shared" si="335"/>
        <v>0</v>
      </c>
      <c r="AC212" s="2" t="e">
        <f t="shared" si="336"/>
        <v>#DIV/0!</v>
      </c>
      <c r="AD212" s="2">
        <f t="shared" si="337"/>
        <v>0</v>
      </c>
      <c r="AG212" s="2" t="e">
        <f t="shared" si="338"/>
        <v>#DIV/0!</v>
      </c>
      <c r="AI212" s="2">
        <v>1</v>
      </c>
      <c r="AK212" t="e">
        <f t="shared" si="322"/>
        <v>#DIV/0!</v>
      </c>
      <c r="AM212" t="e">
        <f t="shared" si="323"/>
        <v>#DIV/0!</v>
      </c>
      <c r="AN212" t="s">
        <v>596</v>
      </c>
      <c r="AP212" t="s">
        <v>37</v>
      </c>
      <c r="AS212">
        <v>2</v>
      </c>
      <c r="AT212">
        <v>90</v>
      </c>
      <c r="AU212">
        <f t="shared" si="329"/>
        <v>115187.69465528859</v>
      </c>
      <c r="AV212" t="s">
        <v>372</v>
      </c>
      <c r="AW212" t="s">
        <v>373</v>
      </c>
      <c r="AX212" t="s">
        <v>423</v>
      </c>
      <c r="AZ212" s="2">
        <f t="shared" si="254"/>
        <v>1.927036863457851</v>
      </c>
      <c r="BA212" s="2">
        <f t="shared" si="263"/>
        <v>4.5528863836655331</v>
      </c>
      <c r="BB212">
        <v>5.3999999999999999E-2</v>
      </c>
      <c r="BC212">
        <f t="shared" si="264"/>
        <v>4.7017808649568558E-4</v>
      </c>
      <c r="BD212">
        <v>0</v>
      </c>
      <c r="BE212">
        <f t="shared" si="265"/>
        <v>0</v>
      </c>
      <c r="BF212">
        <v>9.9000000000000005E-2</v>
      </c>
      <c r="BG212">
        <f t="shared" si="266"/>
        <v>9.3326025166090012E-4</v>
      </c>
      <c r="BH212">
        <v>0.59699999999999998</v>
      </c>
      <c r="BI212">
        <f t="shared" si="267"/>
        <v>6.0125448487451634E-3</v>
      </c>
      <c r="BJ212">
        <v>0</v>
      </c>
      <c r="BK212">
        <f t="shared" si="268"/>
        <v>0</v>
      </c>
      <c r="BL212">
        <v>0</v>
      </c>
      <c r="BM212">
        <f t="shared" si="269"/>
        <v>0</v>
      </c>
      <c r="BN212">
        <v>0</v>
      </c>
      <c r="BO212">
        <f t="shared" si="270"/>
        <v>0</v>
      </c>
      <c r="BP212">
        <v>0</v>
      </c>
      <c r="BQ212">
        <f t="shared" si="271"/>
        <v>0</v>
      </c>
      <c r="BR212">
        <f t="shared" si="340"/>
        <v>88.826000000000008</v>
      </c>
      <c r="BS212">
        <f t="shared" si="272"/>
        <v>0.88006075146267471</v>
      </c>
      <c r="BT212">
        <v>8.7999999999999995E-2</v>
      </c>
      <c r="BU212">
        <f t="shared" si="273"/>
        <v>4.05411914181396E-3</v>
      </c>
      <c r="BV212">
        <v>1.9E-2</v>
      </c>
      <c r="BW212">
        <f t="shared" si="274"/>
        <v>3.3944486121852802E-4</v>
      </c>
      <c r="BX212">
        <v>0</v>
      </c>
      <c r="BY212">
        <f t="shared" si="275"/>
        <v>0</v>
      </c>
      <c r="BZ212">
        <v>0.317</v>
      </c>
      <c r="CA212">
        <f t="shared" si="276"/>
        <v>6.245021603326472E-3</v>
      </c>
      <c r="CB212">
        <v>8.86</v>
      </c>
      <c r="CC212">
        <f t="shared" si="277"/>
        <v>9.4280047864084768E-2</v>
      </c>
      <c r="CD212">
        <v>0.86199999999999999</v>
      </c>
      <c r="CE212">
        <f t="shared" si="278"/>
        <v>4.9712361549270898E-3</v>
      </c>
      <c r="CF212">
        <v>0</v>
      </c>
      <c r="CG212">
        <f t="shared" si="279"/>
        <v>0</v>
      </c>
      <c r="CH212">
        <v>0</v>
      </c>
      <c r="CI212">
        <f t="shared" si="280"/>
        <v>0</v>
      </c>
      <c r="CJ212">
        <v>0</v>
      </c>
      <c r="CK212">
        <f t="shared" si="281"/>
        <v>0</v>
      </c>
      <c r="CL212">
        <v>0</v>
      </c>
      <c r="CM212">
        <f t="shared" si="282"/>
        <v>0</v>
      </c>
      <c r="CN212">
        <v>7.2999999999999995E-2</v>
      </c>
      <c r="CO212">
        <f t="shared" si="283"/>
        <v>4.347276292798693E-4</v>
      </c>
      <c r="CP212">
        <v>0.186</v>
      </c>
      <c r="CQ212">
        <f t="shared" si="284"/>
        <v>2.0202766592900146E-3</v>
      </c>
      <c r="CR212">
        <v>1.9E-2</v>
      </c>
      <c r="CS212">
        <f t="shared" si="259"/>
        <v>1.7839143648290876E-4</v>
      </c>
      <c r="CT212">
        <v>0</v>
      </c>
      <c r="CU212">
        <f t="shared" si="285"/>
        <v>0</v>
      </c>
      <c r="CV212">
        <v>0</v>
      </c>
      <c r="CW212">
        <f t="shared" si="286"/>
        <v>0</v>
      </c>
      <c r="CX212">
        <v>0</v>
      </c>
      <c r="CY212">
        <f t="shared" si="287"/>
        <v>0</v>
      </c>
      <c r="CZ212">
        <v>0</v>
      </c>
      <c r="DA212">
        <f t="shared" si="288"/>
        <v>0</v>
      </c>
      <c r="DB212">
        <v>0</v>
      </c>
      <c r="DC212">
        <f t="shared" si="289"/>
        <v>0</v>
      </c>
      <c r="DD212">
        <v>0</v>
      </c>
      <c r="DE212">
        <f t="shared" si="290"/>
        <v>0</v>
      </c>
      <c r="DF212">
        <v>0</v>
      </c>
      <c r="DG212">
        <f t="shared" si="291"/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f t="shared" si="292"/>
        <v>0</v>
      </c>
      <c r="ET212">
        <v>0</v>
      </c>
      <c r="EU212">
        <f t="shared" si="293"/>
        <v>0</v>
      </c>
      <c r="EV212">
        <v>0</v>
      </c>
      <c r="EW212">
        <f t="shared" si="294"/>
        <v>0</v>
      </c>
      <c r="EX212">
        <v>0</v>
      </c>
      <c r="EY212">
        <f t="shared" si="295"/>
        <v>0</v>
      </c>
      <c r="EZ212">
        <v>44.5</v>
      </c>
      <c r="FA212">
        <f t="shared" si="296"/>
        <v>0.4471136163344665</v>
      </c>
      <c r="FB212">
        <v>0</v>
      </c>
      <c r="FC212">
        <f t="shared" si="297"/>
        <v>0</v>
      </c>
      <c r="FD212">
        <v>0</v>
      </c>
      <c r="FE212">
        <f t="shared" si="298"/>
        <v>0</v>
      </c>
      <c r="FF212">
        <v>55.5</v>
      </c>
      <c r="FG212">
        <f t="shared" si="299"/>
        <v>0.55288638366553344</v>
      </c>
      <c r="FH212">
        <v>0</v>
      </c>
      <c r="FI212">
        <f t="shared" si="300"/>
        <v>0</v>
      </c>
      <c r="FJ212">
        <v>0</v>
      </c>
      <c r="FK212">
        <f t="shared" si="301"/>
        <v>0</v>
      </c>
      <c r="FL212">
        <v>0</v>
      </c>
      <c r="FM212">
        <f t="shared" si="302"/>
        <v>0</v>
      </c>
      <c r="FN212">
        <v>0</v>
      </c>
      <c r="FO212">
        <f t="shared" si="260"/>
        <v>0</v>
      </c>
      <c r="FP212">
        <v>0</v>
      </c>
      <c r="FQ212">
        <f t="shared" si="303"/>
        <v>0</v>
      </c>
      <c r="FR212">
        <v>0</v>
      </c>
      <c r="FS212">
        <f t="shared" si="304"/>
        <v>0</v>
      </c>
      <c r="FT212">
        <v>0</v>
      </c>
      <c r="FU212">
        <f t="shared" si="305"/>
        <v>0</v>
      </c>
      <c r="FV212">
        <v>0</v>
      </c>
      <c r="FW212">
        <f t="shared" si="306"/>
        <v>0</v>
      </c>
      <c r="FX212">
        <v>0</v>
      </c>
      <c r="FY212">
        <f t="shared" si="261"/>
        <v>0</v>
      </c>
      <c r="FZ212">
        <v>0</v>
      </c>
      <c r="GA212">
        <f t="shared" si="307"/>
        <v>0</v>
      </c>
      <c r="GB212">
        <v>0</v>
      </c>
      <c r="GC212">
        <f t="shared" si="308"/>
        <v>0</v>
      </c>
      <c r="GD212">
        <v>0</v>
      </c>
      <c r="GE212">
        <f t="shared" si="309"/>
        <v>0</v>
      </c>
      <c r="GF212">
        <v>0</v>
      </c>
      <c r="GG212">
        <f t="shared" si="310"/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 s="3" t="s">
        <v>603</v>
      </c>
      <c r="GS212" t="s">
        <v>598</v>
      </c>
    </row>
    <row r="213" spans="1:201" x14ac:dyDescent="0.45">
      <c r="A213">
        <v>212</v>
      </c>
      <c r="B213" t="s">
        <v>420</v>
      </c>
      <c r="C213" t="s">
        <v>593</v>
      </c>
      <c r="D213" t="s">
        <v>601</v>
      </c>
      <c r="E213" t="s">
        <v>595</v>
      </c>
      <c r="F213">
        <f t="shared" si="339"/>
        <v>396.5</v>
      </c>
      <c r="G213">
        <v>673</v>
      </c>
      <c r="H213">
        <v>1773</v>
      </c>
      <c r="I213" s="2">
        <f t="shared" si="341"/>
        <v>0.3795826283135928</v>
      </c>
      <c r="J213" s="2">
        <f t="shared" si="342"/>
        <v>276.5</v>
      </c>
      <c r="K213" s="2">
        <f t="shared" si="343"/>
        <v>1.6973518284993694</v>
      </c>
      <c r="M213" s="2">
        <v>1904</v>
      </c>
      <c r="P213" s="2" t="e">
        <f t="shared" si="331"/>
        <v>#DIV/0!</v>
      </c>
      <c r="Q213" s="2" t="e">
        <f t="shared" si="332"/>
        <v>#DIV/0!</v>
      </c>
      <c r="S213">
        <v>905</v>
      </c>
      <c r="W213" s="2">
        <v>110</v>
      </c>
      <c r="X213" s="2">
        <v>360</v>
      </c>
      <c r="Y213" s="7">
        <f t="shared" si="317"/>
        <v>0.69444444444444442</v>
      </c>
      <c r="Z213" s="2" t="e">
        <f t="shared" si="333"/>
        <v>#DIV/0!</v>
      </c>
      <c r="AA213" s="2" t="e">
        <f t="shared" si="334"/>
        <v>#DIV/0!</v>
      </c>
      <c r="AB213" s="2">
        <f t="shared" si="335"/>
        <v>0</v>
      </c>
      <c r="AC213" s="2" t="e">
        <f t="shared" si="336"/>
        <v>#DIV/0!</v>
      </c>
      <c r="AD213" s="2">
        <f t="shared" si="337"/>
        <v>0</v>
      </c>
      <c r="AG213" s="2" t="e">
        <f t="shared" si="338"/>
        <v>#DIV/0!</v>
      </c>
      <c r="AI213" s="2">
        <v>1</v>
      </c>
      <c r="AK213" t="e">
        <f t="shared" si="322"/>
        <v>#DIV/0!</v>
      </c>
      <c r="AM213" t="e">
        <f t="shared" si="323"/>
        <v>#DIV/0!</v>
      </c>
      <c r="AN213" t="s">
        <v>596</v>
      </c>
      <c r="AP213" t="s">
        <v>37</v>
      </c>
      <c r="AS213">
        <v>2</v>
      </c>
      <c r="AT213">
        <v>90</v>
      </c>
      <c r="AU213">
        <f t="shared" si="329"/>
        <v>115187.69465528859</v>
      </c>
      <c r="AV213" t="s">
        <v>372</v>
      </c>
      <c r="AW213" t="s">
        <v>373</v>
      </c>
      <c r="AX213" t="s">
        <v>423</v>
      </c>
      <c r="AZ213" s="2">
        <f t="shared" si="254"/>
        <v>1.927036863457851</v>
      </c>
      <c r="BA213" s="2">
        <f t="shared" si="263"/>
        <v>4.5528863836655331</v>
      </c>
      <c r="BB213">
        <v>5.3999999999999999E-2</v>
      </c>
      <c r="BC213">
        <f t="shared" si="264"/>
        <v>4.7017808649568558E-4</v>
      </c>
      <c r="BD213">
        <v>0</v>
      </c>
      <c r="BE213">
        <f t="shared" si="265"/>
        <v>0</v>
      </c>
      <c r="BF213">
        <v>9.9000000000000005E-2</v>
      </c>
      <c r="BG213">
        <f t="shared" si="266"/>
        <v>9.3326025166090012E-4</v>
      </c>
      <c r="BH213">
        <v>0.59699999999999998</v>
      </c>
      <c r="BI213">
        <f t="shared" si="267"/>
        <v>6.0125448487451634E-3</v>
      </c>
      <c r="BJ213">
        <v>0</v>
      </c>
      <c r="BK213">
        <f t="shared" si="268"/>
        <v>0</v>
      </c>
      <c r="BL213">
        <v>0</v>
      </c>
      <c r="BM213">
        <f t="shared" si="269"/>
        <v>0</v>
      </c>
      <c r="BN213">
        <v>0</v>
      </c>
      <c r="BO213">
        <f t="shared" si="270"/>
        <v>0</v>
      </c>
      <c r="BP213">
        <v>0</v>
      </c>
      <c r="BQ213">
        <f t="shared" si="271"/>
        <v>0</v>
      </c>
      <c r="BR213">
        <f t="shared" si="340"/>
        <v>88.826000000000008</v>
      </c>
      <c r="BS213">
        <f t="shared" si="272"/>
        <v>0.88006075146267471</v>
      </c>
      <c r="BT213">
        <v>8.7999999999999995E-2</v>
      </c>
      <c r="BU213">
        <f t="shared" si="273"/>
        <v>4.05411914181396E-3</v>
      </c>
      <c r="BV213">
        <v>1.9E-2</v>
      </c>
      <c r="BW213">
        <f t="shared" si="274"/>
        <v>3.3944486121852802E-4</v>
      </c>
      <c r="BX213">
        <v>0</v>
      </c>
      <c r="BY213">
        <f t="shared" si="275"/>
        <v>0</v>
      </c>
      <c r="BZ213">
        <v>0.317</v>
      </c>
      <c r="CA213">
        <f t="shared" si="276"/>
        <v>6.245021603326472E-3</v>
      </c>
      <c r="CB213">
        <v>8.86</v>
      </c>
      <c r="CC213">
        <f t="shared" si="277"/>
        <v>9.4280047864084768E-2</v>
      </c>
      <c r="CD213">
        <v>0.86199999999999999</v>
      </c>
      <c r="CE213">
        <f t="shared" si="278"/>
        <v>4.9712361549270898E-3</v>
      </c>
      <c r="CF213">
        <v>0</v>
      </c>
      <c r="CG213">
        <f t="shared" si="279"/>
        <v>0</v>
      </c>
      <c r="CH213">
        <v>0</v>
      </c>
      <c r="CI213">
        <f t="shared" si="280"/>
        <v>0</v>
      </c>
      <c r="CJ213">
        <v>0</v>
      </c>
      <c r="CK213">
        <f t="shared" si="281"/>
        <v>0</v>
      </c>
      <c r="CL213">
        <v>0</v>
      </c>
      <c r="CM213">
        <f t="shared" si="282"/>
        <v>0</v>
      </c>
      <c r="CN213">
        <v>7.2999999999999995E-2</v>
      </c>
      <c r="CO213">
        <f t="shared" si="283"/>
        <v>4.347276292798693E-4</v>
      </c>
      <c r="CP213">
        <v>0.186</v>
      </c>
      <c r="CQ213">
        <f t="shared" si="284"/>
        <v>2.0202766592900146E-3</v>
      </c>
      <c r="CR213">
        <v>1.9E-2</v>
      </c>
      <c r="CS213">
        <f t="shared" si="259"/>
        <v>1.7839143648290876E-4</v>
      </c>
      <c r="CT213">
        <v>0</v>
      </c>
      <c r="CU213">
        <f t="shared" si="285"/>
        <v>0</v>
      </c>
      <c r="CV213">
        <v>0</v>
      </c>
      <c r="CW213">
        <f t="shared" si="286"/>
        <v>0</v>
      </c>
      <c r="CX213">
        <v>0</v>
      </c>
      <c r="CY213">
        <f t="shared" si="287"/>
        <v>0</v>
      </c>
      <c r="CZ213">
        <v>0</v>
      </c>
      <c r="DA213">
        <f t="shared" si="288"/>
        <v>0</v>
      </c>
      <c r="DB213">
        <v>0</v>
      </c>
      <c r="DC213">
        <f t="shared" si="289"/>
        <v>0</v>
      </c>
      <c r="DD213">
        <v>0</v>
      </c>
      <c r="DE213">
        <f t="shared" si="290"/>
        <v>0</v>
      </c>
      <c r="DF213">
        <v>0</v>
      </c>
      <c r="DG213">
        <f t="shared" si="291"/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f t="shared" si="292"/>
        <v>0</v>
      </c>
      <c r="ET213">
        <v>0</v>
      </c>
      <c r="EU213">
        <f t="shared" si="293"/>
        <v>0</v>
      </c>
      <c r="EV213">
        <v>0</v>
      </c>
      <c r="EW213">
        <f t="shared" si="294"/>
        <v>0</v>
      </c>
      <c r="EX213">
        <v>0</v>
      </c>
      <c r="EY213">
        <f t="shared" si="295"/>
        <v>0</v>
      </c>
      <c r="EZ213">
        <v>44.5</v>
      </c>
      <c r="FA213">
        <f t="shared" si="296"/>
        <v>0.4471136163344665</v>
      </c>
      <c r="FB213">
        <v>0</v>
      </c>
      <c r="FC213">
        <f t="shared" si="297"/>
        <v>0</v>
      </c>
      <c r="FD213">
        <v>0</v>
      </c>
      <c r="FE213">
        <f t="shared" si="298"/>
        <v>0</v>
      </c>
      <c r="FF213">
        <v>55.5</v>
      </c>
      <c r="FG213">
        <f t="shared" si="299"/>
        <v>0.55288638366553344</v>
      </c>
      <c r="FH213">
        <v>0</v>
      </c>
      <c r="FI213">
        <f t="shared" si="300"/>
        <v>0</v>
      </c>
      <c r="FJ213">
        <v>0</v>
      </c>
      <c r="FK213">
        <f t="shared" si="301"/>
        <v>0</v>
      </c>
      <c r="FL213">
        <v>0</v>
      </c>
      <c r="FM213">
        <f t="shared" si="302"/>
        <v>0</v>
      </c>
      <c r="FN213">
        <v>0</v>
      </c>
      <c r="FO213">
        <f t="shared" si="260"/>
        <v>0</v>
      </c>
      <c r="FP213">
        <v>0</v>
      </c>
      <c r="FQ213">
        <f t="shared" si="303"/>
        <v>0</v>
      </c>
      <c r="FR213">
        <v>0</v>
      </c>
      <c r="FS213">
        <f t="shared" si="304"/>
        <v>0</v>
      </c>
      <c r="FT213">
        <v>0</v>
      </c>
      <c r="FU213">
        <f t="shared" si="305"/>
        <v>0</v>
      </c>
      <c r="FV213">
        <v>0</v>
      </c>
      <c r="FW213">
        <f t="shared" si="306"/>
        <v>0</v>
      </c>
      <c r="FX213">
        <v>0</v>
      </c>
      <c r="FY213">
        <f t="shared" si="261"/>
        <v>0</v>
      </c>
      <c r="FZ213">
        <v>0</v>
      </c>
      <c r="GA213">
        <f t="shared" si="307"/>
        <v>0</v>
      </c>
      <c r="GB213">
        <v>0</v>
      </c>
      <c r="GC213">
        <f t="shared" si="308"/>
        <v>0</v>
      </c>
      <c r="GD213">
        <v>0</v>
      </c>
      <c r="GE213">
        <f t="shared" si="309"/>
        <v>0</v>
      </c>
      <c r="GF213">
        <v>0</v>
      </c>
      <c r="GG213">
        <f t="shared" si="310"/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 s="3" t="s">
        <v>604</v>
      </c>
      <c r="GS213" t="s">
        <v>598</v>
      </c>
    </row>
    <row r="214" spans="1:201" x14ac:dyDescent="0.45">
      <c r="A214">
        <v>213</v>
      </c>
      <c r="B214" t="s">
        <v>420</v>
      </c>
      <c r="C214" t="s">
        <v>593</v>
      </c>
      <c r="D214" t="s">
        <v>605</v>
      </c>
      <c r="E214" t="s">
        <v>595</v>
      </c>
      <c r="F214">
        <f t="shared" si="339"/>
        <v>396.5</v>
      </c>
      <c r="G214">
        <v>473</v>
      </c>
      <c r="H214">
        <v>1773</v>
      </c>
      <c r="I214" s="2">
        <f t="shared" si="341"/>
        <v>0.2667794698251551</v>
      </c>
      <c r="J214" s="2">
        <f t="shared" si="342"/>
        <v>76.5</v>
      </c>
      <c r="K214" s="2">
        <f t="shared" si="343"/>
        <v>1.1929382093316518</v>
      </c>
      <c r="M214" s="2">
        <v>1904</v>
      </c>
      <c r="P214" s="2" t="e">
        <f t="shared" si="331"/>
        <v>#DIV/0!</v>
      </c>
      <c r="Q214" s="2" t="e">
        <f t="shared" si="332"/>
        <v>#DIV/0!</v>
      </c>
      <c r="S214">
        <v>510</v>
      </c>
      <c r="W214" s="2">
        <v>275</v>
      </c>
      <c r="X214" s="2">
        <v>400</v>
      </c>
      <c r="Y214" s="7">
        <f t="shared" si="317"/>
        <v>0.3125</v>
      </c>
      <c r="Z214" s="2" t="e">
        <f t="shared" si="333"/>
        <v>#DIV/0!</v>
      </c>
      <c r="AA214" s="2" t="e">
        <f t="shared" si="334"/>
        <v>#DIV/0!</v>
      </c>
      <c r="AB214" s="2">
        <f t="shared" si="335"/>
        <v>0</v>
      </c>
      <c r="AC214" s="2" t="e">
        <f t="shared" si="336"/>
        <v>#DIV/0!</v>
      </c>
      <c r="AD214" s="2">
        <f t="shared" si="337"/>
        <v>0</v>
      </c>
      <c r="AG214" s="2" t="e">
        <f t="shared" si="338"/>
        <v>#DIV/0!</v>
      </c>
      <c r="AI214" s="2">
        <v>1</v>
      </c>
      <c r="AK214" t="e">
        <f t="shared" si="322"/>
        <v>#DIV/0!</v>
      </c>
      <c r="AM214" t="e">
        <f t="shared" si="323"/>
        <v>#DIV/0!</v>
      </c>
      <c r="AN214" t="s">
        <v>596</v>
      </c>
      <c r="AP214" t="s">
        <v>37</v>
      </c>
      <c r="AS214">
        <v>2</v>
      </c>
      <c r="AT214">
        <v>90</v>
      </c>
      <c r="AU214">
        <f t="shared" si="329"/>
        <v>64912.402512925066</v>
      </c>
      <c r="AV214" t="s">
        <v>372</v>
      </c>
      <c r="AW214" t="s">
        <v>373</v>
      </c>
      <c r="AX214" t="s">
        <v>423</v>
      </c>
      <c r="AZ214" s="2">
        <f t="shared" si="254"/>
        <v>1.927036863457851</v>
      </c>
      <c r="BA214" s="2">
        <f t="shared" si="263"/>
        <v>4.5528863836655331</v>
      </c>
      <c r="BB214">
        <v>5.3999999999999999E-2</v>
      </c>
      <c r="BC214">
        <f t="shared" si="264"/>
        <v>4.7017808649568558E-4</v>
      </c>
      <c r="BD214">
        <v>0</v>
      </c>
      <c r="BE214">
        <f t="shared" si="265"/>
        <v>0</v>
      </c>
      <c r="BF214">
        <v>9.9000000000000005E-2</v>
      </c>
      <c r="BG214">
        <f t="shared" si="266"/>
        <v>9.3326025166090012E-4</v>
      </c>
      <c r="BH214">
        <v>0.59699999999999998</v>
      </c>
      <c r="BI214">
        <f t="shared" si="267"/>
        <v>6.0125448487451634E-3</v>
      </c>
      <c r="BJ214">
        <v>0</v>
      </c>
      <c r="BK214">
        <f t="shared" si="268"/>
        <v>0</v>
      </c>
      <c r="BL214">
        <v>0</v>
      </c>
      <c r="BM214">
        <f t="shared" si="269"/>
        <v>0</v>
      </c>
      <c r="BN214">
        <v>0</v>
      </c>
      <c r="BO214">
        <f t="shared" si="270"/>
        <v>0</v>
      </c>
      <c r="BP214">
        <v>0</v>
      </c>
      <c r="BQ214">
        <f t="shared" si="271"/>
        <v>0</v>
      </c>
      <c r="BR214">
        <f t="shared" si="340"/>
        <v>88.826000000000008</v>
      </c>
      <c r="BS214">
        <f t="shared" si="272"/>
        <v>0.88006075146267471</v>
      </c>
      <c r="BT214">
        <v>8.7999999999999995E-2</v>
      </c>
      <c r="BU214">
        <f t="shared" si="273"/>
        <v>4.05411914181396E-3</v>
      </c>
      <c r="BV214">
        <v>1.9E-2</v>
      </c>
      <c r="BW214">
        <f t="shared" si="274"/>
        <v>3.3944486121852802E-4</v>
      </c>
      <c r="BX214">
        <v>0</v>
      </c>
      <c r="BY214">
        <f t="shared" si="275"/>
        <v>0</v>
      </c>
      <c r="BZ214">
        <v>0.317</v>
      </c>
      <c r="CA214">
        <f t="shared" si="276"/>
        <v>6.245021603326472E-3</v>
      </c>
      <c r="CB214">
        <v>8.86</v>
      </c>
      <c r="CC214">
        <f t="shared" si="277"/>
        <v>9.4280047864084768E-2</v>
      </c>
      <c r="CD214">
        <v>0.86199999999999999</v>
      </c>
      <c r="CE214">
        <f t="shared" si="278"/>
        <v>4.9712361549270898E-3</v>
      </c>
      <c r="CF214">
        <v>0</v>
      </c>
      <c r="CG214">
        <f t="shared" si="279"/>
        <v>0</v>
      </c>
      <c r="CH214">
        <v>0</v>
      </c>
      <c r="CI214">
        <f t="shared" si="280"/>
        <v>0</v>
      </c>
      <c r="CJ214">
        <v>0</v>
      </c>
      <c r="CK214">
        <f t="shared" si="281"/>
        <v>0</v>
      </c>
      <c r="CL214">
        <v>0</v>
      </c>
      <c r="CM214">
        <f t="shared" si="282"/>
        <v>0</v>
      </c>
      <c r="CN214">
        <v>7.2999999999999995E-2</v>
      </c>
      <c r="CO214">
        <f t="shared" si="283"/>
        <v>4.347276292798693E-4</v>
      </c>
      <c r="CP214">
        <v>0.186</v>
      </c>
      <c r="CQ214">
        <f t="shared" si="284"/>
        <v>2.0202766592900146E-3</v>
      </c>
      <c r="CR214">
        <v>1.9E-2</v>
      </c>
      <c r="CS214">
        <f t="shared" si="259"/>
        <v>1.7839143648290876E-4</v>
      </c>
      <c r="CT214">
        <v>0</v>
      </c>
      <c r="CU214">
        <f t="shared" si="285"/>
        <v>0</v>
      </c>
      <c r="CV214">
        <v>0</v>
      </c>
      <c r="CW214">
        <f t="shared" si="286"/>
        <v>0</v>
      </c>
      <c r="CX214">
        <v>0</v>
      </c>
      <c r="CY214">
        <f t="shared" si="287"/>
        <v>0</v>
      </c>
      <c r="CZ214">
        <v>0</v>
      </c>
      <c r="DA214">
        <f t="shared" si="288"/>
        <v>0</v>
      </c>
      <c r="DB214">
        <v>0</v>
      </c>
      <c r="DC214">
        <f t="shared" si="289"/>
        <v>0</v>
      </c>
      <c r="DD214">
        <v>0</v>
      </c>
      <c r="DE214">
        <f t="shared" si="290"/>
        <v>0</v>
      </c>
      <c r="DF214">
        <v>0</v>
      </c>
      <c r="DG214">
        <f t="shared" si="291"/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f t="shared" si="292"/>
        <v>0</v>
      </c>
      <c r="ET214">
        <v>0</v>
      </c>
      <c r="EU214">
        <f t="shared" si="293"/>
        <v>0</v>
      </c>
      <c r="EV214">
        <v>0</v>
      </c>
      <c r="EW214">
        <f t="shared" si="294"/>
        <v>0</v>
      </c>
      <c r="EX214">
        <v>0</v>
      </c>
      <c r="EY214">
        <f t="shared" si="295"/>
        <v>0</v>
      </c>
      <c r="EZ214">
        <v>44.5</v>
      </c>
      <c r="FA214">
        <f t="shared" si="296"/>
        <v>0.4471136163344665</v>
      </c>
      <c r="FB214">
        <v>0</v>
      </c>
      <c r="FC214">
        <f t="shared" si="297"/>
        <v>0</v>
      </c>
      <c r="FD214">
        <v>0</v>
      </c>
      <c r="FE214">
        <f t="shared" si="298"/>
        <v>0</v>
      </c>
      <c r="FF214">
        <v>55.5</v>
      </c>
      <c r="FG214">
        <f t="shared" si="299"/>
        <v>0.55288638366553344</v>
      </c>
      <c r="FH214">
        <v>0</v>
      </c>
      <c r="FI214">
        <f t="shared" si="300"/>
        <v>0</v>
      </c>
      <c r="FJ214">
        <v>0</v>
      </c>
      <c r="FK214">
        <f t="shared" si="301"/>
        <v>0</v>
      </c>
      <c r="FL214">
        <v>0</v>
      </c>
      <c r="FM214">
        <f t="shared" si="302"/>
        <v>0</v>
      </c>
      <c r="FN214">
        <v>0</v>
      </c>
      <c r="FO214">
        <f t="shared" si="260"/>
        <v>0</v>
      </c>
      <c r="FP214">
        <v>0</v>
      </c>
      <c r="FQ214">
        <f t="shared" si="303"/>
        <v>0</v>
      </c>
      <c r="FR214">
        <v>0</v>
      </c>
      <c r="FS214">
        <f t="shared" si="304"/>
        <v>0</v>
      </c>
      <c r="FT214">
        <v>0</v>
      </c>
      <c r="FU214">
        <f t="shared" si="305"/>
        <v>0</v>
      </c>
      <c r="FV214">
        <v>0</v>
      </c>
      <c r="FW214">
        <f t="shared" si="306"/>
        <v>0</v>
      </c>
      <c r="FX214">
        <v>0</v>
      </c>
      <c r="FY214">
        <f t="shared" si="261"/>
        <v>0</v>
      </c>
      <c r="FZ214">
        <v>0</v>
      </c>
      <c r="GA214">
        <f t="shared" si="307"/>
        <v>0</v>
      </c>
      <c r="GB214">
        <v>0</v>
      </c>
      <c r="GC214">
        <f t="shared" si="308"/>
        <v>0</v>
      </c>
      <c r="GD214">
        <v>0</v>
      </c>
      <c r="GE214">
        <f t="shared" si="309"/>
        <v>0</v>
      </c>
      <c r="GF214">
        <v>0</v>
      </c>
      <c r="GG214">
        <f t="shared" si="310"/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 s="3" t="s">
        <v>606</v>
      </c>
      <c r="GS214" t="s">
        <v>598</v>
      </c>
    </row>
    <row r="215" spans="1:201" x14ac:dyDescent="0.45">
      <c r="A215">
        <v>214</v>
      </c>
      <c r="B215" t="s">
        <v>420</v>
      </c>
      <c r="C215" t="s">
        <v>593</v>
      </c>
      <c r="D215" t="s">
        <v>605</v>
      </c>
      <c r="E215" t="s">
        <v>595</v>
      </c>
      <c r="F215">
        <f t="shared" si="339"/>
        <v>396.5</v>
      </c>
      <c r="G215">
        <v>573</v>
      </c>
      <c r="H215">
        <v>1773</v>
      </c>
      <c r="I215" s="2">
        <f t="shared" si="341"/>
        <v>0.32318104906937395</v>
      </c>
      <c r="J215" s="2">
        <f t="shared" si="342"/>
        <v>176.5</v>
      </c>
      <c r="K215" s="2">
        <f t="shared" si="343"/>
        <v>1.4451450189155106</v>
      </c>
      <c r="M215" s="2">
        <v>1904</v>
      </c>
      <c r="P215" s="2" t="e">
        <f t="shared" si="331"/>
        <v>#DIV/0!</v>
      </c>
      <c r="Q215" s="2" t="e">
        <f t="shared" si="332"/>
        <v>#DIV/0!</v>
      </c>
      <c r="S215">
        <v>510</v>
      </c>
      <c r="W215" s="2">
        <v>225</v>
      </c>
      <c r="X215" s="2">
        <v>400</v>
      </c>
      <c r="Y215" s="7">
        <f t="shared" si="317"/>
        <v>0.4375</v>
      </c>
      <c r="Z215" s="2" t="e">
        <f t="shared" si="333"/>
        <v>#DIV/0!</v>
      </c>
      <c r="AA215" s="2" t="e">
        <f t="shared" si="334"/>
        <v>#DIV/0!</v>
      </c>
      <c r="AB215" s="2">
        <f t="shared" si="335"/>
        <v>0</v>
      </c>
      <c r="AC215" s="2" t="e">
        <f t="shared" si="336"/>
        <v>#DIV/0!</v>
      </c>
      <c r="AD215" s="2">
        <f t="shared" si="337"/>
        <v>0</v>
      </c>
      <c r="AG215" s="2" t="e">
        <f t="shared" si="338"/>
        <v>#DIV/0!</v>
      </c>
      <c r="AI215" s="2">
        <v>1</v>
      </c>
      <c r="AK215" t="e">
        <f t="shared" si="322"/>
        <v>#DIV/0!</v>
      </c>
      <c r="AM215" t="e">
        <f t="shared" si="323"/>
        <v>#DIV/0!</v>
      </c>
      <c r="AN215" t="s">
        <v>596</v>
      </c>
      <c r="AP215" t="s">
        <v>37</v>
      </c>
      <c r="AS215">
        <v>2</v>
      </c>
      <c r="AT215">
        <v>90</v>
      </c>
      <c r="AU215">
        <f t="shared" si="329"/>
        <v>64912.402512925066</v>
      </c>
      <c r="AV215" t="s">
        <v>372</v>
      </c>
      <c r="AW215" t="s">
        <v>373</v>
      </c>
      <c r="AX215" t="s">
        <v>423</v>
      </c>
      <c r="AZ215" s="2">
        <f t="shared" si="254"/>
        <v>1.927036863457851</v>
      </c>
      <c r="BA215" s="2">
        <f t="shared" si="263"/>
        <v>4.5528863836655331</v>
      </c>
      <c r="BB215">
        <v>5.3999999999999999E-2</v>
      </c>
      <c r="BC215">
        <f t="shared" si="264"/>
        <v>4.7017808649568558E-4</v>
      </c>
      <c r="BD215">
        <v>0</v>
      </c>
      <c r="BE215">
        <f t="shared" si="265"/>
        <v>0</v>
      </c>
      <c r="BF215">
        <v>9.9000000000000005E-2</v>
      </c>
      <c r="BG215">
        <f t="shared" si="266"/>
        <v>9.3326025166090012E-4</v>
      </c>
      <c r="BH215">
        <v>0.59699999999999998</v>
      </c>
      <c r="BI215">
        <f t="shared" si="267"/>
        <v>6.0125448487451634E-3</v>
      </c>
      <c r="BJ215">
        <v>0</v>
      </c>
      <c r="BK215">
        <f t="shared" si="268"/>
        <v>0</v>
      </c>
      <c r="BL215">
        <v>0</v>
      </c>
      <c r="BM215">
        <f t="shared" si="269"/>
        <v>0</v>
      </c>
      <c r="BN215">
        <v>0</v>
      </c>
      <c r="BO215">
        <f t="shared" si="270"/>
        <v>0</v>
      </c>
      <c r="BP215">
        <v>0</v>
      </c>
      <c r="BQ215">
        <f t="shared" si="271"/>
        <v>0</v>
      </c>
      <c r="BR215">
        <f t="shared" si="340"/>
        <v>88.826000000000008</v>
      </c>
      <c r="BS215">
        <f t="shared" si="272"/>
        <v>0.88006075146267471</v>
      </c>
      <c r="BT215">
        <v>8.7999999999999995E-2</v>
      </c>
      <c r="BU215">
        <f t="shared" si="273"/>
        <v>4.05411914181396E-3</v>
      </c>
      <c r="BV215">
        <v>1.9E-2</v>
      </c>
      <c r="BW215">
        <f t="shared" si="274"/>
        <v>3.3944486121852802E-4</v>
      </c>
      <c r="BX215">
        <v>0</v>
      </c>
      <c r="BY215">
        <f t="shared" si="275"/>
        <v>0</v>
      </c>
      <c r="BZ215">
        <v>0.317</v>
      </c>
      <c r="CA215">
        <f t="shared" si="276"/>
        <v>6.245021603326472E-3</v>
      </c>
      <c r="CB215">
        <v>8.86</v>
      </c>
      <c r="CC215">
        <f t="shared" si="277"/>
        <v>9.4280047864084768E-2</v>
      </c>
      <c r="CD215">
        <v>0.86199999999999999</v>
      </c>
      <c r="CE215">
        <f t="shared" si="278"/>
        <v>4.9712361549270898E-3</v>
      </c>
      <c r="CF215">
        <v>0</v>
      </c>
      <c r="CG215">
        <f t="shared" si="279"/>
        <v>0</v>
      </c>
      <c r="CH215">
        <v>0</v>
      </c>
      <c r="CI215">
        <f t="shared" si="280"/>
        <v>0</v>
      </c>
      <c r="CJ215">
        <v>0</v>
      </c>
      <c r="CK215">
        <f t="shared" si="281"/>
        <v>0</v>
      </c>
      <c r="CL215">
        <v>0</v>
      </c>
      <c r="CM215">
        <f t="shared" si="282"/>
        <v>0</v>
      </c>
      <c r="CN215">
        <v>7.2999999999999995E-2</v>
      </c>
      <c r="CO215">
        <f t="shared" si="283"/>
        <v>4.347276292798693E-4</v>
      </c>
      <c r="CP215">
        <v>0.186</v>
      </c>
      <c r="CQ215">
        <f t="shared" si="284"/>
        <v>2.0202766592900146E-3</v>
      </c>
      <c r="CR215">
        <v>1.9E-2</v>
      </c>
      <c r="CS215">
        <f t="shared" si="259"/>
        <v>1.7839143648290876E-4</v>
      </c>
      <c r="CT215">
        <v>0</v>
      </c>
      <c r="CU215">
        <f t="shared" si="285"/>
        <v>0</v>
      </c>
      <c r="CV215">
        <v>0</v>
      </c>
      <c r="CW215">
        <f t="shared" si="286"/>
        <v>0</v>
      </c>
      <c r="CX215">
        <v>0</v>
      </c>
      <c r="CY215">
        <f t="shared" si="287"/>
        <v>0</v>
      </c>
      <c r="CZ215">
        <v>0</v>
      </c>
      <c r="DA215">
        <f t="shared" si="288"/>
        <v>0</v>
      </c>
      <c r="DB215">
        <v>0</v>
      </c>
      <c r="DC215">
        <f t="shared" si="289"/>
        <v>0</v>
      </c>
      <c r="DD215">
        <v>0</v>
      </c>
      <c r="DE215">
        <f t="shared" si="290"/>
        <v>0</v>
      </c>
      <c r="DF215">
        <v>0</v>
      </c>
      <c r="DG215">
        <f t="shared" si="291"/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f t="shared" si="292"/>
        <v>0</v>
      </c>
      <c r="ET215">
        <v>0</v>
      </c>
      <c r="EU215">
        <f t="shared" si="293"/>
        <v>0</v>
      </c>
      <c r="EV215">
        <v>0</v>
      </c>
      <c r="EW215">
        <f t="shared" si="294"/>
        <v>0</v>
      </c>
      <c r="EX215">
        <v>0</v>
      </c>
      <c r="EY215">
        <f t="shared" si="295"/>
        <v>0</v>
      </c>
      <c r="EZ215">
        <v>44.5</v>
      </c>
      <c r="FA215">
        <f t="shared" si="296"/>
        <v>0.4471136163344665</v>
      </c>
      <c r="FB215">
        <v>0</v>
      </c>
      <c r="FC215">
        <f t="shared" si="297"/>
        <v>0</v>
      </c>
      <c r="FD215">
        <v>0</v>
      </c>
      <c r="FE215">
        <f t="shared" si="298"/>
        <v>0</v>
      </c>
      <c r="FF215">
        <v>55.5</v>
      </c>
      <c r="FG215">
        <f t="shared" si="299"/>
        <v>0.55288638366553344</v>
      </c>
      <c r="FH215">
        <v>0</v>
      </c>
      <c r="FI215">
        <f t="shared" si="300"/>
        <v>0</v>
      </c>
      <c r="FJ215">
        <v>0</v>
      </c>
      <c r="FK215">
        <f t="shared" si="301"/>
        <v>0</v>
      </c>
      <c r="FL215">
        <v>0</v>
      </c>
      <c r="FM215">
        <f t="shared" si="302"/>
        <v>0</v>
      </c>
      <c r="FN215">
        <v>0</v>
      </c>
      <c r="FO215">
        <f t="shared" si="260"/>
        <v>0</v>
      </c>
      <c r="FP215">
        <v>0</v>
      </c>
      <c r="FQ215">
        <f t="shared" si="303"/>
        <v>0</v>
      </c>
      <c r="FR215">
        <v>0</v>
      </c>
      <c r="FS215">
        <f t="shared" si="304"/>
        <v>0</v>
      </c>
      <c r="FT215">
        <v>0</v>
      </c>
      <c r="FU215">
        <f t="shared" si="305"/>
        <v>0</v>
      </c>
      <c r="FV215">
        <v>0</v>
      </c>
      <c r="FW215">
        <f t="shared" si="306"/>
        <v>0</v>
      </c>
      <c r="FX215">
        <v>0</v>
      </c>
      <c r="FY215">
        <f t="shared" si="261"/>
        <v>0</v>
      </c>
      <c r="FZ215">
        <v>0</v>
      </c>
      <c r="GA215">
        <f t="shared" si="307"/>
        <v>0</v>
      </c>
      <c r="GB215">
        <v>0</v>
      </c>
      <c r="GC215">
        <f t="shared" si="308"/>
        <v>0</v>
      </c>
      <c r="GD215">
        <v>0</v>
      </c>
      <c r="GE215">
        <f t="shared" si="309"/>
        <v>0</v>
      </c>
      <c r="GF215">
        <v>0</v>
      </c>
      <c r="GG215">
        <f t="shared" si="310"/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 s="3" t="s">
        <v>607</v>
      </c>
      <c r="GS215" t="s">
        <v>598</v>
      </c>
    </row>
    <row r="216" spans="1:201" x14ac:dyDescent="0.45">
      <c r="A216">
        <v>215</v>
      </c>
      <c r="B216" t="s">
        <v>420</v>
      </c>
      <c r="C216" t="s">
        <v>593</v>
      </c>
      <c r="D216" t="s">
        <v>605</v>
      </c>
      <c r="E216" t="s">
        <v>595</v>
      </c>
      <c r="F216">
        <f t="shared" si="339"/>
        <v>396.5</v>
      </c>
      <c r="G216">
        <v>673</v>
      </c>
      <c r="H216">
        <v>1773</v>
      </c>
      <c r="I216" s="2">
        <f t="shared" si="341"/>
        <v>0.3795826283135928</v>
      </c>
      <c r="J216" s="2">
        <f t="shared" si="342"/>
        <v>276.5</v>
      </c>
      <c r="K216" s="2">
        <f t="shared" si="343"/>
        <v>1.6973518284993694</v>
      </c>
      <c r="M216" s="2">
        <v>1904</v>
      </c>
      <c r="P216" s="2" t="e">
        <f t="shared" si="331"/>
        <v>#DIV/0!</v>
      </c>
      <c r="Q216" s="2" t="e">
        <f t="shared" si="332"/>
        <v>#DIV/0!</v>
      </c>
      <c r="S216">
        <v>510</v>
      </c>
      <c r="W216" s="2">
        <v>175</v>
      </c>
      <c r="X216" s="2">
        <v>300</v>
      </c>
      <c r="Y216" s="7">
        <f t="shared" si="317"/>
        <v>0.41666666666666669</v>
      </c>
      <c r="Z216" s="2" t="e">
        <f t="shared" si="333"/>
        <v>#DIV/0!</v>
      </c>
      <c r="AA216" s="2" t="e">
        <f t="shared" si="334"/>
        <v>#DIV/0!</v>
      </c>
      <c r="AB216" s="2">
        <f t="shared" si="335"/>
        <v>0</v>
      </c>
      <c r="AC216" s="2" t="e">
        <f t="shared" si="336"/>
        <v>#DIV/0!</v>
      </c>
      <c r="AD216" s="2">
        <f t="shared" si="337"/>
        <v>0</v>
      </c>
      <c r="AG216" s="2" t="e">
        <f t="shared" si="338"/>
        <v>#DIV/0!</v>
      </c>
      <c r="AI216" s="2">
        <v>1</v>
      </c>
      <c r="AK216" t="e">
        <f t="shared" si="322"/>
        <v>#DIV/0!</v>
      </c>
      <c r="AM216" t="e">
        <f t="shared" si="323"/>
        <v>#DIV/0!</v>
      </c>
      <c r="AN216" t="s">
        <v>596</v>
      </c>
      <c r="AP216" t="s">
        <v>37</v>
      </c>
      <c r="AS216">
        <v>2</v>
      </c>
      <c r="AT216">
        <v>90</v>
      </c>
      <c r="AU216">
        <f t="shared" si="329"/>
        <v>64912.402512925066</v>
      </c>
      <c r="AV216" t="s">
        <v>372</v>
      </c>
      <c r="AW216" t="s">
        <v>373</v>
      </c>
      <c r="AX216" t="s">
        <v>423</v>
      </c>
      <c r="AZ216" s="2">
        <f t="shared" si="254"/>
        <v>1.927036863457851</v>
      </c>
      <c r="BA216" s="2">
        <f t="shared" si="263"/>
        <v>4.5528863836655331</v>
      </c>
      <c r="BB216">
        <v>5.3999999999999999E-2</v>
      </c>
      <c r="BC216">
        <f t="shared" si="264"/>
        <v>4.7017808649568558E-4</v>
      </c>
      <c r="BD216">
        <v>0</v>
      </c>
      <c r="BE216">
        <f t="shared" si="265"/>
        <v>0</v>
      </c>
      <c r="BF216">
        <v>9.9000000000000005E-2</v>
      </c>
      <c r="BG216">
        <f t="shared" si="266"/>
        <v>9.3326025166090012E-4</v>
      </c>
      <c r="BH216">
        <v>0.59699999999999998</v>
      </c>
      <c r="BI216">
        <f t="shared" si="267"/>
        <v>6.0125448487451634E-3</v>
      </c>
      <c r="BJ216">
        <v>0</v>
      </c>
      <c r="BK216">
        <f t="shared" si="268"/>
        <v>0</v>
      </c>
      <c r="BL216">
        <v>0</v>
      </c>
      <c r="BM216">
        <f t="shared" si="269"/>
        <v>0</v>
      </c>
      <c r="BN216">
        <v>0</v>
      </c>
      <c r="BO216">
        <f t="shared" si="270"/>
        <v>0</v>
      </c>
      <c r="BP216">
        <v>0</v>
      </c>
      <c r="BQ216">
        <f t="shared" si="271"/>
        <v>0</v>
      </c>
      <c r="BR216">
        <f t="shared" si="340"/>
        <v>88.826000000000008</v>
      </c>
      <c r="BS216">
        <f t="shared" si="272"/>
        <v>0.88006075146267471</v>
      </c>
      <c r="BT216">
        <v>8.7999999999999995E-2</v>
      </c>
      <c r="BU216">
        <f t="shared" si="273"/>
        <v>4.05411914181396E-3</v>
      </c>
      <c r="BV216">
        <v>1.9E-2</v>
      </c>
      <c r="BW216">
        <f t="shared" si="274"/>
        <v>3.3944486121852802E-4</v>
      </c>
      <c r="BX216">
        <v>0</v>
      </c>
      <c r="BY216">
        <f t="shared" si="275"/>
        <v>0</v>
      </c>
      <c r="BZ216">
        <v>0.317</v>
      </c>
      <c r="CA216">
        <f t="shared" si="276"/>
        <v>6.245021603326472E-3</v>
      </c>
      <c r="CB216">
        <v>8.86</v>
      </c>
      <c r="CC216">
        <f t="shared" si="277"/>
        <v>9.4280047864084768E-2</v>
      </c>
      <c r="CD216">
        <v>0.86199999999999999</v>
      </c>
      <c r="CE216">
        <f t="shared" si="278"/>
        <v>4.9712361549270898E-3</v>
      </c>
      <c r="CF216">
        <v>0</v>
      </c>
      <c r="CG216">
        <f t="shared" si="279"/>
        <v>0</v>
      </c>
      <c r="CH216">
        <v>0</v>
      </c>
      <c r="CI216">
        <f t="shared" si="280"/>
        <v>0</v>
      </c>
      <c r="CJ216">
        <v>0</v>
      </c>
      <c r="CK216">
        <f t="shared" si="281"/>
        <v>0</v>
      </c>
      <c r="CL216">
        <v>0</v>
      </c>
      <c r="CM216">
        <f t="shared" si="282"/>
        <v>0</v>
      </c>
      <c r="CN216">
        <v>7.2999999999999995E-2</v>
      </c>
      <c r="CO216">
        <f t="shared" si="283"/>
        <v>4.347276292798693E-4</v>
      </c>
      <c r="CP216">
        <v>0.186</v>
      </c>
      <c r="CQ216">
        <f t="shared" si="284"/>
        <v>2.0202766592900146E-3</v>
      </c>
      <c r="CR216">
        <v>1.9E-2</v>
      </c>
      <c r="CS216">
        <f t="shared" si="259"/>
        <v>1.7839143648290876E-4</v>
      </c>
      <c r="CT216">
        <v>0</v>
      </c>
      <c r="CU216">
        <f t="shared" si="285"/>
        <v>0</v>
      </c>
      <c r="CV216">
        <v>0</v>
      </c>
      <c r="CW216">
        <f t="shared" si="286"/>
        <v>0</v>
      </c>
      <c r="CX216">
        <v>0</v>
      </c>
      <c r="CY216">
        <f t="shared" si="287"/>
        <v>0</v>
      </c>
      <c r="CZ216">
        <v>0</v>
      </c>
      <c r="DA216">
        <f t="shared" si="288"/>
        <v>0</v>
      </c>
      <c r="DB216">
        <v>0</v>
      </c>
      <c r="DC216">
        <f t="shared" si="289"/>
        <v>0</v>
      </c>
      <c r="DD216">
        <v>0</v>
      </c>
      <c r="DE216">
        <f t="shared" si="290"/>
        <v>0</v>
      </c>
      <c r="DF216">
        <v>0</v>
      </c>
      <c r="DG216">
        <f t="shared" si="291"/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f t="shared" si="292"/>
        <v>0</v>
      </c>
      <c r="ET216">
        <v>0</v>
      </c>
      <c r="EU216">
        <f t="shared" si="293"/>
        <v>0</v>
      </c>
      <c r="EV216">
        <v>0</v>
      </c>
      <c r="EW216">
        <f t="shared" si="294"/>
        <v>0</v>
      </c>
      <c r="EX216">
        <v>0</v>
      </c>
      <c r="EY216">
        <f t="shared" si="295"/>
        <v>0</v>
      </c>
      <c r="EZ216">
        <v>44.5</v>
      </c>
      <c r="FA216">
        <f t="shared" si="296"/>
        <v>0.4471136163344665</v>
      </c>
      <c r="FB216">
        <v>0</v>
      </c>
      <c r="FC216">
        <f t="shared" si="297"/>
        <v>0</v>
      </c>
      <c r="FD216">
        <v>0</v>
      </c>
      <c r="FE216">
        <f t="shared" si="298"/>
        <v>0</v>
      </c>
      <c r="FF216">
        <v>55.5</v>
      </c>
      <c r="FG216">
        <f t="shared" si="299"/>
        <v>0.55288638366553344</v>
      </c>
      <c r="FH216">
        <v>0</v>
      </c>
      <c r="FI216">
        <f t="shared" si="300"/>
        <v>0</v>
      </c>
      <c r="FJ216">
        <v>0</v>
      </c>
      <c r="FK216">
        <f t="shared" si="301"/>
        <v>0</v>
      </c>
      <c r="FL216">
        <v>0</v>
      </c>
      <c r="FM216">
        <f t="shared" si="302"/>
        <v>0</v>
      </c>
      <c r="FN216">
        <v>0</v>
      </c>
      <c r="FO216">
        <f t="shared" si="260"/>
        <v>0</v>
      </c>
      <c r="FP216">
        <v>0</v>
      </c>
      <c r="FQ216">
        <f t="shared" si="303"/>
        <v>0</v>
      </c>
      <c r="FR216">
        <v>0</v>
      </c>
      <c r="FS216">
        <f t="shared" si="304"/>
        <v>0</v>
      </c>
      <c r="FT216">
        <v>0</v>
      </c>
      <c r="FU216">
        <f t="shared" si="305"/>
        <v>0</v>
      </c>
      <c r="FV216">
        <v>0</v>
      </c>
      <c r="FW216">
        <f t="shared" si="306"/>
        <v>0</v>
      </c>
      <c r="FX216">
        <v>0</v>
      </c>
      <c r="FY216">
        <f t="shared" si="261"/>
        <v>0</v>
      </c>
      <c r="FZ216">
        <v>0</v>
      </c>
      <c r="GA216">
        <f t="shared" si="307"/>
        <v>0</v>
      </c>
      <c r="GB216">
        <v>0</v>
      </c>
      <c r="GC216">
        <f t="shared" si="308"/>
        <v>0</v>
      </c>
      <c r="GD216">
        <v>0</v>
      </c>
      <c r="GE216">
        <f t="shared" si="309"/>
        <v>0</v>
      </c>
      <c r="GF216">
        <v>0</v>
      </c>
      <c r="GG216">
        <f t="shared" si="310"/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 s="3" t="s">
        <v>608</v>
      </c>
      <c r="GS216" t="s">
        <v>598</v>
      </c>
    </row>
    <row r="217" spans="1:201" x14ac:dyDescent="0.45">
      <c r="A217">
        <v>216</v>
      </c>
      <c r="B217" t="s">
        <v>420</v>
      </c>
      <c r="C217" t="s">
        <v>593</v>
      </c>
      <c r="D217" t="s">
        <v>609</v>
      </c>
      <c r="E217" t="s">
        <v>595</v>
      </c>
      <c r="F217">
        <f t="shared" si="339"/>
        <v>396.5</v>
      </c>
      <c r="G217">
        <v>573</v>
      </c>
      <c r="H217">
        <v>1773</v>
      </c>
      <c r="I217" s="2">
        <f t="shared" si="341"/>
        <v>0.32318104906937395</v>
      </c>
      <c r="J217" s="2">
        <f t="shared" si="342"/>
        <v>176.5</v>
      </c>
      <c r="K217" s="2">
        <f t="shared" si="343"/>
        <v>1.4451450189155106</v>
      </c>
      <c r="M217" s="2">
        <v>1904</v>
      </c>
      <c r="N217">
        <v>2.6</v>
      </c>
      <c r="O217">
        <v>4.3</v>
      </c>
      <c r="P217" s="2">
        <f t="shared" ref="P217:P260" si="344">N217/O217</f>
        <v>0.60465116279069775</v>
      </c>
      <c r="Q217" s="2">
        <f t="shared" ref="Q217:Q260" si="345">(O217-N217)/O217</f>
        <v>0.39534883720930231</v>
      </c>
      <c r="R217">
        <v>550</v>
      </c>
      <c r="S217">
        <v>550</v>
      </c>
      <c r="T217" s="2">
        <f t="shared" si="314"/>
        <v>1</v>
      </c>
      <c r="U217">
        <v>690</v>
      </c>
      <c r="V217">
        <v>690</v>
      </c>
      <c r="W217" s="2">
        <f>U217*N217/100</f>
        <v>17.940000000000001</v>
      </c>
      <c r="X217" s="2">
        <f>V217*O217/100</f>
        <v>29.67</v>
      </c>
      <c r="Y217" s="7">
        <f t="shared" si="317"/>
        <v>0.39534883720930231</v>
      </c>
      <c r="Z217" s="2">
        <f>U217/V217</f>
        <v>1</v>
      </c>
      <c r="AA217" s="2">
        <f>U217/R217</f>
        <v>1.2545454545454546</v>
      </c>
      <c r="AB217" s="2">
        <f>V217/S217</f>
        <v>1.2545454545454546</v>
      </c>
      <c r="AC217" s="2">
        <f>(O217-N217)/O217</f>
        <v>0.39534883720930231</v>
      </c>
      <c r="AD217" s="2">
        <f t="shared" ref="AD217:AE220" si="346">U217-R217</f>
        <v>140</v>
      </c>
      <c r="AE217" s="2">
        <f t="shared" si="346"/>
        <v>140</v>
      </c>
      <c r="AF217" s="2">
        <f t="shared" si="321"/>
        <v>0.20289855072463769</v>
      </c>
      <c r="AG217" s="2">
        <f t="shared" ref="AG217:AG224" si="347">AD217/AE217</f>
        <v>1</v>
      </c>
      <c r="AH217" s="2">
        <f t="shared" si="262"/>
        <v>0.87246376811594206</v>
      </c>
      <c r="AI217" s="2">
        <v>1</v>
      </c>
      <c r="AJ217">
        <f>4.3*10^-7</f>
        <v>4.2999999999999996E-7</v>
      </c>
      <c r="AK217">
        <f t="shared" si="322"/>
        <v>60465.116279069785</v>
      </c>
      <c r="AL217">
        <f>12*60*60</f>
        <v>43200</v>
      </c>
      <c r="AM217">
        <f t="shared" si="323"/>
        <v>103665.11627906979</v>
      </c>
      <c r="AP217" t="s">
        <v>37</v>
      </c>
      <c r="AS217">
        <v>0.75</v>
      </c>
      <c r="AT217">
        <v>1</v>
      </c>
      <c r="AU217">
        <f t="shared" si="329"/>
        <v>476.31397208144125</v>
      </c>
      <c r="AV217" t="s">
        <v>372</v>
      </c>
      <c r="AW217" t="s">
        <v>373</v>
      </c>
      <c r="AX217" t="s">
        <v>610</v>
      </c>
      <c r="AZ217" s="2">
        <f t="shared" si="254"/>
        <v>1.927036863457851</v>
      </c>
      <c r="BA217" s="2">
        <f t="shared" si="263"/>
        <v>4.5528863836655331</v>
      </c>
      <c r="BB217">
        <v>5.3999999999999999E-2</v>
      </c>
      <c r="BC217">
        <f t="shared" si="264"/>
        <v>4.7017808649568558E-4</v>
      </c>
      <c r="BD217">
        <v>0</v>
      </c>
      <c r="BE217">
        <f t="shared" si="265"/>
        <v>0</v>
      </c>
      <c r="BF217">
        <v>9.9000000000000005E-2</v>
      </c>
      <c r="BG217">
        <f t="shared" si="266"/>
        <v>9.3326025166090012E-4</v>
      </c>
      <c r="BH217">
        <v>0.59699999999999998</v>
      </c>
      <c r="BI217">
        <f t="shared" si="267"/>
        <v>6.0125448487451634E-3</v>
      </c>
      <c r="BJ217">
        <v>0</v>
      </c>
      <c r="BK217">
        <f t="shared" si="268"/>
        <v>0</v>
      </c>
      <c r="BL217">
        <v>0</v>
      </c>
      <c r="BM217">
        <f t="shared" si="269"/>
        <v>0</v>
      </c>
      <c r="BN217">
        <v>0</v>
      </c>
      <c r="BO217">
        <f t="shared" si="270"/>
        <v>0</v>
      </c>
      <c r="BP217">
        <v>0</v>
      </c>
      <c r="BQ217">
        <f t="shared" si="271"/>
        <v>0</v>
      </c>
      <c r="BR217">
        <f>100-BH217-BT217-BV217-BX217-BF217-BB217-BZ217-CB217-CD217-CN217-CP217-CR217</f>
        <v>88.826000000000008</v>
      </c>
      <c r="BS217">
        <f t="shared" si="272"/>
        <v>0.88006075146267471</v>
      </c>
      <c r="BT217">
        <v>8.7999999999999995E-2</v>
      </c>
      <c r="BU217">
        <f t="shared" si="273"/>
        <v>4.05411914181396E-3</v>
      </c>
      <c r="BV217">
        <v>1.9E-2</v>
      </c>
      <c r="BW217">
        <f t="shared" si="274"/>
        <v>3.3944486121852802E-4</v>
      </c>
      <c r="BX217">
        <v>0</v>
      </c>
      <c r="BY217">
        <f t="shared" si="275"/>
        <v>0</v>
      </c>
      <c r="BZ217">
        <v>0.317</v>
      </c>
      <c r="CA217">
        <f t="shared" si="276"/>
        <v>6.245021603326472E-3</v>
      </c>
      <c r="CB217">
        <v>8.86</v>
      </c>
      <c r="CC217">
        <f t="shared" si="277"/>
        <v>9.4280047864084768E-2</v>
      </c>
      <c r="CD217">
        <v>0.86199999999999999</v>
      </c>
      <c r="CE217">
        <f t="shared" si="278"/>
        <v>4.9712361549270898E-3</v>
      </c>
      <c r="CF217">
        <v>0</v>
      </c>
      <c r="CG217">
        <f t="shared" si="279"/>
        <v>0</v>
      </c>
      <c r="CH217">
        <v>0</v>
      </c>
      <c r="CI217">
        <f t="shared" si="280"/>
        <v>0</v>
      </c>
      <c r="CJ217">
        <v>0</v>
      </c>
      <c r="CK217">
        <f t="shared" si="281"/>
        <v>0</v>
      </c>
      <c r="CL217">
        <v>0</v>
      </c>
      <c r="CM217">
        <f t="shared" si="282"/>
        <v>0</v>
      </c>
      <c r="CN217">
        <v>7.2999999999999995E-2</v>
      </c>
      <c r="CO217">
        <f t="shared" si="283"/>
        <v>4.347276292798693E-4</v>
      </c>
      <c r="CP217">
        <v>0.186</v>
      </c>
      <c r="CQ217">
        <f t="shared" si="284"/>
        <v>2.0202766592900146E-3</v>
      </c>
      <c r="CR217">
        <v>1.9E-2</v>
      </c>
      <c r="CS217">
        <f t="shared" si="259"/>
        <v>1.7839143648290876E-4</v>
      </c>
      <c r="CT217">
        <v>0</v>
      </c>
      <c r="CU217">
        <f t="shared" si="285"/>
        <v>0</v>
      </c>
      <c r="CV217">
        <v>0</v>
      </c>
      <c r="CW217">
        <f t="shared" si="286"/>
        <v>0</v>
      </c>
      <c r="CX217">
        <v>0</v>
      </c>
      <c r="CY217">
        <f t="shared" si="287"/>
        <v>0</v>
      </c>
      <c r="CZ217">
        <v>0</v>
      </c>
      <c r="DA217">
        <f t="shared" si="288"/>
        <v>0</v>
      </c>
      <c r="DB217">
        <v>0</v>
      </c>
      <c r="DC217">
        <f t="shared" si="289"/>
        <v>0</v>
      </c>
      <c r="DD217">
        <v>0</v>
      </c>
      <c r="DE217">
        <f t="shared" si="290"/>
        <v>0</v>
      </c>
      <c r="DF217">
        <v>0</v>
      </c>
      <c r="DG217">
        <f t="shared" si="291"/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f t="shared" si="292"/>
        <v>0</v>
      </c>
      <c r="ET217">
        <v>0</v>
      </c>
      <c r="EU217">
        <f t="shared" si="293"/>
        <v>0</v>
      </c>
      <c r="EV217">
        <v>0</v>
      </c>
      <c r="EW217">
        <f t="shared" si="294"/>
        <v>0</v>
      </c>
      <c r="EX217">
        <v>0</v>
      </c>
      <c r="EY217">
        <f t="shared" si="295"/>
        <v>0</v>
      </c>
      <c r="EZ217">
        <v>44.5</v>
      </c>
      <c r="FA217">
        <f t="shared" si="296"/>
        <v>0.4471136163344665</v>
      </c>
      <c r="FB217">
        <v>0</v>
      </c>
      <c r="FC217">
        <f t="shared" si="297"/>
        <v>0</v>
      </c>
      <c r="FD217">
        <v>0</v>
      </c>
      <c r="FE217">
        <f t="shared" si="298"/>
        <v>0</v>
      </c>
      <c r="FF217">
        <v>55.5</v>
      </c>
      <c r="FG217">
        <f t="shared" si="299"/>
        <v>0.55288638366553344</v>
      </c>
      <c r="FH217">
        <v>0</v>
      </c>
      <c r="FI217">
        <f t="shared" si="300"/>
        <v>0</v>
      </c>
      <c r="FJ217">
        <v>0</v>
      </c>
      <c r="FK217">
        <f t="shared" si="301"/>
        <v>0</v>
      </c>
      <c r="FL217">
        <v>0</v>
      </c>
      <c r="FM217">
        <f t="shared" si="302"/>
        <v>0</v>
      </c>
      <c r="FN217">
        <v>0</v>
      </c>
      <c r="FO217">
        <f t="shared" si="260"/>
        <v>0</v>
      </c>
      <c r="FP217">
        <v>0</v>
      </c>
      <c r="FQ217">
        <f t="shared" si="303"/>
        <v>0</v>
      </c>
      <c r="FR217">
        <v>0</v>
      </c>
      <c r="FS217">
        <f t="shared" si="304"/>
        <v>0</v>
      </c>
      <c r="FT217">
        <v>0</v>
      </c>
      <c r="FU217">
        <f t="shared" si="305"/>
        <v>0</v>
      </c>
      <c r="FV217">
        <v>0</v>
      </c>
      <c r="FW217">
        <f t="shared" si="306"/>
        <v>0</v>
      </c>
      <c r="FX217">
        <v>0</v>
      </c>
      <c r="FY217">
        <f t="shared" si="261"/>
        <v>0</v>
      </c>
      <c r="FZ217">
        <v>0</v>
      </c>
      <c r="GA217">
        <f t="shared" si="307"/>
        <v>0</v>
      </c>
      <c r="GB217">
        <v>0</v>
      </c>
      <c r="GC217">
        <f t="shared" si="308"/>
        <v>0</v>
      </c>
      <c r="GD217">
        <v>0</v>
      </c>
      <c r="GE217">
        <f t="shared" si="309"/>
        <v>0</v>
      </c>
      <c r="GF217">
        <v>0</v>
      </c>
      <c r="GG217">
        <f t="shared" si="310"/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611</v>
      </c>
      <c r="GS217" t="s">
        <v>264</v>
      </c>
    </row>
    <row r="218" spans="1:201" x14ac:dyDescent="0.45">
      <c r="A218">
        <v>217</v>
      </c>
      <c r="B218" t="s">
        <v>420</v>
      </c>
      <c r="C218" t="s">
        <v>593</v>
      </c>
      <c r="D218" t="s">
        <v>609</v>
      </c>
      <c r="E218" t="s">
        <v>595</v>
      </c>
      <c r="F218">
        <f t="shared" si="339"/>
        <v>396.5</v>
      </c>
      <c r="G218">
        <v>573</v>
      </c>
      <c r="H218">
        <v>1773</v>
      </c>
      <c r="I218" s="2">
        <f t="shared" si="341"/>
        <v>0.32318104906937395</v>
      </c>
      <c r="J218" s="2">
        <f t="shared" si="342"/>
        <v>176.5</v>
      </c>
      <c r="K218" s="2">
        <f t="shared" si="343"/>
        <v>1.4451450189155106</v>
      </c>
      <c r="M218" s="2">
        <v>1904</v>
      </c>
      <c r="N218">
        <v>2.8</v>
      </c>
      <c r="O218">
        <v>4.3</v>
      </c>
      <c r="P218" s="2">
        <f t="shared" si="344"/>
        <v>0.65116279069767435</v>
      </c>
      <c r="Q218" s="2">
        <f t="shared" si="345"/>
        <v>0.34883720930232559</v>
      </c>
      <c r="R218">
        <v>550</v>
      </c>
      <c r="S218">
        <v>550</v>
      </c>
      <c r="T218" s="2">
        <f t="shared" si="314"/>
        <v>1</v>
      </c>
      <c r="U218">
        <v>690</v>
      </c>
      <c r="V218">
        <v>690</v>
      </c>
      <c r="W218" s="2">
        <f>U218*N218/100</f>
        <v>19.319999999999997</v>
      </c>
      <c r="X218" s="2">
        <f>V218*O218/100</f>
        <v>29.67</v>
      </c>
      <c r="Y218" s="7">
        <f t="shared" si="317"/>
        <v>0.3488372093023257</v>
      </c>
      <c r="Z218" s="2">
        <f>U218/V218</f>
        <v>1</v>
      </c>
      <c r="AA218" s="2">
        <f>U218/R218</f>
        <v>1.2545454545454546</v>
      </c>
      <c r="AB218" s="2">
        <f>V218/S218</f>
        <v>1.2545454545454546</v>
      </c>
      <c r="AC218" s="2">
        <f>(O218-N218)/O218</f>
        <v>0.34883720930232559</v>
      </c>
      <c r="AD218" s="2">
        <f t="shared" si="346"/>
        <v>140</v>
      </c>
      <c r="AE218" s="2">
        <f t="shared" si="346"/>
        <v>140</v>
      </c>
      <c r="AF218" s="2">
        <f t="shared" si="321"/>
        <v>0.20289855072463769</v>
      </c>
      <c r="AG218" s="2">
        <f t="shared" si="347"/>
        <v>1</v>
      </c>
      <c r="AH218" s="2">
        <f t="shared" si="262"/>
        <v>0.87246376811594206</v>
      </c>
      <c r="AI218" s="2">
        <v>1</v>
      </c>
      <c r="AJ218">
        <f>1.5*10^-7</f>
        <v>1.4999999999999999E-7</v>
      </c>
      <c r="AK218">
        <f t="shared" si="322"/>
        <v>186666.66666666666</v>
      </c>
      <c r="AL218">
        <f>12*60*60</f>
        <v>43200</v>
      </c>
      <c r="AM218">
        <f t="shared" si="323"/>
        <v>229866.66666666666</v>
      </c>
      <c r="AP218" t="s">
        <v>37</v>
      </c>
      <c r="AS218">
        <v>0.75</v>
      </c>
      <c r="AT218">
        <v>1</v>
      </c>
      <c r="AU218">
        <f t="shared" si="329"/>
        <v>476.31397208144125</v>
      </c>
      <c r="AV218" t="s">
        <v>372</v>
      </c>
      <c r="AW218" t="s">
        <v>373</v>
      </c>
      <c r="AX218" t="s">
        <v>610</v>
      </c>
      <c r="AZ218" s="2">
        <f t="shared" si="254"/>
        <v>1.927036863457851</v>
      </c>
      <c r="BA218" s="2">
        <f t="shared" si="263"/>
        <v>4.5528863836655331</v>
      </c>
      <c r="BB218">
        <v>5.3999999999999999E-2</v>
      </c>
      <c r="BC218">
        <f t="shared" si="264"/>
        <v>4.7017808649568558E-4</v>
      </c>
      <c r="BD218">
        <v>0</v>
      </c>
      <c r="BE218">
        <f t="shared" si="265"/>
        <v>0</v>
      </c>
      <c r="BF218">
        <v>9.9000000000000005E-2</v>
      </c>
      <c r="BG218">
        <f t="shared" si="266"/>
        <v>9.3326025166090012E-4</v>
      </c>
      <c r="BH218">
        <v>0.59699999999999998</v>
      </c>
      <c r="BI218">
        <f t="shared" si="267"/>
        <v>6.0125448487451634E-3</v>
      </c>
      <c r="BJ218">
        <v>0</v>
      </c>
      <c r="BK218">
        <f t="shared" si="268"/>
        <v>0</v>
      </c>
      <c r="BL218">
        <v>0</v>
      </c>
      <c r="BM218">
        <f t="shared" si="269"/>
        <v>0</v>
      </c>
      <c r="BN218">
        <v>0</v>
      </c>
      <c r="BO218">
        <f t="shared" si="270"/>
        <v>0</v>
      </c>
      <c r="BP218">
        <v>0</v>
      </c>
      <c r="BQ218">
        <f t="shared" si="271"/>
        <v>0</v>
      </c>
      <c r="BR218">
        <f>100-BH218-BT218-BV218-BX218-BF218-BB218-BZ218-CB218-CD218-CN218-CP218-CR218</f>
        <v>88.826000000000008</v>
      </c>
      <c r="BS218">
        <f t="shared" si="272"/>
        <v>0.88006075146267471</v>
      </c>
      <c r="BT218">
        <v>8.7999999999999995E-2</v>
      </c>
      <c r="BU218">
        <f t="shared" si="273"/>
        <v>4.05411914181396E-3</v>
      </c>
      <c r="BV218">
        <v>1.9E-2</v>
      </c>
      <c r="BW218">
        <f t="shared" si="274"/>
        <v>3.3944486121852802E-4</v>
      </c>
      <c r="BX218">
        <v>0</v>
      </c>
      <c r="BY218">
        <f t="shared" si="275"/>
        <v>0</v>
      </c>
      <c r="BZ218">
        <v>0.317</v>
      </c>
      <c r="CA218">
        <f t="shared" si="276"/>
        <v>6.245021603326472E-3</v>
      </c>
      <c r="CB218">
        <v>8.86</v>
      </c>
      <c r="CC218">
        <f t="shared" si="277"/>
        <v>9.4280047864084768E-2</v>
      </c>
      <c r="CD218">
        <v>0.86199999999999999</v>
      </c>
      <c r="CE218">
        <f t="shared" si="278"/>
        <v>4.9712361549270898E-3</v>
      </c>
      <c r="CF218">
        <v>0</v>
      </c>
      <c r="CG218">
        <f t="shared" si="279"/>
        <v>0</v>
      </c>
      <c r="CH218">
        <v>0</v>
      </c>
      <c r="CI218">
        <f t="shared" si="280"/>
        <v>0</v>
      </c>
      <c r="CJ218">
        <v>0</v>
      </c>
      <c r="CK218">
        <f t="shared" si="281"/>
        <v>0</v>
      </c>
      <c r="CL218">
        <v>0</v>
      </c>
      <c r="CM218">
        <f t="shared" si="282"/>
        <v>0</v>
      </c>
      <c r="CN218">
        <v>7.2999999999999995E-2</v>
      </c>
      <c r="CO218">
        <f t="shared" si="283"/>
        <v>4.347276292798693E-4</v>
      </c>
      <c r="CP218">
        <v>0.186</v>
      </c>
      <c r="CQ218">
        <f t="shared" si="284"/>
        <v>2.0202766592900146E-3</v>
      </c>
      <c r="CR218">
        <v>1.9E-2</v>
      </c>
      <c r="CS218">
        <f t="shared" si="259"/>
        <v>1.7839143648290876E-4</v>
      </c>
      <c r="CT218">
        <v>0</v>
      </c>
      <c r="CU218">
        <f t="shared" si="285"/>
        <v>0</v>
      </c>
      <c r="CV218">
        <v>0</v>
      </c>
      <c r="CW218">
        <f t="shared" si="286"/>
        <v>0</v>
      </c>
      <c r="CX218">
        <v>0</v>
      </c>
      <c r="CY218">
        <f t="shared" si="287"/>
        <v>0</v>
      </c>
      <c r="CZ218">
        <v>0</v>
      </c>
      <c r="DA218">
        <f t="shared" si="288"/>
        <v>0</v>
      </c>
      <c r="DB218">
        <v>0</v>
      </c>
      <c r="DC218">
        <f t="shared" si="289"/>
        <v>0</v>
      </c>
      <c r="DD218">
        <v>0</v>
      </c>
      <c r="DE218">
        <f t="shared" si="290"/>
        <v>0</v>
      </c>
      <c r="DF218">
        <v>0</v>
      </c>
      <c r="DG218">
        <f t="shared" si="291"/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f t="shared" si="292"/>
        <v>0</v>
      </c>
      <c r="ET218">
        <v>0</v>
      </c>
      <c r="EU218">
        <f t="shared" si="293"/>
        <v>0</v>
      </c>
      <c r="EV218">
        <v>0</v>
      </c>
      <c r="EW218">
        <f t="shared" si="294"/>
        <v>0</v>
      </c>
      <c r="EX218">
        <v>0</v>
      </c>
      <c r="EY218">
        <f t="shared" si="295"/>
        <v>0</v>
      </c>
      <c r="EZ218">
        <v>44.5</v>
      </c>
      <c r="FA218">
        <f t="shared" si="296"/>
        <v>0.4471136163344665</v>
      </c>
      <c r="FB218">
        <v>0</v>
      </c>
      <c r="FC218">
        <f t="shared" si="297"/>
        <v>0</v>
      </c>
      <c r="FD218">
        <v>0</v>
      </c>
      <c r="FE218">
        <f t="shared" si="298"/>
        <v>0</v>
      </c>
      <c r="FF218">
        <v>55.5</v>
      </c>
      <c r="FG218">
        <f t="shared" si="299"/>
        <v>0.55288638366553344</v>
      </c>
      <c r="FH218">
        <v>0</v>
      </c>
      <c r="FI218">
        <f t="shared" si="300"/>
        <v>0</v>
      </c>
      <c r="FJ218">
        <v>0</v>
      </c>
      <c r="FK218">
        <f t="shared" si="301"/>
        <v>0</v>
      </c>
      <c r="FL218">
        <v>0</v>
      </c>
      <c r="FM218">
        <f t="shared" si="302"/>
        <v>0</v>
      </c>
      <c r="FN218">
        <v>0</v>
      </c>
      <c r="FO218">
        <f t="shared" si="260"/>
        <v>0</v>
      </c>
      <c r="FP218">
        <v>0</v>
      </c>
      <c r="FQ218">
        <f t="shared" si="303"/>
        <v>0</v>
      </c>
      <c r="FR218">
        <v>0</v>
      </c>
      <c r="FS218">
        <f t="shared" si="304"/>
        <v>0</v>
      </c>
      <c r="FT218">
        <v>0</v>
      </c>
      <c r="FU218">
        <f t="shared" si="305"/>
        <v>0</v>
      </c>
      <c r="FV218">
        <v>0</v>
      </c>
      <c r="FW218">
        <f t="shared" si="306"/>
        <v>0</v>
      </c>
      <c r="FX218">
        <v>0</v>
      </c>
      <c r="FY218">
        <f t="shared" si="261"/>
        <v>0</v>
      </c>
      <c r="FZ218">
        <v>0</v>
      </c>
      <c r="GA218">
        <f t="shared" si="307"/>
        <v>0</v>
      </c>
      <c r="GB218">
        <v>0</v>
      </c>
      <c r="GC218">
        <f t="shared" si="308"/>
        <v>0</v>
      </c>
      <c r="GD218">
        <v>0</v>
      </c>
      <c r="GE218">
        <f t="shared" si="309"/>
        <v>0</v>
      </c>
      <c r="GF218">
        <v>0</v>
      </c>
      <c r="GG218">
        <f t="shared" si="310"/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612</v>
      </c>
      <c r="GS218" t="s">
        <v>264</v>
      </c>
    </row>
    <row r="219" spans="1:201" x14ac:dyDescent="0.45">
      <c r="A219">
        <v>218</v>
      </c>
      <c r="B219" t="s">
        <v>420</v>
      </c>
      <c r="C219" t="s">
        <v>593</v>
      </c>
      <c r="D219" t="s">
        <v>613</v>
      </c>
      <c r="E219" t="s">
        <v>614</v>
      </c>
      <c r="F219">
        <f t="shared" si="339"/>
        <v>396.5</v>
      </c>
      <c r="G219">
        <v>573</v>
      </c>
      <c r="H219">
        <v>1773</v>
      </c>
      <c r="I219" s="2">
        <f t="shared" si="341"/>
        <v>0.32318104906937395</v>
      </c>
      <c r="J219" s="2">
        <f t="shared" si="342"/>
        <v>176.5</v>
      </c>
      <c r="K219" s="2">
        <f t="shared" si="343"/>
        <v>1.4451450189155106</v>
      </c>
      <c r="M219" s="2">
        <v>1904</v>
      </c>
      <c r="N219">
        <v>2.6</v>
      </c>
      <c r="O219">
        <v>3.6</v>
      </c>
      <c r="P219" s="2">
        <f t="shared" si="344"/>
        <v>0.72222222222222221</v>
      </c>
      <c r="Q219" s="2">
        <f t="shared" si="345"/>
        <v>0.27777777777777779</v>
      </c>
      <c r="R219">
        <v>426</v>
      </c>
      <c r="S219">
        <v>426</v>
      </c>
      <c r="T219" s="2">
        <f t="shared" si="314"/>
        <v>1</v>
      </c>
      <c r="U219">
        <v>511</v>
      </c>
      <c r="V219">
        <v>520</v>
      </c>
      <c r="W219" s="2">
        <f t="shared" ref="W219:W257" si="348">U219*N219/100</f>
        <v>13.286000000000001</v>
      </c>
      <c r="X219" s="2">
        <f t="shared" ref="X219:X257" si="349">V219*O219/100</f>
        <v>18.72</v>
      </c>
      <c r="Y219" s="7">
        <f t="shared" si="317"/>
        <v>0.29027777777777763</v>
      </c>
      <c r="Z219" s="2">
        <f t="shared" ref="Z219:Z257" si="350">U219/V219</f>
        <v>0.98269230769230764</v>
      </c>
      <c r="AA219" s="2">
        <f t="shared" ref="AA219:AA257" si="351">U219/R219</f>
        <v>1.199530516431925</v>
      </c>
      <c r="AB219" s="2">
        <f>V219/S219</f>
        <v>1.2206572769953052</v>
      </c>
      <c r="AC219" s="2">
        <f>(O219-N219)/O219</f>
        <v>0.27777777777777779</v>
      </c>
      <c r="AD219" s="2">
        <f t="shared" si="346"/>
        <v>85</v>
      </c>
      <c r="AE219" s="2">
        <f t="shared" si="346"/>
        <v>94</v>
      </c>
      <c r="AF219" s="2">
        <f t="shared" si="321"/>
        <v>0.18076923076923077</v>
      </c>
      <c r="AG219" s="2">
        <f t="shared" si="347"/>
        <v>0.9042553191489362</v>
      </c>
      <c r="AH219" s="2">
        <f t="shared" si="262"/>
        <v>0.65076923076923077</v>
      </c>
      <c r="AI219" s="2">
        <v>1</v>
      </c>
      <c r="AJ219">
        <f>4.3*10^-7</f>
        <v>4.2999999999999996E-7</v>
      </c>
      <c r="AK219">
        <f t="shared" si="322"/>
        <v>60465.116279069785</v>
      </c>
      <c r="AL219">
        <f>12*60*60</f>
        <v>43200</v>
      </c>
      <c r="AM219">
        <f t="shared" si="323"/>
        <v>103665.11627906979</v>
      </c>
      <c r="AP219" t="s">
        <v>37</v>
      </c>
      <c r="AS219">
        <v>0.75</v>
      </c>
      <c r="AT219">
        <v>1</v>
      </c>
      <c r="AU219">
        <f t="shared" si="329"/>
        <v>368.92682201217082</v>
      </c>
      <c r="AV219" t="s">
        <v>372</v>
      </c>
      <c r="AW219" t="s">
        <v>373</v>
      </c>
      <c r="AX219" t="s">
        <v>610</v>
      </c>
      <c r="AZ219" s="2">
        <f t="shared" ref="AZ219:AZ224" si="352">BC219*GV$2+BE219*GX$2+BG219*GZ$2+BI219*HB$2+BK219*HD$2+BM219*HF$2+BO219*HH$2+BQ219*HB$13+BS219*GV$6+BU219*GX$6+BW219*GZ$6+BY219*HB$6+CA219*GV$10+CC219*GX$10+CE219*GZ$10+CG219*GV$16+CI219*GX$16+CK219*GZ$16+CM219*HB$16+CO219*GX$19+CQ219*GZ$19+CS219*HB$19+CU219*GV$25+DA219*GV$13+DC219*HB$10+CW219*GX$25+CY219*HB$25+DE219*GX$28</f>
        <v>1.9187598778123582</v>
      </c>
      <c r="BA219" s="2">
        <f t="shared" si="263"/>
        <v>4.5528863836655331</v>
      </c>
      <c r="BB219">
        <v>0</v>
      </c>
      <c r="BC219">
        <f t="shared" si="264"/>
        <v>0</v>
      </c>
      <c r="BD219">
        <v>0</v>
      </c>
      <c r="BE219">
        <f t="shared" si="265"/>
        <v>0</v>
      </c>
      <c r="BF219">
        <v>0</v>
      </c>
      <c r="BG219">
        <f t="shared" si="266"/>
        <v>0</v>
      </c>
      <c r="BH219">
        <v>0</v>
      </c>
      <c r="BI219">
        <f t="shared" si="267"/>
        <v>0</v>
      </c>
      <c r="BJ219">
        <v>0</v>
      </c>
      <c r="BK219">
        <f t="shared" si="268"/>
        <v>0</v>
      </c>
      <c r="BL219">
        <v>4.0000000000000001E-3</v>
      </c>
      <c r="BM219">
        <f t="shared" si="269"/>
        <v>8.3122707259473204E-5</v>
      </c>
      <c r="BN219">
        <v>0</v>
      </c>
      <c r="BO219">
        <f t="shared" si="270"/>
        <v>0</v>
      </c>
      <c r="BP219">
        <v>0</v>
      </c>
      <c r="BQ219">
        <f t="shared" si="271"/>
        <v>0</v>
      </c>
      <c r="BR219">
        <f>100-BH219-BT219-BV219-BX219-BF219-BB219-BZ219-CB219-CD219-CN219-CP219-CR219-BL219-CH219-CL219-CT219-DD219</f>
        <v>90.000499999999974</v>
      </c>
      <c r="BS219">
        <f t="shared" si="272"/>
        <v>0.90363793205838983</v>
      </c>
      <c r="BT219">
        <v>9.9000000000000005E-2</v>
      </c>
      <c r="BU219">
        <f t="shared" si="273"/>
        <v>4.6219581981730949E-3</v>
      </c>
      <c r="BV219">
        <v>0</v>
      </c>
      <c r="BW219">
        <f t="shared" si="274"/>
        <v>0</v>
      </c>
      <c r="BX219">
        <v>0</v>
      </c>
      <c r="BY219">
        <f t="shared" si="275"/>
        <v>0</v>
      </c>
      <c r="BZ219">
        <v>0</v>
      </c>
      <c r="CA219">
        <f t="shared" si="276"/>
        <v>0</v>
      </c>
      <c r="CB219">
        <v>7.92</v>
      </c>
      <c r="CC219">
        <f t="shared" si="277"/>
        <v>8.5405971540263775E-2</v>
      </c>
      <c r="CD219">
        <v>0</v>
      </c>
      <c r="CE219">
        <f t="shared" si="278"/>
        <v>0</v>
      </c>
      <c r="CF219">
        <v>0</v>
      </c>
      <c r="CG219">
        <f t="shared" si="279"/>
        <v>0</v>
      </c>
      <c r="CH219">
        <v>4.0000000000000001E-3</v>
      </c>
      <c r="CI219">
        <f t="shared" si="280"/>
        <v>1.4017605545469413E-4</v>
      </c>
      <c r="CJ219">
        <v>0</v>
      </c>
      <c r="CK219">
        <f t="shared" si="281"/>
        <v>0</v>
      </c>
      <c r="CL219">
        <v>2.3E-3</v>
      </c>
      <c r="CM219">
        <f t="shared" si="282"/>
        <v>9.2049943624781285E-5</v>
      </c>
      <c r="CN219">
        <v>0</v>
      </c>
      <c r="CO219">
        <f t="shared" si="283"/>
        <v>0</v>
      </c>
      <c r="CP219">
        <v>0</v>
      </c>
      <c r="CQ219">
        <f t="shared" si="284"/>
        <v>0</v>
      </c>
      <c r="CR219">
        <v>0</v>
      </c>
      <c r="CS219">
        <f t="shared" si="259"/>
        <v>0</v>
      </c>
      <c r="CT219">
        <v>1.97</v>
      </c>
      <c r="CU219">
        <f t="shared" si="285"/>
        <v>6.0084166502556002E-3</v>
      </c>
      <c r="CV219">
        <v>0</v>
      </c>
      <c r="CW219">
        <f t="shared" si="286"/>
        <v>0</v>
      </c>
      <c r="CX219">
        <v>0</v>
      </c>
      <c r="CY219">
        <f t="shared" si="287"/>
        <v>0</v>
      </c>
      <c r="CZ219">
        <v>0</v>
      </c>
      <c r="DA219">
        <f t="shared" si="288"/>
        <v>0</v>
      </c>
      <c r="DB219">
        <v>0</v>
      </c>
      <c r="DC219">
        <f t="shared" si="289"/>
        <v>0</v>
      </c>
      <c r="DD219">
        <v>2.0000000000000001E-4</v>
      </c>
      <c r="DE219">
        <f t="shared" si="290"/>
        <v>1.0372846578832234E-5</v>
      </c>
      <c r="DF219">
        <v>0</v>
      </c>
      <c r="DG219">
        <f t="shared" si="291"/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f t="shared" si="292"/>
        <v>0</v>
      </c>
      <c r="ET219">
        <v>0</v>
      </c>
      <c r="EU219">
        <f t="shared" si="293"/>
        <v>0</v>
      </c>
      <c r="EV219">
        <v>0</v>
      </c>
      <c r="EW219">
        <f t="shared" si="294"/>
        <v>0</v>
      </c>
      <c r="EX219">
        <v>0</v>
      </c>
      <c r="EY219">
        <f t="shared" si="295"/>
        <v>0</v>
      </c>
      <c r="EZ219">
        <v>44.5</v>
      </c>
      <c r="FA219">
        <f t="shared" si="296"/>
        <v>0.4471136163344665</v>
      </c>
      <c r="FB219">
        <v>0</v>
      </c>
      <c r="FC219">
        <f t="shared" si="297"/>
        <v>0</v>
      </c>
      <c r="FD219">
        <v>0</v>
      </c>
      <c r="FE219">
        <f t="shared" si="298"/>
        <v>0</v>
      </c>
      <c r="FF219">
        <v>55.5</v>
      </c>
      <c r="FG219">
        <f t="shared" si="299"/>
        <v>0.55288638366553344</v>
      </c>
      <c r="FH219">
        <v>0</v>
      </c>
      <c r="FI219">
        <f t="shared" si="300"/>
        <v>0</v>
      </c>
      <c r="FJ219">
        <v>0</v>
      </c>
      <c r="FK219">
        <f t="shared" si="301"/>
        <v>0</v>
      </c>
      <c r="FL219">
        <v>0</v>
      </c>
      <c r="FM219">
        <f t="shared" si="302"/>
        <v>0</v>
      </c>
      <c r="FN219">
        <v>0</v>
      </c>
      <c r="FO219">
        <f t="shared" si="260"/>
        <v>0</v>
      </c>
      <c r="FP219">
        <v>0</v>
      </c>
      <c r="FQ219">
        <f t="shared" si="303"/>
        <v>0</v>
      </c>
      <c r="FR219">
        <v>0</v>
      </c>
      <c r="FS219">
        <f t="shared" si="304"/>
        <v>0</v>
      </c>
      <c r="FT219">
        <v>0</v>
      </c>
      <c r="FU219">
        <f t="shared" si="305"/>
        <v>0</v>
      </c>
      <c r="FV219">
        <v>0</v>
      </c>
      <c r="FW219">
        <f t="shared" si="306"/>
        <v>0</v>
      </c>
      <c r="FX219">
        <v>0</v>
      </c>
      <c r="FY219">
        <f t="shared" si="261"/>
        <v>0</v>
      </c>
      <c r="FZ219">
        <v>0</v>
      </c>
      <c r="GA219">
        <f t="shared" si="307"/>
        <v>0</v>
      </c>
      <c r="GB219">
        <v>0</v>
      </c>
      <c r="GC219">
        <f t="shared" si="308"/>
        <v>0</v>
      </c>
      <c r="GD219">
        <v>0</v>
      </c>
      <c r="GE219">
        <f t="shared" si="309"/>
        <v>0</v>
      </c>
      <c r="GF219">
        <v>0</v>
      </c>
      <c r="GG219">
        <f t="shared" si="310"/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615</v>
      </c>
      <c r="GS219" t="s">
        <v>264</v>
      </c>
    </row>
    <row r="220" spans="1:201" x14ac:dyDescent="0.45">
      <c r="A220">
        <v>219</v>
      </c>
      <c r="B220" t="s">
        <v>420</v>
      </c>
      <c r="C220" t="s">
        <v>593</v>
      </c>
      <c r="D220" t="s">
        <v>613</v>
      </c>
      <c r="E220" t="s">
        <v>614</v>
      </c>
      <c r="F220">
        <f t="shared" si="339"/>
        <v>396.5</v>
      </c>
      <c r="G220">
        <v>573</v>
      </c>
      <c r="H220">
        <v>1773</v>
      </c>
      <c r="I220" s="2">
        <f t="shared" si="341"/>
        <v>0.32318104906937395</v>
      </c>
      <c r="J220" s="2">
        <f t="shared" si="342"/>
        <v>176.5</v>
      </c>
      <c r="K220" s="2">
        <f t="shared" si="343"/>
        <v>1.4451450189155106</v>
      </c>
      <c r="M220" s="2">
        <v>1904</v>
      </c>
      <c r="N220">
        <v>2.8</v>
      </c>
      <c r="O220">
        <v>3.6</v>
      </c>
      <c r="P220" s="2">
        <f t="shared" si="344"/>
        <v>0.77777777777777768</v>
      </c>
      <c r="Q220" s="2">
        <f t="shared" si="345"/>
        <v>0.22222222222222229</v>
      </c>
      <c r="R220">
        <v>426</v>
      </c>
      <c r="S220">
        <v>426</v>
      </c>
      <c r="T220" s="2">
        <f t="shared" si="314"/>
        <v>1</v>
      </c>
      <c r="U220">
        <v>505</v>
      </c>
      <c r="V220">
        <v>505</v>
      </c>
      <c r="W220" s="2">
        <f t="shared" si="348"/>
        <v>14.14</v>
      </c>
      <c r="X220" s="2">
        <f t="shared" si="349"/>
        <v>18.18</v>
      </c>
      <c r="Y220" s="7">
        <f t="shared" si="317"/>
        <v>0.22222222222222218</v>
      </c>
      <c r="Z220" s="2">
        <f t="shared" si="350"/>
        <v>1</v>
      </c>
      <c r="AA220" s="2">
        <f t="shared" si="351"/>
        <v>1.1854460093896713</v>
      </c>
      <c r="AB220" s="2">
        <f>V220/S220</f>
        <v>1.1854460093896713</v>
      </c>
      <c r="AC220" s="2">
        <f>(O220-N220)/O220</f>
        <v>0.22222222222222229</v>
      </c>
      <c r="AD220" s="2">
        <f t="shared" si="346"/>
        <v>79</v>
      </c>
      <c r="AE220" s="2">
        <f t="shared" si="346"/>
        <v>79</v>
      </c>
      <c r="AF220" s="2">
        <f t="shared" si="321"/>
        <v>0.15643564356435644</v>
      </c>
      <c r="AG220" s="2">
        <f t="shared" si="347"/>
        <v>1</v>
      </c>
      <c r="AH220" s="2">
        <f t="shared" si="262"/>
        <v>0.56316831683168322</v>
      </c>
      <c r="AI220" s="2">
        <v>1</v>
      </c>
      <c r="AJ220">
        <f>1.5*10^-7</f>
        <v>1.4999999999999999E-7</v>
      </c>
      <c r="AK220">
        <f t="shared" si="322"/>
        <v>186666.66666666666</v>
      </c>
      <c r="AL220">
        <f>12*60*60</f>
        <v>43200</v>
      </c>
      <c r="AM220">
        <f t="shared" si="323"/>
        <v>229866.66666666666</v>
      </c>
      <c r="AP220" t="s">
        <v>37</v>
      </c>
      <c r="AS220">
        <v>0.75</v>
      </c>
      <c r="AT220">
        <v>1</v>
      </c>
      <c r="AU220">
        <f t="shared" si="329"/>
        <v>368.92682201217082</v>
      </c>
      <c r="AV220" t="s">
        <v>372</v>
      </c>
      <c r="AW220" t="s">
        <v>373</v>
      </c>
      <c r="AX220" t="s">
        <v>610</v>
      </c>
      <c r="AZ220" s="2">
        <f t="shared" si="352"/>
        <v>1.9187598778123582</v>
      </c>
      <c r="BA220" s="2">
        <f t="shared" si="263"/>
        <v>4.5528863836655331</v>
      </c>
      <c r="BB220">
        <v>0</v>
      </c>
      <c r="BC220">
        <f t="shared" si="264"/>
        <v>0</v>
      </c>
      <c r="BD220">
        <v>0</v>
      </c>
      <c r="BE220">
        <f t="shared" si="265"/>
        <v>0</v>
      </c>
      <c r="BF220">
        <v>0</v>
      </c>
      <c r="BG220">
        <f t="shared" si="266"/>
        <v>0</v>
      </c>
      <c r="BH220">
        <v>0</v>
      </c>
      <c r="BI220">
        <f t="shared" si="267"/>
        <v>0</v>
      </c>
      <c r="BJ220">
        <v>0</v>
      </c>
      <c r="BK220">
        <f t="shared" si="268"/>
        <v>0</v>
      </c>
      <c r="BL220">
        <v>4.0000000000000001E-3</v>
      </c>
      <c r="BM220">
        <f t="shared" si="269"/>
        <v>8.3122707259473204E-5</v>
      </c>
      <c r="BN220">
        <v>0</v>
      </c>
      <c r="BO220">
        <f t="shared" si="270"/>
        <v>0</v>
      </c>
      <c r="BP220">
        <v>0</v>
      </c>
      <c r="BQ220">
        <f t="shared" si="271"/>
        <v>0</v>
      </c>
      <c r="BR220">
        <f>100-BH220-BT220-BV220-BX220-BF220-BB220-BZ220-CB220-CD220-CN220-CP220-CR220-BL220-CH220-CL220-CT220-DD220</f>
        <v>90.000499999999974</v>
      </c>
      <c r="BS220">
        <f t="shared" si="272"/>
        <v>0.90363793205838983</v>
      </c>
      <c r="BT220">
        <v>9.9000000000000005E-2</v>
      </c>
      <c r="BU220">
        <f t="shared" si="273"/>
        <v>4.6219581981730949E-3</v>
      </c>
      <c r="BV220">
        <v>0</v>
      </c>
      <c r="BW220">
        <f t="shared" si="274"/>
        <v>0</v>
      </c>
      <c r="BX220">
        <v>0</v>
      </c>
      <c r="BY220">
        <f t="shared" si="275"/>
        <v>0</v>
      </c>
      <c r="BZ220">
        <v>0</v>
      </c>
      <c r="CA220">
        <f t="shared" si="276"/>
        <v>0</v>
      </c>
      <c r="CB220">
        <v>7.92</v>
      </c>
      <c r="CC220">
        <f t="shared" si="277"/>
        <v>8.5405971540263775E-2</v>
      </c>
      <c r="CD220">
        <v>0</v>
      </c>
      <c r="CE220">
        <f t="shared" si="278"/>
        <v>0</v>
      </c>
      <c r="CF220">
        <v>0</v>
      </c>
      <c r="CG220">
        <f t="shared" si="279"/>
        <v>0</v>
      </c>
      <c r="CH220">
        <v>4.0000000000000001E-3</v>
      </c>
      <c r="CI220">
        <f t="shared" si="280"/>
        <v>1.4017605545469413E-4</v>
      </c>
      <c r="CJ220">
        <v>0</v>
      </c>
      <c r="CK220">
        <f t="shared" si="281"/>
        <v>0</v>
      </c>
      <c r="CL220">
        <v>2.3E-3</v>
      </c>
      <c r="CM220">
        <f t="shared" si="282"/>
        <v>9.2049943624781285E-5</v>
      </c>
      <c r="CN220">
        <v>0</v>
      </c>
      <c r="CO220">
        <f t="shared" si="283"/>
        <v>0</v>
      </c>
      <c r="CP220">
        <v>0</v>
      </c>
      <c r="CQ220">
        <f t="shared" si="284"/>
        <v>0</v>
      </c>
      <c r="CR220">
        <v>0</v>
      </c>
      <c r="CS220">
        <f t="shared" si="259"/>
        <v>0</v>
      </c>
      <c r="CT220">
        <v>1.97</v>
      </c>
      <c r="CU220">
        <f t="shared" si="285"/>
        <v>6.0084166502556002E-3</v>
      </c>
      <c r="CV220">
        <v>0</v>
      </c>
      <c r="CW220">
        <f t="shared" si="286"/>
        <v>0</v>
      </c>
      <c r="CX220">
        <v>0</v>
      </c>
      <c r="CY220">
        <f t="shared" si="287"/>
        <v>0</v>
      </c>
      <c r="CZ220">
        <v>0</v>
      </c>
      <c r="DA220">
        <f t="shared" si="288"/>
        <v>0</v>
      </c>
      <c r="DB220">
        <v>0</v>
      </c>
      <c r="DC220">
        <f t="shared" si="289"/>
        <v>0</v>
      </c>
      <c r="DD220">
        <v>2.0000000000000001E-4</v>
      </c>
      <c r="DE220">
        <f t="shared" si="290"/>
        <v>1.0372846578832234E-5</v>
      </c>
      <c r="DF220">
        <v>0</v>
      </c>
      <c r="DG220">
        <f t="shared" si="291"/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f t="shared" si="292"/>
        <v>0</v>
      </c>
      <c r="ET220">
        <v>0</v>
      </c>
      <c r="EU220">
        <f t="shared" si="293"/>
        <v>0</v>
      </c>
      <c r="EV220">
        <v>0</v>
      </c>
      <c r="EW220">
        <f t="shared" si="294"/>
        <v>0</v>
      </c>
      <c r="EX220">
        <v>0</v>
      </c>
      <c r="EY220">
        <f t="shared" si="295"/>
        <v>0</v>
      </c>
      <c r="EZ220">
        <v>44.5</v>
      </c>
      <c r="FA220">
        <f t="shared" si="296"/>
        <v>0.4471136163344665</v>
      </c>
      <c r="FB220">
        <v>0</v>
      </c>
      <c r="FC220">
        <f t="shared" si="297"/>
        <v>0</v>
      </c>
      <c r="FD220">
        <v>0</v>
      </c>
      <c r="FE220">
        <f t="shared" si="298"/>
        <v>0</v>
      </c>
      <c r="FF220">
        <v>55.5</v>
      </c>
      <c r="FG220">
        <f t="shared" si="299"/>
        <v>0.55288638366553344</v>
      </c>
      <c r="FH220">
        <v>0</v>
      </c>
      <c r="FI220">
        <f t="shared" si="300"/>
        <v>0</v>
      </c>
      <c r="FJ220">
        <v>0</v>
      </c>
      <c r="FK220">
        <f t="shared" si="301"/>
        <v>0</v>
      </c>
      <c r="FL220">
        <v>0</v>
      </c>
      <c r="FM220">
        <f t="shared" si="302"/>
        <v>0</v>
      </c>
      <c r="FN220">
        <v>0</v>
      </c>
      <c r="FO220">
        <f t="shared" si="260"/>
        <v>0</v>
      </c>
      <c r="FP220">
        <v>0</v>
      </c>
      <c r="FQ220">
        <f t="shared" si="303"/>
        <v>0</v>
      </c>
      <c r="FR220">
        <v>0</v>
      </c>
      <c r="FS220">
        <f t="shared" si="304"/>
        <v>0</v>
      </c>
      <c r="FT220">
        <v>0</v>
      </c>
      <c r="FU220">
        <f t="shared" si="305"/>
        <v>0</v>
      </c>
      <c r="FV220">
        <v>0</v>
      </c>
      <c r="FW220">
        <f t="shared" si="306"/>
        <v>0</v>
      </c>
      <c r="FX220">
        <v>0</v>
      </c>
      <c r="FY220">
        <f t="shared" si="261"/>
        <v>0</v>
      </c>
      <c r="FZ220">
        <v>0</v>
      </c>
      <c r="GA220">
        <f t="shared" si="307"/>
        <v>0</v>
      </c>
      <c r="GB220">
        <v>0</v>
      </c>
      <c r="GC220">
        <f t="shared" si="308"/>
        <v>0</v>
      </c>
      <c r="GD220">
        <v>0</v>
      </c>
      <c r="GE220">
        <f t="shared" si="309"/>
        <v>0</v>
      </c>
      <c r="GF220">
        <v>0</v>
      </c>
      <c r="GG220">
        <f t="shared" si="310"/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616</v>
      </c>
      <c r="GS220" t="s">
        <v>264</v>
      </c>
    </row>
    <row r="221" spans="1:201" x14ac:dyDescent="0.45">
      <c r="A221">
        <v>220</v>
      </c>
      <c r="B221" t="s">
        <v>617</v>
      </c>
      <c r="C221" t="s">
        <v>618</v>
      </c>
      <c r="D221">
        <v>1.4914000000000001</v>
      </c>
      <c r="E221" t="s">
        <v>619</v>
      </c>
      <c r="F221">
        <f>235+273</f>
        <v>508</v>
      </c>
      <c r="G221">
        <v>573</v>
      </c>
      <c r="H221">
        <v>1773</v>
      </c>
      <c r="I221" s="2">
        <f t="shared" si="341"/>
        <v>0.32318104906937395</v>
      </c>
      <c r="J221" s="2">
        <f t="shared" si="342"/>
        <v>65</v>
      </c>
      <c r="K221" s="2">
        <f t="shared" si="343"/>
        <v>1.1279527559055118</v>
      </c>
      <c r="M221" s="2">
        <v>1904</v>
      </c>
      <c r="N221">
        <v>18</v>
      </c>
      <c r="O221">
        <v>17.5</v>
      </c>
      <c r="P221" s="2">
        <f t="shared" si="344"/>
        <v>1.0285714285714285</v>
      </c>
      <c r="Q221" s="2">
        <f t="shared" si="345"/>
        <v>-2.8571428571428571E-2</v>
      </c>
      <c r="R221">
        <v>555</v>
      </c>
      <c r="S221">
        <f>(480+610)/2</f>
        <v>545</v>
      </c>
      <c r="T221" s="2">
        <f t="shared" si="314"/>
        <v>1.0183486238532109</v>
      </c>
      <c r="U221">
        <v>670</v>
      </c>
      <c r="V221">
        <v>695</v>
      </c>
      <c r="W221" s="2">
        <f t="shared" si="348"/>
        <v>120.6</v>
      </c>
      <c r="X221" s="2">
        <f t="shared" si="349"/>
        <v>121.625</v>
      </c>
      <c r="Y221" s="7">
        <f t="shared" si="317"/>
        <v>8.4275436793422864E-3</v>
      </c>
      <c r="Z221" s="2">
        <f t="shared" si="350"/>
        <v>0.96402877697841727</v>
      </c>
      <c r="AA221" s="2">
        <f t="shared" si="351"/>
        <v>1.2072072072072073</v>
      </c>
      <c r="AB221" s="2">
        <f t="shared" ref="AB221:AB257" si="353">V221/S221</f>
        <v>1.275229357798165</v>
      </c>
      <c r="AC221" s="2">
        <f t="shared" ref="AC221:AC257" si="354">(O221-N221)/O221</f>
        <v>-2.8571428571428571E-2</v>
      </c>
      <c r="AD221" s="2">
        <f t="shared" ref="AD221:AD257" si="355">U221-R221</f>
        <v>115</v>
      </c>
      <c r="AE221" s="2">
        <f>V221-S221</f>
        <v>150</v>
      </c>
      <c r="AF221" s="2">
        <f t="shared" si="321"/>
        <v>0.21582733812949639</v>
      </c>
      <c r="AG221" s="2">
        <f t="shared" si="347"/>
        <v>0.76666666666666672</v>
      </c>
      <c r="AH221" s="2">
        <f t="shared" si="262"/>
        <v>3.7769784172661867</v>
      </c>
      <c r="AI221" s="2">
        <v>0</v>
      </c>
      <c r="AJ221">
        <f>10^-3</f>
        <v>1E-3</v>
      </c>
      <c r="AK221">
        <f t="shared" si="322"/>
        <v>180</v>
      </c>
      <c r="AL221">
        <v>10</v>
      </c>
      <c r="AM221">
        <f t="shared" si="323"/>
        <v>190</v>
      </c>
      <c r="AP221" t="s">
        <v>37</v>
      </c>
      <c r="AS221">
        <v>20</v>
      </c>
      <c r="AT221">
        <v>1</v>
      </c>
      <c r="AU221">
        <f t="shared" si="329"/>
        <v>2437.314095474771</v>
      </c>
      <c r="AV221" t="s">
        <v>372</v>
      </c>
      <c r="AW221" t="s">
        <v>373</v>
      </c>
      <c r="AX221" t="s">
        <v>610</v>
      </c>
      <c r="AZ221" s="2">
        <f t="shared" si="352"/>
        <v>1.9093405125043228</v>
      </c>
      <c r="BA221" s="2">
        <f>ES221*HL$2+EU221*HN$2+EW221*HP$2+EY221*GX$2+FA221*HB$10+FC221*GV$13+FE221*GX$13+FG221*GZ$13+FI221*HB$13+FK221*GV$19+FM221*GV$2+FO221*HD$2+FQ221*HB$2+FS221*GV$22+FU221*GX$22+FW221*HF$2+FY221*GV$6+GA221*GV$10+GC221*HA$22+GE221*GZ$25+GG221*GV$28</f>
        <v>3.4784492952197295</v>
      </c>
      <c r="BB221">
        <v>1.4999999999999999E-2</v>
      </c>
      <c r="BC221">
        <f t="shared" ref="BC221:BC237" si="356">((BB221/100)/GU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1.3000772587131563E-4</v>
      </c>
      <c r="BD221">
        <v>0</v>
      </c>
      <c r="BE221">
        <f t="shared" ref="BE221:BE237" si="357">((BD221/100)/GW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F221">
        <v>0.87</v>
      </c>
      <c r="BG221">
        <f t="shared" ref="BG221:BG237" si="358">((BF221/100)/GY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8.1638704691955177E-3</v>
      </c>
      <c r="BH221">
        <v>0.82</v>
      </c>
      <c r="BI221">
        <f t="shared" ref="BI221:BI237" si="359">((BH221/100)/HA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8.2206683625654017E-3</v>
      </c>
      <c r="BJ221">
        <v>0</v>
      </c>
      <c r="BK221">
        <f t="shared" ref="BK221:BK237" si="360">((BJ221/100)/HC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L221">
        <v>5.3999999999999999E-2</v>
      </c>
      <c r="BM221">
        <f t="shared" ref="BM221:BM237" si="361">((BL221/100)/HE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1.1022643026309038E-3</v>
      </c>
      <c r="BN221">
        <v>0</v>
      </c>
      <c r="BO221">
        <f t="shared" ref="BO221:BO237" si="362">((BN221/100)/HG$2)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P221">
        <v>0</v>
      </c>
      <c r="BQ221">
        <f t="shared" ref="BQ221:BQ237" si="363">((BP221/100)/HA$13)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BR221">
        <f t="shared" ref="BR221:BR237" si="364">100-BH221-BT221-BV221-BX221-BF221-BB221-BZ221-CB221-CD221-CN221-CP221-CR221-BL221-CH221-CL221-CT221-DD221-DF221</f>
        <v>85.854500000000016</v>
      </c>
      <c r="BS221">
        <f t="shared" ref="BS221:BS237" si="365">((BR221/100)/GU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0.84672988632087154</v>
      </c>
      <c r="BT221">
        <v>0.13</v>
      </c>
      <c r="BU221">
        <f t="shared" ref="BU221:BU237" si="366">((BT221/100)/GW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5.9616498654922068E-3</v>
      </c>
      <c r="BV221">
        <v>5.0000000000000001E-3</v>
      </c>
      <c r="BW221">
        <f t="shared" ref="BW221:BW237" si="367">((BV221/100)/GY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8.8919071663100049E-5</v>
      </c>
      <c r="BX221">
        <v>0.04</v>
      </c>
      <c r="BY221">
        <f t="shared" ref="BY221:BY237" si="368">((BX221/100)/HA$6)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6.8703889463137479E-4</v>
      </c>
      <c r="BZ221">
        <v>0.37</v>
      </c>
      <c r="CA221">
        <f t="shared" ref="CA221:CA237" si="369">((BZ221/100)/GU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7.2558063789521076E-3</v>
      </c>
      <c r="CB221">
        <v>10.6</v>
      </c>
      <c r="CC221">
        <f t="shared" ref="CC221:CC237" si="370">((CB221/100)/GW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0.11227969283736974</v>
      </c>
      <c r="CD221">
        <v>0.77</v>
      </c>
      <c r="CE221">
        <f t="shared" ref="CE221:CE237" si="371">((CD221/100)/GY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4.4203548260220559E-3</v>
      </c>
      <c r="CF221">
        <v>0</v>
      </c>
      <c r="CG221">
        <f t="shared" ref="CG221:CG237" si="372">((CF221/100)/GU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H221">
        <v>0</v>
      </c>
      <c r="CI221">
        <f t="shared" ref="CI221:CI237" si="373">((CH221/100)/GW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J221">
        <v>0</v>
      </c>
      <c r="CK221">
        <f t="shared" ref="CK221:CK237" si="374">((CJ221/100)/GY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L221">
        <v>0.02</v>
      </c>
      <c r="CM221">
        <f t="shared" ref="CM221:CM237" si="375">((CL221/100)/HA$16)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7.8624515329227924E-4</v>
      </c>
      <c r="CN221">
        <v>0.16</v>
      </c>
      <c r="CO221">
        <f t="shared" ref="CO221:CO237" si="376">((CN221/100)/GW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9.4847009773973371E-4</v>
      </c>
      <c r="CP221">
        <v>0.22</v>
      </c>
      <c r="CQ221">
        <f t="shared" ref="CQ221:CQ237" si="377">((CP221/100)/GY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2.3786462617564424E-3</v>
      </c>
      <c r="CR221">
        <v>0.01</v>
      </c>
      <c r="CS221">
        <f t="shared" ref="CS221:CS237" si="378">((CR221/100)/HA$19)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9.3460839959484416E-5</v>
      </c>
      <c r="CT221">
        <v>0</v>
      </c>
      <c r="CU221">
        <f t="shared" ref="CU221:CU237" si="379">((CT221/100)/GU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V221">
        <v>0</v>
      </c>
      <c r="CW221">
        <f t="shared" ref="CW221:CW237" si="380">((CV221/100)/GW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X221">
        <v>0</v>
      </c>
      <c r="CY221">
        <f t="shared" ref="CY221:CY237" si="381">((CX221/100)/HA$25)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CZ221">
        <v>0</v>
      </c>
      <c r="DA221">
        <f t="shared" ref="DA221:DA237" si="382">((CZ221/100)/GU$13)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DB221">
        <v>0</v>
      </c>
      <c r="DC221">
        <f t="shared" ref="DC221:DC237" si="383">((DB221/100)/HA$10)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0</v>
      </c>
      <c r="DD221">
        <v>8.5000000000000006E-3</v>
      </c>
      <c r="DE221">
        <f t="shared" ref="DE221:DE237" si="384">((DD221/100)/GW$28)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4.3303119082328687E-4</v>
      </c>
      <c r="DF221">
        <v>5.2999999999999999E-2</v>
      </c>
      <c r="DG221">
        <f t="shared" ref="DG221:DG237" si="385">((DF221/100)/GY$28)/((BR221/100)/GU$6+(BH221/100)/HA$2+(BT221/100)/GW$6+(BV221/100)/GY$6+(BX221/100)/HA$6+(BZ221/100)/GU$10+(CB221/100)/GW$10+(CD221/100)/GY$10+(BF221/100)/GY$2+(BB221/100)/GU$2+(CF221/100)/GU$16+(CH221/100)/GW$16+(CJ221/100)/GY$16+(CL221/100)/HA$16+(BL221/100)/HE$2+(CN221/100)/GW$19+(CP221/100)/GY$19+(CR221/100)/HA$19+(BP221/100)/HA$13+(CZ221/100)/GU$13+(DB221/100)/HA$10+(CT221/100)/GU$25+(CV221/100)/GW$25+(CX221/100)/HA$25+(DD221/100)/GW$28+(DF221/100)/GY$28+(BD221/100)/GW$2+(BJ221/100)/HC$2+(BN221/100)/HG$2)</f>
        <v>3.1998740116313476E-4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f t="shared" ref="ES221:ES237" si="386">((ER221/100)/HK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T221">
        <v>0</v>
      </c>
      <c r="EU221">
        <f t="shared" ref="EU221:EU237" si="387">((ET221/100)/HM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V221">
        <v>0</v>
      </c>
      <c r="EW221">
        <f>((EV221/100)/HO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X221">
        <v>0</v>
      </c>
      <c r="EY221">
        <f>((EX221/100)/GW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EZ221">
        <v>99.3</v>
      </c>
      <c r="FA221">
        <f>((EZ221/100)/HA$10)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0.82614976507324323</v>
      </c>
      <c r="FB221">
        <v>0</v>
      </c>
      <c r="FC221">
        <f>((FB221/100)/GU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D221">
        <v>0</v>
      </c>
      <c r="FE221">
        <f>((FD221/100)/GW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F221">
        <v>0</v>
      </c>
      <c r="FG221">
        <f>((FF221/100)/GY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H221">
        <v>0</v>
      </c>
      <c r="FI221">
        <f>((FH221/100)/HA$13)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J221">
        <v>0</v>
      </c>
      <c r="FK221">
        <f>((FJ221/100)/GU$19)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L221">
        <v>0</v>
      </c>
      <c r="FM221">
        <f>((FL221/100)/GU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N221">
        <v>0</v>
      </c>
      <c r="FO221">
        <f>((FN221/100)/HC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P221">
        <v>0</v>
      </c>
      <c r="FQ221">
        <f>((FP221/100)/GY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R221">
        <v>0</v>
      </c>
      <c r="FS221">
        <f>((FR221/100)/GU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T221">
        <v>0</v>
      </c>
      <c r="FU221">
        <f>((FT221/100)/GW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V221">
        <v>0</v>
      </c>
      <c r="FW221">
        <f>((FV221/100)/HE$2)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X221">
        <v>0</v>
      </c>
      <c r="FY221">
        <f>((FX221/100)/GU$6)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FZ221">
        <v>0</v>
      </c>
      <c r="GA221">
        <f>((FZ221/100)/GU$10)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B221">
        <v>0</v>
      </c>
      <c r="GC221">
        <f>((GB221/100)/GZ$22)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D221">
        <v>0</v>
      </c>
      <c r="GE221">
        <f>((GD221/100)/GY$25)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</f>
        <v>0</v>
      </c>
      <c r="GF221">
        <v>0.7</v>
      </c>
      <c r="GG221">
        <f>(((GF221/100)/GU$28)/((ER221/100)/HK$2+(ET221/100)/HM$2+(EV221/100)/HO$2+(EX221/100)/GW$2+(EZ221/100)/HA$10+(FB221/100)/GU$13+(FD221/100)/GW$13+(FF221/100)/GY$13+(FH221/100)/HA$13+(FJ221/100)/GU$19+(FL221/100)/GU$2+(FN221/100)/HC$2+(FP221/100)/GY$2+(FR221/100)/GU$22+(FT221/100)/GW$22+(FV221/100)/HE$2+(FX221/100)/GU$6+(FZ221/100)/GU$10+(GB221/100)/GZ$22+(GD221/100)/GY$25+(GF221/100)/GU$28))</f>
        <v>0.17385023492675669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620</v>
      </c>
      <c r="GS221" t="s">
        <v>264</v>
      </c>
    </row>
    <row r="222" spans="1:201" x14ac:dyDescent="0.45">
      <c r="A222">
        <v>221</v>
      </c>
      <c r="B222" t="s">
        <v>617</v>
      </c>
      <c r="C222" t="s">
        <v>618</v>
      </c>
      <c r="D222">
        <v>1.4914000000000001</v>
      </c>
      <c r="E222" t="s">
        <v>619</v>
      </c>
      <c r="F222">
        <f>235+273</f>
        <v>508</v>
      </c>
      <c r="G222">
        <v>573</v>
      </c>
      <c r="H222">
        <v>1773</v>
      </c>
      <c r="I222" s="2">
        <f t="shared" si="341"/>
        <v>0.32318104906937395</v>
      </c>
      <c r="J222" s="2">
        <f t="shared" si="342"/>
        <v>65</v>
      </c>
      <c r="K222" s="2">
        <f t="shared" si="343"/>
        <v>1.1279527559055118</v>
      </c>
      <c r="M222" s="2">
        <v>1904</v>
      </c>
      <c r="N222">
        <v>18</v>
      </c>
      <c r="O222">
        <v>17.5</v>
      </c>
      <c r="P222" s="2">
        <f t="shared" si="344"/>
        <v>1.0285714285714285</v>
      </c>
      <c r="Q222" s="2">
        <f t="shared" si="345"/>
        <v>-2.8571428571428571E-2</v>
      </c>
      <c r="R222">
        <v>527</v>
      </c>
      <c r="S222">
        <f>(480+610)/2</f>
        <v>545</v>
      </c>
      <c r="T222" s="2">
        <f t="shared" si="314"/>
        <v>0.96697247706422018</v>
      </c>
      <c r="U222">
        <v>640</v>
      </c>
      <c r="V222">
        <v>695</v>
      </c>
      <c r="W222" s="2">
        <f t="shared" ref="W222:X224" si="388">U222*N222/100</f>
        <v>115.2</v>
      </c>
      <c r="X222" s="2">
        <f t="shared" si="388"/>
        <v>121.625</v>
      </c>
      <c r="Y222" s="7">
        <f>(X222-W222)/X222</f>
        <v>5.2826310380267194E-2</v>
      </c>
      <c r="Z222" s="2">
        <f>U222/V222</f>
        <v>0.92086330935251803</v>
      </c>
      <c r="AA222" s="2">
        <f t="shared" ref="AA222:AB224" si="389">U222/R222</f>
        <v>1.2144212523719164</v>
      </c>
      <c r="AB222" s="2">
        <f t="shared" si="389"/>
        <v>1.275229357798165</v>
      </c>
      <c r="AC222" s="2">
        <f>(O222-N222)/O222</f>
        <v>-2.8571428571428571E-2</v>
      </c>
      <c r="AD222" s="2">
        <f>U222-R222</f>
        <v>113</v>
      </c>
      <c r="AE222" s="2">
        <f>V222-S222</f>
        <v>150</v>
      </c>
      <c r="AF222" s="2">
        <f>(V222-S222)/V222</f>
        <v>0.21582733812949639</v>
      </c>
      <c r="AG222" s="2">
        <f t="shared" si="347"/>
        <v>0.7533333333333333</v>
      </c>
      <c r="AH222" s="2">
        <f t="shared" si="262"/>
        <v>3.7769784172661867</v>
      </c>
      <c r="AI222" s="2">
        <v>0</v>
      </c>
      <c r="AJ222">
        <f>10^-3</f>
        <v>1E-3</v>
      </c>
      <c r="AK222">
        <f t="shared" si="322"/>
        <v>180</v>
      </c>
      <c r="AL222">
        <f>500*3600</f>
        <v>1800000</v>
      </c>
      <c r="AM222">
        <f t="shared" si="323"/>
        <v>1800180</v>
      </c>
      <c r="AP222" t="s">
        <v>37</v>
      </c>
      <c r="AS222">
        <v>20</v>
      </c>
      <c r="AT222">
        <v>1</v>
      </c>
      <c r="AU222">
        <f t="shared" si="329"/>
        <v>2437.314095474771</v>
      </c>
      <c r="AV222" t="s">
        <v>372</v>
      </c>
      <c r="AW222" t="s">
        <v>373</v>
      </c>
      <c r="AX222" t="s">
        <v>610</v>
      </c>
      <c r="AZ222" s="2">
        <f t="shared" si="352"/>
        <v>1.9093405125043228</v>
      </c>
      <c r="BA222" s="2">
        <f>ES222*HL$2+EU222*HN$2+EW222*HP$2+EY222*GX$2+FA222*HB$10+FC222*GV$13+FE222*GX$13+FG222*GZ$13+FI222*HB$13+FK222*GV$19+FM222*GV$2+FO222*HD$2+FQ222*HB$2+FS222*GV$22+FU222*GX$22+FW222*HF$2+FY222*GV$6+GA222*GV$10+GC222*HA$22+GE222*GZ$25+GG222*GV$28</f>
        <v>3.4784492952197295</v>
      </c>
      <c r="BB222">
        <v>1.4999999999999999E-2</v>
      </c>
      <c r="BC222">
        <f t="shared" si="356"/>
        <v>1.3000772587131563E-4</v>
      </c>
      <c r="BD222">
        <v>0</v>
      </c>
      <c r="BE222">
        <f t="shared" si="357"/>
        <v>0</v>
      </c>
      <c r="BF222">
        <v>0.87</v>
      </c>
      <c r="BG222">
        <f t="shared" si="358"/>
        <v>8.1638704691955177E-3</v>
      </c>
      <c r="BH222">
        <v>0.82</v>
      </c>
      <c r="BI222">
        <f t="shared" si="359"/>
        <v>8.2206683625654017E-3</v>
      </c>
      <c r="BJ222">
        <v>0</v>
      </c>
      <c r="BK222">
        <f t="shared" si="360"/>
        <v>0</v>
      </c>
      <c r="BL222">
        <v>5.3999999999999999E-2</v>
      </c>
      <c r="BM222">
        <f t="shared" si="361"/>
        <v>1.1022643026309038E-3</v>
      </c>
      <c r="BN222">
        <v>0</v>
      </c>
      <c r="BO222">
        <f t="shared" si="362"/>
        <v>0</v>
      </c>
      <c r="BP222">
        <v>0</v>
      </c>
      <c r="BQ222">
        <f t="shared" si="363"/>
        <v>0</v>
      </c>
      <c r="BR222">
        <f t="shared" si="364"/>
        <v>85.854500000000016</v>
      </c>
      <c r="BS222">
        <f t="shared" si="365"/>
        <v>0.84672988632087154</v>
      </c>
      <c r="BT222">
        <v>0.13</v>
      </c>
      <c r="BU222">
        <f t="shared" si="366"/>
        <v>5.9616498654922068E-3</v>
      </c>
      <c r="BV222">
        <v>5.0000000000000001E-3</v>
      </c>
      <c r="BW222">
        <f t="shared" si="367"/>
        <v>8.8919071663100049E-5</v>
      </c>
      <c r="BX222">
        <v>0.04</v>
      </c>
      <c r="BY222">
        <f t="shared" si="368"/>
        <v>6.8703889463137479E-4</v>
      </c>
      <c r="BZ222">
        <v>0.37</v>
      </c>
      <c r="CA222">
        <f t="shared" si="369"/>
        <v>7.2558063789521076E-3</v>
      </c>
      <c r="CB222">
        <v>10.6</v>
      </c>
      <c r="CC222">
        <f t="shared" si="370"/>
        <v>0.11227969283736974</v>
      </c>
      <c r="CD222">
        <v>0.77</v>
      </c>
      <c r="CE222">
        <f t="shared" si="371"/>
        <v>4.4203548260220559E-3</v>
      </c>
      <c r="CF222">
        <v>0</v>
      </c>
      <c r="CG222">
        <f t="shared" si="372"/>
        <v>0</v>
      </c>
      <c r="CH222">
        <v>0</v>
      </c>
      <c r="CI222">
        <f t="shared" si="373"/>
        <v>0</v>
      </c>
      <c r="CJ222">
        <v>0</v>
      </c>
      <c r="CK222">
        <f t="shared" si="374"/>
        <v>0</v>
      </c>
      <c r="CL222">
        <v>0.02</v>
      </c>
      <c r="CM222">
        <f t="shared" si="375"/>
        <v>7.8624515329227924E-4</v>
      </c>
      <c r="CN222">
        <v>0.16</v>
      </c>
      <c r="CO222">
        <f t="shared" si="376"/>
        <v>9.4847009773973371E-4</v>
      </c>
      <c r="CP222">
        <v>0.22</v>
      </c>
      <c r="CQ222">
        <f t="shared" si="377"/>
        <v>2.3786462617564424E-3</v>
      </c>
      <c r="CR222">
        <v>0.01</v>
      </c>
      <c r="CS222">
        <f t="shared" si="378"/>
        <v>9.3460839959484416E-5</v>
      </c>
      <c r="CT222">
        <v>0</v>
      </c>
      <c r="CU222">
        <f t="shared" si="379"/>
        <v>0</v>
      </c>
      <c r="CV222">
        <v>0</v>
      </c>
      <c r="CW222">
        <f t="shared" si="380"/>
        <v>0</v>
      </c>
      <c r="CX222">
        <v>0</v>
      </c>
      <c r="CY222">
        <f t="shared" si="381"/>
        <v>0</v>
      </c>
      <c r="CZ222">
        <v>0</v>
      </c>
      <c r="DA222">
        <f t="shared" si="382"/>
        <v>0</v>
      </c>
      <c r="DB222">
        <v>0</v>
      </c>
      <c r="DC222">
        <f t="shared" si="383"/>
        <v>0</v>
      </c>
      <c r="DD222">
        <v>8.5000000000000006E-3</v>
      </c>
      <c r="DE222">
        <f t="shared" si="384"/>
        <v>4.3303119082328687E-4</v>
      </c>
      <c r="DF222">
        <v>5.2999999999999999E-2</v>
      </c>
      <c r="DG222">
        <f t="shared" si="385"/>
        <v>3.1998740116313476E-4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f t="shared" si="386"/>
        <v>0</v>
      </c>
      <c r="ET222">
        <v>0</v>
      </c>
      <c r="EU222">
        <f t="shared" si="387"/>
        <v>0</v>
      </c>
      <c r="EV222">
        <v>0</v>
      </c>
      <c r="EW222">
        <f>((EV222/100)/HO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EX222">
        <v>0</v>
      </c>
      <c r="EY222">
        <f>((EX222/100)/GW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EZ222">
        <v>99.3</v>
      </c>
      <c r="FA222">
        <f>((EZ222/100)/HA$10)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0.82614976507324323</v>
      </c>
      <c r="FB222">
        <v>0</v>
      </c>
      <c r="FC222">
        <f>((FB222/100)/GU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D222">
        <v>0</v>
      </c>
      <c r="FE222">
        <f>((FD222/100)/GW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F222">
        <v>0</v>
      </c>
      <c r="FG222">
        <f>((FF222/100)/GY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H222">
        <v>0</v>
      </c>
      <c r="FI222">
        <f>((FH222/100)/HA$13)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J222">
        <v>0</v>
      </c>
      <c r="FK222">
        <f>((FJ222/100)/GU$19)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L222">
        <v>0</v>
      </c>
      <c r="FM222">
        <f>((FL222/100)/GU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N222">
        <v>0</v>
      </c>
      <c r="FO222">
        <f>((FN222/100)/HC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P222">
        <v>0</v>
      </c>
      <c r="FQ222">
        <f>((FP222/100)/GY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R222">
        <v>0</v>
      </c>
      <c r="FS222">
        <f>((FR222/100)/GU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T222">
        <v>0</v>
      </c>
      <c r="FU222">
        <f>((FT222/100)/GW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V222">
        <v>0</v>
      </c>
      <c r="FW222">
        <f>((FV222/100)/HE$2)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X222">
        <v>0</v>
      </c>
      <c r="FY222">
        <f>((FX222/100)/GU$6)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FZ222">
        <v>0</v>
      </c>
      <c r="GA222">
        <f>((FZ222/100)/GU$10)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B222">
        <v>0</v>
      </c>
      <c r="GC222">
        <f>((GB222/100)/GZ$22)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D222">
        <v>0</v>
      </c>
      <c r="GE222">
        <f>((GD222/100)/GY$25)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</f>
        <v>0</v>
      </c>
      <c r="GF222">
        <v>0.7</v>
      </c>
      <c r="GG222">
        <f>(((GF222/100)/GU$28)/((ER222/100)/HK$2+(ET222/100)/HM$2+(EV222/100)/HO$2+(EX222/100)/GW$2+(EZ222/100)/HA$10+(FB222/100)/GU$13+(FD222/100)/GW$13+(FF222/100)/GY$13+(FH222/100)/HA$13+(FJ222/100)/GU$19+(FL222/100)/GU$2+(FN222/100)/HC$2+(FP222/100)/GY$2+(FR222/100)/GU$22+(FT222/100)/GW$22+(FV222/100)/HE$2+(FX222/100)/GU$6+(FZ222/100)/GU$10+(GB222/100)/GZ$22+(GD222/100)/GY$25+(GF222/100)/GU$28))</f>
        <v>0.17385023492675669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620</v>
      </c>
    </row>
    <row r="223" spans="1:201" x14ac:dyDescent="0.45">
      <c r="A223">
        <v>222</v>
      </c>
      <c r="B223" t="s">
        <v>617</v>
      </c>
      <c r="C223" t="s">
        <v>618</v>
      </c>
      <c r="D223">
        <v>1.4914000000000001</v>
      </c>
      <c r="E223" t="s">
        <v>619</v>
      </c>
      <c r="F223">
        <f>235+273</f>
        <v>508</v>
      </c>
      <c r="G223">
        <v>573</v>
      </c>
      <c r="H223">
        <v>1773</v>
      </c>
      <c r="I223" s="2">
        <f t="shared" si="341"/>
        <v>0.32318104906937395</v>
      </c>
      <c r="J223" s="2">
        <f t="shared" si="342"/>
        <v>65</v>
      </c>
      <c r="K223" s="2">
        <f t="shared" si="343"/>
        <v>1.1279527559055118</v>
      </c>
      <c r="M223" s="2">
        <v>1904</v>
      </c>
      <c r="N223">
        <v>18</v>
      </c>
      <c r="O223">
        <v>17.5</v>
      </c>
      <c r="P223" s="2">
        <f t="shared" si="344"/>
        <v>1.0285714285714285</v>
      </c>
      <c r="Q223" s="2">
        <f t="shared" si="345"/>
        <v>-2.8571428571428571E-2</v>
      </c>
      <c r="R223">
        <v>520</v>
      </c>
      <c r="S223">
        <f>(480+610)/2</f>
        <v>545</v>
      </c>
      <c r="T223" s="2">
        <f t="shared" si="314"/>
        <v>0.95412844036697253</v>
      </c>
      <c r="U223">
        <v>640</v>
      </c>
      <c r="V223">
        <v>695</v>
      </c>
      <c r="W223" s="2">
        <f t="shared" si="388"/>
        <v>115.2</v>
      </c>
      <c r="X223" s="2">
        <f t="shared" si="388"/>
        <v>121.625</v>
      </c>
      <c r="Y223" s="7">
        <f>(X223-W223)/X223</f>
        <v>5.2826310380267194E-2</v>
      </c>
      <c r="Z223" s="2">
        <f>U223/V223</f>
        <v>0.92086330935251803</v>
      </c>
      <c r="AA223" s="2">
        <f t="shared" si="389"/>
        <v>1.2307692307692308</v>
      </c>
      <c r="AB223" s="2">
        <f t="shared" si="389"/>
        <v>1.275229357798165</v>
      </c>
      <c r="AC223" s="2">
        <f>(O223-N223)/O223</f>
        <v>-2.8571428571428571E-2</v>
      </c>
      <c r="AD223" s="2">
        <f>U223-R223</f>
        <v>120</v>
      </c>
      <c r="AE223" s="2">
        <f>V223-S223</f>
        <v>150</v>
      </c>
      <c r="AF223" s="2">
        <f>(V223-S223)/V223</f>
        <v>0.21582733812949639</v>
      </c>
      <c r="AG223" s="2">
        <f t="shared" si="347"/>
        <v>0.8</v>
      </c>
      <c r="AH223" s="2">
        <f t="shared" si="262"/>
        <v>3.7769784172661867</v>
      </c>
      <c r="AI223" s="2">
        <v>0</v>
      </c>
      <c r="AJ223">
        <f>10^-3</f>
        <v>1E-3</v>
      </c>
      <c r="AK223">
        <f t="shared" si="322"/>
        <v>180</v>
      </c>
      <c r="AL223">
        <f>1000*3600</f>
        <v>3600000</v>
      </c>
      <c r="AM223">
        <f t="shared" si="323"/>
        <v>3600180</v>
      </c>
      <c r="AP223" t="s">
        <v>37</v>
      </c>
      <c r="AS223">
        <v>20</v>
      </c>
      <c r="AT223">
        <v>1</v>
      </c>
      <c r="AU223">
        <f t="shared" si="329"/>
        <v>2437.314095474771</v>
      </c>
      <c r="AV223" t="s">
        <v>372</v>
      </c>
      <c r="AW223" t="s">
        <v>373</v>
      </c>
      <c r="AX223" t="s">
        <v>610</v>
      </c>
      <c r="AZ223" s="2">
        <f t="shared" si="352"/>
        <v>1.9093405125043228</v>
      </c>
      <c r="BA223" s="2">
        <f>ES223*HL$2+EU223*HN$2+EW223*HP$2+EY223*GX$2+FA223*HB$10+FC223*GV$13+FE223*GX$13+FG223*GZ$13+FI223*HB$13+FK223*GV$19+FM223*GV$2+FO223*HD$2+FQ223*HB$2+FS223*GV$22+FU223*GX$22+FW223*HF$2+FY223*GV$6+GA223*GV$10+GC223*HA$22+GE223*GZ$25+GG223*GV$28</f>
        <v>3.4784492952197295</v>
      </c>
      <c r="BB223">
        <v>1.4999999999999999E-2</v>
      </c>
      <c r="BC223">
        <f t="shared" si="356"/>
        <v>1.3000772587131563E-4</v>
      </c>
      <c r="BD223">
        <v>0</v>
      </c>
      <c r="BE223">
        <f t="shared" si="357"/>
        <v>0</v>
      </c>
      <c r="BF223">
        <v>0.87</v>
      </c>
      <c r="BG223">
        <f t="shared" si="358"/>
        <v>8.1638704691955177E-3</v>
      </c>
      <c r="BH223">
        <v>0.82</v>
      </c>
      <c r="BI223">
        <f t="shared" si="359"/>
        <v>8.2206683625654017E-3</v>
      </c>
      <c r="BJ223">
        <v>0</v>
      </c>
      <c r="BK223">
        <f t="shared" si="360"/>
        <v>0</v>
      </c>
      <c r="BL223">
        <v>5.3999999999999999E-2</v>
      </c>
      <c r="BM223">
        <f t="shared" si="361"/>
        <v>1.1022643026309038E-3</v>
      </c>
      <c r="BN223">
        <v>0</v>
      </c>
      <c r="BO223">
        <f t="shared" si="362"/>
        <v>0</v>
      </c>
      <c r="BP223">
        <v>0</v>
      </c>
      <c r="BQ223">
        <f t="shared" si="363"/>
        <v>0</v>
      </c>
      <c r="BR223">
        <f t="shared" si="364"/>
        <v>85.854500000000016</v>
      </c>
      <c r="BS223">
        <f t="shared" si="365"/>
        <v>0.84672988632087154</v>
      </c>
      <c r="BT223">
        <v>0.13</v>
      </c>
      <c r="BU223">
        <f t="shared" si="366"/>
        <v>5.9616498654922068E-3</v>
      </c>
      <c r="BV223">
        <v>5.0000000000000001E-3</v>
      </c>
      <c r="BW223">
        <f t="shared" si="367"/>
        <v>8.8919071663100049E-5</v>
      </c>
      <c r="BX223">
        <v>0.04</v>
      </c>
      <c r="BY223">
        <f t="shared" si="368"/>
        <v>6.8703889463137479E-4</v>
      </c>
      <c r="BZ223">
        <v>0.37</v>
      </c>
      <c r="CA223">
        <f t="shared" si="369"/>
        <v>7.2558063789521076E-3</v>
      </c>
      <c r="CB223">
        <v>10.6</v>
      </c>
      <c r="CC223">
        <f t="shared" si="370"/>
        <v>0.11227969283736974</v>
      </c>
      <c r="CD223">
        <v>0.77</v>
      </c>
      <c r="CE223">
        <f t="shared" si="371"/>
        <v>4.4203548260220559E-3</v>
      </c>
      <c r="CF223">
        <v>0</v>
      </c>
      <c r="CG223">
        <f t="shared" si="372"/>
        <v>0</v>
      </c>
      <c r="CH223">
        <v>0</v>
      </c>
      <c r="CI223">
        <f t="shared" si="373"/>
        <v>0</v>
      </c>
      <c r="CJ223">
        <v>0</v>
      </c>
      <c r="CK223">
        <f t="shared" si="374"/>
        <v>0</v>
      </c>
      <c r="CL223">
        <v>0.02</v>
      </c>
      <c r="CM223">
        <f t="shared" si="375"/>
        <v>7.8624515329227924E-4</v>
      </c>
      <c r="CN223">
        <v>0.16</v>
      </c>
      <c r="CO223">
        <f t="shared" si="376"/>
        <v>9.4847009773973371E-4</v>
      </c>
      <c r="CP223">
        <v>0.22</v>
      </c>
      <c r="CQ223">
        <f t="shared" si="377"/>
        <v>2.3786462617564424E-3</v>
      </c>
      <c r="CR223">
        <v>0.01</v>
      </c>
      <c r="CS223">
        <f t="shared" si="378"/>
        <v>9.3460839959484416E-5</v>
      </c>
      <c r="CT223">
        <v>0</v>
      </c>
      <c r="CU223">
        <f t="shared" si="379"/>
        <v>0</v>
      </c>
      <c r="CV223">
        <v>0</v>
      </c>
      <c r="CW223">
        <f t="shared" si="380"/>
        <v>0</v>
      </c>
      <c r="CX223">
        <v>0</v>
      </c>
      <c r="CY223">
        <f t="shared" si="381"/>
        <v>0</v>
      </c>
      <c r="CZ223">
        <v>0</v>
      </c>
      <c r="DA223">
        <f t="shared" si="382"/>
        <v>0</v>
      </c>
      <c r="DB223">
        <v>0</v>
      </c>
      <c r="DC223">
        <f t="shared" si="383"/>
        <v>0</v>
      </c>
      <c r="DD223">
        <v>8.5000000000000006E-3</v>
      </c>
      <c r="DE223">
        <f t="shared" si="384"/>
        <v>4.3303119082328687E-4</v>
      </c>
      <c r="DF223">
        <v>5.2999999999999999E-2</v>
      </c>
      <c r="DG223">
        <f t="shared" si="385"/>
        <v>3.1998740116313476E-4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f t="shared" si="386"/>
        <v>0</v>
      </c>
      <c r="ET223">
        <v>0</v>
      </c>
      <c r="EU223">
        <f t="shared" si="387"/>
        <v>0</v>
      </c>
      <c r="EV223">
        <v>0</v>
      </c>
      <c r="EW223">
        <f>((EV223/100)/HO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EX223">
        <v>0</v>
      </c>
      <c r="EY223">
        <f>((EX223/100)/GW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EZ223">
        <v>99.3</v>
      </c>
      <c r="FA223">
        <f>((EZ223/100)/HA$10)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0.82614976507324323</v>
      </c>
      <c r="FB223">
        <v>0</v>
      </c>
      <c r="FC223">
        <f>((FB223/100)/GU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D223">
        <v>0</v>
      </c>
      <c r="FE223">
        <f>((FD223/100)/GW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F223">
        <v>0</v>
      </c>
      <c r="FG223">
        <f>((FF223/100)/GY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H223">
        <v>0</v>
      </c>
      <c r="FI223">
        <f>((FH223/100)/HA$13)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J223">
        <v>0</v>
      </c>
      <c r="FK223">
        <f>((FJ223/100)/GU$19)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L223">
        <v>0</v>
      </c>
      <c r="FM223">
        <f>((FL223/100)/GU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N223">
        <v>0</v>
      </c>
      <c r="FO223">
        <f>((FN223/100)/HC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P223">
        <v>0</v>
      </c>
      <c r="FQ223">
        <f>((FP223/100)/GY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R223">
        <v>0</v>
      </c>
      <c r="FS223">
        <f>((FR223/100)/GU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T223">
        <v>0</v>
      </c>
      <c r="FU223">
        <f>((FT223/100)/GW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V223">
        <v>0</v>
      </c>
      <c r="FW223">
        <f>((FV223/100)/HE$2)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X223">
        <v>0</v>
      </c>
      <c r="FY223">
        <f>((FX223/100)/GU$6)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FZ223">
        <v>0</v>
      </c>
      <c r="GA223">
        <f>((FZ223/100)/GU$10)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B223">
        <v>0</v>
      </c>
      <c r="GC223">
        <f>((GB223/100)/GZ$22)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D223">
        <v>0</v>
      </c>
      <c r="GE223">
        <f>((GD223/100)/GY$25)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</f>
        <v>0</v>
      </c>
      <c r="GF223">
        <v>0.7</v>
      </c>
      <c r="GG223">
        <f>(((GF223/100)/GU$28)/((ER223/100)/HK$2+(ET223/100)/HM$2+(EV223/100)/HO$2+(EX223/100)/GW$2+(EZ223/100)/HA$10+(FB223/100)/GU$13+(FD223/100)/GW$13+(FF223/100)/GY$13+(FH223/100)/HA$13+(FJ223/100)/GU$19+(FL223/100)/GU$2+(FN223/100)/HC$2+(FP223/100)/GY$2+(FR223/100)/GU$22+(FT223/100)/GW$22+(FV223/100)/HE$2+(FX223/100)/GU$6+(FZ223/100)/GU$10+(GB223/100)/GZ$22+(GD223/100)/GY$25+(GF223/100)/GU$28))</f>
        <v>0.17385023492675669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620</v>
      </c>
    </row>
    <row r="224" spans="1:201" x14ac:dyDescent="0.45">
      <c r="A224">
        <v>223</v>
      </c>
      <c r="B224" t="s">
        <v>617</v>
      </c>
      <c r="C224" t="s">
        <v>618</v>
      </c>
      <c r="D224">
        <v>1.4914000000000001</v>
      </c>
      <c r="E224" t="s">
        <v>619</v>
      </c>
      <c r="F224">
        <f>235+273</f>
        <v>508</v>
      </c>
      <c r="G224">
        <v>573</v>
      </c>
      <c r="H224">
        <v>1773</v>
      </c>
      <c r="I224" s="2">
        <f t="shared" si="341"/>
        <v>0.32318104906937395</v>
      </c>
      <c r="J224" s="2">
        <f t="shared" si="342"/>
        <v>65</v>
      </c>
      <c r="K224" s="2">
        <f t="shared" si="343"/>
        <v>1.1279527559055118</v>
      </c>
      <c r="M224" s="2">
        <v>1904</v>
      </c>
      <c r="N224">
        <v>18</v>
      </c>
      <c r="O224">
        <v>17.5</v>
      </c>
      <c r="P224" s="2">
        <f t="shared" si="344"/>
        <v>1.0285714285714285</v>
      </c>
      <c r="Q224" s="2">
        <f t="shared" si="345"/>
        <v>-2.8571428571428571E-2</v>
      </c>
      <c r="R224">
        <v>500</v>
      </c>
      <c r="S224">
        <f>(480+610)/2</f>
        <v>545</v>
      </c>
      <c r="T224" s="2">
        <f t="shared" si="314"/>
        <v>0.91743119266055051</v>
      </c>
      <c r="U224">
        <v>650</v>
      </c>
      <c r="V224">
        <v>695</v>
      </c>
      <c r="W224" s="2">
        <f t="shared" si="388"/>
        <v>117</v>
      </c>
      <c r="X224" s="2">
        <f t="shared" si="388"/>
        <v>121.625</v>
      </c>
      <c r="Y224" s="7">
        <f>(X224-W224)/X224</f>
        <v>3.8026721479958892E-2</v>
      </c>
      <c r="Z224" s="2">
        <f>U224/V224</f>
        <v>0.93525179856115104</v>
      </c>
      <c r="AA224" s="2">
        <f t="shared" si="389"/>
        <v>1.3</v>
      </c>
      <c r="AB224" s="2">
        <f t="shared" si="389"/>
        <v>1.275229357798165</v>
      </c>
      <c r="AC224" s="2">
        <f>(O224-N224)/O224</f>
        <v>-2.8571428571428571E-2</v>
      </c>
      <c r="AD224" s="2">
        <f>U224-R224</f>
        <v>150</v>
      </c>
      <c r="AE224" s="2">
        <f>V224-S224</f>
        <v>150</v>
      </c>
      <c r="AF224" s="2">
        <f>(V224-S224)/V224</f>
        <v>0.21582733812949639</v>
      </c>
      <c r="AG224" s="2">
        <f t="shared" si="347"/>
        <v>1</v>
      </c>
      <c r="AH224" s="2">
        <f t="shared" si="262"/>
        <v>3.7769784172661867</v>
      </c>
      <c r="AI224" s="2">
        <v>0</v>
      </c>
      <c r="AJ224">
        <f>10^-3</f>
        <v>1E-3</v>
      </c>
      <c r="AK224">
        <f t="shared" si="322"/>
        <v>180</v>
      </c>
      <c r="AL224">
        <f>1500*3600</f>
        <v>5400000</v>
      </c>
      <c r="AM224">
        <f t="shared" si="323"/>
        <v>5400180</v>
      </c>
      <c r="AP224" t="s">
        <v>37</v>
      </c>
      <c r="AS224">
        <v>20</v>
      </c>
      <c r="AT224">
        <v>1</v>
      </c>
      <c r="AU224">
        <f t="shared" si="329"/>
        <v>2437.314095474771</v>
      </c>
      <c r="AV224" t="s">
        <v>372</v>
      </c>
      <c r="AW224" t="s">
        <v>373</v>
      </c>
      <c r="AX224" t="s">
        <v>610</v>
      </c>
      <c r="AZ224" s="2">
        <f t="shared" si="352"/>
        <v>1.9093405125043228</v>
      </c>
      <c r="BA224" s="2">
        <f>ES224*HL$2+EU224*HN$2+EW224*HP$2+EY224*GX$2+FA224*HB$10+FC224*GV$13+FE224*GX$13+FG224*GZ$13+FI224*HB$13+FK224*GV$19+FM224*GV$2+FO224*HD$2+FQ224*HB$2+FS224*GV$22+FU224*GX$22+FW224*HF$2+FY224*GV$6+GA224*GV$10+GC224*HA$22+GE224*GZ$25+GG224*GV$28</f>
        <v>3.4784492952197295</v>
      </c>
      <c r="BB224">
        <v>1.4999999999999999E-2</v>
      </c>
      <c r="BC224">
        <f t="shared" si="356"/>
        <v>1.3000772587131563E-4</v>
      </c>
      <c r="BD224">
        <v>0</v>
      </c>
      <c r="BE224">
        <f t="shared" si="357"/>
        <v>0</v>
      </c>
      <c r="BF224">
        <v>0.87</v>
      </c>
      <c r="BG224">
        <f t="shared" si="358"/>
        <v>8.1638704691955177E-3</v>
      </c>
      <c r="BH224">
        <v>0.82</v>
      </c>
      <c r="BI224">
        <f t="shared" si="359"/>
        <v>8.2206683625654017E-3</v>
      </c>
      <c r="BJ224">
        <v>0</v>
      </c>
      <c r="BK224">
        <f t="shared" si="360"/>
        <v>0</v>
      </c>
      <c r="BL224">
        <v>5.3999999999999999E-2</v>
      </c>
      <c r="BM224">
        <f t="shared" si="361"/>
        <v>1.1022643026309038E-3</v>
      </c>
      <c r="BN224">
        <v>0</v>
      </c>
      <c r="BO224">
        <f t="shared" si="362"/>
        <v>0</v>
      </c>
      <c r="BP224">
        <v>0</v>
      </c>
      <c r="BQ224">
        <f t="shared" si="363"/>
        <v>0</v>
      </c>
      <c r="BR224">
        <f t="shared" si="364"/>
        <v>85.854500000000016</v>
      </c>
      <c r="BS224">
        <f t="shared" si="365"/>
        <v>0.84672988632087154</v>
      </c>
      <c r="BT224">
        <v>0.13</v>
      </c>
      <c r="BU224">
        <f t="shared" si="366"/>
        <v>5.9616498654922068E-3</v>
      </c>
      <c r="BV224">
        <v>5.0000000000000001E-3</v>
      </c>
      <c r="BW224">
        <f t="shared" si="367"/>
        <v>8.8919071663100049E-5</v>
      </c>
      <c r="BX224">
        <v>0.04</v>
      </c>
      <c r="BY224">
        <f t="shared" si="368"/>
        <v>6.8703889463137479E-4</v>
      </c>
      <c r="BZ224">
        <v>0.37</v>
      </c>
      <c r="CA224">
        <f t="shared" si="369"/>
        <v>7.2558063789521076E-3</v>
      </c>
      <c r="CB224">
        <v>10.6</v>
      </c>
      <c r="CC224">
        <f t="shared" si="370"/>
        <v>0.11227969283736974</v>
      </c>
      <c r="CD224">
        <v>0.77</v>
      </c>
      <c r="CE224">
        <f t="shared" si="371"/>
        <v>4.4203548260220559E-3</v>
      </c>
      <c r="CF224">
        <v>0</v>
      </c>
      <c r="CG224">
        <f t="shared" si="372"/>
        <v>0</v>
      </c>
      <c r="CH224">
        <v>0</v>
      </c>
      <c r="CI224">
        <f t="shared" si="373"/>
        <v>0</v>
      </c>
      <c r="CJ224">
        <v>0</v>
      </c>
      <c r="CK224">
        <f t="shared" si="374"/>
        <v>0</v>
      </c>
      <c r="CL224">
        <v>0.02</v>
      </c>
      <c r="CM224">
        <f t="shared" si="375"/>
        <v>7.8624515329227924E-4</v>
      </c>
      <c r="CN224">
        <v>0.16</v>
      </c>
      <c r="CO224">
        <f t="shared" si="376"/>
        <v>9.4847009773973371E-4</v>
      </c>
      <c r="CP224">
        <v>0.22</v>
      </c>
      <c r="CQ224">
        <f t="shared" si="377"/>
        <v>2.3786462617564424E-3</v>
      </c>
      <c r="CR224">
        <v>0.01</v>
      </c>
      <c r="CS224">
        <f t="shared" si="378"/>
        <v>9.3460839959484416E-5</v>
      </c>
      <c r="CT224">
        <v>0</v>
      </c>
      <c r="CU224">
        <f t="shared" si="379"/>
        <v>0</v>
      </c>
      <c r="CV224">
        <v>0</v>
      </c>
      <c r="CW224">
        <f t="shared" si="380"/>
        <v>0</v>
      </c>
      <c r="CX224">
        <v>0</v>
      </c>
      <c r="CY224">
        <f t="shared" si="381"/>
        <v>0</v>
      </c>
      <c r="CZ224">
        <v>0</v>
      </c>
      <c r="DA224">
        <f t="shared" si="382"/>
        <v>0</v>
      </c>
      <c r="DB224">
        <v>0</v>
      </c>
      <c r="DC224">
        <f t="shared" si="383"/>
        <v>0</v>
      </c>
      <c r="DD224">
        <v>8.5000000000000006E-3</v>
      </c>
      <c r="DE224">
        <f t="shared" si="384"/>
        <v>4.3303119082328687E-4</v>
      </c>
      <c r="DF224">
        <v>5.2999999999999999E-2</v>
      </c>
      <c r="DG224">
        <f t="shared" si="385"/>
        <v>3.1998740116313476E-4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f t="shared" si="386"/>
        <v>0</v>
      </c>
      <c r="ET224">
        <v>0</v>
      </c>
      <c r="EU224">
        <f t="shared" si="387"/>
        <v>0</v>
      </c>
      <c r="EV224">
        <v>0</v>
      </c>
      <c r="EW224">
        <f>((EV224/100)/HO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EX224">
        <v>0</v>
      </c>
      <c r="EY224">
        <f>((EX224/100)/GW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EZ224">
        <v>99.3</v>
      </c>
      <c r="FA224">
        <f>((EZ224/100)/HA$10)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0.82614976507324323</v>
      </c>
      <c r="FB224">
        <v>0</v>
      </c>
      <c r="FC224">
        <f>((FB224/100)/GU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D224">
        <v>0</v>
      </c>
      <c r="FE224">
        <f>((FD224/100)/GW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F224">
        <v>0</v>
      </c>
      <c r="FG224">
        <f>((FF224/100)/GY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H224">
        <v>0</v>
      </c>
      <c r="FI224">
        <f>((FH224/100)/HA$13)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J224">
        <v>0</v>
      </c>
      <c r="FK224">
        <f>((FJ224/100)/GU$19)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L224">
        <v>0</v>
      </c>
      <c r="FM224">
        <f>((FL224/100)/GU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N224">
        <v>0</v>
      </c>
      <c r="FO224">
        <f>((FN224/100)/HC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P224">
        <v>0</v>
      </c>
      <c r="FQ224">
        <f>((FP224/100)/GY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R224">
        <v>0</v>
      </c>
      <c r="FS224">
        <f>((FR224/100)/GU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T224">
        <v>0</v>
      </c>
      <c r="FU224">
        <f>((FT224/100)/GW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V224">
        <v>0</v>
      </c>
      <c r="FW224">
        <f>((FV224/100)/HE$2)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X224">
        <v>0</v>
      </c>
      <c r="FY224">
        <f>((FX224/100)/GU$6)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FZ224">
        <v>0</v>
      </c>
      <c r="GA224">
        <f>((FZ224/100)/GU$10)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B224">
        <v>0</v>
      </c>
      <c r="GC224">
        <f>((GB224/100)/GZ$22)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D224">
        <v>0</v>
      </c>
      <c r="GE224">
        <f>((GD224/100)/GY$25)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</f>
        <v>0</v>
      </c>
      <c r="GF224">
        <v>0.7</v>
      </c>
      <c r="GG224">
        <f>(((GF224/100)/GU$28)/((ER224/100)/HK$2+(ET224/100)/HM$2+(EV224/100)/HO$2+(EX224/100)/GW$2+(EZ224/100)/HA$10+(FB224/100)/GU$13+(FD224/100)/GW$13+(FF224/100)/GY$13+(FH224/100)/HA$13+(FJ224/100)/GU$19+(FL224/100)/GU$2+(FN224/100)/HC$2+(FP224/100)/GY$2+(FR224/100)/GU$22+(FT224/100)/GW$22+(FV224/100)/HE$2+(FX224/100)/GU$6+(FZ224/100)/GU$10+(GB224/100)/GZ$22+(GD224/100)/GY$25+(GF224/100)/GU$28))</f>
        <v>0.17385023492675669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620</v>
      </c>
    </row>
    <row r="225" spans="1:201" x14ac:dyDescent="0.45">
      <c r="A225">
        <v>224</v>
      </c>
      <c r="B225" t="s">
        <v>444</v>
      </c>
      <c r="C225" t="s">
        <v>593</v>
      </c>
      <c r="D225" t="s">
        <v>621</v>
      </c>
      <c r="E225" t="s">
        <v>622</v>
      </c>
      <c r="F225">
        <v>396.5</v>
      </c>
      <c r="G225">
        <v>473</v>
      </c>
      <c r="H225">
        <v>1773</v>
      </c>
      <c r="I225" s="2">
        <f t="shared" si="341"/>
        <v>0.2667794698251551</v>
      </c>
      <c r="J225" s="2">
        <f t="shared" si="342"/>
        <v>76.5</v>
      </c>
      <c r="K225" s="2">
        <f t="shared" si="343"/>
        <v>1.1929382093316518</v>
      </c>
      <c r="M225" s="2">
        <v>1904</v>
      </c>
      <c r="N225">
        <v>22</v>
      </c>
      <c r="O225">
        <v>22</v>
      </c>
      <c r="P225" s="2">
        <f t="shared" si="344"/>
        <v>1</v>
      </c>
      <c r="Q225" s="2">
        <f t="shared" si="345"/>
        <v>0</v>
      </c>
      <c r="R225">
        <v>499</v>
      </c>
      <c r="S225">
        <v>501</v>
      </c>
      <c r="T225" s="2">
        <f t="shared" si="314"/>
        <v>0.99600798403193613</v>
      </c>
      <c r="U225">
        <v>579</v>
      </c>
      <c r="V225">
        <v>555</v>
      </c>
      <c r="W225" s="2">
        <f t="shared" si="348"/>
        <v>127.38</v>
      </c>
      <c r="X225" s="2">
        <f t="shared" si="349"/>
        <v>122.1</v>
      </c>
      <c r="Y225" s="7">
        <f t="shared" si="317"/>
        <v>-4.3243243243243253E-2</v>
      </c>
      <c r="Z225" s="2">
        <f t="shared" si="350"/>
        <v>1.0432432432432432</v>
      </c>
      <c r="AA225" s="2">
        <f t="shared" si="351"/>
        <v>1.1603206412825651</v>
      </c>
      <c r="AB225" s="2">
        <f t="shared" si="353"/>
        <v>1.1077844311377245</v>
      </c>
      <c r="AC225" s="2">
        <f t="shared" si="354"/>
        <v>0</v>
      </c>
      <c r="AD225" s="2">
        <f t="shared" si="355"/>
        <v>80</v>
      </c>
      <c r="AE225" s="2">
        <f t="shared" ref="AE225:AE230" si="390">V225-S225</f>
        <v>54</v>
      </c>
      <c r="AF225" s="2">
        <f t="shared" si="321"/>
        <v>9.7297297297297303E-2</v>
      </c>
      <c r="AG225" s="2">
        <f t="shared" ref="AG225:AG230" si="391">AD225/AE225</f>
        <v>1.4814814814814814</v>
      </c>
      <c r="AH225" s="2">
        <f t="shared" si="262"/>
        <v>2.1405405405405409</v>
      </c>
      <c r="AI225" s="2">
        <v>0</v>
      </c>
      <c r="AJ225">
        <f>5*10^-6</f>
        <v>4.9999999999999996E-6</v>
      </c>
      <c r="AK225">
        <f t="shared" si="322"/>
        <v>44000.000000000007</v>
      </c>
      <c r="AL225">
        <f>3600*8</f>
        <v>28800</v>
      </c>
      <c r="AM225">
        <f t="shared" si="323"/>
        <v>72800</v>
      </c>
      <c r="AP225" t="s">
        <v>37</v>
      </c>
      <c r="AS225">
        <v>2.4</v>
      </c>
      <c r="AT225">
        <v>1</v>
      </c>
      <c r="AU225">
        <f t="shared" si="329"/>
        <v>776.14586257996632</v>
      </c>
      <c r="AV225" t="s">
        <v>448</v>
      </c>
      <c r="AW225" t="s">
        <v>64</v>
      </c>
      <c r="AX225" t="s">
        <v>592</v>
      </c>
      <c r="AZ225" s="2">
        <f t="shared" ref="AZ225:AZ235" si="392">BC225*GV$2+BE225*GX$2+BG225*GZ$2+BI225*HB$2+BK225*HD$2+BM225*HF$2+BO225*HH$2+BQ225*HB$13+BS225*GV$6+BU225*GX$6+BW225*GZ$6+BY225*HB$6+CA225*GV$10+CC225*GX$10+CE225*GZ$10+CG225*GV$16+CI225*GX$16+CK225*GZ$16+CM225*HB$16+CO225*GX$19+CQ225*GZ$19+CS225*HB$19+CU225*GV$25+DA225*GV$13+DC225*HB$10+CW225*GX$25+CY225*HB$25+DE225*GX$28</f>
        <v>1.6503626729009344</v>
      </c>
      <c r="BA225" s="2">
        <f t="shared" ref="BA225:BA291" si="393">ES225*HL$2+EU225*HN$2+EW225*HP$2+EY225*GX$2+FA225*HB$10+FC225*GV$13+FE225*GX$13+FG225*GZ$13+FI225*HB$13+FK225*GV$19+FM225*GV$2+FO225*HD$2+FQ225*HB$2+FS225*GV$22+FU225*GX$22+FW225*HF$2+FY225*GV$6+GA225*GV$10+GC225*HA$22+GE225*GZ$25+GG225*GV$28</f>
        <v>4.5498836908761966</v>
      </c>
      <c r="BB225">
        <v>0</v>
      </c>
      <c r="BC225">
        <f t="shared" si="356"/>
        <v>0</v>
      </c>
      <c r="BD225">
        <v>0</v>
      </c>
      <c r="BE225">
        <f t="shared" si="357"/>
        <v>0</v>
      </c>
      <c r="BF225">
        <v>10.1</v>
      </c>
      <c r="BG225">
        <f t="shared" si="358"/>
        <v>9.5656325915219206E-2</v>
      </c>
      <c r="BH225">
        <v>1.58</v>
      </c>
      <c r="BI225">
        <f t="shared" si="359"/>
        <v>1.5986957933797338E-2</v>
      </c>
      <c r="BJ225">
        <v>0</v>
      </c>
      <c r="BK225">
        <f t="shared" si="360"/>
        <v>0</v>
      </c>
      <c r="BL225">
        <v>0</v>
      </c>
      <c r="BM225">
        <f t="shared" si="361"/>
        <v>0</v>
      </c>
      <c r="BN225">
        <v>0</v>
      </c>
      <c r="BO225">
        <f t="shared" si="362"/>
        <v>0</v>
      </c>
      <c r="BP225">
        <v>0</v>
      </c>
      <c r="BQ225">
        <f t="shared" si="363"/>
        <v>0</v>
      </c>
      <c r="BR225">
        <f t="shared" si="364"/>
        <v>69.643000000000001</v>
      </c>
      <c r="BS225">
        <f t="shared" si="365"/>
        <v>0.69322587704874672</v>
      </c>
      <c r="BT225">
        <v>2.1999999999999999E-2</v>
      </c>
      <c r="BU225">
        <f t="shared" si="366"/>
        <v>1.0182660488239272E-3</v>
      </c>
      <c r="BV225">
        <v>2.9000000000000001E-2</v>
      </c>
      <c r="BW225">
        <f t="shared" si="367"/>
        <v>5.2052115264755586E-4</v>
      </c>
      <c r="BX225">
        <v>1.6E-2</v>
      </c>
      <c r="BY225">
        <f t="shared" si="368"/>
        <v>2.7736827444249342E-4</v>
      </c>
      <c r="BZ225">
        <v>0.51</v>
      </c>
      <c r="CA225">
        <f t="shared" si="369"/>
        <v>1.0094146568111721E-2</v>
      </c>
      <c r="CB225">
        <v>16</v>
      </c>
      <c r="CC225">
        <f t="shared" si="370"/>
        <v>0.17105304221418519</v>
      </c>
      <c r="CD225">
        <v>2.1</v>
      </c>
      <c r="CE225">
        <f t="shared" si="371"/>
        <v>1.2167494844025751E-2</v>
      </c>
      <c r="CF225">
        <v>0</v>
      </c>
      <c r="CG225">
        <f t="shared" si="372"/>
        <v>0</v>
      </c>
      <c r="CH225">
        <v>0</v>
      </c>
      <c r="CI225">
        <f t="shared" si="373"/>
        <v>0</v>
      </c>
      <c r="CJ225">
        <v>0</v>
      </c>
      <c r="CK225">
        <f t="shared" si="374"/>
        <v>0</v>
      </c>
      <c r="CL225">
        <v>0</v>
      </c>
      <c r="CM225">
        <f t="shared" si="375"/>
        <v>0</v>
      </c>
      <c r="CN225">
        <v>0</v>
      </c>
      <c r="CO225">
        <f t="shared" si="376"/>
        <v>0</v>
      </c>
      <c r="CP225">
        <v>0</v>
      </c>
      <c r="CQ225">
        <f t="shared" si="377"/>
        <v>0</v>
      </c>
      <c r="CR225">
        <v>0</v>
      </c>
      <c r="CS225">
        <f t="shared" si="378"/>
        <v>0</v>
      </c>
      <c r="CT225">
        <v>0</v>
      </c>
      <c r="CU225">
        <f t="shared" si="379"/>
        <v>0</v>
      </c>
      <c r="CV225">
        <v>0</v>
      </c>
      <c r="CW225">
        <f t="shared" si="380"/>
        <v>0</v>
      </c>
      <c r="CX225">
        <v>0</v>
      </c>
      <c r="CY225">
        <f t="shared" si="381"/>
        <v>0</v>
      </c>
      <c r="CZ225">
        <v>0</v>
      </c>
      <c r="DA225">
        <f t="shared" si="382"/>
        <v>0</v>
      </c>
      <c r="DB225">
        <v>0</v>
      </c>
      <c r="DC225">
        <f t="shared" si="383"/>
        <v>0</v>
      </c>
      <c r="DD225">
        <v>0</v>
      </c>
      <c r="DE225">
        <f t="shared" si="384"/>
        <v>0</v>
      </c>
      <c r="DF225">
        <v>0</v>
      </c>
      <c r="DG225">
        <f t="shared" si="385"/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f t="shared" si="386"/>
        <v>0</v>
      </c>
      <c r="ET225">
        <v>0</v>
      </c>
      <c r="EU225">
        <f t="shared" si="387"/>
        <v>0</v>
      </c>
      <c r="EV225">
        <v>0</v>
      </c>
      <c r="EW225">
        <f>((EV225/100)/HO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EX225">
        <v>0</v>
      </c>
      <c r="EY225">
        <f>((EX225/100)/GW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EZ225">
        <v>44.8</v>
      </c>
      <c r="FA225">
        <f>((EZ225/100)/HA$10)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0.45011630912380463</v>
      </c>
      <c r="FB225">
        <v>0</v>
      </c>
      <c r="FC225">
        <f>((FB225/100)/GU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D225">
        <v>0</v>
      </c>
      <c r="FE225">
        <f>((FD225/100)/GW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F225">
        <v>55.2</v>
      </c>
      <c r="FG225">
        <f>((FF225/100)/GY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0.54988369087619549</v>
      </c>
      <c r="FH225">
        <v>0</v>
      </c>
      <c r="FI225">
        <f>((FH225/100)/HA$13)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J225">
        <v>0</v>
      </c>
      <c r="FK225">
        <f>((FJ225/100)/GU$19)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L225">
        <v>0</v>
      </c>
      <c r="FM225">
        <f>((FL225/100)/GU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N225">
        <v>0</v>
      </c>
      <c r="FO225">
        <f>((FN225/100)/HC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P225">
        <v>0</v>
      </c>
      <c r="FQ225">
        <f>((FP225/100)/GY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R225">
        <v>0</v>
      </c>
      <c r="FS225">
        <f>((FR225/100)/GU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T225">
        <v>0</v>
      </c>
      <c r="FU225">
        <f>((FT225/100)/GW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V225">
        <v>0</v>
      </c>
      <c r="FW225">
        <f>((FV225/100)/HE$2)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X225">
        <v>0</v>
      </c>
      <c r="FY225">
        <f>((FX225/100)/GU$6)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FZ225">
        <v>0</v>
      </c>
      <c r="GA225">
        <f>((FZ225/100)/GU$10)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B225">
        <v>0</v>
      </c>
      <c r="GC225">
        <f>((GB225/100)/GZ$22)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D225">
        <v>0</v>
      </c>
      <c r="GE225">
        <f>((GD225/100)/GY$25)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</f>
        <v>0</v>
      </c>
      <c r="GF225">
        <v>0</v>
      </c>
      <c r="GG225">
        <f>(((GF225/100)/GU$28)/((ER225/100)/HK$2+(ET225/100)/HM$2+(EV225/100)/HO$2+(EX225/100)/GW$2+(EZ225/100)/HA$10+(FB225/100)/GU$13+(FD225/100)/GW$13+(FF225/100)/GY$13+(FH225/100)/HA$13+(FJ225/100)/GU$19+(FL225/100)/GU$2+(FN225/100)/HC$2+(FP225/100)/GY$2+(FR225/100)/GU$22+(FT225/100)/GW$22+(FV225/100)/HE$2+(FX225/100)/GU$6+(FZ225/100)/GU$10+(GB225/100)/GZ$22+(GD225/100)/GY$25+(GF225/100)/GU$28))</f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623</v>
      </c>
      <c r="GS225" t="s">
        <v>264</v>
      </c>
    </row>
    <row r="226" spans="1:201" x14ac:dyDescent="0.45">
      <c r="A226">
        <v>225</v>
      </c>
      <c r="B226" t="s">
        <v>444</v>
      </c>
      <c r="C226" t="s">
        <v>624</v>
      </c>
      <c r="D226" t="s">
        <v>621</v>
      </c>
      <c r="E226" t="s">
        <v>622</v>
      </c>
      <c r="F226">
        <v>396.5</v>
      </c>
      <c r="G226">
        <v>473</v>
      </c>
      <c r="H226">
        <v>1773</v>
      </c>
      <c r="I226" s="2">
        <f t="shared" si="341"/>
        <v>0.2667794698251551</v>
      </c>
      <c r="J226" s="2">
        <f t="shared" si="342"/>
        <v>76.5</v>
      </c>
      <c r="K226" s="2">
        <f t="shared" si="343"/>
        <v>1.1929382093316518</v>
      </c>
      <c r="M226" s="2">
        <v>1904</v>
      </c>
      <c r="N226">
        <v>21</v>
      </c>
      <c r="O226">
        <v>22</v>
      </c>
      <c r="P226" s="2">
        <f t="shared" si="344"/>
        <v>0.95454545454545459</v>
      </c>
      <c r="Q226" s="2">
        <f t="shared" si="345"/>
        <v>4.5454545454545456E-2</v>
      </c>
      <c r="R226">
        <v>519</v>
      </c>
      <c r="S226">
        <v>501</v>
      </c>
      <c r="T226" s="2">
        <f t="shared" si="314"/>
        <v>1.0359281437125749</v>
      </c>
      <c r="U226">
        <v>586</v>
      </c>
      <c r="V226">
        <v>555</v>
      </c>
      <c r="W226" s="2">
        <f t="shared" si="348"/>
        <v>123.06</v>
      </c>
      <c r="X226" s="2">
        <f t="shared" si="349"/>
        <v>122.1</v>
      </c>
      <c r="Y226" s="7">
        <f t="shared" si="317"/>
        <v>-7.8624078624079281E-3</v>
      </c>
      <c r="Z226" s="2">
        <f t="shared" si="350"/>
        <v>1.055855855855856</v>
      </c>
      <c r="AA226" s="2">
        <f t="shared" si="351"/>
        <v>1.1290944123314066</v>
      </c>
      <c r="AB226" s="2">
        <f t="shared" si="353"/>
        <v>1.1077844311377245</v>
      </c>
      <c r="AC226" s="2">
        <f t="shared" si="354"/>
        <v>4.5454545454545456E-2</v>
      </c>
      <c r="AD226" s="2">
        <f t="shared" si="355"/>
        <v>67</v>
      </c>
      <c r="AE226" s="2">
        <f t="shared" si="390"/>
        <v>54</v>
      </c>
      <c r="AF226" s="2">
        <f t="shared" si="321"/>
        <v>9.7297297297297303E-2</v>
      </c>
      <c r="AG226" s="2">
        <f t="shared" si="391"/>
        <v>1.2407407407407407</v>
      </c>
      <c r="AH226" s="2">
        <f t="shared" si="262"/>
        <v>2.1405405405405409</v>
      </c>
      <c r="AI226" s="2">
        <v>0</v>
      </c>
      <c r="AJ226">
        <f t="shared" ref="AJ226:AJ235" si="394">5*10^-6</f>
        <v>4.9999999999999996E-6</v>
      </c>
      <c r="AK226">
        <f t="shared" si="322"/>
        <v>42000.000000000007</v>
      </c>
      <c r="AL226">
        <f t="shared" ref="AL226:AL235" si="395">3600*8</f>
        <v>28800</v>
      </c>
      <c r="AM226">
        <f t="shared" si="323"/>
        <v>70800</v>
      </c>
      <c r="AP226" t="s">
        <v>37</v>
      </c>
      <c r="AS226">
        <v>2.4</v>
      </c>
      <c r="AT226">
        <v>1</v>
      </c>
      <c r="AU226">
        <f t="shared" si="329"/>
        <v>776.14586257996632</v>
      </c>
      <c r="AV226" t="s">
        <v>448</v>
      </c>
      <c r="AW226" t="s">
        <v>64</v>
      </c>
      <c r="AX226" t="s">
        <v>592</v>
      </c>
      <c r="AZ226" s="2">
        <f t="shared" si="392"/>
        <v>1.6503626729009344</v>
      </c>
      <c r="BA226" s="2">
        <f t="shared" si="393"/>
        <v>4.5498836908761966</v>
      </c>
      <c r="BB226">
        <v>0</v>
      </c>
      <c r="BC226">
        <f t="shared" si="356"/>
        <v>0</v>
      </c>
      <c r="BD226">
        <v>0</v>
      </c>
      <c r="BE226">
        <f t="shared" si="357"/>
        <v>0</v>
      </c>
      <c r="BF226">
        <v>10.1</v>
      </c>
      <c r="BG226">
        <f t="shared" si="358"/>
        <v>9.5656325915219206E-2</v>
      </c>
      <c r="BH226">
        <v>1.58</v>
      </c>
      <c r="BI226">
        <f t="shared" si="359"/>
        <v>1.5986957933797338E-2</v>
      </c>
      <c r="BJ226">
        <v>0</v>
      </c>
      <c r="BK226">
        <f t="shared" si="360"/>
        <v>0</v>
      </c>
      <c r="BL226">
        <v>0</v>
      </c>
      <c r="BM226">
        <f t="shared" si="361"/>
        <v>0</v>
      </c>
      <c r="BN226">
        <v>0</v>
      </c>
      <c r="BO226">
        <f t="shared" si="362"/>
        <v>0</v>
      </c>
      <c r="BP226">
        <v>0</v>
      </c>
      <c r="BQ226">
        <f t="shared" si="363"/>
        <v>0</v>
      </c>
      <c r="BR226">
        <f t="shared" si="364"/>
        <v>69.643000000000001</v>
      </c>
      <c r="BS226">
        <f t="shared" si="365"/>
        <v>0.69322587704874672</v>
      </c>
      <c r="BT226">
        <v>2.1999999999999999E-2</v>
      </c>
      <c r="BU226">
        <f t="shared" si="366"/>
        <v>1.0182660488239272E-3</v>
      </c>
      <c r="BV226">
        <v>2.9000000000000001E-2</v>
      </c>
      <c r="BW226">
        <f t="shared" si="367"/>
        <v>5.2052115264755586E-4</v>
      </c>
      <c r="BX226">
        <v>1.6E-2</v>
      </c>
      <c r="BY226">
        <f t="shared" si="368"/>
        <v>2.7736827444249342E-4</v>
      </c>
      <c r="BZ226">
        <v>0.51</v>
      </c>
      <c r="CA226">
        <f t="shared" si="369"/>
        <v>1.0094146568111721E-2</v>
      </c>
      <c r="CB226">
        <v>16</v>
      </c>
      <c r="CC226">
        <f t="shared" si="370"/>
        <v>0.17105304221418519</v>
      </c>
      <c r="CD226">
        <v>2.1</v>
      </c>
      <c r="CE226">
        <f t="shared" si="371"/>
        <v>1.2167494844025751E-2</v>
      </c>
      <c r="CF226">
        <v>0</v>
      </c>
      <c r="CG226">
        <f t="shared" si="372"/>
        <v>0</v>
      </c>
      <c r="CH226">
        <v>0</v>
      </c>
      <c r="CI226">
        <f t="shared" si="373"/>
        <v>0</v>
      </c>
      <c r="CJ226">
        <v>0</v>
      </c>
      <c r="CK226">
        <f t="shared" si="374"/>
        <v>0</v>
      </c>
      <c r="CL226">
        <v>0</v>
      </c>
      <c r="CM226">
        <f t="shared" si="375"/>
        <v>0</v>
      </c>
      <c r="CN226">
        <v>0</v>
      </c>
      <c r="CO226">
        <f t="shared" si="376"/>
        <v>0</v>
      </c>
      <c r="CP226">
        <v>0</v>
      </c>
      <c r="CQ226">
        <f t="shared" si="377"/>
        <v>0</v>
      </c>
      <c r="CR226">
        <v>0</v>
      </c>
      <c r="CS226">
        <f t="shared" si="378"/>
        <v>0</v>
      </c>
      <c r="CT226">
        <v>0</v>
      </c>
      <c r="CU226">
        <f t="shared" si="379"/>
        <v>0</v>
      </c>
      <c r="CV226">
        <v>0</v>
      </c>
      <c r="CW226">
        <f t="shared" si="380"/>
        <v>0</v>
      </c>
      <c r="CX226">
        <v>0</v>
      </c>
      <c r="CY226">
        <f t="shared" si="381"/>
        <v>0</v>
      </c>
      <c r="CZ226">
        <v>0</v>
      </c>
      <c r="DA226">
        <f t="shared" si="382"/>
        <v>0</v>
      </c>
      <c r="DB226">
        <v>0</v>
      </c>
      <c r="DC226">
        <f t="shared" si="383"/>
        <v>0</v>
      </c>
      <c r="DD226">
        <v>0</v>
      </c>
      <c r="DE226">
        <f t="shared" si="384"/>
        <v>0</v>
      </c>
      <c r="DF226">
        <v>0</v>
      </c>
      <c r="DG226">
        <f t="shared" si="385"/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f t="shared" si="386"/>
        <v>0</v>
      </c>
      <c r="ET226">
        <v>0</v>
      </c>
      <c r="EU226">
        <f t="shared" si="387"/>
        <v>0</v>
      </c>
      <c r="EV226">
        <v>0</v>
      </c>
      <c r="EW226">
        <f t="shared" ref="EW226:EW235" si="396">((EV226/100)/HO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EX226">
        <v>0</v>
      </c>
      <c r="EY226">
        <f t="shared" ref="EY226:EY235" si="397">((EX226/100)/GW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EZ226">
        <v>44.8</v>
      </c>
      <c r="FA226">
        <f t="shared" ref="FA226:FA235" si="398">((EZ226/100)/HA$10)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0.45011630912380463</v>
      </c>
      <c r="FB226">
        <v>0</v>
      </c>
      <c r="FC226">
        <f t="shared" ref="FC226:FC235" si="399">((FB226/100)/GU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D226">
        <v>0</v>
      </c>
      <c r="FE226">
        <f t="shared" ref="FE226:FE235" si="400">((FD226/100)/GW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F226">
        <v>55.2</v>
      </c>
      <c r="FG226">
        <f t="shared" ref="FG226:FG235" si="401">((FF226/100)/GY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0.54988369087619549</v>
      </c>
      <c r="FH226">
        <v>0</v>
      </c>
      <c r="FI226">
        <f t="shared" ref="FI226:FI235" si="402">((FH226/100)/HA$13)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J226">
        <v>0</v>
      </c>
      <c r="FK226">
        <f t="shared" ref="FK226:FK235" si="403">((FJ226/100)/GU$19)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L226">
        <v>0</v>
      </c>
      <c r="FM226">
        <f t="shared" ref="FM226:FM235" si="404">((FL226/100)/GU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N226">
        <v>0</v>
      </c>
      <c r="FO226">
        <f t="shared" ref="FO226:FO235" si="405">((FN226/100)/HC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P226">
        <v>0</v>
      </c>
      <c r="FQ226">
        <f t="shared" ref="FQ226:FQ235" si="406">((FP226/100)/GY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R226">
        <v>0</v>
      </c>
      <c r="FS226">
        <f t="shared" ref="FS226:FS235" si="407">((FR226/100)/GU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T226">
        <v>0</v>
      </c>
      <c r="FU226">
        <f t="shared" ref="FU226:FU235" si="408">((FT226/100)/GW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V226">
        <v>0</v>
      </c>
      <c r="FW226">
        <f t="shared" ref="FW226:FW235" si="409">((FV226/100)/HE$2)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X226">
        <v>0</v>
      </c>
      <c r="FY226">
        <f t="shared" ref="FY226:FY235" si="410">((FX226/100)/GU$6)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FZ226">
        <v>0</v>
      </c>
      <c r="GA226">
        <f t="shared" ref="GA226:GA235" si="411">((FZ226/100)/GU$10)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B226">
        <v>0</v>
      </c>
      <c r="GC226">
        <f t="shared" ref="GC226:GC235" si="412">((GB226/100)/GZ$22)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D226">
        <v>0</v>
      </c>
      <c r="GE226">
        <f t="shared" ref="GE226:GE235" si="413">((GD226/100)/GY$25)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</f>
        <v>0</v>
      </c>
      <c r="GF226">
        <v>0</v>
      </c>
      <c r="GG226">
        <f t="shared" ref="GG226:GG235" si="414">(((GF226/100)/GU$28)/((ER226/100)/HK$2+(ET226/100)/HM$2+(EV226/100)/HO$2+(EX226/100)/GW$2+(EZ226/100)/HA$10+(FB226/100)/GU$13+(FD226/100)/GW$13+(FF226/100)/GY$13+(FH226/100)/HA$13+(FJ226/100)/GU$19+(FL226/100)/GU$2+(FN226/100)/HC$2+(FP226/100)/GY$2+(FR226/100)/GU$22+(FT226/100)/GW$22+(FV226/100)/HE$2+(FX226/100)/GU$6+(FZ226/100)/GU$10+(GB226/100)/GZ$22+(GD226/100)/GY$25+(GF226/100)/GU$28))</f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623</v>
      </c>
      <c r="GS226" t="s">
        <v>264</v>
      </c>
    </row>
    <row r="227" spans="1:201" x14ac:dyDescent="0.45">
      <c r="A227">
        <v>226</v>
      </c>
      <c r="B227" t="s">
        <v>625</v>
      </c>
      <c r="C227" t="s">
        <v>593</v>
      </c>
      <c r="D227" t="s">
        <v>621</v>
      </c>
      <c r="E227" t="s">
        <v>622</v>
      </c>
      <c r="F227">
        <v>396.5</v>
      </c>
      <c r="G227">
        <v>473</v>
      </c>
      <c r="H227">
        <v>1773</v>
      </c>
      <c r="I227" s="2">
        <f t="shared" si="341"/>
        <v>0.2667794698251551</v>
      </c>
      <c r="J227" s="2">
        <f t="shared" si="342"/>
        <v>76.5</v>
      </c>
      <c r="K227" s="2">
        <f t="shared" si="343"/>
        <v>1.1929382093316518</v>
      </c>
      <c r="M227" s="2">
        <v>1904</v>
      </c>
      <c r="N227">
        <v>14</v>
      </c>
      <c r="O227">
        <v>14</v>
      </c>
      <c r="P227" s="2">
        <f t="shared" si="344"/>
        <v>1</v>
      </c>
      <c r="Q227" s="2">
        <f t="shared" si="345"/>
        <v>0</v>
      </c>
      <c r="R227">
        <v>733</v>
      </c>
      <c r="S227">
        <v>748</v>
      </c>
      <c r="T227" s="2">
        <f t="shared" si="314"/>
        <v>0.97994652406417115</v>
      </c>
      <c r="U227">
        <v>741</v>
      </c>
      <c r="V227">
        <v>748</v>
      </c>
      <c r="W227" s="2">
        <f t="shared" si="348"/>
        <v>103.74</v>
      </c>
      <c r="X227" s="2">
        <f t="shared" si="349"/>
        <v>104.72</v>
      </c>
      <c r="Y227" s="7">
        <f t="shared" si="317"/>
        <v>9.3582887700535133E-3</v>
      </c>
      <c r="Z227" s="2">
        <f t="shared" si="350"/>
        <v>0.99064171122994649</v>
      </c>
      <c r="AA227" s="2">
        <f t="shared" si="351"/>
        <v>1.0109140518417463</v>
      </c>
      <c r="AB227" s="2">
        <f t="shared" si="353"/>
        <v>1</v>
      </c>
      <c r="AC227" s="2">
        <f t="shared" si="354"/>
        <v>0</v>
      </c>
      <c r="AD227" s="2">
        <f t="shared" si="355"/>
        <v>8</v>
      </c>
      <c r="AE227" s="2">
        <f t="shared" si="390"/>
        <v>0</v>
      </c>
      <c r="AF227" s="2">
        <f t="shared" si="321"/>
        <v>0</v>
      </c>
      <c r="AG227" s="2" t="e">
        <f t="shared" si="391"/>
        <v>#DIV/0!</v>
      </c>
      <c r="AH227" s="2">
        <f t="shared" si="262"/>
        <v>0</v>
      </c>
      <c r="AI227" s="2">
        <v>0</v>
      </c>
      <c r="AJ227">
        <f t="shared" si="394"/>
        <v>4.9999999999999996E-6</v>
      </c>
      <c r="AK227">
        <f t="shared" si="322"/>
        <v>28000.000000000007</v>
      </c>
      <c r="AL227">
        <f t="shared" si="395"/>
        <v>28800</v>
      </c>
      <c r="AM227">
        <f t="shared" si="323"/>
        <v>56800.000000000007</v>
      </c>
      <c r="AP227" t="s">
        <v>37</v>
      </c>
      <c r="AS227">
        <v>2.4</v>
      </c>
      <c r="AT227">
        <v>1</v>
      </c>
      <c r="AU227">
        <f t="shared" si="329"/>
        <v>1158.7966171852593</v>
      </c>
      <c r="AV227" t="s">
        <v>448</v>
      </c>
      <c r="AW227" t="s">
        <v>64</v>
      </c>
      <c r="AX227" t="s">
        <v>592</v>
      </c>
      <c r="AZ227" s="2">
        <f t="shared" si="392"/>
        <v>1.6503626729009344</v>
      </c>
      <c r="BA227" s="2">
        <f t="shared" si="393"/>
        <v>4.5498836908761966</v>
      </c>
      <c r="BB227">
        <v>0</v>
      </c>
      <c r="BC227">
        <f t="shared" si="356"/>
        <v>0</v>
      </c>
      <c r="BD227">
        <v>0</v>
      </c>
      <c r="BE227">
        <f t="shared" si="357"/>
        <v>0</v>
      </c>
      <c r="BF227">
        <v>10.1</v>
      </c>
      <c r="BG227">
        <f t="shared" si="358"/>
        <v>9.5656325915219206E-2</v>
      </c>
      <c r="BH227">
        <v>1.58</v>
      </c>
      <c r="BI227">
        <f t="shared" si="359"/>
        <v>1.5986957933797338E-2</v>
      </c>
      <c r="BJ227">
        <v>0</v>
      </c>
      <c r="BK227">
        <f t="shared" si="360"/>
        <v>0</v>
      </c>
      <c r="BL227">
        <v>0</v>
      </c>
      <c r="BM227">
        <f t="shared" si="361"/>
        <v>0</v>
      </c>
      <c r="BN227">
        <v>0</v>
      </c>
      <c r="BO227">
        <f t="shared" si="362"/>
        <v>0</v>
      </c>
      <c r="BP227">
        <v>0</v>
      </c>
      <c r="BQ227">
        <f t="shared" si="363"/>
        <v>0</v>
      </c>
      <c r="BR227">
        <f t="shared" si="364"/>
        <v>69.643000000000001</v>
      </c>
      <c r="BS227">
        <f t="shared" si="365"/>
        <v>0.69322587704874672</v>
      </c>
      <c r="BT227">
        <v>2.1999999999999999E-2</v>
      </c>
      <c r="BU227">
        <f t="shared" si="366"/>
        <v>1.0182660488239272E-3</v>
      </c>
      <c r="BV227">
        <v>2.9000000000000001E-2</v>
      </c>
      <c r="BW227">
        <f t="shared" si="367"/>
        <v>5.2052115264755586E-4</v>
      </c>
      <c r="BX227">
        <v>1.6E-2</v>
      </c>
      <c r="BY227">
        <f t="shared" si="368"/>
        <v>2.7736827444249342E-4</v>
      </c>
      <c r="BZ227">
        <v>0.51</v>
      </c>
      <c r="CA227">
        <f t="shared" si="369"/>
        <v>1.0094146568111721E-2</v>
      </c>
      <c r="CB227">
        <v>16</v>
      </c>
      <c r="CC227">
        <f t="shared" si="370"/>
        <v>0.17105304221418519</v>
      </c>
      <c r="CD227">
        <v>2.1</v>
      </c>
      <c r="CE227">
        <f t="shared" si="371"/>
        <v>1.2167494844025751E-2</v>
      </c>
      <c r="CF227">
        <v>0</v>
      </c>
      <c r="CG227">
        <f t="shared" si="372"/>
        <v>0</v>
      </c>
      <c r="CH227">
        <v>0</v>
      </c>
      <c r="CI227">
        <f t="shared" si="373"/>
        <v>0</v>
      </c>
      <c r="CJ227">
        <v>0</v>
      </c>
      <c r="CK227">
        <f t="shared" si="374"/>
        <v>0</v>
      </c>
      <c r="CL227">
        <v>0</v>
      </c>
      <c r="CM227">
        <f t="shared" si="375"/>
        <v>0</v>
      </c>
      <c r="CN227">
        <v>0</v>
      </c>
      <c r="CO227">
        <f t="shared" si="376"/>
        <v>0</v>
      </c>
      <c r="CP227">
        <v>0</v>
      </c>
      <c r="CQ227">
        <f t="shared" si="377"/>
        <v>0</v>
      </c>
      <c r="CR227">
        <v>0</v>
      </c>
      <c r="CS227">
        <f t="shared" si="378"/>
        <v>0</v>
      </c>
      <c r="CT227">
        <v>0</v>
      </c>
      <c r="CU227">
        <f t="shared" si="379"/>
        <v>0</v>
      </c>
      <c r="CV227">
        <v>0</v>
      </c>
      <c r="CW227">
        <f t="shared" si="380"/>
        <v>0</v>
      </c>
      <c r="CX227">
        <v>0</v>
      </c>
      <c r="CY227">
        <f t="shared" si="381"/>
        <v>0</v>
      </c>
      <c r="CZ227">
        <v>0</v>
      </c>
      <c r="DA227">
        <f t="shared" si="382"/>
        <v>0</v>
      </c>
      <c r="DB227">
        <v>0</v>
      </c>
      <c r="DC227">
        <f t="shared" si="383"/>
        <v>0</v>
      </c>
      <c r="DD227">
        <v>0</v>
      </c>
      <c r="DE227">
        <f t="shared" si="384"/>
        <v>0</v>
      </c>
      <c r="DF227">
        <v>0</v>
      </c>
      <c r="DG227">
        <f t="shared" si="385"/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f t="shared" si="386"/>
        <v>0</v>
      </c>
      <c r="ET227">
        <v>0</v>
      </c>
      <c r="EU227">
        <f t="shared" si="387"/>
        <v>0</v>
      </c>
      <c r="EV227">
        <v>0</v>
      </c>
      <c r="EW227">
        <f t="shared" si="396"/>
        <v>0</v>
      </c>
      <c r="EX227">
        <v>0</v>
      </c>
      <c r="EY227">
        <f t="shared" si="397"/>
        <v>0</v>
      </c>
      <c r="EZ227">
        <v>44.8</v>
      </c>
      <c r="FA227">
        <f t="shared" si="398"/>
        <v>0.45011630912380463</v>
      </c>
      <c r="FB227">
        <v>0</v>
      </c>
      <c r="FC227">
        <f t="shared" si="399"/>
        <v>0</v>
      </c>
      <c r="FD227">
        <v>0</v>
      </c>
      <c r="FE227">
        <f t="shared" si="400"/>
        <v>0</v>
      </c>
      <c r="FF227">
        <v>55.2</v>
      </c>
      <c r="FG227">
        <f t="shared" si="401"/>
        <v>0.54988369087619549</v>
      </c>
      <c r="FH227">
        <v>0</v>
      </c>
      <c r="FI227">
        <f t="shared" si="402"/>
        <v>0</v>
      </c>
      <c r="FJ227">
        <v>0</v>
      </c>
      <c r="FK227">
        <f t="shared" si="403"/>
        <v>0</v>
      </c>
      <c r="FL227">
        <v>0</v>
      </c>
      <c r="FM227">
        <f t="shared" si="404"/>
        <v>0</v>
      </c>
      <c r="FN227">
        <v>0</v>
      </c>
      <c r="FO227">
        <f t="shared" si="405"/>
        <v>0</v>
      </c>
      <c r="FP227">
        <v>0</v>
      </c>
      <c r="FQ227">
        <f t="shared" si="406"/>
        <v>0</v>
      </c>
      <c r="FR227">
        <v>0</v>
      </c>
      <c r="FS227">
        <f t="shared" si="407"/>
        <v>0</v>
      </c>
      <c r="FT227">
        <v>0</v>
      </c>
      <c r="FU227">
        <f t="shared" si="408"/>
        <v>0</v>
      </c>
      <c r="FV227">
        <v>0</v>
      </c>
      <c r="FW227">
        <f t="shared" si="409"/>
        <v>0</v>
      </c>
      <c r="FX227">
        <v>0</v>
      </c>
      <c r="FY227">
        <f t="shared" si="410"/>
        <v>0</v>
      </c>
      <c r="FZ227">
        <v>0</v>
      </c>
      <c r="GA227">
        <f t="shared" si="411"/>
        <v>0</v>
      </c>
      <c r="GB227">
        <v>0</v>
      </c>
      <c r="GC227">
        <f t="shared" si="412"/>
        <v>0</v>
      </c>
      <c r="GD227">
        <v>0</v>
      </c>
      <c r="GE227">
        <f t="shared" si="413"/>
        <v>0</v>
      </c>
      <c r="GF227">
        <v>0</v>
      </c>
      <c r="GG227">
        <f t="shared" si="414"/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623</v>
      </c>
      <c r="GS227" t="s">
        <v>626</v>
      </c>
    </row>
    <row r="228" spans="1:201" x14ac:dyDescent="0.45">
      <c r="A228">
        <v>227</v>
      </c>
      <c r="B228" t="s">
        <v>625</v>
      </c>
      <c r="C228" t="s">
        <v>593</v>
      </c>
      <c r="D228" t="s">
        <v>621</v>
      </c>
      <c r="E228" t="s">
        <v>622</v>
      </c>
      <c r="F228">
        <v>396.5</v>
      </c>
      <c r="G228">
        <v>473</v>
      </c>
      <c r="H228">
        <v>1773</v>
      </c>
      <c r="I228" s="2">
        <f t="shared" si="341"/>
        <v>0.2667794698251551</v>
      </c>
      <c r="J228" s="2">
        <f t="shared" si="342"/>
        <v>76.5</v>
      </c>
      <c r="K228" s="2">
        <f t="shared" si="343"/>
        <v>1.1929382093316518</v>
      </c>
      <c r="M228" s="2">
        <v>1904</v>
      </c>
      <c r="N228">
        <v>15</v>
      </c>
      <c r="O228">
        <v>14</v>
      </c>
      <c r="P228" s="2">
        <f t="shared" si="344"/>
        <v>1.0714285714285714</v>
      </c>
      <c r="Q228" s="2">
        <f t="shared" si="345"/>
        <v>-7.1428571428571425E-2</v>
      </c>
      <c r="R228">
        <v>735</v>
      </c>
      <c r="S228">
        <v>748</v>
      </c>
      <c r="T228" s="2">
        <f t="shared" si="314"/>
        <v>0.98262032085561501</v>
      </c>
      <c r="U228">
        <v>737</v>
      </c>
      <c r="V228">
        <v>748</v>
      </c>
      <c r="W228" s="2">
        <f t="shared" si="348"/>
        <v>110.55</v>
      </c>
      <c r="X228" s="2">
        <f t="shared" si="349"/>
        <v>104.72</v>
      </c>
      <c r="Y228" s="7">
        <f t="shared" si="317"/>
        <v>-5.5672268907563008E-2</v>
      </c>
      <c r="Z228" s="2">
        <f t="shared" si="350"/>
        <v>0.98529411764705888</v>
      </c>
      <c r="AA228" s="2">
        <f t="shared" si="351"/>
        <v>1.0027210884353741</v>
      </c>
      <c r="AB228" s="2">
        <f t="shared" si="353"/>
        <v>1</v>
      </c>
      <c r="AC228" s="2">
        <f t="shared" si="354"/>
        <v>-7.1428571428571425E-2</v>
      </c>
      <c r="AD228" s="2">
        <f t="shared" si="355"/>
        <v>2</v>
      </c>
      <c r="AE228" s="2">
        <f t="shared" si="390"/>
        <v>0</v>
      </c>
      <c r="AF228" s="2">
        <f t="shared" si="321"/>
        <v>0</v>
      </c>
      <c r="AG228" s="2" t="e">
        <f>AD228/AE228</f>
        <v>#DIV/0!</v>
      </c>
      <c r="AH228" s="2">
        <f t="shared" si="262"/>
        <v>0</v>
      </c>
      <c r="AI228" s="2">
        <v>0</v>
      </c>
      <c r="AJ228">
        <f t="shared" si="394"/>
        <v>4.9999999999999996E-6</v>
      </c>
      <c r="AK228">
        <f t="shared" si="322"/>
        <v>30000.000000000004</v>
      </c>
      <c r="AL228">
        <f t="shared" si="395"/>
        <v>28800</v>
      </c>
      <c r="AM228">
        <f t="shared" si="323"/>
        <v>58800</v>
      </c>
      <c r="AP228" t="s">
        <v>37</v>
      </c>
      <c r="AS228">
        <v>2.4</v>
      </c>
      <c r="AT228">
        <v>1</v>
      </c>
      <c r="AU228">
        <f t="shared" si="329"/>
        <v>1158.7966171852593</v>
      </c>
      <c r="AV228" t="s">
        <v>448</v>
      </c>
      <c r="AW228" t="s">
        <v>64</v>
      </c>
      <c r="AX228" t="s">
        <v>592</v>
      </c>
      <c r="AZ228" s="2">
        <f t="shared" si="392"/>
        <v>1.6503626729009344</v>
      </c>
      <c r="BA228" s="2">
        <f t="shared" si="393"/>
        <v>4.5498836908761966</v>
      </c>
      <c r="BB228">
        <v>0</v>
      </c>
      <c r="BC228">
        <f t="shared" si="356"/>
        <v>0</v>
      </c>
      <c r="BD228">
        <v>0</v>
      </c>
      <c r="BE228">
        <f t="shared" si="357"/>
        <v>0</v>
      </c>
      <c r="BF228">
        <v>10.1</v>
      </c>
      <c r="BG228">
        <f t="shared" si="358"/>
        <v>9.5656325915219206E-2</v>
      </c>
      <c r="BH228">
        <v>1.58</v>
      </c>
      <c r="BI228">
        <f t="shared" si="359"/>
        <v>1.5986957933797338E-2</v>
      </c>
      <c r="BJ228">
        <v>0</v>
      </c>
      <c r="BK228">
        <f t="shared" si="360"/>
        <v>0</v>
      </c>
      <c r="BL228">
        <v>0</v>
      </c>
      <c r="BM228">
        <f t="shared" si="361"/>
        <v>0</v>
      </c>
      <c r="BN228">
        <v>0</v>
      </c>
      <c r="BO228">
        <f t="shared" si="362"/>
        <v>0</v>
      </c>
      <c r="BP228">
        <v>0</v>
      </c>
      <c r="BQ228">
        <f t="shared" si="363"/>
        <v>0</v>
      </c>
      <c r="BR228">
        <f t="shared" si="364"/>
        <v>69.643000000000001</v>
      </c>
      <c r="BS228">
        <f t="shared" si="365"/>
        <v>0.69322587704874672</v>
      </c>
      <c r="BT228">
        <v>2.1999999999999999E-2</v>
      </c>
      <c r="BU228">
        <f t="shared" si="366"/>
        <v>1.0182660488239272E-3</v>
      </c>
      <c r="BV228">
        <v>2.9000000000000001E-2</v>
      </c>
      <c r="BW228">
        <f t="shared" si="367"/>
        <v>5.2052115264755586E-4</v>
      </c>
      <c r="BX228">
        <v>1.6E-2</v>
      </c>
      <c r="BY228">
        <f t="shared" si="368"/>
        <v>2.7736827444249342E-4</v>
      </c>
      <c r="BZ228">
        <v>0.51</v>
      </c>
      <c r="CA228">
        <f t="shared" si="369"/>
        <v>1.0094146568111721E-2</v>
      </c>
      <c r="CB228">
        <v>16</v>
      </c>
      <c r="CC228">
        <f t="shared" si="370"/>
        <v>0.17105304221418519</v>
      </c>
      <c r="CD228">
        <v>2.1</v>
      </c>
      <c r="CE228">
        <f t="shared" si="371"/>
        <v>1.2167494844025751E-2</v>
      </c>
      <c r="CF228">
        <v>0</v>
      </c>
      <c r="CG228">
        <f t="shared" si="372"/>
        <v>0</v>
      </c>
      <c r="CH228">
        <v>0</v>
      </c>
      <c r="CI228">
        <f t="shared" si="373"/>
        <v>0</v>
      </c>
      <c r="CJ228">
        <v>0</v>
      </c>
      <c r="CK228">
        <f t="shared" si="374"/>
        <v>0</v>
      </c>
      <c r="CL228">
        <v>0</v>
      </c>
      <c r="CM228">
        <f t="shared" si="375"/>
        <v>0</v>
      </c>
      <c r="CN228">
        <v>0</v>
      </c>
      <c r="CO228">
        <f t="shared" si="376"/>
        <v>0</v>
      </c>
      <c r="CP228">
        <v>0</v>
      </c>
      <c r="CQ228">
        <f t="shared" si="377"/>
        <v>0</v>
      </c>
      <c r="CR228">
        <v>0</v>
      </c>
      <c r="CS228">
        <f t="shared" si="378"/>
        <v>0</v>
      </c>
      <c r="CT228">
        <v>0</v>
      </c>
      <c r="CU228">
        <f t="shared" si="379"/>
        <v>0</v>
      </c>
      <c r="CV228">
        <v>0</v>
      </c>
      <c r="CW228">
        <f t="shared" si="380"/>
        <v>0</v>
      </c>
      <c r="CX228">
        <v>0</v>
      </c>
      <c r="CY228">
        <f t="shared" si="381"/>
        <v>0</v>
      </c>
      <c r="CZ228">
        <v>0</v>
      </c>
      <c r="DA228">
        <f t="shared" si="382"/>
        <v>0</v>
      </c>
      <c r="DB228">
        <v>0</v>
      </c>
      <c r="DC228">
        <f t="shared" si="383"/>
        <v>0</v>
      </c>
      <c r="DD228">
        <v>0</v>
      </c>
      <c r="DE228">
        <f t="shared" si="384"/>
        <v>0</v>
      </c>
      <c r="DF228">
        <v>0</v>
      </c>
      <c r="DG228">
        <f t="shared" si="385"/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f t="shared" si="386"/>
        <v>0</v>
      </c>
      <c r="ET228">
        <v>0</v>
      </c>
      <c r="EU228">
        <f t="shared" si="387"/>
        <v>0</v>
      </c>
      <c r="EV228">
        <v>0</v>
      </c>
      <c r="EW228">
        <f t="shared" si="396"/>
        <v>0</v>
      </c>
      <c r="EX228">
        <v>0</v>
      </c>
      <c r="EY228">
        <f t="shared" si="397"/>
        <v>0</v>
      </c>
      <c r="EZ228">
        <v>44.8</v>
      </c>
      <c r="FA228">
        <f t="shared" si="398"/>
        <v>0.45011630912380463</v>
      </c>
      <c r="FB228">
        <v>0</v>
      </c>
      <c r="FC228">
        <f t="shared" si="399"/>
        <v>0</v>
      </c>
      <c r="FD228">
        <v>0</v>
      </c>
      <c r="FE228">
        <f t="shared" si="400"/>
        <v>0</v>
      </c>
      <c r="FF228">
        <v>55.2</v>
      </c>
      <c r="FG228">
        <f t="shared" si="401"/>
        <v>0.54988369087619549</v>
      </c>
      <c r="FH228">
        <v>0</v>
      </c>
      <c r="FI228">
        <f t="shared" si="402"/>
        <v>0</v>
      </c>
      <c r="FJ228">
        <v>0</v>
      </c>
      <c r="FK228">
        <f t="shared" si="403"/>
        <v>0</v>
      </c>
      <c r="FL228">
        <v>0</v>
      </c>
      <c r="FM228">
        <f t="shared" si="404"/>
        <v>0</v>
      </c>
      <c r="FN228">
        <v>0</v>
      </c>
      <c r="FO228">
        <f t="shared" si="405"/>
        <v>0</v>
      </c>
      <c r="FP228">
        <v>0</v>
      </c>
      <c r="FQ228">
        <f t="shared" si="406"/>
        <v>0</v>
      </c>
      <c r="FR228">
        <v>0</v>
      </c>
      <c r="FS228">
        <f t="shared" si="407"/>
        <v>0</v>
      </c>
      <c r="FT228">
        <v>0</v>
      </c>
      <c r="FU228">
        <f t="shared" si="408"/>
        <v>0</v>
      </c>
      <c r="FV228">
        <v>0</v>
      </c>
      <c r="FW228">
        <f t="shared" si="409"/>
        <v>0</v>
      </c>
      <c r="FX228">
        <v>0</v>
      </c>
      <c r="FY228">
        <f t="shared" si="410"/>
        <v>0</v>
      </c>
      <c r="FZ228">
        <v>0</v>
      </c>
      <c r="GA228">
        <f t="shared" si="411"/>
        <v>0</v>
      </c>
      <c r="GB228">
        <v>0</v>
      </c>
      <c r="GC228">
        <f t="shared" si="412"/>
        <v>0</v>
      </c>
      <c r="GD228">
        <v>0</v>
      </c>
      <c r="GE228">
        <f t="shared" si="413"/>
        <v>0</v>
      </c>
      <c r="GF228">
        <v>0</v>
      </c>
      <c r="GG228">
        <f t="shared" si="414"/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623</v>
      </c>
      <c r="GS228" t="s">
        <v>626</v>
      </c>
    </row>
    <row r="229" spans="1:201" x14ac:dyDescent="0.45">
      <c r="A229">
        <v>228</v>
      </c>
      <c r="B229" t="s">
        <v>625</v>
      </c>
      <c r="C229" t="s">
        <v>624</v>
      </c>
      <c r="D229" t="s">
        <v>621</v>
      </c>
      <c r="E229" t="s">
        <v>622</v>
      </c>
      <c r="F229">
        <v>396.5</v>
      </c>
      <c r="G229">
        <v>473</v>
      </c>
      <c r="H229">
        <v>1773</v>
      </c>
      <c r="I229" s="2">
        <f t="shared" si="341"/>
        <v>0.2667794698251551</v>
      </c>
      <c r="J229" s="2">
        <f t="shared" si="342"/>
        <v>76.5</v>
      </c>
      <c r="K229" s="2">
        <f t="shared" si="343"/>
        <v>1.1929382093316518</v>
      </c>
      <c r="M229" s="2">
        <v>1904</v>
      </c>
      <c r="N229">
        <v>15</v>
      </c>
      <c r="O229">
        <v>14</v>
      </c>
      <c r="P229" s="2">
        <f t="shared" si="344"/>
        <v>1.0714285714285714</v>
      </c>
      <c r="Q229" s="2">
        <f t="shared" si="345"/>
        <v>-7.1428571428571425E-2</v>
      </c>
      <c r="R229">
        <v>732</v>
      </c>
      <c r="S229">
        <v>748</v>
      </c>
      <c r="T229" s="2">
        <f t="shared" si="314"/>
        <v>0.97860962566844922</v>
      </c>
      <c r="U229">
        <v>744</v>
      </c>
      <c r="V229">
        <v>748</v>
      </c>
      <c r="W229" s="2">
        <f t="shared" si="348"/>
        <v>111.6</v>
      </c>
      <c r="X229" s="2">
        <f t="shared" si="349"/>
        <v>104.72</v>
      </c>
      <c r="Y229" s="7">
        <f t="shared" si="317"/>
        <v>-6.5699006875477417E-2</v>
      </c>
      <c r="Z229" s="2">
        <f t="shared" si="350"/>
        <v>0.99465240641711228</v>
      </c>
      <c r="AA229" s="2">
        <f t="shared" si="351"/>
        <v>1.0163934426229508</v>
      </c>
      <c r="AB229" s="2">
        <f t="shared" si="353"/>
        <v>1</v>
      </c>
      <c r="AC229" s="2">
        <f t="shared" si="354"/>
        <v>-7.1428571428571425E-2</v>
      </c>
      <c r="AD229" s="2">
        <f t="shared" si="355"/>
        <v>12</v>
      </c>
      <c r="AE229" s="2">
        <f t="shared" si="390"/>
        <v>0</v>
      </c>
      <c r="AF229" s="2">
        <f t="shared" si="321"/>
        <v>0</v>
      </c>
      <c r="AG229" s="2" t="e">
        <f t="shared" si="391"/>
        <v>#DIV/0!</v>
      </c>
      <c r="AH229" s="2">
        <f t="shared" si="262"/>
        <v>0</v>
      </c>
      <c r="AI229" s="2">
        <v>0</v>
      </c>
      <c r="AJ229">
        <f t="shared" si="394"/>
        <v>4.9999999999999996E-6</v>
      </c>
      <c r="AK229">
        <f t="shared" si="322"/>
        <v>30000.000000000004</v>
      </c>
      <c r="AL229">
        <f t="shared" si="395"/>
        <v>28800</v>
      </c>
      <c r="AM229">
        <f t="shared" si="323"/>
        <v>58800</v>
      </c>
      <c r="AP229" t="s">
        <v>37</v>
      </c>
      <c r="AS229">
        <v>2.4</v>
      </c>
      <c r="AT229">
        <v>1</v>
      </c>
      <c r="AU229">
        <f t="shared" si="329"/>
        <v>1158.7966171852593</v>
      </c>
      <c r="AV229" t="s">
        <v>448</v>
      </c>
      <c r="AW229" t="s">
        <v>64</v>
      </c>
      <c r="AX229" t="s">
        <v>592</v>
      </c>
      <c r="AZ229" s="2">
        <f t="shared" si="392"/>
        <v>1.6503626729009344</v>
      </c>
      <c r="BA229" s="2">
        <f t="shared" si="393"/>
        <v>4.5498836908761966</v>
      </c>
      <c r="BB229">
        <v>0</v>
      </c>
      <c r="BC229">
        <f t="shared" si="356"/>
        <v>0</v>
      </c>
      <c r="BD229">
        <v>0</v>
      </c>
      <c r="BE229">
        <f t="shared" si="357"/>
        <v>0</v>
      </c>
      <c r="BF229">
        <v>10.1</v>
      </c>
      <c r="BG229">
        <f t="shared" si="358"/>
        <v>9.5656325915219206E-2</v>
      </c>
      <c r="BH229">
        <v>1.58</v>
      </c>
      <c r="BI229">
        <f t="shared" si="359"/>
        <v>1.5986957933797338E-2</v>
      </c>
      <c r="BJ229">
        <v>0</v>
      </c>
      <c r="BK229">
        <f t="shared" si="360"/>
        <v>0</v>
      </c>
      <c r="BL229">
        <v>0</v>
      </c>
      <c r="BM229">
        <f t="shared" si="361"/>
        <v>0</v>
      </c>
      <c r="BN229">
        <v>0</v>
      </c>
      <c r="BO229">
        <f t="shared" si="362"/>
        <v>0</v>
      </c>
      <c r="BP229">
        <v>0</v>
      </c>
      <c r="BQ229">
        <f t="shared" si="363"/>
        <v>0</v>
      </c>
      <c r="BR229">
        <f t="shared" si="364"/>
        <v>69.643000000000001</v>
      </c>
      <c r="BS229">
        <f t="shared" si="365"/>
        <v>0.69322587704874672</v>
      </c>
      <c r="BT229">
        <v>2.1999999999999999E-2</v>
      </c>
      <c r="BU229">
        <f t="shared" si="366"/>
        <v>1.0182660488239272E-3</v>
      </c>
      <c r="BV229">
        <v>2.9000000000000001E-2</v>
      </c>
      <c r="BW229">
        <f t="shared" si="367"/>
        <v>5.2052115264755586E-4</v>
      </c>
      <c r="BX229">
        <v>1.6E-2</v>
      </c>
      <c r="BY229">
        <f t="shared" si="368"/>
        <v>2.7736827444249342E-4</v>
      </c>
      <c r="BZ229">
        <v>0.51</v>
      </c>
      <c r="CA229">
        <f t="shared" si="369"/>
        <v>1.0094146568111721E-2</v>
      </c>
      <c r="CB229">
        <v>16</v>
      </c>
      <c r="CC229">
        <f t="shared" si="370"/>
        <v>0.17105304221418519</v>
      </c>
      <c r="CD229">
        <v>2.1</v>
      </c>
      <c r="CE229">
        <f t="shared" si="371"/>
        <v>1.2167494844025751E-2</v>
      </c>
      <c r="CF229">
        <v>0</v>
      </c>
      <c r="CG229">
        <f t="shared" si="372"/>
        <v>0</v>
      </c>
      <c r="CH229">
        <v>0</v>
      </c>
      <c r="CI229">
        <f t="shared" si="373"/>
        <v>0</v>
      </c>
      <c r="CJ229">
        <v>0</v>
      </c>
      <c r="CK229">
        <f t="shared" si="374"/>
        <v>0</v>
      </c>
      <c r="CL229">
        <v>0</v>
      </c>
      <c r="CM229">
        <f t="shared" si="375"/>
        <v>0</v>
      </c>
      <c r="CN229">
        <v>0</v>
      </c>
      <c r="CO229">
        <f t="shared" si="376"/>
        <v>0</v>
      </c>
      <c r="CP229">
        <v>0</v>
      </c>
      <c r="CQ229">
        <f t="shared" si="377"/>
        <v>0</v>
      </c>
      <c r="CR229">
        <v>0</v>
      </c>
      <c r="CS229">
        <f t="shared" si="378"/>
        <v>0</v>
      </c>
      <c r="CT229">
        <v>0</v>
      </c>
      <c r="CU229">
        <f t="shared" si="379"/>
        <v>0</v>
      </c>
      <c r="CV229">
        <v>0</v>
      </c>
      <c r="CW229">
        <f t="shared" si="380"/>
        <v>0</v>
      </c>
      <c r="CX229">
        <v>0</v>
      </c>
      <c r="CY229">
        <f t="shared" si="381"/>
        <v>0</v>
      </c>
      <c r="CZ229">
        <v>0</v>
      </c>
      <c r="DA229">
        <f t="shared" si="382"/>
        <v>0</v>
      </c>
      <c r="DB229">
        <v>0</v>
      </c>
      <c r="DC229">
        <f t="shared" si="383"/>
        <v>0</v>
      </c>
      <c r="DD229">
        <v>0</v>
      </c>
      <c r="DE229">
        <f t="shared" si="384"/>
        <v>0</v>
      </c>
      <c r="DF229">
        <v>0</v>
      </c>
      <c r="DG229">
        <f t="shared" si="385"/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f t="shared" si="386"/>
        <v>0</v>
      </c>
      <c r="ET229">
        <v>0</v>
      </c>
      <c r="EU229">
        <f t="shared" si="387"/>
        <v>0</v>
      </c>
      <c r="EV229">
        <v>0</v>
      </c>
      <c r="EW229">
        <f t="shared" si="396"/>
        <v>0</v>
      </c>
      <c r="EX229">
        <v>0</v>
      </c>
      <c r="EY229">
        <f t="shared" si="397"/>
        <v>0</v>
      </c>
      <c r="EZ229">
        <v>44.8</v>
      </c>
      <c r="FA229">
        <f t="shared" si="398"/>
        <v>0.45011630912380463</v>
      </c>
      <c r="FB229">
        <v>0</v>
      </c>
      <c r="FC229">
        <f t="shared" si="399"/>
        <v>0</v>
      </c>
      <c r="FD229">
        <v>0</v>
      </c>
      <c r="FE229">
        <f t="shared" si="400"/>
        <v>0</v>
      </c>
      <c r="FF229">
        <v>55.2</v>
      </c>
      <c r="FG229">
        <f t="shared" si="401"/>
        <v>0.54988369087619549</v>
      </c>
      <c r="FH229">
        <v>0</v>
      </c>
      <c r="FI229">
        <f t="shared" si="402"/>
        <v>0</v>
      </c>
      <c r="FJ229">
        <v>0</v>
      </c>
      <c r="FK229">
        <f t="shared" si="403"/>
        <v>0</v>
      </c>
      <c r="FL229">
        <v>0</v>
      </c>
      <c r="FM229">
        <f t="shared" si="404"/>
        <v>0</v>
      </c>
      <c r="FN229">
        <v>0</v>
      </c>
      <c r="FO229">
        <f t="shared" si="405"/>
        <v>0</v>
      </c>
      <c r="FP229">
        <v>0</v>
      </c>
      <c r="FQ229">
        <f t="shared" si="406"/>
        <v>0</v>
      </c>
      <c r="FR229">
        <v>0</v>
      </c>
      <c r="FS229">
        <f t="shared" si="407"/>
        <v>0</v>
      </c>
      <c r="FT229">
        <v>0</v>
      </c>
      <c r="FU229">
        <f t="shared" si="408"/>
        <v>0</v>
      </c>
      <c r="FV229">
        <v>0</v>
      </c>
      <c r="FW229">
        <f t="shared" si="409"/>
        <v>0</v>
      </c>
      <c r="FX229">
        <v>0</v>
      </c>
      <c r="FY229">
        <f t="shared" si="410"/>
        <v>0</v>
      </c>
      <c r="FZ229">
        <v>0</v>
      </c>
      <c r="GA229">
        <f t="shared" si="411"/>
        <v>0</v>
      </c>
      <c r="GB229">
        <v>0</v>
      </c>
      <c r="GC229">
        <f t="shared" si="412"/>
        <v>0</v>
      </c>
      <c r="GD229">
        <v>0</v>
      </c>
      <c r="GE229">
        <f t="shared" si="413"/>
        <v>0</v>
      </c>
      <c r="GF229">
        <v>0</v>
      </c>
      <c r="GG229">
        <f t="shared" si="414"/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623</v>
      </c>
      <c r="GS229" t="s">
        <v>626</v>
      </c>
    </row>
    <row r="230" spans="1:201" x14ac:dyDescent="0.45">
      <c r="A230">
        <v>229</v>
      </c>
      <c r="B230" t="s">
        <v>420</v>
      </c>
      <c r="C230" t="s">
        <v>427</v>
      </c>
      <c r="D230" t="s">
        <v>609</v>
      </c>
      <c r="E230" t="s">
        <v>595</v>
      </c>
      <c r="F230">
        <v>396.5</v>
      </c>
      <c r="G230">
        <v>473</v>
      </c>
      <c r="H230">
        <v>1773</v>
      </c>
      <c r="I230" s="2">
        <f t="shared" si="341"/>
        <v>0.2667794698251551</v>
      </c>
      <c r="J230" s="2">
        <f t="shared" si="342"/>
        <v>76.5</v>
      </c>
      <c r="K230" s="2">
        <f t="shared" si="343"/>
        <v>1.1929382093316518</v>
      </c>
      <c r="M230" s="2">
        <v>1904</v>
      </c>
      <c r="N230">
        <v>22</v>
      </c>
      <c r="O230">
        <v>22</v>
      </c>
      <c r="P230" s="2">
        <f t="shared" si="344"/>
        <v>1</v>
      </c>
      <c r="Q230" s="2">
        <f t="shared" si="345"/>
        <v>0</v>
      </c>
      <c r="R230">
        <v>500</v>
      </c>
      <c r="S230">
        <v>483</v>
      </c>
      <c r="T230" s="2">
        <f t="shared" si="314"/>
        <v>1.0351966873706004</v>
      </c>
      <c r="U230">
        <v>601</v>
      </c>
      <c r="V230">
        <v>609</v>
      </c>
      <c r="W230" s="2">
        <f t="shared" si="348"/>
        <v>132.22</v>
      </c>
      <c r="X230" s="2">
        <f t="shared" si="349"/>
        <v>133.97999999999999</v>
      </c>
      <c r="Y230" s="7">
        <f t="shared" si="317"/>
        <v>1.3136288998357898E-2</v>
      </c>
      <c r="Z230" s="2">
        <f t="shared" si="350"/>
        <v>0.98686371100164205</v>
      </c>
      <c r="AA230" s="2">
        <f t="shared" si="351"/>
        <v>1.202</v>
      </c>
      <c r="AB230" s="2">
        <f t="shared" si="353"/>
        <v>1.2608695652173914</v>
      </c>
      <c r="AC230" s="2">
        <f t="shared" si="354"/>
        <v>0</v>
      </c>
      <c r="AD230" s="2">
        <f t="shared" si="355"/>
        <v>101</v>
      </c>
      <c r="AE230" s="2">
        <f t="shared" si="390"/>
        <v>126</v>
      </c>
      <c r="AF230" s="2">
        <f t="shared" si="321"/>
        <v>0.20689655172413793</v>
      </c>
      <c r="AG230" s="2">
        <f t="shared" si="391"/>
        <v>0.80158730158730163</v>
      </c>
      <c r="AH230" s="2">
        <f t="shared" si="262"/>
        <v>4.5517241379310347</v>
      </c>
      <c r="AI230" s="2">
        <v>0</v>
      </c>
      <c r="AJ230">
        <f t="shared" si="394"/>
        <v>4.9999999999999996E-6</v>
      </c>
      <c r="AK230">
        <f t="shared" si="322"/>
        <v>44000.000000000007</v>
      </c>
      <c r="AL230">
        <f t="shared" si="395"/>
        <v>28800</v>
      </c>
      <c r="AM230">
        <f t="shared" si="323"/>
        <v>72800</v>
      </c>
      <c r="AP230" t="s">
        <v>37</v>
      </c>
      <c r="AS230">
        <v>2.4</v>
      </c>
      <c r="AT230">
        <v>1</v>
      </c>
      <c r="AU230">
        <f t="shared" si="329"/>
        <v>748.26038248727298</v>
      </c>
      <c r="AV230" t="s">
        <v>372</v>
      </c>
      <c r="AW230" t="s">
        <v>442</v>
      </c>
      <c r="AX230" t="s">
        <v>610</v>
      </c>
      <c r="AZ230" s="2">
        <f t="shared" si="392"/>
        <v>1.940037848327514</v>
      </c>
      <c r="BA230" s="2">
        <f t="shared" si="393"/>
        <v>4.5498836908761966</v>
      </c>
      <c r="BB230">
        <v>0</v>
      </c>
      <c r="BC230">
        <f t="shared" si="356"/>
        <v>0</v>
      </c>
      <c r="BD230">
        <v>0</v>
      </c>
      <c r="BE230">
        <f t="shared" si="357"/>
        <v>0</v>
      </c>
      <c r="BF230">
        <v>0.13</v>
      </c>
      <c r="BG230">
        <f t="shared" si="358"/>
        <v>1.223918033167502E-3</v>
      </c>
      <c r="BH230">
        <v>0.4</v>
      </c>
      <c r="BI230">
        <f t="shared" si="359"/>
        <v>4.0233275937861966E-3</v>
      </c>
      <c r="BJ230">
        <v>0</v>
      </c>
      <c r="BK230">
        <f t="shared" si="360"/>
        <v>0</v>
      </c>
      <c r="BL230">
        <v>0</v>
      </c>
      <c r="BM230">
        <f t="shared" si="361"/>
        <v>0</v>
      </c>
      <c r="BN230">
        <v>0</v>
      </c>
      <c r="BO230">
        <f t="shared" si="362"/>
        <v>0</v>
      </c>
      <c r="BP230">
        <v>0</v>
      </c>
      <c r="BQ230">
        <f t="shared" si="363"/>
        <v>0</v>
      </c>
      <c r="BR230">
        <f t="shared" si="364"/>
        <v>89.41</v>
      </c>
      <c r="BS230">
        <f t="shared" si="365"/>
        <v>0.88470819295251868</v>
      </c>
      <c r="BT230">
        <v>0.11</v>
      </c>
      <c r="BU230">
        <f t="shared" si="366"/>
        <v>5.0611350641583822E-3</v>
      </c>
      <c r="BV230">
        <v>0</v>
      </c>
      <c r="BW230">
        <f t="shared" si="367"/>
        <v>0</v>
      </c>
      <c r="BX230">
        <v>0</v>
      </c>
      <c r="BY230">
        <f t="shared" si="368"/>
        <v>0</v>
      </c>
      <c r="BZ230">
        <v>0.4</v>
      </c>
      <c r="CA230">
        <f t="shared" si="369"/>
        <v>7.8700244377855489E-3</v>
      </c>
      <c r="CB230">
        <v>8.3000000000000007</v>
      </c>
      <c r="CC230">
        <f t="shared" si="370"/>
        <v>8.820751182221534E-2</v>
      </c>
      <c r="CD230">
        <v>0.95</v>
      </c>
      <c r="CE230">
        <f t="shared" si="371"/>
        <v>5.4716982692321961E-3</v>
      </c>
      <c r="CF230">
        <v>0</v>
      </c>
      <c r="CG230">
        <f t="shared" si="372"/>
        <v>0</v>
      </c>
      <c r="CH230">
        <v>0</v>
      </c>
      <c r="CI230">
        <f t="shared" si="373"/>
        <v>0</v>
      </c>
      <c r="CJ230">
        <v>0</v>
      </c>
      <c r="CK230">
        <f t="shared" si="374"/>
        <v>0</v>
      </c>
      <c r="CL230">
        <v>0.02</v>
      </c>
      <c r="CM230">
        <f t="shared" si="375"/>
        <v>7.8884215327418294E-4</v>
      </c>
      <c r="CN230">
        <v>0.08</v>
      </c>
      <c r="CO230">
        <f t="shared" si="376"/>
        <v>4.7580146668265214E-4</v>
      </c>
      <c r="CP230">
        <v>0.2</v>
      </c>
      <c r="CQ230">
        <f t="shared" si="377"/>
        <v>2.1695482071792901E-3</v>
      </c>
      <c r="CR230">
        <v>0</v>
      </c>
      <c r="CS230">
        <f t="shared" si="378"/>
        <v>0</v>
      </c>
      <c r="CT230">
        <v>0</v>
      </c>
      <c r="CU230">
        <f t="shared" si="379"/>
        <v>0</v>
      </c>
      <c r="CV230">
        <v>0</v>
      </c>
      <c r="CW230">
        <f t="shared" si="380"/>
        <v>0</v>
      </c>
      <c r="CX230">
        <v>0</v>
      </c>
      <c r="CY230">
        <f t="shared" si="381"/>
        <v>0</v>
      </c>
      <c r="CZ230">
        <v>0</v>
      </c>
      <c r="DA230">
        <f t="shared" si="382"/>
        <v>0</v>
      </c>
      <c r="DB230">
        <v>0</v>
      </c>
      <c r="DC230">
        <f t="shared" si="383"/>
        <v>0</v>
      </c>
      <c r="DD230">
        <v>0</v>
      </c>
      <c r="DE230">
        <f t="shared" si="384"/>
        <v>0</v>
      </c>
      <c r="DF230">
        <v>0</v>
      </c>
      <c r="DG230">
        <f t="shared" si="385"/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f t="shared" si="386"/>
        <v>0</v>
      </c>
      <c r="ET230">
        <v>0</v>
      </c>
      <c r="EU230">
        <f t="shared" si="387"/>
        <v>0</v>
      </c>
      <c r="EV230">
        <v>0</v>
      </c>
      <c r="EW230">
        <f t="shared" si="396"/>
        <v>0</v>
      </c>
      <c r="EX230">
        <v>0</v>
      </c>
      <c r="EY230">
        <f t="shared" si="397"/>
        <v>0</v>
      </c>
      <c r="EZ230">
        <v>44.8</v>
      </c>
      <c r="FA230">
        <f t="shared" si="398"/>
        <v>0.45011630912380463</v>
      </c>
      <c r="FB230">
        <v>0</v>
      </c>
      <c r="FC230">
        <f t="shared" si="399"/>
        <v>0</v>
      </c>
      <c r="FD230">
        <v>0</v>
      </c>
      <c r="FE230">
        <f t="shared" si="400"/>
        <v>0</v>
      </c>
      <c r="FF230">
        <v>55.2</v>
      </c>
      <c r="FG230">
        <f t="shared" si="401"/>
        <v>0.54988369087619549</v>
      </c>
      <c r="FH230">
        <v>0</v>
      </c>
      <c r="FI230">
        <f t="shared" si="402"/>
        <v>0</v>
      </c>
      <c r="FJ230">
        <v>0</v>
      </c>
      <c r="FK230">
        <f t="shared" si="403"/>
        <v>0</v>
      </c>
      <c r="FL230">
        <v>0</v>
      </c>
      <c r="FM230">
        <f t="shared" si="404"/>
        <v>0</v>
      </c>
      <c r="FN230">
        <v>0</v>
      </c>
      <c r="FO230">
        <f t="shared" si="405"/>
        <v>0</v>
      </c>
      <c r="FP230">
        <v>0</v>
      </c>
      <c r="FQ230">
        <f t="shared" si="406"/>
        <v>0</v>
      </c>
      <c r="FR230">
        <v>0</v>
      </c>
      <c r="FS230">
        <f t="shared" si="407"/>
        <v>0</v>
      </c>
      <c r="FT230">
        <v>0</v>
      </c>
      <c r="FU230">
        <f t="shared" si="408"/>
        <v>0</v>
      </c>
      <c r="FV230">
        <v>0</v>
      </c>
      <c r="FW230">
        <f t="shared" si="409"/>
        <v>0</v>
      </c>
      <c r="FX230">
        <v>0</v>
      </c>
      <c r="FY230">
        <f t="shared" si="410"/>
        <v>0</v>
      </c>
      <c r="FZ230">
        <v>0</v>
      </c>
      <c r="GA230">
        <f t="shared" si="411"/>
        <v>0</v>
      </c>
      <c r="GB230">
        <v>0</v>
      </c>
      <c r="GC230">
        <f t="shared" si="412"/>
        <v>0</v>
      </c>
      <c r="GD230">
        <v>0</v>
      </c>
      <c r="GE230">
        <f t="shared" si="413"/>
        <v>0</v>
      </c>
      <c r="GF230">
        <v>0</v>
      </c>
      <c r="GG230">
        <f t="shared" si="414"/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623</v>
      </c>
      <c r="GS230" t="s">
        <v>264</v>
      </c>
    </row>
    <row r="231" spans="1:201" x14ac:dyDescent="0.45">
      <c r="A231">
        <v>230</v>
      </c>
      <c r="B231" t="s">
        <v>420</v>
      </c>
      <c r="C231" t="s">
        <v>427</v>
      </c>
      <c r="D231" t="s">
        <v>609</v>
      </c>
      <c r="E231" t="s">
        <v>595</v>
      </c>
      <c r="F231">
        <v>396.5</v>
      </c>
      <c r="G231">
        <v>473</v>
      </c>
      <c r="H231">
        <v>1773</v>
      </c>
      <c r="I231" s="2">
        <f t="shared" si="341"/>
        <v>0.2667794698251551</v>
      </c>
      <c r="J231" s="2">
        <f t="shared" si="342"/>
        <v>76.5</v>
      </c>
      <c r="K231" s="2">
        <f t="shared" si="343"/>
        <v>1.1929382093316518</v>
      </c>
      <c r="M231" s="2">
        <v>1904</v>
      </c>
      <c r="N231">
        <v>20</v>
      </c>
      <c r="O231">
        <v>22</v>
      </c>
      <c r="P231" s="2">
        <f t="shared" si="344"/>
        <v>0.90909090909090906</v>
      </c>
      <c r="Q231" s="2">
        <f t="shared" si="345"/>
        <v>9.0909090909090912E-2</v>
      </c>
      <c r="R231">
        <v>438</v>
      </c>
      <c r="S231">
        <v>483</v>
      </c>
      <c r="T231" s="2">
        <f t="shared" si="314"/>
        <v>0.90683229813664601</v>
      </c>
      <c r="U231">
        <v>564</v>
      </c>
      <c r="V231">
        <v>609</v>
      </c>
      <c r="W231" s="2">
        <f t="shared" si="348"/>
        <v>112.8</v>
      </c>
      <c r="X231" s="2">
        <f t="shared" si="349"/>
        <v>133.97999999999999</v>
      </c>
      <c r="Y231" s="7">
        <f t="shared" si="317"/>
        <v>0.15808329601433047</v>
      </c>
      <c r="Z231" s="2">
        <f t="shared" si="350"/>
        <v>0.92610837438423643</v>
      </c>
      <c r="AA231" s="2">
        <f t="shared" si="351"/>
        <v>1.2876712328767124</v>
      </c>
      <c r="AB231" s="2">
        <f t="shared" si="353"/>
        <v>1.2608695652173914</v>
      </c>
      <c r="AC231" s="2">
        <f t="shared" si="354"/>
        <v>9.0909090909090912E-2</v>
      </c>
      <c r="AD231" s="2">
        <f t="shared" si="355"/>
        <v>126</v>
      </c>
      <c r="AE231" s="2">
        <f t="shared" ref="AE231:AE257" si="415">V231-S231</f>
        <v>126</v>
      </c>
      <c r="AF231" s="2">
        <f t="shared" si="321"/>
        <v>0.20689655172413793</v>
      </c>
      <c r="AG231" s="2">
        <f t="shared" ref="AG231:AG257" si="416">AD231/AE231</f>
        <v>1</v>
      </c>
      <c r="AH231" s="2">
        <f t="shared" si="262"/>
        <v>4.5517241379310347</v>
      </c>
      <c r="AI231" s="2">
        <v>1</v>
      </c>
      <c r="AJ231">
        <f t="shared" si="394"/>
        <v>4.9999999999999996E-6</v>
      </c>
      <c r="AK231">
        <f t="shared" si="322"/>
        <v>40000.000000000007</v>
      </c>
      <c r="AL231">
        <f t="shared" si="395"/>
        <v>28800</v>
      </c>
      <c r="AM231">
        <f t="shared" si="323"/>
        <v>68800</v>
      </c>
      <c r="AP231" t="s">
        <v>37</v>
      </c>
      <c r="AS231">
        <v>2.4</v>
      </c>
      <c r="AT231">
        <v>1</v>
      </c>
      <c r="AU231">
        <f t="shared" si="329"/>
        <v>748.26038248727298</v>
      </c>
      <c r="AV231" t="s">
        <v>372</v>
      </c>
      <c r="AW231" t="s">
        <v>373</v>
      </c>
      <c r="AX231" t="s">
        <v>610</v>
      </c>
      <c r="AZ231" s="2">
        <f t="shared" si="392"/>
        <v>1.940037848327514</v>
      </c>
      <c r="BA231" s="2">
        <f t="shared" si="393"/>
        <v>4.5498836908761966</v>
      </c>
      <c r="BB231">
        <v>0</v>
      </c>
      <c r="BC231">
        <f t="shared" si="356"/>
        <v>0</v>
      </c>
      <c r="BD231">
        <v>0</v>
      </c>
      <c r="BE231">
        <f t="shared" si="357"/>
        <v>0</v>
      </c>
      <c r="BF231">
        <v>0.13</v>
      </c>
      <c r="BG231">
        <f t="shared" si="358"/>
        <v>1.223918033167502E-3</v>
      </c>
      <c r="BH231">
        <v>0.4</v>
      </c>
      <c r="BI231">
        <f t="shared" si="359"/>
        <v>4.0233275937861966E-3</v>
      </c>
      <c r="BJ231">
        <v>0</v>
      </c>
      <c r="BK231">
        <f t="shared" si="360"/>
        <v>0</v>
      </c>
      <c r="BL231">
        <v>0</v>
      </c>
      <c r="BM231">
        <f t="shared" si="361"/>
        <v>0</v>
      </c>
      <c r="BN231">
        <v>0</v>
      </c>
      <c r="BO231">
        <f t="shared" si="362"/>
        <v>0</v>
      </c>
      <c r="BP231">
        <v>0</v>
      </c>
      <c r="BQ231">
        <f t="shared" si="363"/>
        <v>0</v>
      </c>
      <c r="BR231">
        <f t="shared" si="364"/>
        <v>89.41</v>
      </c>
      <c r="BS231">
        <f t="shared" si="365"/>
        <v>0.88470819295251868</v>
      </c>
      <c r="BT231">
        <v>0.11</v>
      </c>
      <c r="BU231">
        <f t="shared" si="366"/>
        <v>5.0611350641583822E-3</v>
      </c>
      <c r="BV231">
        <v>0</v>
      </c>
      <c r="BW231">
        <f t="shared" si="367"/>
        <v>0</v>
      </c>
      <c r="BX231">
        <v>0</v>
      </c>
      <c r="BY231">
        <f t="shared" si="368"/>
        <v>0</v>
      </c>
      <c r="BZ231">
        <v>0.4</v>
      </c>
      <c r="CA231">
        <f t="shared" si="369"/>
        <v>7.8700244377855489E-3</v>
      </c>
      <c r="CB231">
        <v>8.3000000000000007</v>
      </c>
      <c r="CC231">
        <f t="shared" si="370"/>
        <v>8.820751182221534E-2</v>
      </c>
      <c r="CD231">
        <v>0.95</v>
      </c>
      <c r="CE231">
        <f t="shared" si="371"/>
        <v>5.4716982692321961E-3</v>
      </c>
      <c r="CF231">
        <v>0</v>
      </c>
      <c r="CG231">
        <f t="shared" si="372"/>
        <v>0</v>
      </c>
      <c r="CH231">
        <v>0</v>
      </c>
      <c r="CI231">
        <f t="shared" si="373"/>
        <v>0</v>
      </c>
      <c r="CJ231">
        <v>0</v>
      </c>
      <c r="CK231">
        <f t="shared" si="374"/>
        <v>0</v>
      </c>
      <c r="CL231">
        <v>0.02</v>
      </c>
      <c r="CM231">
        <f t="shared" si="375"/>
        <v>7.8884215327418294E-4</v>
      </c>
      <c r="CN231">
        <v>0.08</v>
      </c>
      <c r="CO231">
        <f t="shared" si="376"/>
        <v>4.7580146668265214E-4</v>
      </c>
      <c r="CP231">
        <v>0.2</v>
      </c>
      <c r="CQ231">
        <f t="shared" si="377"/>
        <v>2.1695482071792901E-3</v>
      </c>
      <c r="CR231">
        <v>0</v>
      </c>
      <c r="CS231">
        <f t="shared" si="378"/>
        <v>0</v>
      </c>
      <c r="CT231">
        <v>0</v>
      </c>
      <c r="CU231">
        <f t="shared" si="379"/>
        <v>0</v>
      </c>
      <c r="CV231">
        <v>0</v>
      </c>
      <c r="CW231">
        <f t="shared" si="380"/>
        <v>0</v>
      </c>
      <c r="CX231">
        <v>0</v>
      </c>
      <c r="CY231">
        <f t="shared" si="381"/>
        <v>0</v>
      </c>
      <c r="CZ231">
        <v>0</v>
      </c>
      <c r="DA231">
        <f t="shared" si="382"/>
        <v>0</v>
      </c>
      <c r="DB231">
        <v>0</v>
      </c>
      <c r="DC231">
        <f t="shared" si="383"/>
        <v>0</v>
      </c>
      <c r="DD231">
        <v>0</v>
      </c>
      <c r="DE231">
        <f t="shared" si="384"/>
        <v>0</v>
      </c>
      <c r="DF231">
        <v>0</v>
      </c>
      <c r="DG231">
        <f t="shared" si="385"/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f t="shared" si="386"/>
        <v>0</v>
      </c>
      <c r="ET231">
        <v>0</v>
      </c>
      <c r="EU231">
        <f t="shared" si="387"/>
        <v>0</v>
      </c>
      <c r="EV231">
        <v>0</v>
      </c>
      <c r="EW231">
        <f t="shared" si="396"/>
        <v>0</v>
      </c>
      <c r="EX231">
        <v>0</v>
      </c>
      <c r="EY231">
        <f t="shared" si="397"/>
        <v>0</v>
      </c>
      <c r="EZ231">
        <v>44.8</v>
      </c>
      <c r="FA231">
        <f t="shared" si="398"/>
        <v>0.45011630912380463</v>
      </c>
      <c r="FB231">
        <v>0</v>
      </c>
      <c r="FC231">
        <f t="shared" si="399"/>
        <v>0</v>
      </c>
      <c r="FD231">
        <v>0</v>
      </c>
      <c r="FE231">
        <f t="shared" si="400"/>
        <v>0</v>
      </c>
      <c r="FF231">
        <v>55.2</v>
      </c>
      <c r="FG231">
        <f t="shared" si="401"/>
        <v>0.54988369087619549</v>
      </c>
      <c r="FH231">
        <v>0</v>
      </c>
      <c r="FI231">
        <f t="shared" si="402"/>
        <v>0</v>
      </c>
      <c r="FJ231">
        <v>0</v>
      </c>
      <c r="FK231">
        <f t="shared" si="403"/>
        <v>0</v>
      </c>
      <c r="FL231">
        <v>0</v>
      </c>
      <c r="FM231">
        <f t="shared" si="404"/>
        <v>0</v>
      </c>
      <c r="FN231">
        <v>0</v>
      </c>
      <c r="FO231">
        <f t="shared" si="405"/>
        <v>0</v>
      </c>
      <c r="FP231">
        <v>0</v>
      </c>
      <c r="FQ231">
        <f t="shared" si="406"/>
        <v>0</v>
      </c>
      <c r="FR231">
        <v>0</v>
      </c>
      <c r="FS231">
        <f t="shared" si="407"/>
        <v>0</v>
      </c>
      <c r="FT231">
        <v>0</v>
      </c>
      <c r="FU231">
        <f t="shared" si="408"/>
        <v>0</v>
      </c>
      <c r="FV231">
        <v>0</v>
      </c>
      <c r="FW231">
        <f t="shared" si="409"/>
        <v>0</v>
      </c>
      <c r="FX231">
        <v>0</v>
      </c>
      <c r="FY231">
        <f t="shared" si="410"/>
        <v>0</v>
      </c>
      <c r="FZ231">
        <v>0</v>
      </c>
      <c r="GA231">
        <f t="shared" si="411"/>
        <v>0</v>
      </c>
      <c r="GB231">
        <v>0</v>
      </c>
      <c r="GC231">
        <f t="shared" si="412"/>
        <v>0</v>
      </c>
      <c r="GD231">
        <v>0</v>
      </c>
      <c r="GE231">
        <f t="shared" si="413"/>
        <v>0</v>
      </c>
      <c r="GF231">
        <v>0</v>
      </c>
      <c r="GG231">
        <f t="shared" si="414"/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623</v>
      </c>
      <c r="GS231" t="s">
        <v>264</v>
      </c>
    </row>
    <row r="232" spans="1:201" x14ac:dyDescent="0.45">
      <c r="A232">
        <v>231</v>
      </c>
      <c r="B232" t="s">
        <v>627</v>
      </c>
      <c r="C232" t="s">
        <v>624</v>
      </c>
      <c r="D232" t="s">
        <v>609</v>
      </c>
      <c r="E232" t="s">
        <v>595</v>
      </c>
      <c r="F232">
        <v>396.5</v>
      </c>
      <c r="G232">
        <v>473</v>
      </c>
      <c r="H232">
        <v>1773</v>
      </c>
      <c r="I232" s="2">
        <f t="shared" si="341"/>
        <v>0.2667794698251551</v>
      </c>
      <c r="J232" s="2">
        <f t="shared" si="342"/>
        <v>76.5</v>
      </c>
      <c r="K232" s="2">
        <f t="shared" si="343"/>
        <v>1.1929382093316518</v>
      </c>
      <c r="M232" s="2">
        <v>1904</v>
      </c>
      <c r="N232">
        <v>14</v>
      </c>
      <c r="O232">
        <v>16</v>
      </c>
      <c r="P232" s="2">
        <f t="shared" si="344"/>
        <v>0.875</v>
      </c>
      <c r="Q232" s="2">
        <f t="shared" si="345"/>
        <v>0.125</v>
      </c>
      <c r="R232">
        <v>811</v>
      </c>
      <c r="S232">
        <v>815</v>
      </c>
      <c r="T232" s="2">
        <f t="shared" si="314"/>
        <v>0.99509202453987733</v>
      </c>
      <c r="U232">
        <v>834</v>
      </c>
      <c r="V232">
        <v>839</v>
      </c>
      <c r="W232" s="2">
        <f t="shared" si="348"/>
        <v>116.76</v>
      </c>
      <c r="X232" s="2">
        <f t="shared" si="349"/>
        <v>134.24</v>
      </c>
      <c r="Y232" s="7">
        <f t="shared" si="317"/>
        <v>0.13021454112038142</v>
      </c>
      <c r="Z232" s="2">
        <f t="shared" si="350"/>
        <v>0.99404052443384983</v>
      </c>
      <c r="AA232" s="2">
        <f t="shared" si="351"/>
        <v>1.028360049321825</v>
      </c>
      <c r="AB232" s="2">
        <f t="shared" si="353"/>
        <v>1.0294478527607362</v>
      </c>
      <c r="AC232" s="2">
        <f t="shared" si="354"/>
        <v>0.125</v>
      </c>
      <c r="AD232" s="2">
        <f t="shared" si="355"/>
        <v>23</v>
      </c>
      <c r="AE232" s="2">
        <f t="shared" si="415"/>
        <v>24</v>
      </c>
      <c r="AF232" s="2">
        <f t="shared" si="321"/>
        <v>2.8605482717520857E-2</v>
      </c>
      <c r="AG232" s="2">
        <f t="shared" si="416"/>
        <v>0.95833333333333337</v>
      </c>
      <c r="AH232" s="2">
        <f t="shared" si="262"/>
        <v>0.45768772348033371</v>
      </c>
      <c r="AI232" s="2">
        <v>1</v>
      </c>
      <c r="AJ232">
        <f t="shared" si="394"/>
        <v>4.9999999999999996E-6</v>
      </c>
      <c r="AK232">
        <f t="shared" si="322"/>
        <v>28000.000000000007</v>
      </c>
      <c r="AL232">
        <f t="shared" si="395"/>
        <v>28800</v>
      </c>
      <c r="AM232">
        <f t="shared" si="323"/>
        <v>56800.000000000007</v>
      </c>
      <c r="AP232" t="s">
        <v>37</v>
      </c>
      <c r="AS232">
        <v>2.4</v>
      </c>
      <c r="AT232">
        <v>1</v>
      </c>
      <c r="AU232">
        <f t="shared" si="329"/>
        <v>1262.592570863618</v>
      </c>
      <c r="AV232" t="s">
        <v>372</v>
      </c>
      <c r="AW232" t="s">
        <v>373</v>
      </c>
      <c r="AX232" t="s">
        <v>610</v>
      </c>
      <c r="AZ232" s="2">
        <f t="shared" si="392"/>
        <v>1.940037848327514</v>
      </c>
      <c r="BA232" s="2">
        <f t="shared" si="393"/>
        <v>4.5498836908761966</v>
      </c>
      <c r="BB232">
        <v>0</v>
      </c>
      <c r="BC232">
        <f t="shared" si="356"/>
        <v>0</v>
      </c>
      <c r="BD232">
        <v>0</v>
      </c>
      <c r="BE232">
        <f t="shared" si="357"/>
        <v>0</v>
      </c>
      <c r="BF232">
        <v>0.13</v>
      </c>
      <c r="BG232">
        <f t="shared" si="358"/>
        <v>1.223918033167502E-3</v>
      </c>
      <c r="BH232">
        <v>0.4</v>
      </c>
      <c r="BI232">
        <f t="shared" si="359"/>
        <v>4.0233275937861966E-3</v>
      </c>
      <c r="BJ232">
        <v>0</v>
      </c>
      <c r="BK232">
        <f t="shared" si="360"/>
        <v>0</v>
      </c>
      <c r="BL232">
        <v>0</v>
      </c>
      <c r="BM232">
        <f t="shared" si="361"/>
        <v>0</v>
      </c>
      <c r="BN232">
        <v>0</v>
      </c>
      <c r="BO232">
        <f t="shared" si="362"/>
        <v>0</v>
      </c>
      <c r="BP232">
        <v>0</v>
      </c>
      <c r="BQ232">
        <f t="shared" si="363"/>
        <v>0</v>
      </c>
      <c r="BR232">
        <f t="shared" si="364"/>
        <v>89.41</v>
      </c>
      <c r="BS232">
        <f t="shared" si="365"/>
        <v>0.88470819295251868</v>
      </c>
      <c r="BT232">
        <v>0.11</v>
      </c>
      <c r="BU232">
        <f t="shared" si="366"/>
        <v>5.0611350641583822E-3</v>
      </c>
      <c r="BV232">
        <v>0</v>
      </c>
      <c r="BW232">
        <f t="shared" si="367"/>
        <v>0</v>
      </c>
      <c r="BX232">
        <v>0</v>
      </c>
      <c r="BY232">
        <f t="shared" si="368"/>
        <v>0</v>
      </c>
      <c r="BZ232">
        <v>0.4</v>
      </c>
      <c r="CA232">
        <f t="shared" si="369"/>
        <v>7.8700244377855489E-3</v>
      </c>
      <c r="CB232">
        <v>8.3000000000000007</v>
      </c>
      <c r="CC232">
        <f t="shared" si="370"/>
        <v>8.820751182221534E-2</v>
      </c>
      <c r="CD232">
        <v>0.95</v>
      </c>
      <c r="CE232">
        <f t="shared" si="371"/>
        <v>5.4716982692321961E-3</v>
      </c>
      <c r="CF232">
        <v>0</v>
      </c>
      <c r="CG232">
        <f t="shared" si="372"/>
        <v>0</v>
      </c>
      <c r="CH232">
        <v>0</v>
      </c>
      <c r="CI232">
        <f t="shared" si="373"/>
        <v>0</v>
      </c>
      <c r="CJ232">
        <v>0</v>
      </c>
      <c r="CK232">
        <f t="shared" si="374"/>
        <v>0</v>
      </c>
      <c r="CL232">
        <v>0.02</v>
      </c>
      <c r="CM232">
        <f t="shared" si="375"/>
        <v>7.8884215327418294E-4</v>
      </c>
      <c r="CN232">
        <v>0.08</v>
      </c>
      <c r="CO232">
        <f t="shared" si="376"/>
        <v>4.7580146668265214E-4</v>
      </c>
      <c r="CP232">
        <v>0.2</v>
      </c>
      <c r="CQ232">
        <f t="shared" si="377"/>
        <v>2.1695482071792901E-3</v>
      </c>
      <c r="CR232">
        <v>0</v>
      </c>
      <c r="CS232">
        <f t="shared" si="378"/>
        <v>0</v>
      </c>
      <c r="CT232">
        <v>0</v>
      </c>
      <c r="CU232">
        <f t="shared" si="379"/>
        <v>0</v>
      </c>
      <c r="CV232">
        <v>0</v>
      </c>
      <c r="CW232">
        <f t="shared" si="380"/>
        <v>0</v>
      </c>
      <c r="CX232">
        <v>0</v>
      </c>
      <c r="CY232">
        <f t="shared" si="381"/>
        <v>0</v>
      </c>
      <c r="CZ232">
        <v>0</v>
      </c>
      <c r="DA232">
        <f t="shared" si="382"/>
        <v>0</v>
      </c>
      <c r="DB232">
        <v>0</v>
      </c>
      <c r="DC232">
        <f t="shared" si="383"/>
        <v>0</v>
      </c>
      <c r="DD232">
        <v>0</v>
      </c>
      <c r="DE232">
        <f t="shared" si="384"/>
        <v>0</v>
      </c>
      <c r="DF232">
        <v>0</v>
      </c>
      <c r="DG232">
        <f t="shared" si="385"/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f t="shared" si="386"/>
        <v>0</v>
      </c>
      <c r="ET232">
        <v>0</v>
      </c>
      <c r="EU232">
        <f t="shared" si="387"/>
        <v>0</v>
      </c>
      <c r="EV232">
        <v>0</v>
      </c>
      <c r="EW232">
        <f t="shared" si="396"/>
        <v>0</v>
      </c>
      <c r="EX232">
        <v>0</v>
      </c>
      <c r="EY232">
        <f t="shared" si="397"/>
        <v>0</v>
      </c>
      <c r="EZ232">
        <v>44.8</v>
      </c>
      <c r="FA232">
        <f t="shared" si="398"/>
        <v>0.45011630912380463</v>
      </c>
      <c r="FB232">
        <v>0</v>
      </c>
      <c r="FC232">
        <f t="shared" si="399"/>
        <v>0</v>
      </c>
      <c r="FD232">
        <v>0</v>
      </c>
      <c r="FE232">
        <f t="shared" si="400"/>
        <v>0</v>
      </c>
      <c r="FF232">
        <v>55.2</v>
      </c>
      <c r="FG232">
        <f t="shared" si="401"/>
        <v>0.54988369087619549</v>
      </c>
      <c r="FH232">
        <v>0</v>
      </c>
      <c r="FI232">
        <f t="shared" si="402"/>
        <v>0</v>
      </c>
      <c r="FJ232">
        <v>0</v>
      </c>
      <c r="FK232">
        <f t="shared" si="403"/>
        <v>0</v>
      </c>
      <c r="FL232">
        <v>0</v>
      </c>
      <c r="FM232">
        <f t="shared" si="404"/>
        <v>0</v>
      </c>
      <c r="FN232">
        <v>0</v>
      </c>
      <c r="FO232">
        <f t="shared" si="405"/>
        <v>0</v>
      </c>
      <c r="FP232">
        <v>0</v>
      </c>
      <c r="FQ232">
        <f t="shared" si="406"/>
        <v>0</v>
      </c>
      <c r="FR232">
        <v>0</v>
      </c>
      <c r="FS232">
        <f t="shared" si="407"/>
        <v>0</v>
      </c>
      <c r="FT232">
        <v>0</v>
      </c>
      <c r="FU232">
        <f t="shared" si="408"/>
        <v>0</v>
      </c>
      <c r="FV232">
        <v>0</v>
      </c>
      <c r="FW232">
        <f t="shared" si="409"/>
        <v>0</v>
      </c>
      <c r="FX232">
        <v>0</v>
      </c>
      <c r="FY232">
        <f t="shared" si="410"/>
        <v>0</v>
      </c>
      <c r="FZ232">
        <v>0</v>
      </c>
      <c r="GA232">
        <f t="shared" si="411"/>
        <v>0</v>
      </c>
      <c r="GB232">
        <v>0</v>
      </c>
      <c r="GC232">
        <f t="shared" si="412"/>
        <v>0</v>
      </c>
      <c r="GD232">
        <v>0</v>
      </c>
      <c r="GE232">
        <f t="shared" si="413"/>
        <v>0</v>
      </c>
      <c r="GF232">
        <v>0</v>
      </c>
      <c r="GG232">
        <f t="shared" si="414"/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623</v>
      </c>
      <c r="GS232" t="s">
        <v>628</v>
      </c>
    </row>
    <row r="233" spans="1:201" x14ac:dyDescent="0.45">
      <c r="A233">
        <v>232</v>
      </c>
      <c r="B233" t="s">
        <v>627</v>
      </c>
      <c r="C233" t="s">
        <v>427</v>
      </c>
      <c r="D233" t="s">
        <v>609</v>
      </c>
      <c r="E233" t="s">
        <v>595</v>
      </c>
      <c r="F233">
        <v>396.5</v>
      </c>
      <c r="G233">
        <v>473</v>
      </c>
      <c r="H233">
        <v>1773</v>
      </c>
      <c r="I233" s="2">
        <f t="shared" si="341"/>
        <v>0.2667794698251551</v>
      </c>
      <c r="J233" s="2">
        <f t="shared" si="342"/>
        <v>76.5</v>
      </c>
      <c r="K233" s="2">
        <f t="shared" si="343"/>
        <v>1.1929382093316518</v>
      </c>
      <c r="M233" s="2">
        <v>1904</v>
      </c>
      <c r="N233">
        <v>15</v>
      </c>
      <c r="O233">
        <v>16</v>
      </c>
      <c r="P233" s="2">
        <f t="shared" si="344"/>
        <v>0.9375</v>
      </c>
      <c r="Q233" s="2">
        <f t="shared" si="345"/>
        <v>6.25E-2</v>
      </c>
      <c r="R233">
        <v>800</v>
      </c>
      <c r="S233">
        <v>815</v>
      </c>
      <c r="T233" s="2">
        <f t="shared" si="314"/>
        <v>0.98159509202453987</v>
      </c>
      <c r="U233">
        <v>823</v>
      </c>
      <c r="V233">
        <v>839</v>
      </c>
      <c r="W233" s="2">
        <f t="shared" si="348"/>
        <v>123.45</v>
      </c>
      <c r="X233" s="2">
        <f t="shared" si="349"/>
        <v>134.24</v>
      </c>
      <c r="Y233" s="7">
        <f t="shared" si="317"/>
        <v>8.0378426698450578E-2</v>
      </c>
      <c r="Z233" s="2">
        <f t="shared" si="350"/>
        <v>0.98092967818831944</v>
      </c>
      <c r="AA233" s="2">
        <f t="shared" si="351"/>
        <v>1.0287500000000001</v>
      </c>
      <c r="AB233" s="2">
        <f t="shared" si="353"/>
        <v>1.0294478527607362</v>
      </c>
      <c r="AC233" s="2">
        <f t="shared" si="354"/>
        <v>6.25E-2</v>
      </c>
      <c r="AD233" s="2">
        <f t="shared" si="355"/>
        <v>23</v>
      </c>
      <c r="AE233" s="2">
        <f t="shared" si="415"/>
        <v>24</v>
      </c>
      <c r="AF233" s="2">
        <f t="shared" si="321"/>
        <v>2.8605482717520857E-2</v>
      </c>
      <c r="AG233" s="2">
        <f t="shared" si="416"/>
        <v>0.95833333333333337</v>
      </c>
      <c r="AH233" s="2">
        <f t="shared" si="262"/>
        <v>0.45768772348033371</v>
      </c>
      <c r="AI233" s="2">
        <v>0</v>
      </c>
      <c r="AJ233">
        <f t="shared" si="394"/>
        <v>4.9999999999999996E-6</v>
      </c>
      <c r="AK233">
        <f t="shared" si="322"/>
        <v>30000.000000000004</v>
      </c>
      <c r="AL233">
        <f t="shared" si="395"/>
        <v>28800</v>
      </c>
      <c r="AM233">
        <f t="shared" si="323"/>
        <v>58800</v>
      </c>
      <c r="AP233" t="s">
        <v>37</v>
      </c>
      <c r="AS233">
        <v>2.4</v>
      </c>
      <c r="AT233">
        <v>1</v>
      </c>
      <c r="AU233">
        <f t="shared" si="329"/>
        <v>1262.592570863618</v>
      </c>
      <c r="AV233" t="s">
        <v>372</v>
      </c>
      <c r="AW233" t="s">
        <v>373</v>
      </c>
      <c r="AX233" t="s">
        <v>610</v>
      </c>
      <c r="AZ233" s="2">
        <f t="shared" si="392"/>
        <v>1.940037848327514</v>
      </c>
      <c r="BA233" s="2">
        <f t="shared" si="393"/>
        <v>4.5498836908761966</v>
      </c>
      <c r="BB233">
        <v>0</v>
      </c>
      <c r="BC233">
        <f t="shared" si="356"/>
        <v>0</v>
      </c>
      <c r="BD233">
        <v>0</v>
      </c>
      <c r="BE233">
        <f t="shared" si="357"/>
        <v>0</v>
      </c>
      <c r="BF233">
        <v>0.13</v>
      </c>
      <c r="BG233">
        <f t="shared" si="358"/>
        <v>1.223918033167502E-3</v>
      </c>
      <c r="BH233">
        <v>0.4</v>
      </c>
      <c r="BI233">
        <f t="shared" si="359"/>
        <v>4.0233275937861966E-3</v>
      </c>
      <c r="BJ233">
        <v>0</v>
      </c>
      <c r="BK233">
        <f t="shared" si="360"/>
        <v>0</v>
      </c>
      <c r="BL233">
        <v>0</v>
      </c>
      <c r="BM233">
        <f t="shared" si="361"/>
        <v>0</v>
      </c>
      <c r="BN233">
        <v>0</v>
      </c>
      <c r="BO233">
        <f t="shared" si="362"/>
        <v>0</v>
      </c>
      <c r="BP233">
        <v>0</v>
      </c>
      <c r="BQ233">
        <f t="shared" si="363"/>
        <v>0</v>
      </c>
      <c r="BR233">
        <f t="shared" si="364"/>
        <v>89.41</v>
      </c>
      <c r="BS233">
        <f t="shared" si="365"/>
        <v>0.88470819295251868</v>
      </c>
      <c r="BT233">
        <v>0.11</v>
      </c>
      <c r="BU233">
        <f t="shared" si="366"/>
        <v>5.0611350641583822E-3</v>
      </c>
      <c r="BV233">
        <v>0</v>
      </c>
      <c r="BW233">
        <f t="shared" si="367"/>
        <v>0</v>
      </c>
      <c r="BX233">
        <v>0</v>
      </c>
      <c r="BY233">
        <f t="shared" si="368"/>
        <v>0</v>
      </c>
      <c r="BZ233">
        <v>0.4</v>
      </c>
      <c r="CA233">
        <f t="shared" si="369"/>
        <v>7.8700244377855489E-3</v>
      </c>
      <c r="CB233">
        <v>8.3000000000000007</v>
      </c>
      <c r="CC233">
        <f t="shared" si="370"/>
        <v>8.820751182221534E-2</v>
      </c>
      <c r="CD233">
        <v>0.95</v>
      </c>
      <c r="CE233">
        <f t="shared" si="371"/>
        <v>5.4716982692321961E-3</v>
      </c>
      <c r="CF233">
        <v>0</v>
      </c>
      <c r="CG233">
        <f t="shared" si="372"/>
        <v>0</v>
      </c>
      <c r="CH233">
        <v>0</v>
      </c>
      <c r="CI233">
        <f t="shared" si="373"/>
        <v>0</v>
      </c>
      <c r="CJ233">
        <v>0</v>
      </c>
      <c r="CK233">
        <f t="shared" si="374"/>
        <v>0</v>
      </c>
      <c r="CL233">
        <v>0.02</v>
      </c>
      <c r="CM233">
        <f t="shared" si="375"/>
        <v>7.8884215327418294E-4</v>
      </c>
      <c r="CN233">
        <v>0.08</v>
      </c>
      <c r="CO233">
        <f t="shared" si="376"/>
        <v>4.7580146668265214E-4</v>
      </c>
      <c r="CP233">
        <v>0.2</v>
      </c>
      <c r="CQ233">
        <f t="shared" si="377"/>
        <v>2.1695482071792901E-3</v>
      </c>
      <c r="CR233">
        <v>0</v>
      </c>
      <c r="CS233">
        <f t="shared" si="378"/>
        <v>0</v>
      </c>
      <c r="CT233">
        <v>0</v>
      </c>
      <c r="CU233">
        <f t="shared" si="379"/>
        <v>0</v>
      </c>
      <c r="CV233">
        <v>0</v>
      </c>
      <c r="CW233">
        <f t="shared" si="380"/>
        <v>0</v>
      </c>
      <c r="CX233">
        <v>0</v>
      </c>
      <c r="CY233">
        <f t="shared" si="381"/>
        <v>0</v>
      </c>
      <c r="CZ233">
        <v>0</v>
      </c>
      <c r="DA233">
        <f t="shared" si="382"/>
        <v>0</v>
      </c>
      <c r="DB233">
        <v>0</v>
      </c>
      <c r="DC233">
        <f t="shared" si="383"/>
        <v>0</v>
      </c>
      <c r="DD233">
        <v>0</v>
      </c>
      <c r="DE233">
        <f t="shared" si="384"/>
        <v>0</v>
      </c>
      <c r="DF233">
        <v>0</v>
      </c>
      <c r="DG233">
        <f t="shared" si="385"/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f t="shared" si="386"/>
        <v>0</v>
      </c>
      <c r="ET233">
        <v>0</v>
      </c>
      <c r="EU233">
        <f t="shared" si="387"/>
        <v>0</v>
      </c>
      <c r="EV233">
        <v>0</v>
      </c>
      <c r="EW233">
        <f t="shared" si="396"/>
        <v>0</v>
      </c>
      <c r="EX233">
        <v>0</v>
      </c>
      <c r="EY233">
        <f t="shared" si="397"/>
        <v>0</v>
      </c>
      <c r="EZ233">
        <v>44.8</v>
      </c>
      <c r="FA233">
        <f t="shared" si="398"/>
        <v>0.45011630912380463</v>
      </c>
      <c r="FB233">
        <v>0</v>
      </c>
      <c r="FC233">
        <f t="shared" si="399"/>
        <v>0</v>
      </c>
      <c r="FD233">
        <v>0</v>
      </c>
      <c r="FE233">
        <f t="shared" si="400"/>
        <v>0</v>
      </c>
      <c r="FF233">
        <v>55.2</v>
      </c>
      <c r="FG233">
        <f t="shared" si="401"/>
        <v>0.54988369087619549</v>
      </c>
      <c r="FH233">
        <v>0</v>
      </c>
      <c r="FI233">
        <f t="shared" si="402"/>
        <v>0</v>
      </c>
      <c r="FJ233">
        <v>0</v>
      </c>
      <c r="FK233">
        <f t="shared" si="403"/>
        <v>0</v>
      </c>
      <c r="FL233">
        <v>0</v>
      </c>
      <c r="FM233">
        <f t="shared" si="404"/>
        <v>0</v>
      </c>
      <c r="FN233">
        <v>0</v>
      </c>
      <c r="FO233">
        <f t="shared" si="405"/>
        <v>0</v>
      </c>
      <c r="FP233">
        <v>0</v>
      </c>
      <c r="FQ233">
        <f t="shared" si="406"/>
        <v>0</v>
      </c>
      <c r="FR233">
        <v>0</v>
      </c>
      <c r="FS233">
        <f t="shared" si="407"/>
        <v>0</v>
      </c>
      <c r="FT233">
        <v>0</v>
      </c>
      <c r="FU233">
        <f t="shared" si="408"/>
        <v>0</v>
      </c>
      <c r="FV233">
        <v>0</v>
      </c>
      <c r="FW233">
        <f t="shared" si="409"/>
        <v>0</v>
      </c>
      <c r="FX233">
        <v>0</v>
      </c>
      <c r="FY233">
        <f t="shared" si="410"/>
        <v>0</v>
      </c>
      <c r="FZ233">
        <v>0</v>
      </c>
      <c r="GA233">
        <f t="shared" si="411"/>
        <v>0</v>
      </c>
      <c r="GB233">
        <v>0</v>
      </c>
      <c r="GC233">
        <f t="shared" si="412"/>
        <v>0</v>
      </c>
      <c r="GD233">
        <v>0</v>
      </c>
      <c r="GE233">
        <f t="shared" si="413"/>
        <v>0</v>
      </c>
      <c r="GF233">
        <v>0</v>
      </c>
      <c r="GG233">
        <f t="shared" si="414"/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623</v>
      </c>
      <c r="GS233" t="s">
        <v>628</v>
      </c>
    </row>
    <row r="234" spans="1:201" x14ac:dyDescent="0.45">
      <c r="A234">
        <v>233</v>
      </c>
      <c r="B234" t="s">
        <v>627</v>
      </c>
      <c r="C234" t="s">
        <v>427</v>
      </c>
      <c r="D234" t="s">
        <v>609</v>
      </c>
      <c r="E234" t="s">
        <v>595</v>
      </c>
      <c r="F234">
        <v>396.5</v>
      </c>
      <c r="G234">
        <v>473</v>
      </c>
      <c r="H234">
        <v>1773</v>
      </c>
      <c r="I234" s="2">
        <f t="shared" si="341"/>
        <v>0.2667794698251551</v>
      </c>
      <c r="J234" s="2">
        <f t="shared" si="342"/>
        <v>76.5</v>
      </c>
      <c r="K234" s="2">
        <f t="shared" si="343"/>
        <v>1.1929382093316518</v>
      </c>
      <c r="M234" s="2">
        <v>1904</v>
      </c>
      <c r="N234">
        <v>16</v>
      </c>
      <c r="O234">
        <v>16</v>
      </c>
      <c r="P234" s="2">
        <f t="shared" si="344"/>
        <v>1</v>
      </c>
      <c r="Q234" s="2">
        <f t="shared" si="345"/>
        <v>0</v>
      </c>
      <c r="R234">
        <v>792</v>
      </c>
      <c r="S234">
        <v>815</v>
      </c>
      <c r="T234" s="2">
        <f t="shared" si="314"/>
        <v>0.97177914110429453</v>
      </c>
      <c r="U234">
        <v>827</v>
      </c>
      <c r="V234">
        <v>839</v>
      </c>
      <c r="W234" s="2">
        <f t="shared" si="348"/>
        <v>132.32</v>
      </c>
      <c r="X234" s="2">
        <f t="shared" si="349"/>
        <v>134.24</v>
      </c>
      <c r="Y234" s="7">
        <f t="shared" si="317"/>
        <v>1.4302741358760546E-2</v>
      </c>
      <c r="Z234" s="2">
        <f t="shared" si="350"/>
        <v>0.98569725864123958</v>
      </c>
      <c r="AA234" s="2">
        <f t="shared" si="351"/>
        <v>1.0441919191919191</v>
      </c>
      <c r="AB234" s="2">
        <f t="shared" si="353"/>
        <v>1.0294478527607362</v>
      </c>
      <c r="AC234" s="2">
        <f t="shared" si="354"/>
        <v>0</v>
      </c>
      <c r="AD234" s="2">
        <f t="shared" si="355"/>
        <v>35</v>
      </c>
      <c r="AE234" s="2">
        <f t="shared" si="415"/>
        <v>24</v>
      </c>
      <c r="AF234" s="2">
        <f t="shared" si="321"/>
        <v>2.8605482717520857E-2</v>
      </c>
      <c r="AG234" s="2">
        <f t="shared" si="416"/>
        <v>1.4583333333333333</v>
      </c>
      <c r="AH234" s="2">
        <f t="shared" si="262"/>
        <v>0.45768772348033371</v>
      </c>
      <c r="AI234" s="2">
        <v>0</v>
      </c>
      <c r="AJ234">
        <f t="shared" si="394"/>
        <v>4.9999999999999996E-6</v>
      </c>
      <c r="AK234">
        <f t="shared" si="322"/>
        <v>32000.000000000004</v>
      </c>
      <c r="AL234">
        <f t="shared" si="395"/>
        <v>28800</v>
      </c>
      <c r="AM234">
        <f t="shared" si="323"/>
        <v>60800</v>
      </c>
      <c r="AP234" t="s">
        <v>37</v>
      </c>
      <c r="AS234">
        <v>2.4</v>
      </c>
      <c r="AT234">
        <v>1</v>
      </c>
      <c r="AU234">
        <f t="shared" si="329"/>
        <v>1262.592570863618</v>
      </c>
      <c r="AV234" t="s">
        <v>372</v>
      </c>
      <c r="AW234" t="s">
        <v>373</v>
      </c>
      <c r="AX234" t="s">
        <v>610</v>
      </c>
      <c r="AZ234" s="2">
        <f t="shared" si="392"/>
        <v>1.940037848327514</v>
      </c>
      <c r="BA234" s="2">
        <f t="shared" si="393"/>
        <v>4.5498836908761966</v>
      </c>
      <c r="BB234">
        <v>0</v>
      </c>
      <c r="BC234">
        <f t="shared" si="356"/>
        <v>0</v>
      </c>
      <c r="BD234">
        <v>0</v>
      </c>
      <c r="BE234">
        <f t="shared" si="357"/>
        <v>0</v>
      </c>
      <c r="BF234">
        <v>0.13</v>
      </c>
      <c r="BG234">
        <f t="shared" si="358"/>
        <v>1.223918033167502E-3</v>
      </c>
      <c r="BH234">
        <v>0.4</v>
      </c>
      <c r="BI234">
        <f t="shared" si="359"/>
        <v>4.0233275937861966E-3</v>
      </c>
      <c r="BJ234">
        <v>0</v>
      </c>
      <c r="BK234">
        <f t="shared" si="360"/>
        <v>0</v>
      </c>
      <c r="BL234">
        <v>0</v>
      </c>
      <c r="BM234">
        <f t="shared" si="361"/>
        <v>0</v>
      </c>
      <c r="BN234">
        <v>0</v>
      </c>
      <c r="BO234">
        <f t="shared" si="362"/>
        <v>0</v>
      </c>
      <c r="BP234">
        <v>0</v>
      </c>
      <c r="BQ234">
        <f t="shared" si="363"/>
        <v>0</v>
      </c>
      <c r="BR234">
        <f t="shared" si="364"/>
        <v>89.41</v>
      </c>
      <c r="BS234">
        <f t="shared" si="365"/>
        <v>0.88470819295251868</v>
      </c>
      <c r="BT234">
        <v>0.11</v>
      </c>
      <c r="BU234">
        <f t="shared" si="366"/>
        <v>5.0611350641583822E-3</v>
      </c>
      <c r="BV234">
        <v>0</v>
      </c>
      <c r="BW234">
        <f t="shared" si="367"/>
        <v>0</v>
      </c>
      <c r="BX234">
        <v>0</v>
      </c>
      <c r="BY234">
        <f t="shared" si="368"/>
        <v>0</v>
      </c>
      <c r="BZ234">
        <v>0.4</v>
      </c>
      <c r="CA234">
        <f t="shared" si="369"/>
        <v>7.8700244377855489E-3</v>
      </c>
      <c r="CB234">
        <v>8.3000000000000007</v>
      </c>
      <c r="CC234">
        <f t="shared" si="370"/>
        <v>8.820751182221534E-2</v>
      </c>
      <c r="CD234">
        <v>0.95</v>
      </c>
      <c r="CE234">
        <f t="shared" si="371"/>
        <v>5.4716982692321961E-3</v>
      </c>
      <c r="CF234">
        <v>0</v>
      </c>
      <c r="CG234">
        <f t="shared" si="372"/>
        <v>0</v>
      </c>
      <c r="CH234">
        <v>0</v>
      </c>
      <c r="CI234">
        <f t="shared" si="373"/>
        <v>0</v>
      </c>
      <c r="CJ234">
        <v>0</v>
      </c>
      <c r="CK234">
        <f t="shared" si="374"/>
        <v>0</v>
      </c>
      <c r="CL234">
        <v>0.02</v>
      </c>
      <c r="CM234">
        <f t="shared" si="375"/>
        <v>7.8884215327418294E-4</v>
      </c>
      <c r="CN234">
        <v>0.08</v>
      </c>
      <c r="CO234">
        <f t="shared" si="376"/>
        <v>4.7580146668265214E-4</v>
      </c>
      <c r="CP234">
        <v>0.2</v>
      </c>
      <c r="CQ234">
        <f t="shared" si="377"/>
        <v>2.1695482071792901E-3</v>
      </c>
      <c r="CR234">
        <v>0</v>
      </c>
      <c r="CS234">
        <f t="shared" si="378"/>
        <v>0</v>
      </c>
      <c r="CT234">
        <v>0</v>
      </c>
      <c r="CU234">
        <f t="shared" si="379"/>
        <v>0</v>
      </c>
      <c r="CV234">
        <v>0</v>
      </c>
      <c r="CW234">
        <f t="shared" si="380"/>
        <v>0</v>
      </c>
      <c r="CX234">
        <v>0</v>
      </c>
      <c r="CY234">
        <f t="shared" si="381"/>
        <v>0</v>
      </c>
      <c r="CZ234">
        <v>0</v>
      </c>
      <c r="DA234">
        <f t="shared" si="382"/>
        <v>0</v>
      </c>
      <c r="DB234">
        <v>0</v>
      </c>
      <c r="DC234">
        <f t="shared" si="383"/>
        <v>0</v>
      </c>
      <c r="DD234">
        <v>0</v>
      </c>
      <c r="DE234">
        <f t="shared" si="384"/>
        <v>0</v>
      </c>
      <c r="DF234">
        <v>0</v>
      </c>
      <c r="DG234">
        <f t="shared" si="385"/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f t="shared" si="386"/>
        <v>0</v>
      </c>
      <c r="ET234">
        <v>0</v>
      </c>
      <c r="EU234">
        <f t="shared" si="387"/>
        <v>0</v>
      </c>
      <c r="EV234">
        <v>0</v>
      </c>
      <c r="EW234">
        <f t="shared" si="396"/>
        <v>0</v>
      </c>
      <c r="EX234">
        <v>0</v>
      </c>
      <c r="EY234">
        <f t="shared" si="397"/>
        <v>0</v>
      </c>
      <c r="EZ234">
        <v>44.8</v>
      </c>
      <c r="FA234">
        <f t="shared" si="398"/>
        <v>0.45011630912380463</v>
      </c>
      <c r="FB234">
        <v>0</v>
      </c>
      <c r="FC234">
        <f t="shared" si="399"/>
        <v>0</v>
      </c>
      <c r="FD234">
        <v>0</v>
      </c>
      <c r="FE234">
        <f t="shared" si="400"/>
        <v>0</v>
      </c>
      <c r="FF234">
        <v>55.2</v>
      </c>
      <c r="FG234">
        <f t="shared" si="401"/>
        <v>0.54988369087619549</v>
      </c>
      <c r="FH234">
        <v>0</v>
      </c>
      <c r="FI234">
        <f t="shared" si="402"/>
        <v>0</v>
      </c>
      <c r="FJ234">
        <v>0</v>
      </c>
      <c r="FK234">
        <f t="shared" si="403"/>
        <v>0</v>
      </c>
      <c r="FL234">
        <v>0</v>
      </c>
      <c r="FM234">
        <f t="shared" si="404"/>
        <v>0</v>
      </c>
      <c r="FN234">
        <v>0</v>
      </c>
      <c r="FO234">
        <f t="shared" si="405"/>
        <v>0</v>
      </c>
      <c r="FP234">
        <v>0</v>
      </c>
      <c r="FQ234">
        <f t="shared" si="406"/>
        <v>0</v>
      </c>
      <c r="FR234">
        <v>0</v>
      </c>
      <c r="FS234">
        <f t="shared" si="407"/>
        <v>0</v>
      </c>
      <c r="FT234">
        <v>0</v>
      </c>
      <c r="FU234">
        <f t="shared" si="408"/>
        <v>0</v>
      </c>
      <c r="FV234">
        <v>0</v>
      </c>
      <c r="FW234">
        <f t="shared" si="409"/>
        <v>0</v>
      </c>
      <c r="FX234">
        <v>0</v>
      </c>
      <c r="FY234">
        <f t="shared" si="410"/>
        <v>0</v>
      </c>
      <c r="FZ234">
        <v>0</v>
      </c>
      <c r="GA234">
        <f t="shared" si="411"/>
        <v>0</v>
      </c>
      <c r="GB234">
        <v>0</v>
      </c>
      <c r="GC234">
        <f t="shared" si="412"/>
        <v>0</v>
      </c>
      <c r="GD234">
        <v>0</v>
      </c>
      <c r="GE234">
        <f t="shared" si="413"/>
        <v>0</v>
      </c>
      <c r="GF234">
        <v>0</v>
      </c>
      <c r="GG234">
        <f t="shared" si="414"/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623</v>
      </c>
      <c r="GS234" t="s">
        <v>628</v>
      </c>
    </row>
    <row r="235" spans="1:201" x14ac:dyDescent="0.45">
      <c r="A235">
        <v>234</v>
      </c>
      <c r="B235" t="s">
        <v>627</v>
      </c>
      <c r="C235" t="s">
        <v>624</v>
      </c>
      <c r="D235" t="s">
        <v>609</v>
      </c>
      <c r="E235" t="s">
        <v>595</v>
      </c>
      <c r="F235">
        <v>396.5</v>
      </c>
      <c r="G235">
        <v>473</v>
      </c>
      <c r="H235">
        <v>1773</v>
      </c>
      <c r="I235" s="2">
        <f t="shared" si="341"/>
        <v>0.2667794698251551</v>
      </c>
      <c r="J235" s="2">
        <f t="shared" si="342"/>
        <v>76.5</v>
      </c>
      <c r="K235" s="2">
        <f t="shared" si="343"/>
        <v>1.1929382093316518</v>
      </c>
      <c r="M235" s="2">
        <v>1904</v>
      </c>
      <c r="N235">
        <v>16</v>
      </c>
      <c r="O235">
        <v>16</v>
      </c>
      <c r="P235" s="2">
        <f t="shared" si="344"/>
        <v>1</v>
      </c>
      <c r="Q235" s="2">
        <f t="shared" si="345"/>
        <v>0</v>
      </c>
      <c r="R235">
        <v>774</v>
      </c>
      <c r="S235">
        <v>815</v>
      </c>
      <c r="T235" s="2">
        <f t="shared" si="314"/>
        <v>0.94969325153374229</v>
      </c>
      <c r="U235">
        <v>797</v>
      </c>
      <c r="V235">
        <v>839</v>
      </c>
      <c r="W235" s="2">
        <f t="shared" si="348"/>
        <v>127.52</v>
      </c>
      <c r="X235" s="2">
        <f t="shared" si="349"/>
        <v>134.24</v>
      </c>
      <c r="Y235" s="7">
        <f t="shared" si="317"/>
        <v>5.0059594755661595E-2</v>
      </c>
      <c r="Z235" s="2">
        <f t="shared" si="350"/>
        <v>0.94994040524433854</v>
      </c>
      <c r="AA235" s="2">
        <f t="shared" si="351"/>
        <v>1.0297157622739017</v>
      </c>
      <c r="AB235" s="2">
        <f t="shared" si="353"/>
        <v>1.0294478527607362</v>
      </c>
      <c r="AC235" s="2">
        <f t="shared" si="354"/>
        <v>0</v>
      </c>
      <c r="AD235" s="2">
        <f t="shared" si="355"/>
        <v>23</v>
      </c>
      <c r="AE235" s="2">
        <f t="shared" si="415"/>
        <v>24</v>
      </c>
      <c r="AF235" s="2">
        <f t="shared" si="321"/>
        <v>2.8605482717520857E-2</v>
      </c>
      <c r="AG235" s="2">
        <f t="shared" si="416"/>
        <v>0.95833333333333337</v>
      </c>
      <c r="AH235" s="2">
        <f t="shared" si="262"/>
        <v>0.45768772348033371</v>
      </c>
      <c r="AI235" s="2">
        <v>0</v>
      </c>
      <c r="AJ235">
        <f t="shared" si="394"/>
        <v>4.9999999999999996E-6</v>
      </c>
      <c r="AK235">
        <f t="shared" si="322"/>
        <v>32000.000000000004</v>
      </c>
      <c r="AL235">
        <f t="shared" si="395"/>
        <v>28800</v>
      </c>
      <c r="AM235">
        <f t="shared" si="323"/>
        <v>60800</v>
      </c>
      <c r="AP235" t="s">
        <v>37</v>
      </c>
      <c r="AS235">
        <v>2.4</v>
      </c>
      <c r="AT235">
        <v>1</v>
      </c>
      <c r="AU235">
        <f t="shared" si="329"/>
        <v>1262.592570863618</v>
      </c>
      <c r="AV235" t="s">
        <v>372</v>
      </c>
      <c r="AW235" t="s">
        <v>373</v>
      </c>
      <c r="AX235" t="s">
        <v>610</v>
      </c>
      <c r="AZ235" s="2">
        <f t="shared" si="392"/>
        <v>1.940037848327514</v>
      </c>
      <c r="BA235" s="2">
        <f t="shared" si="393"/>
        <v>4.5498836908761966</v>
      </c>
      <c r="BB235">
        <v>0</v>
      </c>
      <c r="BC235">
        <f t="shared" si="356"/>
        <v>0</v>
      </c>
      <c r="BD235">
        <v>0</v>
      </c>
      <c r="BE235">
        <f t="shared" si="357"/>
        <v>0</v>
      </c>
      <c r="BF235">
        <v>0.13</v>
      </c>
      <c r="BG235">
        <f t="shared" si="358"/>
        <v>1.223918033167502E-3</v>
      </c>
      <c r="BH235">
        <v>0.4</v>
      </c>
      <c r="BI235">
        <f t="shared" si="359"/>
        <v>4.0233275937861966E-3</v>
      </c>
      <c r="BJ235">
        <v>0</v>
      </c>
      <c r="BK235">
        <f t="shared" si="360"/>
        <v>0</v>
      </c>
      <c r="BL235">
        <v>0</v>
      </c>
      <c r="BM235">
        <f t="shared" si="361"/>
        <v>0</v>
      </c>
      <c r="BN235">
        <v>0</v>
      </c>
      <c r="BO235">
        <f t="shared" si="362"/>
        <v>0</v>
      </c>
      <c r="BP235">
        <v>0</v>
      </c>
      <c r="BQ235">
        <f t="shared" si="363"/>
        <v>0</v>
      </c>
      <c r="BR235">
        <f t="shared" si="364"/>
        <v>89.41</v>
      </c>
      <c r="BS235">
        <f t="shared" si="365"/>
        <v>0.88470819295251868</v>
      </c>
      <c r="BT235">
        <v>0.11</v>
      </c>
      <c r="BU235">
        <f t="shared" si="366"/>
        <v>5.0611350641583822E-3</v>
      </c>
      <c r="BV235">
        <v>0</v>
      </c>
      <c r="BW235">
        <f t="shared" si="367"/>
        <v>0</v>
      </c>
      <c r="BX235">
        <v>0</v>
      </c>
      <c r="BY235">
        <f t="shared" si="368"/>
        <v>0</v>
      </c>
      <c r="BZ235">
        <v>0.4</v>
      </c>
      <c r="CA235">
        <f t="shared" si="369"/>
        <v>7.8700244377855489E-3</v>
      </c>
      <c r="CB235">
        <v>8.3000000000000007</v>
      </c>
      <c r="CC235">
        <f t="shared" si="370"/>
        <v>8.820751182221534E-2</v>
      </c>
      <c r="CD235">
        <v>0.95</v>
      </c>
      <c r="CE235">
        <f t="shared" si="371"/>
        <v>5.4716982692321961E-3</v>
      </c>
      <c r="CF235">
        <v>0</v>
      </c>
      <c r="CG235">
        <f t="shared" si="372"/>
        <v>0</v>
      </c>
      <c r="CH235">
        <v>0</v>
      </c>
      <c r="CI235">
        <f t="shared" si="373"/>
        <v>0</v>
      </c>
      <c r="CJ235">
        <v>0</v>
      </c>
      <c r="CK235">
        <f t="shared" si="374"/>
        <v>0</v>
      </c>
      <c r="CL235">
        <v>0.02</v>
      </c>
      <c r="CM235">
        <f t="shared" si="375"/>
        <v>7.8884215327418294E-4</v>
      </c>
      <c r="CN235">
        <v>0.08</v>
      </c>
      <c r="CO235">
        <f t="shared" si="376"/>
        <v>4.7580146668265214E-4</v>
      </c>
      <c r="CP235">
        <v>0.2</v>
      </c>
      <c r="CQ235">
        <f t="shared" si="377"/>
        <v>2.1695482071792901E-3</v>
      </c>
      <c r="CR235">
        <v>0</v>
      </c>
      <c r="CS235">
        <f t="shared" si="378"/>
        <v>0</v>
      </c>
      <c r="CT235">
        <v>0</v>
      </c>
      <c r="CU235">
        <f t="shared" si="379"/>
        <v>0</v>
      </c>
      <c r="CV235">
        <v>0</v>
      </c>
      <c r="CW235">
        <f t="shared" si="380"/>
        <v>0</v>
      </c>
      <c r="CX235">
        <v>0</v>
      </c>
      <c r="CY235">
        <f t="shared" si="381"/>
        <v>0</v>
      </c>
      <c r="CZ235">
        <v>0</v>
      </c>
      <c r="DA235">
        <f t="shared" si="382"/>
        <v>0</v>
      </c>
      <c r="DB235">
        <v>0</v>
      </c>
      <c r="DC235">
        <f t="shared" si="383"/>
        <v>0</v>
      </c>
      <c r="DD235">
        <v>0</v>
      </c>
      <c r="DE235">
        <f t="shared" si="384"/>
        <v>0</v>
      </c>
      <c r="DF235">
        <v>0</v>
      </c>
      <c r="DG235">
        <f t="shared" si="385"/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f t="shared" si="386"/>
        <v>0</v>
      </c>
      <c r="ET235">
        <v>0</v>
      </c>
      <c r="EU235">
        <f t="shared" si="387"/>
        <v>0</v>
      </c>
      <c r="EV235">
        <v>0</v>
      </c>
      <c r="EW235">
        <f t="shared" si="396"/>
        <v>0</v>
      </c>
      <c r="EX235">
        <v>0</v>
      </c>
      <c r="EY235">
        <f t="shared" si="397"/>
        <v>0</v>
      </c>
      <c r="EZ235">
        <v>44.8</v>
      </c>
      <c r="FA235">
        <f t="shared" si="398"/>
        <v>0.45011630912380463</v>
      </c>
      <c r="FB235">
        <v>0</v>
      </c>
      <c r="FC235">
        <f t="shared" si="399"/>
        <v>0</v>
      </c>
      <c r="FD235">
        <v>0</v>
      </c>
      <c r="FE235">
        <f t="shared" si="400"/>
        <v>0</v>
      </c>
      <c r="FF235">
        <v>55.2</v>
      </c>
      <c r="FG235">
        <f t="shared" si="401"/>
        <v>0.54988369087619549</v>
      </c>
      <c r="FH235">
        <v>0</v>
      </c>
      <c r="FI235">
        <f t="shared" si="402"/>
        <v>0</v>
      </c>
      <c r="FJ235">
        <v>0</v>
      </c>
      <c r="FK235">
        <f t="shared" si="403"/>
        <v>0</v>
      </c>
      <c r="FL235">
        <v>0</v>
      </c>
      <c r="FM235">
        <f t="shared" si="404"/>
        <v>0</v>
      </c>
      <c r="FN235">
        <v>0</v>
      </c>
      <c r="FO235">
        <f t="shared" si="405"/>
        <v>0</v>
      </c>
      <c r="FP235">
        <v>0</v>
      </c>
      <c r="FQ235">
        <f t="shared" si="406"/>
        <v>0</v>
      </c>
      <c r="FR235">
        <v>0</v>
      </c>
      <c r="FS235">
        <f t="shared" si="407"/>
        <v>0</v>
      </c>
      <c r="FT235">
        <v>0</v>
      </c>
      <c r="FU235">
        <f t="shared" si="408"/>
        <v>0</v>
      </c>
      <c r="FV235">
        <v>0</v>
      </c>
      <c r="FW235">
        <f t="shared" si="409"/>
        <v>0</v>
      </c>
      <c r="FX235">
        <v>0</v>
      </c>
      <c r="FY235">
        <f t="shared" si="410"/>
        <v>0</v>
      </c>
      <c r="FZ235">
        <v>0</v>
      </c>
      <c r="GA235">
        <f t="shared" si="411"/>
        <v>0</v>
      </c>
      <c r="GB235">
        <v>0</v>
      </c>
      <c r="GC235">
        <f t="shared" si="412"/>
        <v>0</v>
      </c>
      <c r="GD235">
        <v>0</v>
      </c>
      <c r="GE235">
        <f t="shared" si="413"/>
        <v>0</v>
      </c>
      <c r="GF235">
        <v>0</v>
      </c>
      <c r="GG235">
        <f t="shared" si="414"/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623</v>
      </c>
      <c r="GS235" t="s">
        <v>628</v>
      </c>
    </row>
    <row r="236" spans="1:201" x14ac:dyDescent="0.45">
      <c r="A236">
        <v>235</v>
      </c>
      <c r="B236" t="s">
        <v>627</v>
      </c>
      <c r="C236" t="s">
        <v>624</v>
      </c>
      <c r="D236" t="s">
        <v>609</v>
      </c>
      <c r="E236" t="s">
        <v>595</v>
      </c>
      <c r="F236">
        <v>396.5</v>
      </c>
      <c r="G236">
        <f>350+273</f>
        <v>623</v>
      </c>
      <c r="H236">
        <v>1773</v>
      </c>
      <c r="I236" s="2">
        <f t="shared" si="341"/>
        <v>0.35138183869148337</v>
      </c>
      <c r="J236" s="2">
        <f t="shared" si="342"/>
        <v>226.5</v>
      </c>
      <c r="K236" s="2">
        <f t="shared" si="343"/>
        <v>1.57124842370744</v>
      </c>
      <c r="M236" s="2">
        <v>1904</v>
      </c>
      <c r="N236">
        <v>20.5</v>
      </c>
      <c r="O236">
        <v>23.1</v>
      </c>
      <c r="P236" s="2">
        <f t="shared" si="344"/>
        <v>0.88744588744588737</v>
      </c>
      <c r="Q236" s="2">
        <f t="shared" si="345"/>
        <v>0.11255411255411261</v>
      </c>
      <c r="R236">
        <v>386</v>
      </c>
      <c r="S236">
        <v>386</v>
      </c>
      <c r="T236" s="2">
        <f t="shared" si="314"/>
        <v>1</v>
      </c>
      <c r="U236">
        <v>551</v>
      </c>
      <c r="V236">
        <v>565</v>
      </c>
      <c r="W236" s="2">
        <f t="shared" si="348"/>
        <v>112.955</v>
      </c>
      <c r="X236" s="2">
        <f t="shared" si="349"/>
        <v>130.51499999999999</v>
      </c>
      <c r="Y236" s="7">
        <f t="shared" si="317"/>
        <v>0.13454392215454156</v>
      </c>
      <c r="Z236" s="2">
        <f t="shared" si="350"/>
        <v>0.97522123893805313</v>
      </c>
      <c r="AA236" s="2">
        <f t="shared" si="351"/>
        <v>1.427461139896373</v>
      </c>
      <c r="AB236" s="2">
        <f t="shared" si="353"/>
        <v>1.4637305699481866</v>
      </c>
      <c r="AC236" s="2">
        <f t="shared" si="354"/>
        <v>0.11255411255411261</v>
      </c>
      <c r="AD236" s="2">
        <f t="shared" si="355"/>
        <v>165</v>
      </c>
      <c r="AE236" s="2">
        <f t="shared" si="415"/>
        <v>179</v>
      </c>
      <c r="AF236" s="2">
        <f t="shared" si="321"/>
        <v>0.31681415929203538</v>
      </c>
      <c r="AG236" s="2">
        <f t="shared" si="416"/>
        <v>0.92178770949720668</v>
      </c>
      <c r="AH236" s="2">
        <f t="shared" si="262"/>
        <v>7.3184070796460174</v>
      </c>
      <c r="AI236" s="2">
        <v>1</v>
      </c>
      <c r="AJ236">
        <f>10^-4</f>
        <v>1E-4</v>
      </c>
      <c r="AK236">
        <f t="shared" si="322"/>
        <v>2050</v>
      </c>
      <c r="AL236">
        <f>3600*2</f>
        <v>7200</v>
      </c>
      <c r="AM236">
        <f t="shared" si="323"/>
        <v>9250</v>
      </c>
      <c r="AN236" t="s">
        <v>629</v>
      </c>
      <c r="AP236" t="s">
        <v>37</v>
      </c>
      <c r="AS236">
        <v>4</v>
      </c>
      <c r="AT236">
        <v>1</v>
      </c>
      <c r="AU236">
        <f t="shared" si="329"/>
        <v>772</v>
      </c>
      <c r="AV236" t="s">
        <v>372</v>
      </c>
      <c r="AW236" t="s">
        <v>373</v>
      </c>
      <c r="AX236" t="s">
        <v>610</v>
      </c>
      <c r="AZ236" s="2">
        <f t="shared" ref="AZ236:AZ296" si="417">BC236*GV$2+BE236*GX$2+BG236*GZ$2+BI236*HB$2+BK236*HD$2+BM236*HF$2+BO236*HH$2+BQ236*HB$13+BS236*GV$6+BU236*GX$6+BW236*GZ$6+BY236*HB$6+CA236*GV$10+CC236*GX$10+CE236*GZ$10+CG236*GV$16+CI236*GX$16+CK236*GZ$16+CM236*HB$16+CO236*GX$19+CQ236*GZ$19+CS236*HB$19+CU236*GV$25+DA236*GV$13+DC236*HB$10+CW236*GX$25+CY236*HB$25+DE236*GX$28</f>
        <v>1.940037848327514</v>
      </c>
      <c r="BA236" s="2">
        <f t="shared" ref="BA236:BA244" si="418">ES236*HL$2+EU236*HN$2+EW236*HP$2+EY236*GX$2+FA236*HB$10+FC236*GV$13+FE236*GX$13+FG236*GZ$13+FI236*HB$13+FK236*GV$19+FM236*GV$2+FO236*HD$2+FQ236*HB$2+FS236*GV$22+FU236*GX$22+FW236*HF$2+FY236*GV$6+GA236*GV$10+GC236*HA$22+GE236*GZ$25+GG236*GV$28</f>
        <v>4.5498836908761966</v>
      </c>
      <c r="BB236">
        <v>0</v>
      </c>
      <c r="BC236">
        <f t="shared" si="356"/>
        <v>0</v>
      </c>
      <c r="BD236">
        <v>0</v>
      </c>
      <c r="BE236">
        <f t="shared" si="357"/>
        <v>0</v>
      </c>
      <c r="BF236">
        <v>0.13</v>
      </c>
      <c r="BG236">
        <f t="shared" si="358"/>
        <v>1.223918033167502E-3</v>
      </c>
      <c r="BH236">
        <v>0.4</v>
      </c>
      <c r="BI236">
        <f t="shared" si="359"/>
        <v>4.0233275937861966E-3</v>
      </c>
      <c r="BJ236">
        <v>0</v>
      </c>
      <c r="BK236">
        <f t="shared" si="360"/>
        <v>0</v>
      </c>
      <c r="BL236">
        <v>0</v>
      </c>
      <c r="BM236">
        <f t="shared" si="361"/>
        <v>0</v>
      </c>
      <c r="BN236">
        <v>0</v>
      </c>
      <c r="BO236">
        <f t="shared" si="362"/>
        <v>0</v>
      </c>
      <c r="BP236">
        <v>0</v>
      </c>
      <c r="BQ236">
        <f t="shared" si="363"/>
        <v>0</v>
      </c>
      <c r="BR236">
        <f t="shared" si="364"/>
        <v>89.41</v>
      </c>
      <c r="BS236">
        <f t="shared" si="365"/>
        <v>0.88470819295251868</v>
      </c>
      <c r="BT236">
        <v>0.11</v>
      </c>
      <c r="BU236">
        <f t="shared" si="366"/>
        <v>5.0611350641583822E-3</v>
      </c>
      <c r="BV236">
        <v>0</v>
      </c>
      <c r="BW236">
        <f t="shared" si="367"/>
        <v>0</v>
      </c>
      <c r="BX236">
        <v>0</v>
      </c>
      <c r="BY236">
        <f t="shared" si="368"/>
        <v>0</v>
      </c>
      <c r="BZ236">
        <v>0.4</v>
      </c>
      <c r="CA236">
        <f t="shared" si="369"/>
        <v>7.8700244377855489E-3</v>
      </c>
      <c r="CB236">
        <v>8.3000000000000007</v>
      </c>
      <c r="CC236">
        <f t="shared" si="370"/>
        <v>8.820751182221534E-2</v>
      </c>
      <c r="CD236">
        <v>0.95</v>
      </c>
      <c r="CE236">
        <f t="shared" si="371"/>
        <v>5.4716982692321961E-3</v>
      </c>
      <c r="CF236">
        <v>0</v>
      </c>
      <c r="CG236">
        <f t="shared" si="372"/>
        <v>0</v>
      </c>
      <c r="CH236">
        <v>0</v>
      </c>
      <c r="CI236">
        <f t="shared" si="373"/>
        <v>0</v>
      </c>
      <c r="CJ236">
        <v>0</v>
      </c>
      <c r="CK236">
        <f t="shared" si="374"/>
        <v>0</v>
      </c>
      <c r="CL236">
        <v>0.02</v>
      </c>
      <c r="CM236">
        <f t="shared" si="375"/>
        <v>7.8884215327418294E-4</v>
      </c>
      <c r="CN236">
        <v>0.08</v>
      </c>
      <c r="CO236">
        <f t="shared" si="376"/>
        <v>4.7580146668265214E-4</v>
      </c>
      <c r="CP236">
        <v>0.2</v>
      </c>
      <c r="CQ236">
        <f t="shared" si="377"/>
        <v>2.1695482071792901E-3</v>
      </c>
      <c r="CR236">
        <v>0</v>
      </c>
      <c r="CS236">
        <f t="shared" si="378"/>
        <v>0</v>
      </c>
      <c r="CT236">
        <v>0</v>
      </c>
      <c r="CU236">
        <f t="shared" si="379"/>
        <v>0</v>
      </c>
      <c r="CV236">
        <v>0</v>
      </c>
      <c r="CW236">
        <f t="shared" si="380"/>
        <v>0</v>
      </c>
      <c r="CX236">
        <v>0</v>
      </c>
      <c r="CY236">
        <f t="shared" si="381"/>
        <v>0</v>
      </c>
      <c r="CZ236">
        <v>0</v>
      </c>
      <c r="DA236">
        <f t="shared" si="382"/>
        <v>0</v>
      </c>
      <c r="DB236">
        <v>0</v>
      </c>
      <c r="DC236">
        <f t="shared" si="383"/>
        <v>0</v>
      </c>
      <c r="DD236">
        <v>0</v>
      </c>
      <c r="DE236">
        <f t="shared" si="384"/>
        <v>0</v>
      </c>
      <c r="DF236">
        <v>0</v>
      </c>
      <c r="DG236">
        <f t="shared" si="385"/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f t="shared" si="386"/>
        <v>0</v>
      </c>
      <c r="ET236">
        <v>0</v>
      </c>
      <c r="EU236">
        <f t="shared" si="387"/>
        <v>0</v>
      </c>
      <c r="EV236">
        <v>0</v>
      </c>
      <c r="EW236">
        <f>((EV236/100)/HO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EX236">
        <v>0</v>
      </c>
      <c r="EY236">
        <f>((EX236/100)/GW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EZ236">
        <v>44.8</v>
      </c>
      <c r="FA236">
        <f>((EZ236/100)/HA$10)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0.45011630912380463</v>
      </c>
      <c r="FB236">
        <v>0</v>
      </c>
      <c r="FC236">
        <f>((FB236/100)/GU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D236">
        <v>0</v>
      </c>
      <c r="FE236">
        <f>((FD236/100)/GW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F236">
        <v>55.2</v>
      </c>
      <c r="FG236">
        <f>((FF236/100)/GY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0.54988369087619549</v>
      </c>
      <c r="FH236">
        <v>0</v>
      </c>
      <c r="FI236">
        <f>((FH236/100)/HA$13)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J236">
        <v>0</v>
      </c>
      <c r="FK236">
        <f>((FJ236/100)/GU$19)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L236">
        <v>0</v>
      </c>
      <c r="FM236">
        <f>((FL236/100)/GU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N236">
        <v>0</v>
      </c>
      <c r="FO236">
        <f>((FN236/100)/HC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P236">
        <v>0</v>
      </c>
      <c r="FQ236">
        <f>((FP236/100)/GY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R236">
        <v>0</v>
      </c>
      <c r="FS236">
        <f>((FR236/100)/GU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T236">
        <v>0</v>
      </c>
      <c r="FU236">
        <f>((FT236/100)/GW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V236">
        <v>0</v>
      </c>
      <c r="FW236">
        <f>((FV236/100)/HE$2)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X236">
        <v>0</v>
      </c>
      <c r="FY236">
        <f>((FX236/100)/GU$6)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FZ236">
        <v>0</v>
      </c>
      <c r="GA236">
        <f>((FZ236/100)/GU$10)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B236">
        <v>0</v>
      </c>
      <c r="GC236">
        <f>((GB236/100)/GZ$22)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D236">
        <v>0</v>
      </c>
      <c r="GE236">
        <f>((GD236/100)/GY$25)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</f>
        <v>0</v>
      </c>
      <c r="GF236">
        <v>0</v>
      </c>
      <c r="GG236">
        <f>(((GF236/100)/GU$28)/((ER236/100)/HK$2+(ET236/100)/HM$2+(EV236/100)/HO$2+(EX236/100)/GW$2+(EZ236/100)/HA$10+(FB236/100)/GU$13+(FD236/100)/GW$13+(FF236/100)/GY$13+(FH236/100)/HA$13+(FJ236/100)/GU$19+(FL236/100)/GU$2+(FN236/100)/HC$2+(FP236/100)/GY$2+(FR236/100)/GU$22+(FT236/100)/GW$22+(FV236/100)/HE$2+(FX236/100)/GU$6+(FZ236/100)/GU$10+(GB236/100)/GZ$22+(GD236/100)/GY$25+(GF236/100)/GU$28))</f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 s="3" t="s">
        <v>630</v>
      </c>
    </row>
    <row r="237" spans="1:201" x14ac:dyDescent="0.45">
      <c r="A237">
        <v>236</v>
      </c>
      <c r="B237" t="s">
        <v>420</v>
      </c>
      <c r="C237" t="s">
        <v>33</v>
      </c>
      <c r="D237" t="s">
        <v>631</v>
      </c>
      <c r="E237" t="s">
        <v>632</v>
      </c>
      <c r="F237">
        <f t="shared" ref="F237:F242" si="419">1085+273</f>
        <v>1358</v>
      </c>
      <c r="G237">
        <f t="shared" ref="G237:G242" si="420">1100+273</f>
        <v>1373</v>
      </c>
      <c r="H237">
        <v>1773</v>
      </c>
      <c r="I237" s="2">
        <f t="shared" si="341"/>
        <v>0.77439368302312461</v>
      </c>
      <c r="J237" s="2">
        <f t="shared" si="342"/>
        <v>15</v>
      </c>
      <c r="K237" s="2">
        <f t="shared" si="343"/>
        <v>1.0110456553755522</v>
      </c>
      <c r="M237" s="2">
        <v>2835</v>
      </c>
      <c r="P237" s="2" t="e">
        <f t="shared" ref="P237:P244" si="421">N237/O237</f>
        <v>#DIV/0!</v>
      </c>
      <c r="Q237" s="2" t="e">
        <f t="shared" ref="Q237:Q244" si="422">(O237-N237)/O237</f>
        <v>#DIV/0!</v>
      </c>
      <c r="S237">
        <v>1200</v>
      </c>
      <c r="T237" s="2">
        <f t="shared" si="314"/>
        <v>0</v>
      </c>
      <c r="W237" s="2">
        <v>34</v>
      </c>
      <c r="X237" s="2">
        <v>40</v>
      </c>
      <c r="Y237" s="7">
        <f t="shared" ref="Y237:Y244" si="423">(X237-W237)/X237</f>
        <v>0.15</v>
      </c>
      <c r="Z237" s="2" t="e">
        <f t="shared" ref="Z237:Z248" si="424">U237/V237</f>
        <v>#DIV/0!</v>
      </c>
      <c r="AA237" s="2" t="e">
        <f t="shared" ref="AA237:AA248" si="425">U237/R237</f>
        <v>#DIV/0!</v>
      </c>
      <c r="AB237" s="2">
        <f t="shared" si="353"/>
        <v>0</v>
      </c>
      <c r="AC237" s="2" t="e">
        <f t="shared" ref="AC237:AC248" si="426">(O237-N237)/O237</f>
        <v>#DIV/0!</v>
      </c>
      <c r="AD237" s="2">
        <f t="shared" ref="AD237:AD248" si="427">U237-R237</f>
        <v>0</v>
      </c>
      <c r="AG237" s="2" t="e">
        <f t="shared" ref="AG237:AG248" si="428">AD237/AE237</f>
        <v>#DIV/0!</v>
      </c>
      <c r="AH237" s="2" t="e">
        <f t="shared" si="262"/>
        <v>#DIV/0!</v>
      </c>
      <c r="AI237" s="2">
        <v>2</v>
      </c>
      <c r="AJ237">
        <f t="shared" ref="AJ237:AJ242" si="429">0.127/0.006</f>
        <v>21.166666666666668</v>
      </c>
      <c r="AK237">
        <v>1</v>
      </c>
      <c r="AL237">
        <v>1</v>
      </c>
      <c r="AM237">
        <f t="shared" si="323"/>
        <v>2</v>
      </c>
      <c r="AP237" t="s">
        <v>37</v>
      </c>
      <c r="AS237">
        <v>7.16</v>
      </c>
      <c r="AT237">
        <v>1</v>
      </c>
      <c r="AU237">
        <f t="shared" si="329"/>
        <v>3210.9811584623162</v>
      </c>
      <c r="AV237" t="s">
        <v>372</v>
      </c>
      <c r="AW237" t="s">
        <v>373</v>
      </c>
      <c r="AX237" t="s">
        <v>610</v>
      </c>
      <c r="AZ237" s="2">
        <f t="shared" si="417"/>
        <v>2.0047513102212315</v>
      </c>
      <c r="BA237" s="2">
        <f t="shared" si="418"/>
        <v>1</v>
      </c>
      <c r="BB237">
        <v>0</v>
      </c>
      <c r="BC237">
        <f t="shared" si="356"/>
        <v>0</v>
      </c>
      <c r="BD237">
        <v>0</v>
      </c>
      <c r="BE237">
        <f t="shared" si="357"/>
        <v>0</v>
      </c>
      <c r="BF237">
        <v>1.8</v>
      </c>
      <c r="BG237">
        <f t="shared" si="358"/>
        <v>1.6850739518508528E-2</v>
      </c>
      <c r="BH237">
        <v>0.75</v>
      </c>
      <c r="BI237">
        <f t="shared" si="359"/>
        <v>7.5010860337685831E-3</v>
      </c>
      <c r="BJ237">
        <v>0</v>
      </c>
      <c r="BK237">
        <f t="shared" si="360"/>
        <v>0</v>
      </c>
      <c r="BL237">
        <v>0</v>
      </c>
      <c r="BM237">
        <f t="shared" si="361"/>
        <v>0</v>
      </c>
      <c r="BN237">
        <v>0</v>
      </c>
      <c r="BO237">
        <f t="shared" si="362"/>
        <v>0</v>
      </c>
      <c r="BP237">
        <v>0</v>
      </c>
      <c r="BQ237">
        <f t="shared" si="363"/>
        <v>0</v>
      </c>
      <c r="BR237">
        <f t="shared" si="364"/>
        <v>95.7</v>
      </c>
      <c r="BS237">
        <f t="shared" si="365"/>
        <v>0.94159332425745501</v>
      </c>
      <c r="BT237">
        <v>0.4</v>
      </c>
      <c r="BU237">
        <f t="shared" si="366"/>
        <v>1.8300068366280477E-2</v>
      </c>
      <c r="BV237">
        <v>0</v>
      </c>
      <c r="BW237">
        <f t="shared" si="367"/>
        <v>0</v>
      </c>
      <c r="BX237">
        <v>0</v>
      </c>
      <c r="BY237">
        <f t="shared" si="368"/>
        <v>0</v>
      </c>
      <c r="BZ237">
        <v>0.3</v>
      </c>
      <c r="CA237">
        <f t="shared" si="369"/>
        <v>5.8691447832252015E-3</v>
      </c>
      <c r="CB237">
        <v>0.8</v>
      </c>
      <c r="CC237">
        <f t="shared" si="370"/>
        <v>8.4538579269994689E-3</v>
      </c>
      <c r="CD237">
        <v>0.25</v>
      </c>
      <c r="CE237">
        <f t="shared" si="371"/>
        <v>1.4317791137626935E-3</v>
      </c>
      <c r="CF237">
        <v>0</v>
      </c>
      <c r="CG237">
        <f t="shared" si="372"/>
        <v>0</v>
      </c>
      <c r="CH237">
        <v>0</v>
      </c>
      <c r="CI237">
        <f t="shared" si="373"/>
        <v>0</v>
      </c>
      <c r="CJ237">
        <v>0</v>
      </c>
      <c r="CK237">
        <f t="shared" si="374"/>
        <v>0</v>
      </c>
      <c r="CL237">
        <v>0</v>
      </c>
      <c r="CM237">
        <f t="shared" si="375"/>
        <v>0</v>
      </c>
      <c r="CN237">
        <v>0</v>
      </c>
      <c r="CO237">
        <f t="shared" si="376"/>
        <v>0</v>
      </c>
      <c r="CP237">
        <v>0</v>
      </c>
      <c r="CQ237">
        <f t="shared" si="377"/>
        <v>0</v>
      </c>
      <c r="CR237">
        <v>0</v>
      </c>
      <c r="CS237">
        <f t="shared" si="378"/>
        <v>0</v>
      </c>
      <c r="CT237">
        <v>0</v>
      </c>
      <c r="CU237">
        <f t="shared" si="379"/>
        <v>0</v>
      </c>
      <c r="CV237">
        <v>0</v>
      </c>
      <c r="CW237">
        <f t="shared" si="380"/>
        <v>0</v>
      </c>
      <c r="CX237">
        <v>0</v>
      </c>
      <c r="CY237">
        <f t="shared" si="381"/>
        <v>0</v>
      </c>
      <c r="CZ237">
        <v>0</v>
      </c>
      <c r="DA237">
        <f t="shared" si="382"/>
        <v>0</v>
      </c>
      <c r="DB237">
        <v>0</v>
      </c>
      <c r="DC237">
        <f t="shared" si="383"/>
        <v>0</v>
      </c>
      <c r="DD237">
        <v>0</v>
      </c>
      <c r="DE237">
        <f t="shared" si="384"/>
        <v>0</v>
      </c>
      <c r="DF237">
        <v>0</v>
      </c>
      <c r="DG237">
        <f t="shared" si="385"/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f t="shared" si="386"/>
        <v>0</v>
      </c>
      <c r="ET237">
        <v>0</v>
      </c>
      <c r="EU237">
        <f t="shared" si="387"/>
        <v>0</v>
      </c>
      <c r="EV237">
        <v>0</v>
      </c>
      <c r="EW237">
        <f>((EV237/100)/HO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EX237">
        <v>0</v>
      </c>
      <c r="EY237">
        <f>((EX237/100)/GW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EZ237">
        <v>0</v>
      </c>
      <c r="FA237">
        <f>((EZ237/100)/HA$10)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B237">
        <v>0</v>
      </c>
      <c r="FC237">
        <f>((FB237/100)/GU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D237">
        <v>0</v>
      </c>
      <c r="FE237">
        <f>((FD237/100)/GW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F237">
        <v>0</v>
      </c>
      <c r="FG237">
        <f>((FF237/100)/GY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H237">
        <v>0</v>
      </c>
      <c r="FI237">
        <f>((FH237/100)/HA$13)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J237">
        <v>0</v>
      </c>
      <c r="FK237">
        <f>((FJ237/100)/GU$19)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L237">
        <v>100</v>
      </c>
      <c r="FM237">
        <f>((FL237/100)/GU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1</v>
      </c>
      <c r="FN237">
        <v>0</v>
      </c>
      <c r="FO237">
        <f>((FN237/100)/HC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P237">
        <v>0</v>
      </c>
      <c r="FQ237">
        <f>((FP237/100)/GY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R237">
        <v>0</v>
      </c>
      <c r="FS237">
        <f>((FR237/100)/GU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T237">
        <v>0</v>
      </c>
      <c r="FU237">
        <f>((FT237/100)/GW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V237">
        <v>0</v>
      </c>
      <c r="FW237">
        <f>((FV237/100)/HE$2)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X237">
        <v>0</v>
      </c>
      <c r="FY237">
        <f>((FX237/100)/GU$6)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FZ237">
        <v>0</v>
      </c>
      <c r="GA237">
        <f>((FZ237/100)/GU$10)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B237">
        <v>0</v>
      </c>
      <c r="GC237">
        <f>((GB237/100)/GZ$22)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D237">
        <v>0</v>
      </c>
      <c r="GE237">
        <f>((GD237/100)/GY$25)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</f>
        <v>0</v>
      </c>
      <c r="GF237">
        <v>0</v>
      </c>
      <c r="GG237">
        <f>(((GF237/100)/GU$28)/((ER237/100)/HK$2+(ET237/100)/HM$2+(EV237/100)/HO$2+(EX237/100)/GW$2+(EZ237/100)/HA$10+(FB237/100)/GU$13+(FD237/100)/GW$13+(FF237/100)/GY$13+(FH237/100)/HA$13+(FJ237/100)/GU$19+(FL237/100)/GU$2+(FN237/100)/HC$2+(FP237/100)/GY$2+(FR237/100)/GU$22+(FT237/100)/GW$22+(FV237/100)/HE$2+(FX237/100)/GU$6+(FZ237/100)/GU$10+(GB237/100)/GZ$22+(GD237/100)/GY$25+(GF237/100)/GU$28))</f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 s="3" t="s">
        <v>633</v>
      </c>
      <c r="GS237" t="s">
        <v>634</v>
      </c>
    </row>
    <row r="238" spans="1:201" x14ac:dyDescent="0.45">
      <c r="A238">
        <v>237</v>
      </c>
      <c r="B238" t="s">
        <v>420</v>
      </c>
      <c r="C238" t="s">
        <v>33</v>
      </c>
      <c r="D238" t="s">
        <v>631</v>
      </c>
      <c r="E238" t="s">
        <v>632</v>
      </c>
      <c r="F238">
        <f t="shared" si="419"/>
        <v>1358</v>
      </c>
      <c r="G238">
        <f t="shared" si="420"/>
        <v>1373</v>
      </c>
      <c r="H238">
        <v>1773</v>
      </c>
      <c r="I238" s="2">
        <f t="shared" si="341"/>
        <v>0.77439368302312461</v>
      </c>
      <c r="J238" s="2">
        <f t="shared" si="342"/>
        <v>15</v>
      </c>
      <c r="K238" s="2">
        <f t="shared" si="343"/>
        <v>1.0110456553755522</v>
      </c>
      <c r="M238" s="2">
        <v>2835</v>
      </c>
      <c r="P238" s="2" t="e">
        <f t="shared" si="421"/>
        <v>#DIV/0!</v>
      </c>
      <c r="Q238" s="2" t="e">
        <f t="shared" si="422"/>
        <v>#DIV/0!</v>
      </c>
      <c r="S238">
        <v>1325</v>
      </c>
      <c r="T238" s="2">
        <f t="shared" si="314"/>
        <v>0</v>
      </c>
      <c r="W238" s="2">
        <v>42</v>
      </c>
      <c r="X238" s="2">
        <v>52</v>
      </c>
      <c r="Y238" s="7">
        <f t="shared" si="423"/>
        <v>0.19230769230769232</v>
      </c>
      <c r="Z238" s="2" t="e">
        <f t="shared" si="424"/>
        <v>#DIV/0!</v>
      </c>
      <c r="AA238" s="2" t="e">
        <f t="shared" si="425"/>
        <v>#DIV/0!</v>
      </c>
      <c r="AB238" s="2">
        <f t="shared" si="353"/>
        <v>0</v>
      </c>
      <c r="AC238" s="2" t="e">
        <f t="shared" si="426"/>
        <v>#DIV/0!</v>
      </c>
      <c r="AD238" s="2">
        <f t="shared" si="427"/>
        <v>0</v>
      </c>
      <c r="AG238" s="2" t="e">
        <f t="shared" si="428"/>
        <v>#DIV/0!</v>
      </c>
      <c r="AH238" s="2" t="e">
        <f t="shared" si="262"/>
        <v>#DIV/0!</v>
      </c>
      <c r="AI238" s="2">
        <v>2</v>
      </c>
      <c r="AJ238">
        <f t="shared" si="429"/>
        <v>21.166666666666668</v>
      </c>
      <c r="AK238">
        <v>1</v>
      </c>
      <c r="AL238">
        <v>1</v>
      </c>
      <c r="AM238">
        <f t="shared" si="323"/>
        <v>2</v>
      </c>
      <c r="AP238" t="s">
        <v>37</v>
      </c>
      <c r="AS238">
        <v>7.16</v>
      </c>
      <c r="AT238">
        <v>1</v>
      </c>
      <c r="AU238">
        <f t="shared" si="329"/>
        <v>3545.4583624688075</v>
      </c>
      <c r="AV238" t="s">
        <v>372</v>
      </c>
      <c r="AW238" t="s">
        <v>373</v>
      </c>
      <c r="AX238" t="s">
        <v>610</v>
      </c>
      <c r="AZ238" s="2">
        <f t="shared" si="417"/>
        <v>2.0047513102212315</v>
      </c>
      <c r="BA238" s="2">
        <f t="shared" si="418"/>
        <v>1</v>
      </c>
      <c r="BB238">
        <v>0</v>
      </c>
      <c r="BC238">
        <f t="shared" ref="BC238:BC243" si="430">((BB238/100)/GU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D238">
        <v>0</v>
      </c>
      <c r="BE238">
        <f t="shared" ref="BE238:BE243" si="431">((BD238/100)/GW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F238">
        <v>1.8</v>
      </c>
      <c r="BG238">
        <f t="shared" ref="BG238:BG243" si="432">((BF238/100)/GY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1.6850739518508528E-2</v>
      </c>
      <c r="BH238">
        <v>0.75</v>
      </c>
      <c r="BI238">
        <f t="shared" ref="BI238:BI243" si="433">((BH238/100)/HA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7.5010860337685831E-3</v>
      </c>
      <c r="BJ238">
        <v>0</v>
      </c>
      <c r="BK238">
        <f t="shared" ref="BK238:BK243" si="434">((BJ238/100)/HC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L238">
        <v>0</v>
      </c>
      <c r="BM238">
        <f t="shared" ref="BM238:BM243" si="435">((BL238/100)/HE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N238">
        <v>0</v>
      </c>
      <c r="BO238">
        <f t="shared" ref="BO238:BO243" si="436">((BN238/100)/HG$2)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P238">
        <v>0</v>
      </c>
      <c r="BQ238">
        <f t="shared" ref="BQ238:BQ243" si="437">((BP238/100)/HA$13)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R238">
        <f t="shared" ref="BR238:BR243" si="438">100-BH238-BT238-BV238-BX238-BF238-BB238-BZ238-CB238-CD238-CN238-CP238-CR238-BL238-CH238-CL238-CT238-DD238-DF238</f>
        <v>95.7</v>
      </c>
      <c r="BS238">
        <f t="shared" ref="BS238:BS243" si="439">((BR238/100)/GU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0.94159332425745501</v>
      </c>
      <c r="BT238">
        <v>0.4</v>
      </c>
      <c r="BU238">
        <f t="shared" ref="BU238:BU243" si="440">((BT238/100)/GW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1.8300068366280477E-2</v>
      </c>
      <c r="BV238">
        <v>0</v>
      </c>
      <c r="BW238">
        <f t="shared" ref="BW238:BW243" si="441">((BV238/100)/GY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X238">
        <v>0</v>
      </c>
      <c r="BY238">
        <f t="shared" ref="BY238:BY243" si="442">((BX238/100)/HA$6)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BZ238">
        <v>0.3</v>
      </c>
      <c r="CA238">
        <f t="shared" ref="CA238:CA243" si="443">((BZ238/100)/GU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5.8691447832252015E-3</v>
      </c>
      <c r="CB238">
        <v>0.8</v>
      </c>
      <c r="CC238">
        <f t="shared" ref="CC238:CC243" si="444">((CB238/100)/GW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8.4538579269994689E-3</v>
      </c>
      <c r="CD238">
        <v>0.25</v>
      </c>
      <c r="CE238">
        <f t="shared" ref="CE238:CE243" si="445">((CD238/100)/GY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1.4317791137626935E-3</v>
      </c>
      <c r="CF238">
        <v>0</v>
      </c>
      <c r="CG238">
        <f t="shared" ref="CG238:CG243" si="446">((CF238/100)/GU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H238">
        <v>0</v>
      </c>
      <c r="CI238">
        <f t="shared" ref="CI238:CI243" si="447">((CH238/100)/GW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J238">
        <v>0</v>
      </c>
      <c r="CK238">
        <f t="shared" ref="CK238:CK243" si="448">((CJ238/100)/GY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L238">
        <v>0</v>
      </c>
      <c r="CM238">
        <f t="shared" ref="CM238:CM243" si="449">((CL238/100)/HA$16)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N238">
        <v>0</v>
      </c>
      <c r="CO238">
        <f t="shared" ref="CO238:CO243" si="450">((CN238/100)/GW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P238">
        <v>0</v>
      </c>
      <c r="CQ238">
        <f t="shared" ref="CQ238:CQ243" si="451">((CP238/100)/GY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R238">
        <v>0</v>
      </c>
      <c r="CS238">
        <f t="shared" ref="CS238:CS243" si="452">((CR238/100)/HA$19)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T238">
        <v>0</v>
      </c>
      <c r="CU238">
        <f t="shared" ref="CU238:CU243" si="453">((CT238/100)/GU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V238">
        <v>0</v>
      </c>
      <c r="CW238">
        <f t="shared" ref="CW238:CW243" si="454">((CV238/100)/GW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X238">
        <v>0</v>
      </c>
      <c r="CY238">
        <f t="shared" ref="CY238:CY243" si="455">((CX238/100)/HA$25)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CZ238">
        <v>0</v>
      </c>
      <c r="DA238">
        <f t="shared" ref="DA238:DA243" si="456">((CZ238/100)/GU$13)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B238">
        <v>0</v>
      </c>
      <c r="DC238">
        <f t="shared" ref="DC238:DC243" si="457">((DB238/100)/HA$10)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D238">
        <v>0</v>
      </c>
      <c r="DE238">
        <f t="shared" ref="DE238:DE243" si="458">((DD238/100)/GW$28)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F238">
        <v>0</v>
      </c>
      <c r="DG238">
        <f t="shared" ref="DG238:DG243" si="459">((DF238/100)/GY$28)/((BR238/100)/GU$6+(BH238/100)/HA$2+(BT238/100)/GW$6+(BV238/100)/GY$6+(BX238/100)/HA$6+(BZ238/100)/GU$10+(CB238/100)/GW$10+(CD238/100)/GY$10+(BF238/100)/GY$2+(BB238/100)/GU$2+(CF238/100)/GU$16+(CH238/100)/GW$16+(CJ238/100)/GY$16+(CL238/100)/HA$16+(BL238/100)/HE$2+(CN238/100)/GW$19+(CP238/100)/GY$19+(CR238/100)/HA$19+(BP238/100)/HA$13+(CZ238/100)/GU$13+(DB238/100)/HA$10+(CT238/100)/GU$25+(CV238/100)/GW$25+(CX238/100)/HA$25+(DD238/100)/GW$28+(DF238/100)/GY$28+(BD238/100)/GW$2+(BJ238/100)/HC$2+(BN238/100)/HG$2)</f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f t="shared" ref="ES238:ES244" si="460">((ER238/100)/HK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T238">
        <v>0</v>
      </c>
      <c r="EU238">
        <f t="shared" ref="EU238:EU244" si="461">((ET238/100)/HM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V238">
        <v>0</v>
      </c>
      <c r="EW238">
        <f t="shared" ref="EW238:EW244" si="462">((EV238/100)/HO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X238">
        <v>0</v>
      </c>
      <c r="EY238">
        <f t="shared" ref="EY238:EY244" si="463">((EX238/100)/GW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EZ238">
        <v>0</v>
      </c>
      <c r="FA238">
        <f t="shared" ref="FA238:FA244" si="464">((EZ238/100)/HA$10)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B238">
        <v>0</v>
      </c>
      <c r="FC238">
        <f t="shared" ref="FC238:FC244" si="465">((FB238/100)/GU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D238">
        <v>0</v>
      </c>
      <c r="FE238">
        <f t="shared" ref="FE238:FE244" si="466">((FD238/100)/GW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F238">
        <v>0</v>
      </c>
      <c r="FG238">
        <f t="shared" ref="FG238:FG244" si="467">((FF238/100)/GY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H238">
        <v>0</v>
      </c>
      <c r="FI238">
        <f t="shared" ref="FI238:FI244" si="468">((FH238/100)/HA$13)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J238">
        <v>0</v>
      </c>
      <c r="FK238">
        <f t="shared" ref="FK238:FK244" si="469">((FJ238/100)/GU$19)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L238">
        <v>100</v>
      </c>
      <c r="FM238">
        <f t="shared" ref="FM238:FM244" si="470">((FL238/100)/GU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1</v>
      </c>
      <c r="FN238">
        <v>0</v>
      </c>
      <c r="FO238">
        <f t="shared" ref="FO238:FO244" si="471">((FN238/100)/HC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P238">
        <v>0</v>
      </c>
      <c r="FQ238">
        <f t="shared" ref="FQ238:FQ244" si="472">((FP238/100)/GY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R238">
        <v>0</v>
      </c>
      <c r="FS238">
        <f t="shared" ref="FS238:FS244" si="473">((FR238/100)/GU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T238">
        <v>0</v>
      </c>
      <c r="FU238">
        <f t="shared" ref="FU238:FU244" si="474">((FT238/100)/GW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V238">
        <v>0</v>
      </c>
      <c r="FW238">
        <f t="shared" ref="FW238:FW244" si="475">((FV238/100)/HE$2)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X238">
        <v>0</v>
      </c>
      <c r="FY238">
        <f t="shared" ref="FY238:FY244" si="476">((FX238/100)/GU$6)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FZ238">
        <v>0</v>
      </c>
      <c r="GA238">
        <f t="shared" ref="GA238:GA244" si="477">((FZ238/100)/GU$10)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B238">
        <v>0</v>
      </c>
      <c r="GC238">
        <f t="shared" ref="GC238:GC244" si="478">((GB238/100)/GZ$22)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D238">
        <v>0</v>
      </c>
      <c r="GE238">
        <f t="shared" ref="GE238:GE244" si="479">((GD238/100)/GY$25)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</f>
        <v>0</v>
      </c>
      <c r="GF238">
        <v>0</v>
      </c>
      <c r="GG238">
        <f t="shared" ref="GG238:GG244" si="480">(((GF238/100)/GU$28)/((ER238/100)/HK$2+(ET238/100)/HM$2+(EV238/100)/HO$2+(EX238/100)/GW$2+(EZ238/100)/HA$10+(FB238/100)/GU$13+(FD238/100)/GW$13+(FF238/100)/GY$13+(FH238/100)/HA$13+(FJ238/100)/GU$19+(FL238/100)/GU$2+(FN238/100)/HC$2+(FP238/100)/GY$2+(FR238/100)/GU$22+(FT238/100)/GW$22+(FV238/100)/HE$2+(FX238/100)/GU$6+(FZ238/100)/GU$10+(GB238/100)/GZ$22+(GD238/100)/GY$25+(GF238/100)/GU$28))</f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 s="3" t="s">
        <v>633</v>
      </c>
      <c r="GS238" t="s">
        <v>264</v>
      </c>
    </row>
    <row r="239" spans="1:201" x14ac:dyDescent="0.45">
      <c r="A239">
        <v>238</v>
      </c>
      <c r="B239" t="s">
        <v>420</v>
      </c>
      <c r="C239" t="s">
        <v>33</v>
      </c>
      <c r="D239" t="s">
        <v>631</v>
      </c>
      <c r="E239" t="s">
        <v>632</v>
      </c>
      <c r="F239">
        <f t="shared" si="419"/>
        <v>1358</v>
      </c>
      <c r="G239">
        <f t="shared" si="420"/>
        <v>1373</v>
      </c>
      <c r="H239">
        <v>1773</v>
      </c>
      <c r="I239" s="2">
        <f t="shared" si="341"/>
        <v>0.77439368302312461</v>
      </c>
      <c r="J239" s="2">
        <f t="shared" si="342"/>
        <v>15</v>
      </c>
      <c r="K239" s="2">
        <f t="shared" si="343"/>
        <v>1.0110456553755522</v>
      </c>
      <c r="M239" s="2">
        <v>2835</v>
      </c>
      <c r="P239" s="2" t="e">
        <f t="shared" si="421"/>
        <v>#DIV/0!</v>
      </c>
      <c r="Q239" s="2" t="e">
        <f t="shared" si="422"/>
        <v>#DIV/0!</v>
      </c>
      <c r="S239">
        <v>1350</v>
      </c>
      <c r="T239" s="2">
        <f t="shared" si="314"/>
        <v>0</v>
      </c>
      <c r="W239" s="2">
        <v>38</v>
      </c>
      <c r="X239" s="2">
        <v>42</v>
      </c>
      <c r="Y239" s="7">
        <f t="shared" si="423"/>
        <v>9.5238095238095233E-2</v>
      </c>
      <c r="Z239" s="2" t="e">
        <f t="shared" si="424"/>
        <v>#DIV/0!</v>
      </c>
      <c r="AA239" s="2" t="e">
        <f t="shared" si="425"/>
        <v>#DIV/0!</v>
      </c>
      <c r="AB239" s="2">
        <f t="shared" si="353"/>
        <v>0</v>
      </c>
      <c r="AC239" s="2" t="e">
        <f t="shared" si="426"/>
        <v>#DIV/0!</v>
      </c>
      <c r="AD239" s="2">
        <f t="shared" si="427"/>
        <v>0</v>
      </c>
      <c r="AG239" s="2" t="e">
        <f t="shared" si="428"/>
        <v>#DIV/0!</v>
      </c>
      <c r="AH239" s="2" t="e">
        <f t="shared" si="262"/>
        <v>#DIV/0!</v>
      </c>
      <c r="AI239" s="2">
        <v>0</v>
      </c>
      <c r="AJ239">
        <f t="shared" si="429"/>
        <v>21.166666666666668</v>
      </c>
      <c r="AK239">
        <v>1</v>
      </c>
      <c r="AL239">
        <v>1</v>
      </c>
      <c r="AM239">
        <f t="shared" si="323"/>
        <v>2</v>
      </c>
      <c r="AP239" t="s">
        <v>37</v>
      </c>
      <c r="AS239">
        <v>7.16</v>
      </c>
      <c r="AT239">
        <v>1</v>
      </c>
      <c r="AU239">
        <f t="shared" si="329"/>
        <v>3612.3538032701058</v>
      </c>
      <c r="AV239" t="s">
        <v>372</v>
      </c>
      <c r="AW239" t="s">
        <v>373</v>
      </c>
      <c r="AX239" t="s">
        <v>610</v>
      </c>
      <c r="AZ239" s="2">
        <f t="shared" si="417"/>
        <v>2.0047513102212315</v>
      </c>
      <c r="BA239" s="2">
        <f t="shared" si="418"/>
        <v>1</v>
      </c>
      <c r="BB239">
        <v>0</v>
      </c>
      <c r="BC239">
        <f t="shared" si="430"/>
        <v>0</v>
      </c>
      <c r="BD239">
        <v>0</v>
      </c>
      <c r="BE239">
        <f t="shared" si="431"/>
        <v>0</v>
      </c>
      <c r="BF239">
        <v>1.8</v>
      </c>
      <c r="BG239">
        <f t="shared" si="432"/>
        <v>1.6850739518508528E-2</v>
      </c>
      <c r="BH239">
        <v>0.75</v>
      </c>
      <c r="BI239">
        <f t="shared" si="433"/>
        <v>7.5010860337685831E-3</v>
      </c>
      <c r="BJ239">
        <v>0</v>
      </c>
      <c r="BK239">
        <f t="shared" si="434"/>
        <v>0</v>
      </c>
      <c r="BL239">
        <v>0</v>
      </c>
      <c r="BM239">
        <f t="shared" si="435"/>
        <v>0</v>
      </c>
      <c r="BN239">
        <v>0</v>
      </c>
      <c r="BO239">
        <f t="shared" si="436"/>
        <v>0</v>
      </c>
      <c r="BP239">
        <v>0</v>
      </c>
      <c r="BQ239">
        <f t="shared" si="437"/>
        <v>0</v>
      </c>
      <c r="BR239">
        <f t="shared" si="438"/>
        <v>95.7</v>
      </c>
      <c r="BS239">
        <f t="shared" si="439"/>
        <v>0.94159332425745501</v>
      </c>
      <c r="BT239">
        <v>0.4</v>
      </c>
      <c r="BU239">
        <f t="shared" si="440"/>
        <v>1.8300068366280477E-2</v>
      </c>
      <c r="BV239">
        <v>0</v>
      </c>
      <c r="BW239">
        <f t="shared" si="441"/>
        <v>0</v>
      </c>
      <c r="BX239">
        <v>0</v>
      </c>
      <c r="BY239">
        <f t="shared" si="442"/>
        <v>0</v>
      </c>
      <c r="BZ239">
        <v>0.3</v>
      </c>
      <c r="CA239">
        <f t="shared" si="443"/>
        <v>5.8691447832252015E-3</v>
      </c>
      <c r="CB239">
        <v>0.8</v>
      </c>
      <c r="CC239">
        <f t="shared" si="444"/>
        <v>8.4538579269994689E-3</v>
      </c>
      <c r="CD239">
        <v>0.25</v>
      </c>
      <c r="CE239">
        <f t="shared" si="445"/>
        <v>1.4317791137626935E-3</v>
      </c>
      <c r="CF239">
        <v>0</v>
      </c>
      <c r="CG239">
        <f t="shared" si="446"/>
        <v>0</v>
      </c>
      <c r="CH239">
        <v>0</v>
      </c>
      <c r="CI239">
        <f t="shared" si="447"/>
        <v>0</v>
      </c>
      <c r="CJ239">
        <v>0</v>
      </c>
      <c r="CK239">
        <f t="shared" si="448"/>
        <v>0</v>
      </c>
      <c r="CL239">
        <v>0</v>
      </c>
      <c r="CM239">
        <f t="shared" si="449"/>
        <v>0</v>
      </c>
      <c r="CN239">
        <v>0</v>
      </c>
      <c r="CO239">
        <f t="shared" si="450"/>
        <v>0</v>
      </c>
      <c r="CP239">
        <v>0</v>
      </c>
      <c r="CQ239">
        <f t="shared" si="451"/>
        <v>0</v>
      </c>
      <c r="CR239">
        <v>0</v>
      </c>
      <c r="CS239">
        <f t="shared" si="452"/>
        <v>0</v>
      </c>
      <c r="CT239">
        <v>0</v>
      </c>
      <c r="CU239">
        <f t="shared" si="453"/>
        <v>0</v>
      </c>
      <c r="CV239">
        <v>0</v>
      </c>
      <c r="CW239">
        <f t="shared" si="454"/>
        <v>0</v>
      </c>
      <c r="CX239">
        <v>0</v>
      </c>
      <c r="CY239">
        <f t="shared" si="455"/>
        <v>0</v>
      </c>
      <c r="CZ239">
        <v>0</v>
      </c>
      <c r="DA239">
        <f t="shared" si="456"/>
        <v>0</v>
      </c>
      <c r="DB239">
        <v>0</v>
      </c>
      <c r="DC239">
        <f t="shared" si="457"/>
        <v>0</v>
      </c>
      <c r="DD239">
        <v>0</v>
      </c>
      <c r="DE239">
        <f t="shared" si="458"/>
        <v>0</v>
      </c>
      <c r="DF239">
        <v>0</v>
      </c>
      <c r="DG239">
        <f t="shared" si="459"/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f t="shared" si="460"/>
        <v>0</v>
      </c>
      <c r="ET239">
        <v>0</v>
      </c>
      <c r="EU239">
        <f t="shared" si="461"/>
        <v>0</v>
      </c>
      <c r="EV239">
        <v>0</v>
      </c>
      <c r="EW239">
        <f t="shared" si="462"/>
        <v>0</v>
      </c>
      <c r="EX239">
        <v>0</v>
      </c>
      <c r="EY239">
        <f t="shared" si="463"/>
        <v>0</v>
      </c>
      <c r="EZ239">
        <v>0</v>
      </c>
      <c r="FA239">
        <f t="shared" si="464"/>
        <v>0</v>
      </c>
      <c r="FB239">
        <v>0</v>
      </c>
      <c r="FC239">
        <f t="shared" si="465"/>
        <v>0</v>
      </c>
      <c r="FD239">
        <v>0</v>
      </c>
      <c r="FE239">
        <f t="shared" si="466"/>
        <v>0</v>
      </c>
      <c r="FF239">
        <v>0</v>
      </c>
      <c r="FG239">
        <f t="shared" si="467"/>
        <v>0</v>
      </c>
      <c r="FH239">
        <v>0</v>
      </c>
      <c r="FI239">
        <f t="shared" si="468"/>
        <v>0</v>
      </c>
      <c r="FJ239">
        <v>0</v>
      </c>
      <c r="FK239">
        <f t="shared" si="469"/>
        <v>0</v>
      </c>
      <c r="FL239">
        <v>100</v>
      </c>
      <c r="FM239">
        <f t="shared" si="470"/>
        <v>1</v>
      </c>
      <c r="FN239">
        <v>0</v>
      </c>
      <c r="FO239">
        <f t="shared" si="471"/>
        <v>0</v>
      </c>
      <c r="FP239">
        <v>0</v>
      </c>
      <c r="FQ239">
        <f t="shared" si="472"/>
        <v>0</v>
      </c>
      <c r="FR239">
        <v>0</v>
      </c>
      <c r="FS239">
        <f t="shared" si="473"/>
        <v>0</v>
      </c>
      <c r="FT239">
        <v>0</v>
      </c>
      <c r="FU239">
        <f t="shared" si="474"/>
        <v>0</v>
      </c>
      <c r="FV239">
        <v>0</v>
      </c>
      <c r="FW239">
        <f t="shared" si="475"/>
        <v>0</v>
      </c>
      <c r="FX239">
        <v>0</v>
      </c>
      <c r="FY239">
        <f t="shared" si="476"/>
        <v>0</v>
      </c>
      <c r="FZ239">
        <v>0</v>
      </c>
      <c r="GA239">
        <f t="shared" si="477"/>
        <v>0</v>
      </c>
      <c r="GB239">
        <v>0</v>
      </c>
      <c r="GC239">
        <f t="shared" si="478"/>
        <v>0</v>
      </c>
      <c r="GD239">
        <v>0</v>
      </c>
      <c r="GE239">
        <f t="shared" si="479"/>
        <v>0</v>
      </c>
      <c r="GF239">
        <v>0</v>
      </c>
      <c r="GG239">
        <f t="shared" si="480"/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 s="3" t="s">
        <v>633</v>
      </c>
      <c r="GS239" t="s">
        <v>264</v>
      </c>
    </row>
    <row r="240" spans="1:201" x14ac:dyDescent="0.45">
      <c r="A240">
        <v>239</v>
      </c>
      <c r="B240" t="s">
        <v>420</v>
      </c>
      <c r="C240" t="s">
        <v>33</v>
      </c>
      <c r="D240" t="s">
        <v>631</v>
      </c>
      <c r="E240" t="s">
        <v>632</v>
      </c>
      <c r="F240">
        <f t="shared" si="419"/>
        <v>1358</v>
      </c>
      <c r="G240">
        <f t="shared" si="420"/>
        <v>1373</v>
      </c>
      <c r="H240">
        <v>1773</v>
      </c>
      <c r="I240" s="2">
        <f t="shared" si="341"/>
        <v>0.77439368302312461</v>
      </c>
      <c r="J240" s="2">
        <f t="shared" si="342"/>
        <v>15</v>
      </c>
      <c r="K240" s="2">
        <f t="shared" si="343"/>
        <v>1.0110456553755522</v>
      </c>
      <c r="M240" s="2">
        <v>2835</v>
      </c>
      <c r="S240">
        <v>1200</v>
      </c>
      <c r="W240" s="2">
        <v>38</v>
      </c>
      <c r="X240" s="2">
        <v>42</v>
      </c>
      <c r="Y240" s="7">
        <f>(X240-W240)/X240</f>
        <v>9.5238095238095233E-2</v>
      </c>
      <c r="Z240" s="2" t="e">
        <f t="shared" si="424"/>
        <v>#DIV/0!</v>
      </c>
      <c r="AA240" s="2" t="e">
        <f t="shared" si="425"/>
        <v>#DIV/0!</v>
      </c>
      <c r="AB240" s="2">
        <f t="shared" si="353"/>
        <v>0</v>
      </c>
      <c r="AC240" s="2" t="e">
        <f t="shared" si="426"/>
        <v>#DIV/0!</v>
      </c>
      <c r="AD240" s="2">
        <f t="shared" si="427"/>
        <v>0</v>
      </c>
      <c r="AG240" s="2" t="e">
        <f t="shared" si="428"/>
        <v>#DIV/0!</v>
      </c>
      <c r="AH240" s="2" t="e">
        <f t="shared" si="262"/>
        <v>#DIV/0!</v>
      </c>
      <c r="AI240" s="2">
        <v>0</v>
      </c>
      <c r="AJ240">
        <f t="shared" si="429"/>
        <v>21.166666666666668</v>
      </c>
      <c r="AK240">
        <v>1</v>
      </c>
      <c r="AL240">
        <v>1</v>
      </c>
      <c r="AM240">
        <f>AK240+AL240</f>
        <v>2</v>
      </c>
      <c r="AS240">
        <v>7.16</v>
      </c>
      <c r="AT240">
        <v>2</v>
      </c>
      <c r="AU240">
        <f t="shared" si="329"/>
        <v>6421.9623169246324</v>
      </c>
      <c r="AV240" t="s">
        <v>372</v>
      </c>
      <c r="AW240" t="s">
        <v>373</v>
      </c>
      <c r="AZ240" s="2">
        <f>BC240*GV$2+BE240*GX$2+BG240*GZ$2+BI240*HB$2+BK240*HD$2+BM240*HF$2+BO240*HH$2+BQ240*HB$13+BS240*GV$6+BU240*GX$6+BW240*GZ$6+BY240*HB$6+CA240*GV$10+CC240*GX$10+CE240*GZ$10+CG240*GV$16+CI240*GX$16+CK240*GZ$16+CM240*HB$16+CO240*GX$19+CQ240*GZ$19+CS240*HB$19+CU240*GV$25+DA240*GV$13+DC240*HB$10+CW240*GX$25+CY240*HB$25+DE240*GX$28</f>
        <v>2.0047513102212315</v>
      </c>
      <c r="BA240" s="2">
        <f>ES240*HL$2+EU240*HN$2+EW240*HP$2+EY240*GX$2+FA240*HB$10+FC240*GV$13+FE240*GX$13+FG240*GZ$13+FI240*HB$13+FK240*GV$19+FM240*GV$2+FO240*HD$2+FQ240*HB$2+FS240*GV$22+FU240*GX$22+FW240*HF$2+FY240*GV$6+GA240*GV$10+GC240*HA$22+GE240*GZ$25+GG240*GV$28</f>
        <v>1</v>
      </c>
      <c r="BB240">
        <v>0</v>
      </c>
      <c r="BC240">
        <f>((BB240/100)/GU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D240">
        <v>0</v>
      </c>
      <c r="BE240">
        <f>((BD240/100)/GW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F240">
        <v>1.8</v>
      </c>
      <c r="BG240">
        <f>((BF240/100)/GY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1.6850739518508528E-2</v>
      </c>
      <c r="BH240">
        <v>0.75</v>
      </c>
      <c r="BI240">
        <f>((BH240/100)/HA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7.5010860337685831E-3</v>
      </c>
      <c r="BJ240">
        <v>0</v>
      </c>
      <c r="BK240">
        <f>((BJ240/100)/HC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L240">
        <v>0</v>
      </c>
      <c r="BM240">
        <f>((BL240/100)/HE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N240">
        <v>0</v>
      </c>
      <c r="BO240">
        <f>((BN240/100)/HG$2)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P240">
        <v>0</v>
      </c>
      <c r="BQ240">
        <f>((BP240/100)/HA$13)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R240">
        <f>100-BH240-BT240-BV240-BX240-BF240-BB240-BZ240-CB240-CD240-CN240-CP240-CR240-BL240-CH240-CL240-CT240-DD240-DF240</f>
        <v>95.7</v>
      </c>
      <c r="BS240">
        <f>((BR240/100)/GU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0.94159332425745501</v>
      </c>
      <c r="BT240">
        <v>0.4</v>
      </c>
      <c r="BU240">
        <f>((BT240/100)/GW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1.8300068366280477E-2</v>
      </c>
      <c r="BV240">
        <v>0</v>
      </c>
      <c r="BW240">
        <f>((BV240/100)/GY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X240">
        <v>0</v>
      </c>
      <c r="BY240">
        <f>((BX240/100)/HA$6)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BZ240">
        <v>0.3</v>
      </c>
      <c r="CA240">
        <f>((BZ240/100)/GU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5.8691447832252015E-3</v>
      </c>
      <c r="CB240">
        <v>0.8</v>
      </c>
      <c r="CC240">
        <f>((CB240/100)/GW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8.4538579269994689E-3</v>
      </c>
      <c r="CD240">
        <v>0.25</v>
      </c>
      <c r="CE240">
        <f>((CD240/100)/GY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1.4317791137626935E-3</v>
      </c>
      <c r="CF240">
        <v>0</v>
      </c>
      <c r="CG240">
        <f>((CF240/100)/GU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H240">
        <v>0</v>
      </c>
      <c r="CI240">
        <f>((CH240/100)/GW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J240">
        <v>0</v>
      </c>
      <c r="CK240">
        <f>((CJ240/100)/GY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L240">
        <v>0</v>
      </c>
      <c r="CM240">
        <f>((CL240/100)/HA$16)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N240">
        <v>0</v>
      </c>
      <c r="CO240">
        <f>((CN240/100)/GW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P240">
        <v>0</v>
      </c>
      <c r="CQ240">
        <f>((CP240/100)/GY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R240">
        <v>0</v>
      </c>
      <c r="CS240">
        <f>((CR240/100)/HA$19)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T240">
        <v>0</v>
      </c>
      <c r="CU240">
        <f>((CT240/100)/GU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V240">
        <v>0</v>
      </c>
      <c r="CW240">
        <f>((CV240/100)/GW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X240">
        <v>0</v>
      </c>
      <c r="CY240">
        <f>((CX240/100)/HA$25)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CZ240">
        <v>0</v>
      </c>
      <c r="DA240">
        <f>((CZ240/100)/GU$13)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B240">
        <v>0</v>
      </c>
      <c r="DC240">
        <f>((DB240/100)/HA$10)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D240">
        <v>0</v>
      </c>
      <c r="DE240">
        <f>((DD240/100)/GW$28)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F240">
        <v>0</v>
      </c>
      <c r="DG240">
        <f>((DF240/100)/GY$28)/((BR240/100)/GU$6+(BH240/100)/HA$2+(BT240/100)/GW$6+(BV240/100)/GY$6+(BX240/100)/HA$6+(BZ240/100)/GU$10+(CB240/100)/GW$10+(CD240/100)/GY$10+(BF240/100)/GY$2+(BB240/100)/GU$2+(CF240/100)/GU$16+(CH240/100)/GW$16+(CJ240/100)/GY$16+(CL240/100)/HA$16+(BL240/100)/HE$2+(CN240/100)/GW$19+(CP240/100)/GY$19+(CR240/100)/HA$19+(BP240/100)/HA$13+(CZ240/100)/GU$13+(DB240/100)/HA$10+(CT240/100)/GU$25+(CV240/100)/GW$25+(CX240/100)/HA$25+(DD240/100)/GW$28+(DF240/100)/GY$28+(BD240/100)/GW$2+(BJ240/100)/HC$2+(BN240/100)/HG$2)</f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f>((ER240/100)/HK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T240">
        <v>0</v>
      </c>
      <c r="EU240">
        <f>((ET240/100)/HM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V240">
        <v>0</v>
      </c>
      <c r="EW240">
        <f>((EV240/100)/HO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X240">
        <v>0</v>
      </c>
      <c r="EY240">
        <f>((EX240/100)/GW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EZ240">
        <v>0</v>
      </c>
      <c r="FA240">
        <f>((EZ240/100)/HA$10)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B240">
        <v>0</v>
      </c>
      <c r="FC240">
        <f>((FB240/100)/GU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D240">
        <v>0</v>
      </c>
      <c r="FE240">
        <f>((FD240/100)/GW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F240">
        <v>0</v>
      </c>
      <c r="FG240">
        <f>((FF240/100)/GY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H240">
        <v>0</v>
      </c>
      <c r="FI240">
        <f>((FH240/100)/HA$13)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J240">
        <v>0</v>
      </c>
      <c r="FK240">
        <f>((FJ240/100)/GU$19)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L240">
        <v>100</v>
      </c>
      <c r="FM240">
        <f>((FL240/100)/GU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1</v>
      </c>
      <c r="FN240">
        <v>0</v>
      </c>
      <c r="FO240">
        <f>((FN240/100)/HC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P240">
        <v>0</v>
      </c>
      <c r="FQ240">
        <f>((FP240/100)/GY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R240">
        <v>0</v>
      </c>
      <c r="FS240">
        <f>((FR240/100)/GU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T240">
        <v>0</v>
      </c>
      <c r="FU240">
        <f>((FT240/100)/GW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V240">
        <v>0</v>
      </c>
      <c r="FW240">
        <f>((FV240/100)/HE$2)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X240">
        <v>0</v>
      </c>
      <c r="FY240">
        <f>((FX240/100)/GU$6)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FZ240">
        <v>0</v>
      </c>
      <c r="GA240">
        <f>((FZ240/100)/GU$10)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B240">
        <v>0</v>
      </c>
      <c r="GC240">
        <f>((GB240/100)/GZ$22)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D240">
        <v>0</v>
      </c>
      <c r="GE240">
        <f>((GD240/100)/GY$25)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</f>
        <v>0</v>
      </c>
      <c r="GF240">
        <v>0</v>
      </c>
      <c r="GG240">
        <f>(((GF240/100)/GU$28)/((ER240/100)/HK$2+(ET240/100)/HM$2+(EV240/100)/HO$2+(EX240/100)/GW$2+(EZ240/100)/HA$10+(FB240/100)/GU$13+(FD240/100)/GW$13+(FF240/100)/GY$13+(FH240/100)/HA$13+(FJ240/100)/GU$19+(FL240/100)/GU$2+(FN240/100)/HC$2+(FP240/100)/GY$2+(FR240/100)/GU$22+(FT240/100)/GW$22+(FV240/100)/HE$2+(FX240/100)/GU$6+(FZ240/100)/GU$10+(GB240/100)/GZ$22+(GD240/100)/GY$25+(GF240/100)/GU$28))</f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 s="3" t="s">
        <v>633</v>
      </c>
    </row>
    <row r="241" spans="1:201" x14ac:dyDescent="0.45">
      <c r="A241">
        <v>240</v>
      </c>
      <c r="B241" t="s">
        <v>420</v>
      </c>
      <c r="C241" t="s">
        <v>33</v>
      </c>
      <c r="D241" t="s">
        <v>631</v>
      </c>
      <c r="E241" t="s">
        <v>632</v>
      </c>
      <c r="F241">
        <f t="shared" si="419"/>
        <v>1358</v>
      </c>
      <c r="G241">
        <f t="shared" si="420"/>
        <v>1373</v>
      </c>
      <c r="H241">
        <v>1773</v>
      </c>
      <c r="I241" s="2">
        <f t="shared" si="341"/>
        <v>0.77439368302312461</v>
      </c>
      <c r="J241" s="2">
        <f t="shared" si="342"/>
        <v>15</v>
      </c>
      <c r="K241" s="2">
        <f t="shared" si="343"/>
        <v>1.0110456553755522</v>
      </c>
      <c r="M241" s="2">
        <v>2835</v>
      </c>
      <c r="S241">
        <v>1325</v>
      </c>
      <c r="W241" s="2">
        <v>38</v>
      </c>
      <c r="X241" s="2">
        <v>42</v>
      </c>
      <c r="Y241" s="7">
        <f>(X241-W241)/X241</f>
        <v>9.5238095238095233E-2</v>
      </c>
      <c r="Z241" s="2" t="e">
        <f t="shared" si="424"/>
        <v>#DIV/0!</v>
      </c>
      <c r="AA241" s="2" t="e">
        <f t="shared" si="425"/>
        <v>#DIV/0!</v>
      </c>
      <c r="AB241" s="2">
        <f t="shared" si="353"/>
        <v>0</v>
      </c>
      <c r="AC241" s="2" t="e">
        <f t="shared" si="426"/>
        <v>#DIV/0!</v>
      </c>
      <c r="AD241" s="2">
        <f t="shared" si="427"/>
        <v>0</v>
      </c>
      <c r="AG241" s="2" t="e">
        <f t="shared" si="428"/>
        <v>#DIV/0!</v>
      </c>
      <c r="AH241" s="2" t="e">
        <f t="shared" si="262"/>
        <v>#DIV/0!</v>
      </c>
      <c r="AI241" s="2">
        <v>0</v>
      </c>
      <c r="AJ241">
        <f t="shared" si="429"/>
        <v>21.166666666666668</v>
      </c>
      <c r="AK241">
        <v>1</v>
      </c>
      <c r="AL241">
        <v>1</v>
      </c>
      <c r="AM241">
        <f>AK241+AL241</f>
        <v>2</v>
      </c>
      <c r="AS241">
        <v>7.16</v>
      </c>
      <c r="AT241">
        <v>2</v>
      </c>
      <c r="AU241">
        <f t="shared" si="329"/>
        <v>7090.9167249376151</v>
      </c>
      <c r="AV241" t="s">
        <v>372</v>
      </c>
      <c r="AW241" t="s">
        <v>373</v>
      </c>
      <c r="AZ241" s="2">
        <f>BC241*GV$2+BE241*GX$2+BG241*GZ$2+BI241*HB$2+BK241*HD$2+BM241*HF$2+BO241*HH$2+BQ241*HB$13+BS241*GV$6+BU241*GX$6+BW241*GZ$6+BY241*HB$6+CA241*GV$10+CC241*GX$10+CE241*GZ$10+CG241*GV$16+CI241*GX$16+CK241*GZ$16+CM241*HB$16+CO241*GX$19+CQ241*GZ$19+CS241*HB$19+CU241*GV$25+DA241*GV$13+DC241*HB$10+CW241*GX$25+CY241*HB$25+DE241*GX$28</f>
        <v>2.0047513102212315</v>
      </c>
      <c r="BA241" s="2">
        <f>ES241*HL$2+EU241*HN$2+EW241*HP$2+EY241*GX$2+FA241*HB$10+FC241*GV$13+FE241*GX$13+FG241*GZ$13+FI241*HB$13+FK241*GV$19+FM241*GV$2+FO241*HD$2+FQ241*HB$2+FS241*GV$22+FU241*GX$22+FW241*HF$2+FY241*GV$6+GA241*GV$10+GC241*HA$22+GE241*GZ$25+GG241*GV$28</f>
        <v>1</v>
      </c>
      <c r="BB241">
        <v>0</v>
      </c>
      <c r="BC241">
        <f>((BB241/100)/GU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D241">
        <v>0</v>
      </c>
      <c r="BE241">
        <f>((BD241/100)/GW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F241">
        <v>1.8</v>
      </c>
      <c r="BG241">
        <f>((BF241/100)/GY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1.6850739518508528E-2</v>
      </c>
      <c r="BH241">
        <v>0.75</v>
      </c>
      <c r="BI241">
        <f>((BH241/100)/HA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7.5010860337685831E-3</v>
      </c>
      <c r="BJ241">
        <v>0</v>
      </c>
      <c r="BK241">
        <f>((BJ241/100)/HC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L241">
        <v>0</v>
      </c>
      <c r="BM241">
        <f>((BL241/100)/HE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N241">
        <v>0</v>
      </c>
      <c r="BO241">
        <f>((BN241/100)/HG$2)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P241">
        <v>0</v>
      </c>
      <c r="BQ241">
        <f>((BP241/100)/HA$13)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R241">
        <f>100-BH241-BT241-BV241-BX241-BF241-BB241-BZ241-CB241-CD241-CN241-CP241-CR241-BL241-CH241-CL241-CT241-DD241-DF241</f>
        <v>95.7</v>
      </c>
      <c r="BS241">
        <f>((BR241/100)/GU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0.94159332425745501</v>
      </c>
      <c r="BT241">
        <v>0.4</v>
      </c>
      <c r="BU241">
        <f>((BT241/100)/GW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1.8300068366280477E-2</v>
      </c>
      <c r="BV241">
        <v>0</v>
      </c>
      <c r="BW241">
        <f>((BV241/100)/GY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X241">
        <v>0</v>
      </c>
      <c r="BY241">
        <f>((BX241/100)/HA$6)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BZ241">
        <v>0.3</v>
      </c>
      <c r="CA241">
        <f>((BZ241/100)/GU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5.8691447832252015E-3</v>
      </c>
      <c r="CB241">
        <v>0.8</v>
      </c>
      <c r="CC241">
        <f>((CB241/100)/GW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8.4538579269994689E-3</v>
      </c>
      <c r="CD241">
        <v>0.25</v>
      </c>
      <c r="CE241">
        <f>((CD241/100)/GY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1.4317791137626935E-3</v>
      </c>
      <c r="CF241">
        <v>0</v>
      </c>
      <c r="CG241">
        <f>((CF241/100)/GU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H241">
        <v>0</v>
      </c>
      <c r="CI241">
        <f>((CH241/100)/GW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J241">
        <v>0</v>
      </c>
      <c r="CK241">
        <f>((CJ241/100)/GY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L241">
        <v>0</v>
      </c>
      <c r="CM241">
        <f>((CL241/100)/HA$16)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N241">
        <v>0</v>
      </c>
      <c r="CO241">
        <f>((CN241/100)/GW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P241">
        <v>0</v>
      </c>
      <c r="CQ241">
        <f>((CP241/100)/GY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R241">
        <v>0</v>
      </c>
      <c r="CS241">
        <f>((CR241/100)/HA$19)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T241">
        <v>0</v>
      </c>
      <c r="CU241">
        <f>((CT241/100)/GU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V241">
        <v>0</v>
      </c>
      <c r="CW241">
        <f>((CV241/100)/GW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X241">
        <v>0</v>
      </c>
      <c r="CY241">
        <f>((CX241/100)/HA$25)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CZ241">
        <v>0</v>
      </c>
      <c r="DA241">
        <f>((CZ241/100)/GU$13)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B241">
        <v>0</v>
      </c>
      <c r="DC241">
        <f>((DB241/100)/HA$10)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D241">
        <v>0</v>
      </c>
      <c r="DE241">
        <f>((DD241/100)/GW$28)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F241">
        <v>0</v>
      </c>
      <c r="DG241">
        <f>((DF241/100)/GY$28)/((BR241/100)/GU$6+(BH241/100)/HA$2+(BT241/100)/GW$6+(BV241/100)/GY$6+(BX241/100)/HA$6+(BZ241/100)/GU$10+(CB241/100)/GW$10+(CD241/100)/GY$10+(BF241/100)/GY$2+(BB241/100)/GU$2+(CF241/100)/GU$16+(CH241/100)/GW$16+(CJ241/100)/GY$16+(CL241/100)/HA$16+(BL241/100)/HE$2+(CN241/100)/GW$19+(CP241/100)/GY$19+(CR241/100)/HA$19+(BP241/100)/HA$13+(CZ241/100)/GU$13+(DB241/100)/HA$10+(CT241/100)/GU$25+(CV241/100)/GW$25+(CX241/100)/HA$25+(DD241/100)/GW$28+(DF241/100)/GY$28+(BD241/100)/GW$2+(BJ241/100)/HC$2+(BN241/100)/HG$2)</f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f>((ER241/100)/HK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T241">
        <v>0</v>
      </c>
      <c r="EU241">
        <f>((ET241/100)/HM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V241">
        <v>0</v>
      </c>
      <c r="EW241">
        <f>((EV241/100)/HO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X241">
        <v>0</v>
      </c>
      <c r="EY241">
        <f>((EX241/100)/GW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EZ241">
        <v>0</v>
      </c>
      <c r="FA241">
        <f>((EZ241/100)/HA$10)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B241">
        <v>0</v>
      </c>
      <c r="FC241">
        <f>((FB241/100)/GU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D241">
        <v>0</v>
      </c>
      <c r="FE241">
        <f>((FD241/100)/GW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F241">
        <v>0</v>
      </c>
      <c r="FG241">
        <f>((FF241/100)/GY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H241">
        <v>0</v>
      </c>
      <c r="FI241">
        <f>((FH241/100)/HA$13)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J241">
        <v>0</v>
      </c>
      <c r="FK241">
        <f>((FJ241/100)/GU$19)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L241">
        <v>100</v>
      </c>
      <c r="FM241">
        <f>((FL241/100)/GU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1</v>
      </c>
      <c r="FN241">
        <v>0</v>
      </c>
      <c r="FO241">
        <f>((FN241/100)/HC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P241">
        <v>0</v>
      </c>
      <c r="FQ241">
        <f>((FP241/100)/GY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R241">
        <v>0</v>
      </c>
      <c r="FS241">
        <f>((FR241/100)/GU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T241">
        <v>0</v>
      </c>
      <c r="FU241">
        <f>((FT241/100)/GW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V241">
        <v>0</v>
      </c>
      <c r="FW241">
        <f>((FV241/100)/HE$2)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X241">
        <v>0</v>
      </c>
      <c r="FY241">
        <f>((FX241/100)/GU$6)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FZ241">
        <v>0</v>
      </c>
      <c r="GA241">
        <f>((FZ241/100)/GU$10)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B241">
        <v>0</v>
      </c>
      <c r="GC241">
        <f>((GB241/100)/GZ$22)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D241">
        <v>0</v>
      </c>
      <c r="GE241">
        <f>((GD241/100)/GY$25)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</f>
        <v>0</v>
      </c>
      <c r="GF241">
        <v>0</v>
      </c>
      <c r="GG241">
        <f>(((GF241/100)/GU$28)/((ER241/100)/HK$2+(ET241/100)/HM$2+(EV241/100)/HO$2+(EX241/100)/GW$2+(EZ241/100)/HA$10+(FB241/100)/GU$13+(FD241/100)/GW$13+(FF241/100)/GY$13+(FH241/100)/HA$13+(FJ241/100)/GU$19+(FL241/100)/GU$2+(FN241/100)/HC$2+(FP241/100)/GY$2+(FR241/100)/GU$22+(FT241/100)/GW$22+(FV241/100)/HE$2+(FX241/100)/GU$6+(FZ241/100)/GU$10+(GB241/100)/GZ$22+(GD241/100)/GY$25+(GF241/100)/GU$28))</f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 s="3" t="s">
        <v>633</v>
      </c>
    </row>
    <row r="242" spans="1:201" x14ac:dyDescent="0.45">
      <c r="A242">
        <v>241</v>
      </c>
      <c r="B242" t="s">
        <v>420</v>
      </c>
      <c r="C242" t="s">
        <v>33</v>
      </c>
      <c r="D242" t="s">
        <v>631</v>
      </c>
      <c r="E242" t="s">
        <v>632</v>
      </c>
      <c r="F242">
        <f t="shared" si="419"/>
        <v>1358</v>
      </c>
      <c r="G242">
        <f t="shared" si="420"/>
        <v>1373</v>
      </c>
      <c r="H242">
        <v>1773</v>
      </c>
      <c r="I242" s="2">
        <f t="shared" si="341"/>
        <v>0.77439368302312461</v>
      </c>
      <c r="J242" s="2">
        <f t="shared" si="342"/>
        <v>15</v>
      </c>
      <c r="K242" s="2">
        <f t="shared" si="343"/>
        <v>1.0110456553755522</v>
      </c>
      <c r="M242" s="2">
        <v>2835</v>
      </c>
      <c r="S242">
        <v>1350</v>
      </c>
      <c r="W242" s="2">
        <v>38</v>
      </c>
      <c r="X242" s="2">
        <v>42</v>
      </c>
      <c r="Y242" s="7">
        <f>(X242-W242)/X242</f>
        <v>9.5238095238095233E-2</v>
      </c>
      <c r="Z242" s="2" t="e">
        <f t="shared" si="424"/>
        <v>#DIV/0!</v>
      </c>
      <c r="AA242" s="2" t="e">
        <f t="shared" si="425"/>
        <v>#DIV/0!</v>
      </c>
      <c r="AB242" s="2">
        <f t="shared" si="353"/>
        <v>0</v>
      </c>
      <c r="AC242" s="2" t="e">
        <f t="shared" si="426"/>
        <v>#DIV/0!</v>
      </c>
      <c r="AD242" s="2">
        <f t="shared" si="427"/>
        <v>0</v>
      </c>
      <c r="AG242" s="2" t="e">
        <f t="shared" si="428"/>
        <v>#DIV/0!</v>
      </c>
      <c r="AH242" s="2" t="e">
        <f t="shared" si="262"/>
        <v>#DIV/0!</v>
      </c>
      <c r="AI242" s="2">
        <v>0</v>
      </c>
      <c r="AJ242">
        <f t="shared" si="429"/>
        <v>21.166666666666668</v>
      </c>
      <c r="AK242">
        <v>1</v>
      </c>
      <c r="AL242">
        <v>1</v>
      </c>
      <c r="AM242">
        <f>AK242+AL242</f>
        <v>2</v>
      </c>
      <c r="AS242">
        <v>7.16</v>
      </c>
      <c r="AT242">
        <v>2</v>
      </c>
      <c r="AU242">
        <f t="shared" si="329"/>
        <v>7224.7076065402116</v>
      </c>
      <c r="AV242" t="s">
        <v>372</v>
      </c>
      <c r="AW242" t="s">
        <v>373</v>
      </c>
      <c r="AZ242" s="2">
        <f>BC242*GV$2+BE242*GX$2+BG242*GZ$2+BI242*HB$2+BK242*HD$2+BM242*HF$2+BO242*HH$2+BQ242*HB$13+BS242*GV$6+BU242*GX$6+BW242*GZ$6+BY242*HB$6+CA242*GV$10+CC242*GX$10+CE242*GZ$10+CG242*GV$16+CI242*GX$16+CK242*GZ$16+CM242*HB$16+CO242*GX$19+CQ242*GZ$19+CS242*HB$19+CU242*GV$25+DA242*GV$13+DC242*HB$10+CW242*GX$25+CY242*HB$25+DE242*GX$28</f>
        <v>2.0047513102212315</v>
      </c>
      <c r="BA242" s="2">
        <f>ES242*HL$2+EU242*HN$2+EW242*HP$2+EY242*GX$2+FA242*HB$10+FC242*GV$13+FE242*GX$13+FG242*GZ$13+FI242*HB$13+FK242*GV$19+FM242*GV$2+FO242*HD$2+FQ242*HB$2+FS242*GV$22+FU242*GX$22+FW242*HF$2+FY242*GV$6+GA242*GV$10+GC242*HA$22+GE242*GZ$25+GG242*GV$28</f>
        <v>1</v>
      </c>
      <c r="BB242">
        <v>0</v>
      </c>
      <c r="BC242">
        <f>((BB242/100)/GU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D242">
        <v>0</v>
      </c>
      <c r="BE242">
        <f>((BD242/100)/GW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F242">
        <v>1.8</v>
      </c>
      <c r="BG242">
        <f>((BF242/100)/GY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1.6850739518508528E-2</v>
      </c>
      <c r="BH242">
        <v>0.75</v>
      </c>
      <c r="BI242">
        <f>((BH242/100)/HA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7.5010860337685831E-3</v>
      </c>
      <c r="BJ242">
        <v>0</v>
      </c>
      <c r="BK242">
        <f>((BJ242/100)/HC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L242">
        <v>0</v>
      </c>
      <c r="BM242">
        <f>((BL242/100)/HE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N242">
        <v>0</v>
      </c>
      <c r="BO242">
        <f>((BN242/100)/HG$2)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P242">
        <v>0</v>
      </c>
      <c r="BQ242">
        <f>((BP242/100)/HA$13)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R242">
        <f>100-BH242-BT242-BV242-BX242-BF242-BB242-BZ242-CB242-CD242-CN242-CP242-CR242-BL242-CH242-CL242-CT242-DD242-DF242</f>
        <v>95.7</v>
      </c>
      <c r="BS242">
        <f>((BR242/100)/GU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0.94159332425745501</v>
      </c>
      <c r="BT242">
        <v>0.4</v>
      </c>
      <c r="BU242">
        <f>((BT242/100)/GW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1.8300068366280477E-2</v>
      </c>
      <c r="BV242">
        <v>0</v>
      </c>
      <c r="BW242">
        <f>((BV242/100)/GY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X242">
        <v>0</v>
      </c>
      <c r="BY242">
        <f>((BX242/100)/HA$6)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BZ242">
        <v>0.3</v>
      </c>
      <c r="CA242">
        <f>((BZ242/100)/GU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5.8691447832252015E-3</v>
      </c>
      <c r="CB242">
        <v>0.8</v>
      </c>
      <c r="CC242">
        <f>((CB242/100)/GW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8.4538579269994689E-3</v>
      </c>
      <c r="CD242">
        <v>0.25</v>
      </c>
      <c r="CE242">
        <f>((CD242/100)/GY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1.4317791137626935E-3</v>
      </c>
      <c r="CF242">
        <v>0</v>
      </c>
      <c r="CG242">
        <f>((CF242/100)/GU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H242">
        <v>0</v>
      </c>
      <c r="CI242">
        <f>((CH242/100)/GW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J242">
        <v>0</v>
      </c>
      <c r="CK242">
        <f>((CJ242/100)/GY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L242">
        <v>0</v>
      </c>
      <c r="CM242">
        <f>((CL242/100)/HA$16)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N242">
        <v>0</v>
      </c>
      <c r="CO242">
        <f>((CN242/100)/GW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P242">
        <v>0</v>
      </c>
      <c r="CQ242">
        <f>((CP242/100)/GY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R242">
        <v>0</v>
      </c>
      <c r="CS242">
        <f>((CR242/100)/HA$19)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T242">
        <v>0</v>
      </c>
      <c r="CU242">
        <f>((CT242/100)/GU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V242">
        <v>0</v>
      </c>
      <c r="CW242">
        <f>((CV242/100)/GW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X242">
        <v>0</v>
      </c>
      <c r="CY242">
        <f>((CX242/100)/HA$25)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CZ242">
        <v>0</v>
      </c>
      <c r="DA242">
        <f>((CZ242/100)/GU$13)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B242">
        <v>0</v>
      </c>
      <c r="DC242">
        <f>((DB242/100)/HA$10)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D242">
        <v>0</v>
      </c>
      <c r="DE242">
        <f>((DD242/100)/GW$28)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F242">
        <v>0</v>
      </c>
      <c r="DG242">
        <f>((DF242/100)/GY$28)/((BR242/100)/GU$6+(BH242/100)/HA$2+(BT242/100)/GW$6+(BV242/100)/GY$6+(BX242/100)/HA$6+(BZ242/100)/GU$10+(CB242/100)/GW$10+(CD242/100)/GY$10+(BF242/100)/GY$2+(BB242/100)/GU$2+(CF242/100)/GU$16+(CH242/100)/GW$16+(CJ242/100)/GY$16+(CL242/100)/HA$16+(BL242/100)/HE$2+(CN242/100)/GW$19+(CP242/100)/GY$19+(CR242/100)/HA$19+(BP242/100)/HA$13+(CZ242/100)/GU$13+(DB242/100)/HA$10+(CT242/100)/GU$25+(CV242/100)/GW$25+(CX242/100)/HA$25+(DD242/100)/GW$28+(DF242/100)/GY$28+(BD242/100)/GW$2+(BJ242/100)/HC$2+(BN242/100)/HG$2)</f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f>((ER242/100)/HK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T242">
        <v>0</v>
      </c>
      <c r="EU242">
        <f>((ET242/100)/HM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V242">
        <v>0</v>
      </c>
      <c r="EW242">
        <f>((EV242/100)/HO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X242">
        <v>0</v>
      </c>
      <c r="EY242">
        <f>((EX242/100)/GW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EZ242">
        <v>0</v>
      </c>
      <c r="FA242">
        <f>((EZ242/100)/HA$10)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B242">
        <v>0</v>
      </c>
      <c r="FC242">
        <f>((FB242/100)/GU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D242">
        <v>0</v>
      </c>
      <c r="FE242">
        <f>((FD242/100)/GW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F242">
        <v>0</v>
      </c>
      <c r="FG242">
        <f>((FF242/100)/GY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H242">
        <v>0</v>
      </c>
      <c r="FI242">
        <f>((FH242/100)/HA$13)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J242">
        <v>0</v>
      </c>
      <c r="FK242">
        <f>((FJ242/100)/GU$19)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L242">
        <v>100</v>
      </c>
      <c r="FM242">
        <f>((FL242/100)/GU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1</v>
      </c>
      <c r="FN242">
        <v>0</v>
      </c>
      <c r="FO242">
        <f>((FN242/100)/HC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P242">
        <v>0</v>
      </c>
      <c r="FQ242">
        <f>((FP242/100)/GY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R242">
        <v>0</v>
      </c>
      <c r="FS242">
        <f>((FR242/100)/GU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T242">
        <v>0</v>
      </c>
      <c r="FU242">
        <f>((FT242/100)/GW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V242">
        <v>0</v>
      </c>
      <c r="FW242">
        <f>((FV242/100)/HE$2)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X242">
        <v>0</v>
      </c>
      <c r="FY242">
        <f>((FX242/100)/GU$6)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FZ242">
        <v>0</v>
      </c>
      <c r="GA242">
        <f>((FZ242/100)/GU$10)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B242">
        <v>0</v>
      </c>
      <c r="GC242">
        <f>((GB242/100)/GZ$22)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D242">
        <v>0</v>
      </c>
      <c r="GE242">
        <f>((GD242/100)/GY$25)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</f>
        <v>0</v>
      </c>
      <c r="GF242">
        <v>0</v>
      </c>
      <c r="GG242">
        <f>(((GF242/100)/GU$28)/((ER242/100)/HK$2+(ET242/100)/HM$2+(EV242/100)/HO$2+(EX242/100)/GW$2+(EZ242/100)/HA$10+(FB242/100)/GU$13+(FD242/100)/GW$13+(FF242/100)/GY$13+(FH242/100)/HA$13+(FJ242/100)/GU$19+(FL242/100)/GU$2+(FN242/100)/HC$2+(FP242/100)/GY$2+(FR242/100)/GU$22+(FT242/100)/GW$22+(FV242/100)/HE$2+(FX242/100)/GU$6+(FZ242/100)/GU$10+(GB242/100)/GZ$22+(GD242/100)/GY$25+(GF242/100)/GU$28))</f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 s="3" t="s">
        <v>633</v>
      </c>
    </row>
    <row r="243" spans="1:201" x14ac:dyDescent="0.45">
      <c r="A243">
        <v>242</v>
      </c>
      <c r="B243" t="s">
        <v>368</v>
      </c>
      <c r="C243" t="s">
        <v>635</v>
      </c>
      <c r="D243" t="s">
        <v>399</v>
      </c>
      <c r="E243" t="s">
        <v>636</v>
      </c>
      <c r="F243">
        <f>321+273</f>
        <v>594</v>
      </c>
      <c r="G243">
        <f t="shared" ref="G243:G248" si="481">350+273</f>
        <v>623</v>
      </c>
      <c r="H243">
        <v>1773</v>
      </c>
      <c r="I243" s="2">
        <f t="shared" si="341"/>
        <v>0.35138183869148337</v>
      </c>
      <c r="J243" s="2">
        <f t="shared" si="342"/>
        <v>29</v>
      </c>
      <c r="K243" s="2">
        <f t="shared" si="343"/>
        <v>1.0488215488215489</v>
      </c>
      <c r="M243" s="2">
        <v>1040</v>
      </c>
      <c r="N243">
        <v>24</v>
      </c>
      <c r="O243">
        <v>37</v>
      </c>
      <c r="P243" s="2">
        <f t="shared" si="421"/>
        <v>0.64864864864864868</v>
      </c>
      <c r="Q243" s="2">
        <f t="shared" si="422"/>
        <v>0.35135135135135137</v>
      </c>
      <c r="R243">
        <v>215</v>
      </c>
      <c r="S243">
        <v>215</v>
      </c>
      <c r="T243" s="2">
        <f t="shared" si="314"/>
        <v>1</v>
      </c>
      <c r="U243">
        <v>490</v>
      </c>
      <c r="V243">
        <v>500</v>
      </c>
      <c r="W243" s="2">
        <f t="shared" si="348"/>
        <v>117.6</v>
      </c>
      <c r="X243" s="2">
        <f t="shared" si="349"/>
        <v>185</v>
      </c>
      <c r="Y243" s="7">
        <f t="shared" si="423"/>
        <v>0.36432432432432438</v>
      </c>
      <c r="Z243" s="2">
        <f t="shared" si="424"/>
        <v>0.98</v>
      </c>
      <c r="AA243" s="2">
        <f t="shared" si="425"/>
        <v>2.2790697674418605</v>
      </c>
      <c r="AB243" s="2">
        <f t="shared" si="353"/>
        <v>2.3255813953488373</v>
      </c>
      <c r="AC243" s="2">
        <f t="shared" si="426"/>
        <v>0.35135135135135137</v>
      </c>
      <c r="AD243" s="2">
        <f t="shared" si="427"/>
        <v>275</v>
      </c>
      <c r="AE243" s="2">
        <f t="shared" ref="AE243:AE248" si="482">V243-S243</f>
        <v>285</v>
      </c>
      <c r="AF243" s="2">
        <f t="shared" si="321"/>
        <v>0.56999999999999995</v>
      </c>
      <c r="AG243" s="2">
        <f t="shared" si="428"/>
        <v>0.96491228070175439</v>
      </c>
      <c r="AH243" s="2">
        <f t="shared" si="262"/>
        <v>21.09</v>
      </c>
      <c r="AI243" s="2">
        <v>2</v>
      </c>
      <c r="AJ243">
        <f t="shared" ref="AJ243:AJ248" si="483">(5/60)/30</f>
        <v>2.7777777777777775E-3</v>
      </c>
      <c r="AK243">
        <f t="shared" si="322"/>
        <v>86.4</v>
      </c>
      <c r="AL243">
        <v>60</v>
      </c>
      <c r="AM243">
        <f t="shared" si="323"/>
        <v>146.4</v>
      </c>
      <c r="AP243" t="s">
        <v>37</v>
      </c>
      <c r="AS243">
        <v>6</v>
      </c>
      <c r="AT243">
        <v>1</v>
      </c>
      <c r="AU243">
        <f t="shared" si="329"/>
        <v>526.64029469838329</v>
      </c>
      <c r="AV243" t="s">
        <v>401</v>
      </c>
      <c r="AW243" t="s">
        <v>442</v>
      </c>
      <c r="AX243" t="s">
        <v>637</v>
      </c>
      <c r="AZ243" s="2">
        <f t="shared" si="417"/>
        <v>2.0241592185282626</v>
      </c>
      <c r="BA243" s="2">
        <f t="shared" si="418"/>
        <v>2</v>
      </c>
      <c r="BB243">
        <v>0</v>
      </c>
      <c r="BC243">
        <f t="shared" si="430"/>
        <v>0</v>
      </c>
      <c r="BD243">
        <v>0</v>
      </c>
      <c r="BE243">
        <f t="shared" si="431"/>
        <v>0</v>
      </c>
      <c r="BF243">
        <v>0</v>
      </c>
      <c r="BG243">
        <f t="shared" si="432"/>
        <v>0</v>
      </c>
      <c r="BH243">
        <v>0.46</v>
      </c>
      <c r="BI243">
        <f t="shared" si="433"/>
        <v>4.6404188359553591E-3</v>
      </c>
      <c r="BJ243">
        <v>0</v>
      </c>
      <c r="BK243">
        <f t="shared" si="434"/>
        <v>0</v>
      </c>
      <c r="BL243">
        <v>0</v>
      </c>
      <c r="BM243">
        <f t="shared" si="435"/>
        <v>0</v>
      </c>
      <c r="BN243">
        <v>0</v>
      </c>
      <c r="BO243">
        <f t="shared" si="436"/>
        <v>0</v>
      </c>
      <c r="BP243">
        <v>0</v>
      </c>
      <c r="BQ243">
        <f t="shared" si="437"/>
        <v>0</v>
      </c>
      <c r="BR243">
        <f t="shared" si="438"/>
        <v>99.138000000000005</v>
      </c>
      <c r="BS243">
        <f t="shared" si="439"/>
        <v>0.98384810233694897</v>
      </c>
      <c r="BT243">
        <v>0.13900000000000001</v>
      </c>
      <c r="BU243">
        <f t="shared" si="440"/>
        <v>6.4142220018373218E-3</v>
      </c>
      <c r="BV243">
        <v>2.1000000000000001E-2</v>
      </c>
      <c r="BW243">
        <f t="shared" si="441"/>
        <v>3.7579438237593369E-4</v>
      </c>
      <c r="BX243">
        <v>2.1999999999999999E-2</v>
      </c>
      <c r="BY243">
        <f t="shared" si="442"/>
        <v>3.8023324584713465E-4</v>
      </c>
      <c r="BZ243">
        <v>0.22</v>
      </c>
      <c r="CA243">
        <f t="shared" si="443"/>
        <v>4.34122919703556E-3</v>
      </c>
      <c r="CB243">
        <v>0</v>
      </c>
      <c r="CC243">
        <f t="shared" si="444"/>
        <v>0</v>
      </c>
      <c r="CD243">
        <v>0</v>
      </c>
      <c r="CE243">
        <f t="shared" si="445"/>
        <v>0</v>
      </c>
      <c r="CF243">
        <v>0</v>
      </c>
      <c r="CG243">
        <f t="shared" si="446"/>
        <v>0</v>
      </c>
      <c r="CH243">
        <v>0</v>
      </c>
      <c r="CI243">
        <f t="shared" si="447"/>
        <v>0</v>
      </c>
      <c r="CJ243">
        <v>0</v>
      </c>
      <c r="CK243">
        <f t="shared" si="448"/>
        <v>0</v>
      </c>
      <c r="CL243">
        <v>0</v>
      </c>
      <c r="CM243">
        <f t="shared" si="449"/>
        <v>0</v>
      </c>
      <c r="CN243">
        <v>0</v>
      </c>
      <c r="CO243">
        <f t="shared" si="450"/>
        <v>0</v>
      </c>
      <c r="CP243">
        <v>0</v>
      </c>
      <c r="CQ243">
        <f t="shared" si="451"/>
        <v>0</v>
      </c>
      <c r="CR243">
        <v>0</v>
      </c>
      <c r="CS243">
        <f t="shared" si="452"/>
        <v>0</v>
      </c>
      <c r="CT243">
        <v>0</v>
      </c>
      <c r="CU243">
        <f t="shared" si="453"/>
        <v>0</v>
      </c>
      <c r="CV243">
        <v>0</v>
      </c>
      <c r="CW243">
        <f t="shared" si="454"/>
        <v>0</v>
      </c>
      <c r="CX243">
        <v>0</v>
      </c>
      <c r="CY243">
        <f t="shared" si="455"/>
        <v>0</v>
      </c>
      <c r="CZ243">
        <v>0</v>
      </c>
      <c r="DA243">
        <f t="shared" si="456"/>
        <v>0</v>
      </c>
      <c r="DB243">
        <v>0</v>
      </c>
      <c r="DC243">
        <f t="shared" si="457"/>
        <v>0</v>
      </c>
      <c r="DD243">
        <v>0</v>
      </c>
      <c r="DE243">
        <f t="shared" si="458"/>
        <v>0</v>
      </c>
      <c r="DF243">
        <v>0</v>
      </c>
      <c r="DG243">
        <f t="shared" si="459"/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f t="shared" si="460"/>
        <v>0</v>
      </c>
      <c r="ET243">
        <v>0</v>
      </c>
      <c r="EU243">
        <f t="shared" si="461"/>
        <v>0</v>
      </c>
      <c r="EV243">
        <v>0</v>
      </c>
      <c r="EW243">
        <f t="shared" si="462"/>
        <v>0</v>
      </c>
      <c r="EX243">
        <v>0</v>
      </c>
      <c r="EY243">
        <f t="shared" si="463"/>
        <v>0</v>
      </c>
      <c r="EZ243">
        <v>0</v>
      </c>
      <c r="FA243">
        <f t="shared" si="464"/>
        <v>0</v>
      </c>
      <c r="FB243">
        <v>0</v>
      </c>
      <c r="FC243">
        <f t="shared" si="465"/>
        <v>0</v>
      </c>
      <c r="FD243">
        <v>0</v>
      </c>
      <c r="FE243">
        <f t="shared" si="466"/>
        <v>0</v>
      </c>
      <c r="FF243">
        <v>0</v>
      </c>
      <c r="FG243">
        <f t="shared" si="467"/>
        <v>0</v>
      </c>
      <c r="FH243">
        <v>100</v>
      </c>
      <c r="FI243">
        <f t="shared" si="468"/>
        <v>1</v>
      </c>
      <c r="FJ243">
        <v>0</v>
      </c>
      <c r="FK243">
        <f t="shared" si="469"/>
        <v>0</v>
      </c>
      <c r="FL243">
        <v>0</v>
      </c>
      <c r="FM243">
        <f t="shared" si="470"/>
        <v>0</v>
      </c>
      <c r="FN243">
        <v>0</v>
      </c>
      <c r="FO243">
        <f t="shared" si="471"/>
        <v>0</v>
      </c>
      <c r="FP243">
        <v>0</v>
      </c>
      <c r="FQ243">
        <f t="shared" si="472"/>
        <v>0</v>
      </c>
      <c r="FR243">
        <v>0</v>
      </c>
      <c r="FS243">
        <f t="shared" si="473"/>
        <v>0</v>
      </c>
      <c r="FT243">
        <v>0</v>
      </c>
      <c r="FU243">
        <f t="shared" si="474"/>
        <v>0</v>
      </c>
      <c r="FV243">
        <v>0</v>
      </c>
      <c r="FW243">
        <f t="shared" si="475"/>
        <v>0</v>
      </c>
      <c r="FX243">
        <v>0</v>
      </c>
      <c r="FY243">
        <f t="shared" si="476"/>
        <v>0</v>
      </c>
      <c r="FZ243">
        <v>0</v>
      </c>
      <c r="GA243">
        <f t="shared" si="477"/>
        <v>0</v>
      </c>
      <c r="GB243">
        <v>0</v>
      </c>
      <c r="GC243">
        <f t="shared" si="478"/>
        <v>0</v>
      </c>
      <c r="GD243">
        <v>0</v>
      </c>
      <c r="GE243">
        <f t="shared" si="479"/>
        <v>0</v>
      </c>
      <c r="GF243">
        <v>0</v>
      </c>
      <c r="GG243">
        <f t="shared" si="480"/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 s="3" t="s">
        <v>638</v>
      </c>
    </row>
    <row r="244" spans="1:201" x14ac:dyDescent="0.45">
      <c r="A244">
        <v>243</v>
      </c>
      <c r="B244" t="s">
        <v>368</v>
      </c>
      <c r="C244" t="s">
        <v>639</v>
      </c>
      <c r="D244" t="s">
        <v>399</v>
      </c>
      <c r="E244" t="s">
        <v>636</v>
      </c>
      <c r="F244">
        <v>583</v>
      </c>
      <c r="G244">
        <f t="shared" si="481"/>
        <v>623</v>
      </c>
      <c r="H244">
        <v>1773</v>
      </c>
      <c r="I244" s="2">
        <f t="shared" si="341"/>
        <v>0.35138183869148337</v>
      </c>
      <c r="J244" s="2">
        <f t="shared" si="342"/>
        <v>40</v>
      </c>
      <c r="K244" s="2">
        <f t="shared" si="343"/>
        <v>1.0686106346483706</v>
      </c>
      <c r="M244" s="2">
        <v>1052</v>
      </c>
      <c r="N244">
        <v>12</v>
      </c>
      <c r="O244">
        <v>37</v>
      </c>
      <c r="P244" s="2">
        <f t="shared" si="421"/>
        <v>0.32432432432432434</v>
      </c>
      <c r="Q244" s="2">
        <f t="shared" si="422"/>
        <v>0.67567567567567566</v>
      </c>
      <c r="R244">
        <v>215</v>
      </c>
      <c r="S244">
        <v>215</v>
      </c>
      <c r="T244" s="2">
        <f t="shared" si="314"/>
        <v>1</v>
      </c>
      <c r="U244">
        <v>411</v>
      </c>
      <c r="V244">
        <v>500</v>
      </c>
      <c r="W244" s="2">
        <f t="shared" si="348"/>
        <v>49.32</v>
      </c>
      <c r="X244" s="2">
        <f t="shared" si="349"/>
        <v>185</v>
      </c>
      <c r="Y244" s="7">
        <f t="shared" si="423"/>
        <v>0.73340540540540544</v>
      </c>
      <c r="Z244" s="2">
        <f t="shared" si="424"/>
        <v>0.82199999999999995</v>
      </c>
      <c r="AA244" s="2">
        <f t="shared" si="425"/>
        <v>1.9116279069767441</v>
      </c>
      <c r="AB244" s="2">
        <f t="shared" si="353"/>
        <v>2.3255813953488373</v>
      </c>
      <c r="AC244" s="2">
        <f t="shared" si="426"/>
        <v>0.67567567567567566</v>
      </c>
      <c r="AD244" s="2">
        <f t="shared" si="427"/>
        <v>196</v>
      </c>
      <c r="AE244" s="2">
        <f t="shared" si="482"/>
        <v>285</v>
      </c>
      <c r="AF244" s="2">
        <f t="shared" si="321"/>
        <v>0.56999999999999995</v>
      </c>
      <c r="AG244" s="2">
        <f t="shared" si="428"/>
        <v>0.68771929824561406</v>
      </c>
      <c r="AH244" s="2">
        <f t="shared" si="262"/>
        <v>21.09</v>
      </c>
      <c r="AI244" s="2">
        <v>2</v>
      </c>
      <c r="AJ244">
        <f t="shared" si="483"/>
        <v>2.7777777777777775E-3</v>
      </c>
      <c r="AK244">
        <f t="shared" si="322"/>
        <v>43.2</v>
      </c>
      <c r="AL244">
        <v>60</v>
      </c>
      <c r="AM244">
        <f t="shared" si="323"/>
        <v>103.2</v>
      </c>
      <c r="AP244" t="s">
        <v>37</v>
      </c>
      <c r="AS244">
        <v>6</v>
      </c>
      <c r="AT244">
        <v>1</v>
      </c>
      <c r="AU244">
        <f t="shared" si="329"/>
        <v>526.64029469838329</v>
      </c>
      <c r="AV244" t="s">
        <v>401</v>
      </c>
      <c r="AW244" t="s">
        <v>442</v>
      </c>
      <c r="AX244" t="s">
        <v>637</v>
      </c>
      <c r="AZ244" s="2">
        <f t="shared" si="417"/>
        <v>2.0241592185282626</v>
      </c>
      <c r="BA244" s="2">
        <f t="shared" si="418"/>
        <v>1.9999999999999998</v>
      </c>
      <c r="BB244">
        <v>0</v>
      </c>
      <c r="BC244">
        <f t="shared" ref="BC244:BC286" si="484">((BB244/100)/GU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D244">
        <v>0</v>
      </c>
      <c r="BE244">
        <f t="shared" ref="BE244:BE286" si="485">((BD244/100)/GW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F244">
        <v>0</v>
      </c>
      <c r="BG244">
        <f t="shared" ref="BG244:BG286" si="486">((BF244/100)/GY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H244">
        <v>0.46</v>
      </c>
      <c r="BI244">
        <f t="shared" ref="BI244:BI286" si="487">((BH244/100)/HA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4.6404188359553591E-3</v>
      </c>
      <c r="BJ244">
        <v>0</v>
      </c>
      <c r="BK244">
        <f t="shared" ref="BK244:BK286" si="488">((BJ244/100)/HC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L244">
        <v>0</v>
      </c>
      <c r="BM244">
        <f t="shared" ref="BM244:BM286" si="489">((BL244/100)/HE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N244">
        <v>0</v>
      </c>
      <c r="BO244">
        <f t="shared" ref="BO244:BO286" si="490">((BN244/100)/HG$2)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P244">
        <v>0</v>
      </c>
      <c r="BQ244">
        <f t="shared" ref="BQ244:BQ286" si="491">((BP244/100)/HA$13)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BR244">
        <f>100-BH244-BT244-BV244-BX244-BF244-BB244-BZ244-CB244-CD244-CN244-CP244-CR244-BL244-CH244-CL244-CT244-DD244-DF244</f>
        <v>99.138000000000005</v>
      </c>
      <c r="BS244">
        <f t="shared" ref="BS244:BS271" si="492">((BR244/100)/GU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0.98384810233694897</v>
      </c>
      <c r="BT244">
        <v>0.13900000000000001</v>
      </c>
      <c r="BU244">
        <f t="shared" ref="BU244:BU286" si="493">((BT244/100)/GW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6.4142220018373218E-3</v>
      </c>
      <c r="BV244">
        <v>2.1000000000000001E-2</v>
      </c>
      <c r="BW244">
        <f t="shared" ref="BW244:BW286" si="494">((BV244/100)/GY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3.7579438237593369E-4</v>
      </c>
      <c r="BX244">
        <v>2.1999999999999999E-2</v>
      </c>
      <c r="BY244">
        <f t="shared" ref="BY244:BY286" si="495">((BX244/100)/HA$6)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3.8023324584713465E-4</v>
      </c>
      <c r="BZ244">
        <v>0.22</v>
      </c>
      <c r="CA244">
        <f t="shared" ref="CA244:CA286" si="496">((BZ244/100)/GU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4.34122919703556E-3</v>
      </c>
      <c r="CB244">
        <v>0</v>
      </c>
      <c r="CC244">
        <f t="shared" ref="CC244:CC286" si="497">((CB244/100)/GW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D244">
        <v>0</v>
      </c>
      <c r="CE244">
        <f t="shared" ref="CE244:CE286" si="498">((CD244/100)/GY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F244">
        <v>0</v>
      </c>
      <c r="CG244">
        <f t="shared" ref="CG244:CG286" si="499">((CF244/100)/GU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H244">
        <v>0</v>
      </c>
      <c r="CI244">
        <f t="shared" ref="CI244:CI286" si="500">((CH244/100)/GW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J244">
        <v>0</v>
      </c>
      <c r="CK244">
        <f t="shared" ref="CK244:CK286" si="501">((CJ244/100)/GY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L244">
        <v>0</v>
      </c>
      <c r="CM244">
        <f t="shared" ref="CM244:CM286" si="502">((CL244/100)/HA$16)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N244">
        <v>0</v>
      </c>
      <c r="CO244">
        <f t="shared" ref="CO244:CO278" si="503">((CN244/100)/GW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P244">
        <v>0</v>
      </c>
      <c r="CQ244">
        <f t="shared" ref="CQ244:CQ280" si="504">((CP244/100)/GY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R244">
        <v>0</v>
      </c>
      <c r="CS244">
        <f t="shared" ref="CS244:CS280" si="505">((CR244/100)/HA$19)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T244">
        <v>0</v>
      </c>
      <c r="CU244">
        <f t="shared" ref="CU244:CU280" si="506">((CT244/100)/GU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V244">
        <v>0</v>
      </c>
      <c r="CW244">
        <f t="shared" ref="CW244:CW280" si="507">((CV244/100)/GW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X244">
        <v>0</v>
      </c>
      <c r="CY244">
        <f t="shared" ref="CY244:CY278" si="508">((CX244/100)/HA$25)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CZ244">
        <v>0</v>
      </c>
      <c r="DA244">
        <f t="shared" ref="DA244:DA278" si="509">((CZ244/100)/GU$13)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B244">
        <v>0</v>
      </c>
      <c r="DC244">
        <f t="shared" ref="DC244:DC278" si="510">((DB244/100)/HA$10)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D244">
        <v>0</v>
      </c>
      <c r="DE244">
        <f t="shared" ref="DE244:DE278" si="511">((DD244/100)/GW$28)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F244">
        <v>0</v>
      </c>
      <c r="DG244">
        <f t="shared" ref="DG244:DG278" si="512">((DF244/100)/GY$28)/((BR244/100)/GU$6+(BH244/100)/HA$2+(BT244/100)/GW$6+(BV244/100)/GY$6+(BX244/100)/HA$6+(BZ244/100)/GU$10+(CB244/100)/GW$10+(CD244/100)/GY$10+(BF244/100)/GY$2+(BB244/100)/GU$2+(CF244/100)/GU$16+(CH244/100)/GW$16+(CJ244/100)/GY$16+(CL244/100)/HA$16+(BL244/100)/HE$2+(CN244/100)/GW$19+(CP244/100)/GY$19+(CR244/100)/HA$19+(BP244/100)/HA$13+(CZ244/100)/GU$13+(DB244/100)/HA$10+(CT244/100)/GU$25+(CV244/100)/GW$25+(CX244/100)/HA$25+(DD244/100)/GW$28+(DF244/100)/GY$28+(BD244/100)/GW$2+(BJ244/100)/HC$2+(BN244/100)/HG$2)</f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f t="shared" si="460"/>
        <v>0</v>
      </c>
      <c r="ET244">
        <v>0</v>
      </c>
      <c r="EU244">
        <f t="shared" si="461"/>
        <v>0</v>
      </c>
      <c r="EV244">
        <v>0</v>
      </c>
      <c r="EW244">
        <f t="shared" si="462"/>
        <v>0</v>
      </c>
      <c r="EX244">
        <v>5</v>
      </c>
      <c r="EY244">
        <f t="shared" si="463"/>
        <v>8.2971108360440235E-2</v>
      </c>
      <c r="EZ244">
        <v>0</v>
      </c>
      <c r="FA244">
        <f t="shared" si="464"/>
        <v>0</v>
      </c>
      <c r="FB244">
        <v>0</v>
      </c>
      <c r="FC244">
        <f t="shared" si="465"/>
        <v>0</v>
      </c>
      <c r="FD244">
        <v>0</v>
      </c>
      <c r="FE244">
        <f t="shared" si="466"/>
        <v>0</v>
      </c>
      <c r="FF244">
        <v>0</v>
      </c>
      <c r="FG244">
        <f t="shared" si="467"/>
        <v>0</v>
      </c>
      <c r="FH244">
        <v>95</v>
      </c>
      <c r="FI244">
        <f t="shared" si="468"/>
        <v>0.9170288916395597</v>
      </c>
      <c r="FJ244">
        <v>0</v>
      </c>
      <c r="FK244">
        <f t="shared" si="469"/>
        <v>0</v>
      </c>
      <c r="FL244">
        <v>0</v>
      </c>
      <c r="FM244">
        <f t="shared" si="470"/>
        <v>0</v>
      </c>
      <c r="FN244">
        <v>0</v>
      </c>
      <c r="FO244">
        <f t="shared" si="471"/>
        <v>0</v>
      </c>
      <c r="FP244">
        <v>0</v>
      </c>
      <c r="FQ244">
        <f t="shared" si="472"/>
        <v>0</v>
      </c>
      <c r="FR244">
        <v>0</v>
      </c>
      <c r="FS244">
        <f t="shared" si="473"/>
        <v>0</v>
      </c>
      <c r="FT244">
        <v>0</v>
      </c>
      <c r="FU244">
        <f t="shared" si="474"/>
        <v>0</v>
      </c>
      <c r="FV244">
        <v>0</v>
      </c>
      <c r="FW244">
        <f t="shared" si="475"/>
        <v>0</v>
      </c>
      <c r="FX244">
        <v>0</v>
      </c>
      <c r="FY244">
        <f t="shared" si="476"/>
        <v>0</v>
      </c>
      <c r="FZ244">
        <v>0</v>
      </c>
      <c r="GA244">
        <f t="shared" si="477"/>
        <v>0</v>
      </c>
      <c r="GB244">
        <v>0</v>
      </c>
      <c r="GC244">
        <f t="shared" si="478"/>
        <v>0</v>
      </c>
      <c r="GD244">
        <v>0</v>
      </c>
      <c r="GE244">
        <f t="shared" si="479"/>
        <v>0</v>
      </c>
      <c r="GF244">
        <v>0</v>
      </c>
      <c r="GG244">
        <f t="shared" si="480"/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 s="3" t="s">
        <v>638</v>
      </c>
    </row>
    <row r="245" spans="1:201" x14ac:dyDescent="0.45">
      <c r="A245">
        <v>244</v>
      </c>
      <c r="B245" t="s">
        <v>368</v>
      </c>
      <c r="C245" t="s">
        <v>639</v>
      </c>
      <c r="E245" t="s">
        <v>640</v>
      </c>
      <c r="F245">
        <v>583</v>
      </c>
      <c r="G245">
        <f t="shared" si="481"/>
        <v>623</v>
      </c>
      <c r="H245">
        <v>1773</v>
      </c>
      <c r="I245" s="2">
        <f t="shared" si="341"/>
        <v>0.35138183869148337</v>
      </c>
      <c r="J245" s="2">
        <f t="shared" si="342"/>
        <v>40</v>
      </c>
      <c r="K245" s="2">
        <f t="shared" si="343"/>
        <v>1.0686106346483706</v>
      </c>
      <c r="M245" s="2">
        <v>1052</v>
      </c>
      <c r="N245">
        <f>58*(5/30)</f>
        <v>9.6666666666666661</v>
      </c>
      <c r="O245">
        <f>95*(5/30)</f>
        <v>15.833333333333332</v>
      </c>
      <c r="P245" s="2">
        <f>N245/O245</f>
        <v>0.61052631578947369</v>
      </c>
      <c r="Q245" s="2">
        <f>(O245-N245)/O245</f>
        <v>0.38947368421052631</v>
      </c>
      <c r="R245">
        <v>98</v>
      </c>
      <c r="S245">
        <v>98</v>
      </c>
      <c r="T245" s="2">
        <f t="shared" si="314"/>
        <v>1</v>
      </c>
      <c r="U245">
        <v>284</v>
      </c>
      <c r="V245">
        <v>323</v>
      </c>
      <c r="W245" s="2">
        <f t="shared" ref="W245:X248" si="513">U245*N245/100</f>
        <v>27.45333333333333</v>
      </c>
      <c r="X245" s="2">
        <f t="shared" si="513"/>
        <v>51.141666666666659</v>
      </c>
      <c r="Y245" s="7">
        <f>(X245-W245)/X245</f>
        <v>0.4631904839498126</v>
      </c>
      <c r="Z245" s="2">
        <f t="shared" si="424"/>
        <v>0.87925696594427249</v>
      </c>
      <c r="AA245" s="2">
        <f t="shared" si="425"/>
        <v>2.8979591836734695</v>
      </c>
      <c r="AB245" s="2">
        <f t="shared" si="353"/>
        <v>3.295918367346939</v>
      </c>
      <c r="AC245" s="2">
        <f t="shared" si="426"/>
        <v>0.38947368421052631</v>
      </c>
      <c r="AD245" s="2">
        <f t="shared" si="427"/>
        <v>186</v>
      </c>
      <c r="AE245" s="2">
        <f t="shared" si="482"/>
        <v>225</v>
      </c>
      <c r="AF245" s="2">
        <f t="shared" si="321"/>
        <v>0.69659442724458209</v>
      </c>
      <c r="AG245" s="2">
        <f t="shared" si="428"/>
        <v>0.82666666666666666</v>
      </c>
      <c r="AH245" s="2">
        <f t="shared" si="262"/>
        <v>11.029411764705882</v>
      </c>
      <c r="AI245" s="2">
        <v>2</v>
      </c>
      <c r="AJ245">
        <f t="shared" si="483"/>
        <v>2.7777777777777775E-3</v>
      </c>
      <c r="AK245">
        <f t="shared" si="322"/>
        <v>34.800000000000004</v>
      </c>
      <c r="AL245">
        <v>60</v>
      </c>
      <c r="AM245">
        <f t="shared" si="323"/>
        <v>94.800000000000011</v>
      </c>
      <c r="AP245" t="s">
        <v>37</v>
      </c>
      <c r="AS245">
        <v>6</v>
      </c>
      <c r="AT245">
        <v>7.3</v>
      </c>
      <c r="AU245">
        <f t="shared" si="329"/>
        <v>1752.3649619870855</v>
      </c>
      <c r="AV245" t="s">
        <v>401</v>
      </c>
      <c r="AW245" t="s">
        <v>442</v>
      </c>
      <c r="AX245" t="s">
        <v>637</v>
      </c>
      <c r="AZ245" s="2">
        <f t="shared" si="417"/>
        <v>2.0029916783354338</v>
      </c>
      <c r="BB245">
        <v>0</v>
      </c>
      <c r="BC245">
        <f t="shared" si="484"/>
        <v>0</v>
      </c>
      <c r="BD245">
        <v>0</v>
      </c>
      <c r="BE245">
        <f t="shared" si="485"/>
        <v>0</v>
      </c>
      <c r="BF245">
        <v>0</v>
      </c>
      <c r="BG245">
        <f t="shared" si="486"/>
        <v>0</v>
      </c>
      <c r="BH245">
        <v>7.0000000000000001E-3</v>
      </c>
      <c r="BI245">
        <f t="shared" si="487"/>
        <v>7.1077895233286086E-5</v>
      </c>
      <c r="BJ245">
        <v>0</v>
      </c>
      <c r="BK245">
        <f t="shared" si="488"/>
        <v>0</v>
      </c>
      <c r="BL245">
        <v>0</v>
      </c>
      <c r="BM245">
        <f t="shared" si="489"/>
        <v>0</v>
      </c>
      <c r="BN245">
        <v>0</v>
      </c>
      <c r="BO245">
        <f t="shared" si="490"/>
        <v>0</v>
      </c>
      <c r="BP245">
        <v>0</v>
      </c>
      <c r="BQ245">
        <f t="shared" si="491"/>
        <v>0</v>
      </c>
      <c r="BR245">
        <f>100-BH245-BT245-BV245-BX245-BF245-BB245-BZ245-CB245-CD245-CN245-CP245-CR245-BL245-CH245-CL245-CT245-DD245-DF245</f>
        <v>99.956999999999979</v>
      </c>
      <c r="BS245">
        <f t="shared" si="492"/>
        <v>0.99847749793195195</v>
      </c>
      <c r="BT245">
        <v>2.8000000000000001E-2</v>
      </c>
      <c r="BU245">
        <f t="shared" si="493"/>
        <v>1.3005420177606233E-3</v>
      </c>
      <c r="BV245">
        <v>3.0000000000000001E-3</v>
      </c>
      <c r="BW245">
        <f t="shared" si="494"/>
        <v>5.4036773951652809E-5</v>
      </c>
      <c r="BX245">
        <v>1E-3</v>
      </c>
      <c r="BY245">
        <f t="shared" si="495"/>
        <v>1.7396607926180249E-5</v>
      </c>
      <c r="BZ245">
        <v>4.0000000000000001E-3</v>
      </c>
      <c r="CA245">
        <f t="shared" si="496"/>
        <v>7.9448773176321716E-5</v>
      </c>
      <c r="CB245">
        <v>0</v>
      </c>
      <c r="CC245">
        <f t="shared" si="497"/>
        <v>0</v>
      </c>
      <c r="CD245">
        <v>0</v>
      </c>
      <c r="CE245">
        <f t="shared" si="498"/>
        <v>0</v>
      </c>
      <c r="CF245">
        <v>0</v>
      </c>
      <c r="CG245">
        <f t="shared" si="499"/>
        <v>0</v>
      </c>
      <c r="CH245">
        <v>0</v>
      </c>
      <c r="CI245">
        <f t="shared" si="500"/>
        <v>0</v>
      </c>
      <c r="CJ245">
        <v>0</v>
      </c>
      <c r="CK245">
        <f t="shared" si="501"/>
        <v>0</v>
      </c>
      <c r="CL245">
        <v>0</v>
      </c>
      <c r="CM245">
        <f t="shared" si="502"/>
        <v>0</v>
      </c>
      <c r="CN245">
        <v>0</v>
      </c>
      <c r="CO245">
        <f t="shared" si="503"/>
        <v>0</v>
      </c>
      <c r="CP245">
        <v>0</v>
      </c>
      <c r="CQ245">
        <f t="shared" si="504"/>
        <v>0</v>
      </c>
      <c r="CR245">
        <v>0</v>
      </c>
      <c r="CS245">
        <f t="shared" si="505"/>
        <v>0</v>
      </c>
      <c r="CT245">
        <v>0</v>
      </c>
      <c r="CU245">
        <f t="shared" si="506"/>
        <v>0</v>
      </c>
      <c r="CV245">
        <v>0</v>
      </c>
      <c r="CW245">
        <f t="shared" si="507"/>
        <v>0</v>
      </c>
      <c r="CX245">
        <v>0</v>
      </c>
      <c r="CY245">
        <f t="shared" si="508"/>
        <v>0</v>
      </c>
      <c r="CZ245">
        <v>0</v>
      </c>
      <c r="DA245">
        <f t="shared" si="509"/>
        <v>0</v>
      </c>
      <c r="DB245">
        <v>0</v>
      </c>
      <c r="DC245">
        <f t="shared" si="510"/>
        <v>0</v>
      </c>
      <c r="DD245">
        <v>0</v>
      </c>
      <c r="DE245">
        <f t="shared" si="511"/>
        <v>0</v>
      </c>
      <c r="DF245">
        <v>0</v>
      </c>
      <c r="DG245">
        <f t="shared" si="512"/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f>((ER245/100)/HK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T245">
        <v>0</v>
      </c>
      <c r="EU245">
        <f>((ET245/100)/HM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V245">
        <v>0</v>
      </c>
      <c r="EW245">
        <f>((EV245/100)/HO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EX245">
        <v>5</v>
      </c>
      <c r="EY245">
        <f>((EX245/100)/GW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8.2971108360440235E-2</v>
      </c>
      <c r="EZ245">
        <v>0</v>
      </c>
      <c r="FA245">
        <f>((EZ245/100)/HA$10)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B245">
        <v>0</v>
      </c>
      <c r="FC245">
        <f>((FB245/100)/GU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D245">
        <v>0</v>
      </c>
      <c r="FE245">
        <f>((FD245/100)/GW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F245">
        <v>0</v>
      </c>
      <c r="FG245">
        <f>((FF245/100)/GY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H245">
        <v>95</v>
      </c>
      <c r="FI245">
        <f>((FH245/100)/HA$13)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0.9170288916395597</v>
      </c>
      <c r="FJ245">
        <v>0</v>
      </c>
      <c r="FK245">
        <f>((FJ245/100)/GU$19)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L245">
        <v>0</v>
      </c>
      <c r="FM245">
        <f>((FL245/100)/GU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N245">
        <v>0</v>
      </c>
      <c r="FO245">
        <f>((FN245/100)/HC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P245">
        <v>0</v>
      </c>
      <c r="FQ245">
        <f>((FP245/100)/GY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R245">
        <v>0</v>
      </c>
      <c r="FS245">
        <f>((FR245/100)/GU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T245">
        <v>0</v>
      </c>
      <c r="FU245">
        <f>((FT245/100)/GW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V245">
        <v>0</v>
      </c>
      <c r="FW245">
        <f>((FV245/100)/HE$2)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X245">
        <v>0</v>
      </c>
      <c r="FY245">
        <f>((FX245/100)/GU$6)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FZ245">
        <v>0</v>
      </c>
      <c r="GA245">
        <f>((FZ245/100)/GU$10)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B245">
        <v>0</v>
      </c>
      <c r="GC245">
        <f>((GB245/100)/GZ$22)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D245">
        <v>0</v>
      </c>
      <c r="GE245">
        <f>((GD245/100)/GY$25)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</f>
        <v>0</v>
      </c>
      <c r="GF245">
        <v>0</v>
      </c>
      <c r="GG245">
        <f>(((GF245/100)/GU$28)/((ER245/100)/HK$2+(ET245/100)/HM$2+(EV245/100)/HO$2+(EX245/100)/GW$2+(EZ245/100)/HA$10+(FB245/100)/GU$13+(FD245/100)/GW$13+(FF245/100)/GY$13+(FH245/100)/HA$13+(FJ245/100)/GU$19+(FL245/100)/GU$2+(FN245/100)/HC$2+(FP245/100)/GY$2+(FR245/100)/GU$22+(FT245/100)/GW$22+(FV245/100)/HE$2+(FX245/100)/GU$6+(FZ245/100)/GU$10+(GB245/100)/GZ$22+(GD245/100)/GY$25+(GF245/100)/GU$28))</f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 s="3" t="s">
        <v>638</v>
      </c>
      <c r="GS245" t="s">
        <v>425</v>
      </c>
    </row>
    <row r="246" spans="1:201" x14ac:dyDescent="0.45">
      <c r="A246">
        <v>245</v>
      </c>
      <c r="B246" t="s">
        <v>368</v>
      </c>
      <c r="C246" t="s">
        <v>639</v>
      </c>
      <c r="E246" t="s">
        <v>641</v>
      </c>
      <c r="F246">
        <v>583</v>
      </c>
      <c r="G246">
        <f t="shared" si="481"/>
        <v>623</v>
      </c>
      <c r="H246">
        <v>1773</v>
      </c>
      <c r="I246" s="2">
        <f t="shared" si="341"/>
        <v>0.35138183869148337</v>
      </c>
      <c r="J246" s="2">
        <f t="shared" si="342"/>
        <v>40</v>
      </c>
      <c r="K246" s="2">
        <f t="shared" si="343"/>
        <v>1.0686106346483706</v>
      </c>
      <c r="M246" s="2">
        <v>1052</v>
      </c>
      <c r="N246">
        <f>30*(5/30)</f>
        <v>5</v>
      </c>
      <c r="O246">
        <f>74*(5/30)</f>
        <v>12.333333333333332</v>
      </c>
      <c r="P246" s="2">
        <f>N246/O246</f>
        <v>0.40540540540540543</v>
      </c>
      <c r="Q246" s="2">
        <f>(O246-N246)/O246</f>
        <v>0.59459459459459452</v>
      </c>
      <c r="R246">
        <v>186</v>
      </c>
      <c r="S246">
        <v>186</v>
      </c>
      <c r="T246" s="2">
        <f t="shared" si="314"/>
        <v>1</v>
      </c>
      <c r="U246">
        <v>313</v>
      </c>
      <c r="V246">
        <v>451</v>
      </c>
      <c r="W246" s="2">
        <f t="shared" si="513"/>
        <v>15.65</v>
      </c>
      <c r="X246" s="2">
        <f t="shared" si="513"/>
        <v>55.623333333333328</v>
      </c>
      <c r="Y246" s="7">
        <f>(X246-W246)/X246</f>
        <v>0.71864325522862105</v>
      </c>
      <c r="Z246" s="2">
        <f t="shared" si="424"/>
        <v>0.69401330376940129</v>
      </c>
      <c r="AA246" s="2">
        <f t="shared" si="425"/>
        <v>1.6827956989247312</v>
      </c>
      <c r="AB246" s="2">
        <f t="shared" si="353"/>
        <v>2.424731182795699</v>
      </c>
      <c r="AC246" s="2">
        <f t="shared" si="426"/>
        <v>0.59459459459459452</v>
      </c>
      <c r="AD246" s="2">
        <f t="shared" si="427"/>
        <v>127</v>
      </c>
      <c r="AE246" s="2">
        <f t="shared" si="482"/>
        <v>265</v>
      </c>
      <c r="AF246" s="2">
        <f t="shared" si="321"/>
        <v>0.58758314855875826</v>
      </c>
      <c r="AG246" s="2">
        <f t="shared" si="428"/>
        <v>0.47924528301886793</v>
      </c>
      <c r="AH246" s="2">
        <f t="shared" si="262"/>
        <v>7.2468588322246843</v>
      </c>
      <c r="AI246" s="2">
        <v>2</v>
      </c>
      <c r="AJ246">
        <f t="shared" si="483"/>
        <v>2.7777777777777775E-3</v>
      </c>
      <c r="AK246">
        <f t="shared" si="322"/>
        <v>18.000000000000004</v>
      </c>
      <c r="AL246">
        <v>60</v>
      </c>
      <c r="AM246">
        <f t="shared" si="323"/>
        <v>78</v>
      </c>
      <c r="AP246" t="s">
        <v>37</v>
      </c>
      <c r="AS246">
        <v>6</v>
      </c>
      <c r="AT246">
        <v>7.3</v>
      </c>
      <c r="AU246">
        <f t="shared" si="329"/>
        <v>3325.9171727509988</v>
      </c>
      <c r="AV246" t="s">
        <v>401</v>
      </c>
      <c r="AW246" t="s">
        <v>442</v>
      </c>
      <c r="AX246" t="s">
        <v>637</v>
      </c>
      <c r="AZ246" s="2">
        <f t="shared" si="417"/>
        <v>2.0090905171437576</v>
      </c>
      <c r="BB246">
        <v>0</v>
      </c>
      <c r="BC246">
        <f t="shared" si="484"/>
        <v>0</v>
      </c>
      <c r="BD246">
        <v>0</v>
      </c>
      <c r="BE246">
        <f t="shared" si="485"/>
        <v>0</v>
      </c>
      <c r="BF246">
        <v>0</v>
      </c>
      <c r="BG246">
        <f t="shared" si="486"/>
        <v>0</v>
      </c>
      <c r="BH246">
        <v>0.28999999999999998</v>
      </c>
      <c r="BI246">
        <f t="shared" si="487"/>
        <v>2.9391260321676642E-3</v>
      </c>
      <c r="BJ246">
        <v>0</v>
      </c>
      <c r="BK246">
        <f t="shared" si="488"/>
        <v>0</v>
      </c>
      <c r="BL246">
        <v>0</v>
      </c>
      <c r="BM246">
        <f t="shared" si="489"/>
        <v>0</v>
      </c>
      <c r="BN246">
        <v>0</v>
      </c>
      <c r="BO246">
        <f t="shared" si="490"/>
        <v>0</v>
      </c>
      <c r="BP246">
        <v>0</v>
      </c>
      <c r="BQ246">
        <f t="shared" si="491"/>
        <v>0</v>
      </c>
      <c r="BR246">
        <f>100-BH246-BT246-BV246-BX246-BF246-BB246-BZ246-CB246-CD246-CN246-CP246-CR246-BL246-CH246-CL246-CT246-DD246-DF246</f>
        <v>99.584999999999994</v>
      </c>
      <c r="BS246">
        <f t="shared" si="492"/>
        <v>0.99289354880357217</v>
      </c>
      <c r="BT246">
        <v>6.6000000000000003E-2</v>
      </c>
      <c r="BU246">
        <f t="shared" si="493"/>
        <v>3.059806653376494E-3</v>
      </c>
      <c r="BV246">
        <v>1.4999999999999999E-2</v>
      </c>
      <c r="BW246">
        <f t="shared" si="494"/>
        <v>2.6967650444015978E-4</v>
      </c>
      <c r="BX246">
        <v>1.4E-2</v>
      </c>
      <c r="BY246">
        <f t="shared" si="495"/>
        <v>2.4309515539858308E-4</v>
      </c>
      <c r="BZ246">
        <v>0.03</v>
      </c>
      <c r="CA246">
        <f t="shared" si="496"/>
        <v>5.9474685104496969E-4</v>
      </c>
      <c r="CB246">
        <v>0</v>
      </c>
      <c r="CC246">
        <f t="shared" si="497"/>
        <v>0</v>
      </c>
      <c r="CD246">
        <v>0</v>
      </c>
      <c r="CE246">
        <f t="shared" si="498"/>
        <v>0</v>
      </c>
      <c r="CF246">
        <v>0</v>
      </c>
      <c r="CG246">
        <f t="shared" si="499"/>
        <v>0</v>
      </c>
      <c r="CH246">
        <v>0</v>
      </c>
      <c r="CI246">
        <f t="shared" si="500"/>
        <v>0</v>
      </c>
      <c r="CJ246">
        <v>0</v>
      </c>
      <c r="CK246">
        <f t="shared" si="501"/>
        <v>0</v>
      </c>
      <c r="CL246">
        <v>0</v>
      </c>
      <c r="CM246">
        <f t="shared" si="502"/>
        <v>0</v>
      </c>
      <c r="CN246">
        <v>0</v>
      </c>
      <c r="CO246">
        <f t="shared" si="503"/>
        <v>0</v>
      </c>
      <c r="CP246">
        <v>0</v>
      </c>
      <c r="CQ246">
        <f t="shared" si="504"/>
        <v>0</v>
      </c>
      <c r="CR246">
        <v>0</v>
      </c>
      <c r="CS246">
        <f t="shared" si="505"/>
        <v>0</v>
      </c>
      <c r="CT246">
        <v>0</v>
      </c>
      <c r="CU246">
        <f t="shared" si="506"/>
        <v>0</v>
      </c>
      <c r="CV246">
        <v>0</v>
      </c>
      <c r="CW246">
        <f t="shared" si="507"/>
        <v>0</v>
      </c>
      <c r="CX246">
        <v>0</v>
      </c>
      <c r="CY246">
        <f t="shared" si="508"/>
        <v>0</v>
      </c>
      <c r="CZ246">
        <v>0</v>
      </c>
      <c r="DA246">
        <f t="shared" si="509"/>
        <v>0</v>
      </c>
      <c r="DB246">
        <v>0</v>
      </c>
      <c r="DC246">
        <f t="shared" si="510"/>
        <v>0</v>
      </c>
      <c r="DD246">
        <v>0</v>
      </c>
      <c r="DE246">
        <f t="shared" si="511"/>
        <v>0</v>
      </c>
      <c r="DF246">
        <v>0</v>
      </c>
      <c r="DG246">
        <f t="shared" si="512"/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f>((ER246/100)/HK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T246">
        <v>0</v>
      </c>
      <c r="EU246">
        <f>((ET246/100)/HM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V246">
        <v>0</v>
      </c>
      <c r="EW246">
        <f>((EV246/100)/HO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EX246">
        <v>5</v>
      </c>
      <c r="EY246">
        <f>((EX246/100)/GW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8.2971108360440235E-2</v>
      </c>
      <c r="EZ246">
        <v>0</v>
      </c>
      <c r="FA246">
        <f>((EZ246/100)/HA$10)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B246">
        <v>0</v>
      </c>
      <c r="FC246">
        <f>((FB246/100)/GU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D246">
        <v>0</v>
      </c>
      <c r="FE246">
        <f>((FD246/100)/GW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F246">
        <v>0</v>
      </c>
      <c r="FG246">
        <f>((FF246/100)/GY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H246">
        <v>95</v>
      </c>
      <c r="FI246">
        <f>((FH246/100)/HA$13)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0.9170288916395597</v>
      </c>
      <c r="FJ246">
        <v>0</v>
      </c>
      <c r="FK246">
        <f>((FJ246/100)/GU$19)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L246">
        <v>0</v>
      </c>
      <c r="FM246">
        <f>((FL246/100)/GU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N246">
        <v>0</v>
      </c>
      <c r="FO246">
        <f>((FN246/100)/HC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P246">
        <v>0</v>
      </c>
      <c r="FQ246">
        <f>((FP246/100)/GY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R246">
        <v>0</v>
      </c>
      <c r="FS246">
        <f>((FR246/100)/GU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T246">
        <v>0</v>
      </c>
      <c r="FU246">
        <f>((FT246/100)/GW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V246">
        <v>0</v>
      </c>
      <c r="FW246">
        <f>((FV246/100)/HE$2)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X246">
        <v>0</v>
      </c>
      <c r="FY246">
        <f>((FX246/100)/GU$6)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FZ246">
        <v>0</v>
      </c>
      <c r="GA246">
        <f>((FZ246/100)/GU$10)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B246">
        <v>0</v>
      </c>
      <c r="GC246">
        <f>((GB246/100)/GZ$22)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D246">
        <v>0</v>
      </c>
      <c r="GE246">
        <f>((GD246/100)/GY$25)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</f>
        <v>0</v>
      </c>
      <c r="GF246">
        <v>0</v>
      </c>
      <c r="GG246">
        <f>(((GF246/100)/GU$28)/((ER246/100)/HK$2+(ET246/100)/HM$2+(EV246/100)/HO$2+(EX246/100)/GW$2+(EZ246/100)/HA$10+(FB246/100)/GU$13+(FD246/100)/GW$13+(FF246/100)/GY$13+(FH246/100)/HA$13+(FJ246/100)/GU$19+(FL246/100)/GU$2+(FN246/100)/HC$2+(FP246/100)/GY$2+(FR246/100)/GU$22+(FT246/100)/GW$22+(FV246/100)/HE$2+(FX246/100)/GU$6+(FZ246/100)/GU$10+(GB246/100)/GZ$22+(GD246/100)/GY$25+(GF246/100)/GU$28))</f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 s="3" t="s">
        <v>638</v>
      </c>
      <c r="GS246" t="s">
        <v>425</v>
      </c>
    </row>
    <row r="247" spans="1:201" x14ac:dyDescent="0.45">
      <c r="A247">
        <v>246</v>
      </c>
      <c r="B247" t="s">
        <v>368</v>
      </c>
      <c r="C247" t="s">
        <v>639</v>
      </c>
      <c r="E247" t="s">
        <v>642</v>
      </c>
      <c r="F247">
        <v>583</v>
      </c>
      <c r="G247">
        <f t="shared" si="481"/>
        <v>623</v>
      </c>
      <c r="H247">
        <v>1773</v>
      </c>
      <c r="I247" s="2">
        <f t="shared" si="341"/>
        <v>0.35138183869148337</v>
      </c>
      <c r="J247" s="2">
        <f t="shared" si="342"/>
        <v>40</v>
      </c>
      <c r="K247" s="2">
        <f t="shared" si="343"/>
        <v>1.0686106346483706</v>
      </c>
      <c r="M247" s="2">
        <v>1052</v>
      </c>
      <c r="N247">
        <f>25*(5/30)</f>
        <v>4.1666666666666661</v>
      </c>
      <c r="O247">
        <f>64*(5/30)</f>
        <v>10.666666666666666</v>
      </c>
      <c r="P247" s="2">
        <f>N247/O247</f>
        <v>0.39062499999999994</v>
      </c>
      <c r="Q247" s="2">
        <f>(O247-N247)/O247</f>
        <v>0.609375</v>
      </c>
      <c r="R247">
        <v>264</v>
      </c>
      <c r="S247">
        <v>264</v>
      </c>
      <c r="T247" s="2">
        <f t="shared" si="314"/>
        <v>1</v>
      </c>
      <c r="U247">
        <v>372</v>
      </c>
      <c r="V247">
        <v>637</v>
      </c>
      <c r="W247" s="2">
        <f t="shared" si="513"/>
        <v>15.499999999999998</v>
      </c>
      <c r="X247" s="2">
        <f t="shared" si="513"/>
        <v>67.946666666666658</v>
      </c>
      <c r="Y247" s="7">
        <f>(X247-W247)/X247</f>
        <v>0.77187990580847721</v>
      </c>
      <c r="Z247" s="2">
        <f t="shared" si="424"/>
        <v>0.58398744113029832</v>
      </c>
      <c r="AA247" s="2">
        <f t="shared" si="425"/>
        <v>1.4090909090909092</v>
      </c>
      <c r="AB247" s="2">
        <f t="shared" si="353"/>
        <v>2.4128787878787881</v>
      </c>
      <c r="AC247" s="2">
        <f t="shared" si="426"/>
        <v>0.609375</v>
      </c>
      <c r="AD247" s="2">
        <f t="shared" si="427"/>
        <v>108</v>
      </c>
      <c r="AE247" s="2">
        <f t="shared" si="482"/>
        <v>373</v>
      </c>
      <c r="AF247" s="2">
        <f t="shared" si="321"/>
        <v>0.58555729984301408</v>
      </c>
      <c r="AG247" s="2">
        <f t="shared" si="428"/>
        <v>0.289544235924933</v>
      </c>
      <c r="AH247" s="2">
        <f t="shared" si="262"/>
        <v>6.2459445316588162</v>
      </c>
      <c r="AI247" s="2">
        <v>2</v>
      </c>
      <c r="AJ247">
        <f t="shared" si="483"/>
        <v>2.7777777777777775E-3</v>
      </c>
      <c r="AK247">
        <f t="shared" si="322"/>
        <v>14.999999999999998</v>
      </c>
      <c r="AL247">
        <v>60</v>
      </c>
      <c r="AM247">
        <f t="shared" si="323"/>
        <v>75</v>
      </c>
      <c r="AP247" t="s">
        <v>37</v>
      </c>
      <c r="AS247">
        <v>6</v>
      </c>
      <c r="AT247">
        <v>7.3</v>
      </c>
      <c r="AU247">
        <f t="shared" si="329"/>
        <v>4720.6566322917406</v>
      </c>
      <c r="AV247" t="s">
        <v>401</v>
      </c>
      <c r="AW247" t="s">
        <v>442</v>
      </c>
      <c r="AX247" t="s">
        <v>637</v>
      </c>
      <c r="AZ247" s="2">
        <f t="shared" si="417"/>
        <v>2.0370673256142866</v>
      </c>
      <c r="BB247">
        <v>0</v>
      </c>
      <c r="BC247">
        <f t="shared" si="484"/>
        <v>0</v>
      </c>
      <c r="BD247">
        <v>0</v>
      </c>
      <c r="BE247">
        <f t="shared" si="485"/>
        <v>0</v>
      </c>
      <c r="BF247">
        <v>0</v>
      </c>
      <c r="BG247">
        <f t="shared" si="486"/>
        <v>0</v>
      </c>
      <c r="BH247">
        <v>0.45</v>
      </c>
      <c r="BI247">
        <f t="shared" si="487"/>
        <v>4.5164505594392406E-3</v>
      </c>
      <c r="BJ247">
        <v>0</v>
      </c>
      <c r="BK247">
        <f t="shared" si="488"/>
        <v>0</v>
      </c>
      <c r="BL247">
        <v>0</v>
      </c>
      <c r="BM247">
        <f t="shared" si="489"/>
        <v>0</v>
      </c>
      <c r="BN247">
        <v>0</v>
      </c>
      <c r="BO247">
        <f t="shared" si="490"/>
        <v>0</v>
      </c>
      <c r="BP247">
        <v>0</v>
      </c>
      <c r="BQ247">
        <f t="shared" si="491"/>
        <v>0</v>
      </c>
      <c r="BR247">
        <f>100-BH247-BT247-BV247-BX247-BF247-BB247-BZ247-CB247-CD247-CN247-CP247-CR247-BL247-CH247-CL247-CT247-DD247-DF247</f>
        <v>99.006</v>
      </c>
      <c r="BS247">
        <f t="shared" si="492"/>
        <v>0.97754061623652111</v>
      </c>
      <c r="BT247">
        <v>0.28000000000000003</v>
      </c>
      <c r="BU247">
        <f t="shared" si="493"/>
        <v>1.2855015826376621E-2</v>
      </c>
      <c r="BV247">
        <v>0.02</v>
      </c>
      <c r="BW247">
        <f t="shared" si="494"/>
        <v>3.5607901673228291E-4</v>
      </c>
      <c r="BX247">
        <v>2.4E-2</v>
      </c>
      <c r="BY247">
        <f t="shared" si="495"/>
        <v>4.1269009473705978E-4</v>
      </c>
      <c r="BZ247">
        <v>0.22</v>
      </c>
      <c r="CA247">
        <f t="shared" si="496"/>
        <v>4.3191482661938301E-3</v>
      </c>
      <c r="CB247">
        <v>0</v>
      </c>
      <c r="CC247">
        <f t="shared" si="497"/>
        <v>0</v>
      </c>
      <c r="CD247">
        <v>0</v>
      </c>
      <c r="CE247">
        <f t="shared" si="498"/>
        <v>0</v>
      </c>
      <c r="CF247">
        <v>0</v>
      </c>
      <c r="CG247">
        <f t="shared" si="499"/>
        <v>0</v>
      </c>
      <c r="CH247">
        <v>0</v>
      </c>
      <c r="CI247">
        <f t="shared" si="500"/>
        <v>0</v>
      </c>
      <c r="CJ247">
        <v>0</v>
      </c>
      <c r="CK247">
        <f t="shared" si="501"/>
        <v>0</v>
      </c>
      <c r="CL247">
        <v>0</v>
      </c>
      <c r="CM247">
        <f t="shared" si="502"/>
        <v>0</v>
      </c>
      <c r="CN247">
        <v>0</v>
      </c>
      <c r="CO247">
        <f t="shared" si="503"/>
        <v>0</v>
      </c>
      <c r="CP247">
        <v>0</v>
      </c>
      <c r="CQ247">
        <f t="shared" si="504"/>
        <v>0</v>
      </c>
      <c r="CR247">
        <v>0</v>
      </c>
      <c r="CS247">
        <f t="shared" si="505"/>
        <v>0</v>
      </c>
      <c r="CT247">
        <v>0</v>
      </c>
      <c r="CU247">
        <f t="shared" si="506"/>
        <v>0</v>
      </c>
      <c r="CV247">
        <v>0</v>
      </c>
      <c r="CW247">
        <f t="shared" si="507"/>
        <v>0</v>
      </c>
      <c r="CX247">
        <v>0</v>
      </c>
      <c r="CY247">
        <f t="shared" si="508"/>
        <v>0</v>
      </c>
      <c r="CZ247">
        <v>0</v>
      </c>
      <c r="DA247">
        <f t="shared" si="509"/>
        <v>0</v>
      </c>
      <c r="DB247">
        <v>0</v>
      </c>
      <c r="DC247">
        <f t="shared" si="510"/>
        <v>0</v>
      </c>
      <c r="DD247">
        <v>0</v>
      </c>
      <c r="DE247">
        <f t="shared" si="511"/>
        <v>0</v>
      </c>
      <c r="DF247">
        <v>0</v>
      </c>
      <c r="DG247">
        <f t="shared" si="512"/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f>((ER247/100)/HK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T247">
        <v>0</v>
      </c>
      <c r="EU247">
        <f>((ET247/100)/HM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V247">
        <v>0</v>
      </c>
      <c r="EW247">
        <f>((EV247/100)/HO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EX247">
        <v>5</v>
      </c>
      <c r="EY247">
        <f>((EX247/100)/GW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8.2971108360440235E-2</v>
      </c>
      <c r="EZ247">
        <v>0</v>
      </c>
      <c r="FA247">
        <f>((EZ247/100)/HA$10)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B247">
        <v>0</v>
      </c>
      <c r="FC247">
        <f>((FB247/100)/GU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D247">
        <v>0</v>
      </c>
      <c r="FE247">
        <f>((FD247/100)/GW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F247">
        <v>0</v>
      </c>
      <c r="FG247">
        <f>((FF247/100)/GY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H247">
        <v>95</v>
      </c>
      <c r="FI247">
        <f>((FH247/100)/HA$13)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0.9170288916395597</v>
      </c>
      <c r="FJ247">
        <v>0</v>
      </c>
      <c r="FK247">
        <f>((FJ247/100)/GU$19)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L247">
        <v>0</v>
      </c>
      <c r="FM247">
        <f>((FL247/100)/GU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N247">
        <v>0</v>
      </c>
      <c r="FO247">
        <f>((FN247/100)/HC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P247">
        <v>0</v>
      </c>
      <c r="FQ247">
        <f>((FP247/100)/GY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R247">
        <v>0</v>
      </c>
      <c r="FS247">
        <f>((FR247/100)/GU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T247">
        <v>0</v>
      </c>
      <c r="FU247">
        <f>((FT247/100)/GW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V247">
        <v>0</v>
      </c>
      <c r="FW247">
        <f>((FV247/100)/HE$2)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X247">
        <v>0</v>
      </c>
      <c r="FY247">
        <f>((FX247/100)/GU$6)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FZ247">
        <v>0</v>
      </c>
      <c r="GA247">
        <f>((FZ247/100)/GU$10)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B247">
        <v>0</v>
      </c>
      <c r="GC247">
        <f>((GB247/100)/GZ$22)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D247">
        <v>0</v>
      </c>
      <c r="GE247">
        <f>((GD247/100)/GY$25)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</f>
        <v>0</v>
      </c>
      <c r="GF247">
        <v>0</v>
      </c>
      <c r="GG247">
        <f>(((GF247/100)/GU$28)/((ER247/100)/HK$2+(ET247/100)/HM$2+(EV247/100)/HO$2+(EX247/100)/GW$2+(EZ247/100)/HA$10+(FB247/100)/GU$13+(FD247/100)/GW$13+(FF247/100)/GY$13+(FH247/100)/HA$13+(FJ247/100)/GU$19+(FL247/100)/GU$2+(FN247/100)/HC$2+(FP247/100)/GY$2+(FR247/100)/GU$22+(FT247/100)/GW$22+(FV247/100)/HE$2+(FX247/100)/GU$6+(FZ247/100)/GU$10+(GB247/100)/GZ$22+(GD247/100)/GY$25+(GF247/100)/GU$28))</f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 s="3" t="s">
        <v>638</v>
      </c>
      <c r="GS247" t="s">
        <v>425</v>
      </c>
    </row>
    <row r="248" spans="1:201" x14ac:dyDescent="0.45">
      <c r="A248">
        <v>247</v>
      </c>
      <c r="B248" t="s">
        <v>368</v>
      </c>
      <c r="C248" t="s">
        <v>639</v>
      </c>
      <c r="E248" t="s">
        <v>643</v>
      </c>
      <c r="F248">
        <v>583</v>
      </c>
      <c r="G248">
        <f t="shared" si="481"/>
        <v>623</v>
      </c>
      <c r="H248">
        <v>1773</v>
      </c>
      <c r="I248" s="2">
        <f t="shared" si="341"/>
        <v>0.35138183869148337</v>
      </c>
      <c r="J248" s="2">
        <f t="shared" si="342"/>
        <v>40</v>
      </c>
      <c r="K248" s="2">
        <f t="shared" si="343"/>
        <v>1.0686106346483706</v>
      </c>
      <c r="M248" s="2">
        <v>1052</v>
      </c>
      <c r="N248">
        <f>22*(5/30)</f>
        <v>3.6666666666666665</v>
      </c>
      <c r="O248">
        <f>58*(5/30)</f>
        <v>9.6666666666666661</v>
      </c>
      <c r="P248" s="2">
        <f>N248/O248</f>
        <v>0.37931034482758619</v>
      </c>
      <c r="Q248" s="2">
        <f>(O248-N248)/O248</f>
        <v>0.62068965517241381</v>
      </c>
      <c r="R248">
        <v>33</v>
      </c>
      <c r="S248">
        <v>33</v>
      </c>
      <c r="T248" s="2">
        <f t="shared" si="314"/>
        <v>1</v>
      </c>
      <c r="U248">
        <v>411</v>
      </c>
      <c r="V248">
        <v>784</v>
      </c>
      <c r="W248" s="2">
        <f t="shared" si="513"/>
        <v>15.07</v>
      </c>
      <c r="X248" s="2">
        <f t="shared" si="513"/>
        <v>75.786666666666662</v>
      </c>
      <c r="Y248" s="7">
        <f>(X248-W248)/X248</f>
        <v>0.80115235749472202</v>
      </c>
      <c r="Z248" s="2">
        <f t="shared" si="424"/>
        <v>0.52423469387755106</v>
      </c>
      <c r="AA248" s="2">
        <f t="shared" si="425"/>
        <v>12.454545454545455</v>
      </c>
      <c r="AB248" s="2">
        <f t="shared" si="353"/>
        <v>23.757575757575758</v>
      </c>
      <c r="AC248" s="2">
        <f t="shared" si="426"/>
        <v>0.62068965517241381</v>
      </c>
      <c r="AD248" s="2">
        <f t="shared" si="427"/>
        <v>378</v>
      </c>
      <c r="AE248" s="2">
        <f t="shared" si="482"/>
        <v>751</v>
      </c>
      <c r="AF248" s="2">
        <f t="shared" si="321"/>
        <v>0.95790816326530615</v>
      </c>
      <c r="AG248" s="2">
        <f t="shared" si="428"/>
        <v>0.50332889480692411</v>
      </c>
      <c r="AH248" s="2">
        <f t="shared" si="262"/>
        <v>9.2597789115646254</v>
      </c>
      <c r="AI248" s="2">
        <v>2</v>
      </c>
      <c r="AJ248">
        <f t="shared" si="483"/>
        <v>2.7777777777777775E-3</v>
      </c>
      <c r="AK248">
        <f t="shared" si="322"/>
        <v>13.200000000000003</v>
      </c>
      <c r="AL248">
        <v>60</v>
      </c>
      <c r="AM248">
        <f t="shared" si="323"/>
        <v>73.2</v>
      </c>
      <c r="AP248" t="s">
        <v>37</v>
      </c>
      <c r="AS248">
        <v>6</v>
      </c>
      <c r="AT248">
        <v>7.3</v>
      </c>
      <c r="AU248">
        <f t="shared" si="329"/>
        <v>590.08207903646758</v>
      </c>
      <c r="AV248" t="s">
        <v>401</v>
      </c>
      <c r="AW248" t="s">
        <v>442</v>
      </c>
      <c r="AX248" t="s">
        <v>637</v>
      </c>
      <c r="AZ248" s="2">
        <f t="shared" si="417"/>
        <v>2.054185985464887</v>
      </c>
      <c r="BB248">
        <v>0</v>
      </c>
      <c r="BC248">
        <f t="shared" si="484"/>
        <v>0</v>
      </c>
      <c r="BD248">
        <v>0</v>
      </c>
      <c r="BE248">
        <f t="shared" si="485"/>
        <v>0</v>
      </c>
      <c r="BF248">
        <v>0</v>
      </c>
      <c r="BG248">
        <f t="shared" si="486"/>
        <v>0</v>
      </c>
      <c r="BH248">
        <v>0.66</v>
      </c>
      <c r="BI248">
        <f t="shared" si="487"/>
        <v>6.5784579653020156E-3</v>
      </c>
      <c r="BJ248">
        <v>0</v>
      </c>
      <c r="BK248">
        <f t="shared" si="488"/>
        <v>0</v>
      </c>
      <c r="BL248">
        <v>0</v>
      </c>
      <c r="BM248">
        <f t="shared" si="489"/>
        <v>0</v>
      </c>
      <c r="BN248">
        <v>0</v>
      </c>
      <c r="BO248">
        <f t="shared" si="490"/>
        <v>0</v>
      </c>
      <c r="BP248">
        <v>0</v>
      </c>
      <c r="BQ248">
        <f t="shared" si="491"/>
        <v>0</v>
      </c>
      <c r="BR248">
        <f>100-BH248-BT248-BV248-BX248-BF248-BB248-BZ248-CB248-CD248-CN248-CP248-CR248-BL248-CH248-CL248-CT248-DD248-DF248</f>
        <v>98.600999999999999</v>
      </c>
      <c r="BS248">
        <f t="shared" si="492"/>
        <v>0.96682982182618682</v>
      </c>
      <c r="BT248">
        <v>0.47</v>
      </c>
      <c r="BU248">
        <f t="shared" si="493"/>
        <v>2.1429294040061084E-2</v>
      </c>
      <c r="BV248">
        <v>0.02</v>
      </c>
      <c r="BW248">
        <f t="shared" si="494"/>
        <v>3.536240581772803E-4</v>
      </c>
      <c r="BX248">
        <v>1.9E-2</v>
      </c>
      <c r="BY248">
        <f t="shared" si="495"/>
        <v>3.2446049484384856E-4</v>
      </c>
      <c r="BZ248">
        <v>0.23</v>
      </c>
      <c r="CA248">
        <f t="shared" si="496"/>
        <v>4.4843416154289311E-3</v>
      </c>
      <c r="CB248">
        <v>0</v>
      </c>
      <c r="CC248">
        <f t="shared" si="497"/>
        <v>0</v>
      </c>
      <c r="CD248">
        <v>0</v>
      </c>
      <c r="CE248">
        <f t="shared" si="498"/>
        <v>0</v>
      </c>
      <c r="CF248">
        <v>0</v>
      </c>
      <c r="CG248">
        <f t="shared" si="499"/>
        <v>0</v>
      </c>
      <c r="CH248">
        <v>0</v>
      </c>
      <c r="CI248">
        <f t="shared" si="500"/>
        <v>0</v>
      </c>
      <c r="CJ248">
        <v>0</v>
      </c>
      <c r="CK248">
        <f t="shared" si="501"/>
        <v>0</v>
      </c>
      <c r="CL248">
        <v>0</v>
      </c>
      <c r="CM248">
        <f t="shared" si="502"/>
        <v>0</v>
      </c>
      <c r="CN248">
        <v>0</v>
      </c>
      <c r="CO248">
        <f t="shared" si="503"/>
        <v>0</v>
      </c>
      <c r="CP248">
        <v>0</v>
      </c>
      <c r="CQ248">
        <f t="shared" si="504"/>
        <v>0</v>
      </c>
      <c r="CR248">
        <v>0</v>
      </c>
      <c r="CS248">
        <f t="shared" si="505"/>
        <v>0</v>
      </c>
      <c r="CT248">
        <v>0</v>
      </c>
      <c r="CU248">
        <f t="shared" si="506"/>
        <v>0</v>
      </c>
      <c r="CV248">
        <v>0</v>
      </c>
      <c r="CW248">
        <f t="shared" si="507"/>
        <v>0</v>
      </c>
      <c r="CX248">
        <v>0</v>
      </c>
      <c r="CY248">
        <f t="shared" si="508"/>
        <v>0</v>
      </c>
      <c r="CZ248">
        <v>0</v>
      </c>
      <c r="DA248">
        <f t="shared" si="509"/>
        <v>0</v>
      </c>
      <c r="DB248">
        <v>0</v>
      </c>
      <c r="DC248">
        <f t="shared" si="510"/>
        <v>0</v>
      </c>
      <c r="DD248">
        <v>0</v>
      </c>
      <c r="DE248">
        <f t="shared" si="511"/>
        <v>0</v>
      </c>
      <c r="DF248">
        <v>0</v>
      </c>
      <c r="DG248">
        <f t="shared" si="512"/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f>((ER248/100)/HK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T248">
        <v>0</v>
      </c>
      <c r="EU248">
        <f>((ET248/100)/HM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V248">
        <v>0</v>
      </c>
      <c r="EW248">
        <f>((EV248/100)/HO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EX248">
        <v>5</v>
      </c>
      <c r="EY248">
        <f>((EX248/100)/GW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8.2971108360440235E-2</v>
      </c>
      <c r="EZ248">
        <v>0</v>
      </c>
      <c r="FA248">
        <f>((EZ248/100)/HA$10)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B248">
        <v>0</v>
      </c>
      <c r="FC248">
        <f>((FB248/100)/GU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D248">
        <v>0</v>
      </c>
      <c r="FE248">
        <f>((FD248/100)/GW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F248">
        <v>0</v>
      </c>
      <c r="FG248">
        <f>((FF248/100)/GY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H248">
        <v>95</v>
      </c>
      <c r="FI248">
        <f>((FH248/100)/HA$13)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0.9170288916395597</v>
      </c>
      <c r="FJ248">
        <v>0</v>
      </c>
      <c r="FK248">
        <f>((FJ248/100)/GU$19)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L248">
        <v>0</v>
      </c>
      <c r="FM248">
        <f>((FL248/100)/GU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N248">
        <v>0</v>
      </c>
      <c r="FO248">
        <f>((FN248/100)/HC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P248">
        <v>0</v>
      </c>
      <c r="FQ248">
        <f>((FP248/100)/GY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R248">
        <v>0</v>
      </c>
      <c r="FS248">
        <f>((FR248/100)/GU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T248">
        <v>0</v>
      </c>
      <c r="FU248">
        <f>((FT248/100)/GW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V248">
        <v>0</v>
      </c>
      <c r="FW248">
        <f>((FV248/100)/HE$2)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X248">
        <v>0</v>
      </c>
      <c r="FY248">
        <f>((FX248/100)/GU$6)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FZ248">
        <v>0</v>
      </c>
      <c r="GA248">
        <f>((FZ248/100)/GU$10)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B248">
        <v>0</v>
      </c>
      <c r="GC248">
        <f>((GB248/100)/GZ$22)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D248">
        <v>0</v>
      </c>
      <c r="GE248">
        <f>((GD248/100)/GY$25)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</f>
        <v>0</v>
      </c>
      <c r="GF248">
        <v>0</v>
      </c>
      <c r="GG248">
        <f>(((GF248/100)/GU$28)/((ER248/100)/HK$2+(ET248/100)/HM$2+(EV248/100)/HO$2+(EX248/100)/GW$2+(EZ248/100)/HA$10+(FB248/100)/GU$13+(FD248/100)/GW$13+(FF248/100)/GY$13+(FH248/100)/HA$13+(FJ248/100)/GU$19+(FL248/100)/GU$2+(FN248/100)/HC$2+(FP248/100)/GY$2+(FR248/100)/GU$22+(FT248/100)/GW$22+(FV248/100)/HE$2+(FX248/100)/GU$6+(FZ248/100)/GU$10+(GB248/100)/GZ$22+(GD248/100)/GY$25+(GF248/100)/GU$28))</f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 s="3" t="s">
        <v>638</v>
      </c>
      <c r="GS248" t="s">
        <v>425</v>
      </c>
    </row>
    <row r="249" spans="1:201" ht="14.25" customHeight="1" x14ac:dyDescent="0.45">
      <c r="A249">
        <v>248</v>
      </c>
      <c r="B249" t="s">
        <v>53</v>
      </c>
      <c r="C249" t="s">
        <v>46</v>
      </c>
      <c r="D249">
        <v>1100</v>
      </c>
      <c r="E249" t="s">
        <v>380</v>
      </c>
      <c r="F249">
        <f>15.3+273</f>
        <v>288.3</v>
      </c>
      <c r="G249">
        <v>298</v>
      </c>
      <c r="H249">
        <f t="shared" ref="H249:H254" si="514">660+273</f>
        <v>933</v>
      </c>
      <c r="I249" s="2">
        <f t="shared" ref="I249:I254" si="515">G249/H249</f>
        <v>0.31939978563772775</v>
      </c>
      <c r="J249" s="2">
        <f t="shared" ref="J249:J254" si="516">G249-F249</f>
        <v>9.6999999999999886</v>
      </c>
      <c r="K249" s="2">
        <f t="shared" ref="K249:K254" si="517">G249/F249</f>
        <v>1.0336455081512312</v>
      </c>
      <c r="M249" s="2">
        <v>2458</v>
      </c>
      <c r="N249">
        <v>1.7</v>
      </c>
      <c r="O249">
        <v>2.2999999999999998</v>
      </c>
      <c r="P249" s="2">
        <f t="shared" si="344"/>
        <v>0.73913043478260876</v>
      </c>
      <c r="Q249" s="2">
        <f t="shared" si="345"/>
        <v>0.26086956521739124</v>
      </c>
      <c r="R249">
        <v>156</v>
      </c>
      <c r="S249">
        <v>161</v>
      </c>
      <c r="T249" s="2">
        <f t="shared" si="314"/>
        <v>0.96894409937888204</v>
      </c>
      <c r="U249">
        <v>156</v>
      </c>
      <c r="V249">
        <v>198</v>
      </c>
      <c r="W249" s="2">
        <f t="shared" si="348"/>
        <v>2.6519999999999997</v>
      </c>
      <c r="X249" s="2">
        <f t="shared" si="349"/>
        <v>4.5539999999999994</v>
      </c>
      <c r="Y249" s="7">
        <f t="shared" si="317"/>
        <v>0.4176548089591568</v>
      </c>
      <c r="Z249" s="2">
        <f t="shared" si="350"/>
        <v>0.78787878787878785</v>
      </c>
      <c r="AA249" s="2">
        <f t="shared" si="351"/>
        <v>1</v>
      </c>
      <c r="AB249" s="2">
        <f t="shared" si="353"/>
        <v>1.2298136645962734</v>
      </c>
      <c r="AC249" s="2">
        <f t="shared" si="354"/>
        <v>0.26086956521739124</v>
      </c>
      <c r="AD249" s="2">
        <f t="shared" si="355"/>
        <v>0</v>
      </c>
      <c r="AE249" s="2">
        <f t="shared" si="415"/>
        <v>37</v>
      </c>
      <c r="AF249" s="2">
        <f t="shared" si="321"/>
        <v>0.18686868686868688</v>
      </c>
      <c r="AG249" s="2">
        <f t="shared" si="416"/>
        <v>0</v>
      </c>
      <c r="AH249" s="2">
        <f t="shared" si="262"/>
        <v>0.42979797979797979</v>
      </c>
      <c r="AI249" s="2">
        <v>2</v>
      </c>
      <c r="AJ249">
        <f>2*10^-2</f>
        <v>0.02</v>
      </c>
      <c r="AK249">
        <f t="shared" si="322"/>
        <v>0.85000000000000009</v>
      </c>
      <c r="AL249">
        <f>5*60</f>
        <v>300</v>
      </c>
      <c r="AM249">
        <f t="shared" si="323"/>
        <v>300.85000000000002</v>
      </c>
      <c r="AP249" t="s">
        <v>37</v>
      </c>
      <c r="AQ249">
        <v>105</v>
      </c>
      <c r="AS249">
        <v>0.11700000000000001</v>
      </c>
      <c r="AT249">
        <v>1</v>
      </c>
      <c r="AU249">
        <f t="shared" si="329"/>
        <v>55.070473032288369</v>
      </c>
      <c r="AV249" t="s">
        <v>53</v>
      </c>
      <c r="AW249" t="s">
        <v>64</v>
      </c>
      <c r="AX249" t="s">
        <v>644</v>
      </c>
      <c r="AZ249" s="2">
        <f t="shared" si="417"/>
        <v>3</v>
      </c>
      <c r="BA249" s="2">
        <f t="shared" si="393"/>
        <v>3</v>
      </c>
      <c r="BB249">
        <v>0</v>
      </c>
      <c r="BC249">
        <f t="shared" si="484"/>
        <v>0</v>
      </c>
      <c r="BD249">
        <v>0</v>
      </c>
      <c r="BE249">
        <f t="shared" si="485"/>
        <v>0</v>
      </c>
      <c r="BF249">
        <v>0</v>
      </c>
      <c r="BG249">
        <f t="shared" si="486"/>
        <v>0</v>
      </c>
      <c r="BH249">
        <v>0</v>
      </c>
      <c r="BI249">
        <f t="shared" si="487"/>
        <v>0</v>
      </c>
      <c r="BJ249">
        <v>0</v>
      </c>
      <c r="BK249">
        <f t="shared" si="488"/>
        <v>0</v>
      </c>
      <c r="BL249">
        <v>100</v>
      </c>
      <c r="BM249">
        <f t="shared" si="489"/>
        <v>1</v>
      </c>
      <c r="BN249">
        <v>0</v>
      </c>
      <c r="BO249">
        <f t="shared" si="490"/>
        <v>0</v>
      </c>
      <c r="BP249">
        <v>0</v>
      </c>
      <c r="BQ249">
        <f t="shared" si="491"/>
        <v>0</v>
      </c>
      <c r="BR249">
        <v>0</v>
      </c>
      <c r="BS249">
        <f t="shared" si="492"/>
        <v>0</v>
      </c>
      <c r="BT249">
        <v>0</v>
      </c>
      <c r="BU249">
        <f t="shared" si="493"/>
        <v>0</v>
      </c>
      <c r="BV249">
        <v>0</v>
      </c>
      <c r="BW249">
        <f t="shared" si="494"/>
        <v>0</v>
      </c>
      <c r="BX249">
        <v>0</v>
      </c>
      <c r="BY249">
        <f t="shared" si="495"/>
        <v>0</v>
      </c>
      <c r="BZ249">
        <v>0</v>
      </c>
      <c r="CA249">
        <f t="shared" si="496"/>
        <v>0</v>
      </c>
      <c r="CB249">
        <v>0</v>
      </c>
      <c r="CC249">
        <f t="shared" si="497"/>
        <v>0</v>
      </c>
      <c r="CD249">
        <v>0</v>
      </c>
      <c r="CE249">
        <f t="shared" si="498"/>
        <v>0</v>
      </c>
      <c r="CF249">
        <v>0</v>
      </c>
      <c r="CG249">
        <f t="shared" si="499"/>
        <v>0</v>
      </c>
      <c r="CH249">
        <v>0</v>
      </c>
      <c r="CI249">
        <f t="shared" si="500"/>
        <v>0</v>
      </c>
      <c r="CJ249">
        <v>0</v>
      </c>
      <c r="CK249">
        <f t="shared" si="501"/>
        <v>0</v>
      </c>
      <c r="CL249">
        <v>0</v>
      </c>
      <c r="CM249">
        <f t="shared" si="502"/>
        <v>0</v>
      </c>
      <c r="CN249">
        <v>0</v>
      </c>
      <c r="CO249">
        <f t="shared" si="503"/>
        <v>0</v>
      </c>
      <c r="CP249">
        <v>0</v>
      </c>
      <c r="CQ249">
        <f t="shared" si="504"/>
        <v>0</v>
      </c>
      <c r="CR249">
        <v>0</v>
      </c>
      <c r="CS249">
        <f t="shared" si="505"/>
        <v>0</v>
      </c>
      <c r="CT249">
        <v>0</v>
      </c>
      <c r="CU249">
        <f t="shared" si="506"/>
        <v>0</v>
      </c>
      <c r="CV249">
        <v>0</v>
      </c>
      <c r="CW249">
        <f t="shared" si="507"/>
        <v>0</v>
      </c>
      <c r="CX249">
        <v>0</v>
      </c>
      <c r="CY249">
        <f t="shared" si="508"/>
        <v>0</v>
      </c>
      <c r="CZ249">
        <v>0</v>
      </c>
      <c r="DA249">
        <f t="shared" si="509"/>
        <v>0</v>
      </c>
      <c r="DB249">
        <v>0</v>
      </c>
      <c r="DC249">
        <f t="shared" si="510"/>
        <v>0</v>
      </c>
      <c r="DD249">
        <v>0</v>
      </c>
      <c r="DE249">
        <f t="shared" si="511"/>
        <v>0</v>
      </c>
      <c r="DF249">
        <v>0</v>
      </c>
      <c r="DG249">
        <f t="shared" si="512"/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f>100-ET249</f>
        <v>78.599999999999994</v>
      </c>
      <c r="ES249">
        <f>((ER249/100)/HK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0.85812444071452754</v>
      </c>
      <c r="ET249">
        <v>21.4</v>
      </c>
      <c r="EU249">
        <f>((ET249/100)/HM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0.14187555928547244</v>
      </c>
      <c r="EV249">
        <v>0</v>
      </c>
      <c r="EW249">
        <f>((EV249/100)/HO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EX249">
        <v>0</v>
      </c>
      <c r="EY249">
        <f>((EX249/100)/GW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EZ249">
        <v>0</v>
      </c>
      <c r="FA249">
        <f>((EZ249/100)/HA$10)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B249">
        <v>0</v>
      </c>
      <c r="FC249">
        <f>((FB249/100)/GU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D249">
        <v>0</v>
      </c>
      <c r="FE249">
        <f>((FD249/100)/GW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F249">
        <v>0</v>
      </c>
      <c r="FG249">
        <f>((FF249/100)/GY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H249">
        <v>0</v>
      </c>
      <c r="FI249">
        <f>((FH249/100)/HA$13)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J249">
        <v>0</v>
      </c>
      <c r="FK249">
        <f>((FJ249/100)/GU$19)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L249">
        <v>0</v>
      </c>
      <c r="FM249">
        <f>((FL249/100)/GU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N249">
        <v>0</v>
      </c>
      <c r="FO249">
        <f>((FN249/100)/HC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P249">
        <v>0</v>
      </c>
      <c r="FQ249">
        <f>((FP249/100)/GY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R249">
        <v>0</v>
      </c>
      <c r="FS249">
        <f>((FR249/100)/GU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T249">
        <v>0</v>
      </c>
      <c r="FU249">
        <f>((FT249/100)/GW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V249">
        <v>0</v>
      </c>
      <c r="FW249">
        <f>((FV249/100)/HE$2)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X249">
        <v>0</v>
      </c>
      <c r="FY249">
        <f>((FX249/100)/GU$6)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FZ249">
        <v>0</v>
      </c>
      <c r="GA249">
        <f>((FZ249/100)/GU$10)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B249">
        <v>0</v>
      </c>
      <c r="GC249">
        <f>((GB249/100)/GZ$22)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D249">
        <v>0</v>
      </c>
      <c r="GE249">
        <f>((GD249/100)/GY$25)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</f>
        <v>0</v>
      </c>
      <c r="GF249">
        <v>0</v>
      </c>
      <c r="GG249">
        <f>(((GF249/100)/GU$28)/((ER249/100)/HK$2+(ET249/100)/HM$2+(EV249/100)/HO$2+(EX249/100)/GW$2+(EZ249/100)/HA$10+(FB249/100)/GU$13+(FD249/100)/GW$13+(FF249/100)/GY$13+(FH249/100)/HA$13+(FJ249/100)/GU$19+(FL249/100)/GU$2+(FN249/100)/HC$2+(FP249/100)/GY$2+(FR249/100)/GU$22+(FT249/100)/GW$22+(FV249/100)/HE$2+(FX249/100)/GU$6+(FZ249/100)/GU$10+(GB249/100)/GZ$22+(GD249/100)/GY$25+(GF249/100)/GU$28))</f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645</v>
      </c>
      <c r="GS249" t="s">
        <v>264</v>
      </c>
    </row>
    <row r="250" spans="1:201" x14ac:dyDescent="0.45">
      <c r="A250">
        <v>249</v>
      </c>
      <c r="B250" t="s">
        <v>53</v>
      </c>
      <c r="C250" t="s">
        <v>46</v>
      </c>
      <c r="D250">
        <v>1100</v>
      </c>
      <c r="E250" t="s">
        <v>380</v>
      </c>
      <c r="F250">
        <f t="shared" ref="F250:F289" si="518">15.3+273</f>
        <v>288.3</v>
      </c>
      <c r="G250">
        <v>298</v>
      </c>
      <c r="H250">
        <f t="shared" si="514"/>
        <v>933</v>
      </c>
      <c r="I250" s="2">
        <f t="shared" si="515"/>
        <v>0.31939978563772775</v>
      </c>
      <c r="J250" s="2">
        <f t="shared" si="516"/>
        <v>9.6999999999999886</v>
      </c>
      <c r="K250" s="2">
        <f t="shared" si="517"/>
        <v>1.0336455081512312</v>
      </c>
      <c r="M250" s="2">
        <v>2458</v>
      </c>
      <c r="N250">
        <v>1.9</v>
      </c>
      <c r="O250">
        <v>3.1</v>
      </c>
      <c r="P250" s="2">
        <f t="shared" si="344"/>
        <v>0.61290322580645151</v>
      </c>
      <c r="Q250" s="2">
        <f t="shared" si="345"/>
        <v>0.38709677419354843</v>
      </c>
      <c r="R250">
        <v>156</v>
      </c>
      <c r="S250">
        <v>163</v>
      </c>
      <c r="T250" s="2">
        <f t="shared" si="314"/>
        <v>0.95705521472392641</v>
      </c>
      <c r="U250">
        <v>156</v>
      </c>
      <c r="V250">
        <v>226</v>
      </c>
      <c r="W250" s="2">
        <f t="shared" si="348"/>
        <v>2.964</v>
      </c>
      <c r="X250" s="2">
        <f t="shared" si="349"/>
        <v>7.0060000000000002</v>
      </c>
      <c r="Y250" s="7">
        <f t="shared" si="317"/>
        <v>0.57693405652298024</v>
      </c>
      <c r="Z250" s="2">
        <f t="shared" si="350"/>
        <v>0.69026548672566368</v>
      </c>
      <c r="AA250" s="2">
        <f t="shared" si="351"/>
        <v>1</v>
      </c>
      <c r="AB250" s="2">
        <f t="shared" si="353"/>
        <v>1.3865030674846626</v>
      </c>
      <c r="AC250" s="2">
        <f t="shared" si="354"/>
        <v>0.38709677419354843</v>
      </c>
      <c r="AD250" s="2">
        <f t="shared" si="355"/>
        <v>0</v>
      </c>
      <c r="AE250" s="2">
        <f t="shared" si="415"/>
        <v>63</v>
      </c>
      <c r="AF250" s="2">
        <f t="shared" si="321"/>
        <v>0.27876106194690264</v>
      </c>
      <c r="AG250" s="2">
        <f t="shared" si="416"/>
        <v>0</v>
      </c>
      <c r="AH250" s="2">
        <f t="shared" si="262"/>
        <v>0.86415929203539821</v>
      </c>
      <c r="AI250" s="2">
        <v>2</v>
      </c>
      <c r="AJ250">
        <f>5*10^-3</f>
        <v>5.0000000000000001E-3</v>
      </c>
      <c r="AK250">
        <f t="shared" si="322"/>
        <v>3.8</v>
      </c>
      <c r="AL250">
        <f t="shared" ref="AL250:AL295" si="519">5*60</f>
        <v>300</v>
      </c>
      <c r="AM250">
        <f t="shared" si="323"/>
        <v>303.8</v>
      </c>
      <c r="AP250" t="s">
        <v>37</v>
      </c>
      <c r="AQ250">
        <v>105</v>
      </c>
      <c r="AS250">
        <v>0.11700000000000001</v>
      </c>
      <c r="AT250">
        <v>1</v>
      </c>
      <c r="AU250">
        <f t="shared" si="329"/>
        <v>55.754578287347847</v>
      </c>
      <c r="AV250" t="s">
        <v>53</v>
      </c>
      <c r="AW250" t="s">
        <v>64</v>
      </c>
      <c r="AX250" t="s">
        <v>644</v>
      </c>
      <c r="AZ250" s="2">
        <f t="shared" si="417"/>
        <v>3</v>
      </c>
      <c r="BA250" s="2">
        <f t="shared" si="393"/>
        <v>3</v>
      </c>
      <c r="BB250">
        <v>0</v>
      </c>
      <c r="BC250">
        <f t="shared" si="484"/>
        <v>0</v>
      </c>
      <c r="BD250">
        <v>0</v>
      </c>
      <c r="BE250">
        <f t="shared" si="485"/>
        <v>0</v>
      </c>
      <c r="BF250">
        <v>0</v>
      </c>
      <c r="BG250">
        <f t="shared" si="486"/>
        <v>0</v>
      </c>
      <c r="BH250">
        <v>0</v>
      </c>
      <c r="BI250">
        <f t="shared" si="487"/>
        <v>0</v>
      </c>
      <c r="BJ250">
        <v>0</v>
      </c>
      <c r="BK250">
        <f t="shared" si="488"/>
        <v>0</v>
      </c>
      <c r="BL250">
        <v>100</v>
      </c>
      <c r="BM250">
        <f t="shared" si="489"/>
        <v>1</v>
      </c>
      <c r="BN250">
        <v>0</v>
      </c>
      <c r="BO250">
        <f t="shared" si="490"/>
        <v>0</v>
      </c>
      <c r="BP250">
        <v>0</v>
      </c>
      <c r="BQ250">
        <f t="shared" si="491"/>
        <v>0</v>
      </c>
      <c r="BR250">
        <v>0</v>
      </c>
      <c r="BS250">
        <f t="shared" si="492"/>
        <v>0</v>
      </c>
      <c r="BT250">
        <v>0</v>
      </c>
      <c r="BU250">
        <f t="shared" si="493"/>
        <v>0</v>
      </c>
      <c r="BV250">
        <v>0</v>
      </c>
      <c r="BW250">
        <f t="shared" si="494"/>
        <v>0</v>
      </c>
      <c r="BX250">
        <v>0</v>
      </c>
      <c r="BY250">
        <f t="shared" si="495"/>
        <v>0</v>
      </c>
      <c r="BZ250">
        <v>0</v>
      </c>
      <c r="CA250">
        <f t="shared" si="496"/>
        <v>0</v>
      </c>
      <c r="CB250">
        <v>0</v>
      </c>
      <c r="CC250">
        <f t="shared" si="497"/>
        <v>0</v>
      </c>
      <c r="CD250">
        <v>0</v>
      </c>
      <c r="CE250">
        <f t="shared" si="498"/>
        <v>0</v>
      </c>
      <c r="CF250">
        <v>0</v>
      </c>
      <c r="CG250">
        <f t="shared" si="499"/>
        <v>0</v>
      </c>
      <c r="CH250">
        <v>0</v>
      </c>
      <c r="CI250">
        <f t="shared" si="500"/>
        <v>0</v>
      </c>
      <c r="CJ250">
        <v>0</v>
      </c>
      <c r="CK250">
        <f t="shared" si="501"/>
        <v>0</v>
      </c>
      <c r="CL250">
        <v>0</v>
      </c>
      <c r="CM250">
        <f t="shared" si="502"/>
        <v>0</v>
      </c>
      <c r="CN250">
        <v>0</v>
      </c>
      <c r="CO250">
        <f t="shared" si="503"/>
        <v>0</v>
      </c>
      <c r="CP250">
        <v>0</v>
      </c>
      <c r="CQ250">
        <f t="shared" si="504"/>
        <v>0</v>
      </c>
      <c r="CR250">
        <v>0</v>
      </c>
      <c r="CS250">
        <f t="shared" si="505"/>
        <v>0</v>
      </c>
      <c r="CT250">
        <v>0</v>
      </c>
      <c r="CU250">
        <f t="shared" si="506"/>
        <v>0</v>
      </c>
      <c r="CV250">
        <v>0</v>
      </c>
      <c r="CW250">
        <f t="shared" si="507"/>
        <v>0</v>
      </c>
      <c r="CX250">
        <v>0</v>
      </c>
      <c r="CY250">
        <f t="shared" si="508"/>
        <v>0</v>
      </c>
      <c r="CZ250">
        <v>0</v>
      </c>
      <c r="DA250">
        <f t="shared" si="509"/>
        <v>0</v>
      </c>
      <c r="DB250">
        <v>0</v>
      </c>
      <c r="DC250">
        <f t="shared" si="510"/>
        <v>0</v>
      </c>
      <c r="DD250">
        <v>0</v>
      </c>
      <c r="DE250">
        <f t="shared" si="511"/>
        <v>0</v>
      </c>
      <c r="DF250">
        <v>0</v>
      </c>
      <c r="DG250">
        <f t="shared" si="512"/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f t="shared" ref="ER250:ER289" si="520">100-ET250</f>
        <v>78.599999999999994</v>
      </c>
      <c r="ES250">
        <f t="shared" ref="ES250:ES289" si="521">((ER250/100)/HK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0.85812444071452754</v>
      </c>
      <c r="ET250">
        <v>21.4</v>
      </c>
      <c r="EU250">
        <f t="shared" ref="EU250:EU289" si="522">((ET250/100)/HM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0.14187555928547244</v>
      </c>
      <c r="EV250">
        <v>0</v>
      </c>
      <c r="EW250">
        <f t="shared" ref="EW250:EW289" si="523">((EV250/100)/HO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EX250">
        <v>0</v>
      </c>
      <c r="EY250">
        <f t="shared" ref="EY250:EY289" si="524">((EX250/100)/GW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EZ250">
        <v>0</v>
      </c>
      <c r="FA250">
        <f t="shared" ref="FA250:FA289" si="525">((EZ250/100)/HA$10)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B250">
        <v>0</v>
      </c>
      <c r="FC250">
        <f t="shared" ref="FC250:FC289" si="526">((FB250/100)/GU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D250">
        <v>0</v>
      </c>
      <c r="FE250">
        <f t="shared" ref="FE250:FE289" si="527">((FD250/100)/GW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F250">
        <v>0</v>
      </c>
      <c r="FG250">
        <f t="shared" ref="FG250:FG289" si="528">((FF250/100)/GY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H250">
        <v>0</v>
      </c>
      <c r="FI250">
        <f t="shared" ref="FI250:FI289" si="529">((FH250/100)/HA$13)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J250">
        <v>0</v>
      </c>
      <c r="FK250">
        <f t="shared" ref="FK250:FK289" si="530">((FJ250/100)/GU$19)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L250">
        <v>0</v>
      </c>
      <c r="FM250">
        <f t="shared" ref="FM250:FM289" si="531">((FL250/100)/GU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N250">
        <v>0</v>
      </c>
      <c r="FO250">
        <f t="shared" ref="FO250:FO289" si="532">((FN250/100)/HC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P250">
        <v>0</v>
      </c>
      <c r="FQ250">
        <f t="shared" ref="FQ250:FQ289" si="533">((FP250/100)/GY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R250">
        <v>0</v>
      </c>
      <c r="FS250">
        <f t="shared" ref="FS250:FS289" si="534">((FR250/100)/GU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T250">
        <v>0</v>
      </c>
      <c r="FU250">
        <f t="shared" ref="FU250:FU289" si="535">((FT250/100)/GW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V250">
        <v>0</v>
      </c>
      <c r="FW250">
        <f t="shared" ref="FW250:FW289" si="536">((FV250/100)/HE$2)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X250">
        <v>0</v>
      </c>
      <c r="FY250">
        <f t="shared" ref="FY250:FY289" si="537">((FX250/100)/GU$6)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FZ250">
        <v>0</v>
      </c>
      <c r="GA250">
        <f t="shared" ref="GA250:GA289" si="538">((FZ250/100)/GU$10)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B250">
        <v>0</v>
      </c>
      <c r="GC250">
        <f t="shared" ref="GC250:GC289" si="539">((GB250/100)/GZ$22)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D250">
        <v>0</v>
      </c>
      <c r="GE250">
        <f t="shared" ref="GE250:GE289" si="540">((GD250/100)/GY$25)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</f>
        <v>0</v>
      </c>
      <c r="GF250">
        <v>0</v>
      </c>
      <c r="GG250">
        <f t="shared" ref="GG250:GG289" si="541">(((GF250/100)/GU$28)/((ER250/100)/HK$2+(ET250/100)/HM$2+(EV250/100)/HO$2+(EX250/100)/GW$2+(EZ250/100)/HA$10+(FB250/100)/GU$13+(FD250/100)/GW$13+(FF250/100)/GY$13+(FH250/100)/HA$13+(FJ250/100)/GU$19+(FL250/100)/GU$2+(FN250/100)/HC$2+(FP250/100)/GY$2+(FR250/100)/GU$22+(FT250/100)/GW$22+(FV250/100)/HE$2+(FX250/100)/GU$6+(FZ250/100)/GU$10+(GB250/100)/GZ$22+(GD250/100)/GY$25+(GF250/100)/GU$28))</f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645</v>
      </c>
      <c r="GS250" t="s">
        <v>264</v>
      </c>
    </row>
    <row r="251" spans="1:201" x14ac:dyDescent="0.45">
      <c r="A251">
        <v>250</v>
      </c>
      <c r="B251" t="s">
        <v>53</v>
      </c>
      <c r="C251" t="s">
        <v>46</v>
      </c>
      <c r="D251">
        <v>1100</v>
      </c>
      <c r="E251" t="s">
        <v>380</v>
      </c>
      <c r="F251">
        <f t="shared" si="518"/>
        <v>288.3</v>
      </c>
      <c r="G251">
        <v>298</v>
      </c>
      <c r="H251">
        <f t="shared" si="514"/>
        <v>933</v>
      </c>
      <c r="I251" s="2">
        <f t="shared" si="515"/>
        <v>0.31939978563772775</v>
      </c>
      <c r="J251" s="2">
        <f t="shared" si="516"/>
        <v>9.6999999999999886</v>
      </c>
      <c r="K251" s="2">
        <f t="shared" si="517"/>
        <v>1.0336455081512312</v>
      </c>
      <c r="M251" s="2">
        <v>2458</v>
      </c>
      <c r="N251">
        <v>0.7</v>
      </c>
      <c r="O251">
        <v>2.2999999999999998</v>
      </c>
      <c r="P251" s="2">
        <f t="shared" si="344"/>
        <v>0.30434782608695654</v>
      </c>
      <c r="Q251" s="2">
        <f t="shared" si="345"/>
        <v>0.69565217391304346</v>
      </c>
      <c r="R251">
        <v>99</v>
      </c>
      <c r="S251">
        <v>144</v>
      </c>
      <c r="T251" s="2">
        <f t="shared" si="314"/>
        <v>0.6875</v>
      </c>
      <c r="U251">
        <v>99</v>
      </c>
      <c r="V251">
        <v>176</v>
      </c>
      <c r="W251" s="2">
        <f t="shared" si="348"/>
        <v>0.69299999999999995</v>
      </c>
      <c r="X251" s="2">
        <f t="shared" si="349"/>
        <v>4.0479999999999992</v>
      </c>
      <c r="Y251" s="7">
        <f t="shared" si="317"/>
        <v>0.82880434782608692</v>
      </c>
      <c r="Z251" s="2">
        <f t="shared" si="350"/>
        <v>0.5625</v>
      </c>
      <c r="AA251" s="2">
        <f t="shared" si="351"/>
        <v>1</v>
      </c>
      <c r="AB251" s="2">
        <f t="shared" si="353"/>
        <v>1.2222222222222223</v>
      </c>
      <c r="AC251" s="2">
        <f t="shared" si="354"/>
        <v>0.69565217391304346</v>
      </c>
      <c r="AD251" s="2">
        <f t="shared" si="355"/>
        <v>0</v>
      </c>
      <c r="AE251" s="2">
        <f t="shared" si="415"/>
        <v>32</v>
      </c>
      <c r="AF251" s="2">
        <f t="shared" si="321"/>
        <v>0.18181818181818182</v>
      </c>
      <c r="AG251" s="2">
        <f t="shared" si="416"/>
        <v>0</v>
      </c>
      <c r="AH251" s="2">
        <f t="shared" si="262"/>
        <v>0.41818181818181815</v>
      </c>
      <c r="AI251" s="2">
        <v>2</v>
      </c>
      <c r="AJ251">
        <v>5.0000000000000001E-4</v>
      </c>
      <c r="AK251">
        <f t="shared" si="322"/>
        <v>13.999999999999998</v>
      </c>
      <c r="AL251">
        <f t="shared" si="519"/>
        <v>300</v>
      </c>
      <c r="AM251">
        <f t="shared" si="323"/>
        <v>314</v>
      </c>
      <c r="AP251" t="s">
        <v>37</v>
      </c>
      <c r="AQ251">
        <v>105</v>
      </c>
      <c r="AS251">
        <v>0.11700000000000001</v>
      </c>
      <c r="AT251">
        <v>1</v>
      </c>
      <c r="AU251">
        <f t="shared" si="329"/>
        <v>49.255578364282762</v>
      </c>
      <c r="AV251" t="s">
        <v>53</v>
      </c>
      <c r="AW251" t="s">
        <v>64</v>
      </c>
      <c r="AX251" t="s">
        <v>644</v>
      </c>
      <c r="AZ251" s="2">
        <f t="shared" si="417"/>
        <v>3</v>
      </c>
      <c r="BA251" s="2">
        <f t="shared" si="393"/>
        <v>3</v>
      </c>
      <c r="BB251">
        <v>0</v>
      </c>
      <c r="BC251">
        <f t="shared" si="484"/>
        <v>0</v>
      </c>
      <c r="BD251">
        <v>0</v>
      </c>
      <c r="BE251">
        <f t="shared" si="485"/>
        <v>0</v>
      </c>
      <c r="BF251">
        <v>0</v>
      </c>
      <c r="BG251">
        <f t="shared" si="486"/>
        <v>0</v>
      </c>
      <c r="BH251">
        <v>0</v>
      </c>
      <c r="BI251">
        <f t="shared" si="487"/>
        <v>0</v>
      </c>
      <c r="BJ251">
        <v>0</v>
      </c>
      <c r="BK251">
        <f t="shared" si="488"/>
        <v>0</v>
      </c>
      <c r="BL251">
        <v>100</v>
      </c>
      <c r="BM251">
        <f t="shared" si="489"/>
        <v>1</v>
      </c>
      <c r="BN251">
        <v>0</v>
      </c>
      <c r="BO251">
        <f t="shared" si="490"/>
        <v>0</v>
      </c>
      <c r="BP251">
        <v>0</v>
      </c>
      <c r="BQ251">
        <f t="shared" si="491"/>
        <v>0</v>
      </c>
      <c r="BR251">
        <v>0</v>
      </c>
      <c r="BS251">
        <f t="shared" si="492"/>
        <v>0</v>
      </c>
      <c r="BT251">
        <v>0</v>
      </c>
      <c r="BU251">
        <f t="shared" si="493"/>
        <v>0</v>
      </c>
      <c r="BV251">
        <v>0</v>
      </c>
      <c r="BW251">
        <f t="shared" si="494"/>
        <v>0</v>
      </c>
      <c r="BX251">
        <v>0</v>
      </c>
      <c r="BY251">
        <f t="shared" si="495"/>
        <v>0</v>
      </c>
      <c r="BZ251">
        <v>0</v>
      </c>
      <c r="CA251">
        <f t="shared" si="496"/>
        <v>0</v>
      </c>
      <c r="CB251">
        <v>0</v>
      </c>
      <c r="CC251">
        <f t="shared" si="497"/>
        <v>0</v>
      </c>
      <c r="CD251">
        <v>0</v>
      </c>
      <c r="CE251">
        <f t="shared" si="498"/>
        <v>0</v>
      </c>
      <c r="CF251">
        <v>0</v>
      </c>
      <c r="CG251">
        <f t="shared" si="499"/>
        <v>0</v>
      </c>
      <c r="CH251">
        <v>0</v>
      </c>
      <c r="CI251">
        <f t="shared" si="500"/>
        <v>0</v>
      </c>
      <c r="CJ251">
        <v>0</v>
      </c>
      <c r="CK251">
        <f t="shared" si="501"/>
        <v>0</v>
      </c>
      <c r="CL251">
        <v>0</v>
      </c>
      <c r="CM251">
        <f t="shared" si="502"/>
        <v>0</v>
      </c>
      <c r="CN251">
        <v>0</v>
      </c>
      <c r="CO251">
        <f t="shared" si="503"/>
        <v>0</v>
      </c>
      <c r="CP251">
        <v>0</v>
      </c>
      <c r="CQ251">
        <f t="shared" si="504"/>
        <v>0</v>
      </c>
      <c r="CR251">
        <v>0</v>
      </c>
      <c r="CS251">
        <f t="shared" si="505"/>
        <v>0</v>
      </c>
      <c r="CT251">
        <v>0</v>
      </c>
      <c r="CU251">
        <f t="shared" si="506"/>
        <v>0</v>
      </c>
      <c r="CV251">
        <v>0</v>
      </c>
      <c r="CW251">
        <f t="shared" si="507"/>
        <v>0</v>
      </c>
      <c r="CX251">
        <v>0</v>
      </c>
      <c r="CY251">
        <f t="shared" si="508"/>
        <v>0</v>
      </c>
      <c r="CZ251">
        <v>0</v>
      </c>
      <c r="DA251">
        <f t="shared" si="509"/>
        <v>0</v>
      </c>
      <c r="DB251">
        <v>0</v>
      </c>
      <c r="DC251">
        <f t="shared" si="510"/>
        <v>0</v>
      </c>
      <c r="DD251">
        <v>0</v>
      </c>
      <c r="DE251">
        <f t="shared" si="511"/>
        <v>0</v>
      </c>
      <c r="DF251">
        <v>0</v>
      </c>
      <c r="DG251">
        <f t="shared" si="512"/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f t="shared" si="520"/>
        <v>78.599999999999994</v>
      </c>
      <c r="ES251">
        <f t="shared" si="521"/>
        <v>0.85812444071452754</v>
      </c>
      <c r="ET251">
        <v>21.4</v>
      </c>
      <c r="EU251">
        <f t="shared" si="522"/>
        <v>0.14187555928547244</v>
      </c>
      <c r="EV251">
        <v>0</v>
      </c>
      <c r="EW251">
        <f t="shared" si="523"/>
        <v>0</v>
      </c>
      <c r="EX251">
        <v>0</v>
      </c>
      <c r="EY251">
        <f t="shared" si="524"/>
        <v>0</v>
      </c>
      <c r="EZ251">
        <v>0</v>
      </c>
      <c r="FA251">
        <f t="shared" si="525"/>
        <v>0</v>
      </c>
      <c r="FB251">
        <v>0</v>
      </c>
      <c r="FC251">
        <f t="shared" si="526"/>
        <v>0</v>
      </c>
      <c r="FD251">
        <v>0</v>
      </c>
      <c r="FE251">
        <f t="shared" si="527"/>
        <v>0</v>
      </c>
      <c r="FF251">
        <v>0</v>
      </c>
      <c r="FG251">
        <f t="shared" si="528"/>
        <v>0</v>
      </c>
      <c r="FH251">
        <v>0</v>
      </c>
      <c r="FI251">
        <f t="shared" si="529"/>
        <v>0</v>
      </c>
      <c r="FJ251">
        <v>0</v>
      </c>
      <c r="FK251">
        <f t="shared" si="530"/>
        <v>0</v>
      </c>
      <c r="FL251">
        <v>0</v>
      </c>
      <c r="FM251">
        <f t="shared" si="531"/>
        <v>0</v>
      </c>
      <c r="FN251">
        <v>0</v>
      </c>
      <c r="FO251">
        <f t="shared" si="532"/>
        <v>0</v>
      </c>
      <c r="FP251">
        <v>0</v>
      </c>
      <c r="FQ251">
        <f t="shared" si="533"/>
        <v>0</v>
      </c>
      <c r="FR251">
        <v>0</v>
      </c>
      <c r="FS251">
        <f t="shared" si="534"/>
        <v>0</v>
      </c>
      <c r="FT251">
        <v>0</v>
      </c>
      <c r="FU251">
        <f t="shared" si="535"/>
        <v>0</v>
      </c>
      <c r="FV251">
        <v>0</v>
      </c>
      <c r="FW251">
        <f t="shared" si="536"/>
        <v>0</v>
      </c>
      <c r="FX251">
        <v>0</v>
      </c>
      <c r="FY251">
        <f t="shared" si="537"/>
        <v>0</v>
      </c>
      <c r="FZ251">
        <v>0</v>
      </c>
      <c r="GA251">
        <f t="shared" si="538"/>
        <v>0</v>
      </c>
      <c r="GB251">
        <v>0</v>
      </c>
      <c r="GC251">
        <f t="shared" si="539"/>
        <v>0</v>
      </c>
      <c r="GD251">
        <v>0</v>
      </c>
      <c r="GE251">
        <f t="shared" si="540"/>
        <v>0</v>
      </c>
      <c r="GF251">
        <v>0</v>
      </c>
      <c r="GG251">
        <f t="shared" si="541"/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645</v>
      </c>
      <c r="GS251" t="s">
        <v>264</v>
      </c>
    </row>
    <row r="252" spans="1:201" x14ac:dyDescent="0.45">
      <c r="A252">
        <v>251</v>
      </c>
      <c r="B252" t="s">
        <v>53</v>
      </c>
      <c r="C252" t="s">
        <v>46</v>
      </c>
      <c r="D252">
        <v>3003</v>
      </c>
      <c r="E252" t="s">
        <v>646</v>
      </c>
      <c r="F252">
        <f t="shared" si="518"/>
        <v>288.3</v>
      </c>
      <c r="G252">
        <v>298</v>
      </c>
      <c r="H252">
        <f t="shared" si="514"/>
        <v>933</v>
      </c>
      <c r="I252" s="2">
        <f t="shared" si="515"/>
        <v>0.31939978563772775</v>
      </c>
      <c r="J252" s="2">
        <f t="shared" si="516"/>
        <v>9.6999999999999886</v>
      </c>
      <c r="K252" s="2">
        <f t="shared" si="517"/>
        <v>1.0336455081512312</v>
      </c>
      <c r="M252" s="2">
        <v>2458</v>
      </c>
      <c r="N252">
        <v>2.2999999999999998</v>
      </c>
      <c r="O252">
        <v>4</v>
      </c>
      <c r="P252" s="2">
        <f t="shared" si="344"/>
        <v>0.57499999999999996</v>
      </c>
      <c r="Q252" s="2">
        <f t="shared" si="345"/>
        <v>0.42500000000000004</v>
      </c>
      <c r="R252">
        <v>214</v>
      </c>
      <c r="S252">
        <v>237</v>
      </c>
      <c r="T252" s="2">
        <f t="shared" si="314"/>
        <v>0.90295358649789026</v>
      </c>
      <c r="U252">
        <v>214</v>
      </c>
      <c r="V252">
        <v>242</v>
      </c>
      <c r="W252" s="2">
        <f t="shared" si="348"/>
        <v>4.9219999999999997</v>
      </c>
      <c r="X252" s="2">
        <f t="shared" si="349"/>
        <v>9.68</v>
      </c>
      <c r="Y252" s="7">
        <f t="shared" si="317"/>
        <v>0.49152892561983474</v>
      </c>
      <c r="Z252" s="2">
        <f t="shared" si="350"/>
        <v>0.88429752066115708</v>
      </c>
      <c r="AA252" s="2">
        <f t="shared" si="351"/>
        <v>1</v>
      </c>
      <c r="AB252" s="2">
        <f t="shared" si="353"/>
        <v>1.0210970464135021</v>
      </c>
      <c r="AC252" s="2">
        <f t="shared" si="354"/>
        <v>0.42500000000000004</v>
      </c>
      <c r="AD252" s="2">
        <f t="shared" si="355"/>
        <v>0</v>
      </c>
      <c r="AE252" s="2">
        <f t="shared" si="415"/>
        <v>5</v>
      </c>
      <c r="AF252" s="2">
        <f t="shared" si="321"/>
        <v>2.0661157024793389E-2</v>
      </c>
      <c r="AG252" s="2">
        <f t="shared" si="416"/>
        <v>0</v>
      </c>
      <c r="AH252" s="2">
        <f t="shared" si="262"/>
        <v>8.2644628099173556E-2</v>
      </c>
      <c r="AI252" s="2">
        <v>2</v>
      </c>
      <c r="AJ252">
        <f>2*10^-2</f>
        <v>0.02</v>
      </c>
      <c r="AK252">
        <f t="shared" si="322"/>
        <v>1.1499999999999999</v>
      </c>
      <c r="AL252">
        <f t="shared" si="519"/>
        <v>300</v>
      </c>
      <c r="AM252">
        <f t="shared" si="323"/>
        <v>301.14999999999998</v>
      </c>
      <c r="AP252" t="s">
        <v>37</v>
      </c>
      <c r="AQ252">
        <v>185</v>
      </c>
      <c r="AS252">
        <v>0.114</v>
      </c>
      <c r="AT252">
        <v>1</v>
      </c>
      <c r="AU252">
        <f t="shared" si="329"/>
        <v>80.020409896475783</v>
      </c>
      <c r="AV252" t="s">
        <v>53</v>
      </c>
      <c r="AW252" t="s">
        <v>64</v>
      </c>
      <c r="AX252" t="s">
        <v>644</v>
      </c>
      <c r="AZ252" s="2">
        <f t="shared" si="417"/>
        <v>2.9929627835857957</v>
      </c>
      <c r="BA252" s="2">
        <f t="shared" si="393"/>
        <v>3</v>
      </c>
      <c r="BB252">
        <v>0.1</v>
      </c>
      <c r="BC252">
        <f t="shared" si="484"/>
        <v>4.2757151934534377E-4</v>
      </c>
      <c r="BD252">
        <v>0</v>
      </c>
      <c r="BE252">
        <f t="shared" si="485"/>
        <v>0</v>
      </c>
      <c r="BF252">
        <v>0</v>
      </c>
      <c r="BG252">
        <f t="shared" si="486"/>
        <v>0</v>
      </c>
      <c r="BH252">
        <v>1.25</v>
      </c>
      <c r="BI252">
        <f t="shared" si="487"/>
        <v>6.1820733755140371E-3</v>
      </c>
      <c r="BJ252">
        <v>0</v>
      </c>
      <c r="BK252">
        <f t="shared" si="488"/>
        <v>0</v>
      </c>
      <c r="BL252">
        <f>100-BB252-BH252</f>
        <v>98.65</v>
      </c>
      <c r="BM252">
        <f t="shared" si="489"/>
        <v>0.99339035510514073</v>
      </c>
      <c r="BN252">
        <v>0</v>
      </c>
      <c r="BO252">
        <f t="shared" si="490"/>
        <v>0</v>
      </c>
      <c r="BP252">
        <v>0</v>
      </c>
      <c r="BQ252">
        <f t="shared" si="491"/>
        <v>0</v>
      </c>
      <c r="BR252">
        <v>0</v>
      </c>
      <c r="BS252">
        <f t="shared" si="492"/>
        <v>0</v>
      </c>
      <c r="BT252">
        <v>0</v>
      </c>
      <c r="BU252">
        <f t="shared" si="493"/>
        <v>0</v>
      </c>
      <c r="BV252">
        <v>0</v>
      </c>
      <c r="BW252">
        <f t="shared" si="494"/>
        <v>0</v>
      </c>
      <c r="BX252">
        <v>0</v>
      </c>
      <c r="BY252">
        <f t="shared" si="495"/>
        <v>0</v>
      </c>
      <c r="BZ252">
        <v>0</v>
      </c>
      <c r="CA252">
        <f t="shared" si="496"/>
        <v>0</v>
      </c>
      <c r="CB252">
        <v>0</v>
      </c>
      <c r="CC252">
        <f t="shared" si="497"/>
        <v>0</v>
      </c>
      <c r="CD252">
        <v>0</v>
      </c>
      <c r="CE252">
        <f t="shared" si="498"/>
        <v>0</v>
      </c>
      <c r="CF252">
        <v>0</v>
      </c>
      <c r="CG252">
        <f t="shared" si="499"/>
        <v>0</v>
      </c>
      <c r="CH252">
        <v>0</v>
      </c>
      <c r="CI252">
        <f t="shared" si="500"/>
        <v>0</v>
      </c>
      <c r="CJ252">
        <v>0</v>
      </c>
      <c r="CK252">
        <f t="shared" si="501"/>
        <v>0</v>
      </c>
      <c r="CL252">
        <v>0</v>
      </c>
      <c r="CM252">
        <f t="shared" si="502"/>
        <v>0</v>
      </c>
      <c r="CN252">
        <v>0</v>
      </c>
      <c r="CO252">
        <f t="shared" si="503"/>
        <v>0</v>
      </c>
      <c r="CP252">
        <v>0</v>
      </c>
      <c r="CQ252">
        <f t="shared" si="504"/>
        <v>0</v>
      </c>
      <c r="CR252">
        <v>0</v>
      </c>
      <c r="CS252">
        <f t="shared" si="505"/>
        <v>0</v>
      </c>
      <c r="CT252">
        <v>0</v>
      </c>
      <c r="CU252">
        <f t="shared" si="506"/>
        <v>0</v>
      </c>
      <c r="CV252">
        <v>0</v>
      </c>
      <c r="CW252">
        <f t="shared" si="507"/>
        <v>0</v>
      </c>
      <c r="CX252">
        <v>0</v>
      </c>
      <c r="CY252">
        <f t="shared" si="508"/>
        <v>0</v>
      </c>
      <c r="CZ252">
        <v>0</v>
      </c>
      <c r="DA252">
        <f t="shared" si="509"/>
        <v>0</v>
      </c>
      <c r="DB252">
        <v>0</v>
      </c>
      <c r="DC252">
        <f t="shared" si="510"/>
        <v>0</v>
      </c>
      <c r="DD252">
        <v>0</v>
      </c>
      <c r="DE252">
        <f t="shared" si="511"/>
        <v>0</v>
      </c>
      <c r="DF252">
        <v>0</v>
      </c>
      <c r="DG252">
        <f t="shared" si="512"/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f t="shared" si="520"/>
        <v>78.599999999999994</v>
      </c>
      <c r="ES252">
        <f t="shared" si="521"/>
        <v>0.85812444071452754</v>
      </c>
      <c r="ET252">
        <v>21.4</v>
      </c>
      <c r="EU252">
        <f t="shared" si="522"/>
        <v>0.14187555928547244</v>
      </c>
      <c r="EV252">
        <v>0</v>
      </c>
      <c r="EW252">
        <f t="shared" si="523"/>
        <v>0</v>
      </c>
      <c r="EX252">
        <v>0</v>
      </c>
      <c r="EY252">
        <f t="shared" si="524"/>
        <v>0</v>
      </c>
      <c r="EZ252">
        <v>0</v>
      </c>
      <c r="FA252">
        <f t="shared" si="525"/>
        <v>0</v>
      </c>
      <c r="FB252">
        <v>0</v>
      </c>
      <c r="FC252">
        <f t="shared" si="526"/>
        <v>0</v>
      </c>
      <c r="FD252">
        <v>0</v>
      </c>
      <c r="FE252">
        <f t="shared" si="527"/>
        <v>0</v>
      </c>
      <c r="FF252">
        <v>0</v>
      </c>
      <c r="FG252">
        <f t="shared" si="528"/>
        <v>0</v>
      </c>
      <c r="FH252">
        <v>0</v>
      </c>
      <c r="FI252">
        <f t="shared" si="529"/>
        <v>0</v>
      </c>
      <c r="FJ252">
        <v>0</v>
      </c>
      <c r="FK252">
        <f t="shared" si="530"/>
        <v>0</v>
      </c>
      <c r="FL252">
        <v>0</v>
      </c>
      <c r="FM252">
        <f t="shared" si="531"/>
        <v>0</v>
      </c>
      <c r="FN252">
        <v>0</v>
      </c>
      <c r="FO252">
        <f t="shared" si="532"/>
        <v>0</v>
      </c>
      <c r="FP252">
        <v>0</v>
      </c>
      <c r="FQ252">
        <f t="shared" si="533"/>
        <v>0</v>
      </c>
      <c r="FR252">
        <v>0</v>
      </c>
      <c r="FS252">
        <f t="shared" si="534"/>
        <v>0</v>
      </c>
      <c r="FT252">
        <v>0</v>
      </c>
      <c r="FU252">
        <f t="shared" si="535"/>
        <v>0</v>
      </c>
      <c r="FV252">
        <v>0</v>
      </c>
      <c r="FW252">
        <f t="shared" si="536"/>
        <v>0</v>
      </c>
      <c r="FX252">
        <v>0</v>
      </c>
      <c r="FY252">
        <f t="shared" si="537"/>
        <v>0</v>
      </c>
      <c r="FZ252">
        <v>0</v>
      </c>
      <c r="GA252">
        <f t="shared" si="538"/>
        <v>0</v>
      </c>
      <c r="GB252">
        <v>0</v>
      </c>
      <c r="GC252">
        <f t="shared" si="539"/>
        <v>0</v>
      </c>
      <c r="GD252">
        <v>0</v>
      </c>
      <c r="GE252">
        <f t="shared" si="540"/>
        <v>0</v>
      </c>
      <c r="GF252">
        <v>0</v>
      </c>
      <c r="GG252">
        <f t="shared" si="541"/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645</v>
      </c>
      <c r="GS252" t="s">
        <v>264</v>
      </c>
    </row>
    <row r="253" spans="1:201" x14ac:dyDescent="0.45">
      <c r="A253">
        <v>252</v>
      </c>
      <c r="B253" t="s">
        <v>53</v>
      </c>
      <c r="C253" t="s">
        <v>46</v>
      </c>
      <c r="D253">
        <v>3003</v>
      </c>
      <c r="E253" t="s">
        <v>646</v>
      </c>
      <c r="F253">
        <f t="shared" si="518"/>
        <v>288.3</v>
      </c>
      <c r="G253">
        <v>298</v>
      </c>
      <c r="H253">
        <f t="shared" si="514"/>
        <v>933</v>
      </c>
      <c r="I253" s="2">
        <f t="shared" si="515"/>
        <v>0.31939978563772775</v>
      </c>
      <c r="J253" s="2">
        <f t="shared" si="516"/>
        <v>9.6999999999999886</v>
      </c>
      <c r="K253" s="2">
        <f t="shared" si="517"/>
        <v>1.0336455081512312</v>
      </c>
      <c r="M253" s="2">
        <v>2458</v>
      </c>
      <c r="N253">
        <v>1.2</v>
      </c>
      <c r="O253">
        <v>3</v>
      </c>
      <c r="P253" s="2">
        <f t="shared" si="344"/>
        <v>0.39999999999999997</v>
      </c>
      <c r="Q253" s="2">
        <f t="shared" si="345"/>
        <v>0.6</v>
      </c>
      <c r="R253">
        <v>110</v>
      </c>
      <c r="S253">
        <v>218</v>
      </c>
      <c r="T253" s="2">
        <f t="shared" si="314"/>
        <v>0.50458715596330272</v>
      </c>
      <c r="U253">
        <v>110</v>
      </c>
      <c r="V253">
        <v>263</v>
      </c>
      <c r="W253" s="2">
        <f t="shared" si="348"/>
        <v>1.32</v>
      </c>
      <c r="X253" s="2">
        <f t="shared" si="349"/>
        <v>7.89</v>
      </c>
      <c r="Y253" s="7">
        <f t="shared" si="317"/>
        <v>0.83269961977186302</v>
      </c>
      <c r="Z253" s="2">
        <f t="shared" si="350"/>
        <v>0.41825095057034223</v>
      </c>
      <c r="AA253" s="2">
        <f t="shared" si="351"/>
        <v>1</v>
      </c>
      <c r="AB253" s="2">
        <f t="shared" si="353"/>
        <v>1.2064220183486238</v>
      </c>
      <c r="AC253" s="2">
        <f t="shared" si="354"/>
        <v>0.6</v>
      </c>
      <c r="AD253" s="2">
        <f t="shared" si="355"/>
        <v>0</v>
      </c>
      <c r="AE253" s="2">
        <f t="shared" si="415"/>
        <v>45</v>
      </c>
      <c r="AF253" s="2">
        <f t="shared" si="321"/>
        <v>0.17110266159695817</v>
      </c>
      <c r="AG253" s="2">
        <f t="shared" si="416"/>
        <v>0</v>
      </c>
      <c r="AH253" s="2">
        <f t="shared" si="262"/>
        <v>0.51330798479087447</v>
      </c>
      <c r="AI253" s="2">
        <v>2</v>
      </c>
      <c r="AJ253">
        <f>5*10^-3</f>
        <v>5.0000000000000001E-3</v>
      </c>
      <c r="AK253">
        <f t="shared" si="322"/>
        <v>2.4</v>
      </c>
      <c r="AL253">
        <f t="shared" si="519"/>
        <v>300</v>
      </c>
      <c r="AM253">
        <f t="shared" si="323"/>
        <v>302.39999999999998</v>
      </c>
      <c r="AP253" t="s">
        <v>37</v>
      </c>
      <c r="AQ253">
        <v>185</v>
      </c>
      <c r="AS253">
        <v>0.114</v>
      </c>
      <c r="AT253">
        <v>1</v>
      </c>
      <c r="AU253">
        <f t="shared" si="329"/>
        <v>73.60527155034481</v>
      </c>
      <c r="AV253" t="s">
        <v>53</v>
      </c>
      <c r="AW253" t="s">
        <v>64</v>
      </c>
      <c r="AX253" t="s">
        <v>644</v>
      </c>
      <c r="AZ253" s="2">
        <f t="shared" si="417"/>
        <v>2.9929627835857957</v>
      </c>
      <c r="BA253" s="2">
        <f t="shared" si="393"/>
        <v>3</v>
      </c>
      <c r="BB253">
        <v>0.1</v>
      </c>
      <c r="BC253">
        <f t="shared" si="484"/>
        <v>4.2757151934534377E-4</v>
      </c>
      <c r="BD253">
        <v>0</v>
      </c>
      <c r="BE253">
        <f t="shared" si="485"/>
        <v>0</v>
      </c>
      <c r="BF253">
        <v>0</v>
      </c>
      <c r="BG253">
        <f t="shared" si="486"/>
        <v>0</v>
      </c>
      <c r="BH253">
        <v>1.25</v>
      </c>
      <c r="BI253">
        <f t="shared" si="487"/>
        <v>6.1820733755140371E-3</v>
      </c>
      <c r="BJ253">
        <v>0</v>
      </c>
      <c r="BK253">
        <f t="shared" si="488"/>
        <v>0</v>
      </c>
      <c r="BL253">
        <f>100-BB253-BH253</f>
        <v>98.65</v>
      </c>
      <c r="BM253">
        <f t="shared" si="489"/>
        <v>0.99339035510514073</v>
      </c>
      <c r="BN253">
        <v>0</v>
      </c>
      <c r="BO253">
        <f t="shared" si="490"/>
        <v>0</v>
      </c>
      <c r="BP253">
        <v>0</v>
      </c>
      <c r="BQ253">
        <f t="shared" si="491"/>
        <v>0</v>
      </c>
      <c r="BR253">
        <v>0</v>
      </c>
      <c r="BS253">
        <f t="shared" si="492"/>
        <v>0</v>
      </c>
      <c r="BT253">
        <v>0</v>
      </c>
      <c r="BU253">
        <f t="shared" si="493"/>
        <v>0</v>
      </c>
      <c r="BV253">
        <v>0</v>
      </c>
      <c r="BW253">
        <f t="shared" si="494"/>
        <v>0</v>
      </c>
      <c r="BX253">
        <v>0</v>
      </c>
      <c r="BY253">
        <f t="shared" si="495"/>
        <v>0</v>
      </c>
      <c r="BZ253">
        <v>0</v>
      </c>
      <c r="CA253">
        <f t="shared" si="496"/>
        <v>0</v>
      </c>
      <c r="CB253">
        <v>0</v>
      </c>
      <c r="CC253">
        <f t="shared" si="497"/>
        <v>0</v>
      </c>
      <c r="CD253">
        <v>0</v>
      </c>
      <c r="CE253">
        <f t="shared" si="498"/>
        <v>0</v>
      </c>
      <c r="CF253">
        <v>0</v>
      </c>
      <c r="CG253">
        <f t="shared" si="499"/>
        <v>0</v>
      </c>
      <c r="CH253">
        <v>0</v>
      </c>
      <c r="CI253">
        <f t="shared" si="500"/>
        <v>0</v>
      </c>
      <c r="CJ253">
        <v>0</v>
      </c>
      <c r="CK253">
        <f t="shared" si="501"/>
        <v>0</v>
      </c>
      <c r="CL253">
        <v>0</v>
      </c>
      <c r="CM253">
        <f t="shared" si="502"/>
        <v>0</v>
      </c>
      <c r="CN253">
        <v>0</v>
      </c>
      <c r="CO253">
        <f t="shared" si="503"/>
        <v>0</v>
      </c>
      <c r="CP253">
        <v>0</v>
      </c>
      <c r="CQ253">
        <f t="shared" si="504"/>
        <v>0</v>
      </c>
      <c r="CR253">
        <v>0</v>
      </c>
      <c r="CS253">
        <f t="shared" si="505"/>
        <v>0</v>
      </c>
      <c r="CT253">
        <v>0</v>
      </c>
      <c r="CU253">
        <f t="shared" si="506"/>
        <v>0</v>
      </c>
      <c r="CV253">
        <v>0</v>
      </c>
      <c r="CW253">
        <f t="shared" si="507"/>
        <v>0</v>
      </c>
      <c r="CX253">
        <v>0</v>
      </c>
      <c r="CY253">
        <f t="shared" si="508"/>
        <v>0</v>
      </c>
      <c r="CZ253">
        <v>0</v>
      </c>
      <c r="DA253">
        <f t="shared" si="509"/>
        <v>0</v>
      </c>
      <c r="DB253">
        <v>0</v>
      </c>
      <c r="DC253">
        <f t="shared" si="510"/>
        <v>0</v>
      </c>
      <c r="DD253">
        <v>0</v>
      </c>
      <c r="DE253">
        <f t="shared" si="511"/>
        <v>0</v>
      </c>
      <c r="DF253">
        <v>0</v>
      </c>
      <c r="DG253">
        <f t="shared" si="512"/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f t="shared" si="520"/>
        <v>78.599999999999994</v>
      </c>
      <c r="ES253">
        <f t="shared" si="521"/>
        <v>0.85812444071452754</v>
      </c>
      <c r="ET253">
        <v>21.4</v>
      </c>
      <c r="EU253">
        <f t="shared" si="522"/>
        <v>0.14187555928547244</v>
      </c>
      <c r="EV253">
        <v>0</v>
      </c>
      <c r="EW253">
        <f t="shared" si="523"/>
        <v>0</v>
      </c>
      <c r="EX253">
        <v>0</v>
      </c>
      <c r="EY253">
        <f t="shared" si="524"/>
        <v>0</v>
      </c>
      <c r="EZ253">
        <v>0</v>
      </c>
      <c r="FA253">
        <f t="shared" si="525"/>
        <v>0</v>
      </c>
      <c r="FB253">
        <v>0</v>
      </c>
      <c r="FC253">
        <f t="shared" si="526"/>
        <v>0</v>
      </c>
      <c r="FD253">
        <v>0</v>
      </c>
      <c r="FE253">
        <f t="shared" si="527"/>
        <v>0</v>
      </c>
      <c r="FF253">
        <v>0</v>
      </c>
      <c r="FG253">
        <f t="shared" si="528"/>
        <v>0</v>
      </c>
      <c r="FH253">
        <v>0</v>
      </c>
      <c r="FI253">
        <f t="shared" si="529"/>
        <v>0</v>
      </c>
      <c r="FJ253">
        <v>0</v>
      </c>
      <c r="FK253">
        <f t="shared" si="530"/>
        <v>0</v>
      </c>
      <c r="FL253">
        <v>0</v>
      </c>
      <c r="FM253">
        <f t="shared" si="531"/>
        <v>0</v>
      </c>
      <c r="FN253">
        <v>0</v>
      </c>
      <c r="FO253">
        <f t="shared" si="532"/>
        <v>0</v>
      </c>
      <c r="FP253">
        <v>0</v>
      </c>
      <c r="FQ253">
        <f t="shared" si="533"/>
        <v>0</v>
      </c>
      <c r="FR253">
        <v>0</v>
      </c>
      <c r="FS253">
        <f t="shared" si="534"/>
        <v>0</v>
      </c>
      <c r="FT253">
        <v>0</v>
      </c>
      <c r="FU253">
        <f t="shared" si="535"/>
        <v>0</v>
      </c>
      <c r="FV253">
        <v>0</v>
      </c>
      <c r="FW253">
        <f t="shared" si="536"/>
        <v>0</v>
      </c>
      <c r="FX253">
        <v>0</v>
      </c>
      <c r="FY253">
        <f t="shared" si="537"/>
        <v>0</v>
      </c>
      <c r="FZ253">
        <v>0</v>
      </c>
      <c r="GA253">
        <f t="shared" si="538"/>
        <v>0</v>
      </c>
      <c r="GB253">
        <v>0</v>
      </c>
      <c r="GC253">
        <f t="shared" si="539"/>
        <v>0</v>
      </c>
      <c r="GD253">
        <v>0</v>
      </c>
      <c r="GE253">
        <f t="shared" si="540"/>
        <v>0</v>
      </c>
      <c r="GF253">
        <v>0</v>
      </c>
      <c r="GG253">
        <f t="shared" si="541"/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645</v>
      </c>
      <c r="GS253" t="s">
        <v>264</v>
      </c>
    </row>
    <row r="254" spans="1:201" x14ac:dyDescent="0.45">
      <c r="A254">
        <v>253</v>
      </c>
      <c r="B254" t="s">
        <v>53</v>
      </c>
      <c r="C254" t="s">
        <v>46</v>
      </c>
      <c r="D254">
        <v>3003</v>
      </c>
      <c r="E254" t="s">
        <v>646</v>
      </c>
      <c r="F254">
        <f t="shared" si="518"/>
        <v>288.3</v>
      </c>
      <c r="G254">
        <v>298</v>
      </c>
      <c r="H254">
        <f t="shared" si="514"/>
        <v>933</v>
      </c>
      <c r="I254" s="2">
        <f t="shared" si="515"/>
        <v>0.31939978563772775</v>
      </c>
      <c r="J254" s="2">
        <f t="shared" si="516"/>
        <v>9.6999999999999886</v>
      </c>
      <c r="K254" s="2">
        <f t="shared" si="517"/>
        <v>1.0336455081512312</v>
      </c>
      <c r="M254" s="2">
        <v>2458</v>
      </c>
      <c r="N254">
        <v>0</v>
      </c>
      <c r="O254">
        <v>2.8</v>
      </c>
      <c r="P254" s="2">
        <f t="shared" si="344"/>
        <v>0</v>
      </c>
      <c r="Q254" s="2">
        <f t="shared" si="345"/>
        <v>1</v>
      </c>
      <c r="R254">
        <v>1</v>
      </c>
      <c r="S254">
        <v>193</v>
      </c>
      <c r="T254" s="2">
        <f t="shared" si="314"/>
        <v>5.1813471502590676E-3</v>
      </c>
      <c r="U254">
        <v>1</v>
      </c>
      <c r="V254">
        <v>226</v>
      </c>
      <c r="W254" s="2">
        <f t="shared" si="348"/>
        <v>0</v>
      </c>
      <c r="X254" s="2">
        <f t="shared" si="349"/>
        <v>6.3279999999999994</v>
      </c>
      <c r="Y254" s="7">
        <f t="shared" si="317"/>
        <v>1</v>
      </c>
      <c r="Z254" s="2">
        <f t="shared" si="350"/>
        <v>4.4247787610619468E-3</v>
      </c>
      <c r="AA254" s="2">
        <f t="shared" si="351"/>
        <v>1</v>
      </c>
      <c r="AB254" s="2">
        <f t="shared" si="353"/>
        <v>1.1709844559585492</v>
      </c>
      <c r="AC254" s="2">
        <f t="shared" si="354"/>
        <v>1</v>
      </c>
      <c r="AD254" s="2">
        <f t="shared" si="355"/>
        <v>0</v>
      </c>
      <c r="AE254" s="2">
        <f t="shared" si="415"/>
        <v>33</v>
      </c>
      <c r="AF254" s="2">
        <f t="shared" si="321"/>
        <v>0.14601769911504425</v>
      </c>
      <c r="AG254" s="2">
        <f t="shared" si="416"/>
        <v>0</v>
      </c>
      <c r="AH254" s="2">
        <f t="shared" si="262"/>
        <v>0.40884955752212387</v>
      </c>
      <c r="AI254" s="2">
        <v>2</v>
      </c>
      <c r="AJ254">
        <v>5.0000000000000001E-4</v>
      </c>
      <c r="AK254">
        <f t="shared" si="322"/>
        <v>0</v>
      </c>
      <c r="AL254">
        <f t="shared" si="519"/>
        <v>300</v>
      </c>
      <c r="AM254">
        <f t="shared" si="323"/>
        <v>300</v>
      </c>
      <c r="AP254" t="s">
        <v>37</v>
      </c>
      <c r="AQ254">
        <v>185</v>
      </c>
      <c r="AS254">
        <v>0.114</v>
      </c>
      <c r="AT254">
        <v>1</v>
      </c>
      <c r="AU254">
        <f t="shared" si="329"/>
        <v>65.164300042277745</v>
      </c>
      <c r="AV254" t="s">
        <v>53</v>
      </c>
      <c r="AW254" t="s">
        <v>64</v>
      </c>
      <c r="AX254" t="s">
        <v>644</v>
      </c>
      <c r="AZ254" s="2">
        <f t="shared" si="417"/>
        <v>2.9929627835857957</v>
      </c>
      <c r="BA254" s="2">
        <f t="shared" si="393"/>
        <v>3</v>
      </c>
      <c r="BB254">
        <v>0.1</v>
      </c>
      <c r="BC254">
        <f t="shared" si="484"/>
        <v>4.2757151934534377E-4</v>
      </c>
      <c r="BD254">
        <v>0</v>
      </c>
      <c r="BE254">
        <f t="shared" si="485"/>
        <v>0</v>
      </c>
      <c r="BF254">
        <v>0</v>
      </c>
      <c r="BG254">
        <f t="shared" si="486"/>
        <v>0</v>
      </c>
      <c r="BH254">
        <v>1.25</v>
      </c>
      <c r="BI254">
        <f t="shared" si="487"/>
        <v>6.1820733755140371E-3</v>
      </c>
      <c r="BJ254">
        <v>0</v>
      </c>
      <c r="BK254">
        <f t="shared" si="488"/>
        <v>0</v>
      </c>
      <c r="BL254">
        <f>100-BB254-BH254</f>
        <v>98.65</v>
      </c>
      <c r="BM254">
        <f t="shared" si="489"/>
        <v>0.99339035510514073</v>
      </c>
      <c r="BN254">
        <v>0</v>
      </c>
      <c r="BO254">
        <f t="shared" si="490"/>
        <v>0</v>
      </c>
      <c r="BP254">
        <v>0</v>
      </c>
      <c r="BQ254">
        <f t="shared" si="491"/>
        <v>0</v>
      </c>
      <c r="BR254">
        <v>0</v>
      </c>
      <c r="BS254">
        <f t="shared" si="492"/>
        <v>0</v>
      </c>
      <c r="BT254">
        <v>0</v>
      </c>
      <c r="BU254">
        <f t="shared" si="493"/>
        <v>0</v>
      </c>
      <c r="BV254">
        <v>0</v>
      </c>
      <c r="BW254">
        <f t="shared" si="494"/>
        <v>0</v>
      </c>
      <c r="BX254">
        <v>0</v>
      </c>
      <c r="BY254">
        <f t="shared" si="495"/>
        <v>0</v>
      </c>
      <c r="BZ254">
        <v>0</v>
      </c>
      <c r="CA254">
        <f t="shared" si="496"/>
        <v>0</v>
      </c>
      <c r="CB254">
        <v>0</v>
      </c>
      <c r="CC254">
        <f t="shared" si="497"/>
        <v>0</v>
      </c>
      <c r="CD254">
        <v>0</v>
      </c>
      <c r="CE254">
        <f t="shared" si="498"/>
        <v>0</v>
      </c>
      <c r="CF254">
        <v>0</v>
      </c>
      <c r="CG254">
        <f t="shared" si="499"/>
        <v>0</v>
      </c>
      <c r="CH254">
        <v>0</v>
      </c>
      <c r="CI254">
        <f t="shared" si="500"/>
        <v>0</v>
      </c>
      <c r="CJ254">
        <v>0</v>
      </c>
      <c r="CK254">
        <f t="shared" si="501"/>
        <v>0</v>
      </c>
      <c r="CL254">
        <v>0</v>
      </c>
      <c r="CM254">
        <f t="shared" si="502"/>
        <v>0</v>
      </c>
      <c r="CN254">
        <v>0</v>
      </c>
      <c r="CO254">
        <f t="shared" si="503"/>
        <v>0</v>
      </c>
      <c r="CP254">
        <v>0</v>
      </c>
      <c r="CQ254">
        <f t="shared" si="504"/>
        <v>0</v>
      </c>
      <c r="CR254">
        <v>0</v>
      </c>
      <c r="CS254">
        <f t="shared" si="505"/>
        <v>0</v>
      </c>
      <c r="CT254">
        <v>0</v>
      </c>
      <c r="CU254">
        <f t="shared" si="506"/>
        <v>0</v>
      </c>
      <c r="CV254">
        <v>0</v>
      </c>
      <c r="CW254">
        <f t="shared" si="507"/>
        <v>0</v>
      </c>
      <c r="CX254">
        <v>0</v>
      </c>
      <c r="CY254">
        <f t="shared" si="508"/>
        <v>0</v>
      </c>
      <c r="CZ254">
        <v>0</v>
      </c>
      <c r="DA254">
        <f t="shared" si="509"/>
        <v>0</v>
      </c>
      <c r="DB254">
        <v>0</v>
      </c>
      <c r="DC254">
        <f t="shared" si="510"/>
        <v>0</v>
      </c>
      <c r="DD254">
        <v>0</v>
      </c>
      <c r="DE254">
        <f t="shared" si="511"/>
        <v>0</v>
      </c>
      <c r="DF254">
        <v>0</v>
      </c>
      <c r="DG254">
        <f t="shared" si="512"/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f t="shared" si="520"/>
        <v>78.599999999999994</v>
      </c>
      <c r="ES254">
        <f t="shared" si="521"/>
        <v>0.85812444071452754</v>
      </c>
      <c r="ET254">
        <v>21.4</v>
      </c>
      <c r="EU254">
        <f t="shared" si="522"/>
        <v>0.14187555928547244</v>
      </c>
      <c r="EV254">
        <v>0</v>
      </c>
      <c r="EW254">
        <f t="shared" si="523"/>
        <v>0</v>
      </c>
      <c r="EX254">
        <v>0</v>
      </c>
      <c r="EY254">
        <f t="shared" si="524"/>
        <v>0</v>
      </c>
      <c r="EZ254">
        <v>0</v>
      </c>
      <c r="FA254">
        <f t="shared" si="525"/>
        <v>0</v>
      </c>
      <c r="FB254">
        <v>0</v>
      </c>
      <c r="FC254">
        <f t="shared" si="526"/>
        <v>0</v>
      </c>
      <c r="FD254">
        <v>0</v>
      </c>
      <c r="FE254">
        <f t="shared" si="527"/>
        <v>0</v>
      </c>
      <c r="FF254">
        <v>0</v>
      </c>
      <c r="FG254">
        <f t="shared" si="528"/>
        <v>0</v>
      </c>
      <c r="FH254">
        <v>0</v>
      </c>
      <c r="FI254">
        <f t="shared" si="529"/>
        <v>0</v>
      </c>
      <c r="FJ254">
        <v>0</v>
      </c>
      <c r="FK254">
        <f t="shared" si="530"/>
        <v>0</v>
      </c>
      <c r="FL254">
        <v>0</v>
      </c>
      <c r="FM254">
        <f t="shared" si="531"/>
        <v>0</v>
      </c>
      <c r="FN254">
        <v>0</v>
      </c>
      <c r="FO254">
        <f t="shared" si="532"/>
        <v>0</v>
      </c>
      <c r="FP254">
        <v>0</v>
      </c>
      <c r="FQ254">
        <f t="shared" si="533"/>
        <v>0</v>
      </c>
      <c r="FR254">
        <v>0</v>
      </c>
      <c r="FS254">
        <f t="shared" si="534"/>
        <v>0</v>
      </c>
      <c r="FT254">
        <v>0</v>
      </c>
      <c r="FU254">
        <f t="shared" si="535"/>
        <v>0</v>
      </c>
      <c r="FV254">
        <v>0</v>
      </c>
      <c r="FW254">
        <f t="shared" si="536"/>
        <v>0</v>
      </c>
      <c r="FX254">
        <v>0</v>
      </c>
      <c r="FY254">
        <f t="shared" si="537"/>
        <v>0</v>
      </c>
      <c r="FZ254">
        <v>0</v>
      </c>
      <c r="GA254">
        <f t="shared" si="538"/>
        <v>0</v>
      </c>
      <c r="GB254">
        <v>0</v>
      </c>
      <c r="GC254">
        <f t="shared" si="539"/>
        <v>0</v>
      </c>
      <c r="GD254">
        <v>0</v>
      </c>
      <c r="GE254">
        <f t="shared" si="540"/>
        <v>0</v>
      </c>
      <c r="GF254">
        <v>0</v>
      </c>
      <c r="GG254">
        <f t="shared" si="541"/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645</v>
      </c>
      <c r="GS254" t="s">
        <v>264</v>
      </c>
    </row>
    <row r="255" spans="1:201" x14ac:dyDescent="0.45">
      <c r="A255">
        <v>254</v>
      </c>
      <c r="B255" t="s">
        <v>33</v>
      </c>
      <c r="C255" t="s">
        <v>46</v>
      </c>
      <c r="D255">
        <v>688</v>
      </c>
      <c r="E255" t="s">
        <v>647</v>
      </c>
      <c r="F255">
        <f t="shared" si="518"/>
        <v>288.3</v>
      </c>
      <c r="G255">
        <v>298</v>
      </c>
      <c r="H255">
        <f>900+273</f>
        <v>1173</v>
      </c>
      <c r="I255" s="2">
        <f t="shared" ref="I255:I271" si="542">G255/H255</f>
        <v>0.25404944586530265</v>
      </c>
      <c r="J255" s="2">
        <f t="shared" ref="J255:J271" si="543">G255-F255</f>
        <v>9.6999999999999886</v>
      </c>
      <c r="K255" s="2">
        <f t="shared" ref="K255:K271" si="544">G255/F255</f>
        <v>1.0336455081512312</v>
      </c>
      <c r="M255" s="2">
        <v>2458</v>
      </c>
      <c r="N255">
        <v>6.5</v>
      </c>
      <c r="O255">
        <v>6.1</v>
      </c>
      <c r="P255" s="2">
        <f t="shared" si="344"/>
        <v>1.0655737704918034</v>
      </c>
      <c r="Q255" s="2">
        <f t="shared" si="345"/>
        <v>-6.5573770491803338E-2</v>
      </c>
      <c r="R255">
        <v>843</v>
      </c>
      <c r="S255">
        <v>792</v>
      </c>
      <c r="T255" s="2">
        <f t="shared" si="314"/>
        <v>1.0643939393939394</v>
      </c>
      <c r="U255">
        <v>879</v>
      </c>
      <c r="V255">
        <v>866</v>
      </c>
      <c r="W255" s="2">
        <f t="shared" si="348"/>
        <v>57.134999999999998</v>
      </c>
      <c r="X255" s="2">
        <f t="shared" si="349"/>
        <v>52.825999999999993</v>
      </c>
      <c r="Y255" s="7">
        <f t="shared" si="317"/>
        <v>-8.1569681596183788E-2</v>
      </c>
      <c r="Z255" s="2">
        <f t="shared" si="350"/>
        <v>1.0150115473441108</v>
      </c>
      <c r="AA255" s="2">
        <f t="shared" si="351"/>
        <v>1.0427046263345197</v>
      </c>
      <c r="AB255" s="2">
        <f t="shared" si="353"/>
        <v>1.0934343434343434</v>
      </c>
      <c r="AC255" s="2">
        <f t="shared" si="354"/>
        <v>-6.5573770491803338E-2</v>
      </c>
      <c r="AD255" s="2">
        <f t="shared" si="355"/>
        <v>36</v>
      </c>
      <c r="AE255" s="2">
        <f t="shared" si="415"/>
        <v>74</v>
      </c>
      <c r="AF255" s="2">
        <f t="shared" si="321"/>
        <v>8.5450346420323328E-2</v>
      </c>
      <c r="AG255" s="2">
        <f t="shared" si="416"/>
        <v>0.48648648648648651</v>
      </c>
      <c r="AH255" s="2">
        <f t="shared" si="262"/>
        <v>0.52124711316397232</v>
      </c>
      <c r="AI255" s="2">
        <v>0</v>
      </c>
      <c r="AJ255">
        <f>2*10^-2</f>
        <v>0.02</v>
      </c>
      <c r="AK255">
        <f t="shared" si="322"/>
        <v>3.25</v>
      </c>
      <c r="AL255">
        <f t="shared" si="519"/>
        <v>300</v>
      </c>
      <c r="AM255">
        <f t="shared" si="323"/>
        <v>303.25</v>
      </c>
      <c r="AP255" t="s">
        <v>37</v>
      </c>
      <c r="AQ255">
        <v>786</v>
      </c>
      <c r="AS255">
        <v>0.127</v>
      </c>
      <c r="AT255">
        <v>1</v>
      </c>
      <c r="AU255">
        <f t="shared" si="329"/>
        <v>282.24551015029448</v>
      </c>
      <c r="AV255" t="s">
        <v>385</v>
      </c>
      <c r="AW255" t="s">
        <v>64</v>
      </c>
      <c r="AX255" t="s">
        <v>644</v>
      </c>
      <c r="AZ255" s="2">
        <f t="shared" si="417"/>
        <v>1.360733947606207</v>
      </c>
      <c r="BA255" s="2">
        <f t="shared" si="393"/>
        <v>3</v>
      </c>
      <c r="BB255">
        <f>100-BD255-BL255-0.4</f>
        <v>73.3</v>
      </c>
      <c r="BC255">
        <f t="shared" si="484"/>
        <v>0.7057941346542812</v>
      </c>
      <c r="BD255">
        <v>23</v>
      </c>
      <c r="BE255">
        <f t="shared" si="485"/>
        <v>0.21521809720062288</v>
      </c>
      <c r="BF255">
        <v>0</v>
      </c>
      <c r="BG255">
        <f t="shared" si="486"/>
        <v>0</v>
      </c>
      <c r="BH255">
        <v>0</v>
      </c>
      <c r="BI255">
        <f t="shared" si="487"/>
        <v>0</v>
      </c>
      <c r="BJ255">
        <v>0</v>
      </c>
      <c r="BK255">
        <f t="shared" si="488"/>
        <v>0</v>
      </c>
      <c r="BL255">
        <v>3.3</v>
      </c>
      <c r="BM255">
        <f t="shared" si="489"/>
        <v>7.4834539516893409E-2</v>
      </c>
      <c r="BN255">
        <v>0</v>
      </c>
      <c r="BO255">
        <f t="shared" si="490"/>
        <v>0</v>
      </c>
      <c r="BP255">
        <v>0</v>
      </c>
      <c r="BQ255">
        <f t="shared" si="491"/>
        <v>0</v>
      </c>
      <c r="BR255">
        <v>0</v>
      </c>
      <c r="BS255">
        <f t="shared" si="492"/>
        <v>0</v>
      </c>
      <c r="BT255">
        <v>0</v>
      </c>
      <c r="BU255">
        <f t="shared" si="493"/>
        <v>0</v>
      </c>
      <c r="BV255">
        <v>0</v>
      </c>
      <c r="BW255">
        <f t="shared" si="494"/>
        <v>0</v>
      </c>
      <c r="BX255">
        <v>0</v>
      </c>
      <c r="BY255">
        <f t="shared" si="495"/>
        <v>0</v>
      </c>
      <c r="BZ255">
        <v>0</v>
      </c>
      <c r="CA255">
        <f t="shared" si="496"/>
        <v>0</v>
      </c>
      <c r="CB255">
        <v>0</v>
      </c>
      <c r="CC255">
        <f t="shared" si="497"/>
        <v>0</v>
      </c>
      <c r="CD255">
        <v>0</v>
      </c>
      <c r="CE255">
        <f t="shared" si="498"/>
        <v>0</v>
      </c>
      <c r="CF255">
        <v>0</v>
      </c>
      <c r="CG255">
        <f t="shared" si="499"/>
        <v>0</v>
      </c>
      <c r="CH255">
        <v>0</v>
      </c>
      <c r="CI255">
        <f t="shared" si="500"/>
        <v>0</v>
      </c>
      <c r="CJ255">
        <v>0</v>
      </c>
      <c r="CK255">
        <f t="shared" si="501"/>
        <v>0</v>
      </c>
      <c r="CL255">
        <v>0</v>
      </c>
      <c r="CM255">
        <f t="shared" si="502"/>
        <v>0</v>
      </c>
      <c r="CN255">
        <v>0</v>
      </c>
      <c r="CO255">
        <f t="shared" si="503"/>
        <v>0</v>
      </c>
      <c r="CP255">
        <v>0</v>
      </c>
      <c r="CQ255">
        <f t="shared" si="504"/>
        <v>0</v>
      </c>
      <c r="CR255">
        <v>0.4</v>
      </c>
      <c r="CS255">
        <f t="shared" si="505"/>
        <v>4.1532286282025778E-3</v>
      </c>
      <c r="CT255">
        <v>0</v>
      </c>
      <c r="CU255">
        <f t="shared" si="506"/>
        <v>0</v>
      </c>
      <c r="CV255">
        <v>0</v>
      </c>
      <c r="CW255">
        <f t="shared" si="507"/>
        <v>0</v>
      </c>
      <c r="CX255">
        <v>0</v>
      </c>
      <c r="CY255">
        <f t="shared" si="508"/>
        <v>0</v>
      </c>
      <c r="CZ255">
        <v>0</v>
      </c>
      <c r="DA255">
        <f t="shared" si="509"/>
        <v>0</v>
      </c>
      <c r="DB255">
        <v>0</v>
      </c>
      <c r="DC255">
        <f t="shared" si="510"/>
        <v>0</v>
      </c>
      <c r="DD255">
        <v>0</v>
      </c>
      <c r="DE255">
        <f t="shared" si="511"/>
        <v>0</v>
      </c>
      <c r="DF255">
        <v>0</v>
      </c>
      <c r="DG255">
        <f t="shared" si="512"/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f t="shared" si="520"/>
        <v>78.599999999999994</v>
      </c>
      <c r="ES255">
        <f t="shared" si="521"/>
        <v>0.85812444071452754</v>
      </c>
      <c r="ET255">
        <v>21.4</v>
      </c>
      <c r="EU255">
        <f t="shared" si="522"/>
        <v>0.14187555928547244</v>
      </c>
      <c r="EV255">
        <v>0</v>
      </c>
      <c r="EW255">
        <f t="shared" si="523"/>
        <v>0</v>
      </c>
      <c r="EX255">
        <v>0</v>
      </c>
      <c r="EY255">
        <f t="shared" si="524"/>
        <v>0</v>
      </c>
      <c r="EZ255">
        <v>0</v>
      </c>
      <c r="FA255">
        <f t="shared" si="525"/>
        <v>0</v>
      </c>
      <c r="FB255">
        <v>0</v>
      </c>
      <c r="FC255">
        <f t="shared" si="526"/>
        <v>0</v>
      </c>
      <c r="FD255">
        <v>0</v>
      </c>
      <c r="FE255">
        <f t="shared" si="527"/>
        <v>0</v>
      </c>
      <c r="FF255">
        <v>0</v>
      </c>
      <c r="FG255">
        <f t="shared" si="528"/>
        <v>0</v>
      </c>
      <c r="FH255">
        <v>0</v>
      </c>
      <c r="FI255">
        <f t="shared" si="529"/>
        <v>0</v>
      </c>
      <c r="FJ255">
        <v>0</v>
      </c>
      <c r="FK255">
        <f t="shared" si="530"/>
        <v>0</v>
      </c>
      <c r="FL255">
        <v>0</v>
      </c>
      <c r="FM255">
        <f t="shared" si="531"/>
        <v>0</v>
      </c>
      <c r="FN255">
        <v>0</v>
      </c>
      <c r="FO255">
        <f t="shared" si="532"/>
        <v>0</v>
      </c>
      <c r="FP255">
        <v>0</v>
      </c>
      <c r="FQ255">
        <f t="shared" si="533"/>
        <v>0</v>
      </c>
      <c r="FR255">
        <v>0</v>
      </c>
      <c r="FS255">
        <f t="shared" si="534"/>
        <v>0</v>
      </c>
      <c r="FT255">
        <v>0</v>
      </c>
      <c r="FU255">
        <f t="shared" si="535"/>
        <v>0</v>
      </c>
      <c r="FV255">
        <v>0</v>
      </c>
      <c r="FW255">
        <f t="shared" si="536"/>
        <v>0</v>
      </c>
      <c r="FX255">
        <v>0</v>
      </c>
      <c r="FY255">
        <f t="shared" si="537"/>
        <v>0</v>
      </c>
      <c r="FZ255">
        <v>0</v>
      </c>
      <c r="GA255">
        <f t="shared" si="538"/>
        <v>0</v>
      </c>
      <c r="GB255">
        <v>0</v>
      </c>
      <c r="GC255">
        <f t="shared" si="539"/>
        <v>0</v>
      </c>
      <c r="GD255">
        <v>0</v>
      </c>
      <c r="GE255">
        <f t="shared" si="540"/>
        <v>0</v>
      </c>
      <c r="GF255">
        <v>0</v>
      </c>
      <c r="GG255">
        <f t="shared" si="541"/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645</v>
      </c>
      <c r="GS255" t="s">
        <v>264</v>
      </c>
    </row>
    <row r="256" spans="1:201" x14ac:dyDescent="0.45">
      <c r="A256">
        <v>255</v>
      </c>
      <c r="B256" t="s">
        <v>33</v>
      </c>
      <c r="C256" t="s">
        <v>46</v>
      </c>
      <c r="D256">
        <v>688</v>
      </c>
      <c r="E256" t="s">
        <v>647</v>
      </c>
      <c r="F256">
        <f t="shared" si="518"/>
        <v>288.3</v>
      </c>
      <c r="G256">
        <v>298</v>
      </c>
      <c r="H256">
        <f t="shared" ref="H256:H262" si="545">900+273</f>
        <v>1173</v>
      </c>
      <c r="I256" s="2">
        <f t="shared" si="542"/>
        <v>0.25404944586530265</v>
      </c>
      <c r="J256" s="2">
        <f t="shared" si="543"/>
        <v>9.6999999999999886</v>
      </c>
      <c r="K256" s="2">
        <f t="shared" si="544"/>
        <v>1.0336455081512312</v>
      </c>
      <c r="M256" s="2">
        <v>2458</v>
      </c>
      <c r="N256">
        <v>5.3</v>
      </c>
      <c r="O256">
        <v>8.8000000000000007</v>
      </c>
      <c r="P256" s="2">
        <f t="shared" si="344"/>
        <v>0.60227272727272718</v>
      </c>
      <c r="Q256" s="2">
        <f t="shared" si="345"/>
        <v>0.39772727272727282</v>
      </c>
      <c r="R256">
        <v>934</v>
      </c>
      <c r="S256">
        <v>916</v>
      </c>
      <c r="T256" s="2">
        <f t="shared" si="314"/>
        <v>1.0196506550218341</v>
      </c>
      <c r="U256">
        <v>971</v>
      </c>
      <c r="V256">
        <v>960</v>
      </c>
      <c r="W256" s="2">
        <f t="shared" si="348"/>
        <v>51.463000000000001</v>
      </c>
      <c r="X256" s="2">
        <f t="shared" si="349"/>
        <v>84.48</v>
      </c>
      <c r="Y256" s="9">
        <f t="shared" si="317"/>
        <v>0.3908262310606061</v>
      </c>
      <c r="Z256" s="2">
        <f t="shared" si="350"/>
        <v>1.0114583333333333</v>
      </c>
      <c r="AA256" s="2">
        <f t="shared" si="351"/>
        <v>1.0396145610278373</v>
      </c>
      <c r="AB256" s="2">
        <f t="shared" si="353"/>
        <v>1.0480349344978166</v>
      </c>
      <c r="AC256" s="2">
        <f t="shared" si="354"/>
        <v>0.39772727272727282</v>
      </c>
      <c r="AD256" s="2">
        <f t="shared" si="355"/>
        <v>37</v>
      </c>
      <c r="AE256" s="2">
        <f t="shared" si="415"/>
        <v>44</v>
      </c>
      <c r="AF256" s="2">
        <f t="shared" si="321"/>
        <v>4.583333333333333E-2</v>
      </c>
      <c r="AG256" s="2">
        <f t="shared" si="416"/>
        <v>0.84090909090909094</v>
      </c>
      <c r="AH256" s="2">
        <f t="shared" si="262"/>
        <v>0.40333333333333332</v>
      </c>
      <c r="AI256" s="2">
        <v>0</v>
      </c>
      <c r="AJ256">
        <f>5*10^-3</f>
        <v>5.0000000000000001E-3</v>
      </c>
      <c r="AK256">
        <f t="shared" si="322"/>
        <v>10.6</v>
      </c>
      <c r="AL256">
        <f t="shared" si="519"/>
        <v>300</v>
      </c>
      <c r="AM256">
        <f t="shared" si="323"/>
        <v>310.60000000000002</v>
      </c>
      <c r="AP256" t="s">
        <v>37</v>
      </c>
      <c r="AQ256">
        <v>786</v>
      </c>
      <c r="AS256">
        <v>0.127</v>
      </c>
      <c r="AT256">
        <v>1</v>
      </c>
      <c r="AU256">
        <f t="shared" si="329"/>
        <v>326.43546375968407</v>
      </c>
      <c r="AV256" t="s">
        <v>385</v>
      </c>
      <c r="AW256" t="s">
        <v>64</v>
      </c>
      <c r="AX256" t="s">
        <v>644</v>
      </c>
      <c r="AZ256" s="2">
        <f t="shared" si="417"/>
        <v>1.360733947606207</v>
      </c>
      <c r="BA256" s="2">
        <f t="shared" si="393"/>
        <v>3</v>
      </c>
      <c r="BB256">
        <f>100-BD256-BL256-0.4</f>
        <v>73.3</v>
      </c>
      <c r="BC256">
        <f t="shared" si="484"/>
        <v>0.7057941346542812</v>
      </c>
      <c r="BD256">
        <v>23</v>
      </c>
      <c r="BE256">
        <f t="shared" si="485"/>
        <v>0.21521809720062288</v>
      </c>
      <c r="BF256">
        <v>0</v>
      </c>
      <c r="BG256">
        <f t="shared" si="486"/>
        <v>0</v>
      </c>
      <c r="BH256">
        <v>0</v>
      </c>
      <c r="BI256">
        <f t="shared" si="487"/>
        <v>0</v>
      </c>
      <c r="BJ256">
        <v>0</v>
      </c>
      <c r="BK256">
        <f t="shared" si="488"/>
        <v>0</v>
      </c>
      <c r="BL256">
        <v>3.3</v>
      </c>
      <c r="BM256">
        <f t="shared" si="489"/>
        <v>7.4834539516893409E-2</v>
      </c>
      <c r="BN256">
        <v>0</v>
      </c>
      <c r="BO256">
        <f t="shared" si="490"/>
        <v>0</v>
      </c>
      <c r="BP256">
        <v>0</v>
      </c>
      <c r="BQ256">
        <f t="shared" si="491"/>
        <v>0</v>
      </c>
      <c r="BR256">
        <v>0</v>
      </c>
      <c r="BS256">
        <f t="shared" si="492"/>
        <v>0</v>
      </c>
      <c r="BT256">
        <v>0</v>
      </c>
      <c r="BU256">
        <f t="shared" si="493"/>
        <v>0</v>
      </c>
      <c r="BV256">
        <v>0</v>
      </c>
      <c r="BW256">
        <f t="shared" si="494"/>
        <v>0</v>
      </c>
      <c r="BX256">
        <v>0</v>
      </c>
      <c r="BY256">
        <f t="shared" si="495"/>
        <v>0</v>
      </c>
      <c r="BZ256">
        <v>0</v>
      </c>
      <c r="CA256">
        <f t="shared" si="496"/>
        <v>0</v>
      </c>
      <c r="CB256">
        <v>0</v>
      </c>
      <c r="CC256">
        <f t="shared" si="497"/>
        <v>0</v>
      </c>
      <c r="CD256">
        <v>0</v>
      </c>
      <c r="CE256">
        <f t="shared" si="498"/>
        <v>0</v>
      </c>
      <c r="CF256">
        <v>0</v>
      </c>
      <c r="CG256">
        <f t="shared" si="499"/>
        <v>0</v>
      </c>
      <c r="CH256">
        <v>0</v>
      </c>
      <c r="CI256">
        <f t="shared" si="500"/>
        <v>0</v>
      </c>
      <c r="CJ256">
        <v>0</v>
      </c>
      <c r="CK256">
        <f t="shared" si="501"/>
        <v>0</v>
      </c>
      <c r="CL256">
        <v>0</v>
      </c>
      <c r="CM256">
        <f t="shared" si="502"/>
        <v>0</v>
      </c>
      <c r="CN256">
        <v>0</v>
      </c>
      <c r="CO256">
        <f t="shared" si="503"/>
        <v>0</v>
      </c>
      <c r="CP256">
        <v>0</v>
      </c>
      <c r="CQ256">
        <f t="shared" si="504"/>
        <v>0</v>
      </c>
      <c r="CR256">
        <v>0.4</v>
      </c>
      <c r="CS256">
        <f t="shared" si="505"/>
        <v>4.1532286282025778E-3</v>
      </c>
      <c r="CT256">
        <v>0</v>
      </c>
      <c r="CU256">
        <f t="shared" si="506"/>
        <v>0</v>
      </c>
      <c r="CV256">
        <v>0</v>
      </c>
      <c r="CW256">
        <f t="shared" si="507"/>
        <v>0</v>
      </c>
      <c r="CX256">
        <v>0</v>
      </c>
      <c r="CY256">
        <f t="shared" si="508"/>
        <v>0</v>
      </c>
      <c r="CZ256">
        <v>0</v>
      </c>
      <c r="DA256">
        <f t="shared" si="509"/>
        <v>0</v>
      </c>
      <c r="DB256">
        <v>0</v>
      </c>
      <c r="DC256">
        <f t="shared" si="510"/>
        <v>0</v>
      </c>
      <c r="DD256">
        <v>0</v>
      </c>
      <c r="DE256">
        <f t="shared" si="511"/>
        <v>0</v>
      </c>
      <c r="DF256">
        <v>0</v>
      </c>
      <c r="DG256">
        <f t="shared" si="512"/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f t="shared" si="520"/>
        <v>78.599999999999994</v>
      </c>
      <c r="ES256">
        <f t="shared" si="521"/>
        <v>0.85812444071452754</v>
      </c>
      <c r="ET256">
        <v>21.4</v>
      </c>
      <c r="EU256">
        <f t="shared" si="522"/>
        <v>0.14187555928547244</v>
      </c>
      <c r="EV256">
        <v>0</v>
      </c>
      <c r="EW256">
        <f t="shared" si="523"/>
        <v>0</v>
      </c>
      <c r="EX256">
        <v>0</v>
      </c>
      <c r="EY256">
        <f t="shared" si="524"/>
        <v>0</v>
      </c>
      <c r="EZ256">
        <v>0</v>
      </c>
      <c r="FA256">
        <f t="shared" si="525"/>
        <v>0</v>
      </c>
      <c r="FB256">
        <v>0</v>
      </c>
      <c r="FC256">
        <f t="shared" si="526"/>
        <v>0</v>
      </c>
      <c r="FD256">
        <v>0</v>
      </c>
      <c r="FE256">
        <f t="shared" si="527"/>
        <v>0</v>
      </c>
      <c r="FF256">
        <v>0</v>
      </c>
      <c r="FG256">
        <f t="shared" si="528"/>
        <v>0</v>
      </c>
      <c r="FH256">
        <v>0</v>
      </c>
      <c r="FI256">
        <f t="shared" si="529"/>
        <v>0</v>
      </c>
      <c r="FJ256">
        <v>0</v>
      </c>
      <c r="FK256">
        <f t="shared" si="530"/>
        <v>0</v>
      </c>
      <c r="FL256">
        <v>0</v>
      </c>
      <c r="FM256">
        <f t="shared" si="531"/>
        <v>0</v>
      </c>
      <c r="FN256">
        <v>0</v>
      </c>
      <c r="FO256">
        <f t="shared" si="532"/>
        <v>0</v>
      </c>
      <c r="FP256">
        <v>0</v>
      </c>
      <c r="FQ256">
        <f t="shared" si="533"/>
        <v>0</v>
      </c>
      <c r="FR256">
        <v>0</v>
      </c>
      <c r="FS256">
        <f t="shared" si="534"/>
        <v>0</v>
      </c>
      <c r="FT256">
        <v>0</v>
      </c>
      <c r="FU256">
        <f t="shared" si="535"/>
        <v>0</v>
      </c>
      <c r="FV256">
        <v>0</v>
      </c>
      <c r="FW256">
        <f t="shared" si="536"/>
        <v>0</v>
      </c>
      <c r="FX256">
        <v>0</v>
      </c>
      <c r="FY256">
        <f t="shared" si="537"/>
        <v>0</v>
      </c>
      <c r="FZ256">
        <v>0</v>
      </c>
      <c r="GA256">
        <f t="shared" si="538"/>
        <v>0</v>
      </c>
      <c r="GB256">
        <v>0</v>
      </c>
      <c r="GC256">
        <f t="shared" si="539"/>
        <v>0</v>
      </c>
      <c r="GD256">
        <v>0</v>
      </c>
      <c r="GE256">
        <f t="shared" si="540"/>
        <v>0</v>
      </c>
      <c r="GF256">
        <v>0</v>
      </c>
      <c r="GG256">
        <f t="shared" si="541"/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645</v>
      </c>
      <c r="GS256" t="s">
        <v>264</v>
      </c>
    </row>
    <row r="257" spans="1:201" x14ac:dyDescent="0.45">
      <c r="A257">
        <v>256</v>
      </c>
      <c r="B257" t="s">
        <v>33</v>
      </c>
      <c r="C257" t="s">
        <v>46</v>
      </c>
      <c r="D257">
        <v>688</v>
      </c>
      <c r="E257" t="s">
        <v>647</v>
      </c>
      <c r="F257">
        <f t="shared" si="518"/>
        <v>288.3</v>
      </c>
      <c r="G257">
        <v>298</v>
      </c>
      <c r="H257">
        <f t="shared" si="545"/>
        <v>1173</v>
      </c>
      <c r="I257" s="2">
        <f t="shared" si="542"/>
        <v>0.25404944586530265</v>
      </c>
      <c r="J257" s="2">
        <f t="shared" si="543"/>
        <v>9.6999999999999886</v>
      </c>
      <c r="K257" s="2">
        <f t="shared" si="544"/>
        <v>1.0336455081512312</v>
      </c>
      <c r="M257" s="2">
        <v>2458</v>
      </c>
      <c r="N257">
        <v>5.2</v>
      </c>
      <c r="O257">
        <v>4.2</v>
      </c>
      <c r="P257" s="2">
        <f t="shared" si="344"/>
        <v>1.2380952380952381</v>
      </c>
      <c r="Q257" s="2">
        <f t="shared" si="345"/>
        <v>-0.23809523809523808</v>
      </c>
      <c r="R257">
        <v>854</v>
      </c>
      <c r="S257">
        <v>831</v>
      </c>
      <c r="T257" s="2">
        <f t="shared" si="314"/>
        <v>1.0276774969915765</v>
      </c>
      <c r="U257">
        <v>868</v>
      </c>
      <c r="V257">
        <v>856</v>
      </c>
      <c r="W257" s="2">
        <f t="shared" si="348"/>
        <v>45.136000000000003</v>
      </c>
      <c r="X257" s="2">
        <f t="shared" si="349"/>
        <v>35.952000000000005</v>
      </c>
      <c r="Y257" s="9">
        <f t="shared" si="317"/>
        <v>-0.25545171339563855</v>
      </c>
      <c r="Z257" s="2">
        <f t="shared" si="350"/>
        <v>1.014018691588785</v>
      </c>
      <c r="AA257" s="2">
        <f t="shared" si="351"/>
        <v>1.0163934426229508</v>
      </c>
      <c r="AB257" s="2">
        <f t="shared" si="353"/>
        <v>1.0300842358604092</v>
      </c>
      <c r="AC257" s="2">
        <f t="shared" si="354"/>
        <v>-0.23809523809523808</v>
      </c>
      <c r="AD257" s="2">
        <f t="shared" si="355"/>
        <v>14</v>
      </c>
      <c r="AE257" s="2">
        <f t="shared" si="415"/>
        <v>25</v>
      </c>
      <c r="AF257" s="2">
        <f t="shared" si="321"/>
        <v>2.9205607476635514E-2</v>
      </c>
      <c r="AG257" s="2">
        <f t="shared" si="416"/>
        <v>0.56000000000000005</v>
      </c>
      <c r="AH257" s="2">
        <f t="shared" si="262"/>
        <v>0.12266355140186916</v>
      </c>
      <c r="AI257" s="2">
        <v>0</v>
      </c>
      <c r="AJ257">
        <v>5.0000000000000001E-4</v>
      </c>
      <c r="AK257">
        <f t="shared" si="322"/>
        <v>104.00000000000001</v>
      </c>
      <c r="AL257">
        <f t="shared" si="519"/>
        <v>300</v>
      </c>
      <c r="AM257">
        <f t="shared" si="323"/>
        <v>404</v>
      </c>
      <c r="AP257" t="s">
        <v>37</v>
      </c>
      <c r="AQ257">
        <v>786</v>
      </c>
      <c r="AS257">
        <v>0.127</v>
      </c>
      <c r="AT257">
        <v>1</v>
      </c>
      <c r="AU257">
        <f t="shared" si="329"/>
        <v>296.14396330163476</v>
      </c>
      <c r="AV257" t="s">
        <v>385</v>
      </c>
      <c r="AW257" t="s">
        <v>64</v>
      </c>
      <c r="AX257" t="s">
        <v>644</v>
      </c>
      <c r="AZ257" s="2">
        <f t="shared" si="417"/>
        <v>1.360733947606207</v>
      </c>
      <c r="BA257" s="2">
        <f t="shared" si="393"/>
        <v>3</v>
      </c>
      <c r="BB257">
        <f>100-BD257-BL257-0.4</f>
        <v>73.3</v>
      </c>
      <c r="BC257">
        <f t="shared" si="484"/>
        <v>0.7057941346542812</v>
      </c>
      <c r="BD257">
        <v>23</v>
      </c>
      <c r="BE257">
        <f t="shared" si="485"/>
        <v>0.21521809720062288</v>
      </c>
      <c r="BF257">
        <v>0</v>
      </c>
      <c r="BG257">
        <f t="shared" si="486"/>
        <v>0</v>
      </c>
      <c r="BH257">
        <v>0</v>
      </c>
      <c r="BI257">
        <f t="shared" si="487"/>
        <v>0</v>
      </c>
      <c r="BJ257">
        <v>0</v>
      </c>
      <c r="BK257">
        <f t="shared" si="488"/>
        <v>0</v>
      </c>
      <c r="BL257">
        <v>3.3</v>
      </c>
      <c r="BM257">
        <f t="shared" si="489"/>
        <v>7.4834539516893409E-2</v>
      </c>
      <c r="BN257">
        <v>0</v>
      </c>
      <c r="BO257">
        <f t="shared" si="490"/>
        <v>0</v>
      </c>
      <c r="BP257">
        <v>0</v>
      </c>
      <c r="BQ257">
        <f t="shared" si="491"/>
        <v>0</v>
      </c>
      <c r="BR257">
        <v>0</v>
      </c>
      <c r="BS257">
        <f t="shared" si="492"/>
        <v>0</v>
      </c>
      <c r="BT257">
        <v>0</v>
      </c>
      <c r="BU257">
        <f t="shared" si="493"/>
        <v>0</v>
      </c>
      <c r="BV257">
        <v>0</v>
      </c>
      <c r="BW257">
        <f t="shared" si="494"/>
        <v>0</v>
      </c>
      <c r="BX257">
        <v>0</v>
      </c>
      <c r="BY257">
        <f t="shared" si="495"/>
        <v>0</v>
      </c>
      <c r="BZ257">
        <v>0</v>
      </c>
      <c r="CA257">
        <f t="shared" si="496"/>
        <v>0</v>
      </c>
      <c r="CB257">
        <v>0</v>
      </c>
      <c r="CC257">
        <f t="shared" si="497"/>
        <v>0</v>
      </c>
      <c r="CD257">
        <v>0</v>
      </c>
      <c r="CE257">
        <f t="shared" si="498"/>
        <v>0</v>
      </c>
      <c r="CF257">
        <v>0</v>
      </c>
      <c r="CG257">
        <f t="shared" si="499"/>
        <v>0</v>
      </c>
      <c r="CH257">
        <v>0</v>
      </c>
      <c r="CI257">
        <f t="shared" si="500"/>
        <v>0</v>
      </c>
      <c r="CJ257">
        <v>0</v>
      </c>
      <c r="CK257">
        <f t="shared" si="501"/>
        <v>0</v>
      </c>
      <c r="CL257">
        <v>0</v>
      </c>
      <c r="CM257">
        <f t="shared" si="502"/>
        <v>0</v>
      </c>
      <c r="CN257">
        <v>0</v>
      </c>
      <c r="CO257">
        <f t="shared" si="503"/>
        <v>0</v>
      </c>
      <c r="CP257">
        <v>0</v>
      </c>
      <c r="CQ257">
        <f t="shared" si="504"/>
        <v>0</v>
      </c>
      <c r="CR257">
        <v>0.4</v>
      </c>
      <c r="CS257">
        <f t="shared" si="505"/>
        <v>4.1532286282025778E-3</v>
      </c>
      <c r="CT257">
        <v>0</v>
      </c>
      <c r="CU257">
        <f t="shared" si="506"/>
        <v>0</v>
      </c>
      <c r="CV257">
        <v>0</v>
      </c>
      <c r="CW257">
        <f t="shared" si="507"/>
        <v>0</v>
      </c>
      <c r="CX257">
        <v>0</v>
      </c>
      <c r="CY257">
        <f t="shared" si="508"/>
        <v>0</v>
      </c>
      <c r="CZ257">
        <v>0</v>
      </c>
      <c r="DA257">
        <f t="shared" si="509"/>
        <v>0</v>
      </c>
      <c r="DB257">
        <v>0</v>
      </c>
      <c r="DC257">
        <f t="shared" si="510"/>
        <v>0</v>
      </c>
      <c r="DD257">
        <v>0</v>
      </c>
      <c r="DE257">
        <f t="shared" si="511"/>
        <v>0</v>
      </c>
      <c r="DF257">
        <v>0</v>
      </c>
      <c r="DG257">
        <f t="shared" si="512"/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f t="shared" si="520"/>
        <v>78.599999999999994</v>
      </c>
      <c r="ES257">
        <f t="shared" si="521"/>
        <v>0.85812444071452754</v>
      </c>
      <c r="ET257">
        <v>21.4</v>
      </c>
      <c r="EU257">
        <f t="shared" si="522"/>
        <v>0.14187555928547244</v>
      </c>
      <c r="EV257">
        <v>0</v>
      </c>
      <c r="EW257">
        <f t="shared" si="523"/>
        <v>0</v>
      </c>
      <c r="EX257">
        <v>0</v>
      </c>
      <c r="EY257">
        <f t="shared" si="524"/>
        <v>0</v>
      </c>
      <c r="EZ257">
        <v>0</v>
      </c>
      <c r="FA257">
        <f t="shared" si="525"/>
        <v>0</v>
      </c>
      <c r="FB257">
        <v>0</v>
      </c>
      <c r="FC257">
        <f t="shared" si="526"/>
        <v>0</v>
      </c>
      <c r="FD257">
        <v>0</v>
      </c>
      <c r="FE257">
        <f t="shared" si="527"/>
        <v>0</v>
      </c>
      <c r="FF257">
        <v>0</v>
      </c>
      <c r="FG257">
        <f t="shared" si="528"/>
        <v>0</v>
      </c>
      <c r="FH257">
        <v>0</v>
      </c>
      <c r="FI257">
        <f t="shared" si="529"/>
        <v>0</v>
      </c>
      <c r="FJ257">
        <v>0</v>
      </c>
      <c r="FK257">
        <f t="shared" si="530"/>
        <v>0</v>
      </c>
      <c r="FL257">
        <v>0</v>
      </c>
      <c r="FM257">
        <f t="shared" si="531"/>
        <v>0</v>
      </c>
      <c r="FN257">
        <v>0</v>
      </c>
      <c r="FO257">
        <f t="shared" si="532"/>
        <v>0</v>
      </c>
      <c r="FP257">
        <v>0</v>
      </c>
      <c r="FQ257">
        <f t="shared" si="533"/>
        <v>0</v>
      </c>
      <c r="FR257">
        <v>0</v>
      </c>
      <c r="FS257">
        <f t="shared" si="534"/>
        <v>0</v>
      </c>
      <c r="FT257">
        <v>0</v>
      </c>
      <c r="FU257">
        <f t="shared" si="535"/>
        <v>0</v>
      </c>
      <c r="FV257">
        <v>0</v>
      </c>
      <c r="FW257">
        <f t="shared" si="536"/>
        <v>0</v>
      </c>
      <c r="FX257">
        <v>0</v>
      </c>
      <c r="FY257">
        <f t="shared" si="537"/>
        <v>0</v>
      </c>
      <c r="FZ257">
        <v>0</v>
      </c>
      <c r="GA257">
        <f t="shared" si="538"/>
        <v>0</v>
      </c>
      <c r="GB257">
        <v>0</v>
      </c>
      <c r="GC257">
        <f t="shared" si="539"/>
        <v>0</v>
      </c>
      <c r="GD257">
        <v>0</v>
      </c>
      <c r="GE257">
        <f t="shared" si="540"/>
        <v>0</v>
      </c>
      <c r="GF257">
        <v>0</v>
      </c>
      <c r="GG257">
        <f t="shared" si="541"/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645</v>
      </c>
      <c r="GS257" t="s">
        <v>264</v>
      </c>
    </row>
    <row r="258" spans="1:201" x14ac:dyDescent="0.45">
      <c r="A258">
        <v>257</v>
      </c>
      <c r="B258" t="s">
        <v>33</v>
      </c>
      <c r="C258" t="s">
        <v>46</v>
      </c>
      <c r="D258">
        <v>260</v>
      </c>
      <c r="E258" t="s">
        <v>648</v>
      </c>
      <c r="F258">
        <f t="shared" si="518"/>
        <v>288.3</v>
      </c>
      <c r="G258">
        <v>298</v>
      </c>
      <c r="H258">
        <f t="shared" si="545"/>
        <v>1173</v>
      </c>
      <c r="I258" s="2">
        <f t="shared" si="542"/>
        <v>0.25404944586530265</v>
      </c>
      <c r="J258" s="2">
        <f t="shared" si="543"/>
        <v>9.6999999999999886</v>
      </c>
      <c r="K258" s="2">
        <f t="shared" si="544"/>
        <v>1.0336455081512312</v>
      </c>
      <c r="M258" s="2">
        <v>2458</v>
      </c>
      <c r="N258">
        <v>17.7</v>
      </c>
      <c r="O258">
        <v>19.600000000000001</v>
      </c>
      <c r="P258" s="2">
        <f t="shared" si="344"/>
        <v>0.90306122448979587</v>
      </c>
      <c r="Q258" s="2">
        <f t="shared" si="345"/>
        <v>9.6938775510204189E-2</v>
      </c>
      <c r="R258">
        <v>337</v>
      </c>
      <c r="S258">
        <v>348</v>
      </c>
      <c r="T258" s="2">
        <f t="shared" si="314"/>
        <v>0.9683908045977011</v>
      </c>
      <c r="U258">
        <v>403</v>
      </c>
      <c r="V258">
        <v>420</v>
      </c>
      <c r="W258" s="2">
        <f t="shared" ref="W258:W271" si="546">U258*N258/100</f>
        <v>71.330999999999989</v>
      </c>
      <c r="X258" s="2">
        <f t="shared" ref="X258:X271" si="547">V258*O258/100</f>
        <v>82.32</v>
      </c>
      <c r="Y258" s="7">
        <f t="shared" ref="Y258:Y268" si="548">(X258-W258)/X258</f>
        <v>0.13349125364431494</v>
      </c>
      <c r="Z258" s="2">
        <f t="shared" ref="Z258:Z271" si="549">U258/V258</f>
        <v>0.95952380952380956</v>
      </c>
      <c r="AA258" s="2">
        <f t="shared" ref="AA258:AA271" si="550">U258/R258</f>
        <v>1.195845697329377</v>
      </c>
      <c r="AB258" s="2">
        <f t="shared" ref="AB258:AB271" si="551">V258/S258</f>
        <v>1.2068965517241379</v>
      </c>
      <c r="AC258" s="2">
        <f t="shared" ref="AC258:AC271" si="552">(O258-N258)/O258</f>
        <v>9.6938775510204189E-2</v>
      </c>
      <c r="AD258" s="2">
        <f t="shared" ref="AD258:AD271" si="553">U258-R258</f>
        <v>66</v>
      </c>
      <c r="AE258" s="2">
        <f t="shared" ref="AE258:AE271" si="554">V258-S258</f>
        <v>72</v>
      </c>
      <c r="AF258" s="2">
        <f t="shared" si="321"/>
        <v>0.17142857142857143</v>
      </c>
      <c r="AG258" s="2">
        <f t="shared" ref="AG258:AG271" si="555">AD258/AE258</f>
        <v>0.91666666666666663</v>
      </c>
      <c r="AH258" s="2">
        <f t="shared" si="262"/>
        <v>3.3600000000000003</v>
      </c>
      <c r="AI258" s="2">
        <v>0</v>
      </c>
      <c r="AJ258">
        <f>2*10^-2</f>
        <v>0.02</v>
      </c>
      <c r="AK258">
        <f t="shared" si="322"/>
        <v>8.85</v>
      </c>
      <c r="AL258">
        <f t="shared" si="519"/>
        <v>300</v>
      </c>
      <c r="AM258">
        <f t="shared" si="323"/>
        <v>308.85000000000002</v>
      </c>
      <c r="AP258" t="s">
        <v>37</v>
      </c>
      <c r="AQ258">
        <v>450</v>
      </c>
      <c r="AS258">
        <v>0.30480000000000002</v>
      </c>
      <c r="AT258">
        <v>1</v>
      </c>
      <c r="AU258">
        <f t="shared" si="329"/>
        <v>192.12625848644427</v>
      </c>
      <c r="AV258" t="s">
        <v>385</v>
      </c>
      <c r="AW258" t="s">
        <v>64</v>
      </c>
      <c r="AX258" t="s">
        <v>649</v>
      </c>
      <c r="AZ258" s="2">
        <f t="shared" si="417"/>
        <v>1.2940274658835724</v>
      </c>
      <c r="BA258" s="2">
        <f t="shared" si="393"/>
        <v>3</v>
      </c>
      <c r="BB258">
        <v>70</v>
      </c>
      <c r="BC258">
        <f t="shared" si="484"/>
        <v>0.70597253411642769</v>
      </c>
      <c r="BD258">
        <v>30</v>
      </c>
      <c r="BE258">
        <f t="shared" si="485"/>
        <v>0.29402746588357231</v>
      </c>
      <c r="BF258">
        <v>0</v>
      </c>
      <c r="BG258">
        <f t="shared" si="486"/>
        <v>0</v>
      </c>
      <c r="BH258">
        <v>0</v>
      </c>
      <c r="BI258">
        <f t="shared" si="487"/>
        <v>0</v>
      </c>
      <c r="BJ258">
        <v>0</v>
      </c>
      <c r="BK258">
        <f t="shared" si="488"/>
        <v>0</v>
      </c>
      <c r="BL258">
        <v>0</v>
      </c>
      <c r="BM258">
        <f t="shared" si="489"/>
        <v>0</v>
      </c>
      <c r="BN258">
        <v>0</v>
      </c>
      <c r="BO258">
        <f t="shared" si="490"/>
        <v>0</v>
      </c>
      <c r="BP258">
        <v>0</v>
      </c>
      <c r="BQ258">
        <f t="shared" si="491"/>
        <v>0</v>
      </c>
      <c r="BR258">
        <v>0</v>
      </c>
      <c r="BS258">
        <f t="shared" si="492"/>
        <v>0</v>
      </c>
      <c r="BT258">
        <v>0</v>
      </c>
      <c r="BU258">
        <f t="shared" si="493"/>
        <v>0</v>
      </c>
      <c r="BV258">
        <v>0</v>
      </c>
      <c r="BW258">
        <f t="shared" si="494"/>
        <v>0</v>
      </c>
      <c r="BX258">
        <v>0</v>
      </c>
      <c r="BY258">
        <f t="shared" si="495"/>
        <v>0</v>
      </c>
      <c r="BZ258">
        <v>0</v>
      </c>
      <c r="CA258">
        <f t="shared" si="496"/>
        <v>0</v>
      </c>
      <c r="CB258">
        <v>0</v>
      </c>
      <c r="CC258">
        <f t="shared" si="497"/>
        <v>0</v>
      </c>
      <c r="CD258">
        <v>0</v>
      </c>
      <c r="CE258">
        <f t="shared" si="498"/>
        <v>0</v>
      </c>
      <c r="CF258">
        <v>0</v>
      </c>
      <c r="CG258">
        <f t="shared" si="499"/>
        <v>0</v>
      </c>
      <c r="CH258">
        <v>0</v>
      </c>
      <c r="CI258">
        <f t="shared" si="500"/>
        <v>0</v>
      </c>
      <c r="CJ258">
        <v>0</v>
      </c>
      <c r="CK258">
        <f t="shared" si="501"/>
        <v>0</v>
      </c>
      <c r="CL258">
        <v>0</v>
      </c>
      <c r="CM258">
        <f t="shared" si="502"/>
        <v>0</v>
      </c>
      <c r="CN258">
        <v>0</v>
      </c>
      <c r="CO258">
        <f t="shared" si="503"/>
        <v>0</v>
      </c>
      <c r="CP258">
        <v>0</v>
      </c>
      <c r="CQ258">
        <f t="shared" si="504"/>
        <v>0</v>
      </c>
      <c r="CR258">
        <v>0</v>
      </c>
      <c r="CS258">
        <f t="shared" si="505"/>
        <v>0</v>
      </c>
      <c r="CT258">
        <v>0</v>
      </c>
      <c r="CU258">
        <f t="shared" si="506"/>
        <v>0</v>
      </c>
      <c r="CV258">
        <v>0</v>
      </c>
      <c r="CW258">
        <f t="shared" si="507"/>
        <v>0</v>
      </c>
      <c r="CX258">
        <v>0</v>
      </c>
      <c r="CY258">
        <f t="shared" si="508"/>
        <v>0</v>
      </c>
      <c r="CZ258">
        <v>0</v>
      </c>
      <c r="DA258">
        <f t="shared" si="509"/>
        <v>0</v>
      </c>
      <c r="DB258">
        <v>0</v>
      </c>
      <c r="DC258">
        <f t="shared" si="510"/>
        <v>0</v>
      </c>
      <c r="DD258">
        <v>0</v>
      </c>
      <c r="DE258">
        <f t="shared" si="511"/>
        <v>0</v>
      </c>
      <c r="DF258">
        <v>0</v>
      </c>
      <c r="DG258">
        <f t="shared" si="512"/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f t="shared" si="520"/>
        <v>78.599999999999994</v>
      </c>
      <c r="ES258">
        <f t="shared" si="521"/>
        <v>0.85812444071452754</v>
      </c>
      <c r="ET258">
        <v>21.4</v>
      </c>
      <c r="EU258">
        <f t="shared" si="522"/>
        <v>0.14187555928547244</v>
      </c>
      <c r="EV258">
        <v>0</v>
      </c>
      <c r="EW258">
        <f t="shared" si="523"/>
        <v>0</v>
      </c>
      <c r="EX258">
        <v>0</v>
      </c>
      <c r="EY258">
        <f t="shared" si="524"/>
        <v>0</v>
      </c>
      <c r="EZ258">
        <v>0</v>
      </c>
      <c r="FA258">
        <f t="shared" si="525"/>
        <v>0</v>
      </c>
      <c r="FB258">
        <v>0</v>
      </c>
      <c r="FC258">
        <f t="shared" si="526"/>
        <v>0</v>
      </c>
      <c r="FD258">
        <v>0</v>
      </c>
      <c r="FE258">
        <f t="shared" si="527"/>
        <v>0</v>
      </c>
      <c r="FF258">
        <v>0</v>
      </c>
      <c r="FG258">
        <f t="shared" si="528"/>
        <v>0</v>
      </c>
      <c r="FH258">
        <v>0</v>
      </c>
      <c r="FI258">
        <f t="shared" si="529"/>
        <v>0</v>
      </c>
      <c r="FJ258">
        <v>0</v>
      </c>
      <c r="FK258">
        <f t="shared" si="530"/>
        <v>0</v>
      </c>
      <c r="FL258">
        <v>0</v>
      </c>
      <c r="FM258">
        <f t="shared" si="531"/>
        <v>0</v>
      </c>
      <c r="FN258">
        <v>0</v>
      </c>
      <c r="FO258">
        <f t="shared" si="532"/>
        <v>0</v>
      </c>
      <c r="FP258">
        <v>0</v>
      </c>
      <c r="FQ258">
        <f t="shared" si="533"/>
        <v>0</v>
      </c>
      <c r="FR258">
        <v>0</v>
      </c>
      <c r="FS258">
        <f t="shared" si="534"/>
        <v>0</v>
      </c>
      <c r="FT258">
        <v>0</v>
      </c>
      <c r="FU258">
        <f t="shared" si="535"/>
        <v>0</v>
      </c>
      <c r="FV258">
        <v>0</v>
      </c>
      <c r="FW258">
        <f t="shared" si="536"/>
        <v>0</v>
      </c>
      <c r="FX258">
        <v>0</v>
      </c>
      <c r="FY258">
        <f t="shared" si="537"/>
        <v>0</v>
      </c>
      <c r="FZ258">
        <v>0</v>
      </c>
      <c r="GA258">
        <f t="shared" si="538"/>
        <v>0</v>
      </c>
      <c r="GB258">
        <v>0</v>
      </c>
      <c r="GC258">
        <f t="shared" si="539"/>
        <v>0</v>
      </c>
      <c r="GD258">
        <v>0</v>
      </c>
      <c r="GE258">
        <f t="shared" si="540"/>
        <v>0</v>
      </c>
      <c r="GF258">
        <v>0</v>
      </c>
      <c r="GG258">
        <f t="shared" si="541"/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645</v>
      </c>
      <c r="GS258" t="s">
        <v>264</v>
      </c>
    </row>
    <row r="259" spans="1:201" x14ac:dyDescent="0.45">
      <c r="A259">
        <v>258</v>
      </c>
      <c r="B259" t="s">
        <v>33</v>
      </c>
      <c r="C259" t="s">
        <v>46</v>
      </c>
      <c r="D259">
        <v>260</v>
      </c>
      <c r="E259" t="s">
        <v>648</v>
      </c>
      <c r="F259">
        <f t="shared" si="518"/>
        <v>288.3</v>
      </c>
      <c r="G259">
        <v>298</v>
      </c>
      <c r="H259">
        <f t="shared" si="545"/>
        <v>1173</v>
      </c>
      <c r="I259" s="2">
        <f t="shared" si="542"/>
        <v>0.25404944586530265</v>
      </c>
      <c r="J259" s="2">
        <f t="shared" si="543"/>
        <v>9.6999999999999886</v>
      </c>
      <c r="K259" s="2">
        <f t="shared" si="544"/>
        <v>1.0336455081512312</v>
      </c>
      <c r="M259" s="2">
        <v>2458</v>
      </c>
      <c r="N259">
        <v>25.4</v>
      </c>
      <c r="O259">
        <v>23.2</v>
      </c>
      <c r="P259" s="2">
        <f t="shared" si="344"/>
        <v>1.0948275862068966</v>
      </c>
      <c r="Q259" s="2">
        <f t="shared" si="345"/>
        <v>-9.4827586206896519E-2</v>
      </c>
      <c r="R259">
        <v>369</v>
      </c>
      <c r="S259">
        <v>380</v>
      </c>
      <c r="T259" s="2">
        <f t="shared" si="314"/>
        <v>0.97105263157894739</v>
      </c>
      <c r="U259">
        <v>433</v>
      </c>
      <c r="V259">
        <v>439</v>
      </c>
      <c r="W259" s="2">
        <f t="shared" si="546"/>
        <v>109.98199999999999</v>
      </c>
      <c r="X259" s="2">
        <f t="shared" si="547"/>
        <v>101.848</v>
      </c>
      <c r="Y259" s="7">
        <f t="shared" si="548"/>
        <v>-7.9864111224569809E-2</v>
      </c>
      <c r="Z259" s="2">
        <f t="shared" si="549"/>
        <v>0.98633257403189067</v>
      </c>
      <c r="AA259" s="2">
        <f t="shared" si="550"/>
        <v>1.1734417344173442</v>
      </c>
      <c r="AB259" s="2">
        <f t="shared" si="551"/>
        <v>1.1552631578947368</v>
      </c>
      <c r="AC259" s="2">
        <f t="shared" si="552"/>
        <v>-9.4827586206896519E-2</v>
      </c>
      <c r="AD259" s="2">
        <f t="shared" si="553"/>
        <v>64</v>
      </c>
      <c r="AE259" s="2">
        <f t="shared" si="554"/>
        <v>59</v>
      </c>
      <c r="AF259" s="2">
        <f t="shared" si="321"/>
        <v>0.13439635535307518</v>
      </c>
      <c r="AG259" s="2">
        <f t="shared" si="555"/>
        <v>1.0847457627118644</v>
      </c>
      <c r="AH259" s="2">
        <f t="shared" si="262"/>
        <v>3.1179954441913438</v>
      </c>
      <c r="AI259" s="2">
        <v>0</v>
      </c>
      <c r="AJ259">
        <f>5*10^-3</f>
        <v>5.0000000000000001E-3</v>
      </c>
      <c r="AK259">
        <f t="shared" si="322"/>
        <v>50.8</v>
      </c>
      <c r="AL259">
        <f t="shared" si="519"/>
        <v>300</v>
      </c>
      <c r="AM259">
        <f t="shared" si="323"/>
        <v>350.8</v>
      </c>
      <c r="AP259" t="s">
        <v>37</v>
      </c>
      <c r="AQ259">
        <v>450</v>
      </c>
      <c r="AS259">
        <v>0.30480000000000002</v>
      </c>
      <c r="AT259">
        <v>1</v>
      </c>
      <c r="AU259">
        <f t="shared" si="329"/>
        <v>209.79304087600235</v>
      </c>
      <c r="AV259" t="s">
        <v>385</v>
      </c>
      <c r="AW259" t="s">
        <v>64</v>
      </c>
      <c r="AX259" t="s">
        <v>649</v>
      </c>
      <c r="AZ259" s="2">
        <f t="shared" si="417"/>
        <v>1.2940274658835724</v>
      </c>
      <c r="BA259" s="2">
        <f t="shared" si="393"/>
        <v>3</v>
      </c>
      <c r="BB259">
        <v>70</v>
      </c>
      <c r="BC259">
        <f t="shared" si="484"/>
        <v>0.70597253411642769</v>
      </c>
      <c r="BD259">
        <v>30</v>
      </c>
      <c r="BE259">
        <f t="shared" si="485"/>
        <v>0.29402746588357231</v>
      </c>
      <c r="BF259">
        <v>0</v>
      </c>
      <c r="BG259">
        <f t="shared" si="486"/>
        <v>0</v>
      </c>
      <c r="BH259">
        <v>0</v>
      </c>
      <c r="BI259">
        <f t="shared" si="487"/>
        <v>0</v>
      </c>
      <c r="BJ259">
        <v>0</v>
      </c>
      <c r="BK259">
        <f t="shared" si="488"/>
        <v>0</v>
      </c>
      <c r="BL259">
        <v>0</v>
      </c>
      <c r="BM259">
        <f t="shared" si="489"/>
        <v>0</v>
      </c>
      <c r="BN259">
        <v>0</v>
      </c>
      <c r="BO259">
        <f t="shared" si="490"/>
        <v>0</v>
      </c>
      <c r="BP259">
        <v>0</v>
      </c>
      <c r="BQ259">
        <f t="shared" si="491"/>
        <v>0</v>
      </c>
      <c r="BR259">
        <v>0</v>
      </c>
      <c r="BS259">
        <f t="shared" si="492"/>
        <v>0</v>
      </c>
      <c r="BT259">
        <v>0</v>
      </c>
      <c r="BU259">
        <f t="shared" si="493"/>
        <v>0</v>
      </c>
      <c r="BV259">
        <v>0</v>
      </c>
      <c r="BW259">
        <f t="shared" si="494"/>
        <v>0</v>
      </c>
      <c r="BX259">
        <v>0</v>
      </c>
      <c r="BY259">
        <f t="shared" si="495"/>
        <v>0</v>
      </c>
      <c r="BZ259">
        <v>0</v>
      </c>
      <c r="CA259">
        <f t="shared" si="496"/>
        <v>0</v>
      </c>
      <c r="CB259">
        <v>0</v>
      </c>
      <c r="CC259">
        <f t="shared" si="497"/>
        <v>0</v>
      </c>
      <c r="CD259">
        <v>0</v>
      </c>
      <c r="CE259">
        <f t="shared" si="498"/>
        <v>0</v>
      </c>
      <c r="CF259">
        <v>0</v>
      </c>
      <c r="CG259">
        <f t="shared" si="499"/>
        <v>0</v>
      </c>
      <c r="CH259">
        <v>0</v>
      </c>
      <c r="CI259">
        <f t="shared" si="500"/>
        <v>0</v>
      </c>
      <c r="CJ259">
        <v>0</v>
      </c>
      <c r="CK259">
        <f t="shared" si="501"/>
        <v>0</v>
      </c>
      <c r="CL259">
        <v>0</v>
      </c>
      <c r="CM259">
        <f t="shared" si="502"/>
        <v>0</v>
      </c>
      <c r="CN259">
        <v>0</v>
      </c>
      <c r="CO259">
        <f t="shared" si="503"/>
        <v>0</v>
      </c>
      <c r="CP259">
        <v>0</v>
      </c>
      <c r="CQ259">
        <f t="shared" si="504"/>
        <v>0</v>
      </c>
      <c r="CR259">
        <v>0</v>
      </c>
      <c r="CS259">
        <f t="shared" si="505"/>
        <v>0</v>
      </c>
      <c r="CT259">
        <v>0</v>
      </c>
      <c r="CU259">
        <f t="shared" si="506"/>
        <v>0</v>
      </c>
      <c r="CV259">
        <v>0</v>
      </c>
      <c r="CW259">
        <f t="shared" si="507"/>
        <v>0</v>
      </c>
      <c r="CX259">
        <v>0</v>
      </c>
      <c r="CY259">
        <f t="shared" si="508"/>
        <v>0</v>
      </c>
      <c r="CZ259">
        <v>0</v>
      </c>
      <c r="DA259">
        <f t="shared" si="509"/>
        <v>0</v>
      </c>
      <c r="DB259">
        <v>0</v>
      </c>
      <c r="DC259">
        <f t="shared" si="510"/>
        <v>0</v>
      </c>
      <c r="DD259">
        <v>0</v>
      </c>
      <c r="DE259">
        <f t="shared" si="511"/>
        <v>0</v>
      </c>
      <c r="DF259">
        <v>0</v>
      </c>
      <c r="DG259">
        <f t="shared" si="512"/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f t="shared" si="520"/>
        <v>78.599999999999994</v>
      </c>
      <c r="ES259">
        <f t="shared" si="521"/>
        <v>0.85812444071452754</v>
      </c>
      <c r="ET259">
        <v>21.4</v>
      </c>
      <c r="EU259">
        <f t="shared" si="522"/>
        <v>0.14187555928547244</v>
      </c>
      <c r="EV259">
        <v>0</v>
      </c>
      <c r="EW259">
        <f t="shared" si="523"/>
        <v>0</v>
      </c>
      <c r="EX259">
        <v>0</v>
      </c>
      <c r="EY259">
        <f t="shared" si="524"/>
        <v>0</v>
      </c>
      <c r="EZ259">
        <v>0</v>
      </c>
      <c r="FA259">
        <f t="shared" si="525"/>
        <v>0</v>
      </c>
      <c r="FB259">
        <v>0</v>
      </c>
      <c r="FC259">
        <f t="shared" si="526"/>
        <v>0</v>
      </c>
      <c r="FD259">
        <v>0</v>
      </c>
      <c r="FE259">
        <f t="shared" si="527"/>
        <v>0</v>
      </c>
      <c r="FF259">
        <v>0</v>
      </c>
      <c r="FG259">
        <f t="shared" si="528"/>
        <v>0</v>
      </c>
      <c r="FH259">
        <v>0</v>
      </c>
      <c r="FI259">
        <f t="shared" si="529"/>
        <v>0</v>
      </c>
      <c r="FJ259">
        <v>0</v>
      </c>
      <c r="FK259">
        <f t="shared" si="530"/>
        <v>0</v>
      </c>
      <c r="FL259">
        <v>0</v>
      </c>
      <c r="FM259">
        <f t="shared" si="531"/>
        <v>0</v>
      </c>
      <c r="FN259">
        <v>0</v>
      </c>
      <c r="FO259">
        <f t="shared" si="532"/>
        <v>0</v>
      </c>
      <c r="FP259">
        <v>0</v>
      </c>
      <c r="FQ259">
        <f t="shared" si="533"/>
        <v>0</v>
      </c>
      <c r="FR259">
        <v>0</v>
      </c>
      <c r="FS259">
        <f t="shared" si="534"/>
        <v>0</v>
      </c>
      <c r="FT259">
        <v>0</v>
      </c>
      <c r="FU259">
        <f t="shared" si="535"/>
        <v>0</v>
      </c>
      <c r="FV259">
        <v>0</v>
      </c>
      <c r="FW259">
        <f t="shared" si="536"/>
        <v>0</v>
      </c>
      <c r="FX259">
        <v>0</v>
      </c>
      <c r="FY259">
        <f t="shared" si="537"/>
        <v>0</v>
      </c>
      <c r="FZ259">
        <v>0</v>
      </c>
      <c r="GA259">
        <f t="shared" si="538"/>
        <v>0</v>
      </c>
      <c r="GB259">
        <v>0</v>
      </c>
      <c r="GC259">
        <f t="shared" si="539"/>
        <v>0</v>
      </c>
      <c r="GD259">
        <v>0</v>
      </c>
      <c r="GE259">
        <f t="shared" si="540"/>
        <v>0</v>
      </c>
      <c r="GF259">
        <v>0</v>
      </c>
      <c r="GG259">
        <f t="shared" si="541"/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645</v>
      </c>
      <c r="GS259" t="s">
        <v>264</v>
      </c>
    </row>
    <row r="260" spans="1:201" x14ac:dyDescent="0.45">
      <c r="A260">
        <v>259</v>
      </c>
      <c r="B260" t="s">
        <v>33</v>
      </c>
      <c r="C260" t="s">
        <v>46</v>
      </c>
      <c r="D260">
        <v>260</v>
      </c>
      <c r="E260" t="s">
        <v>648</v>
      </c>
      <c r="F260">
        <f t="shared" si="518"/>
        <v>288.3</v>
      </c>
      <c r="G260">
        <v>298</v>
      </c>
      <c r="H260">
        <f t="shared" si="545"/>
        <v>1173</v>
      </c>
      <c r="I260" s="2">
        <f t="shared" si="542"/>
        <v>0.25404944586530265</v>
      </c>
      <c r="J260" s="2">
        <f t="shared" si="543"/>
        <v>9.6999999999999886</v>
      </c>
      <c r="K260" s="2">
        <f t="shared" si="544"/>
        <v>1.0336455081512312</v>
      </c>
      <c r="M260" s="2">
        <v>2458</v>
      </c>
      <c r="N260">
        <v>18.100000000000001</v>
      </c>
      <c r="O260">
        <v>20.6</v>
      </c>
      <c r="P260" s="2">
        <f t="shared" si="344"/>
        <v>0.87864077669902918</v>
      </c>
      <c r="Q260" s="2">
        <f t="shared" si="345"/>
        <v>0.12135922330097086</v>
      </c>
      <c r="R260">
        <v>323</v>
      </c>
      <c r="S260">
        <v>331</v>
      </c>
      <c r="T260" s="2">
        <f t="shared" si="314"/>
        <v>0.97583081570996977</v>
      </c>
      <c r="U260">
        <v>364</v>
      </c>
      <c r="V260">
        <v>386</v>
      </c>
      <c r="W260" s="2">
        <f t="shared" si="546"/>
        <v>65.884</v>
      </c>
      <c r="X260" s="2">
        <f t="shared" si="547"/>
        <v>79.516000000000005</v>
      </c>
      <c r="Y260" s="7">
        <f t="shared" si="548"/>
        <v>0.17143719502993113</v>
      </c>
      <c r="Z260" s="2">
        <f t="shared" si="549"/>
        <v>0.94300518134715028</v>
      </c>
      <c r="AA260" s="2">
        <f t="shared" si="550"/>
        <v>1.1269349845201238</v>
      </c>
      <c r="AB260" s="2">
        <f t="shared" si="551"/>
        <v>1.1661631419939578</v>
      </c>
      <c r="AC260" s="2">
        <f t="shared" si="552"/>
        <v>0.12135922330097086</v>
      </c>
      <c r="AD260" s="2">
        <f t="shared" si="553"/>
        <v>41</v>
      </c>
      <c r="AE260" s="2">
        <f t="shared" si="554"/>
        <v>55</v>
      </c>
      <c r="AF260" s="2">
        <f t="shared" si="321"/>
        <v>0.14248704663212436</v>
      </c>
      <c r="AG260" s="2">
        <f t="shared" si="555"/>
        <v>0.74545454545454548</v>
      </c>
      <c r="AH260" s="2">
        <f t="shared" si="262"/>
        <v>2.9352331606217619</v>
      </c>
      <c r="AI260" s="2">
        <v>0</v>
      </c>
      <c r="AJ260">
        <v>5.0000000000000001E-4</v>
      </c>
      <c r="AK260">
        <f t="shared" si="322"/>
        <v>362.00000000000006</v>
      </c>
      <c r="AL260">
        <f t="shared" si="519"/>
        <v>300</v>
      </c>
      <c r="AM260">
        <f t="shared" si="323"/>
        <v>662</v>
      </c>
      <c r="AP260" t="s">
        <v>37</v>
      </c>
      <c r="AQ260">
        <v>450</v>
      </c>
      <c r="AS260">
        <v>0.30480000000000002</v>
      </c>
      <c r="AT260">
        <v>1</v>
      </c>
      <c r="AU260">
        <f t="shared" si="329"/>
        <v>182.74078034199152</v>
      </c>
      <c r="AV260" t="s">
        <v>385</v>
      </c>
      <c r="AW260" t="s">
        <v>64</v>
      </c>
      <c r="AX260" t="s">
        <v>649</v>
      </c>
      <c r="AZ260" s="2">
        <f t="shared" si="417"/>
        <v>1.2940274658835724</v>
      </c>
      <c r="BA260" s="2">
        <f t="shared" si="393"/>
        <v>3</v>
      </c>
      <c r="BB260">
        <v>70</v>
      </c>
      <c r="BC260">
        <f t="shared" si="484"/>
        <v>0.70597253411642769</v>
      </c>
      <c r="BD260">
        <v>30</v>
      </c>
      <c r="BE260">
        <f t="shared" si="485"/>
        <v>0.29402746588357231</v>
      </c>
      <c r="BF260">
        <v>0</v>
      </c>
      <c r="BG260">
        <f t="shared" si="486"/>
        <v>0</v>
      </c>
      <c r="BH260">
        <v>0</v>
      </c>
      <c r="BI260">
        <f t="shared" si="487"/>
        <v>0</v>
      </c>
      <c r="BJ260">
        <v>0</v>
      </c>
      <c r="BK260">
        <f t="shared" si="488"/>
        <v>0</v>
      </c>
      <c r="BL260">
        <v>0</v>
      </c>
      <c r="BM260">
        <f t="shared" si="489"/>
        <v>0</v>
      </c>
      <c r="BN260">
        <v>0</v>
      </c>
      <c r="BO260">
        <f t="shared" si="490"/>
        <v>0</v>
      </c>
      <c r="BP260">
        <v>0</v>
      </c>
      <c r="BQ260">
        <f t="shared" si="491"/>
        <v>0</v>
      </c>
      <c r="BR260">
        <v>0</v>
      </c>
      <c r="BS260">
        <f t="shared" si="492"/>
        <v>0</v>
      </c>
      <c r="BT260">
        <v>0</v>
      </c>
      <c r="BU260">
        <f t="shared" si="493"/>
        <v>0</v>
      </c>
      <c r="BV260">
        <v>0</v>
      </c>
      <c r="BW260">
        <f t="shared" si="494"/>
        <v>0</v>
      </c>
      <c r="BX260">
        <v>0</v>
      </c>
      <c r="BY260">
        <f t="shared" si="495"/>
        <v>0</v>
      </c>
      <c r="BZ260">
        <v>0</v>
      </c>
      <c r="CA260">
        <f t="shared" si="496"/>
        <v>0</v>
      </c>
      <c r="CB260">
        <v>0</v>
      </c>
      <c r="CC260">
        <f t="shared" si="497"/>
        <v>0</v>
      </c>
      <c r="CD260">
        <v>0</v>
      </c>
      <c r="CE260">
        <f t="shared" si="498"/>
        <v>0</v>
      </c>
      <c r="CF260">
        <v>0</v>
      </c>
      <c r="CG260">
        <f t="shared" si="499"/>
        <v>0</v>
      </c>
      <c r="CH260">
        <v>0</v>
      </c>
      <c r="CI260">
        <f t="shared" si="500"/>
        <v>0</v>
      </c>
      <c r="CJ260">
        <v>0</v>
      </c>
      <c r="CK260">
        <f t="shared" si="501"/>
        <v>0</v>
      </c>
      <c r="CL260">
        <v>0</v>
      </c>
      <c r="CM260">
        <f t="shared" si="502"/>
        <v>0</v>
      </c>
      <c r="CN260">
        <v>0</v>
      </c>
      <c r="CO260">
        <f t="shared" si="503"/>
        <v>0</v>
      </c>
      <c r="CP260">
        <v>0</v>
      </c>
      <c r="CQ260">
        <f t="shared" si="504"/>
        <v>0</v>
      </c>
      <c r="CR260">
        <v>0</v>
      </c>
      <c r="CS260">
        <f t="shared" si="505"/>
        <v>0</v>
      </c>
      <c r="CT260">
        <v>0</v>
      </c>
      <c r="CU260">
        <f t="shared" si="506"/>
        <v>0</v>
      </c>
      <c r="CV260">
        <v>0</v>
      </c>
      <c r="CW260">
        <f t="shared" si="507"/>
        <v>0</v>
      </c>
      <c r="CX260">
        <v>0</v>
      </c>
      <c r="CY260">
        <f t="shared" si="508"/>
        <v>0</v>
      </c>
      <c r="CZ260">
        <v>0</v>
      </c>
      <c r="DA260">
        <f t="shared" si="509"/>
        <v>0</v>
      </c>
      <c r="DB260">
        <v>0</v>
      </c>
      <c r="DC260">
        <f t="shared" si="510"/>
        <v>0</v>
      </c>
      <c r="DD260">
        <v>0</v>
      </c>
      <c r="DE260">
        <f t="shared" si="511"/>
        <v>0</v>
      </c>
      <c r="DF260">
        <v>0</v>
      </c>
      <c r="DG260">
        <f t="shared" si="512"/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f t="shared" si="520"/>
        <v>78.599999999999994</v>
      </c>
      <c r="ES260">
        <f t="shared" si="521"/>
        <v>0.85812444071452754</v>
      </c>
      <c r="ET260">
        <v>21.4</v>
      </c>
      <c r="EU260">
        <f t="shared" si="522"/>
        <v>0.14187555928547244</v>
      </c>
      <c r="EV260">
        <v>0</v>
      </c>
      <c r="EW260">
        <f t="shared" si="523"/>
        <v>0</v>
      </c>
      <c r="EX260">
        <v>0</v>
      </c>
      <c r="EY260">
        <f t="shared" si="524"/>
        <v>0</v>
      </c>
      <c r="EZ260">
        <v>0</v>
      </c>
      <c r="FA260">
        <f t="shared" si="525"/>
        <v>0</v>
      </c>
      <c r="FB260">
        <v>0</v>
      </c>
      <c r="FC260">
        <f t="shared" si="526"/>
        <v>0</v>
      </c>
      <c r="FD260">
        <v>0</v>
      </c>
      <c r="FE260">
        <f t="shared" si="527"/>
        <v>0</v>
      </c>
      <c r="FF260">
        <v>0</v>
      </c>
      <c r="FG260">
        <f t="shared" si="528"/>
        <v>0</v>
      </c>
      <c r="FH260">
        <v>0</v>
      </c>
      <c r="FI260">
        <f t="shared" si="529"/>
        <v>0</v>
      </c>
      <c r="FJ260">
        <v>0</v>
      </c>
      <c r="FK260">
        <f t="shared" si="530"/>
        <v>0</v>
      </c>
      <c r="FL260">
        <v>0</v>
      </c>
      <c r="FM260">
        <f t="shared" si="531"/>
        <v>0</v>
      </c>
      <c r="FN260">
        <v>0</v>
      </c>
      <c r="FO260">
        <f t="shared" si="532"/>
        <v>0</v>
      </c>
      <c r="FP260">
        <v>0</v>
      </c>
      <c r="FQ260">
        <f t="shared" si="533"/>
        <v>0</v>
      </c>
      <c r="FR260">
        <v>0</v>
      </c>
      <c r="FS260">
        <f t="shared" si="534"/>
        <v>0</v>
      </c>
      <c r="FT260">
        <v>0</v>
      </c>
      <c r="FU260">
        <f t="shared" si="535"/>
        <v>0</v>
      </c>
      <c r="FV260">
        <v>0</v>
      </c>
      <c r="FW260">
        <f t="shared" si="536"/>
        <v>0</v>
      </c>
      <c r="FX260">
        <v>0</v>
      </c>
      <c r="FY260">
        <f t="shared" si="537"/>
        <v>0</v>
      </c>
      <c r="FZ260">
        <v>0</v>
      </c>
      <c r="GA260">
        <f t="shared" si="538"/>
        <v>0</v>
      </c>
      <c r="GB260">
        <v>0</v>
      </c>
      <c r="GC260">
        <f t="shared" si="539"/>
        <v>0</v>
      </c>
      <c r="GD260">
        <v>0</v>
      </c>
      <c r="GE260">
        <f t="shared" si="540"/>
        <v>0</v>
      </c>
      <c r="GF260">
        <v>0</v>
      </c>
      <c r="GG260">
        <f t="shared" si="541"/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645</v>
      </c>
      <c r="GS260" t="s">
        <v>264</v>
      </c>
    </row>
    <row r="261" spans="1:201" x14ac:dyDescent="0.45">
      <c r="A261">
        <v>260</v>
      </c>
      <c r="B261" t="s">
        <v>33</v>
      </c>
      <c r="C261" t="s">
        <v>46</v>
      </c>
      <c r="D261">
        <v>260</v>
      </c>
      <c r="E261" t="s">
        <v>650</v>
      </c>
      <c r="F261">
        <f t="shared" si="518"/>
        <v>288.3</v>
      </c>
      <c r="G261">
        <v>298</v>
      </c>
      <c r="H261">
        <f t="shared" si="545"/>
        <v>1173</v>
      </c>
      <c r="I261" s="2">
        <f t="shared" si="542"/>
        <v>0.25404944586530265</v>
      </c>
      <c r="J261" s="2">
        <f t="shared" si="543"/>
        <v>9.6999999999999886</v>
      </c>
      <c r="K261" s="2">
        <f t="shared" si="544"/>
        <v>1.0336455081512312</v>
      </c>
      <c r="M261" s="2">
        <v>2458</v>
      </c>
      <c r="N261">
        <v>30.5</v>
      </c>
      <c r="O261">
        <v>36</v>
      </c>
      <c r="P261" s="2">
        <f t="shared" ref="P261:P271" si="556">N261/O261</f>
        <v>0.84722222222222221</v>
      </c>
      <c r="Q261" s="2">
        <f t="shared" ref="Q261:Q271" si="557">(O261-N261)/O261</f>
        <v>0.15277777777777779</v>
      </c>
      <c r="R261">
        <v>103</v>
      </c>
      <c r="S261">
        <v>91</v>
      </c>
      <c r="T261" s="2">
        <f t="shared" si="314"/>
        <v>1.1318681318681318</v>
      </c>
      <c r="U261">
        <v>203</v>
      </c>
      <c r="V261">
        <v>202</v>
      </c>
      <c r="W261" s="2">
        <f t="shared" si="546"/>
        <v>61.914999999999999</v>
      </c>
      <c r="X261" s="2">
        <f t="shared" si="547"/>
        <v>72.72</v>
      </c>
      <c r="Y261" s="7">
        <f t="shared" si="548"/>
        <v>0.14858360836083609</v>
      </c>
      <c r="Z261" s="2">
        <f t="shared" si="549"/>
        <v>1.004950495049505</v>
      </c>
      <c r="AA261" s="2">
        <f t="shared" si="550"/>
        <v>1.970873786407767</v>
      </c>
      <c r="AB261" s="2">
        <f t="shared" si="551"/>
        <v>2.2197802197802199</v>
      </c>
      <c r="AC261" s="2">
        <f t="shared" si="552"/>
        <v>0.15277777777777779</v>
      </c>
      <c r="AD261" s="2">
        <f t="shared" si="553"/>
        <v>100</v>
      </c>
      <c r="AE261" s="2">
        <f t="shared" si="554"/>
        <v>111</v>
      </c>
      <c r="AF261" s="2">
        <f t="shared" si="321"/>
        <v>0.54950495049504955</v>
      </c>
      <c r="AG261" s="2">
        <f t="shared" si="555"/>
        <v>0.90090090090090091</v>
      </c>
      <c r="AH261" s="2">
        <f t="shared" ref="AH261:AH324" si="558">(AE261/V261)*O261</f>
        <v>19.782178217821784</v>
      </c>
      <c r="AI261" s="2">
        <v>0</v>
      </c>
      <c r="AJ261">
        <f>2*10^-2</f>
        <v>0.02</v>
      </c>
      <c r="AK261">
        <f t="shared" si="322"/>
        <v>15.25</v>
      </c>
      <c r="AL261">
        <f t="shared" si="519"/>
        <v>300</v>
      </c>
      <c r="AM261">
        <f t="shared" si="323"/>
        <v>315.25</v>
      </c>
      <c r="AP261" t="s">
        <v>37</v>
      </c>
      <c r="AQ261">
        <v>450</v>
      </c>
      <c r="AS261">
        <v>0.30480000000000002</v>
      </c>
      <c r="AT261">
        <v>1</v>
      </c>
      <c r="AU261">
        <f t="shared" si="329"/>
        <v>50.239912420305828</v>
      </c>
      <c r="AV261" t="s">
        <v>385</v>
      </c>
      <c r="AW261" t="s">
        <v>64</v>
      </c>
      <c r="AX261" t="s">
        <v>651</v>
      </c>
      <c r="AZ261" s="2">
        <f t="shared" si="417"/>
        <v>1.2940274658835724</v>
      </c>
      <c r="BA261" s="2">
        <f t="shared" si="393"/>
        <v>3</v>
      </c>
      <c r="BB261">
        <v>70</v>
      </c>
      <c r="BC261">
        <f t="shared" si="484"/>
        <v>0.70597253411642769</v>
      </c>
      <c r="BD261">
        <v>30</v>
      </c>
      <c r="BE261">
        <f t="shared" si="485"/>
        <v>0.29402746588357231</v>
      </c>
      <c r="BF261">
        <v>0</v>
      </c>
      <c r="BG261">
        <f t="shared" si="486"/>
        <v>0</v>
      </c>
      <c r="BH261">
        <v>0</v>
      </c>
      <c r="BI261">
        <f t="shared" si="487"/>
        <v>0</v>
      </c>
      <c r="BJ261">
        <v>0</v>
      </c>
      <c r="BK261">
        <f t="shared" si="488"/>
        <v>0</v>
      </c>
      <c r="BL261">
        <v>0</v>
      </c>
      <c r="BM261">
        <f t="shared" si="489"/>
        <v>0</v>
      </c>
      <c r="BN261">
        <v>0</v>
      </c>
      <c r="BO261">
        <f t="shared" si="490"/>
        <v>0</v>
      </c>
      <c r="BP261">
        <v>0</v>
      </c>
      <c r="BQ261">
        <f t="shared" si="491"/>
        <v>0</v>
      </c>
      <c r="BR261">
        <v>0</v>
      </c>
      <c r="BS261">
        <f t="shared" si="492"/>
        <v>0</v>
      </c>
      <c r="BT261">
        <v>0</v>
      </c>
      <c r="BU261">
        <f t="shared" si="493"/>
        <v>0</v>
      </c>
      <c r="BV261">
        <v>0</v>
      </c>
      <c r="BW261">
        <f t="shared" si="494"/>
        <v>0</v>
      </c>
      <c r="BX261">
        <v>0</v>
      </c>
      <c r="BY261">
        <f t="shared" si="495"/>
        <v>0</v>
      </c>
      <c r="BZ261">
        <v>0</v>
      </c>
      <c r="CA261">
        <f t="shared" si="496"/>
        <v>0</v>
      </c>
      <c r="CB261">
        <v>0</v>
      </c>
      <c r="CC261">
        <f t="shared" si="497"/>
        <v>0</v>
      </c>
      <c r="CD261">
        <v>0</v>
      </c>
      <c r="CE261">
        <f t="shared" si="498"/>
        <v>0</v>
      </c>
      <c r="CF261">
        <v>0</v>
      </c>
      <c r="CG261">
        <f t="shared" si="499"/>
        <v>0</v>
      </c>
      <c r="CH261">
        <v>0</v>
      </c>
      <c r="CI261">
        <f t="shared" si="500"/>
        <v>0</v>
      </c>
      <c r="CJ261">
        <v>0</v>
      </c>
      <c r="CK261">
        <f t="shared" si="501"/>
        <v>0</v>
      </c>
      <c r="CL261">
        <v>0</v>
      </c>
      <c r="CM261">
        <f t="shared" si="502"/>
        <v>0</v>
      </c>
      <c r="CN261">
        <v>0</v>
      </c>
      <c r="CO261">
        <f t="shared" si="503"/>
        <v>0</v>
      </c>
      <c r="CP261">
        <v>0</v>
      </c>
      <c r="CQ261">
        <f t="shared" si="504"/>
        <v>0</v>
      </c>
      <c r="CR261">
        <v>0</v>
      </c>
      <c r="CS261">
        <f t="shared" si="505"/>
        <v>0</v>
      </c>
      <c r="CT261">
        <v>0</v>
      </c>
      <c r="CU261">
        <f t="shared" si="506"/>
        <v>0</v>
      </c>
      <c r="CV261">
        <v>0</v>
      </c>
      <c r="CW261">
        <f t="shared" si="507"/>
        <v>0</v>
      </c>
      <c r="CX261">
        <v>0</v>
      </c>
      <c r="CY261">
        <f t="shared" si="508"/>
        <v>0</v>
      </c>
      <c r="CZ261">
        <v>0</v>
      </c>
      <c r="DA261">
        <f t="shared" si="509"/>
        <v>0</v>
      </c>
      <c r="DB261">
        <v>0</v>
      </c>
      <c r="DC261">
        <f t="shared" si="510"/>
        <v>0</v>
      </c>
      <c r="DD261">
        <v>0</v>
      </c>
      <c r="DE261">
        <f t="shared" si="511"/>
        <v>0</v>
      </c>
      <c r="DF261">
        <v>0</v>
      </c>
      <c r="DG261">
        <f t="shared" si="512"/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f t="shared" si="520"/>
        <v>78.599999999999994</v>
      </c>
      <c r="ES261">
        <f t="shared" si="521"/>
        <v>0.85812444071452754</v>
      </c>
      <c r="ET261">
        <v>21.4</v>
      </c>
      <c r="EU261">
        <f t="shared" si="522"/>
        <v>0.14187555928547244</v>
      </c>
      <c r="EV261">
        <v>0</v>
      </c>
      <c r="EW261">
        <f t="shared" si="523"/>
        <v>0</v>
      </c>
      <c r="EX261">
        <v>0</v>
      </c>
      <c r="EY261">
        <f t="shared" si="524"/>
        <v>0</v>
      </c>
      <c r="EZ261">
        <v>0</v>
      </c>
      <c r="FA261">
        <f t="shared" si="525"/>
        <v>0</v>
      </c>
      <c r="FB261">
        <v>0</v>
      </c>
      <c r="FC261">
        <f t="shared" si="526"/>
        <v>0</v>
      </c>
      <c r="FD261">
        <v>0</v>
      </c>
      <c r="FE261">
        <f t="shared" si="527"/>
        <v>0</v>
      </c>
      <c r="FF261">
        <v>0</v>
      </c>
      <c r="FG261">
        <f t="shared" si="528"/>
        <v>0</v>
      </c>
      <c r="FH261">
        <v>0</v>
      </c>
      <c r="FI261">
        <f t="shared" si="529"/>
        <v>0</v>
      </c>
      <c r="FJ261">
        <v>0</v>
      </c>
      <c r="FK261">
        <f t="shared" si="530"/>
        <v>0</v>
      </c>
      <c r="FL261">
        <v>0</v>
      </c>
      <c r="FM261">
        <f t="shared" si="531"/>
        <v>0</v>
      </c>
      <c r="FN261">
        <v>0</v>
      </c>
      <c r="FO261">
        <f t="shared" si="532"/>
        <v>0</v>
      </c>
      <c r="FP261">
        <v>0</v>
      </c>
      <c r="FQ261">
        <f t="shared" si="533"/>
        <v>0</v>
      </c>
      <c r="FR261">
        <v>0</v>
      </c>
      <c r="FS261">
        <f t="shared" si="534"/>
        <v>0</v>
      </c>
      <c r="FT261">
        <v>0</v>
      </c>
      <c r="FU261">
        <f t="shared" si="535"/>
        <v>0</v>
      </c>
      <c r="FV261">
        <v>0</v>
      </c>
      <c r="FW261">
        <f t="shared" si="536"/>
        <v>0</v>
      </c>
      <c r="FX261">
        <v>0</v>
      </c>
      <c r="FY261">
        <f t="shared" si="537"/>
        <v>0</v>
      </c>
      <c r="FZ261">
        <v>0</v>
      </c>
      <c r="GA261">
        <f t="shared" si="538"/>
        <v>0</v>
      </c>
      <c r="GB261">
        <v>0</v>
      </c>
      <c r="GC261">
        <f t="shared" si="539"/>
        <v>0</v>
      </c>
      <c r="GD261">
        <v>0</v>
      </c>
      <c r="GE261">
        <f t="shared" si="540"/>
        <v>0</v>
      </c>
      <c r="GF261">
        <v>0</v>
      </c>
      <c r="GG261">
        <f t="shared" si="541"/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645</v>
      </c>
      <c r="GS261" t="s">
        <v>264</v>
      </c>
    </row>
    <row r="262" spans="1:201" x14ac:dyDescent="0.45">
      <c r="A262">
        <v>261</v>
      </c>
      <c r="B262" t="s">
        <v>33</v>
      </c>
      <c r="C262" t="s">
        <v>46</v>
      </c>
      <c r="D262">
        <v>260</v>
      </c>
      <c r="E262" t="s">
        <v>650</v>
      </c>
      <c r="F262">
        <f t="shared" si="518"/>
        <v>288.3</v>
      </c>
      <c r="G262">
        <v>298</v>
      </c>
      <c r="H262">
        <f t="shared" si="545"/>
        <v>1173</v>
      </c>
      <c r="I262" s="2">
        <f t="shared" si="542"/>
        <v>0.25404944586530265</v>
      </c>
      <c r="J262" s="2">
        <f t="shared" si="543"/>
        <v>9.6999999999999886</v>
      </c>
      <c r="K262" s="2">
        <f t="shared" si="544"/>
        <v>1.0336455081512312</v>
      </c>
      <c r="M262" s="2">
        <v>2458</v>
      </c>
      <c r="N262">
        <v>40.5</v>
      </c>
      <c r="O262">
        <v>39.200000000000003</v>
      </c>
      <c r="P262" s="2">
        <f t="shared" si="556"/>
        <v>1.0331632653061225</v>
      </c>
      <c r="Q262" s="2">
        <f t="shared" si="557"/>
        <v>-3.3163265306122375E-2</v>
      </c>
      <c r="R262">
        <v>114</v>
      </c>
      <c r="S262">
        <v>112</v>
      </c>
      <c r="T262" s="2">
        <f t="shared" si="314"/>
        <v>1.0178571428571428</v>
      </c>
      <c r="U262">
        <v>249</v>
      </c>
      <c r="V262">
        <v>245</v>
      </c>
      <c r="W262" s="2">
        <f t="shared" si="546"/>
        <v>100.845</v>
      </c>
      <c r="X262" s="2">
        <f t="shared" si="547"/>
        <v>96.04</v>
      </c>
      <c r="Y262" s="7">
        <f t="shared" si="548"/>
        <v>-5.0031236984589673E-2</v>
      </c>
      <c r="Z262" s="2">
        <f t="shared" si="549"/>
        <v>1.0163265306122449</v>
      </c>
      <c r="AA262" s="2">
        <f t="shared" si="550"/>
        <v>2.1842105263157894</v>
      </c>
      <c r="AB262" s="2">
        <f t="shared" si="551"/>
        <v>2.1875</v>
      </c>
      <c r="AC262" s="2">
        <f t="shared" si="552"/>
        <v>-3.3163265306122375E-2</v>
      </c>
      <c r="AD262" s="2">
        <f t="shared" si="553"/>
        <v>135</v>
      </c>
      <c r="AE262" s="2">
        <f t="shared" si="554"/>
        <v>133</v>
      </c>
      <c r="AF262" s="2">
        <f t="shared" si="321"/>
        <v>0.54285714285714282</v>
      </c>
      <c r="AG262" s="2">
        <f t="shared" si="555"/>
        <v>1.0150375939849625</v>
      </c>
      <c r="AH262" s="2">
        <f t="shared" si="558"/>
        <v>21.28</v>
      </c>
      <c r="AI262" s="2">
        <v>0</v>
      </c>
      <c r="AJ262">
        <f>5*10^-3</f>
        <v>5.0000000000000001E-3</v>
      </c>
      <c r="AK262">
        <f t="shared" si="322"/>
        <v>81</v>
      </c>
      <c r="AL262">
        <f t="shared" si="519"/>
        <v>300</v>
      </c>
      <c r="AM262">
        <f t="shared" si="323"/>
        <v>381</v>
      </c>
      <c r="AP262" t="s">
        <v>37</v>
      </c>
      <c r="AQ262">
        <v>450</v>
      </c>
      <c r="AS262">
        <v>0.30480000000000002</v>
      </c>
      <c r="AT262">
        <v>1</v>
      </c>
      <c r="AU262">
        <f t="shared" si="329"/>
        <v>61.833738363453328</v>
      </c>
      <c r="AV262" t="s">
        <v>385</v>
      </c>
      <c r="AW262" t="s">
        <v>64</v>
      </c>
      <c r="AX262" t="s">
        <v>651</v>
      </c>
      <c r="AZ262" s="2">
        <f t="shared" si="417"/>
        <v>1.2940274658835724</v>
      </c>
      <c r="BA262" s="2">
        <f t="shared" si="393"/>
        <v>3</v>
      </c>
      <c r="BB262">
        <v>70</v>
      </c>
      <c r="BC262">
        <f t="shared" si="484"/>
        <v>0.70597253411642769</v>
      </c>
      <c r="BD262">
        <v>30</v>
      </c>
      <c r="BE262">
        <f t="shared" si="485"/>
        <v>0.29402746588357231</v>
      </c>
      <c r="BF262">
        <v>0</v>
      </c>
      <c r="BG262">
        <f t="shared" si="486"/>
        <v>0</v>
      </c>
      <c r="BH262">
        <v>0</v>
      </c>
      <c r="BI262">
        <f t="shared" si="487"/>
        <v>0</v>
      </c>
      <c r="BJ262">
        <v>0</v>
      </c>
      <c r="BK262">
        <f t="shared" si="488"/>
        <v>0</v>
      </c>
      <c r="BL262">
        <v>0</v>
      </c>
      <c r="BM262">
        <f t="shared" si="489"/>
        <v>0</v>
      </c>
      <c r="BN262">
        <v>0</v>
      </c>
      <c r="BO262">
        <f t="shared" si="490"/>
        <v>0</v>
      </c>
      <c r="BP262">
        <v>0</v>
      </c>
      <c r="BQ262">
        <f t="shared" si="491"/>
        <v>0</v>
      </c>
      <c r="BR262">
        <v>0</v>
      </c>
      <c r="BS262">
        <f t="shared" si="492"/>
        <v>0</v>
      </c>
      <c r="BT262">
        <v>0</v>
      </c>
      <c r="BU262">
        <f t="shared" si="493"/>
        <v>0</v>
      </c>
      <c r="BV262">
        <v>0</v>
      </c>
      <c r="BW262">
        <f t="shared" si="494"/>
        <v>0</v>
      </c>
      <c r="BX262">
        <v>0</v>
      </c>
      <c r="BY262">
        <f t="shared" si="495"/>
        <v>0</v>
      </c>
      <c r="BZ262">
        <v>0</v>
      </c>
      <c r="CA262">
        <f t="shared" si="496"/>
        <v>0</v>
      </c>
      <c r="CB262">
        <v>0</v>
      </c>
      <c r="CC262">
        <f t="shared" si="497"/>
        <v>0</v>
      </c>
      <c r="CD262">
        <v>0</v>
      </c>
      <c r="CE262">
        <f t="shared" si="498"/>
        <v>0</v>
      </c>
      <c r="CF262">
        <v>0</v>
      </c>
      <c r="CG262">
        <f t="shared" si="499"/>
        <v>0</v>
      </c>
      <c r="CH262">
        <v>0</v>
      </c>
      <c r="CI262">
        <f t="shared" si="500"/>
        <v>0</v>
      </c>
      <c r="CJ262">
        <v>0</v>
      </c>
      <c r="CK262">
        <f t="shared" si="501"/>
        <v>0</v>
      </c>
      <c r="CL262">
        <v>0</v>
      </c>
      <c r="CM262">
        <f t="shared" si="502"/>
        <v>0</v>
      </c>
      <c r="CN262">
        <v>0</v>
      </c>
      <c r="CO262">
        <f t="shared" si="503"/>
        <v>0</v>
      </c>
      <c r="CP262">
        <v>0</v>
      </c>
      <c r="CQ262">
        <f t="shared" si="504"/>
        <v>0</v>
      </c>
      <c r="CR262">
        <v>0</v>
      </c>
      <c r="CS262">
        <f t="shared" si="505"/>
        <v>0</v>
      </c>
      <c r="CT262">
        <v>0</v>
      </c>
      <c r="CU262">
        <f t="shared" si="506"/>
        <v>0</v>
      </c>
      <c r="CV262">
        <v>0</v>
      </c>
      <c r="CW262">
        <f t="shared" si="507"/>
        <v>0</v>
      </c>
      <c r="CX262">
        <v>0</v>
      </c>
      <c r="CY262">
        <f t="shared" si="508"/>
        <v>0</v>
      </c>
      <c r="CZ262">
        <v>0</v>
      </c>
      <c r="DA262">
        <f t="shared" si="509"/>
        <v>0</v>
      </c>
      <c r="DB262">
        <v>0</v>
      </c>
      <c r="DC262">
        <f t="shared" si="510"/>
        <v>0</v>
      </c>
      <c r="DD262">
        <v>0</v>
      </c>
      <c r="DE262">
        <f t="shared" si="511"/>
        <v>0</v>
      </c>
      <c r="DF262">
        <v>0</v>
      </c>
      <c r="DG262">
        <f t="shared" si="512"/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f t="shared" si="520"/>
        <v>78.599999999999994</v>
      </c>
      <c r="ES262">
        <f t="shared" si="521"/>
        <v>0.85812444071452754</v>
      </c>
      <c r="ET262">
        <v>21.4</v>
      </c>
      <c r="EU262">
        <f t="shared" si="522"/>
        <v>0.14187555928547244</v>
      </c>
      <c r="EV262">
        <v>0</v>
      </c>
      <c r="EW262">
        <f t="shared" si="523"/>
        <v>0</v>
      </c>
      <c r="EX262">
        <v>0</v>
      </c>
      <c r="EY262">
        <f t="shared" si="524"/>
        <v>0</v>
      </c>
      <c r="EZ262">
        <v>0</v>
      </c>
      <c r="FA262">
        <f t="shared" si="525"/>
        <v>0</v>
      </c>
      <c r="FB262">
        <v>0</v>
      </c>
      <c r="FC262">
        <f t="shared" si="526"/>
        <v>0</v>
      </c>
      <c r="FD262">
        <v>0</v>
      </c>
      <c r="FE262">
        <f t="shared" si="527"/>
        <v>0</v>
      </c>
      <c r="FF262">
        <v>0</v>
      </c>
      <c r="FG262">
        <f t="shared" si="528"/>
        <v>0</v>
      </c>
      <c r="FH262">
        <v>0</v>
      </c>
      <c r="FI262">
        <f t="shared" si="529"/>
        <v>0</v>
      </c>
      <c r="FJ262">
        <v>0</v>
      </c>
      <c r="FK262">
        <f t="shared" si="530"/>
        <v>0</v>
      </c>
      <c r="FL262">
        <v>0</v>
      </c>
      <c r="FM262">
        <f t="shared" si="531"/>
        <v>0</v>
      </c>
      <c r="FN262">
        <v>0</v>
      </c>
      <c r="FO262">
        <f t="shared" si="532"/>
        <v>0</v>
      </c>
      <c r="FP262">
        <v>0</v>
      </c>
      <c r="FQ262">
        <f t="shared" si="533"/>
        <v>0</v>
      </c>
      <c r="FR262">
        <v>0</v>
      </c>
      <c r="FS262">
        <f t="shared" si="534"/>
        <v>0</v>
      </c>
      <c r="FT262">
        <v>0</v>
      </c>
      <c r="FU262">
        <f t="shared" si="535"/>
        <v>0</v>
      </c>
      <c r="FV262">
        <v>0</v>
      </c>
      <c r="FW262">
        <f t="shared" si="536"/>
        <v>0</v>
      </c>
      <c r="FX262">
        <v>0</v>
      </c>
      <c r="FY262">
        <f t="shared" si="537"/>
        <v>0</v>
      </c>
      <c r="FZ262">
        <v>0</v>
      </c>
      <c r="GA262">
        <f t="shared" si="538"/>
        <v>0</v>
      </c>
      <c r="GB262">
        <v>0</v>
      </c>
      <c r="GC262">
        <f t="shared" si="539"/>
        <v>0</v>
      </c>
      <c r="GD262">
        <v>0</v>
      </c>
      <c r="GE262">
        <f t="shared" si="540"/>
        <v>0</v>
      </c>
      <c r="GF262">
        <v>0</v>
      </c>
      <c r="GG262">
        <f t="shared" si="541"/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645</v>
      </c>
      <c r="GS262" t="s">
        <v>264</v>
      </c>
    </row>
    <row r="263" spans="1:201" x14ac:dyDescent="0.45">
      <c r="A263">
        <v>262</v>
      </c>
      <c r="B263" t="s">
        <v>33</v>
      </c>
      <c r="C263" t="s">
        <v>46</v>
      </c>
      <c r="D263">
        <v>220</v>
      </c>
      <c r="E263" t="s">
        <v>652</v>
      </c>
      <c r="F263">
        <f t="shared" si="518"/>
        <v>288.3</v>
      </c>
      <c r="G263">
        <v>298</v>
      </c>
      <c r="H263">
        <f>1050+273</f>
        <v>1323</v>
      </c>
      <c r="I263" s="2">
        <f t="shared" si="542"/>
        <v>0.22524565381708239</v>
      </c>
      <c r="J263" s="2">
        <f t="shared" si="543"/>
        <v>9.6999999999999886</v>
      </c>
      <c r="K263" s="2">
        <f t="shared" si="544"/>
        <v>1.0336455081512312</v>
      </c>
      <c r="M263" s="2">
        <v>2458</v>
      </c>
      <c r="N263">
        <v>5</v>
      </c>
      <c r="O263">
        <v>5.5</v>
      </c>
      <c r="P263" s="2">
        <f t="shared" si="556"/>
        <v>0.90909090909090906</v>
      </c>
      <c r="Q263" s="2">
        <f t="shared" si="557"/>
        <v>9.0909090909090912E-2</v>
      </c>
      <c r="R263">
        <v>525</v>
      </c>
      <c r="S263">
        <v>504</v>
      </c>
      <c r="T263" s="2">
        <f t="shared" si="314"/>
        <v>1.0416666666666667</v>
      </c>
      <c r="U263">
        <v>537</v>
      </c>
      <c r="V263">
        <v>504</v>
      </c>
      <c r="W263" s="2">
        <f t="shared" si="546"/>
        <v>26.85</v>
      </c>
      <c r="X263" s="2">
        <f t="shared" si="547"/>
        <v>27.72</v>
      </c>
      <c r="Y263" s="7">
        <f t="shared" si="548"/>
        <v>3.1385281385281294E-2</v>
      </c>
      <c r="Z263" s="2">
        <f t="shared" si="549"/>
        <v>1.0654761904761905</v>
      </c>
      <c r="AA263" s="2">
        <f t="shared" si="550"/>
        <v>1.0228571428571429</v>
      </c>
      <c r="AB263" s="2">
        <f t="shared" si="551"/>
        <v>1</v>
      </c>
      <c r="AC263" s="2">
        <f t="shared" si="552"/>
        <v>9.0909090909090912E-2</v>
      </c>
      <c r="AD263" s="2">
        <f t="shared" si="553"/>
        <v>12</v>
      </c>
      <c r="AE263" s="2">
        <f t="shared" si="554"/>
        <v>0</v>
      </c>
      <c r="AF263" s="2">
        <f t="shared" si="321"/>
        <v>0</v>
      </c>
      <c r="AG263" s="2" t="e">
        <f t="shared" si="555"/>
        <v>#DIV/0!</v>
      </c>
      <c r="AH263" s="2">
        <f t="shared" si="558"/>
        <v>0</v>
      </c>
      <c r="AI263" s="2">
        <v>0</v>
      </c>
      <c r="AJ263">
        <f>2*10^-2</f>
        <v>0.02</v>
      </c>
      <c r="AK263">
        <f t="shared" si="322"/>
        <v>2.5</v>
      </c>
      <c r="AL263">
        <f t="shared" si="519"/>
        <v>300</v>
      </c>
      <c r="AM263">
        <f t="shared" si="323"/>
        <v>302.5</v>
      </c>
      <c r="AP263" t="s">
        <v>37</v>
      </c>
      <c r="AQ263">
        <v>430</v>
      </c>
      <c r="AS263">
        <v>0.127</v>
      </c>
      <c r="AT263">
        <v>1</v>
      </c>
      <c r="AU263">
        <f t="shared" si="329"/>
        <v>179.61077918655104</v>
      </c>
      <c r="AV263" t="s">
        <v>385</v>
      </c>
      <c r="AW263" t="s">
        <v>64</v>
      </c>
      <c r="AX263" t="s">
        <v>644</v>
      </c>
      <c r="AZ263" s="2">
        <f t="shared" si="417"/>
        <v>1.0974548198314256</v>
      </c>
      <c r="BA263" s="2">
        <f t="shared" si="393"/>
        <v>3</v>
      </c>
      <c r="BB263">
        <v>90</v>
      </c>
      <c r="BC263">
        <f t="shared" si="484"/>
        <v>0.90254518016857455</v>
      </c>
      <c r="BD263">
        <v>10</v>
      </c>
      <c r="BE263">
        <f t="shared" si="485"/>
        <v>9.7454819831425524E-2</v>
      </c>
      <c r="BF263">
        <v>0</v>
      </c>
      <c r="BG263">
        <f t="shared" si="486"/>
        <v>0</v>
      </c>
      <c r="BH263">
        <v>0</v>
      </c>
      <c r="BI263">
        <f t="shared" si="487"/>
        <v>0</v>
      </c>
      <c r="BJ263">
        <v>0</v>
      </c>
      <c r="BK263">
        <f t="shared" si="488"/>
        <v>0</v>
      </c>
      <c r="BL263">
        <v>0</v>
      </c>
      <c r="BM263">
        <f t="shared" si="489"/>
        <v>0</v>
      </c>
      <c r="BN263">
        <v>0</v>
      </c>
      <c r="BO263">
        <f t="shared" si="490"/>
        <v>0</v>
      </c>
      <c r="BP263">
        <v>0</v>
      </c>
      <c r="BQ263">
        <f t="shared" si="491"/>
        <v>0</v>
      </c>
      <c r="BR263">
        <v>0</v>
      </c>
      <c r="BS263">
        <f t="shared" si="492"/>
        <v>0</v>
      </c>
      <c r="BT263">
        <v>0</v>
      </c>
      <c r="BU263">
        <f t="shared" si="493"/>
        <v>0</v>
      </c>
      <c r="BV263">
        <v>0</v>
      </c>
      <c r="BW263">
        <f t="shared" si="494"/>
        <v>0</v>
      </c>
      <c r="BX263">
        <v>0</v>
      </c>
      <c r="BY263">
        <f t="shared" si="495"/>
        <v>0</v>
      </c>
      <c r="BZ263">
        <v>0</v>
      </c>
      <c r="CA263">
        <f t="shared" si="496"/>
        <v>0</v>
      </c>
      <c r="CB263">
        <v>0</v>
      </c>
      <c r="CC263">
        <f t="shared" si="497"/>
        <v>0</v>
      </c>
      <c r="CD263">
        <v>0</v>
      </c>
      <c r="CE263">
        <f t="shared" si="498"/>
        <v>0</v>
      </c>
      <c r="CF263">
        <v>0</v>
      </c>
      <c r="CG263">
        <f t="shared" si="499"/>
        <v>0</v>
      </c>
      <c r="CH263">
        <v>0</v>
      </c>
      <c r="CI263">
        <f t="shared" si="500"/>
        <v>0</v>
      </c>
      <c r="CJ263">
        <v>0</v>
      </c>
      <c r="CK263">
        <f t="shared" si="501"/>
        <v>0</v>
      </c>
      <c r="CL263">
        <v>0</v>
      </c>
      <c r="CM263">
        <f t="shared" si="502"/>
        <v>0</v>
      </c>
      <c r="CN263">
        <v>0</v>
      </c>
      <c r="CO263">
        <f t="shared" si="503"/>
        <v>0</v>
      </c>
      <c r="CP263">
        <v>0</v>
      </c>
      <c r="CQ263">
        <f t="shared" si="504"/>
        <v>0</v>
      </c>
      <c r="CR263">
        <v>0</v>
      </c>
      <c r="CS263">
        <f t="shared" si="505"/>
        <v>0</v>
      </c>
      <c r="CT263">
        <v>0</v>
      </c>
      <c r="CU263">
        <f t="shared" si="506"/>
        <v>0</v>
      </c>
      <c r="CV263">
        <v>0</v>
      </c>
      <c r="CW263">
        <f t="shared" si="507"/>
        <v>0</v>
      </c>
      <c r="CX263">
        <v>0</v>
      </c>
      <c r="CY263">
        <f t="shared" si="508"/>
        <v>0</v>
      </c>
      <c r="CZ263">
        <v>0</v>
      </c>
      <c r="DA263">
        <f t="shared" si="509"/>
        <v>0</v>
      </c>
      <c r="DB263">
        <v>0</v>
      </c>
      <c r="DC263">
        <f t="shared" si="510"/>
        <v>0</v>
      </c>
      <c r="DD263">
        <v>0</v>
      </c>
      <c r="DE263">
        <f t="shared" si="511"/>
        <v>0</v>
      </c>
      <c r="DF263">
        <v>0</v>
      </c>
      <c r="DG263">
        <f t="shared" si="512"/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f t="shared" si="520"/>
        <v>78.599999999999994</v>
      </c>
      <c r="ES263">
        <f t="shared" si="521"/>
        <v>0.85812444071452754</v>
      </c>
      <c r="ET263">
        <v>21.4</v>
      </c>
      <c r="EU263">
        <f t="shared" si="522"/>
        <v>0.14187555928547244</v>
      </c>
      <c r="EV263">
        <v>0</v>
      </c>
      <c r="EW263">
        <f t="shared" si="523"/>
        <v>0</v>
      </c>
      <c r="EX263">
        <v>0</v>
      </c>
      <c r="EY263">
        <f t="shared" si="524"/>
        <v>0</v>
      </c>
      <c r="EZ263">
        <v>0</v>
      </c>
      <c r="FA263">
        <f t="shared" si="525"/>
        <v>0</v>
      </c>
      <c r="FB263">
        <v>0</v>
      </c>
      <c r="FC263">
        <f t="shared" si="526"/>
        <v>0</v>
      </c>
      <c r="FD263">
        <v>0</v>
      </c>
      <c r="FE263">
        <f t="shared" si="527"/>
        <v>0</v>
      </c>
      <c r="FF263">
        <v>0</v>
      </c>
      <c r="FG263">
        <f t="shared" si="528"/>
        <v>0</v>
      </c>
      <c r="FH263">
        <v>0</v>
      </c>
      <c r="FI263">
        <f t="shared" si="529"/>
        <v>0</v>
      </c>
      <c r="FJ263">
        <v>0</v>
      </c>
      <c r="FK263">
        <f t="shared" si="530"/>
        <v>0</v>
      </c>
      <c r="FL263">
        <v>0</v>
      </c>
      <c r="FM263">
        <f t="shared" si="531"/>
        <v>0</v>
      </c>
      <c r="FN263">
        <v>0</v>
      </c>
      <c r="FO263">
        <f t="shared" si="532"/>
        <v>0</v>
      </c>
      <c r="FP263">
        <v>0</v>
      </c>
      <c r="FQ263">
        <f t="shared" si="533"/>
        <v>0</v>
      </c>
      <c r="FR263">
        <v>0</v>
      </c>
      <c r="FS263">
        <f t="shared" si="534"/>
        <v>0</v>
      </c>
      <c r="FT263">
        <v>0</v>
      </c>
      <c r="FU263">
        <f t="shared" si="535"/>
        <v>0</v>
      </c>
      <c r="FV263">
        <v>0</v>
      </c>
      <c r="FW263">
        <f t="shared" si="536"/>
        <v>0</v>
      </c>
      <c r="FX263">
        <v>0</v>
      </c>
      <c r="FY263">
        <f t="shared" si="537"/>
        <v>0</v>
      </c>
      <c r="FZ263">
        <v>0</v>
      </c>
      <c r="GA263">
        <f t="shared" si="538"/>
        <v>0</v>
      </c>
      <c r="GB263">
        <v>0</v>
      </c>
      <c r="GC263">
        <f t="shared" si="539"/>
        <v>0</v>
      </c>
      <c r="GD263">
        <v>0</v>
      </c>
      <c r="GE263">
        <f t="shared" si="540"/>
        <v>0</v>
      </c>
      <c r="GF263">
        <v>0</v>
      </c>
      <c r="GG263">
        <f t="shared" si="541"/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645</v>
      </c>
      <c r="GS263" t="s">
        <v>264</v>
      </c>
    </row>
    <row r="264" spans="1:201" x14ac:dyDescent="0.45">
      <c r="A264">
        <v>263</v>
      </c>
      <c r="B264" t="s">
        <v>33</v>
      </c>
      <c r="C264" t="s">
        <v>46</v>
      </c>
      <c r="D264">
        <v>220</v>
      </c>
      <c r="E264" t="s">
        <v>652</v>
      </c>
      <c r="F264">
        <f t="shared" si="518"/>
        <v>288.3</v>
      </c>
      <c r="G264">
        <v>298</v>
      </c>
      <c r="H264">
        <f>1050+273</f>
        <v>1323</v>
      </c>
      <c r="I264" s="2">
        <f t="shared" si="542"/>
        <v>0.22524565381708239</v>
      </c>
      <c r="J264" s="2">
        <f t="shared" si="543"/>
        <v>9.6999999999999886</v>
      </c>
      <c r="K264" s="2">
        <f t="shared" si="544"/>
        <v>1.0336455081512312</v>
      </c>
      <c r="M264" s="2">
        <v>2458</v>
      </c>
      <c r="N264">
        <v>5.2</v>
      </c>
      <c r="O264">
        <v>4.5999999999999996</v>
      </c>
      <c r="P264" s="2">
        <f t="shared" si="556"/>
        <v>1.1304347826086958</v>
      </c>
      <c r="Q264" s="2">
        <f t="shared" si="557"/>
        <v>-0.13043478260869579</v>
      </c>
      <c r="R264">
        <v>525</v>
      </c>
      <c r="S264">
        <v>582</v>
      </c>
      <c r="T264" s="2">
        <f t="shared" si="314"/>
        <v>0.90206185567010311</v>
      </c>
      <c r="U264">
        <v>532</v>
      </c>
      <c r="V264">
        <v>592</v>
      </c>
      <c r="W264" s="2">
        <f t="shared" si="546"/>
        <v>27.664000000000001</v>
      </c>
      <c r="X264" s="2">
        <f t="shared" si="547"/>
        <v>27.231999999999999</v>
      </c>
      <c r="Y264" s="7">
        <f t="shared" si="548"/>
        <v>-1.5863689776733334E-2</v>
      </c>
      <c r="Z264" s="2">
        <f t="shared" si="549"/>
        <v>0.89864864864864868</v>
      </c>
      <c r="AA264" s="2">
        <f t="shared" si="550"/>
        <v>1.0133333333333334</v>
      </c>
      <c r="AB264" s="2">
        <f t="shared" si="551"/>
        <v>1.0171821305841924</v>
      </c>
      <c r="AC264" s="2">
        <f t="shared" si="552"/>
        <v>-0.13043478260869579</v>
      </c>
      <c r="AD264" s="2">
        <f t="shared" si="553"/>
        <v>7</v>
      </c>
      <c r="AE264" s="2">
        <f t="shared" si="554"/>
        <v>10</v>
      </c>
      <c r="AF264" s="2">
        <f t="shared" si="321"/>
        <v>1.6891891891891893E-2</v>
      </c>
      <c r="AG264" s="2">
        <f t="shared" si="555"/>
        <v>0.7</v>
      </c>
      <c r="AH264" s="2">
        <f t="shared" si="558"/>
        <v>7.77027027027027E-2</v>
      </c>
      <c r="AI264" s="2">
        <v>0</v>
      </c>
      <c r="AJ264">
        <f>5*10^-3</f>
        <v>5.0000000000000001E-3</v>
      </c>
      <c r="AK264">
        <f t="shared" si="322"/>
        <v>10.4</v>
      </c>
      <c r="AL264">
        <f t="shared" si="519"/>
        <v>300</v>
      </c>
      <c r="AM264">
        <f t="shared" si="323"/>
        <v>310.39999999999998</v>
      </c>
      <c r="AP264" t="s">
        <v>37</v>
      </c>
      <c r="AQ264">
        <v>430</v>
      </c>
      <c r="AS264">
        <v>0.127</v>
      </c>
      <c r="AT264">
        <v>1</v>
      </c>
      <c r="AU264">
        <f t="shared" ref="AU264:AU327" si="559">SQRT(AS264)*(S264*AT264)</f>
        <v>207.40768548923157</v>
      </c>
      <c r="AV264" t="s">
        <v>385</v>
      </c>
      <c r="AW264" t="s">
        <v>64</v>
      </c>
      <c r="AX264" t="s">
        <v>644</v>
      </c>
      <c r="AZ264" s="2">
        <f t="shared" si="417"/>
        <v>1.0974548198314256</v>
      </c>
      <c r="BA264" s="2">
        <f t="shared" si="393"/>
        <v>3</v>
      </c>
      <c r="BB264">
        <v>90</v>
      </c>
      <c r="BC264">
        <f t="shared" si="484"/>
        <v>0.90254518016857455</v>
      </c>
      <c r="BD264">
        <v>10</v>
      </c>
      <c r="BE264">
        <f t="shared" si="485"/>
        <v>9.7454819831425524E-2</v>
      </c>
      <c r="BF264">
        <v>0</v>
      </c>
      <c r="BG264">
        <f t="shared" si="486"/>
        <v>0</v>
      </c>
      <c r="BH264">
        <v>0</v>
      </c>
      <c r="BI264">
        <f t="shared" si="487"/>
        <v>0</v>
      </c>
      <c r="BJ264">
        <v>0</v>
      </c>
      <c r="BK264">
        <f t="shared" si="488"/>
        <v>0</v>
      </c>
      <c r="BL264">
        <v>0</v>
      </c>
      <c r="BM264">
        <f t="shared" si="489"/>
        <v>0</v>
      </c>
      <c r="BN264">
        <v>0</v>
      </c>
      <c r="BO264">
        <f t="shared" si="490"/>
        <v>0</v>
      </c>
      <c r="BP264">
        <v>0</v>
      </c>
      <c r="BQ264">
        <f t="shared" si="491"/>
        <v>0</v>
      </c>
      <c r="BR264">
        <v>0</v>
      </c>
      <c r="BS264">
        <f t="shared" si="492"/>
        <v>0</v>
      </c>
      <c r="BT264">
        <v>0</v>
      </c>
      <c r="BU264">
        <f t="shared" si="493"/>
        <v>0</v>
      </c>
      <c r="BV264">
        <v>0</v>
      </c>
      <c r="BW264">
        <f t="shared" si="494"/>
        <v>0</v>
      </c>
      <c r="BX264">
        <v>0</v>
      </c>
      <c r="BY264">
        <f t="shared" si="495"/>
        <v>0</v>
      </c>
      <c r="BZ264">
        <v>0</v>
      </c>
      <c r="CA264">
        <f t="shared" si="496"/>
        <v>0</v>
      </c>
      <c r="CB264">
        <v>0</v>
      </c>
      <c r="CC264">
        <f t="shared" si="497"/>
        <v>0</v>
      </c>
      <c r="CD264">
        <v>0</v>
      </c>
      <c r="CE264">
        <f t="shared" si="498"/>
        <v>0</v>
      </c>
      <c r="CF264">
        <v>0</v>
      </c>
      <c r="CG264">
        <f t="shared" si="499"/>
        <v>0</v>
      </c>
      <c r="CH264">
        <v>0</v>
      </c>
      <c r="CI264">
        <f t="shared" si="500"/>
        <v>0</v>
      </c>
      <c r="CJ264">
        <v>0</v>
      </c>
      <c r="CK264">
        <f t="shared" si="501"/>
        <v>0</v>
      </c>
      <c r="CL264">
        <v>0</v>
      </c>
      <c r="CM264">
        <f t="shared" si="502"/>
        <v>0</v>
      </c>
      <c r="CN264">
        <v>0</v>
      </c>
      <c r="CO264">
        <f t="shared" si="503"/>
        <v>0</v>
      </c>
      <c r="CP264">
        <v>0</v>
      </c>
      <c r="CQ264">
        <f t="shared" si="504"/>
        <v>0</v>
      </c>
      <c r="CR264">
        <v>0</v>
      </c>
      <c r="CS264">
        <f t="shared" si="505"/>
        <v>0</v>
      </c>
      <c r="CT264">
        <v>0</v>
      </c>
      <c r="CU264">
        <f t="shared" si="506"/>
        <v>0</v>
      </c>
      <c r="CV264">
        <v>0</v>
      </c>
      <c r="CW264">
        <f t="shared" si="507"/>
        <v>0</v>
      </c>
      <c r="CX264">
        <v>0</v>
      </c>
      <c r="CY264">
        <f t="shared" si="508"/>
        <v>0</v>
      </c>
      <c r="CZ264">
        <v>0</v>
      </c>
      <c r="DA264">
        <f t="shared" si="509"/>
        <v>0</v>
      </c>
      <c r="DB264">
        <v>0</v>
      </c>
      <c r="DC264">
        <f t="shared" si="510"/>
        <v>0</v>
      </c>
      <c r="DD264">
        <v>0</v>
      </c>
      <c r="DE264">
        <f t="shared" si="511"/>
        <v>0</v>
      </c>
      <c r="DF264">
        <v>0</v>
      </c>
      <c r="DG264">
        <f t="shared" si="512"/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f t="shared" si="520"/>
        <v>78.599999999999994</v>
      </c>
      <c r="ES264">
        <f t="shared" si="521"/>
        <v>0.85812444071452754</v>
      </c>
      <c r="ET264">
        <v>21.4</v>
      </c>
      <c r="EU264">
        <f t="shared" si="522"/>
        <v>0.14187555928547244</v>
      </c>
      <c r="EV264">
        <v>0</v>
      </c>
      <c r="EW264">
        <f t="shared" si="523"/>
        <v>0</v>
      </c>
      <c r="EX264">
        <v>0</v>
      </c>
      <c r="EY264">
        <f t="shared" si="524"/>
        <v>0</v>
      </c>
      <c r="EZ264">
        <v>0</v>
      </c>
      <c r="FA264">
        <f t="shared" si="525"/>
        <v>0</v>
      </c>
      <c r="FB264">
        <v>0</v>
      </c>
      <c r="FC264">
        <f t="shared" si="526"/>
        <v>0</v>
      </c>
      <c r="FD264">
        <v>0</v>
      </c>
      <c r="FE264">
        <f t="shared" si="527"/>
        <v>0</v>
      </c>
      <c r="FF264">
        <v>0</v>
      </c>
      <c r="FG264">
        <f t="shared" si="528"/>
        <v>0</v>
      </c>
      <c r="FH264">
        <v>0</v>
      </c>
      <c r="FI264">
        <f t="shared" si="529"/>
        <v>0</v>
      </c>
      <c r="FJ264">
        <v>0</v>
      </c>
      <c r="FK264">
        <f t="shared" si="530"/>
        <v>0</v>
      </c>
      <c r="FL264">
        <v>0</v>
      </c>
      <c r="FM264">
        <f t="shared" si="531"/>
        <v>0</v>
      </c>
      <c r="FN264">
        <v>0</v>
      </c>
      <c r="FO264">
        <f t="shared" si="532"/>
        <v>0</v>
      </c>
      <c r="FP264">
        <v>0</v>
      </c>
      <c r="FQ264">
        <f t="shared" si="533"/>
        <v>0</v>
      </c>
      <c r="FR264">
        <v>0</v>
      </c>
      <c r="FS264">
        <f t="shared" si="534"/>
        <v>0</v>
      </c>
      <c r="FT264">
        <v>0</v>
      </c>
      <c r="FU264">
        <f t="shared" si="535"/>
        <v>0</v>
      </c>
      <c r="FV264">
        <v>0</v>
      </c>
      <c r="FW264">
        <f t="shared" si="536"/>
        <v>0</v>
      </c>
      <c r="FX264">
        <v>0</v>
      </c>
      <c r="FY264">
        <f t="shared" si="537"/>
        <v>0</v>
      </c>
      <c r="FZ264">
        <v>0</v>
      </c>
      <c r="GA264">
        <f t="shared" si="538"/>
        <v>0</v>
      </c>
      <c r="GB264">
        <v>0</v>
      </c>
      <c r="GC264">
        <f t="shared" si="539"/>
        <v>0</v>
      </c>
      <c r="GD264">
        <v>0</v>
      </c>
      <c r="GE264">
        <f t="shared" si="540"/>
        <v>0</v>
      </c>
      <c r="GF264">
        <v>0</v>
      </c>
      <c r="GG264">
        <f t="shared" si="541"/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645</v>
      </c>
      <c r="GS264" t="s">
        <v>264</v>
      </c>
    </row>
    <row r="265" spans="1:201" x14ac:dyDescent="0.45">
      <c r="A265">
        <v>264</v>
      </c>
      <c r="B265" t="s">
        <v>33</v>
      </c>
      <c r="C265" t="s">
        <v>46</v>
      </c>
      <c r="D265">
        <v>220</v>
      </c>
      <c r="E265" t="s">
        <v>652</v>
      </c>
      <c r="F265">
        <f t="shared" si="518"/>
        <v>288.3</v>
      </c>
      <c r="G265">
        <v>298</v>
      </c>
      <c r="H265">
        <f>1050+273</f>
        <v>1323</v>
      </c>
      <c r="I265" s="2">
        <f t="shared" si="542"/>
        <v>0.22524565381708239</v>
      </c>
      <c r="J265" s="2">
        <f t="shared" si="543"/>
        <v>9.6999999999999886</v>
      </c>
      <c r="K265" s="2">
        <f t="shared" si="544"/>
        <v>1.0336455081512312</v>
      </c>
      <c r="M265" s="2">
        <v>2458</v>
      </c>
      <c r="N265">
        <v>4.2</v>
      </c>
      <c r="O265">
        <v>4.3499999999999996</v>
      </c>
      <c r="P265" s="2">
        <f t="shared" si="556"/>
        <v>0.9655172413793105</v>
      </c>
      <c r="Q265" s="2">
        <f t="shared" si="557"/>
        <v>3.4482758620689537E-2</v>
      </c>
      <c r="R265">
        <v>463</v>
      </c>
      <c r="S265">
        <v>491</v>
      </c>
      <c r="T265" s="2">
        <f t="shared" si="314"/>
        <v>0.94297352342158858</v>
      </c>
      <c r="U265">
        <v>471</v>
      </c>
      <c r="V265">
        <v>509</v>
      </c>
      <c r="W265" s="2">
        <f t="shared" si="546"/>
        <v>19.782</v>
      </c>
      <c r="X265" s="2">
        <f t="shared" si="547"/>
        <v>22.141499999999997</v>
      </c>
      <c r="Y265" s="7">
        <f t="shared" si="548"/>
        <v>0.10656459589458697</v>
      </c>
      <c r="Z265" s="2">
        <f t="shared" si="549"/>
        <v>0.92534381139489197</v>
      </c>
      <c r="AA265" s="2">
        <f t="shared" si="550"/>
        <v>1.0172786177105833</v>
      </c>
      <c r="AB265" s="2">
        <f t="shared" si="551"/>
        <v>1.0366598778004072</v>
      </c>
      <c r="AC265" s="2">
        <f t="shared" si="552"/>
        <v>3.4482758620689537E-2</v>
      </c>
      <c r="AD265" s="2">
        <f t="shared" si="553"/>
        <v>8</v>
      </c>
      <c r="AE265" s="2">
        <f t="shared" si="554"/>
        <v>18</v>
      </c>
      <c r="AF265" s="2">
        <f t="shared" ref="AF265:AF328" si="560">(V265-S265)/V265</f>
        <v>3.536345776031434E-2</v>
      </c>
      <c r="AG265" s="2">
        <f t="shared" si="555"/>
        <v>0.44444444444444442</v>
      </c>
      <c r="AH265" s="2">
        <f t="shared" si="558"/>
        <v>0.15383104125736738</v>
      </c>
      <c r="AI265" s="2">
        <v>0</v>
      </c>
      <c r="AJ265">
        <v>5.0000000000000001E-4</v>
      </c>
      <c r="AK265">
        <f t="shared" ref="AK265:AK328" si="561">(1/AJ265)*(N265/100)</f>
        <v>84</v>
      </c>
      <c r="AL265">
        <f t="shared" si="519"/>
        <v>300</v>
      </c>
      <c r="AM265">
        <f t="shared" ref="AM265:AM328" si="562">AK265+AL265</f>
        <v>384</v>
      </c>
      <c r="AP265" t="s">
        <v>37</v>
      </c>
      <c r="AQ265">
        <v>430</v>
      </c>
      <c r="AS265">
        <v>0.127</v>
      </c>
      <c r="AT265">
        <v>1</v>
      </c>
      <c r="AU265">
        <f t="shared" si="559"/>
        <v>174.97796146943762</v>
      </c>
      <c r="AV265" t="s">
        <v>385</v>
      </c>
      <c r="AW265" t="s">
        <v>64</v>
      </c>
      <c r="AX265" t="s">
        <v>644</v>
      </c>
      <c r="AZ265" s="2">
        <f t="shared" si="417"/>
        <v>1.0974548198314256</v>
      </c>
      <c r="BA265" s="2">
        <f t="shared" si="393"/>
        <v>3</v>
      </c>
      <c r="BB265">
        <v>90</v>
      </c>
      <c r="BC265">
        <f t="shared" si="484"/>
        <v>0.90254518016857455</v>
      </c>
      <c r="BD265">
        <v>10</v>
      </c>
      <c r="BE265">
        <f t="shared" si="485"/>
        <v>9.7454819831425524E-2</v>
      </c>
      <c r="BF265">
        <v>0</v>
      </c>
      <c r="BG265">
        <f t="shared" si="486"/>
        <v>0</v>
      </c>
      <c r="BH265">
        <v>0</v>
      </c>
      <c r="BI265">
        <f t="shared" si="487"/>
        <v>0</v>
      </c>
      <c r="BJ265">
        <v>0</v>
      </c>
      <c r="BK265">
        <f t="shared" si="488"/>
        <v>0</v>
      </c>
      <c r="BL265">
        <v>0</v>
      </c>
      <c r="BM265">
        <f t="shared" si="489"/>
        <v>0</v>
      </c>
      <c r="BN265">
        <v>0</v>
      </c>
      <c r="BO265">
        <f t="shared" si="490"/>
        <v>0</v>
      </c>
      <c r="BP265">
        <v>0</v>
      </c>
      <c r="BQ265">
        <f t="shared" si="491"/>
        <v>0</v>
      </c>
      <c r="BR265">
        <v>0</v>
      </c>
      <c r="BS265">
        <f t="shared" si="492"/>
        <v>0</v>
      </c>
      <c r="BT265">
        <v>0</v>
      </c>
      <c r="BU265">
        <f t="shared" si="493"/>
        <v>0</v>
      </c>
      <c r="BV265">
        <v>0</v>
      </c>
      <c r="BW265">
        <f t="shared" si="494"/>
        <v>0</v>
      </c>
      <c r="BX265">
        <v>0</v>
      </c>
      <c r="BY265">
        <f t="shared" si="495"/>
        <v>0</v>
      </c>
      <c r="BZ265">
        <v>0</v>
      </c>
      <c r="CA265">
        <f t="shared" si="496"/>
        <v>0</v>
      </c>
      <c r="CB265">
        <v>0</v>
      </c>
      <c r="CC265">
        <f t="shared" si="497"/>
        <v>0</v>
      </c>
      <c r="CD265">
        <v>0</v>
      </c>
      <c r="CE265">
        <f t="shared" si="498"/>
        <v>0</v>
      </c>
      <c r="CF265">
        <v>0</v>
      </c>
      <c r="CG265">
        <f t="shared" si="499"/>
        <v>0</v>
      </c>
      <c r="CH265">
        <v>0</v>
      </c>
      <c r="CI265">
        <f t="shared" si="500"/>
        <v>0</v>
      </c>
      <c r="CJ265">
        <v>0</v>
      </c>
      <c r="CK265">
        <f t="shared" si="501"/>
        <v>0</v>
      </c>
      <c r="CL265">
        <v>0</v>
      </c>
      <c r="CM265">
        <f t="shared" si="502"/>
        <v>0</v>
      </c>
      <c r="CN265">
        <v>0</v>
      </c>
      <c r="CO265">
        <f t="shared" si="503"/>
        <v>0</v>
      </c>
      <c r="CP265">
        <v>0</v>
      </c>
      <c r="CQ265">
        <f t="shared" si="504"/>
        <v>0</v>
      </c>
      <c r="CR265">
        <v>0</v>
      </c>
      <c r="CS265">
        <f t="shared" si="505"/>
        <v>0</v>
      </c>
      <c r="CT265">
        <v>0</v>
      </c>
      <c r="CU265">
        <f t="shared" si="506"/>
        <v>0</v>
      </c>
      <c r="CV265">
        <v>0</v>
      </c>
      <c r="CW265">
        <f t="shared" si="507"/>
        <v>0</v>
      </c>
      <c r="CX265">
        <v>0</v>
      </c>
      <c r="CY265">
        <f t="shared" si="508"/>
        <v>0</v>
      </c>
      <c r="CZ265">
        <v>0</v>
      </c>
      <c r="DA265">
        <f t="shared" si="509"/>
        <v>0</v>
      </c>
      <c r="DB265">
        <v>0</v>
      </c>
      <c r="DC265">
        <f t="shared" si="510"/>
        <v>0</v>
      </c>
      <c r="DD265">
        <v>0</v>
      </c>
      <c r="DE265">
        <f t="shared" si="511"/>
        <v>0</v>
      </c>
      <c r="DF265">
        <v>0</v>
      </c>
      <c r="DG265">
        <f t="shared" si="512"/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f t="shared" si="520"/>
        <v>78.599999999999994</v>
      </c>
      <c r="ES265">
        <f t="shared" si="521"/>
        <v>0.85812444071452754</v>
      </c>
      <c r="ET265">
        <v>21.4</v>
      </c>
      <c r="EU265">
        <f t="shared" si="522"/>
        <v>0.14187555928547244</v>
      </c>
      <c r="EV265">
        <v>0</v>
      </c>
      <c r="EW265">
        <f t="shared" si="523"/>
        <v>0</v>
      </c>
      <c r="EX265">
        <v>0</v>
      </c>
      <c r="EY265">
        <f t="shared" si="524"/>
        <v>0</v>
      </c>
      <c r="EZ265">
        <v>0</v>
      </c>
      <c r="FA265">
        <f t="shared" si="525"/>
        <v>0</v>
      </c>
      <c r="FB265">
        <v>0</v>
      </c>
      <c r="FC265">
        <f t="shared" si="526"/>
        <v>0</v>
      </c>
      <c r="FD265">
        <v>0</v>
      </c>
      <c r="FE265">
        <f t="shared" si="527"/>
        <v>0</v>
      </c>
      <c r="FF265">
        <v>0</v>
      </c>
      <c r="FG265">
        <f t="shared" si="528"/>
        <v>0</v>
      </c>
      <c r="FH265">
        <v>0</v>
      </c>
      <c r="FI265">
        <f t="shared" si="529"/>
        <v>0</v>
      </c>
      <c r="FJ265">
        <v>0</v>
      </c>
      <c r="FK265">
        <f t="shared" si="530"/>
        <v>0</v>
      </c>
      <c r="FL265">
        <v>0</v>
      </c>
      <c r="FM265">
        <f t="shared" si="531"/>
        <v>0</v>
      </c>
      <c r="FN265">
        <v>0</v>
      </c>
      <c r="FO265">
        <f t="shared" si="532"/>
        <v>0</v>
      </c>
      <c r="FP265">
        <v>0</v>
      </c>
      <c r="FQ265">
        <f t="shared" si="533"/>
        <v>0</v>
      </c>
      <c r="FR265">
        <v>0</v>
      </c>
      <c r="FS265">
        <f t="shared" si="534"/>
        <v>0</v>
      </c>
      <c r="FT265">
        <v>0</v>
      </c>
      <c r="FU265">
        <f t="shared" si="535"/>
        <v>0</v>
      </c>
      <c r="FV265">
        <v>0</v>
      </c>
      <c r="FW265">
        <f t="shared" si="536"/>
        <v>0</v>
      </c>
      <c r="FX265">
        <v>0</v>
      </c>
      <c r="FY265">
        <f t="shared" si="537"/>
        <v>0</v>
      </c>
      <c r="FZ265">
        <v>0</v>
      </c>
      <c r="GA265">
        <f t="shared" si="538"/>
        <v>0</v>
      </c>
      <c r="GB265">
        <v>0</v>
      </c>
      <c r="GC265">
        <f t="shared" si="539"/>
        <v>0</v>
      </c>
      <c r="GD265">
        <v>0</v>
      </c>
      <c r="GE265">
        <f t="shared" si="540"/>
        <v>0</v>
      </c>
      <c r="GF265">
        <v>0</v>
      </c>
      <c r="GG265">
        <f t="shared" si="541"/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645</v>
      </c>
      <c r="GS265" t="s">
        <v>264</v>
      </c>
    </row>
    <row r="266" spans="1:201" x14ac:dyDescent="0.45">
      <c r="A266">
        <v>265</v>
      </c>
      <c r="B266" t="s">
        <v>33</v>
      </c>
      <c r="C266" t="s">
        <v>46</v>
      </c>
      <c r="D266">
        <v>510</v>
      </c>
      <c r="E266" t="s">
        <v>653</v>
      </c>
      <c r="F266">
        <f t="shared" si="518"/>
        <v>288.3</v>
      </c>
      <c r="G266">
        <v>298</v>
      </c>
      <c r="H266">
        <f>900+273</f>
        <v>1173</v>
      </c>
      <c r="I266" s="2">
        <f t="shared" si="542"/>
        <v>0.25404944586530265</v>
      </c>
      <c r="J266" s="2">
        <f t="shared" si="543"/>
        <v>9.6999999999999886</v>
      </c>
      <c r="K266" s="2">
        <f t="shared" si="544"/>
        <v>1.0336455081512312</v>
      </c>
      <c r="M266" s="2">
        <v>2458</v>
      </c>
      <c r="N266">
        <v>5.8</v>
      </c>
      <c r="O266" s="10">
        <v>3.9</v>
      </c>
      <c r="P266" s="2">
        <f t="shared" si="556"/>
        <v>1.4871794871794872</v>
      </c>
      <c r="Q266" s="2">
        <f t="shared" si="557"/>
        <v>-0.48717948717948717</v>
      </c>
      <c r="R266" s="10">
        <v>879</v>
      </c>
      <c r="S266" s="10">
        <v>839</v>
      </c>
      <c r="T266" s="2">
        <f t="shared" si="314"/>
        <v>1.0476758045292014</v>
      </c>
      <c r="U266" s="10">
        <v>925</v>
      </c>
      <c r="V266" s="10">
        <v>839</v>
      </c>
      <c r="W266" s="2">
        <f t="shared" si="546"/>
        <v>53.65</v>
      </c>
      <c r="X266" s="2">
        <f t="shared" si="547"/>
        <v>32.720999999999997</v>
      </c>
      <c r="Y266" s="7">
        <f t="shared" si="548"/>
        <v>-0.63961981602029294</v>
      </c>
      <c r="Z266" s="2">
        <f t="shared" si="549"/>
        <v>1.102502979737783</v>
      </c>
      <c r="AA266" s="2">
        <f t="shared" si="550"/>
        <v>1.0523321956769056</v>
      </c>
      <c r="AB266" s="2">
        <f t="shared" si="551"/>
        <v>1</v>
      </c>
      <c r="AC266" s="2">
        <f t="shared" si="552"/>
        <v>-0.48717948717948717</v>
      </c>
      <c r="AD266" s="2">
        <f t="shared" si="553"/>
        <v>46</v>
      </c>
      <c r="AE266" s="2">
        <f t="shared" si="554"/>
        <v>0</v>
      </c>
      <c r="AF266" s="2">
        <f t="shared" si="560"/>
        <v>0</v>
      </c>
      <c r="AG266" s="2" t="e">
        <f t="shared" si="555"/>
        <v>#DIV/0!</v>
      </c>
      <c r="AH266" s="2">
        <f t="shared" si="558"/>
        <v>0</v>
      </c>
      <c r="AI266" s="2">
        <v>0</v>
      </c>
      <c r="AJ266">
        <f>2*10^-2</f>
        <v>0.02</v>
      </c>
      <c r="AK266">
        <f t="shared" si="561"/>
        <v>2.9</v>
      </c>
      <c r="AL266">
        <f t="shared" si="519"/>
        <v>300</v>
      </c>
      <c r="AM266">
        <f t="shared" si="562"/>
        <v>302.89999999999998</v>
      </c>
      <c r="AP266" t="s">
        <v>37</v>
      </c>
      <c r="AQ266">
        <v>550</v>
      </c>
      <c r="AS266">
        <v>0.1016</v>
      </c>
      <c r="AT266">
        <v>1</v>
      </c>
      <c r="AU266">
        <f t="shared" si="559"/>
        <v>267.42919361954483</v>
      </c>
      <c r="AV266" t="s">
        <v>385</v>
      </c>
      <c r="AW266" t="s">
        <v>64</v>
      </c>
      <c r="AX266" t="s">
        <v>644</v>
      </c>
      <c r="AZ266" s="2">
        <f t="shared" si="417"/>
        <v>1.0987982432889201</v>
      </c>
      <c r="BA266" s="2">
        <f t="shared" si="393"/>
        <v>3</v>
      </c>
      <c r="BB266">
        <f>100-0.2-5</f>
        <v>94.8</v>
      </c>
      <c r="BC266">
        <f t="shared" si="484"/>
        <v>0.9684646859163516</v>
      </c>
      <c r="BD266">
        <v>0</v>
      </c>
      <c r="BE266">
        <f t="shared" si="485"/>
        <v>0</v>
      </c>
      <c r="BF266">
        <v>0</v>
      </c>
      <c r="BG266">
        <f t="shared" si="486"/>
        <v>0</v>
      </c>
      <c r="BH266">
        <v>0</v>
      </c>
      <c r="BI266">
        <f t="shared" si="487"/>
        <v>0</v>
      </c>
      <c r="BJ266">
        <v>0</v>
      </c>
      <c r="BK266">
        <f t="shared" si="488"/>
        <v>0</v>
      </c>
      <c r="BL266">
        <v>0</v>
      </c>
      <c r="BM266">
        <f t="shared" si="489"/>
        <v>0</v>
      </c>
      <c r="BN266">
        <v>0</v>
      </c>
      <c r="BO266">
        <f t="shared" si="490"/>
        <v>0</v>
      </c>
      <c r="BP266">
        <v>0</v>
      </c>
      <c r="BQ266">
        <f t="shared" si="491"/>
        <v>0</v>
      </c>
      <c r="BR266">
        <v>0</v>
      </c>
      <c r="BS266">
        <f t="shared" si="492"/>
        <v>0</v>
      </c>
      <c r="BT266">
        <v>0</v>
      </c>
      <c r="BU266">
        <f t="shared" si="493"/>
        <v>0</v>
      </c>
      <c r="BV266">
        <v>0.2</v>
      </c>
      <c r="BW266">
        <f t="shared" si="494"/>
        <v>4.192301037974717E-3</v>
      </c>
      <c r="BX266">
        <v>0</v>
      </c>
      <c r="BY266">
        <f t="shared" si="495"/>
        <v>0</v>
      </c>
      <c r="BZ266">
        <v>0</v>
      </c>
      <c r="CA266">
        <f t="shared" si="496"/>
        <v>0</v>
      </c>
      <c r="CB266">
        <v>0</v>
      </c>
      <c r="CC266">
        <f t="shared" si="497"/>
        <v>0</v>
      </c>
      <c r="CD266">
        <v>0</v>
      </c>
      <c r="CE266">
        <f t="shared" si="498"/>
        <v>0</v>
      </c>
      <c r="CF266">
        <v>0</v>
      </c>
      <c r="CG266">
        <f t="shared" si="499"/>
        <v>0</v>
      </c>
      <c r="CH266">
        <v>0</v>
      </c>
      <c r="CI266">
        <f t="shared" si="500"/>
        <v>0</v>
      </c>
      <c r="CJ266">
        <v>0</v>
      </c>
      <c r="CK266">
        <f t="shared" si="501"/>
        <v>0</v>
      </c>
      <c r="CL266">
        <v>0</v>
      </c>
      <c r="CM266">
        <f t="shared" si="502"/>
        <v>0</v>
      </c>
      <c r="CN266">
        <v>0</v>
      </c>
      <c r="CO266">
        <f t="shared" si="503"/>
        <v>0</v>
      </c>
      <c r="CP266">
        <v>0</v>
      </c>
      <c r="CQ266">
        <f t="shared" si="504"/>
        <v>0</v>
      </c>
      <c r="CR266">
        <v>0</v>
      </c>
      <c r="CS266">
        <f t="shared" si="505"/>
        <v>0</v>
      </c>
      <c r="CT266">
        <v>0</v>
      </c>
      <c r="CU266">
        <f t="shared" si="506"/>
        <v>0</v>
      </c>
      <c r="CV266">
        <v>0</v>
      </c>
      <c r="CW266">
        <f t="shared" si="507"/>
        <v>0</v>
      </c>
      <c r="CX266">
        <v>0</v>
      </c>
      <c r="CY266">
        <f t="shared" si="508"/>
        <v>0</v>
      </c>
      <c r="CZ266">
        <v>5</v>
      </c>
      <c r="DA266">
        <f t="shared" si="509"/>
        <v>2.7343013045673697E-2</v>
      </c>
      <c r="DB266">
        <v>0</v>
      </c>
      <c r="DC266">
        <f t="shared" si="510"/>
        <v>0</v>
      </c>
      <c r="DD266">
        <v>0</v>
      </c>
      <c r="DE266">
        <f t="shared" si="511"/>
        <v>0</v>
      </c>
      <c r="DF266">
        <v>0</v>
      </c>
      <c r="DG266">
        <f t="shared" si="512"/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f t="shared" si="520"/>
        <v>78.599999999999994</v>
      </c>
      <c r="ES266">
        <f t="shared" si="521"/>
        <v>0.85812444071452754</v>
      </c>
      <c r="ET266">
        <v>21.4</v>
      </c>
      <c r="EU266">
        <f t="shared" si="522"/>
        <v>0.14187555928547244</v>
      </c>
      <c r="EV266">
        <v>0</v>
      </c>
      <c r="EW266">
        <f t="shared" si="523"/>
        <v>0</v>
      </c>
      <c r="EX266">
        <v>0</v>
      </c>
      <c r="EY266">
        <f t="shared" si="524"/>
        <v>0</v>
      </c>
      <c r="EZ266">
        <v>0</v>
      </c>
      <c r="FA266">
        <f t="shared" si="525"/>
        <v>0</v>
      </c>
      <c r="FB266">
        <v>0</v>
      </c>
      <c r="FC266">
        <f t="shared" si="526"/>
        <v>0</v>
      </c>
      <c r="FD266">
        <v>0</v>
      </c>
      <c r="FE266">
        <f t="shared" si="527"/>
        <v>0</v>
      </c>
      <c r="FF266">
        <v>0</v>
      </c>
      <c r="FG266">
        <f t="shared" si="528"/>
        <v>0</v>
      </c>
      <c r="FH266">
        <v>0</v>
      </c>
      <c r="FI266">
        <f t="shared" si="529"/>
        <v>0</v>
      </c>
      <c r="FJ266">
        <v>0</v>
      </c>
      <c r="FK266">
        <f t="shared" si="530"/>
        <v>0</v>
      </c>
      <c r="FL266">
        <v>0</v>
      </c>
      <c r="FM266">
        <f t="shared" si="531"/>
        <v>0</v>
      </c>
      <c r="FN266">
        <v>0</v>
      </c>
      <c r="FO266">
        <f t="shared" si="532"/>
        <v>0</v>
      </c>
      <c r="FP266">
        <v>0</v>
      </c>
      <c r="FQ266">
        <f t="shared" si="533"/>
        <v>0</v>
      </c>
      <c r="FR266">
        <v>0</v>
      </c>
      <c r="FS266">
        <f t="shared" si="534"/>
        <v>0</v>
      </c>
      <c r="FT266">
        <v>0</v>
      </c>
      <c r="FU266">
        <f t="shared" si="535"/>
        <v>0</v>
      </c>
      <c r="FV266">
        <v>0</v>
      </c>
      <c r="FW266">
        <f t="shared" si="536"/>
        <v>0</v>
      </c>
      <c r="FX266">
        <v>0</v>
      </c>
      <c r="FY266">
        <f t="shared" si="537"/>
        <v>0</v>
      </c>
      <c r="FZ266">
        <v>0</v>
      </c>
      <c r="GA266">
        <f t="shared" si="538"/>
        <v>0</v>
      </c>
      <c r="GB266">
        <v>0</v>
      </c>
      <c r="GC266">
        <f t="shared" si="539"/>
        <v>0</v>
      </c>
      <c r="GD266">
        <v>0</v>
      </c>
      <c r="GE266">
        <f t="shared" si="540"/>
        <v>0</v>
      </c>
      <c r="GF266">
        <v>0</v>
      </c>
      <c r="GG266">
        <f t="shared" si="541"/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645</v>
      </c>
      <c r="GS266" t="s">
        <v>264</v>
      </c>
    </row>
    <row r="267" spans="1:201" x14ac:dyDescent="0.45">
      <c r="A267">
        <v>266</v>
      </c>
      <c r="B267" t="s">
        <v>33</v>
      </c>
      <c r="C267" t="s">
        <v>46</v>
      </c>
      <c r="D267">
        <v>510</v>
      </c>
      <c r="E267" t="s">
        <v>653</v>
      </c>
      <c r="F267">
        <f t="shared" si="518"/>
        <v>288.3</v>
      </c>
      <c r="G267">
        <v>298</v>
      </c>
      <c r="H267">
        <f>900+273</f>
        <v>1173</v>
      </c>
      <c r="I267" s="2">
        <f t="shared" si="542"/>
        <v>0.25404944586530265</v>
      </c>
      <c r="J267" s="2">
        <f t="shared" si="543"/>
        <v>9.6999999999999886</v>
      </c>
      <c r="K267" s="2">
        <f t="shared" si="544"/>
        <v>1.0336455081512312</v>
      </c>
      <c r="M267" s="2">
        <v>2458</v>
      </c>
      <c r="N267">
        <v>6.7</v>
      </c>
      <c r="O267" s="10">
        <v>7.9</v>
      </c>
      <c r="P267" s="2">
        <f t="shared" si="556"/>
        <v>0.84810126582278478</v>
      </c>
      <c r="Q267" s="2">
        <f t="shared" si="557"/>
        <v>0.15189873417721519</v>
      </c>
      <c r="R267" s="10">
        <v>1031</v>
      </c>
      <c r="S267" s="10">
        <v>1079</v>
      </c>
      <c r="T267" s="2">
        <f t="shared" si="314"/>
        <v>0.95551436515291932</v>
      </c>
      <c r="U267" s="10">
        <v>1085</v>
      </c>
      <c r="V267" s="10">
        <v>1102</v>
      </c>
      <c r="W267" s="2">
        <f t="shared" si="546"/>
        <v>72.694999999999993</v>
      </c>
      <c r="X267" s="2">
        <f t="shared" si="547"/>
        <v>87.058000000000007</v>
      </c>
      <c r="Y267" s="7">
        <f t="shared" si="548"/>
        <v>0.1649819660456249</v>
      </c>
      <c r="Z267" s="2">
        <f t="shared" si="549"/>
        <v>0.98457350272232302</v>
      </c>
      <c r="AA267" s="2">
        <f t="shared" si="550"/>
        <v>1.0523763336566441</v>
      </c>
      <c r="AB267" s="2">
        <f t="shared" si="551"/>
        <v>1.0213160333642262</v>
      </c>
      <c r="AC267" s="2">
        <f t="shared" si="552"/>
        <v>0.15189873417721519</v>
      </c>
      <c r="AD267" s="2">
        <f t="shared" si="553"/>
        <v>54</v>
      </c>
      <c r="AE267" s="2">
        <f t="shared" si="554"/>
        <v>23</v>
      </c>
      <c r="AF267" s="2">
        <f t="shared" si="560"/>
        <v>2.0871143375680582E-2</v>
      </c>
      <c r="AG267" s="2">
        <f t="shared" si="555"/>
        <v>2.347826086956522</v>
      </c>
      <c r="AH267" s="2">
        <f t="shared" si="558"/>
        <v>0.1648820326678766</v>
      </c>
      <c r="AI267" s="2">
        <v>0</v>
      </c>
      <c r="AJ267">
        <f>5*10^-3</f>
        <v>5.0000000000000001E-3</v>
      </c>
      <c r="AK267">
        <f t="shared" si="561"/>
        <v>13.4</v>
      </c>
      <c r="AL267">
        <f t="shared" si="519"/>
        <v>300</v>
      </c>
      <c r="AM267">
        <f t="shared" si="562"/>
        <v>313.39999999999998</v>
      </c>
      <c r="AP267" t="s">
        <v>37</v>
      </c>
      <c r="AQ267">
        <v>550</v>
      </c>
      <c r="AS267">
        <v>0.1016</v>
      </c>
      <c r="AT267">
        <v>1</v>
      </c>
      <c r="AU267">
        <f t="shared" si="559"/>
        <v>343.92860538198914</v>
      </c>
      <c r="AV267" t="s">
        <v>385</v>
      </c>
      <c r="AW267" t="s">
        <v>64</v>
      </c>
      <c r="AX267" t="s">
        <v>644</v>
      </c>
      <c r="AZ267" s="2">
        <f t="shared" si="417"/>
        <v>1.0987982432889201</v>
      </c>
      <c r="BA267" s="2">
        <f t="shared" si="393"/>
        <v>3</v>
      </c>
      <c r="BB267">
        <f>100-0.2-5</f>
        <v>94.8</v>
      </c>
      <c r="BC267">
        <f t="shared" si="484"/>
        <v>0.9684646859163516</v>
      </c>
      <c r="BD267">
        <v>0</v>
      </c>
      <c r="BE267">
        <f t="shared" si="485"/>
        <v>0</v>
      </c>
      <c r="BF267">
        <v>0</v>
      </c>
      <c r="BG267">
        <f t="shared" si="486"/>
        <v>0</v>
      </c>
      <c r="BH267">
        <v>0</v>
      </c>
      <c r="BI267">
        <f t="shared" si="487"/>
        <v>0</v>
      </c>
      <c r="BJ267">
        <v>0</v>
      </c>
      <c r="BK267">
        <f t="shared" si="488"/>
        <v>0</v>
      </c>
      <c r="BL267">
        <v>0</v>
      </c>
      <c r="BM267">
        <f t="shared" si="489"/>
        <v>0</v>
      </c>
      <c r="BN267">
        <v>0</v>
      </c>
      <c r="BO267">
        <f t="shared" si="490"/>
        <v>0</v>
      </c>
      <c r="BP267">
        <v>0</v>
      </c>
      <c r="BQ267">
        <f t="shared" si="491"/>
        <v>0</v>
      </c>
      <c r="BR267">
        <v>0</v>
      </c>
      <c r="BS267">
        <f t="shared" si="492"/>
        <v>0</v>
      </c>
      <c r="BT267">
        <v>0</v>
      </c>
      <c r="BU267">
        <f t="shared" si="493"/>
        <v>0</v>
      </c>
      <c r="BV267">
        <v>0.2</v>
      </c>
      <c r="BW267">
        <f t="shared" si="494"/>
        <v>4.192301037974717E-3</v>
      </c>
      <c r="BX267">
        <v>0</v>
      </c>
      <c r="BY267">
        <f t="shared" si="495"/>
        <v>0</v>
      </c>
      <c r="BZ267">
        <v>0</v>
      </c>
      <c r="CA267">
        <f t="shared" si="496"/>
        <v>0</v>
      </c>
      <c r="CB267">
        <v>0</v>
      </c>
      <c r="CC267">
        <f t="shared" si="497"/>
        <v>0</v>
      </c>
      <c r="CD267">
        <v>0</v>
      </c>
      <c r="CE267">
        <f t="shared" si="498"/>
        <v>0</v>
      </c>
      <c r="CF267">
        <v>0</v>
      </c>
      <c r="CG267">
        <f t="shared" si="499"/>
        <v>0</v>
      </c>
      <c r="CH267">
        <v>0</v>
      </c>
      <c r="CI267">
        <f t="shared" si="500"/>
        <v>0</v>
      </c>
      <c r="CJ267">
        <v>0</v>
      </c>
      <c r="CK267">
        <f t="shared" si="501"/>
        <v>0</v>
      </c>
      <c r="CL267">
        <v>0</v>
      </c>
      <c r="CM267">
        <f t="shared" si="502"/>
        <v>0</v>
      </c>
      <c r="CN267">
        <v>0</v>
      </c>
      <c r="CO267">
        <f t="shared" si="503"/>
        <v>0</v>
      </c>
      <c r="CP267">
        <v>0</v>
      </c>
      <c r="CQ267">
        <f t="shared" si="504"/>
        <v>0</v>
      </c>
      <c r="CR267">
        <v>0</v>
      </c>
      <c r="CS267">
        <f t="shared" si="505"/>
        <v>0</v>
      </c>
      <c r="CT267">
        <v>0</v>
      </c>
      <c r="CU267">
        <f t="shared" si="506"/>
        <v>0</v>
      </c>
      <c r="CV267">
        <v>0</v>
      </c>
      <c r="CW267">
        <f t="shared" si="507"/>
        <v>0</v>
      </c>
      <c r="CX267">
        <v>0</v>
      </c>
      <c r="CY267">
        <f t="shared" si="508"/>
        <v>0</v>
      </c>
      <c r="CZ267">
        <v>5</v>
      </c>
      <c r="DA267">
        <f t="shared" si="509"/>
        <v>2.7343013045673697E-2</v>
      </c>
      <c r="DB267">
        <v>0</v>
      </c>
      <c r="DC267">
        <f t="shared" si="510"/>
        <v>0</v>
      </c>
      <c r="DD267">
        <v>0</v>
      </c>
      <c r="DE267">
        <f t="shared" si="511"/>
        <v>0</v>
      </c>
      <c r="DF267">
        <v>0</v>
      </c>
      <c r="DG267">
        <f t="shared" si="512"/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f t="shared" si="520"/>
        <v>78.599999999999994</v>
      </c>
      <c r="ES267">
        <f t="shared" si="521"/>
        <v>0.85812444071452754</v>
      </c>
      <c r="ET267">
        <v>21.4</v>
      </c>
      <c r="EU267">
        <f t="shared" si="522"/>
        <v>0.14187555928547244</v>
      </c>
      <c r="EV267">
        <v>0</v>
      </c>
      <c r="EW267">
        <f t="shared" si="523"/>
        <v>0</v>
      </c>
      <c r="EX267">
        <v>0</v>
      </c>
      <c r="EY267">
        <f t="shared" si="524"/>
        <v>0</v>
      </c>
      <c r="EZ267">
        <v>0</v>
      </c>
      <c r="FA267">
        <f t="shared" si="525"/>
        <v>0</v>
      </c>
      <c r="FB267">
        <v>0</v>
      </c>
      <c r="FC267">
        <f t="shared" si="526"/>
        <v>0</v>
      </c>
      <c r="FD267">
        <v>0</v>
      </c>
      <c r="FE267">
        <f t="shared" si="527"/>
        <v>0</v>
      </c>
      <c r="FF267">
        <v>0</v>
      </c>
      <c r="FG267">
        <f t="shared" si="528"/>
        <v>0</v>
      </c>
      <c r="FH267">
        <v>0</v>
      </c>
      <c r="FI267">
        <f t="shared" si="529"/>
        <v>0</v>
      </c>
      <c r="FJ267">
        <v>0</v>
      </c>
      <c r="FK267">
        <f t="shared" si="530"/>
        <v>0</v>
      </c>
      <c r="FL267">
        <v>0</v>
      </c>
      <c r="FM267">
        <f t="shared" si="531"/>
        <v>0</v>
      </c>
      <c r="FN267">
        <v>0</v>
      </c>
      <c r="FO267">
        <f t="shared" si="532"/>
        <v>0</v>
      </c>
      <c r="FP267">
        <v>0</v>
      </c>
      <c r="FQ267">
        <f t="shared" si="533"/>
        <v>0</v>
      </c>
      <c r="FR267">
        <v>0</v>
      </c>
      <c r="FS267">
        <f t="shared" si="534"/>
        <v>0</v>
      </c>
      <c r="FT267">
        <v>0</v>
      </c>
      <c r="FU267">
        <f t="shared" si="535"/>
        <v>0</v>
      </c>
      <c r="FV267">
        <v>0</v>
      </c>
      <c r="FW267">
        <f t="shared" si="536"/>
        <v>0</v>
      </c>
      <c r="FX267">
        <v>0</v>
      </c>
      <c r="FY267">
        <f t="shared" si="537"/>
        <v>0</v>
      </c>
      <c r="FZ267">
        <v>0</v>
      </c>
      <c r="GA267">
        <f t="shared" si="538"/>
        <v>0</v>
      </c>
      <c r="GB267">
        <v>0</v>
      </c>
      <c r="GC267">
        <f t="shared" si="539"/>
        <v>0</v>
      </c>
      <c r="GD267">
        <v>0</v>
      </c>
      <c r="GE267">
        <f t="shared" si="540"/>
        <v>0</v>
      </c>
      <c r="GF267">
        <v>0</v>
      </c>
      <c r="GG267">
        <f t="shared" si="541"/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645</v>
      </c>
      <c r="GS267" t="s">
        <v>264</v>
      </c>
    </row>
    <row r="268" spans="1:201" x14ac:dyDescent="0.45">
      <c r="A268">
        <v>267</v>
      </c>
      <c r="B268" t="s">
        <v>33</v>
      </c>
      <c r="C268" t="s">
        <v>46</v>
      </c>
      <c r="D268">
        <v>510</v>
      </c>
      <c r="E268" t="s">
        <v>653</v>
      </c>
      <c r="F268">
        <f t="shared" si="518"/>
        <v>288.3</v>
      </c>
      <c r="G268">
        <v>298</v>
      </c>
      <c r="H268">
        <f>900+273</f>
        <v>1173</v>
      </c>
      <c r="I268" s="2">
        <f t="shared" si="542"/>
        <v>0.25404944586530265</v>
      </c>
      <c r="J268" s="2">
        <f t="shared" si="543"/>
        <v>9.6999999999999886</v>
      </c>
      <c r="K268" s="2">
        <f t="shared" si="544"/>
        <v>1.0336455081512312</v>
      </c>
      <c r="M268" s="2">
        <v>2458</v>
      </c>
      <c r="N268">
        <v>4.8</v>
      </c>
      <c r="O268" s="10">
        <v>5.3</v>
      </c>
      <c r="P268" s="2">
        <f t="shared" si="556"/>
        <v>0.90566037735849059</v>
      </c>
      <c r="Q268" s="2">
        <f t="shared" si="557"/>
        <v>9.4339622641509441E-2</v>
      </c>
      <c r="R268" s="10">
        <v>754</v>
      </c>
      <c r="S268" s="10">
        <v>945</v>
      </c>
      <c r="T268" s="2">
        <f t="shared" si="314"/>
        <v>0.79788359788359786</v>
      </c>
      <c r="U268" s="10">
        <v>762</v>
      </c>
      <c r="V268" s="10">
        <v>951</v>
      </c>
      <c r="W268" s="2">
        <f t="shared" si="546"/>
        <v>36.576000000000001</v>
      </c>
      <c r="X268" s="2">
        <f t="shared" si="547"/>
        <v>50.402999999999999</v>
      </c>
      <c r="Y268" s="7">
        <f t="shared" si="548"/>
        <v>0.27432890899351225</v>
      </c>
      <c r="Z268" s="2">
        <f t="shared" si="549"/>
        <v>0.80126182965299686</v>
      </c>
      <c r="AA268" s="2">
        <f t="shared" si="550"/>
        <v>1.0106100795755968</v>
      </c>
      <c r="AB268" s="2">
        <f t="shared" si="551"/>
        <v>1.0063492063492063</v>
      </c>
      <c r="AC268" s="2">
        <f t="shared" si="552"/>
        <v>9.4339622641509441E-2</v>
      </c>
      <c r="AD268" s="2">
        <f t="shared" si="553"/>
        <v>8</v>
      </c>
      <c r="AE268" s="2">
        <f t="shared" si="554"/>
        <v>6</v>
      </c>
      <c r="AF268" s="2">
        <f t="shared" si="560"/>
        <v>6.3091482649842269E-3</v>
      </c>
      <c r="AG268" s="2">
        <f t="shared" si="555"/>
        <v>1.3333333333333333</v>
      </c>
      <c r="AH268" s="2">
        <f t="shared" si="558"/>
        <v>3.3438485804416399E-2</v>
      </c>
      <c r="AI268" s="2">
        <v>0</v>
      </c>
      <c r="AJ268">
        <v>5.0000000000000001E-4</v>
      </c>
      <c r="AK268">
        <f t="shared" si="561"/>
        <v>96</v>
      </c>
      <c r="AL268">
        <f t="shared" si="519"/>
        <v>300</v>
      </c>
      <c r="AM268">
        <f t="shared" si="562"/>
        <v>396</v>
      </c>
      <c r="AP268" t="s">
        <v>37</v>
      </c>
      <c r="AQ268">
        <v>550</v>
      </c>
      <c r="AS268">
        <v>0.1016</v>
      </c>
      <c r="AT268">
        <v>1</v>
      </c>
      <c r="AU268">
        <f t="shared" si="559"/>
        <v>301.21643381462439</v>
      </c>
      <c r="AV268" t="s">
        <v>385</v>
      </c>
      <c r="AW268" t="s">
        <v>64</v>
      </c>
      <c r="AX268" t="s">
        <v>644</v>
      </c>
      <c r="AZ268" s="2">
        <f t="shared" si="417"/>
        <v>1.0987982432889201</v>
      </c>
      <c r="BA268" s="2">
        <f t="shared" si="393"/>
        <v>3</v>
      </c>
      <c r="BB268">
        <f>100-0.2-5</f>
        <v>94.8</v>
      </c>
      <c r="BC268">
        <f t="shared" si="484"/>
        <v>0.9684646859163516</v>
      </c>
      <c r="BD268">
        <v>0</v>
      </c>
      <c r="BE268">
        <f t="shared" si="485"/>
        <v>0</v>
      </c>
      <c r="BF268">
        <v>0</v>
      </c>
      <c r="BG268">
        <f t="shared" si="486"/>
        <v>0</v>
      </c>
      <c r="BH268">
        <v>0</v>
      </c>
      <c r="BI268">
        <f t="shared" si="487"/>
        <v>0</v>
      </c>
      <c r="BJ268">
        <v>0</v>
      </c>
      <c r="BK268">
        <f t="shared" si="488"/>
        <v>0</v>
      </c>
      <c r="BL268">
        <v>0</v>
      </c>
      <c r="BM268">
        <f t="shared" si="489"/>
        <v>0</v>
      </c>
      <c r="BN268">
        <v>0</v>
      </c>
      <c r="BO268">
        <f t="shared" si="490"/>
        <v>0</v>
      </c>
      <c r="BP268">
        <v>0</v>
      </c>
      <c r="BQ268">
        <f t="shared" si="491"/>
        <v>0</v>
      </c>
      <c r="BR268">
        <v>0</v>
      </c>
      <c r="BS268">
        <f t="shared" si="492"/>
        <v>0</v>
      </c>
      <c r="BT268">
        <v>0</v>
      </c>
      <c r="BU268">
        <f t="shared" si="493"/>
        <v>0</v>
      </c>
      <c r="BV268">
        <v>0.2</v>
      </c>
      <c r="BW268">
        <f t="shared" si="494"/>
        <v>4.192301037974717E-3</v>
      </c>
      <c r="BX268">
        <v>0</v>
      </c>
      <c r="BY268">
        <f t="shared" si="495"/>
        <v>0</v>
      </c>
      <c r="BZ268">
        <v>0</v>
      </c>
      <c r="CA268">
        <f t="shared" si="496"/>
        <v>0</v>
      </c>
      <c r="CB268">
        <v>0</v>
      </c>
      <c r="CC268">
        <f t="shared" si="497"/>
        <v>0</v>
      </c>
      <c r="CD268">
        <v>0</v>
      </c>
      <c r="CE268">
        <f t="shared" si="498"/>
        <v>0</v>
      </c>
      <c r="CF268">
        <v>0</v>
      </c>
      <c r="CG268">
        <f t="shared" si="499"/>
        <v>0</v>
      </c>
      <c r="CH268">
        <v>0</v>
      </c>
      <c r="CI268">
        <f t="shared" si="500"/>
        <v>0</v>
      </c>
      <c r="CJ268">
        <v>0</v>
      </c>
      <c r="CK268">
        <f t="shared" si="501"/>
        <v>0</v>
      </c>
      <c r="CL268">
        <v>0</v>
      </c>
      <c r="CM268">
        <f t="shared" si="502"/>
        <v>0</v>
      </c>
      <c r="CN268">
        <v>0</v>
      </c>
      <c r="CO268">
        <f t="shared" si="503"/>
        <v>0</v>
      </c>
      <c r="CP268">
        <v>0</v>
      </c>
      <c r="CQ268">
        <f t="shared" si="504"/>
        <v>0</v>
      </c>
      <c r="CR268">
        <v>0</v>
      </c>
      <c r="CS268">
        <f t="shared" si="505"/>
        <v>0</v>
      </c>
      <c r="CT268">
        <v>0</v>
      </c>
      <c r="CU268">
        <f t="shared" si="506"/>
        <v>0</v>
      </c>
      <c r="CV268">
        <v>0</v>
      </c>
      <c r="CW268">
        <f t="shared" si="507"/>
        <v>0</v>
      </c>
      <c r="CX268">
        <v>0</v>
      </c>
      <c r="CY268">
        <f t="shared" si="508"/>
        <v>0</v>
      </c>
      <c r="CZ268">
        <v>5</v>
      </c>
      <c r="DA268">
        <f t="shared" si="509"/>
        <v>2.7343013045673697E-2</v>
      </c>
      <c r="DB268">
        <v>0</v>
      </c>
      <c r="DC268">
        <f t="shared" si="510"/>
        <v>0</v>
      </c>
      <c r="DD268">
        <v>0</v>
      </c>
      <c r="DE268">
        <f t="shared" si="511"/>
        <v>0</v>
      </c>
      <c r="DF268">
        <v>0</v>
      </c>
      <c r="DG268">
        <f t="shared" si="512"/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f t="shared" si="520"/>
        <v>78.599999999999994</v>
      </c>
      <c r="ES268">
        <f t="shared" si="521"/>
        <v>0.85812444071452754</v>
      </c>
      <c r="ET268">
        <v>21.4</v>
      </c>
      <c r="EU268">
        <f t="shared" si="522"/>
        <v>0.14187555928547244</v>
      </c>
      <c r="EV268">
        <v>0</v>
      </c>
      <c r="EW268">
        <f t="shared" si="523"/>
        <v>0</v>
      </c>
      <c r="EX268">
        <v>0</v>
      </c>
      <c r="EY268">
        <f t="shared" si="524"/>
        <v>0</v>
      </c>
      <c r="EZ268">
        <v>0</v>
      </c>
      <c r="FA268">
        <f t="shared" si="525"/>
        <v>0</v>
      </c>
      <c r="FB268">
        <v>0</v>
      </c>
      <c r="FC268">
        <f t="shared" si="526"/>
        <v>0</v>
      </c>
      <c r="FD268">
        <v>0</v>
      </c>
      <c r="FE268">
        <f t="shared" si="527"/>
        <v>0</v>
      </c>
      <c r="FF268">
        <v>0</v>
      </c>
      <c r="FG268">
        <f t="shared" si="528"/>
        <v>0</v>
      </c>
      <c r="FH268">
        <v>0</v>
      </c>
      <c r="FI268">
        <f t="shared" si="529"/>
        <v>0</v>
      </c>
      <c r="FJ268">
        <v>0</v>
      </c>
      <c r="FK268">
        <f t="shared" si="530"/>
        <v>0</v>
      </c>
      <c r="FL268">
        <v>0</v>
      </c>
      <c r="FM268">
        <f t="shared" si="531"/>
        <v>0</v>
      </c>
      <c r="FN268">
        <v>0</v>
      </c>
      <c r="FO268">
        <f t="shared" si="532"/>
        <v>0</v>
      </c>
      <c r="FP268">
        <v>0</v>
      </c>
      <c r="FQ268">
        <f t="shared" si="533"/>
        <v>0</v>
      </c>
      <c r="FR268">
        <v>0</v>
      </c>
      <c r="FS268">
        <f t="shared" si="534"/>
        <v>0</v>
      </c>
      <c r="FT268">
        <v>0</v>
      </c>
      <c r="FU268">
        <f t="shared" si="535"/>
        <v>0</v>
      </c>
      <c r="FV268">
        <v>0</v>
      </c>
      <c r="FW268">
        <f t="shared" si="536"/>
        <v>0</v>
      </c>
      <c r="FX268">
        <v>0</v>
      </c>
      <c r="FY268">
        <f t="shared" si="537"/>
        <v>0</v>
      </c>
      <c r="FZ268">
        <v>0</v>
      </c>
      <c r="GA268">
        <f t="shared" si="538"/>
        <v>0</v>
      </c>
      <c r="GB268">
        <v>0</v>
      </c>
      <c r="GC268">
        <f t="shared" si="539"/>
        <v>0</v>
      </c>
      <c r="GD268">
        <v>0</v>
      </c>
      <c r="GE268">
        <f t="shared" si="540"/>
        <v>0</v>
      </c>
      <c r="GF268">
        <v>0</v>
      </c>
      <c r="GG268">
        <f t="shared" si="541"/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645</v>
      </c>
      <c r="GS268" t="s">
        <v>264</v>
      </c>
    </row>
    <row r="269" spans="1:201" x14ac:dyDescent="0.45">
      <c r="A269">
        <v>268</v>
      </c>
      <c r="B269" t="s">
        <v>33</v>
      </c>
      <c r="C269" t="s">
        <v>46</v>
      </c>
      <c r="D269">
        <v>110</v>
      </c>
      <c r="E269" t="s">
        <v>380</v>
      </c>
      <c r="F269">
        <f t="shared" si="518"/>
        <v>288.3</v>
      </c>
      <c r="G269">
        <v>298</v>
      </c>
      <c r="H269">
        <f>1085+273</f>
        <v>1358</v>
      </c>
      <c r="I269" s="2">
        <f t="shared" si="542"/>
        <v>0.21944035346097202</v>
      </c>
      <c r="J269" s="2">
        <f t="shared" si="543"/>
        <v>9.6999999999999886</v>
      </c>
      <c r="K269" s="2">
        <f t="shared" si="544"/>
        <v>1.0336455081512312</v>
      </c>
      <c r="M269" s="2">
        <v>2458</v>
      </c>
      <c r="N269">
        <v>23.8</v>
      </c>
      <c r="O269">
        <v>13.4</v>
      </c>
      <c r="P269" s="2">
        <f t="shared" si="556"/>
        <v>1.7761194029850746</v>
      </c>
      <c r="Q269" s="2">
        <f t="shared" si="557"/>
        <v>-0.77611940298507465</v>
      </c>
      <c r="R269">
        <v>127</v>
      </c>
      <c r="S269">
        <v>116</v>
      </c>
      <c r="T269" s="2">
        <f t="shared" si="314"/>
        <v>1.0948275862068966</v>
      </c>
      <c r="U269">
        <v>217</v>
      </c>
      <c r="V269">
        <v>185</v>
      </c>
      <c r="W269" s="2">
        <f t="shared" si="546"/>
        <v>51.646000000000001</v>
      </c>
      <c r="X269" s="2">
        <f t="shared" si="547"/>
        <v>24.79</v>
      </c>
      <c r="Y269" s="9">
        <v>0</v>
      </c>
      <c r="Z269" s="2">
        <f t="shared" si="549"/>
        <v>1.172972972972973</v>
      </c>
      <c r="AA269" s="2">
        <f t="shared" si="550"/>
        <v>1.7086614173228347</v>
      </c>
      <c r="AB269" s="2">
        <f t="shared" si="551"/>
        <v>1.5948275862068966</v>
      </c>
      <c r="AC269" s="2">
        <f t="shared" si="552"/>
        <v>-0.77611940298507465</v>
      </c>
      <c r="AD269" s="2">
        <f t="shared" si="553"/>
        <v>90</v>
      </c>
      <c r="AE269" s="2">
        <f t="shared" si="554"/>
        <v>69</v>
      </c>
      <c r="AF269" s="2">
        <f t="shared" si="560"/>
        <v>0.37297297297297299</v>
      </c>
      <c r="AG269" s="2">
        <f t="shared" si="555"/>
        <v>1.3043478260869565</v>
      </c>
      <c r="AH269" s="2">
        <f t="shared" si="558"/>
        <v>4.9978378378378379</v>
      </c>
      <c r="AI269" s="2">
        <v>0</v>
      </c>
      <c r="AJ269">
        <f>2*10^-2</f>
        <v>0.02</v>
      </c>
      <c r="AK269">
        <f t="shared" si="561"/>
        <v>11.9</v>
      </c>
      <c r="AL269">
        <f t="shared" si="519"/>
        <v>300</v>
      </c>
      <c r="AM269">
        <f t="shared" si="562"/>
        <v>311.89999999999998</v>
      </c>
      <c r="AP269" t="s">
        <v>37</v>
      </c>
      <c r="AQ269">
        <v>365</v>
      </c>
      <c r="AS269">
        <v>0.127</v>
      </c>
      <c r="AT269">
        <v>1</v>
      </c>
      <c r="AU269">
        <f t="shared" si="559"/>
        <v>41.338988860396668</v>
      </c>
      <c r="AV269" t="s">
        <v>385</v>
      </c>
      <c r="AW269" t="s">
        <v>64</v>
      </c>
      <c r="AX269" t="s">
        <v>654</v>
      </c>
      <c r="AZ269" s="2">
        <f t="shared" si="417"/>
        <v>1</v>
      </c>
      <c r="BA269" s="2">
        <f t="shared" si="393"/>
        <v>3</v>
      </c>
      <c r="BB269">
        <v>100</v>
      </c>
      <c r="BC269">
        <f t="shared" si="484"/>
        <v>1</v>
      </c>
      <c r="BD269">
        <v>0</v>
      </c>
      <c r="BE269">
        <f t="shared" si="485"/>
        <v>0</v>
      </c>
      <c r="BF269">
        <v>0</v>
      </c>
      <c r="BG269">
        <f t="shared" si="486"/>
        <v>0</v>
      </c>
      <c r="BH269">
        <v>0</v>
      </c>
      <c r="BI269">
        <f t="shared" si="487"/>
        <v>0</v>
      </c>
      <c r="BJ269">
        <v>0</v>
      </c>
      <c r="BK269">
        <f t="shared" si="488"/>
        <v>0</v>
      </c>
      <c r="BL269">
        <v>0</v>
      </c>
      <c r="BM269">
        <f t="shared" si="489"/>
        <v>0</v>
      </c>
      <c r="BN269">
        <v>0</v>
      </c>
      <c r="BO269">
        <f t="shared" si="490"/>
        <v>0</v>
      </c>
      <c r="BP269">
        <v>0</v>
      </c>
      <c r="BQ269">
        <f t="shared" si="491"/>
        <v>0</v>
      </c>
      <c r="BR269">
        <v>0</v>
      </c>
      <c r="BS269">
        <f t="shared" si="492"/>
        <v>0</v>
      </c>
      <c r="BT269">
        <v>0</v>
      </c>
      <c r="BU269">
        <f t="shared" si="493"/>
        <v>0</v>
      </c>
      <c r="BV269">
        <v>0</v>
      </c>
      <c r="BW269">
        <f t="shared" si="494"/>
        <v>0</v>
      </c>
      <c r="BX269">
        <v>0</v>
      </c>
      <c r="BY269">
        <f t="shared" si="495"/>
        <v>0</v>
      </c>
      <c r="BZ269">
        <v>0</v>
      </c>
      <c r="CA269">
        <f t="shared" si="496"/>
        <v>0</v>
      </c>
      <c r="CB269">
        <v>0</v>
      </c>
      <c r="CC269">
        <f t="shared" si="497"/>
        <v>0</v>
      </c>
      <c r="CD269">
        <v>0</v>
      </c>
      <c r="CE269">
        <f t="shared" si="498"/>
        <v>0</v>
      </c>
      <c r="CF269">
        <v>0</v>
      </c>
      <c r="CG269">
        <f t="shared" si="499"/>
        <v>0</v>
      </c>
      <c r="CH269">
        <v>0</v>
      </c>
      <c r="CI269">
        <f t="shared" si="500"/>
        <v>0</v>
      </c>
      <c r="CJ269">
        <v>0</v>
      </c>
      <c r="CK269">
        <f t="shared" si="501"/>
        <v>0</v>
      </c>
      <c r="CL269">
        <v>0</v>
      </c>
      <c r="CM269">
        <f t="shared" si="502"/>
        <v>0</v>
      </c>
      <c r="CN269">
        <v>0</v>
      </c>
      <c r="CO269">
        <f t="shared" si="503"/>
        <v>0</v>
      </c>
      <c r="CP269">
        <v>0</v>
      </c>
      <c r="CQ269">
        <f t="shared" si="504"/>
        <v>0</v>
      </c>
      <c r="CR269">
        <v>0</v>
      </c>
      <c r="CS269">
        <f t="shared" si="505"/>
        <v>0</v>
      </c>
      <c r="CT269">
        <v>0</v>
      </c>
      <c r="CU269">
        <f t="shared" si="506"/>
        <v>0</v>
      </c>
      <c r="CV269">
        <v>0</v>
      </c>
      <c r="CW269">
        <f t="shared" si="507"/>
        <v>0</v>
      </c>
      <c r="CX269">
        <v>0</v>
      </c>
      <c r="CY269">
        <f t="shared" si="508"/>
        <v>0</v>
      </c>
      <c r="CZ269">
        <v>0</v>
      </c>
      <c r="DA269">
        <f t="shared" si="509"/>
        <v>0</v>
      </c>
      <c r="DB269">
        <v>0</v>
      </c>
      <c r="DC269">
        <f t="shared" si="510"/>
        <v>0</v>
      </c>
      <c r="DD269">
        <v>0</v>
      </c>
      <c r="DE269">
        <f t="shared" si="511"/>
        <v>0</v>
      </c>
      <c r="DF269">
        <v>0</v>
      </c>
      <c r="DG269">
        <f t="shared" si="512"/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f t="shared" si="520"/>
        <v>78.599999999999994</v>
      </c>
      <c r="ES269">
        <f t="shared" si="521"/>
        <v>0.85812444071452754</v>
      </c>
      <c r="ET269">
        <v>21.4</v>
      </c>
      <c r="EU269">
        <f t="shared" si="522"/>
        <v>0.14187555928547244</v>
      </c>
      <c r="EV269">
        <v>0</v>
      </c>
      <c r="EW269">
        <f t="shared" si="523"/>
        <v>0</v>
      </c>
      <c r="EX269">
        <v>0</v>
      </c>
      <c r="EY269">
        <f t="shared" si="524"/>
        <v>0</v>
      </c>
      <c r="EZ269">
        <v>0</v>
      </c>
      <c r="FA269">
        <f t="shared" si="525"/>
        <v>0</v>
      </c>
      <c r="FB269">
        <v>0</v>
      </c>
      <c r="FC269">
        <f t="shared" si="526"/>
        <v>0</v>
      </c>
      <c r="FD269">
        <v>0</v>
      </c>
      <c r="FE269">
        <f t="shared" si="527"/>
        <v>0</v>
      </c>
      <c r="FF269">
        <v>0</v>
      </c>
      <c r="FG269">
        <f t="shared" si="528"/>
        <v>0</v>
      </c>
      <c r="FH269">
        <v>0</v>
      </c>
      <c r="FI269">
        <f t="shared" si="529"/>
        <v>0</v>
      </c>
      <c r="FJ269">
        <v>0</v>
      </c>
      <c r="FK269">
        <f t="shared" si="530"/>
        <v>0</v>
      </c>
      <c r="FL269">
        <v>0</v>
      </c>
      <c r="FM269">
        <f t="shared" si="531"/>
        <v>0</v>
      </c>
      <c r="FN269">
        <v>0</v>
      </c>
      <c r="FO269">
        <f t="shared" si="532"/>
        <v>0</v>
      </c>
      <c r="FP269">
        <v>0</v>
      </c>
      <c r="FQ269">
        <f t="shared" si="533"/>
        <v>0</v>
      </c>
      <c r="FR269">
        <v>0</v>
      </c>
      <c r="FS269">
        <f t="shared" si="534"/>
        <v>0</v>
      </c>
      <c r="FT269">
        <v>0</v>
      </c>
      <c r="FU269">
        <f t="shared" si="535"/>
        <v>0</v>
      </c>
      <c r="FV269">
        <v>0</v>
      </c>
      <c r="FW269">
        <f t="shared" si="536"/>
        <v>0</v>
      </c>
      <c r="FX269">
        <v>0</v>
      </c>
      <c r="FY269">
        <f t="shared" si="537"/>
        <v>0</v>
      </c>
      <c r="FZ269">
        <v>0</v>
      </c>
      <c r="GA269">
        <f t="shared" si="538"/>
        <v>0</v>
      </c>
      <c r="GB269">
        <v>0</v>
      </c>
      <c r="GC269">
        <f t="shared" si="539"/>
        <v>0</v>
      </c>
      <c r="GD269">
        <v>0</v>
      </c>
      <c r="GE269">
        <f t="shared" si="540"/>
        <v>0</v>
      </c>
      <c r="GF269">
        <v>0</v>
      </c>
      <c r="GG269">
        <f t="shared" si="541"/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645</v>
      </c>
      <c r="GS269" t="s">
        <v>264</v>
      </c>
    </row>
    <row r="270" spans="1:201" x14ac:dyDescent="0.45">
      <c r="A270">
        <v>269</v>
      </c>
      <c r="B270" t="s">
        <v>33</v>
      </c>
      <c r="C270" t="s">
        <v>46</v>
      </c>
      <c r="D270">
        <v>110</v>
      </c>
      <c r="E270" t="s">
        <v>380</v>
      </c>
      <c r="F270">
        <f t="shared" si="518"/>
        <v>288.3</v>
      </c>
      <c r="G270">
        <v>298</v>
      </c>
      <c r="H270">
        <f>1085+273</f>
        <v>1358</v>
      </c>
      <c r="I270" s="2">
        <f t="shared" si="542"/>
        <v>0.21944035346097202</v>
      </c>
      <c r="J270" s="2">
        <f t="shared" si="543"/>
        <v>9.6999999999999886</v>
      </c>
      <c r="K270" s="2">
        <f t="shared" si="544"/>
        <v>1.0336455081512312</v>
      </c>
      <c r="M270" s="2">
        <v>2458</v>
      </c>
      <c r="N270">
        <v>14.9</v>
      </c>
      <c r="O270">
        <v>16.3</v>
      </c>
      <c r="P270" s="2">
        <f t="shared" si="556"/>
        <v>0.9141104294478527</v>
      </c>
      <c r="Q270" s="2">
        <f t="shared" si="557"/>
        <v>8.5889570552147257E-2</v>
      </c>
      <c r="R270">
        <v>116</v>
      </c>
      <c r="S270">
        <v>109</v>
      </c>
      <c r="T270" s="2">
        <f t="shared" si="314"/>
        <v>1.0642201834862386</v>
      </c>
      <c r="U270">
        <v>206</v>
      </c>
      <c r="V270">
        <v>199</v>
      </c>
      <c r="W270" s="2">
        <f t="shared" si="546"/>
        <v>30.694000000000003</v>
      </c>
      <c r="X270" s="2">
        <f t="shared" si="547"/>
        <v>32.437000000000005</v>
      </c>
      <c r="Y270" s="7">
        <f>(X270-W270)/X270</f>
        <v>5.3734932330363534E-2</v>
      </c>
      <c r="Z270" s="2">
        <f t="shared" si="549"/>
        <v>1.035175879396985</v>
      </c>
      <c r="AA270" s="2">
        <f t="shared" si="550"/>
        <v>1.7758620689655173</v>
      </c>
      <c r="AB270" s="2">
        <f t="shared" si="551"/>
        <v>1.8256880733944953</v>
      </c>
      <c r="AC270" s="2">
        <f t="shared" si="552"/>
        <v>8.5889570552147257E-2</v>
      </c>
      <c r="AD270" s="2">
        <f t="shared" si="553"/>
        <v>90</v>
      </c>
      <c r="AE270" s="2">
        <f t="shared" si="554"/>
        <v>90</v>
      </c>
      <c r="AF270" s="2">
        <f t="shared" si="560"/>
        <v>0.45226130653266333</v>
      </c>
      <c r="AG270" s="2">
        <f t="shared" si="555"/>
        <v>1</v>
      </c>
      <c r="AH270" s="2">
        <f t="shared" si="558"/>
        <v>7.3718592964824126</v>
      </c>
      <c r="AI270" s="2">
        <v>0</v>
      </c>
      <c r="AJ270">
        <f>5*10^-3</f>
        <v>5.0000000000000001E-3</v>
      </c>
      <c r="AK270">
        <f t="shared" si="561"/>
        <v>29.799999999999997</v>
      </c>
      <c r="AL270">
        <f t="shared" si="519"/>
        <v>300</v>
      </c>
      <c r="AM270">
        <f t="shared" si="562"/>
        <v>329.8</v>
      </c>
      <c r="AP270" t="s">
        <v>37</v>
      </c>
      <c r="AQ270">
        <v>365</v>
      </c>
      <c r="AS270">
        <v>0.127</v>
      </c>
      <c r="AT270">
        <v>1</v>
      </c>
      <c r="AU270">
        <f t="shared" si="559"/>
        <v>38.844394705027902</v>
      </c>
      <c r="AV270" t="s">
        <v>385</v>
      </c>
      <c r="AW270" t="s">
        <v>64</v>
      </c>
      <c r="AX270" t="s">
        <v>654</v>
      </c>
      <c r="AZ270" s="2">
        <f t="shared" si="417"/>
        <v>1</v>
      </c>
      <c r="BA270" s="2">
        <f t="shared" si="393"/>
        <v>3</v>
      </c>
      <c r="BB270">
        <v>100</v>
      </c>
      <c r="BC270">
        <f t="shared" si="484"/>
        <v>1</v>
      </c>
      <c r="BD270">
        <v>0</v>
      </c>
      <c r="BE270">
        <f t="shared" si="485"/>
        <v>0</v>
      </c>
      <c r="BF270">
        <v>0</v>
      </c>
      <c r="BG270">
        <f t="shared" si="486"/>
        <v>0</v>
      </c>
      <c r="BH270">
        <v>0</v>
      </c>
      <c r="BI270">
        <f t="shared" si="487"/>
        <v>0</v>
      </c>
      <c r="BJ270">
        <v>0</v>
      </c>
      <c r="BK270">
        <f t="shared" si="488"/>
        <v>0</v>
      </c>
      <c r="BL270">
        <v>0</v>
      </c>
      <c r="BM270">
        <f t="shared" si="489"/>
        <v>0</v>
      </c>
      <c r="BN270">
        <v>0</v>
      </c>
      <c r="BO270">
        <f t="shared" si="490"/>
        <v>0</v>
      </c>
      <c r="BP270">
        <v>0</v>
      </c>
      <c r="BQ270">
        <f t="shared" si="491"/>
        <v>0</v>
      </c>
      <c r="BR270">
        <v>0</v>
      </c>
      <c r="BS270">
        <f t="shared" si="492"/>
        <v>0</v>
      </c>
      <c r="BT270">
        <v>0</v>
      </c>
      <c r="BU270">
        <f t="shared" si="493"/>
        <v>0</v>
      </c>
      <c r="BV270">
        <v>0</v>
      </c>
      <c r="BW270">
        <f t="shared" si="494"/>
        <v>0</v>
      </c>
      <c r="BX270">
        <v>0</v>
      </c>
      <c r="BY270">
        <f t="shared" si="495"/>
        <v>0</v>
      </c>
      <c r="BZ270">
        <v>0</v>
      </c>
      <c r="CA270">
        <f t="shared" si="496"/>
        <v>0</v>
      </c>
      <c r="CB270">
        <v>0</v>
      </c>
      <c r="CC270">
        <f t="shared" si="497"/>
        <v>0</v>
      </c>
      <c r="CD270">
        <v>0</v>
      </c>
      <c r="CE270">
        <f t="shared" si="498"/>
        <v>0</v>
      </c>
      <c r="CF270">
        <v>0</v>
      </c>
      <c r="CG270">
        <f t="shared" si="499"/>
        <v>0</v>
      </c>
      <c r="CH270">
        <v>0</v>
      </c>
      <c r="CI270">
        <f t="shared" si="500"/>
        <v>0</v>
      </c>
      <c r="CJ270">
        <v>0</v>
      </c>
      <c r="CK270">
        <f t="shared" si="501"/>
        <v>0</v>
      </c>
      <c r="CL270">
        <v>0</v>
      </c>
      <c r="CM270">
        <f t="shared" si="502"/>
        <v>0</v>
      </c>
      <c r="CN270">
        <v>0</v>
      </c>
      <c r="CO270">
        <f t="shared" si="503"/>
        <v>0</v>
      </c>
      <c r="CP270">
        <v>0</v>
      </c>
      <c r="CQ270">
        <f t="shared" si="504"/>
        <v>0</v>
      </c>
      <c r="CR270">
        <v>0</v>
      </c>
      <c r="CS270">
        <f t="shared" si="505"/>
        <v>0</v>
      </c>
      <c r="CT270">
        <v>0</v>
      </c>
      <c r="CU270">
        <f t="shared" si="506"/>
        <v>0</v>
      </c>
      <c r="CV270">
        <v>0</v>
      </c>
      <c r="CW270">
        <f t="shared" si="507"/>
        <v>0</v>
      </c>
      <c r="CX270">
        <v>0</v>
      </c>
      <c r="CY270">
        <f t="shared" si="508"/>
        <v>0</v>
      </c>
      <c r="CZ270">
        <v>0</v>
      </c>
      <c r="DA270">
        <f t="shared" si="509"/>
        <v>0</v>
      </c>
      <c r="DB270">
        <v>0</v>
      </c>
      <c r="DC270">
        <f t="shared" si="510"/>
        <v>0</v>
      </c>
      <c r="DD270">
        <v>0</v>
      </c>
      <c r="DE270">
        <f t="shared" si="511"/>
        <v>0</v>
      </c>
      <c r="DF270">
        <v>0</v>
      </c>
      <c r="DG270">
        <f t="shared" si="512"/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f t="shared" si="520"/>
        <v>78.599999999999994</v>
      </c>
      <c r="ES270">
        <f t="shared" si="521"/>
        <v>0.85812444071452754</v>
      </c>
      <c r="ET270">
        <v>21.4</v>
      </c>
      <c r="EU270">
        <f t="shared" si="522"/>
        <v>0.14187555928547244</v>
      </c>
      <c r="EV270">
        <v>0</v>
      </c>
      <c r="EW270">
        <f t="shared" si="523"/>
        <v>0</v>
      </c>
      <c r="EX270">
        <v>0</v>
      </c>
      <c r="EY270">
        <f t="shared" si="524"/>
        <v>0</v>
      </c>
      <c r="EZ270">
        <v>0</v>
      </c>
      <c r="FA270">
        <f t="shared" si="525"/>
        <v>0</v>
      </c>
      <c r="FB270">
        <v>0</v>
      </c>
      <c r="FC270">
        <f t="shared" si="526"/>
        <v>0</v>
      </c>
      <c r="FD270">
        <v>0</v>
      </c>
      <c r="FE270">
        <f t="shared" si="527"/>
        <v>0</v>
      </c>
      <c r="FF270">
        <v>0</v>
      </c>
      <c r="FG270">
        <f t="shared" si="528"/>
        <v>0</v>
      </c>
      <c r="FH270">
        <v>0</v>
      </c>
      <c r="FI270">
        <f t="shared" si="529"/>
        <v>0</v>
      </c>
      <c r="FJ270">
        <v>0</v>
      </c>
      <c r="FK270">
        <f t="shared" si="530"/>
        <v>0</v>
      </c>
      <c r="FL270">
        <v>0</v>
      </c>
      <c r="FM270">
        <f t="shared" si="531"/>
        <v>0</v>
      </c>
      <c r="FN270">
        <v>0</v>
      </c>
      <c r="FO270">
        <f t="shared" si="532"/>
        <v>0</v>
      </c>
      <c r="FP270">
        <v>0</v>
      </c>
      <c r="FQ270">
        <f t="shared" si="533"/>
        <v>0</v>
      </c>
      <c r="FR270">
        <v>0</v>
      </c>
      <c r="FS270">
        <f t="shared" si="534"/>
        <v>0</v>
      </c>
      <c r="FT270">
        <v>0</v>
      </c>
      <c r="FU270">
        <f t="shared" si="535"/>
        <v>0</v>
      </c>
      <c r="FV270">
        <v>0</v>
      </c>
      <c r="FW270">
        <f t="shared" si="536"/>
        <v>0</v>
      </c>
      <c r="FX270">
        <v>0</v>
      </c>
      <c r="FY270">
        <f t="shared" si="537"/>
        <v>0</v>
      </c>
      <c r="FZ270">
        <v>0</v>
      </c>
      <c r="GA270">
        <f t="shared" si="538"/>
        <v>0</v>
      </c>
      <c r="GB270">
        <v>0</v>
      </c>
      <c r="GC270">
        <f t="shared" si="539"/>
        <v>0</v>
      </c>
      <c r="GD270">
        <v>0</v>
      </c>
      <c r="GE270">
        <f t="shared" si="540"/>
        <v>0</v>
      </c>
      <c r="GF270">
        <v>0</v>
      </c>
      <c r="GG270">
        <f t="shared" si="541"/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645</v>
      </c>
      <c r="GS270" t="s">
        <v>264</v>
      </c>
    </row>
    <row r="271" spans="1:201" x14ac:dyDescent="0.45">
      <c r="A271">
        <v>270</v>
      </c>
      <c r="B271" t="s">
        <v>33</v>
      </c>
      <c r="C271" t="s">
        <v>46</v>
      </c>
      <c r="D271">
        <v>110</v>
      </c>
      <c r="E271" t="s">
        <v>380</v>
      </c>
      <c r="F271">
        <f t="shared" si="518"/>
        <v>288.3</v>
      </c>
      <c r="G271">
        <v>298</v>
      </c>
      <c r="H271">
        <f>1085+273</f>
        <v>1358</v>
      </c>
      <c r="I271" s="2">
        <f t="shared" si="542"/>
        <v>0.21944035346097202</v>
      </c>
      <c r="J271" s="2">
        <f t="shared" si="543"/>
        <v>9.6999999999999886</v>
      </c>
      <c r="K271" s="2">
        <f t="shared" si="544"/>
        <v>1.0336455081512312</v>
      </c>
      <c r="M271" s="2">
        <v>2458</v>
      </c>
      <c r="P271" s="2" t="e">
        <f t="shared" si="556"/>
        <v>#DIV/0!</v>
      </c>
      <c r="Q271" s="2" t="e">
        <f t="shared" si="557"/>
        <v>#DIV/0!</v>
      </c>
      <c r="T271" s="2" t="e">
        <f t="shared" si="314"/>
        <v>#DIV/0!</v>
      </c>
      <c r="W271" s="2">
        <f t="shared" si="546"/>
        <v>0</v>
      </c>
      <c r="X271" s="2">
        <f t="shared" si="547"/>
        <v>0</v>
      </c>
      <c r="Y271" s="7" t="e">
        <f>(X271-W271)/X271</f>
        <v>#DIV/0!</v>
      </c>
      <c r="Z271" s="2" t="e">
        <f t="shared" si="549"/>
        <v>#DIV/0!</v>
      </c>
      <c r="AA271" s="2" t="e">
        <f t="shared" si="550"/>
        <v>#DIV/0!</v>
      </c>
      <c r="AB271" s="2" t="e">
        <f t="shared" si="551"/>
        <v>#DIV/0!</v>
      </c>
      <c r="AC271" s="2" t="e">
        <f t="shared" si="552"/>
        <v>#DIV/0!</v>
      </c>
      <c r="AD271" s="2">
        <f t="shared" si="553"/>
        <v>0</v>
      </c>
      <c r="AE271" s="2">
        <f t="shared" si="554"/>
        <v>0</v>
      </c>
      <c r="AG271" s="2" t="e">
        <f t="shared" si="555"/>
        <v>#DIV/0!</v>
      </c>
      <c r="AI271" s="2">
        <v>0</v>
      </c>
      <c r="AJ271">
        <v>5.0000000000000001E-4</v>
      </c>
      <c r="AK271">
        <f t="shared" si="561"/>
        <v>0</v>
      </c>
      <c r="AL271">
        <f t="shared" si="519"/>
        <v>300</v>
      </c>
      <c r="AM271">
        <f t="shared" si="562"/>
        <v>300</v>
      </c>
      <c r="AP271" t="s">
        <v>37</v>
      </c>
      <c r="AQ271">
        <v>365</v>
      </c>
      <c r="AS271">
        <v>0.127</v>
      </c>
      <c r="AV271" t="s">
        <v>385</v>
      </c>
      <c r="AW271" t="s">
        <v>64</v>
      </c>
      <c r="AX271" t="s">
        <v>654</v>
      </c>
      <c r="AZ271" s="2">
        <f t="shared" si="417"/>
        <v>1</v>
      </c>
      <c r="BA271" s="2">
        <f t="shared" si="393"/>
        <v>3</v>
      </c>
      <c r="BB271">
        <v>100</v>
      </c>
      <c r="BC271">
        <f t="shared" si="484"/>
        <v>1</v>
      </c>
      <c r="BD271">
        <v>0</v>
      </c>
      <c r="BE271">
        <f t="shared" si="485"/>
        <v>0</v>
      </c>
      <c r="BF271">
        <v>0</v>
      </c>
      <c r="BG271">
        <f t="shared" si="486"/>
        <v>0</v>
      </c>
      <c r="BH271">
        <v>0</v>
      </c>
      <c r="BI271">
        <f t="shared" si="487"/>
        <v>0</v>
      </c>
      <c r="BJ271">
        <v>0</v>
      </c>
      <c r="BK271">
        <f t="shared" si="488"/>
        <v>0</v>
      </c>
      <c r="BL271">
        <v>0</v>
      </c>
      <c r="BM271">
        <f t="shared" si="489"/>
        <v>0</v>
      </c>
      <c r="BN271">
        <v>0</v>
      </c>
      <c r="BO271">
        <f t="shared" si="490"/>
        <v>0</v>
      </c>
      <c r="BP271">
        <v>0</v>
      </c>
      <c r="BQ271">
        <f t="shared" si="491"/>
        <v>0</v>
      </c>
      <c r="BR271">
        <v>0</v>
      </c>
      <c r="BS271">
        <f t="shared" si="492"/>
        <v>0</v>
      </c>
      <c r="BT271">
        <v>0</v>
      </c>
      <c r="BU271">
        <f t="shared" si="493"/>
        <v>0</v>
      </c>
      <c r="BV271">
        <v>0</v>
      </c>
      <c r="BW271">
        <f t="shared" si="494"/>
        <v>0</v>
      </c>
      <c r="BX271">
        <v>0</v>
      </c>
      <c r="BY271">
        <f t="shared" si="495"/>
        <v>0</v>
      </c>
      <c r="BZ271">
        <v>0</v>
      </c>
      <c r="CA271">
        <f t="shared" si="496"/>
        <v>0</v>
      </c>
      <c r="CB271">
        <v>0</v>
      </c>
      <c r="CC271">
        <f t="shared" si="497"/>
        <v>0</v>
      </c>
      <c r="CD271">
        <v>0</v>
      </c>
      <c r="CE271">
        <f t="shared" si="498"/>
        <v>0</v>
      </c>
      <c r="CF271">
        <v>0</v>
      </c>
      <c r="CG271">
        <f t="shared" si="499"/>
        <v>0</v>
      </c>
      <c r="CH271">
        <v>0</v>
      </c>
      <c r="CI271">
        <f t="shared" si="500"/>
        <v>0</v>
      </c>
      <c r="CJ271">
        <v>0</v>
      </c>
      <c r="CK271">
        <f t="shared" si="501"/>
        <v>0</v>
      </c>
      <c r="CL271">
        <v>0</v>
      </c>
      <c r="CM271">
        <f t="shared" si="502"/>
        <v>0</v>
      </c>
      <c r="CN271">
        <v>0</v>
      </c>
      <c r="CO271">
        <f t="shared" si="503"/>
        <v>0</v>
      </c>
      <c r="CP271">
        <v>0</v>
      </c>
      <c r="CQ271">
        <f t="shared" si="504"/>
        <v>0</v>
      </c>
      <c r="CR271">
        <v>0</v>
      </c>
      <c r="CS271">
        <f t="shared" si="505"/>
        <v>0</v>
      </c>
      <c r="CT271">
        <v>0</v>
      </c>
      <c r="CU271">
        <f t="shared" si="506"/>
        <v>0</v>
      </c>
      <c r="CV271">
        <v>0</v>
      </c>
      <c r="CW271">
        <f t="shared" si="507"/>
        <v>0</v>
      </c>
      <c r="CX271">
        <v>0</v>
      </c>
      <c r="CY271">
        <f t="shared" si="508"/>
        <v>0</v>
      </c>
      <c r="CZ271">
        <v>0</v>
      </c>
      <c r="DA271">
        <f t="shared" si="509"/>
        <v>0</v>
      </c>
      <c r="DB271">
        <v>0</v>
      </c>
      <c r="DC271">
        <f t="shared" si="510"/>
        <v>0</v>
      </c>
      <c r="DD271">
        <v>0</v>
      </c>
      <c r="DE271">
        <f t="shared" si="511"/>
        <v>0</v>
      </c>
      <c r="DF271">
        <v>0</v>
      </c>
      <c r="DG271">
        <f t="shared" si="512"/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f t="shared" si="520"/>
        <v>78.599999999999994</v>
      </c>
      <c r="ES271">
        <f t="shared" si="521"/>
        <v>0.85812444071452754</v>
      </c>
      <c r="ET271">
        <v>21.4</v>
      </c>
      <c r="EU271">
        <f t="shared" si="522"/>
        <v>0.14187555928547244</v>
      </c>
      <c r="EV271">
        <v>0</v>
      </c>
      <c r="EW271">
        <f t="shared" si="523"/>
        <v>0</v>
      </c>
      <c r="EX271">
        <v>0</v>
      </c>
      <c r="EY271">
        <f t="shared" si="524"/>
        <v>0</v>
      </c>
      <c r="EZ271">
        <v>0</v>
      </c>
      <c r="FA271">
        <f t="shared" si="525"/>
        <v>0</v>
      </c>
      <c r="FB271">
        <v>0</v>
      </c>
      <c r="FC271">
        <f t="shared" si="526"/>
        <v>0</v>
      </c>
      <c r="FD271">
        <v>0</v>
      </c>
      <c r="FE271">
        <f t="shared" si="527"/>
        <v>0</v>
      </c>
      <c r="FF271">
        <v>0</v>
      </c>
      <c r="FG271">
        <f t="shared" si="528"/>
        <v>0</v>
      </c>
      <c r="FH271">
        <v>0</v>
      </c>
      <c r="FI271">
        <f t="shared" si="529"/>
        <v>0</v>
      </c>
      <c r="FJ271">
        <v>0</v>
      </c>
      <c r="FK271">
        <f t="shared" si="530"/>
        <v>0</v>
      </c>
      <c r="FL271">
        <v>0</v>
      </c>
      <c r="FM271">
        <f t="shared" si="531"/>
        <v>0</v>
      </c>
      <c r="FN271">
        <v>0</v>
      </c>
      <c r="FO271">
        <f t="shared" si="532"/>
        <v>0</v>
      </c>
      <c r="FP271">
        <v>0</v>
      </c>
      <c r="FQ271">
        <f t="shared" si="533"/>
        <v>0</v>
      </c>
      <c r="FR271">
        <v>0</v>
      </c>
      <c r="FS271">
        <f t="shared" si="534"/>
        <v>0</v>
      </c>
      <c r="FT271">
        <v>0</v>
      </c>
      <c r="FU271">
        <f t="shared" si="535"/>
        <v>0</v>
      </c>
      <c r="FV271">
        <v>0</v>
      </c>
      <c r="FW271">
        <f t="shared" si="536"/>
        <v>0</v>
      </c>
      <c r="FX271">
        <v>0</v>
      </c>
      <c r="FY271">
        <f t="shared" si="537"/>
        <v>0</v>
      </c>
      <c r="FZ271">
        <v>0</v>
      </c>
      <c r="GA271">
        <f t="shared" si="538"/>
        <v>0</v>
      </c>
      <c r="GB271">
        <v>0</v>
      </c>
      <c r="GC271">
        <f t="shared" si="539"/>
        <v>0</v>
      </c>
      <c r="GD271">
        <v>0</v>
      </c>
      <c r="GE271">
        <f t="shared" si="540"/>
        <v>0</v>
      </c>
      <c r="GF271">
        <v>0</v>
      </c>
      <c r="GG271">
        <f t="shared" si="541"/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645</v>
      </c>
      <c r="GS271" t="s">
        <v>264</v>
      </c>
    </row>
    <row r="272" spans="1:201" x14ac:dyDescent="0.45">
      <c r="A272">
        <v>271</v>
      </c>
      <c r="B272" t="s">
        <v>368</v>
      </c>
      <c r="C272" t="s">
        <v>46</v>
      </c>
      <c r="D272" t="s">
        <v>655</v>
      </c>
      <c r="E272" t="s">
        <v>656</v>
      </c>
      <c r="F272">
        <f t="shared" si="518"/>
        <v>288.3</v>
      </c>
      <c r="G272">
        <v>298</v>
      </c>
      <c r="H272">
        <v>1773</v>
      </c>
      <c r="I272" s="2">
        <f t="shared" ref="I272:I280" si="563">G272/H272</f>
        <v>0.16807670614777215</v>
      </c>
      <c r="J272" s="2">
        <f t="shared" ref="J272:J280" si="564">G272-F272</f>
        <v>9.6999999999999886</v>
      </c>
      <c r="K272" s="2">
        <f t="shared" ref="K272:K280" si="565">G272/F272</f>
        <v>1.0336455081512312</v>
      </c>
      <c r="M272" s="2">
        <v>2458</v>
      </c>
      <c r="N272">
        <v>8.3000000000000007</v>
      </c>
      <c r="O272">
        <v>7.3</v>
      </c>
      <c r="P272" s="2">
        <f t="shared" ref="P272:P280" si="566">N272/O272</f>
        <v>1.1369863013698631</v>
      </c>
      <c r="Q272" s="2">
        <f t="shared" ref="Q272:Q280" si="567">(O272-N272)/O272</f>
        <v>-0.13698630136986314</v>
      </c>
      <c r="R272">
        <v>1331</v>
      </c>
      <c r="S272">
        <v>1371</v>
      </c>
      <c r="T272" s="2">
        <f t="shared" si="314"/>
        <v>0.97082421590080237</v>
      </c>
      <c r="U272">
        <v>1405</v>
      </c>
      <c r="V272">
        <v>1410</v>
      </c>
      <c r="W272" s="2">
        <f t="shared" ref="W272:W280" si="568">U272*N272/100</f>
        <v>116.61500000000002</v>
      </c>
      <c r="X272" s="2">
        <f t="shared" ref="X272:X280" si="569">V272*O272/100</f>
        <v>102.93</v>
      </c>
      <c r="Y272" s="7">
        <f t="shared" ref="Y272:Y280" si="570">(X272-W272)/X272</f>
        <v>-0.13295443505294877</v>
      </c>
      <c r="Z272" s="2">
        <f t="shared" ref="Z272:Z280" si="571">U272/V272</f>
        <v>0.99645390070921991</v>
      </c>
      <c r="AA272" s="2">
        <f t="shared" ref="AA272:AA280" si="572">U272/R272</f>
        <v>1.0555972952667168</v>
      </c>
      <c r="AB272" s="2">
        <f t="shared" ref="AB272:AB280" si="573">V272/S272</f>
        <v>1.0284463894967177</v>
      </c>
      <c r="AC272" s="2">
        <f t="shared" ref="AC272:AC280" si="574">(O272-N272)/O272</f>
        <v>-0.13698630136986314</v>
      </c>
      <c r="AD272" s="2">
        <f t="shared" ref="AD272:AD280" si="575">U272-R272</f>
        <v>74</v>
      </c>
      <c r="AE272" s="2">
        <f t="shared" ref="AE272:AE280" si="576">V272-S272</f>
        <v>39</v>
      </c>
      <c r="AF272" s="2">
        <f t="shared" si="560"/>
        <v>2.7659574468085105E-2</v>
      </c>
      <c r="AG272" s="2">
        <f t="shared" ref="AG272:AG280" si="577">AD272/AE272</f>
        <v>1.8974358974358974</v>
      </c>
      <c r="AH272" s="2">
        <f t="shared" si="558"/>
        <v>0.20191489361702125</v>
      </c>
      <c r="AI272" s="2">
        <v>0</v>
      </c>
      <c r="AJ272">
        <f>2*10^-2</f>
        <v>0.02</v>
      </c>
      <c r="AK272">
        <f t="shared" si="561"/>
        <v>4.1500000000000004</v>
      </c>
      <c r="AL272">
        <f t="shared" si="519"/>
        <v>300</v>
      </c>
      <c r="AM272">
        <f t="shared" si="562"/>
        <v>304.14999999999998</v>
      </c>
      <c r="AP272" t="s">
        <v>37</v>
      </c>
      <c r="AS272">
        <v>0.1016</v>
      </c>
      <c r="AT272">
        <v>1</v>
      </c>
      <c r="AU272">
        <f t="shared" si="559"/>
        <v>437.00288969296298</v>
      </c>
      <c r="AV272" t="s">
        <v>448</v>
      </c>
      <c r="AW272" t="s">
        <v>64</v>
      </c>
      <c r="AX272" t="s">
        <v>644</v>
      </c>
      <c r="AZ272" s="2">
        <f t="shared" si="417"/>
        <v>1.6387068477327291</v>
      </c>
      <c r="BA272" s="2">
        <f t="shared" si="393"/>
        <v>3</v>
      </c>
      <c r="BB272">
        <v>0</v>
      </c>
      <c r="BC272">
        <f t="shared" si="484"/>
        <v>0</v>
      </c>
      <c r="BD272">
        <v>0</v>
      </c>
      <c r="BE272">
        <f t="shared" si="485"/>
        <v>0</v>
      </c>
      <c r="BF272">
        <v>9</v>
      </c>
      <c r="BG272">
        <f t="shared" si="486"/>
        <v>8.4858251571306414E-2</v>
      </c>
      <c r="BH272">
        <v>1</v>
      </c>
      <c r="BI272">
        <f t="shared" si="487"/>
        <v>1.0073212434977845E-2</v>
      </c>
      <c r="BJ272">
        <v>0</v>
      </c>
      <c r="BK272">
        <f t="shared" si="488"/>
        <v>0</v>
      </c>
      <c r="BL272">
        <v>0</v>
      </c>
      <c r="BM272">
        <f t="shared" si="489"/>
        <v>0</v>
      </c>
      <c r="BN272">
        <v>0</v>
      </c>
      <c r="BO272">
        <f t="shared" si="490"/>
        <v>0</v>
      </c>
      <c r="BP272">
        <v>0</v>
      </c>
      <c r="BQ272">
        <f t="shared" si="491"/>
        <v>0</v>
      </c>
      <c r="BR272">
        <f>100-18-9-1</f>
        <v>72</v>
      </c>
      <c r="BS272">
        <f t="shared" ref="BS272:BS278" si="578">((BR272/100)/GU$6)/((BR272/100)/GU$6+(BH272/100)/HA$2+(BT272/100)/GW$6+(BV272/100)/GY$6+(BX272/100)/HA$6+(BZ272/100)/GU$10+(CB272/100)/GW$10+(CD272/100)/GY$10+(BF272/100)/GY$2+(BB272/100)/GU$2+(CF272/100)/GU$16+(CH272/100)/GW$16+(CJ272/100)/GY$16+(CL272/100)/HA$16+(BL272/100)/HE$2+(CN272/100)/GW$19+(CP272/100)/GY$19+(CR272/100)/HA$19+(BP272/100)/HA$13+(CZ272/100)/GU$13+(DB272/100)/HA$10+(CT272/100)/GU$25+(CV272/100)/GW$25+(CX272/100)/HA$25+(DD272/100)/GW$28+(DF272/100)/GY$28+(BD272/100)/GW$2+(BJ272/100)/HC$2+(BN272/100)/HG$2)</f>
        <v>0.71349188686905773</v>
      </c>
      <c r="BT272">
        <v>0</v>
      </c>
      <c r="BU272">
        <f t="shared" si="493"/>
        <v>0</v>
      </c>
      <c r="BV272">
        <v>0</v>
      </c>
      <c r="BW272">
        <f t="shared" si="494"/>
        <v>0</v>
      </c>
      <c r="BX272">
        <v>0</v>
      </c>
      <c r="BY272">
        <f t="shared" si="495"/>
        <v>0</v>
      </c>
      <c r="BZ272">
        <v>0</v>
      </c>
      <c r="CA272">
        <f t="shared" si="496"/>
        <v>0</v>
      </c>
      <c r="CB272">
        <v>18</v>
      </c>
      <c r="CC272">
        <f t="shared" si="497"/>
        <v>0.19157664912465805</v>
      </c>
      <c r="CD272">
        <v>0</v>
      </c>
      <c r="CE272">
        <f t="shared" si="498"/>
        <v>0</v>
      </c>
      <c r="CF272">
        <v>0</v>
      </c>
      <c r="CG272">
        <f t="shared" si="499"/>
        <v>0</v>
      </c>
      <c r="CH272">
        <v>0</v>
      </c>
      <c r="CI272">
        <f t="shared" si="500"/>
        <v>0</v>
      </c>
      <c r="CJ272">
        <v>0</v>
      </c>
      <c r="CK272">
        <f t="shared" si="501"/>
        <v>0</v>
      </c>
      <c r="CL272">
        <v>0</v>
      </c>
      <c r="CM272">
        <f t="shared" si="502"/>
        <v>0</v>
      </c>
      <c r="CN272">
        <v>0</v>
      </c>
      <c r="CO272">
        <f t="shared" si="503"/>
        <v>0</v>
      </c>
      <c r="CP272">
        <v>0</v>
      </c>
      <c r="CQ272">
        <f t="shared" si="504"/>
        <v>0</v>
      </c>
      <c r="CR272">
        <v>0</v>
      </c>
      <c r="CS272">
        <f t="shared" si="505"/>
        <v>0</v>
      </c>
      <c r="CT272">
        <v>0</v>
      </c>
      <c r="CU272">
        <f t="shared" si="506"/>
        <v>0</v>
      </c>
      <c r="CV272">
        <v>0</v>
      </c>
      <c r="CW272">
        <f t="shared" si="507"/>
        <v>0</v>
      </c>
      <c r="CX272">
        <v>0</v>
      </c>
      <c r="CY272">
        <f t="shared" si="508"/>
        <v>0</v>
      </c>
      <c r="CZ272">
        <v>0</v>
      </c>
      <c r="DA272">
        <f t="shared" si="509"/>
        <v>0</v>
      </c>
      <c r="DB272">
        <v>0</v>
      </c>
      <c r="DC272">
        <f t="shared" si="510"/>
        <v>0</v>
      </c>
      <c r="DD272">
        <v>0</v>
      </c>
      <c r="DE272">
        <f t="shared" si="511"/>
        <v>0</v>
      </c>
      <c r="DF272">
        <v>0</v>
      </c>
      <c r="DG272">
        <f t="shared" si="512"/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f t="shared" si="520"/>
        <v>78.599999999999994</v>
      </c>
      <c r="ES272">
        <f t="shared" si="521"/>
        <v>0.85812444071452754</v>
      </c>
      <c r="ET272">
        <v>21.4</v>
      </c>
      <c r="EU272">
        <f t="shared" si="522"/>
        <v>0.14187555928547244</v>
      </c>
      <c r="EV272">
        <v>0</v>
      </c>
      <c r="EW272">
        <f t="shared" si="523"/>
        <v>0</v>
      </c>
      <c r="EX272">
        <v>0</v>
      </c>
      <c r="EY272">
        <f t="shared" si="524"/>
        <v>0</v>
      </c>
      <c r="EZ272">
        <v>0</v>
      </c>
      <c r="FA272">
        <f t="shared" si="525"/>
        <v>0</v>
      </c>
      <c r="FB272">
        <v>0</v>
      </c>
      <c r="FC272">
        <f t="shared" si="526"/>
        <v>0</v>
      </c>
      <c r="FD272">
        <v>0</v>
      </c>
      <c r="FE272">
        <f t="shared" si="527"/>
        <v>0</v>
      </c>
      <c r="FF272">
        <v>0</v>
      </c>
      <c r="FG272">
        <f t="shared" si="528"/>
        <v>0</v>
      </c>
      <c r="FH272">
        <v>0</v>
      </c>
      <c r="FI272">
        <f t="shared" si="529"/>
        <v>0</v>
      </c>
      <c r="FJ272">
        <v>0</v>
      </c>
      <c r="FK272">
        <f t="shared" si="530"/>
        <v>0</v>
      </c>
      <c r="FL272">
        <v>0</v>
      </c>
      <c r="FM272">
        <f t="shared" si="531"/>
        <v>0</v>
      </c>
      <c r="FN272">
        <v>0</v>
      </c>
      <c r="FO272">
        <f t="shared" si="532"/>
        <v>0</v>
      </c>
      <c r="FP272">
        <v>0</v>
      </c>
      <c r="FQ272">
        <f t="shared" si="533"/>
        <v>0</v>
      </c>
      <c r="FR272">
        <v>0</v>
      </c>
      <c r="FS272">
        <f t="shared" si="534"/>
        <v>0</v>
      </c>
      <c r="FT272">
        <v>0</v>
      </c>
      <c r="FU272">
        <f t="shared" si="535"/>
        <v>0</v>
      </c>
      <c r="FV272">
        <v>0</v>
      </c>
      <c r="FW272">
        <f t="shared" si="536"/>
        <v>0</v>
      </c>
      <c r="FX272">
        <v>0</v>
      </c>
      <c r="FY272">
        <f t="shared" si="537"/>
        <v>0</v>
      </c>
      <c r="FZ272">
        <v>0</v>
      </c>
      <c r="GA272">
        <f t="shared" si="538"/>
        <v>0</v>
      </c>
      <c r="GB272">
        <v>0</v>
      </c>
      <c r="GC272">
        <f t="shared" si="539"/>
        <v>0</v>
      </c>
      <c r="GD272">
        <v>0</v>
      </c>
      <c r="GE272">
        <f t="shared" si="540"/>
        <v>0</v>
      </c>
      <c r="GF272">
        <v>0</v>
      </c>
      <c r="GG272">
        <f t="shared" si="541"/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645</v>
      </c>
      <c r="GS272" t="s">
        <v>264</v>
      </c>
    </row>
    <row r="273" spans="1:201" x14ac:dyDescent="0.45">
      <c r="A273">
        <v>272</v>
      </c>
      <c r="B273" t="s">
        <v>368</v>
      </c>
      <c r="C273" t="s">
        <v>46</v>
      </c>
      <c r="D273" t="s">
        <v>655</v>
      </c>
      <c r="E273" t="s">
        <v>656</v>
      </c>
      <c r="F273">
        <f t="shared" si="518"/>
        <v>288.3</v>
      </c>
      <c r="G273">
        <v>298</v>
      </c>
      <c r="H273">
        <v>1773</v>
      </c>
      <c r="I273" s="2">
        <f t="shared" si="563"/>
        <v>0.16807670614777215</v>
      </c>
      <c r="J273" s="2">
        <f t="shared" si="564"/>
        <v>9.6999999999999886</v>
      </c>
      <c r="K273" s="2">
        <f t="shared" si="565"/>
        <v>1.0336455081512312</v>
      </c>
      <c r="M273" s="2">
        <v>2458</v>
      </c>
      <c r="N273">
        <v>10</v>
      </c>
      <c r="O273">
        <v>8.6</v>
      </c>
      <c r="P273" s="2">
        <f t="shared" si="566"/>
        <v>1.1627906976744187</v>
      </c>
      <c r="Q273" s="2">
        <f t="shared" si="567"/>
        <v>-0.16279069767441864</v>
      </c>
      <c r="R273">
        <v>1356</v>
      </c>
      <c r="S273">
        <v>1376</v>
      </c>
      <c r="T273" s="2">
        <f t="shared" si="314"/>
        <v>0.98546511627906974</v>
      </c>
      <c r="U273">
        <v>1439</v>
      </c>
      <c r="V273">
        <v>1433</v>
      </c>
      <c r="W273" s="2">
        <f t="shared" si="568"/>
        <v>143.9</v>
      </c>
      <c r="X273" s="2">
        <f t="shared" si="569"/>
        <v>123.238</v>
      </c>
      <c r="Y273" s="7">
        <f t="shared" si="570"/>
        <v>-0.16765932585728432</v>
      </c>
      <c r="Z273" s="2">
        <f t="shared" si="571"/>
        <v>1.0041870202372645</v>
      </c>
      <c r="AA273" s="2">
        <f t="shared" si="572"/>
        <v>1.0612094395280236</v>
      </c>
      <c r="AB273" s="2">
        <f t="shared" si="573"/>
        <v>1.0414244186046511</v>
      </c>
      <c r="AC273" s="2">
        <f t="shared" si="574"/>
        <v>-0.16279069767441864</v>
      </c>
      <c r="AD273" s="2">
        <f t="shared" si="575"/>
        <v>83</v>
      </c>
      <c r="AE273" s="2">
        <f t="shared" si="576"/>
        <v>57</v>
      </c>
      <c r="AF273" s="2">
        <f t="shared" si="560"/>
        <v>3.9776692254012563E-2</v>
      </c>
      <c r="AG273" s="2">
        <f t="shared" si="577"/>
        <v>1.4561403508771931</v>
      </c>
      <c r="AH273" s="2">
        <f t="shared" si="558"/>
        <v>0.34207955338450802</v>
      </c>
      <c r="AI273" s="2">
        <v>0</v>
      </c>
      <c r="AJ273">
        <f>5*10^-3</f>
        <v>5.0000000000000001E-3</v>
      </c>
      <c r="AK273">
        <f t="shared" si="561"/>
        <v>20</v>
      </c>
      <c r="AL273">
        <f t="shared" si="519"/>
        <v>300</v>
      </c>
      <c r="AM273">
        <f t="shared" si="562"/>
        <v>320</v>
      </c>
      <c r="AP273" t="s">
        <v>37</v>
      </c>
      <c r="AS273">
        <v>0.1016</v>
      </c>
      <c r="AT273">
        <v>1</v>
      </c>
      <c r="AU273">
        <f t="shared" si="559"/>
        <v>438.59662743801391</v>
      </c>
      <c r="AV273" t="s">
        <v>448</v>
      </c>
      <c r="AW273" t="s">
        <v>64</v>
      </c>
      <c r="AX273" t="s">
        <v>644</v>
      </c>
      <c r="AZ273" s="2">
        <f t="shared" si="417"/>
        <v>1.6387068477327291</v>
      </c>
      <c r="BA273" s="2">
        <f t="shared" si="393"/>
        <v>3</v>
      </c>
      <c r="BB273">
        <v>0</v>
      </c>
      <c r="BC273">
        <f t="shared" si="484"/>
        <v>0</v>
      </c>
      <c r="BD273">
        <v>0</v>
      </c>
      <c r="BE273">
        <f t="shared" si="485"/>
        <v>0</v>
      </c>
      <c r="BF273">
        <v>9</v>
      </c>
      <c r="BG273">
        <f t="shared" si="486"/>
        <v>8.4858251571306414E-2</v>
      </c>
      <c r="BH273">
        <v>1</v>
      </c>
      <c r="BI273">
        <f t="shared" si="487"/>
        <v>1.0073212434977845E-2</v>
      </c>
      <c r="BJ273">
        <v>0</v>
      </c>
      <c r="BK273">
        <f t="shared" si="488"/>
        <v>0</v>
      </c>
      <c r="BL273">
        <v>0</v>
      </c>
      <c r="BM273">
        <f t="shared" si="489"/>
        <v>0</v>
      </c>
      <c r="BN273">
        <v>0</v>
      </c>
      <c r="BO273">
        <f t="shared" si="490"/>
        <v>0</v>
      </c>
      <c r="BP273">
        <v>0</v>
      </c>
      <c r="BQ273">
        <f t="shared" si="491"/>
        <v>0</v>
      </c>
      <c r="BR273">
        <f>100-18-9-1</f>
        <v>72</v>
      </c>
      <c r="BS273">
        <f t="shared" si="578"/>
        <v>0.71349188686905773</v>
      </c>
      <c r="BT273">
        <v>0</v>
      </c>
      <c r="BU273">
        <f t="shared" si="493"/>
        <v>0</v>
      </c>
      <c r="BV273">
        <v>0</v>
      </c>
      <c r="BW273">
        <f t="shared" si="494"/>
        <v>0</v>
      </c>
      <c r="BX273">
        <v>0</v>
      </c>
      <c r="BY273">
        <f t="shared" si="495"/>
        <v>0</v>
      </c>
      <c r="BZ273">
        <v>0</v>
      </c>
      <c r="CA273">
        <f t="shared" si="496"/>
        <v>0</v>
      </c>
      <c r="CB273">
        <v>18</v>
      </c>
      <c r="CC273">
        <f t="shared" si="497"/>
        <v>0.19157664912465805</v>
      </c>
      <c r="CD273">
        <v>0</v>
      </c>
      <c r="CE273">
        <f t="shared" si="498"/>
        <v>0</v>
      </c>
      <c r="CF273">
        <v>0</v>
      </c>
      <c r="CG273">
        <f t="shared" si="499"/>
        <v>0</v>
      </c>
      <c r="CH273">
        <v>0</v>
      </c>
      <c r="CI273">
        <f t="shared" si="500"/>
        <v>0</v>
      </c>
      <c r="CJ273">
        <v>0</v>
      </c>
      <c r="CK273">
        <f t="shared" si="501"/>
        <v>0</v>
      </c>
      <c r="CL273">
        <v>0</v>
      </c>
      <c r="CM273">
        <f t="shared" si="502"/>
        <v>0</v>
      </c>
      <c r="CN273">
        <v>0</v>
      </c>
      <c r="CO273">
        <f t="shared" si="503"/>
        <v>0</v>
      </c>
      <c r="CP273">
        <v>0</v>
      </c>
      <c r="CQ273">
        <f t="shared" si="504"/>
        <v>0</v>
      </c>
      <c r="CR273">
        <v>0</v>
      </c>
      <c r="CS273">
        <f t="shared" si="505"/>
        <v>0</v>
      </c>
      <c r="CT273">
        <v>0</v>
      </c>
      <c r="CU273">
        <f t="shared" si="506"/>
        <v>0</v>
      </c>
      <c r="CV273">
        <v>0</v>
      </c>
      <c r="CW273">
        <f t="shared" si="507"/>
        <v>0</v>
      </c>
      <c r="CX273">
        <v>0</v>
      </c>
      <c r="CY273">
        <f t="shared" si="508"/>
        <v>0</v>
      </c>
      <c r="CZ273">
        <v>0</v>
      </c>
      <c r="DA273">
        <f t="shared" si="509"/>
        <v>0</v>
      </c>
      <c r="DB273">
        <v>0</v>
      </c>
      <c r="DC273">
        <f t="shared" si="510"/>
        <v>0</v>
      </c>
      <c r="DD273">
        <v>0</v>
      </c>
      <c r="DE273">
        <f t="shared" si="511"/>
        <v>0</v>
      </c>
      <c r="DF273">
        <v>0</v>
      </c>
      <c r="DG273">
        <f t="shared" si="512"/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f t="shared" si="520"/>
        <v>78.599999999999994</v>
      </c>
      <c r="ES273">
        <f t="shared" si="521"/>
        <v>0.85812444071452754</v>
      </c>
      <c r="ET273">
        <v>21.4</v>
      </c>
      <c r="EU273">
        <f t="shared" si="522"/>
        <v>0.14187555928547244</v>
      </c>
      <c r="EV273">
        <v>0</v>
      </c>
      <c r="EW273">
        <f t="shared" si="523"/>
        <v>0</v>
      </c>
      <c r="EX273">
        <v>0</v>
      </c>
      <c r="EY273">
        <f t="shared" si="524"/>
        <v>0</v>
      </c>
      <c r="EZ273">
        <v>0</v>
      </c>
      <c r="FA273">
        <f t="shared" si="525"/>
        <v>0</v>
      </c>
      <c r="FB273">
        <v>0</v>
      </c>
      <c r="FC273">
        <f t="shared" si="526"/>
        <v>0</v>
      </c>
      <c r="FD273">
        <v>0</v>
      </c>
      <c r="FE273">
        <f t="shared" si="527"/>
        <v>0</v>
      </c>
      <c r="FF273">
        <v>0</v>
      </c>
      <c r="FG273">
        <f t="shared" si="528"/>
        <v>0</v>
      </c>
      <c r="FH273">
        <v>0</v>
      </c>
      <c r="FI273">
        <f t="shared" si="529"/>
        <v>0</v>
      </c>
      <c r="FJ273">
        <v>0</v>
      </c>
      <c r="FK273">
        <f t="shared" si="530"/>
        <v>0</v>
      </c>
      <c r="FL273">
        <v>0</v>
      </c>
      <c r="FM273">
        <f t="shared" si="531"/>
        <v>0</v>
      </c>
      <c r="FN273">
        <v>0</v>
      </c>
      <c r="FO273">
        <f t="shared" si="532"/>
        <v>0</v>
      </c>
      <c r="FP273">
        <v>0</v>
      </c>
      <c r="FQ273">
        <f t="shared" si="533"/>
        <v>0</v>
      </c>
      <c r="FR273">
        <v>0</v>
      </c>
      <c r="FS273">
        <f t="shared" si="534"/>
        <v>0</v>
      </c>
      <c r="FT273">
        <v>0</v>
      </c>
      <c r="FU273">
        <f t="shared" si="535"/>
        <v>0</v>
      </c>
      <c r="FV273">
        <v>0</v>
      </c>
      <c r="FW273">
        <f t="shared" si="536"/>
        <v>0</v>
      </c>
      <c r="FX273">
        <v>0</v>
      </c>
      <c r="FY273">
        <f t="shared" si="537"/>
        <v>0</v>
      </c>
      <c r="FZ273">
        <v>0</v>
      </c>
      <c r="GA273">
        <f t="shared" si="538"/>
        <v>0</v>
      </c>
      <c r="GB273">
        <v>0</v>
      </c>
      <c r="GC273">
        <f t="shared" si="539"/>
        <v>0</v>
      </c>
      <c r="GD273">
        <v>0</v>
      </c>
      <c r="GE273">
        <f t="shared" si="540"/>
        <v>0</v>
      </c>
      <c r="GF273">
        <v>0</v>
      </c>
      <c r="GG273">
        <f t="shared" si="541"/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645</v>
      </c>
      <c r="GS273" t="s">
        <v>264</v>
      </c>
    </row>
    <row r="274" spans="1:201" x14ac:dyDescent="0.45">
      <c r="A274">
        <v>273</v>
      </c>
      <c r="B274" t="s">
        <v>368</v>
      </c>
      <c r="C274" t="s">
        <v>46</v>
      </c>
      <c r="D274" t="s">
        <v>655</v>
      </c>
      <c r="E274" t="s">
        <v>656</v>
      </c>
      <c r="F274">
        <f t="shared" si="518"/>
        <v>288.3</v>
      </c>
      <c r="G274">
        <v>298</v>
      </c>
      <c r="H274">
        <v>1773</v>
      </c>
      <c r="I274" s="2">
        <f t="shared" si="563"/>
        <v>0.16807670614777215</v>
      </c>
      <c r="J274" s="2">
        <f t="shared" si="564"/>
        <v>9.6999999999999886</v>
      </c>
      <c r="K274" s="2">
        <f t="shared" si="565"/>
        <v>1.0336455081512312</v>
      </c>
      <c r="M274" s="2">
        <v>2458</v>
      </c>
      <c r="N274">
        <v>6.6</v>
      </c>
      <c r="O274">
        <v>6.5</v>
      </c>
      <c r="P274" s="2">
        <f t="shared" si="566"/>
        <v>1.0153846153846153</v>
      </c>
      <c r="Q274" s="2">
        <f t="shared" si="567"/>
        <v>-1.538461538461533E-2</v>
      </c>
      <c r="R274">
        <v>1328</v>
      </c>
      <c r="S274">
        <v>1342</v>
      </c>
      <c r="T274" s="2">
        <f t="shared" si="314"/>
        <v>0.98956780923994037</v>
      </c>
      <c r="U274">
        <v>1379</v>
      </c>
      <c r="V274">
        <v>1362</v>
      </c>
      <c r="W274" s="2">
        <f t="shared" si="568"/>
        <v>91.013999999999996</v>
      </c>
      <c r="X274" s="2">
        <f t="shared" si="569"/>
        <v>88.53</v>
      </c>
      <c r="Y274" s="7">
        <f t="shared" si="570"/>
        <v>-2.8058285327007732E-2</v>
      </c>
      <c r="Z274" s="2">
        <f t="shared" si="571"/>
        <v>1.0124816446402349</v>
      </c>
      <c r="AA274" s="2">
        <f t="shared" si="572"/>
        <v>1.0384036144578312</v>
      </c>
      <c r="AB274" s="2">
        <f t="shared" si="573"/>
        <v>1.014903129657228</v>
      </c>
      <c r="AC274" s="2">
        <f t="shared" si="574"/>
        <v>-1.538461538461533E-2</v>
      </c>
      <c r="AD274" s="2">
        <f t="shared" si="575"/>
        <v>51</v>
      </c>
      <c r="AE274" s="2">
        <f t="shared" si="576"/>
        <v>20</v>
      </c>
      <c r="AF274" s="2">
        <f t="shared" si="560"/>
        <v>1.4684287812041116E-2</v>
      </c>
      <c r="AG274" s="2">
        <f t="shared" si="577"/>
        <v>2.5499999999999998</v>
      </c>
      <c r="AH274" s="2">
        <f t="shared" si="558"/>
        <v>9.5447870778267246E-2</v>
      </c>
      <c r="AI274" s="2">
        <v>0</v>
      </c>
      <c r="AJ274">
        <v>5.0000000000000001E-4</v>
      </c>
      <c r="AK274">
        <f t="shared" si="561"/>
        <v>132</v>
      </c>
      <c r="AL274">
        <f t="shared" si="519"/>
        <v>300</v>
      </c>
      <c r="AM274">
        <f t="shared" si="562"/>
        <v>432</v>
      </c>
      <c r="AP274" t="s">
        <v>37</v>
      </c>
      <c r="AS274">
        <v>0.1016</v>
      </c>
      <c r="AT274">
        <v>1</v>
      </c>
      <c r="AU274">
        <f t="shared" si="559"/>
        <v>427.75921077166765</v>
      </c>
      <c r="AV274" t="s">
        <v>448</v>
      </c>
      <c r="AW274" t="s">
        <v>64</v>
      </c>
      <c r="AX274" t="s">
        <v>644</v>
      </c>
      <c r="AZ274" s="2">
        <f t="shared" si="417"/>
        <v>1.6387068477327291</v>
      </c>
      <c r="BA274" s="2">
        <f t="shared" si="393"/>
        <v>3</v>
      </c>
      <c r="BB274">
        <v>0</v>
      </c>
      <c r="BC274">
        <f t="shared" si="484"/>
        <v>0</v>
      </c>
      <c r="BD274">
        <v>0</v>
      </c>
      <c r="BE274">
        <f t="shared" si="485"/>
        <v>0</v>
      </c>
      <c r="BF274">
        <v>9</v>
      </c>
      <c r="BG274">
        <f t="shared" si="486"/>
        <v>8.4858251571306414E-2</v>
      </c>
      <c r="BH274">
        <v>1</v>
      </c>
      <c r="BI274">
        <f t="shared" si="487"/>
        <v>1.0073212434977845E-2</v>
      </c>
      <c r="BJ274">
        <v>0</v>
      </c>
      <c r="BK274">
        <f t="shared" si="488"/>
        <v>0</v>
      </c>
      <c r="BL274">
        <v>0</v>
      </c>
      <c r="BM274">
        <f t="shared" si="489"/>
        <v>0</v>
      </c>
      <c r="BN274">
        <v>0</v>
      </c>
      <c r="BO274">
        <f t="shared" si="490"/>
        <v>0</v>
      </c>
      <c r="BP274">
        <v>0</v>
      </c>
      <c r="BQ274">
        <f t="shared" si="491"/>
        <v>0</v>
      </c>
      <c r="BR274">
        <f>100-18-9-1</f>
        <v>72</v>
      </c>
      <c r="BS274">
        <f t="shared" si="578"/>
        <v>0.71349188686905773</v>
      </c>
      <c r="BT274">
        <v>0</v>
      </c>
      <c r="BU274">
        <f t="shared" si="493"/>
        <v>0</v>
      </c>
      <c r="BV274">
        <v>0</v>
      </c>
      <c r="BW274">
        <f t="shared" si="494"/>
        <v>0</v>
      </c>
      <c r="BX274">
        <v>0</v>
      </c>
      <c r="BY274">
        <f t="shared" si="495"/>
        <v>0</v>
      </c>
      <c r="BZ274">
        <v>0</v>
      </c>
      <c r="CA274">
        <f t="shared" si="496"/>
        <v>0</v>
      </c>
      <c r="CB274">
        <v>18</v>
      </c>
      <c r="CC274">
        <f t="shared" si="497"/>
        <v>0.19157664912465805</v>
      </c>
      <c r="CD274">
        <v>0</v>
      </c>
      <c r="CE274">
        <f t="shared" si="498"/>
        <v>0</v>
      </c>
      <c r="CF274">
        <v>0</v>
      </c>
      <c r="CG274">
        <f t="shared" si="499"/>
        <v>0</v>
      </c>
      <c r="CH274">
        <v>0</v>
      </c>
      <c r="CI274">
        <f t="shared" si="500"/>
        <v>0</v>
      </c>
      <c r="CJ274">
        <v>0</v>
      </c>
      <c r="CK274">
        <f t="shared" si="501"/>
        <v>0</v>
      </c>
      <c r="CL274">
        <v>0</v>
      </c>
      <c r="CM274">
        <f t="shared" si="502"/>
        <v>0</v>
      </c>
      <c r="CN274">
        <v>0</v>
      </c>
      <c r="CO274">
        <f t="shared" si="503"/>
        <v>0</v>
      </c>
      <c r="CP274">
        <v>0</v>
      </c>
      <c r="CQ274">
        <f t="shared" si="504"/>
        <v>0</v>
      </c>
      <c r="CR274">
        <v>0</v>
      </c>
      <c r="CS274">
        <f t="shared" si="505"/>
        <v>0</v>
      </c>
      <c r="CT274">
        <v>0</v>
      </c>
      <c r="CU274">
        <f t="shared" si="506"/>
        <v>0</v>
      </c>
      <c r="CV274">
        <v>0</v>
      </c>
      <c r="CW274">
        <f t="shared" si="507"/>
        <v>0</v>
      </c>
      <c r="CX274">
        <v>0</v>
      </c>
      <c r="CY274">
        <f t="shared" si="508"/>
        <v>0</v>
      </c>
      <c r="CZ274">
        <v>0</v>
      </c>
      <c r="DA274">
        <f t="shared" si="509"/>
        <v>0</v>
      </c>
      <c r="DB274">
        <v>0</v>
      </c>
      <c r="DC274">
        <f t="shared" si="510"/>
        <v>0</v>
      </c>
      <c r="DD274">
        <v>0</v>
      </c>
      <c r="DE274">
        <f t="shared" si="511"/>
        <v>0</v>
      </c>
      <c r="DF274">
        <v>0</v>
      </c>
      <c r="DG274">
        <f t="shared" si="512"/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f t="shared" si="520"/>
        <v>78.599999999999994</v>
      </c>
      <c r="ES274">
        <f t="shared" si="521"/>
        <v>0.85812444071452754</v>
      </c>
      <c r="ET274">
        <v>21.4</v>
      </c>
      <c r="EU274">
        <f t="shared" si="522"/>
        <v>0.14187555928547244</v>
      </c>
      <c r="EV274">
        <v>0</v>
      </c>
      <c r="EW274">
        <f t="shared" si="523"/>
        <v>0</v>
      </c>
      <c r="EX274">
        <v>0</v>
      </c>
      <c r="EY274">
        <f t="shared" si="524"/>
        <v>0</v>
      </c>
      <c r="EZ274">
        <v>0</v>
      </c>
      <c r="FA274">
        <f t="shared" si="525"/>
        <v>0</v>
      </c>
      <c r="FB274">
        <v>0</v>
      </c>
      <c r="FC274">
        <f t="shared" si="526"/>
        <v>0</v>
      </c>
      <c r="FD274">
        <v>0</v>
      </c>
      <c r="FE274">
        <f t="shared" si="527"/>
        <v>0</v>
      </c>
      <c r="FF274">
        <v>0</v>
      </c>
      <c r="FG274">
        <f t="shared" si="528"/>
        <v>0</v>
      </c>
      <c r="FH274">
        <v>0</v>
      </c>
      <c r="FI274">
        <f t="shared" si="529"/>
        <v>0</v>
      </c>
      <c r="FJ274">
        <v>0</v>
      </c>
      <c r="FK274">
        <f t="shared" si="530"/>
        <v>0</v>
      </c>
      <c r="FL274">
        <v>0</v>
      </c>
      <c r="FM274">
        <f t="shared" si="531"/>
        <v>0</v>
      </c>
      <c r="FN274">
        <v>0</v>
      </c>
      <c r="FO274">
        <f t="shared" si="532"/>
        <v>0</v>
      </c>
      <c r="FP274">
        <v>0</v>
      </c>
      <c r="FQ274">
        <f t="shared" si="533"/>
        <v>0</v>
      </c>
      <c r="FR274">
        <v>0</v>
      </c>
      <c r="FS274">
        <f t="shared" si="534"/>
        <v>0</v>
      </c>
      <c r="FT274">
        <v>0</v>
      </c>
      <c r="FU274">
        <f t="shared" si="535"/>
        <v>0</v>
      </c>
      <c r="FV274">
        <v>0</v>
      </c>
      <c r="FW274">
        <f t="shared" si="536"/>
        <v>0</v>
      </c>
      <c r="FX274">
        <v>0</v>
      </c>
      <c r="FY274">
        <f t="shared" si="537"/>
        <v>0</v>
      </c>
      <c r="FZ274">
        <v>0</v>
      </c>
      <c r="GA274">
        <f t="shared" si="538"/>
        <v>0</v>
      </c>
      <c r="GB274">
        <v>0</v>
      </c>
      <c r="GC274">
        <f t="shared" si="539"/>
        <v>0</v>
      </c>
      <c r="GD274">
        <v>0</v>
      </c>
      <c r="GE274">
        <f t="shared" si="540"/>
        <v>0</v>
      </c>
      <c r="GF274">
        <v>0</v>
      </c>
      <c r="GG274">
        <f t="shared" si="541"/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645</v>
      </c>
      <c r="GS274" t="s">
        <v>264</v>
      </c>
    </row>
    <row r="275" spans="1:201" x14ac:dyDescent="0.45">
      <c r="A275">
        <v>274</v>
      </c>
      <c r="B275" t="s">
        <v>368</v>
      </c>
      <c r="C275" t="s">
        <v>46</v>
      </c>
      <c r="D275">
        <v>1010</v>
      </c>
      <c r="E275" t="s">
        <v>657</v>
      </c>
      <c r="F275">
        <f t="shared" si="518"/>
        <v>288.3</v>
      </c>
      <c r="G275">
        <v>298</v>
      </c>
      <c r="H275">
        <v>1773</v>
      </c>
      <c r="I275" s="2">
        <f t="shared" si="563"/>
        <v>0.16807670614777215</v>
      </c>
      <c r="J275" s="2">
        <f t="shared" si="564"/>
        <v>9.6999999999999886</v>
      </c>
      <c r="K275" s="2">
        <f t="shared" si="565"/>
        <v>1.0336455081512312</v>
      </c>
      <c r="M275" s="2">
        <v>2458</v>
      </c>
      <c r="N275" s="12">
        <v>10.7</v>
      </c>
      <c r="O275">
        <v>12</v>
      </c>
      <c r="P275" s="2">
        <f t="shared" si="566"/>
        <v>0.89166666666666661</v>
      </c>
      <c r="Q275" s="2">
        <f t="shared" si="567"/>
        <v>0.10833333333333339</v>
      </c>
      <c r="R275">
        <v>754</v>
      </c>
      <c r="S275">
        <v>789</v>
      </c>
      <c r="T275" s="2">
        <f t="shared" ref="T275:T338" si="579">R275/S275</f>
        <v>0.95564005069708491</v>
      </c>
      <c r="U275">
        <v>806</v>
      </c>
      <c r="V275">
        <v>794</v>
      </c>
      <c r="W275" s="2">
        <f t="shared" si="568"/>
        <v>86.24199999999999</v>
      </c>
      <c r="X275" s="2">
        <f t="shared" si="569"/>
        <v>95.28</v>
      </c>
      <c r="Y275" s="7">
        <f t="shared" si="570"/>
        <v>9.4857262804366196E-2</v>
      </c>
      <c r="Z275" s="2">
        <f t="shared" si="571"/>
        <v>1.0151133501259446</v>
      </c>
      <c r="AA275" s="2">
        <f t="shared" si="572"/>
        <v>1.0689655172413792</v>
      </c>
      <c r="AB275" s="2">
        <f t="shared" si="573"/>
        <v>1.0063371356147022</v>
      </c>
      <c r="AC275" s="2">
        <f t="shared" si="574"/>
        <v>0.10833333333333339</v>
      </c>
      <c r="AD275" s="2">
        <f t="shared" si="575"/>
        <v>52</v>
      </c>
      <c r="AE275" s="2">
        <f t="shared" si="576"/>
        <v>5</v>
      </c>
      <c r="AF275" s="2">
        <f t="shared" si="560"/>
        <v>6.2972292191435771E-3</v>
      </c>
      <c r="AG275" s="2">
        <f t="shared" si="577"/>
        <v>10.4</v>
      </c>
      <c r="AH275" s="2">
        <f t="shared" si="558"/>
        <v>7.5566750629722929E-2</v>
      </c>
      <c r="AI275" s="2">
        <v>0</v>
      </c>
      <c r="AJ275">
        <f>2*10^-2</f>
        <v>0.02</v>
      </c>
      <c r="AK275">
        <f t="shared" si="561"/>
        <v>5.35</v>
      </c>
      <c r="AL275">
        <f t="shared" si="519"/>
        <v>300</v>
      </c>
      <c r="AM275">
        <f t="shared" si="562"/>
        <v>305.35000000000002</v>
      </c>
      <c r="AP275" t="s">
        <v>37</v>
      </c>
      <c r="AS275">
        <v>0.30480000000000002</v>
      </c>
      <c r="AT275">
        <v>1</v>
      </c>
      <c r="AU275">
        <f t="shared" si="559"/>
        <v>435.59660329254177</v>
      </c>
      <c r="AV275" t="s">
        <v>511</v>
      </c>
      <c r="AW275" t="s">
        <v>442</v>
      </c>
      <c r="AX275" t="s">
        <v>644</v>
      </c>
      <c r="AZ275" s="2">
        <f t="shared" si="417"/>
        <v>2.0092652448801904</v>
      </c>
      <c r="BA275" s="2">
        <f t="shared" si="393"/>
        <v>3</v>
      </c>
      <c r="BB275">
        <v>0</v>
      </c>
      <c r="BC275">
        <f t="shared" si="484"/>
        <v>0</v>
      </c>
      <c r="BD275">
        <v>0</v>
      </c>
      <c r="BE275">
        <f t="shared" si="485"/>
        <v>0</v>
      </c>
      <c r="BF275">
        <v>0</v>
      </c>
      <c r="BG275">
        <f t="shared" si="486"/>
        <v>0</v>
      </c>
      <c r="BH275">
        <v>0.45</v>
      </c>
      <c r="BI275">
        <f t="shared" si="487"/>
        <v>4.5573206118705743E-3</v>
      </c>
      <c r="BJ275">
        <v>0</v>
      </c>
      <c r="BK275">
        <f t="shared" si="488"/>
        <v>0</v>
      </c>
      <c r="BL275">
        <v>0</v>
      </c>
      <c r="BM275">
        <f t="shared" si="489"/>
        <v>0</v>
      </c>
      <c r="BN275">
        <v>0</v>
      </c>
      <c r="BO275">
        <f t="shared" si="490"/>
        <v>0</v>
      </c>
      <c r="BP275">
        <v>0</v>
      </c>
      <c r="BQ275">
        <f t="shared" si="491"/>
        <v>0</v>
      </c>
      <c r="BR275">
        <f>100-0.45-0.1</f>
        <v>99.45</v>
      </c>
      <c r="BS275">
        <f t="shared" si="578"/>
        <v>0.99081005694803426</v>
      </c>
      <c r="BT275">
        <v>0.1</v>
      </c>
      <c r="BU275">
        <f t="shared" si="493"/>
        <v>4.6326224400952097E-3</v>
      </c>
      <c r="BV275">
        <v>0</v>
      </c>
      <c r="BW275">
        <f t="shared" si="494"/>
        <v>0</v>
      </c>
      <c r="BX275">
        <v>0</v>
      </c>
      <c r="BY275">
        <f t="shared" si="495"/>
        <v>0</v>
      </c>
      <c r="BZ275">
        <v>0</v>
      </c>
      <c r="CA275">
        <f t="shared" si="496"/>
        <v>0</v>
      </c>
      <c r="CB275">
        <v>0</v>
      </c>
      <c r="CC275">
        <f t="shared" si="497"/>
        <v>0</v>
      </c>
      <c r="CD275">
        <v>0</v>
      </c>
      <c r="CE275">
        <f t="shared" si="498"/>
        <v>0</v>
      </c>
      <c r="CF275">
        <v>0</v>
      </c>
      <c r="CG275">
        <f t="shared" si="499"/>
        <v>0</v>
      </c>
      <c r="CH275">
        <v>0</v>
      </c>
      <c r="CI275">
        <f t="shared" si="500"/>
        <v>0</v>
      </c>
      <c r="CJ275">
        <v>0</v>
      </c>
      <c r="CK275">
        <f t="shared" si="501"/>
        <v>0</v>
      </c>
      <c r="CL275">
        <v>0</v>
      </c>
      <c r="CM275">
        <f t="shared" si="502"/>
        <v>0</v>
      </c>
      <c r="CN275">
        <v>0</v>
      </c>
      <c r="CO275">
        <f t="shared" si="503"/>
        <v>0</v>
      </c>
      <c r="CP275">
        <v>0</v>
      </c>
      <c r="CQ275">
        <f t="shared" si="504"/>
        <v>0</v>
      </c>
      <c r="CR275">
        <v>0</v>
      </c>
      <c r="CS275">
        <f t="shared" si="505"/>
        <v>0</v>
      </c>
      <c r="CT275">
        <v>0</v>
      </c>
      <c r="CU275">
        <f t="shared" si="506"/>
        <v>0</v>
      </c>
      <c r="CV275">
        <v>0</v>
      </c>
      <c r="CW275">
        <f t="shared" si="507"/>
        <v>0</v>
      </c>
      <c r="CX275">
        <v>0</v>
      </c>
      <c r="CY275">
        <f t="shared" si="508"/>
        <v>0</v>
      </c>
      <c r="CZ275">
        <v>0</v>
      </c>
      <c r="DA275">
        <f t="shared" si="509"/>
        <v>0</v>
      </c>
      <c r="DB275">
        <v>0</v>
      </c>
      <c r="DC275">
        <f t="shared" si="510"/>
        <v>0</v>
      </c>
      <c r="DD275">
        <v>0</v>
      </c>
      <c r="DE275">
        <f t="shared" si="511"/>
        <v>0</v>
      </c>
      <c r="DF275">
        <v>0</v>
      </c>
      <c r="DG275">
        <f t="shared" si="512"/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f t="shared" si="520"/>
        <v>78.599999999999994</v>
      </c>
      <c r="ES275">
        <f t="shared" si="521"/>
        <v>0.85812444071452754</v>
      </c>
      <c r="ET275">
        <v>21.4</v>
      </c>
      <c r="EU275">
        <f t="shared" si="522"/>
        <v>0.14187555928547244</v>
      </c>
      <c r="EV275">
        <v>0</v>
      </c>
      <c r="EW275">
        <f t="shared" si="523"/>
        <v>0</v>
      </c>
      <c r="EX275">
        <v>0</v>
      </c>
      <c r="EY275">
        <f t="shared" si="524"/>
        <v>0</v>
      </c>
      <c r="EZ275">
        <v>0</v>
      </c>
      <c r="FA275">
        <f t="shared" si="525"/>
        <v>0</v>
      </c>
      <c r="FB275">
        <v>0</v>
      </c>
      <c r="FC275">
        <f t="shared" si="526"/>
        <v>0</v>
      </c>
      <c r="FD275">
        <v>0</v>
      </c>
      <c r="FE275">
        <f t="shared" si="527"/>
        <v>0</v>
      </c>
      <c r="FF275">
        <v>0</v>
      </c>
      <c r="FG275">
        <f t="shared" si="528"/>
        <v>0</v>
      </c>
      <c r="FH275">
        <v>0</v>
      </c>
      <c r="FI275">
        <f t="shared" si="529"/>
        <v>0</v>
      </c>
      <c r="FJ275">
        <v>0</v>
      </c>
      <c r="FK275">
        <f t="shared" si="530"/>
        <v>0</v>
      </c>
      <c r="FL275">
        <v>0</v>
      </c>
      <c r="FM275">
        <f t="shared" si="531"/>
        <v>0</v>
      </c>
      <c r="FN275">
        <v>0</v>
      </c>
      <c r="FO275">
        <f t="shared" si="532"/>
        <v>0</v>
      </c>
      <c r="FP275">
        <v>0</v>
      </c>
      <c r="FQ275">
        <f t="shared" si="533"/>
        <v>0</v>
      </c>
      <c r="FR275">
        <v>0</v>
      </c>
      <c r="FS275">
        <f t="shared" si="534"/>
        <v>0</v>
      </c>
      <c r="FT275">
        <v>0</v>
      </c>
      <c r="FU275">
        <f t="shared" si="535"/>
        <v>0</v>
      </c>
      <c r="FV275">
        <v>0</v>
      </c>
      <c r="FW275">
        <f t="shared" si="536"/>
        <v>0</v>
      </c>
      <c r="FX275">
        <v>0</v>
      </c>
      <c r="FY275">
        <f t="shared" si="537"/>
        <v>0</v>
      </c>
      <c r="FZ275">
        <v>0</v>
      </c>
      <c r="GA275">
        <f t="shared" si="538"/>
        <v>0</v>
      </c>
      <c r="GB275">
        <v>0</v>
      </c>
      <c r="GC275">
        <f t="shared" si="539"/>
        <v>0</v>
      </c>
      <c r="GD275">
        <v>0</v>
      </c>
      <c r="GE275">
        <f t="shared" si="540"/>
        <v>0</v>
      </c>
      <c r="GF275">
        <v>0</v>
      </c>
      <c r="GG275">
        <f t="shared" si="541"/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645</v>
      </c>
      <c r="GS275" t="s">
        <v>264</v>
      </c>
    </row>
    <row r="276" spans="1:201" x14ac:dyDescent="0.45">
      <c r="A276">
        <v>275</v>
      </c>
      <c r="B276" t="s">
        <v>368</v>
      </c>
      <c r="C276" t="s">
        <v>46</v>
      </c>
      <c r="D276">
        <v>1010</v>
      </c>
      <c r="E276" t="s">
        <v>657</v>
      </c>
      <c r="F276">
        <f t="shared" si="518"/>
        <v>288.3</v>
      </c>
      <c r="G276">
        <v>298</v>
      </c>
      <c r="H276">
        <v>1773</v>
      </c>
      <c r="I276" s="2">
        <f t="shared" si="563"/>
        <v>0.16807670614777215</v>
      </c>
      <c r="J276" s="2">
        <f t="shared" si="564"/>
        <v>9.6999999999999886</v>
      </c>
      <c r="K276" s="2">
        <f t="shared" si="565"/>
        <v>1.0336455081512312</v>
      </c>
      <c r="M276" s="2">
        <v>2458</v>
      </c>
      <c r="N276" s="11">
        <v>9.6999999999999993</v>
      </c>
      <c r="O276">
        <v>14.2</v>
      </c>
      <c r="P276" s="2">
        <f t="shared" si="566"/>
        <v>0.68309859154929575</v>
      </c>
      <c r="Q276" s="2">
        <f t="shared" si="567"/>
        <v>0.31690140845070425</v>
      </c>
      <c r="R276">
        <v>796</v>
      </c>
      <c r="S276">
        <v>778</v>
      </c>
      <c r="T276" s="2">
        <f t="shared" si="579"/>
        <v>1.0231362467866323</v>
      </c>
      <c r="U276">
        <v>807</v>
      </c>
      <c r="V276">
        <v>823</v>
      </c>
      <c r="W276" s="2">
        <f t="shared" si="568"/>
        <v>78.278999999999996</v>
      </c>
      <c r="X276" s="2">
        <f t="shared" si="569"/>
        <v>116.86599999999999</v>
      </c>
      <c r="Y276" s="7">
        <f t="shared" si="570"/>
        <v>0.33018157547960908</v>
      </c>
      <c r="Z276" s="2">
        <f t="shared" si="571"/>
        <v>0.98055893074119072</v>
      </c>
      <c r="AA276" s="2">
        <f t="shared" si="572"/>
        <v>1.0138190954773869</v>
      </c>
      <c r="AB276" s="2">
        <f t="shared" si="573"/>
        <v>1.057840616966581</v>
      </c>
      <c r="AC276" s="2">
        <f t="shared" si="574"/>
        <v>0.31690140845070425</v>
      </c>
      <c r="AD276" s="2">
        <f t="shared" si="575"/>
        <v>11</v>
      </c>
      <c r="AE276" s="2">
        <f t="shared" si="576"/>
        <v>45</v>
      </c>
      <c r="AF276" s="2">
        <f t="shared" si="560"/>
        <v>5.4678007290400975E-2</v>
      </c>
      <c r="AG276" s="2">
        <f t="shared" si="577"/>
        <v>0.24444444444444444</v>
      </c>
      <c r="AH276" s="2">
        <f t="shared" si="558"/>
        <v>0.77642770352369384</v>
      </c>
      <c r="AI276" s="2">
        <v>0</v>
      </c>
      <c r="AJ276">
        <f>5*10^-3</f>
        <v>5.0000000000000001E-3</v>
      </c>
      <c r="AK276">
        <f t="shared" si="561"/>
        <v>19.399999999999999</v>
      </c>
      <c r="AL276">
        <f t="shared" si="519"/>
        <v>300</v>
      </c>
      <c r="AM276">
        <f t="shared" si="562"/>
        <v>319.39999999999998</v>
      </c>
      <c r="AP276" t="s">
        <v>37</v>
      </c>
      <c r="AS276">
        <v>0.30480000000000002</v>
      </c>
      <c r="AT276">
        <v>1</v>
      </c>
      <c r="AU276">
        <f t="shared" si="559"/>
        <v>429.52364684613116</v>
      </c>
      <c r="AV276" t="s">
        <v>511</v>
      </c>
      <c r="AW276" t="s">
        <v>442</v>
      </c>
      <c r="AX276" t="s">
        <v>644</v>
      </c>
      <c r="AZ276" s="2">
        <f t="shared" si="417"/>
        <v>2.0092652448801904</v>
      </c>
      <c r="BA276" s="2">
        <f t="shared" si="393"/>
        <v>3</v>
      </c>
      <c r="BB276">
        <v>0</v>
      </c>
      <c r="BC276">
        <f t="shared" si="484"/>
        <v>0</v>
      </c>
      <c r="BD276">
        <v>0</v>
      </c>
      <c r="BE276">
        <f t="shared" si="485"/>
        <v>0</v>
      </c>
      <c r="BF276">
        <v>0</v>
      </c>
      <c r="BG276">
        <f t="shared" si="486"/>
        <v>0</v>
      </c>
      <c r="BH276">
        <v>0.45</v>
      </c>
      <c r="BI276">
        <f t="shared" si="487"/>
        <v>4.5573206118705743E-3</v>
      </c>
      <c r="BJ276">
        <v>0</v>
      </c>
      <c r="BK276">
        <f t="shared" si="488"/>
        <v>0</v>
      </c>
      <c r="BL276">
        <v>0</v>
      </c>
      <c r="BM276">
        <f t="shared" si="489"/>
        <v>0</v>
      </c>
      <c r="BN276">
        <v>0</v>
      </c>
      <c r="BO276">
        <f t="shared" si="490"/>
        <v>0</v>
      </c>
      <c r="BP276">
        <v>0</v>
      </c>
      <c r="BQ276">
        <f t="shared" si="491"/>
        <v>0</v>
      </c>
      <c r="BR276">
        <f>100-0.45-0.1</f>
        <v>99.45</v>
      </c>
      <c r="BS276">
        <f t="shared" si="578"/>
        <v>0.99081005694803426</v>
      </c>
      <c r="BT276">
        <v>0.1</v>
      </c>
      <c r="BU276">
        <f t="shared" si="493"/>
        <v>4.6326224400952097E-3</v>
      </c>
      <c r="BV276">
        <v>0</v>
      </c>
      <c r="BW276">
        <f t="shared" si="494"/>
        <v>0</v>
      </c>
      <c r="BX276">
        <v>0</v>
      </c>
      <c r="BY276">
        <f t="shared" si="495"/>
        <v>0</v>
      </c>
      <c r="BZ276">
        <v>0</v>
      </c>
      <c r="CA276">
        <f t="shared" si="496"/>
        <v>0</v>
      </c>
      <c r="CB276">
        <v>0</v>
      </c>
      <c r="CC276">
        <f t="shared" si="497"/>
        <v>0</v>
      </c>
      <c r="CD276">
        <v>0</v>
      </c>
      <c r="CE276">
        <f t="shared" si="498"/>
        <v>0</v>
      </c>
      <c r="CF276">
        <v>0</v>
      </c>
      <c r="CG276">
        <f t="shared" si="499"/>
        <v>0</v>
      </c>
      <c r="CH276">
        <v>0</v>
      </c>
      <c r="CI276">
        <f t="shared" si="500"/>
        <v>0</v>
      </c>
      <c r="CJ276">
        <v>0</v>
      </c>
      <c r="CK276">
        <f t="shared" si="501"/>
        <v>0</v>
      </c>
      <c r="CL276">
        <v>0</v>
      </c>
      <c r="CM276">
        <f t="shared" si="502"/>
        <v>0</v>
      </c>
      <c r="CN276">
        <v>0</v>
      </c>
      <c r="CO276">
        <f t="shared" si="503"/>
        <v>0</v>
      </c>
      <c r="CP276">
        <v>0</v>
      </c>
      <c r="CQ276">
        <f t="shared" si="504"/>
        <v>0</v>
      </c>
      <c r="CR276">
        <v>0</v>
      </c>
      <c r="CS276">
        <f t="shared" si="505"/>
        <v>0</v>
      </c>
      <c r="CT276">
        <v>0</v>
      </c>
      <c r="CU276">
        <f t="shared" si="506"/>
        <v>0</v>
      </c>
      <c r="CV276">
        <v>0</v>
      </c>
      <c r="CW276">
        <f t="shared" si="507"/>
        <v>0</v>
      </c>
      <c r="CX276">
        <v>0</v>
      </c>
      <c r="CY276">
        <f t="shared" si="508"/>
        <v>0</v>
      </c>
      <c r="CZ276">
        <v>0</v>
      </c>
      <c r="DA276">
        <f t="shared" si="509"/>
        <v>0</v>
      </c>
      <c r="DB276">
        <v>0</v>
      </c>
      <c r="DC276">
        <f t="shared" si="510"/>
        <v>0</v>
      </c>
      <c r="DD276">
        <v>0</v>
      </c>
      <c r="DE276">
        <f t="shared" si="511"/>
        <v>0</v>
      </c>
      <c r="DF276">
        <v>0</v>
      </c>
      <c r="DG276">
        <f t="shared" si="512"/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f t="shared" si="520"/>
        <v>78.599999999999994</v>
      </c>
      <c r="ES276">
        <f t="shared" si="521"/>
        <v>0.85812444071452754</v>
      </c>
      <c r="ET276">
        <v>21.4</v>
      </c>
      <c r="EU276">
        <f t="shared" si="522"/>
        <v>0.14187555928547244</v>
      </c>
      <c r="EV276">
        <v>0</v>
      </c>
      <c r="EW276">
        <f t="shared" si="523"/>
        <v>0</v>
      </c>
      <c r="EX276">
        <v>0</v>
      </c>
      <c r="EY276">
        <f t="shared" si="524"/>
        <v>0</v>
      </c>
      <c r="EZ276">
        <v>0</v>
      </c>
      <c r="FA276">
        <f t="shared" si="525"/>
        <v>0</v>
      </c>
      <c r="FB276">
        <v>0</v>
      </c>
      <c r="FC276">
        <f t="shared" si="526"/>
        <v>0</v>
      </c>
      <c r="FD276">
        <v>0</v>
      </c>
      <c r="FE276">
        <f t="shared" si="527"/>
        <v>0</v>
      </c>
      <c r="FF276">
        <v>0</v>
      </c>
      <c r="FG276">
        <f t="shared" si="528"/>
        <v>0</v>
      </c>
      <c r="FH276">
        <v>0</v>
      </c>
      <c r="FI276">
        <f t="shared" si="529"/>
        <v>0</v>
      </c>
      <c r="FJ276">
        <v>0</v>
      </c>
      <c r="FK276">
        <f t="shared" si="530"/>
        <v>0</v>
      </c>
      <c r="FL276">
        <v>0</v>
      </c>
      <c r="FM276">
        <f t="shared" si="531"/>
        <v>0</v>
      </c>
      <c r="FN276">
        <v>0</v>
      </c>
      <c r="FO276">
        <f t="shared" si="532"/>
        <v>0</v>
      </c>
      <c r="FP276">
        <v>0</v>
      </c>
      <c r="FQ276">
        <f t="shared" si="533"/>
        <v>0</v>
      </c>
      <c r="FR276">
        <v>0</v>
      </c>
      <c r="FS276">
        <f t="shared" si="534"/>
        <v>0</v>
      </c>
      <c r="FT276">
        <v>0</v>
      </c>
      <c r="FU276">
        <f t="shared" si="535"/>
        <v>0</v>
      </c>
      <c r="FV276">
        <v>0</v>
      </c>
      <c r="FW276">
        <f t="shared" si="536"/>
        <v>0</v>
      </c>
      <c r="FX276">
        <v>0</v>
      </c>
      <c r="FY276">
        <f t="shared" si="537"/>
        <v>0</v>
      </c>
      <c r="FZ276">
        <v>0</v>
      </c>
      <c r="GA276">
        <f t="shared" si="538"/>
        <v>0</v>
      </c>
      <c r="GB276">
        <v>0</v>
      </c>
      <c r="GC276">
        <f t="shared" si="539"/>
        <v>0</v>
      </c>
      <c r="GD276">
        <v>0</v>
      </c>
      <c r="GE276">
        <f t="shared" si="540"/>
        <v>0</v>
      </c>
      <c r="GF276">
        <v>0</v>
      </c>
      <c r="GG276">
        <f t="shared" si="541"/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645</v>
      </c>
      <c r="GS276" t="s">
        <v>264</v>
      </c>
    </row>
    <row r="277" spans="1:201" x14ac:dyDescent="0.45">
      <c r="A277">
        <v>276</v>
      </c>
      <c r="B277" t="s">
        <v>368</v>
      </c>
      <c r="C277" t="s">
        <v>46</v>
      </c>
      <c r="D277">
        <v>1010</v>
      </c>
      <c r="E277" t="s">
        <v>657</v>
      </c>
      <c r="F277">
        <f t="shared" si="518"/>
        <v>288.3</v>
      </c>
      <c r="G277">
        <v>298</v>
      </c>
      <c r="H277">
        <v>1773</v>
      </c>
      <c r="I277" s="2">
        <f t="shared" si="563"/>
        <v>0.16807670614777215</v>
      </c>
      <c r="J277" s="2">
        <f t="shared" si="564"/>
        <v>9.6999999999999886</v>
      </c>
      <c r="K277" s="2">
        <f t="shared" si="565"/>
        <v>1.0336455081512312</v>
      </c>
      <c r="M277" s="2">
        <v>2458</v>
      </c>
      <c r="N277" s="11">
        <v>9.4</v>
      </c>
      <c r="O277">
        <v>7.8</v>
      </c>
      <c r="P277" s="2">
        <f t="shared" si="566"/>
        <v>1.2051282051282053</v>
      </c>
      <c r="Q277" s="2">
        <f t="shared" si="567"/>
        <v>-0.2051282051282052</v>
      </c>
      <c r="R277">
        <v>774</v>
      </c>
      <c r="S277">
        <v>762</v>
      </c>
      <c r="T277" s="2">
        <f t="shared" si="579"/>
        <v>1.015748031496063</v>
      </c>
      <c r="U277">
        <v>790</v>
      </c>
      <c r="V277">
        <v>786</v>
      </c>
      <c r="W277" s="2">
        <f t="shared" si="568"/>
        <v>74.260000000000005</v>
      </c>
      <c r="X277" s="2">
        <f t="shared" si="569"/>
        <v>61.308</v>
      </c>
      <c r="Y277" s="7">
        <f t="shared" si="570"/>
        <v>-0.21126117309323425</v>
      </c>
      <c r="Z277" s="2">
        <f t="shared" si="571"/>
        <v>1.005089058524173</v>
      </c>
      <c r="AA277" s="2">
        <f t="shared" si="572"/>
        <v>1.020671834625323</v>
      </c>
      <c r="AB277" s="2">
        <f t="shared" si="573"/>
        <v>1.0314960629921259</v>
      </c>
      <c r="AC277" s="2">
        <f t="shared" si="574"/>
        <v>-0.2051282051282052</v>
      </c>
      <c r="AD277" s="2">
        <f t="shared" si="575"/>
        <v>16</v>
      </c>
      <c r="AE277" s="2">
        <f t="shared" si="576"/>
        <v>24</v>
      </c>
      <c r="AF277" s="2">
        <f t="shared" si="560"/>
        <v>3.0534351145038167E-2</v>
      </c>
      <c r="AG277" s="2">
        <f t="shared" si="577"/>
        <v>0.66666666666666663</v>
      </c>
      <c r="AH277" s="2">
        <f t="shared" si="558"/>
        <v>0.2381679389312977</v>
      </c>
      <c r="AI277" s="2">
        <v>0</v>
      </c>
      <c r="AJ277">
        <v>5.0000000000000001E-4</v>
      </c>
      <c r="AK277">
        <f t="shared" si="561"/>
        <v>188</v>
      </c>
      <c r="AL277">
        <f t="shared" si="519"/>
        <v>300</v>
      </c>
      <c r="AM277">
        <f t="shared" si="562"/>
        <v>488</v>
      </c>
      <c r="AP277" t="s">
        <v>37</v>
      </c>
      <c r="AS277">
        <v>0.30480000000000002</v>
      </c>
      <c r="AT277">
        <v>1</v>
      </c>
      <c r="AU277">
        <f t="shared" si="559"/>
        <v>420.69025565135212</v>
      </c>
      <c r="AV277" t="s">
        <v>511</v>
      </c>
      <c r="AW277" t="s">
        <v>442</v>
      </c>
      <c r="AX277" t="s">
        <v>644</v>
      </c>
      <c r="AZ277" s="2">
        <f t="shared" si="417"/>
        <v>2.0092652448801904</v>
      </c>
      <c r="BA277" s="2">
        <f t="shared" si="393"/>
        <v>3</v>
      </c>
      <c r="BB277">
        <v>0</v>
      </c>
      <c r="BC277">
        <f t="shared" si="484"/>
        <v>0</v>
      </c>
      <c r="BD277">
        <v>0</v>
      </c>
      <c r="BE277">
        <f t="shared" si="485"/>
        <v>0</v>
      </c>
      <c r="BF277">
        <v>0</v>
      </c>
      <c r="BG277">
        <f t="shared" si="486"/>
        <v>0</v>
      </c>
      <c r="BH277">
        <v>0.45</v>
      </c>
      <c r="BI277">
        <f t="shared" si="487"/>
        <v>4.5573206118705743E-3</v>
      </c>
      <c r="BJ277">
        <v>0</v>
      </c>
      <c r="BK277">
        <f t="shared" si="488"/>
        <v>0</v>
      </c>
      <c r="BL277">
        <v>0</v>
      </c>
      <c r="BM277">
        <f t="shared" si="489"/>
        <v>0</v>
      </c>
      <c r="BN277">
        <v>0</v>
      </c>
      <c r="BO277">
        <f t="shared" si="490"/>
        <v>0</v>
      </c>
      <c r="BP277">
        <v>0</v>
      </c>
      <c r="BQ277">
        <f t="shared" si="491"/>
        <v>0</v>
      </c>
      <c r="BR277">
        <f>100-0.45-0.1</f>
        <v>99.45</v>
      </c>
      <c r="BS277">
        <f t="shared" si="578"/>
        <v>0.99081005694803426</v>
      </c>
      <c r="BT277">
        <v>0.1</v>
      </c>
      <c r="BU277">
        <f t="shared" si="493"/>
        <v>4.6326224400952097E-3</v>
      </c>
      <c r="BV277">
        <v>0</v>
      </c>
      <c r="BW277">
        <f t="shared" si="494"/>
        <v>0</v>
      </c>
      <c r="BX277">
        <v>0</v>
      </c>
      <c r="BY277">
        <f t="shared" si="495"/>
        <v>0</v>
      </c>
      <c r="BZ277">
        <v>0</v>
      </c>
      <c r="CA277">
        <f t="shared" si="496"/>
        <v>0</v>
      </c>
      <c r="CB277">
        <v>0</v>
      </c>
      <c r="CC277">
        <f t="shared" si="497"/>
        <v>0</v>
      </c>
      <c r="CD277">
        <v>0</v>
      </c>
      <c r="CE277">
        <f t="shared" si="498"/>
        <v>0</v>
      </c>
      <c r="CF277">
        <v>0</v>
      </c>
      <c r="CG277">
        <f t="shared" si="499"/>
        <v>0</v>
      </c>
      <c r="CH277">
        <v>0</v>
      </c>
      <c r="CI277">
        <f t="shared" si="500"/>
        <v>0</v>
      </c>
      <c r="CJ277">
        <v>0</v>
      </c>
      <c r="CK277">
        <f t="shared" si="501"/>
        <v>0</v>
      </c>
      <c r="CL277">
        <v>0</v>
      </c>
      <c r="CM277">
        <f t="shared" si="502"/>
        <v>0</v>
      </c>
      <c r="CN277">
        <v>0</v>
      </c>
      <c r="CO277">
        <f t="shared" si="503"/>
        <v>0</v>
      </c>
      <c r="CP277">
        <v>0</v>
      </c>
      <c r="CQ277">
        <f t="shared" si="504"/>
        <v>0</v>
      </c>
      <c r="CR277">
        <v>0</v>
      </c>
      <c r="CS277">
        <f t="shared" si="505"/>
        <v>0</v>
      </c>
      <c r="CT277">
        <v>0</v>
      </c>
      <c r="CU277">
        <f t="shared" si="506"/>
        <v>0</v>
      </c>
      <c r="CV277">
        <v>0</v>
      </c>
      <c r="CW277">
        <f t="shared" si="507"/>
        <v>0</v>
      </c>
      <c r="CX277">
        <v>0</v>
      </c>
      <c r="CY277">
        <f t="shared" si="508"/>
        <v>0</v>
      </c>
      <c r="CZ277">
        <v>0</v>
      </c>
      <c r="DA277">
        <f t="shared" si="509"/>
        <v>0</v>
      </c>
      <c r="DB277">
        <v>0</v>
      </c>
      <c r="DC277">
        <f t="shared" si="510"/>
        <v>0</v>
      </c>
      <c r="DD277">
        <v>0</v>
      </c>
      <c r="DE277">
        <f t="shared" si="511"/>
        <v>0</v>
      </c>
      <c r="DF277">
        <v>0</v>
      </c>
      <c r="DG277">
        <f t="shared" si="512"/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f t="shared" si="520"/>
        <v>78.599999999999994</v>
      </c>
      <c r="ES277">
        <f t="shared" si="521"/>
        <v>0.85812444071452754</v>
      </c>
      <c r="ET277">
        <v>21.4</v>
      </c>
      <c r="EU277">
        <f t="shared" si="522"/>
        <v>0.14187555928547244</v>
      </c>
      <c r="EV277">
        <v>0</v>
      </c>
      <c r="EW277">
        <f t="shared" si="523"/>
        <v>0</v>
      </c>
      <c r="EX277">
        <v>0</v>
      </c>
      <c r="EY277">
        <f t="shared" si="524"/>
        <v>0</v>
      </c>
      <c r="EZ277">
        <v>0</v>
      </c>
      <c r="FA277">
        <f t="shared" si="525"/>
        <v>0</v>
      </c>
      <c r="FB277">
        <v>0</v>
      </c>
      <c r="FC277">
        <f t="shared" si="526"/>
        <v>0</v>
      </c>
      <c r="FD277">
        <v>0</v>
      </c>
      <c r="FE277">
        <f t="shared" si="527"/>
        <v>0</v>
      </c>
      <c r="FF277">
        <v>0</v>
      </c>
      <c r="FG277">
        <f t="shared" si="528"/>
        <v>0</v>
      </c>
      <c r="FH277">
        <v>0</v>
      </c>
      <c r="FI277">
        <f t="shared" si="529"/>
        <v>0</v>
      </c>
      <c r="FJ277">
        <v>0</v>
      </c>
      <c r="FK277">
        <f t="shared" si="530"/>
        <v>0</v>
      </c>
      <c r="FL277">
        <v>0</v>
      </c>
      <c r="FM277">
        <f t="shared" si="531"/>
        <v>0</v>
      </c>
      <c r="FN277">
        <v>0</v>
      </c>
      <c r="FO277">
        <f t="shared" si="532"/>
        <v>0</v>
      </c>
      <c r="FP277">
        <v>0</v>
      </c>
      <c r="FQ277">
        <f t="shared" si="533"/>
        <v>0</v>
      </c>
      <c r="FR277">
        <v>0</v>
      </c>
      <c r="FS277">
        <f t="shared" si="534"/>
        <v>0</v>
      </c>
      <c r="FT277">
        <v>0</v>
      </c>
      <c r="FU277">
        <f t="shared" si="535"/>
        <v>0</v>
      </c>
      <c r="FV277">
        <v>0</v>
      </c>
      <c r="FW277">
        <f t="shared" si="536"/>
        <v>0</v>
      </c>
      <c r="FX277">
        <v>0</v>
      </c>
      <c r="FY277">
        <f t="shared" si="537"/>
        <v>0</v>
      </c>
      <c r="FZ277">
        <v>0</v>
      </c>
      <c r="GA277">
        <f t="shared" si="538"/>
        <v>0</v>
      </c>
      <c r="GB277">
        <v>0</v>
      </c>
      <c r="GC277">
        <f t="shared" si="539"/>
        <v>0</v>
      </c>
      <c r="GD277">
        <v>0</v>
      </c>
      <c r="GE277">
        <f t="shared" si="540"/>
        <v>0</v>
      </c>
      <c r="GF277">
        <v>0</v>
      </c>
      <c r="GG277">
        <f t="shared" si="541"/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645</v>
      </c>
      <c r="GS277" t="s">
        <v>264</v>
      </c>
    </row>
    <row r="278" spans="1:201" x14ac:dyDescent="0.45">
      <c r="A278">
        <v>277</v>
      </c>
      <c r="B278" t="s">
        <v>368</v>
      </c>
      <c r="C278" t="s">
        <v>46</v>
      </c>
      <c r="D278" t="s">
        <v>658</v>
      </c>
      <c r="E278" t="s">
        <v>659</v>
      </c>
      <c r="F278">
        <f t="shared" si="518"/>
        <v>288.3</v>
      </c>
      <c r="G278">
        <v>298</v>
      </c>
      <c r="H278">
        <v>1773</v>
      </c>
      <c r="I278" s="2">
        <f t="shared" si="563"/>
        <v>0.16807670614777215</v>
      </c>
      <c r="J278" s="2">
        <f t="shared" si="564"/>
        <v>9.6999999999999886</v>
      </c>
      <c r="K278" s="2">
        <f t="shared" si="565"/>
        <v>1.0336455081512312</v>
      </c>
      <c r="M278" s="2">
        <v>2458</v>
      </c>
      <c r="N278" s="11">
        <v>5.6</v>
      </c>
      <c r="O278">
        <v>4.5</v>
      </c>
      <c r="P278" s="2">
        <f t="shared" si="566"/>
        <v>1.2444444444444445</v>
      </c>
      <c r="Q278" s="2">
        <f t="shared" si="567"/>
        <v>-0.24444444444444435</v>
      </c>
      <c r="R278">
        <v>1207</v>
      </c>
      <c r="S278">
        <v>1260</v>
      </c>
      <c r="T278" s="2">
        <f t="shared" si="579"/>
        <v>0.95793650793650797</v>
      </c>
      <c r="U278">
        <v>1283</v>
      </c>
      <c r="V278">
        <v>1222</v>
      </c>
      <c r="W278" s="2">
        <f t="shared" si="568"/>
        <v>71.847999999999999</v>
      </c>
      <c r="X278" s="2">
        <f t="shared" si="569"/>
        <v>54.99</v>
      </c>
      <c r="Y278" s="7">
        <f t="shared" si="570"/>
        <v>-0.30656482996908524</v>
      </c>
      <c r="Z278" s="2">
        <f t="shared" si="571"/>
        <v>1.0499181669394435</v>
      </c>
      <c r="AA278" s="2">
        <f t="shared" si="572"/>
        <v>1.0629660314830158</v>
      </c>
      <c r="AB278" s="2">
        <f t="shared" si="573"/>
        <v>0.96984126984126984</v>
      </c>
      <c r="AC278" s="2">
        <f t="shared" si="574"/>
        <v>-0.24444444444444435</v>
      </c>
      <c r="AD278" s="2">
        <f t="shared" si="575"/>
        <v>76</v>
      </c>
      <c r="AE278" s="2">
        <f t="shared" si="576"/>
        <v>-38</v>
      </c>
      <c r="AF278" s="2">
        <f t="shared" si="560"/>
        <v>-3.1096563011456628E-2</v>
      </c>
      <c r="AG278" s="2">
        <f t="shared" si="577"/>
        <v>-2</v>
      </c>
      <c r="AH278" s="2">
        <f t="shared" si="558"/>
        <v>-0.13993453355155483</v>
      </c>
      <c r="AI278" s="2">
        <v>0</v>
      </c>
      <c r="AJ278">
        <f>2*10^-2</f>
        <v>0.02</v>
      </c>
      <c r="AK278">
        <f t="shared" si="561"/>
        <v>2.8</v>
      </c>
      <c r="AL278">
        <f t="shared" si="519"/>
        <v>300</v>
      </c>
      <c r="AM278">
        <f t="shared" si="562"/>
        <v>302.8</v>
      </c>
      <c r="AP278" t="s">
        <v>37</v>
      </c>
      <c r="AS278">
        <v>7.6200000000000004E-2</v>
      </c>
      <c r="AT278">
        <v>1</v>
      </c>
      <c r="AU278">
        <f t="shared" si="559"/>
        <v>347.81477829442497</v>
      </c>
      <c r="AV278" t="s">
        <v>372</v>
      </c>
      <c r="AW278" t="s">
        <v>373</v>
      </c>
      <c r="AX278" t="s">
        <v>644</v>
      </c>
      <c r="AZ278" s="2">
        <f t="shared" si="417"/>
        <v>1.7150994087635132</v>
      </c>
      <c r="BA278" s="2">
        <f t="shared" si="393"/>
        <v>3</v>
      </c>
      <c r="BB278">
        <v>4</v>
      </c>
      <c r="BC278">
        <f t="shared" si="484"/>
        <v>3.5058205121919241E-2</v>
      </c>
      <c r="BD278">
        <v>0</v>
      </c>
      <c r="BE278">
        <f t="shared" si="485"/>
        <v>0</v>
      </c>
      <c r="BF278">
        <v>4</v>
      </c>
      <c r="BG278">
        <f t="shared" si="486"/>
        <v>3.7956715792192654E-2</v>
      </c>
      <c r="BH278">
        <v>1</v>
      </c>
      <c r="BI278">
        <f t="shared" si="487"/>
        <v>1.0137831294720775E-2</v>
      </c>
      <c r="BJ278">
        <v>0</v>
      </c>
      <c r="BK278">
        <f t="shared" si="488"/>
        <v>0</v>
      </c>
      <c r="BL278">
        <v>0</v>
      </c>
      <c r="BM278">
        <f t="shared" si="489"/>
        <v>0</v>
      </c>
      <c r="BN278">
        <v>0</v>
      </c>
      <c r="BO278">
        <f t="shared" si="490"/>
        <v>0</v>
      </c>
      <c r="BP278">
        <v>0</v>
      </c>
      <c r="BQ278">
        <f t="shared" si="491"/>
        <v>0</v>
      </c>
      <c r="BR278">
        <f>100-1-17-4-4-0.3-0.3</f>
        <v>73.400000000000006</v>
      </c>
      <c r="BS278">
        <f t="shared" si="578"/>
        <v>0.73203133125851494</v>
      </c>
      <c r="BT278">
        <v>0</v>
      </c>
      <c r="BU278">
        <f t="shared" si="493"/>
        <v>0</v>
      </c>
      <c r="BV278">
        <v>0</v>
      </c>
      <c r="BW278">
        <f t="shared" si="494"/>
        <v>0</v>
      </c>
      <c r="BX278">
        <v>0</v>
      </c>
      <c r="BY278">
        <f t="shared" si="495"/>
        <v>0</v>
      </c>
      <c r="BZ278">
        <v>0</v>
      </c>
      <c r="CA278">
        <f t="shared" si="496"/>
        <v>0</v>
      </c>
      <c r="CB278">
        <v>17</v>
      </c>
      <c r="CC278">
        <f t="shared" si="497"/>
        <v>0.18209417603203493</v>
      </c>
      <c r="CD278">
        <v>0</v>
      </c>
      <c r="CE278">
        <f t="shared" si="498"/>
        <v>0</v>
      </c>
      <c r="CF278">
        <v>0</v>
      </c>
      <c r="CG278">
        <f t="shared" si="499"/>
        <v>0</v>
      </c>
      <c r="CH278">
        <v>0</v>
      </c>
      <c r="CI278">
        <f t="shared" si="500"/>
        <v>0</v>
      </c>
      <c r="CJ278">
        <v>0</v>
      </c>
      <c r="CK278">
        <f t="shared" si="501"/>
        <v>0</v>
      </c>
      <c r="CL278">
        <v>0</v>
      </c>
      <c r="CM278">
        <f t="shared" si="502"/>
        <v>0</v>
      </c>
      <c r="CN278">
        <v>0.3</v>
      </c>
      <c r="CO278">
        <f t="shared" si="503"/>
        <v>1.7983602701626413E-3</v>
      </c>
      <c r="CP278">
        <v>0</v>
      </c>
      <c r="CQ278">
        <f t="shared" si="504"/>
        <v>0</v>
      </c>
      <c r="CR278">
        <v>0</v>
      </c>
      <c r="CS278">
        <f t="shared" si="505"/>
        <v>0</v>
      </c>
      <c r="CT278">
        <v>0</v>
      </c>
      <c r="CU278">
        <f t="shared" si="506"/>
        <v>0</v>
      </c>
      <c r="CV278">
        <v>0</v>
      </c>
      <c r="CW278">
        <f t="shared" si="507"/>
        <v>0</v>
      </c>
      <c r="CX278">
        <v>0.3</v>
      </c>
      <c r="CY278">
        <f t="shared" si="508"/>
        <v>9.2338023045488262E-4</v>
      </c>
      <c r="CZ278">
        <v>0</v>
      </c>
      <c r="DA278">
        <f t="shared" si="509"/>
        <v>0</v>
      </c>
      <c r="DB278">
        <v>0</v>
      </c>
      <c r="DC278">
        <f t="shared" si="510"/>
        <v>0</v>
      </c>
      <c r="DD278">
        <v>0</v>
      </c>
      <c r="DE278">
        <f t="shared" si="511"/>
        <v>0</v>
      </c>
      <c r="DF278">
        <v>0</v>
      </c>
      <c r="DG278">
        <f t="shared" si="512"/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f t="shared" si="520"/>
        <v>78.599999999999994</v>
      </c>
      <c r="ES278">
        <f t="shared" si="521"/>
        <v>0.85812444071452754</v>
      </c>
      <c r="ET278">
        <v>21.4</v>
      </c>
      <c r="EU278">
        <f t="shared" si="522"/>
        <v>0.14187555928547244</v>
      </c>
      <c r="EV278">
        <v>0</v>
      </c>
      <c r="EW278">
        <f t="shared" si="523"/>
        <v>0</v>
      </c>
      <c r="EX278">
        <v>0</v>
      </c>
      <c r="EY278">
        <f t="shared" si="524"/>
        <v>0</v>
      </c>
      <c r="EZ278">
        <v>0</v>
      </c>
      <c r="FA278">
        <f t="shared" si="525"/>
        <v>0</v>
      </c>
      <c r="FB278">
        <v>0</v>
      </c>
      <c r="FC278">
        <f t="shared" si="526"/>
        <v>0</v>
      </c>
      <c r="FD278">
        <v>0</v>
      </c>
      <c r="FE278">
        <f t="shared" si="527"/>
        <v>0</v>
      </c>
      <c r="FF278">
        <v>0</v>
      </c>
      <c r="FG278">
        <f t="shared" si="528"/>
        <v>0</v>
      </c>
      <c r="FH278">
        <v>0</v>
      </c>
      <c r="FI278">
        <f t="shared" si="529"/>
        <v>0</v>
      </c>
      <c r="FJ278">
        <v>0</v>
      </c>
      <c r="FK278">
        <f t="shared" si="530"/>
        <v>0</v>
      </c>
      <c r="FL278">
        <v>0</v>
      </c>
      <c r="FM278">
        <f t="shared" si="531"/>
        <v>0</v>
      </c>
      <c r="FN278">
        <v>0</v>
      </c>
      <c r="FO278">
        <f t="shared" si="532"/>
        <v>0</v>
      </c>
      <c r="FP278">
        <v>0</v>
      </c>
      <c r="FQ278">
        <f t="shared" si="533"/>
        <v>0</v>
      </c>
      <c r="FR278">
        <v>0</v>
      </c>
      <c r="FS278">
        <f t="shared" si="534"/>
        <v>0</v>
      </c>
      <c r="FT278">
        <v>0</v>
      </c>
      <c r="FU278">
        <f t="shared" si="535"/>
        <v>0</v>
      </c>
      <c r="FV278">
        <v>0</v>
      </c>
      <c r="FW278">
        <f t="shared" si="536"/>
        <v>0</v>
      </c>
      <c r="FX278">
        <v>0</v>
      </c>
      <c r="FY278">
        <f t="shared" si="537"/>
        <v>0</v>
      </c>
      <c r="FZ278">
        <v>0</v>
      </c>
      <c r="GA278">
        <f t="shared" si="538"/>
        <v>0</v>
      </c>
      <c r="GB278">
        <v>0</v>
      </c>
      <c r="GC278">
        <f t="shared" si="539"/>
        <v>0</v>
      </c>
      <c r="GD278">
        <v>0</v>
      </c>
      <c r="GE278">
        <f t="shared" si="540"/>
        <v>0</v>
      </c>
      <c r="GF278">
        <v>0</v>
      </c>
      <c r="GG278">
        <f t="shared" si="541"/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645</v>
      </c>
      <c r="GS278" t="s">
        <v>264</v>
      </c>
    </row>
    <row r="279" spans="1:201" x14ac:dyDescent="0.45">
      <c r="A279">
        <v>278</v>
      </c>
      <c r="B279" t="s">
        <v>368</v>
      </c>
      <c r="C279" t="s">
        <v>46</v>
      </c>
      <c r="D279" t="s">
        <v>658</v>
      </c>
      <c r="E279" t="s">
        <v>659</v>
      </c>
      <c r="F279">
        <f t="shared" si="518"/>
        <v>288.3</v>
      </c>
      <c r="G279">
        <v>298</v>
      </c>
      <c r="H279">
        <v>1773</v>
      </c>
      <c r="I279" s="2">
        <f t="shared" si="563"/>
        <v>0.16807670614777215</v>
      </c>
      <c r="J279" s="2">
        <f t="shared" si="564"/>
        <v>9.6999999999999886</v>
      </c>
      <c r="K279" s="2">
        <f t="shared" si="565"/>
        <v>1.0336455081512312</v>
      </c>
      <c r="M279" s="2">
        <v>2458</v>
      </c>
      <c r="N279">
        <v>4.8</v>
      </c>
      <c r="O279">
        <v>4.2</v>
      </c>
      <c r="P279" s="2">
        <f t="shared" si="566"/>
        <v>1.1428571428571428</v>
      </c>
      <c r="Q279" s="2">
        <f t="shared" si="567"/>
        <v>-0.14285714285714277</v>
      </c>
      <c r="R279">
        <v>1241</v>
      </c>
      <c r="S279">
        <v>1192</v>
      </c>
      <c r="T279" s="2">
        <f t="shared" si="579"/>
        <v>1.0411073825503356</v>
      </c>
      <c r="U279">
        <v>1214</v>
      </c>
      <c r="V279">
        <v>1294</v>
      </c>
      <c r="W279" s="2">
        <f t="shared" si="568"/>
        <v>58.271999999999998</v>
      </c>
      <c r="X279" s="2">
        <f t="shared" si="569"/>
        <v>54.347999999999999</v>
      </c>
      <c r="Y279" s="7">
        <f t="shared" si="570"/>
        <v>-7.2201368955619336E-2</v>
      </c>
      <c r="Z279" s="2">
        <f t="shared" si="571"/>
        <v>0.9381761978361669</v>
      </c>
      <c r="AA279" s="2">
        <f t="shared" si="572"/>
        <v>0.97824335213537472</v>
      </c>
      <c r="AB279" s="2">
        <f t="shared" si="573"/>
        <v>1.0855704697986577</v>
      </c>
      <c r="AC279" s="2">
        <f t="shared" si="574"/>
        <v>-0.14285714285714277</v>
      </c>
      <c r="AD279" s="2">
        <f t="shared" si="575"/>
        <v>-27</v>
      </c>
      <c r="AE279" s="2">
        <f t="shared" si="576"/>
        <v>102</v>
      </c>
      <c r="AF279" s="2">
        <f t="shared" si="560"/>
        <v>7.8825347758887165E-2</v>
      </c>
      <c r="AG279" s="2">
        <f t="shared" si="577"/>
        <v>-0.26470588235294118</v>
      </c>
      <c r="AH279" s="2">
        <f t="shared" si="558"/>
        <v>0.33106646058732608</v>
      </c>
      <c r="AI279" s="2">
        <v>0</v>
      </c>
      <c r="AJ279">
        <f>5*10^-3</f>
        <v>5.0000000000000001E-3</v>
      </c>
      <c r="AK279">
        <f t="shared" si="561"/>
        <v>9.6</v>
      </c>
      <c r="AL279">
        <f t="shared" si="519"/>
        <v>300</v>
      </c>
      <c r="AM279">
        <f t="shared" si="562"/>
        <v>309.60000000000002</v>
      </c>
      <c r="AP279" t="s">
        <v>37</v>
      </c>
      <c r="AS279">
        <v>7.6200000000000004E-2</v>
      </c>
      <c r="AT279">
        <v>1</v>
      </c>
      <c r="AU279">
        <f t="shared" si="559"/>
        <v>329.04382200551947</v>
      </c>
      <c r="AV279" t="s">
        <v>372</v>
      </c>
      <c r="AW279" t="s">
        <v>373</v>
      </c>
      <c r="AX279" t="s">
        <v>644</v>
      </c>
      <c r="AZ279" s="2">
        <f t="shared" si="417"/>
        <v>1.7150994087635132</v>
      </c>
      <c r="BA279" s="2">
        <f t="shared" si="393"/>
        <v>3</v>
      </c>
      <c r="BB279">
        <v>4</v>
      </c>
      <c r="BC279">
        <f t="shared" si="484"/>
        <v>3.5058205121919241E-2</v>
      </c>
      <c r="BD279">
        <v>0</v>
      </c>
      <c r="BE279">
        <f t="shared" si="485"/>
        <v>0</v>
      </c>
      <c r="BF279">
        <v>4</v>
      </c>
      <c r="BG279">
        <f t="shared" si="486"/>
        <v>3.7956715792192654E-2</v>
      </c>
      <c r="BH279">
        <v>1</v>
      </c>
      <c r="BI279">
        <f t="shared" si="487"/>
        <v>1.0137831294720775E-2</v>
      </c>
      <c r="BJ279">
        <v>0</v>
      </c>
      <c r="BK279">
        <f t="shared" si="488"/>
        <v>0</v>
      </c>
      <c r="BL279">
        <v>0</v>
      </c>
      <c r="BM279">
        <f t="shared" si="489"/>
        <v>0</v>
      </c>
      <c r="BN279">
        <v>0</v>
      </c>
      <c r="BO279">
        <f t="shared" si="490"/>
        <v>0</v>
      </c>
      <c r="BP279">
        <v>0</v>
      </c>
      <c r="BQ279">
        <f t="shared" si="491"/>
        <v>0</v>
      </c>
      <c r="BR279">
        <f>100-1-17-4-4-0.3-0.3</f>
        <v>73.400000000000006</v>
      </c>
      <c r="BS279">
        <f t="shared" ref="BS279:BS286" si="580">((BR279/100)/GU$6)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0.73203133125851494</v>
      </c>
      <c r="BT279">
        <v>0</v>
      </c>
      <c r="BU279">
        <f t="shared" si="493"/>
        <v>0</v>
      </c>
      <c r="BV279">
        <v>0</v>
      </c>
      <c r="BW279">
        <f t="shared" si="494"/>
        <v>0</v>
      </c>
      <c r="BX279">
        <v>0</v>
      </c>
      <c r="BY279">
        <f t="shared" si="495"/>
        <v>0</v>
      </c>
      <c r="BZ279">
        <v>0</v>
      </c>
      <c r="CA279">
        <f t="shared" si="496"/>
        <v>0</v>
      </c>
      <c r="CB279">
        <v>17</v>
      </c>
      <c r="CC279">
        <f t="shared" si="497"/>
        <v>0.18209417603203493</v>
      </c>
      <c r="CD279">
        <v>0</v>
      </c>
      <c r="CE279">
        <f t="shared" si="498"/>
        <v>0</v>
      </c>
      <c r="CF279">
        <v>0</v>
      </c>
      <c r="CG279">
        <f t="shared" si="499"/>
        <v>0</v>
      </c>
      <c r="CH279">
        <v>0</v>
      </c>
      <c r="CI279">
        <f t="shared" si="500"/>
        <v>0</v>
      </c>
      <c r="CJ279">
        <v>0</v>
      </c>
      <c r="CK279">
        <f t="shared" si="501"/>
        <v>0</v>
      </c>
      <c r="CL279">
        <v>0</v>
      </c>
      <c r="CM279">
        <f t="shared" si="502"/>
        <v>0</v>
      </c>
      <c r="CN279">
        <v>0.3</v>
      </c>
      <c r="CO279">
        <f t="shared" ref="CO279:CO286" si="581">((CN279/100)/GW$19)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1.7983602701626413E-3</v>
      </c>
      <c r="CP279">
        <v>0</v>
      </c>
      <c r="CQ279">
        <f t="shared" si="504"/>
        <v>0</v>
      </c>
      <c r="CR279">
        <v>0</v>
      </c>
      <c r="CS279">
        <f t="shared" si="505"/>
        <v>0</v>
      </c>
      <c r="CT279">
        <v>0</v>
      </c>
      <c r="CU279">
        <f t="shared" si="506"/>
        <v>0</v>
      </c>
      <c r="CV279">
        <v>0</v>
      </c>
      <c r="CW279">
        <f t="shared" si="507"/>
        <v>0</v>
      </c>
      <c r="CX279">
        <v>0.3</v>
      </c>
      <c r="CY279">
        <f t="shared" ref="CY279:CY286" si="582">((CX279/100)/HA$25)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9.2338023045488262E-4</v>
      </c>
      <c r="CZ279">
        <v>0</v>
      </c>
      <c r="DA279">
        <f t="shared" ref="DA279:DA286" si="583">((CZ279/100)/GU$13)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B279">
        <v>0</v>
      </c>
      <c r="DC279">
        <f t="shared" ref="DC279:DC286" si="584">((DB279/100)/HA$10)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D279">
        <v>0</v>
      </c>
      <c r="DE279">
        <f t="shared" ref="DE279:DE286" si="585">((DD279/100)/GW$28)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F279">
        <v>0</v>
      </c>
      <c r="DG279">
        <f t="shared" ref="DG279:DG286" si="586">((DF279/100)/GY$28)/((BR279/100)/GU$6+(BH279/100)/HA$2+(BT279/100)/GW$6+(BV279/100)/GY$6+(BX279/100)/HA$6+(BZ279/100)/GU$10+(CB279/100)/GW$10+(CD279/100)/GY$10+(BF279/100)/GY$2+(BB279/100)/GU$2+(CF279/100)/GU$16+(CH279/100)/GW$16+(CJ279/100)/GY$16+(CL279/100)/HA$16+(BL279/100)/HE$2+(CN279/100)/GW$19+(CP279/100)/GY$19+(CR279/100)/HA$19+(BP279/100)/HA$13+(CZ279/100)/GU$13+(DB279/100)/HA$10+(CT279/100)/GU$25+(CV279/100)/GW$25+(CX279/100)/HA$25+(DD279/100)/GW$28+(DF279/100)/GY$28+(BD279/100)/GW$2+(BJ279/100)/HC$2+(BN279/100)/HG$2)</f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f t="shared" si="520"/>
        <v>78.599999999999994</v>
      </c>
      <c r="ES279">
        <f t="shared" si="521"/>
        <v>0.85812444071452754</v>
      </c>
      <c r="ET279">
        <v>21.4</v>
      </c>
      <c r="EU279">
        <f t="shared" si="522"/>
        <v>0.14187555928547244</v>
      </c>
      <c r="EV279">
        <v>0</v>
      </c>
      <c r="EW279">
        <f t="shared" si="523"/>
        <v>0</v>
      </c>
      <c r="EX279">
        <v>0</v>
      </c>
      <c r="EY279">
        <f t="shared" si="524"/>
        <v>0</v>
      </c>
      <c r="EZ279">
        <v>0</v>
      </c>
      <c r="FA279">
        <f t="shared" si="525"/>
        <v>0</v>
      </c>
      <c r="FB279">
        <v>0</v>
      </c>
      <c r="FC279">
        <f t="shared" si="526"/>
        <v>0</v>
      </c>
      <c r="FD279">
        <v>0</v>
      </c>
      <c r="FE279">
        <f t="shared" si="527"/>
        <v>0</v>
      </c>
      <c r="FF279">
        <v>0</v>
      </c>
      <c r="FG279">
        <f t="shared" si="528"/>
        <v>0</v>
      </c>
      <c r="FH279">
        <v>0</v>
      </c>
      <c r="FI279">
        <f t="shared" si="529"/>
        <v>0</v>
      </c>
      <c r="FJ279">
        <v>0</v>
      </c>
      <c r="FK279">
        <f t="shared" si="530"/>
        <v>0</v>
      </c>
      <c r="FL279">
        <v>0</v>
      </c>
      <c r="FM279">
        <f t="shared" si="531"/>
        <v>0</v>
      </c>
      <c r="FN279">
        <v>0</v>
      </c>
      <c r="FO279">
        <f t="shared" si="532"/>
        <v>0</v>
      </c>
      <c r="FP279">
        <v>0</v>
      </c>
      <c r="FQ279">
        <f t="shared" si="533"/>
        <v>0</v>
      </c>
      <c r="FR279">
        <v>0</v>
      </c>
      <c r="FS279">
        <f t="shared" si="534"/>
        <v>0</v>
      </c>
      <c r="FT279">
        <v>0</v>
      </c>
      <c r="FU279">
        <f t="shared" si="535"/>
        <v>0</v>
      </c>
      <c r="FV279">
        <v>0</v>
      </c>
      <c r="FW279">
        <f t="shared" si="536"/>
        <v>0</v>
      </c>
      <c r="FX279">
        <v>0</v>
      </c>
      <c r="FY279">
        <f t="shared" si="537"/>
        <v>0</v>
      </c>
      <c r="FZ279">
        <v>0</v>
      </c>
      <c r="GA279">
        <f t="shared" si="538"/>
        <v>0</v>
      </c>
      <c r="GB279">
        <v>0</v>
      </c>
      <c r="GC279">
        <f t="shared" si="539"/>
        <v>0</v>
      </c>
      <c r="GD279">
        <v>0</v>
      </c>
      <c r="GE279">
        <f t="shared" si="540"/>
        <v>0</v>
      </c>
      <c r="GF279">
        <v>0</v>
      </c>
      <c r="GG279">
        <f t="shared" si="541"/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645</v>
      </c>
      <c r="GS279" t="s">
        <v>264</v>
      </c>
    </row>
    <row r="280" spans="1:201" x14ac:dyDescent="0.45">
      <c r="A280">
        <v>279</v>
      </c>
      <c r="B280" t="s">
        <v>368</v>
      </c>
      <c r="C280" t="s">
        <v>46</v>
      </c>
      <c r="D280" t="s">
        <v>658</v>
      </c>
      <c r="E280" t="s">
        <v>659</v>
      </c>
      <c r="F280">
        <f t="shared" si="518"/>
        <v>288.3</v>
      </c>
      <c r="G280">
        <v>298</v>
      </c>
      <c r="H280">
        <v>1773</v>
      </c>
      <c r="I280" s="2">
        <f t="shared" si="563"/>
        <v>0.16807670614777215</v>
      </c>
      <c r="J280" s="2">
        <f t="shared" si="564"/>
        <v>9.6999999999999886</v>
      </c>
      <c r="K280" s="2">
        <f t="shared" si="565"/>
        <v>1.0336455081512312</v>
      </c>
      <c r="M280" s="2">
        <v>2458</v>
      </c>
      <c r="N280">
        <v>5.0999999999999996</v>
      </c>
      <c r="O280">
        <v>4.8</v>
      </c>
      <c r="P280" s="2">
        <f t="shared" si="566"/>
        <v>1.0625</v>
      </c>
      <c r="Q280" s="2">
        <f t="shared" si="567"/>
        <v>-6.2499999999999965E-2</v>
      </c>
      <c r="R280">
        <v>1195</v>
      </c>
      <c r="S280">
        <v>1237</v>
      </c>
      <c r="T280" s="2">
        <f t="shared" si="579"/>
        <v>0.96604688763136626</v>
      </c>
      <c r="U280">
        <v>1287</v>
      </c>
      <c r="V280">
        <v>1203</v>
      </c>
      <c r="W280" s="2">
        <f t="shared" si="568"/>
        <v>65.637</v>
      </c>
      <c r="X280" s="2">
        <f t="shared" si="569"/>
        <v>57.744</v>
      </c>
      <c r="Y280" s="7">
        <f t="shared" si="570"/>
        <v>-0.13668952618453867</v>
      </c>
      <c r="Z280" s="2">
        <f t="shared" si="571"/>
        <v>1.0698254364089776</v>
      </c>
      <c r="AA280" s="2">
        <f t="shared" si="572"/>
        <v>1.0769874476987447</v>
      </c>
      <c r="AB280" s="2">
        <f t="shared" si="573"/>
        <v>0.97251414713015361</v>
      </c>
      <c r="AC280" s="2">
        <f t="shared" si="574"/>
        <v>-6.2499999999999965E-2</v>
      </c>
      <c r="AD280" s="2">
        <f t="shared" si="575"/>
        <v>92</v>
      </c>
      <c r="AE280" s="2">
        <f t="shared" si="576"/>
        <v>-34</v>
      </c>
      <c r="AF280" s="2">
        <f t="shared" si="560"/>
        <v>-2.8262676641729011E-2</v>
      </c>
      <c r="AG280" s="2">
        <f t="shared" si="577"/>
        <v>-2.7058823529411766</v>
      </c>
      <c r="AH280" s="2">
        <f t="shared" si="558"/>
        <v>-0.13566084788029925</v>
      </c>
      <c r="AI280" s="2">
        <v>0</v>
      </c>
      <c r="AJ280">
        <v>5.0000000000000001E-4</v>
      </c>
      <c r="AK280">
        <f t="shared" si="561"/>
        <v>102</v>
      </c>
      <c r="AL280">
        <f t="shared" si="519"/>
        <v>300</v>
      </c>
      <c r="AM280">
        <f t="shared" si="562"/>
        <v>402</v>
      </c>
      <c r="AP280" t="s">
        <v>37</v>
      </c>
      <c r="AS280">
        <v>7.6200000000000004E-2</v>
      </c>
      <c r="AT280">
        <v>1</v>
      </c>
      <c r="AU280">
        <f t="shared" si="559"/>
        <v>341.46577837317756</v>
      </c>
      <c r="AV280" t="s">
        <v>372</v>
      </c>
      <c r="AW280" t="s">
        <v>373</v>
      </c>
      <c r="AX280" t="s">
        <v>644</v>
      </c>
      <c r="AZ280" s="2">
        <f t="shared" si="417"/>
        <v>1.7150994087635132</v>
      </c>
      <c r="BA280" s="2">
        <f t="shared" si="393"/>
        <v>3</v>
      </c>
      <c r="BB280">
        <v>4</v>
      </c>
      <c r="BC280">
        <f t="shared" si="484"/>
        <v>3.5058205121919241E-2</v>
      </c>
      <c r="BD280">
        <v>0</v>
      </c>
      <c r="BE280">
        <f t="shared" si="485"/>
        <v>0</v>
      </c>
      <c r="BF280">
        <v>4</v>
      </c>
      <c r="BG280">
        <f t="shared" si="486"/>
        <v>3.7956715792192654E-2</v>
      </c>
      <c r="BH280">
        <v>1</v>
      </c>
      <c r="BI280">
        <f t="shared" si="487"/>
        <v>1.0137831294720775E-2</v>
      </c>
      <c r="BJ280">
        <v>0</v>
      </c>
      <c r="BK280">
        <f t="shared" si="488"/>
        <v>0</v>
      </c>
      <c r="BL280">
        <v>0</v>
      </c>
      <c r="BM280">
        <f t="shared" si="489"/>
        <v>0</v>
      </c>
      <c r="BN280">
        <v>0</v>
      </c>
      <c r="BO280">
        <f t="shared" si="490"/>
        <v>0</v>
      </c>
      <c r="BP280">
        <v>0</v>
      </c>
      <c r="BQ280">
        <f t="shared" si="491"/>
        <v>0</v>
      </c>
      <c r="BR280">
        <f>100-1-17-4-4-0.3-0.3</f>
        <v>73.400000000000006</v>
      </c>
      <c r="BS280">
        <f t="shared" si="580"/>
        <v>0.73203133125851494</v>
      </c>
      <c r="BT280">
        <v>0</v>
      </c>
      <c r="BU280">
        <f t="shared" si="493"/>
        <v>0</v>
      </c>
      <c r="BV280">
        <v>0</v>
      </c>
      <c r="BW280">
        <f t="shared" si="494"/>
        <v>0</v>
      </c>
      <c r="BX280">
        <v>0</v>
      </c>
      <c r="BY280">
        <f t="shared" si="495"/>
        <v>0</v>
      </c>
      <c r="BZ280">
        <v>0</v>
      </c>
      <c r="CA280">
        <f t="shared" si="496"/>
        <v>0</v>
      </c>
      <c r="CB280">
        <v>17</v>
      </c>
      <c r="CC280">
        <f t="shared" si="497"/>
        <v>0.18209417603203493</v>
      </c>
      <c r="CD280">
        <v>0</v>
      </c>
      <c r="CE280">
        <f t="shared" si="498"/>
        <v>0</v>
      </c>
      <c r="CF280">
        <v>0</v>
      </c>
      <c r="CG280">
        <f t="shared" si="499"/>
        <v>0</v>
      </c>
      <c r="CH280">
        <v>0</v>
      </c>
      <c r="CI280">
        <f t="shared" si="500"/>
        <v>0</v>
      </c>
      <c r="CJ280">
        <v>0</v>
      </c>
      <c r="CK280">
        <f t="shared" si="501"/>
        <v>0</v>
      </c>
      <c r="CL280">
        <v>0</v>
      </c>
      <c r="CM280">
        <f t="shared" si="502"/>
        <v>0</v>
      </c>
      <c r="CN280">
        <v>0.3</v>
      </c>
      <c r="CO280">
        <f t="shared" si="581"/>
        <v>1.7983602701626413E-3</v>
      </c>
      <c r="CP280">
        <v>0</v>
      </c>
      <c r="CQ280">
        <f t="shared" si="504"/>
        <v>0</v>
      </c>
      <c r="CR280">
        <v>0</v>
      </c>
      <c r="CS280">
        <f t="shared" si="505"/>
        <v>0</v>
      </c>
      <c r="CT280">
        <v>0</v>
      </c>
      <c r="CU280">
        <f t="shared" si="506"/>
        <v>0</v>
      </c>
      <c r="CV280">
        <v>0</v>
      </c>
      <c r="CW280">
        <f t="shared" si="507"/>
        <v>0</v>
      </c>
      <c r="CX280">
        <v>0.3</v>
      </c>
      <c r="CY280">
        <f t="shared" si="582"/>
        <v>9.2338023045488262E-4</v>
      </c>
      <c r="CZ280">
        <v>0</v>
      </c>
      <c r="DA280">
        <f t="shared" si="583"/>
        <v>0</v>
      </c>
      <c r="DB280">
        <v>0</v>
      </c>
      <c r="DC280">
        <f t="shared" si="584"/>
        <v>0</v>
      </c>
      <c r="DD280">
        <v>0</v>
      </c>
      <c r="DE280">
        <f t="shared" si="585"/>
        <v>0</v>
      </c>
      <c r="DF280">
        <v>0</v>
      </c>
      <c r="DG280">
        <f t="shared" si="586"/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f t="shared" si="520"/>
        <v>78.599999999999994</v>
      </c>
      <c r="ES280">
        <f t="shared" si="521"/>
        <v>0.85812444071452754</v>
      </c>
      <c r="ET280">
        <v>21.4</v>
      </c>
      <c r="EU280">
        <f t="shared" si="522"/>
        <v>0.14187555928547244</v>
      </c>
      <c r="EV280">
        <v>0</v>
      </c>
      <c r="EW280">
        <f t="shared" si="523"/>
        <v>0</v>
      </c>
      <c r="EX280">
        <v>0</v>
      </c>
      <c r="EY280">
        <f t="shared" si="524"/>
        <v>0</v>
      </c>
      <c r="EZ280">
        <v>0</v>
      </c>
      <c r="FA280">
        <f t="shared" si="525"/>
        <v>0</v>
      </c>
      <c r="FB280">
        <v>0</v>
      </c>
      <c r="FC280">
        <f t="shared" si="526"/>
        <v>0</v>
      </c>
      <c r="FD280">
        <v>0</v>
      </c>
      <c r="FE280">
        <f t="shared" si="527"/>
        <v>0</v>
      </c>
      <c r="FF280">
        <v>0</v>
      </c>
      <c r="FG280">
        <f t="shared" si="528"/>
        <v>0</v>
      </c>
      <c r="FH280">
        <v>0</v>
      </c>
      <c r="FI280">
        <f t="shared" si="529"/>
        <v>0</v>
      </c>
      <c r="FJ280">
        <v>0</v>
      </c>
      <c r="FK280">
        <f t="shared" si="530"/>
        <v>0</v>
      </c>
      <c r="FL280">
        <v>0</v>
      </c>
      <c r="FM280">
        <f t="shared" si="531"/>
        <v>0</v>
      </c>
      <c r="FN280">
        <v>0</v>
      </c>
      <c r="FO280">
        <f t="shared" si="532"/>
        <v>0</v>
      </c>
      <c r="FP280">
        <v>0</v>
      </c>
      <c r="FQ280">
        <f t="shared" si="533"/>
        <v>0</v>
      </c>
      <c r="FR280">
        <v>0</v>
      </c>
      <c r="FS280">
        <f t="shared" si="534"/>
        <v>0</v>
      </c>
      <c r="FT280">
        <v>0</v>
      </c>
      <c r="FU280">
        <f t="shared" si="535"/>
        <v>0</v>
      </c>
      <c r="FV280">
        <v>0</v>
      </c>
      <c r="FW280">
        <f t="shared" si="536"/>
        <v>0</v>
      </c>
      <c r="FX280">
        <v>0</v>
      </c>
      <c r="FY280">
        <f t="shared" si="537"/>
        <v>0</v>
      </c>
      <c r="FZ280">
        <v>0</v>
      </c>
      <c r="GA280">
        <f t="shared" si="538"/>
        <v>0</v>
      </c>
      <c r="GB280">
        <v>0</v>
      </c>
      <c r="GC280">
        <f t="shared" si="539"/>
        <v>0</v>
      </c>
      <c r="GD280">
        <v>0</v>
      </c>
      <c r="GE280">
        <f t="shared" si="540"/>
        <v>0</v>
      </c>
      <c r="GF280">
        <v>0</v>
      </c>
      <c r="GG280">
        <f t="shared" si="541"/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645</v>
      </c>
      <c r="GS280" t="s">
        <v>264</v>
      </c>
    </row>
    <row r="281" spans="1:201" x14ac:dyDescent="0.45">
      <c r="A281">
        <v>280</v>
      </c>
      <c r="B281" t="s">
        <v>378</v>
      </c>
      <c r="C281" t="s">
        <v>46</v>
      </c>
      <c r="D281" t="s">
        <v>660</v>
      </c>
      <c r="E281" t="s">
        <v>661</v>
      </c>
      <c r="F281">
        <f t="shared" si="518"/>
        <v>288.3</v>
      </c>
      <c r="G281">
        <v>298</v>
      </c>
      <c r="H281">
        <f>1700+273</f>
        <v>1973</v>
      </c>
      <c r="I281" s="2">
        <f>G281/H281</f>
        <v>0.15103902686264573</v>
      </c>
      <c r="J281" s="2">
        <f>G281-F281</f>
        <v>9.6999999999999886</v>
      </c>
      <c r="K281" s="2">
        <f>G281/F281</f>
        <v>1.0336455081512312</v>
      </c>
      <c r="M281" s="2">
        <v>2458</v>
      </c>
      <c r="N281">
        <v>8</v>
      </c>
      <c r="O281">
        <v>7</v>
      </c>
      <c r="P281" s="2">
        <f t="shared" ref="P281:P289" si="587">N281/O281</f>
        <v>1.1428571428571428</v>
      </c>
      <c r="Q281" s="2">
        <f t="shared" ref="Q281:Q289" si="588">(O281-N281)/O281</f>
        <v>-0.14285714285714285</v>
      </c>
      <c r="R281">
        <v>879</v>
      </c>
      <c r="S281">
        <v>928</v>
      </c>
      <c r="T281" s="2">
        <f t="shared" si="579"/>
        <v>0.94719827586206895</v>
      </c>
      <c r="U281">
        <v>905</v>
      </c>
      <c r="V281">
        <v>946</v>
      </c>
      <c r="W281" s="2">
        <f t="shared" ref="W281:W289" si="589">U281*N281/100</f>
        <v>72.400000000000006</v>
      </c>
      <c r="X281" s="2">
        <f t="shared" ref="X281:X289" si="590">V281*O281/100</f>
        <v>66.22</v>
      </c>
      <c r="Y281" s="7">
        <f t="shared" ref="Y281:Y289" si="591">(X281-W281)/X281</f>
        <v>-9.3325279371791109E-2</v>
      </c>
      <c r="Z281" s="2">
        <f t="shared" ref="Z281:Z289" si="592">U281/V281</f>
        <v>0.95665961945031708</v>
      </c>
      <c r="AA281" s="2">
        <f t="shared" ref="AA281:AA289" si="593">U281/R281</f>
        <v>1.0295790671217293</v>
      </c>
      <c r="AB281" s="2">
        <f t="shared" ref="AB281:AB289" si="594">V281/S281</f>
        <v>1.0193965517241379</v>
      </c>
      <c r="AC281" s="2">
        <f t="shared" ref="AC281:AC289" si="595">(O281-N281)/O281</f>
        <v>-0.14285714285714285</v>
      </c>
      <c r="AD281" s="2">
        <f t="shared" ref="AD281:AD289" si="596">U281-R281</f>
        <v>26</v>
      </c>
      <c r="AE281" s="2">
        <f t="shared" ref="AE281:AE289" si="597">V281-S281</f>
        <v>18</v>
      </c>
      <c r="AF281" s="2">
        <f t="shared" si="560"/>
        <v>1.9027484143763214E-2</v>
      </c>
      <c r="AG281" s="2">
        <f t="shared" ref="AG281:AG289" si="598">AD281/AE281</f>
        <v>1.4444444444444444</v>
      </c>
      <c r="AH281" s="2">
        <f t="shared" si="558"/>
        <v>0.1331923890063425</v>
      </c>
      <c r="AI281" s="2">
        <v>0</v>
      </c>
      <c r="AJ281">
        <f>2*10^-2</f>
        <v>0.02</v>
      </c>
      <c r="AK281">
        <f t="shared" si="561"/>
        <v>4</v>
      </c>
      <c r="AL281">
        <f t="shared" si="519"/>
        <v>300</v>
      </c>
      <c r="AM281">
        <f t="shared" si="562"/>
        <v>304</v>
      </c>
      <c r="AP281" t="s">
        <v>37</v>
      </c>
      <c r="AQ281">
        <v>1200</v>
      </c>
      <c r="AS281">
        <v>0.1</v>
      </c>
      <c r="AT281">
        <v>1</v>
      </c>
      <c r="AU281">
        <f t="shared" si="559"/>
        <v>293.45936686362563</v>
      </c>
      <c r="AV281" t="s">
        <v>662</v>
      </c>
      <c r="AW281" t="s">
        <v>442</v>
      </c>
      <c r="AX281" t="s">
        <v>644</v>
      </c>
      <c r="AY281">
        <f>105</f>
        <v>105</v>
      </c>
      <c r="AZ281" s="2">
        <f t="shared" si="417"/>
        <v>2.0515302954962684</v>
      </c>
      <c r="BA281" s="2">
        <f t="shared" si="393"/>
        <v>3</v>
      </c>
      <c r="BB281">
        <v>0</v>
      </c>
      <c r="BC281">
        <f t="shared" si="484"/>
        <v>0</v>
      </c>
      <c r="BD281">
        <v>0</v>
      </c>
      <c r="BE281">
        <f t="shared" si="485"/>
        <v>0</v>
      </c>
      <c r="BF281">
        <v>0</v>
      </c>
      <c r="BG281">
        <f t="shared" si="486"/>
        <v>0</v>
      </c>
      <c r="BH281">
        <v>0</v>
      </c>
      <c r="BI281">
        <f t="shared" si="487"/>
        <v>0</v>
      </c>
      <c r="BJ281">
        <v>0</v>
      </c>
      <c r="BK281">
        <f t="shared" si="488"/>
        <v>0</v>
      </c>
      <c r="BL281">
        <v>3</v>
      </c>
      <c r="BM281">
        <f t="shared" si="489"/>
        <v>5.6756213434415677E-2</v>
      </c>
      <c r="BN281">
        <v>0</v>
      </c>
      <c r="BO281">
        <f t="shared" si="490"/>
        <v>0</v>
      </c>
      <c r="BP281">
        <v>0</v>
      </c>
      <c r="BQ281">
        <f t="shared" si="491"/>
        <v>0</v>
      </c>
      <c r="BR281">
        <v>0</v>
      </c>
      <c r="BS281">
        <f t="shared" si="580"/>
        <v>0</v>
      </c>
      <c r="BT281">
        <v>0</v>
      </c>
      <c r="BU281">
        <f t="shared" si="493"/>
        <v>0</v>
      </c>
      <c r="BV281">
        <v>0</v>
      </c>
      <c r="BW281">
        <f t="shared" si="494"/>
        <v>0</v>
      </c>
      <c r="BX281">
        <v>0</v>
      </c>
      <c r="BY281">
        <f t="shared" si="495"/>
        <v>0</v>
      </c>
      <c r="BZ281">
        <v>0.2</v>
      </c>
      <c r="CA281">
        <f t="shared" si="496"/>
        <v>3.6350813311433624E-3</v>
      </c>
      <c r="CB281">
        <v>0</v>
      </c>
      <c r="CC281">
        <f t="shared" si="497"/>
        <v>0</v>
      </c>
      <c r="CD281">
        <v>15</v>
      </c>
      <c r="CE281">
        <f t="shared" si="498"/>
        <v>7.9810097502991645E-2</v>
      </c>
      <c r="CF281">
        <f>100-BL281-BZ281-CH281-CN281-CD281</f>
        <v>78.66</v>
      </c>
      <c r="CG281">
        <f t="shared" si="499"/>
        <v>0.83884945946618183</v>
      </c>
      <c r="CH281">
        <v>0.14000000000000001</v>
      </c>
      <c r="CI281">
        <f t="shared" si="500"/>
        <v>4.4665721067549281E-3</v>
      </c>
      <c r="CJ281">
        <v>0</v>
      </c>
      <c r="CK281">
        <f t="shared" si="501"/>
        <v>0</v>
      </c>
      <c r="CL281">
        <v>0</v>
      </c>
      <c r="CM281">
        <f t="shared" si="502"/>
        <v>0</v>
      </c>
      <c r="CN281">
        <v>3</v>
      </c>
      <c r="CO281">
        <f t="shared" si="581"/>
        <v>1.6482576158512577E-2</v>
      </c>
      <c r="CP281">
        <v>0</v>
      </c>
      <c r="CQ281">
        <f t="shared" ref="CQ281:CQ286" si="599">((CP281/100)/GY$19)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R281">
        <v>0</v>
      </c>
      <c r="CS281">
        <f t="shared" ref="CS281:CS286" si="600">((CR281/100)/HA$19)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T281">
        <v>0</v>
      </c>
      <c r="CU281">
        <f t="shared" ref="CU281:CU286" si="601">((CT281/100)/GU$25)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V281">
        <v>0</v>
      </c>
      <c r="CW281">
        <f t="shared" ref="CW281:CW286" si="602">((CV281/100)/GW$25)/((BR281/100)/GU$6+(BH281/100)/HA$2+(BT281/100)/GW$6+(BV281/100)/GY$6+(BX281/100)/HA$6+(BZ281/100)/GU$10+(CB281/100)/GW$10+(CD281/100)/GY$10+(BF281/100)/GY$2+(BB281/100)/GU$2+(CF281/100)/GU$16+(CH281/100)/GW$16+(CJ281/100)/GY$16+(CL281/100)/HA$16+(BL281/100)/HE$2+(CN281/100)/GW$19+(CP281/100)/GY$19+(CR281/100)/HA$19+(BP281/100)/HA$13+(CZ281/100)/GU$13+(DB281/100)/HA$10+(CT281/100)/GU$25+(CV281/100)/GW$25+(CX281/100)/HA$25+(DD281/100)/GW$28+(DF281/100)/GY$28+(BD281/100)/GW$2+(BJ281/100)/HC$2+(BN281/100)/HG$2)</f>
        <v>0</v>
      </c>
      <c r="CX281">
        <v>0</v>
      </c>
      <c r="CY281">
        <f t="shared" si="582"/>
        <v>0</v>
      </c>
      <c r="CZ281">
        <v>0</v>
      </c>
      <c r="DA281">
        <f t="shared" si="583"/>
        <v>0</v>
      </c>
      <c r="DB281">
        <v>0</v>
      </c>
      <c r="DC281">
        <f t="shared" si="584"/>
        <v>0</v>
      </c>
      <c r="DD281">
        <v>0</v>
      </c>
      <c r="DE281">
        <f t="shared" si="585"/>
        <v>0</v>
      </c>
      <c r="DF281">
        <v>0</v>
      </c>
      <c r="DG281">
        <f t="shared" si="586"/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f t="shared" si="520"/>
        <v>78.599999999999994</v>
      </c>
      <c r="ES281">
        <f t="shared" si="521"/>
        <v>0.85812444071452754</v>
      </c>
      <c r="ET281">
        <v>21.4</v>
      </c>
      <c r="EU281">
        <f t="shared" si="522"/>
        <v>0.14187555928547244</v>
      </c>
      <c r="EV281">
        <v>0</v>
      </c>
      <c r="EW281">
        <f t="shared" si="523"/>
        <v>0</v>
      </c>
      <c r="EX281">
        <v>0</v>
      </c>
      <c r="EY281">
        <f t="shared" si="524"/>
        <v>0</v>
      </c>
      <c r="EZ281">
        <v>0</v>
      </c>
      <c r="FA281">
        <f t="shared" si="525"/>
        <v>0</v>
      </c>
      <c r="FB281">
        <v>0</v>
      </c>
      <c r="FC281">
        <f t="shared" si="526"/>
        <v>0</v>
      </c>
      <c r="FD281">
        <v>0</v>
      </c>
      <c r="FE281">
        <f t="shared" si="527"/>
        <v>0</v>
      </c>
      <c r="FF281">
        <v>0</v>
      </c>
      <c r="FG281">
        <f t="shared" si="528"/>
        <v>0</v>
      </c>
      <c r="FH281">
        <v>0</v>
      </c>
      <c r="FI281">
        <f t="shared" si="529"/>
        <v>0</v>
      </c>
      <c r="FJ281">
        <v>0</v>
      </c>
      <c r="FK281">
        <f t="shared" si="530"/>
        <v>0</v>
      </c>
      <c r="FL281">
        <v>0</v>
      </c>
      <c r="FM281">
        <f t="shared" si="531"/>
        <v>0</v>
      </c>
      <c r="FN281">
        <v>0</v>
      </c>
      <c r="FO281">
        <f t="shared" si="532"/>
        <v>0</v>
      </c>
      <c r="FP281">
        <v>0</v>
      </c>
      <c r="FQ281">
        <f t="shared" si="533"/>
        <v>0</v>
      </c>
      <c r="FR281">
        <v>0</v>
      </c>
      <c r="FS281">
        <f t="shared" si="534"/>
        <v>0</v>
      </c>
      <c r="FT281">
        <v>0</v>
      </c>
      <c r="FU281">
        <f t="shared" si="535"/>
        <v>0</v>
      </c>
      <c r="FV281">
        <v>0</v>
      </c>
      <c r="FW281">
        <f t="shared" si="536"/>
        <v>0</v>
      </c>
      <c r="FX281">
        <v>0</v>
      </c>
      <c r="FY281">
        <f t="shared" si="537"/>
        <v>0</v>
      </c>
      <c r="FZ281">
        <v>0</v>
      </c>
      <c r="GA281">
        <f t="shared" si="538"/>
        <v>0</v>
      </c>
      <c r="GB281">
        <v>0</v>
      </c>
      <c r="GC281">
        <f t="shared" si="539"/>
        <v>0</v>
      </c>
      <c r="GD281">
        <v>0</v>
      </c>
      <c r="GE281">
        <f t="shared" si="540"/>
        <v>0</v>
      </c>
      <c r="GF281">
        <v>0</v>
      </c>
      <c r="GG281">
        <f t="shared" si="541"/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645</v>
      </c>
      <c r="GS281" t="s">
        <v>264</v>
      </c>
    </row>
    <row r="282" spans="1:201" x14ac:dyDescent="0.45">
      <c r="A282">
        <v>281</v>
      </c>
      <c r="B282" t="s">
        <v>378</v>
      </c>
      <c r="C282" t="s">
        <v>46</v>
      </c>
      <c r="D282" t="s">
        <v>660</v>
      </c>
      <c r="E282" t="s">
        <v>661</v>
      </c>
      <c r="F282">
        <f t="shared" si="518"/>
        <v>288.3</v>
      </c>
      <c r="G282">
        <v>298</v>
      </c>
      <c r="H282">
        <f>1700+273</f>
        <v>1973</v>
      </c>
      <c r="I282" s="2">
        <f>G282/H282</f>
        <v>0.15103902686264573</v>
      </c>
      <c r="J282" s="2">
        <f>G282-F282</f>
        <v>9.6999999999999886</v>
      </c>
      <c r="K282" s="2">
        <f>G282/F282</f>
        <v>1.0336455081512312</v>
      </c>
      <c r="M282" s="2">
        <v>2458</v>
      </c>
      <c r="N282">
        <v>9.1999999999999993</v>
      </c>
      <c r="O282">
        <v>8.1</v>
      </c>
      <c r="P282" s="2">
        <f t="shared" si="587"/>
        <v>1.1358024691358024</v>
      </c>
      <c r="Q282" s="2">
        <f t="shared" si="588"/>
        <v>-0.13580246913580243</v>
      </c>
      <c r="R282">
        <v>835</v>
      </c>
      <c r="S282">
        <v>832</v>
      </c>
      <c r="T282" s="2">
        <f t="shared" si="579"/>
        <v>1.0036057692307692</v>
      </c>
      <c r="U282">
        <v>867</v>
      </c>
      <c r="V282">
        <v>850</v>
      </c>
      <c r="W282" s="2">
        <f t="shared" si="589"/>
        <v>79.763999999999996</v>
      </c>
      <c r="X282" s="2">
        <f t="shared" si="590"/>
        <v>68.849999999999994</v>
      </c>
      <c r="Y282" s="7">
        <f t="shared" si="591"/>
        <v>-0.15851851851851856</v>
      </c>
      <c r="Z282" s="2">
        <f t="shared" si="592"/>
        <v>1.02</v>
      </c>
      <c r="AA282" s="2">
        <f t="shared" si="593"/>
        <v>1.0383233532934131</v>
      </c>
      <c r="AB282" s="2">
        <f t="shared" si="594"/>
        <v>1.0216346153846154</v>
      </c>
      <c r="AC282" s="2">
        <f t="shared" si="595"/>
        <v>-0.13580246913580243</v>
      </c>
      <c r="AD282" s="2">
        <f t="shared" si="596"/>
        <v>32</v>
      </c>
      <c r="AE282" s="2">
        <f t="shared" si="597"/>
        <v>18</v>
      </c>
      <c r="AF282" s="2">
        <f t="shared" si="560"/>
        <v>2.1176470588235293E-2</v>
      </c>
      <c r="AG282" s="2">
        <f t="shared" si="598"/>
        <v>1.7777777777777777</v>
      </c>
      <c r="AH282" s="2">
        <f t="shared" si="558"/>
        <v>0.17152941176470587</v>
      </c>
      <c r="AI282" s="2">
        <v>0</v>
      </c>
      <c r="AJ282">
        <f>5*10^-3</f>
        <v>5.0000000000000001E-3</v>
      </c>
      <c r="AK282">
        <f t="shared" si="561"/>
        <v>18.399999999999999</v>
      </c>
      <c r="AL282">
        <f t="shared" si="519"/>
        <v>300</v>
      </c>
      <c r="AM282">
        <f t="shared" si="562"/>
        <v>318.39999999999998</v>
      </c>
      <c r="AP282" t="s">
        <v>37</v>
      </c>
      <c r="AQ282">
        <v>1200</v>
      </c>
      <c r="AS282">
        <v>0.1</v>
      </c>
      <c r="AT282">
        <v>1</v>
      </c>
      <c r="AU282">
        <f t="shared" si="559"/>
        <v>263.10150132600916</v>
      </c>
      <c r="AV282" t="s">
        <v>662</v>
      </c>
      <c r="AW282" t="s">
        <v>442</v>
      </c>
      <c r="AX282" t="s">
        <v>644</v>
      </c>
      <c r="AY282">
        <f>105</f>
        <v>105</v>
      </c>
      <c r="AZ282" s="2">
        <f t="shared" si="417"/>
        <v>2.0515302954962684</v>
      </c>
      <c r="BA282" s="2">
        <f t="shared" si="393"/>
        <v>3</v>
      </c>
      <c r="BB282">
        <v>0</v>
      </c>
      <c r="BC282">
        <f t="shared" si="484"/>
        <v>0</v>
      </c>
      <c r="BD282">
        <v>0</v>
      </c>
      <c r="BE282">
        <f t="shared" si="485"/>
        <v>0</v>
      </c>
      <c r="BF282">
        <v>0</v>
      </c>
      <c r="BG282">
        <f t="shared" si="486"/>
        <v>0</v>
      </c>
      <c r="BH282">
        <v>0</v>
      </c>
      <c r="BI282">
        <f t="shared" si="487"/>
        <v>0</v>
      </c>
      <c r="BJ282">
        <v>0</v>
      </c>
      <c r="BK282">
        <f t="shared" si="488"/>
        <v>0</v>
      </c>
      <c r="BL282">
        <v>3</v>
      </c>
      <c r="BM282">
        <f t="shared" si="489"/>
        <v>5.6756213434415677E-2</v>
      </c>
      <c r="BN282">
        <v>0</v>
      </c>
      <c r="BO282">
        <f t="shared" si="490"/>
        <v>0</v>
      </c>
      <c r="BP282">
        <v>0</v>
      </c>
      <c r="BQ282">
        <f t="shared" si="491"/>
        <v>0</v>
      </c>
      <c r="BR282">
        <v>0</v>
      </c>
      <c r="BS282">
        <f t="shared" si="580"/>
        <v>0</v>
      </c>
      <c r="BT282">
        <v>0</v>
      </c>
      <c r="BU282">
        <f t="shared" si="493"/>
        <v>0</v>
      </c>
      <c r="BV282">
        <v>0</v>
      </c>
      <c r="BW282">
        <f t="shared" si="494"/>
        <v>0</v>
      </c>
      <c r="BX282">
        <v>0</v>
      </c>
      <c r="BY282">
        <f t="shared" si="495"/>
        <v>0</v>
      </c>
      <c r="BZ282">
        <v>0.2</v>
      </c>
      <c r="CA282">
        <f t="shared" si="496"/>
        <v>3.6350813311433624E-3</v>
      </c>
      <c r="CB282">
        <v>0</v>
      </c>
      <c r="CC282">
        <f t="shared" si="497"/>
        <v>0</v>
      </c>
      <c r="CD282">
        <v>15</v>
      </c>
      <c r="CE282">
        <f t="shared" si="498"/>
        <v>7.9810097502991645E-2</v>
      </c>
      <c r="CF282">
        <f>100-BL282-BZ282-CH282-CN282-CD282</f>
        <v>78.66</v>
      </c>
      <c r="CG282">
        <f t="shared" si="499"/>
        <v>0.83884945946618183</v>
      </c>
      <c r="CH282">
        <v>0.14000000000000001</v>
      </c>
      <c r="CI282">
        <f t="shared" si="500"/>
        <v>4.4665721067549281E-3</v>
      </c>
      <c r="CJ282">
        <v>0</v>
      </c>
      <c r="CK282">
        <f t="shared" si="501"/>
        <v>0</v>
      </c>
      <c r="CL282">
        <v>0</v>
      </c>
      <c r="CM282">
        <f t="shared" si="502"/>
        <v>0</v>
      </c>
      <c r="CN282">
        <v>3</v>
      </c>
      <c r="CO282">
        <f t="shared" si="581"/>
        <v>1.6482576158512577E-2</v>
      </c>
      <c r="CP282">
        <v>0</v>
      </c>
      <c r="CQ282">
        <f t="shared" si="599"/>
        <v>0</v>
      </c>
      <c r="CR282">
        <v>0</v>
      </c>
      <c r="CS282">
        <f t="shared" si="600"/>
        <v>0</v>
      </c>
      <c r="CT282">
        <v>0</v>
      </c>
      <c r="CU282">
        <f t="shared" si="601"/>
        <v>0</v>
      </c>
      <c r="CV282">
        <v>0</v>
      </c>
      <c r="CW282">
        <f t="shared" si="602"/>
        <v>0</v>
      </c>
      <c r="CX282">
        <v>0</v>
      </c>
      <c r="CY282">
        <f t="shared" si="582"/>
        <v>0</v>
      </c>
      <c r="CZ282">
        <v>0</v>
      </c>
      <c r="DA282">
        <f t="shared" si="583"/>
        <v>0</v>
      </c>
      <c r="DB282">
        <v>0</v>
      </c>
      <c r="DC282">
        <f t="shared" si="584"/>
        <v>0</v>
      </c>
      <c r="DD282">
        <v>0</v>
      </c>
      <c r="DE282">
        <f t="shared" si="585"/>
        <v>0</v>
      </c>
      <c r="DF282">
        <v>0</v>
      </c>
      <c r="DG282">
        <f t="shared" si="586"/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f t="shared" si="520"/>
        <v>78.599999999999994</v>
      </c>
      <c r="ES282">
        <f t="shared" si="521"/>
        <v>0.85812444071452754</v>
      </c>
      <c r="ET282">
        <v>21.4</v>
      </c>
      <c r="EU282">
        <f t="shared" si="522"/>
        <v>0.14187555928547244</v>
      </c>
      <c r="EV282">
        <v>0</v>
      </c>
      <c r="EW282">
        <f t="shared" si="523"/>
        <v>0</v>
      </c>
      <c r="EX282">
        <v>0</v>
      </c>
      <c r="EY282">
        <f t="shared" si="524"/>
        <v>0</v>
      </c>
      <c r="EZ282">
        <v>0</v>
      </c>
      <c r="FA282">
        <f t="shared" si="525"/>
        <v>0</v>
      </c>
      <c r="FB282">
        <v>0</v>
      </c>
      <c r="FC282">
        <f t="shared" si="526"/>
        <v>0</v>
      </c>
      <c r="FD282">
        <v>0</v>
      </c>
      <c r="FE282">
        <f t="shared" si="527"/>
        <v>0</v>
      </c>
      <c r="FF282">
        <v>0</v>
      </c>
      <c r="FG282">
        <f t="shared" si="528"/>
        <v>0</v>
      </c>
      <c r="FH282">
        <v>0</v>
      </c>
      <c r="FI282">
        <f t="shared" si="529"/>
        <v>0</v>
      </c>
      <c r="FJ282">
        <v>0</v>
      </c>
      <c r="FK282">
        <f t="shared" si="530"/>
        <v>0</v>
      </c>
      <c r="FL282">
        <v>0</v>
      </c>
      <c r="FM282">
        <f t="shared" si="531"/>
        <v>0</v>
      </c>
      <c r="FN282">
        <v>0</v>
      </c>
      <c r="FO282">
        <f t="shared" si="532"/>
        <v>0</v>
      </c>
      <c r="FP282">
        <v>0</v>
      </c>
      <c r="FQ282">
        <f t="shared" si="533"/>
        <v>0</v>
      </c>
      <c r="FR282">
        <v>0</v>
      </c>
      <c r="FS282">
        <f t="shared" si="534"/>
        <v>0</v>
      </c>
      <c r="FT282">
        <v>0</v>
      </c>
      <c r="FU282">
        <f t="shared" si="535"/>
        <v>0</v>
      </c>
      <c r="FV282">
        <v>0</v>
      </c>
      <c r="FW282">
        <f t="shared" si="536"/>
        <v>0</v>
      </c>
      <c r="FX282">
        <v>0</v>
      </c>
      <c r="FY282">
        <f t="shared" si="537"/>
        <v>0</v>
      </c>
      <c r="FZ282">
        <v>0</v>
      </c>
      <c r="GA282">
        <f t="shared" si="538"/>
        <v>0</v>
      </c>
      <c r="GB282">
        <v>0</v>
      </c>
      <c r="GC282">
        <f t="shared" si="539"/>
        <v>0</v>
      </c>
      <c r="GD282">
        <v>0</v>
      </c>
      <c r="GE282">
        <f t="shared" si="540"/>
        <v>0</v>
      </c>
      <c r="GF282">
        <v>0</v>
      </c>
      <c r="GG282">
        <f t="shared" si="541"/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645</v>
      </c>
      <c r="GS282" t="s">
        <v>264</v>
      </c>
    </row>
    <row r="283" spans="1:201" x14ac:dyDescent="0.45">
      <c r="A283">
        <v>282</v>
      </c>
      <c r="B283" t="s">
        <v>378</v>
      </c>
      <c r="C283" t="s">
        <v>46</v>
      </c>
      <c r="D283" t="s">
        <v>660</v>
      </c>
      <c r="E283" t="s">
        <v>661</v>
      </c>
      <c r="F283">
        <f t="shared" si="518"/>
        <v>288.3</v>
      </c>
      <c r="G283">
        <v>298</v>
      </c>
      <c r="H283">
        <f>1700+273</f>
        <v>1973</v>
      </c>
      <c r="I283" s="2">
        <f>G283/H283</f>
        <v>0.15103902686264573</v>
      </c>
      <c r="J283" s="2">
        <f>G283-F283</f>
        <v>9.6999999999999886</v>
      </c>
      <c r="K283" s="2">
        <f>G283/F283</f>
        <v>1.0336455081512312</v>
      </c>
      <c r="M283" s="2">
        <v>2458</v>
      </c>
      <c r="P283" s="2" t="e">
        <f t="shared" si="587"/>
        <v>#DIV/0!</v>
      </c>
      <c r="Q283" s="2" t="e">
        <f t="shared" si="588"/>
        <v>#DIV/0!</v>
      </c>
      <c r="T283" s="2" t="e">
        <f t="shared" si="579"/>
        <v>#DIV/0!</v>
      </c>
      <c r="W283" s="2">
        <f t="shared" si="589"/>
        <v>0</v>
      </c>
      <c r="X283" s="2">
        <f t="shared" si="590"/>
        <v>0</v>
      </c>
      <c r="Y283" s="7" t="e">
        <f t="shared" si="591"/>
        <v>#DIV/0!</v>
      </c>
      <c r="Z283" s="2" t="e">
        <f t="shared" si="592"/>
        <v>#DIV/0!</v>
      </c>
      <c r="AA283" s="2" t="e">
        <f t="shared" si="593"/>
        <v>#DIV/0!</v>
      </c>
      <c r="AB283" s="2" t="e">
        <f t="shared" si="594"/>
        <v>#DIV/0!</v>
      </c>
      <c r="AC283" s="2" t="e">
        <f t="shared" si="595"/>
        <v>#DIV/0!</v>
      </c>
      <c r="AD283" s="2">
        <f t="shared" si="596"/>
        <v>0</v>
      </c>
      <c r="AE283" s="2">
        <f t="shared" si="597"/>
        <v>0</v>
      </c>
      <c r="AG283" s="2" t="e">
        <f t="shared" si="598"/>
        <v>#DIV/0!</v>
      </c>
      <c r="AI283" s="2">
        <v>0</v>
      </c>
      <c r="AJ283">
        <v>5.0000000000000001E-4</v>
      </c>
      <c r="AK283">
        <f t="shared" si="561"/>
        <v>0</v>
      </c>
      <c r="AL283">
        <f t="shared" si="519"/>
        <v>300</v>
      </c>
      <c r="AM283">
        <f t="shared" si="562"/>
        <v>300</v>
      </c>
      <c r="AP283" t="s">
        <v>37</v>
      </c>
      <c r="AQ283">
        <v>1200</v>
      </c>
      <c r="AS283">
        <v>0.1</v>
      </c>
      <c r="AV283" t="s">
        <v>662</v>
      </c>
      <c r="AW283" t="s">
        <v>442</v>
      </c>
      <c r="AX283" t="s">
        <v>644</v>
      </c>
      <c r="AY283">
        <f>105</f>
        <v>105</v>
      </c>
      <c r="AZ283" s="2">
        <f t="shared" si="417"/>
        <v>2.0515302954962684</v>
      </c>
      <c r="BA283" s="2">
        <f t="shared" si="393"/>
        <v>3</v>
      </c>
      <c r="BB283">
        <v>0</v>
      </c>
      <c r="BC283">
        <f t="shared" si="484"/>
        <v>0</v>
      </c>
      <c r="BD283">
        <v>0</v>
      </c>
      <c r="BE283">
        <f t="shared" si="485"/>
        <v>0</v>
      </c>
      <c r="BF283">
        <v>0</v>
      </c>
      <c r="BG283">
        <f t="shared" si="486"/>
        <v>0</v>
      </c>
      <c r="BH283">
        <v>0</v>
      </c>
      <c r="BI283">
        <f t="shared" si="487"/>
        <v>0</v>
      </c>
      <c r="BJ283">
        <v>0</v>
      </c>
      <c r="BK283">
        <f t="shared" si="488"/>
        <v>0</v>
      </c>
      <c r="BL283">
        <v>3</v>
      </c>
      <c r="BM283">
        <f t="shared" si="489"/>
        <v>5.6756213434415677E-2</v>
      </c>
      <c r="BN283">
        <v>0</v>
      </c>
      <c r="BO283">
        <f t="shared" si="490"/>
        <v>0</v>
      </c>
      <c r="BP283">
        <v>0</v>
      </c>
      <c r="BQ283">
        <f t="shared" si="491"/>
        <v>0</v>
      </c>
      <c r="BR283">
        <v>0</v>
      </c>
      <c r="BS283">
        <f t="shared" si="580"/>
        <v>0</v>
      </c>
      <c r="BT283">
        <v>0</v>
      </c>
      <c r="BU283">
        <f t="shared" si="493"/>
        <v>0</v>
      </c>
      <c r="BV283">
        <v>0</v>
      </c>
      <c r="BW283">
        <f t="shared" si="494"/>
        <v>0</v>
      </c>
      <c r="BX283">
        <v>0</v>
      </c>
      <c r="BY283">
        <f t="shared" si="495"/>
        <v>0</v>
      </c>
      <c r="BZ283">
        <v>0.2</v>
      </c>
      <c r="CA283">
        <f t="shared" si="496"/>
        <v>3.6350813311433624E-3</v>
      </c>
      <c r="CB283">
        <v>0</v>
      </c>
      <c r="CC283">
        <f t="shared" si="497"/>
        <v>0</v>
      </c>
      <c r="CD283">
        <v>15</v>
      </c>
      <c r="CE283">
        <f t="shared" si="498"/>
        <v>7.9810097502991645E-2</v>
      </c>
      <c r="CF283">
        <f>100-BL283-BZ283-CH283-CN283-CD283</f>
        <v>78.66</v>
      </c>
      <c r="CG283">
        <f t="shared" si="499"/>
        <v>0.83884945946618183</v>
      </c>
      <c r="CH283">
        <v>0.14000000000000001</v>
      </c>
      <c r="CI283">
        <f t="shared" si="500"/>
        <v>4.4665721067549281E-3</v>
      </c>
      <c r="CJ283">
        <v>0</v>
      </c>
      <c r="CK283">
        <f t="shared" si="501"/>
        <v>0</v>
      </c>
      <c r="CL283">
        <v>0</v>
      </c>
      <c r="CM283">
        <f t="shared" si="502"/>
        <v>0</v>
      </c>
      <c r="CN283">
        <v>3</v>
      </c>
      <c r="CO283">
        <f t="shared" si="581"/>
        <v>1.6482576158512577E-2</v>
      </c>
      <c r="CP283">
        <v>0</v>
      </c>
      <c r="CQ283">
        <f t="shared" si="599"/>
        <v>0</v>
      </c>
      <c r="CR283">
        <v>0</v>
      </c>
      <c r="CS283">
        <f t="shared" si="600"/>
        <v>0</v>
      </c>
      <c r="CT283">
        <v>0</v>
      </c>
      <c r="CU283">
        <f t="shared" si="601"/>
        <v>0</v>
      </c>
      <c r="CV283">
        <v>0</v>
      </c>
      <c r="CW283">
        <f t="shared" si="602"/>
        <v>0</v>
      </c>
      <c r="CX283">
        <v>0</v>
      </c>
      <c r="CY283">
        <f t="shared" si="582"/>
        <v>0</v>
      </c>
      <c r="CZ283">
        <v>0</v>
      </c>
      <c r="DA283">
        <f t="shared" si="583"/>
        <v>0</v>
      </c>
      <c r="DB283">
        <v>0</v>
      </c>
      <c r="DC283">
        <f t="shared" si="584"/>
        <v>0</v>
      </c>
      <c r="DD283">
        <v>0</v>
      </c>
      <c r="DE283">
        <f t="shared" si="585"/>
        <v>0</v>
      </c>
      <c r="DF283">
        <v>0</v>
      </c>
      <c r="DG283">
        <f t="shared" si="586"/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f t="shared" si="520"/>
        <v>78.599999999999994</v>
      </c>
      <c r="ES283">
        <f t="shared" si="521"/>
        <v>0.85812444071452754</v>
      </c>
      <c r="ET283">
        <v>21.4</v>
      </c>
      <c r="EU283">
        <f t="shared" si="522"/>
        <v>0.14187555928547244</v>
      </c>
      <c r="EV283">
        <v>0</v>
      </c>
      <c r="EW283">
        <f t="shared" si="523"/>
        <v>0</v>
      </c>
      <c r="EX283">
        <v>0</v>
      </c>
      <c r="EY283">
        <f t="shared" si="524"/>
        <v>0</v>
      </c>
      <c r="EZ283">
        <v>0</v>
      </c>
      <c r="FA283">
        <f t="shared" si="525"/>
        <v>0</v>
      </c>
      <c r="FB283">
        <v>0</v>
      </c>
      <c r="FC283">
        <f t="shared" si="526"/>
        <v>0</v>
      </c>
      <c r="FD283">
        <v>0</v>
      </c>
      <c r="FE283">
        <f t="shared" si="527"/>
        <v>0</v>
      </c>
      <c r="FF283">
        <v>0</v>
      </c>
      <c r="FG283">
        <f t="shared" si="528"/>
        <v>0</v>
      </c>
      <c r="FH283">
        <v>0</v>
      </c>
      <c r="FI283">
        <f t="shared" si="529"/>
        <v>0</v>
      </c>
      <c r="FJ283">
        <v>0</v>
      </c>
      <c r="FK283">
        <f t="shared" si="530"/>
        <v>0</v>
      </c>
      <c r="FL283">
        <v>0</v>
      </c>
      <c r="FM283">
        <f t="shared" si="531"/>
        <v>0</v>
      </c>
      <c r="FN283">
        <v>0</v>
      </c>
      <c r="FO283">
        <f t="shared" si="532"/>
        <v>0</v>
      </c>
      <c r="FP283">
        <v>0</v>
      </c>
      <c r="FQ283">
        <f t="shared" si="533"/>
        <v>0</v>
      </c>
      <c r="FR283">
        <v>0</v>
      </c>
      <c r="FS283">
        <f t="shared" si="534"/>
        <v>0</v>
      </c>
      <c r="FT283">
        <v>0</v>
      </c>
      <c r="FU283">
        <f t="shared" si="535"/>
        <v>0</v>
      </c>
      <c r="FV283">
        <v>0</v>
      </c>
      <c r="FW283">
        <f t="shared" si="536"/>
        <v>0</v>
      </c>
      <c r="FX283">
        <v>0</v>
      </c>
      <c r="FY283">
        <f t="shared" si="537"/>
        <v>0</v>
      </c>
      <c r="FZ283">
        <v>0</v>
      </c>
      <c r="GA283">
        <f t="shared" si="538"/>
        <v>0</v>
      </c>
      <c r="GB283">
        <v>0</v>
      </c>
      <c r="GC283">
        <f t="shared" si="539"/>
        <v>0</v>
      </c>
      <c r="GD283">
        <v>0</v>
      </c>
      <c r="GE283">
        <f t="shared" si="540"/>
        <v>0</v>
      </c>
      <c r="GF283">
        <v>0</v>
      </c>
      <c r="GG283">
        <f t="shared" si="541"/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645</v>
      </c>
      <c r="GS283" t="s">
        <v>264</v>
      </c>
    </row>
    <row r="284" spans="1:201" x14ac:dyDescent="0.45">
      <c r="A284">
        <v>283</v>
      </c>
      <c r="B284" t="s">
        <v>408</v>
      </c>
      <c r="C284" t="s">
        <v>46</v>
      </c>
      <c r="E284" t="s">
        <v>380</v>
      </c>
      <c r="F284">
        <f t="shared" si="518"/>
        <v>288.3</v>
      </c>
      <c r="G284">
        <v>298</v>
      </c>
      <c r="H284">
        <f>419+273</f>
        <v>692</v>
      </c>
      <c r="I284" s="2">
        <f t="shared" ref="I284:I289" si="603">G284/H284</f>
        <v>0.430635838150289</v>
      </c>
      <c r="J284" s="2">
        <f t="shared" ref="J284:J289" si="604">G284-F284</f>
        <v>9.6999999999999886</v>
      </c>
      <c r="K284" s="2">
        <f t="shared" ref="K284:K289" si="605">G284/F284</f>
        <v>1.0336455081512312</v>
      </c>
      <c r="M284" s="2">
        <v>2458</v>
      </c>
      <c r="N284">
        <v>0.9</v>
      </c>
      <c r="O284">
        <v>33.4</v>
      </c>
      <c r="P284" s="2">
        <f t="shared" si="587"/>
        <v>2.6946107784431138E-2</v>
      </c>
      <c r="Q284" s="2">
        <f t="shared" si="588"/>
        <v>0.97305389221556893</v>
      </c>
      <c r="R284">
        <v>86</v>
      </c>
      <c r="S284">
        <v>189</v>
      </c>
      <c r="T284" s="2">
        <f t="shared" si="579"/>
        <v>0.455026455026455</v>
      </c>
      <c r="U284">
        <v>86</v>
      </c>
      <c r="V284">
        <v>214</v>
      </c>
      <c r="W284" s="2">
        <f t="shared" si="589"/>
        <v>0.77400000000000002</v>
      </c>
      <c r="X284" s="2">
        <f t="shared" si="590"/>
        <v>71.475999999999999</v>
      </c>
      <c r="Y284" s="7">
        <f t="shared" si="591"/>
        <v>0.98917119032962109</v>
      </c>
      <c r="Z284" s="2">
        <f t="shared" si="592"/>
        <v>0.40186915887850466</v>
      </c>
      <c r="AA284" s="2">
        <f t="shared" si="593"/>
        <v>1</v>
      </c>
      <c r="AB284" s="2">
        <f t="shared" si="594"/>
        <v>1.1322751322751323</v>
      </c>
      <c r="AC284" s="2">
        <f t="shared" si="595"/>
        <v>0.97305389221556893</v>
      </c>
      <c r="AD284" s="2">
        <f t="shared" si="596"/>
        <v>0</v>
      </c>
      <c r="AE284" s="2">
        <f t="shared" si="597"/>
        <v>25</v>
      </c>
      <c r="AF284" s="2">
        <f t="shared" si="560"/>
        <v>0.11682242990654206</v>
      </c>
      <c r="AG284" s="2">
        <f t="shared" si="598"/>
        <v>0</v>
      </c>
      <c r="AH284" s="2">
        <f t="shared" si="558"/>
        <v>3.9018691588785046</v>
      </c>
      <c r="AI284" s="2">
        <v>2</v>
      </c>
      <c r="AJ284">
        <f>2*10^-2</f>
        <v>0.02</v>
      </c>
      <c r="AK284">
        <f t="shared" si="561"/>
        <v>0.45000000000000007</v>
      </c>
      <c r="AL284">
        <f t="shared" si="519"/>
        <v>300</v>
      </c>
      <c r="AM284">
        <f t="shared" si="562"/>
        <v>300.45</v>
      </c>
      <c r="AP284" t="s">
        <v>37</v>
      </c>
      <c r="AS284">
        <v>0.2286</v>
      </c>
      <c r="AT284">
        <v>1</v>
      </c>
      <c r="AU284">
        <f t="shared" si="559"/>
        <v>90.364930144387316</v>
      </c>
      <c r="AV284" t="s">
        <v>408</v>
      </c>
      <c r="AW284" t="s">
        <v>663</v>
      </c>
      <c r="AX284" t="s">
        <v>651</v>
      </c>
      <c r="AZ284" s="2">
        <f t="shared" si="417"/>
        <v>2</v>
      </c>
      <c r="BA284" s="2">
        <f t="shared" si="393"/>
        <v>3</v>
      </c>
      <c r="BB284">
        <v>0</v>
      </c>
      <c r="BC284">
        <f t="shared" si="484"/>
        <v>0</v>
      </c>
      <c r="BD284">
        <v>100</v>
      </c>
      <c r="BE284">
        <f t="shared" si="485"/>
        <v>1</v>
      </c>
      <c r="BF284">
        <v>0</v>
      </c>
      <c r="BG284">
        <f t="shared" si="486"/>
        <v>0</v>
      </c>
      <c r="BH284">
        <v>0</v>
      </c>
      <c r="BI284">
        <f t="shared" si="487"/>
        <v>0</v>
      </c>
      <c r="BJ284">
        <v>0</v>
      </c>
      <c r="BK284">
        <f t="shared" si="488"/>
        <v>0</v>
      </c>
      <c r="BL284">
        <v>0</v>
      </c>
      <c r="BM284">
        <f t="shared" si="489"/>
        <v>0</v>
      </c>
      <c r="BN284">
        <v>0</v>
      </c>
      <c r="BO284">
        <f t="shared" si="490"/>
        <v>0</v>
      </c>
      <c r="BP284">
        <v>0</v>
      </c>
      <c r="BQ284">
        <f t="shared" si="491"/>
        <v>0</v>
      </c>
      <c r="BR284">
        <v>0</v>
      </c>
      <c r="BS284">
        <f t="shared" si="580"/>
        <v>0</v>
      </c>
      <c r="BT284">
        <v>0</v>
      </c>
      <c r="BU284">
        <f t="shared" si="493"/>
        <v>0</v>
      </c>
      <c r="BV284">
        <v>0</v>
      </c>
      <c r="BW284">
        <f t="shared" si="494"/>
        <v>0</v>
      </c>
      <c r="BX284">
        <v>0</v>
      </c>
      <c r="BY284">
        <f t="shared" si="495"/>
        <v>0</v>
      </c>
      <c r="BZ284">
        <v>0</v>
      </c>
      <c r="CA284">
        <f t="shared" si="496"/>
        <v>0</v>
      </c>
      <c r="CB284">
        <v>0</v>
      </c>
      <c r="CC284">
        <f t="shared" si="497"/>
        <v>0</v>
      </c>
      <c r="CD284">
        <v>0</v>
      </c>
      <c r="CE284">
        <f t="shared" si="498"/>
        <v>0</v>
      </c>
      <c r="CF284">
        <v>0</v>
      </c>
      <c r="CG284">
        <f t="shared" si="499"/>
        <v>0</v>
      </c>
      <c r="CH284">
        <v>0</v>
      </c>
      <c r="CI284">
        <f t="shared" si="500"/>
        <v>0</v>
      </c>
      <c r="CJ284">
        <v>0</v>
      </c>
      <c r="CK284">
        <f t="shared" si="501"/>
        <v>0</v>
      </c>
      <c r="CL284">
        <v>0</v>
      </c>
      <c r="CM284">
        <f t="shared" si="502"/>
        <v>0</v>
      </c>
      <c r="CN284">
        <v>0</v>
      </c>
      <c r="CO284">
        <f t="shared" si="581"/>
        <v>0</v>
      </c>
      <c r="CP284">
        <v>0</v>
      </c>
      <c r="CQ284">
        <f t="shared" si="599"/>
        <v>0</v>
      </c>
      <c r="CR284">
        <v>0</v>
      </c>
      <c r="CS284">
        <f t="shared" si="600"/>
        <v>0</v>
      </c>
      <c r="CT284">
        <v>0</v>
      </c>
      <c r="CU284">
        <f t="shared" si="601"/>
        <v>0</v>
      </c>
      <c r="CV284">
        <v>0</v>
      </c>
      <c r="CW284">
        <f t="shared" si="602"/>
        <v>0</v>
      </c>
      <c r="CX284">
        <v>0</v>
      </c>
      <c r="CY284">
        <f t="shared" si="582"/>
        <v>0</v>
      </c>
      <c r="CZ284">
        <v>0</v>
      </c>
      <c r="DA284">
        <f t="shared" si="583"/>
        <v>0</v>
      </c>
      <c r="DB284">
        <v>0</v>
      </c>
      <c r="DC284">
        <f t="shared" si="584"/>
        <v>0</v>
      </c>
      <c r="DD284">
        <v>0</v>
      </c>
      <c r="DE284">
        <f t="shared" si="585"/>
        <v>0</v>
      </c>
      <c r="DF284">
        <v>0</v>
      </c>
      <c r="DG284">
        <f t="shared" si="586"/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f t="shared" si="520"/>
        <v>78.599999999999994</v>
      </c>
      <c r="ES284">
        <f t="shared" si="521"/>
        <v>0.85812444071452754</v>
      </c>
      <c r="ET284">
        <v>21.4</v>
      </c>
      <c r="EU284">
        <f t="shared" si="522"/>
        <v>0.14187555928547244</v>
      </c>
      <c r="EV284">
        <v>0</v>
      </c>
      <c r="EW284">
        <f t="shared" si="523"/>
        <v>0</v>
      </c>
      <c r="EX284">
        <v>0</v>
      </c>
      <c r="EY284">
        <f t="shared" si="524"/>
        <v>0</v>
      </c>
      <c r="EZ284">
        <v>0</v>
      </c>
      <c r="FA284">
        <f t="shared" si="525"/>
        <v>0</v>
      </c>
      <c r="FB284">
        <v>0</v>
      </c>
      <c r="FC284">
        <f t="shared" si="526"/>
        <v>0</v>
      </c>
      <c r="FD284">
        <v>0</v>
      </c>
      <c r="FE284">
        <f t="shared" si="527"/>
        <v>0</v>
      </c>
      <c r="FF284">
        <v>0</v>
      </c>
      <c r="FG284">
        <f t="shared" si="528"/>
        <v>0</v>
      </c>
      <c r="FH284">
        <v>0</v>
      </c>
      <c r="FI284">
        <f t="shared" si="529"/>
        <v>0</v>
      </c>
      <c r="FJ284">
        <v>0</v>
      </c>
      <c r="FK284">
        <f t="shared" si="530"/>
        <v>0</v>
      </c>
      <c r="FL284">
        <v>0</v>
      </c>
      <c r="FM284">
        <f t="shared" si="531"/>
        <v>0</v>
      </c>
      <c r="FN284">
        <v>0</v>
      </c>
      <c r="FO284">
        <f t="shared" si="532"/>
        <v>0</v>
      </c>
      <c r="FP284">
        <v>0</v>
      </c>
      <c r="FQ284">
        <f t="shared" si="533"/>
        <v>0</v>
      </c>
      <c r="FR284">
        <v>0</v>
      </c>
      <c r="FS284">
        <f t="shared" si="534"/>
        <v>0</v>
      </c>
      <c r="FT284">
        <v>0</v>
      </c>
      <c r="FU284">
        <f t="shared" si="535"/>
        <v>0</v>
      </c>
      <c r="FV284">
        <v>0</v>
      </c>
      <c r="FW284">
        <f t="shared" si="536"/>
        <v>0</v>
      </c>
      <c r="FX284">
        <v>0</v>
      </c>
      <c r="FY284">
        <f t="shared" si="537"/>
        <v>0</v>
      </c>
      <c r="FZ284">
        <v>0</v>
      </c>
      <c r="GA284">
        <f t="shared" si="538"/>
        <v>0</v>
      </c>
      <c r="GB284">
        <v>0</v>
      </c>
      <c r="GC284">
        <f t="shared" si="539"/>
        <v>0</v>
      </c>
      <c r="GD284">
        <v>0</v>
      </c>
      <c r="GE284">
        <f t="shared" si="540"/>
        <v>0</v>
      </c>
      <c r="GF284">
        <v>0</v>
      </c>
      <c r="GG284">
        <f t="shared" si="541"/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645</v>
      </c>
      <c r="GS284" t="s">
        <v>264</v>
      </c>
    </row>
    <row r="285" spans="1:201" x14ac:dyDescent="0.45">
      <c r="A285">
        <v>284</v>
      </c>
      <c r="B285" t="s">
        <v>408</v>
      </c>
      <c r="C285" t="s">
        <v>46</v>
      </c>
      <c r="E285" t="s">
        <v>380</v>
      </c>
      <c r="F285">
        <f t="shared" si="518"/>
        <v>288.3</v>
      </c>
      <c r="G285">
        <v>298</v>
      </c>
      <c r="H285">
        <f>419+273</f>
        <v>692</v>
      </c>
      <c r="I285" s="2">
        <f t="shared" si="603"/>
        <v>0.430635838150289</v>
      </c>
      <c r="J285" s="2">
        <f t="shared" si="604"/>
        <v>9.6999999999999886</v>
      </c>
      <c r="K285" s="2">
        <f t="shared" si="605"/>
        <v>1.0336455081512312</v>
      </c>
      <c r="M285" s="2">
        <v>2458</v>
      </c>
      <c r="N285">
        <v>0.7</v>
      </c>
      <c r="O285">
        <v>42.2</v>
      </c>
      <c r="P285" s="2">
        <f t="shared" si="587"/>
        <v>1.6587677725118481E-2</v>
      </c>
      <c r="Q285" s="2">
        <f t="shared" si="588"/>
        <v>0.9834123222748814</v>
      </c>
      <c r="R285">
        <v>121</v>
      </c>
      <c r="S285">
        <v>184</v>
      </c>
      <c r="T285" s="2">
        <f t="shared" si="579"/>
        <v>0.65760869565217395</v>
      </c>
      <c r="U285">
        <v>121</v>
      </c>
      <c r="V285">
        <v>195</v>
      </c>
      <c r="W285" s="2">
        <f t="shared" si="589"/>
        <v>0.84699999999999986</v>
      </c>
      <c r="X285" s="2">
        <f t="shared" si="590"/>
        <v>82.29</v>
      </c>
      <c r="Y285" s="7">
        <f t="shared" si="591"/>
        <v>0.98970713330902915</v>
      </c>
      <c r="Z285" s="2">
        <f t="shared" si="592"/>
        <v>0.62051282051282053</v>
      </c>
      <c r="AA285" s="2">
        <f t="shared" si="593"/>
        <v>1</v>
      </c>
      <c r="AB285" s="2">
        <f t="shared" si="594"/>
        <v>1.0597826086956521</v>
      </c>
      <c r="AC285" s="2">
        <f t="shared" si="595"/>
        <v>0.9834123222748814</v>
      </c>
      <c r="AD285" s="2">
        <f t="shared" si="596"/>
        <v>0</v>
      </c>
      <c r="AE285" s="2">
        <f t="shared" si="597"/>
        <v>11</v>
      </c>
      <c r="AF285" s="2">
        <f t="shared" si="560"/>
        <v>5.6410256410256411E-2</v>
      </c>
      <c r="AG285" s="2">
        <f t="shared" si="598"/>
        <v>0</v>
      </c>
      <c r="AH285" s="2">
        <f t="shared" si="558"/>
        <v>2.3805128205128208</v>
      </c>
      <c r="AI285" s="2">
        <v>2</v>
      </c>
      <c r="AJ285">
        <f>5*10^-3</f>
        <v>5.0000000000000001E-3</v>
      </c>
      <c r="AK285">
        <f t="shared" si="561"/>
        <v>1.4</v>
      </c>
      <c r="AL285">
        <f t="shared" si="519"/>
        <v>300</v>
      </c>
      <c r="AM285">
        <f t="shared" si="562"/>
        <v>301.39999999999998</v>
      </c>
      <c r="AP285" t="s">
        <v>37</v>
      </c>
      <c r="AS285">
        <v>0.2286</v>
      </c>
      <c r="AT285">
        <v>1</v>
      </c>
      <c r="AU285">
        <f t="shared" si="559"/>
        <v>87.974323526810934</v>
      </c>
      <c r="AV285" t="s">
        <v>408</v>
      </c>
      <c r="AW285" t="s">
        <v>663</v>
      </c>
      <c r="AX285" t="s">
        <v>651</v>
      </c>
      <c r="AZ285" s="2">
        <f t="shared" si="417"/>
        <v>2</v>
      </c>
      <c r="BA285" s="2">
        <f t="shared" si="393"/>
        <v>3</v>
      </c>
      <c r="BB285">
        <v>0</v>
      </c>
      <c r="BC285">
        <f t="shared" si="484"/>
        <v>0</v>
      </c>
      <c r="BD285">
        <v>100</v>
      </c>
      <c r="BE285">
        <f t="shared" si="485"/>
        <v>1</v>
      </c>
      <c r="BF285">
        <v>0</v>
      </c>
      <c r="BG285">
        <f t="shared" si="486"/>
        <v>0</v>
      </c>
      <c r="BH285">
        <v>0</v>
      </c>
      <c r="BI285">
        <f t="shared" si="487"/>
        <v>0</v>
      </c>
      <c r="BJ285">
        <v>0</v>
      </c>
      <c r="BK285">
        <f t="shared" si="488"/>
        <v>0</v>
      </c>
      <c r="BL285">
        <v>0</v>
      </c>
      <c r="BM285">
        <f t="shared" si="489"/>
        <v>0</v>
      </c>
      <c r="BN285">
        <v>0</v>
      </c>
      <c r="BO285">
        <f t="shared" si="490"/>
        <v>0</v>
      </c>
      <c r="BP285">
        <v>0</v>
      </c>
      <c r="BQ285">
        <f t="shared" si="491"/>
        <v>0</v>
      </c>
      <c r="BR285">
        <v>0</v>
      </c>
      <c r="BS285">
        <f t="shared" si="580"/>
        <v>0</v>
      </c>
      <c r="BT285">
        <v>0</v>
      </c>
      <c r="BU285">
        <f t="shared" si="493"/>
        <v>0</v>
      </c>
      <c r="BV285">
        <v>0</v>
      </c>
      <c r="BW285">
        <f t="shared" si="494"/>
        <v>0</v>
      </c>
      <c r="BX285">
        <v>0</v>
      </c>
      <c r="BY285">
        <f t="shared" si="495"/>
        <v>0</v>
      </c>
      <c r="BZ285">
        <v>0</v>
      </c>
      <c r="CA285">
        <f t="shared" si="496"/>
        <v>0</v>
      </c>
      <c r="CB285">
        <v>0</v>
      </c>
      <c r="CC285">
        <f t="shared" si="497"/>
        <v>0</v>
      </c>
      <c r="CD285">
        <v>0</v>
      </c>
      <c r="CE285">
        <f t="shared" si="498"/>
        <v>0</v>
      </c>
      <c r="CF285">
        <v>0</v>
      </c>
      <c r="CG285">
        <f t="shared" si="499"/>
        <v>0</v>
      </c>
      <c r="CH285">
        <v>0</v>
      </c>
      <c r="CI285">
        <f t="shared" si="500"/>
        <v>0</v>
      </c>
      <c r="CJ285">
        <v>0</v>
      </c>
      <c r="CK285">
        <f t="shared" si="501"/>
        <v>0</v>
      </c>
      <c r="CL285">
        <v>0</v>
      </c>
      <c r="CM285">
        <f t="shared" si="502"/>
        <v>0</v>
      </c>
      <c r="CN285">
        <v>0</v>
      </c>
      <c r="CO285">
        <f t="shared" si="581"/>
        <v>0</v>
      </c>
      <c r="CP285">
        <v>0</v>
      </c>
      <c r="CQ285">
        <f t="shared" si="599"/>
        <v>0</v>
      </c>
      <c r="CR285">
        <v>0</v>
      </c>
      <c r="CS285">
        <f t="shared" si="600"/>
        <v>0</v>
      </c>
      <c r="CT285">
        <v>0</v>
      </c>
      <c r="CU285">
        <f t="shared" si="601"/>
        <v>0</v>
      </c>
      <c r="CV285">
        <v>0</v>
      </c>
      <c r="CW285">
        <f t="shared" si="602"/>
        <v>0</v>
      </c>
      <c r="CX285">
        <v>0</v>
      </c>
      <c r="CY285">
        <f t="shared" si="582"/>
        <v>0</v>
      </c>
      <c r="CZ285">
        <v>0</v>
      </c>
      <c r="DA285">
        <f t="shared" si="583"/>
        <v>0</v>
      </c>
      <c r="DB285">
        <v>0</v>
      </c>
      <c r="DC285">
        <f t="shared" si="584"/>
        <v>0</v>
      </c>
      <c r="DD285">
        <v>0</v>
      </c>
      <c r="DE285">
        <f t="shared" si="585"/>
        <v>0</v>
      </c>
      <c r="DF285">
        <v>0</v>
      </c>
      <c r="DG285">
        <f t="shared" si="586"/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f t="shared" si="520"/>
        <v>78.599999999999994</v>
      </c>
      <c r="ES285">
        <f t="shared" si="521"/>
        <v>0.85812444071452754</v>
      </c>
      <c r="ET285">
        <v>21.4</v>
      </c>
      <c r="EU285">
        <f t="shared" si="522"/>
        <v>0.14187555928547244</v>
      </c>
      <c r="EV285">
        <v>0</v>
      </c>
      <c r="EW285">
        <f t="shared" si="523"/>
        <v>0</v>
      </c>
      <c r="EX285">
        <v>0</v>
      </c>
      <c r="EY285">
        <f t="shared" si="524"/>
        <v>0</v>
      </c>
      <c r="EZ285">
        <v>0</v>
      </c>
      <c r="FA285">
        <f t="shared" si="525"/>
        <v>0</v>
      </c>
      <c r="FB285">
        <v>0</v>
      </c>
      <c r="FC285">
        <f t="shared" si="526"/>
        <v>0</v>
      </c>
      <c r="FD285">
        <v>0</v>
      </c>
      <c r="FE285">
        <f t="shared" si="527"/>
        <v>0</v>
      </c>
      <c r="FF285">
        <v>0</v>
      </c>
      <c r="FG285">
        <f t="shared" si="528"/>
        <v>0</v>
      </c>
      <c r="FH285">
        <v>0</v>
      </c>
      <c r="FI285">
        <f t="shared" si="529"/>
        <v>0</v>
      </c>
      <c r="FJ285">
        <v>0</v>
      </c>
      <c r="FK285">
        <f t="shared" si="530"/>
        <v>0</v>
      </c>
      <c r="FL285">
        <v>0</v>
      </c>
      <c r="FM285">
        <f t="shared" si="531"/>
        <v>0</v>
      </c>
      <c r="FN285">
        <v>0</v>
      </c>
      <c r="FO285">
        <f t="shared" si="532"/>
        <v>0</v>
      </c>
      <c r="FP285">
        <v>0</v>
      </c>
      <c r="FQ285">
        <f t="shared" si="533"/>
        <v>0</v>
      </c>
      <c r="FR285">
        <v>0</v>
      </c>
      <c r="FS285">
        <f t="shared" si="534"/>
        <v>0</v>
      </c>
      <c r="FT285">
        <v>0</v>
      </c>
      <c r="FU285">
        <f t="shared" si="535"/>
        <v>0</v>
      </c>
      <c r="FV285">
        <v>0</v>
      </c>
      <c r="FW285">
        <f t="shared" si="536"/>
        <v>0</v>
      </c>
      <c r="FX285">
        <v>0</v>
      </c>
      <c r="FY285">
        <f t="shared" si="537"/>
        <v>0</v>
      </c>
      <c r="FZ285">
        <v>0</v>
      </c>
      <c r="GA285">
        <f t="shared" si="538"/>
        <v>0</v>
      </c>
      <c r="GB285">
        <v>0</v>
      </c>
      <c r="GC285">
        <f t="shared" si="539"/>
        <v>0</v>
      </c>
      <c r="GD285">
        <v>0</v>
      </c>
      <c r="GE285">
        <f t="shared" si="540"/>
        <v>0</v>
      </c>
      <c r="GF285">
        <v>0</v>
      </c>
      <c r="GG285">
        <f t="shared" si="541"/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645</v>
      </c>
      <c r="GS285" t="s">
        <v>264</v>
      </c>
    </row>
    <row r="286" spans="1:201" x14ac:dyDescent="0.45">
      <c r="A286">
        <v>285</v>
      </c>
      <c r="B286" t="s">
        <v>408</v>
      </c>
      <c r="C286" t="s">
        <v>46</v>
      </c>
      <c r="E286" t="s">
        <v>380</v>
      </c>
      <c r="F286">
        <f t="shared" si="518"/>
        <v>288.3</v>
      </c>
      <c r="G286">
        <v>298</v>
      </c>
      <c r="H286">
        <f>419+273</f>
        <v>692</v>
      </c>
      <c r="I286" s="2">
        <f t="shared" si="603"/>
        <v>0.430635838150289</v>
      </c>
      <c r="J286" s="2">
        <f t="shared" si="604"/>
        <v>9.6999999999999886</v>
      </c>
      <c r="K286" s="2">
        <f t="shared" si="605"/>
        <v>1.0336455081512312</v>
      </c>
      <c r="M286" s="2">
        <v>2458</v>
      </c>
      <c r="N286">
        <v>0.4</v>
      </c>
      <c r="O286">
        <v>39.9</v>
      </c>
      <c r="P286" s="2">
        <f t="shared" si="587"/>
        <v>1.0025062656641605E-2</v>
      </c>
      <c r="Q286" s="2">
        <f t="shared" si="588"/>
        <v>0.9899749373433584</v>
      </c>
      <c r="R286">
        <v>57</v>
      </c>
      <c r="S286">
        <v>104</v>
      </c>
      <c r="T286" s="2">
        <f t="shared" si="579"/>
        <v>0.54807692307692313</v>
      </c>
      <c r="U286">
        <v>57</v>
      </c>
      <c r="V286">
        <v>124</v>
      </c>
      <c r="W286" s="2">
        <f t="shared" si="589"/>
        <v>0.22800000000000001</v>
      </c>
      <c r="X286" s="2">
        <f t="shared" si="590"/>
        <v>49.475999999999992</v>
      </c>
      <c r="Y286" s="7">
        <f t="shared" si="591"/>
        <v>0.99539170506912444</v>
      </c>
      <c r="Z286" s="2">
        <f t="shared" si="592"/>
        <v>0.45967741935483869</v>
      </c>
      <c r="AA286" s="2">
        <f t="shared" si="593"/>
        <v>1</v>
      </c>
      <c r="AB286" s="2">
        <f t="shared" si="594"/>
        <v>1.1923076923076923</v>
      </c>
      <c r="AC286" s="2">
        <f t="shared" si="595"/>
        <v>0.9899749373433584</v>
      </c>
      <c r="AD286" s="2">
        <f t="shared" si="596"/>
        <v>0</v>
      </c>
      <c r="AE286" s="2">
        <f t="shared" si="597"/>
        <v>20</v>
      </c>
      <c r="AF286" s="2">
        <f t="shared" si="560"/>
        <v>0.16129032258064516</v>
      </c>
      <c r="AG286" s="2">
        <f t="shared" si="598"/>
        <v>0</v>
      </c>
      <c r="AH286" s="2">
        <f t="shared" si="558"/>
        <v>6.4354838709677411</v>
      </c>
      <c r="AI286" s="2">
        <v>2</v>
      </c>
      <c r="AJ286">
        <v>5.0000000000000001E-4</v>
      </c>
      <c r="AK286">
        <f t="shared" si="561"/>
        <v>8</v>
      </c>
      <c r="AL286">
        <f t="shared" si="519"/>
        <v>300</v>
      </c>
      <c r="AM286">
        <f t="shared" si="562"/>
        <v>308</v>
      </c>
      <c r="AP286" t="s">
        <v>37</v>
      </c>
      <c r="AS286">
        <v>0.2286</v>
      </c>
      <c r="AT286">
        <v>1</v>
      </c>
      <c r="AU286">
        <f t="shared" si="559"/>
        <v>49.724617645588786</v>
      </c>
      <c r="AV286" t="s">
        <v>408</v>
      </c>
      <c r="AW286" t="s">
        <v>663</v>
      </c>
      <c r="AX286" t="s">
        <v>651</v>
      </c>
      <c r="AZ286" s="2">
        <f t="shared" si="417"/>
        <v>2</v>
      </c>
      <c r="BA286" s="2">
        <f t="shared" si="393"/>
        <v>3</v>
      </c>
      <c r="BB286">
        <v>0</v>
      </c>
      <c r="BC286">
        <f t="shared" si="484"/>
        <v>0</v>
      </c>
      <c r="BD286">
        <v>100</v>
      </c>
      <c r="BE286">
        <f t="shared" si="485"/>
        <v>1</v>
      </c>
      <c r="BF286">
        <v>0</v>
      </c>
      <c r="BG286">
        <f t="shared" si="486"/>
        <v>0</v>
      </c>
      <c r="BH286">
        <v>0</v>
      </c>
      <c r="BI286">
        <f t="shared" si="487"/>
        <v>0</v>
      </c>
      <c r="BJ286">
        <v>0</v>
      </c>
      <c r="BK286">
        <f t="shared" si="488"/>
        <v>0</v>
      </c>
      <c r="BL286">
        <v>0</v>
      </c>
      <c r="BM286">
        <f t="shared" si="489"/>
        <v>0</v>
      </c>
      <c r="BN286">
        <v>0</v>
      </c>
      <c r="BO286">
        <f t="shared" si="490"/>
        <v>0</v>
      </c>
      <c r="BP286">
        <v>0</v>
      </c>
      <c r="BQ286">
        <f t="shared" si="491"/>
        <v>0</v>
      </c>
      <c r="BR286">
        <v>0</v>
      </c>
      <c r="BS286">
        <f t="shared" si="580"/>
        <v>0</v>
      </c>
      <c r="BT286">
        <v>0</v>
      </c>
      <c r="BU286">
        <f t="shared" si="493"/>
        <v>0</v>
      </c>
      <c r="BV286">
        <v>0</v>
      </c>
      <c r="BW286">
        <f t="shared" si="494"/>
        <v>0</v>
      </c>
      <c r="BX286">
        <v>0</v>
      </c>
      <c r="BY286">
        <f t="shared" si="495"/>
        <v>0</v>
      </c>
      <c r="BZ286">
        <v>0</v>
      </c>
      <c r="CA286">
        <f t="shared" si="496"/>
        <v>0</v>
      </c>
      <c r="CB286">
        <v>0</v>
      </c>
      <c r="CC286">
        <f t="shared" si="497"/>
        <v>0</v>
      </c>
      <c r="CD286">
        <v>0</v>
      </c>
      <c r="CE286">
        <f t="shared" si="498"/>
        <v>0</v>
      </c>
      <c r="CF286">
        <v>0</v>
      </c>
      <c r="CG286">
        <f t="shared" si="499"/>
        <v>0</v>
      </c>
      <c r="CH286">
        <v>0</v>
      </c>
      <c r="CI286">
        <f t="shared" si="500"/>
        <v>0</v>
      </c>
      <c r="CJ286">
        <v>0</v>
      </c>
      <c r="CK286">
        <f t="shared" si="501"/>
        <v>0</v>
      </c>
      <c r="CL286">
        <v>0</v>
      </c>
      <c r="CM286">
        <f t="shared" si="502"/>
        <v>0</v>
      </c>
      <c r="CN286">
        <v>0</v>
      </c>
      <c r="CO286">
        <f t="shared" si="581"/>
        <v>0</v>
      </c>
      <c r="CP286">
        <v>0</v>
      </c>
      <c r="CQ286">
        <f t="shared" si="599"/>
        <v>0</v>
      </c>
      <c r="CR286">
        <v>0</v>
      </c>
      <c r="CS286">
        <f t="shared" si="600"/>
        <v>0</v>
      </c>
      <c r="CT286">
        <v>0</v>
      </c>
      <c r="CU286">
        <f t="shared" si="601"/>
        <v>0</v>
      </c>
      <c r="CV286">
        <v>0</v>
      </c>
      <c r="CW286">
        <f t="shared" si="602"/>
        <v>0</v>
      </c>
      <c r="CX286">
        <v>0</v>
      </c>
      <c r="CY286">
        <f t="shared" si="582"/>
        <v>0</v>
      </c>
      <c r="CZ286">
        <v>0</v>
      </c>
      <c r="DA286">
        <f t="shared" si="583"/>
        <v>0</v>
      </c>
      <c r="DB286">
        <v>0</v>
      </c>
      <c r="DC286">
        <f t="shared" si="584"/>
        <v>0</v>
      </c>
      <c r="DD286">
        <v>0</v>
      </c>
      <c r="DE286">
        <f t="shared" si="585"/>
        <v>0</v>
      </c>
      <c r="DF286">
        <v>0</v>
      </c>
      <c r="DG286">
        <f t="shared" si="586"/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f t="shared" si="520"/>
        <v>78.599999999999994</v>
      </c>
      <c r="ES286">
        <f t="shared" si="521"/>
        <v>0.85812444071452754</v>
      </c>
      <c r="ET286">
        <v>21.4</v>
      </c>
      <c r="EU286">
        <f t="shared" si="522"/>
        <v>0.14187555928547244</v>
      </c>
      <c r="EV286">
        <v>0</v>
      </c>
      <c r="EW286">
        <f t="shared" si="523"/>
        <v>0</v>
      </c>
      <c r="EX286">
        <v>0</v>
      </c>
      <c r="EY286">
        <f t="shared" si="524"/>
        <v>0</v>
      </c>
      <c r="EZ286">
        <v>0</v>
      </c>
      <c r="FA286">
        <f t="shared" si="525"/>
        <v>0</v>
      </c>
      <c r="FB286">
        <v>0</v>
      </c>
      <c r="FC286">
        <f t="shared" si="526"/>
        <v>0</v>
      </c>
      <c r="FD286">
        <v>0</v>
      </c>
      <c r="FE286">
        <f t="shared" si="527"/>
        <v>0</v>
      </c>
      <c r="FF286">
        <v>0</v>
      </c>
      <c r="FG286">
        <f t="shared" si="528"/>
        <v>0</v>
      </c>
      <c r="FH286">
        <v>0</v>
      </c>
      <c r="FI286">
        <f t="shared" si="529"/>
        <v>0</v>
      </c>
      <c r="FJ286">
        <v>0</v>
      </c>
      <c r="FK286">
        <f t="shared" si="530"/>
        <v>0</v>
      </c>
      <c r="FL286">
        <v>0</v>
      </c>
      <c r="FM286">
        <f t="shared" si="531"/>
        <v>0</v>
      </c>
      <c r="FN286">
        <v>0</v>
      </c>
      <c r="FO286">
        <f t="shared" si="532"/>
        <v>0</v>
      </c>
      <c r="FP286">
        <v>0</v>
      </c>
      <c r="FQ286">
        <f t="shared" si="533"/>
        <v>0</v>
      </c>
      <c r="FR286">
        <v>0</v>
      </c>
      <c r="FS286">
        <f t="shared" si="534"/>
        <v>0</v>
      </c>
      <c r="FT286">
        <v>0</v>
      </c>
      <c r="FU286">
        <f t="shared" si="535"/>
        <v>0</v>
      </c>
      <c r="FV286">
        <v>0</v>
      </c>
      <c r="FW286">
        <f t="shared" si="536"/>
        <v>0</v>
      </c>
      <c r="FX286">
        <v>0</v>
      </c>
      <c r="FY286">
        <f t="shared" si="537"/>
        <v>0</v>
      </c>
      <c r="FZ286">
        <v>0</v>
      </c>
      <c r="GA286">
        <f t="shared" si="538"/>
        <v>0</v>
      </c>
      <c r="GB286">
        <v>0</v>
      </c>
      <c r="GC286">
        <f t="shared" si="539"/>
        <v>0</v>
      </c>
      <c r="GD286">
        <v>0</v>
      </c>
      <c r="GE286">
        <f t="shared" si="540"/>
        <v>0</v>
      </c>
      <c r="GF286">
        <v>0</v>
      </c>
      <c r="GG286">
        <f t="shared" si="541"/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645</v>
      </c>
      <c r="GS286" t="s">
        <v>264</v>
      </c>
    </row>
    <row r="287" spans="1:201" x14ac:dyDescent="0.45">
      <c r="A287">
        <v>286</v>
      </c>
      <c r="B287" t="s">
        <v>664</v>
      </c>
      <c r="C287" t="s">
        <v>46</v>
      </c>
      <c r="D287" t="s">
        <v>665</v>
      </c>
      <c r="E287" t="s">
        <v>666</v>
      </c>
      <c r="F287">
        <f t="shared" si="518"/>
        <v>288.3</v>
      </c>
      <c r="G287">
        <v>298</v>
      </c>
      <c r="H287">
        <f>1480+273</f>
        <v>1753</v>
      </c>
      <c r="I287" s="2">
        <f t="shared" si="603"/>
        <v>0.16999429549343981</v>
      </c>
      <c r="J287" s="2">
        <f t="shared" si="604"/>
        <v>9.6999999999999886</v>
      </c>
      <c r="K287" s="2">
        <f t="shared" si="605"/>
        <v>1.0336455081512312</v>
      </c>
      <c r="M287" s="2">
        <v>2458</v>
      </c>
      <c r="P287" s="2" t="e">
        <f t="shared" si="587"/>
        <v>#DIV/0!</v>
      </c>
      <c r="Q287" s="2" t="e">
        <f t="shared" si="588"/>
        <v>#DIV/0!</v>
      </c>
      <c r="T287" s="2" t="e">
        <f t="shared" si="579"/>
        <v>#DIV/0!</v>
      </c>
      <c r="W287" s="2">
        <f t="shared" si="589"/>
        <v>0</v>
      </c>
      <c r="X287" s="2">
        <f t="shared" si="590"/>
        <v>0</v>
      </c>
      <c r="Y287" s="7" t="e">
        <f t="shared" si="591"/>
        <v>#DIV/0!</v>
      </c>
      <c r="Z287" s="2" t="e">
        <f t="shared" si="592"/>
        <v>#DIV/0!</v>
      </c>
      <c r="AA287" s="2" t="e">
        <f t="shared" si="593"/>
        <v>#DIV/0!</v>
      </c>
      <c r="AB287" s="2" t="e">
        <f t="shared" si="594"/>
        <v>#DIV/0!</v>
      </c>
      <c r="AC287" s="2" t="e">
        <f t="shared" si="595"/>
        <v>#DIV/0!</v>
      </c>
      <c r="AD287" s="2">
        <f t="shared" si="596"/>
        <v>0</v>
      </c>
      <c r="AE287" s="2">
        <f t="shared" si="597"/>
        <v>0</v>
      </c>
      <c r="AG287" s="2" t="e">
        <f t="shared" si="598"/>
        <v>#DIV/0!</v>
      </c>
      <c r="AI287" s="2">
        <v>0</v>
      </c>
      <c r="AJ287">
        <f>2*10^-2</f>
        <v>0.02</v>
      </c>
      <c r="AK287">
        <f t="shared" si="561"/>
        <v>0</v>
      </c>
      <c r="AL287">
        <f t="shared" si="519"/>
        <v>300</v>
      </c>
      <c r="AM287">
        <f t="shared" si="562"/>
        <v>300</v>
      </c>
      <c r="AP287" t="s">
        <v>37</v>
      </c>
      <c r="AS287">
        <v>5.0799999999999998E-2</v>
      </c>
      <c r="AV287" t="s">
        <v>667</v>
      </c>
      <c r="AW287" t="s">
        <v>64</v>
      </c>
      <c r="AX287" t="s">
        <v>644</v>
      </c>
      <c r="AZ287" s="2">
        <f t="shared" si="417"/>
        <v>0.69789016958752881</v>
      </c>
      <c r="BA287" s="2">
        <f t="shared" si="393"/>
        <v>3</v>
      </c>
      <c r="BB287">
        <v>0</v>
      </c>
      <c r="BC287">
        <f t="shared" ref="BC287:BC298" si="606">((BB287/100)/GU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D287">
        <v>0</v>
      </c>
      <c r="BE287">
        <f t="shared" ref="BE287:BE298" si="607">((BD287/100)/GW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F287">
        <v>12.7</v>
      </c>
      <c r="BG287">
        <f t="shared" ref="BG287:BG298" si="608">((BF287/100)/GY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0.12529874098006544</v>
      </c>
      <c r="BH287">
        <v>1.2</v>
      </c>
      <c r="BI287">
        <f t="shared" ref="BI287:BI298" si="609">((BH287/100)/HA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1.2648547480161957E-2</v>
      </c>
      <c r="BJ287">
        <v>0</v>
      </c>
      <c r="BK287">
        <f t="shared" ref="BK287:BK298" si="610">((BJ287/100)/HC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L287">
        <v>0</v>
      </c>
      <c r="BM287">
        <f t="shared" ref="BM287:BM298" si="611">((BL287/100)/HE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N287">
        <v>0</v>
      </c>
      <c r="BO287">
        <f t="shared" ref="BO287:BO298" si="612">((BN287/100)/HG$2)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P287">
        <v>0</v>
      </c>
      <c r="BQ287">
        <f t="shared" ref="BQ287:BQ298" si="613">((BP287/100)/HA$13)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R287">
        <f>100-42-19.5-12.7-2.7-2.2-1.6-0.2-0.05</f>
        <v>19.05</v>
      </c>
      <c r="BS287">
        <f t="shared" ref="BS287:BS298" si="614">((BR287/100)/GU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0.19753449164220716</v>
      </c>
      <c r="BT287">
        <v>0.2</v>
      </c>
      <c r="BU287">
        <f t="shared" ref="BU287:BU298" si="615">((BT287/100)/GW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9.6431571116449843E-3</v>
      </c>
      <c r="BV287">
        <v>0</v>
      </c>
      <c r="BW287">
        <f t="shared" ref="BW287:BW298" si="616">((BV287/100)/GY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X287">
        <v>0</v>
      </c>
      <c r="BY287">
        <f t="shared" ref="BY287:BY298" si="617">((BX287/100)/HA$6)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BZ287">
        <v>0</v>
      </c>
      <c r="CA287">
        <f t="shared" ref="CA287:CA298" si="618">((BZ287/100)/GU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B287">
        <v>19.5</v>
      </c>
      <c r="CC287">
        <f t="shared" ref="CC287:CC298" si="619">((CB287/100)/GW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0.21716813181774181</v>
      </c>
      <c r="CD287">
        <v>2.2000000000000002</v>
      </c>
      <c r="CE287">
        <f t="shared" ref="CE287:CE298" si="620">((CD287/100)/GY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1.3278689660406701E-2</v>
      </c>
      <c r="CF287">
        <v>0</v>
      </c>
      <c r="CG287">
        <f t="shared" ref="CG287:CG298" si="621">((CF287/100)/GU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H287">
        <v>0</v>
      </c>
      <c r="CI287">
        <f t="shared" ref="CI287:CI298" si="622">((CH287/100)/GW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J287">
        <v>0</v>
      </c>
      <c r="CK287">
        <f t="shared" ref="CK287:CK298" si="623">((CJ287/100)/GY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L287">
        <v>0</v>
      </c>
      <c r="CM287">
        <f t="shared" ref="CM287:CM298" si="624">((CL287/100)/HA$16)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N287">
        <v>0</v>
      </c>
      <c r="CO287">
        <f t="shared" ref="CO287:CO298" si="625">((CN287/100)/GW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P287">
        <v>0</v>
      </c>
      <c r="CQ287">
        <f t="shared" ref="CQ287:CQ313" si="626">((CP287/100)/GY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R287">
        <v>42</v>
      </c>
      <c r="CS287">
        <f t="shared" ref="CS287:CS313" si="627">((CR287/100)/HA$19)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0.41271010607975245</v>
      </c>
      <c r="CT287">
        <v>2.7</v>
      </c>
      <c r="CU287">
        <f t="shared" ref="CU287:CU313" si="628">((CT287/100)/GU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8.5046414180622257E-3</v>
      </c>
      <c r="CV287">
        <v>0</v>
      </c>
      <c r="CW287">
        <f t="shared" ref="CW287:CW313" si="629">((CV287/100)/GW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X287">
        <v>0</v>
      </c>
      <c r="CY287">
        <f t="shared" ref="CY287:CY313" si="630">((CX287/100)/HA$25)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CZ287">
        <v>0</v>
      </c>
      <c r="DA287">
        <f t="shared" ref="DA287:DA298" si="631">((CZ287/100)/GU$13)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B287">
        <v>0</v>
      </c>
      <c r="DC287">
        <f t="shared" ref="DC287:DC298" si="632">((DB287/100)/HA$10)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D287">
        <v>0</v>
      </c>
      <c r="DE287">
        <f t="shared" ref="DE287:DE309" si="633">((DD287/100)/GW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F287">
        <v>0</v>
      </c>
      <c r="DG287">
        <f t="shared" ref="DG287:DG313" si="634">((DF287/100)/GY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0</v>
      </c>
      <c r="DH287">
        <v>0.05</v>
      </c>
      <c r="DI287">
        <f t="shared" ref="DI287:DI313" si="635">((DH287/100)/HA$28)/((BR287/100)/GU$6+(BH287/100)/HA$2+(BT287/100)/GW$6+(BV287/100)/GY$6+(BX287/100)/HA$6+(BZ287/100)/GU$10+(CB287/100)/GW$10+(CD287/100)/GY$10+(BF287/100)/GY$2+(BB287/100)/GU$2+(CF287/100)/GU$16+(CH287/100)/GW$16+(CJ287/100)/GY$16+(CL287/100)/HA$16+(BL287/100)/HE$2+(CN287/100)/GW$19+(CP287/100)/GY$19+(CR287/100)/HA$19+(BP287/100)/HA$13+(CZ287/100)/GU$13+(DB287/100)/HA$10+(CT287/100)/GU$25+(CV287/100)/GW$25+(CX287/100)/HA$25+(DD287/100)/GW$28+(DF287/100)/GY$28+(BD287/100)/GW$2+(BJ287/100)/HC$2+(BN287/100)/HG$2+(DH287/100)/HA$28)</f>
        <v>3.213493809957166E-3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f t="shared" si="520"/>
        <v>78.599999999999994</v>
      </c>
      <c r="ES287">
        <f t="shared" si="521"/>
        <v>0.85812444071452754</v>
      </c>
      <c r="ET287">
        <v>21.4</v>
      </c>
      <c r="EU287">
        <f t="shared" si="522"/>
        <v>0.14187555928547244</v>
      </c>
      <c r="EV287">
        <v>0</v>
      </c>
      <c r="EW287">
        <f t="shared" si="523"/>
        <v>0</v>
      </c>
      <c r="EX287">
        <v>0</v>
      </c>
      <c r="EY287">
        <f t="shared" si="524"/>
        <v>0</v>
      </c>
      <c r="EZ287">
        <v>0</v>
      </c>
      <c r="FA287">
        <f t="shared" si="525"/>
        <v>0</v>
      </c>
      <c r="FB287">
        <v>0</v>
      </c>
      <c r="FC287">
        <f t="shared" si="526"/>
        <v>0</v>
      </c>
      <c r="FD287">
        <v>0</v>
      </c>
      <c r="FE287">
        <f t="shared" si="527"/>
        <v>0</v>
      </c>
      <c r="FF287">
        <v>0</v>
      </c>
      <c r="FG287">
        <f t="shared" si="528"/>
        <v>0</v>
      </c>
      <c r="FH287">
        <v>0</v>
      </c>
      <c r="FI287">
        <f t="shared" si="529"/>
        <v>0</v>
      </c>
      <c r="FJ287">
        <v>0</v>
      </c>
      <c r="FK287">
        <f t="shared" si="530"/>
        <v>0</v>
      </c>
      <c r="FL287">
        <v>0</v>
      </c>
      <c r="FM287">
        <f t="shared" si="531"/>
        <v>0</v>
      </c>
      <c r="FN287">
        <v>0</v>
      </c>
      <c r="FO287">
        <f t="shared" si="532"/>
        <v>0</v>
      </c>
      <c r="FP287">
        <v>0</v>
      </c>
      <c r="FQ287">
        <f t="shared" si="533"/>
        <v>0</v>
      </c>
      <c r="FR287">
        <v>0</v>
      </c>
      <c r="FS287">
        <f t="shared" si="534"/>
        <v>0</v>
      </c>
      <c r="FT287">
        <v>0</v>
      </c>
      <c r="FU287">
        <f t="shared" si="535"/>
        <v>0</v>
      </c>
      <c r="FV287">
        <v>0</v>
      </c>
      <c r="FW287">
        <f t="shared" si="536"/>
        <v>0</v>
      </c>
      <c r="FX287">
        <v>0</v>
      </c>
      <c r="FY287">
        <f t="shared" si="537"/>
        <v>0</v>
      </c>
      <c r="FZ287">
        <v>0</v>
      </c>
      <c r="GA287">
        <f t="shared" si="538"/>
        <v>0</v>
      </c>
      <c r="GB287">
        <v>0</v>
      </c>
      <c r="GC287">
        <f t="shared" si="539"/>
        <v>0</v>
      </c>
      <c r="GD287">
        <v>0</v>
      </c>
      <c r="GE287">
        <f t="shared" si="540"/>
        <v>0</v>
      </c>
      <c r="GF287">
        <v>0</v>
      </c>
      <c r="GG287">
        <f t="shared" si="541"/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645</v>
      </c>
      <c r="GS287" t="s">
        <v>264</v>
      </c>
    </row>
    <row r="288" spans="1:201" x14ac:dyDescent="0.45">
      <c r="A288">
        <v>287</v>
      </c>
      <c r="B288" t="s">
        <v>664</v>
      </c>
      <c r="C288" t="s">
        <v>46</v>
      </c>
      <c r="D288" t="s">
        <v>665</v>
      </c>
      <c r="E288" t="s">
        <v>666</v>
      </c>
      <c r="F288">
        <f t="shared" si="518"/>
        <v>288.3</v>
      </c>
      <c r="G288">
        <v>298</v>
      </c>
      <c r="H288">
        <f>1480+273</f>
        <v>1753</v>
      </c>
      <c r="I288" s="2">
        <f t="shared" si="603"/>
        <v>0.16999429549343981</v>
      </c>
      <c r="J288" s="2">
        <f t="shared" si="604"/>
        <v>9.6999999999999886</v>
      </c>
      <c r="K288" s="2">
        <f t="shared" si="605"/>
        <v>1.0336455081512312</v>
      </c>
      <c r="M288" s="2">
        <v>2458</v>
      </c>
      <c r="N288">
        <v>5.9</v>
      </c>
      <c r="O288">
        <v>6.5</v>
      </c>
      <c r="P288" s="2">
        <f t="shared" si="587"/>
        <v>0.9076923076923078</v>
      </c>
      <c r="Q288" s="2">
        <f t="shared" si="588"/>
        <v>9.2307692307692257E-2</v>
      </c>
      <c r="R288">
        <v>1805</v>
      </c>
      <c r="S288">
        <v>1885</v>
      </c>
      <c r="T288" s="2">
        <f t="shared" si="579"/>
        <v>0.95755968169761274</v>
      </c>
      <c r="U288">
        <v>1965</v>
      </c>
      <c r="V288">
        <v>1970</v>
      </c>
      <c r="W288" s="2">
        <f t="shared" si="589"/>
        <v>115.935</v>
      </c>
      <c r="X288" s="2">
        <f t="shared" si="590"/>
        <v>128.05000000000001</v>
      </c>
      <c r="Y288" s="7">
        <f t="shared" si="591"/>
        <v>9.4611479890667774E-2</v>
      </c>
      <c r="Z288" s="2">
        <f t="shared" si="592"/>
        <v>0.9974619289340102</v>
      </c>
      <c r="AA288" s="2">
        <f t="shared" si="593"/>
        <v>1.0886426592797784</v>
      </c>
      <c r="AB288" s="2">
        <f t="shared" si="594"/>
        <v>1.0450928381962865</v>
      </c>
      <c r="AC288" s="2">
        <f t="shared" si="595"/>
        <v>9.2307692307692257E-2</v>
      </c>
      <c r="AD288" s="2">
        <f t="shared" si="596"/>
        <v>160</v>
      </c>
      <c r="AE288" s="2">
        <f t="shared" si="597"/>
        <v>85</v>
      </c>
      <c r="AF288" s="2">
        <f t="shared" si="560"/>
        <v>4.3147208121827409E-2</v>
      </c>
      <c r="AG288" s="2">
        <f t="shared" si="598"/>
        <v>1.8823529411764706</v>
      </c>
      <c r="AH288" s="2">
        <f t="shared" si="558"/>
        <v>0.28045685279187815</v>
      </c>
      <c r="AI288" s="2">
        <v>0</v>
      </c>
      <c r="AJ288">
        <f>5*10^-3</f>
        <v>5.0000000000000001E-3</v>
      </c>
      <c r="AK288">
        <f t="shared" si="561"/>
        <v>11.8</v>
      </c>
      <c r="AL288">
        <f t="shared" si="519"/>
        <v>300</v>
      </c>
      <c r="AM288">
        <f t="shared" si="562"/>
        <v>311.8</v>
      </c>
      <c r="AP288" t="s">
        <v>37</v>
      </c>
      <c r="AS288">
        <v>5.0799999999999998E-2</v>
      </c>
      <c r="AT288">
        <v>1</v>
      </c>
      <c r="AU288">
        <f t="shared" si="559"/>
        <v>424.85742314334112</v>
      </c>
      <c r="AV288" t="s">
        <v>667</v>
      </c>
      <c r="AW288" t="s">
        <v>64</v>
      </c>
      <c r="AX288" t="s">
        <v>644</v>
      </c>
      <c r="AZ288" s="2">
        <f t="shared" si="417"/>
        <v>0.69789016958752881</v>
      </c>
      <c r="BA288" s="2">
        <f t="shared" si="393"/>
        <v>3</v>
      </c>
      <c r="BB288">
        <v>0</v>
      </c>
      <c r="BC288">
        <f t="shared" si="606"/>
        <v>0</v>
      </c>
      <c r="BD288">
        <v>0</v>
      </c>
      <c r="BE288">
        <f t="shared" si="607"/>
        <v>0</v>
      </c>
      <c r="BF288">
        <v>12.7</v>
      </c>
      <c r="BG288">
        <f t="shared" si="608"/>
        <v>0.12529874098006544</v>
      </c>
      <c r="BH288">
        <v>1.2</v>
      </c>
      <c r="BI288">
        <f t="shared" si="609"/>
        <v>1.2648547480161957E-2</v>
      </c>
      <c r="BJ288">
        <v>0</v>
      </c>
      <c r="BK288">
        <f t="shared" si="610"/>
        <v>0</v>
      </c>
      <c r="BL288">
        <v>0</v>
      </c>
      <c r="BM288">
        <f t="shared" si="611"/>
        <v>0</v>
      </c>
      <c r="BN288">
        <v>0</v>
      </c>
      <c r="BO288">
        <f t="shared" si="612"/>
        <v>0</v>
      </c>
      <c r="BP288">
        <v>0</v>
      </c>
      <c r="BQ288">
        <f t="shared" si="613"/>
        <v>0</v>
      </c>
      <c r="BR288">
        <f>100-42-19.5-12.7-2.7-2.2-1.6-0.2-0.05</f>
        <v>19.05</v>
      </c>
      <c r="BS288">
        <f t="shared" si="614"/>
        <v>0.19753449164220716</v>
      </c>
      <c r="BT288">
        <v>0.2</v>
      </c>
      <c r="BU288">
        <f t="shared" si="615"/>
        <v>9.6431571116449843E-3</v>
      </c>
      <c r="BV288">
        <v>0</v>
      </c>
      <c r="BW288">
        <f t="shared" si="616"/>
        <v>0</v>
      </c>
      <c r="BX288">
        <v>0</v>
      </c>
      <c r="BY288">
        <f t="shared" si="617"/>
        <v>0</v>
      </c>
      <c r="BZ288">
        <v>0</v>
      </c>
      <c r="CA288">
        <f t="shared" si="618"/>
        <v>0</v>
      </c>
      <c r="CB288">
        <v>19.5</v>
      </c>
      <c r="CC288">
        <f t="shared" si="619"/>
        <v>0.21716813181774181</v>
      </c>
      <c r="CD288">
        <v>2.2000000000000002</v>
      </c>
      <c r="CE288">
        <f t="shared" si="620"/>
        <v>1.3278689660406701E-2</v>
      </c>
      <c r="CF288">
        <v>0</v>
      </c>
      <c r="CG288">
        <f t="shared" si="621"/>
        <v>0</v>
      </c>
      <c r="CH288">
        <v>0</v>
      </c>
      <c r="CI288">
        <f t="shared" si="622"/>
        <v>0</v>
      </c>
      <c r="CJ288">
        <v>0</v>
      </c>
      <c r="CK288">
        <f t="shared" si="623"/>
        <v>0</v>
      </c>
      <c r="CL288">
        <v>0</v>
      </c>
      <c r="CM288">
        <f t="shared" si="624"/>
        <v>0</v>
      </c>
      <c r="CN288">
        <v>0</v>
      </c>
      <c r="CO288">
        <f t="shared" si="625"/>
        <v>0</v>
      </c>
      <c r="CP288">
        <v>0</v>
      </c>
      <c r="CQ288">
        <f t="shared" si="626"/>
        <v>0</v>
      </c>
      <c r="CR288">
        <v>42</v>
      </c>
      <c r="CS288">
        <f t="shared" si="627"/>
        <v>0.41271010607975245</v>
      </c>
      <c r="CT288">
        <v>2.7</v>
      </c>
      <c r="CU288">
        <f t="shared" si="628"/>
        <v>8.5046414180622257E-3</v>
      </c>
      <c r="CV288">
        <v>0</v>
      </c>
      <c r="CW288">
        <f t="shared" si="629"/>
        <v>0</v>
      </c>
      <c r="CX288">
        <v>0</v>
      </c>
      <c r="CY288">
        <f t="shared" si="630"/>
        <v>0</v>
      </c>
      <c r="CZ288">
        <v>0</v>
      </c>
      <c r="DA288">
        <f t="shared" si="631"/>
        <v>0</v>
      </c>
      <c r="DB288">
        <v>0</v>
      </c>
      <c r="DC288">
        <f t="shared" si="632"/>
        <v>0</v>
      </c>
      <c r="DD288">
        <v>0</v>
      </c>
      <c r="DE288">
        <f t="shared" si="633"/>
        <v>0</v>
      </c>
      <c r="DF288">
        <v>0</v>
      </c>
      <c r="DG288">
        <f t="shared" si="634"/>
        <v>0</v>
      </c>
      <c r="DH288">
        <v>0.05</v>
      </c>
      <c r="DI288">
        <f t="shared" si="635"/>
        <v>3.213493809957166E-3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f t="shared" si="520"/>
        <v>78.599999999999994</v>
      </c>
      <c r="ES288">
        <f t="shared" si="521"/>
        <v>0.85812444071452754</v>
      </c>
      <c r="ET288">
        <v>21.4</v>
      </c>
      <c r="EU288">
        <f t="shared" si="522"/>
        <v>0.14187555928547244</v>
      </c>
      <c r="EV288">
        <v>0</v>
      </c>
      <c r="EW288">
        <f t="shared" si="523"/>
        <v>0</v>
      </c>
      <c r="EX288">
        <v>0</v>
      </c>
      <c r="EY288">
        <f t="shared" si="524"/>
        <v>0</v>
      </c>
      <c r="EZ288">
        <v>0</v>
      </c>
      <c r="FA288">
        <f t="shared" si="525"/>
        <v>0</v>
      </c>
      <c r="FB288">
        <v>0</v>
      </c>
      <c r="FC288">
        <f t="shared" si="526"/>
        <v>0</v>
      </c>
      <c r="FD288">
        <v>0</v>
      </c>
      <c r="FE288">
        <f t="shared" si="527"/>
        <v>0</v>
      </c>
      <c r="FF288">
        <v>0</v>
      </c>
      <c r="FG288">
        <f t="shared" si="528"/>
        <v>0</v>
      </c>
      <c r="FH288">
        <v>0</v>
      </c>
      <c r="FI288">
        <f t="shared" si="529"/>
        <v>0</v>
      </c>
      <c r="FJ288">
        <v>0</v>
      </c>
      <c r="FK288">
        <f t="shared" si="530"/>
        <v>0</v>
      </c>
      <c r="FL288">
        <v>0</v>
      </c>
      <c r="FM288">
        <f t="shared" si="531"/>
        <v>0</v>
      </c>
      <c r="FN288">
        <v>0</v>
      </c>
      <c r="FO288">
        <f t="shared" si="532"/>
        <v>0</v>
      </c>
      <c r="FP288">
        <v>0</v>
      </c>
      <c r="FQ288">
        <f t="shared" si="533"/>
        <v>0</v>
      </c>
      <c r="FR288">
        <v>0</v>
      </c>
      <c r="FS288">
        <f t="shared" si="534"/>
        <v>0</v>
      </c>
      <c r="FT288">
        <v>0</v>
      </c>
      <c r="FU288">
        <f t="shared" si="535"/>
        <v>0</v>
      </c>
      <c r="FV288">
        <v>0</v>
      </c>
      <c r="FW288">
        <f t="shared" si="536"/>
        <v>0</v>
      </c>
      <c r="FX288">
        <v>0</v>
      </c>
      <c r="FY288">
        <f t="shared" si="537"/>
        <v>0</v>
      </c>
      <c r="FZ288">
        <v>0</v>
      </c>
      <c r="GA288">
        <f t="shared" si="538"/>
        <v>0</v>
      </c>
      <c r="GB288">
        <v>0</v>
      </c>
      <c r="GC288">
        <f t="shared" si="539"/>
        <v>0</v>
      </c>
      <c r="GD288">
        <v>0</v>
      </c>
      <c r="GE288">
        <f t="shared" si="540"/>
        <v>0</v>
      </c>
      <c r="GF288">
        <v>0</v>
      </c>
      <c r="GG288">
        <f t="shared" si="541"/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645</v>
      </c>
      <c r="GS288" t="s">
        <v>264</v>
      </c>
    </row>
    <row r="289" spans="1:201" x14ac:dyDescent="0.45">
      <c r="A289">
        <v>288</v>
      </c>
      <c r="B289" t="s">
        <v>664</v>
      </c>
      <c r="C289" t="s">
        <v>46</v>
      </c>
      <c r="D289" t="s">
        <v>665</v>
      </c>
      <c r="E289" t="s">
        <v>666</v>
      </c>
      <c r="F289">
        <f t="shared" si="518"/>
        <v>288.3</v>
      </c>
      <c r="G289">
        <v>298</v>
      </c>
      <c r="H289">
        <f>1480+273</f>
        <v>1753</v>
      </c>
      <c r="I289" s="2">
        <f t="shared" si="603"/>
        <v>0.16999429549343981</v>
      </c>
      <c r="J289" s="2">
        <f t="shared" si="604"/>
        <v>9.6999999999999886</v>
      </c>
      <c r="K289" s="2">
        <f t="shared" si="605"/>
        <v>1.0336455081512312</v>
      </c>
      <c r="M289" s="2">
        <v>2458</v>
      </c>
      <c r="P289" s="2" t="e">
        <f t="shared" si="587"/>
        <v>#DIV/0!</v>
      </c>
      <c r="Q289" s="2" t="e">
        <f t="shared" si="588"/>
        <v>#DIV/0!</v>
      </c>
      <c r="T289" s="2" t="e">
        <f t="shared" si="579"/>
        <v>#DIV/0!</v>
      </c>
      <c r="W289" s="2">
        <f t="shared" si="589"/>
        <v>0</v>
      </c>
      <c r="X289" s="2">
        <f t="shared" si="590"/>
        <v>0</v>
      </c>
      <c r="Y289" s="7" t="e">
        <f t="shared" si="591"/>
        <v>#DIV/0!</v>
      </c>
      <c r="Z289" s="2" t="e">
        <f t="shared" si="592"/>
        <v>#DIV/0!</v>
      </c>
      <c r="AA289" s="2" t="e">
        <f t="shared" si="593"/>
        <v>#DIV/0!</v>
      </c>
      <c r="AB289" s="2" t="e">
        <f t="shared" si="594"/>
        <v>#DIV/0!</v>
      </c>
      <c r="AC289" s="2" t="e">
        <f t="shared" si="595"/>
        <v>#DIV/0!</v>
      </c>
      <c r="AD289" s="2">
        <f t="shared" si="596"/>
        <v>0</v>
      </c>
      <c r="AE289" s="2">
        <f t="shared" si="597"/>
        <v>0</v>
      </c>
      <c r="AG289" s="2" t="e">
        <f t="shared" si="598"/>
        <v>#DIV/0!</v>
      </c>
      <c r="AI289" s="2">
        <v>0</v>
      </c>
      <c r="AJ289">
        <v>5.0000000000000001E-4</v>
      </c>
      <c r="AK289">
        <f t="shared" si="561"/>
        <v>0</v>
      </c>
      <c r="AL289">
        <f t="shared" si="519"/>
        <v>300</v>
      </c>
      <c r="AM289">
        <f t="shared" si="562"/>
        <v>300</v>
      </c>
      <c r="AP289" t="s">
        <v>37</v>
      </c>
      <c r="AS289">
        <v>5.0799999999999998E-2</v>
      </c>
      <c r="AV289" t="s">
        <v>667</v>
      </c>
      <c r="AW289" t="s">
        <v>64</v>
      </c>
      <c r="AX289" t="s">
        <v>644</v>
      </c>
      <c r="AZ289" s="2">
        <f t="shared" si="417"/>
        <v>0.69789016958752881</v>
      </c>
      <c r="BA289" s="2">
        <f t="shared" si="393"/>
        <v>3</v>
      </c>
      <c r="BB289">
        <v>0</v>
      </c>
      <c r="BC289">
        <f t="shared" si="606"/>
        <v>0</v>
      </c>
      <c r="BD289">
        <v>0</v>
      </c>
      <c r="BE289">
        <f t="shared" si="607"/>
        <v>0</v>
      </c>
      <c r="BF289">
        <v>12.7</v>
      </c>
      <c r="BG289">
        <f t="shared" si="608"/>
        <v>0.12529874098006544</v>
      </c>
      <c r="BH289">
        <v>1.2</v>
      </c>
      <c r="BI289">
        <f t="shared" si="609"/>
        <v>1.2648547480161957E-2</v>
      </c>
      <c r="BJ289">
        <v>0</v>
      </c>
      <c r="BK289">
        <f t="shared" si="610"/>
        <v>0</v>
      </c>
      <c r="BL289">
        <v>0</v>
      </c>
      <c r="BM289">
        <f t="shared" si="611"/>
        <v>0</v>
      </c>
      <c r="BN289">
        <v>0</v>
      </c>
      <c r="BO289">
        <f t="shared" si="612"/>
        <v>0</v>
      </c>
      <c r="BP289">
        <v>0</v>
      </c>
      <c r="BQ289">
        <f t="shared" si="613"/>
        <v>0</v>
      </c>
      <c r="BR289">
        <f>100-42-19.5-12.7-2.7-2.2-1.6-0.2-0.05</f>
        <v>19.05</v>
      </c>
      <c r="BS289">
        <f t="shared" si="614"/>
        <v>0.19753449164220716</v>
      </c>
      <c r="BT289">
        <v>0.2</v>
      </c>
      <c r="BU289">
        <f t="shared" si="615"/>
        <v>9.6431571116449843E-3</v>
      </c>
      <c r="BV289">
        <v>0</v>
      </c>
      <c r="BW289">
        <f t="shared" si="616"/>
        <v>0</v>
      </c>
      <c r="BX289">
        <v>0</v>
      </c>
      <c r="BY289">
        <f t="shared" si="617"/>
        <v>0</v>
      </c>
      <c r="BZ289">
        <v>0</v>
      </c>
      <c r="CA289">
        <f t="shared" si="618"/>
        <v>0</v>
      </c>
      <c r="CB289">
        <v>19.5</v>
      </c>
      <c r="CC289">
        <f t="shared" si="619"/>
        <v>0.21716813181774181</v>
      </c>
      <c r="CD289">
        <v>2.2000000000000002</v>
      </c>
      <c r="CE289">
        <f t="shared" si="620"/>
        <v>1.3278689660406701E-2</v>
      </c>
      <c r="CF289">
        <v>0</v>
      </c>
      <c r="CG289">
        <f t="shared" si="621"/>
        <v>0</v>
      </c>
      <c r="CH289">
        <v>0</v>
      </c>
      <c r="CI289">
        <f t="shared" si="622"/>
        <v>0</v>
      </c>
      <c r="CJ289">
        <v>0</v>
      </c>
      <c r="CK289">
        <f t="shared" si="623"/>
        <v>0</v>
      </c>
      <c r="CL289">
        <v>0</v>
      </c>
      <c r="CM289">
        <f t="shared" si="624"/>
        <v>0</v>
      </c>
      <c r="CN289">
        <v>0</v>
      </c>
      <c r="CO289">
        <f t="shared" si="625"/>
        <v>0</v>
      </c>
      <c r="CP289">
        <v>0</v>
      </c>
      <c r="CQ289">
        <f t="shared" si="626"/>
        <v>0</v>
      </c>
      <c r="CR289">
        <v>42</v>
      </c>
      <c r="CS289">
        <f t="shared" si="627"/>
        <v>0.41271010607975245</v>
      </c>
      <c r="CT289">
        <v>2.7</v>
      </c>
      <c r="CU289">
        <f t="shared" si="628"/>
        <v>8.5046414180622257E-3</v>
      </c>
      <c r="CV289">
        <v>0</v>
      </c>
      <c r="CW289">
        <f t="shared" si="629"/>
        <v>0</v>
      </c>
      <c r="CX289">
        <v>0</v>
      </c>
      <c r="CY289">
        <f t="shared" si="630"/>
        <v>0</v>
      </c>
      <c r="CZ289">
        <v>0</v>
      </c>
      <c r="DA289">
        <f t="shared" si="631"/>
        <v>0</v>
      </c>
      <c r="DB289">
        <v>0</v>
      </c>
      <c r="DC289">
        <f t="shared" si="632"/>
        <v>0</v>
      </c>
      <c r="DD289">
        <v>0</v>
      </c>
      <c r="DE289">
        <f t="shared" si="633"/>
        <v>0</v>
      </c>
      <c r="DF289">
        <v>0</v>
      </c>
      <c r="DG289">
        <f t="shared" si="634"/>
        <v>0</v>
      </c>
      <c r="DH289">
        <v>0.05</v>
      </c>
      <c r="DI289">
        <f t="shared" si="635"/>
        <v>3.213493809957166E-3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f t="shared" si="520"/>
        <v>78.599999999999994</v>
      </c>
      <c r="ES289">
        <f t="shared" si="521"/>
        <v>0.85812444071452754</v>
      </c>
      <c r="ET289">
        <v>21.4</v>
      </c>
      <c r="EU289">
        <f t="shared" si="522"/>
        <v>0.14187555928547244</v>
      </c>
      <c r="EV289">
        <v>0</v>
      </c>
      <c r="EW289">
        <f t="shared" si="523"/>
        <v>0</v>
      </c>
      <c r="EX289">
        <v>0</v>
      </c>
      <c r="EY289">
        <f t="shared" si="524"/>
        <v>0</v>
      </c>
      <c r="EZ289">
        <v>0</v>
      </c>
      <c r="FA289">
        <f t="shared" si="525"/>
        <v>0</v>
      </c>
      <c r="FB289">
        <v>0</v>
      </c>
      <c r="FC289">
        <f t="shared" si="526"/>
        <v>0</v>
      </c>
      <c r="FD289">
        <v>0</v>
      </c>
      <c r="FE289">
        <f t="shared" si="527"/>
        <v>0</v>
      </c>
      <c r="FF289">
        <v>0</v>
      </c>
      <c r="FG289">
        <f t="shared" si="528"/>
        <v>0</v>
      </c>
      <c r="FH289">
        <v>0</v>
      </c>
      <c r="FI289">
        <f t="shared" si="529"/>
        <v>0</v>
      </c>
      <c r="FJ289">
        <v>0</v>
      </c>
      <c r="FK289">
        <f t="shared" si="530"/>
        <v>0</v>
      </c>
      <c r="FL289">
        <v>0</v>
      </c>
      <c r="FM289">
        <f t="shared" si="531"/>
        <v>0</v>
      </c>
      <c r="FN289">
        <v>0</v>
      </c>
      <c r="FO289">
        <f t="shared" si="532"/>
        <v>0</v>
      </c>
      <c r="FP289">
        <v>0</v>
      </c>
      <c r="FQ289">
        <f t="shared" si="533"/>
        <v>0</v>
      </c>
      <c r="FR289">
        <v>0</v>
      </c>
      <c r="FS289">
        <f t="shared" si="534"/>
        <v>0</v>
      </c>
      <c r="FT289">
        <v>0</v>
      </c>
      <c r="FU289">
        <f t="shared" si="535"/>
        <v>0</v>
      </c>
      <c r="FV289">
        <v>0</v>
      </c>
      <c r="FW289">
        <f t="shared" si="536"/>
        <v>0</v>
      </c>
      <c r="FX289">
        <v>0</v>
      </c>
      <c r="FY289">
        <f t="shared" si="537"/>
        <v>0</v>
      </c>
      <c r="FZ289">
        <v>0</v>
      </c>
      <c r="GA289">
        <f t="shared" si="538"/>
        <v>0</v>
      </c>
      <c r="GB289">
        <v>0</v>
      </c>
      <c r="GC289">
        <f t="shared" si="539"/>
        <v>0</v>
      </c>
      <c r="GD289">
        <v>0</v>
      </c>
      <c r="GE289">
        <f t="shared" si="540"/>
        <v>0</v>
      </c>
      <c r="GF289">
        <v>0</v>
      </c>
      <c r="GG289">
        <f t="shared" si="541"/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645</v>
      </c>
      <c r="GS289" t="s">
        <v>264</v>
      </c>
    </row>
    <row r="290" spans="1:201" x14ac:dyDescent="0.45">
      <c r="A290">
        <v>289</v>
      </c>
      <c r="B290" t="s">
        <v>378</v>
      </c>
      <c r="C290" t="s">
        <v>46</v>
      </c>
      <c r="D290" t="s">
        <v>668</v>
      </c>
      <c r="E290" t="s">
        <v>380</v>
      </c>
      <c r="F290">
        <v>288.3</v>
      </c>
      <c r="G290">
        <v>298</v>
      </c>
      <c r="H290">
        <f>1668+273</f>
        <v>1941</v>
      </c>
      <c r="I290" s="2">
        <f t="shared" ref="I290:I319" si="636">G290/H290</f>
        <v>0.15352910870685213</v>
      </c>
      <c r="J290" s="2">
        <f t="shared" ref="J290:J319" si="637">G290-F290</f>
        <v>9.6999999999999886</v>
      </c>
      <c r="K290" s="2">
        <f t="shared" ref="K290:K319" si="638">G290/F290</f>
        <v>1.0336455081512312</v>
      </c>
      <c r="M290" s="2">
        <v>2458</v>
      </c>
      <c r="N290">
        <v>12.1</v>
      </c>
      <c r="O290">
        <v>11.8</v>
      </c>
      <c r="P290" s="2">
        <f t="shared" ref="P290:P305" si="639">N290/O290</f>
        <v>1.0254237288135593</v>
      </c>
      <c r="Q290" s="2">
        <f t="shared" ref="Q290:Q305" si="640">(O290-N290)/O290</f>
        <v>-2.542372881355923E-2</v>
      </c>
      <c r="R290">
        <v>361</v>
      </c>
      <c r="S290">
        <v>422</v>
      </c>
      <c r="T290" s="2">
        <f t="shared" si="579"/>
        <v>0.85545023696682465</v>
      </c>
      <c r="U290">
        <v>457</v>
      </c>
      <c r="V290">
        <v>507</v>
      </c>
      <c r="W290" s="2">
        <f t="shared" ref="W290:X297" si="641">U290*N290/100</f>
        <v>55.296999999999997</v>
      </c>
      <c r="X290" s="2">
        <f t="shared" si="641"/>
        <v>59.826000000000001</v>
      </c>
      <c r="Y290" s="7">
        <f t="shared" ref="Y290:Y297" si="642">(X290-W290)/X290</f>
        <v>7.5702871661150722E-2</v>
      </c>
      <c r="Z290" s="2">
        <f t="shared" ref="Z290:Z297" si="643">U290/V290</f>
        <v>0.90138067061143989</v>
      </c>
      <c r="AA290" s="2">
        <f t="shared" ref="AA290:AB297" si="644">U290/R290</f>
        <v>1.2659279778393351</v>
      </c>
      <c r="AB290" s="2">
        <f t="shared" si="644"/>
        <v>1.2014218009478672</v>
      </c>
      <c r="AC290" s="2">
        <f t="shared" ref="AC290:AC296" si="645">(O290-N290)/O290</f>
        <v>-2.542372881355923E-2</v>
      </c>
      <c r="AD290" s="2">
        <f t="shared" ref="AD290:AD319" si="646">U290-R290</f>
        <v>96</v>
      </c>
      <c r="AE290" s="2">
        <f t="shared" ref="AE290:AE296" si="647">V290-S290</f>
        <v>85</v>
      </c>
      <c r="AF290" s="2">
        <f t="shared" si="560"/>
        <v>0.16765285996055226</v>
      </c>
      <c r="AG290" s="2">
        <f t="shared" ref="AG290:AG297" si="648">AD290/AE290</f>
        <v>1.1294117647058823</v>
      </c>
      <c r="AH290" s="2">
        <f t="shared" si="558"/>
        <v>1.9783037475345169</v>
      </c>
      <c r="AI290" s="2">
        <v>0</v>
      </c>
      <c r="AJ290">
        <f>5*10^-3</f>
        <v>5.0000000000000001E-3</v>
      </c>
      <c r="AK290">
        <f t="shared" si="561"/>
        <v>24.2</v>
      </c>
      <c r="AL290">
        <f t="shared" si="519"/>
        <v>300</v>
      </c>
      <c r="AM290">
        <f t="shared" si="562"/>
        <v>324.2</v>
      </c>
      <c r="AP290" t="s">
        <v>37</v>
      </c>
      <c r="AQ290">
        <v>400</v>
      </c>
      <c r="AS290">
        <v>0.127</v>
      </c>
      <c r="AT290">
        <v>1</v>
      </c>
      <c r="AU290">
        <f t="shared" si="559"/>
        <v>150.38839050937409</v>
      </c>
      <c r="AV290" t="s">
        <v>381</v>
      </c>
      <c r="AW290" t="s">
        <v>74</v>
      </c>
      <c r="AX290" t="s">
        <v>669</v>
      </c>
      <c r="AZ290" s="2">
        <f t="shared" si="417"/>
        <v>2</v>
      </c>
      <c r="BA290" s="2">
        <f t="shared" si="393"/>
        <v>3</v>
      </c>
      <c r="BB290">
        <v>0</v>
      </c>
      <c r="BC290">
        <f t="shared" si="606"/>
        <v>0</v>
      </c>
      <c r="BD290">
        <v>0</v>
      </c>
      <c r="BE290">
        <f t="shared" si="607"/>
        <v>0</v>
      </c>
      <c r="BF290">
        <v>0</v>
      </c>
      <c r="BG290">
        <f t="shared" si="608"/>
        <v>0</v>
      </c>
      <c r="BH290">
        <v>0</v>
      </c>
      <c r="BI290">
        <f t="shared" si="609"/>
        <v>0</v>
      </c>
      <c r="BJ290">
        <v>0</v>
      </c>
      <c r="BK290">
        <f t="shared" si="610"/>
        <v>0</v>
      </c>
      <c r="BL290">
        <v>0</v>
      </c>
      <c r="BM290">
        <f t="shared" si="611"/>
        <v>0</v>
      </c>
      <c r="BN290">
        <v>0</v>
      </c>
      <c r="BO290">
        <f t="shared" si="612"/>
        <v>0</v>
      </c>
      <c r="BP290">
        <v>0</v>
      </c>
      <c r="BQ290">
        <f t="shared" si="613"/>
        <v>0</v>
      </c>
      <c r="BR290">
        <v>0</v>
      </c>
      <c r="BS290">
        <f t="shared" si="614"/>
        <v>0</v>
      </c>
      <c r="BT290">
        <v>0</v>
      </c>
      <c r="BU290">
        <f t="shared" si="615"/>
        <v>0</v>
      </c>
      <c r="BV290">
        <v>0</v>
      </c>
      <c r="BW290">
        <f t="shared" si="616"/>
        <v>0</v>
      </c>
      <c r="BX290">
        <v>0</v>
      </c>
      <c r="BY290">
        <f t="shared" si="617"/>
        <v>0</v>
      </c>
      <c r="BZ290">
        <v>0</v>
      </c>
      <c r="CA290">
        <f t="shared" si="618"/>
        <v>0</v>
      </c>
      <c r="CB290">
        <v>0</v>
      </c>
      <c r="CC290">
        <f t="shared" si="619"/>
        <v>0</v>
      </c>
      <c r="CD290">
        <v>0</v>
      </c>
      <c r="CE290">
        <f t="shared" si="620"/>
        <v>0</v>
      </c>
      <c r="CF290">
        <v>100</v>
      </c>
      <c r="CG290">
        <f t="shared" si="621"/>
        <v>1</v>
      </c>
      <c r="CH290">
        <v>0</v>
      </c>
      <c r="CI290">
        <f t="shared" si="622"/>
        <v>0</v>
      </c>
      <c r="CJ290">
        <v>0</v>
      </c>
      <c r="CK290">
        <f t="shared" si="623"/>
        <v>0</v>
      </c>
      <c r="CL290">
        <v>0</v>
      </c>
      <c r="CM290">
        <f t="shared" si="624"/>
        <v>0</v>
      </c>
      <c r="CN290">
        <v>0</v>
      </c>
      <c r="CO290">
        <f t="shared" si="625"/>
        <v>0</v>
      </c>
      <c r="CP290">
        <v>0</v>
      </c>
      <c r="CQ290">
        <f t="shared" si="626"/>
        <v>0</v>
      </c>
      <c r="CR290">
        <v>0</v>
      </c>
      <c r="CS290">
        <f t="shared" si="627"/>
        <v>0</v>
      </c>
      <c r="CT290">
        <v>0</v>
      </c>
      <c r="CU290">
        <f t="shared" si="628"/>
        <v>0</v>
      </c>
      <c r="CV290">
        <v>0</v>
      </c>
      <c r="CW290">
        <f t="shared" si="629"/>
        <v>0</v>
      </c>
      <c r="CX290">
        <v>0</v>
      </c>
      <c r="CY290">
        <f t="shared" si="630"/>
        <v>0</v>
      </c>
      <c r="CZ290">
        <v>0</v>
      </c>
      <c r="DA290">
        <f t="shared" si="631"/>
        <v>0</v>
      </c>
      <c r="DB290">
        <v>0</v>
      </c>
      <c r="DC290">
        <f t="shared" si="632"/>
        <v>0</v>
      </c>
      <c r="DD290">
        <v>0</v>
      </c>
      <c r="DE290">
        <f t="shared" si="633"/>
        <v>0</v>
      </c>
      <c r="DF290">
        <v>0</v>
      </c>
      <c r="DG290">
        <f t="shared" si="634"/>
        <v>0</v>
      </c>
      <c r="DH290">
        <v>0</v>
      </c>
      <c r="DI290">
        <f t="shared" si="635"/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f t="shared" ref="ER290:ER296" si="649">100-ET290</f>
        <v>78.599999999999994</v>
      </c>
      <c r="ES290">
        <f t="shared" ref="ES290:ES298" si="650">((ER290/100)/HK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0.85812444071452754</v>
      </c>
      <c r="ET290">
        <v>21.4</v>
      </c>
      <c r="EU290">
        <f t="shared" ref="EU290:EU298" si="651">((ET290/100)/HM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0.14187555928547244</v>
      </c>
      <c r="EV290">
        <v>0</v>
      </c>
      <c r="EW290">
        <f t="shared" ref="EW290:EW313" si="652">((EV290/100)/HO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EX290">
        <v>0</v>
      </c>
      <c r="EY290">
        <f t="shared" ref="EY290:EY313" si="653">((EX290/100)/GW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EZ290">
        <v>0</v>
      </c>
      <c r="FA290">
        <f t="shared" ref="FA290:FA313" si="654">((EZ290/100)/HA$10)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B290">
        <v>0</v>
      </c>
      <c r="FC290">
        <f t="shared" ref="FC290:FC313" si="655">((FB290/100)/GU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D290">
        <v>0</v>
      </c>
      <c r="FE290">
        <f t="shared" ref="FE290:FE313" si="656">((FD290/100)/GW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F290">
        <v>0</v>
      </c>
      <c r="FG290">
        <f t="shared" ref="FG290:FG298" si="657">((FF290/100)/GY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H290">
        <v>0</v>
      </c>
      <c r="FI290">
        <f t="shared" ref="FI290:FI313" si="658">((FH290/100)/HA$13)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J290">
        <v>0</v>
      </c>
      <c r="FK290">
        <f t="shared" ref="FK290:FK313" si="659">((FJ290/100)/GU$19)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L290">
        <v>0</v>
      </c>
      <c r="FM290">
        <f t="shared" ref="FM290:FM313" si="660">((FL290/100)/GU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N290">
        <v>0</v>
      </c>
      <c r="FO290">
        <f t="shared" ref="FO290:FO313" si="661">((FN290/100)/HC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P290">
        <v>0</v>
      </c>
      <c r="FQ290">
        <f t="shared" ref="FQ290:FQ313" si="662">((FP290/100)/GY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R290">
        <v>0</v>
      </c>
      <c r="FS290">
        <f t="shared" ref="FS290:FS313" si="663">((FR290/100)/GU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T290">
        <v>0</v>
      </c>
      <c r="FU290">
        <f t="shared" ref="FU290:FU313" si="664">((FT290/100)/GW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V290">
        <v>0</v>
      </c>
      <c r="FW290">
        <f t="shared" ref="FW290:FW313" si="665">((FV290/100)/HE$2)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X290">
        <v>0</v>
      </c>
      <c r="FY290">
        <f t="shared" ref="FY290:FY313" si="666">((FX290/100)/GU$6)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FZ290">
        <v>0</v>
      </c>
      <c r="GA290">
        <f t="shared" ref="GA290:GA313" si="667">((FZ290/100)/GU$10)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B290">
        <v>0</v>
      </c>
      <c r="GC290">
        <f t="shared" ref="GC290:GC313" si="668">((GB290/100)/GZ$22)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D290">
        <v>0</v>
      </c>
      <c r="GE290">
        <f t="shared" ref="GE290:GE313" si="669">((GD290/100)/GY$25)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</f>
        <v>0</v>
      </c>
      <c r="GF290">
        <v>0</v>
      </c>
      <c r="GG290">
        <f t="shared" ref="GG290:GG310" si="670">(((GF290/100)/GU$28)/((ER290/100)/HK$2+(ET290/100)/HM$2+(EV290/100)/HO$2+(EX290/100)/GW$2+(EZ290/100)/HA$10+(FB290/100)/GU$13+(FD290/100)/GW$13+(FF290/100)/GY$13+(FH290/100)/HA$13+(FJ290/100)/GU$19+(FL290/100)/GU$2+(FN290/100)/HC$2+(FP290/100)/GY$2+(FR290/100)/GU$22+(FT290/100)/GW$22+(FV290/100)/HE$2+(FX290/100)/GU$6+(FZ290/100)/GU$10+(GB290/100)/GZ$22+(GD290/100)/GY$25+(GF290/100)/GU$28))</f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645</v>
      </c>
    </row>
    <row r="291" spans="1:201" x14ac:dyDescent="0.45">
      <c r="A291">
        <v>290</v>
      </c>
      <c r="B291" t="s">
        <v>53</v>
      </c>
      <c r="C291" t="s">
        <v>46</v>
      </c>
      <c r="D291">
        <v>5052</v>
      </c>
      <c r="F291">
        <v>288.3</v>
      </c>
      <c r="G291">
        <v>298</v>
      </c>
      <c r="H291">
        <v>880</v>
      </c>
      <c r="I291" s="2">
        <f t="shared" si="636"/>
        <v>0.33863636363636362</v>
      </c>
      <c r="J291" s="2">
        <f t="shared" si="637"/>
        <v>9.6999999999999886</v>
      </c>
      <c r="K291" s="2">
        <f t="shared" si="638"/>
        <v>1.0336455081512312</v>
      </c>
      <c r="M291" s="2">
        <v>2458</v>
      </c>
      <c r="N291">
        <v>0</v>
      </c>
      <c r="O291">
        <v>11.4</v>
      </c>
      <c r="P291" s="2">
        <f t="shared" si="639"/>
        <v>0</v>
      </c>
      <c r="Q291" s="2">
        <f t="shared" si="640"/>
        <v>1</v>
      </c>
      <c r="R291">
        <v>0</v>
      </c>
      <c r="S291">
        <v>172</v>
      </c>
      <c r="T291" s="2">
        <f t="shared" si="579"/>
        <v>0</v>
      </c>
      <c r="U291">
        <v>0</v>
      </c>
      <c r="V291">
        <v>204.6</v>
      </c>
      <c r="W291" s="2">
        <f t="shared" si="641"/>
        <v>0</v>
      </c>
      <c r="X291" s="2">
        <f t="shared" si="641"/>
        <v>23.324400000000001</v>
      </c>
      <c r="Y291" s="7">
        <f t="shared" si="642"/>
        <v>1</v>
      </c>
      <c r="Z291" s="2">
        <f t="shared" si="643"/>
        <v>0</v>
      </c>
      <c r="AA291" s="2" t="e">
        <f t="shared" si="644"/>
        <v>#DIV/0!</v>
      </c>
      <c r="AB291" s="2">
        <f t="shared" si="644"/>
        <v>1.1895348837209303</v>
      </c>
      <c r="AC291" s="2">
        <f t="shared" si="645"/>
        <v>1</v>
      </c>
      <c r="AD291" s="2">
        <f t="shared" si="646"/>
        <v>0</v>
      </c>
      <c r="AE291" s="2">
        <f t="shared" si="647"/>
        <v>32.599999999999994</v>
      </c>
      <c r="AF291" s="2">
        <f t="shared" si="560"/>
        <v>0.1593352883675464</v>
      </c>
      <c r="AG291" s="2">
        <f t="shared" si="648"/>
        <v>0</v>
      </c>
      <c r="AH291" s="2">
        <f t="shared" si="558"/>
        <v>1.8164222873900291</v>
      </c>
      <c r="AI291" s="2">
        <v>2</v>
      </c>
      <c r="AJ291">
        <f>2*10^-2</f>
        <v>0.02</v>
      </c>
      <c r="AK291">
        <f t="shared" si="561"/>
        <v>0</v>
      </c>
      <c r="AL291">
        <f t="shared" si="519"/>
        <v>300</v>
      </c>
      <c r="AM291">
        <f t="shared" si="562"/>
        <v>300</v>
      </c>
      <c r="AP291" t="s">
        <v>37</v>
      </c>
      <c r="AQ291">
        <v>255</v>
      </c>
      <c r="AS291">
        <v>0.81279999999999997</v>
      </c>
      <c r="AT291">
        <v>1</v>
      </c>
      <c r="AU291">
        <f t="shared" si="559"/>
        <v>155.0673247334847</v>
      </c>
      <c r="AV291" t="s">
        <v>53</v>
      </c>
      <c r="AW291" t="s">
        <v>64</v>
      </c>
      <c r="AZ291" s="2">
        <f t="shared" si="417"/>
        <v>2.9638902803982035</v>
      </c>
      <c r="BA291" s="2">
        <f t="shared" si="393"/>
        <v>3</v>
      </c>
      <c r="BB291">
        <v>0.4</v>
      </c>
      <c r="BC291">
        <f t="shared" si="606"/>
        <v>1.6922079324954659E-3</v>
      </c>
      <c r="BD291">
        <v>0.4</v>
      </c>
      <c r="BE291">
        <f t="shared" si="607"/>
        <v>1.6444876170417016E-3</v>
      </c>
      <c r="BF291">
        <v>0</v>
      </c>
      <c r="BG291">
        <f t="shared" si="608"/>
        <v>0</v>
      </c>
      <c r="BH291">
        <v>0.05</v>
      </c>
      <c r="BI291">
        <f t="shared" si="609"/>
        <v>2.4466909351986984E-4</v>
      </c>
      <c r="BJ291">
        <v>0</v>
      </c>
      <c r="BK291">
        <f t="shared" si="610"/>
        <v>0</v>
      </c>
      <c r="BL291">
        <v>96.5</v>
      </c>
      <c r="BM291">
        <f t="shared" si="611"/>
        <v>0.96146865219048239</v>
      </c>
      <c r="BN291">
        <v>2.8</v>
      </c>
      <c r="BO291">
        <f t="shared" si="612"/>
        <v>3.0970224931022344E-2</v>
      </c>
      <c r="BP291">
        <v>0</v>
      </c>
      <c r="BQ291">
        <f t="shared" si="613"/>
        <v>0</v>
      </c>
      <c r="BR291">
        <v>0.19</v>
      </c>
      <c r="BS291">
        <f t="shared" si="614"/>
        <v>9.1464225100222976E-4</v>
      </c>
      <c r="BT291">
        <v>0</v>
      </c>
      <c r="BU291">
        <f t="shared" si="615"/>
        <v>0</v>
      </c>
      <c r="BV291">
        <v>0</v>
      </c>
      <c r="BW291">
        <f t="shared" si="616"/>
        <v>0</v>
      </c>
      <c r="BX291">
        <v>0</v>
      </c>
      <c r="BY291">
        <f t="shared" si="617"/>
        <v>0</v>
      </c>
      <c r="BZ291">
        <v>0.25</v>
      </c>
      <c r="CA291">
        <f t="shared" si="618"/>
        <v>2.3929840415507306E-3</v>
      </c>
      <c r="CB291">
        <v>0.13</v>
      </c>
      <c r="CC291">
        <f t="shared" si="619"/>
        <v>6.7213194288544688E-4</v>
      </c>
      <c r="CD291">
        <v>0</v>
      </c>
      <c r="CE291">
        <f t="shared" si="620"/>
        <v>0</v>
      </c>
      <c r="CF291">
        <v>0</v>
      </c>
      <c r="CG291">
        <f t="shared" si="621"/>
        <v>0</v>
      </c>
      <c r="CH291">
        <v>0</v>
      </c>
      <c r="CI291">
        <f t="shared" si="622"/>
        <v>0</v>
      </c>
      <c r="CJ291">
        <v>0</v>
      </c>
      <c r="CK291">
        <f t="shared" si="623"/>
        <v>0</v>
      </c>
      <c r="CL291">
        <v>0</v>
      </c>
      <c r="CM291">
        <f t="shared" si="624"/>
        <v>0</v>
      </c>
      <c r="CN291">
        <v>0</v>
      </c>
      <c r="CO291">
        <f t="shared" si="625"/>
        <v>0</v>
      </c>
      <c r="CP291">
        <v>0</v>
      </c>
      <c r="CQ291">
        <f t="shared" si="626"/>
        <v>0</v>
      </c>
      <c r="CR291">
        <v>0</v>
      </c>
      <c r="CS291">
        <f t="shared" si="627"/>
        <v>0</v>
      </c>
      <c r="CT291">
        <v>0</v>
      </c>
      <c r="CU291">
        <f t="shared" si="628"/>
        <v>0</v>
      </c>
      <c r="CV291">
        <v>0</v>
      </c>
      <c r="CW291">
        <f t="shared" si="629"/>
        <v>0</v>
      </c>
      <c r="CX291">
        <v>0</v>
      </c>
      <c r="CY291">
        <f t="shared" si="630"/>
        <v>0</v>
      </c>
      <c r="CZ291">
        <v>0</v>
      </c>
      <c r="DA291">
        <f t="shared" si="631"/>
        <v>0</v>
      </c>
      <c r="DB291">
        <v>0</v>
      </c>
      <c r="DC291">
        <f t="shared" si="632"/>
        <v>0</v>
      </c>
      <c r="DD291">
        <v>0</v>
      </c>
      <c r="DE291">
        <f t="shared" si="633"/>
        <v>0</v>
      </c>
      <c r="DF291">
        <v>0</v>
      </c>
      <c r="DG291">
        <f t="shared" si="634"/>
        <v>0</v>
      </c>
      <c r="DH291">
        <v>0</v>
      </c>
      <c r="DI291">
        <f t="shared" si="635"/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f t="shared" si="649"/>
        <v>78.599999999999994</v>
      </c>
      <c r="ES291">
        <f t="shared" si="650"/>
        <v>0.85812444071452754</v>
      </c>
      <c r="ET291">
        <v>21.4</v>
      </c>
      <c r="EU291">
        <f t="shared" si="651"/>
        <v>0.14187555928547244</v>
      </c>
      <c r="EV291">
        <v>0</v>
      </c>
      <c r="EW291">
        <f t="shared" si="652"/>
        <v>0</v>
      </c>
      <c r="EX291">
        <v>0</v>
      </c>
      <c r="EY291">
        <f t="shared" si="653"/>
        <v>0</v>
      </c>
      <c r="EZ291">
        <v>0</v>
      </c>
      <c r="FA291">
        <f t="shared" si="654"/>
        <v>0</v>
      </c>
      <c r="FB291">
        <v>0</v>
      </c>
      <c r="FC291">
        <f t="shared" si="655"/>
        <v>0</v>
      </c>
      <c r="FD291">
        <v>0</v>
      </c>
      <c r="FE291">
        <f t="shared" si="656"/>
        <v>0</v>
      </c>
      <c r="FF291">
        <v>0</v>
      </c>
      <c r="FG291">
        <f t="shared" si="657"/>
        <v>0</v>
      </c>
      <c r="FH291">
        <v>0</v>
      </c>
      <c r="FI291">
        <f t="shared" si="658"/>
        <v>0</v>
      </c>
      <c r="FJ291">
        <v>0</v>
      </c>
      <c r="FK291">
        <f t="shared" si="659"/>
        <v>0</v>
      </c>
      <c r="FL291">
        <v>0</v>
      </c>
      <c r="FM291">
        <f t="shared" si="660"/>
        <v>0</v>
      </c>
      <c r="FN291">
        <v>0</v>
      </c>
      <c r="FO291">
        <f t="shared" si="661"/>
        <v>0</v>
      </c>
      <c r="FP291">
        <v>0</v>
      </c>
      <c r="FQ291">
        <f t="shared" si="662"/>
        <v>0</v>
      </c>
      <c r="FR291">
        <v>0</v>
      </c>
      <c r="FS291">
        <f t="shared" si="663"/>
        <v>0</v>
      </c>
      <c r="FT291">
        <v>0</v>
      </c>
      <c r="FU291">
        <f t="shared" si="664"/>
        <v>0</v>
      </c>
      <c r="FV291">
        <v>0</v>
      </c>
      <c r="FW291">
        <f t="shared" si="665"/>
        <v>0</v>
      </c>
      <c r="FX291">
        <v>0</v>
      </c>
      <c r="FY291">
        <f t="shared" si="666"/>
        <v>0</v>
      </c>
      <c r="FZ291">
        <v>0</v>
      </c>
      <c r="GA291">
        <f t="shared" si="667"/>
        <v>0</v>
      </c>
      <c r="GB291">
        <v>0</v>
      </c>
      <c r="GC291">
        <f t="shared" si="668"/>
        <v>0</v>
      </c>
      <c r="GD291">
        <v>0</v>
      </c>
      <c r="GE291">
        <f t="shared" si="669"/>
        <v>0</v>
      </c>
      <c r="GF291">
        <v>0</v>
      </c>
      <c r="GG291">
        <f t="shared" si="670"/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645</v>
      </c>
    </row>
    <row r="292" spans="1:201" x14ac:dyDescent="0.45">
      <c r="A292">
        <v>291</v>
      </c>
      <c r="B292" t="s">
        <v>53</v>
      </c>
      <c r="C292" t="s">
        <v>46</v>
      </c>
      <c r="D292">
        <v>5052</v>
      </c>
      <c r="F292">
        <v>288.3</v>
      </c>
      <c r="G292">
        <v>298</v>
      </c>
      <c r="H292">
        <v>880</v>
      </c>
      <c r="I292" s="2">
        <f t="shared" si="636"/>
        <v>0.33863636363636362</v>
      </c>
      <c r="J292" s="2">
        <f t="shared" si="637"/>
        <v>9.6999999999999886</v>
      </c>
      <c r="K292" s="2">
        <f t="shared" si="638"/>
        <v>1.0336455081512312</v>
      </c>
      <c r="M292" s="2">
        <v>2458</v>
      </c>
      <c r="N292">
        <v>0</v>
      </c>
      <c r="O292">
        <v>14.8</v>
      </c>
      <c r="P292" s="2">
        <f t="shared" si="639"/>
        <v>0</v>
      </c>
      <c r="Q292" s="2">
        <f t="shared" si="640"/>
        <v>1</v>
      </c>
      <c r="R292">
        <v>0</v>
      </c>
      <c r="S292">
        <v>179</v>
      </c>
      <c r="T292" s="2">
        <f t="shared" si="579"/>
        <v>0</v>
      </c>
      <c r="U292">
        <v>0</v>
      </c>
      <c r="V292">
        <v>213</v>
      </c>
      <c r="W292" s="2">
        <f t="shared" si="641"/>
        <v>0</v>
      </c>
      <c r="X292" s="2">
        <f t="shared" si="641"/>
        <v>31.524000000000001</v>
      </c>
      <c r="Y292" s="7">
        <f t="shared" si="642"/>
        <v>1</v>
      </c>
      <c r="Z292" s="2">
        <f t="shared" si="643"/>
        <v>0</v>
      </c>
      <c r="AA292" s="2" t="e">
        <f t="shared" si="644"/>
        <v>#DIV/0!</v>
      </c>
      <c r="AB292" s="2">
        <f t="shared" si="644"/>
        <v>1.1899441340782122</v>
      </c>
      <c r="AC292" s="2">
        <f t="shared" si="645"/>
        <v>1</v>
      </c>
      <c r="AD292" s="2">
        <f t="shared" si="646"/>
        <v>0</v>
      </c>
      <c r="AE292" s="2">
        <f t="shared" si="647"/>
        <v>34</v>
      </c>
      <c r="AF292" s="2">
        <f t="shared" si="560"/>
        <v>0.15962441314553991</v>
      </c>
      <c r="AG292" s="2">
        <f t="shared" si="648"/>
        <v>0</v>
      </c>
      <c r="AH292" s="2">
        <f t="shared" si="558"/>
        <v>2.3624413145539909</v>
      </c>
      <c r="AI292" s="2">
        <v>2</v>
      </c>
      <c r="AJ292">
        <f>5*10^-3</f>
        <v>5.0000000000000001E-3</v>
      </c>
      <c r="AK292">
        <f t="shared" si="561"/>
        <v>0</v>
      </c>
      <c r="AL292">
        <f t="shared" si="519"/>
        <v>300</v>
      </c>
      <c r="AM292">
        <f t="shared" si="562"/>
        <v>300</v>
      </c>
      <c r="AP292" t="s">
        <v>37</v>
      </c>
      <c r="AQ292">
        <v>255</v>
      </c>
      <c r="AS292">
        <v>0.81279999999999997</v>
      </c>
      <c r="AT292">
        <v>1</v>
      </c>
      <c r="AU292">
        <f t="shared" si="559"/>
        <v>161.37820422845212</v>
      </c>
      <c r="AV292" t="s">
        <v>53</v>
      </c>
      <c r="AW292" t="s">
        <v>64</v>
      </c>
      <c r="AZ292" s="2">
        <f t="shared" si="417"/>
        <v>2.9638902803982035</v>
      </c>
      <c r="BA292" s="2">
        <f t="shared" ref="BA292:BA303" si="671">ES292*HL$2+EU292*HN$2+EW292*HP$2+EY292*GX$2+FA292*HB$10+FC292*GV$13+FE292*GX$13+FG292*GZ$13+FI292*HB$13+FK292*GV$19+FM292*GV$2+FO292*HD$2+FQ292*HB$2+FS292*GV$22+FU292*GX$22+FW292*HF$2+FY292*GV$6+GA292*GV$10+GC292*HA$22+GE292*GZ$25+GG292*GV$28</f>
        <v>3</v>
      </c>
      <c r="BB292">
        <v>0.4</v>
      </c>
      <c r="BC292">
        <f t="shared" si="606"/>
        <v>1.6922079324954659E-3</v>
      </c>
      <c r="BD292">
        <v>0.4</v>
      </c>
      <c r="BE292">
        <f t="shared" si="607"/>
        <v>1.6444876170417016E-3</v>
      </c>
      <c r="BF292">
        <v>0</v>
      </c>
      <c r="BG292">
        <f t="shared" si="608"/>
        <v>0</v>
      </c>
      <c r="BH292">
        <v>0.05</v>
      </c>
      <c r="BI292">
        <f t="shared" si="609"/>
        <v>2.4466909351986984E-4</v>
      </c>
      <c r="BJ292">
        <v>0</v>
      </c>
      <c r="BK292">
        <f t="shared" si="610"/>
        <v>0</v>
      </c>
      <c r="BL292">
        <v>96.5</v>
      </c>
      <c r="BM292">
        <f t="shared" si="611"/>
        <v>0.96146865219048239</v>
      </c>
      <c r="BN292">
        <v>2.8</v>
      </c>
      <c r="BO292">
        <f t="shared" si="612"/>
        <v>3.0970224931022344E-2</v>
      </c>
      <c r="BP292">
        <v>0</v>
      </c>
      <c r="BQ292">
        <f t="shared" si="613"/>
        <v>0</v>
      </c>
      <c r="BR292">
        <v>0.19</v>
      </c>
      <c r="BS292">
        <f t="shared" si="614"/>
        <v>9.1464225100222976E-4</v>
      </c>
      <c r="BT292">
        <v>0</v>
      </c>
      <c r="BU292">
        <f t="shared" si="615"/>
        <v>0</v>
      </c>
      <c r="BV292">
        <v>0</v>
      </c>
      <c r="BW292">
        <f t="shared" si="616"/>
        <v>0</v>
      </c>
      <c r="BX292">
        <v>0</v>
      </c>
      <c r="BY292">
        <f t="shared" si="617"/>
        <v>0</v>
      </c>
      <c r="BZ292">
        <v>0.25</v>
      </c>
      <c r="CA292">
        <f t="shared" si="618"/>
        <v>2.3929840415507306E-3</v>
      </c>
      <c r="CB292">
        <v>0.13</v>
      </c>
      <c r="CC292">
        <f t="shared" si="619"/>
        <v>6.7213194288544688E-4</v>
      </c>
      <c r="CD292">
        <v>0</v>
      </c>
      <c r="CE292">
        <f t="shared" si="620"/>
        <v>0</v>
      </c>
      <c r="CF292">
        <v>0</v>
      </c>
      <c r="CG292">
        <f t="shared" si="621"/>
        <v>0</v>
      </c>
      <c r="CH292">
        <v>0</v>
      </c>
      <c r="CI292">
        <f t="shared" si="622"/>
        <v>0</v>
      </c>
      <c r="CJ292">
        <v>0</v>
      </c>
      <c r="CK292">
        <f t="shared" si="623"/>
        <v>0</v>
      </c>
      <c r="CL292">
        <v>0</v>
      </c>
      <c r="CM292">
        <f t="shared" si="624"/>
        <v>0</v>
      </c>
      <c r="CN292">
        <v>0</v>
      </c>
      <c r="CO292">
        <f t="shared" si="625"/>
        <v>0</v>
      </c>
      <c r="CP292">
        <v>0</v>
      </c>
      <c r="CQ292">
        <f t="shared" si="626"/>
        <v>0</v>
      </c>
      <c r="CR292">
        <v>0</v>
      </c>
      <c r="CS292">
        <f t="shared" si="627"/>
        <v>0</v>
      </c>
      <c r="CT292">
        <v>0</v>
      </c>
      <c r="CU292">
        <f t="shared" si="628"/>
        <v>0</v>
      </c>
      <c r="CV292">
        <v>0</v>
      </c>
      <c r="CW292">
        <f t="shared" si="629"/>
        <v>0</v>
      </c>
      <c r="CX292">
        <v>0</v>
      </c>
      <c r="CY292">
        <f t="shared" si="630"/>
        <v>0</v>
      </c>
      <c r="CZ292">
        <v>0</v>
      </c>
      <c r="DA292">
        <f t="shared" si="631"/>
        <v>0</v>
      </c>
      <c r="DB292">
        <v>0</v>
      </c>
      <c r="DC292">
        <f t="shared" si="632"/>
        <v>0</v>
      </c>
      <c r="DD292">
        <v>0</v>
      </c>
      <c r="DE292">
        <f t="shared" si="633"/>
        <v>0</v>
      </c>
      <c r="DF292">
        <v>0</v>
      </c>
      <c r="DG292">
        <f t="shared" si="634"/>
        <v>0</v>
      </c>
      <c r="DH292">
        <v>0</v>
      </c>
      <c r="DI292">
        <f t="shared" si="635"/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f t="shared" si="649"/>
        <v>78.599999999999994</v>
      </c>
      <c r="ES292">
        <f t="shared" si="650"/>
        <v>0.85812444071452754</v>
      </c>
      <c r="ET292">
        <v>21.4</v>
      </c>
      <c r="EU292">
        <f t="shared" si="651"/>
        <v>0.14187555928547244</v>
      </c>
      <c r="EV292">
        <v>0</v>
      </c>
      <c r="EW292">
        <f t="shared" si="652"/>
        <v>0</v>
      </c>
      <c r="EX292">
        <v>0</v>
      </c>
      <c r="EY292">
        <f t="shared" si="653"/>
        <v>0</v>
      </c>
      <c r="EZ292">
        <v>0</v>
      </c>
      <c r="FA292">
        <f t="shared" si="654"/>
        <v>0</v>
      </c>
      <c r="FB292">
        <v>0</v>
      </c>
      <c r="FC292">
        <f t="shared" si="655"/>
        <v>0</v>
      </c>
      <c r="FD292">
        <v>0</v>
      </c>
      <c r="FE292">
        <f t="shared" si="656"/>
        <v>0</v>
      </c>
      <c r="FF292">
        <v>0</v>
      </c>
      <c r="FG292">
        <f t="shared" si="657"/>
        <v>0</v>
      </c>
      <c r="FH292">
        <v>0</v>
      </c>
      <c r="FI292">
        <f t="shared" si="658"/>
        <v>0</v>
      </c>
      <c r="FJ292">
        <v>0</v>
      </c>
      <c r="FK292">
        <f t="shared" si="659"/>
        <v>0</v>
      </c>
      <c r="FL292">
        <v>0</v>
      </c>
      <c r="FM292">
        <f t="shared" si="660"/>
        <v>0</v>
      </c>
      <c r="FN292">
        <v>0</v>
      </c>
      <c r="FO292">
        <f t="shared" si="661"/>
        <v>0</v>
      </c>
      <c r="FP292">
        <v>0</v>
      </c>
      <c r="FQ292">
        <f t="shared" si="662"/>
        <v>0</v>
      </c>
      <c r="FR292">
        <v>0</v>
      </c>
      <c r="FS292">
        <f t="shared" si="663"/>
        <v>0</v>
      </c>
      <c r="FT292">
        <v>0</v>
      </c>
      <c r="FU292">
        <f t="shared" si="664"/>
        <v>0</v>
      </c>
      <c r="FV292">
        <v>0</v>
      </c>
      <c r="FW292">
        <f t="shared" si="665"/>
        <v>0</v>
      </c>
      <c r="FX292">
        <v>0</v>
      </c>
      <c r="FY292">
        <f t="shared" si="666"/>
        <v>0</v>
      </c>
      <c r="FZ292">
        <v>0</v>
      </c>
      <c r="GA292">
        <f t="shared" si="667"/>
        <v>0</v>
      </c>
      <c r="GB292">
        <v>0</v>
      </c>
      <c r="GC292">
        <f t="shared" si="668"/>
        <v>0</v>
      </c>
      <c r="GD292">
        <v>0</v>
      </c>
      <c r="GE292">
        <f t="shared" si="669"/>
        <v>0</v>
      </c>
      <c r="GF292">
        <v>0</v>
      </c>
      <c r="GG292">
        <f t="shared" si="670"/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645</v>
      </c>
    </row>
    <row r="293" spans="1:201" x14ac:dyDescent="0.45">
      <c r="A293">
        <v>292</v>
      </c>
      <c r="B293" t="s">
        <v>53</v>
      </c>
      <c r="C293" t="s">
        <v>46</v>
      </c>
      <c r="D293">
        <v>5052</v>
      </c>
      <c r="F293">
        <v>288.3</v>
      </c>
      <c r="G293">
        <v>298</v>
      </c>
      <c r="H293">
        <v>880</v>
      </c>
      <c r="I293" s="2">
        <f t="shared" si="636"/>
        <v>0.33863636363636362</v>
      </c>
      <c r="J293" s="2">
        <f t="shared" si="637"/>
        <v>9.6999999999999886</v>
      </c>
      <c r="K293" s="2">
        <f t="shared" si="638"/>
        <v>1.0336455081512312</v>
      </c>
      <c r="M293" s="2">
        <v>2458</v>
      </c>
      <c r="N293">
        <v>0</v>
      </c>
      <c r="O293">
        <v>18.5</v>
      </c>
      <c r="P293" s="2">
        <f t="shared" si="639"/>
        <v>0</v>
      </c>
      <c r="Q293" s="2">
        <f t="shared" si="640"/>
        <v>1</v>
      </c>
      <c r="R293">
        <v>0</v>
      </c>
      <c r="S293">
        <v>181</v>
      </c>
      <c r="T293" s="2">
        <f t="shared" si="579"/>
        <v>0</v>
      </c>
      <c r="U293">
        <v>0</v>
      </c>
      <c r="V293">
        <v>213</v>
      </c>
      <c r="W293" s="2">
        <f t="shared" si="641"/>
        <v>0</v>
      </c>
      <c r="X293" s="2">
        <f t="shared" si="641"/>
        <v>39.405000000000001</v>
      </c>
      <c r="Y293" s="7">
        <f t="shared" si="642"/>
        <v>1</v>
      </c>
      <c r="Z293" s="2">
        <f t="shared" si="643"/>
        <v>0</v>
      </c>
      <c r="AA293" s="2" t="e">
        <f t="shared" si="644"/>
        <v>#DIV/0!</v>
      </c>
      <c r="AB293" s="2">
        <f t="shared" si="644"/>
        <v>1.1767955801104972</v>
      </c>
      <c r="AC293" s="2">
        <f t="shared" si="645"/>
        <v>1</v>
      </c>
      <c r="AD293" s="2">
        <f t="shared" si="646"/>
        <v>0</v>
      </c>
      <c r="AE293" s="2">
        <f t="shared" si="647"/>
        <v>32</v>
      </c>
      <c r="AF293" s="2">
        <f t="shared" si="560"/>
        <v>0.15023474178403756</v>
      </c>
      <c r="AG293" s="2">
        <f t="shared" si="648"/>
        <v>0</v>
      </c>
      <c r="AH293" s="2">
        <f t="shared" si="558"/>
        <v>2.779342723004695</v>
      </c>
      <c r="AI293" s="2">
        <v>2</v>
      </c>
      <c r="AJ293">
        <v>5.0000000000000001E-4</v>
      </c>
      <c r="AK293">
        <f t="shared" si="561"/>
        <v>0</v>
      </c>
      <c r="AL293">
        <f t="shared" si="519"/>
        <v>300</v>
      </c>
      <c r="AM293">
        <f t="shared" si="562"/>
        <v>300</v>
      </c>
      <c r="AP293" t="s">
        <v>37</v>
      </c>
      <c r="AQ293">
        <v>255</v>
      </c>
      <c r="AS293">
        <v>0.81279999999999997</v>
      </c>
      <c r="AT293">
        <v>1</v>
      </c>
      <c r="AU293">
        <f t="shared" si="559"/>
        <v>163.18131265558566</v>
      </c>
      <c r="AV293" t="s">
        <v>53</v>
      </c>
      <c r="AW293" t="s">
        <v>64</v>
      </c>
      <c r="AZ293" s="2">
        <f t="shared" si="417"/>
        <v>2.9638902803982035</v>
      </c>
      <c r="BA293" s="2">
        <f t="shared" si="671"/>
        <v>3</v>
      </c>
      <c r="BB293">
        <v>0.4</v>
      </c>
      <c r="BC293">
        <f t="shared" si="606"/>
        <v>1.6922079324954659E-3</v>
      </c>
      <c r="BD293">
        <v>0.4</v>
      </c>
      <c r="BE293">
        <f t="shared" si="607"/>
        <v>1.6444876170417016E-3</v>
      </c>
      <c r="BF293">
        <v>0</v>
      </c>
      <c r="BG293">
        <f t="shared" si="608"/>
        <v>0</v>
      </c>
      <c r="BH293">
        <v>0.05</v>
      </c>
      <c r="BI293">
        <f t="shared" si="609"/>
        <v>2.4466909351986984E-4</v>
      </c>
      <c r="BJ293">
        <v>0</v>
      </c>
      <c r="BK293">
        <f t="shared" si="610"/>
        <v>0</v>
      </c>
      <c r="BL293">
        <v>96.5</v>
      </c>
      <c r="BM293">
        <f t="shared" si="611"/>
        <v>0.96146865219048239</v>
      </c>
      <c r="BN293">
        <v>2.8</v>
      </c>
      <c r="BO293">
        <f t="shared" si="612"/>
        <v>3.0970224931022344E-2</v>
      </c>
      <c r="BP293">
        <v>0</v>
      </c>
      <c r="BQ293">
        <f t="shared" si="613"/>
        <v>0</v>
      </c>
      <c r="BR293">
        <v>0.19</v>
      </c>
      <c r="BS293">
        <f t="shared" si="614"/>
        <v>9.1464225100222976E-4</v>
      </c>
      <c r="BT293">
        <v>0</v>
      </c>
      <c r="BU293">
        <f t="shared" si="615"/>
        <v>0</v>
      </c>
      <c r="BV293">
        <v>0</v>
      </c>
      <c r="BW293">
        <f t="shared" si="616"/>
        <v>0</v>
      </c>
      <c r="BX293">
        <v>0</v>
      </c>
      <c r="BY293">
        <f t="shared" si="617"/>
        <v>0</v>
      </c>
      <c r="BZ293">
        <v>0.25</v>
      </c>
      <c r="CA293">
        <f t="shared" si="618"/>
        <v>2.3929840415507306E-3</v>
      </c>
      <c r="CB293">
        <v>0.13</v>
      </c>
      <c r="CC293">
        <f t="shared" si="619"/>
        <v>6.7213194288544688E-4</v>
      </c>
      <c r="CD293">
        <v>0</v>
      </c>
      <c r="CE293">
        <f t="shared" si="620"/>
        <v>0</v>
      </c>
      <c r="CF293">
        <v>0</v>
      </c>
      <c r="CG293">
        <f t="shared" si="621"/>
        <v>0</v>
      </c>
      <c r="CH293">
        <v>0</v>
      </c>
      <c r="CI293">
        <f t="shared" si="622"/>
        <v>0</v>
      </c>
      <c r="CJ293">
        <v>0</v>
      </c>
      <c r="CK293">
        <f t="shared" si="623"/>
        <v>0</v>
      </c>
      <c r="CL293">
        <v>0</v>
      </c>
      <c r="CM293">
        <f t="shared" si="624"/>
        <v>0</v>
      </c>
      <c r="CN293">
        <v>0</v>
      </c>
      <c r="CO293">
        <f t="shared" si="625"/>
        <v>0</v>
      </c>
      <c r="CP293">
        <v>0</v>
      </c>
      <c r="CQ293">
        <f t="shared" si="626"/>
        <v>0</v>
      </c>
      <c r="CR293">
        <v>0</v>
      </c>
      <c r="CS293">
        <f t="shared" si="627"/>
        <v>0</v>
      </c>
      <c r="CT293">
        <v>0</v>
      </c>
      <c r="CU293">
        <f t="shared" si="628"/>
        <v>0</v>
      </c>
      <c r="CV293">
        <v>0</v>
      </c>
      <c r="CW293">
        <f t="shared" si="629"/>
        <v>0</v>
      </c>
      <c r="CX293">
        <v>0</v>
      </c>
      <c r="CY293">
        <f t="shared" si="630"/>
        <v>0</v>
      </c>
      <c r="CZ293">
        <v>0</v>
      </c>
      <c r="DA293">
        <f t="shared" si="631"/>
        <v>0</v>
      </c>
      <c r="DB293">
        <v>0</v>
      </c>
      <c r="DC293">
        <f t="shared" si="632"/>
        <v>0</v>
      </c>
      <c r="DD293">
        <v>0</v>
      </c>
      <c r="DE293">
        <f t="shared" si="633"/>
        <v>0</v>
      </c>
      <c r="DF293">
        <v>0</v>
      </c>
      <c r="DG293">
        <f t="shared" si="634"/>
        <v>0</v>
      </c>
      <c r="DH293">
        <v>0</v>
      </c>
      <c r="DI293">
        <f t="shared" si="635"/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f t="shared" si="649"/>
        <v>78.599999999999994</v>
      </c>
      <c r="ES293">
        <f t="shared" si="650"/>
        <v>0.85812444071452754</v>
      </c>
      <c r="ET293">
        <v>21.4</v>
      </c>
      <c r="EU293">
        <f t="shared" si="651"/>
        <v>0.14187555928547244</v>
      </c>
      <c r="EV293">
        <v>0</v>
      </c>
      <c r="EW293">
        <f t="shared" si="652"/>
        <v>0</v>
      </c>
      <c r="EX293">
        <v>0</v>
      </c>
      <c r="EY293">
        <f t="shared" si="653"/>
        <v>0</v>
      </c>
      <c r="EZ293">
        <v>0</v>
      </c>
      <c r="FA293">
        <f t="shared" si="654"/>
        <v>0</v>
      </c>
      <c r="FB293">
        <v>0</v>
      </c>
      <c r="FC293">
        <f t="shared" si="655"/>
        <v>0</v>
      </c>
      <c r="FD293">
        <v>0</v>
      </c>
      <c r="FE293">
        <f t="shared" si="656"/>
        <v>0</v>
      </c>
      <c r="FF293">
        <v>0</v>
      </c>
      <c r="FG293">
        <f t="shared" si="657"/>
        <v>0</v>
      </c>
      <c r="FH293">
        <v>0</v>
      </c>
      <c r="FI293">
        <f t="shared" si="658"/>
        <v>0</v>
      </c>
      <c r="FJ293">
        <v>0</v>
      </c>
      <c r="FK293">
        <f t="shared" si="659"/>
        <v>0</v>
      </c>
      <c r="FL293">
        <v>0</v>
      </c>
      <c r="FM293">
        <f t="shared" si="660"/>
        <v>0</v>
      </c>
      <c r="FN293">
        <v>0</v>
      </c>
      <c r="FO293">
        <f t="shared" si="661"/>
        <v>0</v>
      </c>
      <c r="FP293">
        <v>0</v>
      </c>
      <c r="FQ293">
        <f t="shared" si="662"/>
        <v>0</v>
      </c>
      <c r="FR293">
        <v>0</v>
      </c>
      <c r="FS293">
        <f t="shared" si="663"/>
        <v>0</v>
      </c>
      <c r="FT293">
        <v>0</v>
      </c>
      <c r="FU293">
        <f t="shared" si="664"/>
        <v>0</v>
      </c>
      <c r="FV293">
        <v>0</v>
      </c>
      <c r="FW293">
        <f t="shared" si="665"/>
        <v>0</v>
      </c>
      <c r="FX293">
        <v>0</v>
      </c>
      <c r="FY293">
        <f t="shared" si="666"/>
        <v>0</v>
      </c>
      <c r="FZ293">
        <v>0</v>
      </c>
      <c r="GA293">
        <f t="shared" si="667"/>
        <v>0</v>
      </c>
      <c r="GB293">
        <v>0</v>
      </c>
      <c r="GC293">
        <f t="shared" si="668"/>
        <v>0</v>
      </c>
      <c r="GD293">
        <v>0</v>
      </c>
      <c r="GE293">
        <f t="shared" si="669"/>
        <v>0</v>
      </c>
      <c r="GF293">
        <v>0</v>
      </c>
      <c r="GG293">
        <f t="shared" si="670"/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645</v>
      </c>
    </row>
    <row r="294" spans="1:201" ht="15.75" x14ac:dyDescent="0.5">
      <c r="A294">
        <v>293</v>
      </c>
      <c r="B294" t="s">
        <v>53</v>
      </c>
      <c r="C294" t="s">
        <v>46</v>
      </c>
      <c r="D294">
        <v>6061</v>
      </c>
      <c r="F294">
        <v>288.3</v>
      </c>
      <c r="G294">
        <v>298</v>
      </c>
      <c r="H294">
        <v>578</v>
      </c>
      <c r="I294" s="2">
        <f t="shared" si="636"/>
        <v>0.51557093425605538</v>
      </c>
      <c r="J294" s="2">
        <f t="shared" si="637"/>
        <v>9.6999999999999886</v>
      </c>
      <c r="K294" s="2">
        <f t="shared" si="638"/>
        <v>1.0336455081512312</v>
      </c>
      <c r="M294" s="2">
        <v>2458</v>
      </c>
      <c r="N294">
        <v>0</v>
      </c>
      <c r="O294">
        <v>14.3</v>
      </c>
      <c r="P294" s="2">
        <f t="shared" si="639"/>
        <v>0</v>
      </c>
      <c r="Q294" s="2">
        <f t="shared" si="640"/>
        <v>1</v>
      </c>
      <c r="R294">
        <v>0</v>
      </c>
      <c r="S294">
        <v>219</v>
      </c>
      <c r="T294" s="2">
        <f t="shared" si="579"/>
        <v>0</v>
      </c>
      <c r="U294">
        <v>0</v>
      </c>
      <c r="V294">
        <v>260</v>
      </c>
      <c r="W294" s="2">
        <f t="shared" si="641"/>
        <v>0</v>
      </c>
      <c r="X294" s="2">
        <f t="shared" si="641"/>
        <v>37.18</v>
      </c>
      <c r="Y294" s="7">
        <f t="shared" si="642"/>
        <v>1</v>
      </c>
      <c r="Z294" s="2">
        <f t="shared" si="643"/>
        <v>0</v>
      </c>
      <c r="AA294" s="2" t="e">
        <f t="shared" si="644"/>
        <v>#DIV/0!</v>
      </c>
      <c r="AB294" s="2">
        <f t="shared" si="644"/>
        <v>1.1872146118721461</v>
      </c>
      <c r="AC294" s="2">
        <f t="shared" si="645"/>
        <v>1</v>
      </c>
      <c r="AD294" s="2">
        <f t="shared" si="646"/>
        <v>0</v>
      </c>
      <c r="AE294" s="2">
        <f t="shared" si="647"/>
        <v>41</v>
      </c>
      <c r="AF294" s="2">
        <f t="shared" si="560"/>
        <v>0.15769230769230769</v>
      </c>
      <c r="AG294" s="2">
        <f t="shared" si="648"/>
        <v>0</v>
      </c>
      <c r="AH294" s="2">
        <f t="shared" si="558"/>
        <v>2.2549999999999999</v>
      </c>
      <c r="AI294" s="2">
        <v>2</v>
      </c>
      <c r="AJ294">
        <f>2*10^-2</f>
        <v>0.02</v>
      </c>
      <c r="AK294">
        <f t="shared" si="561"/>
        <v>0</v>
      </c>
      <c r="AL294">
        <f t="shared" si="519"/>
        <v>300</v>
      </c>
      <c r="AM294">
        <f t="shared" si="562"/>
        <v>300</v>
      </c>
      <c r="AP294" t="s">
        <v>37</v>
      </c>
      <c r="AQ294">
        <v>280</v>
      </c>
      <c r="AS294">
        <v>0.40639999999999998</v>
      </c>
      <c r="AT294">
        <v>1</v>
      </c>
      <c r="AU294">
        <f t="shared" si="559"/>
        <v>139.61142646646084</v>
      </c>
      <c r="AV294" t="s">
        <v>53</v>
      </c>
      <c r="AW294" t="s">
        <v>64</v>
      </c>
      <c r="AZ294" s="2">
        <f t="shared" si="417"/>
        <v>2.9901702032600204</v>
      </c>
      <c r="BA294" s="2">
        <f t="shared" si="671"/>
        <v>3</v>
      </c>
      <c r="BB294">
        <v>0.13</v>
      </c>
      <c r="BC294">
        <f t="shared" si="606"/>
        <v>5.5268668448230258E-4</v>
      </c>
      <c r="BD294">
        <v>0</v>
      </c>
      <c r="BE294">
        <f t="shared" si="607"/>
        <v>0</v>
      </c>
      <c r="BF294">
        <v>0</v>
      </c>
      <c r="BG294">
        <f t="shared" si="608"/>
        <v>0</v>
      </c>
      <c r="BH294">
        <v>0</v>
      </c>
      <c r="BI294">
        <f t="shared" si="609"/>
        <v>0</v>
      </c>
      <c r="BJ294">
        <v>0</v>
      </c>
      <c r="BK294">
        <f t="shared" si="610"/>
        <v>0</v>
      </c>
      <c r="BL294">
        <v>97.9</v>
      </c>
      <c r="BM294">
        <f t="shared" si="611"/>
        <v>0.98024000225272812</v>
      </c>
      <c r="BN294">
        <v>1.1000000000000001</v>
      </c>
      <c r="BO294">
        <f t="shared" si="612"/>
        <v>1.2227028581432643E-2</v>
      </c>
      <c r="BP294">
        <v>0</v>
      </c>
      <c r="BQ294">
        <f t="shared" si="613"/>
        <v>0</v>
      </c>
      <c r="BR294" s="13">
        <v>0.15</v>
      </c>
      <c r="BS294">
        <f t="shared" si="614"/>
        <v>7.25656068350842E-4</v>
      </c>
      <c r="BT294">
        <v>0</v>
      </c>
      <c r="BU294">
        <f t="shared" si="615"/>
        <v>0</v>
      </c>
      <c r="BV294">
        <v>0</v>
      </c>
      <c r="BW294">
        <f t="shared" si="616"/>
        <v>0</v>
      </c>
      <c r="BX294">
        <v>0</v>
      </c>
      <c r="BY294">
        <f t="shared" si="617"/>
        <v>0</v>
      </c>
      <c r="BZ294">
        <v>0.57999999999999996</v>
      </c>
      <c r="CA294">
        <f t="shared" si="618"/>
        <v>5.5791713682601593E-3</v>
      </c>
      <c r="CB294">
        <v>0.13</v>
      </c>
      <c r="CC294">
        <f t="shared" si="619"/>
        <v>6.7545504474590212E-4</v>
      </c>
      <c r="CD294">
        <v>0</v>
      </c>
      <c r="CE294">
        <f t="shared" si="620"/>
        <v>0</v>
      </c>
      <c r="CF294">
        <v>0</v>
      </c>
      <c r="CG294">
        <f t="shared" si="621"/>
        <v>0</v>
      </c>
      <c r="CH294">
        <v>0</v>
      </c>
      <c r="CI294">
        <f t="shared" si="622"/>
        <v>0</v>
      </c>
      <c r="CJ294">
        <v>0</v>
      </c>
      <c r="CK294">
        <f t="shared" si="623"/>
        <v>0</v>
      </c>
      <c r="CL294">
        <v>0</v>
      </c>
      <c r="CM294">
        <f t="shared" si="624"/>
        <v>0</v>
      </c>
      <c r="CN294">
        <v>0</v>
      </c>
      <c r="CO294">
        <f t="shared" si="625"/>
        <v>0</v>
      </c>
      <c r="CP294">
        <v>0</v>
      </c>
      <c r="CQ294">
        <f t="shared" si="626"/>
        <v>0</v>
      </c>
      <c r="CR294">
        <v>0</v>
      </c>
      <c r="CS294">
        <f t="shared" si="627"/>
        <v>0</v>
      </c>
      <c r="CT294">
        <v>0</v>
      </c>
      <c r="CU294">
        <f t="shared" si="628"/>
        <v>0</v>
      </c>
      <c r="CV294">
        <v>0</v>
      </c>
      <c r="CW294">
        <f t="shared" si="629"/>
        <v>0</v>
      </c>
      <c r="CX294">
        <v>0</v>
      </c>
      <c r="CY294">
        <f t="shared" si="630"/>
        <v>0</v>
      </c>
      <c r="CZ294">
        <v>0</v>
      </c>
      <c r="DA294">
        <f t="shared" si="631"/>
        <v>0</v>
      </c>
      <c r="DB294">
        <v>0</v>
      </c>
      <c r="DC294">
        <f t="shared" si="632"/>
        <v>0</v>
      </c>
      <c r="DD294">
        <v>0</v>
      </c>
      <c r="DE294">
        <f t="shared" si="633"/>
        <v>0</v>
      </c>
      <c r="DF294">
        <v>0</v>
      </c>
      <c r="DG294">
        <f t="shared" si="634"/>
        <v>0</v>
      </c>
      <c r="DH294">
        <v>0</v>
      </c>
      <c r="DI294">
        <f t="shared" si="635"/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f t="shared" si="649"/>
        <v>78.599999999999994</v>
      </c>
      <c r="ES294">
        <f t="shared" si="650"/>
        <v>0.85812444071452754</v>
      </c>
      <c r="ET294">
        <v>21.4</v>
      </c>
      <c r="EU294">
        <f t="shared" si="651"/>
        <v>0.14187555928547244</v>
      </c>
      <c r="EV294">
        <v>0</v>
      </c>
      <c r="EW294">
        <f t="shared" si="652"/>
        <v>0</v>
      </c>
      <c r="EX294">
        <v>0</v>
      </c>
      <c r="EY294">
        <f t="shared" si="653"/>
        <v>0</v>
      </c>
      <c r="EZ294">
        <v>0</v>
      </c>
      <c r="FA294">
        <f t="shared" si="654"/>
        <v>0</v>
      </c>
      <c r="FB294">
        <v>0</v>
      </c>
      <c r="FC294">
        <f t="shared" si="655"/>
        <v>0</v>
      </c>
      <c r="FD294">
        <v>0</v>
      </c>
      <c r="FE294">
        <f t="shared" si="656"/>
        <v>0</v>
      </c>
      <c r="FF294">
        <v>0</v>
      </c>
      <c r="FG294">
        <f t="shared" si="657"/>
        <v>0</v>
      </c>
      <c r="FH294">
        <v>0</v>
      </c>
      <c r="FI294">
        <f t="shared" si="658"/>
        <v>0</v>
      </c>
      <c r="FJ294">
        <v>0</v>
      </c>
      <c r="FK294">
        <f t="shared" si="659"/>
        <v>0</v>
      </c>
      <c r="FL294">
        <v>0</v>
      </c>
      <c r="FM294">
        <f t="shared" si="660"/>
        <v>0</v>
      </c>
      <c r="FN294">
        <v>0</v>
      </c>
      <c r="FO294">
        <f t="shared" si="661"/>
        <v>0</v>
      </c>
      <c r="FP294">
        <v>0</v>
      </c>
      <c r="FQ294">
        <f t="shared" si="662"/>
        <v>0</v>
      </c>
      <c r="FR294">
        <v>0</v>
      </c>
      <c r="FS294">
        <f t="shared" si="663"/>
        <v>0</v>
      </c>
      <c r="FT294">
        <v>0</v>
      </c>
      <c r="FU294">
        <f t="shared" si="664"/>
        <v>0</v>
      </c>
      <c r="FV294">
        <v>0</v>
      </c>
      <c r="FW294">
        <f t="shared" si="665"/>
        <v>0</v>
      </c>
      <c r="FX294">
        <v>0</v>
      </c>
      <c r="FY294">
        <f t="shared" si="666"/>
        <v>0</v>
      </c>
      <c r="FZ294">
        <v>0</v>
      </c>
      <c r="GA294">
        <f t="shared" si="667"/>
        <v>0</v>
      </c>
      <c r="GB294">
        <v>0</v>
      </c>
      <c r="GC294">
        <f t="shared" si="668"/>
        <v>0</v>
      </c>
      <c r="GD294">
        <v>0</v>
      </c>
      <c r="GE294">
        <f t="shared" si="669"/>
        <v>0</v>
      </c>
      <c r="GF294">
        <v>0</v>
      </c>
      <c r="GG294">
        <f t="shared" si="670"/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645</v>
      </c>
    </row>
    <row r="295" spans="1:201" ht="15.75" x14ac:dyDescent="0.5">
      <c r="A295">
        <v>294</v>
      </c>
      <c r="B295" t="s">
        <v>53</v>
      </c>
      <c r="C295" t="s">
        <v>46</v>
      </c>
      <c r="D295">
        <v>6061</v>
      </c>
      <c r="F295">
        <v>288.3</v>
      </c>
      <c r="G295">
        <v>298</v>
      </c>
      <c r="H295">
        <v>578</v>
      </c>
      <c r="I295" s="2">
        <f t="shared" si="636"/>
        <v>0.51557093425605538</v>
      </c>
      <c r="J295" s="2">
        <f t="shared" si="637"/>
        <v>9.6999999999999886</v>
      </c>
      <c r="K295" s="2">
        <f t="shared" si="638"/>
        <v>1.0336455081512312</v>
      </c>
      <c r="M295" s="2">
        <v>2458</v>
      </c>
      <c r="N295">
        <v>0</v>
      </c>
      <c r="O295">
        <v>17.3</v>
      </c>
      <c r="P295" s="2">
        <f t="shared" si="639"/>
        <v>0</v>
      </c>
      <c r="Q295" s="2">
        <f t="shared" si="640"/>
        <v>1</v>
      </c>
      <c r="R295">
        <v>0</v>
      </c>
      <c r="S295">
        <v>248</v>
      </c>
      <c r="T295" s="2">
        <f t="shared" si="579"/>
        <v>0</v>
      </c>
      <c r="U295">
        <v>0</v>
      </c>
      <c r="V295">
        <v>309.89999999999998</v>
      </c>
      <c r="W295" s="2">
        <f t="shared" si="641"/>
        <v>0</v>
      </c>
      <c r="X295" s="2">
        <f t="shared" si="641"/>
        <v>53.612699999999997</v>
      </c>
      <c r="Y295" s="7">
        <f t="shared" si="642"/>
        <v>1</v>
      </c>
      <c r="Z295" s="2">
        <f t="shared" si="643"/>
        <v>0</v>
      </c>
      <c r="AA295" s="2" t="e">
        <f t="shared" si="644"/>
        <v>#DIV/0!</v>
      </c>
      <c r="AB295" s="2">
        <f t="shared" si="644"/>
        <v>1.2495967741935483</v>
      </c>
      <c r="AC295" s="2">
        <f t="shared" si="645"/>
        <v>1</v>
      </c>
      <c r="AD295" s="2">
        <f t="shared" si="646"/>
        <v>0</v>
      </c>
      <c r="AE295" s="2">
        <f t="shared" si="647"/>
        <v>61.899999999999977</v>
      </c>
      <c r="AF295" s="2">
        <f t="shared" si="560"/>
        <v>0.1997418522103904</v>
      </c>
      <c r="AG295" s="2">
        <f t="shared" si="648"/>
        <v>0</v>
      </c>
      <c r="AH295" s="2">
        <f t="shared" si="558"/>
        <v>3.4555340432397541</v>
      </c>
      <c r="AI295" s="2">
        <v>2</v>
      </c>
      <c r="AJ295">
        <f>5*10^-3</f>
        <v>5.0000000000000001E-3</v>
      </c>
      <c r="AK295">
        <f t="shared" si="561"/>
        <v>0</v>
      </c>
      <c r="AL295">
        <f t="shared" si="519"/>
        <v>300</v>
      </c>
      <c r="AM295">
        <f t="shared" si="562"/>
        <v>300</v>
      </c>
      <c r="AP295" t="s">
        <v>37</v>
      </c>
      <c r="AQ295">
        <v>280</v>
      </c>
      <c r="AS295">
        <v>0.40639999999999998</v>
      </c>
      <c r="AT295">
        <v>1</v>
      </c>
      <c r="AU295">
        <f t="shared" si="559"/>
        <v>158.09878430905152</v>
      </c>
      <c r="AV295" t="s">
        <v>53</v>
      </c>
      <c r="AW295" t="s">
        <v>64</v>
      </c>
      <c r="AZ295" s="2">
        <f t="shared" si="417"/>
        <v>2.9901702032600204</v>
      </c>
      <c r="BA295" s="2">
        <f t="shared" si="671"/>
        <v>3</v>
      </c>
      <c r="BB295">
        <v>0.13</v>
      </c>
      <c r="BC295">
        <f t="shared" si="606"/>
        <v>5.5268668448230258E-4</v>
      </c>
      <c r="BD295">
        <v>0</v>
      </c>
      <c r="BE295">
        <f t="shared" si="607"/>
        <v>0</v>
      </c>
      <c r="BF295">
        <v>0</v>
      </c>
      <c r="BG295">
        <f t="shared" si="608"/>
        <v>0</v>
      </c>
      <c r="BH295">
        <v>0</v>
      </c>
      <c r="BI295">
        <f t="shared" si="609"/>
        <v>0</v>
      </c>
      <c r="BJ295">
        <v>0</v>
      </c>
      <c r="BK295">
        <f t="shared" si="610"/>
        <v>0</v>
      </c>
      <c r="BL295">
        <v>97.9</v>
      </c>
      <c r="BM295">
        <f t="shared" si="611"/>
        <v>0.98024000225272812</v>
      </c>
      <c r="BN295">
        <v>1.1000000000000001</v>
      </c>
      <c r="BO295">
        <f t="shared" si="612"/>
        <v>1.2227028581432643E-2</v>
      </c>
      <c r="BP295">
        <v>0</v>
      </c>
      <c r="BQ295">
        <f t="shared" si="613"/>
        <v>0</v>
      </c>
      <c r="BR295" s="13">
        <v>0.15</v>
      </c>
      <c r="BS295">
        <f t="shared" si="614"/>
        <v>7.25656068350842E-4</v>
      </c>
      <c r="BT295">
        <v>0</v>
      </c>
      <c r="BU295">
        <f t="shared" si="615"/>
        <v>0</v>
      </c>
      <c r="BV295">
        <v>0</v>
      </c>
      <c r="BW295">
        <f t="shared" si="616"/>
        <v>0</v>
      </c>
      <c r="BX295">
        <v>0</v>
      </c>
      <c r="BY295">
        <f t="shared" si="617"/>
        <v>0</v>
      </c>
      <c r="BZ295">
        <v>0.57999999999999996</v>
      </c>
      <c r="CA295">
        <f t="shared" si="618"/>
        <v>5.5791713682601593E-3</v>
      </c>
      <c r="CB295">
        <v>0.13</v>
      </c>
      <c r="CC295">
        <f t="shared" si="619"/>
        <v>6.7545504474590212E-4</v>
      </c>
      <c r="CD295">
        <v>0</v>
      </c>
      <c r="CE295">
        <f t="shared" si="620"/>
        <v>0</v>
      </c>
      <c r="CF295">
        <v>0</v>
      </c>
      <c r="CG295">
        <f t="shared" si="621"/>
        <v>0</v>
      </c>
      <c r="CH295">
        <v>0</v>
      </c>
      <c r="CI295">
        <f t="shared" si="622"/>
        <v>0</v>
      </c>
      <c r="CJ295">
        <v>0</v>
      </c>
      <c r="CK295">
        <f t="shared" si="623"/>
        <v>0</v>
      </c>
      <c r="CL295">
        <v>0</v>
      </c>
      <c r="CM295">
        <f t="shared" si="624"/>
        <v>0</v>
      </c>
      <c r="CN295">
        <v>0</v>
      </c>
      <c r="CO295">
        <f t="shared" si="625"/>
        <v>0</v>
      </c>
      <c r="CP295">
        <v>0</v>
      </c>
      <c r="CQ295">
        <f t="shared" si="626"/>
        <v>0</v>
      </c>
      <c r="CR295">
        <v>0</v>
      </c>
      <c r="CS295">
        <f t="shared" si="627"/>
        <v>0</v>
      </c>
      <c r="CT295">
        <v>0</v>
      </c>
      <c r="CU295">
        <f t="shared" si="628"/>
        <v>0</v>
      </c>
      <c r="CV295">
        <v>0</v>
      </c>
      <c r="CW295">
        <f t="shared" si="629"/>
        <v>0</v>
      </c>
      <c r="CX295">
        <v>0</v>
      </c>
      <c r="CY295">
        <f t="shared" si="630"/>
        <v>0</v>
      </c>
      <c r="CZ295">
        <v>0</v>
      </c>
      <c r="DA295">
        <f t="shared" si="631"/>
        <v>0</v>
      </c>
      <c r="DB295">
        <v>0</v>
      </c>
      <c r="DC295">
        <f t="shared" si="632"/>
        <v>0</v>
      </c>
      <c r="DD295">
        <v>0</v>
      </c>
      <c r="DE295">
        <f t="shared" si="633"/>
        <v>0</v>
      </c>
      <c r="DF295">
        <v>0</v>
      </c>
      <c r="DG295">
        <f t="shared" si="634"/>
        <v>0</v>
      </c>
      <c r="DH295">
        <v>0</v>
      </c>
      <c r="DI295">
        <f t="shared" si="635"/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f t="shared" si="649"/>
        <v>78.599999999999994</v>
      </c>
      <c r="ES295">
        <f t="shared" si="650"/>
        <v>0.85812444071452754</v>
      </c>
      <c r="ET295">
        <v>21.4</v>
      </c>
      <c r="EU295">
        <f t="shared" si="651"/>
        <v>0.14187555928547244</v>
      </c>
      <c r="EV295">
        <v>0</v>
      </c>
      <c r="EW295">
        <f t="shared" si="652"/>
        <v>0</v>
      </c>
      <c r="EX295">
        <v>0</v>
      </c>
      <c r="EY295">
        <f t="shared" si="653"/>
        <v>0</v>
      </c>
      <c r="EZ295">
        <v>0</v>
      </c>
      <c r="FA295">
        <f t="shared" si="654"/>
        <v>0</v>
      </c>
      <c r="FB295">
        <v>0</v>
      </c>
      <c r="FC295">
        <f t="shared" si="655"/>
        <v>0</v>
      </c>
      <c r="FD295">
        <v>0</v>
      </c>
      <c r="FE295">
        <f t="shared" si="656"/>
        <v>0</v>
      </c>
      <c r="FF295">
        <v>0</v>
      </c>
      <c r="FG295">
        <f t="shared" si="657"/>
        <v>0</v>
      </c>
      <c r="FH295">
        <v>0</v>
      </c>
      <c r="FI295">
        <f t="shared" si="658"/>
        <v>0</v>
      </c>
      <c r="FJ295">
        <v>0</v>
      </c>
      <c r="FK295">
        <f t="shared" si="659"/>
        <v>0</v>
      </c>
      <c r="FL295">
        <v>0</v>
      </c>
      <c r="FM295">
        <f t="shared" si="660"/>
        <v>0</v>
      </c>
      <c r="FN295">
        <v>0</v>
      </c>
      <c r="FO295">
        <f t="shared" si="661"/>
        <v>0</v>
      </c>
      <c r="FP295">
        <v>0</v>
      </c>
      <c r="FQ295">
        <f t="shared" si="662"/>
        <v>0</v>
      </c>
      <c r="FR295">
        <v>0</v>
      </c>
      <c r="FS295">
        <f t="shared" si="663"/>
        <v>0</v>
      </c>
      <c r="FT295">
        <v>0</v>
      </c>
      <c r="FU295">
        <f t="shared" si="664"/>
        <v>0</v>
      </c>
      <c r="FV295">
        <v>0</v>
      </c>
      <c r="FW295">
        <f t="shared" si="665"/>
        <v>0</v>
      </c>
      <c r="FX295">
        <v>0</v>
      </c>
      <c r="FY295">
        <f t="shared" si="666"/>
        <v>0</v>
      </c>
      <c r="FZ295">
        <v>0</v>
      </c>
      <c r="GA295">
        <f t="shared" si="667"/>
        <v>0</v>
      </c>
      <c r="GB295">
        <v>0</v>
      </c>
      <c r="GC295">
        <f t="shared" si="668"/>
        <v>0</v>
      </c>
      <c r="GD295">
        <v>0</v>
      </c>
      <c r="GE295">
        <f t="shared" si="669"/>
        <v>0</v>
      </c>
      <c r="GF295">
        <v>0</v>
      </c>
      <c r="GG295">
        <f t="shared" si="670"/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645</v>
      </c>
    </row>
    <row r="296" spans="1:201" ht="15.75" x14ac:dyDescent="0.5">
      <c r="A296">
        <v>295</v>
      </c>
      <c r="B296" t="s">
        <v>53</v>
      </c>
      <c r="C296" t="s">
        <v>46</v>
      </c>
      <c r="D296">
        <v>6061</v>
      </c>
      <c r="F296">
        <v>288.3</v>
      </c>
      <c r="G296">
        <v>298</v>
      </c>
      <c r="H296">
        <v>578</v>
      </c>
      <c r="I296" s="2">
        <f t="shared" si="636"/>
        <v>0.51557093425605538</v>
      </c>
      <c r="J296" s="2">
        <f t="shared" si="637"/>
        <v>9.6999999999999886</v>
      </c>
      <c r="K296" s="2">
        <f t="shared" si="638"/>
        <v>1.0336455081512312</v>
      </c>
      <c r="M296" s="2">
        <v>2458</v>
      </c>
      <c r="N296">
        <v>0</v>
      </c>
      <c r="O296">
        <v>14</v>
      </c>
      <c r="P296" s="2">
        <f t="shared" si="639"/>
        <v>0</v>
      </c>
      <c r="Q296" s="2">
        <f t="shared" si="640"/>
        <v>1</v>
      </c>
      <c r="R296">
        <v>0</v>
      </c>
      <c r="S296">
        <v>228</v>
      </c>
      <c r="T296" s="2">
        <f t="shared" si="579"/>
        <v>0</v>
      </c>
      <c r="U296">
        <v>0</v>
      </c>
      <c r="V296">
        <v>281.3</v>
      </c>
      <c r="W296" s="2">
        <f t="shared" si="641"/>
        <v>0</v>
      </c>
      <c r="X296" s="2">
        <f t="shared" si="641"/>
        <v>39.382000000000005</v>
      </c>
      <c r="Y296" s="7">
        <f t="shared" si="642"/>
        <v>1</v>
      </c>
      <c r="Z296" s="2">
        <f t="shared" si="643"/>
        <v>0</v>
      </c>
      <c r="AA296" s="2" t="e">
        <f t="shared" si="644"/>
        <v>#DIV/0!</v>
      </c>
      <c r="AB296" s="2">
        <f t="shared" si="644"/>
        <v>1.2337719298245615</v>
      </c>
      <c r="AC296" s="2">
        <f t="shared" si="645"/>
        <v>1</v>
      </c>
      <c r="AD296" s="2">
        <f t="shared" si="646"/>
        <v>0</v>
      </c>
      <c r="AE296" s="2">
        <f t="shared" si="647"/>
        <v>53.300000000000011</v>
      </c>
      <c r="AF296" s="2">
        <f t="shared" si="560"/>
        <v>0.18947742623533598</v>
      </c>
      <c r="AG296" s="2">
        <f t="shared" si="648"/>
        <v>0</v>
      </c>
      <c r="AH296" s="2">
        <f t="shared" si="558"/>
        <v>2.6526839672947036</v>
      </c>
      <c r="AI296" s="2">
        <v>2</v>
      </c>
      <c r="AJ296">
        <v>5.0000000000000001E-4</v>
      </c>
      <c r="AK296">
        <f t="shared" si="561"/>
        <v>0</v>
      </c>
      <c r="AL296">
        <v>300</v>
      </c>
      <c r="AM296">
        <f t="shared" si="562"/>
        <v>300</v>
      </c>
      <c r="AP296" t="s">
        <v>37</v>
      </c>
      <c r="AQ296">
        <v>280</v>
      </c>
      <c r="AS296">
        <v>0.40639999999999998</v>
      </c>
      <c r="AT296">
        <v>1</v>
      </c>
      <c r="AU296">
        <f t="shared" si="559"/>
        <v>145.34888234864414</v>
      </c>
      <c r="AV296" t="s">
        <v>53</v>
      </c>
      <c r="AW296" t="s">
        <v>64</v>
      </c>
      <c r="AZ296" s="2">
        <f t="shared" si="417"/>
        <v>2.9901702032600204</v>
      </c>
      <c r="BA296" s="2">
        <f t="shared" si="671"/>
        <v>3</v>
      </c>
      <c r="BB296">
        <v>0.13</v>
      </c>
      <c r="BC296">
        <f t="shared" si="606"/>
        <v>5.5268668448230258E-4</v>
      </c>
      <c r="BD296">
        <v>0</v>
      </c>
      <c r="BE296">
        <f t="shared" si="607"/>
        <v>0</v>
      </c>
      <c r="BF296">
        <v>0</v>
      </c>
      <c r="BG296">
        <f t="shared" si="608"/>
        <v>0</v>
      </c>
      <c r="BH296">
        <v>0</v>
      </c>
      <c r="BI296">
        <f t="shared" si="609"/>
        <v>0</v>
      </c>
      <c r="BJ296">
        <v>0</v>
      </c>
      <c r="BK296">
        <f t="shared" si="610"/>
        <v>0</v>
      </c>
      <c r="BL296">
        <v>97.9</v>
      </c>
      <c r="BM296">
        <f t="shared" si="611"/>
        <v>0.98024000225272812</v>
      </c>
      <c r="BN296">
        <v>1.1000000000000001</v>
      </c>
      <c r="BO296">
        <f t="shared" si="612"/>
        <v>1.2227028581432643E-2</v>
      </c>
      <c r="BP296">
        <v>0</v>
      </c>
      <c r="BQ296">
        <f t="shared" si="613"/>
        <v>0</v>
      </c>
      <c r="BR296" s="13">
        <v>0.15</v>
      </c>
      <c r="BS296">
        <f t="shared" si="614"/>
        <v>7.25656068350842E-4</v>
      </c>
      <c r="BT296">
        <v>0</v>
      </c>
      <c r="BU296">
        <f t="shared" si="615"/>
        <v>0</v>
      </c>
      <c r="BV296">
        <v>0</v>
      </c>
      <c r="BW296">
        <f t="shared" si="616"/>
        <v>0</v>
      </c>
      <c r="BX296">
        <v>0</v>
      </c>
      <c r="BY296">
        <f t="shared" si="617"/>
        <v>0</v>
      </c>
      <c r="BZ296">
        <v>0.57999999999999996</v>
      </c>
      <c r="CA296">
        <f t="shared" si="618"/>
        <v>5.5791713682601593E-3</v>
      </c>
      <c r="CB296">
        <v>0.13</v>
      </c>
      <c r="CC296">
        <f t="shared" si="619"/>
        <v>6.7545504474590212E-4</v>
      </c>
      <c r="CD296">
        <v>0</v>
      </c>
      <c r="CE296">
        <f t="shared" si="620"/>
        <v>0</v>
      </c>
      <c r="CF296">
        <v>0</v>
      </c>
      <c r="CG296">
        <f t="shared" si="621"/>
        <v>0</v>
      </c>
      <c r="CH296">
        <v>0</v>
      </c>
      <c r="CI296">
        <f t="shared" si="622"/>
        <v>0</v>
      </c>
      <c r="CJ296">
        <v>0</v>
      </c>
      <c r="CK296">
        <f t="shared" si="623"/>
        <v>0</v>
      </c>
      <c r="CL296">
        <v>0</v>
      </c>
      <c r="CM296">
        <f t="shared" si="624"/>
        <v>0</v>
      </c>
      <c r="CN296">
        <v>0</v>
      </c>
      <c r="CO296">
        <f t="shared" si="625"/>
        <v>0</v>
      </c>
      <c r="CP296">
        <v>0</v>
      </c>
      <c r="CQ296">
        <f t="shared" si="626"/>
        <v>0</v>
      </c>
      <c r="CR296">
        <v>0</v>
      </c>
      <c r="CS296">
        <f t="shared" si="627"/>
        <v>0</v>
      </c>
      <c r="CT296">
        <v>0</v>
      </c>
      <c r="CU296">
        <f t="shared" si="628"/>
        <v>0</v>
      </c>
      <c r="CV296">
        <v>0</v>
      </c>
      <c r="CW296">
        <f t="shared" si="629"/>
        <v>0</v>
      </c>
      <c r="CX296">
        <v>0</v>
      </c>
      <c r="CY296">
        <f t="shared" si="630"/>
        <v>0</v>
      </c>
      <c r="CZ296">
        <v>0</v>
      </c>
      <c r="DA296">
        <f t="shared" si="631"/>
        <v>0</v>
      </c>
      <c r="DB296">
        <v>0</v>
      </c>
      <c r="DC296">
        <f t="shared" si="632"/>
        <v>0</v>
      </c>
      <c r="DD296">
        <v>0</v>
      </c>
      <c r="DE296">
        <f t="shared" si="633"/>
        <v>0</v>
      </c>
      <c r="DF296">
        <v>0</v>
      </c>
      <c r="DG296">
        <f t="shared" si="634"/>
        <v>0</v>
      </c>
      <c r="DH296">
        <v>0</v>
      </c>
      <c r="DI296">
        <f t="shared" si="635"/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f t="shared" si="649"/>
        <v>78.599999999999994</v>
      </c>
      <c r="ES296">
        <f t="shared" si="650"/>
        <v>0.85812444071452754</v>
      </c>
      <c r="ET296">
        <v>21.4</v>
      </c>
      <c r="EU296">
        <f t="shared" si="651"/>
        <v>0.14187555928547244</v>
      </c>
      <c r="EV296">
        <v>0</v>
      </c>
      <c r="EW296">
        <f t="shared" si="652"/>
        <v>0</v>
      </c>
      <c r="EX296">
        <v>0</v>
      </c>
      <c r="EY296">
        <f t="shared" si="653"/>
        <v>0</v>
      </c>
      <c r="EZ296">
        <v>0</v>
      </c>
      <c r="FA296">
        <f t="shared" si="654"/>
        <v>0</v>
      </c>
      <c r="FB296">
        <v>0</v>
      </c>
      <c r="FC296">
        <f t="shared" si="655"/>
        <v>0</v>
      </c>
      <c r="FD296">
        <v>0</v>
      </c>
      <c r="FE296">
        <f t="shared" si="656"/>
        <v>0</v>
      </c>
      <c r="FF296">
        <v>0</v>
      </c>
      <c r="FG296">
        <f t="shared" si="657"/>
        <v>0</v>
      </c>
      <c r="FH296">
        <v>0</v>
      </c>
      <c r="FI296">
        <f t="shared" si="658"/>
        <v>0</v>
      </c>
      <c r="FJ296">
        <v>0</v>
      </c>
      <c r="FK296">
        <f t="shared" si="659"/>
        <v>0</v>
      </c>
      <c r="FL296">
        <v>0</v>
      </c>
      <c r="FM296">
        <f t="shared" si="660"/>
        <v>0</v>
      </c>
      <c r="FN296">
        <v>0</v>
      </c>
      <c r="FO296">
        <f t="shared" si="661"/>
        <v>0</v>
      </c>
      <c r="FP296">
        <v>0</v>
      </c>
      <c r="FQ296">
        <f t="shared" si="662"/>
        <v>0</v>
      </c>
      <c r="FR296">
        <v>0</v>
      </c>
      <c r="FS296">
        <f t="shared" si="663"/>
        <v>0</v>
      </c>
      <c r="FT296">
        <v>0</v>
      </c>
      <c r="FU296">
        <f t="shared" si="664"/>
        <v>0</v>
      </c>
      <c r="FV296">
        <v>0</v>
      </c>
      <c r="FW296">
        <f t="shared" si="665"/>
        <v>0</v>
      </c>
      <c r="FX296">
        <v>0</v>
      </c>
      <c r="FY296">
        <f t="shared" si="666"/>
        <v>0</v>
      </c>
      <c r="FZ296">
        <v>0</v>
      </c>
      <c r="GA296">
        <f t="shared" si="667"/>
        <v>0</v>
      </c>
      <c r="GB296">
        <v>0</v>
      </c>
      <c r="GC296">
        <f t="shared" si="668"/>
        <v>0</v>
      </c>
      <c r="GD296">
        <v>0</v>
      </c>
      <c r="GE296">
        <f t="shared" si="669"/>
        <v>0</v>
      </c>
      <c r="GF296">
        <v>0</v>
      </c>
      <c r="GG296">
        <f t="shared" si="670"/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645</v>
      </c>
    </row>
    <row r="297" spans="1:201" x14ac:dyDescent="0.45">
      <c r="A297">
        <v>296</v>
      </c>
      <c r="B297" t="s">
        <v>420</v>
      </c>
      <c r="C297" t="s">
        <v>416</v>
      </c>
      <c r="D297" t="s">
        <v>609</v>
      </c>
      <c r="F297">
        <f>97.8+273</f>
        <v>370.8</v>
      </c>
      <c r="G297">
        <v>573</v>
      </c>
      <c r="H297">
        <v>1773</v>
      </c>
      <c r="I297" s="2">
        <f t="shared" si="636"/>
        <v>0.32318104906937395</v>
      </c>
      <c r="J297" s="2">
        <f t="shared" si="637"/>
        <v>202.2</v>
      </c>
      <c r="K297" s="2">
        <f t="shared" si="638"/>
        <v>1.5453074433656957</v>
      </c>
      <c r="M297" s="2">
        <v>1156</v>
      </c>
      <c r="N297">
        <v>5.5</v>
      </c>
      <c r="O297">
        <v>7</v>
      </c>
      <c r="P297" s="2">
        <f t="shared" si="639"/>
        <v>0.7857142857142857</v>
      </c>
      <c r="Q297" s="2">
        <f t="shared" si="640"/>
        <v>0.21428571428571427</v>
      </c>
      <c r="R297">
        <f>4142/50.3</f>
        <v>82.345924453280318</v>
      </c>
      <c r="S297">
        <f>4142/50.3</f>
        <v>82.345924453280318</v>
      </c>
      <c r="T297" s="2">
        <f t="shared" si="579"/>
        <v>1</v>
      </c>
      <c r="U297">
        <f>5127/50.3</f>
        <v>101.92842942345925</v>
      </c>
      <c r="V297">
        <f>5539/50.4</f>
        <v>109.90079365079366</v>
      </c>
      <c r="W297" s="2">
        <f t="shared" si="641"/>
        <v>5.6060636182902588</v>
      </c>
      <c r="X297" s="2">
        <f t="shared" si="641"/>
        <v>7.6930555555555564</v>
      </c>
      <c r="Y297" s="7">
        <f t="shared" si="642"/>
        <v>0.271282577149488</v>
      </c>
      <c r="Z297" s="2">
        <f t="shared" si="643"/>
        <v>0.92745853817337887</v>
      </c>
      <c r="AA297" s="2">
        <f t="shared" si="644"/>
        <v>1.2378078223080637</v>
      </c>
      <c r="AB297" s="2">
        <f t="shared" si="644"/>
        <v>1.3346233511914343</v>
      </c>
      <c r="AC297" s="2">
        <f>(O297-N297)/O297</f>
        <v>0.21428571428571427</v>
      </c>
      <c r="AD297" s="2">
        <f t="shared" si="646"/>
        <v>19.582504970178931</v>
      </c>
      <c r="AE297" s="2">
        <f>V297-S297</f>
        <v>27.554869197513341</v>
      </c>
      <c r="AF297" s="2">
        <f t="shared" si="560"/>
        <v>0.2507249336621542</v>
      </c>
      <c r="AG297" s="2">
        <f t="shared" si="648"/>
        <v>0.71067312386103187</v>
      </c>
      <c r="AH297" s="2">
        <f t="shared" si="558"/>
        <v>1.7550745356350794</v>
      </c>
      <c r="AI297" s="2">
        <v>3</v>
      </c>
      <c r="AJ297">
        <f>(2.5*10^-7)/0.014</f>
        <v>1.7857142857142855E-5</v>
      </c>
      <c r="AK297">
        <f t="shared" si="561"/>
        <v>3080.0000000000005</v>
      </c>
      <c r="AL297">
        <f>3600*230</f>
        <v>828000</v>
      </c>
      <c r="AM297">
        <f t="shared" si="562"/>
        <v>831080</v>
      </c>
      <c r="AP297" t="s">
        <v>37</v>
      </c>
      <c r="AS297">
        <v>4</v>
      </c>
      <c r="AT297">
        <v>7.86</v>
      </c>
      <c r="AU297">
        <f t="shared" si="559"/>
        <v>1294.4779324055667</v>
      </c>
      <c r="AV297" t="s">
        <v>372</v>
      </c>
      <c r="AW297" t="s">
        <v>373</v>
      </c>
      <c r="AZ297" s="2">
        <f t="shared" ref="AZ297:AZ303" si="672">BC297*GV$2+BE297*GX$2+BG297*GZ$2+BI297*HB$2+BK297*HD$2+BM297*HF$2+BO297*HH$2+BQ297*HB$13+BS297*GV$6+BU297*GX$6+BW297*GZ$6+BY297*HB$6+CA297*GV$10+CC297*GX$10+CE297*GZ$10+CG297*GV$16+CI297*GX$16+CK297*GZ$16+CM297*HB$16+CO297*GX$19+CQ297*GZ$19+CS297*HB$19+CU297*GV$25+DA297*GV$13+DC297*HB$10+CW297*GX$25+CY297*HB$25+DE297*GX$28</f>
        <v>1.9244747277579646</v>
      </c>
      <c r="BA297" s="2">
        <f t="shared" si="671"/>
        <v>1</v>
      </c>
      <c r="BB297">
        <v>0</v>
      </c>
      <c r="BC297">
        <f t="shared" si="606"/>
        <v>0</v>
      </c>
      <c r="BD297">
        <v>0</v>
      </c>
      <c r="BE297">
        <f t="shared" si="607"/>
        <v>0</v>
      </c>
      <c r="BF297">
        <v>0.12</v>
      </c>
      <c r="BG297">
        <f t="shared" si="608"/>
        <v>1.1318355517839791E-3</v>
      </c>
      <c r="BH297">
        <v>0.4</v>
      </c>
      <c r="BI297">
        <f t="shared" si="609"/>
        <v>4.0306816638803616E-3</v>
      </c>
      <c r="BJ297">
        <v>0</v>
      </c>
      <c r="BK297">
        <f t="shared" si="610"/>
        <v>0</v>
      </c>
      <c r="BL297">
        <v>0</v>
      </c>
      <c r="BM297">
        <f t="shared" si="611"/>
        <v>0</v>
      </c>
      <c r="BN297">
        <v>0</v>
      </c>
      <c r="BO297">
        <f t="shared" si="612"/>
        <v>0</v>
      </c>
      <c r="BP297">
        <v>0</v>
      </c>
      <c r="BQ297">
        <f t="shared" si="613"/>
        <v>0</v>
      </c>
      <c r="BR297">
        <f>100-8.9-0.89-0.2-0.4-0.24-0.12-0.1-0.08</f>
        <v>89.07</v>
      </c>
      <c r="BS297">
        <f t="shared" si="614"/>
        <v>0.88295487843677134</v>
      </c>
      <c r="BT297">
        <v>0.1</v>
      </c>
      <c r="BU297">
        <f t="shared" si="615"/>
        <v>4.6094419077905777E-3</v>
      </c>
      <c r="BV297">
        <v>0</v>
      </c>
      <c r="BW297">
        <f t="shared" si="616"/>
        <v>0</v>
      </c>
      <c r="BX297">
        <v>0</v>
      </c>
      <c r="BY297">
        <f t="shared" si="617"/>
        <v>0</v>
      </c>
      <c r="BZ297">
        <v>0.24</v>
      </c>
      <c r="CA297">
        <f t="shared" si="618"/>
        <v>4.7306458332646946E-3</v>
      </c>
      <c r="CB297">
        <v>8.9</v>
      </c>
      <c r="CC297">
        <f t="shared" si="619"/>
        <v>9.4756844471379012E-2</v>
      </c>
      <c r="CD297">
        <v>0.89</v>
      </c>
      <c r="CE297">
        <f t="shared" si="620"/>
        <v>5.1354871386473525E-3</v>
      </c>
      <c r="CF297">
        <v>0</v>
      </c>
      <c r="CG297">
        <f t="shared" si="621"/>
        <v>0</v>
      </c>
      <c r="CH297">
        <v>0</v>
      </c>
      <c r="CI297">
        <f t="shared" si="622"/>
        <v>0</v>
      </c>
      <c r="CJ297">
        <v>0</v>
      </c>
      <c r="CK297">
        <f t="shared" si="623"/>
        <v>0</v>
      </c>
      <c r="CL297">
        <v>0</v>
      </c>
      <c r="CM297">
        <f t="shared" si="624"/>
        <v>0</v>
      </c>
      <c r="CN297">
        <v>0.08</v>
      </c>
      <c r="CO297">
        <f t="shared" si="625"/>
        <v>4.7667116403026438E-4</v>
      </c>
      <c r="CP297">
        <v>0.2</v>
      </c>
      <c r="CQ297">
        <f t="shared" si="626"/>
        <v>2.1735138324524865E-3</v>
      </c>
      <c r="CR297">
        <v>0</v>
      </c>
      <c r="CS297">
        <f t="shared" si="627"/>
        <v>0</v>
      </c>
      <c r="CT297">
        <v>0</v>
      </c>
      <c r="CU297">
        <f t="shared" si="628"/>
        <v>0</v>
      </c>
      <c r="CV297">
        <v>0</v>
      </c>
      <c r="CW297">
        <f t="shared" si="629"/>
        <v>0</v>
      </c>
      <c r="CX297">
        <v>0</v>
      </c>
      <c r="CY297">
        <f t="shared" si="630"/>
        <v>0</v>
      </c>
      <c r="CZ297">
        <v>0</v>
      </c>
      <c r="DA297">
        <f t="shared" si="631"/>
        <v>0</v>
      </c>
      <c r="DB297">
        <v>0</v>
      </c>
      <c r="DC297">
        <f t="shared" si="632"/>
        <v>0</v>
      </c>
      <c r="DD297">
        <v>0</v>
      </c>
      <c r="DE297">
        <f t="shared" si="633"/>
        <v>0</v>
      </c>
      <c r="DF297">
        <v>0</v>
      </c>
      <c r="DG297">
        <f t="shared" si="634"/>
        <v>0</v>
      </c>
      <c r="DH297">
        <v>0</v>
      </c>
      <c r="DI297">
        <f t="shared" si="635"/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f t="shared" si="650"/>
        <v>0</v>
      </c>
      <c r="ET297">
        <v>0</v>
      </c>
      <c r="EU297">
        <f t="shared" si="651"/>
        <v>0</v>
      </c>
      <c r="EV297">
        <v>0</v>
      </c>
      <c r="EW297">
        <f t="shared" si="652"/>
        <v>0</v>
      </c>
      <c r="EX297">
        <v>0</v>
      </c>
      <c r="EY297">
        <f t="shared" si="653"/>
        <v>0</v>
      </c>
      <c r="EZ297">
        <v>0</v>
      </c>
      <c r="FA297">
        <f t="shared" si="654"/>
        <v>0</v>
      </c>
      <c r="FB297">
        <v>0</v>
      </c>
      <c r="FC297">
        <f t="shared" si="655"/>
        <v>0</v>
      </c>
      <c r="FD297">
        <v>0</v>
      </c>
      <c r="FE297">
        <f t="shared" si="656"/>
        <v>0</v>
      </c>
      <c r="FF297">
        <v>0</v>
      </c>
      <c r="FG297">
        <f t="shared" si="657"/>
        <v>0</v>
      </c>
      <c r="FH297">
        <v>0</v>
      </c>
      <c r="FI297">
        <f t="shared" si="658"/>
        <v>0</v>
      </c>
      <c r="FJ297">
        <v>100</v>
      </c>
      <c r="FK297">
        <f t="shared" si="659"/>
        <v>1</v>
      </c>
      <c r="FL297">
        <v>0</v>
      </c>
      <c r="FM297">
        <f t="shared" si="660"/>
        <v>0</v>
      </c>
      <c r="FN297">
        <v>0</v>
      </c>
      <c r="FO297">
        <f t="shared" si="661"/>
        <v>0</v>
      </c>
      <c r="FP297">
        <v>0</v>
      </c>
      <c r="FQ297">
        <f t="shared" si="662"/>
        <v>0</v>
      </c>
      <c r="FR297">
        <v>0</v>
      </c>
      <c r="FS297">
        <f t="shared" si="663"/>
        <v>0</v>
      </c>
      <c r="FT297">
        <v>0</v>
      </c>
      <c r="FU297">
        <f t="shared" si="664"/>
        <v>0</v>
      </c>
      <c r="FV297">
        <v>0</v>
      </c>
      <c r="FW297">
        <f t="shared" si="665"/>
        <v>0</v>
      </c>
      <c r="FX297">
        <v>0</v>
      </c>
      <c r="FY297">
        <f t="shared" si="666"/>
        <v>0</v>
      </c>
      <c r="FZ297">
        <v>0</v>
      </c>
      <c r="GA297">
        <f t="shared" si="667"/>
        <v>0</v>
      </c>
      <c r="GB297">
        <v>0</v>
      </c>
      <c r="GC297">
        <f t="shared" si="668"/>
        <v>0</v>
      </c>
      <c r="GD297">
        <v>0</v>
      </c>
      <c r="GE297">
        <f t="shared" si="669"/>
        <v>0</v>
      </c>
      <c r="GF297">
        <v>0</v>
      </c>
      <c r="GG297">
        <f t="shared" si="670"/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 s="3" t="s">
        <v>670</v>
      </c>
    </row>
    <row r="298" spans="1:201" x14ac:dyDescent="0.45">
      <c r="A298">
        <v>297</v>
      </c>
      <c r="B298" t="s">
        <v>420</v>
      </c>
      <c r="C298" t="s">
        <v>671</v>
      </c>
      <c r="D298" t="s">
        <v>609</v>
      </c>
      <c r="E298" t="s">
        <v>672</v>
      </c>
      <c r="F298">
        <f t="shared" ref="F298:F303" si="673">124+273</f>
        <v>397</v>
      </c>
      <c r="G298">
        <f>150+273</f>
        <v>423</v>
      </c>
      <c r="H298">
        <v>1773</v>
      </c>
      <c r="I298" s="2">
        <f t="shared" si="636"/>
        <v>0.23857868020304568</v>
      </c>
      <c r="J298" s="2">
        <f t="shared" si="637"/>
        <v>26</v>
      </c>
      <c r="K298" s="2">
        <f t="shared" si="638"/>
        <v>1.0654911838790933</v>
      </c>
      <c r="M298" s="2">
        <v>1908</v>
      </c>
      <c r="N298">
        <v>17.7</v>
      </c>
      <c r="O298">
        <v>17.7</v>
      </c>
      <c r="P298" s="2">
        <f t="shared" si="639"/>
        <v>1</v>
      </c>
      <c r="Q298" s="2">
        <f t="shared" si="640"/>
        <v>0</v>
      </c>
      <c r="R298">
        <v>440</v>
      </c>
      <c r="S298">
        <v>440</v>
      </c>
      <c r="T298" s="2">
        <f t="shared" si="579"/>
        <v>1</v>
      </c>
      <c r="U298">
        <v>605</v>
      </c>
      <c r="V298">
        <v>605</v>
      </c>
      <c r="W298" s="2">
        <f t="shared" ref="W298:W305" si="674">U298*N298/100</f>
        <v>107.08499999999999</v>
      </c>
      <c r="X298" s="2">
        <f t="shared" ref="X298:X305" si="675">V298*O298/100</f>
        <v>107.08499999999999</v>
      </c>
      <c r="Y298" s="7">
        <f t="shared" ref="Y298:Y305" si="676">(X298-W298)/X298</f>
        <v>0</v>
      </c>
      <c r="Z298" s="2">
        <f t="shared" ref="Z298:Z305" si="677">U298/V298</f>
        <v>1</v>
      </c>
      <c r="AA298" s="2">
        <f t="shared" ref="AA298:AA305" si="678">U298/R298</f>
        <v>1.375</v>
      </c>
      <c r="AB298" s="2">
        <f t="shared" ref="AB298:AB305" si="679">V298/S298</f>
        <v>1.375</v>
      </c>
      <c r="AC298" s="2">
        <f t="shared" ref="AC298:AC305" si="680">(O298-N298)/O298</f>
        <v>0</v>
      </c>
      <c r="AD298" s="2">
        <f t="shared" si="646"/>
        <v>165</v>
      </c>
      <c r="AE298" s="2">
        <f t="shared" ref="AE298:AE305" si="681">V298-S298</f>
        <v>165</v>
      </c>
      <c r="AF298" s="2">
        <f t="shared" si="560"/>
        <v>0.27272727272727271</v>
      </c>
      <c r="AG298" s="2">
        <f t="shared" ref="AG298:AG305" si="682">AD298/AE298</f>
        <v>1</v>
      </c>
      <c r="AH298" s="2">
        <f t="shared" si="558"/>
        <v>4.8272727272727272</v>
      </c>
      <c r="AI298" s="2">
        <v>0</v>
      </c>
      <c r="AJ298">
        <f t="shared" ref="AJ298:AJ303" si="683">1*10^-5</f>
        <v>1.0000000000000001E-5</v>
      </c>
      <c r="AK298">
        <f t="shared" si="561"/>
        <v>17699.999999999996</v>
      </c>
      <c r="AL298">
        <v>10</v>
      </c>
      <c r="AM298">
        <f t="shared" si="562"/>
        <v>17709.999999999996</v>
      </c>
      <c r="AP298" t="s">
        <v>37</v>
      </c>
      <c r="AS298">
        <v>5</v>
      </c>
      <c r="AT298">
        <v>1</v>
      </c>
      <c r="AU298">
        <f t="shared" si="559"/>
        <v>983.86991009990754</v>
      </c>
      <c r="AV298" t="s">
        <v>372</v>
      </c>
      <c r="AW298" t="s">
        <v>373</v>
      </c>
      <c r="AZ298" s="2">
        <f t="shared" si="672"/>
        <v>1.9329154933515653</v>
      </c>
      <c r="BA298" s="2">
        <f t="shared" si="671"/>
        <v>4.5498836908761966</v>
      </c>
      <c r="BB298">
        <v>4.5999999999999999E-2</v>
      </c>
      <c r="BC298">
        <f t="shared" si="606"/>
        <v>4.002572036866009E-4</v>
      </c>
      <c r="BD298">
        <v>0</v>
      </c>
      <c r="BE298">
        <f t="shared" si="607"/>
        <v>0</v>
      </c>
      <c r="BF298">
        <v>0.23</v>
      </c>
      <c r="BG298">
        <f t="shared" si="608"/>
        <v>2.1667465392589918E-3</v>
      </c>
      <c r="BH298">
        <v>0.43</v>
      </c>
      <c r="BI298">
        <f t="shared" si="609"/>
        <v>4.3277797873933618E-3</v>
      </c>
      <c r="BJ298">
        <v>0</v>
      </c>
      <c r="BK298">
        <f t="shared" si="610"/>
        <v>0</v>
      </c>
      <c r="BL298">
        <v>0</v>
      </c>
      <c r="BM298">
        <f t="shared" si="611"/>
        <v>0</v>
      </c>
      <c r="BN298">
        <v>0</v>
      </c>
      <c r="BO298">
        <f t="shared" si="612"/>
        <v>0</v>
      </c>
      <c r="BP298">
        <v>0</v>
      </c>
      <c r="BQ298">
        <f t="shared" si="613"/>
        <v>0</v>
      </c>
      <c r="BR298">
        <f t="shared" ref="BR298:BR303" si="684">100-8.63-0.23-0.95-0.43-0.003-0.21-0.09-0.046-0.1-0.31-0.02-0.006-0.03</f>
        <v>88.944999999999993</v>
      </c>
      <c r="BS298">
        <f t="shared" si="614"/>
        <v>0.8806569926435035</v>
      </c>
      <c r="BT298">
        <v>0.1</v>
      </c>
      <c r="BU298">
        <f t="shared" si="615"/>
        <v>4.6039069372386674E-3</v>
      </c>
      <c r="BV298">
        <v>0.02</v>
      </c>
      <c r="BW298">
        <f t="shared" si="616"/>
        <v>3.5707408664020925E-4</v>
      </c>
      <c r="BX298">
        <v>6.0000000000000001E-3</v>
      </c>
      <c r="BY298">
        <f t="shared" si="617"/>
        <v>1.0346084135764309E-4</v>
      </c>
      <c r="BZ298">
        <v>0.31</v>
      </c>
      <c r="CA298">
        <f t="shared" si="618"/>
        <v>6.1030802079483299E-3</v>
      </c>
      <c r="CB298">
        <v>8.6300000000000008</v>
      </c>
      <c r="CC298">
        <f t="shared" si="619"/>
        <v>9.1771867426426221E-2</v>
      </c>
      <c r="CD298">
        <v>0.95</v>
      </c>
      <c r="CE298">
        <f t="shared" si="620"/>
        <v>5.4751173859104198E-3</v>
      </c>
      <c r="CF298">
        <v>3.0000000000000001E-3</v>
      </c>
      <c r="CG298">
        <f t="shared" si="621"/>
        <v>3.4654097175237472E-5</v>
      </c>
      <c r="CH298">
        <v>0</v>
      </c>
      <c r="CI298">
        <f t="shared" si="622"/>
        <v>0</v>
      </c>
      <c r="CJ298">
        <v>0</v>
      </c>
      <c r="CK298">
        <f t="shared" si="623"/>
        <v>0</v>
      </c>
      <c r="CL298">
        <v>0.03</v>
      </c>
      <c r="CM298">
        <f t="shared" si="624"/>
        <v>1.1840026191913572E-3</v>
      </c>
      <c r="CN298">
        <v>0.09</v>
      </c>
      <c r="CO298">
        <f t="shared" si="625"/>
        <v>5.3561112996031374E-4</v>
      </c>
      <c r="CP298">
        <v>0.21</v>
      </c>
      <c r="CQ298">
        <f t="shared" si="626"/>
        <v>2.2794490943089207E-3</v>
      </c>
      <c r="CR298">
        <v>0</v>
      </c>
      <c r="CS298">
        <f t="shared" si="627"/>
        <v>0</v>
      </c>
      <c r="CT298">
        <v>0</v>
      </c>
      <c r="CU298">
        <f t="shared" si="628"/>
        <v>0</v>
      </c>
      <c r="CV298">
        <v>0</v>
      </c>
      <c r="CW298">
        <f t="shared" si="629"/>
        <v>0</v>
      </c>
      <c r="CX298">
        <v>0</v>
      </c>
      <c r="CY298">
        <f t="shared" si="630"/>
        <v>0</v>
      </c>
      <c r="CZ298">
        <v>0</v>
      </c>
      <c r="DA298">
        <f t="shared" si="631"/>
        <v>0</v>
      </c>
      <c r="DB298">
        <v>0</v>
      </c>
      <c r="DC298">
        <f t="shared" si="632"/>
        <v>0</v>
      </c>
      <c r="DD298">
        <v>0</v>
      </c>
      <c r="DE298">
        <f t="shared" si="633"/>
        <v>0</v>
      </c>
      <c r="DF298">
        <v>0</v>
      </c>
      <c r="DG298">
        <f t="shared" si="634"/>
        <v>0</v>
      </c>
      <c r="DH298">
        <v>0</v>
      </c>
      <c r="DI298">
        <f t="shared" si="635"/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f t="shared" si="650"/>
        <v>0</v>
      </c>
      <c r="ET298">
        <v>0</v>
      </c>
      <c r="EU298">
        <f t="shared" si="651"/>
        <v>0</v>
      </c>
      <c r="EV298">
        <v>0</v>
      </c>
      <c r="EW298">
        <f t="shared" si="652"/>
        <v>0</v>
      </c>
      <c r="EX298">
        <v>0</v>
      </c>
      <c r="EY298">
        <f t="shared" si="653"/>
        <v>0</v>
      </c>
      <c r="EZ298">
        <v>44.8</v>
      </c>
      <c r="FA298">
        <f t="shared" si="654"/>
        <v>0.45011630912380463</v>
      </c>
      <c r="FB298">
        <v>0</v>
      </c>
      <c r="FC298">
        <f t="shared" si="655"/>
        <v>0</v>
      </c>
      <c r="FD298">
        <v>0</v>
      </c>
      <c r="FE298">
        <f t="shared" si="656"/>
        <v>0</v>
      </c>
      <c r="FF298">
        <v>55.2</v>
      </c>
      <c r="FG298">
        <f t="shared" si="657"/>
        <v>0.54988369087619549</v>
      </c>
      <c r="FH298">
        <v>0</v>
      </c>
      <c r="FI298">
        <f t="shared" si="658"/>
        <v>0</v>
      </c>
      <c r="FJ298">
        <v>0</v>
      </c>
      <c r="FK298">
        <f t="shared" si="659"/>
        <v>0</v>
      </c>
      <c r="FL298">
        <v>0</v>
      </c>
      <c r="FM298">
        <f t="shared" si="660"/>
        <v>0</v>
      </c>
      <c r="FN298">
        <v>0</v>
      </c>
      <c r="FO298">
        <f t="shared" si="661"/>
        <v>0</v>
      </c>
      <c r="FP298">
        <v>0</v>
      </c>
      <c r="FQ298">
        <f t="shared" si="662"/>
        <v>0</v>
      </c>
      <c r="FR298">
        <v>0</v>
      </c>
      <c r="FS298">
        <f t="shared" si="663"/>
        <v>0</v>
      </c>
      <c r="FT298">
        <v>0</v>
      </c>
      <c r="FU298">
        <f t="shared" si="664"/>
        <v>0</v>
      </c>
      <c r="FV298">
        <v>0</v>
      </c>
      <c r="FW298">
        <f t="shared" si="665"/>
        <v>0</v>
      </c>
      <c r="FX298">
        <v>0</v>
      </c>
      <c r="FY298">
        <f t="shared" si="666"/>
        <v>0</v>
      </c>
      <c r="FZ298">
        <v>0</v>
      </c>
      <c r="GA298">
        <f t="shared" si="667"/>
        <v>0</v>
      </c>
      <c r="GB298">
        <v>0</v>
      </c>
      <c r="GC298">
        <f t="shared" si="668"/>
        <v>0</v>
      </c>
      <c r="GD298">
        <v>0</v>
      </c>
      <c r="GE298">
        <f t="shared" si="669"/>
        <v>0</v>
      </c>
      <c r="GF298">
        <v>0</v>
      </c>
      <c r="GG298">
        <f t="shared" si="670"/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 s="3" t="s">
        <v>673</v>
      </c>
    </row>
    <row r="299" spans="1:201" x14ac:dyDescent="0.45">
      <c r="A299">
        <v>298</v>
      </c>
      <c r="B299" t="s">
        <v>420</v>
      </c>
      <c r="C299" t="s">
        <v>671</v>
      </c>
      <c r="D299" t="s">
        <v>609</v>
      </c>
      <c r="E299" t="s">
        <v>674</v>
      </c>
      <c r="F299">
        <f t="shared" si="673"/>
        <v>397</v>
      </c>
      <c r="G299">
        <f>150+273</f>
        <v>423</v>
      </c>
      <c r="H299">
        <v>1773</v>
      </c>
      <c r="I299" s="2">
        <f t="shared" si="636"/>
        <v>0.23857868020304568</v>
      </c>
      <c r="J299" s="2">
        <f t="shared" si="637"/>
        <v>26</v>
      </c>
      <c r="K299" s="2">
        <f t="shared" si="638"/>
        <v>1.0654911838790933</v>
      </c>
      <c r="M299" s="2">
        <v>1908</v>
      </c>
      <c r="N299">
        <v>7.4</v>
      </c>
      <c r="O299">
        <v>14.7</v>
      </c>
      <c r="P299" s="2">
        <f t="shared" si="639"/>
        <v>0.50340136054421769</v>
      </c>
      <c r="Q299" s="2">
        <f t="shared" si="640"/>
        <v>0.49659863945578225</v>
      </c>
      <c r="R299">
        <v>800</v>
      </c>
      <c r="S299">
        <v>800</v>
      </c>
      <c r="T299" s="2">
        <f t="shared" si="579"/>
        <v>1</v>
      </c>
      <c r="U299">
        <v>959</v>
      </c>
      <c r="V299">
        <v>981</v>
      </c>
      <c r="W299" s="2">
        <f t="shared" si="674"/>
        <v>70.966000000000008</v>
      </c>
      <c r="X299" s="2">
        <f t="shared" si="675"/>
        <v>144.20699999999999</v>
      </c>
      <c r="Y299" s="7">
        <f t="shared" si="676"/>
        <v>0.50788796660356283</v>
      </c>
      <c r="Z299" s="2">
        <f t="shared" si="677"/>
        <v>0.97757390417940881</v>
      </c>
      <c r="AA299" s="2">
        <f t="shared" si="678"/>
        <v>1.19875</v>
      </c>
      <c r="AB299" s="2">
        <f t="shared" si="679"/>
        <v>1.2262500000000001</v>
      </c>
      <c r="AC299" s="2">
        <f t="shared" si="680"/>
        <v>0.49659863945578225</v>
      </c>
      <c r="AD299" s="2">
        <f t="shared" si="646"/>
        <v>159</v>
      </c>
      <c r="AE299" s="2">
        <f t="shared" si="681"/>
        <v>181</v>
      </c>
      <c r="AF299" s="2">
        <f t="shared" si="560"/>
        <v>0.18450560652395515</v>
      </c>
      <c r="AG299" s="2">
        <f t="shared" si="682"/>
        <v>0.87845303867403313</v>
      </c>
      <c r="AH299" s="2">
        <f t="shared" si="558"/>
        <v>2.7122324159021405</v>
      </c>
      <c r="AI299" s="2">
        <v>1</v>
      </c>
      <c r="AJ299">
        <f t="shared" si="683"/>
        <v>1.0000000000000001E-5</v>
      </c>
      <c r="AK299">
        <f t="shared" si="561"/>
        <v>7400</v>
      </c>
      <c r="AL299">
        <v>10</v>
      </c>
      <c r="AM299">
        <f t="shared" si="562"/>
        <v>7410</v>
      </c>
      <c r="AP299" t="s">
        <v>37</v>
      </c>
      <c r="AS299">
        <v>5</v>
      </c>
      <c r="AT299">
        <v>1</v>
      </c>
      <c r="AU299">
        <f t="shared" si="559"/>
        <v>1788.8543819998317</v>
      </c>
      <c r="AV299" t="s">
        <v>372</v>
      </c>
      <c r="AW299" t="s">
        <v>373</v>
      </c>
      <c r="AZ299" s="2">
        <f t="shared" si="672"/>
        <v>1.9329154933515653</v>
      </c>
      <c r="BA299" s="2">
        <f t="shared" si="671"/>
        <v>4.5498836908761966</v>
      </c>
      <c r="BB299">
        <v>4.5999999999999999E-2</v>
      </c>
      <c r="BC299">
        <f t="shared" ref="BC299:BC306" si="685">((BB299/100)/GU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4.002572036866009E-4</v>
      </c>
      <c r="BD299">
        <v>0</v>
      </c>
      <c r="BE299">
        <f t="shared" ref="BE299:BE306" si="686">((BD299/100)/GW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F299">
        <v>0.23</v>
      </c>
      <c r="BG299">
        <f t="shared" ref="BG299:BG304" si="687">((BF299/100)/GY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2.1667465392589918E-3</v>
      </c>
      <c r="BH299">
        <v>0.43</v>
      </c>
      <c r="BI299">
        <f t="shared" ref="BI299:BI304" si="688">((BH299/100)/HA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4.3277797873933618E-3</v>
      </c>
      <c r="BJ299">
        <v>0</v>
      </c>
      <c r="BK299">
        <f t="shared" ref="BK299:BK304" si="689">((BJ299/100)/HC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L299">
        <v>0</v>
      </c>
      <c r="BM299">
        <f t="shared" ref="BM299:BM304" si="690">((BL299/100)/HE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N299">
        <v>0</v>
      </c>
      <c r="BO299">
        <f t="shared" ref="BO299:BO304" si="691">((BN299/100)/HG$2)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P299">
        <v>0</v>
      </c>
      <c r="BQ299">
        <f t="shared" ref="BQ299:BQ304" si="692">((BP299/100)/HA$13)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BR299">
        <f t="shared" si="684"/>
        <v>88.944999999999993</v>
      </c>
      <c r="BS299">
        <f t="shared" ref="BS299:BS304" si="693">((BR299/100)/GU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0.8806569926435035</v>
      </c>
      <c r="BT299">
        <v>0.1</v>
      </c>
      <c r="BU299">
        <f t="shared" ref="BU299:BU306" si="694">((BT299/100)/GW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4.6039069372386674E-3</v>
      </c>
      <c r="BV299">
        <v>0.02</v>
      </c>
      <c r="BW299">
        <f t="shared" ref="BW299:BW306" si="695">((BV299/100)/GY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3.5707408664020925E-4</v>
      </c>
      <c r="BX299">
        <v>6.0000000000000001E-3</v>
      </c>
      <c r="BY299">
        <f t="shared" ref="BY299:BY306" si="696">((BX299/100)/HA$6)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1.0346084135764309E-4</v>
      </c>
      <c r="BZ299">
        <v>0.31</v>
      </c>
      <c r="CA299">
        <f t="shared" ref="CA299:CA306" si="697">((BZ299/100)/GU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6.1030802079483299E-3</v>
      </c>
      <c r="CB299">
        <v>8.6300000000000008</v>
      </c>
      <c r="CC299">
        <f t="shared" ref="CC299:CC306" si="698">((CB299/100)/GW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9.1771867426426221E-2</v>
      </c>
      <c r="CD299">
        <v>0.95</v>
      </c>
      <c r="CE299">
        <f t="shared" ref="CE299:CE306" si="699">((CD299/100)/GY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5.4751173859104198E-3</v>
      </c>
      <c r="CF299">
        <v>3.0000000000000001E-3</v>
      </c>
      <c r="CG299">
        <f t="shared" ref="CG299:CG306" si="700">((CF299/100)/GU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3.4654097175237472E-5</v>
      </c>
      <c r="CH299">
        <v>0</v>
      </c>
      <c r="CI299">
        <f t="shared" ref="CI299:CI304" si="701">((CH299/100)/GW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CJ299">
        <v>0</v>
      </c>
      <c r="CK299">
        <f t="shared" ref="CK299:CK304" si="702">((CJ299/100)/GY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CL299">
        <v>0.03</v>
      </c>
      <c r="CM299">
        <f t="shared" ref="CM299:CM304" si="703">((CL299/100)/HA$16)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1.1840026191913572E-3</v>
      </c>
      <c r="CN299">
        <v>0.09</v>
      </c>
      <c r="CO299">
        <f t="shared" ref="CO299:CO304" si="704">((CN299/100)/GW$19)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5.3561112996031374E-4</v>
      </c>
      <c r="CP299">
        <v>0.21</v>
      </c>
      <c r="CQ299">
        <f t="shared" si="626"/>
        <v>2.2794490943089207E-3</v>
      </c>
      <c r="CR299">
        <v>0</v>
      </c>
      <c r="CS299">
        <f t="shared" si="627"/>
        <v>0</v>
      </c>
      <c r="CT299">
        <v>0</v>
      </c>
      <c r="CU299">
        <f t="shared" si="628"/>
        <v>0</v>
      </c>
      <c r="CV299">
        <v>0</v>
      </c>
      <c r="CW299">
        <f t="shared" si="629"/>
        <v>0</v>
      </c>
      <c r="CX299">
        <v>0</v>
      </c>
      <c r="CY299">
        <f t="shared" si="630"/>
        <v>0</v>
      </c>
      <c r="CZ299">
        <v>0</v>
      </c>
      <c r="DA299">
        <f t="shared" ref="DA299:DA304" si="705">((CZ299/100)/GU$13)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DB299">
        <v>0</v>
      </c>
      <c r="DC299">
        <f t="shared" ref="DC299:DC304" si="706">((DB299/100)/HA$10)/((BR299/100)/GU$6+(BH299/100)/HA$2+(BT299/100)/GW$6+(BV299/100)/GY$6+(BX299/100)/HA$6+(BZ299/100)/GU$10+(CB299/100)/GW$10+(CD299/100)/GY$10+(BF299/100)/GY$2+(BB299/100)/GU$2+(CF299/100)/GU$16+(CH299/100)/GW$16+(CJ299/100)/GY$16+(CL299/100)/HA$16+(BL299/100)/HE$2+(CN299/100)/GW$19+(CP299/100)/GY$19+(CR299/100)/HA$19+(BP299/100)/HA$13+(CZ299/100)/GU$13+(DB299/100)/HA$10+(CT299/100)/GU$25+(CV299/100)/GW$25+(CX299/100)/HA$25+(DD299/100)/GW$28+(DF299/100)/GY$28+(BD299/100)/GW$2+(BJ299/100)/HC$2+(BN299/100)/HG$2+(DH299/100)/HA$28)</f>
        <v>0</v>
      </c>
      <c r="DD299">
        <v>0</v>
      </c>
      <c r="DE299">
        <f t="shared" si="633"/>
        <v>0</v>
      </c>
      <c r="DF299">
        <v>0</v>
      </c>
      <c r="DG299">
        <f t="shared" si="634"/>
        <v>0</v>
      </c>
      <c r="DH299">
        <v>0</v>
      </c>
      <c r="DI299">
        <f t="shared" si="635"/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f t="shared" ref="ES299:ES306" si="707">((ER299/100)/HK$2)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</v>
      </c>
      <c r="ET299">
        <v>0</v>
      </c>
      <c r="EU299">
        <f t="shared" ref="EU299:EU306" si="708">((ET299/100)/HM$2)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</v>
      </c>
      <c r="EV299">
        <v>0</v>
      </c>
      <c r="EW299">
        <f t="shared" si="652"/>
        <v>0</v>
      </c>
      <c r="EX299">
        <v>0</v>
      </c>
      <c r="EY299">
        <f t="shared" si="653"/>
        <v>0</v>
      </c>
      <c r="EZ299">
        <v>44.8</v>
      </c>
      <c r="FA299">
        <f t="shared" si="654"/>
        <v>0.45011630912380463</v>
      </c>
      <c r="FB299">
        <v>0</v>
      </c>
      <c r="FC299">
        <f t="shared" si="655"/>
        <v>0</v>
      </c>
      <c r="FD299">
        <v>0</v>
      </c>
      <c r="FE299">
        <f t="shared" si="656"/>
        <v>0</v>
      </c>
      <c r="FF299">
        <v>55.2</v>
      </c>
      <c r="FG299">
        <f t="shared" ref="FG299:FG306" si="709">((FF299/100)/GY$13)/((ER299/100)/HK$2+(ET299/100)/HM$2+(EV299/100)/HO$2+(EX299/100)/GW$2+(EZ299/100)/HA$10+(FB299/100)/GU$13+(FD299/100)/GW$13+(FF299/100)/GY$13+(FH299/100)/HA$13+(FJ299/100)/GU$19+(FL299/100)/GU$2+(FN299/100)/HC$2+(FP299/100)/GY$2+(FR299/100)/GU$22+(FT299/100)/GW$22+(FV299/100)/HE$2+(FX299/100)/GU$6+(FZ299/100)/GU$10+(GB299/100)/GZ$22+(GD299/100)/GY$25+(GF299/100)/GU$28)</f>
        <v>0.54988369087619549</v>
      </c>
      <c r="FH299">
        <v>0</v>
      </c>
      <c r="FI299">
        <f t="shared" si="658"/>
        <v>0</v>
      </c>
      <c r="FJ299">
        <v>0</v>
      </c>
      <c r="FK299">
        <f t="shared" si="659"/>
        <v>0</v>
      </c>
      <c r="FL299">
        <v>0</v>
      </c>
      <c r="FM299">
        <f t="shared" si="660"/>
        <v>0</v>
      </c>
      <c r="FN299">
        <v>0</v>
      </c>
      <c r="FO299">
        <f t="shared" si="661"/>
        <v>0</v>
      </c>
      <c r="FP299">
        <v>0</v>
      </c>
      <c r="FQ299">
        <f t="shared" si="662"/>
        <v>0</v>
      </c>
      <c r="FR299">
        <v>0</v>
      </c>
      <c r="FS299">
        <f t="shared" si="663"/>
        <v>0</v>
      </c>
      <c r="FT299">
        <v>0</v>
      </c>
      <c r="FU299">
        <f t="shared" si="664"/>
        <v>0</v>
      </c>
      <c r="FV299">
        <v>0</v>
      </c>
      <c r="FW299">
        <f t="shared" si="665"/>
        <v>0</v>
      </c>
      <c r="FX299">
        <v>0</v>
      </c>
      <c r="FY299">
        <f t="shared" si="666"/>
        <v>0</v>
      </c>
      <c r="FZ299">
        <v>0</v>
      </c>
      <c r="GA299">
        <f t="shared" si="667"/>
        <v>0</v>
      </c>
      <c r="GB299">
        <v>0</v>
      </c>
      <c r="GC299">
        <f t="shared" si="668"/>
        <v>0</v>
      </c>
      <c r="GD299">
        <v>0</v>
      </c>
      <c r="GE299">
        <f t="shared" si="669"/>
        <v>0</v>
      </c>
      <c r="GF299">
        <v>0</v>
      </c>
      <c r="GG299">
        <f t="shared" si="670"/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 s="3" t="s">
        <v>675</v>
      </c>
    </row>
    <row r="300" spans="1:201" x14ac:dyDescent="0.45">
      <c r="A300">
        <v>299</v>
      </c>
      <c r="B300" t="s">
        <v>420</v>
      </c>
      <c r="C300" t="s">
        <v>671</v>
      </c>
      <c r="D300" t="s">
        <v>609</v>
      </c>
      <c r="E300" t="s">
        <v>676</v>
      </c>
      <c r="F300">
        <f t="shared" si="673"/>
        <v>397</v>
      </c>
      <c r="G300">
        <f>150+273</f>
        <v>423</v>
      </c>
      <c r="H300">
        <v>1773</v>
      </c>
      <c r="I300" s="2">
        <f t="shared" si="636"/>
        <v>0.23857868020304568</v>
      </c>
      <c r="J300" s="2">
        <f t="shared" si="637"/>
        <v>26</v>
      </c>
      <c r="K300" s="2">
        <f t="shared" si="638"/>
        <v>1.0654911838790933</v>
      </c>
      <c r="M300" s="2">
        <v>1908</v>
      </c>
      <c r="N300">
        <v>5.7</v>
      </c>
      <c r="O300">
        <v>17.3</v>
      </c>
      <c r="P300" s="2">
        <f t="shared" si="639"/>
        <v>0.32947976878612717</v>
      </c>
      <c r="Q300" s="2">
        <f t="shared" si="640"/>
        <v>0.67052023121387294</v>
      </c>
      <c r="R300">
        <v>960</v>
      </c>
      <c r="S300">
        <v>960</v>
      </c>
      <c r="T300" s="2">
        <f t="shared" si="579"/>
        <v>1</v>
      </c>
      <c r="U300">
        <v>1250</v>
      </c>
      <c r="V300">
        <v>1250</v>
      </c>
      <c r="W300" s="2">
        <f t="shared" si="674"/>
        <v>71.25</v>
      </c>
      <c r="X300" s="2">
        <f t="shared" si="675"/>
        <v>216.25</v>
      </c>
      <c r="Y300" s="7">
        <f t="shared" si="676"/>
        <v>0.67052023121387283</v>
      </c>
      <c r="Z300" s="2">
        <f t="shared" si="677"/>
        <v>1</v>
      </c>
      <c r="AA300" s="2">
        <f t="shared" si="678"/>
        <v>1.3020833333333333</v>
      </c>
      <c r="AB300" s="2">
        <f t="shared" si="679"/>
        <v>1.3020833333333333</v>
      </c>
      <c r="AC300" s="2">
        <f t="shared" si="680"/>
        <v>0.67052023121387294</v>
      </c>
      <c r="AD300" s="2">
        <f t="shared" si="646"/>
        <v>290</v>
      </c>
      <c r="AE300" s="2">
        <f t="shared" si="681"/>
        <v>290</v>
      </c>
      <c r="AF300" s="2">
        <f t="shared" si="560"/>
        <v>0.23200000000000001</v>
      </c>
      <c r="AG300" s="2">
        <f t="shared" si="682"/>
        <v>1</v>
      </c>
      <c r="AH300" s="2">
        <f t="shared" si="558"/>
        <v>4.0136000000000003</v>
      </c>
      <c r="AI300" s="2">
        <v>1</v>
      </c>
      <c r="AJ300">
        <f t="shared" si="683"/>
        <v>1.0000000000000001E-5</v>
      </c>
      <c r="AK300">
        <f t="shared" si="561"/>
        <v>5699.9999999999991</v>
      </c>
      <c r="AL300">
        <v>10</v>
      </c>
      <c r="AM300">
        <f t="shared" si="562"/>
        <v>5709.9999999999991</v>
      </c>
      <c r="AP300" t="s">
        <v>37</v>
      </c>
      <c r="AS300">
        <v>5</v>
      </c>
      <c r="AT300">
        <v>1</v>
      </c>
      <c r="AU300">
        <f t="shared" si="559"/>
        <v>2146.6252583997984</v>
      </c>
      <c r="AV300" t="s">
        <v>372</v>
      </c>
      <c r="AW300" t="s">
        <v>373</v>
      </c>
      <c r="AZ300" s="2">
        <f t="shared" si="672"/>
        <v>1.9329154933515653</v>
      </c>
      <c r="BA300" s="2">
        <f t="shared" si="671"/>
        <v>4.5498836908761966</v>
      </c>
      <c r="BB300">
        <v>4.5999999999999999E-2</v>
      </c>
      <c r="BC300">
        <f t="shared" si="685"/>
        <v>4.002572036866009E-4</v>
      </c>
      <c r="BD300">
        <v>0</v>
      </c>
      <c r="BE300">
        <f t="shared" si="686"/>
        <v>0</v>
      </c>
      <c r="BF300">
        <v>0.23</v>
      </c>
      <c r="BG300">
        <f t="shared" si="687"/>
        <v>2.1667465392589918E-3</v>
      </c>
      <c r="BH300">
        <v>0.43</v>
      </c>
      <c r="BI300">
        <f t="shared" si="688"/>
        <v>4.3277797873933618E-3</v>
      </c>
      <c r="BJ300">
        <v>0</v>
      </c>
      <c r="BK300">
        <f t="shared" si="689"/>
        <v>0</v>
      </c>
      <c r="BL300">
        <v>0</v>
      </c>
      <c r="BM300">
        <f t="shared" si="690"/>
        <v>0</v>
      </c>
      <c r="BN300">
        <v>0</v>
      </c>
      <c r="BO300">
        <f t="shared" si="691"/>
        <v>0</v>
      </c>
      <c r="BP300">
        <v>0</v>
      </c>
      <c r="BQ300">
        <f t="shared" si="692"/>
        <v>0</v>
      </c>
      <c r="BR300">
        <f t="shared" si="684"/>
        <v>88.944999999999993</v>
      </c>
      <c r="BS300">
        <f t="shared" si="693"/>
        <v>0.8806569926435035</v>
      </c>
      <c r="BT300">
        <v>0.1</v>
      </c>
      <c r="BU300">
        <f t="shared" si="694"/>
        <v>4.6039069372386674E-3</v>
      </c>
      <c r="BV300">
        <v>0.02</v>
      </c>
      <c r="BW300">
        <f t="shared" si="695"/>
        <v>3.5707408664020925E-4</v>
      </c>
      <c r="BX300">
        <v>6.0000000000000001E-3</v>
      </c>
      <c r="BY300">
        <f t="shared" si="696"/>
        <v>1.0346084135764309E-4</v>
      </c>
      <c r="BZ300">
        <v>0.31</v>
      </c>
      <c r="CA300">
        <f t="shared" si="697"/>
        <v>6.1030802079483299E-3</v>
      </c>
      <c r="CB300">
        <v>8.6300000000000008</v>
      </c>
      <c r="CC300">
        <f t="shared" si="698"/>
        <v>9.1771867426426221E-2</v>
      </c>
      <c r="CD300">
        <v>0.95</v>
      </c>
      <c r="CE300">
        <f t="shared" si="699"/>
        <v>5.4751173859104198E-3</v>
      </c>
      <c r="CF300">
        <v>3.0000000000000001E-3</v>
      </c>
      <c r="CG300">
        <f t="shared" si="700"/>
        <v>3.4654097175237472E-5</v>
      </c>
      <c r="CH300">
        <v>0</v>
      </c>
      <c r="CI300">
        <f t="shared" si="701"/>
        <v>0</v>
      </c>
      <c r="CJ300">
        <v>0</v>
      </c>
      <c r="CK300">
        <f t="shared" si="702"/>
        <v>0</v>
      </c>
      <c r="CL300">
        <v>0.03</v>
      </c>
      <c r="CM300">
        <f t="shared" si="703"/>
        <v>1.1840026191913572E-3</v>
      </c>
      <c r="CN300">
        <v>0.09</v>
      </c>
      <c r="CO300">
        <f t="shared" si="704"/>
        <v>5.3561112996031374E-4</v>
      </c>
      <c r="CP300">
        <v>0.21</v>
      </c>
      <c r="CQ300">
        <f t="shared" si="626"/>
        <v>2.2794490943089207E-3</v>
      </c>
      <c r="CR300">
        <v>0</v>
      </c>
      <c r="CS300">
        <f t="shared" si="627"/>
        <v>0</v>
      </c>
      <c r="CT300">
        <v>0</v>
      </c>
      <c r="CU300">
        <f t="shared" si="628"/>
        <v>0</v>
      </c>
      <c r="CV300">
        <v>0</v>
      </c>
      <c r="CW300">
        <f t="shared" si="629"/>
        <v>0</v>
      </c>
      <c r="CX300">
        <v>0</v>
      </c>
      <c r="CY300">
        <f t="shared" si="630"/>
        <v>0</v>
      </c>
      <c r="CZ300">
        <v>0</v>
      </c>
      <c r="DA300">
        <f t="shared" si="705"/>
        <v>0</v>
      </c>
      <c r="DB300">
        <v>0</v>
      </c>
      <c r="DC300">
        <f t="shared" si="706"/>
        <v>0</v>
      </c>
      <c r="DD300">
        <v>0</v>
      </c>
      <c r="DE300">
        <f t="shared" si="633"/>
        <v>0</v>
      </c>
      <c r="DF300">
        <v>0</v>
      </c>
      <c r="DG300">
        <f t="shared" si="634"/>
        <v>0</v>
      </c>
      <c r="DH300">
        <v>0</v>
      </c>
      <c r="DI300">
        <f t="shared" si="635"/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f t="shared" si="707"/>
        <v>0</v>
      </c>
      <c r="ET300">
        <v>0</v>
      </c>
      <c r="EU300">
        <f t="shared" si="708"/>
        <v>0</v>
      </c>
      <c r="EV300">
        <v>0</v>
      </c>
      <c r="EW300">
        <f t="shared" si="652"/>
        <v>0</v>
      </c>
      <c r="EX300">
        <v>0</v>
      </c>
      <c r="EY300">
        <f t="shared" si="653"/>
        <v>0</v>
      </c>
      <c r="EZ300">
        <v>44.8</v>
      </c>
      <c r="FA300">
        <f t="shared" si="654"/>
        <v>0.45011630912380463</v>
      </c>
      <c r="FB300">
        <v>0</v>
      </c>
      <c r="FC300">
        <f t="shared" si="655"/>
        <v>0</v>
      </c>
      <c r="FD300">
        <v>0</v>
      </c>
      <c r="FE300">
        <f t="shared" si="656"/>
        <v>0</v>
      </c>
      <c r="FF300">
        <v>55.2</v>
      </c>
      <c r="FG300">
        <f t="shared" si="709"/>
        <v>0.54988369087619549</v>
      </c>
      <c r="FH300">
        <v>0</v>
      </c>
      <c r="FI300">
        <f t="shared" si="658"/>
        <v>0</v>
      </c>
      <c r="FJ300">
        <v>0</v>
      </c>
      <c r="FK300">
        <f t="shared" si="659"/>
        <v>0</v>
      </c>
      <c r="FL300">
        <v>0</v>
      </c>
      <c r="FM300">
        <f t="shared" si="660"/>
        <v>0</v>
      </c>
      <c r="FN300">
        <v>0</v>
      </c>
      <c r="FO300">
        <f t="shared" si="661"/>
        <v>0</v>
      </c>
      <c r="FP300">
        <v>0</v>
      </c>
      <c r="FQ300">
        <f t="shared" si="662"/>
        <v>0</v>
      </c>
      <c r="FR300">
        <v>0</v>
      </c>
      <c r="FS300">
        <f t="shared" si="663"/>
        <v>0</v>
      </c>
      <c r="FT300">
        <v>0</v>
      </c>
      <c r="FU300">
        <f t="shared" si="664"/>
        <v>0</v>
      </c>
      <c r="FV300">
        <v>0</v>
      </c>
      <c r="FW300">
        <f t="shared" si="665"/>
        <v>0</v>
      </c>
      <c r="FX300">
        <v>0</v>
      </c>
      <c r="FY300">
        <f t="shared" si="666"/>
        <v>0</v>
      </c>
      <c r="FZ300">
        <v>0</v>
      </c>
      <c r="GA300">
        <f t="shared" si="667"/>
        <v>0</v>
      </c>
      <c r="GB300">
        <v>0</v>
      </c>
      <c r="GC300">
        <f t="shared" si="668"/>
        <v>0</v>
      </c>
      <c r="GD300">
        <v>0</v>
      </c>
      <c r="GE300">
        <f t="shared" si="669"/>
        <v>0</v>
      </c>
      <c r="GF300">
        <v>0</v>
      </c>
      <c r="GG300">
        <f t="shared" si="670"/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 s="3" t="s">
        <v>677</v>
      </c>
    </row>
    <row r="301" spans="1:201" x14ac:dyDescent="0.45">
      <c r="A301">
        <v>300</v>
      </c>
      <c r="B301" t="s">
        <v>420</v>
      </c>
      <c r="C301" t="s">
        <v>671</v>
      </c>
      <c r="D301" t="s">
        <v>609</v>
      </c>
      <c r="E301" t="s">
        <v>672</v>
      </c>
      <c r="F301">
        <f t="shared" si="673"/>
        <v>397</v>
      </c>
      <c r="G301">
        <f>300+273</f>
        <v>573</v>
      </c>
      <c r="H301">
        <v>1773</v>
      </c>
      <c r="I301" s="2">
        <f t="shared" si="636"/>
        <v>0.32318104906937395</v>
      </c>
      <c r="J301" s="2">
        <f t="shared" si="637"/>
        <v>176</v>
      </c>
      <c r="K301" s="2">
        <f t="shared" si="638"/>
        <v>1.4433249370277077</v>
      </c>
      <c r="M301" s="2">
        <v>1908</v>
      </c>
      <c r="N301">
        <v>8.8000000000000007</v>
      </c>
      <c r="O301">
        <v>17</v>
      </c>
      <c r="P301" s="2">
        <f t="shared" si="639"/>
        <v>0.51764705882352946</v>
      </c>
      <c r="Q301" s="2">
        <f t="shared" si="640"/>
        <v>0.48235294117647054</v>
      </c>
      <c r="R301">
        <v>420</v>
      </c>
      <c r="S301">
        <v>420</v>
      </c>
      <c r="T301" s="2">
        <f t="shared" si="579"/>
        <v>1</v>
      </c>
      <c r="U301">
        <v>584</v>
      </c>
      <c r="V301">
        <v>584</v>
      </c>
      <c r="W301" s="2">
        <f t="shared" si="674"/>
        <v>51.39200000000001</v>
      </c>
      <c r="X301" s="2">
        <f t="shared" si="675"/>
        <v>99.28</v>
      </c>
      <c r="Y301" s="7">
        <f t="shared" si="676"/>
        <v>0.48235294117647048</v>
      </c>
      <c r="Z301" s="2">
        <f t="shared" si="677"/>
        <v>1</v>
      </c>
      <c r="AA301" s="2">
        <f t="shared" si="678"/>
        <v>1.3904761904761904</v>
      </c>
      <c r="AB301" s="2">
        <f t="shared" si="679"/>
        <v>1.3904761904761904</v>
      </c>
      <c r="AC301" s="2">
        <f t="shared" si="680"/>
        <v>0.48235294117647054</v>
      </c>
      <c r="AD301" s="2">
        <f t="shared" si="646"/>
        <v>164</v>
      </c>
      <c r="AE301" s="2">
        <f t="shared" si="681"/>
        <v>164</v>
      </c>
      <c r="AF301" s="2">
        <f t="shared" si="560"/>
        <v>0.28082191780821919</v>
      </c>
      <c r="AG301" s="2">
        <f t="shared" si="682"/>
        <v>1</v>
      </c>
      <c r="AH301" s="2">
        <f t="shared" si="558"/>
        <v>4.7739726027397262</v>
      </c>
      <c r="AI301" s="2">
        <v>1</v>
      </c>
      <c r="AJ301">
        <f t="shared" si="683"/>
        <v>1.0000000000000001E-5</v>
      </c>
      <c r="AK301">
        <f t="shared" si="561"/>
        <v>8800</v>
      </c>
      <c r="AL301">
        <v>10</v>
      </c>
      <c r="AM301">
        <f t="shared" si="562"/>
        <v>8810</v>
      </c>
      <c r="AP301" t="s">
        <v>37</v>
      </c>
      <c r="AS301">
        <v>5</v>
      </c>
      <c r="AT301">
        <v>1</v>
      </c>
      <c r="AU301">
        <f t="shared" si="559"/>
        <v>939.14855054991176</v>
      </c>
      <c r="AV301" t="s">
        <v>372</v>
      </c>
      <c r="AW301" t="s">
        <v>373</v>
      </c>
      <c r="AZ301" s="2">
        <f t="shared" si="672"/>
        <v>1.9329154933515653</v>
      </c>
      <c r="BA301" s="2">
        <f t="shared" si="671"/>
        <v>4.5498836908761966</v>
      </c>
      <c r="BB301">
        <v>4.5999999999999999E-2</v>
      </c>
      <c r="BC301">
        <f t="shared" si="685"/>
        <v>4.002572036866009E-4</v>
      </c>
      <c r="BD301">
        <v>0</v>
      </c>
      <c r="BE301">
        <f t="shared" si="686"/>
        <v>0</v>
      </c>
      <c r="BF301">
        <v>0.23</v>
      </c>
      <c r="BG301">
        <f t="shared" si="687"/>
        <v>2.1667465392589918E-3</v>
      </c>
      <c r="BH301">
        <v>0.43</v>
      </c>
      <c r="BI301">
        <f t="shared" si="688"/>
        <v>4.3277797873933618E-3</v>
      </c>
      <c r="BJ301">
        <v>0</v>
      </c>
      <c r="BK301">
        <f t="shared" si="689"/>
        <v>0</v>
      </c>
      <c r="BL301">
        <v>0</v>
      </c>
      <c r="BM301">
        <f t="shared" si="690"/>
        <v>0</v>
      </c>
      <c r="BN301">
        <v>0</v>
      </c>
      <c r="BO301">
        <f t="shared" si="691"/>
        <v>0</v>
      </c>
      <c r="BP301">
        <v>0</v>
      </c>
      <c r="BQ301">
        <f t="shared" si="692"/>
        <v>0</v>
      </c>
      <c r="BR301">
        <f t="shared" si="684"/>
        <v>88.944999999999993</v>
      </c>
      <c r="BS301">
        <f t="shared" si="693"/>
        <v>0.8806569926435035</v>
      </c>
      <c r="BT301">
        <v>0.1</v>
      </c>
      <c r="BU301">
        <f t="shared" si="694"/>
        <v>4.6039069372386674E-3</v>
      </c>
      <c r="BV301">
        <v>0.02</v>
      </c>
      <c r="BW301">
        <f t="shared" si="695"/>
        <v>3.5707408664020925E-4</v>
      </c>
      <c r="BX301">
        <v>6.0000000000000001E-3</v>
      </c>
      <c r="BY301">
        <f t="shared" si="696"/>
        <v>1.0346084135764309E-4</v>
      </c>
      <c r="BZ301">
        <v>0.31</v>
      </c>
      <c r="CA301">
        <f t="shared" si="697"/>
        <v>6.1030802079483299E-3</v>
      </c>
      <c r="CB301">
        <v>8.6300000000000008</v>
      </c>
      <c r="CC301">
        <f t="shared" si="698"/>
        <v>9.1771867426426221E-2</v>
      </c>
      <c r="CD301">
        <v>0.95</v>
      </c>
      <c r="CE301">
        <f t="shared" si="699"/>
        <v>5.4751173859104198E-3</v>
      </c>
      <c r="CF301">
        <v>3.0000000000000001E-3</v>
      </c>
      <c r="CG301">
        <f t="shared" si="700"/>
        <v>3.4654097175237472E-5</v>
      </c>
      <c r="CH301">
        <v>0</v>
      </c>
      <c r="CI301">
        <f t="shared" si="701"/>
        <v>0</v>
      </c>
      <c r="CJ301">
        <v>0</v>
      </c>
      <c r="CK301">
        <f t="shared" si="702"/>
        <v>0</v>
      </c>
      <c r="CL301">
        <v>0.03</v>
      </c>
      <c r="CM301">
        <f t="shared" si="703"/>
        <v>1.1840026191913572E-3</v>
      </c>
      <c r="CN301">
        <v>0.09</v>
      </c>
      <c r="CO301">
        <f t="shared" si="704"/>
        <v>5.3561112996031374E-4</v>
      </c>
      <c r="CP301">
        <v>0.21</v>
      </c>
      <c r="CQ301">
        <f t="shared" si="626"/>
        <v>2.2794490943089207E-3</v>
      </c>
      <c r="CR301">
        <v>0</v>
      </c>
      <c r="CS301">
        <f t="shared" si="627"/>
        <v>0</v>
      </c>
      <c r="CT301">
        <v>0</v>
      </c>
      <c r="CU301">
        <f t="shared" si="628"/>
        <v>0</v>
      </c>
      <c r="CV301">
        <v>0</v>
      </c>
      <c r="CW301">
        <f t="shared" si="629"/>
        <v>0</v>
      </c>
      <c r="CX301">
        <v>0</v>
      </c>
      <c r="CY301">
        <f t="shared" si="630"/>
        <v>0</v>
      </c>
      <c r="CZ301">
        <v>0</v>
      </c>
      <c r="DA301">
        <f t="shared" si="705"/>
        <v>0</v>
      </c>
      <c r="DB301">
        <v>0</v>
      </c>
      <c r="DC301">
        <f t="shared" si="706"/>
        <v>0</v>
      </c>
      <c r="DD301">
        <v>0</v>
      </c>
      <c r="DE301">
        <f t="shared" si="633"/>
        <v>0</v>
      </c>
      <c r="DF301">
        <v>0</v>
      </c>
      <c r="DG301">
        <f t="shared" si="634"/>
        <v>0</v>
      </c>
      <c r="DH301">
        <v>0</v>
      </c>
      <c r="DI301">
        <f t="shared" si="635"/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f t="shared" si="707"/>
        <v>0</v>
      </c>
      <c r="ET301">
        <v>0</v>
      </c>
      <c r="EU301">
        <f t="shared" si="708"/>
        <v>0</v>
      </c>
      <c r="EV301">
        <v>0</v>
      </c>
      <c r="EW301">
        <f t="shared" si="652"/>
        <v>0</v>
      </c>
      <c r="EX301">
        <v>0</v>
      </c>
      <c r="EY301">
        <f t="shared" si="653"/>
        <v>0</v>
      </c>
      <c r="EZ301">
        <v>44.8</v>
      </c>
      <c r="FA301">
        <f t="shared" si="654"/>
        <v>0.45011630912380463</v>
      </c>
      <c r="FB301">
        <v>0</v>
      </c>
      <c r="FC301">
        <f t="shared" si="655"/>
        <v>0</v>
      </c>
      <c r="FD301">
        <v>0</v>
      </c>
      <c r="FE301">
        <f t="shared" si="656"/>
        <v>0</v>
      </c>
      <c r="FF301">
        <v>55.2</v>
      </c>
      <c r="FG301">
        <f t="shared" si="709"/>
        <v>0.54988369087619549</v>
      </c>
      <c r="FH301">
        <v>0</v>
      </c>
      <c r="FI301">
        <f t="shared" si="658"/>
        <v>0</v>
      </c>
      <c r="FJ301">
        <v>0</v>
      </c>
      <c r="FK301">
        <f t="shared" si="659"/>
        <v>0</v>
      </c>
      <c r="FL301">
        <v>0</v>
      </c>
      <c r="FM301">
        <f t="shared" si="660"/>
        <v>0</v>
      </c>
      <c r="FN301">
        <v>0</v>
      </c>
      <c r="FO301">
        <f t="shared" si="661"/>
        <v>0</v>
      </c>
      <c r="FP301">
        <v>0</v>
      </c>
      <c r="FQ301">
        <f t="shared" si="662"/>
        <v>0</v>
      </c>
      <c r="FR301">
        <v>0</v>
      </c>
      <c r="FS301">
        <f t="shared" si="663"/>
        <v>0</v>
      </c>
      <c r="FT301">
        <v>0</v>
      </c>
      <c r="FU301">
        <f t="shared" si="664"/>
        <v>0</v>
      </c>
      <c r="FV301">
        <v>0</v>
      </c>
      <c r="FW301">
        <f t="shared" si="665"/>
        <v>0</v>
      </c>
      <c r="FX301">
        <v>0</v>
      </c>
      <c r="FY301">
        <f t="shared" si="666"/>
        <v>0</v>
      </c>
      <c r="FZ301">
        <v>0</v>
      </c>
      <c r="GA301">
        <f t="shared" si="667"/>
        <v>0</v>
      </c>
      <c r="GB301">
        <v>0</v>
      </c>
      <c r="GC301">
        <f t="shared" si="668"/>
        <v>0</v>
      </c>
      <c r="GD301">
        <v>0</v>
      </c>
      <c r="GE301">
        <f t="shared" si="669"/>
        <v>0</v>
      </c>
      <c r="GF301">
        <v>0</v>
      </c>
      <c r="GG301">
        <f t="shared" si="670"/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 s="3" t="s">
        <v>678</v>
      </c>
    </row>
    <row r="302" spans="1:201" x14ac:dyDescent="0.45">
      <c r="A302">
        <v>301</v>
      </c>
      <c r="B302" t="s">
        <v>420</v>
      </c>
      <c r="C302" t="s">
        <v>671</v>
      </c>
      <c r="D302" t="s">
        <v>609</v>
      </c>
      <c r="E302" t="s">
        <v>674</v>
      </c>
      <c r="F302">
        <f t="shared" si="673"/>
        <v>397</v>
      </c>
      <c r="G302">
        <f>300+273</f>
        <v>573</v>
      </c>
      <c r="H302">
        <v>1773</v>
      </c>
      <c r="I302" s="2">
        <f t="shared" si="636"/>
        <v>0.32318104906937395</v>
      </c>
      <c r="J302" s="2">
        <f t="shared" si="637"/>
        <v>176</v>
      </c>
      <c r="K302" s="2">
        <f t="shared" si="638"/>
        <v>1.4433249370277077</v>
      </c>
      <c r="M302" s="2">
        <v>1908</v>
      </c>
      <c r="N302">
        <v>6.9</v>
      </c>
      <c r="O302">
        <v>16</v>
      </c>
      <c r="P302" s="2">
        <f t="shared" si="639"/>
        <v>0.43125000000000002</v>
      </c>
      <c r="Q302" s="2">
        <f t="shared" si="640"/>
        <v>0.56874999999999998</v>
      </c>
      <c r="R302">
        <v>693</v>
      </c>
      <c r="S302">
        <v>750</v>
      </c>
      <c r="T302" s="2">
        <f t="shared" si="579"/>
        <v>0.92400000000000004</v>
      </c>
      <c r="U302">
        <v>932</v>
      </c>
      <c r="V302">
        <v>1000</v>
      </c>
      <c r="W302" s="2">
        <f t="shared" si="674"/>
        <v>64.308000000000007</v>
      </c>
      <c r="X302" s="2">
        <f t="shared" si="675"/>
        <v>160</v>
      </c>
      <c r="Y302" s="7">
        <f t="shared" si="676"/>
        <v>0.59807499999999991</v>
      </c>
      <c r="Z302" s="2">
        <f t="shared" si="677"/>
        <v>0.93200000000000005</v>
      </c>
      <c r="AA302" s="2">
        <f t="shared" si="678"/>
        <v>1.3448773448773448</v>
      </c>
      <c r="AB302" s="2">
        <f t="shared" si="679"/>
        <v>1.3333333333333333</v>
      </c>
      <c r="AC302" s="2">
        <f t="shared" si="680"/>
        <v>0.56874999999999998</v>
      </c>
      <c r="AD302" s="2">
        <f t="shared" si="646"/>
        <v>239</v>
      </c>
      <c r="AE302" s="2">
        <f t="shared" si="681"/>
        <v>250</v>
      </c>
      <c r="AF302" s="2">
        <f t="shared" si="560"/>
        <v>0.25</v>
      </c>
      <c r="AG302" s="2">
        <f t="shared" si="682"/>
        <v>0.95599999999999996</v>
      </c>
      <c r="AH302" s="2">
        <f t="shared" si="558"/>
        <v>4</v>
      </c>
      <c r="AI302" s="2">
        <v>1</v>
      </c>
      <c r="AJ302">
        <f t="shared" si="683"/>
        <v>1.0000000000000001E-5</v>
      </c>
      <c r="AK302">
        <f t="shared" si="561"/>
        <v>6900</v>
      </c>
      <c r="AL302">
        <v>10</v>
      </c>
      <c r="AM302">
        <f t="shared" si="562"/>
        <v>6910</v>
      </c>
      <c r="AP302" t="s">
        <v>37</v>
      </c>
      <c r="AS302">
        <v>5</v>
      </c>
      <c r="AT302">
        <v>1</v>
      </c>
      <c r="AU302">
        <f t="shared" si="559"/>
        <v>1677.0509831248423</v>
      </c>
      <c r="AV302" t="s">
        <v>372</v>
      </c>
      <c r="AW302" t="s">
        <v>373</v>
      </c>
      <c r="AZ302" s="2">
        <f t="shared" si="672"/>
        <v>1.9329154933515653</v>
      </c>
      <c r="BA302" s="2">
        <f t="shared" si="671"/>
        <v>4.5498836908761966</v>
      </c>
      <c r="BB302">
        <v>4.5999999999999999E-2</v>
      </c>
      <c r="BC302">
        <f t="shared" si="685"/>
        <v>4.002572036866009E-4</v>
      </c>
      <c r="BD302">
        <v>0</v>
      </c>
      <c r="BE302">
        <f t="shared" si="686"/>
        <v>0</v>
      </c>
      <c r="BF302">
        <v>0.23</v>
      </c>
      <c r="BG302">
        <f t="shared" si="687"/>
        <v>2.1667465392589918E-3</v>
      </c>
      <c r="BH302">
        <v>0.43</v>
      </c>
      <c r="BI302">
        <f t="shared" si="688"/>
        <v>4.3277797873933618E-3</v>
      </c>
      <c r="BJ302">
        <v>0</v>
      </c>
      <c r="BK302">
        <f t="shared" si="689"/>
        <v>0</v>
      </c>
      <c r="BL302">
        <v>0</v>
      </c>
      <c r="BM302">
        <f t="shared" si="690"/>
        <v>0</v>
      </c>
      <c r="BN302">
        <v>0</v>
      </c>
      <c r="BO302">
        <f t="shared" si="691"/>
        <v>0</v>
      </c>
      <c r="BP302">
        <v>0</v>
      </c>
      <c r="BQ302">
        <f t="shared" si="692"/>
        <v>0</v>
      </c>
      <c r="BR302">
        <f t="shared" si="684"/>
        <v>88.944999999999993</v>
      </c>
      <c r="BS302">
        <f t="shared" si="693"/>
        <v>0.8806569926435035</v>
      </c>
      <c r="BT302">
        <v>0.1</v>
      </c>
      <c r="BU302">
        <f t="shared" si="694"/>
        <v>4.6039069372386674E-3</v>
      </c>
      <c r="BV302">
        <v>0.02</v>
      </c>
      <c r="BW302">
        <f t="shared" si="695"/>
        <v>3.5707408664020925E-4</v>
      </c>
      <c r="BX302">
        <v>6.0000000000000001E-3</v>
      </c>
      <c r="BY302">
        <f t="shared" si="696"/>
        <v>1.0346084135764309E-4</v>
      </c>
      <c r="BZ302">
        <v>0.31</v>
      </c>
      <c r="CA302">
        <f t="shared" si="697"/>
        <v>6.1030802079483299E-3</v>
      </c>
      <c r="CB302">
        <v>8.6300000000000008</v>
      </c>
      <c r="CC302">
        <f t="shared" si="698"/>
        <v>9.1771867426426221E-2</v>
      </c>
      <c r="CD302">
        <v>0.95</v>
      </c>
      <c r="CE302">
        <f t="shared" si="699"/>
        <v>5.4751173859104198E-3</v>
      </c>
      <c r="CF302">
        <v>3.0000000000000001E-3</v>
      </c>
      <c r="CG302">
        <f t="shared" si="700"/>
        <v>3.4654097175237472E-5</v>
      </c>
      <c r="CH302">
        <v>0</v>
      </c>
      <c r="CI302">
        <f t="shared" si="701"/>
        <v>0</v>
      </c>
      <c r="CJ302">
        <v>0</v>
      </c>
      <c r="CK302">
        <f t="shared" si="702"/>
        <v>0</v>
      </c>
      <c r="CL302">
        <v>0.03</v>
      </c>
      <c r="CM302">
        <f t="shared" si="703"/>
        <v>1.1840026191913572E-3</v>
      </c>
      <c r="CN302">
        <v>0.09</v>
      </c>
      <c r="CO302">
        <f t="shared" si="704"/>
        <v>5.3561112996031374E-4</v>
      </c>
      <c r="CP302">
        <v>0.21</v>
      </c>
      <c r="CQ302">
        <f t="shared" si="626"/>
        <v>2.2794490943089207E-3</v>
      </c>
      <c r="CR302">
        <v>0</v>
      </c>
      <c r="CS302">
        <f t="shared" si="627"/>
        <v>0</v>
      </c>
      <c r="CT302">
        <v>0</v>
      </c>
      <c r="CU302">
        <f t="shared" si="628"/>
        <v>0</v>
      </c>
      <c r="CV302">
        <v>0</v>
      </c>
      <c r="CW302">
        <f t="shared" si="629"/>
        <v>0</v>
      </c>
      <c r="CX302">
        <v>0</v>
      </c>
      <c r="CY302">
        <f t="shared" si="630"/>
        <v>0</v>
      </c>
      <c r="CZ302">
        <v>0</v>
      </c>
      <c r="DA302">
        <f t="shared" si="705"/>
        <v>0</v>
      </c>
      <c r="DB302">
        <v>0</v>
      </c>
      <c r="DC302">
        <f t="shared" si="706"/>
        <v>0</v>
      </c>
      <c r="DD302">
        <v>0</v>
      </c>
      <c r="DE302">
        <f t="shared" si="633"/>
        <v>0</v>
      </c>
      <c r="DF302">
        <v>0</v>
      </c>
      <c r="DG302">
        <f t="shared" si="634"/>
        <v>0</v>
      </c>
      <c r="DH302">
        <v>0</v>
      </c>
      <c r="DI302">
        <f t="shared" si="635"/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f t="shared" si="707"/>
        <v>0</v>
      </c>
      <c r="ET302">
        <v>0</v>
      </c>
      <c r="EU302">
        <f t="shared" si="708"/>
        <v>0</v>
      </c>
      <c r="EV302">
        <v>0</v>
      </c>
      <c r="EW302">
        <f t="shared" si="652"/>
        <v>0</v>
      </c>
      <c r="EX302">
        <v>0</v>
      </c>
      <c r="EY302">
        <f t="shared" si="653"/>
        <v>0</v>
      </c>
      <c r="EZ302">
        <v>44.8</v>
      </c>
      <c r="FA302">
        <f t="shared" si="654"/>
        <v>0.45011630912380463</v>
      </c>
      <c r="FB302">
        <v>0</v>
      </c>
      <c r="FC302">
        <f t="shared" si="655"/>
        <v>0</v>
      </c>
      <c r="FD302">
        <v>0</v>
      </c>
      <c r="FE302">
        <f t="shared" si="656"/>
        <v>0</v>
      </c>
      <c r="FF302">
        <v>55.2</v>
      </c>
      <c r="FG302">
        <f t="shared" si="709"/>
        <v>0.54988369087619549</v>
      </c>
      <c r="FH302">
        <v>0</v>
      </c>
      <c r="FI302">
        <f t="shared" si="658"/>
        <v>0</v>
      </c>
      <c r="FJ302">
        <v>0</v>
      </c>
      <c r="FK302">
        <f t="shared" si="659"/>
        <v>0</v>
      </c>
      <c r="FL302">
        <v>0</v>
      </c>
      <c r="FM302">
        <f t="shared" si="660"/>
        <v>0</v>
      </c>
      <c r="FN302">
        <v>0</v>
      </c>
      <c r="FO302">
        <f t="shared" si="661"/>
        <v>0</v>
      </c>
      <c r="FP302">
        <v>0</v>
      </c>
      <c r="FQ302">
        <f t="shared" si="662"/>
        <v>0</v>
      </c>
      <c r="FR302">
        <v>0</v>
      </c>
      <c r="FS302">
        <f t="shared" si="663"/>
        <v>0</v>
      </c>
      <c r="FT302">
        <v>0</v>
      </c>
      <c r="FU302">
        <f t="shared" si="664"/>
        <v>0</v>
      </c>
      <c r="FV302">
        <v>0</v>
      </c>
      <c r="FW302">
        <f t="shared" si="665"/>
        <v>0</v>
      </c>
      <c r="FX302">
        <v>0</v>
      </c>
      <c r="FY302">
        <f t="shared" si="666"/>
        <v>0</v>
      </c>
      <c r="FZ302">
        <v>0</v>
      </c>
      <c r="GA302">
        <f t="shared" si="667"/>
        <v>0</v>
      </c>
      <c r="GB302">
        <v>0</v>
      </c>
      <c r="GC302">
        <f t="shared" si="668"/>
        <v>0</v>
      </c>
      <c r="GD302">
        <v>0</v>
      </c>
      <c r="GE302">
        <f t="shared" si="669"/>
        <v>0</v>
      </c>
      <c r="GF302">
        <v>0</v>
      </c>
      <c r="GG302">
        <f t="shared" si="670"/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 s="3" t="s">
        <v>679</v>
      </c>
    </row>
    <row r="303" spans="1:201" x14ac:dyDescent="0.45">
      <c r="A303">
        <v>302</v>
      </c>
      <c r="B303" t="s">
        <v>420</v>
      </c>
      <c r="C303" t="s">
        <v>671</v>
      </c>
      <c r="D303" t="s">
        <v>609</v>
      </c>
      <c r="E303" t="s">
        <v>676</v>
      </c>
      <c r="F303">
        <f t="shared" si="673"/>
        <v>397</v>
      </c>
      <c r="G303">
        <f>300+273</f>
        <v>573</v>
      </c>
      <c r="H303">
        <v>1773</v>
      </c>
      <c r="I303" s="2">
        <f t="shared" si="636"/>
        <v>0.32318104906937395</v>
      </c>
      <c r="J303" s="2">
        <f t="shared" si="637"/>
        <v>176</v>
      </c>
      <c r="K303" s="2">
        <f t="shared" si="638"/>
        <v>1.4433249370277077</v>
      </c>
      <c r="M303" s="2">
        <v>1908</v>
      </c>
      <c r="N303">
        <v>4.5</v>
      </c>
      <c r="O303">
        <v>17</v>
      </c>
      <c r="P303" s="2">
        <f t="shared" si="639"/>
        <v>0.26470588235294118</v>
      </c>
      <c r="Q303" s="2">
        <f t="shared" si="640"/>
        <v>0.73529411764705888</v>
      </c>
      <c r="R303">
        <v>886</v>
      </c>
      <c r="S303">
        <v>950</v>
      </c>
      <c r="T303" s="2">
        <f t="shared" si="579"/>
        <v>0.93263157894736837</v>
      </c>
      <c r="U303">
        <v>1274</v>
      </c>
      <c r="V303">
        <v>1300</v>
      </c>
      <c r="W303" s="2">
        <f t="shared" si="674"/>
        <v>57.33</v>
      </c>
      <c r="X303" s="2">
        <f t="shared" si="675"/>
        <v>221</v>
      </c>
      <c r="Y303" s="7">
        <f t="shared" si="676"/>
        <v>0.74058823529411777</v>
      </c>
      <c r="Z303" s="2">
        <f t="shared" si="677"/>
        <v>0.98</v>
      </c>
      <c r="AA303" s="2">
        <f t="shared" si="678"/>
        <v>1.437923250564334</v>
      </c>
      <c r="AB303" s="2">
        <f t="shared" si="679"/>
        <v>1.368421052631579</v>
      </c>
      <c r="AC303" s="2">
        <f t="shared" si="680"/>
        <v>0.73529411764705888</v>
      </c>
      <c r="AD303" s="2">
        <f t="shared" si="646"/>
        <v>388</v>
      </c>
      <c r="AE303" s="2">
        <f t="shared" si="681"/>
        <v>350</v>
      </c>
      <c r="AF303" s="2">
        <f t="shared" si="560"/>
        <v>0.26923076923076922</v>
      </c>
      <c r="AG303" s="2">
        <f t="shared" si="682"/>
        <v>1.1085714285714285</v>
      </c>
      <c r="AH303" s="2">
        <f t="shared" si="558"/>
        <v>4.5769230769230766</v>
      </c>
      <c r="AI303" s="2">
        <v>1</v>
      </c>
      <c r="AJ303">
        <f t="shared" si="683"/>
        <v>1.0000000000000001E-5</v>
      </c>
      <c r="AK303">
        <f t="shared" si="561"/>
        <v>4499.9999999999991</v>
      </c>
      <c r="AL303">
        <v>10</v>
      </c>
      <c r="AM303">
        <f t="shared" si="562"/>
        <v>4509.9999999999991</v>
      </c>
      <c r="AP303" t="s">
        <v>37</v>
      </c>
      <c r="AS303">
        <v>5</v>
      </c>
      <c r="AT303">
        <v>1</v>
      </c>
      <c r="AU303">
        <f t="shared" si="559"/>
        <v>2124.2645786248004</v>
      </c>
      <c r="AV303" t="s">
        <v>372</v>
      </c>
      <c r="AW303" t="s">
        <v>373</v>
      </c>
      <c r="AZ303" s="2">
        <f t="shared" si="672"/>
        <v>1.9329154933515653</v>
      </c>
      <c r="BA303" s="2">
        <f t="shared" si="671"/>
        <v>4.5498836908761966</v>
      </c>
      <c r="BB303">
        <v>4.5999999999999999E-2</v>
      </c>
      <c r="BC303">
        <f t="shared" si="685"/>
        <v>4.002572036866009E-4</v>
      </c>
      <c r="BD303">
        <v>0</v>
      </c>
      <c r="BE303">
        <f t="shared" si="686"/>
        <v>0</v>
      </c>
      <c r="BF303">
        <v>0.23</v>
      </c>
      <c r="BG303">
        <f t="shared" si="687"/>
        <v>2.1667465392589918E-3</v>
      </c>
      <c r="BH303">
        <v>0.43</v>
      </c>
      <c r="BI303">
        <f t="shared" si="688"/>
        <v>4.3277797873933618E-3</v>
      </c>
      <c r="BJ303">
        <v>0</v>
      </c>
      <c r="BK303">
        <f t="shared" si="689"/>
        <v>0</v>
      </c>
      <c r="BL303">
        <v>0</v>
      </c>
      <c r="BM303">
        <f t="shared" si="690"/>
        <v>0</v>
      </c>
      <c r="BN303">
        <v>0</v>
      </c>
      <c r="BO303">
        <f t="shared" si="691"/>
        <v>0</v>
      </c>
      <c r="BP303">
        <v>0</v>
      </c>
      <c r="BQ303">
        <f t="shared" si="692"/>
        <v>0</v>
      </c>
      <c r="BR303">
        <f t="shared" si="684"/>
        <v>88.944999999999993</v>
      </c>
      <c r="BS303">
        <f t="shared" si="693"/>
        <v>0.8806569926435035</v>
      </c>
      <c r="BT303">
        <v>0.1</v>
      </c>
      <c r="BU303">
        <f t="shared" si="694"/>
        <v>4.6039069372386674E-3</v>
      </c>
      <c r="BV303">
        <v>0.02</v>
      </c>
      <c r="BW303">
        <f t="shared" si="695"/>
        <v>3.5707408664020925E-4</v>
      </c>
      <c r="BX303">
        <v>6.0000000000000001E-3</v>
      </c>
      <c r="BY303">
        <f t="shared" si="696"/>
        <v>1.0346084135764309E-4</v>
      </c>
      <c r="BZ303">
        <v>0.31</v>
      </c>
      <c r="CA303">
        <f t="shared" si="697"/>
        <v>6.1030802079483299E-3</v>
      </c>
      <c r="CB303">
        <v>8.6300000000000008</v>
      </c>
      <c r="CC303">
        <f t="shared" si="698"/>
        <v>9.1771867426426221E-2</v>
      </c>
      <c r="CD303">
        <v>0.95</v>
      </c>
      <c r="CE303">
        <f t="shared" si="699"/>
        <v>5.4751173859104198E-3</v>
      </c>
      <c r="CF303">
        <v>3.0000000000000001E-3</v>
      </c>
      <c r="CG303">
        <f t="shared" si="700"/>
        <v>3.4654097175237472E-5</v>
      </c>
      <c r="CH303">
        <v>0</v>
      </c>
      <c r="CI303">
        <f t="shared" si="701"/>
        <v>0</v>
      </c>
      <c r="CJ303">
        <v>0</v>
      </c>
      <c r="CK303">
        <f t="shared" si="702"/>
        <v>0</v>
      </c>
      <c r="CL303">
        <v>0.03</v>
      </c>
      <c r="CM303">
        <f t="shared" si="703"/>
        <v>1.1840026191913572E-3</v>
      </c>
      <c r="CN303">
        <v>0.09</v>
      </c>
      <c r="CO303">
        <f t="shared" si="704"/>
        <v>5.3561112996031374E-4</v>
      </c>
      <c r="CP303">
        <v>0.21</v>
      </c>
      <c r="CQ303">
        <f t="shared" si="626"/>
        <v>2.2794490943089207E-3</v>
      </c>
      <c r="CR303">
        <v>0</v>
      </c>
      <c r="CS303">
        <f t="shared" si="627"/>
        <v>0</v>
      </c>
      <c r="CT303">
        <v>0</v>
      </c>
      <c r="CU303">
        <f t="shared" si="628"/>
        <v>0</v>
      </c>
      <c r="CV303">
        <v>0</v>
      </c>
      <c r="CW303">
        <f t="shared" si="629"/>
        <v>0</v>
      </c>
      <c r="CX303">
        <v>0</v>
      </c>
      <c r="CY303">
        <f t="shared" si="630"/>
        <v>0</v>
      </c>
      <c r="CZ303">
        <v>0</v>
      </c>
      <c r="DA303">
        <f t="shared" si="705"/>
        <v>0</v>
      </c>
      <c r="DB303">
        <v>0</v>
      </c>
      <c r="DC303">
        <f t="shared" si="706"/>
        <v>0</v>
      </c>
      <c r="DD303">
        <v>0</v>
      </c>
      <c r="DE303">
        <f t="shared" si="633"/>
        <v>0</v>
      </c>
      <c r="DF303">
        <v>0</v>
      </c>
      <c r="DG303">
        <f t="shared" si="634"/>
        <v>0</v>
      </c>
      <c r="DH303">
        <v>0</v>
      </c>
      <c r="DI303">
        <f t="shared" si="635"/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f t="shared" si="707"/>
        <v>0</v>
      </c>
      <c r="ET303">
        <v>0</v>
      </c>
      <c r="EU303">
        <f t="shared" si="708"/>
        <v>0</v>
      </c>
      <c r="EV303">
        <v>0</v>
      </c>
      <c r="EW303">
        <f t="shared" si="652"/>
        <v>0</v>
      </c>
      <c r="EX303">
        <v>0</v>
      </c>
      <c r="EY303">
        <f t="shared" si="653"/>
        <v>0</v>
      </c>
      <c r="EZ303">
        <v>44.8</v>
      </c>
      <c r="FA303">
        <f t="shared" si="654"/>
        <v>0.45011630912380463</v>
      </c>
      <c r="FB303">
        <v>0</v>
      </c>
      <c r="FC303">
        <f t="shared" si="655"/>
        <v>0</v>
      </c>
      <c r="FD303">
        <v>0</v>
      </c>
      <c r="FE303">
        <f t="shared" si="656"/>
        <v>0</v>
      </c>
      <c r="FF303">
        <v>55.2</v>
      </c>
      <c r="FG303">
        <f t="shared" si="709"/>
        <v>0.54988369087619549</v>
      </c>
      <c r="FH303">
        <v>0</v>
      </c>
      <c r="FI303">
        <f t="shared" si="658"/>
        <v>0</v>
      </c>
      <c r="FJ303">
        <v>0</v>
      </c>
      <c r="FK303">
        <f t="shared" si="659"/>
        <v>0</v>
      </c>
      <c r="FL303">
        <v>0</v>
      </c>
      <c r="FM303">
        <f t="shared" si="660"/>
        <v>0</v>
      </c>
      <c r="FN303">
        <v>0</v>
      </c>
      <c r="FO303">
        <f t="shared" si="661"/>
        <v>0</v>
      </c>
      <c r="FP303">
        <v>0</v>
      </c>
      <c r="FQ303">
        <f t="shared" si="662"/>
        <v>0</v>
      </c>
      <c r="FR303">
        <v>0</v>
      </c>
      <c r="FS303">
        <f t="shared" si="663"/>
        <v>0</v>
      </c>
      <c r="FT303">
        <v>0</v>
      </c>
      <c r="FU303">
        <f t="shared" si="664"/>
        <v>0</v>
      </c>
      <c r="FV303">
        <v>0</v>
      </c>
      <c r="FW303">
        <f t="shared" si="665"/>
        <v>0</v>
      </c>
      <c r="FX303">
        <v>0</v>
      </c>
      <c r="FY303">
        <f t="shared" si="666"/>
        <v>0</v>
      </c>
      <c r="FZ303">
        <v>0</v>
      </c>
      <c r="GA303">
        <f t="shared" si="667"/>
        <v>0</v>
      </c>
      <c r="GB303">
        <v>0</v>
      </c>
      <c r="GC303">
        <f t="shared" si="668"/>
        <v>0</v>
      </c>
      <c r="GD303">
        <v>0</v>
      </c>
      <c r="GE303">
        <f t="shared" si="669"/>
        <v>0</v>
      </c>
      <c r="GF303">
        <v>0</v>
      </c>
      <c r="GG303">
        <f t="shared" si="670"/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 s="3" t="s">
        <v>680</v>
      </c>
    </row>
    <row r="304" spans="1:201" x14ac:dyDescent="0.45">
      <c r="A304">
        <v>303</v>
      </c>
      <c r="B304" t="s">
        <v>398</v>
      </c>
      <c r="C304" t="s">
        <v>46</v>
      </c>
      <c r="D304" t="s">
        <v>681</v>
      </c>
      <c r="E304" t="s">
        <v>682</v>
      </c>
      <c r="F304">
        <v>288.3</v>
      </c>
      <c r="G304">
        <v>298</v>
      </c>
      <c r="H304">
        <f>291.9+273</f>
        <v>564.9</v>
      </c>
      <c r="I304" s="2">
        <f t="shared" si="636"/>
        <v>0.52752699592848296</v>
      </c>
      <c r="J304" s="2">
        <f t="shared" si="637"/>
        <v>9.6999999999999886</v>
      </c>
      <c r="K304" s="2">
        <f t="shared" si="638"/>
        <v>1.0336455081512312</v>
      </c>
      <c r="M304" s="2">
        <v>2458</v>
      </c>
      <c r="N304">
        <v>0</v>
      </c>
      <c r="O304">
        <v>15.2</v>
      </c>
      <c r="P304" s="2">
        <f t="shared" si="639"/>
        <v>0</v>
      </c>
      <c r="Q304" s="2">
        <f t="shared" si="640"/>
        <v>1</v>
      </c>
      <c r="R304">
        <v>5</v>
      </c>
      <c r="S304">
        <v>18</v>
      </c>
      <c r="T304" s="2">
        <f t="shared" si="579"/>
        <v>0.27777777777777779</v>
      </c>
      <c r="U304">
        <v>5</v>
      </c>
      <c r="V304">
        <v>44.1</v>
      </c>
      <c r="W304" s="2">
        <f t="shared" si="674"/>
        <v>0</v>
      </c>
      <c r="X304" s="2">
        <f t="shared" si="675"/>
        <v>6.7031999999999989</v>
      </c>
      <c r="Y304" s="7">
        <f t="shared" si="676"/>
        <v>1</v>
      </c>
      <c r="Z304" s="2">
        <f t="shared" si="677"/>
        <v>0.11337868480725623</v>
      </c>
      <c r="AA304" s="2">
        <f t="shared" si="678"/>
        <v>1</v>
      </c>
      <c r="AB304" s="2">
        <f t="shared" si="679"/>
        <v>2.4500000000000002</v>
      </c>
      <c r="AC304" s="2">
        <f t="shared" si="680"/>
        <v>1</v>
      </c>
      <c r="AD304" s="2">
        <f t="shared" si="646"/>
        <v>0</v>
      </c>
      <c r="AE304" s="2">
        <f t="shared" si="681"/>
        <v>26.1</v>
      </c>
      <c r="AF304" s="2">
        <f t="shared" si="560"/>
        <v>0.59183673469387754</v>
      </c>
      <c r="AG304" s="2">
        <f t="shared" si="682"/>
        <v>0</v>
      </c>
      <c r="AH304" s="2">
        <f t="shared" si="558"/>
        <v>8.9959183673469383</v>
      </c>
      <c r="AI304" s="2">
        <v>2</v>
      </c>
      <c r="AJ304">
        <f>2*10^-2</f>
        <v>0.02</v>
      </c>
      <c r="AK304">
        <f t="shared" si="561"/>
        <v>0</v>
      </c>
      <c r="AL304">
        <v>300</v>
      </c>
      <c r="AM304">
        <f t="shared" si="562"/>
        <v>300</v>
      </c>
      <c r="AP304" t="s">
        <v>37</v>
      </c>
      <c r="AS304">
        <v>0.17780000000000001</v>
      </c>
      <c r="AT304">
        <v>1</v>
      </c>
      <c r="AU304">
        <f t="shared" si="559"/>
        <v>7.5899407112308861</v>
      </c>
      <c r="AV304" t="s">
        <v>683</v>
      </c>
      <c r="AW304" t="s">
        <v>684</v>
      </c>
      <c r="AZ304" s="2">
        <f t="shared" ref="AZ304:AZ309" si="710">BC304*GV$2+BE304*GX$2+BG304*GZ$2+BI304*HB$2+BK304*HD$2+BM304*HF$2+BO304*HH$2+BQ304*HB$13+BS304*GV$6+BU304*GX$6+BW304*GZ$6+BY304*HB$6+CA304*GV$10+CC304*GX$10+CE304*GZ$10+CG304*GV$16+CI304*GX$16+CK304*GZ$16+CM304*HB$16+CO304*GX$19+CQ304*GZ$19+CS304*HB$19+CU304*GV$25+DA304*GV$13+DC304*HB$10+CW304*GX$25+CY304*HB$25+DE304*GX$28</f>
        <v>4</v>
      </c>
      <c r="BA304" s="2">
        <f t="shared" ref="BA304:BA309" si="711">ES304*HL$2+EU304*HN$2+EW304*HP$2+EY304*GX$2+FA304*HB$10+FC304*GV$13+FE304*GX$13+FG304*GZ$13+FI304*HB$13+FK304*GV$19+FM304*GV$2+FO304*HD$2+FQ304*HB$2+FS304*GV$22+FU304*GX$22+FW304*HF$2+FY304*GV$6+GA304*GV$10+GC304*HA$22+GE304*GZ$25+GG304*GV$28</f>
        <v>3</v>
      </c>
      <c r="BB304">
        <v>0</v>
      </c>
      <c r="BC304">
        <f t="shared" si="685"/>
        <v>0</v>
      </c>
      <c r="BD304">
        <v>0</v>
      </c>
      <c r="BE304">
        <f t="shared" si="686"/>
        <v>0</v>
      </c>
      <c r="BF304">
        <v>0</v>
      </c>
      <c r="BG304">
        <f t="shared" si="687"/>
        <v>0</v>
      </c>
      <c r="BH304">
        <v>0</v>
      </c>
      <c r="BI304">
        <f t="shared" si="688"/>
        <v>0</v>
      </c>
      <c r="BJ304">
        <v>0</v>
      </c>
      <c r="BK304">
        <f t="shared" si="689"/>
        <v>0</v>
      </c>
      <c r="BL304">
        <v>0</v>
      </c>
      <c r="BM304">
        <f t="shared" si="690"/>
        <v>0</v>
      </c>
      <c r="BN304">
        <v>0</v>
      </c>
      <c r="BO304">
        <f t="shared" si="691"/>
        <v>0</v>
      </c>
      <c r="BP304">
        <v>0</v>
      </c>
      <c r="BQ304">
        <f t="shared" si="692"/>
        <v>0</v>
      </c>
      <c r="BR304">
        <v>0</v>
      </c>
      <c r="BS304">
        <f t="shared" si="693"/>
        <v>0</v>
      </c>
      <c r="BT304">
        <v>0</v>
      </c>
      <c r="BU304">
        <f t="shared" si="694"/>
        <v>0</v>
      </c>
      <c r="BV304">
        <v>0</v>
      </c>
      <c r="BW304">
        <f t="shared" si="695"/>
        <v>0</v>
      </c>
      <c r="BX304">
        <v>0</v>
      </c>
      <c r="BY304">
        <f t="shared" si="696"/>
        <v>0</v>
      </c>
      <c r="BZ304">
        <v>0</v>
      </c>
      <c r="CA304">
        <f t="shared" si="697"/>
        <v>0</v>
      </c>
      <c r="CB304">
        <v>0</v>
      </c>
      <c r="CC304">
        <f t="shared" si="698"/>
        <v>0</v>
      </c>
      <c r="CD304">
        <v>0</v>
      </c>
      <c r="CE304">
        <f t="shared" si="699"/>
        <v>0</v>
      </c>
      <c r="CF304">
        <v>0</v>
      </c>
      <c r="CG304">
        <f t="shared" si="700"/>
        <v>0</v>
      </c>
      <c r="CH304">
        <v>0</v>
      </c>
      <c r="CI304">
        <f t="shared" si="701"/>
        <v>0</v>
      </c>
      <c r="CJ304">
        <v>0</v>
      </c>
      <c r="CK304">
        <f t="shared" si="702"/>
        <v>0</v>
      </c>
      <c r="CL304">
        <v>0</v>
      </c>
      <c r="CM304">
        <f t="shared" si="703"/>
        <v>0</v>
      </c>
      <c r="CN304">
        <v>0</v>
      </c>
      <c r="CO304">
        <f t="shared" si="704"/>
        <v>0</v>
      </c>
      <c r="CP304">
        <v>0</v>
      </c>
      <c r="CQ304">
        <f t="shared" si="626"/>
        <v>0</v>
      </c>
      <c r="CR304">
        <v>0</v>
      </c>
      <c r="CS304">
        <f t="shared" si="627"/>
        <v>0</v>
      </c>
      <c r="CT304">
        <v>0</v>
      </c>
      <c r="CU304">
        <f t="shared" si="628"/>
        <v>0</v>
      </c>
      <c r="CV304">
        <v>0</v>
      </c>
      <c r="CW304">
        <f t="shared" si="629"/>
        <v>0</v>
      </c>
      <c r="CX304">
        <v>0</v>
      </c>
      <c r="CY304">
        <f t="shared" si="630"/>
        <v>0</v>
      </c>
      <c r="CZ304">
        <v>99.75</v>
      </c>
      <c r="DA304">
        <f t="shared" si="705"/>
        <v>0.99856615732700138</v>
      </c>
      <c r="DB304">
        <v>0.25</v>
      </c>
      <c r="DC304">
        <f t="shared" si="706"/>
        <v>1.4338426729987169E-3</v>
      </c>
      <c r="DD304">
        <v>0</v>
      </c>
      <c r="DE304">
        <f t="shared" si="633"/>
        <v>0</v>
      </c>
      <c r="DF304">
        <v>0</v>
      </c>
      <c r="DG304">
        <f t="shared" si="634"/>
        <v>0</v>
      </c>
      <c r="DH304">
        <v>0</v>
      </c>
      <c r="DI304">
        <f t="shared" si="635"/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78.599999999999994</v>
      </c>
      <c r="ES304">
        <f t="shared" si="707"/>
        <v>0.85812444071452754</v>
      </c>
      <c r="ET304">
        <v>21.4</v>
      </c>
      <c r="EU304">
        <f t="shared" si="708"/>
        <v>0.14187555928547244</v>
      </c>
      <c r="EV304">
        <v>0</v>
      </c>
      <c r="EW304">
        <f t="shared" si="652"/>
        <v>0</v>
      </c>
      <c r="EX304">
        <v>0</v>
      </c>
      <c r="EY304">
        <f t="shared" si="653"/>
        <v>0</v>
      </c>
      <c r="EZ304">
        <v>0</v>
      </c>
      <c r="FA304">
        <f t="shared" si="654"/>
        <v>0</v>
      </c>
      <c r="FB304">
        <v>0</v>
      </c>
      <c r="FC304">
        <f t="shared" si="655"/>
        <v>0</v>
      </c>
      <c r="FD304">
        <v>0</v>
      </c>
      <c r="FE304">
        <f t="shared" si="656"/>
        <v>0</v>
      </c>
      <c r="FF304">
        <v>0</v>
      </c>
      <c r="FG304">
        <f t="shared" si="709"/>
        <v>0</v>
      </c>
      <c r="FH304">
        <v>0</v>
      </c>
      <c r="FI304">
        <f t="shared" si="658"/>
        <v>0</v>
      </c>
      <c r="FJ304">
        <v>0</v>
      </c>
      <c r="FK304">
        <f t="shared" si="659"/>
        <v>0</v>
      </c>
      <c r="FL304">
        <v>0</v>
      </c>
      <c r="FM304">
        <f t="shared" si="660"/>
        <v>0</v>
      </c>
      <c r="FN304">
        <v>0</v>
      </c>
      <c r="FO304">
        <f t="shared" si="661"/>
        <v>0</v>
      </c>
      <c r="FP304">
        <v>0</v>
      </c>
      <c r="FQ304">
        <f t="shared" si="662"/>
        <v>0</v>
      </c>
      <c r="FR304">
        <v>0</v>
      </c>
      <c r="FS304">
        <f t="shared" si="663"/>
        <v>0</v>
      </c>
      <c r="FT304">
        <v>0</v>
      </c>
      <c r="FU304">
        <f t="shared" si="664"/>
        <v>0</v>
      </c>
      <c r="FV304">
        <v>0</v>
      </c>
      <c r="FW304">
        <f t="shared" si="665"/>
        <v>0</v>
      </c>
      <c r="FX304">
        <v>0</v>
      </c>
      <c r="FY304">
        <f t="shared" si="666"/>
        <v>0</v>
      </c>
      <c r="FZ304">
        <v>0</v>
      </c>
      <c r="GA304">
        <f t="shared" si="667"/>
        <v>0</v>
      </c>
      <c r="GB304">
        <v>0</v>
      </c>
      <c r="GC304">
        <f t="shared" si="668"/>
        <v>0</v>
      </c>
      <c r="GD304">
        <v>0</v>
      </c>
      <c r="GE304">
        <f t="shared" si="669"/>
        <v>0</v>
      </c>
      <c r="GF304">
        <v>0</v>
      </c>
      <c r="GG304">
        <f t="shared" si="670"/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 s="3" t="s">
        <v>645</v>
      </c>
    </row>
    <row r="305" spans="1:200" x14ac:dyDescent="0.45">
      <c r="A305">
        <v>304</v>
      </c>
      <c r="B305" t="s">
        <v>398</v>
      </c>
      <c r="C305" t="s">
        <v>46</v>
      </c>
      <c r="D305" t="s">
        <v>681</v>
      </c>
      <c r="E305" t="s">
        <v>682</v>
      </c>
      <c r="F305">
        <v>288.3</v>
      </c>
      <c r="G305">
        <v>298</v>
      </c>
      <c r="H305">
        <f>291.9+273</f>
        <v>564.9</v>
      </c>
      <c r="I305" s="2">
        <f t="shared" si="636"/>
        <v>0.52752699592848296</v>
      </c>
      <c r="J305" s="2">
        <f t="shared" si="637"/>
        <v>9.6999999999999886</v>
      </c>
      <c r="K305" s="2">
        <f t="shared" si="638"/>
        <v>1.0336455081512312</v>
      </c>
      <c r="M305" s="2">
        <v>2458</v>
      </c>
      <c r="N305">
        <v>0</v>
      </c>
      <c r="O305">
        <v>17.2</v>
      </c>
      <c r="P305" s="2">
        <f t="shared" si="639"/>
        <v>0</v>
      </c>
      <c r="Q305" s="2">
        <f t="shared" si="640"/>
        <v>1</v>
      </c>
      <c r="R305">
        <v>5</v>
      </c>
      <c r="S305">
        <v>19</v>
      </c>
      <c r="T305" s="2">
        <f t="shared" si="579"/>
        <v>0.26315789473684209</v>
      </c>
      <c r="U305">
        <v>5</v>
      </c>
      <c r="V305">
        <v>34.299999999999997</v>
      </c>
      <c r="W305" s="2">
        <f t="shared" si="674"/>
        <v>0</v>
      </c>
      <c r="X305" s="2">
        <f t="shared" si="675"/>
        <v>5.8995999999999995</v>
      </c>
      <c r="Y305" s="7">
        <f t="shared" si="676"/>
        <v>1</v>
      </c>
      <c r="Z305" s="2">
        <f t="shared" si="677"/>
        <v>0.1457725947521866</v>
      </c>
      <c r="AA305" s="2">
        <f t="shared" si="678"/>
        <v>1</v>
      </c>
      <c r="AB305" s="2">
        <f t="shared" si="679"/>
        <v>1.8052631578947367</v>
      </c>
      <c r="AC305" s="2">
        <f t="shared" si="680"/>
        <v>1</v>
      </c>
      <c r="AD305" s="2">
        <f t="shared" si="646"/>
        <v>0</v>
      </c>
      <c r="AE305" s="2">
        <f t="shared" si="681"/>
        <v>15.299999999999997</v>
      </c>
      <c r="AF305" s="2">
        <f t="shared" si="560"/>
        <v>0.44606413994169092</v>
      </c>
      <c r="AG305" s="2">
        <f t="shared" si="682"/>
        <v>0</v>
      </c>
      <c r="AH305" s="2">
        <f t="shared" si="558"/>
        <v>7.6723032069970838</v>
      </c>
      <c r="AI305" s="2">
        <v>2</v>
      </c>
      <c r="AJ305">
        <f>5*10^-3</f>
        <v>5.0000000000000001E-3</v>
      </c>
      <c r="AK305">
        <f t="shared" si="561"/>
        <v>0</v>
      </c>
      <c r="AL305">
        <v>300</v>
      </c>
      <c r="AM305">
        <f t="shared" si="562"/>
        <v>300</v>
      </c>
      <c r="AP305" t="s">
        <v>37</v>
      </c>
      <c r="AS305">
        <v>0.17780000000000001</v>
      </c>
      <c r="AT305">
        <v>1</v>
      </c>
      <c r="AU305">
        <f t="shared" si="559"/>
        <v>8.0116040840770459</v>
      </c>
      <c r="AV305" t="s">
        <v>683</v>
      </c>
      <c r="AW305" t="s">
        <v>684</v>
      </c>
      <c r="AZ305" s="2">
        <f t="shared" si="710"/>
        <v>4</v>
      </c>
      <c r="BA305" s="2">
        <f t="shared" si="711"/>
        <v>3</v>
      </c>
      <c r="BB305">
        <v>0</v>
      </c>
      <c r="BC305">
        <f t="shared" si="685"/>
        <v>0</v>
      </c>
      <c r="BD305">
        <v>0</v>
      </c>
      <c r="BE305">
        <f t="shared" si="686"/>
        <v>0</v>
      </c>
      <c r="BF305">
        <v>0</v>
      </c>
      <c r="BG305">
        <f t="shared" ref="BG305:BG310" si="712">((BF305/100)/GY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H305">
        <v>0</v>
      </c>
      <c r="BI305">
        <f t="shared" ref="BI305:BI310" si="713">((BH305/100)/HA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J305">
        <v>0</v>
      </c>
      <c r="BK305">
        <f t="shared" ref="BK305:BK313" si="714">((BJ305/100)/HC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L305">
        <v>0</v>
      </c>
      <c r="BM305">
        <f t="shared" ref="BM305:BM313" si="715">((BL305/100)/HE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N305">
        <v>0</v>
      </c>
      <c r="BO305">
        <f t="shared" ref="BO305:BO313" si="716">((BN305/100)/HG$2)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P305">
        <v>0</v>
      </c>
      <c r="BQ305">
        <f t="shared" ref="BQ305:BQ313" si="717">((BP305/100)/HA$13)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R305">
        <v>0</v>
      </c>
      <c r="BS305">
        <f t="shared" ref="BS305:BS310" si="718">((BR305/100)/GU$6)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BT305">
        <v>0</v>
      </c>
      <c r="BU305">
        <f t="shared" si="694"/>
        <v>0</v>
      </c>
      <c r="BV305">
        <v>0</v>
      </c>
      <c r="BW305">
        <f t="shared" si="695"/>
        <v>0</v>
      </c>
      <c r="BX305">
        <v>0</v>
      </c>
      <c r="BY305">
        <f t="shared" si="696"/>
        <v>0</v>
      </c>
      <c r="BZ305">
        <v>0</v>
      </c>
      <c r="CA305">
        <f t="shared" si="697"/>
        <v>0</v>
      </c>
      <c r="CB305">
        <v>0</v>
      </c>
      <c r="CC305">
        <f t="shared" si="698"/>
        <v>0</v>
      </c>
      <c r="CD305">
        <v>0</v>
      </c>
      <c r="CE305">
        <f t="shared" si="699"/>
        <v>0</v>
      </c>
      <c r="CF305">
        <v>0</v>
      </c>
      <c r="CG305">
        <f t="shared" si="700"/>
        <v>0</v>
      </c>
      <c r="CH305">
        <v>0</v>
      </c>
      <c r="CI305">
        <f t="shared" ref="CI305:CI313" si="719">((CH305/100)/GW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J305">
        <v>0</v>
      </c>
      <c r="CK305">
        <f t="shared" ref="CK305:CK313" si="720">((CJ305/100)/GY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L305">
        <v>0</v>
      </c>
      <c r="CM305">
        <f t="shared" ref="CM305:CM313" si="721">((CL305/100)/HA$16)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N305">
        <v>0</v>
      </c>
      <c r="CO305">
        <f t="shared" ref="CO305:CO313" si="722">((CN305/100)/GW$19)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</v>
      </c>
      <c r="CP305">
        <v>0</v>
      </c>
      <c r="CQ305">
        <f t="shared" si="626"/>
        <v>0</v>
      </c>
      <c r="CR305">
        <v>0</v>
      </c>
      <c r="CS305">
        <f t="shared" si="627"/>
        <v>0</v>
      </c>
      <c r="CT305">
        <v>0</v>
      </c>
      <c r="CU305">
        <f t="shared" si="628"/>
        <v>0</v>
      </c>
      <c r="CV305">
        <v>0</v>
      </c>
      <c r="CW305">
        <f t="shared" si="629"/>
        <v>0</v>
      </c>
      <c r="CX305">
        <v>0</v>
      </c>
      <c r="CY305">
        <f t="shared" si="630"/>
        <v>0</v>
      </c>
      <c r="CZ305">
        <v>99.75</v>
      </c>
      <c r="DA305">
        <f t="shared" ref="DA305:DA313" si="723">((CZ305/100)/GU$13)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0.99856615732700138</v>
      </c>
      <c r="DB305">
        <v>0.25</v>
      </c>
      <c r="DC305">
        <f t="shared" ref="DC305:DC313" si="724">((DB305/100)/HA$10)/((BR305/100)/GU$6+(BH305/100)/HA$2+(BT305/100)/GW$6+(BV305/100)/GY$6+(BX305/100)/HA$6+(BZ305/100)/GU$10+(CB305/100)/GW$10+(CD305/100)/GY$10+(BF305/100)/GY$2+(BB305/100)/GU$2+(CF305/100)/GU$16+(CH305/100)/GW$16+(CJ305/100)/GY$16+(CL305/100)/HA$16+(BL305/100)/HE$2+(CN305/100)/GW$19+(CP305/100)/GY$19+(CR305/100)/HA$19+(BP305/100)/HA$13+(CZ305/100)/GU$13+(DB305/100)/HA$10+(CT305/100)/GU$25+(CV305/100)/GW$25+(CX305/100)/HA$25+(DD305/100)/GW$28+(DF305/100)/GY$28+(BD305/100)/GW$2+(BJ305/100)/HC$2+(BN305/100)/HG$2+(DH305/100)/HA$28)</f>
        <v>1.4338426729987169E-3</v>
      </c>
      <c r="DD305">
        <v>0</v>
      </c>
      <c r="DE305">
        <f t="shared" si="633"/>
        <v>0</v>
      </c>
      <c r="DF305">
        <v>0</v>
      </c>
      <c r="DG305">
        <f t="shared" si="634"/>
        <v>0</v>
      </c>
      <c r="DH305">
        <v>0</v>
      </c>
      <c r="DI305">
        <f t="shared" si="635"/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78.599999999999994</v>
      </c>
      <c r="ES305">
        <f t="shared" si="707"/>
        <v>0.85812444071452754</v>
      </c>
      <c r="ET305">
        <v>21.4</v>
      </c>
      <c r="EU305">
        <f t="shared" si="708"/>
        <v>0.14187555928547244</v>
      </c>
      <c r="EV305">
        <v>0</v>
      </c>
      <c r="EW305">
        <f t="shared" si="652"/>
        <v>0</v>
      </c>
      <c r="EX305">
        <v>0</v>
      </c>
      <c r="EY305">
        <f t="shared" si="653"/>
        <v>0</v>
      </c>
      <c r="EZ305">
        <v>0</v>
      </c>
      <c r="FA305">
        <f t="shared" si="654"/>
        <v>0</v>
      </c>
      <c r="FB305">
        <v>0</v>
      </c>
      <c r="FC305">
        <f t="shared" si="655"/>
        <v>0</v>
      </c>
      <c r="FD305">
        <v>0</v>
      </c>
      <c r="FE305">
        <f t="shared" si="656"/>
        <v>0</v>
      </c>
      <c r="FF305">
        <v>0</v>
      </c>
      <c r="FG305">
        <f t="shared" si="709"/>
        <v>0</v>
      </c>
      <c r="FH305">
        <v>0</v>
      </c>
      <c r="FI305">
        <f t="shared" si="658"/>
        <v>0</v>
      </c>
      <c r="FJ305">
        <v>0</v>
      </c>
      <c r="FK305">
        <f t="shared" si="659"/>
        <v>0</v>
      </c>
      <c r="FL305">
        <v>0</v>
      </c>
      <c r="FM305">
        <f t="shared" si="660"/>
        <v>0</v>
      </c>
      <c r="FN305">
        <v>0</v>
      </c>
      <c r="FO305">
        <f t="shared" si="661"/>
        <v>0</v>
      </c>
      <c r="FP305">
        <v>0</v>
      </c>
      <c r="FQ305">
        <f t="shared" si="662"/>
        <v>0</v>
      </c>
      <c r="FR305">
        <v>0</v>
      </c>
      <c r="FS305">
        <f t="shared" si="663"/>
        <v>0</v>
      </c>
      <c r="FT305">
        <v>0</v>
      </c>
      <c r="FU305">
        <f t="shared" si="664"/>
        <v>0</v>
      </c>
      <c r="FV305">
        <v>0</v>
      </c>
      <c r="FW305">
        <f t="shared" si="665"/>
        <v>0</v>
      </c>
      <c r="FX305">
        <v>0</v>
      </c>
      <c r="FY305">
        <f t="shared" si="666"/>
        <v>0</v>
      </c>
      <c r="FZ305">
        <v>0</v>
      </c>
      <c r="GA305">
        <f t="shared" si="667"/>
        <v>0</v>
      </c>
      <c r="GB305">
        <v>0</v>
      </c>
      <c r="GC305">
        <f t="shared" si="668"/>
        <v>0</v>
      </c>
      <c r="GD305">
        <v>0</v>
      </c>
      <c r="GE305">
        <f t="shared" si="669"/>
        <v>0</v>
      </c>
      <c r="GF305">
        <v>0</v>
      </c>
      <c r="GG305">
        <f t="shared" si="670"/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 s="3" t="s">
        <v>645</v>
      </c>
    </row>
    <row r="306" spans="1:200" x14ac:dyDescent="0.45">
      <c r="A306">
        <v>305</v>
      </c>
      <c r="B306" t="s">
        <v>398</v>
      </c>
      <c r="C306" t="s">
        <v>46</v>
      </c>
      <c r="D306" t="s">
        <v>681</v>
      </c>
      <c r="E306" t="s">
        <v>682</v>
      </c>
      <c r="F306">
        <v>288.3</v>
      </c>
      <c r="G306">
        <v>298</v>
      </c>
      <c r="H306">
        <f>291.9+273</f>
        <v>564.9</v>
      </c>
      <c r="I306" s="2">
        <f t="shared" si="636"/>
        <v>0.52752699592848296</v>
      </c>
      <c r="J306" s="2">
        <f t="shared" si="637"/>
        <v>9.6999999999999886</v>
      </c>
      <c r="K306" s="2">
        <f t="shared" si="638"/>
        <v>1.0336455081512312</v>
      </c>
      <c r="M306" s="2">
        <v>2458</v>
      </c>
      <c r="N306">
        <v>0.2</v>
      </c>
      <c r="O306">
        <v>23.5</v>
      </c>
      <c r="P306" s="2">
        <f t="shared" ref="P306:P323" si="725">N306/O306</f>
        <v>8.5106382978723406E-3</v>
      </c>
      <c r="Q306" s="2">
        <f t="shared" ref="Q306:Q323" si="726">(O306-N306)/O306</f>
        <v>0.99148936170212765</v>
      </c>
      <c r="R306">
        <v>14</v>
      </c>
      <c r="S306">
        <v>22</v>
      </c>
      <c r="T306" s="2">
        <f t="shared" si="579"/>
        <v>0.63636363636363635</v>
      </c>
      <c r="U306">
        <v>16.3</v>
      </c>
      <c r="V306">
        <v>41.9</v>
      </c>
      <c r="W306" s="2">
        <f t="shared" ref="W306:W319" si="727">U306*N306/100</f>
        <v>3.2600000000000004E-2</v>
      </c>
      <c r="X306" s="2">
        <f t="shared" ref="X306:X319" si="728">V306*O306/100</f>
        <v>9.8464999999999989</v>
      </c>
      <c r="Y306" s="7">
        <f t="shared" ref="Y306:Y319" si="729">(X306-W306)/X306</f>
        <v>0.99668917889605435</v>
      </c>
      <c r="Z306" s="2">
        <f t="shared" ref="Z306:Z319" si="730">U306/V306</f>
        <v>0.38902147971360385</v>
      </c>
      <c r="AA306" s="2">
        <f t="shared" ref="AA306:AA319" si="731">U306/R306</f>
        <v>1.1642857142857144</v>
      </c>
      <c r="AB306" s="2">
        <f t="shared" ref="AB306:AB319" si="732">V306/S306</f>
        <v>1.9045454545454545</v>
      </c>
      <c r="AC306" s="2">
        <f t="shared" ref="AC306:AC319" si="733">(O306-N306)/O306</f>
        <v>0.99148936170212765</v>
      </c>
      <c r="AD306" s="2">
        <f t="shared" si="646"/>
        <v>2.3000000000000007</v>
      </c>
      <c r="AE306" s="2">
        <f t="shared" ref="AE306:AE319" si="734">V306-S306</f>
        <v>19.899999999999999</v>
      </c>
      <c r="AF306" s="2">
        <f t="shared" si="560"/>
        <v>0.47494033412887826</v>
      </c>
      <c r="AG306" s="2">
        <f t="shared" ref="AG306:AG319" si="735">AD306/AE306</f>
        <v>0.11557788944723622</v>
      </c>
      <c r="AH306" s="2">
        <f t="shared" si="558"/>
        <v>11.161097852028639</v>
      </c>
      <c r="AI306" s="2">
        <v>2</v>
      </c>
      <c r="AJ306">
        <v>5.0000000000000001E-4</v>
      </c>
      <c r="AK306">
        <f t="shared" si="561"/>
        <v>4</v>
      </c>
      <c r="AL306">
        <v>300</v>
      </c>
      <c r="AM306">
        <f t="shared" si="562"/>
        <v>304</v>
      </c>
      <c r="AP306" t="s">
        <v>37</v>
      </c>
      <c r="AS306">
        <v>0.17780000000000001</v>
      </c>
      <c r="AT306">
        <v>1</v>
      </c>
      <c r="AU306">
        <f t="shared" si="559"/>
        <v>9.2765942026155273</v>
      </c>
      <c r="AV306" t="s">
        <v>683</v>
      </c>
      <c r="AW306" t="s">
        <v>684</v>
      </c>
      <c r="AZ306" s="2">
        <f t="shared" si="710"/>
        <v>4</v>
      </c>
      <c r="BA306" s="2">
        <f t="shared" si="711"/>
        <v>3</v>
      </c>
      <c r="BB306">
        <v>0</v>
      </c>
      <c r="BC306">
        <f t="shared" si="685"/>
        <v>0</v>
      </c>
      <c r="BD306">
        <v>0</v>
      </c>
      <c r="BE306">
        <f t="shared" si="686"/>
        <v>0</v>
      </c>
      <c r="BF306">
        <v>0</v>
      </c>
      <c r="BG306">
        <f t="shared" si="712"/>
        <v>0</v>
      </c>
      <c r="BH306">
        <v>0</v>
      </c>
      <c r="BI306">
        <f t="shared" si="713"/>
        <v>0</v>
      </c>
      <c r="BJ306">
        <v>0</v>
      </c>
      <c r="BK306">
        <f t="shared" si="714"/>
        <v>0</v>
      </c>
      <c r="BL306">
        <v>0</v>
      </c>
      <c r="BM306">
        <f t="shared" si="715"/>
        <v>0</v>
      </c>
      <c r="BN306">
        <v>0</v>
      </c>
      <c r="BO306">
        <f t="shared" si="716"/>
        <v>0</v>
      </c>
      <c r="BP306">
        <v>0</v>
      </c>
      <c r="BQ306">
        <f t="shared" si="717"/>
        <v>0</v>
      </c>
      <c r="BR306">
        <v>0</v>
      </c>
      <c r="BS306">
        <f t="shared" si="718"/>
        <v>0</v>
      </c>
      <c r="BT306">
        <v>0</v>
      </c>
      <c r="BU306">
        <f t="shared" si="694"/>
        <v>0</v>
      </c>
      <c r="BV306">
        <v>0</v>
      </c>
      <c r="BW306">
        <f t="shared" si="695"/>
        <v>0</v>
      </c>
      <c r="BX306">
        <v>0</v>
      </c>
      <c r="BY306">
        <f t="shared" si="696"/>
        <v>0</v>
      </c>
      <c r="BZ306">
        <v>0</v>
      </c>
      <c r="CA306">
        <f t="shared" si="697"/>
        <v>0</v>
      </c>
      <c r="CB306">
        <v>0</v>
      </c>
      <c r="CC306">
        <f t="shared" si="698"/>
        <v>0</v>
      </c>
      <c r="CD306">
        <v>0</v>
      </c>
      <c r="CE306">
        <f t="shared" si="699"/>
        <v>0</v>
      </c>
      <c r="CF306">
        <v>0</v>
      </c>
      <c r="CG306">
        <f t="shared" si="700"/>
        <v>0</v>
      </c>
      <c r="CH306">
        <v>0</v>
      </c>
      <c r="CI306">
        <f t="shared" si="719"/>
        <v>0</v>
      </c>
      <c r="CJ306">
        <v>0</v>
      </c>
      <c r="CK306">
        <f t="shared" si="720"/>
        <v>0</v>
      </c>
      <c r="CL306">
        <v>0</v>
      </c>
      <c r="CM306">
        <f t="shared" si="721"/>
        <v>0</v>
      </c>
      <c r="CN306">
        <v>0</v>
      </c>
      <c r="CO306">
        <f t="shared" si="722"/>
        <v>0</v>
      </c>
      <c r="CP306">
        <v>0</v>
      </c>
      <c r="CQ306">
        <f t="shared" si="626"/>
        <v>0</v>
      </c>
      <c r="CR306">
        <v>0</v>
      </c>
      <c r="CS306">
        <f t="shared" si="627"/>
        <v>0</v>
      </c>
      <c r="CT306">
        <v>0</v>
      </c>
      <c r="CU306">
        <f t="shared" si="628"/>
        <v>0</v>
      </c>
      <c r="CV306">
        <v>0</v>
      </c>
      <c r="CW306">
        <f t="shared" si="629"/>
        <v>0</v>
      </c>
      <c r="CX306">
        <v>0</v>
      </c>
      <c r="CY306">
        <f t="shared" si="630"/>
        <v>0</v>
      </c>
      <c r="CZ306">
        <v>99.75</v>
      </c>
      <c r="DA306">
        <f t="shared" si="723"/>
        <v>0.99856615732700138</v>
      </c>
      <c r="DB306">
        <v>0.25</v>
      </c>
      <c r="DC306">
        <f t="shared" si="724"/>
        <v>1.4338426729987169E-3</v>
      </c>
      <c r="DD306">
        <v>0</v>
      </c>
      <c r="DE306">
        <f t="shared" si="633"/>
        <v>0</v>
      </c>
      <c r="DF306">
        <v>0</v>
      </c>
      <c r="DG306">
        <f t="shared" si="634"/>
        <v>0</v>
      </c>
      <c r="DH306">
        <v>0</v>
      </c>
      <c r="DI306">
        <f t="shared" si="635"/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78.599999999999994</v>
      </c>
      <c r="ES306">
        <f t="shared" si="707"/>
        <v>0.85812444071452754</v>
      </c>
      <c r="ET306">
        <v>21.4</v>
      </c>
      <c r="EU306">
        <f t="shared" si="708"/>
        <v>0.14187555928547244</v>
      </c>
      <c r="EV306">
        <v>0</v>
      </c>
      <c r="EW306">
        <f t="shared" si="652"/>
        <v>0</v>
      </c>
      <c r="EX306">
        <v>0</v>
      </c>
      <c r="EY306">
        <f t="shared" si="653"/>
        <v>0</v>
      </c>
      <c r="EZ306">
        <v>0</v>
      </c>
      <c r="FA306">
        <f t="shared" si="654"/>
        <v>0</v>
      </c>
      <c r="FB306">
        <v>0</v>
      </c>
      <c r="FC306">
        <f t="shared" si="655"/>
        <v>0</v>
      </c>
      <c r="FD306">
        <v>0</v>
      </c>
      <c r="FE306">
        <f t="shared" si="656"/>
        <v>0</v>
      </c>
      <c r="FF306">
        <v>0</v>
      </c>
      <c r="FG306">
        <f t="shared" si="709"/>
        <v>0</v>
      </c>
      <c r="FH306">
        <v>0</v>
      </c>
      <c r="FI306">
        <f t="shared" si="658"/>
        <v>0</v>
      </c>
      <c r="FJ306">
        <v>0</v>
      </c>
      <c r="FK306">
        <f t="shared" si="659"/>
        <v>0</v>
      </c>
      <c r="FL306">
        <v>0</v>
      </c>
      <c r="FM306">
        <f t="shared" si="660"/>
        <v>0</v>
      </c>
      <c r="FN306">
        <v>0</v>
      </c>
      <c r="FO306">
        <f t="shared" si="661"/>
        <v>0</v>
      </c>
      <c r="FP306">
        <v>0</v>
      </c>
      <c r="FQ306">
        <f t="shared" si="662"/>
        <v>0</v>
      </c>
      <c r="FR306">
        <v>0</v>
      </c>
      <c r="FS306">
        <f t="shared" si="663"/>
        <v>0</v>
      </c>
      <c r="FT306">
        <v>0</v>
      </c>
      <c r="FU306">
        <f t="shared" si="664"/>
        <v>0</v>
      </c>
      <c r="FV306">
        <v>0</v>
      </c>
      <c r="FW306">
        <f t="shared" si="665"/>
        <v>0</v>
      </c>
      <c r="FX306">
        <v>0</v>
      </c>
      <c r="FY306">
        <f t="shared" si="666"/>
        <v>0</v>
      </c>
      <c r="FZ306">
        <v>0</v>
      </c>
      <c r="GA306">
        <f t="shared" si="667"/>
        <v>0</v>
      </c>
      <c r="GB306">
        <v>0</v>
      </c>
      <c r="GC306">
        <f t="shared" si="668"/>
        <v>0</v>
      </c>
      <c r="GD306">
        <v>0</v>
      </c>
      <c r="GE306">
        <f t="shared" si="669"/>
        <v>0</v>
      </c>
      <c r="GF306">
        <v>0</v>
      </c>
      <c r="GG306">
        <f t="shared" si="670"/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 s="3" t="s">
        <v>645</v>
      </c>
    </row>
    <row r="307" spans="1:200" x14ac:dyDescent="0.45">
      <c r="A307">
        <v>306</v>
      </c>
      <c r="B307" t="s">
        <v>53</v>
      </c>
      <c r="C307" t="s">
        <v>46</v>
      </c>
      <c r="D307">
        <v>3003</v>
      </c>
      <c r="E307" t="s">
        <v>646</v>
      </c>
      <c r="F307">
        <f>15.3+273</f>
        <v>288.3</v>
      </c>
      <c r="G307">
        <v>298</v>
      </c>
      <c r="H307">
        <f>660+273</f>
        <v>933</v>
      </c>
      <c r="I307" s="2">
        <f t="shared" si="636"/>
        <v>0.31939978563772775</v>
      </c>
      <c r="J307" s="2">
        <f t="shared" si="637"/>
        <v>9.6999999999999886</v>
      </c>
      <c r="K307" s="2">
        <f t="shared" si="638"/>
        <v>1.0336455081512312</v>
      </c>
      <c r="M307" s="2">
        <v>2458</v>
      </c>
      <c r="N307">
        <v>0</v>
      </c>
      <c r="O307">
        <v>10.1</v>
      </c>
      <c r="P307" s="2">
        <f t="shared" si="725"/>
        <v>0</v>
      </c>
      <c r="Q307" s="2">
        <f t="shared" si="726"/>
        <v>1</v>
      </c>
      <c r="R307">
        <v>0</v>
      </c>
      <c r="S307">
        <v>73</v>
      </c>
      <c r="T307" s="2">
        <f t="shared" si="579"/>
        <v>0</v>
      </c>
      <c r="U307">
        <v>0</v>
      </c>
      <c r="V307">
        <v>104.1</v>
      </c>
      <c r="W307" s="2">
        <f t="shared" si="727"/>
        <v>0</v>
      </c>
      <c r="X307" s="2">
        <f t="shared" si="728"/>
        <v>10.514099999999999</v>
      </c>
      <c r="Y307" s="7">
        <f t="shared" si="729"/>
        <v>1</v>
      </c>
      <c r="Z307" s="2">
        <f t="shared" si="730"/>
        <v>0</v>
      </c>
      <c r="AA307" s="2" t="e">
        <f t="shared" si="731"/>
        <v>#DIV/0!</v>
      </c>
      <c r="AB307" s="2">
        <f t="shared" si="732"/>
        <v>1.4260273972602739</v>
      </c>
      <c r="AC307" s="2">
        <f t="shared" si="733"/>
        <v>1</v>
      </c>
      <c r="AD307" s="2">
        <f t="shared" si="646"/>
        <v>0</v>
      </c>
      <c r="AE307" s="2">
        <f t="shared" si="734"/>
        <v>31.099999999999994</v>
      </c>
      <c r="AF307" s="2">
        <f t="shared" si="560"/>
        <v>0.29875120076849182</v>
      </c>
      <c r="AG307" s="2">
        <f t="shared" si="735"/>
        <v>0</v>
      </c>
      <c r="AH307" s="2">
        <f t="shared" si="558"/>
        <v>3.0173871277617672</v>
      </c>
      <c r="AI307" s="2">
        <v>2</v>
      </c>
      <c r="AJ307">
        <f>2*10^-2</f>
        <v>0.02</v>
      </c>
      <c r="AK307">
        <f t="shared" si="561"/>
        <v>0</v>
      </c>
      <c r="AL307">
        <v>300</v>
      </c>
      <c r="AM307">
        <f t="shared" si="562"/>
        <v>300</v>
      </c>
      <c r="AP307" t="s">
        <v>37</v>
      </c>
      <c r="AQ307">
        <v>185</v>
      </c>
      <c r="AS307">
        <v>0.114</v>
      </c>
      <c r="AT307">
        <v>1</v>
      </c>
      <c r="AU307">
        <f t="shared" si="559"/>
        <v>24.647636803555834</v>
      </c>
      <c r="AV307" t="s">
        <v>53</v>
      </c>
      <c r="AW307" t="s">
        <v>64</v>
      </c>
      <c r="AX307" t="s">
        <v>651</v>
      </c>
      <c r="AZ307" s="2">
        <f t="shared" si="710"/>
        <v>2.9929627835857957</v>
      </c>
      <c r="BA307" s="2">
        <f t="shared" si="711"/>
        <v>3</v>
      </c>
      <c r="BB307">
        <v>0.1</v>
      </c>
      <c r="BC307">
        <f t="shared" ref="BC307:BC313" si="736">((BB307/100)/GU$2)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4.2757151934534377E-4</v>
      </c>
      <c r="BD307">
        <v>0</v>
      </c>
      <c r="BE307">
        <f t="shared" ref="BE307:BE313" si="737">((BD307/100)/GW$2)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F307">
        <v>0</v>
      </c>
      <c r="BG307">
        <f t="shared" si="712"/>
        <v>0</v>
      </c>
      <c r="BH307">
        <v>1.25</v>
      </c>
      <c r="BI307">
        <f t="shared" si="713"/>
        <v>6.1820733755140371E-3</v>
      </c>
      <c r="BJ307">
        <v>0</v>
      </c>
      <c r="BK307">
        <f t="shared" si="714"/>
        <v>0</v>
      </c>
      <c r="BL307">
        <f>100-BH307-BB307</f>
        <v>98.65</v>
      </c>
      <c r="BM307">
        <f t="shared" si="715"/>
        <v>0.99339035510514073</v>
      </c>
      <c r="BN307">
        <v>0</v>
      </c>
      <c r="BO307">
        <f t="shared" si="716"/>
        <v>0</v>
      </c>
      <c r="BP307">
        <v>0</v>
      </c>
      <c r="BQ307">
        <f t="shared" si="717"/>
        <v>0</v>
      </c>
      <c r="BR307">
        <v>0</v>
      </c>
      <c r="BS307">
        <f t="shared" si="718"/>
        <v>0</v>
      </c>
      <c r="BT307">
        <v>0</v>
      </c>
      <c r="BU307">
        <f>((BT307/100)/GW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V307">
        <v>0</v>
      </c>
      <c r="BW307">
        <f t="shared" ref="BW307:BW313" si="738">((BV307/100)/GY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X307">
        <v>0</v>
      </c>
      <c r="BY307">
        <f t="shared" ref="BY307:BY313" si="739">((BX307/100)/HA$6)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BZ307">
        <v>0</v>
      </c>
      <c r="CA307">
        <f>((BZ307/100)/GU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B307">
        <v>0</v>
      </c>
      <c r="CC307">
        <f>((CB307/100)/GW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D307">
        <v>0</v>
      </c>
      <c r="CE307">
        <f>((CD307/100)/GY$10)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F307">
        <v>0</v>
      </c>
      <c r="CG307">
        <f t="shared" ref="CG307:CG313" si="740">((CF307/100)/GU$16)/((BR307/100)/GU$6+(BH307/100)/HA$2+(BT307/100)/GW$6+(BV307/100)/GY$6+(BX307/100)/HA$6+(BZ307/100)/GU$10+(CB307/100)/GW$10+(CD307/100)/GY$10+(BF307/100)/GY$2+(BB307/100)/GU$2+(CF307/100)/GU$16+(CH307/100)/GW$16+(CJ307/100)/GY$16+(CL307/100)/HA$16+(BL307/100)/HE$2+(CN307/100)/GW$19+(CP307/100)/GY$19+(CR307/100)/HA$19+(BP307/100)/HA$13+(CZ307/100)/GU$13+(DB307/100)/HA$10+(CT307/100)/GU$25+(CV307/100)/GW$25+(CX307/100)/HA$25+(DD307/100)/GW$28+(DF307/100)/GY$28+(BD307/100)/GW$2+(BJ307/100)/HC$2+(BN307/100)/HG$2+(DH307/100)/HA$28)</f>
        <v>0</v>
      </c>
      <c r="CH307">
        <v>0</v>
      </c>
      <c r="CI307">
        <f t="shared" si="719"/>
        <v>0</v>
      </c>
      <c r="CJ307">
        <v>0</v>
      </c>
      <c r="CK307">
        <f t="shared" si="720"/>
        <v>0</v>
      </c>
      <c r="CL307">
        <v>0</v>
      </c>
      <c r="CM307">
        <f t="shared" si="721"/>
        <v>0</v>
      </c>
      <c r="CN307">
        <v>0</v>
      </c>
      <c r="CO307">
        <f t="shared" si="722"/>
        <v>0</v>
      </c>
      <c r="CP307">
        <v>0</v>
      </c>
      <c r="CQ307">
        <f t="shared" si="626"/>
        <v>0</v>
      </c>
      <c r="CR307">
        <v>0</v>
      </c>
      <c r="CS307">
        <f t="shared" si="627"/>
        <v>0</v>
      </c>
      <c r="CT307">
        <v>0</v>
      </c>
      <c r="CU307">
        <f t="shared" si="628"/>
        <v>0</v>
      </c>
      <c r="CV307">
        <v>0</v>
      </c>
      <c r="CW307">
        <f t="shared" si="629"/>
        <v>0</v>
      </c>
      <c r="CX307">
        <v>0</v>
      </c>
      <c r="CY307">
        <f t="shared" si="630"/>
        <v>0</v>
      </c>
      <c r="CZ307">
        <v>0</v>
      </c>
      <c r="DA307">
        <f t="shared" si="723"/>
        <v>0</v>
      </c>
      <c r="DB307">
        <v>0</v>
      </c>
      <c r="DC307">
        <f t="shared" si="724"/>
        <v>0</v>
      </c>
      <c r="DD307">
        <v>0</v>
      </c>
      <c r="DE307">
        <f t="shared" si="633"/>
        <v>0</v>
      </c>
      <c r="DF307">
        <v>0</v>
      </c>
      <c r="DG307">
        <f t="shared" si="634"/>
        <v>0</v>
      </c>
      <c r="DH307">
        <v>0</v>
      </c>
      <c r="DI307">
        <f t="shared" si="635"/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78.599999999999994</v>
      </c>
      <c r="ES307">
        <f t="shared" ref="ES307:ES313" si="741">((ER307/100)/HK$2)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0.85812444071452754</v>
      </c>
      <c r="ET307">
        <v>21.4</v>
      </c>
      <c r="EU307">
        <f t="shared" ref="EU307:EU313" si="742">((ET307/100)/HM$2)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0.14187555928547244</v>
      </c>
      <c r="EV307">
        <v>0</v>
      </c>
      <c r="EW307">
        <f t="shared" si="652"/>
        <v>0</v>
      </c>
      <c r="EX307">
        <v>0</v>
      </c>
      <c r="EY307">
        <f t="shared" si="653"/>
        <v>0</v>
      </c>
      <c r="EZ307">
        <v>0</v>
      </c>
      <c r="FA307">
        <f t="shared" si="654"/>
        <v>0</v>
      </c>
      <c r="FB307">
        <v>0</v>
      </c>
      <c r="FC307">
        <f t="shared" si="655"/>
        <v>0</v>
      </c>
      <c r="FD307">
        <v>0</v>
      </c>
      <c r="FE307">
        <f t="shared" si="656"/>
        <v>0</v>
      </c>
      <c r="FF307">
        <v>0</v>
      </c>
      <c r="FG307">
        <f t="shared" ref="FG307:FG313" si="743">((FF307/100)/GY$13)/((ER307/100)/HK$2+(ET307/100)/HM$2+(EV307/100)/HO$2+(EX307/100)/GW$2+(EZ307/100)/HA$10+(FB307/100)/GU$13+(FD307/100)/GW$13+(FF307/100)/GY$13+(FH307/100)/HA$13+(FJ307/100)/GU$19+(FL307/100)/GU$2+(FN307/100)/HC$2+(FP307/100)/GY$2+(FR307/100)/GU$22+(FT307/100)/GW$22+(FV307/100)/HE$2+(FX307/100)/GU$6+(FZ307/100)/GU$10+(GB307/100)/GZ$22+(GD307/100)/GY$25+(GF307/100)/GU$28)</f>
        <v>0</v>
      </c>
      <c r="FH307">
        <v>0</v>
      </c>
      <c r="FI307">
        <f t="shared" si="658"/>
        <v>0</v>
      </c>
      <c r="FJ307">
        <v>0</v>
      </c>
      <c r="FK307">
        <f t="shared" si="659"/>
        <v>0</v>
      </c>
      <c r="FL307">
        <v>0</v>
      </c>
      <c r="FM307">
        <f t="shared" si="660"/>
        <v>0</v>
      </c>
      <c r="FN307">
        <v>0</v>
      </c>
      <c r="FO307">
        <f t="shared" si="661"/>
        <v>0</v>
      </c>
      <c r="FP307">
        <v>0</v>
      </c>
      <c r="FQ307">
        <f t="shared" si="662"/>
        <v>0</v>
      </c>
      <c r="FR307">
        <v>0</v>
      </c>
      <c r="FS307">
        <f t="shared" si="663"/>
        <v>0</v>
      </c>
      <c r="FT307">
        <v>0</v>
      </c>
      <c r="FU307">
        <f t="shared" si="664"/>
        <v>0</v>
      </c>
      <c r="FV307">
        <v>0</v>
      </c>
      <c r="FW307">
        <f t="shared" si="665"/>
        <v>0</v>
      </c>
      <c r="FX307">
        <v>0</v>
      </c>
      <c r="FY307">
        <f t="shared" si="666"/>
        <v>0</v>
      </c>
      <c r="FZ307">
        <v>0</v>
      </c>
      <c r="GA307">
        <f t="shared" si="667"/>
        <v>0</v>
      </c>
      <c r="GB307">
        <v>0</v>
      </c>
      <c r="GC307">
        <f t="shared" si="668"/>
        <v>0</v>
      </c>
      <c r="GD307">
        <v>0</v>
      </c>
      <c r="GE307">
        <f t="shared" si="669"/>
        <v>0</v>
      </c>
      <c r="GF307">
        <v>0</v>
      </c>
      <c r="GG307">
        <f t="shared" si="670"/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 s="3" t="s">
        <v>645</v>
      </c>
    </row>
    <row r="308" spans="1:200" x14ac:dyDescent="0.45">
      <c r="A308">
        <v>307</v>
      </c>
      <c r="B308" t="s">
        <v>53</v>
      </c>
      <c r="C308" t="s">
        <v>46</v>
      </c>
      <c r="D308">
        <v>3003</v>
      </c>
      <c r="E308" t="s">
        <v>646</v>
      </c>
      <c r="F308">
        <f>15.3+273</f>
        <v>288.3</v>
      </c>
      <c r="G308">
        <v>298</v>
      </c>
      <c r="H308">
        <f>660+273</f>
        <v>933</v>
      </c>
      <c r="I308" s="2">
        <f t="shared" si="636"/>
        <v>0.31939978563772775</v>
      </c>
      <c r="J308" s="2">
        <f t="shared" si="637"/>
        <v>9.6999999999999886</v>
      </c>
      <c r="K308" s="2">
        <f t="shared" si="638"/>
        <v>1.0336455081512312</v>
      </c>
      <c r="M308" s="2">
        <v>2458</v>
      </c>
      <c r="N308">
        <v>0</v>
      </c>
      <c r="O308">
        <v>9</v>
      </c>
      <c r="P308" s="2">
        <f t="shared" si="725"/>
        <v>0</v>
      </c>
      <c r="Q308" s="2">
        <f t="shared" si="726"/>
        <v>1</v>
      </c>
      <c r="R308">
        <v>0</v>
      </c>
      <c r="S308">
        <v>63</v>
      </c>
      <c r="T308" s="2">
        <f t="shared" si="579"/>
        <v>0</v>
      </c>
      <c r="U308">
        <v>0</v>
      </c>
      <c r="V308">
        <v>99</v>
      </c>
      <c r="W308" s="2">
        <f t="shared" si="727"/>
        <v>0</v>
      </c>
      <c r="X308" s="2">
        <f t="shared" si="728"/>
        <v>8.91</v>
      </c>
      <c r="Y308" s="7">
        <f t="shared" si="729"/>
        <v>1</v>
      </c>
      <c r="Z308" s="2">
        <f t="shared" si="730"/>
        <v>0</v>
      </c>
      <c r="AA308" s="2" t="e">
        <f t="shared" si="731"/>
        <v>#DIV/0!</v>
      </c>
      <c r="AB308" s="2">
        <f t="shared" si="732"/>
        <v>1.5714285714285714</v>
      </c>
      <c r="AC308" s="2">
        <f t="shared" si="733"/>
        <v>1</v>
      </c>
      <c r="AD308" s="2">
        <f t="shared" si="646"/>
        <v>0</v>
      </c>
      <c r="AE308" s="2">
        <f t="shared" si="734"/>
        <v>36</v>
      </c>
      <c r="AF308" s="2">
        <f t="shared" si="560"/>
        <v>0.36363636363636365</v>
      </c>
      <c r="AG308" s="2">
        <f t="shared" si="735"/>
        <v>0</v>
      </c>
      <c r="AH308" s="2">
        <f t="shared" si="558"/>
        <v>3.2727272727272729</v>
      </c>
      <c r="AI308" s="2">
        <v>2</v>
      </c>
      <c r="AJ308">
        <f>5*10^-3</f>
        <v>5.0000000000000001E-3</v>
      </c>
      <c r="AK308">
        <f t="shared" si="561"/>
        <v>0</v>
      </c>
      <c r="AL308">
        <v>300</v>
      </c>
      <c r="AM308">
        <f t="shared" si="562"/>
        <v>300</v>
      </c>
      <c r="AP308" t="s">
        <v>37</v>
      </c>
      <c r="AQ308">
        <v>185</v>
      </c>
      <c r="AS308">
        <v>0.114</v>
      </c>
      <c r="AT308">
        <v>1</v>
      </c>
      <c r="AU308">
        <f t="shared" si="559"/>
        <v>21.271248200329005</v>
      </c>
      <c r="AV308" t="s">
        <v>53</v>
      </c>
      <c r="AW308" t="s">
        <v>64</v>
      </c>
      <c r="AX308" t="s">
        <v>651</v>
      </c>
      <c r="AZ308" s="2">
        <f t="shared" si="710"/>
        <v>2.9929627835857957</v>
      </c>
      <c r="BA308" s="2">
        <f t="shared" si="711"/>
        <v>3</v>
      </c>
      <c r="BB308">
        <v>0.1</v>
      </c>
      <c r="BC308">
        <f t="shared" si="736"/>
        <v>4.2757151934534377E-4</v>
      </c>
      <c r="BD308">
        <v>0</v>
      </c>
      <c r="BE308">
        <f t="shared" si="737"/>
        <v>0</v>
      </c>
      <c r="BF308">
        <v>0</v>
      </c>
      <c r="BG308">
        <f t="shared" si="712"/>
        <v>0</v>
      </c>
      <c r="BH308">
        <v>1.25</v>
      </c>
      <c r="BI308">
        <f t="shared" si="713"/>
        <v>6.1820733755140371E-3</v>
      </c>
      <c r="BJ308">
        <v>0</v>
      </c>
      <c r="BK308">
        <f t="shared" si="714"/>
        <v>0</v>
      </c>
      <c r="BL308">
        <f>100-BH308-BB308</f>
        <v>98.65</v>
      </c>
      <c r="BM308">
        <f t="shared" si="715"/>
        <v>0.99339035510514073</v>
      </c>
      <c r="BN308">
        <v>0</v>
      </c>
      <c r="BO308">
        <f t="shared" si="716"/>
        <v>0</v>
      </c>
      <c r="BP308">
        <v>0</v>
      </c>
      <c r="BQ308">
        <f t="shared" si="717"/>
        <v>0</v>
      </c>
      <c r="BR308">
        <v>0</v>
      </c>
      <c r="BS308">
        <f t="shared" si="718"/>
        <v>0</v>
      </c>
      <c r="BT308">
        <v>0</v>
      </c>
      <c r="BU308">
        <f>((BT308/100)/GW$6)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BV308">
        <v>0</v>
      </c>
      <c r="BW308">
        <f t="shared" si="738"/>
        <v>0</v>
      </c>
      <c r="BX308">
        <v>0</v>
      </c>
      <c r="BY308">
        <f t="shared" si="739"/>
        <v>0</v>
      </c>
      <c r="BZ308">
        <v>0</v>
      </c>
      <c r="CA308">
        <f>((BZ308/100)/GU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B308">
        <v>0</v>
      </c>
      <c r="CC308">
        <f>((CB308/100)/GW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D308">
        <v>0</v>
      </c>
      <c r="CE308">
        <f>((CD308/100)/GY$10)/((BR308/100)/GU$6+(BH308/100)/HA$2+(BT308/100)/GW$6+(BV308/100)/GY$6+(BX308/100)/HA$6+(BZ308/100)/GU$10+(CB308/100)/GW$10+(CD308/100)/GY$10+(BF308/100)/GY$2+(BB308/100)/GU$2+(CF308/100)/GU$16+(CH308/100)/GW$16+(CJ308/100)/GY$16+(CL308/100)/HA$16+(BL308/100)/HE$2+(CN308/100)/GW$19+(CP308/100)/GY$19+(CR308/100)/HA$19+(BP308/100)/HA$13+(CZ308/100)/GU$13+(DB308/100)/HA$10+(CT308/100)/GU$25+(CV308/100)/GW$25+(CX308/100)/HA$25+(DD308/100)/GW$28+(DF308/100)/GY$28+(BD308/100)/GW$2+(BJ308/100)/HC$2+(BN308/100)/HG$2+(DH308/100)/HA$28)</f>
        <v>0</v>
      </c>
      <c r="CF308">
        <v>0</v>
      </c>
      <c r="CG308">
        <f t="shared" si="740"/>
        <v>0</v>
      </c>
      <c r="CH308">
        <v>0</v>
      </c>
      <c r="CI308">
        <f t="shared" si="719"/>
        <v>0</v>
      </c>
      <c r="CJ308">
        <v>0</v>
      </c>
      <c r="CK308">
        <f t="shared" si="720"/>
        <v>0</v>
      </c>
      <c r="CL308">
        <v>0</v>
      </c>
      <c r="CM308">
        <f t="shared" si="721"/>
        <v>0</v>
      </c>
      <c r="CN308">
        <v>0</v>
      </c>
      <c r="CO308">
        <f t="shared" si="722"/>
        <v>0</v>
      </c>
      <c r="CP308">
        <v>0</v>
      </c>
      <c r="CQ308">
        <f t="shared" si="626"/>
        <v>0</v>
      </c>
      <c r="CR308">
        <v>0</v>
      </c>
      <c r="CS308">
        <f t="shared" si="627"/>
        <v>0</v>
      </c>
      <c r="CT308">
        <v>0</v>
      </c>
      <c r="CU308">
        <f t="shared" si="628"/>
        <v>0</v>
      </c>
      <c r="CV308">
        <v>0</v>
      </c>
      <c r="CW308">
        <f t="shared" si="629"/>
        <v>0</v>
      </c>
      <c r="CX308">
        <v>0</v>
      </c>
      <c r="CY308">
        <f t="shared" si="630"/>
        <v>0</v>
      </c>
      <c r="CZ308">
        <v>0</v>
      </c>
      <c r="DA308">
        <f t="shared" si="723"/>
        <v>0</v>
      </c>
      <c r="DB308">
        <v>0</v>
      </c>
      <c r="DC308">
        <f t="shared" si="724"/>
        <v>0</v>
      </c>
      <c r="DD308">
        <v>0</v>
      </c>
      <c r="DE308">
        <f t="shared" si="633"/>
        <v>0</v>
      </c>
      <c r="DF308">
        <v>0</v>
      </c>
      <c r="DG308">
        <f t="shared" si="634"/>
        <v>0</v>
      </c>
      <c r="DH308">
        <v>0</v>
      </c>
      <c r="DI308">
        <f t="shared" si="635"/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78.599999999999994</v>
      </c>
      <c r="ES308">
        <f t="shared" si="741"/>
        <v>0.85812444071452754</v>
      </c>
      <c r="ET308">
        <v>21.4</v>
      </c>
      <c r="EU308">
        <f t="shared" si="742"/>
        <v>0.14187555928547244</v>
      </c>
      <c r="EV308">
        <v>0</v>
      </c>
      <c r="EW308">
        <f t="shared" si="652"/>
        <v>0</v>
      </c>
      <c r="EX308">
        <v>0</v>
      </c>
      <c r="EY308">
        <f t="shared" si="653"/>
        <v>0</v>
      </c>
      <c r="EZ308">
        <v>0</v>
      </c>
      <c r="FA308">
        <f t="shared" si="654"/>
        <v>0</v>
      </c>
      <c r="FB308">
        <v>0</v>
      </c>
      <c r="FC308">
        <f t="shared" si="655"/>
        <v>0</v>
      </c>
      <c r="FD308">
        <v>0</v>
      </c>
      <c r="FE308">
        <f t="shared" si="656"/>
        <v>0</v>
      </c>
      <c r="FF308">
        <v>0</v>
      </c>
      <c r="FG308">
        <f t="shared" si="743"/>
        <v>0</v>
      </c>
      <c r="FH308">
        <v>0</v>
      </c>
      <c r="FI308">
        <f t="shared" si="658"/>
        <v>0</v>
      </c>
      <c r="FJ308">
        <v>0</v>
      </c>
      <c r="FK308">
        <f t="shared" si="659"/>
        <v>0</v>
      </c>
      <c r="FL308">
        <v>0</v>
      </c>
      <c r="FM308">
        <f t="shared" si="660"/>
        <v>0</v>
      </c>
      <c r="FN308">
        <v>0</v>
      </c>
      <c r="FO308">
        <f t="shared" si="661"/>
        <v>0</v>
      </c>
      <c r="FP308">
        <v>0</v>
      </c>
      <c r="FQ308">
        <f t="shared" si="662"/>
        <v>0</v>
      </c>
      <c r="FR308">
        <v>0</v>
      </c>
      <c r="FS308">
        <f t="shared" si="663"/>
        <v>0</v>
      </c>
      <c r="FT308">
        <v>0</v>
      </c>
      <c r="FU308">
        <f t="shared" si="664"/>
        <v>0</v>
      </c>
      <c r="FV308">
        <v>0</v>
      </c>
      <c r="FW308">
        <f t="shared" si="665"/>
        <v>0</v>
      </c>
      <c r="FX308">
        <v>0</v>
      </c>
      <c r="FY308">
        <f t="shared" si="666"/>
        <v>0</v>
      </c>
      <c r="FZ308">
        <v>0</v>
      </c>
      <c r="GA308">
        <f t="shared" si="667"/>
        <v>0</v>
      </c>
      <c r="GB308">
        <v>0</v>
      </c>
      <c r="GC308">
        <f t="shared" si="668"/>
        <v>0</v>
      </c>
      <c r="GD308">
        <v>0</v>
      </c>
      <c r="GE308">
        <f t="shared" si="669"/>
        <v>0</v>
      </c>
      <c r="GF308">
        <v>0</v>
      </c>
      <c r="GG308">
        <f t="shared" si="670"/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 s="3" t="s">
        <v>645</v>
      </c>
    </row>
    <row r="309" spans="1:200" x14ac:dyDescent="0.45">
      <c r="A309">
        <v>308</v>
      </c>
      <c r="B309" t="s">
        <v>53</v>
      </c>
      <c r="C309" t="s">
        <v>46</v>
      </c>
      <c r="D309">
        <v>3003</v>
      </c>
      <c r="E309" t="s">
        <v>646</v>
      </c>
      <c r="F309">
        <f>15.3+273</f>
        <v>288.3</v>
      </c>
      <c r="G309">
        <v>298</v>
      </c>
      <c r="H309">
        <f>660+273</f>
        <v>933</v>
      </c>
      <c r="I309" s="2">
        <f t="shared" si="636"/>
        <v>0.31939978563772775</v>
      </c>
      <c r="J309" s="2">
        <f t="shared" si="637"/>
        <v>9.6999999999999886</v>
      </c>
      <c r="K309" s="2">
        <f t="shared" si="638"/>
        <v>1.0336455081512312</v>
      </c>
      <c r="M309" s="2">
        <v>2458</v>
      </c>
      <c r="N309">
        <v>0</v>
      </c>
      <c r="O309">
        <v>12.9</v>
      </c>
      <c r="P309" s="2">
        <f t="shared" si="725"/>
        <v>0</v>
      </c>
      <c r="Q309" s="2">
        <f t="shared" si="726"/>
        <v>1</v>
      </c>
      <c r="R309">
        <v>0</v>
      </c>
      <c r="S309">
        <v>43</v>
      </c>
      <c r="T309" s="2">
        <f t="shared" si="579"/>
        <v>0</v>
      </c>
      <c r="U309">
        <v>0</v>
      </c>
      <c r="V309">
        <v>93.9</v>
      </c>
      <c r="W309" s="2">
        <f t="shared" si="727"/>
        <v>0</v>
      </c>
      <c r="X309" s="2">
        <f t="shared" si="728"/>
        <v>12.113100000000001</v>
      </c>
      <c r="Y309" s="7">
        <f t="shared" si="729"/>
        <v>1</v>
      </c>
      <c r="Z309" s="2">
        <f t="shared" si="730"/>
        <v>0</v>
      </c>
      <c r="AA309" s="2" t="e">
        <f t="shared" si="731"/>
        <v>#DIV/0!</v>
      </c>
      <c r="AB309" s="2">
        <f t="shared" si="732"/>
        <v>2.1837209302325582</v>
      </c>
      <c r="AC309" s="2">
        <f t="shared" si="733"/>
        <v>1</v>
      </c>
      <c r="AD309" s="2">
        <f t="shared" si="646"/>
        <v>0</v>
      </c>
      <c r="AE309" s="2">
        <f t="shared" si="734"/>
        <v>50.900000000000006</v>
      </c>
      <c r="AF309" s="2">
        <f t="shared" si="560"/>
        <v>0.54206602768903089</v>
      </c>
      <c r="AG309" s="2">
        <f t="shared" si="735"/>
        <v>0</v>
      </c>
      <c r="AH309" s="2">
        <f t="shared" si="558"/>
        <v>6.992651757188499</v>
      </c>
      <c r="AI309" s="2">
        <v>2</v>
      </c>
      <c r="AJ309">
        <v>5.0000000000000001E-4</v>
      </c>
      <c r="AK309">
        <f t="shared" si="561"/>
        <v>0</v>
      </c>
      <c r="AL309">
        <v>300</v>
      </c>
      <c r="AM309">
        <f t="shared" si="562"/>
        <v>300</v>
      </c>
      <c r="AP309" t="s">
        <v>37</v>
      </c>
      <c r="AQ309">
        <v>185</v>
      </c>
      <c r="AS309">
        <v>0.114</v>
      </c>
      <c r="AT309">
        <v>1</v>
      </c>
      <c r="AU309">
        <f t="shared" si="559"/>
        <v>14.518470993875354</v>
      </c>
      <c r="AV309" t="s">
        <v>53</v>
      </c>
      <c r="AW309" t="s">
        <v>64</v>
      </c>
      <c r="AX309" t="s">
        <v>651</v>
      </c>
      <c r="AZ309" s="2">
        <f t="shared" si="710"/>
        <v>2.9929627835857957</v>
      </c>
      <c r="BA309" s="2">
        <f t="shared" si="711"/>
        <v>3</v>
      </c>
      <c r="BB309">
        <v>0.1</v>
      </c>
      <c r="BC309">
        <f t="shared" si="736"/>
        <v>4.2757151934534377E-4</v>
      </c>
      <c r="BD309">
        <v>0</v>
      </c>
      <c r="BE309">
        <f t="shared" si="737"/>
        <v>0</v>
      </c>
      <c r="BF309">
        <v>0</v>
      </c>
      <c r="BG309">
        <f t="shared" si="712"/>
        <v>0</v>
      </c>
      <c r="BH309">
        <v>1.25</v>
      </c>
      <c r="BI309">
        <f t="shared" si="713"/>
        <v>6.1820733755140371E-3</v>
      </c>
      <c r="BJ309">
        <v>0</v>
      </c>
      <c r="BK309">
        <f t="shared" si="714"/>
        <v>0</v>
      </c>
      <c r="BL309">
        <f>100-BH309-BB309</f>
        <v>98.65</v>
      </c>
      <c r="BM309">
        <f t="shared" si="715"/>
        <v>0.99339035510514073</v>
      </c>
      <c r="BN309">
        <v>0</v>
      </c>
      <c r="BO309">
        <f t="shared" si="716"/>
        <v>0</v>
      </c>
      <c r="BP309">
        <v>0</v>
      </c>
      <c r="BQ309">
        <f t="shared" si="717"/>
        <v>0</v>
      </c>
      <c r="BR309">
        <v>0</v>
      </c>
      <c r="BS309">
        <f t="shared" si="718"/>
        <v>0</v>
      </c>
      <c r="BT309">
        <v>0</v>
      </c>
      <c r="BU309">
        <f>((BT309/100)/GW$6)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BV309">
        <v>0</v>
      </c>
      <c r="BW309">
        <f t="shared" si="738"/>
        <v>0</v>
      </c>
      <c r="BX309">
        <v>0</v>
      </c>
      <c r="BY309">
        <f t="shared" si="739"/>
        <v>0</v>
      </c>
      <c r="BZ309">
        <v>0</v>
      </c>
      <c r="CA309">
        <f>((BZ309/100)/GU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B309">
        <v>0</v>
      </c>
      <c r="CC309">
        <f>((CB309/100)/GW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D309">
        <v>0</v>
      </c>
      <c r="CE309">
        <f>((CD309/100)/GY$10)/((BR309/100)/GU$6+(BH309/100)/HA$2+(BT309/100)/GW$6+(BV309/100)/GY$6+(BX309/100)/HA$6+(BZ309/100)/GU$10+(CB309/100)/GW$10+(CD309/100)/GY$10+(BF309/100)/GY$2+(BB309/100)/GU$2+(CF309/100)/GU$16+(CH309/100)/GW$16+(CJ309/100)/GY$16+(CL309/100)/HA$16+(BL309/100)/HE$2+(CN309/100)/GW$19+(CP309/100)/GY$19+(CR309/100)/HA$19+(BP309/100)/HA$13+(CZ309/100)/GU$13+(DB309/100)/HA$10+(CT309/100)/GU$25+(CV309/100)/GW$25+(CX309/100)/HA$25+(DD309/100)/GW$28+(DF309/100)/GY$28+(BD309/100)/GW$2+(BJ309/100)/HC$2+(BN309/100)/HG$2+(DH309/100)/HA$28)</f>
        <v>0</v>
      </c>
      <c r="CF309">
        <v>0</v>
      </c>
      <c r="CG309">
        <f t="shared" si="740"/>
        <v>0</v>
      </c>
      <c r="CH309">
        <v>0</v>
      </c>
      <c r="CI309">
        <f t="shared" si="719"/>
        <v>0</v>
      </c>
      <c r="CJ309">
        <v>0</v>
      </c>
      <c r="CK309">
        <f t="shared" si="720"/>
        <v>0</v>
      </c>
      <c r="CL309">
        <v>0</v>
      </c>
      <c r="CM309">
        <f t="shared" si="721"/>
        <v>0</v>
      </c>
      <c r="CN309">
        <v>0</v>
      </c>
      <c r="CO309">
        <f t="shared" si="722"/>
        <v>0</v>
      </c>
      <c r="CP309">
        <v>0</v>
      </c>
      <c r="CQ309">
        <f t="shared" si="626"/>
        <v>0</v>
      </c>
      <c r="CR309">
        <v>0</v>
      </c>
      <c r="CS309">
        <f t="shared" si="627"/>
        <v>0</v>
      </c>
      <c r="CT309">
        <v>0</v>
      </c>
      <c r="CU309">
        <f t="shared" si="628"/>
        <v>0</v>
      </c>
      <c r="CV309">
        <v>0</v>
      </c>
      <c r="CW309">
        <f t="shared" si="629"/>
        <v>0</v>
      </c>
      <c r="CX309">
        <v>0</v>
      </c>
      <c r="CY309">
        <f t="shared" si="630"/>
        <v>0</v>
      </c>
      <c r="CZ309">
        <v>0</v>
      </c>
      <c r="DA309">
        <f t="shared" si="723"/>
        <v>0</v>
      </c>
      <c r="DB309">
        <v>0</v>
      </c>
      <c r="DC309">
        <f t="shared" si="724"/>
        <v>0</v>
      </c>
      <c r="DD309">
        <v>0</v>
      </c>
      <c r="DE309">
        <f t="shared" si="633"/>
        <v>0</v>
      </c>
      <c r="DF309">
        <v>0</v>
      </c>
      <c r="DG309">
        <f t="shared" si="634"/>
        <v>0</v>
      </c>
      <c r="DH309">
        <v>0</v>
      </c>
      <c r="DI309">
        <f t="shared" si="635"/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78.599999999999994</v>
      </c>
      <c r="ES309">
        <f t="shared" si="741"/>
        <v>0.85812444071452754</v>
      </c>
      <c r="ET309">
        <v>21.4</v>
      </c>
      <c r="EU309">
        <f t="shared" si="742"/>
        <v>0.14187555928547244</v>
      </c>
      <c r="EV309">
        <v>0</v>
      </c>
      <c r="EW309">
        <f t="shared" si="652"/>
        <v>0</v>
      </c>
      <c r="EX309">
        <v>0</v>
      </c>
      <c r="EY309">
        <f t="shared" si="653"/>
        <v>0</v>
      </c>
      <c r="EZ309">
        <v>0</v>
      </c>
      <c r="FA309">
        <f t="shared" si="654"/>
        <v>0</v>
      </c>
      <c r="FB309">
        <v>0</v>
      </c>
      <c r="FC309">
        <f t="shared" si="655"/>
        <v>0</v>
      </c>
      <c r="FD309">
        <v>0</v>
      </c>
      <c r="FE309">
        <f t="shared" si="656"/>
        <v>0</v>
      </c>
      <c r="FF309">
        <v>0</v>
      </c>
      <c r="FG309">
        <f t="shared" si="743"/>
        <v>0</v>
      </c>
      <c r="FH309">
        <v>0</v>
      </c>
      <c r="FI309">
        <f t="shared" si="658"/>
        <v>0</v>
      </c>
      <c r="FJ309">
        <v>0</v>
      </c>
      <c r="FK309">
        <f t="shared" si="659"/>
        <v>0</v>
      </c>
      <c r="FL309">
        <v>0</v>
      </c>
      <c r="FM309">
        <f t="shared" si="660"/>
        <v>0</v>
      </c>
      <c r="FN309">
        <v>0</v>
      </c>
      <c r="FO309">
        <f t="shared" si="661"/>
        <v>0</v>
      </c>
      <c r="FP309">
        <v>0</v>
      </c>
      <c r="FQ309">
        <f t="shared" si="662"/>
        <v>0</v>
      </c>
      <c r="FR309">
        <v>0</v>
      </c>
      <c r="FS309">
        <f t="shared" si="663"/>
        <v>0</v>
      </c>
      <c r="FT309">
        <v>0</v>
      </c>
      <c r="FU309">
        <f t="shared" si="664"/>
        <v>0</v>
      </c>
      <c r="FV309">
        <v>0</v>
      </c>
      <c r="FW309">
        <f t="shared" si="665"/>
        <v>0</v>
      </c>
      <c r="FX309">
        <v>0</v>
      </c>
      <c r="FY309">
        <f t="shared" si="666"/>
        <v>0</v>
      </c>
      <c r="FZ309">
        <v>0</v>
      </c>
      <c r="GA309">
        <f t="shared" si="667"/>
        <v>0</v>
      </c>
      <c r="GB309">
        <v>0</v>
      </c>
      <c r="GC309">
        <f t="shared" si="668"/>
        <v>0</v>
      </c>
      <c r="GD309">
        <v>0</v>
      </c>
      <c r="GE309">
        <f t="shared" si="669"/>
        <v>0</v>
      </c>
      <c r="GF309">
        <v>0</v>
      </c>
      <c r="GG309">
        <f t="shared" si="670"/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 s="3" t="s">
        <v>645</v>
      </c>
    </row>
    <row r="310" spans="1:200" x14ac:dyDescent="0.45">
      <c r="A310">
        <v>309</v>
      </c>
      <c r="B310" t="s">
        <v>368</v>
      </c>
      <c r="C310" t="s">
        <v>51</v>
      </c>
      <c r="D310">
        <v>4142</v>
      </c>
      <c r="E310" t="s">
        <v>685</v>
      </c>
      <c r="F310">
        <v>234.3</v>
      </c>
      <c r="G310">
        <v>298</v>
      </c>
      <c r="H310">
        <v>1773</v>
      </c>
      <c r="I310" s="2">
        <f t="shared" si="636"/>
        <v>0.16807670614777215</v>
      </c>
      <c r="J310" s="2">
        <f t="shared" si="637"/>
        <v>63.699999999999989</v>
      </c>
      <c r="K310" s="2">
        <f t="shared" si="638"/>
        <v>1.2718736662398633</v>
      </c>
      <c r="M310" s="2">
        <v>630</v>
      </c>
      <c r="N310">
        <v>9</v>
      </c>
      <c r="O310">
        <v>10</v>
      </c>
      <c r="P310" s="2">
        <f t="shared" si="725"/>
        <v>0.9</v>
      </c>
      <c r="Q310" s="2">
        <f t="shared" si="726"/>
        <v>0.1</v>
      </c>
      <c r="R310">
        <v>950</v>
      </c>
      <c r="S310">
        <v>950</v>
      </c>
      <c r="T310" s="2">
        <f t="shared" si="579"/>
        <v>1</v>
      </c>
      <c r="U310">
        <v>1050</v>
      </c>
      <c r="V310">
        <v>1100</v>
      </c>
      <c r="W310" s="2">
        <f t="shared" si="727"/>
        <v>94.5</v>
      </c>
      <c r="X310" s="2">
        <f t="shared" si="728"/>
        <v>110</v>
      </c>
      <c r="Y310" s="7">
        <f t="shared" si="729"/>
        <v>0.1409090909090909</v>
      </c>
      <c r="Z310" s="2">
        <f t="shared" si="730"/>
        <v>0.95454545454545459</v>
      </c>
      <c r="AA310" s="2">
        <f t="shared" si="731"/>
        <v>1.1052631578947369</v>
      </c>
      <c r="AB310" s="2">
        <f t="shared" si="732"/>
        <v>1.1578947368421053</v>
      </c>
      <c r="AC310" s="2">
        <f t="shared" si="733"/>
        <v>0.1</v>
      </c>
      <c r="AD310" s="2">
        <f t="shared" si="646"/>
        <v>100</v>
      </c>
      <c r="AE310" s="2">
        <f t="shared" si="734"/>
        <v>150</v>
      </c>
      <c r="AF310" s="2">
        <f t="shared" si="560"/>
        <v>0.13636363636363635</v>
      </c>
      <c r="AG310" s="2">
        <f t="shared" si="735"/>
        <v>0.66666666666666663</v>
      </c>
      <c r="AH310" s="2">
        <f t="shared" si="558"/>
        <v>1.3636363636363635</v>
      </c>
      <c r="AI310" s="2">
        <v>1</v>
      </c>
      <c r="AJ310">
        <f>10^-5</f>
        <v>1.0000000000000001E-5</v>
      </c>
      <c r="AK310">
        <f t="shared" si="561"/>
        <v>8999.9999999999982</v>
      </c>
      <c r="AL310">
        <v>10</v>
      </c>
      <c r="AM310">
        <f t="shared" si="562"/>
        <v>9009.9999999999982</v>
      </c>
      <c r="AP310" t="s">
        <v>37</v>
      </c>
      <c r="AS310">
        <v>5</v>
      </c>
      <c r="AT310">
        <v>1</v>
      </c>
      <c r="AU310">
        <f t="shared" si="559"/>
        <v>2124.2645786248004</v>
      </c>
      <c r="AV310" t="s">
        <v>372</v>
      </c>
      <c r="AW310" t="s">
        <v>373</v>
      </c>
      <c r="AX310" t="s">
        <v>686</v>
      </c>
      <c r="AZ310" s="2">
        <f>BC310*GV$2+BE310*GX$2+BG310*GZ$2+BI310*HB$2+BK310*HD$2+BM310*HF$2+BO310*HH$2+BQ310*HB$13+BS310*GV$6+BU310*GX$6+BW310*GZ$6+BY310*HB$6+CA310*GV$10+CC310*GX$10+CE310*GZ$10+CG310*GV$16+CI310*GX$16+CK310*GZ$16+CM310*HB$16+CO310*GX$19+CQ310*GZ$19+CS310*HB$19+CU310*GV$25+DA310*GV$13+DC310*HB$10+CW310*GX$25+CY310*HB$25+DE310*GX$28</f>
        <v>2.0331625923995844</v>
      </c>
      <c r="BA310" s="2">
        <f>ES310*HL$2+EU310*HN$2+EW310*HP$2+EY310*GX$2+FA310*HB$10+FC310*GV$13+FE310*GX$13+FG310*GZ$13+FI310*HB$13+FK310*GV$19+FM310*GV$2+FO310*HD$2+FQ310*HB$2+FS310*GV$22+FU310*GX$22+FW310*HF$2+FY310*GV$6+GA310*GV$10+GC310*HA$22+GE310*GZ$25+GG310*GV$28</f>
        <v>2</v>
      </c>
      <c r="BB310">
        <v>0</v>
      </c>
      <c r="BC310">
        <f t="shared" si="736"/>
        <v>0</v>
      </c>
      <c r="BD310">
        <v>0</v>
      </c>
      <c r="BE310">
        <f t="shared" si="737"/>
        <v>0</v>
      </c>
      <c r="BF310">
        <v>0</v>
      </c>
      <c r="BG310">
        <f t="shared" si="712"/>
        <v>0</v>
      </c>
      <c r="BH310">
        <v>0.75</v>
      </c>
      <c r="BI310">
        <f t="shared" si="713"/>
        <v>7.50249689042459E-3</v>
      </c>
      <c r="BJ310">
        <v>0</v>
      </c>
      <c r="BK310">
        <f t="shared" si="714"/>
        <v>0</v>
      </c>
      <c r="BL310">
        <v>0</v>
      </c>
      <c r="BM310">
        <f t="shared" si="715"/>
        <v>0</v>
      </c>
      <c r="BN310">
        <v>0</v>
      </c>
      <c r="BO310">
        <f t="shared" si="716"/>
        <v>0</v>
      </c>
      <c r="BP310">
        <v>0</v>
      </c>
      <c r="BQ310">
        <f t="shared" si="717"/>
        <v>0</v>
      </c>
      <c r="BR310">
        <f>100-BH310-BT310-BZ310-CB310-CD310</f>
        <v>97.749999999999986</v>
      </c>
      <c r="BS310">
        <f t="shared" si="718"/>
        <v>0.96194419135680964</v>
      </c>
      <c r="BT310">
        <v>0.4</v>
      </c>
      <c r="BU310">
        <f>((BT310/100)/GW$6)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1.8303510370964025E-2</v>
      </c>
      <c r="BV310">
        <v>0</v>
      </c>
      <c r="BW310">
        <f t="shared" si="738"/>
        <v>0</v>
      </c>
      <c r="BX310">
        <v>0</v>
      </c>
      <c r="BY310">
        <f t="shared" si="739"/>
        <v>0</v>
      </c>
      <c r="BZ310">
        <v>0.15</v>
      </c>
      <c r="CA310">
        <f>((BZ310/100)/GU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2.935124346485882E-3</v>
      </c>
      <c r="CB310">
        <v>0.8</v>
      </c>
      <c r="CC310">
        <f>((CB310/100)/GW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8.4554479876482267E-3</v>
      </c>
      <c r="CD310">
        <v>0.15</v>
      </c>
      <c r="CE310">
        <f>((CD310/100)/GY$10)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8.5922904766759674E-4</v>
      </c>
      <c r="CF310">
        <v>0</v>
      </c>
      <c r="CG310">
        <f t="shared" si="740"/>
        <v>0</v>
      </c>
      <c r="CH310">
        <v>0</v>
      </c>
      <c r="CI310">
        <f t="shared" si="719"/>
        <v>0</v>
      </c>
      <c r="CJ310">
        <v>0</v>
      </c>
      <c r="CK310">
        <f t="shared" si="720"/>
        <v>0</v>
      </c>
      <c r="CL310">
        <v>0</v>
      </c>
      <c r="CM310">
        <f t="shared" si="721"/>
        <v>0</v>
      </c>
      <c r="CN310">
        <v>0</v>
      </c>
      <c r="CO310">
        <f t="shared" si="722"/>
        <v>0</v>
      </c>
      <c r="CP310">
        <v>0</v>
      </c>
      <c r="CQ310">
        <f t="shared" si="626"/>
        <v>0</v>
      </c>
      <c r="CR310">
        <v>0</v>
      </c>
      <c r="CS310">
        <f t="shared" si="627"/>
        <v>0</v>
      </c>
      <c r="CT310">
        <v>0</v>
      </c>
      <c r="CU310">
        <f t="shared" si="628"/>
        <v>0</v>
      </c>
      <c r="CV310">
        <v>0</v>
      </c>
      <c r="CW310">
        <f t="shared" si="629"/>
        <v>0</v>
      </c>
      <c r="CX310">
        <v>0</v>
      </c>
      <c r="CY310">
        <f t="shared" si="630"/>
        <v>0</v>
      </c>
      <c r="CZ310">
        <v>0</v>
      </c>
      <c r="DA310">
        <f t="shared" si="723"/>
        <v>0</v>
      </c>
      <c r="DB310">
        <v>0</v>
      </c>
      <c r="DC310">
        <f t="shared" si="724"/>
        <v>0</v>
      </c>
      <c r="DD310">
        <v>0</v>
      </c>
      <c r="DE310">
        <f t="shared" ref="DE310:DE319" si="744">((DD310/100)/GW$28)/((BR310/100)/GU$6+(BH310/100)/HA$2+(BT310/100)/GW$6+(BV310/100)/GY$6+(BX310/100)/HA$6+(BZ310/100)/GU$10+(CB310/100)/GW$10+(CD310/100)/GY$10+(BF310/100)/GY$2+(BB310/100)/GU$2+(CF310/100)/GU$16+(CH310/100)/GW$16+(CJ310/100)/GY$16+(CL310/100)/HA$16+(BL310/100)/HE$2+(CN310/100)/GW$19+(CP310/100)/GY$19+(CR310/100)/HA$19+(BP310/100)/HA$13+(CZ310/100)/GU$13+(DB310/100)/HA$10+(CT310/100)/GU$25+(CV310/100)/GW$25+(CX310/100)/HA$25+(DD310/100)/GW$28+(DF310/100)/GY$28+(BD310/100)/GW$2+(BJ310/100)/HC$2+(BN310/100)/HG$2+(DH310/100)/HA$28)</f>
        <v>0</v>
      </c>
      <c r="DF310">
        <v>0</v>
      </c>
      <c r="DG310">
        <f t="shared" si="634"/>
        <v>0</v>
      </c>
      <c r="DH310">
        <v>0</v>
      </c>
      <c r="DI310">
        <f t="shared" si="635"/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f t="shared" si="741"/>
        <v>0</v>
      </c>
      <c r="ET310">
        <v>0</v>
      </c>
      <c r="EU310">
        <f t="shared" si="742"/>
        <v>0</v>
      </c>
      <c r="EV310">
        <v>100</v>
      </c>
      <c r="EW310">
        <f t="shared" si="652"/>
        <v>1</v>
      </c>
      <c r="EX310">
        <v>0</v>
      </c>
      <c r="EY310">
        <f t="shared" si="653"/>
        <v>0</v>
      </c>
      <c r="EZ310">
        <v>0</v>
      </c>
      <c r="FA310">
        <f t="shared" si="654"/>
        <v>0</v>
      </c>
      <c r="FB310">
        <v>0</v>
      </c>
      <c r="FC310">
        <f t="shared" si="655"/>
        <v>0</v>
      </c>
      <c r="FD310">
        <v>0</v>
      </c>
      <c r="FE310">
        <f t="shared" si="656"/>
        <v>0</v>
      </c>
      <c r="FF310">
        <v>0</v>
      </c>
      <c r="FG310">
        <f t="shared" si="743"/>
        <v>0</v>
      </c>
      <c r="FH310">
        <v>0</v>
      </c>
      <c r="FI310">
        <f t="shared" si="658"/>
        <v>0</v>
      </c>
      <c r="FJ310">
        <v>0</v>
      </c>
      <c r="FK310">
        <f t="shared" si="659"/>
        <v>0</v>
      </c>
      <c r="FL310">
        <v>0</v>
      </c>
      <c r="FM310">
        <f t="shared" si="660"/>
        <v>0</v>
      </c>
      <c r="FN310">
        <v>0</v>
      </c>
      <c r="FO310">
        <f t="shared" si="661"/>
        <v>0</v>
      </c>
      <c r="FP310">
        <v>0</v>
      </c>
      <c r="FQ310">
        <f t="shared" si="662"/>
        <v>0</v>
      </c>
      <c r="FR310">
        <v>0</v>
      </c>
      <c r="FS310">
        <f t="shared" si="663"/>
        <v>0</v>
      </c>
      <c r="FT310">
        <v>0</v>
      </c>
      <c r="FU310">
        <f t="shared" si="664"/>
        <v>0</v>
      </c>
      <c r="FV310">
        <v>0</v>
      </c>
      <c r="FW310">
        <f t="shared" si="665"/>
        <v>0</v>
      </c>
      <c r="FX310">
        <v>0</v>
      </c>
      <c r="FY310">
        <f t="shared" si="666"/>
        <v>0</v>
      </c>
      <c r="FZ310">
        <v>0</v>
      </c>
      <c r="GA310">
        <f t="shared" si="667"/>
        <v>0</v>
      </c>
      <c r="GB310">
        <v>0</v>
      </c>
      <c r="GC310">
        <f t="shared" si="668"/>
        <v>0</v>
      </c>
      <c r="GD310">
        <v>0</v>
      </c>
      <c r="GE310">
        <f t="shared" si="669"/>
        <v>0</v>
      </c>
      <c r="GF310">
        <v>0</v>
      </c>
      <c r="GG310">
        <f t="shared" si="670"/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 s="3" t="s">
        <v>687</v>
      </c>
    </row>
    <row r="311" spans="1:200" x14ac:dyDescent="0.45">
      <c r="A311">
        <v>310</v>
      </c>
      <c r="B311" t="s">
        <v>368</v>
      </c>
      <c r="C311" t="s">
        <v>51</v>
      </c>
      <c r="D311">
        <v>4142</v>
      </c>
      <c r="E311" t="s">
        <v>688</v>
      </c>
      <c r="F311">
        <v>234.3</v>
      </c>
      <c r="G311">
        <v>298</v>
      </c>
      <c r="H311">
        <v>1773</v>
      </c>
      <c r="I311" s="2">
        <f t="shared" si="636"/>
        <v>0.16807670614777215</v>
      </c>
      <c r="J311" s="2">
        <f t="shared" si="637"/>
        <v>63.699999999999989</v>
      </c>
      <c r="K311" s="2">
        <f t="shared" si="638"/>
        <v>1.2718736662398633</v>
      </c>
      <c r="M311" s="2">
        <v>630</v>
      </c>
      <c r="N311">
        <v>4.5</v>
      </c>
      <c r="O311">
        <v>7</v>
      </c>
      <c r="P311" s="2">
        <f t="shared" si="725"/>
        <v>0.6428571428571429</v>
      </c>
      <c r="Q311" s="2">
        <f t="shared" si="726"/>
        <v>0.35714285714285715</v>
      </c>
      <c r="R311">
        <v>1100</v>
      </c>
      <c r="S311">
        <v>1300</v>
      </c>
      <c r="T311" s="2">
        <f t="shared" si="579"/>
        <v>0.84615384615384615</v>
      </c>
      <c r="U311">
        <v>1378</v>
      </c>
      <c r="V311">
        <v>1447</v>
      </c>
      <c r="W311" s="2">
        <f t="shared" si="727"/>
        <v>62.01</v>
      </c>
      <c r="X311" s="2">
        <f t="shared" si="728"/>
        <v>101.29</v>
      </c>
      <c r="Y311" s="7">
        <f t="shared" si="729"/>
        <v>0.38779741336755857</v>
      </c>
      <c r="Z311" s="2">
        <f t="shared" si="730"/>
        <v>0.9523151347615757</v>
      </c>
      <c r="AA311" s="2">
        <f t="shared" si="731"/>
        <v>1.2527272727272727</v>
      </c>
      <c r="AB311" s="2">
        <f t="shared" si="732"/>
        <v>1.1130769230769231</v>
      </c>
      <c r="AC311" s="2">
        <f t="shared" si="733"/>
        <v>0.35714285714285715</v>
      </c>
      <c r="AD311" s="2">
        <f t="shared" si="646"/>
        <v>278</v>
      </c>
      <c r="AE311" s="2">
        <f t="shared" si="734"/>
        <v>147</v>
      </c>
      <c r="AF311" s="2">
        <f t="shared" si="560"/>
        <v>0.10158949550794748</v>
      </c>
      <c r="AG311" s="2">
        <f t="shared" si="735"/>
        <v>1.8911564625850341</v>
      </c>
      <c r="AH311" s="2">
        <f t="shared" si="558"/>
        <v>0.71112646855563233</v>
      </c>
      <c r="AI311" s="2">
        <v>1</v>
      </c>
      <c r="AJ311">
        <f>10^-5</f>
        <v>1.0000000000000001E-5</v>
      </c>
      <c r="AK311">
        <f t="shared" si="561"/>
        <v>4499.9999999999991</v>
      </c>
      <c r="AL311">
        <v>10</v>
      </c>
      <c r="AM311">
        <f t="shared" si="562"/>
        <v>4509.9999999999991</v>
      </c>
      <c r="AN311" t="s">
        <v>629</v>
      </c>
      <c r="AP311" t="s">
        <v>37</v>
      </c>
      <c r="AS311">
        <v>5</v>
      </c>
      <c r="AT311">
        <v>1</v>
      </c>
      <c r="AU311">
        <f t="shared" si="559"/>
        <v>2906.8883707497266</v>
      </c>
      <c r="AV311" t="s">
        <v>372</v>
      </c>
      <c r="AW311" t="s">
        <v>373</v>
      </c>
      <c r="AX311" t="s">
        <v>686</v>
      </c>
      <c r="AZ311" s="2">
        <f>BC311*GV$2+BE311*GX$2+BG311*GZ$2+BI311*HB$2+BK311*HD$2+BM311*HF$2+BO311*HH$2+BQ311*HB$13+BS311*GV$6+BU311*GX$6+BW311*GZ$6+BY311*HB$6+CA311*GV$10+CC311*GX$10+CE311*GZ$10+CG311*GV$16+CI311*GX$16+CK311*GZ$16+CM311*HB$16+CO311*GX$19+CQ311*GZ$19+CS311*HB$19+CU311*GV$25+DA311*GV$13+DC311*HB$10+CW311*GX$25+CY311*HB$25+DE311*GX$28</f>
        <v>2.0331625923995844</v>
      </c>
      <c r="BA311" s="2">
        <f>ES311*HL$2+EU311*HN$2+EW311*HP$2+EY311*GX$2+FA311*HB$10+FC311*GV$13+FE311*GX$13+FG311*GZ$13+FI311*HB$13+FK311*GV$19+FM311*GV$2+FO311*HD$2+FQ311*HB$2+FS311*GV$22+FU311*GX$22+FW311*HF$2+FY311*GV$6+GA311*GV$10+GC311*HA$22+GE311*GZ$25+GG311*GV$28</f>
        <v>2</v>
      </c>
      <c r="BB311">
        <v>0</v>
      </c>
      <c r="BC311">
        <f t="shared" si="736"/>
        <v>0</v>
      </c>
      <c r="BD311">
        <v>0</v>
      </c>
      <c r="BE311">
        <f t="shared" si="737"/>
        <v>0</v>
      </c>
      <c r="BF311">
        <v>0</v>
      </c>
      <c r="BG311">
        <f t="shared" ref="BG311:BG326" si="745">((BF311/100)/GY$2)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0</v>
      </c>
      <c r="BH311">
        <v>0.75</v>
      </c>
      <c r="BI311">
        <f t="shared" ref="BI311:BI326" si="746">((BH311/100)/HA$2)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7.50249689042459E-3</v>
      </c>
      <c r="BJ311">
        <v>0</v>
      </c>
      <c r="BK311">
        <f t="shared" si="714"/>
        <v>0</v>
      </c>
      <c r="BL311">
        <v>0</v>
      </c>
      <c r="BM311">
        <f t="shared" si="715"/>
        <v>0</v>
      </c>
      <c r="BN311">
        <v>0</v>
      </c>
      <c r="BO311">
        <f t="shared" si="716"/>
        <v>0</v>
      </c>
      <c r="BP311">
        <v>0</v>
      </c>
      <c r="BQ311">
        <f t="shared" si="717"/>
        <v>0</v>
      </c>
      <c r="BR311">
        <f>100-BH311-BT311-BZ311-CB311-CD311</f>
        <v>97.749999999999986</v>
      </c>
      <c r="BS311">
        <f t="shared" ref="BS311:BS326" si="747">((BR311/100)/GU$6)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0.96194419135680964</v>
      </c>
      <c r="BT311">
        <v>0.4</v>
      </c>
      <c r="BU311">
        <f t="shared" ref="BU311:BU326" si="748">((BT311/100)/GW$6)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1.8303510370964025E-2</v>
      </c>
      <c r="BV311">
        <v>0</v>
      </c>
      <c r="BW311">
        <f t="shared" si="738"/>
        <v>0</v>
      </c>
      <c r="BX311">
        <v>0</v>
      </c>
      <c r="BY311">
        <f t="shared" si="739"/>
        <v>0</v>
      </c>
      <c r="BZ311">
        <v>0.15</v>
      </c>
      <c r="CA311">
        <f t="shared" ref="CA311:CA326" si="749">((BZ311/100)/GU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2.935124346485882E-3</v>
      </c>
      <c r="CB311">
        <v>0.8</v>
      </c>
      <c r="CC311">
        <f t="shared" ref="CC311:CC326" si="750">((CB311/100)/GW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8.4554479876482267E-3</v>
      </c>
      <c r="CD311">
        <v>0.15</v>
      </c>
      <c r="CE311">
        <f t="shared" ref="CE311:CE319" si="751">((CD311/100)/GY$10)/((BR311/100)/GU$6+(BH311/100)/HA$2+(BT311/100)/GW$6+(BV311/100)/GY$6+(BX311/100)/HA$6+(BZ311/100)/GU$10+(CB311/100)/GW$10+(CD311/100)/GY$10+(BF311/100)/GY$2+(BB311/100)/GU$2+(CF311/100)/GU$16+(CH311/100)/GW$16+(CJ311/100)/GY$16+(CL311/100)/HA$16+(BL311/100)/HE$2+(CN311/100)/GW$19+(CP311/100)/GY$19+(CR311/100)/HA$19+(BP311/100)/HA$13+(CZ311/100)/GU$13+(DB311/100)/HA$10+(CT311/100)/GU$25+(CV311/100)/GW$25+(CX311/100)/HA$25+(DD311/100)/GW$28+(DF311/100)/GY$28+(BD311/100)/GW$2+(BJ311/100)/HC$2+(BN311/100)/HG$2+(DH311/100)/HA$28)</f>
        <v>8.5922904766759674E-4</v>
      </c>
      <c r="CF311">
        <v>0</v>
      </c>
      <c r="CG311">
        <f t="shared" si="740"/>
        <v>0</v>
      </c>
      <c r="CH311">
        <v>0</v>
      </c>
      <c r="CI311">
        <f t="shared" si="719"/>
        <v>0</v>
      </c>
      <c r="CJ311">
        <v>0</v>
      </c>
      <c r="CK311">
        <f t="shared" si="720"/>
        <v>0</v>
      </c>
      <c r="CL311">
        <v>0</v>
      </c>
      <c r="CM311">
        <f t="shared" si="721"/>
        <v>0</v>
      </c>
      <c r="CN311">
        <v>0</v>
      </c>
      <c r="CO311">
        <f t="shared" si="722"/>
        <v>0</v>
      </c>
      <c r="CP311">
        <v>0</v>
      </c>
      <c r="CQ311">
        <f t="shared" si="626"/>
        <v>0</v>
      </c>
      <c r="CR311">
        <v>0</v>
      </c>
      <c r="CS311">
        <f t="shared" si="627"/>
        <v>0</v>
      </c>
      <c r="CT311">
        <v>0</v>
      </c>
      <c r="CU311">
        <f t="shared" si="628"/>
        <v>0</v>
      </c>
      <c r="CV311">
        <v>0</v>
      </c>
      <c r="CW311">
        <f t="shared" si="629"/>
        <v>0</v>
      </c>
      <c r="CX311">
        <v>0</v>
      </c>
      <c r="CY311">
        <f t="shared" si="630"/>
        <v>0</v>
      </c>
      <c r="CZ311">
        <v>0</v>
      </c>
      <c r="DA311">
        <f t="shared" si="723"/>
        <v>0</v>
      </c>
      <c r="DB311">
        <v>0</v>
      </c>
      <c r="DC311">
        <f t="shared" si="724"/>
        <v>0</v>
      </c>
      <c r="DD311">
        <v>0</v>
      </c>
      <c r="DE311">
        <f t="shared" si="744"/>
        <v>0</v>
      </c>
      <c r="DF311">
        <v>0</v>
      </c>
      <c r="DG311">
        <f t="shared" si="634"/>
        <v>0</v>
      </c>
      <c r="DH311">
        <v>0</v>
      </c>
      <c r="DI311">
        <f t="shared" si="635"/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f t="shared" si="741"/>
        <v>0</v>
      </c>
      <c r="ET311">
        <v>0</v>
      </c>
      <c r="EU311">
        <f t="shared" si="742"/>
        <v>0</v>
      </c>
      <c r="EV311">
        <v>100</v>
      </c>
      <c r="EW311">
        <f t="shared" si="652"/>
        <v>1</v>
      </c>
      <c r="EX311">
        <v>0</v>
      </c>
      <c r="EY311">
        <f t="shared" si="653"/>
        <v>0</v>
      </c>
      <c r="EZ311">
        <v>0</v>
      </c>
      <c r="FA311">
        <f t="shared" si="654"/>
        <v>0</v>
      </c>
      <c r="FB311">
        <v>0</v>
      </c>
      <c r="FC311">
        <f t="shared" si="655"/>
        <v>0</v>
      </c>
      <c r="FD311">
        <v>0</v>
      </c>
      <c r="FE311">
        <f t="shared" si="656"/>
        <v>0</v>
      </c>
      <c r="FF311">
        <v>0</v>
      </c>
      <c r="FG311">
        <f t="shared" si="743"/>
        <v>0</v>
      </c>
      <c r="FH311">
        <v>0</v>
      </c>
      <c r="FI311">
        <f t="shared" si="658"/>
        <v>0</v>
      </c>
      <c r="FJ311">
        <v>0</v>
      </c>
      <c r="FK311">
        <f t="shared" si="659"/>
        <v>0</v>
      </c>
      <c r="FL311">
        <v>0</v>
      </c>
      <c r="FM311">
        <f t="shared" si="660"/>
        <v>0</v>
      </c>
      <c r="FN311">
        <v>0</v>
      </c>
      <c r="FO311">
        <f t="shared" si="661"/>
        <v>0</v>
      </c>
      <c r="FP311">
        <v>0</v>
      </c>
      <c r="FQ311">
        <f t="shared" si="662"/>
        <v>0</v>
      </c>
      <c r="FR311">
        <v>0</v>
      </c>
      <c r="FS311">
        <f t="shared" si="663"/>
        <v>0</v>
      </c>
      <c r="FT311">
        <v>0</v>
      </c>
      <c r="FU311">
        <f t="shared" si="664"/>
        <v>0</v>
      </c>
      <c r="FV311">
        <v>0</v>
      </c>
      <c r="FW311">
        <f t="shared" si="665"/>
        <v>0</v>
      </c>
      <c r="FX311">
        <v>0</v>
      </c>
      <c r="FY311">
        <f t="shared" si="666"/>
        <v>0</v>
      </c>
      <c r="FZ311">
        <v>0</v>
      </c>
      <c r="GA311">
        <f t="shared" si="667"/>
        <v>0</v>
      </c>
      <c r="GB311">
        <v>0</v>
      </c>
      <c r="GC311">
        <f t="shared" si="668"/>
        <v>0</v>
      </c>
      <c r="GD311">
        <v>0</v>
      </c>
      <c r="GE311">
        <f t="shared" si="669"/>
        <v>0</v>
      </c>
      <c r="GF311">
        <v>0</v>
      </c>
      <c r="GG311">
        <f t="shared" ref="GG311:GG320" si="752">(((GF311/100)/GU$28)/((ER311/100)/HK$2+(ET311/100)/HM$2+(EV311/100)/HO$2+(EX311/100)/GW$2+(EZ311/100)/HA$10+(FB311/100)/GU$13+(FD311/100)/GW$13+(FF311/100)/GY$13+(FH311/100)/HA$13+(FJ311/100)/GU$19+(FL311/100)/GU$2+(FN311/100)/HC$2+(FP311/100)/GY$2+(FR311/100)/GU$22+(FT311/100)/GW$22+(FV311/100)/HE$2+(FX311/100)/GU$6+(FZ311/100)/GU$10+(GB311/100)/GZ$22+(GD311/100)/GY$25+(GF311/100)/GU$28))</f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 s="3" t="s">
        <v>687</v>
      </c>
    </row>
    <row r="312" spans="1:200" x14ac:dyDescent="0.45">
      <c r="A312">
        <v>311</v>
      </c>
      <c r="B312" t="s">
        <v>368</v>
      </c>
      <c r="C312" t="s">
        <v>51</v>
      </c>
      <c r="D312">
        <v>4142</v>
      </c>
      <c r="E312" t="s">
        <v>689</v>
      </c>
      <c r="F312">
        <v>234.3</v>
      </c>
      <c r="G312">
        <v>298</v>
      </c>
      <c r="H312">
        <v>1773</v>
      </c>
      <c r="I312" s="2">
        <f t="shared" si="636"/>
        <v>0.16807670614777215</v>
      </c>
      <c r="J312" s="2">
        <f t="shared" si="637"/>
        <v>63.699999999999989</v>
      </c>
      <c r="K312" s="2">
        <f t="shared" si="638"/>
        <v>1.2718736662398633</v>
      </c>
      <c r="M312" s="2">
        <v>630</v>
      </c>
      <c r="N312">
        <v>4</v>
      </c>
      <c r="O312">
        <v>6.5</v>
      </c>
      <c r="P312" s="2">
        <f t="shared" si="725"/>
        <v>0.61538461538461542</v>
      </c>
      <c r="Q312" s="2">
        <f t="shared" si="726"/>
        <v>0.38461538461538464</v>
      </c>
      <c r="R312">
        <v>1600</v>
      </c>
      <c r="S312">
        <v>1600</v>
      </c>
      <c r="T312" s="2">
        <f t="shared" si="579"/>
        <v>1</v>
      </c>
      <c r="U312">
        <v>2400</v>
      </c>
      <c r="V312">
        <v>2400</v>
      </c>
      <c r="W312" s="2">
        <f t="shared" si="727"/>
        <v>96</v>
      </c>
      <c r="X312" s="2">
        <f t="shared" si="728"/>
        <v>156</v>
      </c>
      <c r="Y312" s="7">
        <f t="shared" si="729"/>
        <v>0.38461538461538464</v>
      </c>
      <c r="Z312" s="2">
        <f t="shared" si="730"/>
        <v>1</v>
      </c>
      <c r="AA312" s="2">
        <f t="shared" si="731"/>
        <v>1.5</v>
      </c>
      <c r="AB312" s="2">
        <f t="shared" si="732"/>
        <v>1.5</v>
      </c>
      <c r="AC312" s="2">
        <f t="shared" si="733"/>
        <v>0.38461538461538464</v>
      </c>
      <c r="AD312" s="2">
        <f t="shared" si="646"/>
        <v>800</v>
      </c>
      <c r="AE312" s="2">
        <f t="shared" si="734"/>
        <v>800</v>
      </c>
      <c r="AF312" s="2">
        <f t="shared" si="560"/>
        <v>0.33333333333333331</v>
      </c>
      <c r="AG312" s="2">
        <f t="shared" si="735"/>
        <v>1</v>
      </c>
      <c r="AH312" s="2">
        <f t="shared" si="558"/>
        <v>2.1666666666666665</v>
      </c>
      <c r="AI312" s="2">
        <v>1</v>
      </c>
      <c r="AJ312">
        <f>10^-5</f>
        <v>1.0000000000000001E-5</v>
      </c>
      <c r="AK312">
        <f t="shared" si="561"/>
        <v>3999.9999999999995</v>
      </c>
      <c r="AL312">
        <v>10</v>
      </c>
      <c r="AM312">
        <f t="shared" si="562"/>
        <v>4009.9999999999995</v>
      </c>
      <c r="AN312" t="s">
        <v>629</v>
      </c>
      <c r="AP312" t="s">
        <v>37</v>
      </c>
      <c r="AS312">
        <v>5</v>
      </c>
      <c r="AT312">
        <v>1</v>
      </c>
      <c r="AU312">
        <f t="shared" si="559"/>
        <v>3577.7087639996635</v>
      </c>
      <c r="AV312" t="s">
        <v>372</v>
      </c>
      <c r="AW312" t="s">
        <v>373</v>
      </c>
      <c r="AX312" t="s">
        <v>686</v>
      </c>
      <c r="AZ312" s="2">
        <f>BC312*GV$2+BE312*GX$2+BG312*GZ$2+BI312*HB$2+BK312*HD$2+BM312*HF$2+BO312*HH$2+BQ312*HB$13+BS312*GV$6+BU312*GX$6+BW312*GZ$6+BY312*HB$6+CA312*GV$10+CC312*GX$10+CE312*GZ$10+CG312*GV$16+CI312*GX$16+CK312*GZ$16+CM312*HB$16+CO312*GX$19+CQ312*GZ$19+CS312*HB$19+CU312*GV$25+DA312*GV$13+DC312*HB$10+CW312*GX$25+CY312*HB$25+DE312*GX$28</f>
        <v>2.0331625923995844</v>
      </c>
      <c r="BA312" s="2">
        <f>ES312*HL$2+EU312*HN$2+EW312*HP$2+EY312*GX$2+FA312*HB$10+FC312*GV$13+FE312*GX$13+FG312*GZ$13+FI312*HB$13+FK312*GV$19+FM312*GV$2+FO312*HD$2+FQ312*HB$2+FS312*GV$22+FU312*GX$22+FW312*HF$2+FY312*GV$6+GA312*GV$10+GC312*HA$22+GE312*GZ$25+GG312*GV$28</f>
        <v>2</v>
      </c>
      <c r="BB312">
        <v>0</v>
      </c>
      <c r="BC312">
        <f t="shared" si="736"/>
        <v>0</v>
      </c>
      <c r="BD312">
        <v>0</v>
      </c>
      <c r="BE312">
        <f t="shared" si="737"/>
        <v>0</v>
      </c>
      <c r="BF312">
        <v>0</v>
      </c>
      <c r="BG312">
        <f t="shared" si="745"/>
        <v>0</v>
      </c>
      <c r="BH312">
        <v>0.75</v>
      </c>
      <c r="BI312">
        <f t="shared" si="746"/>
        <v>7.50249689042459E-3</v>
      </c>
      <c r="BJ312">
        <v>0</v>
      </c>
      <c r="BK312">
        <f t="shared" si="714"/>
        <v>0</v>
      </c>
      <c r="BL312">
        <v>0</v>
      </c>
      <c r="BM312">
        <f t="shared" si="715"/>
        <v>0</v>
      </c>
      <c r="BN312">
        <v>0</v>
      </c>
      <c r="BO312">
        <f t="shared" si="716"/>
        <v>0</v>
      </c>
      <c r="BP312">
        <v>0</v>
      </c>
      <c r="BQ312">
        <f t="shared" si="717"/>
        <v>0</v>
      </c>
      <c r="BR312">
        <f>100-BH312-BT312-BZ312-CB312-CD312</f>
        <v>97.749999999999986</v>
      </c>
      <c r="BS312">
        <f t="shared" si="747"/>
        <v>0.96194419135680964</v>
      </c>
      <c r="BT312">
        <v>0.4</v>
      </c>
      <c r="BU312">
        <f t="shared" si="748"/>
        <v>1.8303510370964025E-2</v>
      </c>
      <c r="BV312">
        <v>0</v>
      </c>
      <c r="BW312">
        <f t="shared" si="738"/>
        <v>0</v>
      </c>
      <c r="BX312">
        <v>0</v>
      </c>
      <c r="BY312">
        <f t="shared" si="739"/>
        <v>0</v>
      </c>
      <c r="BZ312">
        <v>0.15</v>
      </c>
      <c r="CA312">
        <f t="shared" si="749"/>
        <v>2.935124346485882E-3</v>
      </c>
      <c r="CB312">
        <v>0.8</v>
      </c>
      <c r="CC312">
        <f t="shared" si="750"/>
        <v>8.4554479876482267E-3</v>
      </c>
      <c r="CD312">
        <v>0.15</v>
      </c>
      <c r="CE312">
        <f t="shared" si="751"/>
        <v>8.5922904766759674E-4</v>
      </c>
      <c r="CF312">
        <v>0</v>
      </c>
      <c r="CG312">
        <f t="shared" si="740"/>
        <v>0</v>
      </c>
      <c r="CH312">
        <v>0</v>
      </c>
      <c r="CI312">
        <f t="shared" si="719"/>
        <v>0</v>
      </c>
      <c r="CJ312">
        <v>0</v>
      </c>
      <c r="CK312">
        <f t="shared" si="720"/>
        <v>0</v>
      </c>
      <c r="CL312">
        <v>0</v>
      </c>
      <c r="CM312">
        <f t="shared" si="721"/>
        <v>0</v>
      </c>
      <c r="CN312">
        <v>0</v>
      </c>
      <c r="CO312">
        <f t="shared" si="722"/>
        <v>0</v>
      </c>
      <c r="CP312">
        <v>0</v>
      </c>
      <c r="CQ312">
        <f t="shared" si="626"/>
        <v>0</v>
      </c>
      <c r="CR312">
        <v>0</v>
      </c>
      <c r="CS312">
        <f t="shared" si="627"/>
        <v>0</v>
      </c>
      <c r="CT312">
        <v>0</v>
      </c>
      <c r="CU312">
        <f t="shared" si="628"/>
        <v>0</v>
      </c>
      <c r="CV312">
        <v>0</v>
      </c>
      <c r="CW312">
        <f t="shared" si="629"/>
        <v>0</v>
      </c>
      <c r="CX312">
        <v>0</v>
      </c>
      <c r="CY312">
        <f t="shared" si="630"/>
        <v>0</v>
      </c>
      <c r="CZ312">
        <v>0</v>
      </c>
      <c r="DA312">
        <f t="shared" si="723"/>
        <v>0</v>
      </c>
      <c r="DB312">
        <v>0</v>
      </c>
      <c r="DC312">
        <f t="shared" si="724"/>
        <v>0</v>
      </c>
      <c r="DD312">
        <v>0</v>
      </c>
      <c r="DE312">
        <f t="shared" si="744"/>
        <v>0</v>
      </c>
      <c r="DF312">
        <v>0</v>
      </c>
      <c r="DG312">
        <f t="shared" si="634"/>
        <v>0</v>
      </c>
      <c r="DH312">
        <v>0</v>
      </c>
      <c r="DI312">
        <f t="shared" si="635"/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f t="shared" si="741"/>
        <v>0</v>
      </c>
      <c r="ET312">
        <v>0</v>
      </c>
      <c r="EU312">
        <f t="shared" si="742"/>
        <v>0</v>
      </c>
      <c r="EV312">
        <v>100</v>
      </c>
      <c r="EW312">
        <f t="shared" si="652"/>
        <v>1</v>
      </c>
      <c r="EX312">
        <v>0</v>
      </c>
      <c r="EY312">
        <f t="shared" si="653"/>
        <v>0</v>
      </c>
      <c r="EZ312">
        <v>0</v>
      </c>
      <c r="FA312">
        <f t="shared" si="654"/>
        <v>0</v>
      </c>
      <c r="FB312">
        <v>0</v>
      </c>
      <c r="FC312">
        <f t="shared" si="655"/>
        <v>0</v>
      </c>
      <c r="FD312">
        <v>0</v>
      </c>
      <c r="FE312">
        <f t="shared" si="656"/>
        <v>0</v>
      </c>
      <c r="FF312">
        <v>0</v>
      </c>
      <c r="FG312">
        <f t="shared" si="743"/>
        <v>0</v>
      </c>
      <c r="FH312">
        <v>0</v>
      </c>
      <c r="FI312">
        <f t="shared" si="658"/>
        <v>0</v>
      </c>
      <c r="FJ312">
        <v>0</v>
      </c>
      <c r="FK312">
        <f t="shared" si="659"/>
        <v>0</v>
      </c>
      <c r="FL312">
        <v>0</v>
      </c>
      <c r="FM312">
        <f t="shared" si="660"/>
        <v>0</v>
      </c>
      <c r="FN312">
        <v>0</v>
      </c>
      <c r="FO312">
        <f t="shared" si="661"/>
        <v>0</v>
      </c>
      <c r="FP312">
        <v>0</v>
      </c>
      <c r="FQ312">
        <f t="shared" si="662"/>
        <v>0</v>
      </c>
      <c r="FR312">
        <v>0</v>
      </c>
      <c r="FS312">
        <f t="shared" si="663"/>
        <v>0</v>
      </c>
      <c r="FT312">
        <v>0</v>
      </c>
      <c r="FU312">
        <f t="shared" si="664"/>
        <v>0</v>
      </c>
      <c r="FV312">
        <v>0</v>
      </c>
      <c r="FW312">
        <f t="shared" si="665"/>
        <v>0</v>
      </c>
      <c r="FX312">
        <v>0</v>
      </c>
      <c r="FY312">
        <f t="shared" si="666"/>
        <v>0</v>
      </c>
      <c r="FZ312">
        <v>0</v>
      </c>
      <c r="GA312">
        <f t="shared" si="667"/>
        <v>0</v>
      </c>
      <c r="GB312">
        <v>0</v>
      </c>
      <c r="GC312">
        <f t="shared" si="668"/>
        <v>0</v>
      </c>
      <c r="GD312">
        <v>0</v>
      </c>
      <c r="GE312">
        <f t="shared" si="669"/>
        <v>0</v>
      </c>
      <c r="GF312">
        <v>0</v>
      </c>
      <c r="GG312">
        <f t="shared" si="752"/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 s="3" t="s">
        <v>687</v>
      </c>
    </row>
    <row r="313" spans="1:200" x14ac:dyDescent="0.45">
      <c r="A313">
        <v>312</v>
      </c>
      <c r="B313" t="s">
        <v>368</v>
      </c>
      <c r="C313" t="s">
        <v>51</v>
      </c>
      <c r="D313">
        <v>4142</v>
      </c>
      <c r="E313" t="s">
        <v>689</v>
      </c>
      <c r="F313">
        <v>234.3</v>
      </c>
      <c r="G313">
        <v>298</v>
      </c>
      <c r="H313">
        <v>1773</v>
      </c>
      <c r="I313" s="2">
        <f t="shared" si="636"/>
        <v>0.16807670614777215</v>
      </c>
      <c r="J313" s="2">
        <f t="shared" si="637"/>
        <v>63.699999999999989</v>
      </c>
      <c r="K313" s="2">
        <f t="shared" si="638"/>
        <v>1.2718736662398633</v>
      </c>
      <c r="M313" s="2">
        <v>630</v>
      </c>
      <c r="N313">
        <v>2.2999999999999998</v>
      </c>
      <c r="O313">
        <v>6.3</v>
      </c>
      <c r="P313" s="2">
        <f t="shared" si="725"/>
        <v>0.36507936507936506</v>
      </c>
      <c r="Q313" s="2">
        <f t="shared" si="726"/>
        <v>0.63492063492063489</v>
      </c>
      <c r="R313">
        <v>1600</v>
      </c>
      <c r="S313">
        <v>1600</v>
      </c>
      <c r="T313" s="2">
        <f t="shared" si="579"/>
        <v>1</v>
      </c>
      <c r="U313">
        <v>2250</v>
      </c>
      <c r="V313">
        <v>2400</v>
      </c>
      <c r="W313" s="2">
        <f t="shared" si="727"/>
        <v>51.75</v>
      </c>
      <c r="X313" s="2">
        <f t="shared" si="728"/>
        <v>151.19999999999999</v>
      </c>
      <c r="Y313" s="7">
        <f t="shared" si="729"/>
        <v>0.65773809523809523</v>
      </c>
      <c r="Z313" s="2">
        <f t="shared" si="730"/>
        <v>0.9375</v>
      </c>
      <c r="AA313" s="2">
        <f t="shared" si="731"/>
        <v>1.40625</v>
      </c>
      <c r="AB313" s="2">
        <f t="shared" si="732"/>
        <v>1.5</v>
      </c>
      <c r="AC313" s="2">
        <f t="shared" si="733"/>
        <v>0.63492063492063489</v>
      </c>
      <c r="AD313" s="2">
        <f t="shared" si="646"/>
        <v>650</v>
      </c>
      <c r="AE313" s="2">
        <f t="shared" si="734"/>
        <v>800</v>
      </c>
      <c r="AF313" s="2">
        <f t="shared" si="560"/>
        <v>0.33333333333333331</v>
      </c>
      <c r="AG313" s="2">
        <f t="shared" si="735"/>
        <v>0.8125</v>
      </c>
      <c r="AH313" s="2">
        <f t="shared" si="558"/>
        <v>2.0999999999999996</v>
      </c>
      <c r="AI313" s="2">
        <v>1</v>
      </c>
      <c r="AJ313">
        <f>10^-4</f>
        <v>1E-4</v>
      </c>
      <c r="AK313">
        <f t="shared" si="561"/>
        <v>230</v>
      </c>
      <c r="AL313">
        <v>10</v>
      </c>
      <c r="AM313">
        <f t="shared" si="562"/>
        <v>240</v>
      </c>
      <c r="AN313" t="s">
        <v>629</v>
      </c>
      <c r="AP313" t="s">
        <v>37</v>
      </c>
      <c r="AS313">
        <v>5</v>
      </c>
      <c r="AT313">
        <v>1</v>
      </c>
      <c r="AU313">
        <f t="shared" si="559"/>
        <v>3577.7087639996635</v>
      </c>
      <c r="AV313" t="s">
        <v>372</v>
      </c>
      <c r="AW313" t="s">
        <v>373</v>
      </c>
      <c r="AX313" t="s">
        <v>686</v>
      </c>
      <c r="AZ313" s="2">
        <f>BC313*GV$2+BE313*GX$2+BG313*GZ$2+BI313*HB$2+BK313*HD$2+BM313*HF$2+BO313*HH$2+BQ313*HB$13+BS313*GV$6+BU313*GX$6+BW313*GZ$6+BY313*HB$6+CA313*GV$10+CC313*GX$10+CE313*GZ$10+CG313*GV$16+CI313*GX$16+CK313*GZ$16+CM313*HB$16+CO313*GX$19+CQ313*GZ$19+CS313*HB$19+CU313*GV$25+DA313*GV$13+DC313*HB$10+CW313*GX$25+CY313*HB$25+DE313*GX$28</f>
        <v>2.0331625923995844</v>
      </c>
      <c r="BA313" s="2">
        <f>ES313*HL$2+EU313*HN$2+EW313*HP$2+EY313*GX$2+FA313*HB$10+FC313*GV$13+FE313*GX$13+FG313*GZ$13+FI313*HB$13+FK313*GV$19+FM313*GV$2+FO313*HD$2+FQ313*HB$2+FS313*GV$22+FU313*GX$22+FW313*HF$2+FY313*GV$6+GA313*GV$10+GC313*HA$22+GE313*GZ$25+GG313*GV$28</f>
        <v>2</v>
      </c>
      <c r="BB313">
        <v>0</v>
      </c>
      <c r="BC313">
        <f t="shared" si="736"/>
        <v>0</v>
      </c>
      <c r="BD313">
        <v>0</v>
      </c>
      <c r="BE313">
        <f t="shared" si="737"/>
        <v>0</v>
      </c>
      <c r="BF313">
        <v>0</v>
      </c>
      <c r="BG313">
        <f t="shared" si="745"/>
        <v>0</v>
      </c>
      <c r="BH313">
        <v>0.75</v>
      </c>
      <c r="BI313">
        <f t="shared" si="746"/>
        <v>7.50249689042459E-3</v>
      </c>
      <c r="BJ313">
        <v>0</v>
      </c>
      <c r="BK313">
        <f t="shared" si="714"/>
        <v>0</v>
      </c>
      <c r="BL313">
        <v>0</v>
      </c>
      <c r="BM313">
        <f t="shared" si="715"/>
        <v>0</v>
      </c>
      <c r="BN313">
        <v>0</v>
      </c>
      <c r="BO313">
        <f t="shared" si="716"/>
        <v>0</v>
      </c>
      <c r="BP313">
        <v>0</v>
      </c>
      <c r="BQ313">
        <f t="shared" si="717"/>
        <v>0</v>
      </c>
      <c r="BR313">
        <f>100-BH313-BT313-BZ313-CB313-CD313</f>
        <v>97.749999999999986</v>
      </c>
      <c r="BS313">
        <f t="shared" si="747"/>
        <v>0.96194419135680964</v>
      </c>
      <c r="BT313">
        <v>0.4</v>
      </c>
      <c r="BU313">
        <f t="shared" si="748"/>
        <v>1.8303510370964025E-2</v>
      </c>
      <c r="BV313">
        <v>0</v>
      </c>
      <c r="BW313">
        <f t="shared" si="738"/>
        <v>0</v>
      </c>
      <c r="BX313">
        <v>0</v>
      </c>
      <c r="BY313">
        <f t="shared" si="739"/>
        <v>0</v>
      </c>
      <c r="BZ313">
        <v>0.15</v>
      </c>
      <c r="CA313">
        <f t="shared" si="749"/>
        <v>2.935124346485882E-3</v>
      </c>
      <c r="CB313">
        <v>0.8</v>
      </c>
      <c r="CC313">
        <f t="shared" si="750"/>
        <v>8.4554479876482267E-3</v>
      </c>
      <c r="CD313">
        <v>0.15</v>
      </c>
      <c r="CE313">
        <f t="shared" si="751"/>
        <v>8.5922904766759674E-4</v>
      </c>
      <c r="CF313">
        <v>0</v>
      </c>
      <c r="CG313">
        <f t="shared" si="740"/>
        <v>0</v>
      </c>
      <c r="CH313">
        <v>0</v>
      </c>
      <c r="CI313">
        <f t="shared" si="719"/>
        <v>0</v>
      </c>
      <c r="CJ313">
        <v>0</v>
      </c>
      <c r="CK313">
        <f t="shared" si="720"/>
        <v>0</v>
      </c>
      <c r="CL313">
        <v>0</v>
      </c>
      <c r="CM313">
        <f t="shared" si="721"/>
        <v>0</v>
      </c>
      <c r="CN313">
        <v>0</v>
      </c>
      <c r="CO313">
        <f t="shared" si="722"/>
        <v>0</v>
      </c>
      <c r="CP313">
        <v>0</v>
      </c>
      <c r="CQ313">
        <f t="shared" si="626"/>
        <v>0</v>
      </c>
      <c r="CR313">
        <v>0</v>
      </c>
      <c r="CS313">
        <f t="shared" si="627"/>
        <v>0</v>
      </c>
      <c r="CT313">
        <v>0</v>
      </c>
      <c r="CU313">
        <f t="shared" si="628"/>
        <v>0</v>
      </c>
      <c r="CV313">
        <v>0</v>
      </c>
      <c r="CW313">
        <f t="shared" si="629"/>
        <v>0</v>
      </c>
      <c r="CX313">
        <v>0</v>
      </c>
      <c r="CY313">
        <f t="shared" si="630"/>
        <v>0</v>
      </c>
      <c r="CZ313">
        <v>0</v>
      </c>
      <c r="DA313">
        <f t="shared" si="723"/>
        <v>0</v>
      </c>
      <c r="DB313">
        <v>0</v>
      </c>
      <c r="DC313">
        <f t="shared" si="724"/>
        <v>0</v>
      </c>
      <c r="DD313">
        <v>0</v>
      </c>
      <c r="DE313">
        <f t="shared" si="744"/>
        <v>0</v>
      </c>
      <c r="DF313">
        <v>0</v>
      </c>
      <c r="DG313">
        <f t="shared" si="634"/>
        <v>0</v>
      </c>
      <c r="DH313">
        <v>0</v>
      </c>
      <c r="DI313">
        <f t="shared" si="635"/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f t="shared" si="741"/>
        <v>0</v>
      </c>
      <c r="ET313">
        <v>0</v>
      </c>
      <c r="EU313">
        <f t="shared" si="742"/>
        <v>0</v>
      </c>
      <c r="EV313">
        <v>100</v>
      </c>
      <c r="EW313">
        <f t="shared" si="652"/>
        <v>1</v>
      </c>
      <c r="EX313">
        <v>0</v>
      </c>
      <c r="EY313">
        <f t="shared" si="653"/>
        <v>0</v>
      </c>
      <c r="EZ313">
        <v>0</v>
      </c>
      <c r="FA313">
        <f t="shared" si="654"/>
        <v>0</v>
      </c>
      <c r="FB313">
        <v>0</v>
      </c>
      <c r="FC313">
        <f t="shared" si="655"/>
        <v>0</v>
      </c>
      <c r="FD313">
        <v>0</v>
      </c>
      <c r="FE313">
        <f t="shared" si="656"/>
        <v>0</v>
      </c>
      <c r="FF313">
        <v>0</v>
      </c>
      <c r="FG313">
        <f t="shared" si="743"/>
        <v>0</v>
      </c>
      <c r="FH313">
        <v>0</v>
      </c>
      <c r="FI313">
        <f t="shared" si="658"/>
        <v>0</v>
      </c>
      <c r="FJ313">
        <v>0</v>
      </c>
      <c r="FK313">
        <f t="shared" si="659"/>
        <v>0</v>
      </c>
      <c r="FL313">
        <v>0</v>
      </c>
      <c r="FM313">
        <f t="shared" si="660"/>
        <v>0</v>
      </c>
      <c r="FN313">
        <v>0</v>
      </c>
      <c r="FO313">
        <f t="shared" si="661"/>
        <v>0</v>
      </c>
      <c r="FP313">
        <v>0</v>
      </c>
      <c r="FQ313">
        <f t="shared" si="662"/>
        <v>0</v>
      </c>
      <c r="FR313">
        <v>0</v>
      </c>
      <c r="FS313">
        <f t="shared" si="663"/>
        <v>0</v>
      </c>
      <c r="FT313">
        <v>0</v>
      </c>
      <c r="FU313">
        <f t="shared" si="664"/>
        <v>0</v>
      </c>
      <c r="FV313">
        <v>0</v>
      </c>
      <c r="FW313">
        <f t="shared" si="665"/>
        <v>0</v>
      </c>
      <c r="FX313">
        <v>0</v>
      </c>
      <c r="FY313">
        <f t="shared" si="666"/>
        <v>0</v>
      </c>
      <c r="FZ313">
        <v>0</v>
      </c>
      <c r="GA313">
        <f t="shared" si="667"/>
        <v>0</v>
      </c>
      <c r="GB313">
        <v>0</v>
      </c>
      <c r="GC313">
        <f t="shared" si="668"/>
        <v>0</v>
      </c>
      <c r="GD313">
        <v>0</v>
      </c>
      <c r="GE313">
        <f t="shared" si="669"/>
        <v>0</v>
      </c>
      <c r="GF313">
        <v>0</v>
      </c>
      <c r="GG313">
        <f t="shared" si="752"/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 s="3" t="s">
        <v>687</v>
      </c>
    </row>
    <row r="314" spans="1:200" x14ac:dyDescent="0.45">
      <c r="A314">
        <v>313</v>
      </c>
      <c r="B314" t="s">
        <v>368</v>
      </c>
      <c r="C314" t="s">
        <v>581</v>
      </c>
      <c r="D314" t="s">
        <v>690</v>
      </c>
      <c r="E314" t="s">
        <v>691</v>
      </c>
      <c r="F314">
        <v>453.7</v>
      </c>
      <c r="G314">
        <f>250+273</f>
        <v>523</v>
      </c>
      <c r="H314">
        <v>1773</v>
      </c>
      <c r="I314" s="2">
        <f t="shared" si="636"/>
        <v>0.29498025944726453</v>
      </c>
      <c r="J314" s="2">
        <f t="shared" si="637"/>
        <v>69.300000000000011</v>
      </c>
      <c r="K314" s="2">
        <f t="shared" si="638"/>
        <v>1.1527441040335022</v>
      </c>
      <c r="M314" s="2">
        <f>1342+273</f>
        <v>1615</v>
      </c>
      <c r="N314">
        <v>6.5</v>
      </c>
      <c r="O314">
        <v>9.5</v>
      </c>
      <c r="P314" s="2">
        <f t="shared" si="725"/>
        <v>0.68421052631578949</v>
      </c>
      <c r="Q314" s="2">
        <f t="shared" si="726"/>
        <v>0.31578947368421051</v>
      </c>
      <c r="R314">
        <v>601</v>
      </c>
      <c r="S314">
        <v>656</v>
      </c>
      <c r="T314" s="2">
        <f t="shared" si="579"/>
        <v>0.91615853658536583</v>
      </c>
      <c r="U314">
        <v>623</v>
      </c>
      <c r="V314">
        <v>690</v>
      </c>
      <c r="W314" s="2">
        <f t="shared" si="727"/>
        <v>40.494999999999997</v>
      </c>
      <c r="X314" s="2">
        <f t="shared" si="728"/>
        <v>65.55</v>
      </c>
      <c r="Y314" s="7">
        <f t="shared" si="729"/>
        <v>0.38222730739893213</v>
      </c>
      <c r="Z314" s="2">
        <f t="shared" si="730"/>
        <v>0.90289855072463765</v>
      </c>
      <c r="AA314" s="2">
        <f t="shared" si="731"/>
        <v>1.0366056572379367</v>
      </c>
      <c r="AB314" s="2">
        <f t="shared" si="732"/>
        <v>1.0518292682926829</v>
      </c>
      <c r="AC314" s="2">
        <f t="shared" si="733"/>
        <v>0.31578947368421051</v>
      </c>
      <c r="AD314" s="2">
        <f t="shared" si="646"/>
        <v>22</v>
      </c>
      <c r="AE314" s="2">
        <f t="shared" si="734"/>
        <v>34</v>
      </c>
      <c r="AF314" s="2">
        <f t="shared" si="560"/>
        <v>4.9275362318840582E-2</v>
      </c>
      <c r="AG314" s="2">
        <f t="shared" si="735"/>
        <v>0.6470588235294118</v>
      </c>
      <c r="AH314" s="2">
        <f t="shared" si="558"/>
        <v>0.46811594202898554</v>
      </c>
      <c r="AI314" s="2">
        <v>3</v>
      </c>
      <c r="AJ314">
        <f>0.00008</f>
        <v>8.0000000000000007E-5</v>
      </c>
      <c r="AK314">
        <f t="shared" si="561"/>
        <v>812.49999999999989</v>
      </c>
      <c r="AL314">
        <f t="shared" ref="AL314:AL319" si="753">30*60</f>
        <v>1800</v>
      </c>
      <c r="AM314">
        <f t="shared" si="562"/>
        <v>2612.5</v>
      </c>
      <c r="AP314" t="s">
        <v>37</v>
      </c>
      <c r="AS314">
        <v>1</v>
      </c>
      <c r="AT314">
        <v>1</v>
      </c>
      <c r="AU314">
        <f t="shared" si="559"/>
        <v>656</v>
      </c>
      <c r="AV314" t="s">
        <v>372</v>
      </c>
      <c r="AW314" t="s">
        <v>373</v>
      </c>
      <c r="AZ314" s="2">
        <f t="shared" ref="AZ314:AZ319" si="754">BC314*GV$2+BE314*GX$2+BG314*GZ$2+BI314*HB$2+BK314*HD$2+BM314*HF$2+BO314*HH$2+BQ314*HB$13+BS314*GV$6+BU314*GX$6+BW314*GZ$6+BY314*HB$6+CA314*GV$10+CC314*GX$10+CE314*GZ$10+CG314*GV$16+CI314*GX$16+CK314*GZ$16+CM314*HB$16+CO314*GX$19+CQ314*GZ$19+CS314*HB$19+CU314*GV$25+DA314*GV$13+DC314*HB$10+CW314*GX$25+CY314*HB$25+DE314*GX$28</f>
        <v>1.9213342074062931</v>
      </c>
      <c r="BA314" s="2">
        <f t="shared" ref="BA314:BA319" si="755">ES314*HL$2+EU314*HN$2+EW314*HP$2+EY314*GX$2+FA314*HB$10+FC314*GV$13+FE314*GX$13+FG314*GZ$13+FI314*HB$13+FK314*GV$19+FM314*GV$2+FO314*HD$2+FQ314*HB$2+FS314*GV$22+FU314*GX$22+FW314*HF$2+FY314*GV$6+GA314*GV$10+GC314*HA$22+GE314*GZ$25+GG314*GV$28</f>
        <v>1</v>
      </c>
      <c r="BB314">
        <v>0</v>
      </c>
      <c r="BC314">
        <f t="shared" ref="BC314:BC326" si="756">((BB314/100)/GU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D314">
        <v>0</v>
      </c>
      <c r="BE314">
        <f t="shared" ref="BE314:BE326" si="757">((BD314/100)/GW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F314">
        <v>0.2</v>
      </c>
      <c r="BG314">
        <f t="shared" si="745"/>
        <v>1.8628742859450795E-3</v>
      </c>
      <c r="BH314">
        <v>0.4</v>
      </c>
      <c r="BI314">
        <f t="shared" si="746"/>
        <v>3.9804297795583725E-3</v>
      </c>
      <c r="BJ314">
        <v>0</v>
      </c>
      <c r="BK314">
        <f t="shared" ref="BK314:BK319" si="758">((BJ314/100)/HC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L314">
        <v>0</v>
      </c>
      <c r="BM314">
        <f t="shared" ref="BM314:BM377" si="759">((BL314/100)/HE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N314">
        <v>0</v>
      </c>
      <c r="BO314">
        <f t="shared" ref="BO314:BO319" si="760">((BN314/100)/HG$2)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P314">
        <v>0</v>
      </c>
      <c r="BQ314">
        <f t="shared" ref="BQ314:BQ319" si="761">((BP314/100)/HA$13)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R314">
        <f t="shared" ref="BR314:BR319" si="762">100-BH314-BT314-BZ314-CB314-CD314-BF314-CL314-CP314-DD314</f>
        <v>84.562999999999988</v>
      </c>
      <c r="BS314">
        <f t="shared" si="747"/>
        <v>0.82782570375637377</v>
      </c>
      <c r="BT314">
        <v>0.13</v>
      </c>
      <c r="BU314">
        <f t="shared" si="748"/>
        <v>5.9175667485052283E-3</v>
      </c>
      <c r="BV314">
        <v>0</v>
      </c>
      <c r="BW314">
        <f t="shared" ref="BW314:BW319" si="763">((BV314/100)/GY$6)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X314">
        <v>0</v>
      </c>
      <c r="BY314">
        <f t="shared" ref="BY314:BY319" si="764">((BX314/100)/HA$6)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BZ314">
        <v>0.3</v>
      </c>
      <c r="CA314">
        <f t="shared" si="749"/>
        <v>5.8395840708562567E-3</v>
      </c>
      <c r="CB314">
        <v>12.7</v>
      </c>
      <c r="CC314">
        <f t="shared" si="750"/>
        <v>0.13352905365080742</v>
      </c>
      <c r="CD314">
        <v>1.2</v>
      </c>
      <c r="CE314">
        <f t="shared" si="751"/>
        <v>6.8379253042332036E-3</v>
      </c>
      <c r="CF314">
        <v>0</v>
      </c>
      <c r="CG314">
        <f t="shared" ref="CG314:CG319" si="765">((CF314/100)/GU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H314">
        <v>0</v>
      </c>
      <c r="CI314">
        <f t="shared" ref="CI314:CI319" si="766">((CH314/100)/GW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J314">
        <v>0</v>
      </c>
      <c r="CK314">
        <f t="shared" ref="CK314:CK319" si="767">((CJ314/100)/GY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L314">
        <v>0.3</v>
      </c>
      <c r="CM314">
        <f t="shared" ref="CM314:CM319" si="768">((CL314/100)/HA$16)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1.1706469551893891E-2</v>
      </c>
      <c r="CN314">
        <v>0</v>
      </c>
      <c r="CO314">
        <f t="shared" ref="CO314:CO319" si="769">((CN314/100)/GW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P314">
        <v>0.2</v>
      </c>
      <c r="CQ314">
        <f t="shared" ref="CQ314:CQ319" si="770">((CP314/100)/GY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2.1464158934960528E-3</v>
      </c>
      <c r="CR314">
        <v>0</v>
      </c>
      <c r="CS314">
        <f t="shared" ref="CS314:CS319" si="771">((CR314/100)/HA$19)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T314">
        <v>0</v>
      </c>
      <c r="CU314">
        <f t="shared" ref="CU314:CU319" si="772">((CT314/100)/GU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V314">
        <v>0</v>
      </c>
      <c r="CW314">
        <f t="shared" ref="CW314:CW319" si="773">((CV314/100)/GW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X314">
        <v>0</v>
      </c>
      <c r="CY314">
        <f t="shared" ref="CY314:CY319" si="774">((CX314/100)/HA$25)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CZ314">
        <v>0</v>
      </c>
      <c r="DA314">
        <f t="shared" ref="DA314:DA319" si="775">((CZ314/100)/GU$13)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B314">
        <v>0</v>
      </c>
      <c r="DC314">
        <f t="shared" ref="DC314:DC326" si="776">((DB314/100)/HA$10)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D314">
        <v>7.0000000000000001E-3</v>
      </c>
      <c r="DE314">
        <f t="shared" si="744"/>
        <v>3.5397695833078467E-4</v>
      </c>
      <c r="DF314">
        <v>0</v>
      </c>
      <c r="DG314">
        <f t="shared" ref="DG314:DG319" si="777">((DF314/100)/GY$28)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H314">
        <v>0</v>
      </c>
      <c r="DI314">
        <f t="shared" ref="DI314:DI319" si="778">((DH314/100)/HA$28)/((BR314/100)/GU$6+(BH314/100)/HA$2+(BT314/100)/GW$6+(BV314/100)/GY$6+(BX314/100)/HA$6+(BZ314/100)/GU$10+(CB314/100)/GW$10+(CD314/100)/GY$10+(BF314/100)/GY$2+(BB314/100)/GU$2+(CF314/100)/GU$16+(CH314/100)/GW$16+(CJ314/100)/GY$16+(CL314/100)/HA$16+(BL314/100)/HE$2+(CN314/100)/GW$19+(CP314/100)/GY$19+(CR314/100)/HA$19+(BP314/100)/HA$13+(CZ314/100)/GU$13+(DB314/100)/HA$10+(CT314/100)/GU$25+(CV314/100)/GW$25+(CX314/100)/HA$25+(DD314/100)/GW$28+(DF314/100)/GY$28+(BD314/100)/GW$2+(BJ314/100)/HC$2+(BN314/100)/HG$2+(DH314/100)/HA$28)</f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f t="shared" ref="ES314:ES319" si="779">((ER314/100)/HK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T314">
        <v>0</v>
      </c>
      <c r="EU314">
        <f t="shared" ref="EU314:EU319" si="780">((ET314/100)/HM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V314">
        <v>0</v>
      </c>
      <c r="EW314">
        <f t="shared" ref="EW314:EW320" si="781">((EV314/100)/HO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X314">
        <v>0</v>
      </c>
      <c r="EY314">
        <f t="shared" ref="EY314:EY319" si="782">((EX314/100)/GW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EZ314">
        <v>0</v>
      </c>
      <c r="FA314">
        <f t="shared" ref="FA314:FA319" si="783">((EZ314/100)/HA$10)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B314">
        <v>0</v>
      </c>
      <c r="FC314">
        <f t="shared" ref="FC314:FC319" si="784">((FB314/100)/GU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D314">
        <v>0</v>
      </c>
      <c r="FE314">
        <f t="shared" ref="FE314:FE319" si="785">((FD314/100)/GW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F314">
        <v>0</v>
      </c>
      <c r="FG314">
        <f t="shared" ref="FG314:FG319" si="786">((FF314/100)/GY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H314">
        <v>0</v>
      </c>
      <c r="FI314">
        <f t="shared" ref="FI314:FI319" si="787">((FH314/100)/HA$13)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J314">
        <v>0</v>
      </c>
      <c r="FK314">
        <f t="shared" ref="FK314:FK319" si="788">((FJ314/100)/GU$19)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L314">
        <v>0</v>
      </c>
      <c r="FM314">
        <f t="shared" ref="FM314:FM319" si="789">((FL314/100)/GU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N314">
        <v>0</v>
      </c>
      <c r="FO314">
        <f t="shared" ref="FO314:FO319" si="790">((FN314/100)/HC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P314">
        <v>0</v>
      </c>
      <c r="FQ314">
        <f t="shared" ref="FQ314:FQ319" si="791">((FP314/100)/GY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R314">
        <v>0</v>
      </c>
      <c r="FS314">
        <f t="shared" ref="FS314:FS319" si="792">((FR314/100)/GU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T314">
        <v>0</v>
      </c>
      <c r="FU314">
        <f t="shared" ref="FU314:FU319" si="793">((FT314/100)/GW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V314">
        <v>0</v>
      </c>
      <c r="FW314">
        <f t="shared" ref="FW314:FW319" si="794">((FV314/100)/HE$2)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X314">
        <v>0</v>
      </c>
      <c r="FY314">
        <f t="shared" ref="FY314:FY319" si="795">((FX314/100)/GU$6)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FZ314">
        <v>0</v>
      </c>
      <c r="GA314">
        <f t="shared" ref="GA314:GA319" si="796">((FZ314/100)/GU$10)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B314">
        <v>0</v>
      </c>
      <c r="GC314">
        <f t="shared" ref="GC314:GC319" si="797">((GB314/100)/GZ$22)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D314">
        <v>0</v>
      </c>
      <c r="GE314">
        <f t="shared" ref="GE314:GE319" si="798">((GD314/100)/GY$25)/((ER314/100)/HK$2+(ET314/100)/HM$2+(EV314/100)/HO$2+(EX314/100)/GW$2+(EZ314/100)/HA$10+(FB314/100)/GU$13+(FD314/100)/GW$13+(FF314/100)/GY$13+(FH314/100)/HA$13+(FJ314/100)/GU$19+(FL314/100)/GU$2+(FN314/100)/HC$2+(FP314/100)/GY$2+(FR314/100)/GU$22+(FT314/100)/GW$22+(FV314/100)/HE$2+(FX314/100)/GU$6+(FZ314/100)/GU$10+(GB314/100)/GZ$22+(GD314/100)/GY$25+(GF314/100)/GU$28)</f>
        <v>0</v>
      </c>
      <c r="GF314">
        <v>100</v>
      </c>
      <c r="GG314">
        <f t="shared" si="752"/>
        <v>1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 s="3" t="s">
        <v>692</v>
      </c>
    </row>
    <row r="315" spans="1:200" x14ac:dyDescent="0.45">
      <c r="A315">
        <v>314</v>
      </c>
      <c r="B315" t="s">
        <v>368</v>
      </c>
      <c r="C315" t="s">
        <v>581</v>
      </c>
      <c r="D315" t="s">
        <v>690</v>
      </c>
      <c r="E315" t="s">
        <v>691</v>
      </c>
      <c r="F315">
        <v>453.7</v>
      </c>
      <c r="G315">
        <f>600+273</f>
        <v>873</v>
      </c>
      <c r="H315">
        <v>1773</v>
      </c>
      <c r="I315" s="2">
        <f t="shared" si="636"/>
        <v>0.49238578680203043</v>
      </c>
      <c r="J315" s="2">
        <f t="shared" si="637"/>
        <v>419.3</v>
      </c>
      <c r="K315" s="2">
        <f t="shared" si="638"/>
        <v>1.9241789728895746</v>
      </c>
      <c r="M315" s="2">
        <f t="shared" ref="M315:M319" si="799">1342+273</f>
        <v>1615</v>
      </c>
      <c r="N315">
        <v>26.2</v>
      </c>
      <c r="O315">
        <v>26.8</v>
      </c>
      <c r="P315" s="2">
        <f t="shared" si="725"/>
        <v>0.9776119402985074</v>
      </c>
      <c r="Q315" s="2">
        <f t="shared" si="726"/>
        <v>2.2388059701492588E-2</v>
      </c>
      <c r="R315">
        <v>361</v>
      </c>
      <c r="S315">
        <v>399</v>
      </c>
      <c r="T315" s="2">
        <f t="shared" si="579"/>
        <v>0.90476190476190477</v>
      </c>
      <c r="U315">
        <v>404</v>
      </c>
      <c r="V315">
        <v>431</v>
      </c>
      <c r="W315" s="2">
        <f t="shared" si="727"/>
        <v>105.848</v>
      </c>
      <c r="X315" s="2">
        <f t="shared" si="728"/>
        <v>115.50800000000001</v>
      </c>
      <c r="Y315" s="7">
        <f t="shared" si="729"/>
        <v>8.3630571042698429E-2</v>
      </c>
      <c r="Z315" s="2">
        <f t="shared" si="730"/>
        <v>0.93735498839907194</v>
      </c>
      <c r="AA315" s="2">
        <f t="shared" si="731"/>
        <v>1.1191135734072022</v>
      </c>
      <c r="AB315" s="2">
        <f t="shared" si="732"/>
        <v>1.0802005012531328</v>
      </c>
      <c r="AC315" s="2">
        <f t="shared" si="733"/>
        <v>2.2388059701492588E-2</v>
      </c>
      <c r="AD315" s="2">
        <f t="shared" si="646"/>
        <v>43</v>
      </c>
      <c r="AE315" s="2">
        <f t="shared" si="734"/>
        <v>32</v>
      </c>
      <c r="AF315" s="2">
        <f t="shared" si="560"/>
        <v>7.4245939675174011E-2</v>
      </c>
      <c r="AG315" s="2">
        <f t="shared" si="735"/>
        <v>1.34375</v>
      </c>
      <c r="AH315" s="2">
        <f t="shared" si="558"/>
        <v>1.9897911832946635</v>
      </c>
      <c r="AI315" s="2">
        <v>3</v>
      </c>
      <c r="AJ315">
        <f>0.00008</f>
        <v>8.0000000000000007E-5</v>
      </c>
      <c r="AK315">
        <f t="shared" si="561"/>
        <v>3274.9999999999995</v>
      </c>
      <c r="AL315">
        <f t="shared" si="753"/>
        <v>1800</v>
      </c>
      <c r="AM315">
        <f t="shared" si="562"/>
        <v>5075</v>
      </c>
      <c r="AP315" t="s">
        <v>37</v>
      </c>
      <c r="AS315">
        <v>1</v>
      </c>
      <c r="AT315">
        <v>1</v>
      </c>
      <c r="AU315">
        <f t="shared" si="559"/>
        <v>399</v>
      </c>
      <c r="AV315" t="s">
        <v>372</v>
      </c>
      <c r="AW315" t="s">
        <v>373</v>
      </c>
      <c r="AZ315" s="2">
        <f t="shared" si="754"/>
        <v>1.9213342074062931</v>
      </c>
      <c r="BA315" s="2">
        <f t="shared" si="755"/>
        <v>1</v>
      </c>
      <c r="BB315">
        <v>0</v>
      </c>
      <c r="BC315">
        <f t="shared" si="756"/>
        <v>0</v>
      </c>
      <c r="BD315">
        <v>0</v>
      </c>
      <c r="BE315">
        <f t="shared" si="757"/>
        <v>0</v>
      </c>
      <c r="BF315">
        <v>0.2</v>
      </c>
      <c r="BG315">
        <f t="shared" si="745"/>
        <v>1.8628742859450795E-3</v>
      </c>
      <c r="BH315">
        <v>0.4</v>
      </c>
      <c r="BI315">
        <f t="shared" si="746"/>
        <v>3.9804297795583725E-3</v>
      </c>
      <c r="BJ315">
        <v>0</v>
      </c>
      <c r="BK315">
        <f t="shared" si="758"/>
        <v>0</v>
      </c>
      <c r="BL315">
        <v>0</v>
      </c>
      <c r="BM315">
        <f t="shared" si="759"/>
        <v>0</v>
      </c>
      <c r="BN315">
        <v>0</v>
      </c>
      <c r="BO315">
        <f t="shared" si="760"/>
        <v>0</v>
      </c>
      <c r="BP315">
        <v>0</v>
      </c>
      <c r="BQ315">
        <f t="shared" si="761"/>
        <v>0</v>
      </c>
      <c r="BR315">
        <f t="shared" si="762"/>
        <v>84.562999999999988</v>
      </c>
      <c r="BS315">
        <f t="shared" si="747"/>
        <v>0.82782570375637377</v>
      </c>
      <c r="BT315">
        <v>0.13</v>
      </c>
      <c r="BU315">
        <f t="shared" si="748"/>
        <v>5.9175667485052283E-3</v>
      </c>
      <c r="BV315">
        <v>0</v>
      </c>
      <c r="BW315">
        <f t="shared" si="763"/>
        <v>0</v>
      </c>
      <c r="BX315">
        <v>0</v>
      </c>
      <c r="BY315">
        <f t="shared" si="764"/>
        <v>0</v>
      </c>
      <c r="BZ315">
        <v>0.3</v>
      </c>
      <c r="CA315">
        <f t="shared" si="749"/>
        <v>5.8395840708562567E-3</v>
      </c>
      <c r="CB315">
        <v>12.7</v>
      </c>
      <c r="CC315">
        <f t="shared" si="750"/>
        <v>0.13352905365080742</v>
      </c>
      <c r="CD315">
        <v>1.2</v>
      </c>
      <c r="CE315">
        <f t="shared" si="751"/>
        <v>6.8379253042332036E-3</v>
      </c>
      <c r="CF315">
        <v>0</v>
      </c>
      <c r="CG315">
        <f t="shared" si="765"/>
        <v>0</v>
      </c>
      <c r="CH315">
        <v>0</v>
      </c>
      <c r="CI315">
        <f t="shared" si="766"/>
        <v>0</v>
      </c>
      <c r="CJ315">
        <v>0</v>
      </c>
      <c r="CK315">
        <f t="shared" si="767"/>
        <v>0</v>
      </c>
      <c r="CL315">
        <v>0.3</v>
      </c>
      <c r="CM315">
        <f t="shared" si="768"/>
        <v>1.1706469551893891E-2</v>
      </c>
      <c r="CN315">
        <v>0</v>
      </c>
      <c r="CO315">
        <f t="shared" si="769"/>
        <v>0</v>
      </c>
      <c r="CP315">
        <v>0.2</v>
      </c>
      <c r="CQ315">
        <f t="shared" si="770"/>
        <v>2.1464158934960528E-3</v>
      </c>
      <c r="CR315">
        <v>0</v>
      </c>
      <c r="CS315">
        <f t="shared" si="771"/>
        <v>0</v>
      </c>
      <c r="CT315">
        <v>0</v>
      </c>
      <c r="CU315">
        <f t="shared" si="772"/>
        <v>0</v>
      </c>
      <c r="CV315">
        <v>0</v>
      </c>
      <c r="CW315">
        <f t="shared" si="773"/>
        <v>0</v>
      </c>
      <c r="CX315">
        <v>0</v>
      </c>
      <c r="CY315">
        <f t="shared" si="774"/>
        <v>0</v>
      </c>
      <c r="CZ315">
        <v>0</v>
      </c>
      <c r="DA315">
        <f t="shared" si="775"/>
        <v>0</v>
      </c>
      <c r="DB315">
        <v>0</v>
      </c>
      <c r="DC315">
        <f t="shared" si="776"/>
        <v>0</v>
      </c>
      <c r="DD315">
        <v>7.0000000000000001E-3</v>
      </c>
      <c r="DE315">
        <f t="shared" si="744"/>
        <v>3.5397695833078467E-4</v>
      </c>
      <c r="DF315">
        <v>0</v>
      </c>
      <c r="DG315">
        <f t="shared" si="777"/>
        <v>0</v>
      </c>
      <c r="DH315">
        <v>0</v>
      </c>
      <c r="DI315">
        <f t="shared" si="778"/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f t="shared" si="779"/>
        <v>0</v>
      </c>
      <c r="ET315">
        <v>0</v>
      </c>
      <c r="EU315">
        <f t="shared" si="780"/>
        <v>0</v>
      </c>
      <c r="EV315">
        <v>0</v>
      </c>
      <c r="EW315">
        <f t="shared" si="781"/>
        <v>0</v>
      </c>
      <c r="EX315">
        <v>0</v>
      </c>
      <c r="EY315">
        <f t="shared" si="782"/>
        <v>0</v>
      </c>
      <c r="EZ315">
        <v>0</v>
      </c>
      <c r="FA315">
        <f t="shared" si="783"/>
        <v>0</v>
      </c>
      <c r="FB315">
        <v>0</v>
      </c>
      <c r="FC315">
        <f t="shared" si="784"/>
        <v>0</v>
      </c>
      <c r="FD315">
        <v>0</v>
      </c>
      <c r="FE315">
        <f t="shared" si="785"/>
        <v>0</v>
      </c>
      <c r="FF315">
        <v>0</v>
      </c>
      <c r="FG315">
        <f t="shared" si="786"/>
        <v>0</v>
      </c>
      <c r="FH315">
        <v>0</v>
      </c>
      <c r="FI315">
        <f t="shared" si="787"/>
        <v>0</v>
      </c>
      <c r="FJ315">
        <v>0</v>
      </c>
      <c r="FK315">
        <f t="shared" si="788"/>
        <v>0</v>
      </c>
      <c r="FL315">
        <v>0</v>
      </c>
      <c r="FM315">
        <f t="shared" si="789"/>
        <v>0</v>
      </c>
      <c r="FN315">
        <v>0</v>
      </c>
      <c r="FO315">
        <f t="shared" si="790"/>
        <v>0</v>
      </c>
      <c r="FP315">
        <v>0</v>
      </c>
      <c r="FQ315">
        <f t="shared" si="791"/>
        <v>0</v>
      </c>
      <c r="FR315">
        <v>0</v>
      </c>
      <c r="FS315">
        <f t="shared" si="792"/>
        <v>0</v>
      </c>
      <c r="FT315">
        <v>0</v>
      </c>
      <c r="FU315">
        <f t="shared" si="793"/>
        <v>0</v>
      </c>
      <c r="FV315">
        <v>0</v>
      </c>
      <c r="FW315">
        <f t="shared" si="794"/>
        <v>0</v>
      </c>
      <c r="FX315">
        <v>0</v>
      </c>
      <c r="FY315">
        <f t="shared" si="795"/>
        <v>0</v>
      </c>
      <c r="FZ315">
        <v>0</v>
      </c>
      <c r="GA315">
        <f t="shared" si="796"/>
        <v>0</v>
      </c>
      <c r="GB315">
        <v>0</v>
      </c>
      <c r="GC315">
        <f t="shared" si="797"/>
        <v>0</v>
      </c>
      <c r="GD315">
        <v>0</v>
      </c>
      <c r="GE315">
        <f t="shared" si="798"/>
        <v>0</v>
      </c>
      <c r="GF315">
        <v>100</v>
      </c>
      <c r="GG315">
        <f t="shared" si="752"/>
        <v>1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 s="3" t="s">
        <v>692</v>
      </c>
    </row>
    <row r="316" spans="1:200" x14ac:dyDescent="0.45">
      <c r="A316">
        <v>315</v>
      </c>
      <c r="B316" t="s">
        <v>368</v>
      </c>
      <c r="C316" t="s">
        <v>581</v>
      </c>
      <c r="D316" t="s">
        <v>690</v>
      </c>
      <c r="E316" t="s">
        <v>691</v>
      </c>
      <c r="F316">
        <v>453.7</v>
      </c>
      <c r="G316">
        <f>260+273</f>
        <v>533</v>
      </c>
      <c r="H316">
        <v>1773</v>
      </c>
      <c r="I316" s="2">
        <f t="shared" si="636"/>
        <v>0.30062041737168643</v>
      </c>
      <c r="J316" s="2">
        <f t="shared" si="637"/>
        <v>79.300000000000011</v>
      </c>
      <c r="K316" s="2">
        <f t="shared" si="638"/>
        <v>1.174785100286533</v>
      </c>
      <c r="M316" s="2">
        <f t="shared" si="799"/>
        <v>1615</v>
      </c>
      <c r="N316">
        <v>15</v>
      </c>
      <c r="O316">
        <v>41</v>
      </c>
      <c r="P316" s="2">
        <f t="shared" si="725"/>
        <v>0.36585365853658536</v>
      </c>
      <c r="Q316" s="2">
        <f t="shared" si="726"/>
        <v>0.63414634146341464</v>
      </c>
      <c r="R316">
        <v>536</v>
      </c>
      <c r="S316">
        <v>570</v>
      </c>
      <c r="T316" s="2">
        <f t="shared" si="579"/>
        <v>0.94035087719298249</v>
      </c>
      <c r="U316">
        <v>655</v>
      </c>
      <c r="V316">
        <v>677</v>
      </c>
      <c r="W316" s="2">
        <f t="shared" si="727"/>
        <v>98.25</v>
      </c>
      <c r="X316" s="2">
        <f t="shared" si="728"/>
        <v>277.57</v>
      </c>
      <c r="Y316" s="7">
        <f t="shared" si="729"/>
        <v>0.64603523435529775</v>
      </c>
      <c r="Z316" s="2">
        <f t="shared" si="730"/>
        <v>0.96750369276218606</v>
      </c>
      <c r="AA316" s="2">
        <f t="shared" si="731"/>
        <v>1.2220149253731343</v>
      </c>
      <c r="AB316" s="2">
        <f t="shared" si="732"/>
        <v>1.187719298245614</v>
      </c>
      <c r="AC316" s="2">
        <f t="shared" si="733"/>
        <v>0.63414634146341464</v>
      </c>
      <c r="AD316" s="2">
        <f t="shared" si="646"/>
        <v>119</v>
      </c>
      <c r="AE316" s="2">
        <f t="shared" si="734"/>
        <v>107</v>
      </c>
      <c r="AF316" s="2">
        <f t="shared" si="560"/>
        <v>0.15805022156573117</v>
      </c>
      <c r="AG316" s="2">
        <f t="shared" si="735"/>
        <v>1.1121495327102804</v>
      </c>
      <c r="AH316" s="2">
        <f t="shared" si="558"/>
        <v>6.4800590841949779</v>
      </c>
      <c r="AI316" s="2">
        <v>3</v>
      </c>
      <c r="AJ316">
        <v>1.0000000000000001E-5</v>
      </c>
      <c r="AK316">
        <f t="shared" si="561"/>
        <v>14999.999999999996</v>
      </c>
      <c r="AL316">
        <f t="shared" si="753"/>
        <v>1800</v>
      </c>
      <c r="AM316">
        <f t="shared" si="562"/>
        <v>16799.999999999996</v>
      </c>
      <c r="AP316" t="s">
        <v>37</v>
      </c>
      <c r="AS316">
        <v>1</v>
      </c>
      <c r="AT316">
        <v>1</v>
      </c>
      <c r="AU316">
        <f t="shared" si="559"/>
        <v>570</v>
      </c>
      <c r="AV316" t="s">
        <v>372</v>
      </c>
      <c r="AW316" t="s">
        <v>373</v>
      </c>
      <c r="AZ316" s="2">
        <f t="shared" si="754"/>
        <v>1.9213342074062931</v>
      </c>
      <c r="BA316" s="2">
        <f t="shared" si="755"/>
        <v>1</v>
      </c>
      <c r="BB316">
        <v>0</v>
      </c>
      <c r="BC316">
        <f t="shared" si="756"/>
        <v>0</v>
      </c>
      <c r="BD316">
        <v>0</v>
      </c>
      <c r="BE316">
        <f t="shared" si="757"/>
        <v>0</v>
      </c>
      <c r="BF316">
        <v>0.2</v>
      </c>
      <c r="BG316">
        <f t="shared" si="745"/>
        <v>1.8628742859450795E-3</v>
      </c>
      <c r="BH316">
        <v>0.4</v>
      </c>
      <c r="BI316">
        <f t="shared" si="746"/>
        <v>3.9804297795583725E-3</v>
      </c>
      <c r="BJ316">
        <v>0</v>
      </c>
      <c r="BK316">
        <f t="shared" si="758"/>
        <v>0</v>
      </c>
      <c r="BL316">
        <v>0</v>
      </c>
      <c r="BM316">
        <f t="shared" si="759"/>
        <v>0</v>
      </c>
      <c r="BN316">
        <v>0</v>
      </c>
      <c r="BO316">
        <f t="shared" si="760"/>
        <v>0</v>
      </c>
      <c r="BP316">
        <v>0</v>
      </c>
      <c r="BQ316">
        <f t="shared" si="761"/>
        <v>0</v>
      </c>
      <c r="BR316">
        <f t="shared" si="762"/>
        <v>84.562999999999988</v>
      </c>
      <c r="BS316">
        <f t="shared" si="747"/>
        <v>0.82782570375637377</v>
      </c>
      <c r="BT316">
        <v>0.13</v>
      </c>
      <c r="BU316">
        <f t="shared" si="748"/>
        <v>5.9175667485052283E-3</v>
      </c>
      <c r="BV316">
        <v>0</v>
      </c>
      <c r="BW316">
        <f t="shared" si="763"/>
        <v>0</v>
      </c>
      <c r="BX316">
        <v>0</v>
      </c>
      <c r="BY316">
        <f t="shared" si="764"/>
        <v>0</v>
      </c>
      <c r="BZ316">
        <v>0.3</v>
      </c>
      <c r="CA316">
        <f t="shared" si="749"/>
        <v>5.8395840708562567E-3</v>
      </c>
      <c r="CB316">
        <v>12.7</v>
      </c>
      <c r="CC316">
        <f t="shared" si="750"/>
        <v>0.13352905365080742</v>
      </c>
      <c r="CD316">
        <v>1.2</v>
      </c>
      <c r="CE316">
        <f t="shared" si="751"/>
        <v>6.8379253042332036E-3</v>
      </c>
      <c r="CF316">
        <v>0</v>
      </c>
      <c r="CG316">
        <f t="shared" si="765"/>
        <v>0</v>
      </c>
      <c r="CH316">
        <v>0</v>
      </c>
      <c r="CI316">
        <f t="shared" si="766"/>
        <v>0</v>
      </c>
      <c r="CJ316">
        <v>0</v>
      </c>
      <c r="CK316">
        <f t="shared" si="767"/>
        <v>0</v>
      </c>
      <c r="CL316">
        <v>0.3</v>
      </c>
      <c r="CM316">
        <f t="shared" si="768"/>
        <v>1.1706469551893891E-2</v>
      </c>
      <c r="CN316">
        <v>0</v>
      </c>
      <c r="CO316">
        <f t="shared" si="769"/>
        <v>0</v>
      </c>
      <c r="CP316">
        <v>0.2</v>
      </c>
      <c r="CQ316">
        <f t="shared" si="770"/>
        <v>2.1464158934960528E-3</v>
      </c>
      <c r="CR316">
        <v>0</v>
      </c>
      <c r="CS316">
        <f t="shared" si="771"/>
        <v>0</v>
      </c>
      <c r="CT316">
        <v>0</v>
      </c>
      <c r="CU316">
        <f t="shared" si="772"/>
        <v>0</v>
      </c>
      <c r="CV316">
        <v>0</v>
      </c>
      <c r="CW316">
        <f t="shared" si="773"/>
        <v>0</v>
      </c>
      <c r="CX316">
        <v>0</v>
      </c>
      <c r="CY316">
        <f t="shared" si="774"/>
        <v>0</v>
      </c>
      <c r="CZ316">
        <v>0</v>
      </c>
      <c r="DA316">
        <f t="shared" si="775"/>
        <v>0</v>
      </c>
      <c r="DB316">
        <v>0</v>
      </c>
      <c r="DC316">
        <f t="shared" si="776"/>
        <v>0</v>
      </c>
      <c r="DD316">
        <v>7.0000000000000001E-3</v>
      </c>
      <c r="DE316">
        <f t="shared" si="744"/>
        <v>3.5397695833078467E-4</v>
      </c>
      <c r="DF316">
        <v>0</v>
      </c>
      <c r="DG316">
        <f t="shared" si="777"/>
        <v>0</v>
      </c>
      <c r="DH316">
        <v>0</v>
      </c>
      <c r="DI316">
        <f t="shared" si="778"/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f t="shared" si="779"/>
        <v>0</v>
      </c>
      <c r="ET316">
        <v>0</v>
      </c>
      <c r="EU316">
        <f t="shared" si="780"/>
        <v>0</v>
      </c>
      <c r="EV316">
        <v>0</v>
      </c>
      <c r="EW316">
        <f t="shared" si="781"/>
        <v>0</v>
      </c>
      <c r="EX316">
        <v>0</v>
      </c>
      <c r="EY316">
        <f t="shared" si="782"/>
        <v>0</v>
      </c>
      <c r="EZ316">
        <v>0</v>
      </c>
      <c r="FA316">
        <f t="shared" si="783"/>
        <v>0</v>
      </c>
      <c r="FB316">
        <v>0</v>
      </c>
      <c r="FC316">
        <f t="shared" si="784"/>
        <v>0</v>
      </c>
      <c r="FD316">
        <v>0</v>
      </c>
      <c r="FE316">
        <f t="shared" si="785"/>
        <v>0</v>
      </c>
      <c r="FF316">
        <v>0</v>
      </c>
      <c r="FG316">
        <f t="shared" si="786"/>
        <v>0</v>
      </c>
      <c r="FH316">
        <v>0</v>
      </c>
      <c r="FI316">
        <f t="shared" si="787"/>
        <v>0</v>
      </c>
      <c r="FJ316">
        <v>0</v>
      </c>
      <c r="FK316">
        <f t="shared" si="788"/>
        <v>0</v>
      </c>
      <c r="FL316">
        <v>0</v>
      </c>
      <c r="FM316">
        <f t="shared" si="789"/>
        <v>0</v>
      </c>
      <c r="FN316">
        <v>0</v>
      </c>
      <c r="FO316">
        <f t="shared" si="790"/>
        <v>0</v>
      </c>
      <c r="FP316">
        <v>0</v>
      </c>
      <c r="FQ316">
        <f t="shared" si="791"/>
        <v>0</v>
      </c>
      <c r="FR316">
        <v>0</v>
      </c>
      <c r="FS316">
        <f t="shared" si="792"/>
        <v>0</v>
      </c>
      <c r="FT316">
        <v>0</v>
      </c>
      <c r="FU316">
        <f t="shared" si="793"/>
        <v>0</v>
      </c>
      <c r="FV316">
        <v>0</v>
      </c>
      <c r="FW316">
        <f t="shared" si="794"/>
        <v>0</v>
      </c>
      <c r="FX316">
        <v>0</v>
      </c>
      <c r="FY316">
        <f t="shared" si="795"/>
        <v>0</v>
      </c>
      <c r="FZ316">
        <v>0</v>
      </c>
      <c r="GA316">
        <f t="shared" si="796"/>
        <v>0</v>
      </c>
      <c r="GB316">
        <v>0</v>
      </c>
      <c r="GC316">
        <f t="shared" si="797"/>
        <v>0</v>
      </c>
      <c r="GD316">
        <v>0</v>
      </c>
      <c r="GE316">
        <f t="shared" si="798"/>
        <v>0</v>
      </c>
      <c r="GF316">
        <v>100</v>
      </c>
      <c r="GG316">
        <f t="shared" si="752"/>
        <v>1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 s="3" t="s">
        <v>692</v>
      </c>
    </row>
    <row r="317" spans="1:200" x14ac:dyDescent="0.45">
      <c r="A317">
        <v>316</v>
      </c>
      <c r="B317" t="s">
        <v>368</v>
      </c>
      <c r="C317" t="s">
        <v>581</v>
      </c>
      <c r="D317" t="s">
        <v>690</v>
      </c>
      <c r="E317" t="s">
        <v>691</v>
      </c>
      <c r="F317">
        <v>453.7</v>
      </c>
      <c r="G317">
        <f>260+273</f>
        <v>533</v>
      </c>
      <c r="H317">
        <v>1773</v>
      </c>
      <c r="I317" s="2">
        <f t="shared" si="636"/>
        <v>0.30062041737168643</v>
      </c>
      <c r="J317" s="2">
        <f t="shared" si="637"/>
        <v>79.300000000000011</v>
      </c>
      <c r="K317" s="2">
        <f t="shared" si="638"/>
        <v>1.174785100286533</v>
      </c>
      <c r="M317" s="2">
        <f t="shared" si="799"/>
        <v>1615</v>
      </c>
      <c r="N317">
        <v>15</v>
      </c>
      <c r="O317">
        <v>38</v>
      </c>
      <c r="P317" s="2">
        <f t="shared" si="725"/>
        <v>0.39473684210526316</v>
      </c>
      <c r="Q317" s="2">
        <f t="shared" si="726"/>
        <v>0.60526315789473684</v>
      </c>
      <c r="R317">
        <v>551</v>
      </c>
      <c r="S317">
        <v>577</v>
      </c>
      <c r="T317" s="2">
        <f t="shared" si="579"/>
        <v>0.95493934142114389</v>
      </c>
      <c r="U317">
        <v>632</v>
      </c>
      <c r="V317">
        <v>680</v>
      </c>
      <c r="W317" s="2">
        <f t="shared" si="727"/>
        <v>94.8</v>
      </c>
      <c r="X317" s="2">
        <f t="shared" si="728"/>
        <v>258.39999999999998</v>
      </c>
      <c r="Y317" s="7">
        <f t="shared" si="729"/>
        <v>0.63312693498452</v>
      </c>
      <c r="Z317" s="2">
        <f t="shared" si="730"/>
        <v>0.92941176470588238</v>
      </c>
      <c r="AA317" s="2">
        <f t="shared" si="731"/>
        <v>1.147005444646098</v>
      </c>
      <c r="AB317" s="2">
        <f t="shared" si="732"/>
        <v>1.1785095320623917</v>
      </c>
      <c r="AC317" s="2">
        <f t="shared" si="733"/>
        <v>0.60526315789473684</v>
      </c>
      <c r="AD317" s="2">
        <f t="shared" si="646"/>
        <v>81</v>
      </c>
      <c r="AE317" s="2">
        <f t="shared" si="734"/>
        <v>103</v>
      </c>
      <c r="AF317" s="2">
        <f t="shared" si="560"/>
        <v>0.15147058823529411</v>
      </c>
      <c r="AG317" s="2">
        <f t="shared" si="735"/>
        <v>0.78640776699029125</v>
      </c>
      <c r="AH317" s="2">
        <f t="shared" si="558"/>
        <v>5.7558823529411764</v>
      </c>
      <c r="AI317" s="2">
        <v>3</v>
      </c>
      <c r="AJ317">
        <v>4.0000000000000003E-5</v>
      </c>
      <c r="AK317">
        <f t="shared" si="561"/>
        <v>3749.9999999999991</v>
      </c>
      <c r="AL317">
        <f t="shared" si="753"/>
        <v>1800</v>
      </c>
      <c r="AM317">
        <f t="shared" si="562"/>
        <v>5549.9999999999991</v>
      </c>
      <c r="AP317" t="s">
        <v>37</v>
      </c>
      <c r="AS317">
        <v>1</v>
      </c>
      <c r="AT317">
        <v>1</v>
      </c>
      <c r="AU317">
        <f t="shared" si="559"/>
        <v>577</v>
      </c>
      <c r="AV317" t="s">
        <v>372</v>
      </c>
      <c r="AW317" t="s">
        <v>373</v>
      </c>
      <c r="AZ317" s="2">
        <f t="shared" si="754"/>
        <v>1.9213342074062931</v>
      </c>
      <c r="BA317" s="2">
        <f t="shared" si="755"/>
        <v>1</v>
      </c>
      <c r="BB317">
        <v>0</v>
      </c>
      <c r="BC317">
        <f t="shared" si="756"/>
        <v>0</v>
      </c>
      <c r="BD317">
        <v>0</v>
      </c>
      <c r="BE317">
        <f t="shared" si="757"/>
        <v>0</v>
      </c>
      <c r="BF317">
        <v>0.2</v>
      </c>
      <c r="BG317">
        <f t="shared" si="745"/>
        <v>1.8628742859450795E-3</v>
      </c>
      <c r="BH317">
        <v>0.4</v>
      </c>
      <c r="BI317">
        <f t="shared" si="746"/>
        <v>3.9804297795583725E-3</v>
      </c>
      <c r="BJ317">
        <v>0</v>
      </c>
      <c r="BK317">
        <f t="shared" si="758"/>
        <v>0</v>
      </c>
      <c r="BL317">
        <v>0</v>
      </c>
      <c r="BM317">
        <f t="shared" si="759"/>
        <v>0</v>
      </c>
      <c r="BN317">
        <v>0</v>
      </c>
      <c r="BO317">
        <f t="shared" si="760"/>
        <v>0</v>
      </c>
      <c r="BP317">
        <v>0</v>
      </c>
      <c r="BQ317">
        <f t="shared" si="761"/>
        <v>0</v>
      </c>
      <c r="BR317">
        <f t="shared" si="762"/>
        <v>84.562999999999988</v>
      </c>
      <c r="BS317">
        <f t="shared" si="747"/>
        <v>0.82782570375637377</v>
      </c>
      <c r="BT317">
        <v>0.13</v>
      </c>
      <c r="BU317">
        <f t="shared" si="748"/>
        <v>5.9175667485052283E-3</v>
      </c>
      <c r="BV317">
        <v>0</v>
      </c>
      <c r="BW317">
        <f t="shared" si="763"/>
        <v>0</v>
      </c>
      <c r="BX317">
        <v>0</v>
      </c>
      <c r="BY317">
        <f t="shared" si="764"/>
        <v>0</v>
      </c>
      <c r="BZ317">
        <v>0.3</v>
      </c>
      <c r="CA317">
        <f t="shared" si="749"/>
        <v>5.8395840708562567E-3</v>
      </c>
      <c r="CB317">
        <v>12.7</v>
      </c>
      <c r="CC317">
        <f t="shared" si="750"/>
        <v>0.13352905365080742</v>
      </c>
      <c r="CD317">
        <v>1.2</v>
      </c>
      <c r="CE317">
        <f t="shared" si="751"/>
        <v>6.8379253042332036E-3</v>
      </c>
      <c r="CF317">
        <v>0</v>
      </c>
      <c r="CG317">
        <f t="shared" si="765"/>
        <v>0</v>
      </c>
      <c r="CH317">
        <v>0</v>
      </c>
      <c r="CI317">
        <f t="shared" si="766"/>
        <v>0</v>
      </c>
      <c r="CJ317">
        <v>0</v>
      </c>
      <c r="CK317">
        <f t="shared" si="767"/>
        <v>0</v>
      </c>
      <c r="CL317">
        <v>0.3</v>
      </c>
      <c r="CM317">
        <f t="shared" si="768"/>
        <v>1.1706469551893891E-2</v>
      </c>
      <c r="CN317">
        <v>0</v>
      </c>
      <c r="CO317">
        <f t="shared" si="769"/>
        <v>0</v>
      </c>
      <c r="CP317">
        <v>0.2</v>
      </c>
      <c r="CQ317">
        <f t="shared" si="770"/>
        <v>2.1464158934960528E-3</v>
      </c>
      <c r="CR317">
        <v>0</v>
      </c>
      <c r="CS317">
        <f t="shared" si="771"/>
        <v>0</v>
      </c>
      <c r="CT317">
        <v>0</v>
      </c>
      <c r="CU317">
        <f t="shared" si="772"/>
        <v>0</v>
      </c>
      <c r="CV317">
        <v>0</v>
      </c>
      <c r="CW317">
        <f t="shared" si="773"/>
        <v>0</v>
      </c>
      <c r="CX317">
        <v>0</v>
      </c>
      <c r="CY317">
        <f t="shared" si="774"/>
        <v>0</v>
      </c>
      <c r="CZ317">
        <v>0</v>
      </c>
      <c r="DA317">
        <f t="shared" si="775"/>
        <v>0</v>
      </c>
      <c r="DB317">
        <v>0</v>
      </c>
      <c r="DC317">
        <f t="shared" si="776"/>
        <v>0</v>
      </c>
      <c r="DD317">
        <v>7.0000000000000001E-3</v>
      </c>
      <c r="DE317">
        <f t="shared" si="744"/>
        <v>3.5397695833078467E-4</v>
      </c>
      <c r="DF317">
        <v>0</v>
      </c>
      <c r="DG317">
        <f t="shared" si="777"/>
        <v>0</v>
      </c>
      <c r="DH317">
        <v>0</v>
      </c>
      <c r="DI317">
        <f t="shared" si="778"/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f t="shared" si="779"/>
        <v>0</v>
      </c>
      <c r="ET317">
        <v>0</v>
      </c>
      <c r="EU317">
        <f t="shared" si="780"/>
        <v>0</v>
      </c>
      <c r="EV317">
        <v>0</v>
      </c>
      <c r="EW317">
        <f t="shared" si="781"/>
        <v>0</v>
      </c>
      <c r="EX317">
        <v>0</v>
      </c>
      <c r="EY317">
        <f t="shared" si="782"/>
        <v>0</v>
      </c>
      <c r="EZ317">
        <v>0</v>
      </c>
      <c r="FA317">
        <f t="shared" si="783"/>
        <v>0</v>
      </c>
      <c r="FB317">
        <v>0</v>
      </c>
      <c r="FC317">
        <f t="shared" si="784"/>
        <v>0</v>
      </c>
      <c r="FD317">
        <v>0</v>
      </c>
      <c r="FE317">
        <f t="shared" si="785"/>
        <v>0</v>
      </c>
      <c r="FF317">
        <v>0</v>
      </c>
      <c r="FG317">
        <f t="shared" si="786"/>
        <v>0</v>
      </c>
      <c r="FH317">
        <v>0</v>
      </c>
      <c r="FI317">
        <f t="shared" si="787"/>
        <v>0</v>
      </c>
      <c r="FJ317">
        <v>0</v>
      </c>
      <c r="FK317">
        <f t="shared" si="788"/>
        <v>0</v>
      </c>
      <c r="FL317">
        <v>0</v>
      </c>
      <c r="FM317">
        <f t="shared" si="789"/>
        <v>0</v>
      </c>
      <c r="FN317">
        <v>0</v>
      </c>
      <c r="FO317">
        <f t="shared" si="790"/>
        <v>0</v>
      </c>
      <c r="FP317">
        <v>0</v>
      </c>
      <c r="FQ317">
        <f t="shared" si="791"/>
        <v>0</v>
      </c>
      <c r="FR317">
        <v>0</v>
      </c>
      <c r="FS317">
        <f t="shared" si="792"/>
        <v>0</v>
      </c>
      <c r="FT317">
        <v>0</v>
      </c>
      <c r="FU317">
        <f t="shared" si="793"/>
        <v>0</v>
      </c>
      <c r="FV317">
        <v>0</v>
      </c>
      <c r="FW317">
        <f t="shared" si="794"/>
        <v>0</v>
      </c>
      <c r="FX317">
        <v>0</v>
      </c>
      <c r="FY317">
        <f t="shared" si="795"/>
        <v>0</v>
      </c>
      <c r="FZ317">
        <v>0</v>
      </c>
      <c r="GA317">
        <f t="shared" si="796"/>
        <v>0</v>
      </c>
      <c r="GB317">
        <v>0</v>
      </c>
      <c r="GC317">
        <f t="shared" si="797"/>
        <v>0</v>
      </c>
      <c r="GD317">
        <v>0</v>
      </c>
      <c r="GE317">
        <f t="shared" si="798"/>
        <v>0</v>
      </c>
      <c r="GF317">
        <v>100</v>
      </c>
      <c r="GG317">
        <f t="shared" si="752"/>
        <v>1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 s="3" t="s">
        <v>692</v>
      </c>
    </row>
    <row r="318" spans="1:200" x14ac:dyDescent="0.45">
      <c r="A318">
        <v>317</v>
      </c>
      <c r="B318" t="s">
        <v>368</v>
      </c>
      <c r="C318" t="s">
        <v>581</v>
      </c>
      <c r="D318" t="s">
        <v>690</v>
      </c>
      <c r="E318" t="s">
        <v>691</v>
      </c>
      <c r="F318">
        <v>453.7</v>
      </c>
      <c r="G318">
        <f>260+273</f>
        <v>533</v>
      </c>
      <c r="H318">
        <v>1773</v>
      </c>
      <c r="I318" s="2">
        <f t="shared" si="636"/>
        <v>0.30062041737168643</v>
      </c>
      <c r="J318" s="2">
        <f t="shared" si="637"/>
        <v>79.300000000000011</v>
      </c>
      <c r="K318" s="2">
        <f t="shared" si="638"/>
        <v>1.174785100286533</v>
      </c>
      <c r="M318" s="2">
        <f t="shared" si="799"/>
        <v>1615</v>
      </c>
      <c r="N318">
        <v>11</v>
      </c>
      <c r="O318">
        <v>38</v>
      </c>
      <c r="P318" s="2">
        <f t="shared" si="725"/>
        <v>0.28947368421052633</v>
      </c>
      <c r="Q318" s="2">
        <f t="shared" si="726"/>
        <v>0.71052631578947367</v>
      </c>
      <c r="R318">
        <v>667</v>
      </c>
      <c r="S318">
        <v>675</v>
      </c>
      <c r="T318" s="2">
        <f t="shared" si="579"/>
        <v>0.98814814814814811</v>
      </c>
      <c r="U318">
        <v>723</v>
      </c>
      <c r="V318">
        <v>763</v>
      </c>
      <c r="W318" s="2">
        <f t="shared" si="727"/>
        <v>79.53</v>
      </c>
      <c r="X318" s="2">
        <f t="shared" si="728"/>
        <v>289.94</v>
      </c>
      <c r="Y318" s="7">
        <f t="shared" si="729"/>
        <v>0.72570186935227976</v>
      </c>
      <c r="Z318" s="2">
        <f t="shared" si="730"/>
        <v>0.94757536041939716</v>
      </c>
      <c r="AA318" s="2">
        <f t="shared" si="731"/>
        <v>1.0839580209895052</v>
      </c>
      <c r="AB318" s="2">
        <f t="shared" si="732"/>
        <v>1.1303703703703705</v>
      </c>
      <c r="AC318" s="2">
        <f t="shared" si="733"/>
        <v>0.71052631578947367</v>
      </c>
      <c r="AD318" s="2">
        <f t="shared" si="646"/>
        <v>56</v>
      </c>
      <c r="AE318" s="2">
        <f t="shared" si="734"/>
        <v>88</v>
      </c>
      <c r="AF318" s="2">
        <f t="shared" si="560"/>
        <v>0.11533420707732635</v>
      </c>
      <c r="AG318" s="2">
        <f t="shared" si="735"/>
        <v>0.63636363636363635</v>
      </c>
      <c r="AH318" s="2">
        <f t="shared" si="558"/>
        <v>4.3826998689384009</v>
      </c>
      <c r="AI318" s="2">
        <v>3</v>
      </c>
      <c r="AJ318">
        <v>4.0000000000000002E-4</v>
      </c>
      <c r="AK318">
        <f t="shared" si="561"/>
        <v>275</v>
      </c>
      <c r="AL318">
        <f t="shared" si="753"/>
        <v>1800</v>
      </c>
      <c r="AM318">
        <f t="shared" si="562"/>
        <v>2075</v>
      </c>
      <c r="AP318" t="s">
        <v>37</v>
      </c>
      <c r="AS318">
        <v>1</v>
      </c>
      <c r="AT318">
        <v>1</v>
      </c>
      <c r="AU318">
        <f t="shared" si="559"/>
        <v>675</v>
      </c>
      <c r="AV318" t="s">
        <v>372</v>
      </c>
      <c r="AW318" t="s">
        <v>373</v>
      </c>
      <c r="AZ318" s="2">
        <f t="shared" si="754"/>
        <v>1.9213342074062931</v>
      </c>
      <c r="BA318" s="2">
        <f t="shared" si="755"/>
        <v>1</v>
      </c>
      <c r="BB318">
        <v>0</v>
      </c>
      <c r="BC318">
        <f t="shared" si="756"/>
        <v>0</v>
      </c>
      <c r="BD318">
        <v>0</v>
      </c>
      <c r="BE318">
        <f t="shared" si="757"/>
        <v>0</v>
      </c>
      <c r="BF318">
        <v>0.2</v>
      </c>
      <c r="BG318">
        <f t="shared" si="745"/>
        <v>1.8628742859450795E-3</v>
      </c>
      <c r="BH318">
        <v>0.4</v>
      </c>
      <c r="BI318">
        <f t="shared" si="746"/>
        <v>3.9804297795583725E-3</v>
      </c>
      <c r="BJ318">
        <v>0</v>
      </c>
      <c r="BK318">
        <f t="shared" si="758"/>
        <v>0</v>
      </c>
      <c r="BL318">
        <v>0</v>
      </c>
      <c r="BM318">
        <f t="shared" si="759"/>
        <v>0</v>
      </c>
      <c r="BN318">
        <v>0</v>
      </c>
      <c r="BO318">
        <f t="shared" si="760"/>
        <v>0</v>
      </c>
      <c r="BP318">
        <v>0</v>
      </c>
      <c r="BQ318">
        <f t="shared" si="761"/>
        <v>0</v>
      </c>
      <c r="BR318">
        <f t="shared" si="762"/>
        <v>84.562999999999988</v>
      </c>
      <c r="BS318">
        <f t="shared" si="747"/>
        <v>0.82782570375637377</v>
      </c>
      <c r="BT318">
        <v>0.13</v>
      </c>
      <c r="BU318">
        <f t="shared" si="748"/>
        <v>5.9175667485052283E-3</v>
      </c>
      <c r="BV318">
        <v>0</v>
      </c>
      <c r="BW318">
        <f t="shared" si="763"/>
        <v>0</v>
      </c>
      <c r="BX318">
        <v>0</v>
      </c>
      <c r="BY318">
        <f t="shared" si="764"/>
        <v>0</v>
      </c>
      <c r="BZ318">
        <v>0.3</v>
      </c>
      <c r="CA318">
        <f t="shared" si="749"/>
        <v>5.8395840708562567E-3</v>
      </c>
      <c r="CB318">
        <v>12.7</v>
      </c>
      <c r="CC318">
        <f t="shared" si="750"/>
        <v>0.13352905365080742</v>
      </c>
      <c r="CD318">
        <v>1.2</v>
      </c>
      <c r="CE318">
        <f t="shared" si="751"/>
        <v>6.8379253042332036E-3</v>
      </c>
      <c r="CF318">
        <v>0</v>
      </c>
      <c r="CG318">
        <f t="shared" si="765"/>
        <v>0</v>
      </c>
      <c r="CH318">
        <v>0</v>
      </c>
      <c r="CI318">
        <f t="shared" si="766"/>
        <v>0</v>
      </c>
      <c r="CJ318">
        <v>0</v>
      </c>
      <c r="CK318">
        <f t="shared" si="767"/>
        <v>0</v>
      </c>
      <c r="CL318">
        <v>0.3</v>
      </c>
      <c r="CM318">
        <f t="shared" si="768"/>
        <v>1.1706469551893891E-2</v>
      </c>
      <c r="CN318">
        <v>0</v>
      </c>
      <c r="CO318">
        <f t="shared" si="769"/>
        <v>0</v>
      </c>
      <c r="CP318">
        <v>0.2</v>
      </c>
      <c r="CQ318">
        <f t="shared" si="770"/>
        <v>2.1464158934960528E-3</v>
      </c>
      <c r="CR318">
        <v>0</v>
      </c>
      <c r="CS318">
        <f t="shared" si="771"/>
        <v>0</v>
      </c>
      <c r="CT318">
        <v>0</v>
      </c>
      <c r="CU318">
        <f t="shared" si="772"/>
        <v>0</v>
      </c>
      <c r="CV318">
        <v>0</v>
      </c>
      <c r="CW318">
        <f t="shared" si="773"/>
        <v>0</v>
      </c>
      <c r="CX318">
        <v>0</v>
      </c>
      <c r="CY318">
        <f t="shared" si="774"/>
        <v>0</v>
      </c>
      <c r="CZ318">
        <v>0</v>
      </c>
      <c r="DA318">
        <f t="shared" si="775"/>
        <v>0</v>
      </c>
      <c r="DB318">
        <v>0</v>
      </c>
      <c r="DC318">
        <f t="shared" si="776"/>
        <v>0</v>
      </c>
      <c r="DD318">
        <v>7.0000000000000001E-3</v>
      </c>
      <c r="DE318">
        <f t="shared" si="744"/>
        <v>3.5397695833078467E-4</v>
      </c>
      <c r="DF318">
        <v>0</v>
      </c>
      <c r="DG318">
        <f t="shared" si="777"/>
        <v>0</v>
      </c>
      <c r="DH318">
        <v>0</v>
      </c>
      <c r="DI318">
        <f t="shared" si="778"/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f t="shared" si="779"/>
        <v>0</v>
      </c>
      <c r="ET318">
        <v>0</v>
      </c>
      <c r="EU318">
        <f t="shared" si="780"/>
        <v>0</v>
      </c>
      <c r="EV318">
        <v>0</v>
      </c>
      <c r="EW318">
        <f t="shared" si="781"/>
        <v>0</v>
      </c>
      <c r="EX318">
        <v>0</v>
      </c>
      <c r="EY318">
        <f t="shared" si="782"/>
        <v>0</v>
      </c>
      <c r="EZ318">
        <v>0</v>
      </c>
      <c r="FA318">
        <f t="shared" si="783"/>
        <v>0</v>
      </c>
      <c r="FB318">
        <v>0</v>
      </c>
      <c r="FC318">
        <f t="shared" si="784"/>
        <v>0</v>
      </c>
      <c r="FD318">
        <v>0</v>
      </c>
      <c r="FE318">
        <f t="shared" si="785"/>
        <v>0</v>
      </c>
      <c r="FF318">
        <v>0</v>
      </c>
      <c r="FG318">
        <f t="shared" si="786"/>
        <v>0</v>
      </c>
      <c r="FH318">
        <v>0</v>
      </c>
      <c r="FI318">
        <f t="shared" si="787"/>
        <v>0</v>
      </c>
      <c r="FJ318">
        <v>0</v>
      </c>
      <c r="FK318">
        <f t="shared" si="788"/>
        <v>0</v>
      </c>
      <c r="FL318">
        <v>0</v>
      </c>
      <c r="FM318">
        <f t="shared" si="789"/>
        <v>0</v>
      </c>
      <c r="FN318">
        <v>0</v>
      </c>
      <c r="FO318">
        <f t="shared" si="790"/>
        <v>0</v>
      </c>
      <c r="FP318">
        <v>0</v>
      </c>
      <c r="FQ318">
        <f t="shared" si="791"/>
        <v>0</v>
      </c>
      <c r="FR318">
        <v>0</v>
      </c>
      <c r="FS318">
        <f t="shared" si="792"/>
        <v>0</v>
      </c>
      <c r="FT318">
        <v>0</v>
      </c>
      <c r="FU318">
        <f t="shared" si="793"/>
        <v>0</v>
      </c>
      <c r="FV318">
        <v>0</v>
      </c>
      <c r="FW318">
        <f t="shared" si="794"/>
        <v>0</v>
      </c>
      <c r="FX318">
        <v>0</v>
      </c>
      <c r="FY318">
        <f t="shared" si="795"/>
        <v>0</v>
      </c>
      <c r="FZ318">
        <v>0</v>
      </c>
      <c r="GA318">
        <f t="shared" si="796"/>
        <v>0</v>
      </c>
      <c r="GB318">
        <v>0</v>
      </c>
      <c r="GC318">
        <f t="shared" si="797"/>
        <v>0</v>
      </c>
      <c r="GD318">
        <v>0</v>
      </c>
      <c r="GE318">
        <f t="shared" si="798"/>
        <v>0</v>
      </c>
      <c r="GF318">
        <v>100</v>
      </c>
      <c r="GG318">
        <f t="shared" si="752"/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 s="3" t="s">
        <v>692</v>
      </c>
    </row>
    <row r="319" spans="1:200" x14ac:dyDescent="0.45">
      <c r="A319">
        <v>318</v>
      </c>
      <c r="B319" t="s">
        <v>368</v>
      </c>
      <c r="C319" t="s">
        <v>581</v>
      </c>
      <c r="D319" t="s">
        <v>690</v>
      </c>
      <c r="E319" t="s">
        <v>691</v>
      </c>
      <c r="F319">
        <v>453.7</v>
      </c>
      <c r="G319">
        <f>260+273</f>
        <v>533</v>
      </c>
      <c r="H319">
        <v>1773</v>
      </c>
      <c r="I319" s="2">
        <f t="shared" si="636"/>
        <v>0.30062041737168643</v>
      </c>
      <c r="J319" s="2">
        <f t="shared" si="637"/>
        <v>79.300000000000011</v>
      </c>
      <c r="K319" s="2">
        <f t="shared" si="638"/>
        <v>1.174785100286533</v>
      </c>
      <c r="M319" s="2">
        <f t="shared" si="799"/>
        <v>1615</v>
      </c>
      <c r="N319">
        <v>20</v>
      </c>
      <c r="O319">
        <v>38</v>
      </c>
      <c r="P319" s="2">
        <f t="shared" si="725"/>
        <v>0.52631578947368418</v>
      </c>
      <c r="Q319" s="2">
        <f t="shared" si="726"/>
        <v>0.47368421052631576</v>
      </c>
      <c r="R319">
        <v>689</v>
      </c>
      <c r="S319">
        <v>769</v>
      </c>
      <c r="T319" s="2">
        <f t="shared" si="579"/>
        <v>0.89596879063719115</v>
      </c>
      <c r="U319">
        <v>775</v>
      </c>
      <c r="V319">
        <v>792</v>
      </c>
      <c r="W319" s="2">
        <f t="shared" si="727"/>
        <v>155</v>
      </c>
      <c r="X319" s="2">
        <f t="shared" si="728"/>
        <v>300.95999999999998</v>
      </c>
      <c r="Y319" s="7">
        <f t="shared" si="729"/>
        <v>0.48498139287612968</v>
      </c>
      <c r="Z319" s="2">
        <f t="shared" si="730"/>
        <v>0.97853535353535348</v>
      </c>
      <c r="AA319" s="2">
        <f t="shared" si="731"/>
        <v>1.1248185776487662</v>
      </c>
      <c r="AB319" s="2">
        <f t="shared" si="732"/>
        <v>1.0299089726918076</v>
      </c>
      <c r="AC319" s="2">
        <f t="shared" si="733"/>
        <v>0.47368421052631576</v>
      </c>
      <c r="AD319" s="2">
        <f t="shared" si="646"/>
        <v>86</v>
      </c>
      <c r="AE319" s="2">
        <f t="shared" si="734"/>
        <v>23</v>
      </c>
      <c r="AF319" s="2">
        <f t="shared" si="560"/>
        <v>2.904040404040404E-2</v>
      </c>
      <c r="AG319" s="2">
        <f t="shared" si="735"/>
        <v>3.7391304347826089</v>
      </c>
      <c r="AH319" s="2">
        <f t="shared" si="558"/>
        <v>1.1035353535353536</v>
      </c>
      <c r="AI319" s="2">
        <v>3</v>
      </c>
      <c r="AJ319">
        <v>4.0000000000000001E-3</v>
      </c>
      <c r="AK319">
        <f t="shared" si="561"/>
        <v>50</v>
      </c>
      <c r="AL319">
        <f t="shared" si="753"/>
        <v>1800</v>
      </c>
      <c r="AM319">
        <f t="shared" si="562"/>
        <v>1850</v>
      </c>
      <c r="AP319" t="s">
        <v>37</v>
      </c>
      <c r="AS319">
        <v>1</v>
      </c>
      <c r="AT319">
        <v>1</v>
      </c>
      <c r="AU319">
        <f t="shared" si="559"/>
        <v>769</v>
      </c>
      <c r="AV319" t="s">
        <v>372</v>
      </c>
      <c r="AW319" t="s">
        <v>373</v>
      </c>
      <c r="AZ319" s="2">
        <f t="shared" si="754"/>
        <v>1.9213342074062931</v>
      </c>
      <c r="BA319" s="2">
        <f t="shared" si="755"/>
        <v>1</v>
      </c>
      <c r="BB319">
        <v>0</v>
      </c>
      <c r="BC319">
        <f t="shared" si="756"/>
        <v>0</v>
      </c>
      <c r="BD319">
        <v>0</v>
      </c>
      <c r="BE319">
        <f t="shared" si="757"/>
        <v>0</v>
      </c>
      <c r="BF319">
        <v>0.2</v>
      </c>
      <c r="BG319">
        <f t="shared" si="745"/>
        <v>1.8628742859450795E-3</v>
      </c>
      <c r="BH319">
        <v>0.4</v>
      </c>
      <c r="BI319">
        <f t="shared" si="746"/>
        <v>3.9804297795583725E-3</v>
      </c>
      <c r="BJ319">
        <v>0</v>
      </c>
      <c r="BK319">
        <f t="shared" si="758"/>
        <v>0</v>
      </c>
      <c r="BL319">
        <v>0</v>
      </c>
      <c r="BM319">
        <f t="shared" si="759"/>
        <v>0</v>
      </c>
      <c r="BN319">
        <v>0</v>
      </c>
      <c r="BO319">
        <f t="shared" si="760"/>
        <v>0</v>
      </c>
      <c r="BP319">
        <v>0</v>
      </c>
      <c r="BQ319">
        <f t="shared" si="761"/>
        <v>0</v>
      </c>
      <c r="BR319">
        <f t="shared" si="762"/>
        <v>84.562999999999988</v>
      </c>
      <c r="BS319">
        <f t="shared" si="747"/>
        <v>0.82782570375637377</v>
      </c>
      <c r="BT319">
        <v>0.13</v>
      </c>
      <c r="BU319">
        <f t="shared" si="748"/>
        <v>5.9175667485052283E-3</v>
      </c>
      <c r="BV319">
        <v>0</v>
      </c>
      <c r="BW319">
        <f t="shared" si="763"/>
        <v>0</v>
      </c>
      <c r="BX319">
        <v>0</v>
      </c>
      <c r="BY319">
        <f t="shared" si="764"/>
        <v>0</v>
      </c>
      <c r="BZ319">
        <v>0.3</v>
      </c>
      <c r="CA319">
        <f t="shared" si="749"/>
        <v>5.8395840708562567E-3</v>
      </c>
      <c r="CB319">
        <v>12.7</v>
      </c>
      <c r="CC319">
        <f t="shared" si="750"/>
        <v>0.13352905365080742</v>
      </c>
      <c r="CD319">
        <v>1.2</v>
      </c>
      <c r="CE319">
        <f t="shared" si="751"/>
        <v>6.8379253042332036E-3</v>
      </c>
      <c r="CF319">
        <v>0</v>
      </c>
      <c r="CG319">
        <f t="shared" si="765"/>
        <v>0</v>
      </c>
      <c r="CH319">
        <v>0</v>
      </c>
      <c r="CI319">
        <f t="shared" si="766"/>
        <v>0</v>
      </c>
      <c r="CJ319">
        <v>0</v>
      </c>
      <c r="CK319">
        <f t="shared" si="767"/>
        <v>0</v>
      </c>
      <c r="CL319">
        <v>0.3</v>
      </c>
      <c r="CM319">
        <f t="shared" si="768"/>
        <v>1.1706469551893891E-2</v>
      </c>
      <c r="CN319">
        <v>0</v>
      </c>
      <c r="CO319">
        <f t="shared" si="769"/>
        <v>0</v>
      </c>
      <c r="CP319">
        <v>0.2</v>
      </c>
      <c r="CQ319">
        <f t="shared" si="770"/>
        <v>2.1464158934960528E-3</v>
      </c>
      <c r="CR319">
        <v>0</v>
      </c>
      <c r="CS319">
        <f t="shared" si="771"/>
        <v>0</v>
      </c>
      <c r="CT319">
        <v>0</v>
      </c>
      <c r="CU319">
        <f t="shared" si="772"/>
        <v>0</v>
      </c>
      <c r="CV319">
        <v>0</v>
      </c>
      <c r="CW319">
        <f t="shared" si="773"/>
        <v>0</v>
      </c>
      <c r="CX319">
        <v>0</v>
      </c>
      <c r="CY319">
        <f t="shared" si="774"/>
        <v>0</v>
      </c>
      <c r="CZ319">
        <v>0</v>
      </c>
      <c r="DA319">
        <f t="shared" si="775"/>
        <v>0</v>
      </c>
      <c r="DB319">
        <v>0</v>
      </c>
      <c r="DC319">
        <f t="shared" si="776"/>
        <v>0</v>
      </c>
      <c r="DD319">
        <v>7.0000000000000001E-3</v>
      </c>
      <c r="DE319">
        <f t="shared" si="744"/>
        <v>3.5397695833078467E-4</v>
      </c>
      <c r="DF319">
        <v>0</v>
      </c>
      <c r="DG319">
        <f t="shared" si="777"/>
        <v>0</v>
      </c>
      <c r="DH319">
        <v>0</v>
      </c>
      <c r="DI319">
        <f t="shared" si="778"/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f t="shared" si="779"/>
        <v>0</v>
      </c>
      <c r="ET319">
        <v>0</v>
      </c>
      <c r="EU319">
        <f t="shared" si="780"/>
        <v>0</v>
      </c>
      <c r="EV319">
        <v>0</v>
      </c>
      <c r="EW319">
        <f t="shared" si="781"/>
        <v>0</v>
      </c>
      <c r="EX319">
        <v>0</v>
      </c>
      <c r="EY319">
        <f t="shared" si="782"/>
        <v>0</v>
      </c>
      <c r="EZ319">
        <v>0</v>
      </c>
      <c r="FA319">
        <f t="shared" si="783"/>
        <v>0</v>
      </c>
      <c r="FB319">
        <v>0</v>
      </c>
      <c r="FC319">
        <f t="shared" si="784"/>
        <v>0</v>
      </c>
      <c r="FD319">
        <v>0</v>
      </c>
      <c r="FE319">
        <f t="shared" si="785"/>
        <v>0</v>
      </c>
      <c r="FF319">
        <v>0</v>
      </c>
      <c r="FG319">
        <f t="shared" si="786"/>
        <v>0</v>
      </c>
      <c r="FH319">
        <v>0</v>
      </c>
      <c r="FI319">
        <f t="shared" si="787"/>
        <v>0</v>
      </c>
      <c r="FJ319">
        <v>0</v>
      </c>
      <c r="FK319">
        <f t="shared" si="788"/>
        <v>0</v>
      </c>
      <c r="FL319">
        <v>0</v>
      </c>
      <c r="FM319">
        <f t="shared" si="789"/>
        <v>0</v>
      </c>
      <c r="FN319">
        <v>0</v>
      </c>
      <c r="FO319">
        <f t="shared" si="790"/>
        <v>0</v>
      </c>
      <c r="FP319">
        <v>0</v>
      </c>
      <c r="FQ319">
        <f t="shared" si="791"/>
        <v>0</v>
      </c>
      <c r="FR319">
        <v>0</v>
      </c>
      <c r="FS319">
        <f t="shared" si="792"/>
        <v>0</v>
      </c>
      <c r="FT319">
        <v>0</v>
      </c>
      <c r="FU319">
        <f t="shared" si="793"/>
        <v>0</v>
      </c>
      <c r="FV319">
        <v>0</v>
      </c>
      <c r="FW319">
        <f t="shared" si="794"/>
        <v>0</v>
      </c>
      <c r="FX319">
        <v>0</v>
      </c>
      <c r="FY319">
        <f t="shared" si="795"/>
        <v>0</v>
      </c>
      <c r="FZ319">
        <v>0</v>
      </c>
      <c r="GA319">
        <f t="shared" si="796"/>
        <v>0</v>
      </c>
      <c r="GB319">
        <v>0</v>
      </c>
      <c r="GC319">
        <f t="shared" si="797"/>
        <v>0</v>
      </c>
      <c r="GD319">
        <v>0</v>
      </c>
      <c r="GE319">
        <f t="shared" si="798"/>
        <v>0</v>
      </c>
      <c r="GF319">
        <v>100</v>
      </c>
      <c r="GG319">
        <f t="shared" si="752"/>
        <v>1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 s="3" t="s">
        <v>692</v>
      </c>
    </row>
    <row r="320" spans="1:200" x14ac:dyDescent="0.45">
      <c r="A320">
        <v>319</v>
      </c>
      <c r="B320" t="s">
        <v>543</v>
      </c>
      <c r="C320" t="s">
        <v>51</v>
      </c>
      <c r="D320" t="s">
        <v>693</v>
      </c>
      <c r="E320" t="s">
        <v>694</v>
      </c>
      <c r="F320">
        <v>234.3</v>
      </c>
      <c r="G320">
        <v>298</v>
      </c>
      <c r="H320">
        <f>920+273</f>
        <v>1193</v>
      </c>
      <c r="I320" s="2">
        <f t="shared" ref="I320:I327" si="800">G320/H320</f>
        <v>0.24979044425817268</v>
      </c>
      <c r="J320" s="2">
        <f t="shared" ref="J320:J327" si="801">G320-F320</f>
        <v>63.699999999999989</v>
      </c>
      <c r="K320" s="2">
        <f t="shared" ref="K320:K327" si="802">G320/F320</f>
        <v>1.2718736662398633</v>
      </c>
      <c r="M320" s="2">
        <v>630</v>
      </c>
      <c r="N320">
        <v>15</v>
      </c>
      <c r="O320">
        <v>50</v>
      </c>
      <c r="P320" s="2">
        <f t="shared" si="725"/>
        <v>0.3</v>
      </c>
      <c r="Q320" s="2">
        <f t="shared" si="726"/>
        <v>0.7</v>
      </c>
      <c r="R320">
        <f>8*9.8</f>
        <v>78.400000000000006</v>
      </c>
      <c r="S320">
        <f>15*9.8</f>
        <v>147</v>
      </c>
      <c r="T320" s="2">
        <f t="shared" si="579"/>
        <v>0.53333333333333333</v>
      </c>
      <c r="U320">
        <f>19.5*9.8</f>
        <v>191.10000000000002</v>
      </c>
      <c r="V320">
        <f>39.5*9.8</f>
        <v>387.1</v>
      </c>
      <c r="W320" s="2">
        <f t="shared" ref="W320:W326" si="803">U320*N320/100</f>
        <v>28.665000000000006</v>
      </c>
      <c r="X320" s="2">
        <f t="shared" ref="X320:X326" si="804">V320*O320/100</f>
        <v>193.55</v>
      </c>
      <c r="Y320" s="7">
        <f t="shared" ref="Y320:Y326" si="805">(X320-W320)/X320</f>
        <v>0.85189873417721507</v>
      </c>
      <c r="Z320" s="2">
        <f t="shared" ref="Z320:Z326" si="806">U320/V320</f>
        <v>0.49367088607594939</v>
      </c>
      <c r="AA320" s="2">
        <f t="shared" ref="AA320:AA326" si="807">U320/R320</f>
        <v>2.4375</v>
      </c>
      <c r="AB320" s="2">
        <f t="shared" ref="AB320:AB326" si="808">V320/S320</f>
        <v>2.6333333333333333</v>
      </c>
      <c r="AC320" s="2">
        <f t="shared" ref="AC320:AC326" si="809">(O320-N320)/O320</f>
        <v>0.7</v>
      </c>
      <c r="AD320" s="2">
        <f t="shared" ref="AD320:AD326" si="810">U320-R320</f>
        <v>112.70000000000002</v>
      </c>
      <c r="AE320" s="2">
        <f t="shared" ref="AE320:AE326" si="811">V320-S320</f>
        <v>240.10000000000002</v>
      </c>
      <c r="AF320" s="2">
        <f t="shared" si="560"/>
        <v>0.620253164556962</v>
      </c>
      <c r="AG320" s="2">
        <f t="shared" ref="AG320:AG326" si="812">AD320/AE320</f>
        <v>0.46938775510204084</v>
      </c>
      <c r="AH320" s="2">
        <f t="shared" si="558"/>
        <v>31.0126582278481</v>
      </c>
      <c r="AI320" s="2">
        <v>1</v>
      </c>
      <c r="AJ320">
        <f>0.2/9/60</f>
        <v>3.7037037037037041E-4</v>
      </c>
      <c r="AK320">
        <f t="shared" si="561"/>
        <v>404.99999999999994</v>
      </c>
      <c r="AL320">
        <f>2000*3600</f>
        <v>7200000</v>
      </c>
      <c r="AM320">
        <f t="shared" si="562"/>
        <v>7200405</v>
      </c>
      <c r="AP320" t="s">
        <v>37</v>
      </c>
      <c r="AQ320">
        <v>400</v>
      </c>
      <c r="AS320">
        <v>10</v>
      </c>
      <c r="AT320">
        <v>1</v>
      </c>
      <c r="AU320">
        <f t="shared" si="559"/>
        <v>464.85481604475177</v>
      </c>
      <c r="AV320" t="s">
        <v>385</v>
      </c>
      <c r="AW320" t="s">
        <v>64</v>
      </c>
      <c r="AZ320" s="2">
        <f t="shared" ref="AZ320:AZ326" si="813">BC320*GV$2+BE320*GX$2+BG320*GZ$2+BI320*HB$2+BK320*HD$2+BM320*HF$2+BO320*HH$2+BQ320*HB$13+BS320*GV$6+BU320*GX$6+BW320*GZ$6+BY320*HB$6+CA320*GV$10+CC320*GX$10+CE320*GZ$10+CG320*GV$16+CI320*GX$16+CK320*GZ$16+CM320*HB$16+CO320*GX$19+CQ320*GZ$19+CS320*HB$19+CU320*GV$25+DA320*GV$13+DC320*HB$10+CW320*GX$25+CY320*HB$25+DE320*GX$28</f>
        <v>1.3732841051871345</v>
      </c>
      <c r="BA320" s="2">
        <f t="shared" ref="BA320:BA326" si="814">ES320*HL$2+EU320*HN$2+EW320*HP$2+EY320*GX$2+FA320*HB$10+FC320*GV$13+FE320*GX$13+FG320*GZ$13+FI320*HB$13+FK320*GV$19+FM320*GV$2+FO320*HD$2+FQ320*HB$2+FS320*GV$22+FU320*GX$22+FW320*HF$2+FY320*GV$6+GA320*GV$10+GC320*HA$22+GE320*GZ$25+GG320*GV$28</f>
        <v>2</v>
      </c>
      <c r="BB320">
        <v>62</v>
      </c>
      <c r="BC320">
        <f t="shared" si="756"/>
        <v>0.62671589481286549</v>
      </c>
      <c r="BD320">
        <v>38</v>
      </c>
      <c r="BE320">
        <f t="shared" si="757"/>
        <v>0.37328410518713456</v>
      </c>
      <c r="BF320">
        <v>0</v>
      </c>
      <c r="BG320">
        <f t="shared" si="745"/>
        <v>0</v>
      </c>
      <c r="BH320">
        <v>0</v>
      </c>
      <c r="BI320">
        <f t="shared" si="746"/>
        <v>0</v>
      </c>
      <c r="BJ320">
        <v>0</v>
      </c>
      <c r="BK320">
        <f t="shared" ref="BK320:BK326" si="815">((BJ320/100)/HC$2)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L320">
        <v>0</v>
      </c>
      <c r="BM320">
        <f t="shared" si="759"/>
        <v>0</v>
      </c>
      <c r="BN320">
        <v>0</v>
      </c>
      <c r="BO320">
        <f t="shared" ref="BO320:BO326" si="816">((BN320/100)/HG$2)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P320">
        <v>0</v>
      </c>
      <c r="BQ320">
        <f t="shared" ref="BQ320:BQ326" si="817">((BP320/100)/HA$13)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R320">
        <v>0</v>
      </c>
      <c r="BS320">
        <f t="shared" si="747"/>
        <v>0</v>
      </c>
      <c r="BT320">
        <v>0</v>
      </c>
      <c r="BU320">
        <f t="shared" si="748"/>
        <v>0</v>
      </c>
      <c r="BV320">
        <v>0</v>
      </c>
      <c r="BW320">
        <f t="shared" ref="BW320:BW326" si="818">((BV320/100)/GY$6)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X320">
        <v>0</v>
      </c>
      <c r="BY320">
        <f t="shared" ref="BY320:BY326" si="819">((BX320/100)/HA$6)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BZ320">
        <v>0</v>
      </c>
      <c r="CA320">
        <f t="shared" si="749"/>
        <v>0</v>
      </c>
      <c r="CB320">
        <v>0</v>
      </c>
      <c r="CC320">
        <f t="shared" si="750"/>
        <v>0</v>
      </c>
      <c r="CD320">
        <v>0</v>
      </c>
      <c r="CE320">
        <f t="shared" ref="CE320:CE326" si="820">((CD320/100)/GY$10)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F320">
        <v>0</v>
      </c>
      <c r="CG320">
        <f t="shared" ref="CG320:CG326" si="821">((CF320/100)/GU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H320">
        <v>0</v>
      </c>
      <c r="CI320">
        <f t="shared" ref="CI320:CI326" si="822">((CH320/100)/GW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J320">
        <v>0</v>
      </c>
      <c r="CK320">
        <f t="shared" ref="CK320:CK326" si="823">((CJ320/100)/GY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L320">
        <v>0</v>
      </c>
      <c r="CM320">
        <f t="shared" ref="CM320:CM326" si="824">((CL320/100)/HA$16)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N320">
        <v>0</v>
      </c>
      <c r="CO320">
        <f t="shared" ref="CO320:CO326" si="825">((CN320/100)/GW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P320">
        <v>0</v>
      </c>
      <c r="CQ320">
        <f t="shared" ref="CQ320:CQ326" si="826">((CP320/100)/GY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R320">
        <v>0</v>
      </c>
      <c r="CS320">
        <f t="shared" ref="CS320:CS326" si="827">((CR320/100)/HA$19)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T320">
        <v>0</v>
      </c>
      <c r="CU320">
        <f t="shared" ref="CU320:CU326" si="828">((CT320/100)/GU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V320">
        <v>0</v>
      </c>
      <c r="CW320">
        <f t="shared" ref="CW320:CW326" si="829">((CV320/100)/GW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X320">
        <v>0</v>
      </c>
      <c r="CY320">
        <f t="shared" ref="CY320:CY326" si="830">((CX320/100)/HA$25)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CZ320">
        <v>0</v>
      </c>
      <c r="DA320">
        <f t="shared" ref="DA320:DA326" si="831">((CZ320/100)/GU$13)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B320">
        <v>0</v>
      </c>
      <c r="DC320">
        <f t="shared" si="776"/>
        <v>0</v>
      </c>
      <c r="DD320">
        <v>0</v>
      </c>
      <c r="DE320">
        <f t="shared" ref="DE320:DE326" si="832">((DD320/100)/GW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F320">
        <v>0</v>
      </c>
      <c r="DG320">
        <f t="shared" ref="DG320:DG326" si="833">((DF320/100)/GY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H320">
        <v>0</v>
      </c>
      <c r="DI320">
        <f t="shared" ref="DI320:DI326" si="834">((DH320/100)/HA$28)/((BR320/100)/GU$6+(BH320/100)/HA$2+(BT320/100)/GW$6+(BV320/100)/GY$6+(BX320/100)/HA$6+(BZ320/100)/GU$10+(CB320/100)/GW$10+(CD320/100)/GY$10+(BF320/100)/GY$2+(BB320/100)/GU$2+(CF320/100)/GU$16+(CH320/100)/GW$16+(CJ320/100)/GY$16+(CL320/100)/HA$16+(BL320/100)/HE$2+(CN320/100)/GW$19+(CP320/100)/GY$19+(CR320/100)/HA$19+(BP320/100)/HA$13+(CZ320/100)/GU$13+(DB320/100)/HA$10+(CT320/100)/GU$25+(CV320/100)/GW$25+(CX320/100)/HA$25+(DD320/100)/GW$28+(DF320/100)/GY$28+(BD320/100)/GW$2+(BJ320/100)/HC$2+(BN320/100)/HG$2+(DH320/100)/HA$28)</f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f t="shared" ref="ES320:ES326" si="835">((ER320/100)/HK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T320">
        <v>0</v>
      </c>
      <c r="EU320">
        <f t="shared" ref="EU320:EU331" si="836">((ET320/100)/HM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V320">
        <v>100</v>
      </c>
      <c r="EW320">
        <f t="shared" si="781"/>
        <v>1</v>
      </c>
      <c r="EX320">
        <v>0</v>
      </c>
      <c r="EY320">
        <f t="shared" ref="EY320:EY326" si="837">((EX320/100)/GW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EZ320">
        <v>0</v>
      </c>
      <c r="FA320">
        <f t="shared" ref="FA320:FA326" si="838">((EZ320/100)/HA$10)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B320">
        <v>0</v>
      </c>
      <c r="FC320">
        <f t="shared" ref="FC320:FC326" si="839">((FB320/100)/GU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D320">
        <v>0</v>
      </c>
      <c r="FE320">
        <f t="shared" ref="FE320:FE326" si="840">((FD320/100)/GW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F320">
        <v>0</v>
      </c>
      <c r="FG320">
        <f t="shared" ref="FG320:FG326" si="841">((FF320/100)/GY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H320">
        <v>0</v>
      </c>
      <c r="FI320">
        <f t="shared" ref="FI320:FI326" si="842">((FH320/100)/HA$13)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J320">
        <v>0</v>
      </c>
      <c r="FK320">
        <f t="shared" ref="FK320:FK326" si="843">((FJ320/100)/GU$19)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L320">
        <v>0</v>
      </c>
      <c r="FM320">
        <f t="shared" ref="FM320:FM326" si="844">((FL320/100)/GU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N320">
        <v>0</v>
      </c>
      <c r="FO320">
        <f t="shared" ref="FO320:FO326" si="845">((FN320/100)/HC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P320">
        <v>0</v>
      </c>
      <c r="FQ320">
        <f t="shared" ref="FQ320:FQ326" si="846">((FP320/100)/GY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R320">
        <v>0</v>
      </c>
      <c r="FS320">
        <f t="shared" ref="FS320:FS326" si="847">((FR320/100)/GU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T320">
        <v>0</v>
      </c>
      <c r="FU320">
        <f t="shared" ref="FU320:FU326" si="848">((FT320/100)/GW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V320">
        <v>0</v>
      </c>
      <c r="FW320">
        <f t="shared" ref="FW320:FW326" si="849">((FV320/100)/HE$2)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X320">
        <v>0</v>
      </c>
      <c r="FY320">
        <f t="shared" ref="FY320:FY326" si="850">((FX320/100)/GU$6)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FZ320">
        <v>0</v>
      </c>
      <c r="GA320">
        <f t="shared" ref="GA320:GA326" si="851">((FZ320/100)/GU$10)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B320">
        <v>0</v>
      </c>
      <c r="GC320">
        <f t="shared" ref="GC320:GC326" si="852">((GB320/100)/GZ$22)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D320">
        <v>0</v>
      </c>
      <c r="GE320">
        <f t="shared" ref="GE320:GE326" si="853">((GD320/100)/GY$25)/((ER320/100)/HK$2+(ET320/100)/HM$2+(EV320/100)/HO$2+(EX320/100)/GW$2+(EZ320/100)/HA$10+(FB320/100)/GU$13+(FD320/100)/GW$13+(FF320/100)/GY$13+(FH320/100)/HA$13+(FJ320/100)/GU$19+(FL320/100)/GU$2+(FN320/100)/HC$2+(FP320/100)/GY$2+(FR320/100)/GU$22+(FT320/100)/GW$22+(FV320/100)/HE$2+(FX320/100)/GU$6+(FZ320/100)/GU$10+(GB320/100)/GZ$22+(GD320/100)/GY$25+(GF320/100)/GU$28)</f>
        <v>0</v>
      </c>
      <c r="GF320">
        <v>0</v>
      </c>
      <c r="GG320">
        <f t="shared" si="752"/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 s="3" t="s">
        <v>695</v>
      </c>
    </row>
    <row r="321" spans="1:200" x14ac:dyDescent="0.45">
      <c r="A321">
        <v>320</v>
      </c>
      <c r="B321" t="s">
        <v>543</v>
      </c>
      <c r="C321" t="s">
        <v>51</v>
      </c>
      <c r="D321" t="s">
        <v>696</v>
      </c>
      <c r="E321" t="s">
        <v>697</v>
      </c>
      <c r="F321">
        <v>234.3</v>
      </c>
      <c r="G321">
        <v>298</v>
      </c>
      <c r="H321">
        <f>920+273</f>
        <v>1193</v>
      </c>
      <c r="I321" s="2">
        <f t="shared" si="800"/>
        <v>0.24979044425817268</v>
      </c>
      <c r="J321" s="2">
        <f t="shared" si="801"/>
        <v>63.699999999999989</v>
      </c>
      <c r="K321" s="2">
        <f t="shared" si="802"/>
        <v>1.2718736662398633</v>
      </c>
      <c r="M321" s="2">
        <v>630</v>
      </c>
      <c r="N321">
        <v>10</v>
      </c>
      <c r="O321">
        <v>42</v>
      </c>
      <c r="P321" s="2">
        <f t="shared" si="725"/>
        <v>0.23809523809523808</v>
      </c>
      <c r="Q321" s="2">
        <f t="shared" si="726"/>
        <v>0.76190476190476186</v>
      </c>
      <c r="R321">
        <f>9*9.8</f>
        <v>88.2</v>
      </c>
      <c r="S321">
        <f>16*9.8</f>
        <v>156.80000000000001</v>
      </c>
      <c r="T321" s="2">
        <f t="shared" si="579"/>
        <v>0.5625</v>
      </c>
      <c r="U321">
        <f>21*9.8</f>
        <v>205.8</v>
      </c>
      <c r="V321">
        <f>40.5*9.8</f>
        <v>396.90000000000003</v>
      </c>
      <c r="W321" s="2">
        <f t="shared" si="803"/>
        <v>20.58</v>
      </c>
      <c r="X321" s="2">
        <f t="shared" si="804"/>
        <v>166.69800000000004</v>
      </c>
      <c r="Y321" s="7">
        <f t="shared" si="805"/>
        <v>0.87654320987654333</v>
      </c>
      <c r="Z321" s="2">
        <f t="shared" si="806"/>
        <v>0.51851851851851849</v>
      </c>
      <c r="AA321" s="2">
        <f t="shared" si="807"/>
        <v>2.3333333333333335</v>
      </c>
      <c r="AB321" s="2">
        <f t="shared" si="808"/>
        <v>2.53125</v>
      </c>
      <c r="AC321" s="2">
        <f t="shared" si="809"/>
        <v>0.76190476190476186</v>
      </c>
      <c r="AD321" s="2">
        <f t="shared" si="810"/>
        <v>117.60000000000001</v>
      </c>
      <c r="AE321" s="2">
        <f t="shared" si="811"/>
        <v>240.10000000000002</v>
      </c>
      <c r="AF321" s="2">
        <f t="shared" si="560"/>
        <v>0.60493827160493829</v>
      </c>
      <c r="AG321" s="2">
        <f t="shared" si="812"/>
        <v>0.48979591836734693</v>
      </c>
      <c r="AH321" s="2">
        <f t="shared" si="558"/>
        <v>25.407407407407408</v>
      </c>
      <c r="AI321" s="2">
        <v>1</v>
      </c>
      <c r="AJ321">
        <f t="shared" ref="AJ321:AJ326" si="854">0.2/9/60</f>
        <v>3.7037037037037041E-4</v>
      </c>
      <c r="AK321">
        <f t="shared" si="561"/>
        <v>269.99999999999994</v>
      </c>
      <c r="AL321">
        <f>2000*3600</f>
        <v>7200000</v>
      </c>
      <c r="AM321">
        <f t="shared" si="562"/>
        <v>7200270</v>
      </c>
      <c r="AP321" t="s">
        <v>37</v>
      </c>
      <c r="AQ321">
        <v>410</v>
      </c>
      <c r="AS321">
        <v>1</v>
      </c>
      <c r="AT321">
        <v>1</v>
      </c>
      <c r="AU321">
        <f t="shared" si="559"/>
        <v>156.80000000000001</v>
      </c>
      <c r="AV321" t="s">
        <v>385</v>
      </c>
      <c r="AW321" t="s">
        <v>64</v>
      </c>
      <c r="AZ321" s="2">
        <f t="shared" si="813"/>
        <v>1.4153200577105269</v>
      </c>
      <c r="BA321" s="2">
        <f t="shared" si="814"/>
        <v>2</v>
      </c>
      <c r="BB321">
        <v>58</v>
      </c>
      <c r="BC321">
        <f t="shared" si="756"/>
        <v>0.59092930886199058</v>
      </c>
      <c r="BD321">
        <v>41</v>
      </c>
      <c r="BE321">
        <f t="shared" si="757"/>
        <v>0.40594600785175061</v>
      </c>
      <c r="BF321">
        <v>0</v>
      </c>
      <c r="BG321">
        <f t="shared" si="745"/>
        <v>0</v>
      </c>
      <c r="BH321">
        <v>0</v>
      </c>
      <c r="BI321">
        <f t="shared" si="746"/>
        <v>0</v>
      </c>
      <c r="BJ321">
        <v>0</v>
      </c>
      <c r="BK321">
        <f t="shared" si="815"/>
        <v>0</v>
      </c>
      <c r="BL321">
        <v>0</v>
      </c>
      <c r="BM321">
        <f t="shared" si="759"/>
        <v>0</v>
      </c>
      <c r="BN321">
        <v>0</v>
      </c>
      <c r="BO321">
        <f t="shared" si="816"/>
        <v>0</v>
      </c>
      <c r="BP321">
        <v>0</v>
      </c>
      <c r="BQ321">
        <f t="shared" si="817"/>
        <v>0</v>
      </c>
      <c r="BR321">
        <v>0</v>
      </c>
      <c r="BS321">
        <f t="shared" si="747"/>
        <v>0</v>
      </c>
      <c r="BT321">
        <v>0</v>
      </c>
      <c r="BU321">
        <f t="shared" si="748"/>
        <v>0</v>
      </c>
      <c r="BV321">
        <v>0</v>
      </c>
      <c r="BW321">
        <f t="shared" si="818"/>
        <v>0</v>
      </c>
      <c r="BX321">
        <v>0</v>
      </c>
      <c r="BY321">
        <f t="shared" si="819"/>
        <v>0</v>
      </c>
      <c r="BZ321">
        <v>0</v>
      </c>
      <c r="CA321">
        <f t="shared" si="749"/>
        <v>0</v>
      </c>
      <c r="CB321">
        <v>0</v>
      </c>
      <c r="CC321">
        <f t="shared" si="750"/>
        <v>0</v>
      </c>
      <c r="CD321">
        <v>0</v>
      </c>
      <c r="CE321">
        <f t="shared" si="820"/>
        <v>0</v>
      </c>
      <c r="CF321">
        <v>0</v>
      </c>
      <c r="CG321">
        <f t="shared" si="821"/>
        <v>0</v>
      </c>
      <c r="CH321">
        <v>0</v>
      </c>
      <c r="CI321">
        <f t="shared" si="822"/>
        <v>0</v>
      </c>
      <c r="CJ321">
        <v>0</v>
      </c>
      <c r="CK321">
        <f t="shared" si="823"/>
        <v>0</v>
      </c>
      <c r="CL321">
        <v>0</v>
      </c>
      <c r="CM321">
        <f t="shared" si="824"/>
        <v>0</v>
      </c>
      <c r="CN321">
        <v>0</v>
      </c>
      <c r="CO321">
        <f t="shared" si="825"/>
        <v>0</v>
      </c>
      <c r="CP321">
        <v>0</v>
      </c>
      <c r="CQ321">
        <f t="shared" si="826"/>
        <v>0</v>
      </c>
      <c r="CR321">
        <v>0</v>
      </c>
      <c r="CS321">
        <f t="shared" si="827"/>
        <v>0</v>
      </c>
      <c r="CT321">
        <v>0</v>
      </c>
      <c r="CU321">
        <f t="shared" si="828"/>
        <v>0</v>
      </c>
      <c r="CV321">
        <v>0</v>
      </c>
      <c r="CW321">
        <f t="shared" si="829"/>
        <v>0</v>
      </c>
      <c r="CX321">
        <v>0</v>
      </c>
      <c r="CY321">
        <f t="shared" si="830"/>
        <v>0</v>
      </c>
      <c r="CZ321">
        <v>0</v>
      </c>
      <c r="DA321">
        <f t="shared" si="831"/>
        <v>0</v>
      </c>
      <c r="DB321">
        <v>1</v>
      </c>
      <c r="DC321">
        <f t="shared" si="776"/>
        <v>3.1246832862588257E-3</v>
      </c>
      <c r="DD321">
        <v>0</v>
      </c>
      <c r="DE321">
        <f t="shared" si="832"/>
        <v>0</v>
      </c>
      <c r="DF321">
        <v>0</v>
      </c>
      <c r="DG321">
        <f t="shared" si="833"/>
        <v>0</v>
      </c>
      <c r="DH321">
        <v>0</v>
      </c>
      <c r="DI321">
        <f t="shared" si="834"/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f t="shared" si="835"/>
        <v>0</v>
      </c>
      <c r="ET321">
        <v>0</v>
      </c>
      <c r="EU321">
        <f t="shared" si="836"/>
        <v>0</v>
      </c>
      <c r="EV321">
        <v>100</v>
      </c>
      <c r="EW321">
        <f t="shared" ref="EW321:EW326" si="855">((EV321/100)/HO$2)/((ER321/100)/HK$2+(ET321/100)/HM$2+(EV321/100)/HO$2+(EX321/100)/GW$2+(EZ321/100)/HA$10+(FB321/100)/GU$13+(FD321/100)/GW$13+(FF321/100)/GY$13+(FH321/100)/HA$13+(FJ321/100)/GU$19+(FL321/100)/GU$2+(FN321/100)/HC$2+(FP321/100)/GY$2+(FR321/100)/GU$22+(FT321/100)/GW$22+(FV321/100)/HE$2+(FX321/100)/GU$6+(FZ321/100)/GU$10+(GB321/100)/GZ$22+(GD321/100)/GY$25+(GF321/100)/GU$28)</f>
        <v>1</v>
      </c>
      <c r="EX321">
        <v>0</v>
      </c>
      <c r="EY321">
        <f t="shared" si="837"/>
        <v>0</v>
      </c>
      <c r="EZ321">
        <v>0</v>
      </c>
      <c r="FA321">
        <f t="shared" si="838"/>
        <v>0</v>
      </c>
      <c r="FB321">
        <v>0</v>
      </c>
      <c r="FC321">
        <f t="shared" si="839"/>
        <v>0</v>
      </c>
      <c r="FD321">
        <v>0</v>
      </c>
      <c r="FE321">
        <f t="shared" si="840"/>
        <v>0</v>
      </c>
      <c r="FF321">
        <v>0</v>
      </c>
      <c r="FG321">
        <f t="shared" si="841"/>
        <v>0</v>
      </c>
      <c r="FH321">
        <v>0</v>
      </c>
      <c r="FI321">
        <f t="shared" si="842"/>
        <v>0</v>
      </c>
      <c r="FJ321">
        <v>0</v>
      </c>
      <c r="FK321">
        <f t="shared" si="843"/>
        <v>0</v>
      </c>
      <c r="FL321">
        <v>0</v>
      </c>
      <c r="FM321">
        <f t="shared" si="844"/>
        <v>0</v>
      </c>
      <c r="FN321">
        <v>0</v>
      </c>
      <c r="FO321">
        <f t="shared" si="845"/>
        <v>0</v>
      </c>
      <c r="FP321">
        <v>0</v>
      </c>
      <c r="FQ321">
        <f t="shared" si="846"/>
        <v>0</v>
      </c>
      <c r="FR321">
        <v>0</v>
      </c>
      <c r="FS321">
        <f t="shared" si="847"/>
        <v>0</v>
      </c>
      <c r="FT321">
        <v>0</v>
      </c>
      <c r="FU321">
        <f t="shared" si="848"/>
        <v>0</v>
      </c>
      <c r="FV321">
        <v>0</v>
      </c>
      <c r="FW321">
        <f t="shared" si="849"/>
        <v>0</v>
      </c>
      <c r="FX321">
        <v>0</v>
      </c>
      <c r="FY321">
        <f t="shared" si="850"/>
        <v>0</v>
      </c>
      <c r="FZ321">
        <v>0</v>
      </c>
      <c r="GA321">
        <f t="shared" si="851"/>
        <v>0</v>
      </c>
      <c r="GB321">
        <v>0</v>
      </c>
      <c r="GC321">
        <f t="shared" si="852"/>
        <v>0</v>
      </c>
      <c r="GD321">
        <v>0</v>
      </c>
      <c r="GE321">
        <f t="shared" si="853"/>
        <v>0</v>
      </c>
      <c r="GF321">
        <v>0</v>
      </c>
      <c r="GG321">
        <f t="shared" ref="GG321:GG326" si="856">(((GF321/100)/GU$28)/((ER321/100)/HK$2+(ET321/100)/HM$2+(EV321/100)/HO$2+(EX321/100)/GW$2+(EZ321/100)/HA$10+(FB321/100)/GU$13+(FD321/100)/GW$13+(FF321/100)/GY$13+(FH321/100)/HA$13+(FJ321/100)/GU$19+(FL321/100)/GU$2+(FN321/100)/HC$2+(FP321/100)/GY$2+(FR321/100)/GU$22+(FT321/100)/GW$22+(FV321/100)/HE$2+(FX321/100)/GU$6+(FZ321/100)/GU$10+(GB321/100)/GZ$22+(GD321/100)/GY$25+(GF321/100)/GU$28))</f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 s="3" t="s">
        <v>695</v>
      </c>
    </row>
    <row r="322" spans="1:200" x14ac:dyDescent="0.45">
      <c r="A322">
        <v>321</v>
      </c>
      <c r="B322" t="s">
        <v>369</v>
      </c>
      <c r="C322" t="s">
        <v>51</v>
      </c>
      <c r="D322" t="s">
        <v>698</v>
      </c>
      <c r="E322" t="s">
        <v>380</v>
      </c>
      <c r="F322">
        <v>234.3</v>
      </c>
      <c r="G322">
        <v>298</v>
      </c>
      <c r="H322">
        <f>327.5+273</f>
        <v>600.5</v>
      </c>
      <c r="I322" s="2">
        <f t="shared" si="800"/>
        <v>0.49625312239800168</v>
      </c>
      <c r="J322" s="2">
        <f t="shared" si="801"/>
        <v>63.699999999999989</v>
      </c>
      <c r="K322" s="2">
        <f t="shared" si="802"/>
        <v>1.2718736662398633</v>
      </c>
      <c r="M322" s="2">
        <v>630</v>
      </c>
      <c r="N322">
        <v>56</v>
      </c>
      <c r="O322">
        <v>62</v>
      </c>
      <c r="P322" s="2">
        <f t="shared" si="725"/>
        <v>0.90322580645161288</v>
      </c>
      <c r="Q322" s="2">
        <f t="shared" si="726"/>
        <v>9.6774193548387094E-2</v>
      </c>
      <c r="S322" s="15">
        <f>13.4*9.8</f>
        <v>131.32000000000002</v>
      </c>
      <c r="T322" s="2">
        <f t="shared" si="579"/>
        <v>0</v>
      </c>
      <c r="U322">
        <f>10.6*9.8</f>
        <v>103.88000000000001</v>
      </c>
      <c r="V322">
        <f>13.4*9.8</f>
        <v>131.32000000000002</v>
      </c>
      <c r="W322" s="2">
        <f t="shared" si="803"/>
        <v>58.172800000000009</v>
      </c>
      <c r="X322" s="2">
        <f t="shared" si="804"/>
        <v>81.418400000000005</v>
      </c>
      <c r="Y322" s="7">
        <f t="shared" si="805"/>
        <v>0.28550794415021657</v>
      </c>
      <c r="Z322" s="2">
        <f t="shared" si="806"/>
        <v>0.79104477611940294</v>
      </c>
      <c r="AA322" s="2" t="e">
        <f t="shared" si="807"/>
        <v>#DIV/0!</v>
      </c>
      <c r="AB322" s="2">
        <f t="shared" si="808"/>
        <v>1</v>
      </c>
      <c r="AC322" s="2">
        <f t="shared" si="809"/>
        <v>9.6774193548387094E-2</v>
      </c>
      <c r="AD322" s="2">
        <f t="shared" si="810"/>
        <v>103.88000000000001</v>
      </c>
      <c r="AE322" s="2">
        <f t="shared" si="811"/>
        <v>0</v>
      </c>
      <c r="AF322" s="2">
        <f t="shared" si="560"/>
        <v>0</v>
      </c>
      <c r="AG322" s="2" t="e">
        <f t="shared" si="812"/>
        <v>#DIV/0!</v>
      </c>
      <c r="AH322" s="2">
        <f t="shared" si="558"/>
        <v>0</v>
      </c>
      <c r="AI322" s="2">
        <v>3</v>
      </c>
      <c r="AJ322">
        <f t="shared" si="854"/>
        <v>3.7037037037037041E-4</v>
      </c>
      <c r="AK322">
        <f t="shared" si="561"/>
        <v>1512</v>
      </c>
      <c r="AL322">
        <v>7200</v>
      </c>
      <c r="AM322">
        <f t="shared" si="562"/>
        <v>8712</v>
      </c>
      <c r="AP322" t="s">
        <v>37</v>
      </c>
      <c r="AS322">
        <v>1</v>
      </c>
      <c r="AT322">
        <v>1</v>
      </c>
      <c r="AU322">
        <f t="shared" si="559"/>
        <v>131.32000000000002</v>
      </c>
      <c r="AV322" t="s">
        <v>369</v>
      </c>
      <c r="AW322" t="s">
        <v>64</v>
      </c>
      <c r="AZ322" s="2">
        <f t="shared" si="813"/>
        <v>4</v>
      </c>
      <c r="BA322" s="2">
        <f t="shared" si="814"/>
        <v>2</v>
      </c>
      <c r="BB322">
        <v>0</v>
      </c>
      <c r="BC322">
        <f t="shared" si="756"/>
        <v>0</v>
      </c>
      <c r="BD322">
        <v>0</v>
      </c>
      <c r="BE322">
        <f t="shared" si="757"/>
        <v>0</v>
      </c>
      <c r="BF322">
        <v>0</v>
      </c>
      <c r="BG322">
        <f t="shared" si="745"/>
        <v>0</v>
      </c>
      <c r="BH322">
        <v>0</v>
      </c>
      <c r="BI322">
        <f t="shared" si="746"/>
        <v>0</v>
      </c>
      <c r="BJ322">
        <v>0</v>
      </c>
      <c r="BK322">
        <f t="shared" si="815"/>
        <v>0</v>
      </c>
      <c r="BL322">
        <v>0</v>
      </c>
      <c r="BM322">
        <f t="shared" si="759"/>
        <v>0</v>
      </c>
      <c r="BN322">
        <v>0</v>
      </c>
      <c r="BO322">
        <f t="shared" si="816"/>
        <v>0</v>
      </c>
      <c r="BP322">
        <v>0</v>
      </c>
      <c r="BQ322">
        <f t="shared" si="817"/>
        <v>0</v>
      </c>
      <c r="BR322">
        <v>0</v>
      </c>
      <c r="BS322">
        <f t="shared" si="747"/>
        <v>0</v>
      </c>
      <c r="BT322">
        <v>0</v>
      </c>
      <c r="BU322">
        <f t="shared" si="748"/>
        <v>0</v>
      </c>
      <c r="BV322">
        <v>0</v>
      </c>
      <c r="BW322">
        <f t="shared" si="818"/>
        <v>0</v>
      </c>
      <c r="BX322">
        <v>0</v>
      </c>
      <c r="BY322">
        <f t="shared" si="819"/>
        <v>0</v>
      </c>
      <c r="BZ322">
        <v>0</v>
      </c>
      <c r="CA322">
        <f t="shared" si="749"/>
        <v>0</v>
      </c>
      <c r="CB322">
        <v>0</v>
      </c>
      <c r="CC322">
        <f t="shared" si="750"/>
        <v>0</v>
      </c>
      <c r="CD322">
        <v>0</v>
      </c>
      <c r="CE322">
        <f t="shared" si="820"/>
        <v>0</v>
      </c>
      <c r="CF322">
        <v>0</v>
      </c>
      <c r="CG322">
        <f t="shared" si="821"/>
        <v>0</v>
      </c>
      <c r="CH322">
        <v>0</v>
      </c>
      <c r="CI322">
        <f t="shared" si="822"/>
        <v>0</v>
      </c>
      <c r="CJ322">
        <v>0</v>
      </c>
      <c r="CK322">
        <f t="shared" si="823"/>
        <v>0</v>
      </c>
      <c r="CL322">
        <v>0</v>
      </c>
      <c r="CM322">
        <f t="shared" si="824"/>
        <v>0</v>
      </c>
      <c r="CN322">
        <v>0</v>
      </c>
      <c r="CO322">
        <f t="shared" si="825"/>
        <v>0</v>
      </c>
      <c r="CP322">
        <v>0</v>
      </c>
      <c r="CQ322">
        <f t="shared" si="826"/>
        <v>0</v>
      </c>
      <c r="CR322">
        <v>0</v>
      </c>
      <c r="CS322">
        <f t="shared" si="827"/>
        <v>0</v>
      </c>
      <c r="CT322">
        <v>0</v>
      </c>
      <c r="CU322">
        <f t="shared" si="828"/>
        <v>0</v>
      </c>
      <c r="CV322">
        <v>0</v>
      </c>
      <c r="CW322">
        <f t="shared" si="829"/>
        <v>0</v>
      </c>
      <c r="CX322">
        <v>0</v>
      </c>
      <c r="CY322">
        <f t="shared" si="830"/>
        <v>0</v>
      </c>
      <c r="CZ322">
        <v>0</v>
      </c>
      <c r="DA322">
        <f t="shared" si="831"/>
        <v>0</v>
      </c>
      <c r="DB322">
        <v>100</v>
      </c>
      <c r="DC322">
        <f t="shared" si="776"/>
        <v>1</v>
      </c>
      <c r="DD322">
        <v>0</v>
      </c>
      <c r="DE322">
        <f t="shared" si="832"/>
        <v>0</v>
      </c>
      <c r="DF322">
        <v>0</v>
      </c>
      <c r="DG322">
        <f t="shared" si="833"/>
        <v>0</v>
      </c>
      <c r="DH322">
        <v>0</v>
      </c>
      <c r="DI322">
        <f t="shared" si="834"/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f t="shared" si="835"/>
        <v>0</v>
      </c>
      <c r="ET322">
        <v>0</v>
      </c>
      <c r="EU322">
        <f t="shared" si="836"/>
        <v>0</v>
      </c>
      <c r="EV322">
        <v>100</v>
      </c>
      <c r="EW322">
        <f t="shared" si="855"/>
        <v>1</v>
      </c>
      <c r="EX322">
        <v>0</v>
      </c>
      <c r="EY322">
        <f t="shared" si="837"/>
        <v>0</v>
      </c>
      <c r="EZ322">
        <v>0</v>
      </c>
      <c r="FA322">
        <f t="shared" si="838"/>
        <v>0</v>
      </c>
      <c r="FB322">
        <v>0</v>
      </c>
      <c r="FC322">
        <f t="shared" si="839"/>
        <v>0</v>
      </c>
      <c r="FD322">
        <v>0</v>
      </c>
      <c r="FE322">
        <f t="shared" si="840"/>
        <v>0</v>
      </c>
      <c r="FF322">
        <v>0</v>
      </c>
      <c r="FG322">
        <f t="shared" si="841"/>
        <v>0</v>
      </c>
      <c r="FH322">
        <v>0</v>
      </c>
      <c r="FI322">
        <f t="shared" si="842"/>
        <v>0</v>
      </c>
      <c r="FJ322">
        <v>0</v>
      </c>
      <c r="FK322">
        <f t="shared" si="843"/>
        <v>0</v>
      </c>
      <c r="FL322">
        <v>0</v>
      </c>
      <c r="FM322">
        <f t="shared" si="844"/>
        <v>0</v>
      </c>
      <c r="FN322">
        <v>0</v>
      </c>
      <c r="FO322">
        <f t="shared" si="845"/>
        <v>0</v>
      </c>
      <c r="FP322">
        <v>0</v>
      </c>
      <c r="FQ322">
        <f t="shared" si="846"/>
        <v>0</v>
      </c>
      <c r="FR322">
        <v>0</v>
      </c>
      <c r="FS322">
        <f t="shared" si="847"/>
        <v>0</v>
      </c>
      <c r="FT322">
        <v>0</v>
      </c>
      <c r="FU322">
        <f t="shared" si="848"/>
        <v>0</v>
      </c>
      <c r="FV322">
        <v>0</v>
      </c>
      <c r="FW322">
        <f t="shared" si="849"/>
        <v>0</v>
      </c>
      <c r="FX322">
        <v>0</v>
      </c>
      <c r="FY322">
        <f t="shared" si="850"/>
        <v>0</v>
      </c>
      <c r="FZ322">
        <v>0</v>
      </c>
      <c r="GA322">
        <f t="shared" si="851"/>
        <v>0</v>
      </c>
      <c r="GB322">
        <v>0</v>
      </c>
      <c r="GC322">
        <f t="shared" si="852"/>
        <v>0</v>
      </c>
      <c r="GD322">
        <v>0</v>
      </c>
      <c r="GE322">
        <f t="shared" si="853"/>
        <v>0</v>
      </c>
      <c r="GF322">
        <v>0</v>
      </c>
      <c r="GG322">
        <f t="shared" si="856"/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 s="3" t="s">
        <v>695</v>
      </c>
    </row>
    <row r="323" spans="1:200" x14ac:dyDescent="0.45">
      <c r="A323">
        <v>322</v>
      </c>
      <c r="B323" t="s">
        <v>53</v>
      </c>
      <c r="C323" t="s">
        <v>51</v>
      </c>
      <c r="D323" t="s">
        <v>699</v>
      </c>
      <c r="E323" t="s">
        <v>700</v>
      </c>
      <c r="F323">
        <v>234.3</v>
      </c>
      <c r="G323">
        <v>298</v>
      </c>
      <c r="H323">
        <f>660+273</f>
        <v>933</v>
      </c>
      <c r="I323" s="2">
        <f t="shared" si="800"/>
        <v>0.31939978563772775</v>
      </c>
      <c r="J323" s="2">
        <f t="shared" si="801"/>
        <v>63.699999999999989</v>
      </c>
      <c r="K323" s="2">
        <f t="shared" si="802"/>
        <v>1.2718736662398633</v>
      </c>
      <c r="M323" s="2">
        <v>630</v>
      </c>
      <c r="N323">
        <v>0.5</v>
      </c>
      <c r="O323">
        <v>10</v>
      </c>
      <c r="P323" s="2">
        <f t="shared" si="725"/>
        <v>0.05</v>
      </c>
      <c r="Q323" s="2">
        <f t="shared" si="726"/>
        <v>0.95</v>
      </c>
      <c r="S323" s="15">
        <f>51.5*9.8</f>
        <v>504.70000000000005</v>
      </c>
      <c r="T323" s="2">
        <f t="shared" si="579"/>
        <v>0</v>
      </c>
      <c r="U323">
        <f>45*9.8</f>
        <v>441.00000000000006</v>
      </c>
      <c r="V323">
        <f>51.5*9.8</f>
        <v>504.70000000000005</v>
      </c>
      <c r="W323" s="2">
        <f t="shared" si="803"/>
        <v>2.2050000000000001</v>
      </c>
      <c r="X323" s="2">
        <f t="shared" si="804"/>
        <v>50.47</v>
      </c>
      <c r="Y323" s="7">
        <f t="shared" si="805"/>
        <v>0.9563106796116505</v>
      </c>
      <c r="Z323" s="2">
        <f t="shared" si="806"/>
        <v>0.87378640776699035</v>
      </c>
      <c r="AA323" s="2" t="e">
        <f t="shared" si="807"/>
        <v>#DIV/0!</v>
      </c>
      <c r="AB323" s="2">
        <f t="shared" si="808"/>
        <v>1</v>
      </c>
      <c r="AC323" s="2">
        <f t="shared" si="809"/>
        <v>0.95</v>
      </c>
      <c r="AD323" s="2">
        <f t="shared" si="810"/>
        <v>441.00000000000006</v>
      </c>
      <c r="AE323" s="2">
        <f t="shared" si="811"/>
        <v>0</v>
      </c>
      <c r="AF323" s="2">
        <f t="shared" si="560"/>
        <v>0</v>
      </c>
      <c r="AG323" s="2" t="e">
        <f t="shared" si="812"/>
        <v>#DIV/0!</v>
      </c>
      <c r="AH323" s="2">
        <f t="shared" si="558"/>
        <v>0</v>
      </c>
      <c r="AI323" s="2">
        <v>1</v>
      </c>
      <c r="AJ323">
        <f t="shared" si="854"/>
        <v>3.7037037037037041E-4</v>
      </c>
      <c r="AK323">
        <f t="shared" si="561"/>
        <v>13.499999999999998</v>
      </c>
      <c r="AL323">
        <f>2000*3600</f>
        <v>7200000</v>
      </c>
      <c r="AM323">
        <f t="shared" si="562"/>
        <v>7200013.5</v>
      </c>
      <c r="AP323" t="s">
        <v>37</v>
      </c>
      <c r="AQ323">
        <v>400</v>
      </c>
      <c r="AS323">
        <v>10</v>
      </c>
      <c r="AT323">
        <v>1</v>
      </c>
      <c r="AU323">
        <f t="shared" si="559"/>
        <v>1596.0015350869812</v>
      </c>
      <c r="AV323" t="s">
        <v>53</v>
      </c>
      <c r="AW323" t="s">
        <v>64</v>
      </c>
      <c r="AZ323" s="2">
        <f t="shared" si="813"/>
        <v>2.9670086031777045</v>
      </c>
      <c r="BA323" s="2">
        <f t="shared" si="814"/>
        <v>2</v>
      </c>
      <c r="BB323">
        <v>3.8</v>
      </c>
      <c r="BC323">
        <f t="shared" si="756"/>
        <v>1.6495698411147796E-2</v>
      </c>
      <c r="BD323">
        <v>0</v>
      </c>
      <c r="BE323">
        <f t="shared" si="757"/>
        <v>0</v>
      </c>
      <c r="BF323">
        <v>0</v>
      </c>
      <c r="BG323">
        <f t="shared" si="745"/>
        <v>0</v>
      </c>
      <c r="BH323">
        <v>0</v>
      </c>
      <c r="BI323">
        <f t="shared" si="746"/>
        <v>0</v>
      </c>
      <c r="BJ323">
        <v>0</v>
      </c>
      <c r="BK323">
        <f t="shared" si="815"/>
        <v>0</v>
      </c>
      <c r="BL323">
        <v>96.2</v>
      </c>
      <c r="BM323">
        <f t="shared" si="759"/>
        <v>0.98350430158885216</v>
      </c>
      <c r="BN323">
        <v>0</v>
      </c>
      <c r="BO323">
        <f t="shared" si="816"/>
        <v>0</v>
      </c>
      <c r="BP323">
        <v>0</v>
      </c>
      <c r="BQ323">
        <f t="shared" si="817"/>
        <v>0</v>
      </c>
      <c r="BR323">
        <v>0</v>
      </c>
      <c r="BS323">
        <f t="shared" si="747"/>
        <v>0</v>
      </c>
      <c r="BT323">
        <v>0</v>
      </c>
      <c r="BU323">
        <f t="shared" si="748"/>
        <v>0</v>
      </c>
      <c r="BV323">
        <v>0</v>
      </c>
      <c r="BW323">
        <f t="shared" si="818"/>
        <v>0</v>
      </c>
      <c r="BX323">
        <v>0</v>
      </c>
      <c r="BY323">
        <f t="shared" si="819"/>
        <v>0</v>
      </c>
      <c r="BZ323">
        <v>0</v>
      </c>
      <c r="CA323">
        <f t="shared" si="749"/>
        <v>0</v>
      </c>
      <c r="CB323">
        <v>0</v>
      </c>
      <c r="CC323">
        <f t="shared" si="750"/>
        <v>0</v>
      </c>
      <c r="CD323">
        <v>0</v>
      </c>
      <c r="CE323">
        <f t="shared" si="820"/>
        <v>0</v>
      </c>
      <c r="CF323">
        <v>0</v>
      </c>
      <c r="CG323">
        <f t="shared" si="821"/>
        <v>0</v>
      </c>
      <c r="CH323">
        <v>0</v>
      </c>
      <c r="CI323">
        <f t="shared" si="822"/>
        <v>0</v>
      </c>
      <c r="CJ323">
        <v>0</v>
      </c>
      <c r="CK323">
        <f t="shared" si="823"/>
        <v>0</v>
      </c>
      <c r="CL323">
        <v>0</v>
      </c>
      <c r="CM323">
        <f t="shared" si="824"/>
        <v>0</v>
      </c>
      <c r="CN323">
        <v>0</v>
      </c>
      <c r="CO323">
        <f t="shared" si="825"/>
        <v>0</v>
      </c>
      <c r="CP323">
        <v>0</v>
      </c>
      <c r="CQ323">
        <f t="shared" si="826"/>
        <v>0</v>
      </c>
      <c r="CR323">
        <v>0</v>
      </c>
      <c r="CS323">
        <f t="shared" si="827"/>
        <v>0</v>
      </c>
      <c r="CT323">
        <v>0</v>
      </c>
      <c r="CU323">
        <f t="shared" si="828"/>
        <v>0</v>
      </c>
      <c r="CV323">
        <v>0</v>
      </c>
      <c r="CW323">
        <f t="shared" si="829"/>
        <v>0</v>
      </c>
      <c r="CX323">
        <v>0</v>
      </c>
      <c r="CY323">
        <f t="shared" si="830"/>
        <v>0</v>
      </c>
      <c r="CZ323">
        <v>0</v>
      </c>
      <c r="DA323">
        <f t="shared" si="831"/>
        <v>0</v>
      </c>
      <c r="DB323">
        <v>0</v>
      </c>
      <c r="DC323">
        <f t="shared" si="776"/>
        <v>0</v>
      </c>
      <c r="DD323">
        <v>0</v>
      </c>
      <c r="DE323">
        <f t="shared" si="832"/>
        <v>0</v>
      </c>
      <c r="DF323">
        <v>0</v>
      </c>
      <c r="DG323">
        <f t="shared" si="833"/>
        <v>0</v>
      </c>
      <c r="DH323">
        <v>0</v>
      </c>
      <c r="DI323">
        <f t="shared" si="834"/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f t="shared" si="835"/>
        <v>0</v>
      </c>
      <c r="ET323">
        <v>0</v>
      </c>
      <c r="EU323">
        <f t="shared" si="836"/>
        <v>0</v>
      </c>
      <c r="EV323">
        <v>100</v>
      </c>
      <c r="EW323">
        <f t="shared" si="855"/>
        <v>1</v>
      </c>
      <c r="EX323">
        <v>0</v>
      </c>
      <c r="EY323">
        <f t="shared" si="837"/>
        <v>0</v>
      </c>
      <c r="EZ323">
        <v>0</v>
      </c>
      <c r="FA323">
        <f t="shared" si="838"/>
        <v>0</v>
      </c>
      <c r="FB323">
        <v>0</v>
      </c>
      <c r="FC323">
        <f t="shared" si="839"/>
        <v>0</v>
      </c>
      <c r="FD323">
        <v>0</v>
      </c>
      <c r="FE323">
        <f t="shared" si="840"/>
        <v>0</v>
      </c>
      <c r="FF323">
        <v>0</v>
      </c>
      <c r="FG323">
        <f t="shared" si="841"/>
        <v>0</v>
      </c>
      <c r="FH323">
        <v>0</v>
      </c>
      <c r="FI323">
        <f t="shared" si="842"/>
        <v>0</v>
      </c>
      <c r="FJ323">
        <v>0</v>
      </c>
      <c r="FK323">
        <f t="shared" si="843"/>
        <v>0</v>
      </c>
      <c r="FL323">
        <v>0</v>
      </c>
      <c r="FM323">
        <f t="shared" si="844"/>
        <v>0</v>
      </c>
      <c r="FN323">
        <v>0</v>
      </c>
      <c r="FO323">
        <f t="shared" si="845"/>
        <v>0</v>
      </c>
      <c r="FP323">
        <v>0</v>
      </c>
      <c r="FQ323">
        <f t="shared" si="846"/>
        <v>0</v>
      </c>
      <c r="FR323">
        <v>0</v>
      </c>
      <c r="FS323">
        <f t="shared" si="847"/>
        <v>0</v>
      </c>
      <c r="FT323">
        <v>0</v>
      </c>
      <c r="FU323">
        <f t="shared" si="848"/>
        <v>0</v>
      </c>
      <c r="FV323">
        <v>0</v>
      </c>
      <c r="FW323">
        <f t="shared" si="849"/>
        <v>0</v>
      </c>
      <c r="FX323">
        <v>0</v>
      </c>
      <c r="FY323">
        <f t="shared" si="850"/>
        <v>0</v>
      </c>
      <c r="FZ323">
        <v>0</v>
      </c>
      <c r="GA323">
        <f t="shared" si="851"/>
        <v>0</v>
      </c>
      <c r="GB323">
        <v>0</v>
      </c>
      <c r="GC323">
        <f t="shared" si="852"/>
        <v>0</v>
      </c>
      <c r="GD323">
        <v>0</v>
      </c>
      <c r="GE323">
        <f t="shared" si="853"/>
        <v>0</v>
      </c>
      <c r="GF323">
        <v>0</v>
      </c>
      <c r="GG323">
        <f t="shared" si="856"/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 s="3" t="s">
        <v>695</v>
      </c>
    </row>
    <row r="324" spans="1:200" x14ac:dyDescent="0.45">
      <c r="A324">
        <v>323</v>
      </c>
      <c r="B324" t="s">
        <v>33</v>
      </c>
      <c r="C324" t="s">
        <v>51</v>
      </c>
      <c r="D324" t="s">
        <v>701</v>
      </c>
      <c r="E324" t="s">
        <v>380</v>
      </c>
      <c r="F324">
        <v>234.3</v>
      </c>
      <c r="G324">
        <v>298</v>
      </c>
      <c r="H324">
        <f>1085+273</f>
        <v>1358</v>
      </c>
      <c r="I324" s="2">
        <f t="shared" si="800"/>
        <v>0.21944035346097202</v>
      </c>
      <c r="J324" s="2">
        <f t="shared" si="801"/>
        <v>63.699999999999989</v>
      </c>
      <c r="K324" s="2">
        <f t="shared" si="802"/>
        <v>1.2718736662398633</v>
      </c>
      <c r="M324" s="2">
        <v>630</v>
      </c>
      <c r="N324">
        <v>12</v>
      </c>
      <c r="O324">
        <v>12.5</v>
      </c>
      <c r="P324" s="2">
        <f t="shared" ref="P324:P330" si="857">N324/O324</f>
        <v>0.96</v>
      </c>
      <c r="Q324" s="2">
        <f t="shared" ref="Q324:Q330" si="858">(O324-N324)/O324</f>
        <v>0.04</v>
      </c>
      <c r="S324" s="15">
        <f>29*9.8</f>
        <v>284.20000000000005</v>
      </c>
      <c r="T324" s="2">
        <f t="shared" si="579"/>
        <v>0</v>
      </c>
      <c r="U324">
        <f>28*9.8</f>
        <v>274.40000000000003</v>
      </c>
      <c r="V324">
        <f>29*9.8</f>
        <v>284.20000000000005</v>
      </c>
      <c r="W324" s="2">
        <f t="shared" si="803"/>
        <v>32.928000000000004</v>
      </c>
      <c r="X324" s="2">
        <f t="shared" si="804"/>
        <v>35.525000000000006</v>
      </c>
      <c r="Y324" s="7">
        <f t="shared" si="805"/>
        <v>7.3103448275862098E-2</v>
      </c>
      <c r="Z324" s="2">
        <f t="shared" si="806"/>
        <v>0.96551724137931028</v>
      </c>
      <c r="AA324" s="2" t="e">
        <f t="shared" si="807"/>
        <v>#DIV/0!</v>
      </c>
      <c r="AB324" s="2">
        <f t="shared" si="808"/>
        <v>1</v>
      </c>
      <c r="AC324" s="2">
        <f t="shared" si="809"/>
        <v>0.04</v>
      </c>
      <c r="AD324" s="2">
        <f t="shared" si="810"/>
        <v>274.40000000000003</v>
      </c>
      <c r="AE324" s="2">
        <f t="shared" si="811"/>
        <v>0</v>
      </c>
      <c r="AF324" s="2">
        <f t="shared" si="560"/>
        <v>0</v>
      </c>
      <c r="AG324" s="2" t="e">
        <f t="shared" si="812"/>
        <v>#DIV/0!</v>
      </c>
      <c r="AH324" s="2">
        <f t="shared" si="558"/>
        <v>0</v>
      </c>
      <c r="AI324" s="2">
        <v>1</v>
      </c>
      <c r="AJ324">
        <f t="shared" si="854"/>
        <v>3.7037037037037041E-4</v>
      </c>
      <c r="AK324">
        <f t="shared" si="561"/>
        <v>323.99999999999994</v>
      </c>
      <c r="AL324">
        <f>2000*3600</f>
        <v>7200000</v>
      </c>
      <c r="AM324">
        <f t="shared" si="562"/>
        <v>7200324</v>
      </c>
      <c r="AP324" t="s">
        <v>37</v>
      </c>
      <c r="AQ324">
        <v>350</v>
      </c>
      <c r="AS324">
        <v>1</v>
      </c>
      <c r="AT324">
        <v>1</v>
      </c>
      <c r="AU324">
        <f t="shared" si="559"/>
        <v>284.20000000000005</v>
      </c>
      <c r="AV324" t="s">
        <v>385</v>
      </c>
      <c r="AW324" t="s">
        <v>64</v>
      </c>
      <c r="AZ324" s="2">
        <f t="shared" si="813"/>
        <v>1</v>
      </c>
      <c r="BA324" s="2">
        <f t="shared" si="814"/>
        <v>2</v>
      </c>
      <c r="BB324">
        <v>100</v>
      </c>
      <c r="BC324">
        <f t="shared" si="756"/>
        <v>1</v>
      </c>
      <c r="BD324">
        <v>0</v>
      </c>
      <c r="BE324">
        <f t="shared" si="757"/>
        <v>0</v>
      </c>
      <c r="BF324">
        <v>0</v>
      </c>
      <c r="BG324">
        <f t="shared" si="745"/>
        <v>0</v>
      </c>
      <c r="BH324">
        <v>0</v>
      </c>
      <c r="BI324">
        <f t="shared" si="746"/>
        <v>0</v>
      </c>
      <c r="BJ324">
        <v>0</v>
      </c>
      <c r="BK324">
        <f t="shared" si="815"/>
        <v>0</v>
      </c>
      <c r="BL324">
        <v>0</v>
      </c>
      <c r="BM324">
        <f t="shared" si="759"/>
        <v>0</v>
      </c>
      <c r="BN324">
        <v>0</v>
      </c>
      <c r="BO324">
        <f t="shared" si="816"/>
        <v>0</v>
      </c>
      <c r="BP324">
        <v>0</v>
      </c>
      <c r="BQ324">
        <f t="shared" si="817"/>
        <v>0</v>
      </c>
      <c r="BR324">
        <v>0</v>
      </c>
      <c r="BS324">
        <f t="shared" si="747"/>
        <v>0</v>
      </c>
      <c r="BT324">
        <v>0</v>
      </c>
      <c r="BU324">
        <f t="shared" si="748"/>
        <v>0</v>
      </c>
      <c r="BV324">
        <v>0</v>
      </c>
      <c r="BW324">
        <f t="shared" si="818"/>
        <v>0</v>
      </c>
      <c r="BX324">
        <v>0</v>
      </c>
      <c r="BY324">
        <f t="shared" si="819"/>
        <v>0</v>
      </c>
      <c r="BZ324">
        <v>0</v>
      </c>
      <c r="CA324">
        <f t="shared" si="749"/>
        <v>0</v>
      </c>
      <c r="CB324">
        <v>0</v>
      </c>
      <c r="CC324">
        <f t="shared" si="750"/>
        <v>0</v>
      </c>
      <c r="CD324">
        <v>0</v>
      </c>
      <c r="CE324">
        <f t="shared" si="820"/>
        <v>0</v>
      </c>
      <c r="CF324">
        <v>0</v>
      </c>
      <c r="CG324">
        <f t="shared" si="821"/>
        <v>0</v>
      </c>
      <c r="CH324">
        <v>0</v>
      </c>
      <c r="CI324">
        <f t="shared" si="822"/>
        <v>0</v>
      </c>
      <c r="CJ324">
        <v>0</v>
      </c>
      <c r="CK324">
        <f t="shared" si="823"/>
        <v>0</v>
      </c>
      <c r="CL324">
        <v>0</v>
      </c>
      <c r="CM324">
        <f t="shared" si="824"/>
        <v>0</v>
      </c>
      <c r="CN324">
        <v>0</v>
      </c>
      <c r="CO324">
        <f t="shared" si="825"/>
        <v>0</v>
      </c>
      <c r="CP324">
        <v>0</v>
      </c>
      <c r="CQ324">
        <f t="shared" si="826"/>
        <v>0</v>
      </c>
      <c r="CR324">
        <v>0</v>
      </c>
      <c r="CS324">
        <f t="shared" si="827"/>
        <v>0</v>
      </c>
      <c r="CT324">
        <v>0</v>
      </c>
      <c r="CU324">
        <f t="shared" si="828"/>
        <v>0</v>
      </c>
      <c r="CV324">
        <v>0</v>
      </c>
      <c r="CW324">
        <f t="shared" si="829"/>
        <v>0</v>
      </c>
      <c r="CX324">
        <v>0</v>
      </c>
      <c r="CY324">
        <f t="shared" si="830"/>
        <v>0</v>
      </c>
      <c r="CZ324">
        <v>0</v>
      </c>
      <c r="DA324">
        <f t="shared" si="831"/>
        <v>0</v>
      </c>
      <c r="DB324">
        <v>0</v>
      </c>
      <c r="DC324">
        <f t="shared" si="776"/>
        <v>0</v>
      </c>
      <c r="DD324">
        <v>0</v>
      </c>
      <c r="DE324">
        <f t="shared" si="832"/>
        <v>0</v>
      </c>
      <c r="DF324">
        <v>0</v>
      </c>
      <c r="DG324">
        <f t="shared" si="833"/>
        <v>0</v>
      </c>
      <c r="DH324">
        <v>0</v>
      </c>
      <c r="DI324">
        <f t="shared" si="834"/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f t="shared" si="835"/>
        <v>0</v>
      </c>
      <c r="ET324">
        <v>0</v>
      </c>
      <c r="EU324">
        <f t="shared" si="836"/>
        <v>0</v>
      </c>
      <c r="EV324">
        <v>100</v>
      </c>
      <c r="EW324">
        <f t="shared" si="855"/>
        <v>1</v>
      </c>
      <c r="EX324">
        <v>0</v>
      </c>
      <c r="EY324">
        <f t="shared" si="837"/>
        <v>0</v>
      </c>
      <c r="EZ324">
        <v>0</v>
      </c>
      <c r="FA324">
        <f t="shared" si="838"/>
        <v>0</v>
      </c>
      <c r="FB324">
        <v>0</v>
      </c>
      <c r="FC324">
        <f t="shared" si="839"/>
        <v>0</v>
      </c>
      <c r="FD324">
        <v>0</v>
      </c>
      <c r="FE324">
        <f t="shared" si="840"/>
        <v>0</v>
      </c>
      <c r="FF324">
        <v>0</v>
      </c>
      <c r="FG324">
        <f t="shared" si="841"/>
        <v>0</v>
      </c>
      <c r="FH324">
        <v>0</v>
      </c>
      <c r="FI324">
        <f t="shared" si="842"/>
        <v>0</v>
      </c>
      <c r="FJ324">
        <v>0</v>
      </c>
      <c r="FK324">
        <f t="shared" si="843"/>
        <v>0</v>
      </c>
      <c r="FL324">
        <v>0</v>
      </c>
      <c r="FM324">
        <f t="shared" si="844"/>
        <v>0</v>
      </c>
      <c r="FN324">
        <v>0</v>
      </c>
      <c r="FO324">
        <f t="shared" si="845"/>
        <v>0</v>
      </c>
      <c r="FP324">
        <v>0</v>
      </c>
      <c r="FQ324">
        <f t="shared" si="846"/>
        <v>0</v>
      </c>
      <c r="FR324">
        <v>0</v>
      </c>
      <c r="FS324">
        <f t="shared" si="847"/>
        <v>0</v>
      </c>
      <c r="FT324">
        <v>0</v>
      </c>
      <c r="FU324">
        <f t="shared" si="848"/>
        <v>0</v>
      </c>
      <c r="FV324">
        <v>0</v>
      </c>
      <c r="FW324">
        <f t="shared" si="849"/>
        <v>0</v>
      </c>
      <c r="FX324">
        <v>0</v>
      </c>
      <c r="FY324">
        <f t="shared" si="850"/>
        <v>0</v>
      </c>
      <c r="FZ324">
        <v>0</v>
      </c>
      <c r="GA324">
        <f t="shared" si="851"/>
        <v>0</v>
      </c>
      <c r="GB324">
        <v>0</v>
      </c>
      <c r="GC324">
        <f t="shared" si="852"/>
        <v>0</v>
      </c>
      <c r="GD324">
        <v>0</v>
      </c>
      <c r="GE324">
        <f t="shared" si="853"/>
        <v>0</v>
      </c>
      <c r="GF324">
        <v>0</v>
      </c>
      <c r="GG324">
        <f t="shared" si="856"/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 s="3" t="s">
        <v>695</v>
      </c>
    </row>
    <row r="325" spans="1:200" x14ac:dyDescent="0.45">
      <c r="A325">
        <v>324</v>
      </c>
      <c r="B325" t="s">
        <v>440</v>
      </c>
      <c r="C325" t="s">
        <v>51</v>
      </c>
      <c r="D325" t="s">
        <v>582</v>
      </c>
      <c r="E325" t="s">
        <v>702</v>
      </c>
      <c r="F325">
        <v>234.3</v>
      </c>
      <c r="G325">
        <v>298</v>
      </c>
      <c r="H325">
        <v>1773</v>
      </c>
      <c r="I325" s="2">
        <f t="shared" si="800"/>
        <v>0.16807670614777215</v>
      </c>
      <c r="J325" s="2">
        <f t="shared" si="801"/>
        <v>63.699999999999989</v>
      </c>
      <c r="K325" s="2">
        <f t="shared" si="802"/>
        <v>1.2718736662398633</v>
      </c>
      <c r="M325" s="2">
        <v>630</v>
      </c>
      <c r="N325">
        <v>33</v>
      </c>
      <c r="O325">
        <v>35</v>
      </c>
      <c r="P325" s="2">
        <f t="shared" si="857"/>
        <v>0.94285714285714284</v>
      </c>
      <c r="Q325" s="2">
        <f t="shared" si="858"/>
        <v>5.7142857142857141E-2</v>
      </c>
      <c r="R325">
        <f>13.8*9.8</f>
        <v>135.24</v>
      </c>
      <c r="S325">
        <f>15*9.8</f>
        <v>147</v>
      </c>
      <c r="T325" s="2">
        <f t="shared" si="579"/>
        <v>0.92</v>
      </c>
      <c r="U325">
        <f>30.8*9.8</f>
        <v>301.84000000000003</v>
      </c>
      <c r="V325">
        <f>32*9.8</f>
        <v>313.60000000000002</v>
      </c>
      <c r="W325" s="2">
        <f t="shared" si="803"/>
        <v>99.607200000000006</v>
      </c>
      <c r="X325" s="2">
        <f t="shared" si="804"/>
        <v>109.76</v>
      </c>
      <c r="Y325" s="7">
        <f t="shared" si="805"/>
        <v>9.2499999999999985E-2</v>
      </c>
      <c r="Z325" s="2">
        <f t="shared" si="806"/>
        <v>0.96250000000000002</v>
      </c>
      <c r="AA325" s="2">
        <f t="shared" si="807"/>
        <v>2.2318840579710146</v>
      </c>
      <c r="AB325" s="2">
        <f t="shared" si="808"/>
        <v>2.1333333333333333</v>
      </c>
      <c r="AC325" s="2">
        <f t="shared" si="809"/>
        <v>5.7142857142857141E-2</v>
      </c>
      <c r="AD325" s="2">
        <f t="shared" si="810"/>
        <v>166.60000000000002</v>
      </c>
      <c r="AE325" s="2">
        <f t="shared" si="811"/>
        <v>166.60000000000002</v>
      </c>
      <c r="AF325" s="2">
        <f t="shared" si="560"/>
        <v>0.53125</v>
      </c>
      <c r="AG325" s="2">
        <f t="shared" si="812"/>
        <v>1</v>
      </c>
      <c r="AH325" s="2">
        <f t="shared" ref="AH325:AH385" si="859">(AE325/V325)*O325</f>
        <v>18.59375</v>
      </c>
      <c r="AI325" s="2">
        <v>0</v>
      </c>
      <c r="AJ325">
        <f t="shared" si="854"/>
        <v>3.7037037037037041E-4</v>
      </c>
      <c r="AK325">
        <f t="shared" si="561"/>
        <v>890.99999999999989</v>
      </c>
      <c r="AL325">
        <f>2000*3600</f>
        <v>7200000</v>
      </c>
      <c r="AM325">
        <f t="shared" si="562"/>
        <v>7200891</v>
      </c>
      <c r="AP325" t="s">
        <v>37</v>
      </c>
      <c r="AS325">
        <v>1</v>
      </c>
      <c r="AT325">
        <v>1</v>
      </c>
      <c r="AU325">
        <f t="shared" si="559"/>
        <v>147</v>
      </c>
      <c r="AV325" t="s">
        <v>440</v>
      </c>
      <c r="AW325" t="s">
        <v>64</v>
      </c>
      <c r="AZ325" s="2">
        <f t="shared" si="813"/>
        <v>2.014788774734658</v>
      </c>
      <c r="BA325" s="2">
        <f t="shared" si="814"/>
        <v>2</v>
      </c>
      <c r="BB325">
        <v>0</v>
      </c>
      <c r="BC325">
        <f t="shared" si="756"/>
        <v>0</v>
      </c>
      <c r="BD325">
        <v>0</v>
      </c>
      <c r="BE325">
        <f t="shared" si="757"/>
        <v>0</v>
      </c>
      <c r="BF325">
        <v>0</v>
      </c>
      <c r="BG325">
        <f t="shared" si="745"/>
        <v>0</v>
      </c>
      <c r="BH325">
        <v>0</v>
      </c>
      <c r="BI325">
        <f t="shared" si="746"/>
        <v>0</v>
      </c>
      <c r="BJ325">
        <v>0</v>
      </c>
      <c r="BK325">
        <f t="shared" si="815"/>
        <v>0</v>
      </c>
      <c r="BL325">
        <v>0</v>
      </c>
      <c r="BM325">
        <f t="shared" si="759"/>
        <v>0</v>
      </c>
      <c r="BN325">
        <v>0</v>
      </c>
      <c r="BO325">
        <f t="shared" si="816"/>
        <v>0</v>
      </c>
      <c r="BP325">
        <v>0</v>
      </c>
      <c r="BQ325">
        <f t="shared" si="817"/>
        <v>0</v>
      </c>
      <c r="BR325">
        <f>100-BT325-BV325-BX325-BZ325</f>
        <v>99.71</v>
      </c>
      <c r="BS325">
        <f t="shared" si="747"/>
        <v>0.9933057272504674</v>
      </c>
      <c r="BT325">
        <v>0.04</v>
      </c>
      <c r="BU325">
        <f t="shared" si="748"/>
        <v>1.8528723585927037E-3</v>
      </c>
      <c r="BV325">
        <v>0.02</v>
      </c>
      <c r="BW325">
        <f t="shared" si="818"/>
        <v>3.5926698460927303E-4</v>
      </c>
      <c r="BX325">
        <v>0.03</v>
      </c>
      <c r="BY325">
        <f t="shared" si="819"/>
        <v>5.2048112549191584E-4</v>
      </c>
      <c r="BZ325">
        <v>0.2</v>
      </c>
      <c r="CA325">
        <f t="shared" si="749"/>
        <v>3.9616522808385759E-3</v>
      </c>
      <c r="CB325">
        <v>0</v>
      </c>
      <c r="CC325">
        <f t="shared" si="750"/>
        <v>0</v>
      </c>
      <c r="CD325">
        <v>0</v>
      </c>
      <c r="CE325">
        <f t="shared" si="820"/>
        <v>0</v>
      </c>
      <c r="CF325">
        <v>0</v>
      </c>
      <c r="CG325">
        <f t="shared" si="821"/>
        <v>0</v>
      </c>
      <c r="CH325">
        <v>0</v>
      </c>
      <c r="CI325">
        <f t="shared" si="822"/>
        <v>0</v>
      </c>
      <c r="CJ325">
        <v>0</v>
      </c>
      <c r="CK325">
        <f t="shared" si="823"/>
        <v>0</v>
      </c>
      <c r="CL325">
        <v>0</v>
      </c>
      <c r="CM325">
        <f t="shared" si="824"/>
        <v>0</v>
      </c>
      <c r="CN325">
        <v>0</v>
      </c>
      <c r="CO325">
        <f t="shared" si="825"/>
        <v>0</v>
      </c>
      <c r="CP325">
        <v>0</v>
      </c>
      <c r="CQ325">
        <f t="shared" si="826"/>
        <v>0</v>
      </c>
      <c r="CR325">
        <v>0</v>
      </c>
      <c r="CS325">
        <f t="shared" si="827"/>
        <v>0</v>
      </c>
      <c r="CT325">
        <v>0</v>
      </c>
      <c r="CU325">
        <f t="shared" si="828"/>
        <v>0</v>
      </c>
      <c r="CV325">
        <v>0</v>
      </c>
      <c r="CW325">
        <f t="shared" si="829"/>
        <v>0</v>
      </c>
      <c r="CX325">
        <v>0</v>
      </c>
      <c r="CY325">
        <f t="shared" si="830"/>
        <v>0</v>
      </c>
      <c r="CZ325">
        <v>0</v>
      </c>
      <c r="DA325">
        <f t="shared" si="831"/>
        <v>0</v>
      </c>
      <c r="DB325">
        <v>0</v>
      </c>
      <c r="DC325">
        <f t="shared" si="776"/>
        <v>0</v>
      </c>
      <c r="DD325">
        <v>0</v>
      </c>
      <c r="DE325">
        <f t="shared" si="832"/>
        <v>0</v>
      </c>
      <c r="DF325">
        <v>0</v>
      </c>
      <c r="DG325">
        <f t="shared" si="833"/>
        <v>0</v>
      </c>
      <c r="DH325">
        <v>0</v>
      </c>
      <c r="DI325">
        <f t="shared" si="834"/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f t="shared" si="835"/>
        <v>0</v>
      </c>
      <c r="ET325">
        <v>0</v>
      </c>
      <c r="EU325">
        <f t="shared" si="836"/>
        <v>0</v>
      </c>
      <c r="EV325">
        <v>100</v>
      </c>
      <c r="EW325">
        <f t="shared" si="855"/>
        <v>1</v>
      </c>
      <c r="EX325">
        <v>0</v>
      </c>
      <c r="EY325">
        <f t="shared" si="837"/>
        <v>0</v>
      </c>
      <c r="EZ325">
        <v>0</v>
      </c>
      <c r="FA325">
        <f t="shared" si="838"/>
        <v>0</v>
      </c>
      <c r="FB325">
        <v>0</v>
      </c>
      <c r="FC325">
        <f t="shared" si="839"/>
        <v>0</v>
      </c>
      <c r="FD325">
        <v>0</v>
      </c>
      <c r="FE325">
        <f t="shared" si="840"/>
        <v>0</v>
      </c>
      <c r="FF325">
        <v>0</v>
      </c>
      <c r="FG325">
        <f t="shared" si="841"/>
        <v>0</v>
      </c>
      <c r="FH325">
        <v>0</v>
      </c>
      <c r="FI325">
        <f t="shared" si="842"/>
        <v>0</v>
      </c>
      <c r="FJ325">
        <v>0</v>
      </c>
      <c r="FK325">
        <f t="shared" si="843"/>
        <v>0</v>
      </c>
      <c r="FL325">
        <v>0</v>
      </c>
      <c r="FM325">
        <f t="shared" si="844"/>
        <v>0</v>
      </c>
      <c r="FN325">
        <v>0</v>
      </c>
      <c r="FO325">
        <f t="shared" si="845"/>
        <v>0</v>
      </c>
      <c r="FP325">
        <v>0</v>
      </c>
      <c r="FQ325">
        <f t="shared" si="846"/>
        <v>0</v>
      </c>
      <c r="FR325">
        <v>0</v>
      </c>
      <c r="FS325">
        <f t="shared" si="847"/>
        <v>0</v>
      </c>
      <c r="FT325">
        <v>0</v>
      </c>
      <c r="FU325">
        <f t="shared" si="848"/>
        <v>0</v>
      </c>
      <c r="FV325">
        <v>0</v>
      </c>
      <c r="FW325">
        <f t="shared" si="849"/>
        <v>0</v>
      </c>
      <c r="FX325">
        <v>0</v>
      </c>
      <c r="FY325">
        <f t="shared" si="850"/>
        <v>0</v>
      </c>
      <c r="FZ325">
        <v>0</v>
      </c>
      <c r="GA325">
        <f t="shared" si="851"/>
        <v>0</v>
      </c>
      <c r="GB325">
        <v>0</v>
      </c>
      <c r="GC325">
        <f t="shared" si="852"/>
        <v>0</v>
      </c>
      <c r="GD325">
        <v>0</v>
      </c>
      <c r="GE325">
        <f t="shared" si="853"/>
        <v>0</v>
      </c>
      <c r="GF325">
        <v>0</v>
      </c>
      <c r="GG325">
        <f t="shared" si="856"/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 s="3" t="s">
        <v>695</v>
      </c>
    </row>
    <row r="326" spans="1:200" x14ac:dyDescent="0.45">
      <c r="A326">
        <v>325</v>
      </c>
      <c r="B326" t="s">
        <v>368</v>
      </c>
      <c r="C326" t="s">
        <v>51</v>
      </c>
      <c r="D326" t="s">
        <v>703</v>
      </c>
      <c r="E326" t="s">
        <v>704</v>
      </c>
      <c r="F326">
        <v>234.3</v>
      </c>
      <c r="G326">
        <v>298</v>
      </c>
      <c r="H326">
        <v>1773</v>
      </c>
      <c r="I326" s="2">
        <f t="shared" si="800"/>
        <v>0.16807670614777215</v>
      </c>
      <c r="J326" s="2">
        <f t="shared" si="801"/>
        <v>63.699999999999989</v>
      </c>
      <c r="K326" s="2">
        <f t="shared" si="802"/>
        <v>1.2718736662398633</v>
      </c>
      <c r="M326" s="2">
        <v>630</v>
      </c>
      <c r="N326">
        <v>25</v>
      </c>
      <c r="O326">
        <v>26.7</v>
      </c>
      <c r="P326" s="2">
        <f t="shared" si="857"/>
        <v>0.93632958801498134</v>
      </c>
      <c r="Q326" s="2">
        <f t="shared" si="858"/>
        <v>6.3670411985018702E-2</v>
      </c>
      <c r="S326" s="15">
        <f>59*9.8</f>
        <v>578.20000000000005</v>
      </c>
      <c r="T326" s="2">
        <f t="shared" si="579"/>
        <v>0</v>
      </c>
      <c r="U326">
        <f>57.5*9.8</f>
        <v>563.5</v>
      </c>
      <c r="V326">
        <f>59*9.8</f>
        <v>578.20000000000005</v>
      </c>
      <c r="W326" s="2">
        <f t="shared" si="803"/>
        <v>140.875</v>
      </c>
      <c r="X326" s="2">
        <f t="shared" si="804"/>
        <v>154.3794</v>
      </c>
      <c r="Y326" s="7">
        <f t="shared" si="805"/>
        <v>8.7475401510823364E-2</v>
      </c>
      <c r="Z326" s="2">
        <f t="shared" si="806"/>
        <v>0.97457627118644063</v>
      </c>
      <c r="AA326" s="2" t="e">
        <f t="shared" si="807"/>
        <v>#DIV/0!</v>
      </c>
      <c r="AB326" s="2">
        <f t="shared" si="808"/>
        <v>1</v>
      </c>
      <c r="AC326" s="2">
        <f t="shared" si="809"/>
        <v>6.3670411985018702E-2</v>
      </c>
      <c r="AD326" s="2">
        <f t="shared" si="810"/>
        <v>563.5</v>
      </c>
      <c r="AE326" s="2">
        <f t="shared" si="811"/>
        <v>0</v>
      </c>
      <c r="AF326" s="2">
        <f t="shared" si="560"/>
        <v>0</v>
      </c>
      <c r="AG326" s="2" t="e">
        <f t="shared" si="812"/>
        <v>#DIV/0!</v>
      </c>
      <c r="AH326" s="2">
        <f t="shared" si="859"/>
        <v>0</v>
      </c>
      <c r="AI326" s="2">
        <v>0</v>
      </c>
      <c r="AJ326">
        <f t="shared" si="854"/>
        <v>3.7037037037037041E-4</v>
      </c>
      <c r="AK326">
        <f t="shared" si="561"/>
        <v>674.99999999999989</v>
      </c>
      <c r="AL326">
        <f>2000*3600</f>
        <v>7200000</v>
      </c>
      <c r="AM326">
        <f t="shared" si="562"/>
        <v>7200675</v>
      </c>
      <c r="AP326" t="s">
        <v>37</v>
      </c>
      <c r="AS326">
        <v>10</v>
      </c>
      <c r="AT326">
        <v>1</v>
      </c>
      <c r="AU326">
        <f t="shared" si="559"/>
        <v>1828.4289431093571</v>
      </c>
      <c r="AV326" t="s">
        <v>511</v>
      </c>
      <c r="AW326" t="s">
        <v>442</v>
      </c>
      <c r="AZ326" s="2">
        <f t="shared" si="813"/>
        <v>2.0298855717566076</v>
      </c>
      <c r="BA326" s="2">
        <f t="shared" si="814"/>
        <v>2</v>
      </c>
      <c r="BB326">
        <v>0</v>
      </c>
      <c r="BC326">
        <f t="shared" si="756"/>
        <v>0</v>
      </c>
      <c r="BD326">
        <v>0</v>
      </c>
      <c r="BE326">
        <f t="shared" si="757"/>
        <v>0</v>
      </c>
      <c r="BF326">
        <v>0</v>
      </c>
      <c r="BG326">
        <f t="shared" si="745"/>
        <v>0</v>
      </c>
      <c r="BH326">
        <v>0</v>
      </c>
      <c r="BI326">
        <f t="shared" si="746"/>
        <v>0</v>
      </c>
      <c r="BJ326">
        <v>0</v>
      </c>
      <c r="BK326">
        <f t="shared" si="815"/>
        <v>0</v>
      </c>
      <c r="BL326">
        <v>0</v>
      </c>
      <c r="BM326">
        <f t="shared" si="759"/>
        <v>0</v>
      </c>
      <c r="BN326">
        <v>0</v>
      </c>
      <c r="BO326">
        <f t="shared" si="816"/>
        <v>0</v>
      </c>
      <c r="BP326">
        <v>0</v>
      </c>
      <c r="BQ326">
        <f t="shared" si="817"/>
        <v>0</v>
      </c>
      <c r="BR326">
        <f>100-BT326-BV326-BX326-BZ326</f>
        <v>99.509999999999991</v>
      </c>
      <c r="BS326">
        <f t="shared" si="747"/>
        <v>0.98601549038912328</v>
      </c>
      <c r="BT326">
        <v>0.17</v>
      </c>
      <c r="BU326">
        <f t="shared" si="748"/>
        <v>7.8326229501515833E-3</v>
      </c>
      <c r="BV326">
        <v>0.03</v>
      </c>
      <c r="BW326">
        <f t="shared" si="818"/>
        <v>5.3602044653072516E-4</v>
      </c>
      <c r="BX326">
        <v>0.04</v>
      </c>
      <c r="BY326">
        <f t="shared" si="819"/>
        <v>6.9026604416127385E-4</v>
      </c>
      <c r="BZ326">
        <v>0.25</v>
      </c>
      <c r="CA326">
        <f t="shared" si="749"/>
        <v>4.9256001700333377E-3</v>
      </c>
      <c r="CB326">
        <v>0</v>
      </c>
      <c r="CC326">
        <f t="shared" si="750"/>
        <v>0</v>
      </c>
      <c r="CD326">
        <v>0</v>
      </c>
      <c r="CE326">
        <f t="shared" si="820"/>
        <v>0</v>
      </c>
      <c r="CF326">
        <v>0</v>
      </c>
      <c r="CG326">
        <f t="shared" si="821"/>
        <v>0</v>
      </c>
      <c r="CH326">
        <v>0</v>
      </c>
      <c r="CI326">
        <f t="shared" si="822"/>
        <v>0</v>
      </c>
      <c r="CJ326">
        <v>0</v>
      </c>
      <c r="CK326">
        <f t="shared" si="823"/>
        <v>0</v>
      </c>
      <c r="CL326">
        <v>0</v>
      </c>
      <c r="CM326">
        <f t="shared" si="824"/>
        <v>0</v>
      </c>
      <c r="CN326">
        <v>0</v>
      </c>
      <c r="CO326">
        <f t="shared" si="825"/>
        <v>0</v>
      </c>
      <c r="CP326">
        <v>0</v>
      </c>
      <c r="CQ326">
        <f t="shared" si="826"/>
        <v>0</v>
      </c>
      <c r="CR326">
        <v>0</v>
      </c>
      <c r="CS326">
        <f t="shared" si="827"/>
        <v>0</v>
      </c>
      <c r="CT326">
        <v>0</v>
      </c>
      <c r="CU326">
        <f t="shared" si="828"/>
        <v>0</v>
      </c>
      <c r="CV326">
        <v>0</v>
      </c>
      <c r="CW326">
        <f t="shared" si="829"/>
        <v>0</v>
      </c>
      <c r="CX326">
        <v>0</v>
      </c>
      <c r="CY326">
        <f t="shared" si="830"/>
        <v>0</v>
      </c>
      <c r="CZ326">
        <v>0</v>
      </c>
      <c r="DA326">
        <f t="shared" si="831"/>
        <v>0</v>
      </c>
      <c r="DB326">
        <v>0</v>
      </c>
      <c r="DC326">
        <f t="shared" si="776"/>
        <v>0</v>
      </c>
      <c r="DD326">
        <v>0</v>
      </c>
      <c r="DE326">
        <f t="shared" si="832"/>
        <v>0</v>
      </c>
      <c r="DF326">
        <v>0</v>
      </c>
      <c r="DG326">
        <f t="shared" si="833"/>
        <v>0</v>
      </c>
      <c r="DH326">
        <v>0</v>
      </c>
      <c r="DI326">
        <f t="shared" si="834"/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f t="shared" si="835"/>
        <v>0</v>
      </c>
      <c r="ET326">
        <v>0</v>
      </c>
      <c r="EU326">
        <f t="shared" si="836"/>
        <v>0</v>
      </c>
      <c r="EV326">
        <v>100</v>
      </c>
      <c r="EW326">
        <f t="shared" si="855"/>
        <v>1</v>
      </c>
      <c r="EX326">
        <v>0</v>
      </c>
      <c r="EY326">
        <f t="shared" si="837"/>
        <v>0</v>
      </c>
      <c r="EZ326">
        <v>0</v>
      </c>
      <c r="FA326">
        <f t="shared" si="838"/>
        <v>0</v>
      </c>
      <c r="FB326">
        <v>0</v>
      </c>
      <c r="FC326">
        <f t="shared" si="839"/>
        <v>0</v>
      </c>
      <c r="FD326">
        <v>0</v>
      </c>
      <c r="FE326">
        <f t="shared" si="840"/>
        <v>0</v>
      </c>
      <c r="FF326">
        <v>0</v>
      </c>
      <c r="FG326">
        <f t="shared" si="841"/>
        <v>0</v>
      </c>
      <c r="FH326">
        <v>0</v>
      </c>
      <c r="FI326">
        <f t="shared" si="842"/>
        <v>0</v>
      </c>
      <c r="FJ326">
        <v>0</v>
      </c>
      <c r="FK326">
        <f t="shared" si="843"/>
        <v>0</v>
      </c>
      <c r="FL326">
        <v>0</v>
      </c>
      <c r="FM326">
        <f t="shared" si="844"/>
        <v>0</v>
      </c>
      <c r="FN326">
        <v>0</v>
      </c>
      <c r="FO326">
        <f t="shared" si="845"/>
        <v>0</v>
      </c>
      <c r="FP326">
        <v>0</v>
      </c>
      <c r="FQ326">
        <f t="shared" si="846"/>
        <v>0</v>
      </c>
      <c r="FR326">
        <v>0</v>
      </c>
      <c r="FS326">
        <f t="shared" si="847"/>
        <v>0</v>
      </c>
      <c r="FT326">
        <v>0</v>
      </c>
      <c r="FU326">
        <f t="shared" si="848"/>
        <v>0</v>
      </c>
      <c r="FV326">
        <v>0</v>
      </c>
      <c r="FW326">
        <f t="shared" si="849"/>
        <v>0</v>
      </c>
      <c r="FX326">
        <v>0</v>
      </c>
      <c r="FY326">
        <f t="shared" si="850"/>
        <v>0</v>
      </c>
      <c r="FZ326">
        <v>0</v>
      </c>
      <c r="GA326">
        <f t="shared" si="851"/>
        <v>0</v>
      </c>
      <c r="GB326">
        <v>0</v>
      </c>
      <c r="GC326">
        <f t="shared" si="852"/>
        <v>0</v>
      </c>
      <c r="GD326">
        <v>0</v>
      </c>
      <c r="GE326">
        <f t="shared" si="853"/>
        <v>0</v>
      </c>
      <c r="GF326">
        <v>0</v>
      </c>
      <c r="GG326">
        <f t="shared" si="856"/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 s="3" t="s">
        <v>695</v>
      </c>
    </row>
    <row r="327" spans="1:200" x14ac:dyDescent="0.45">
      <c r="A327">
        <v>326</v>
      </c>
      <c r="B327" t="s">
        <v>705</v>
      </c>
      <c r="C327" t="s">
        <v>67</v>
      </c>
      <c r="E327" t="s">
        <v>706</v>
      </c>
      <c r="F327">
        <v>435</v>
      </c>
      <c r="G327">
        <v>535</v>
      </c>
      <c r="H327">
        <f>1450+273</f>
        <v>1723</v>
      </c>
      <c r="I327" s="2">
        <f t="shared" si="800"/>
        <v>0.31050493325594891</v>
      </c>
      <c r="J327" s="2">
        <f t="shared" si="801"/>
        <v>100</v>
      </c>
      <c r="K327" s="2">
        <f t="shared" si="802"/>
        <v>1.2298850574712643</v>
      </c>
      <c r="M327" s="2">
        <v>2345</v>
      </c>
      <c r="N327">
        <v>7.6</v>
      </c>
      <c r="O327">
        <v>32.799999999999997</v>
      </c>
      <c r="P327" s="2">
        <f t="shared" si="857"/>
        <v>0.23170731707317074</v>
      </c>
      <c r="Q327" s="2">
        <f t="shared" si="858"/>
        <v>0.76829268292682917</v>
      </c>
      <c r="R327">
        <f>2.1*9.8</f>
        <v>20.580000000000002</v>
      </c>
      <c r="S327">
        <v>20.58</v>
      </c>
      <c r="T327" s="2">
        <f t="shared" si="579"/>
        <v>1.0000000000000002</v>
      </c>
      <c r="U327">
        <f>4.2*9.8</f>
        <v>41.160000000000004</v>
      </c>
      <c r="V327">
        <f>9.1*9.8</f>
        <v>89.18</v>
      </c>
      <c r="W327" s="2">
        <f t="shared" ref="W327:X330" si="860">U327*N327/100</f>
        <v>3.1281600000000003</v>
      </c>
      <c r="X327" s="2">
        <f t="shared" si="860"/>
        <v>29.25104</v>
      </c>
      <c r="Y327" s="7">
        <f>(X327-W327)/X327</f>
        <v>0.89305816135084426</v>
      </c>
      <c r="Z327" s="2">
        <f>U327/V327</f>
        <v>0.46153846153846156</v>
      </c>
      <c r="AA327" s="2">
        <f t="shared" ref="AA327:AB330" si="861">U327/R327</f>
        <v>2</v>
      </c>
      <c r="AB327" s="2">
        <f t="shared" si="861"/>
        <v>4.3333333333333339</v>
      </c>
      <c r="AC327" s="2">
        <f>(O327-N327)/O327</f>
        <v>0.76829268292682917</v>
      </c>
      <c r="AD327" s="2">
        <f>U327-R327</f>
        <v>20.580000000000002</v>
      </c>
      <c r="AE327" s="2">
        <f>V327-S327</f>
        <v>68.600000000000009</v>
      </c>
      <c r="AF327" s="2">
        <f t="shared" si="560"/>
        <v>0.76923076923076927</v>
      </c>
      <c r="AG327" s="2">
        <f>AD327/AE327</f>
        <v>0.3</v>
      </c>
      <c r="AH327" s="2">
        <f t="shared" si="859"/>
        <v>25.23076923076923</v>
      </c>
      <c r="AI327" s="2">
        <v>1</v>
      </c>
      <c r="AJ327">
        <f>7/50/60</f>
        <v>2.3333333333333335E-3</v>
      </c>
      <c r="AK327">
        <f t="shared" si="561"/>
        <v>32.571428571428569</v>
      </c>
      <c r="AL327">
        <v>3600</v>
      </c>
      <c r="AM327">
        <f t="shared" si="562"/>
        <v>3632.5714285714284</v>
      </c>
      <c r="AP327" t="s">
        <v>37</v>
      </c>
      <c r="AS327">
        <v>0.1</v>
      </c>
      <c r="AT327">
        <v>1</v>
      </c>
      <c r="AU327">
        <f t="shared" si="559"/>
        <v>6.507967424626524</v>
      </c>
      <c r="AV327" t="s">
        <v>448</v>
      </c>
      <c r="AW327" t="s">
        <v>64</v>
      </c>
      <c r="AZ327" s="2">
        <f>BC327*GV$2+BE327*GX$2+BG327*GZ$2+BI327*HB$2+BK327*HD$2+BM327*HF$2+BO327*HH$2+BQ327*HB$13+BS327*GV$6+BU327*GX$6+BW327*GZ$6+BY327*HB$6+CA327*GV$10+CC327*GX$10+CE327*GZ$10+CG327*GV$16+CI327*GX$16+CK327*GZ$16+CM327*HB$16+CO327*GX$19+CQ327*GZ$19+CS327*HB$19+CU327*GV$25+DA327*GV$13+DC327*HB$10+CW327*GX$25+CY327*HB$25+DE327*GX$28</f>
        <v>1.0248685157117612</v>
      </c>
      <c r="BA327" s="2">
        <f>ES327*HL$2+EU327*HN$2+EW327*HP$2+EY327*GX$2+FA327*HB$10+FC327*GV$13+FE327*GX$13+FG327*GZ$13+FI327*HB$13+FK327*GV$19+FM327*GV$2+FO327*HD$2+FQ327*HB$2+FS327*GV$22+FU327*GX$22+FW327*HF$2+FY327*GV$6+GA327*GV$10+GC327*HA$22+GE327*GZ$25+GG327*GV$28</f>
        <v>3</v>
      </c>
      <c r="BB327">
        <v>0</v>
      </c>
      <c r="BC327">
        <f>((BB327/100)/GU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D327">
        <v>0</v>
      </c>
      <c r="BE327">
        <f>((BD327/100)/GW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F327">
        <v>50</v>
      </c>
      <c r="BG327">
        <f>((BF327/100)/GY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0.4875657421441193</v>
      </c>
      <c r="BH327">
        <v>0</v>
      </c>
      <c r="BI327">
        <f>((BH327/100)/HA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J327">
        <v>0</v>
      </c>
      <c r="BK327">
        <f>((BJ327/100)/HC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L327">
        <v>0</v>
      </c>
      <c r="BM327">
        <f t="shared" si="759"/>
        <v>0</v>
      </c>
      <c r="BN327">
        <v>0</v>
      </c>
      <c r="BO327">
        <f>((BN327/100)/HG$2)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P327">
        <v>0</v>
      </c>
      <c r="BQ327">
        <f>((BP327/100)/HA$13)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R327">
        <v>50</v>
      </c>
      <c r="BS327">
        <f>((BR327/100)/GU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0.51243425785588059</v>
      </c>
      <c r="BT327">
        <v>0</v>
      </c>
      <c r="BU327">
        <f>((BT327/100)/GW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V327">
        <v>0</v>
      </c>
      <c r="BW327">
        <f>((BV327/100)/GY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X327">
        <v>0</v>
      </c>
      <c r="BY327">
        <f>((BX327/100)/HA$6)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BZ327">
        <v>0</v>
      </c>
      <c r="CA327">
        <f>((BZ327/100)/GU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B327">
        <v>0</v>
      </c>
      <c r="CC327">
        <f>((CB327/100)/GW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D327">
        <v>0</v>
      </c>
      <c r="CE327">
        <f>((CD327/100)/GY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F327">
        <v>0</v>
      </c>
      <c r="CG327">
        <f t="shared" ref="CG327:CG336" si="862">((CF327/100)/GU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H327">
        <v>0</v>
      </c>
      <c r="CI327">
        <f t="shared" ref="CI327:CI336" si="863">((CH327/100)/GW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J327">
        <v>0</v>
      </c>
      <c r="CK327">
        <f t="shared" ref="CK327:CK336" si="864">((CJ327/100)/GY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L327">
        <v>0</v>
      </c>
      <c r="CM327">
        <f t="shared" ref="CM327:CM336" si="865">((CL327/100)/HA$16)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N327">
        <v>0</v>
      </c>
      <c r="CO327">
        <f t="shared" ref="CO327:CO336" si="866">((CN327/100)/GW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P327">
        <v>0</v>
      </c>
      <c r="CQ327">
        <f t="shared" ref="CQ327:CQ336" si="867">((CP327/100)/GY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R327">
        <v>0</v>
      </c>
      <c r="CS327">
        <f t="shared" ref="CS327:CS336" si="868">((CR327/100)/HA$19)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T327">
        <v>0</v>
      </c>
      <c r="CU327">
        <f t="shared" ref="CU327:CU336" si="869">((CT327/100)/GU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V327">
        <v>0</v>
      </c>
      <c r="CW327">
        <f t="shared" ref="CW327:CW336" si="870">((CV327/100)/GW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X327">
        <v>0</v>
      </c>
      <c r="CY327">
        <f t="shared" ref="CY327:CY336" si="871">((CX327/100)/HA$25)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CZ327">
        <v>0</v>
      </c>
      <c r="DA327">
        <f t="shared" ref="DA327:DA336" si="872">((CZ327/100)/GU$13)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B327">
        <v>0</v>
      </c>
      <c r="DC327">
        <f t="shared" ref="DC327:DC336" si="873">((DB327/100)/HA$10)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D327">
        <v>0</v>
      </c>
      <c r="DE327">
        <f t="shared" ref="DE327:DE336" si="874">((DD327/100)/GW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F327">
        <v>0</v>
      </c>
      <c r="DG327">
        <f t="shared" ref="DG327:DG336" si="875">((DF327/100)/GY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H327">
        <v>0</v>
      </c>
      <c r="DI327">
        <f t="shared" ref="DI327:DI336" si="876">((DH327/100)/HA$28)/((BR327/100)/GU$6+(BH327/100)/HA$2+(BT327/100)/GW$6+(BV327/100)/GY$6+(BX327/100)/HA$6+(BZ327/100)/GU$10+(CB327/100)/GW$10+(CD327/100)/GY$10+(BF327/100)/GY$2+(BB327/100)/GU$2+(CF327/100)/GU$16+(CH327/100)/GW$16+(CJ327/100)/GY$16+(CL327/100)/HA$16+(BL327/100)/HE$2+(CN327/100)/GW$19+(CP327/100)/GY$19+(CR327/100)/HA$19+(BP327/100)/HA$13+(CZ327/100)/GU$13+(DB327/100)/HA$10+(CT327/100)/GU$25+(CV327/100)/GW$25+(CX327/100)/HA$25+(DD327/100)/GW$28+(DF327/100)/GY$28+(BD327/100)/GW$2+(BJ327/100)/HC$2+(BN327/100)/HG$2+(DH327/100)/HA$28)</f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f>((ER327/100)/HK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T327">
        <v>100</v>
      </c>
      <c r="EU327">
        <f t="shared" si="836"/>
        <v>1</v>
      </c>
      <c r="EV327">
        <v>0</v>
      </c>
      <c r="EW327">
        <f>((EV327/100)/HO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X327">
        <v>0</v>
      </c>
      <c r="EY327">
        <f>((EX327/100)/GW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EZ327">
        <v>0</v>
      </c>
      <c r="FA327">
        <f>((EZ327/100)/HA$10)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B327">
        <v>0</v>
      </c>
      <c r="FC327">
        <f>((FB327/100)/GU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D327">
        <v>0</v>
      </c>
      <c r="FE327">
        <f>((FD327/100)/GW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F327">
        <v>0</v>
      </c>
      <c r="FG327">
        <f>((FF327/100)/GY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H327">
        <v>0</v>
      </c>
      <c r="FI327">
        <f>((FH327/100)/HA$13)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J327">
        <v>0</v>
      </c>
      <c r="FK327">
        <f>((FJ327/100)/GU$19)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L327">
        <v>0</v>
      </c>
      <c r="FM327">
        <f>((FL327/100)/GU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N327">
        <v>0</v>
      </c>
      <c r="FO327">
        <f>((FN327/100)/HC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P327">
        <v>0</v>
      </c>
      <c r="FQ327">
        <f>((FP327/100)/GY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R327">
        <v>0</v>
      </c>
      <c r="FS327">
        <f>((FR327/100)/GU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T327">
        <v>0</v>
      </c>
      <c r="FU327">
        <f>((FT327/100)/GW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V327">
        <v>0</v>
      </c>
      <c r="FW327">
        <f>((FV327/100)/HE$2)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X327">
        <v>0</v>
      </c>
      <c r="FY327">
        <f>((FX327/100)/GU$6)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FZ327">
        <v>0</v>
      </c>
      <c r="GA327">
        <f>((FZ327/100)/GU$10)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B327">
        <v>0</v>
      </c>
      <c r="GC327">
        <f>((GB327/100)/GZ$22)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D327">
        <v>0</v>
      </c>
      <c r="GE327">
        <f>((GD327/100)/GY$25)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</f>
        <v>0</v>
      </c>
      <c r="GF327">
        <v>0</v>
      </c>
      <c r="GG327">
        <f>(((GF327/100)/GU$28)/((ER327/100)/HK$2+(ET327/100)/HM$2+(EV327/100)/HO$2+(EX327/100)/GW$2+(EZ327/100)/HA$10+(FB327/100)/GU$13+(FD327/100)/GW$13+(FF327/100)/GY$13+(FH327/100)/HA$13+(FJ327/100)/GU$19+(FL327/100)/GU$2+(FN327/100)/HC$2+(FP327/100)/GY$2+(FR327/100)/GU$22+(FT327/100)/GW$22+(FV327/100)/HE$2+(FX327/100)/GU$6+(FZ327/100)/GU$10+(GB327/100)/GZ$22+(GD327/100)/GY$25+(GF327/100)/GU$28))</f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 s="3" t="s">
        <v>707</v>
      </c>
    </row>
    <row r="328" spans="1:200" x14ac:dyDescent="0.45">
      <c r="A328">
        <v>327</v>
      </c>
      <c r="B328" t="s">
        <v>53</v>
      </c>
      <c r="C328" t="s">
        <v>51</v>
      </c>
      <c r="D328" t="s">
        <v>708</v>
      </c>
      <c r="F328">
        <v>234.3</v>
      </c>
      <c r="G328">
        <v>298</v>
      </c>
      <c r="H328">
        <f>660+273</f>
        <v>933</v>
      </c>
      <c r="I328" s="2">
        <f>G328/H328</f>
        <v>0.31939978563772775</v>
      </c>
      <c r="J328" s="2">
        <f>G328-F328</f>
        <v>63.699999999999989</v>
      </c>
      <c r="K328" s="2">
        <f>G328/F328</f>
        <v>1.2718736662398633</v>
      </c>
      <c r="M328" s="2">
        <v>630</v>
      </c>
      <c r="O328">
        <v>52.8</v>
      </c>
      <c r="P328" s="2">
        <f t="shared" si="857"/>
        <v>0</v>
      </c>
      <c r="Q328" s="2">
        <f t="shared" si="858"/>
        <v>1</v>
      </c>
      <c r="S328">
        <v>22.7</v>
      </c>
      <c r="T328" s="2">
        <f t="shared" si="579"/>
        <v>0</v>
      </c>
      <c r="W328" s="2">
        <f t="shared" si="860"/>
        <v>0</v>
      </c>
      <c r="X328" s="2">
        <f t="shared" si="860"/>
        <v>0</v>
      </c>
      <c r="Y328" s="7">
        <f>(45.5-8)/45.5</f>
        <v>0.82417582417582413</v>
      </c>
      <c r="Z328" s="2" t="e">
        <f>U328/V328</f>
        <v>#DIV/0!</v>
      </c>
      <c r="AA328" s="2" t="e">
        <f t="shared" si="861"/>
        <v>#DIV/0!</v>
      </c>
      <c r="AB328" s="2">
        <f t="shared" si="861"/>
        <v>0</v>
      </c>
      <c r="AC328" s="2">
        <f>(O328-N328)/O328</f>
        <v>1</v>
      </c>
      <c r="AD328" s="2">
        <f>U328-R328</f>
        <v>0</v>
      </c>
      <c r="AF328" s="2" t="e">
        <f t="shared" si="560"/>
        <v>#DIV/0!</v>
      </c>
      <c r="AG328" s="2" t="e">
        <f>AD328/AE328</f>
        <v>#DIV/0!</v>
      </c>
      <c r="AI328" s="2">
        <v>1</v>
      </c>
      <c r="AJ328">
        <v>0</v>
      </c>
      <c r="AK328" t="e">
        <f t="shared" si="561"/>
        <v>#DIV/0!</v>
      </c>
      <c r="AM328" t="e">
        <f t="shared" si="562"/>
        <v>#DIV/0!</v>
      </c>
      <c r="AP328" t="s">
        <v>37</v>
      </c>
      <c r="AQ328">
        <v>105</v>
      </c>
      <c r="AS328">
        <v>1.27</v>
      </c>
      <c r="AT328">
        <v>1</v>
      </c>
      <c r="AU328">
        <f t="shared" ref="AU328:AU391" si="877">SQRT(AS328)*(S328*AT328)</f>
        <v>25.581600809957141</v>
      </c>
      <c r="AV328" t="s">
        <v>53</v>
      </c>
      <c r="AW328" t="s">
        <v>64</v>
      </c>
      <c r="AZ328" s="2">
        <f>BC328*GV$2+BE328*GX$2+BG328*GZ$2+BI328*HB$2+BK328*HD$2+BM328*HF$2+BO328*HH$2+BQ328*HB$13+BS328*GV$6+BU328*GX$6+BW328*GZ$6+BY328*HB$6+CA328*GV$10+CC328*GX$10+CE328*GZ$10+CG328*GV$16+CI328*GX$16+CK328*GZ$16+CM328*HB$16+CO328*GX$19+CQ328*GZ$19+CS328*HB$19+CU328*GV$25+DA328*GV$13+DC328*HB$10+CW328*GX$25+CY328*HB$25+DE328*GX$28</f>
        <v>3.0015437218184902</v>
      </c>
      <c r="BA328" s="2">
        <f>ES328*HL$2+EU328*HN$2+EW328*HP$2+EY328*GX$2+FA328*HB$10+FC328*GV$13+FE328*GX$13+FG328*GZ$13+FI328*HB$13+FK328*GV$19+FM328*GV$2+FO328*HD$2+FQ328*HB$2+FS328*GV$22+FU328*GX$22+FW328*HF$2+FY328*GV$6+GA328*GV$10+GC328*HA$22+GE328*GZ$25+GG328*GV$28</f>
        <v>2</v>
      </c>
      <c r="BB328">
        <v>0.1</v>
      </c>
      <c r="BC328">
        <f>((BB328/100)/GU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4.2603559591504941E-4</v>
      </c>
      <c r="BD328">
        <v>0</v>
      </c>
      <c r="BE328">
        <f>((BD328/100)/GW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F328">
        <v>0</v>
      </c>
      <c r="BG328">
        <f>((BF328/100)/GY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H328">
        <v>0</v>
      </c>
      <c r="BI328">
        <f>((BH328/100)/HA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J328">
        <v>0</v>
      </c>
      <c r="BK328">
        <f>((BJ328/100)/HC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L328">
        <v>98.9</v>
      </c>
      <c r="BM328">
        <f t="shared" si="759"/>
        <v>0.99233031429321528</v>
      </c>
      <c r="BN328">
        <v>0</v>
      </c>
      <c r="BO328">
        <f>((BN328/100)/HG$2)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P328">
        <v>0</v>
      </c>
      <c r="BQ328">
        <f>((BP328/100)/HA$13)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R328">
        <v>0.5</v>
      </c>
      <c r="BS328">
        <f>((BR328/100)/GU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2.4239285502746645E-3</v>
      </c>
      <c r="BT328">
        <v>0</v>
      </c>
      <c r="BU328">
        <f>((BT328/100)/GW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V328">
        <v>0</v>
      </c>
      <c r="BW328">
        <f>((BV328/100)/GY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X328">
        <v>0</v>
      </c>
      <c r="BY328">
        <f>((BX328/100)/HA$6)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BZ328">
        <v>0.5</v>
      </c>
      <c r="CA328">
        <f>((BZ328/100)/GU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4.8197215605949202E-3</v>
      </c>
      <c r="CB328">
        <v>0</v>
      </c>
      <c r="CC328">
        <f>((CB328/100)/GW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CD328">
        <v>0</v>
      </c>
      <c r="CE328">
        <f>((CD328/100)/GY$10)/((BR328/100)/GU$6+(BH328/100)/HA$2+(BT328/100)/GW$6+(BV328/100)/GY$6+(BX328/100)/HA$6+(BZ328/100)/GU$10+(CB328/100)/GW$10+(CD328/100)/GY$10+(BF328/100)/GY$2+(BB328/100)/GU$2+(CF328/100)/GU$16+(CH328/100)/GW$16+(CJ328/100)/GY$16+(CL328/100)/HA$16+(BL328/100)/HE$2+(CN328/100)/GW$19+(CP328/100)/GY$19+(CR328/100)/HA$19+(BP328/100)/HA$13+(CZ328/100)/GU$13+(DB328/100)/HA$10+(CT328/100)/GU$25+(CV328/100)/GW$25+(CX328/100)/HA$25+(DD328/100)/GW$28+(DF328/100)/GY$28+(BD328/100)/GW$2+(BJ328/100)/HC$2+(BN328/100)/HG$2+(DH328/100)/HA$28)</f>
        <v>0</v>
      </c>
      <c r="CF328">
        <v>0</v>
      </c>
      <c r="CG328">
        <f t="shared" si="862"/>
        <v>0</v>
      </c>
      <c r="CH328">
        <v>0</v>
      </c>
      <c r="CI328">
        <f t="shared" si="863"/>
        <v>0</v>
      </c>
      <c r="CJ328">
        <v>0</v>
      </c>
      <c r="CK328">
        <f t="shared" si="864"/>
        <v>0</v>
      </c>
      <c r="CL328">
        <v>0</v>
      </c>
      <c r="CM328">
        <f t="shared" si="865"/>
        <v>0</v>
      </c>
      <c r="CN328">
        <v>0</v>
      </c>
      <c r="CO328">
        <f t="shared" si="866"/>
        <v>0</v>
      </c>
      <c r="CP328">
        <v>0</v>
      </c>
      <c r="CQ328">
        <f t="shared" si="867"/>
        <v>0</v>
      </c>
      <c r="CR328">
        <v>0</v>
      </c>
      <c r="CS328">
        <f t="shared" si="868"/>
        <v>0</v>
      </c>
      <c r="CT328">
        <v>0</v>
      </c>
      <c r="CU328">
        <f t="shared" si="869"/>
        <v>0</v>
      </c>
      <c r="CV328">
        <v>0</v>
      </c>
      <c r="CW328">
        <f t="shared" si="870"/>
        <v>0</v>
      </c>
      <c r="CX328">
        <v>0</v>
      </c>
      <c r="CY328">
        <f t="shared" si="871"/>
        <v>0</v>
      </c>
      <c r="CZ328">
        <v>0</v>
      </c>
      <c r="DA328">
        <f t="shared" si="872"/>
        <v>0</v>
      </c>
      <c r="DB328">
        <v>0</v>
      </c>
      <c r="DC328">
        <f t="shared" si="873"/>
        <v>0</v>
      </c>
      <c r="DD328">
        <v>0</v>
      </c>
      <c r="DE328">
        <f t="shared" si="874"/>
        <v>0</v>
      </c>
      <c r="DF328">
        <v>0</v>
      </c>
      <c r="DG328">
        <f t="shared" si="875"/>
        <v>0</v>
      </c>
      <c r="DH328">
        <v>0</v>
      </c>
      <c r="DI328">
        <f t="shared" si="876"/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f>((ER328/100)/HK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ET328">
        <v>0</v>
      </c>
      <c r="EU328">
        <f t="shared" si="836"/>
        <v>0</v>
      </c>
      <c r="EV328">
        <v>100</v>
      </c>
      <c r="EW328">
        <f>((EV328/100)/HO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1</v>
      </c>
      <c r="EX328">
        <v>0</v>
      </c>
      <c r="EY328">
        <f>((EX328/100)/GW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EZ328">
        <v>0</v>
      </c>
      <c r="FA328">
        <f>((EZ328/100)/HA$10)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B328">
        <v>0</v>
      </c>
      <c r="FC328">
        <f>((FB328/100)/GU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D328">
        <v>0</v>
      </c>
      <c r="FE328">
        <f>((FD328/100)/GW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F328">
        <v>0</v>
      </c>
      <c r="FG328">
        <f>((FF328/100)/GY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H328">
        <v>0</v>
      </c>
      <c r="FI328">
        <f>((FH328/100)/HA$13)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J328">
        <v>0</v>
      </c>
      <c r="FK328">
        <f>((FJ328/100)/GU$19)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L328">
        <v>0</v>
      </c>
      <c r="FM328">
        <f>((FL328/100)/GU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N328">
        <v>0</v>
      </c>
      <c r="FO328">
        <f>((FN328/100)/HC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P328">
        <v>0</v>
      </c>
      <c r="FQ328">
        <f>((FP328/100)/GY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R328">
        <v>0</v>
      </c>
      <c r="FS328">
        <f>((FR328/100)/GU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T328">
        <v>0</v>
      </c>
      <c r="FU328">
        <f>((FT328/100)/GW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V328">
        <v>0</v>
      </c>
      <c r="FW328">
        <f>((FV328/100)/HE$2)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X328">
        <v>0</v>
      </c>
      <c r="FY328">
        <f>((FX328/100)/GU$6)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FZ328">
        <v>0</v>
      </c>
      <c r="GA328">
        <f>((FZ328/100)/GU$10)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B328">
        <v>0</v>
      </c>
      <c r="GC328">
        <f>((GB328/100)/GZ$22)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D328">
        <v>0</v>
      </c>
      <c r="GE328">
        <f>((GD328/100)/GY$25)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</f>
        <v>0</v>
      </c>
      <c r="GF328">
        <v>0</v>
      </c>
      <c r="GG328">
        <f>(((GF328/100)/GU$28)/((ER328/100)/HK$2+(ET328/100)/HM$2+(EV328/100)/HO$2+(EX328/100)/GW$2+(EZ328/100)/HA$10+(FB328/100)/GU$13+(FD328/100)/GW$13+(FF328/100)/GY$13+(FH328/100)/HA$13+(FJ328/100)/GU$19+(FL328/100)/GU$2+(FN328/100)/HC$2+(FP328/100)/GY$2+(FR328/100)/GU$22+(FT328/100)/GW$22+(FV328/100)/HE$2+(FX328/100)/GU$6+(FZ328/100)/GU$10+(GB328/100)/GZ$22+(GD328/100)/GY$25+(GF328/100)/GU$28))</f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 s="3" t="s">
        <v>709</v>
      </c>
    </row>
    <row r="329" spans="1:200" x14ac:dyDescent="0.45">
      <c r="A329">
        <v>328</v>
      </c>
      <c r="B329" t="s">
        <v>53</v>
      </c>
      <c r="C329" t="s">
        <v>51</v>
      </c>
      <c r="D329" t="s">
        <v>710</v>
      </c>
      <c r="F329">
        <v>234.3</v>
      </c>
      <c r="G329">
        <v>298</v>
      </c>
      <c r="H329">
        <f>660+273</f>
        <v>933</v>
      </c>
      <c r="I329" s="2">
        <f>G329/H329</f>
        <v>0.31939978563772775</v>
      </c>
      <c r="J329" s="2">
        <f>G329-F329</f>
        <v>63.699999999999989</v>
      </c>
      <c r="K329" s="2">
        <f>G329/F329</f>
        <v>1.2718736662398633</v>
      </c>
      <c r="M329" s="2">
        <v>630</v>
      </c>
      <c r="O329">
        <v>14.3</v>
      </c>
      <c r="P329" s="2">
        <f t="shared" si="857"/>
        <v>0</v>
      </c>
      <c r="Q329" s="2">
        <f t="shared" si="858"/>
        <v>1</v>
      </c>
      <c r="S329">
        <v>282</v>
      </c>
      <c r="T329" s="2">
        <f t="shared" si="579"/>
        <v>0</v>
      </c>
      <c r="W329" s="2">
        <f t="shared" si="860"/>
        <v>0</v>
      </c>
      <c r="X329" s="2">
        <f t="shared" si="860"/>
        <v>0</v>
      </c>
      <c r="Y329" s="7">
        <f>(31.5-9)/31.5</f>
        <v>0.7142857142857143</v>
      </c>
      <c r="Z329" s="2" t="e">
        <f>U329/V329</f>
        <v>#DIV/0!</v>
      </c>
      <c r="AA329" s="2" t="e">
        <f t="shared" si="861"/>
        <v>#DIV/0!</v>
      </c>
      <c r="AB329" s="2">
        <f t="shared" si="861"/>
        <v>0</v>
      </c>
      <c r="AC329" s="2">
        <f>(O329-N329)/O329</f>
        <v>1</v>
      </c>
      <c r="AD329" s="2">
        <f>U329-R329</f>
        <v>0</v>
      </c>
      <c r="AF329" s="2" t="e">
        <f t="shared" ref="AF329:AF345" si="878">(V329-S329)/V329</f>
        <v>#DIV/0!</v>
      </c>
      <c r="AG329" s="2" t="e">
        <f>AD329/AE329</f>
        <v>#DIV/0!</v>
      </c>
      <c r="AI329" s="2">
        <v>1</v>
      </c>
      <c r="AJ329">
        <v>0</v>
      </c>
      <c r="AK329" t="e">
        <f t="shared" ref="AK329:AK392" si="879">(1/AJ329)*(N329/100)</f>
        <v>#DIV/0!</v>
      </c>
      <c r="AM329" t="e">
        <f t="shared" ref="AM329:AM392" si="880">AK329+AL329</f>
        <v>#DIV/0!</v>
      </c>
      <c r="AP329" t="s">
        <v>37</v>
      </c>
      <c r="AQ329">
        <v>280</v>
      </c>
      <c r="AS329">
        <v>1.27</v>
      </c>
      <c r="AT329">
        <v>1</v>
      </c>
      <c r="AU329">
        <f t="shared" si="877"/>
        <v>317.79786028228693</v>
      </c>
      <c r="AV329" t="s">
        <v>53</v>
      </c>
      <c r="AW329" t="s">
        <v>64</v>
      </c>
      <c r="AZ329" s="2">
        <f>BC329*GV$2+BE329*GX$2+BG329*GZ$2+BI329*HB$2+BK329*HD$2+BM329*HF$2+BO329*HH$2+BQ329*HB$13+BS329*GV$6+BU329*GX$6+BW329*GZ$6+BY329*HB$6+CA329*GV$10+CC329*GX$10+CE329*GZ$10+CG329*GV$16+CI329*GX$16+CK329*GZ$16+CM329*HB$16+CO329*GX$19+CQ329*GZ$19+CS329*HB$19+CU329*GV$25+DA329*GV$13+DC329*HB$10+CW329*GX$25+CY329*HB$25+DE329*GX$28</f>
        <v>2.9877818561141605</v>
      </c>
      <c r="BA329" s="2">
        <f>ES329*HL$2+EU329*HN$2+EW329*HP$2+EY329*GX$2+FA329*HB$10+FC329*GV$13+FE329*GX$13+FG329*GZ$13+FI329*HB$13+FK329*GV$19+FM329*GV$2+FO329*HD$2+FQ329*HB$2+FS329*GV$22+FU329*GX$22+FW329*HF$2+FY329*GV$6+GA329*GV$10+GC329*HA$22+GE329*GZ$25+GG329*GV$28</f>
        <v>2</v>
      </c>
      <c r="BB329">
        <v>0.3</v>
      </c>
      <c r="BC329">
        <f>((BB329/100)/GU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1.2670262065723533E-3</v>
      </c>
      <c r="BD329">
        <v>0.1</v>
      </c>
      <c r="BE329">
        <f>((BD329/100)/GW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4.1043200959803614E-4</v>
      </c>
      <c r="BF329">
        <v>0</v>
      </c>
      <c r="BG329">
        <f>((BF329/100)/GY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H329">
        <v>7.0000000000000007E-2</v>
      </c>
      <c r="BI329">
        <f>((BH329/100)/HA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3.4196192754251903E-4</v>
      </c>
      <c r="BJ329">
        <v>0</v>
      </c>
      <c r="BK329">
        <f>((BJ329/100)/HC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L329">
        <f>100-BB329-BD329-BH329-BR329-BZ329-CB329-CF329</f>
        <v>98.360000000000028</v>
      </c>
      <c r="BM329">
        <f t="shared" si="759"/>
        <v>0.97835606931475416</v>
      </c>
      <c r="BN329">
        <v>1</v>
      </c>
      <c r="BO329">
        <f>((BN329/100)/HG$2)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1.104223374104735E-2</v>
      </c>
      <c r="BP329">
        <v>0</v>
      </c>
      <c r="BQ329">
        <f>((BP329/100)/HA$13)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R329">
        <v>0.35</v>
      </c>
      <c r="BS329">
        <f>((BR329/100)/GU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1.6820399655592181E-3</v>
      </c>
      <c r="BT329">
        <v>0</v>
      </c>
      <c r="BU329">
        <f>((BT329/100)/GW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V329">
        <v>0</v>
      </c>
      <c r="BW329">
        <f>((BV329/100)/GY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X329">
        <v>0</v>
      </c>
      <c r="BY329">
        <f>((BX329/100)/HA$6)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BZ329">
        <v>0.6</v>
      </c>
      <c r="CA329">
        <f>((BZ329/100)/GU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5.7335242258707703E-3</v>
      </c>
      <c r="CB329">
        <v>0.15</v>
      </c>
      <c r="CC329">
        <f>((CB329/100)/GW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7.7423544576272791E-4</v>
      </c>
      <c r="CD329">
        <v>0</v>
      </c>
      <c r="CE329">
        <f>((CD329/100)/GY$10)/((BR329/100)/GU$6+(BH329/100)/HA$2+(BT329/100)/GW$6+(BV329/100)/GY$6+(BX329/100)/HA$6+(BZ329/100)/GU$10+(CB329/100)/GW$10+(CD329/100)/GY$10+(BF329/100)/GY$2+(BB329/100)/GU$2+(CF329/100)/GU$16+(CH329/100)/GW$16+(CJ329/100)/GY$16+(CL329/100)/HA$16+(BL329/100)/HE$2+(CN329/100)/GW$19+(CP329/100)/GY$19+(CR329/100)/HA$19+(BP329/100)/HA$13+(CZ329/100)/GU$13+(DB329/100)/HA$10+(CT329/100)/GU$25+(CV329/100)/GW$25+(CX329/100)/HA$25+(DD329/100)/GW$28+(DF329/100)/GY$28+(BD329/100)/GW$2+(BJ329/100)/HC$2+(BN329/100)/HG$2+(DH329/100)/HA$28)</f>
        <v>0</v>
      </c>
      <c r="CF329">
        <v>7.0000000000000007E-2</v>
      </c>
      <c r="CG329">
        <f t="shared" si="862"/>
        <v>3.9247716329268413E-4</v>
      </c>
      <c r="CH329">
        <v>0</v>
      </c>
      <c r="CI329">
        <f t="shared" si="863"/>
        <v>0</v>
      </c>
      <c r="CJ329">
        <v>0</v>
      </c>
      <c r="CK329">
        <f t="shared" si="864"/>
        <v>0</v>
      </c>
      <c r="CL329">
        <v>0</v>
      </c>
      <c r="CM329">
        <f t="shared" si="865"/>
        <v>0</v>
      </c>
      <c r="CN329">
        <v>0</v>
      </c>
      <c r="CO329">
        <f t="shared" si="866"/>
        <v>0</v>
      </c>
      <c r="CP329">
        <v>0</v>
      </c>
      <c r="CQ329">
        <f t="shared" si="867"/>
        <v>0</v>
      </c>
      <c r="CR329">
        <v>0</v>
      </c>
      <c r="CS329">
        <f t="shared" si="868"/>
        <v>0</v>
      </c>
      <c r="CT329">
        <v>0</v>
      </c>
      <c r="CU329">
        <f t="shared" si="869"/>
        <v>0</v>
      </c>
      <c r="CV329">
        <v>0</v>
      </c>
      <c r="CW329">
        <f t="shared" si="870"/>
        <v>0</v>
      </c>
      <c r="CX329">
        <v>0</v>
      </c>
      <c r="CY329">
        <f t="shared" si="871"/>
        <v>0</v>
      </c>
      <c r="CZ329">
        <v>0</v>
      </c>
      <c r="DA329">
        <f t="shared" si="872"/>
        <v>0</v>
      </c>
      <c r="DB329">
        <v>0</v>
      </c>
      <c r="DC329">
        <f t="shared" si="873"/>
        <v>0</v>
      </c>
      <c r="DD329">
        <v>0</v>
      </c>
      <c r="DE329">
        <f t="shared" si="874"/>
        <v>0</v>
      </c>
      <c r="DF329">
        <v>0</v>
      </c>
      <c r="DG329">
        <f t="shared" si="875"/>
        <v>0</v>
      </c>
      <c r="DH329">
        <v>0</v>
      </c>
      <c r="DI329">
        <f t="shared" si="876"/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f>((ER329/100)/HK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ET329">
        <v>0</v>
      </c>
      <c r="EU329">
        <f t="shared" si="836"/>
        <v>0</v>
      </c>
      <c r="EV329">
        <v>100</v>
      </c>
      <c r="EW329">
        <f>((EV329/100)/HO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1</v>
      </c>
      <c r="EX329">
        <v>0</v>
      </c>
      <c r="EY329">
        <f>((EX329/100)/GW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EZ329">
        <v>0</v>
      </c>
      <c r="FA329">
        <f>((EZ329/100)/HA$10)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B329">
        <v>0</v>
      </c>
      <c r="FC329">
        <f>((FB329/100)/GU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D329">
        <v>0</v>
      </c>
      <c r="FE329">
        <f>((FD329/100)/GW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F329">
        <v>0</v>
      </c>
      <c r="FG329">
        <f>((FF329/100)/GY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H329">
        <v>0</v>
      </c>
      <c r="FI329">
        <f>((FH329/100)/HA$13)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J329">
        <v>0</v>
      </c>
      <c r="FK329">
        <f>((FJ329/100)/GU$19)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L329">
        <v>0</v>
      </c>
      <c r="FM329">
        <f>((FL329/100)/GU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N329">
        <v>0</v>
      </c>
      <c r="FO329">
        <f>((FN329/100)/HC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P329">
        <v>0</v>
      </c>
      <c r="FQ329">
        <f>((FP329/100)/GY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R329">
        <v>0</v>
      </c>
      <c r="FS329">
        <f>((FR329/100)/GU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T329">
        <v>0</v>
      </c>
      <c r="FU329">
        <f>((FT329/100)/GW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V329">
        <v>0</v>
      </c>
      <c r="FW329">
        <f>((FV329/100)/HE$2)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X329">
        <v>0</v>
      </c>
      <c r="FY329">
        <f>((FX329/100)/GU$6)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FZ329">
        <v>0</v>
      </c>
      <c r="GA329">
        <f>((FZ329/100)/GU$10)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B329">
        <v>0</v>
      </c>
      <c r="GC329">
        <f>((GB329/100)/GZ$22)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D329">
        <v>0</v>
      </c>
      <c r="GE329">
        <f>((GD329/100)/GY$25)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</f>
        <v>0</v>
      </c>
      <c r="GF329">
        <v>0</v>
      </c>
      <c r="GG329">
        <f>(((GF329/100)/GU$28)/((ER329/100)/HK$2+(ET329/100)/HM$2+(EV329/100)/HO$2+(EX329/100)/GW$2+(EZ329/100)/HA$10+(FB329/100)/GU$13+(FD329/100)/GW$13+(FF329/100)/GY$13+(FH329/100)/HA$13+(FJ329/100)/GU$19+(FL329/100)/GU$2+(FN329/100)/HC$2+(FP329/100)/GY$2+(FR329/100)/GU$22+(FT329/100)/GW$22+(FV329/100)/HE$2+(FX329/100)/GU$6+(FZ329/100)/GU$10+(GB329/100)/GZ$22+(GD329/100)/GY$25+(GF329/100)/GU$28))</f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 s="3" t="s">
        <v>709</v>
      </c>
    </row>
    <row r="330" spans="1:200" x14ac:dyDescent="0.45">
      <c r="A330">
        <v>329</v>
      </c>
      <c r="B330" t="s">
        <v>53</v>
      </c>
      <c r="C330" t="s">
        <v>51</v>
      </c>
      <c r="D330" t="s">
        <v>711</v>
      </c>
      <c r="F330">
        <v>234.3</v>
      </c>
      <c r="G330">
        <v>298</v>
      </c>
      <c r="H330">
        <f>660+273</f>
        <v>933</v>
      </c>
      <c r="I330" s="2">
        <f>G330/H330</f>
        <v>0.31939978563772775</v>
      </c>
      <c r="J330" s="2">
        <f>G330-F330</f>
        <v>63.699999999999989</v>
      </c>
      <c r="K330" s="2">
        <f>G330/F330</f>
        <v>1.2718736662398633</v>
      </c>
      <c r="M330" s="2">
        <v>630</v>
      </c>
      <c r="O330">
        <v>12.8</v>
      </c>
      <c r="P330" s="2">
        <f t="shared" si="857"/>
        <v>0</v>
      </c>
      <c r="Q330" s="2">
        <f t="shared" si="858"/>
        <v>1</v>
      </c>
      <c r="S330">
        <v>517</v>
      </c>
      <c r="T330" s="2">
        <f t="shared" si="579"/>
        <v>0</v>
      </c>
      <c r="W330" s="2">
        <f t="shared" si="860"/>
        <v>0</v>
      </c>
      <c r="X330" s="2">
        <f t="shared" si="860"/>
        <v>0</v>
      </c>
      <c r="Y330" s="7">
        <f>(30.5-2)/30.5</f>
        <v>0.93442622950819676</v>
      </c>
      <c r="Z330" s="2" t="e">
        <f>U330/V330</f>
        <v>#DIV/0!</v>
      </c>
      <c r="AA330" s="2" t="e">
        <f t="shared" si="861"/>
        <v>#DIV/0!</v>
      </c>
      <c r="AB330" s="2">
        <f t="shared" si="861"/>
        <v>0</v>
      </c>
      <c r="AC330" s="2">
        <f>(O330-N330)/O330</f>
        <v>1</v>
      </c>
      <c r="AD330" s="2">
        <f>U330-R330</f>
        <v>0</v>
      </c>
      <c r="AF330" s="2" t="e">
        <f t="shared" si="878"/>
        <v>#DIV/0!</v>
      </c>
      <c r="AG330" s="2" t="e">
        <f>AD330/AE330</f>
        <v>#DIV/0!</v>
      </c>
      <c r="AI330" s="2">
        <v>1</v>
      </c>
      <c r="AJ330">
        <v>0</v>
      </c>
      <c r="AK330" t="e">
        <f t="shared" si="879"/>
        <v>#DIV/0!</v>
      </c>
      <c r="AM330" t="e">
        <f t="shared" si="880"/>
        <v>#DIV/0!</v>
      </c>
      <c r="AP330" t="s">
        <v>37</v>
      </c>
      <c r="AQ330">
        <v>500</v>
      </c>
      <c r="AS330">
        <v>1.27</v>
      </c>
      <c r="AT330">
        <v>1</v>
      </c>
      <c r="AU330">
        <f t="shared" si="877"/>
        <v>582.62941051752614</v>
      </c>
      <c r="AV330" t="s">
        <v>53</v>
      </c>
      <c r="AW330" t="s">
        <v>64</v>
      </c>
      <c r="AZ330" s="2">
        <f>BC330*GV$2+BE330*GX$2+BG330*GZ$2+BI330*HB$2+BK330*HD$2+BM330*HF$2+BO330*HH$2+BQ330*HB$13+BS330*GV$6+BU330*GX$6+BW330*GZ$6+BY330*HB$6+CA330*GV$10+CC330*GX$10+CE330*GZ$10+CG330*GV$16+CI330*GX$16+CK330*GZ$16+CM330*HB$16+CO330*GX$19+CQ330*GZ$19+CS330*HB$19+CU330*GV$25+DA330*GV$13+DC330*HB$10+CW330*GX$25+CY330*HB$25+DE330*GX$28</f>
        <v>2.9340899465421137</v>
      </c>
      <c r="BA330" s="2">
        <f>ES330*HL$2+EU330*HN$2+EW330*HP$2+EY330*GX$2+FA330*HB$10+FC330*GV$13+FE330*GX$13+FG330*GZ$13+FI330*HB$13+FK330*GV$19+FM330*GV$2+FO330*HD$2+FQ330*HB$2+FS330*GV$22+FU330*GX$22+FW330*HF$2+FY330*GV$6+GA330*GV$10+GC330*HA$22+GE330*GZ$25+GG330*GV$28</f>
        <v>2</v>
      </c>
      <c r="BB330">
        <v>1.4</v>
      </c>
      <c r="BC330">
        <f>((BB330/100)/GU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6.0680932775172792E-3</v>
      </c>
      <c r="BD330">
        <v>5.6</v>
      </c>
      <c r="BE330">
        <f>((BD330/100)/GW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2.3587891445977244E-2</v>
      </c>
      <c r="BF330">
        <v>0</v>
      </c>
      <c r="BG330">
        <f>((BF330/100)/GY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H330">
        <v>0.25</v>
      </c>
      <c r="BI330">
        <f>((BH330/100)/HA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1.2533708629114152E-3</v>
      </c>
      <c r="BJ330">
        <v>0</v>
      </c>
      <c r="BK330">
        <f>((BJ330/100)/HC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L330">
        <f>100-BB330-BD330-BH330-BR330-BZ330-CB330-CF330</f>
        <v>91.75</v>
      </c>
      <c r="BM330">
        <f t="shared" si="759"/>
        <v>0.93657889212260881</v>
      </c>
      <c r="BN330">
        <v>2.2999999999999998</v>
      </c>
      <c r="BO330">
        <f>((BN330/100)/HG$2)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2.6064214519356983E-2</v>
      </c>
      <c r="BP330">
        <v>0</v>
      </c>
      <c r="BQ330">
        <f>((BP330/100)/HA$13)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R330">
        <v>0.25</v>
      </c>
      <c r="BS330">
        <f>((BR330/100)/GU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1.2330143874407259E-3</v>
      </c>
      <c r="BT330">
        <v>0</v>
      </c>
      <c r="BU330">
        <f>((BT330/100)/GW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V330">
        <v>0</v>
      </c>
      <c r="BW330">
        <f>((BV330/100)/GY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X330">
        <v>0</v>
      </c>
      <c r="BY330">
        <f>((BX330/100)/HA$6)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BZ330">
        <v>0.25</v>
      </c>
      <c r="CA330">
        <f>((BZ330/100)/GU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2.4517166675554051E-3</v>
      </c>
      <c r="CB330">
        <v>0.25</v>
      </c>
      <c r="CC330">
        <f>((CB330/100)/GW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1.3242856380887669E-3</v>
      </c>
      <c r="CD330">
        <v>0</v>
      </c>
      <c r="CE330">
        <f>((CD330/100)/GY$10)/((BR330/100)/GU$6+(BH330/100)/HA$2+(BT330/100)/GW$6+(BV330/100)/GY$6+(BX330/100)/HA$6+(BZ330/100)/GU$10+(CB330/100)/GW$10+(CD330/100)/GY$10+(BF330/100)/GY$2+(BB330/100)/GU$2+(CF330/100)/GU$16+(CH330/100)/GW$16+(CJ330/100)/GY$16+(CL330/100)/HA$16+(BL330/100)/HE$2+(CN330/100)/GW$19+(CP330/100)/GY$19+(CR330/100)/HA$19+(BP330/100)/HA$13+(CZ330/100)/GU$13+(DB330/100)/HA$10+(CT330/100)/GU$25+(CV330/100)/GW$25+(CX330/100)/HA$25+(DD330/100)/GW$28+(DF330/100)/GY$28+(BD330/100)/GW$2+(BJ330/100)/HC$2+(BN330/100)/HG$2+(DH330/100)/HA$28)</f>
        <v>0</v>
      </c>
      <c r="CF330">
        <v>0.25</v>
      </c>
      <c r="CG330">
        <f t="shared" si="862"/>
        <v>1.4385210785431996E-3</v>
      </c>
      <c r="CH330">
        <v>0</v>
      </c>
      <c r="CI330">
        <f t="shared" si="863"/>
        <v>0</v>
      </c>
      <c r="CJ330">
        <v>0</v>
      </c>
      <c r="CK330">
        <f t="shared" si="864"/>
        <v>0</v>
      </c>
      <c r="CL330">
        <v>0</v>
      </c>
      <c r="CM330">
        <f t="shared" si="865"/>
        <v>0</v>
      </c>
      <c r="CN330">
        <v>0</v>
      </c>
      <c r="CO330">
        <f t="shared" si="866"/>
        <v>0</v>
      </c>
      <c r="CP330">
        <v>0</v>
      </c>
      <c r="CQ330">
        <f t="shared" si="867"/>
        <v>0</v>
      </c>
      <c r="CR330">
        <v>0</v>
      </c>
      <c r="CS330">
        <f t="shared" si="868"/>
        <v>0</v>
      </c>
      <c r="CT330">
        <v>0</v>
      </c>
      <c r="CU330">
        <f t="shared" si="869"/>
        <v>0</v>
      </c>
      <c r="CV330">
        <v>0</v>
      </c>
      <c r="CW330">
        <f t="shared" si="870"/>
        <v>0</v>
      </c>
      <c r="CX330">
        <v>0</v>
      </c>
      <c r="CY330">
        <f t="shared" si="871"/>
        <v>0</v>
      </c>
      <c r="CZ330">
        <v>0</v>
      </c>
      <c r="DA330">
        <f t="shared" si="872"/>
        <v>0</v>
      </c>
      <c r="DB330">
        <v>0</v>
      </c>
      <c r="DC330">
        <f t="shared" si="873"/>
        <v>0</v>
      </c>
      <c r="DD330">
        <v>0</v>
      </c>
      <c r="DE330">
        <f t="shared" si="874"/>
        <v>0</v>
      </c>
      <c r="DF330">
        <v>0</v>
      </c>
      <c r="DG330">
        <f t="shared" si="875"/>
        <v>0</v>
      </c>
      <c r="DH330">
        <v>0</v>
      </c>
      <c r="DI330">
        <f t="shared" si="876"/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f>((ER330/100)/HK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ET330">
        <v>0</v>
      </c>
      <c r="EU330">
        <f t="shared" si="836"/>
        <v>0</v>
      </c>
      <c r="EV330">
        <v>100</v>
      </c>
      <c r="EW330">
        <f>((EV330/100)/HO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1</v>
      </c>
      <c r="EX330">
        <v>0</v>
      </c>
      <c r="EY330">
        <f>((EX330/100)/GW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EZ330">
        <v>0</v>
      </c>
      <c r="FA330">
        <f>((EZ330/100)/HA$10)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B330">
        <v>0</v>
      </c>
      <c r="FC330">
        <f>((FB330/100)/GU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D330">
        <v>0</v>
      </c>
      <c r="FE330">
        <f>((FD330/100)/GW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F330">
        <v>0</v>
      </c>
      <c r="FG330">
        <f>((FF330/100)/GY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H330">
        <v>0</v>
      </c>
      <c r="FI330">
        <f>((FH330/100)/HA$13)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J330">
        <v>0</v>
      </c>
      <c r="FK330">
        <f>((FJ330/100)/GU$19)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L330">
        <v>0</v>
      </c>
      <c r="FM330">
        <f>((FL330/100)/GU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N330">
        <v>0</v>
      </c>
      <c r="FO330">
        <f>((FN330/100)/HC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P330">
        <v>0</v>
      </c>
      <c r="FQ330">
        <f>((FP330/100)/GY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R330">
        <v>0</v>
      </c>
      <c r="FS330">
        <f>((FR330/100)/GU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T330">
        <v>0</v>
      </c>
      <c r="FU330">
        <f>((FT330/100)/GW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V330">
        <v>0</v>
      </c>
      <c r="FW330">
        <f>((FV330/100)/HE$2)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X330">
        <v>0</v>
      </c>
      <c r="FY330">
        <f>((FX330/100)/GU$6)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FZ330">
        <v>0</v>
      </c>
      <c r="GA330">
        <f>((FZ330/100)/GU$10)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B330">
        <v>0</v>
      </c>
      <c r="GC330">
        <f>((GB330/100)/GZ$22)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D330">
        <v>0</v>
      </c>
      <c r="GE330">
        <f>((GD330/100)/GY$25)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</f>
        <v>0</v>
      </c>
      <c r="GF330">
        <v>0</v>
      </c>
      <c r="GG330">
        <f>(((GF330/100)/GU$28)/((ER330/100)/HK$2+(ET330/100)/HM$2+(EV330/100)/HO$2+(EX330/100)/GW$2+(EZ330/100)/HA$10+(FB330/100)/GU$13+(FD330/100)/GW$13+(FF330/100)/GY$13+(FH330/100)/HA$13+(FJ330/100)/GU$19+(FL330/100)/GU$2+(FN330/100)/HC$2+(FP330/100)/GY$2+(FR330/100)/GU$22+(FT330/100)/GW$22+(FV330/100)/HE$2+(FX330/100)/GU$6+(FZ330/100)/GU$10+(GB330/100)/GZ$22+(GD330/100)/GY$25+(GF330/100)/GU$28))</f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 s="3" t="s">
        <v>709</v>
      </c>
    </row>
    <row r="331" spans="1:200" x14ac:dyDescent="0.45">
      <c r="A331">
        <v>330</v>
      </c>
      <c r="B331" t="s">
        <v>368</v>
      </c>
      <c r="C331" t="s">
        <v>712</v>
      </c>
      <c r="D331" t="s">
        <v>582</v>
      </c>
      <c r="E331" t="s">
        <v>713</v>
      </c>
      <c r="F331">
        <f t="shared" ref="F331:F336" si="881">156.6+273</f>
        <v>429.6</v>
      </c>
      <c r="G331">
        <f>800+273</f>
        <v>1073</v>
      </c>
      <c r="H331">
        <v>1773</v>
      </c>
      <c r="I331" s="2">
        <f t="shared" ref="I331:I336" si="882">G331/H331</f>
        <v>0.60518894529046818</v>
      </c>
      <c r="J331" s="2">
        <f t="shared" ref="J331:J336" si="883">G331-F331</f>
        <v>643.4</v>
      </c>
      <c r="K331" s="2">
        <f t="shared" ref="K331:K336" si="884">G331/F331</f>
        <v>2.4976722532588451</v>
      </c>
      <c r="M331" s="2">
        <v>2345</v>
      </c>
      <c r="N331">
        <v>98</v>
      </c>
      <c r="O331">
        <v>82</v>
      </c>
      <c r="P331" s="2">
        <f t="shared" ref="P331:P336" si="885">N331/O331</f>
        <v>1.1951219512195121</v>
      </c>
      <c r="Q331" s="2">
        <f t="shared" ref="Q331:Q336" si="886">(O331-N331)/O331</f>
        <v>-0.1951219512195122</v>
      </c>
      <c r="S331" s="15">
        <v>21.5</v>
      </c>
      <c r="T331" s="2">
        <f t="shared" si="579"/>
        <v>0</v>
      </c>
      <c r="U331">
        <v>24</v>
      </c>
      <c r="V331">
        <v>21.5</v>
      </c>
      <c r="W331" s="2">
        <f t="shared" ref="W331:W336" si="887">U331*N331/100</f>
        <v>23.52</v>
      </c>
      <c r="X331" s="2">
        <f t="shared" ref="X331:X336" si="888">V331*O331/100</f>
        <v>17.63</v>
      </c>
      <c r="Y331" s="7">
        <f t="shared" ref="Y331:Y336" si="889">(X331-W331)/X331</f>
        <v>-0.33408961996596714</v>
      </c>
      <c r="Z331" s="2">
        <f t="shared" ref="Z331:Z336" si="890">U331/V331</f>
        <v>1.1162790697674418</v>
      </c>
      <c r="AA331" s="2" t="e">
        <f t="shared" ref="AA331:AA336" si="891">U331/R331</f>
        <v>#DIV/0!</v>
      </c>
      <c r="AB331" s="2">
        <f t="shared" ref="AB331:AB336" si="892">V331/S331</f>
        <v>1</v>
      </c>
      <c r="AC331" s="2">
        <f t="shared" ref="AC331:AC336" si="893">(O331-N331)/O331</f>
        <v>-0.1951219512195122</v>
      </c>
      <c r="AD331" s="2">
        <f t="shared" ref="AD331:AD336" si="894">U331-R331</f>
        <v>24</v>
      </c>
      <c r="AE331" s="2">
        <f t="shared" ref="AE331:AE336" si="895">V331-S331</f>
        <v>0</v>
      </c>
      <c r="AF331" s="2">
        <f t="shared" si="878"/>
        <v>0</v>
      </c>
      <c r="AG331" s="2" t="e">
        <f t="shared" ref="AG331:AG336" si="896">AD331/AE331</f>
        <v>#DIV/0!</v>
      </c>
      <c r="AI331" s="2">
        <v>0</v>
      </c>
      <c r="AJ331">
        <f t="shared" ref="AJ331:AJ336" si="897">8.3*10^-4</f>
        <v>8.3000000000000012E-4</v>
      </c>
      <c r="AK331">
        <f t="shared" si="879"/>
        <v>1180.7228915662649</v>
      </c>
      <c r="AL331">
        <v>10</v>
      </c>
      <c r="AM331">
        <f t="shared" si="880"/>
        <v>1190.7228915662649</v>
      </c>
      <c r="AP331" t="s">
        <v>37</v>
      </c>
      <c r="AR331">
        <f t="shared" ref="AR331:AR336" si="898">80*10^-6</f>
        <v>7.9999999999999993E-5</v>
      </c>
      <c r="AS331">
        <v>2.5</v>
      </c>
      <c r="AT331">
        <v>1</v>
      </c>
      <c r="AU331">
        <f t="shared" si="877"/>
        <v>33.994484846810082</v>
      </c>
      <c r="AV331" t="s">
        <v>511</v>
      </c>
      <c r="AW331" t="s">
        <v>442</v>
      </c>
      <c r="AZ331" s="2">
        <f t="shared" ref="AZ331:AZ336" si="899">BC331*GV$2+BE331*GX$2+BG331*GZ$2+BI331*HB$2+BK331*HD$2+BM331*HF$2+BO331*HH$2+BQ331*HB$13+BS331*GV$6+BU331*GX$6+BW331*GZ$6+BY331*HB$6+CA331*GV$10+CC331*GX$10+CE331*GZ$10+CG331*GV$16+CI331*GX$16+CK331*GZ$16+CM331*HB$16+CO331*GX$19+CQ331*GZ$19+CS331*HB$19+CU331*GV$25+DA331*GV$13+DC331*HB$10+CW331*GX$25+CY331*HB$25+DE331*GX$28</f>
        <v>2.0034362670571535</v>
      </c>
      <c r="BA331" s="2">
        <f t="shared" ref="BA331:BA336" si="900">ES331*HL$2+EU331*HN$2+EW331*HP$2+EY331*GX$2+FA331*HB$10+FC331*GV$13+FE331*GX$13+FG331*GZ$13+FI331*HB$13+FK331*GV$19+FM331*GV$2+FO331*HD$2+FQ331*HB$2+FS331*GV$22+FU331*GX$22+FW331*HF$2+FY331*GV$6+GA331*GV$10+GC331*HA$22+GE331*GZ$25+GG331*GV$28</f>
        <v>3</v>
      </c>
      <c r="BB331">
        <v>0</v>
      </c>
      <c r="BC331">
        <f>((BB331/100)/GU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D331">
        <v>0</v>
      </c>
      <c r="BE331">
        <f>((BD331/100)/GW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F331">
        <v>0</v>
      </c>
      <c r="BG331">
        <f>((BF331/100)/GY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H331">
        <v>0</v>
      </c>
      <c r="BI331">
        <f>((BH331/100)/HA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J331">
        <v>0</v>
      </c>
      <c r="BK331">
        <f>((BJ331/100)/HC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L331">
        <v>0</v>
      </c>
      <c r="BM331">
        <f t="shared" si="759"/>
        <v>0</v>
      </c>
      <c r="BN331">
        <v>0</v>
      </c>
      <c r="BO331">
        <f>((BN331/100)/HG$2)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P331">
        <v>0</v>
      </c>
      <c r="BQ331">
        <f>((BP331/100)/HA$13)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R331">
        <f t="shared" ref="BR331:BR336" si="901">100-BT331</f>
        <v>99.962999999999994</v>
      </c>
      <c r="BS331">
        <f>((BR331/100)/GU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0.99828186647142336</v>
      </c>
      <c r="BT331">
        <v>3.6999999999999998E-2</v>
      </c>
      <c r="BU331">
        <f>((BT331/100)/GW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1.7181335285767439E-3</v>
      </c>
      <c r="BV331">
        <v>0</v>
      </c>
      <c r="BW331">
        <f>((BV331/100)/GY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X331">
        <v>0</v>
      </c>
      <c r="BY331">
        <f>((BX331/100)/HA$6)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BZ331">
        <v>0</v>
      </c>
      <c r="CA331">
        <f>((BZ331/100)/GU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B331">
        <v>0</v>
      </c>
      <c r="CC331">
        <f>((CB331/100)/GW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D331">
        <v>0</v>
      </c>
      <c r="CE331">
        <f>((CD331/100)/GY$10)/((BR331/100)/GU$6+(BH331/100)/HA$2+(BT331/100)/GW$6+(BV331/100)/GY$6+(BX331/100)/HA$6+(BZ331/100)/GU$10+(CB331/100)/GW$10+(CD331/100)/GY$10+(BF331/100)/GY$2+(BB331/100)/GU$2+(CF331/100)/GU$16+(CH331/100)/GW$16+(CJ331/100)/GY$16+(CL331/100)/HA$16+(BL331/100)/HE$2+(CN331/100)/GW$19+(CP331/100)/GY$19+(CR331/100)/HA$19+(BP331/100)/HA$13+(CZ331/100)/GU$13+(DB331/100)/HA$10+(CT331/100)/GU$25+(CV331/100)/GW$25+(CX331/100)/HA$25+(DD331/100)/GW$28+(DF331/100)/GY$28+(BD331/100)/GW$2+(BJ331/100)/HC$2+(BN331/100)/HG$2+(DH331/100)/HA$28)</f>
        <v>0</v>
      </c>
      <c r="CF331">
        <v>0</v>
      </c>
      <c r="CG331">
        <f t="shared" si="862"/>
        <v>0</v>
      </c>
      <c r="CH331">
        <v>0</v>
      </c>
      <c r="CI331">
        <f t="shared" si="863"/>
        <v>0</v>
      </c>
      <c r="CJ331">
        <v>0</v>
      </c>
      <c r="CK331">
        <f t="shared" si="864"/>
        <v>0</v>
      </c>
      <c r="CL331">
        <v>0</v>
      </c>
      <c r="CM331">
        <f t="shared" si="865"/>
        <v>0</v>
      </c>
      <c r="CN331">
        <v>0</v>
      </c>
      <c r="CO331">
        <f t="shared" si="866"/>
        <v>0</v>
      </c>
      <c r="CP331">
        <v>0</v>
      </c>
      <c r="CQ331">
        <f t="shared" si="867"/>
        <v>0</v>
      </c>
      <c r="CR331">
        <v>0</v>
      </c>
      <c r="CS331">
        <f t="shared" si="868"/>
        <v>0</v>
      </c>
      <c r="CT331">
        <v>0</v>
      </c>
      <c r="CU331">
        <f t="shared" si="869"/>
        <v>0</v>
      </c>
      <c r="CV331">
        <v>0</v>
      </c>
      <c r="CW331">
        <f t="shared" si="870"/>
        <v>0</v>
      </c>
      <c r="CX331">
        <v>0</v>
      </c>
      <c r="CY331">
        <f t="shared" si="871"/>
        <v>0</v>
      </c>
      <c r="CZ331">
        <v>0</v>
      </c>
      <c r="DA331">
        <f t="shared" si="872"/>
        <v>0</v>
      </c>
      <c r="DB331">
        <v>0</v>
      </c>
      <c r="DC331">
        <f t="shared" si="873"/>
        <v>0</v>
      </c>
      <c r="DD331">
        <v>0</v>
      </c>
      <c r="DE331">
        <f t="shared" si="874"/>
        <v>0</v>
      </c>
      <c r="DF331">
        <v>0</v>
      </c>
      <c r="DG331">
        <f t="shared" si="875"/>
        <v>0</v>
      </c>
      <c r="DH331">
        <v>0</v>
      </c>
      <c r="DI331">
        <f t="shared" si="876"/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f>((ER331/100)/HK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T331">
        <v>100</v>
      </c>
      <c r="EU331">
        <f t="shared" si="836"/>
        <v>1</v>
      </c>
      <c r="EV331">
        <v>0</v>
      </c>
      <c r="EW331">
        <f>((EV331/100)/HO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X331">
        <v>0</v>
      </c>
      <c r="EY331">
        <f>((EX331/100)/GW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EZ331">
        <v>0</v>
      </c>
      <c r="FA331">
        <f>((EZ331/100)/HA$10)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B331">
        <v>0</v>
      </c>
      <c r="FC331">
        <f>((FB331/100)/GU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D331">
        <v>0</v>
      </c>
      <c r="FE331">
        <f>((FD331/100)/GW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F331">
        <v>0</v>
      </c>
      <c r="FG331">
        <f>((FF331/100)/GY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H331">
        <v>0</v>
      </c>
      <c r="FI331">
        <f>((FH331/100)/HA$13)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J331">
        <v>0</v>
      </c>
      <c r="FK331">
        <f>((FJ331/100)/GU$19)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L331">
        <v>0</v>
      </c>
      <c r="FM331">
        <f>((FL331/100)/GU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N331">
        <v>0</v>
      </c>
      <c r="FO331">
        <f>((FN331/100)/HC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P331">
        <v>0</v>
      </c>
      <c r="FQ331">
        <f>((FP331/100)/GY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R331">
        <v>0</v>
      </c>
      <c r="FS331">
        <f>((FR331/100)/GU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T331">
        <v>0</v>
      </c>
      <c r="FU331">
        <f>((FT331/100)/GW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V331">
        <v>0</v>
      </c>
      <c r="FW331">
        <f>((FV331/100)/HE$2)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X331">
        <v>0</v>
      </c>
      <c r="FY331">
        <f>((FX331/100)/GU$6)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FZ331">
        <v>0</v>
      </c>
      <c r="GA331">
        <f>((FZ331/100)/GU$10)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B331">
        <v>0</v>
      </c>
      <c r="GC331">
        <f>((GB331/100)/GZ$22)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D331">
        <v>0</v>
      </c>
      <c r="GE331">
        <f>((GD331/100)/GY$25)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</f>
        <v>0</v>
      </c>
      <c r="GF331">
        <v>0</v>
      </c>
      <c r="GG331">
        <f>(((GF331/100)/GU$28)/((ER331/100)/HK$2+(ET331/100)/HM$2+(EV331/100)/HO$2+(EX331/100)/GW$2+(EZ331/100)/HA$10+(FB331/100)/GU$13+(FD331/100)/GW$13+(FF331/100)/GY$13+(FH331/100)/HA$13+(FJ331/100)/GU$19+(FL331/100)/GU$2+(FN331/100)/HC$2+(FP331/100)/GY$2+(FR331/100)/GU$22+(FT331/100)/GW$22+(FV331/100)/HE$2+(FX331/100)/GU$6+(FZ331/100)/GU$10+(GB331/100)/GZ$22+(GD331/100)/GY$25+(GF331/100)/GU$28))</f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 s="3" t="s">
        <v>714</v>
      </c>
    </row>
    <row r="332" spans="1:200" x14ac:dyDescent="0.45">
      <c r="A332">
        <v>331</v>
      </c>
      <c r="B332" t="s">
        <v>368</v>
      </c>
      <c r="C332" t="s">
        <v>712</v>
      </c>
      <c r="D332" t="s">
        <v>582</v>
      </c>
      <c r="E332" t="s">
        <v>713</v>
      </c>
      <c r="F332">
        <f t="shared" si="881"/>
        <v>429.6</v>
      </c>
      <c r="G332">
        <f>900+273</f>
        <v>1173</v>
      </c>
      <c r="H332">
        <v>1773</v>
      </c>
      <c r="I332" s="2">
        <f t="shared" si="882"/>
        <v>0.66159052453468692</v>
      </c>
      <c r="J332" s="2">
        <f t="shared" si="883"/>
        <v>743.4</v>
      </c>
      <c r="K332" s="2">
        <f t="shared" si="884"/>
        <v>2.7304469273743015</v>
      </c>
      <c r="M332" s="2">
        <v>2345</v>
      </c>
      <c r="N332">
        <v>48</v>
      </c>
      <c r="O332">
        <v>103</v>
      </c>
      <c r="P332" s="2">
        <f t="shared" si="885"/>
        <v>0.46601941747572817</v>
      </c>
      <c r="Q332" s="2">
        <f t="shared" si="886"/>
        <v>0.53398058252427183</v>
      </c>
      <c r="S332" s="15">
        <v>14.7</v>
      </c>
      <c r="T332" s="2">
        <f t="shared" si="579"/>
        <v>0</v>
      </c>
      <c r="U332">
        <v>18.899999999999999</v>
      </c>
      <c r="V332">
        <v>14.7</v>
      </c>
      <c r="W332" s="2">
        <f t="shared" si="887"/>
        <v>9.0719999999999992</v>
      </c>
      <c r="X332" s="2">
        <f t="shared" si="888"/>
        <v>15.140999999999998</v>
      </c>
      <c r="Y332" s="7">
        <f t="shared" si="889"/>
        <v>0.40083217753120665</v>
      </c>
      <c r="Z332" s="2">
        <f t="shared" si="890"/>
        <v>1.2857142857142856</v>
      </c>
      <c r="AA332" s="2" t="e">
        <f t="shared" si="891"/>
        <v>#DIV/0!</v>
      </c>
      <c r="AB332" s="2">
        <f t="shared" si="892"/>
        <v>1</v>
      </c>
      <c r="AC332" s="2">
        <f t="shared" si="893"/>
        <v>0.53398058252427183</v>
      </c>
      <c r="AD332" s="2">
        <f t="shared" si="894"/>
        <v>18.899999999999999</v>
      </c>
      <c r="AE332" s="2">
        <f t="shared" si="895"/>
        <v>0</v>
      </c>
      <c r="AF332" s="2">
        <f t="shared" si="878"/>
        <v>0</v>
      </c>
      <c r="AG332" s="2" t="e">
        <f t="shared" si="896"/>
        <v>#DIV/0!</v>
      </c>
      <c r="AI332" s="2">
        <v>1</v>
      </c>
      <c r="AJ332">
        <f t="shared" si="897"/>
        <v>8.3000000000000012E-4</v>
      </c>
      <c r="AK332">
        <f t="shared" si="879"/>
        <v>578.31325301204811</v>
      </c>
      <c r="AL332">
        <v>10</v>
      </c>
      <c r="AM332">
        <f t="shared" si="880"/>
        <v>588.31325301204811</v>
      </c>
      <c r="AP332" t="s">
        <v>37</v>
      </c>
      <c r="AR332">
        <f t="shared" si="898"/>
        <v>7.9999999999999993E-5</v>
      </c>
      <c r="AS332">
        <v>2.5</v>
      </c>
      <c r="AT332">
        <v>1</v>
      </c>
      <c r="AU332">
        <f t="shared" si="877"/>
        <v>23.242740802237588</v>
      </c>
      <c r="AV332" t="s">
        <v>511</v>
      </c>
      <c r="AW332" t="s">
        <v>442</v>
      </c>
      <c r="AZ332" s="2">
        <f t="shared" si="899"/>
        <v>2.0034362670571535</v>
      </c>
      <c r="BA332" s="2">
        <f t="shared" si="900"/>
        <v>3</v>
      </c>
      <c r="BB332">
        <v>0</v>
      </c>
      <c r="BC332">
        <f t="shared" ref="BC332:BC337" si="902">((BB332/100)/GU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D332">
        <v>0</v>
      </c>
      <c r="BE332">
        <f t="shared" ref="BE332:BE337" si="903">((BD332/100)/GW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F332">
        <v>0</v>
      </c>
      <c r="BG332">
        <f t="shared" ref="BG332:BG337" si="904">((BF332/100)/GY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H332">
        <v>0</v>
      </c>
      <c r="BI332">
        <f t="shared" ref="BI332:BI337" si="905">((BH332/100)/HA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J332">
        <v>0</v>
      </c>
      <c r="BK332">
        <f t="shared" ref="BK332:BK337" si="906">((BJ332/100)/HC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L332">
        <v>0</v>
      </c>
      <c r="BM332">
        <f t="shared" si="759"/>
        <v>0</v>
      </c>
      <c r="BN332">
        <v>0</v>
      </c>
      <c r="BO332">
        <f t="shared" ref="BO332:BO337" si="907">((BN332/100)/HG$2)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P332">
        <v>0</v>
      </c>
      <c r="BQ332">
        <f t="shared" ref="BQ332:BQ337" si="908">((BP332/100)/HA$13)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R332">
        <f t="shared" si="901"/>
        <v>99.962999999999994</v>
      </c>
      <c r="BS332">
        <f t="shared" ref="BS332:BS337" si="909">((BR332/100)/GU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0.99828186647142336</v>
      </c>
      <c r="BT332">
        <v>3.6999999999999998E-2</v>
      </c>
      <c r="BU332">
        <f t="shared" ref="BU332:BU337" si="910">((BT332/100)/GW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1.7181335285767439E-3</v>
      </c>
      <c r="BV332">
        <v>0</v>
      </c>
      <c r="BW332">
        <f t="shared" ref="BW332:BW337" si="911">((BV332/100)/GY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X332">
        <v>0</v>
      </c>
      <c r="BY332">
        <f t="shared" ref="BY332:BY337" si="912">((BX332/100)/HA$6)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BZ332">
        <v>0</v>
      </c>
      <c r="CA332">
        <f t="shared" ref="CA332:CA337" si="913">((BZ332/100)/GU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B332">
        <v>0</v>
      </c>
      <c r="CC332">
        <f t="shared" ref="CC332:CC337" si="914">((CB332/100)/GW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D332">
        <v>0</v>
      </c>
      <c r="CE332">
        <f t="shared" ref="CE332:CE337" si="915">((CD332/100)/GY$10)/((BR332/100)/GU$6+(BH332/100)/HA$2+(BT332/100)/GW$6+(BV332/100)/GY$6+(BX332/100)/HA$6+(BZ332/100)/GU$10+(CB332/100)/GW$10+(CD332/100)/GY$10+(BF332/100)/GY$2+(BB332/100)/GU$2+(CF332/100)/GU$16+(CH332/100)/GW$16+(CJ332/100)/GY$16+(CL332/100)/HA$16+(BL332/100)/HE$2+(CN332/100)/GW$19+(CP332/100)/GY$19+(CR332/100)/HA$19+(BP332/100)/HA$13+(CZ332/100)/GU$13+(DB332/100)/HA$10+(CT332/100)/GU$25+(CV332/100)/GW$25+(CX332/100)/HA$25+(DD332/100)/GW$28+(DF332/100)/GY$28+(BD332/100)/GW$2+(BJ332/100)/HC$2+(BN332/100)/HG$2+(DH332/100)/HA$28)</f>
        <v>0</v>
      </c>
      <c r="CF332">
        <v>0</v>
      </c>
      <c r="CG332">
        <f t="shared" si="862"/>
        <v>0</v>
      </c>
      <c r="CH332">
        <v>0</v>
      </c>
      <c r="CI332">
        <f t="shared" si="863"/>
        <v>0</v>
      </c>
      <c r="CJ332">
        <v>0</v>
      </c>
      <c r="CK332">
        <f t="shared" si="864"/>
        <v>0</v>
      </c>
      <c r="CL332">
        <v>0</v>
      </c>
      <c r="CM332">
        <f t="shared" si="865"/>
        <v>0</v>
      </c>
      <c r="CN332">
        <v>0</v>
      </c>
      <c r="CO332">
        <f t="shared" si="866"/>
        <v>0</v>
      </c>
      <c r="CP332">
        <v>0</v>
      </c>
      <c r="CQ332">
        <f t="shared" si="867"/>
        <v>0</v>
      </c>
      <c r="CR332">
        <v>0</v>
      </c>
      <c r="CS332">
        <f t="shared" si="868"/>
        <v>0</v>
      </c>
      <c r="CT332">
        <v>0</v>
      </c>
      <c r="CU332">
        <f t="shared" si="869"/>
        <v>0</v>
      </c>
      <c r="CV332">
        <v>0</v>
      </c>
      <c r="CW332">
        <f t="shared" si="870"/>
        <v>0</v>
      </c>
      <c r="CX332">
        <v>0</v>
      </c>
      <c r="CY332">
        <f t="shared" si="871"/>
        <v>0</v>
      </c>
      <c r="CZ332">
        <v>0</v>
      </c>
      <c r="DA332">
        <f t="shared" si="872"/>
        <v>0</v>
      </c>
      <c r="DB332">
        <v>0</v>
      </c>
      <c r="DC332">
        <f t="shared" si="873"/>
        <v>0</v>
      </c>
      <c r="DD332">
        <v>0</v>
      </c>
      <c r="DE332">
        <f t="shared" si="874"/>
        <v>0</v>
      </c>
      <c r="DF332">
        <v>0</v>
      </c>
      <c r="DG332">
        <f t="shared" si="875"/>
        <v>0</v>
      </c>
      <c r="DH332">
        <v>0</v>
      </c>
      <c r="DI332">
        <f t="shared" si="876"/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f t="shared" ref="ES332:ES337" si="916">((ER332/100)/HK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T332">
        <v>100</v>
      </c>
      <c r="EU332">
        <f t="shared" ref="EU332:EU337" si="917">((ET332/100)/HM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1</v>
      </c>
      <c r="EV332">
        <v>0</v>
      </c>
      <c r="EW332">
        <f t="shared" ref="EW332:EW337" si="918">((EV332/100)/HO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X332">
        <v>0</v>
      </c>
      <c r="EY332">
        <f t="shared" ref="EY332:EY337" si="919">((EX332/100)/GW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EZ332">
        <v>0</v>
      </c>
      <c r="FA332">
        <f t="shared" ref="FA332:FA337" si="920">((EZ332/100)/HA$10)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B332">
        <v>0</v>
      </c>
      <c r="FC332">
        <f t="shared" ref="FC332:FC337" si="921">((FB332/100)/GU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D332">
        <v>0</v>
      </c>
      <c r="FE332">
        <f t="shared" ref="FE332:FE337" si="922">((FD332/100)/GW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F332">
        <v>0</v>
      </c>
      <c r="FG332">
        <f t="shared" ref="FG332:FG337" si="923">((FF332/100)/GY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H332">
        <v>0</v>
      </c>
      <c r="FI332">
        <f t="shared" ref="FI332:FI337" si="924">((FH332/100)/HA$13)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J332">
        <v>0</v>
      </c>
      <c r="FK332">
        <f t="shared" ref="FK332:FK337" si="925">((FJ332/100)/GU$19)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L332">
        <v>0</v>
      </c>
      <c r="FM332">
        <f t="shared" ref="FM332:FM337" si="926">((FL332/100)/GU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N332">
        <v>0</v>
      </c>
      <c r="FO332">
        <f t="shared" ref="FO332:FO337" si="927">((FN332/100)/HC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P332">
        <v>0</v>
      </c>
      <c r="FQ332">
        <f t="shared" ref="FQ332:FQ337" si="928">((FP332/100)/GY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R332">
        <v>0</v>
      </c>
      <c r="FS332">
        <f t="shared" ref="FS332:FS337" si="929">((FR332/100)/GU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T332">
        <v>0</v>
      </c>
      <c r="FU332">
        <f t="shared" ref="FU332:FU337" si="930">((FT332/100)/GW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V332">
        <v>0</v>
      </c>
      <c r="FW332">
        <f t="shared" ref="FW332:FW337" si="931">((FV332/100)/HE$2)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X332">
        <v>0</v>
      </c>
      <c r="FY332">
        <f t="shared" ref="FY332:FY337" si="932">((FX332/100)/GU$6)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FZ332">
        <v>0</v>
      </c>
      <c r="GA332">
        <f t="shared" ref="GA332:GA337" si="933">((FZ332/100)/GU$10)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B332">
        <v>0</v>
      </c>
      <c r="GC332">
        <f t="shared" ref="GC332:GC337" si="934">((GB332/100)/GZ$22)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D332">
        <v>0</v>
      </c>
      <c r="GE332">
        <f t="shared" ref="GE332:GE337" si="935">((GD332/100)/GY$25)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</f>
        <v>0</v>
      </c>
      <c r="GF332">
        <v>0</v>
      </c>
      <c r="GG332">
        <f t="shared" ref="GG332:GG337" si="936">(((GF332/100)/GU$28)/((ER332/100)/HK$2+(ET332/100)/HM$2+(EV332/100)/HO$2+(EX332/100)/GW$2+(EZ332/100)/HA$10+(FB332/100)/GU$13+(FD332/100)/GW$13+(FF332/100)/GY$13+(FH332/100)/HA$13+(FJ332/100)/GU$19+(FL332/100)/GU$2+(FN332/100)/HC$2+(FP332/100)/GY$2+(FR332/100)/GU$22+(FT332/100)/GW$22+(FV332/100)/HE$2+(FX332/100)/GU$6+(FZ332/100)/GU$10+(GB332/100)/GZ$22+(GD332/100)/GY$25+(GF332/100)/GU$28))</f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 s="3" t="s">
        <v>715</v>
      </c>
    </row>
    <row r="333" spans="1:200" x14ac:dyDescent="0.45">
      <c r="A333">
        <v>332</v>
      </c>
      <c r="B333" t="s">
        <v>368</v>
      </c>
      <c r="C333" t="s">
        <v>712</v>
      </c>
      <c r="D333" t="s">
        <v>582</v>
      </c>
      <c r="E333" t="s">
        <v>713</v>
      </c>
      <c r="F333">
        <f t="shared" si="881"/>
        <v>429.6</v>
      </c>
      <c r="G333">
        <f>925+273</f>
        <v>1198</v>
      </c>
      <c r="H333">
        <v>1773</v>
      </c>
      <c r="I333" s="2">
        <f t="shared" si="882"/>
        <v>0.67569091934574166</v>
      </c>
      <c r="J333" s="2">
        <f t="shared" si="883"/>
        <v>768.4</v>
      </c>
      <c r="K333" s="2">
        <f t="shared" si="884"/>
        <v>2.7886405959031655</v>
      </c>
      <c r="M333" s="2">
        <v>2345</v>
      </c>
      <c r="N333">
        <v>8</v>
      </c>
      <c r="O333">
        <v>76</v>
      </c>
      <c r="P333" s="2">
        <f t="shared" si="885"/>
        <v>0.10526315789473684</v>
      </c>
      <c r="Q333" s="2">
        <f t="shared" si="886"/>
        <v>0.89473684210526316</v>
      </c>
      <c r="S333" s="15">
        <v>44</v>
      </c>
      <c r="T333" s="2">
        <f t="shared" si="579"/>
        <v>0</v>
      </c>
      <c r="U333">
        <v>40</v>
      </c>
      <c r="V333">
        <v>44</v>
      </c>
      <c r="W333" s="2">
        <f t="shared" si="887"/>
        <v>3.2</v>
      </c>
      <c r="X333" s="2">
        <f t="shared" si="888"/>
        <v>33.44</v>
      </c>
      <c r="Y333" s="7">
        <f t="shared" si="889"/>
        <v>0.90430622009569384</v>
      </c>
      <c r="Z333" s="2">
        <f t="shared" si="890"/>
        <v>0.90909090909090906</v>
      </c>
      <c r="AA333" s="2" t="e">
        <f t="shared" si="891"/>
        <v>#DIV/0!</v>
      </c>
      <c r="AB333" s="2">
        <f t="shared" si="892"/>
        <v>1</v>
      </c>
      <c r="AC333" s="2">
        <f t="shared" si="893"/>
        <v>0.89473684210526316</v>
      </c>
      <c r="AD333" s="2">
        <f t="shared" si="894"/>
        <v>40</v>
      </c>
      <c r="AE333" s="2">
        <f t="shared" si="895"/>
        <v>0</v>
      </c>
      <c r="AF333" s="2">
        <f t="shared" si="878"/>
        <v>0</v>
      </c>
      <c r="AG333" s="2" t="e">
        <f t="shared" si="896"/>
        <v>#DIV/0!</v>
      </c>
      <c r="AI333" s="2">
        <v>1</v>
      </c>
      <c r="AJ333">
        <f t="shared" si="897"/>
        <v>8.3000000000000012E-4</v>
      </c>
      <c r="AK333">
        <f t="shared" si="879"/>
        <v>96.385542168674689</v>
      </c>
      <c r="AL333">
        <v>10</v>
      </c>
      <c r="AM333">
        <f t="shared" si="880"/>
        <v>106.38554216867469</v>
      </c>
      <c r="AP333" t="s">
        <v>37</v>
      </c>
      <c r="AR333">
        <f t="shared" si="898"/>
        <v>7.9999999999999993E-5</v>
      </c>
      <c r="AS333">
        <v>2.5</v>
      </c>
      <c r="AT333">
        <v>1</v>
      </c>
      <c r="AU333">
        <f t="shared" si="877"/>
        <v>69.570108523704349</v>
      </c>
      <c r="AV333" t="s">
        <v>511</v>
      </c>
      <c r="AW333" t="s">
        <v>442</v>
      </c>
      <c r="AZ333" s="2">
        <f t="shared" si="899"/>
        <v>2.0034362670571535</v>
      </c>
      <c r="BA333" s="2">
        <f t="shared" si="900"/>
        <v>3</v>
      </c>
      <c r="BB333">
        <v>0</v>
      </c>
      <c r="BC333">
        <f t="shared" si="902"/>
        <v>0</v>
      </c>
      <c r="BD333">
        <v>0</v>
      </c>
      <c r="BE333">
        <f t="shared" si="903"/>
        <v>0</v>
      </c>
      <c r="BF333">
        <v>0</v>
      </c>
      <c r="BG333">
        <f t="shared" si="904"/>
        <v>0</v>
      </c>
      <c r="BH333">
        <v>0</v>
      </c>
      <c r="BI333">
        <f t="shared" si="905"/>
        <v>0</v>
      </c>
      <c r="BJ333">
        <v>0</v>
      </c>
      <c r="BK333">
        <f t="shared" si="906"/>
        <v>0</v>
      </c>
      <c r="BL333">
        <v>0</v>
      </c>
      <c r="BM333">
        <f t="shared" si="759"/>
        <v>0</v>
      </c>
      <c r="BN333">
        <v>0</v>
      </c>
      <c r="BO333">
        <f t="shared" si="907"/>
        <v>0</v>
      </c>
      <c r="BP333">
        <v>0</v>
      </c>
      <c r="BQ333">
        <f t="shared" si="908"/>
        <v>0</v>
      </c>
      <c r="BR333">
        <f t="shared" si="901"/>
        <v>99.962999999999994</v>
      </c>
      <c r="BS333">
        <f t="shared" si="909"/>
        <v>0.99828186647142336</v>
      </c>
      <c r="BT333">
        <v>3.6999999999999998E-2</v>
      </c>
      <c r="BU333">
        <f t="shared" si="910"/>
        <v>1.7181335285767439E-3</v>
      </c>
      <c r="BV333">
        <v>0</v>
      </c>
      <c r="BW333">
        <f t="shared" si="911"/>
        <v>0</v>
      </c>
      <c r="BX333">
        <v>0</v>
      </c>
      <c r="BY333">
        <f t="shared" si="912"/>
        <v>0</v>
      </c>
      <c r="BZ333">
        <v>0</v>
      </c>
      <c r="CA333">
        <f t="shared" si="913"/>
        <v>0</v>
      </c>
      <c r="CB333">
        <v>0</v>
      </c>
      <c r="CC333">
        <f t="shared" si="914"/>
        <v>0</v>
      </c>
      <c r="CD333">
        <v>0</v>
      </c>
      <c r="CE333">
        <f t="shared" si="915"/>
        <v>0</v>
      </c>
      <c r="CF333">
        <v>0</v>
      </c>
      <c r="CG333">
        <f t="shared" si="862"/>
        <v>0</v>
      </c>
      <c r="CH333">
        <v>0</v>
      </c>
      <c r="CI333">
        <f t="shared" si="863"/>
        <v>0</v>
      </c>
      <c r="CJ333">
        <v>0</v>
      </c>
      <c r="CK333">
        <f t="shared" si="864"/>
        <v>0</v>
      </c>
      <c r="CL333">
        <v>0</v>
      </c>
      <c r="CM333">
        <f t="shared" si="865"/>
        <v>0</v>
      </c>
      <c r="CN333">
        <v>0</v>
      </c>
      <c r="CO333">
        <f t="shared" si="866"/>
        <v>0</v>
      </c>
      <c r="CP333">
        <v>0</v>
      </c>
      <c r="CQ333">
        <f t="shared" si="867"/>
        <v>0</v>
      </c>
      <c r="CR333">
        <v>0</v>
      </c>
      <c r="CS333">
        <f t="shared" si="868"/>
        <v>0</v>
      </c>
      <c r="CT333">
        <v>0</v>
      </c>
      <c r="CU333">
        <f t="shared" si="869"/>
        <v>0</v>
      </c>
      <c r="CV333">
        <v>0</v>
      </c>
      <c r="CW333">
        <f t="shared" si="870"/>
        <v>0</v>
      </c>
      <c r="CX333">
        <v>0</v>
      </c>
      <c r="CY333">
        <f t="shared" si="871"/>
        <v>0</v>
      </c>
      <c r="CZ333">
        <v>0</v>
      </c>
      <c r="DA333">
        <f t="shared" si="872"/>
        <v>0</v>
      </c>
      <c r="DB333">
        <v>0</v>
      </c>
      <c r="DC333">
        <f t="shared" si="873"/>
        <v>0</v>
      </c>
      <c r="DD333">
        <v>0</v>
      </c>
      <c r="DE333">
        <f t="shared" si="874"/>
        <v>0</v>
      </c>
      <c r="DF333">
        <v>0</v>
      </c>
      <c r="DG333">
        <f t="shared" si="875"/>
        <v>0</v>
      </c>
      <c r="DH333">
        <v>0</v>
      </c>
      <c r="DI333">
        <f t="shared" si="876"/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f t="shared" si="916"/>
        <v>0</v>
      </c>
      <c r="ET333">
        <v>100</v>
      </c>
      <c r="EU333">
        <f t="shared" si="917"/>
        <v>1</v>
      </c>
      <c r="EV333">
        <v>0</v>
      </c>
      <c r="EW333">
        <f t="shared" si="918"/>
        <v>0</v>
      </c>
      <c r="EX333">
        <v>0</v>
      </c>
      <c r="EY333">
        <f t="shared" si="919"/>
        <v>0</v>
      </c>
      <c r="EZ333">
        <v>0</v>
      </c>
      <c r="FA333">
        <f t="shared" si="920"/>
        <v>0</v>
      </c>
      <c r="FB333">
        <v>0</v>
      </c>
      <c r="FC333">
        <f t="shared" si="921"/>
        <v>0</v>
      </c>
      <c r="FD333">
        <v>0</v>
      </c>
      <c r="FE333">
        <f t="shared" si="922"/>
        <v>0</v>
      </c>
      <c r="FF333">
        <v>0</v>
      </c>
      <c r="FG333">
        <f t="shared" si="923"/>
        <v>0</v>
      </c>
      <c r="FH333">
        <v>0</v>
      </c>
      <c r="FI333">
        <f t="shared" si="924"/>
        <v>0</v>
      </c>
      <c r="FJ333">
        <v>0</v>
      </c>
      <c r="FK333">
        <f t="shared" si="925"/>
        <v>0</v>
      </c>
      <c r="FL333">
        <v>0</v>
      </c>
      <c r="FM333">
        <f t="shared" si="926"/>
        <v>0</v>
      </c>
      <c r="FN333">
        <v>0</v>
      </c>
      <c r="FO333">
        <f t="shared" si="927"/>
        <v>0</v>
      </c>
      <c r="FP333">
        <v>0</v>
      </c>
      <c r="FQ333">
        <f t="shared" si="928"/>
        <v>0</v>
      </c>
      <c r="FR333">
        <v>0</v>
      </c>
      <c r="FS333">
        <f t="shared" si="929"/>
        <v>0</v>
      </c>
      <c r="FT333">
        <v>0</v>
      </c>
      <c r="FU333">
        <f t="shared" si="930"/>
        <v>0</v>
      </c>
      <c r="FV333">
        <v>0</v>
      </c>
      <c r="FW333">
        <f t="shared" si="931"/>
        <v>0</v>
      </c>
      <c r="FX333">
        <v>0</v>
      </c>
      <c r="FY333">
        <f t="shared" si="932"/>
        <v>0</v>
      </c>
      <c r="FZ333">
        <v>0</v>
      </c>
      <c r="GA333">
        <f t="shared" si="933"/>
        <v>0</v>
      </c>
      <c r="GB333">
        <v>0</v>
      </c>
      <c r="GC333">
        <f t="shared" si="934"/>
        <v>0</v>
      </c>
      <c r="GD333">
        <v>0</v>
      </c>
      <c r="GE333">
        <f t="shared" si="935"/>
        <v>0</v>
      </c>
      <c r="GF333">
        <v>0</v>
      </c>
      <c r="GG333">
        <f t="shared" si="936"/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 s="3" t="s">
        <v>716</v>
      </c>
    </row>
    <row r="334" spans="1:200" x14ac:dyDescent="0.45">
      <c r="A334">
        <v>333</v>
      </c>
      <c r="B334" t="s">
        <v>368</v>
      </c>
      <c r="C334" t="s">
        <v>712</v>
      </c>
      <c r="D334" t="s">
        <v>582</v>
      </c>
      <c r="E334" t="s">
        <v>713</v>
      </c>
      <c r="F334">
        <f t="shared" si="881"/>
        <v>429.6</v>
      </c>
      <c r="G334">
        <f>950+273</f>
        <v>1223</v>
      </c>
      <c r="H334">
        <v>1773</v>
      </c>
      <c r="I334" s="2">
        <f t="shared" si="882"/>
        <v>0.6897913141567964</v>
      </c>
      <c r="J334" s="2">
        <f t="shared" si="883"/>
        <v>793.4</v>
      </c>
      <c r="K334" s="2">
        <f t="shared" si="884"/>
        <v>2.8468342644320295</v>
      </c>
      <c r="M334" s="2">
        <v>2345</v>
      </c>
      <c r="N334">
        <v>58</v>
      </c>
      <c r="O334">
        <v>63</v>
      </c>
      <c r="P334" s="2">
        <f t="shared" si="885"/>
        <v>0.92063492063492058</v>
      </c>
      <c r="Q334" s="2">
        <f t="shared" si="886"/>
        <v>7.9365079365079361E-2</v>
      </c>
      <c r="S334" s="15">
        <v>40.6</v>
      </c>
      <c r="T334" s="2">
        <f t="shared" si="579"/>
        <v>0</v>
      </c>
      <c r="U334">
        <v>38.799999999999997</v>
      </c>
      <c r="V334">
        <v>40.6</v>
      </c>
      <c r="W334" s="2">
        <f t="shared" si="887"/>
        <v>22.503999999999998</v>
      </c>
      <c r="X334" s="2">
        <f t="shared" si="888"/>
        <v>25.578000000000003</v>
      </c>
      <c r="Y334" s="7">
        <f t="shared" si="889"/>
        <v>0.1201814058956918</v>
      </c>
      <c r="Z334" s="2">
        <f t="shared" si="890"/>
        <v>0.95566502463054182</v>
      </c>
      <c r="AA334" s="2" t="e">
        <f t="shared" si="891"/>
        <v>#DIV/0!</v>
      </c>
      <c r="AB334" s="2">
        <f t="shared" si="892"/>
        <v>1</v>
      </c>
      <c r="AC334" s="2">
        <f t="shared" si="893"/>
        <v>7.9365079365079361E-2</v>
      </c>
      <c r="AD334" s="2">
        <f t="shared" si="894"/>
        <v>38.799999999999997</v>
      </c>
      <c r="AE334" s="2">
        <f t="shared" si="895"/>
        <v>0</v>
      </c>
      <c r="AF334" s="2">
        <f t="shared" si="878"/>
        <v>0</v>
      </c>
      <c r="AG334" s="2" t="e">
        <f t="shared" si="896"/>
        <v>#DIV/0!</v>
      </c>
      <c r="AI334" s="2">
        <v>1</v>
      </c>
      <c r="AJ334">
        <f t="shared" si="897"/>
        <v>8.3000000000000012E-4</v>
      </c>
      <c r="AK334">
        <f t="shared" si="879"/>
        <v>698.79518072289147</v>
      </c>
      <c r="AL334">
        <v>10</v>
      </c>
      <c r="AM334">
        <f t="shared" si="880"/>
        <v>708.79518072289147</v>
      </c>
      <c r="AP334" t="s">
        <v>37</v>
      </c>
      <c r="AR334">
        <f t="shared" si="898"/>
        <v>7.9999999999999993E-5</v>
      </c>
      <c r="AS334">
        <v>2.5</v>
      </c>
      <c r="AT334">
        <v>1</v>
      </c>
      <c r="AU334">
        <f t="shared" si="877"/>
        <v>64.194236501418104</v>
      </c>
      <c r="AV334" t="s">
        <v>511</v>
      </c>
      <c r="AW334" t="s">
        <v>442</v>
      </c>
      <c r="AZ334" s="2">
        <f t="shared" si="899"/>
        <v>2.0034362670571535</v>
      </c>
      <c r="BA334" s="2">
        <f t="shared" si="900"/>
        <v>3</v>
      </c>
      <c r="BB334">
        <v>0</v>
      </c>
      <c r="BC334">
        <f t="shared" si="902"/>
        <v>0</v>
      </c>
      <c r="BD334">
        <v>0</v>
      </c>
      <c r="BE334">
        <f t="shared" si="903"/>
        <v>0</v>
      </c>
      <c r="BF334">
        <v>0</v>
      </c>
      <c r="BG334">
        <f t="shared" si="904"/>
        <v>0</v>
      </c>
      <c r="BH334">
        <v>0</v>
      </c>
      <c r="BI334">
        <f t="shared" si="905"/>
        <v>0</v>
      </c>
      <c r="BJ334">
        <v>0</v>
      </c>
      <c r="BK334">
        <f t="shared" si="906"/>
        <v>0</v>
      </c>
      <c r="BL334">
        <v>0</v>
      </c>
      <c r="BM334">
        <f t="shared" si="759"/>
        <v>0</v>
      </c>
      <c r="BN334">
        <v>0</v>
      </c>
      <c r="BO334">
        <f t="shared" si="907"/>
        <v>0</v>
      </c>
      <c r="BP334">
        <v>0</v>
      </c>
      <c r="BQ334">
        <f t="shared" si="908"/>
        <v>0</v>
      </c>
      <c r="BR334">
        <f t="shared" si="901"/>
        <v>99.962999999999994</v>
      </c>
      <c r="BS334">
        <f t="shared" si="909"/>
        <v>0.99828186647142336</v>
      </c>
      <c r="BT334">
        <v>3.6999999999999998E-2</v>
      </c>
      <c r="BU334">
        <f t="shared" si="910"/>
        <v>1.7181335285767439E-3</v>
      </c>
      <c r="BV334">
        <v>0</v>
      </c>
      <c r="BW334">
        <f t="shared" si="911"/>
        <v>0</v>
      </c>
      <c r="BX334">
        <v>0</v>
      </c>
      <c r="BY334">
        <f t="shared" si="912"/>
        <v>0</v>
      </c>
      <c r="BZ334">
        <v>0</v>
      </c>
      <c r="CA334">
        <f t="shared" si="913"/>
        <v>0</v>
      </c>
      <c r="CB334">
        <v>0</v>
      </c>
      <c r="CC334">
        <f t="shared" si="914"/>
        <v>0</v>
      </c>
      <c r="CD334">
        <v>0</v>
      </c>
      <c r="CE334">
        <f t="shared" si="915"/>
        <v>0</v>
      </c>
      <c r="CF334">
        <v>0</v>
      </c>
      <c r="CG334">
        <f t="shared" si="862"/>
        <v>0</v>
      </c>
      <c r="CH334">
        <v>0</v>
      </c>
      <c r="CI334">
        <f t="shared" si="863"/>
        <v>0</v>
      </c>
      <c r="CJ334">
        <v>0</v>
      </c>
      <c r="CK334">
        <f t="shared" si="864"/>
        <v>0</v>
      </c>
      <c r="CL334">
        <v>0</v>
      </c>
      <c r="CM334">
        <f t="shared" si="865"/>
        <v>0</v>
      </c>
      <c r="CN334">
        <v>0</v>
      </c>
      <c r="CO334">
        <f t="shared" si="866"/>
        <v>0</v>
      </c>
      <c r="CP334">
        <v>0</v>
      </c>
      <c r="CQ334">
        <f t="shared" si="867"/>
        <v>0</v>
      </c>
      <c r="CR334">
        <v>0</v>
      </c>
      <c r="CS334">
        <f t="shared" si="868"/>
        <v>0</v>
      </c>
      <c r="CT334">
        <v>0</v>
      </c>
      <c r="CU334">
        <f t="shared" si="869"/>
        <v>0</v>
      </c>
      <c r="CV334">
        <v>0</v>
      </c>
      <c r="CW334">
        <f t="shared" si="870"/>
        <v>0</v>
      </c>
      <c r="CX334">
        <v>0</v>
      </c>
      <c r="CY334">
        <f t="shared" si="871"/>
        <v>0</v>
      </c>
      <c r="CZ334">
        <v>0</v>
      </c>
      <c r="DA334">
        <f t="shared" si="872"/>
        <v>0</v>
      </c>
      <c r="DB334">
        <v>0</v>
      </c>
      <c r="DC334">
        <f t="shared" si="873"/>
        <v>0</v>
      </c>
      <c r="DD334">
        <v>0</v>
      </c>
      <c r="DE334">
        <f t="shared" si="874"/>
        <v>0</v>
      </c>
      <c r="DF334">
        <v>0</v>
      </c>
      <c r="DG334">
        <f t="shared" si="875"/>
        <v>0</v>
      </c>
      <c r="DH334">
        <v>0</v>
      </c>
      <c r="DI334">
        <f t="shared" si="876"/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f t="shared" si="916"/>
        <v>0</v>
      </c>
      <c r="ET334">
        <v>100</v>
      </c>
      <c r="EU334">
        <f t="shared" si="917"/>
        <v>1</v>
      </c>
      <c r="EV334">
        <v>0</v>
      </c>
      <c r="EW334">
        <f t="shared" si="918"/>
        <v>0</v>
      </c>
      <c r="EX334">
        <v>0</v>
      </c>
      <c r="EY334">
        <f t="shared" si="919"/>
        <v>0</v>
      </c>
      <c r="EZ334">
        <v>0</v>
      </c>
      <c r="FA334">
        <f t="shared" si="920"/>
        <v>0</v>
      </c>
      <c r="FB334">
        <v>0</v>
      </c>
      <c r="FC334">
        <f t="shared" si="921"/>
        <v>0</v>
      </c>
      <c r="FD334">
        <v>0</v>
      </c>
      <c r="FE334">
        <f t="shared" si="922"/>
        <v>0</v>
      </c>
      <c r="FF334">
        <v>0</v>
      </c>
      <c r="FG334">
        <f t="shared" si="923"/>
        <v>0</v>
      </c>
      <c r="FH334">
        <v>0</v>
      </c>
      <c r="FI334">
        <f t="shared" si="924"/>
        <v>0</v>
      </c>
      <c r="FJ334">
        <v>0</v>
      </c>
      <c r="FK334">
        <f t="shared" si="925"/>
        <v>0</v>
      </c>
      <c r="FL334">
        <v>0</v>
      </c>
      <c r="FM334">
        <f t="shared" si="926"/>
        <v>0</v>
      </c>
      <c r="FN334">
        <v>0</v>
      </c>
      <c r="FO334">
        <f t="shared" si="927"/>
        <v>0</v>
      </c>
      <c r="FP334">
        <v>0</v>
      </c>
      <c r="FQ334">
        <f t="shared" si="928"/>
        <v>0</v>
      </c>
      <c r="FR334">
        <v>0</v>
      </c>
      <c r="FS334">
        <f t="shared" si="929"/>
        <v>0</v>
      </c>
      <c r="FT334">
        <v>0</v>
      </c>
      <c r="FU334">
        <f t="shared" si="930"/>
        <v>0</v>
      </c>
      <c r="FV334">
        <v>0</v>
      </c>
      <c r="FW334">
        <f t="shared" si="931"/>
        <v>0</v>
      </c>
      <c r="FX334">
        <v>0</v>
      </c>
      <c r="FY334">
        <f t="shared" si="932"/>
        <v>0</v>
      </c>
      <c r="FZ334">
        <v>0</v>
      </c>
      <c r="GA334">
        <f t="shared" si="933"/>
        <v>0</v>
      </c>
      <c r="GB334">
        <v>0</v>
      </c>
      <c r="GC334">
        <f t="shared" si="934"/>
        <v>0</v>
      </c>
      <c r="GD334">
        <v>0</v>
      </c>
      <c r="GE334">
        <f t="shared" si="935"/>
        <v>0</v>
      </c>
      <c r="GF334">
        <v>0</v>
      </c>
      <c r="GG334">
        <f t="shared" si="936"/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 s="3" t="s">
        <v>717</v>
      </c>
    </row>
    <row r="335" spans="1:200" x14ac:dyDescent="0.45">
      <c r="A335">
        <v>334</v>
      </c>
      <c r="B335" t="s">
        <v>368</v>
      </c>
      <c r="C335" t="s">
        <v>712</v>
      </c>
      <c r="D335" t="s">
        <v>582</v>
      </c>
      <c r="E335" t="s">
        <v>713</v>
      </c>
      <c r="F335">
        <f t="shared" si="881"/>
        <v>429.6</v>
      </c>
      <c r="G335">
        <v>1273</v>
      </c>
      <c r="H335">
        <v>1773</v>
      </c>
      <c r="I335" s="2">
        <f t="shared" si="882"/>
        <v>0.71799210377890577</v>
      </c>
      <c r="J335" s="2">
        <f t="shared" si="883"/>
        <v>843.4</v>
      </c>
      <c r="K335" s="2">
        <f t="shared" si="884"/>
        <v>2.9632216014897579</v>
      </c>
      <c r="M335" s="2">
        <v>2345</v>
      </c>
      <c r="N335">
        <v>61</v>
      </c>
      <c r="O335">
        <v>66</v>
      </c>
      <c r="P335" s="2">
        <f t="shared" si="885"/>
        <v>0.9242424242424242</v>
      </c>
      <c r="Q335" s="2">
        <f t="shared" si="886"/>
        <v>7.575757575757576E-2</v>
      </c>
      <c r="S335" s="15">
        <v>30.4</v>
      </c>
      <c r="T335" s="2">
        <f t="shared" si="579"/>
        <v>0</v>
      </c>
      <c r="U335">
        <v>33.299999999999997</v>
      </c>
      <c r="V335">
        <v>30.4</v>
      </c>
      <c r="W335" s="2">
        <f t="shared" si="887"/>
        <v>20.312999999999999</v>
      </c>
      <c r="X335" s="2">
        <f t="shared" si="888"/>
        <v>20.064</v>
      </c>
      <c r="Y335" s="7">
        <f t="shared" si="889"/>
        <v>-1.2410287081339653E-2</v>
      </c>
      <c r="Z335" s="2">
        <f t="shared" si="890"/>
        <v>1.0953947368421053</v>
      </c>
      <c r="AA335" s="2" t="e">
        <f t="shared" si="891"/>
        <v>#DIV/0!</v>
      </c>
      <c r="AB335" s="2">
        <f t="shared" si="892"/>
        <v>1</v>
      </c>
      <c r="AC335" s="2">
        <f t="shared" si="893"/>
        <v>7.575757575757576E-2</v>
      </c>
      <c r="AD335" s="2">
        <f t="shared" si="894"/>
        <v>33.299999999999997</v>
      </c>
      <c r="AE335" s="2">
        <f t="shared" si="895"/>
        <v>0</v>
      </c>
      <c r="AF335" s="2">
        <f t="shared" si="878"/>
        <v>0</v>
      </c>
      <c r="AG335" s="2" t="e">
        <f t="shared" si="896"/>
        <v>#DIV/0!</v>
      </c>
      <c r="AI335" s="2">
        <v>0</v>
      </c>
      <c r="AJ335">
        <f t="shared" si="897"/>
        <v>8.3000000000000012E-4</v>
      </c>
      <c r="AK335">
        <f t="shared" si="879"/>
        <v>734.93975903614455</v>
      </c>
      <c r="AL335">
        <v>10</v>
      </c>
      <c r="AM335">
        <f t="shared" si="880"/>
        <v>744.93975903614455</v>
      </c>
      <c r="AP335" t="s">
        <v>37</v>
      </c>
      <c r="AR335">
        <f t="shared" si="898"/>
        <v>7.9999999999999993E-5</v>
      </c>
      <c r="AS335">
        <v>2.5</v>
      </c>
      <c r="AT335">
        <v>1</v>
      </c>
      <c r="AU335">
        <f t="shared" si="877"/>
        <v>48.066620434559368</v>
      </c>
      <c r="AV335" t="s">
        <v>511</v>
      </c>
      <c r="AW335" t="s">
        <v>442</v>
      </c>
      <c r="AZ335" s="2">
        <f t="shared" si="899"/>
        <v>2.0034362670571535</v>
      </c>
      <c r="BA335" s="2">
        <f t="shared" si="900"/>
        <v>3</v>
      </c>
      <c r="BB335">
        <v>0</v>
      </c>
      <c r="BC335">
        <f t="shared" si="902"/>
        <v>0</v>
      </c>
      <c r="BD335">
        <v>0</v>
      </c>
      <c r="BE335">
        <f t="shared" si="903"/>
        <v>0</v>
      </c>
      <c r="BF335">
        <v>0</v>
      </c>
      <c r="BG335">
        <f t="shared" si="904"/>
        <v>0</v>
      </c>
      <c r="BH335">
        <v>0</v>
      </c>
      <c r="BI335">
        <f t="shared" si="905"/>
        <v>0</v>
      </c>
      <c r="BJ335">
        <v>0</v>
      </c>
      <c r="BK335">
        <f t="shared" si="906"/>
        <v>0</v>
      </c>
      <c r="BL335">
        <v>0</v>
      </c>
      <c r="BM335">
        <f t="shared" si="759"/>
        <v>0</v>
      </c>
      <c r="BN335">
        <v>0</v>
      </c>
      <c r="BO335">
        <f t="shared" si="907"/>
        <v>0</v>
      </c>
      <c r="BP335">
        <v>0</v>
      </c>
      <c r="BQ335">
        <f t="shared" si="908"/>
        <v>0</v>
      </c>
      <c r="BR335">
        <f t="shared" si="901"/>
        <v>99.962999999999994</v>
      </c>
      <c r="BS335">
        <f t="shared" si="909"/>
        <v>0.99828186647142336</v>
      </c>
      <c r="BT335">
        <v>3.6999999999999998E-2</v>
      </c>
      <c r="BU335">
        <f t="shared" si="910"/>
        <v>1.7181335285767439E-3</v>
      </c>
      <c r="BV335">
        <v>0</v>
      </c>
      <c r="BW335">
        <f t="shared" si="911"/>
        <v>0</v>
      </c>
      <c r="BX335">
        <v>0</v>
      </c>
      <c r="BY335">
        <f t="shared" si="912"/>
        <v>0</v>
      </c>
      <c r="BZ335">
        <v>0</v>
      </c>
      <c r="CA335">
        <f t="shared" si="913"/>
        <v>0</v>
      </c>
      <c r="CB335">
        <v>0</v>
      </c>
      <c r="CC335">
        <f t="shared" si="914"/>
        <v>0</v>
      </c>
      <c r="CD335">
        <v>0</v>
      </c>
      <c r="CE335">
        <f t="shared" si="915"/>
        <v>0</v>
      </c>
      <c r="CF335">
        <v>0</v>
      </c>
      <c r="CG335">
        <f t="shared" si="862"/>
        <v>0</v>
      </c>
      <c r="CH335">
        <v>0</v>
      </c>
      <c r="CI335">
        <f t="shared" si="863"/>
        <v>0</v>
      </c>
      <c r="CJ335">
        <v>0</v>
      </c>
      <c r="CK335">
        <f t="shared" si="864"/>
        <v>0</v>
      </c>
      <c r="CL335">
        <v>0</v>
      </c>
      <c r="CM335">
        <f t="shared" si="865"/>
        <v>0</v>
      </c>
      <c r="CN335">
        <v>0</v>
      </c>
      <c r="CO335">
        <f t="shared" si="866"/>
        <v>0</v>
      </c>
      <c r="CP335">
        <v>0</v>
      </c>
      <c r="CQ335">
        <f t="shared" si="867"/>
        <v>0</v>
      </c>
      <c r="CR335">
        <v>0</v>
      </c>
      <c r="CS335">
        <f t="shared" si="868"/>
        <v>0</v>
      </c>
      <c r="CT335">
        <v>0</v>
      </c>
      <c r="CU335">
        <f t="shared" si="869"/>
        <v>0</v>
      </c>
      <c r="CV335">
        <v>0</v>
      </c>
      <c r="CW335">
        <f t="shared" si="870"/>
        <v>0</v>
      </c>
      <c r="CX335">
        <v>0</v>
      </c>
      <c r="CY335">
        <f t="shared" si="871"/>
        <v>0</v>
      </c>
      <c r="CZ335">
        <v>0</v>
      </c>
      <c r="DA335">
        <f t="shared" si="872"/>
        <v>0</v>
      </c>
      <c r="DB335">
        <v>0</v>
      </c>
      <c r="DC335">
        <f t="shared" si="873"/>
        <v>0</v>
      </c>
      <c r="DD335">
        <v>0</v>
      </c>
      <c r="DE335">
        <f t="shared" si="874"/>
        <v>0</v>
      </c>
      <c r="DF335">
        <v>0</v>
      </c>
      <c r="DG335">
        <f t="shared" si="875"/>
        <v>0</v>
      </c>
      <c r="DH335">
        <v>0</v>
      </c>
      <c r="DI335">
        <f t="shared" si="876"/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f t="shared" si="916"/>
        <v>0</v>
      </c>
      <c r="ET335">
        <v>100</v>
      </c>
      <c r="EU335">
        <f t="shared" si="917"/>
        <v>1</v>
      </c>
      <c r="EV335">
        <v>0</v>
      </c>
      <c r="EW335">
        <f t="shared" si="918"/>
        <v>0</v>
      </c>
      <c r="EX335">
        <v>0</v>
      </c>
      <c r="EY335">
        <f t="shared" si="919"/>
        <v>0</v>
      </c>
      <c r="EZ335">
        <v>0</v>
      </c>
      <c r="FA335">
        <f t="shared" si="920"/>
        <v>0</v>
      </c>
      <c r="FB335">
        <v>0</v>
      </c>
      <c r="FC335">
        <f t="shared" si="921"/>
        <v>0</v>
      </c>
      <c r="FD335">
        <v>0</v>
      </c>
      <c r="FE335">
        <f t="shared" si="922"/>
        <v>0</v>
      </c>
      <c r="FF335">
        <v>0</v>
      </c>
      <c r="FG335">
        <f t="shared" si="923"/>
        <v>0</v>
      </c>
      <c r="FH335">
        <v>0</v>
      </c>
      <c r="FI335">
        <f t="shared" si="924"/>
        <v>0</v>
      </c>
      <c r="FJ335">
        <v>0</v>
      </c>
      <c r="FK335">
        <f t="shared" si="925"/>
        <v>0</v>
      </c>
      <c r="FL335">
        <v>0</v>
      </c>
      <c r="FM335">
        <f t="shared" si="926"/>
        <v>0</v>
      </c>
      <c r="FN335">
        <v>0</v>
      </c>
      <c r="FO335">
        <f t="shared" si="927"/>
        <v>0</v>
      </c>
      <c r="FP335">
        <v>0</v>
      </c>
      <c r="FQ335">
        <f t="shared" si="928"/>
        <v>0</v>
      </c>
      <c r="FR335">
        <v>0</v>
      </c>
      <c r="FS335">
        <f t="shared" si="929"/>
        <v>0</v>
      </c>
      <c r="FT335">
        <v>0</v>
      </c>
      <c r="FU335">
        <f t="shared" si="930"/>
        <v>0</v>
      </c>
      <c r="FV335">
        <v>0</v>
      </c>
      <c r="FW335">
        <f t="shared" si="931"/>
        <v>0</v>
      </c>
      <c r="FX335">
        <v>0</v>
      </c>
      <c r="FY335">
        <f t="shared" si="932"/>
        <v>0</v>
      </c>
      <c r="FZ335">
        <v>0</v>
      </c>
      <c r="GA335">
        <f t="shared" si="933"/>
        <v>0</v>
      </c>
      <c r="GB335">
        <v>0</v>
      </c>
      <c r="GC335">
        <f t="shared" si="934"/>
        <v>0</v>
      </c>
      <c r="GD335">
        <v>0</v>
      </c>
      <c r="GE335">
        <f t="shared" si="935"/>
        <v>0</v>
      </c>
      <c r="GF335">
        <v>0</v>
      </c>
      <c r="GG335">
        <f t="shared" si="936"/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 s="3" t="s">
        <v>718</v>
      </c>
    </row>
    <row r="336" spans="1:200" x14ac:dyDescent="0.45">
      <c r="A336">
        <v>335</v>
      </c>
      <c r="B336" t="s">
        <v>368</v>
      </c>
      <c r="C336" t="s">
        <v>712</v>
      </c>
      <c r="D336" t="s">
        <v>582</v>
      </c>
      <c r="E336" t="s">
        <v>713</v>
      </c>
      <c r="F336">
        <f t="shared" si="881"/>
        <v>429.6</v>
      </c>
      <c r="G336">
        <f>1050+273</f>
        <v>1323</v>
      </c>
      <c r="H336">
        <v>1773</v>
      </c>
      <c r="I336" s="2">
        <f t="shared" si="882"/>
        <v>0.74619289340101524</v>
      </c>
      <c r="J336" s="2">
        <f t="shared" si="883"/>
        <v>893.4</v>
      </c>
      <c r="K336" s="2">
        <f t="shared" si="884"/>
        <v>3.0796089385474859</v>
      </c>
      <c r="M336" s="2">
        <v>2345</v>
      </c>
      <c r="N336">
        <v>67</v>
      </c>
      <c r="O336">
        <v>69</v>
      </c>
      <c r="P336" s="2">
        <f t="shared" si="885"/>
        <v>0.97101449275362317</v>
      </c>
      <c r="Q336" s="2">
        <f t="shared" si="886"/>
        <v>2.8985507246376812E-2</v>
      </c>
      <c r="S336" s="15">
        <v>25.5</v>
      </c>
      <c r="T336" s="2">
        <f t="shared" si="579"/>
        <v>0</v>
      </c>
      <c r="U336">
        <v>28</v>
      </c>
      <c r="V336">
        <v>25.5</v>
      </c>
      <c r="W336" s="2">
        <f t="shared" si="887"/>
        <v>18.760000000000002</v>
      </c>
      <c r="X336" s="2">
        <f t="shared" si="888"/>
        <v>17.594999999999999</v>
      </c>
      <c r="Y336" s="7">
        <f t="shared" si="889"/>
        <v>-6.6211992043194251E-2</v>
      </c>
      <c r="Z336" s="2">
        <f t="shared" si="890"/>
        <v>1.0980392156862746</v>
      </c>
      <c r="AA336" s="2" t="e">
        <f t="shared" si="891"/>
        <v>#DIV/0!</v>
      </c>
      <c r="AB336" s="2">
        <f t="shared" si="892"/>
        <v>1</v>
      </c>
      <c r="AC336" s="2">
        <f t="shared" si="893"/>
        <v>2.8985507246376812E-2</v>
      </c>
      <c r="AD336" s="2">
        <f t="shared" si="894"/>
        <v>28</v>
      </c>
      <c r="AE336" s="2">
        <f t="shared" si="895"/>
        <v>0</v>
      </c>
      <c r="AF336" s="2">
        <f t="shared" si="878"/>
        <v>0</v>
      </c>
      <c r="AG336" s="2" t="e">
        <f t="shared" si="896"/>
        <v>#DIV/0!</v>
      </c>
      <c r="AI336" s="2">
        <v>0</v>
      </c>
      <c r="AJ336">
        <f t="shared" si="897"/>
        <v>8.3000000000000012E-4</v>
      </c>
      <c r="AK336">
        <f t="shared" si="879"/>
        <v>807.22891566265059</v>
      </c>
      <c r="AL336">
        <v>10</v>
      </c>
      <c r="AM336">
        <f t="shared" si="880"/>
        <v>817.22891566265059</v>
      </c>
      <c r="AP336" t="s">
        <v>37</v>
      </c>
      <c r="AR336">
        <f t="shared" si="898"/>
        <v>7.9999999999999993E-5</v>
      </c>
      <c r="AS336">
        <v>2.5</v>
      </c>
      <c r="AT336">
        <v>1</v>
      </c>
      <c r="AU336">
        <f t="shared" si="877"/>
        <v>40.319040167146838</v>
      </c>
      <c r="AV336" t="s">
        <v>511</v>
      </c>
      <c r="AW336" t="s">
        <v>442</v>
      </c>
      <c r="AZ336" s="2">
        <f t="shared" si="899"/>
        <v>2.0034362670571535</v>
      </c>
      <c r="BA336" s="2">
        <f t="shared" si="900"/>
        <v>3</v>
      </c>
      <c r="BB336">
        <v>0</v>
      </c>
      <c r="BC336">
        <f t="shared" si="902"/>
        <v>0</v>
      </c>
      <c r="BD336">
        <v>0</v>
      </c>
      <c r="BE336">
        <f t="shared" si="903"/>
        <v>0</v>
      </c>
      <c r="BF336">
        <v>0</v>
      </c>
      <c r="BG336">
        <f t="shared" si="904"/>
        <v>0</v>
      </c>
      <c r="BH336">
        <v>0</v>
      </c>
      <c r="BI336">
        <f t="shared" si="905"/>
        <v>0</v>
      </c>
      <c r="BJ336">
        <v>0</v>
      </c>
      <c r="BK336">
        <f t="shared" si="906"/>
        <v>0</v>
      </c>
      <c r="BL336">
        <v>0</v>
      </c>
      <c r="BM336">
        <f t="shared" si="759"/>
        <v>0</v>
      </c>
      <c r="BN336">
        <v>0</v>
      </c>
      <c r="BO336">
        <f t="shared" si="907"/>
        <v>0</v>
      </c>
      <c r="BP336">
        <v>0</v>
      </c>
      <c r="BQ336">
        <f t="shared" si="908"/>
        <v>0</v>
      </c>
      <c r="BR336">
        <f t="shared" si="901"/>
        <v>99.962999999999994</v>
      </c>
      <c r="BS336">
        <f t="shared" si="909"/>
        <v>0.99828186647142336</v>
      </c>
      <c r="BT336">
        <v>3.6999999999999998E-2</v>
      </c>
      <c r="BU336">
        <f t="shared" si="910"/>
        <v>1.7181335285767439E-3</v>
      </c>
      <c r="BV336">
        <v>0</v>
      </c>
      <c r="BW336">
        <f t="shared" si="911"/>
        <v>0</v>
      </c>
      <c r="BX336">
        <v>0</v>
      </c>
      <c r="BY336">
        <f t="shared" si="912"/>
        <v>0</v>
      </c>
      <c r="BZ336">
        <v>0</v>
      </c>
      <c r="CA336">
        <f t="shared" si="913"/>
        <v>0</v>
      </c>
      <c r="CB336">
        <v>0</v>
      </c>
      <c r="CC336">
        <f t="shared" si="914"/>
        <v>0</v>
      </c>
      <c r="CD336">
        <v>0</v>
      </c>
      <c r="CE336">
        <f t="shared" si="915"/>
        <v>0</v>
      </c>
      <c r="CF336">
        <v>0</v>
      </c>
      <c r="CG336">
        <f t="shared" si="862"/>
        <v>0</v>
      </c>
      <c r="CH336">
        <v>0</v>
      </c>
      <c r="CI336">
        <f t="shared" si="863"/>
        <v>0</v>
      </c>
      <c r="CJ336">
        <v>0</v>
      </c>
      <c r="CK336">
        <f t="shared" si="864"/>
        <v>0</v>
      </c>
      <c r="CL336">
        <v>0</v>
      </c>
      <c r="CM336">
        <f t="shared" si="865"/>
        <v>0</v>
      </c>
      <c r="CN336">
        <v>0</v>
      </c>
      <c r="CO336">
        <f t="shared" si="866"/>
        <v>0</v>
      </c>
      <c r="CP336">
        <v>0</v>
      </c>
      <c r="CQ336">
        <f t="shared" si="867"/>
        <v>0</v>
      </c>
      <c r="CR336">
        <v>0</v>
      </c>
      <c r="CS336">
        <f t="shared" si="868"/>
        <v>0</v>
      </c>
      <c r="CT336">
        <v>0</v>
      </c>
      <c r="CU336">
        <f t="shared" si="869"/>
        <v>0</v>
      </c>
      <c r="CV336">
        <v>0</v>
      </c>
      <c r="CW336">
        <f t="shared" si="870"/>
        <v>0</v>
      </c>
      <c r="CX336">
        <v>0</v>
      </c>
      <c r="CY336">
        <f t="shared" si="871"/>
        <v>0</v>
      </c>
      <c r="CZ336">
        <v>0</v>
      </c>
      <c r="DA336">
        <f t="shared" si="872"/>
        <v>0</v>
      </c>
      <c r="DB336">
        <v>0</v>
      </c>
      <c r="DC336">
        <f t="shared" si="873"/>
        <v>0</v>
      </c>
      <c r="DD336">
        <v>0</v>
      </c>
      <c r="DE336">
        <f t="shared" si="874"/>
        <v>0</v>
      </c>
      <c r="DF336">
        <v>0</v>
      </c>
      <c r="DG336">
        <f t="shared" si="875"/>
        <v>0</v>
      </c>
      <c r="DH336">
        <v>0</v>
      </c>
      <c r="DI336">
        <f t="shared" si="876"/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f t="shared" si="916"/>
        <v>0</v>
      </c>
      <c r="ET336">
        <v>100</v>
      </c>
      <c r="EU336">
        <f t="shared" si="917"/>
        <v>1</v>
      </c>
      <c r="EV336">
        <v>0</v>
      </c>
      <c r="EW336">
        <f t="shared" si="918"/>
        <v>0</v>
      </c>
      <c r="EX336">
        <v>0</v>
      </c>
      <c r="EY336">
        <f t="shared" si="919"/>
        <v>0</v>
      </c>
      <c r="EZ336">
        <v>0</v>
      </c>
      <c r="FA336">
        <f t="shared" si="920"/>
        <v>0</v>
      </c>
      <c r="FB336">
        <v>0</v>
      </c>
      <c r="FC336">
        <f t="shared" si="921"/>
        <v>0</v>
      </c>
      <c r="FD336">
        <v>0</v>
      </c>
      <c r="FE336">
        <f t="shared" si="922"/>
        <v>0</v>
      </c>
      <c r="FF336">
        <v>0</v>
      </c>
      <c r="FG336">
        <f t="shared" si="923"/>
        <v>0</v>
      </c>
      <c r="FH336">
        <v>0</v>
      </c>
      <c r="FI336">
        <f t="shared" si="924"/>
        <v>0</v>
      </c>
      <c r="FJ336">
        <v>0</v>
      </c>
      <c r="FK336">
        <f t="shared" si="925"/>
        <v>0</v>
      </c>
      <c r="FL336">
        <v>0</v>
      </c>
      <c r="FM336">
        <f t="shared" si="926"/>
        <v>0</v>
      </c>
      <c r="FN336">
        <v>0</v>
      </c>
      <c r="FO336">
        <f t="shared" si="927"/>
        <v>0</v>
      </c>
      <c r="FP336">
        <v>0</v>
      </c>
      <c r="FQ336">
        <f t="shared" si="928"/>
        <v>0</v>
      </c>
      <c r="FR336">
        <v>0</v>
      </c>
      <c r="FS336">
        <f t="shared" si="929"/>
        <v>0</v>
      </c>
      <c r="FT336">
        <v>0</v>
      </c>
      <c r="FU336">
        <f t="shared" si="930"/>
        <v>0</v>
      </c>
      <c r="FV336">
        <v>0</v>
      </c>
      <c r="FW336">
        <f t="shared" si="931"/>
        <v>0</v>
      </c>
      <c r="FX336">
        <v>0</v>
      </c>
      <c r="FY336">
        <f t="shared" si="932"/>
        <v>0</v>
      </c>
      <c r="FZ336">
        <v>0</v>
      </c>
      <c r="GA336">
        <f t="shared" si="933"/>
        <v>0</v>
      </c>
      <c r="GB336">
        <v>0</v>
      </c>
      <c r="GC336">
        <f t="shared" si="934"/>
        <v>0</v>
      </c>
      <c r="GD336">
        <v>0</v>
      </c>
      <c r="GE336">
        <f t="shared" si="935"/>
        <v>0</v>
      </c>
      <c r="GF336">
        <v>0</v>
      </c>
      <c r="GG336">
        <f t="shared" si="936"/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 s="3" t="s">
        <v>719</v>
      </c>
    </row>
    <row r="337" spans="1:203" x14ac:dyDescent="0.45">
      <c r="A337">
        <v>336</v>
      </c>
      <c r="B337" t="s">
        <v>368</v>
      </c>
      <c r="C337" t="s">
        <v>416</v>
      </c>
      <c r="D337" t="s">
        <v>609</v>
      </c>
      <c r="E337" t="s">
        <v>720</v>
      </c>
      <c r="F337">
        <f t="shared" ref="F337:F342" si="937">97.8+273</f>
        <v>370.8</v>
      </c>
      <c r="G337">
        <v>573</v>
      </c>
      <c r="H337">
        <v>1773</v>
      </c>
      <c r="I337" s="2">
        <f t="shared" ref="I337:I342" si="938">G337/H337</f>
        <v>0.32318104906937395</v>
      </c>
      <c r="J337" s="2">
        <f t="shared" ref="J337:J342" si="939">G337-F337</f>
        <v>202.2</v>
      </c>
      <c r="K337" s="2">
        <f t="shared" ref="K337:K342" si="940">G337/F337</f>
        <v>1.5453074433656957</v>
      </c>
      <c r="M337" s="2">
        <v>1156</v>
      </c>
      <c r="P337" s="2" t="e">
        <f t="shared" ref="P337:P342" si="941">N337/O337</f>
        <v>#DIV/0!</v>
      </c>
      <c r="Q337" s="2" t="e">
        <f t="shared" ref="Q337:Q342" si="942">(O337-N337)/O337</f>
        <v>#DIV/0!</v>
      </c>
      <c r="S337" s="15">
        <v>1220</v>
      </c>
      <c r="T337" s="2">
        <f t="shared" si="579"/>
        <v>0</v>
      </c>
      <c r="V337">
        <v>1220</v>
      </c>
      <c r="W337" s="2">
        <f t="shared" ref="W337:W342" si="943">U337*N337/100</f>
        <v>0</v>
      </c>
      <c r="X337" s="2">
        <f t="shared" ref="X337:X342" si="944">V337*O337/100</f>
        <v>0</v>
      </c>
      <c r="Y337" s="7">
        <f>(2.69-1.4)/2.69</f>
        <v>0.47955390334572495</v>
      </c>
      <c r="Z337" s="2">
        <f t="shared" ref="Z337:Z342" si="945">U337/V337</f>
        <v>0</v>
      </c>
      <c r="AA337" s="2" t="e">
        <f t="shared" ref="AA337:AA342" si="946">U337/R337</f>
        <v>#DIV/0!</v>
      </c>
      <c r="AB337" s="2">
        <f t="shared" ref="AB337:AB342" si="947">V337/S337</f>
        <v>1</v>
      </c>
      <c r="AC337" s="2" t="e">
        <f t="shared" ref="AC337:AC342" si="948">(O337-N337)/O337</f>
        <v>#DIV/0!</v>
      </c>
      <c r="AD337" s="2">
        <f t="shared" ref="AD337:AD342" si="949">U337-R337</f>
        <v>0</v>
      </c>
      <c r="AE337" s="2">
        <f t="shared" ref="AE337:AE342" si="950">V337-S337</f>
        <v>0</v>
      </c>
      <c r="AF337" s="2">
        <f t="shared" si="878"/>
        <v>0</v>
      </c>
      <c r="AG337" s="2" t="e">
        <f t="shared" ref="AG337:AG342" si="951">AD337/AE337</f>
        <v>#DIV/0!</v>
      </c>
      <c r="AI337" s="2">
        <v>3</v>
      </c>
      <c r="AJ337">
        <f>5*10^-4</f>
        <v>5.0000000000000001E-4</v>
      </c>
      <c r="AK337">
        <v>1500</v>
      </c>
      <c r="AL337">
        <v>10</v>
      </c>
      <c r="AM337">
        <f t="shared" si="880"/>
        <v>1510</v>
      </c>
      <c r="AP337" t="s">
        <v>37</v>
      </c>
      <c r="AR337">
        <f t="shared" ref="AR337:AR342" si="952">20*10^-6</f>
        <v>1.9999999999999998E-5</v>
      </c>
      <c r="AS337">
        <v>0.5</v>
      </c>
      <c r="AT337">
        <v>1</v>
      </c>
      <c r="AU337">
        <f t="shared" si="877"/>
        <v>862.67027304758801</v>
      </c>
      <c r="AV337" t="s">
        <v>372</v>
      </c>
      <c r="AW337" t="s">
        <v>373</v>
      </c>
      <c r="AZ337" s="2">
        <f t="shared" ref="AZ337:AZ348" si="953">BC337*GV$2+BE337*GX$2+BG337*GZ$2+BI337*HB$2+BK337*HD$2+BM337*HF$2+BO337*HH$2+BQ337*HB$13+BS337*GV$6+BU337*GX$6+BW337*GZ$6+BY337*HB$6+CA337*GV$10+CC337*GX$10+CE337*GZ$10+CG337*GV$16+CI337*GX$16+CK337*GZ$16+CM337*HB$16+CO337*GX$19+CQ337*GZ$19+CS337*HB$19+CU337*GV$25+DA337*GV$13+DC337*HB$10+CW337*GX$25+CY337*HB$25+DE337*GX$28</f>
        <v>1.9176439584787131</v>
      </c>
      <c r="BA337" s="2">
        <f t="shared" ref="BA337:BA348" si="954">ES337*HL$2+EU337*HN$2+EW337*HP$2+EY337*GX$2+FA337*HB$10+FC337*GV$13+FE337*GX$13+FG337*GZ$13+FI337*HB$13+FK337*GV$19+FM337*GV$2+FO337*HD$2+FQ337*HB$2+FS337*GV$22+FU337*GX$22+FW337*HF$2+FY337*GV$6+GA337*GV$10+GC337*HA$22+GE337*GZ$25+GG337*GV$28</f>
        <v>1</v>
      </c>
      <c r="BB337">
        <v>0</v>
      </c>
      <c r="BC337">
        <f t="shared" si="902"/>
        <v>0</v>
      </c>
      <c r="BD337">
        <v>0</v>
      </c>
      <c r="BE337">
        <f t="shared" si="903"/>
        <v>0</v>
      </c>
      <c r="BF337">
        <v>0.121</v>
      </c>
      <c r="BG337">
        <f t="shared" si="904"/>
        <v>1.1409190518514539E-3</v>
      </c>
      <c r="BH337">
        <v>0.40100000000000002</v>
      </c>
      <c r="BI337">
        <f t="shared" si="905"/>
        <v>4.0395246045133362E-3</v>
      </c>
      <c r="BJ337">
        <v>0</v>
      </c>
      <c r="BK337">
        <f t="shared" si="906"/>
        <v>0</v>
      </c>
      <c r="BL337">
        <v>0</v>
      </c>
      <c r="BM337">
        <f t="shared" si="759"/>
        <v>0</v>
      </c>
      <c r="BN337">
        <v>0</v>
      </c>
      <c r="BO337">
        <f t="shared" si="907"/>
        <v>0</v>
      </c>
      <c r="BP337">
        <v>0</v>
      </c>
      <c r="BQ337">
        <f t="shared" si="908"/>
        <v>0</v>
      </c>
      <c r="BR337">
        <f t="shared" ref="BR337:BR342" si="955">100-BT337-BF337-BH337-BV337-BX337-BZ337-CB337-CD337</f>
        <v>89.337300000000013</v>
      </c>
      <c r="BS337">
        <f t="shared" si="909"/>
        <v>0.88533423385146481</v>
      </c>
      <c r="BT337">
        <v>0.10199999999999999</v>
      </c>
      <c r="BU337">
        <f t="shared" si="910"/>
        <v>4.7001951984569938E-3</v>
      </c>
      <c r="BV337">
        <v>1.9E-2</v>
      </c>
      <c r="BW337">
        <f t="shared" si="911"/>
        <v>3.3952450579495069E-4</v>
      </c>
      <c r="BX337">
        <v>6.9999999999999999E-4</v>
      </c>
      <c r="BY337">
        <f t="shared" si="912"/>
        <v>1.2081253075283437E-5</v>
      </c>
      <c r="BZ337">
        <v>0.23499999999999999</v>
      </c>
      <c r="CA337">
        <f t="shared" si="913"/>
        <v>4.6306763968865013E-3</v>
      </c>
      <c r="CB337">
        <v>8.8949999999999996</v>
      </c>
      <c r="CC337">
        <f t="shared" si="914"/>
        <v>9.4674694464491005E-2</v>
      </c>
      <c r="CD337">
        <v>0.88900000000000001</v>
      </c>
      <c r="CE337">
        <f t="shared" si="915"/>
        <v>5.1281506734655955E-3</v>
      </c>
      <c r="CF337">
        <v>0</v>
      </c>
      <c r="CG337">
        <f t="shared" ref="CG337:CG342" si="956">((CF337/100)/GU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H337">
        <v>0</v>
      </c>
      <c r="CI337">
        <f t="shared" ref="CI337:CI342" si="957">((CH337/100)/GW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J337">
        <v>0</v>
      </c>
      <c r="CK337">
        <f t="shared" ref="CK337:CK342" si="958">((CJ337/100)/GY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L337">
        <v>0</v>
      </c>
      <c r="CM337">
        <f t="shared" ref="CM337:CM342" si="959">((CL337/100)/HA$16)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N337">
        <v>0</v>
      </c>
      <c r="CO337">
        <f t="shared" ref="CO337:CO342" si="960">((CN337/100)/GW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P337">
        <v>0</v>
      </c>
      <c r="CQ337">
        <f t="shared" ref="CQ337:CQ342" si="961">((CP337/100)/GY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R337">
        <v>0</v>
      </c>
      <c r="CS337">
        <f t="shared" ref="CS337:CS342" si="962">((CR337/100)/HA$19)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T337">
        <v>0</v>
      </c>
      <c r="CU337">
        <f t="shared" ref="CU337:CU342" si="963">((CT337/100)/GU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V337">
        <v>0</v>
      </c>
      <c r="CW337">
        <f t="shared" ref="CW337:CW342" si="964">((CV337/100)/GW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X337">
        <v>0</v>
      </c>
      <c r="CY337">
        <f t="shared" ref="CY337:CY342" si="965">((CX337/100)/HA$25)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CZ337">
        <v>0</v>
      </c>
      <c r="DA337">
        <f t="shared" ref="DA337:DA342" si="966">((CZ337/100)/GU$13)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B337">
        <v>0</v>
      </c>
      <c r="DC337">
        <f t="shared" ref="DC337:DC342" si="967">((DB337/100)/HA$10)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D337">
        <v>0</v>
      </c>
      <c r="DE337">
        <f t="shared" ref="DE337:DE342" si="968">((DD337/100)/GW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F337">
        <v>0</v>
      </c>
      <c r="DG337">
        <f t="shared" ref="DG337:DG342" si="969">((DF337/100)/GY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H337">
        <v>0</v>
      </c>
      <c r="DI337">
        <f t="shared" ref="DI337:DI342" si="970">((DH337/100)/HA$28)/((BR337/100)/GU$6+(BH337/100)/HA$2+(BT337/100)/GW$6+(BV337/100)/GY$6+(BX337/100)/HA$6+(BZ337/100)/GU$10+(CB337/100)/GW$10+(CD337/100)/GY$10+(BF337/100)/GY$2+(BB337/100)/GU$2+(CF337/100)/GU$16+(CH337/100)/GW$16+(CJ337/100)/GY$16+(CL337/100)/HA$16+(BL337/100)/HE$2+(CN337/100)/GW$19+(CP337/100)/GY$19+(CR337/100)/HA$19+(BP337/100)/HA$13+(CZ337/100)/GU$13+(DB337/100)/HA$10+(CT337/100)/GU$25+(CV337/100)/GW$25+(CX337/100)/HA$25+(DD337/100)/GW$28+(DF337/100)/GY$28+(BD337/100)/GW$2+(BJ337/100)/HC$2+(BN337/100)/HG$2+(DH337/100)/HA$28)</f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f t="shared" si="916"/>
        <v>0</v>
      </c>
      <c r="ET337">
        <v>0</v>
      </c>
      <c r="EU337">
        <f t="shared" si="917"/>
        <v>0</v>
      </c>
      <c r="EV337">
        <v>0</v>
      </c>
      <c r="EW337">
        <f t="shared" si="918"/>
        <v>0</v>
      </c>
      <c r="EX337">
        <v>0</v>
      </c>
      <c r="EY337">
        <f t="shared" si="919"/>
        <v>0</v>
      </c>
      <c r="EZ337">
        <v>0</v>
      </c>
      <c r="FA337">
        <f t="shared" si="920"/>
        <v>0</v>
      </c>
      <c r="FB337">
        <v>0</v>
      </c>
      <c r="FC337">
        <f t="shared" si="921"/>
        <v>0</v>
      </c>
      <c r="FD337">
        <v>0</v>
      </c>
      <c r="FE337">
        <f t="shared" si="922"/>
        <v>0</v>
      </c>
      <c r="FF337">
        <v>0</v>
      </c>
      <c r="FG337">
        <f t="shared" si="923"/>
        <v>0</v>
      </c>
      <c r="FH337">
        <v>0</v>
      </c>
      <c r="FI337">
        <f t="shared" si="924"/>
        <v>0</v>
      </c>
      <c r="FJ337">
        <v>100</v>
      </c>
      <c r="FK337">
        <f t="shared" si="925"/>
        <v>1</v>
      </c>
      <c r="FL337">
        <v>0</v>
      </c>
      <c r="FM337">
        <f t="shared" si="926"/>
        <v>0</v>
      </c>
      <c r="FN337">
        <v>0</v>
      </c>
      <c r="FO337">
        <f t="shared" si="927"/>
        <v>0</v>
      </c>
      <c r="FP337">
        <v>0</v>
      </c>
      <c r="FQ337">
        <f t="shared" si="928"/>
        <v>0</v>
      </c>
      <c r="FR337">
        <v>0</v>
      </c>
      <c r="FS337">
        <f t="shared" si="929"/>
        <v>0</v>
      </c>
      <c r="FT337">
        <v>0</v>
      </c>
      <c r="FU337">
        <f t="shared" si="930"/>
        <v>0</v>
      </c>
      <c r="FV337">
        <v>0</v>
      </c>
      <c r="FW337">
        <f t="shared" si="931"/>
        <v>0</v>
      </c>
      <c r="FX337">
        <v>0</v>
      </c>
      <c r="FY337">
        <f t="shared" si="932"/>
        <v>0</v>
      </c>
      <c r="FZ337">
        <v>0</v>
      </c>
      <c r="GA337">
        <f t="shared" si="933"/>
        <v>0</v>
      </c>
      <c r="GB337">
        <v>0</v>
      </c>
      <c r="GC337">
        <f t="shared" si="934"/>
        <v>0</v>
      </c>
      <c r="GD337">
        <v>0</v>
      </c>
      <c r="GE337">
        <f t="shared" si="935"/>
        <v>0</v>
      </c>
      <c r="GF337">
        <v>0</v>
      </c>
      <c r="GG337">
        <f t="shared" si="936"/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721</v>
      </c>
      <c r="GU337" t="s">
        <v>722</v>
      </c>
    </row>
    <row r="338" spans="1:203" x14ac:dyDescent="0.45">
      <c r="A338">
        <v>337</v>
      </c>
      <c r="B338" t="s">
        <v>368</v>
      </c>
      <c r="C338" t="s">
        <v>416</v>
      </c>
      <c r="D338" t="s">
        <v>609</v>
      </c>
      <c r="E338" t="s">
        <v>720</v>
      </c>
      <c r="F338">
        <f t="shared" si="937"/>
        <v>370.8</v>
      </c>
      <c r="G338">
        <v>573</v>
      </c>
      <c r="H338">
        <v>1773</v>
      </c>
      <c r="I338" s="2">
        <f t="shared" si="938"/>
        <v>0.32318104906937395</v>
      </c>
      <c r="J338" s="2">
        <f t="shared" si="939"/>
        <v>202.2</v>
      </c>
      <c r="K338" s="2">
        <f t="shared" si="940"/>
        <v>1.5453074433656957</v>
      </c>
      <c r="M338" s="2">
        <v>1156</v>
      </c>
      <c r="P338" s="2" t="e">
        <f t="shared" si="941"/>
        <v>#DIV/0!</v>
      </c>
      <c r="Q338" s="2" t="e">
        <f t="shared" si="942"/>
        <v>#DIV/0!</v>
      </c>
      <c r="S338" s="15">
        <v>1220</v>
      </c>
      <c r="T338" s="2">
        <f t="shared" si="579"/>
        <v>0</v>
      </c>
      <c r="V338">
        <v>1220</v>
      </c>
      <c r="W338" s="2">
        <f t="shared" si="943"/>
        <v>0</v>
      </c>
      <c r="X338" s="2">
        <f t="shared" si="944"/>
        <v>0</v>
      </c>
      <c r="Y338" s="7">
        <f>(2.85-2.79)/2.85</f>
        <v>2.1052631578947385E-2</v>
      </c>
      <c r="Z338" s="2">
        <f t="shared" si="945"/>
        <v>0</v>
      </c>
      <c r="AA338" s="2" t="e">
        <f t="shared" si="946"/>
        <v>#DIV/0!</v>
      </c>
      <c r="AB338" s="2">
        <f t="shared" si="947"/>
        <v>1</v>
      </c>
      <c r="AC338" s="2" t="e">
        <f t="shared" si="948"/>
        <v>#DIV/0!</v>
      </c>
      <c r="AD338" s="2">
        <f t="shared" si="949"/>
        <v>0</v>
      </c>
      <c r="AE338" s="2">
        <f t="shared" si="950"/>
        <v>0</v>
      </c>
      <c r="AF338" s="2">
        <f t="shared" si="878"/>
        <v>0</v>
      </c>
      <c r="AG338" s="2" t="e">
        <f t="shared" si="951"/>
        <v>#DIV/0!</v>
      </c>
      <c r="AI338" s="2">
        <v>0</v>
      </c>
      <c r="AJ338">
        <f>5*10^-3</f>
        <v>5.0000000000000001E-3</v>
      </c>
      <c r="AK338">
        <v>1500</v>
      </c>
      <c r="AL338">
        <v>10</v>
      </c>
      <c r="AM338">
        <f t="shared" si="880"/>
        <v>1510</v>
      </c>
      <c r="AP338" t="s">
        <v>37</v>
      </c>
      <c r="AR338">
        <f t="shared" si="952"/>
        <v>1.9999999999999998E-5</v>
      </c>
      <c r="AS338">
        <v>0.5</v>
      </c>
      <c r="AT338">
        <v>1</v>
      </c>
      <c r="AU338">
        <f t="shared" si="877"/>
        <v>862.67027304758801</v>
      </c>
      <c r="AV338" t="s">
        <v>372</v>
      </c>
      <c r="AW338" t="s">
        <v>373</v>
      </c>
      <c r="AZ338" s="2">
        <f t="shared" si="953"/>
        <v>1.9176439584787131</v>
      </c>
      <c r="BA338" s="2">
        <f t="shared" si="954"/>
        <v>1</v>
      </c>
      <c r="BB338">
        <v>0</v>
      </c>
      <c r="BC338">
        <f t="shared" ref="BC338:BC348" si="971">((BB338/100)/GU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D338">
        <v>0</v>
      </c>
      <c r="BE338">
        <f t="shared" ref="BE338:BE348" si="972">((BD338/100)/GW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F338">
        <v>0.121</v>
      </c>
      <c r="BG338">
        <f t="shared" ref="BG338:BG361" si="973">((BF338/100)/GY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1.1409190518514539E-3</v>
      </c>
      <c r="BH338">
        <v>0.40100000000000002</v>
      </c>
      <c r="BI338">
        <f>((BH338/100)/HA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4.0395246045133362E-3</v>
      </c>
      <c r="BJ338">
        <v>0</v>
      </c>
      <c r="BK338">
        <f t="shared" ref="BK338:BK348" si="974">((BJ338/100)/HC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L338">
        <v>0</v>
      </c>
      <c r="BM338">
        <f t="shared" si="759"/>
        <v>0</v>
      </c>
      <c r="BN338">
        <v>0</v>
      </c>
      <c r="BO338">
        <f t="shared" ref="BO338:BO348" si="975">((BN338/100)/HG$2)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P338">
        <v>0</v>
      </c>
      <c r="BQ338">
        <f t="shared" ref="BQ338:BQ348" si="976">((BP338/100)/HA$13)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</v>
      </c>
      <c r="BR338">
        <f t="shared" si="955"/>
        <v>89.337300000000013</v>
      </c>
      <c r="BS338">
        <f t="shared" ref="BS338:BS361" si="977">((BR338/100)/GU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0.88533423385146481</v>
      </c>
      <c r="BT338">
        <v>0.10199999999999999</v>
      </c>
      <c r="BU338">
        <f t="shared" ref="BU338:BU355" si="978">((BT338/100)/GW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4.7001951984569938E-3</v>
      </c>
      <c r="BV338">
        <v>1.9E-2</v>
      </c>
      <c r="BW338">
        <f t="shared" ref="BW338:BW361" si="979">((BV338/100)/GY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3.3952450579495069E-4</v>
      </c>
      <c r="BX338">
        <v>6.9999999999999999E-4</v>
      </c>
      <c r="BY338">
        <f t="shared" ref="BY338:BY344" si="980">((BX338/100)/HA$6)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1.2081253075283437E-5</v>
      </c>
      <c r="BZ338">
        <v>0.23499999999999999</v>
      </c>
      <c r="CA338">
        <f t="shared" ref="CA338:CA344" si="981">((BZ338/100)/GU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4.6306763968865013E-3</v>
      </c>
      <c r="CB338">
        <v>8.8949999999999996</v>
      </c>
      <c r="CC338">
        <f t="shared" ref="CC338:CC355" si="982">((CB338/100)/GW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9.4674694464491005E-2</v>
      </c>
      <c r="CD338">
        <v>0.88900000000000001</v>
      </c>
      <c r="CE338">
        <f t="shared" ref="CE338:CE344" si="983">((CD338/100)/GY$10)/((BR338/100)/GU$6+(BH338/100)/HA$2+(BT338/100)/GW$6+(BV338/100)/GY$6+(BX338/100)/HA$6+(BZ338/100)/GU$10+(CB338/100)/GW$10+(CD338/100)/GY$10+(BF338/100)/GY$2+(BB338/100)/GU$2+(CF338/100)/GU$16+(CH338/100)/GW$16+(CJ338/100)/GY$16+(CL338/100)/HA$16+(BL338/100)/HE$2+(CN338/100)/GW$19+(CP338/100)/GY$19+(CR338/100)/HA$19+(BP338/100)/HA$13+(CZ338/100)/GU$13+(DB338/100)/HA$10+(CT338/100)/GU$25+(CV338/100)/GW$25+(CX338/100)/HA$25+(DD338/100)/GW$28+(DF338/100)/GY$28+(BD338/100)/GW$2+(BJ338/100)/HC$2+(BN338/100)/HG$2+(DH338/100)/HA$28)</f>
        <v>5.1281506734655955E-3</v>
      </c>
      <c r="CF338">
        <v>0</v>
      </c>
      <c r="CG338">
        <f t="shared" si="956"/>
        <v>0</v>
      </c>
      <c r="CH338">
        <v>0</v>
      </c>
      <c r="CI338">
        <f t="shared" si="957"/>
        <v>0</v>
      </c>
      <c r="CJ338">
        <v>0</v>
      </c>
      <c r="CK338">
        <f t="shared" si="958"/>
        <v>0</v>
      </c>
      <c r="CL338">
        <v>0</v>
      </c>
      <c r="CM338">
        <f t="shared" si="959"/>
        <v>0</v>
      </c>
      <c r="CN338">
        <v>0</v>
      </c>
      <c r="CO338">
        <f t="shared" si="960"/>
        <v>0</v>
      </c>
      <c r="CP338">
        <v>0</v>
      </c>
      <c r="CQ338">
        <f t="shared" si="961"/>
        <v>0</v>
      </c>
      <c r="CR338">
        <v>0</v>
      </c>
      <c r="CS338">
        <f t="shared" si="962"/>
        <v>0</v>
      </c>
      <c r="CT338">
        <v>0</v>
      </c>
      <c r="CU338">
        <f t="shared" si="963"/>
        <v>0</v>
      </c>
      <c r="CV338">
        <v>0</v>
      </c>
      <c r="CW338">
        <f t="shared" si="964"/>
        <v>0</v>
      </c>
      <c r="CX338">
        <v>0</v>
      </c>
      <c r="CY338">
        <f t="shared" si="965"/>
        <v>0</v>
      </c>
      <c r="CZ338">
        <v>0</v>
      </c>
      <c r="DA338">
        <f t="shared" si="966"/>
        <v>0</v>
      </c>
      <c r="DB338">
        <v>0</v>
      </c>
      <c r="DC338">
        <f t="shared" si="967"/>
        <v>0</v>
      </c>
      <c r="DD338">
        <v>0</v>
      </c>
      <c r="DE338">
        <f t="shared" si="968"/>
        <v>0</v>
      </c>
      <c r="DF338">
        <v>0</v>
      </c>
      <c r="DG338">
        <f t="shared" si="969"/>
        <v>0</v>
      </c>
      <c r="DH338">
        <v>0</v>
      </c>
      <c r="DI338">
        <f t="shared" si="970"/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f t="shared" ref="ES338:ES345" si="984">((ER338/100)/HK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T338">
        <v>0</v>
      </c>
      <c r="EU338">
        <f>((ET338/100)/HM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V338">
        <v>0</v>
      </c>
      <c r="EW338">
        <f t="shared" ref="EW338:EW348" si="985">((EV338/100)/HO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X338">
        <v>0</v>
      </c>
      <c r="EY338">
        <f t="shared" ref="EY338:EY348" si="986">((EX338/100)/GW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EZ338">
        <v>0</v>
      </c>
      <c r="FA338">
        <f>((EZ338/100)/HA$10)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B338">
        <v>0</v>
      </c>
      <c r="FC338">
        <f>((FB338/100)/GU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D338">
        <v>0</v>
      </c>
      <c r="FE338">
        <f t="shared" ref="FE338:FE348" si="987">((FD338/100)/GW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F338">
        <v>0</v>
      </c>
      <c r="FG338">
        <f>((FF338/100)/GY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H338">
        <v>0</v>
      </c>
      <c r="FI338">
        <f t="shared" ref="FI338:FI348" si="988">((FH338/100)/HA$13)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J338">
        <v>100</v>
      </c>
      <c r="FK338">
        <f t="shared" ref="FK338:FK348" si="989">((FJ338/100)/GU$19)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1</v>
      </c>
      <c r="FL338">
        <v>0</v>
      </c>
      <c r="FM338">
        <f t="shared" ref="FM338:FM348" si="990">((FL338/100)/GU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N338">
        <v>0</v>
      </c>
      <c r="FO338">
        <f t="shared" ref="FO338:FO348" si="991">((FN338/100)/HC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P338">
        <v>0</v>
      </c>
      <c r="FQ338">
        <f t="shared" ref="FQ338:FQ348" si="992">((FP338/100)/GY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R338">
        <v>0</v>
      </c>
      <c r="FS338">
        <f t="shared" ref="FS338:FS348" si="993">((FR338/100)/GU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T338">
        <v>0</v>
      </c>
      <c r="FU338">
        <f t="shared" ref="FU338:FU348" si="994">((FT338/100)/GW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V338">
        <v>0</v>
      </c>
      <c r="FW338">
        <f t="shared" ref="FW338:FW348" si="995">((FV338/100)/HE$2)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X338">
        <v>0</v>
      </c>
      <c r="FY338">
        <f t="shared" ref="FY338:FY348" si="996">((FX338/100)/GU$6)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FZ338">
        <v>0</v>
      </c>
      <c r="GA338">
        <f t="shared" ref="GA338:GA348" si="997">((FZ338/100)/GU$10)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B338">
        <v>0</v>
      </c>
      <c r="GC338">
        <f t="shared" ref="GC338:GC348" si="998">((GB338/100)/GZ$22)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D338">
        <v>0</v>
      </c>
      <c r="GE338">
        <f t="shared" ref="GE338:GE348" si="999">((GD338/100)/GY$25)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</f>
        <v>0</v>
      </c>
      <c r="GF338">
        <v>0</v>
      </c>
      <c r="GG338">
        <f t="shared" ref="GG338:GG349" si="1000">(((GF338/100)/GU$28)/((ER338/100)/HK$2+(ET338/100)/HM$2+(EV338/100)/HO$2+(EX338/100)/GW$2+(EZ338/100)/HA$10+(FB338/100)/GU$13+(FD338/100)/GW$13+(FF338/100)/GY$13+(FH338/100)/HA$13+(FJ338/100)/GU$19+(FL338/100)/GU$2+(FN338/100)/HC$2+(FP338/100)/GY$2+(FR338/100)/GU$22+(FT338/100)/GW$22+(FV338/100)/HE$2+(FX338/100)/GU$6+(FZ338/100)/GU$10+(GB338/100)/GZ$22+(GD338/100)/GY$25+(GF338/100)/GU$28))</f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721</v>
      </c>
      <c r="GU338" t="s">
        <v>722</v>
      </c>
    </row>
    <row r="339" spans="1:203" x14ac:dyDescent="0.45">
      <c r="A339">
        <v>338</v>
      </c>
      <c r="B339" t="s">
        <v>368</v>
      </c>
      <c r="C339" t="s">
        <v>416</v>
      </c>
      <c r="D339" t="s">
        <v>609</v>
      </c>
      <c r="E339" t="s">
        <v>720</v>
      </c>
      <c r="F339">
        <f t="shared" si="937"/>
        <v>370.8</v>
      </c>
      <c r="G339">
        <f>450+273</f>
        <v>723</v>
      </c>
      <c r="H339">
        <v>1773</v>
      </c>
      <c r="I339" s="2">
        <f t="shared" si="938"/>
        <v>0.40778341793570222</v>
      </c>
      <c r="J339" s="2">
        <f t="shared" si="939"/>
        <v>352.2</v>
      </c>
      <c r="K339" s="2">
        <f t="shared" si="940"/>
        <v>1.9498381877022652</v>
      </c>
      <c r="M339" s="2">
        <v>1156</v>
      </c>
      <c r="P339" s="2" t="e">
        <f t="shared" si="941"/>
        <v>#DIV/0!</v>
      </c>
      <c r="Q339" s="2" t="e">
        <f t="shared" si="942"/>
        <v>#DIV/0!</v>
      </c>
      <c r="S339" s="15">
        <v>1220</v>
      </c>
      <c r="T339" s="2">
        <f t="shared" ref="T339:T347" si="1001">R339/S339</f>
        <v>0</v>
      </c>
      <c r="V339">
        <v>1220</v>
      </c>
      <c r="W339" s="2">
        <f t="shared" si="943"/>
        <v>0</v>
      </c>
      <c r="X339" s="2">
        <f t="shared" si="944"/>
        <v>0</v>
      </c>
      <c r="Y339" s="7">
        <f>(3.44-1.16)/3.44</f>
        <v>0.66279069767441867</v>
      </c>
      <c r="Z339" s="2">
        <f t="shared" si="945"/>
        <v>0</v>
      </c>
      <c r="AA339" s="2" t="e">
        <f t="shared" si="946"/>
        <v>#DIV/0!</v>
      </c>
      <c r="AB339" s="2">
        <f t="shared" si="947"/>
        <v>1</v>
      </c>
      <c r="AC339" s="2" t="e">
        <f t="shared" si="948"/>
        <v>#DIV/0!</v>
      </c>
      <c r="AD339" s="2">
        <f t="shared" si="949"/>
        <v>0</v>
      </c>
      <c r="AE339" s="2">
        <f t="shared" si="950"/>
        <v>0</v>
      </c>
      <c r="AF339" s="2">
        <f t="shared" si="878"/>
        <v>0</v>
      </c>
      <c r="AG339" s="2" t="e">
        <f t="shared" si="951"/>
        <v>#DIV/0!</v>
      </c>
      <c r="AI339" s="2">
        <v>3</v>
      </c>
      <c r="AJ339">
        <f>5*10^-4</f>
        <v>5.0000000000000001E-4</v>
      </c>
      <c r="AK339">
        <v>1686</v>
      </c>
      <c r="AL339">
        <v>10</v>
      </c>
      <c r="AM339">
        <f>AK339+AL339</f>
        <v>1696</v>
      </c>
      <c r="AP339" t="s">
        <v>37</v>
      </c>
      <c r="AR339">
        <f t="shared" si="952"/>
        <v>1.9999999999999998E-5</v>
      </c>
      <c r="AS339">
        <v>0.5</v>
      </c>
      <c r="AT339">
        <v>1</v>
      </c>
      <c r="AU339">
        <f t="shared" si="877"/>
        <v>862.67027304758801</v>
      </c>
      <c r="AV339" t="s">
        <v>372</v>
      </c>
      <c r="AW339" t="s">
        <v>373</v>
      </c>
      <c r="AZ339" s="2">
        <f t="shared" si="953"/>
        <v>1.9176439584787131</v>
      </c>
      <c r="BA339" s="2">
        <f t="shared" si="954"/>
        <v>1</v>
      </c>
      <c r="BB339">
        <v>0</v>
      </c>
      <c r="BC339">
        <f t="shared" si="971"/>
        <v>0</v>
      </c>
      <c r="BD339">
        <v>0</v>
      </c>
      <c r="BE339">
        <f t="shared" si="972"/>
        <v>0</v>
      </c>
      <c r="BF339">
        <v>0.121</v>
      </c>
      <c r="BG339">
        <f t="shared" si="973"/>
        <v>1.1409190518514539E-3</v>
      </c>
      <c r="BH339">
        <v>0.40100000000000002</v>
      </c>
      <c r="BI339">
        <f>((BH339/100)/HA$2)/((BR339/100)/GU$6+(BH339/100)/HA$2+(BT339/100)/GW$6+(BV339/100)/GY$6+(BX339/100)/HA$6+(BZ339/100)/GU$10+(CB339/100)/GW$10+(CD339/100)/GY$10+(BF339/100)/GY$2+(BB339/100)/GU$2+(CF339/100)/GU$16+(CH339/100)/GW$16+(CJ339/100)/GY$16+(CL339/100)/HA$16+(BL339/100)/HE$2+(CN339/100)/GW$19+(CP339/100)/GY$19+(CR339/100)/HA$19+(BP339/100)/HA$13+(CZ339/100)/GU$13+(DB339/100)/HA$10+(CT339/100)/GU$25+(CV339/100)/GW$25+(CX339/100)/HA$25+(DD339/100)/GW$28+(DF339/100)/GY$28+(BD339/100)/GW$2+(BJ339/100)/HC$2+(BN339/100)/HG$2+(DH339/100)/HA$28)</f>
        <v>4.0395246045133362E-3</v>
      </c>
      <c r="BJ339">
        <v>0</v>
      </c>
      <c r="BK339">
        <f t="shared" si="974"/>
        <v>0</v>
      </c>
      <c r="BL339">
        <v>0</v>
      </c>
      <c r="BM339">
        <f t="shared" si="759"/>
        <v>0</v>
      </c>
      <c r="BN339">
        <v>0</v>
      </c>
      <c r="BO339">
        <f t="shared" si="975"/>
        <v>0</v>
      </c>
      <c r="BP339">
        <v>0</v>
      </c>
      <c r="BQ339">
        <f t="shared" si="976"/>
        <v>0</v>
      </c>
      <c r="BR339">
        <f t="shared" si="955"/>
        <v>89.337300000000013</v>
      </c>
      <c r="BS339">
        <f t="shared" si="977"/>
        <v>0.88533423385146481</v>
      </c>
      <c r="BT339">
        <v>0.10199999999999999</v>
      </c>
      <c r="BU339">
        <f t="shared" si="978"/>
        <v>4.7001951984569938E-3</v>
      </c>
      <c r="BV339">
        <v>1.9E-2</v>
      </c>
      <c r="BW339">
        <f t="shared" si="979"/>
        <v>3.3952450579495069E-4</v>
      </c>
      <c r="BX339">
        <v>6.9999999999999999E-4</v>
      </c>
      <c r="BY339">
        <f t="shared" si="980"/>
        <v>1.2081253075283437E-5</v>
      </c>
      <c r="BZ339">
        <v>0.23499999999999999</v>
      </c>
      <c r="CA339">
        <f t="shared" si="981"/>
        <v>4.6306763968865013E-3</v>
      </c>
      <c r="CB339">
        <v>8.8949999999999996</v>
      </c>
      <c r="CC339">
        <f t="shared" si="982"/>
        <v>9.4674694464491005E-2</v>
      </c>
      <c r="CD339">
        <v>0.88900000000000001</v>
      </c>
      <c r="CE339">
        <f t="shared" si="983"/>
        <v>5.1281506734655955E-3</v>
      </c>
      <c r="CF339">
        <v>0</v>
      </c>
      <c r="CG339">
        <f t="shared" si="956"/>
        <v>0</v>
      </c>
      <c r="CH339">
        <v>0</v>
      </c>
      <c r="CI339">
        <f t="shared" si="957"/>
        <v>0</v>
      </c>
      <c r="CJ339">
        <v>0</v>
      </c>
      <c r="CK339">
        <f t="shared" si="958"/>
        <v>0</v>
      </c>
      <c r="CL339">
        <v>0</v>
      </c>
      <c r="CM339">
        <f t="shared" si="959"/>
        <v>0</v>
      </c>
      <c r="CN339">
        <v>0</v>
      </c>
      <c r="CO339">
        <f t="shared" si="960"/>
        <v>0</v>
      </c>
      <c r="CP339">
        <v>0</v>
      </c>
      <c r="CQ339">
        <f t="shared" si="961"/>
        <v>0</v>
      </c>
      <c r="CR339">
        <v>0</v>
      </c>
      <c r="CS339">
        <f t="shared" si="962"/>
        <v>0</v>
      </c>
      <c r="CT339">
        <v>0</v>
      </c>
      <c r="CU339">
        <f t="shared" si="963"/>
        <v>0</v>
      </c>
      <c r="CV339">
        <v>0</v>
      </c>
      <c r="CW339">
        <f t="shared" si="964"/>
        <v>0</v>
      </c>
      <c r="CX339">
        <v>0</v>
      </c>
      <c r="CY339">
        <f t="shared" si="965"/>
        <v>0</v>
      </c>
      <c r="CZ339">
        <v>0</v>
      </c>
      <c r="DA339">
        <f t="shared" si="966"/>
        <v>0</v>
      </c>
      <c r="DB339">
        <v>0</v>
      </c>
      <c r="DC339">
        <f t="shared" si="967"/>
        <v>0</v>
      </c>
      <c r="DD339">
        <v>0</v>
      </c>
      <c r="DE339">
        <f t="shared" si="968"/>
        <v>0</v>
      </c>
      <c r="DF339">
        <v>0</v>
      </c>
      <c r="DG339">
        <f t="shared" si="969"/>
        <v>0</v>
      </c>
      <c r="DH339">
        <v>0</v>
      </c>
      <c r="DI339">
        <f t="shared" si="970"/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f t="shared" si="984"/>
        <v>0</v>
      </c>
      <c r="ET339">
        <v>0</v>
      </c>
      <c r="EU339">
        <f>((ET339/100)/HM$2)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EV339">
        <v>0</v>
      </c>
      <c r="EW339">
        <f t="shared" si="985"/>
        <v>0</v>
      </c>
      <c r="EX339">
        <v>0</v>
      </c>
      <c r="EY339">
        <f t="shared" si="986"/>
        <v>0</v>
      </c>
      <c r="EZ339">
        <v>0</v>
      </c>
      <c r="FA339">
        <f>((EZ339/100)/HA$10)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B339">
        <v>0</v>
      </c>
      <c r="FC339">
        <f>((FB339/100)/GU$13)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D339">
        <v>0</v>
      </c>
      <c r="FE339">
        <f t="shared" si="987"/>
        <v>0</v>
      </c>
      <c r="FF339">
        <v>0</v>
      </c>
      <c r="FG339">
        <f>((FF339/100)/GY$13)/((ER339/100)/HK$2+(ET339/100)/HM$2+(EV339/100)/HO$2+(EX339/100)/GW$2+(EZ339/100)/HA$10+(FB339/100)/GU$13+(FD339/100)/GW$13+(FF339/100)/GY$13+(FH339/100)/HA$13+(FJ339/100)/GU$19+(FL339/100)/GU$2+(FN339/100)/HC$2+(FP339/100)/GY$2+(FR339/100)/GU$22+(FT339/100)/GW$22+(FV339/100)/HE$2+(FX339/100)/GU$6+(FZ339/100)/GU$10+(GB339/100)/GZ$22+(GD339/100)/GY$25+(GF339/100)/GU$28)</f>
        <v>0</v>
      </c>
      <c r="FH339">
        <v>0</v>
      </c>
      <c r="FI339">
        <f t="shared" si="988"/>
        <v>0</v>
      </c>
      <c r="FJ339">
        <v>100</v>
      </c>
      <c r="FK339">
        <f t="shared" si="989"/>
        <v>1</v>
      </c>
      <c r="FL339">
        <v>0</v>
      </c>
      <c r="FM339">
        <f t="shared" si="990"/>
        <v>0</v>
      </c>
      <c r="FN339">
        <v>0</v>
      </c>
      <c r="FO339">
        <f t="shared" si="991"/>
        <v>0</v>
      </c>
      <c r="FP339">
        <v>0</v>
      </c>
      <c r="FQ339">
        <f t="shared" si="992"/>
        <v>0</v>
      </c>
      <c r="FR339">
        <v>0</v>
      </c>
      <c r="FS339">
        <f t="shared" si="993"/>
        <v>0</v>
      </c>
      <c r="FT339">
        <v>0</v>
      </c>
      <c r="FU339">
        <f t="shared" si="994"/>
        <v>0</v>
      </c>
      <c r="FV339">
        <v>0</v>
      </c>
      <c r="FW339">
        <f t="shared" si="995"/>
        <v>0</v>
      </c>
      <c r="FX339">
        <v>0</v>
      </c>
      <c r="FY339">
        <f t="shared" si="996"/>
        <v>0</v>
      </c>
      <c r="FZ339">
        <v>0</v>
      </c>
      <c r="GA339">
        <f t="shared" si="997"/>
        <v>0</v>
      </c>
      <c r="GB339">
        <v>0</v>
      </c>
      <c r="GC339">
        <f t="shared" si="998"/>
        <v>0</v>
      </c>
      <c r="GD339">
        <v>0</v>
      </c>
      <c r="GE339">
        <f t="shared" si="999"/>
        <v>0</v>
      </c>
      <c r="GF339">
        <v>0</v>
      </c>
      <c r="GG339">
        <f t="shared" si="1000"/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721</v>
      </c>
      <c r="GU339" t="s">
        <v>722</v>
      </c>
    </row>
    <row r="340" spans="1:203" x14ac:dyDescent="0.45">
      <c r="A340">
        <v>339</v>
      </c>
      <c r="B340" t="s">
        <v>368</v>
      </c>
      <c r="C340" t="s">
        <v>416</v>
      </c>
      <c r="D340" t="s">
        <v>609</v>
      </c>
      <c r="E340" t="s">
        <v>720</v>
      </c>
      <c r="F340">
        <f t="shared" si="937"/>
        <v>370.8</v>
      </c>
      <c r="G340">
        <f>450+273</f>
        <v>723</v>
      </c>
      <c r="H340">
        <v>1773</v>
      </c>
      <c r="I340" s="2">
        <f t="shared" si="938"/>
        <v>0.40778341793570222</v>
      </c>
      <c r="J340" s="2">
        <f t="shared" si="939"/>
        <v>352.2</v>
      </c>
      <c r="K340" s="2">
        <f t="shared" si="940"/>
        <v>1.9498381877022652</v>
      </c>
      <c r="M340" s="2">
        <v>1156</v>
      </c>
      <c r="P340" s="2" t="e">
        <f t="shared" si="941"/>
        <v>#DIV/0!</v>
      </c>
      <c r="Q340" s="2" t="e">
        <f t="shared" si="942"/>
        <v>#DIV/0!</v>
      </c>
      <c r="S340" s="15">
        <v>1220</v>
      </c>
      <c r="T340" s="2">
        <f t="shared" si="1001"/>
        <v>0</v>
      </c>
      <c r="V340">
        <v>1220</v>
      </c>
      <c r="W340" s="2">
        <f t="shared" si="943"/>
        <v>0</v>
      </c>
      <c r="X340" s="2">
        <f t="shared" si="944"/>
        <v>0</v>
      </c>
      <c r="Y340" s="7">
        <f>(2.87-1.6)/2.87</f>
        <v>0.4425087108013937</v>
      </c>
      <c r="Z340" s="2">
        <f t="shared" si="945"/>
        <v>0</v>
      </c>
      <c r="AA340" s="2" t="e">
        <f t="shared" si="946"/>
        <v>#DIV/0!</v>
      </c>
      <c r="AB340" s="2">
        <f t="shared" si="947"/>
        <v>1</v>
      </c>
      <c r="AC340" s="2" t="e">
        <f t="shared" si="948"/>
        <v>#DIV/0!</v>
      </c>
      <c r="AD340" s="2">
        <f t="shared" si="949"/>
        <v>0</v>
      </c>
      <c r="AE340" s="2">
        <f t="shared" si="950"/>
        <v>0</v>
      </c>
      <c r="AF340" s="2">
        <f t="shared" si="878"/>
        <v>0</v>
      </c>
      <c r="AG340" s="2" t="e">
        <f t="shared" si="951"/>
        <v>#DIV/0!</v>
      </c>
      <c r="AI340" s="2">
        <v>3</v>
      </c>
      <c r="AJ340">
        <f>5*10^-3</f>
        <v>5.0000000000000001E-3</v>
      </c>
      <c r="AK340">
        <v>1500</v>
      </c>
      <c r="AL340">
        <v>10</v>
      </c>
      <c r="AM340">
        <f t="shared" si="880"/>
        <v>1510</v>
      </c>
      <c r="AP340" t="s">
        <v>37</v>
      </c>
      <c r="AR340">
        <f t="shared" si="952"/>
        <v>1.9999999999999998E-5</v>
      </c>
      <c r="AS340">
        <v>0.5</v>
      </c>
      <c r="AT340">
        <v>1</v>
      </c>
      <c r="AU340">
        <f t="shared" si="877"/>
        <v>862.67027304758801</v>
      </c>
      <c r="AV340" t="s">
        <v>372</v>
      </c>
      <c r="AW340" t="s">
        <v>373</v>
      </c>
      <c r="AZ340" s="2">
        <f t="shared" si="953"/>
        <v>1.9176439584787131</v>
      </c>
      <c r="BA340" s="2">
        <f t="shared" si="954"/>
        <v>1</v>
      </c>
      <c r="BB340">
        <v>0</v>
      </c>
      <c r="BC340">
        <f t="shared" si="971"/>
        <v>0</v>
      </c>
      <c r="BD340">
        <v>0</v>
      </c>
      <c r="BE340">
        <f t="shared" si="972"/>
        <v>0</v>
      </c>
      <c r="BF340">
        <v>0.121</v>
      </c>
      <c r="BG340">
        <f t="shared" si="973"/>
        <v>1.1409190518514539E-3</v>
      </c>
      <c r="BH340">
        <v>0.40100000000000002</v>
      </c>
      <c r="BI340">
        <f>((BH340/100)/HA$2)/((BR340/100)/GU$6+(BH340/100)/HA$2+(BT340/100)/GW$6+(BV340/100)/GY$6+(BX340/100)/HA$6+(BZ340/100)/GU$10+(CB340/100)/GW$10+(CD340/100)/GY$10+(BF340/100)/GY$2+(BB340/100)/GU$2+(CF340/100)/GU$16+(CH340/100)/GW$16+(CJ340/100)/GY$16+(CL340/100)/HA$16+(BL340/100)/HE$2+(CN340/100)/GW$19+(CP340/100)/GY$19+(CR340/100)/HA$19+(BP340/100)/HA$13+(CZ340/100)/GU$13+(DB340/100)/HA$10+(CT340/100)/GU$25+(CV340/100)/GW$25+(CX340/100)/HA$25+(DD340/100)/GW$28+(DF340/100)/GY$28+(BD340/100)/GW$2+(BJ340/100)/HC$2+(BN340/100)/HG$2+(DH340/100)/HA$28)</f>
        <v>4.0395246045133362E-3</v>
      </c>
      <c r="BJ340">
        <v>0</v>
      </c>
      <c r="BK340">
        <f t="shared" si="974"/>
        <v>0</v>
      </c>
      <c r="BL340">
        <v>0</v>
      </c>
      <c r="BM340">
        <f t="shared" si="759"/>
        <v>0</v>
      </c>
      <c r="BN340">
        <v>0</v>
      </c>
      <c r="BO340">
        <f t="shared" si="975"/>
        <v>0</v>
      </c>
      <c r="BP340">
        <v>0</v>
      </c>
      <c r="BQ340">
        <f t="shared" si="976"/>
        <v>0</v>
      </c>
      <c r="BR340">
        <f t="shared" si="955"/>
        <v>89.337300000000013</v>
      </c>
      <c r="BS340">
        <f t="shared" si="977"/>
        <v>0.88533423385146481</v>
      </c>
      <c r="BT340">
        <v>0.10199999999999999</v>
      </c>
      <c r="BU340">
        <f t="shared" si="978"/>
        <v>4.7001951984569938E-3</v>
      </c>
      <c r="BV340">
        <v>1.9E-2</v>
      </c>
      <c r="BW340">
        <f t="shared" si="979"/>
        <v>3.3952450579495069E-4</v>
      </c>
      <c r="BX340">
        <v>6.9999999999999999E-4</v>
      </c>
      <c r="BY340">
        <f t="shared" si="980"/>
        <v>1.2081253075283437E-5</v>
      </c>
      <c r="BZ340">
        <v>0.23499999999999999</v>
      </c>
      <c r="CA340">
        <f t="shared" si="981"/>
        <v>4.6306763968865013E-3</v>
      </c>
      <c r="CB340">
        <v>8.8949999999999996</v>
      </c>
      <c r="CC340">
        <f t="shared" si="982"/>
        <v>9.4674694464491005E-2</v>
      </c>
      <c r="CD340">
        <v>0.88900000000000001</v>
      </c>
      <c r="CE340">
        <f t="shared" si="983"/>
        <v>5.1281506734655955E-3</v>
      </c>
      <c r="CF340">
        <v>0</v>
      </c>
      <c r="CG340">
        <f t="shared" si="956"/>
        <v>0</v>
      </c>
      <c r="CH340">
        <v>0</v>
      </c>
      <c r="CI340">
        <f t="shared" si="957"/>
        <v>0</v>
      </c>
      <c r="CJ340">
        <v>0</v>
      </c>
      <c r="CK340">
        <f t="shared" si="958"/>
        <v>0</v>
      </c>
      <c r="CL340">
        <v>0</v>
      </c>
      <c r="CM340">
        <f t="shared" si="959"/>
        <v>0</v>
      </c>
      <c r="CN340">
        <v>0</v>
      </c>
      <c r="CO340">
        <f t="shared" si="960"/>
        <v>0</v>
      </c>
      <c r="CP340">
        <v>0</v>
      </c>
      <c r="CQ340">
        <f t="shared" si="961"/>
        <v>0</v>
      </c>
      <c r="CR340">
        <v>0</v>
      </c>
      <c r="CS340">
        <f t="shared" si="962"/>
        <v>0</v>
      </c>
      <c r="CT340">
        <v>0</v>
      </c>
      <c r="CU340">
        <f t="shared" si="963"/>
        <v>0</v>
      </c>
      <c r="CV340">
        <v>0</v>
      </c>
      <c r="CW340">
        <f t="shared" si="964"/>
        <v>0</v>
      </c>
      <c r="CX340">
        <v>0</v>
      </c>
      <c r="CY340">
        <f t="shared" si="965"/>
        <v>0</v>
      </c>
      <c r="CZ340">
        <v>0</v>
      </c>
      <c r="DA340">
        <f t="shared" si="966"/>
        <v>0</v>
      </c>
      <c r="DB340">
        <v>0</v>
      </c>
      <c r="DC340">
        <f t="shared" si="967"/>
        <v>0</v>
      </c>
      <c r="DD340">
        <v>0</v>
      </c>
      <c r="DE340">
        <f t="shared" si="968"/>
        <v>0</v>
      </c>
      <c r="DF340">
        <v>0</v>
      </c>
      <c r="DG340">
        <f t="shared" si="969"/>
        <v>0</v>
      </c>
      <c r="DH340">
        <v>0</v>
      </c>
      <c r="DI340">
        <f t="shared" si="970"/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f t="shared" si="984"/>
        <v>0</v>
      </c>
      <c r="ET340">
        <v>0</v>
      </c>
      <c r="EU340">
        <f>((ET340/100)/HM$2)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EV340">
        <v>0</v>
      </c>
      <c r="EW340">
        <f t="shared" si="985"/>
        <v>0</v>
      </c>
      <c r="EX340">
        <v>0</v>
      </c>
      <c r="EY340">
        <f t="shared" si="986"/>
        <v>0</v>
      </c>
      <c r="EZ340">
        <v>0</v>
      </c>
      <c r="FA340">
        <f>((EZ340/100)/HA$10)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B340">
        <v>0</v>
      </c>
      <c r="FC340">
        <f>((FB340/100)/GU$13)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D340">
        <v>0</v>
      </c>
      <c r="FE340">
        <f t="shared" si="987"/>
        <v>0</v>
      </c>
      <c r="FF340">
        <v>0</v>
      </c>
      <c r="FG340">
        <f>((FF340/100)/GY$13)/((ER340/100)/HK$2+(ET340/100)/HM$2+(EV340/100)/HO$2+(EX340/100)/GW$2+(EZ340/100)/HA$10+(FB340/100)/GU$13+(FD340/100)/GW$13+(FF340/100)/GY$13+(FH340/100)/HA$13+(FJ340/100)/GU$19+(FL340/100)/GU$2+(FN340/100)/HC$2+(FP340/100)/GY$2+(FR340/100)/GU$22+(FT340/100)/GW$22+(FV340/100)/HE$2+(FX340/100)/GU$6+(FZ340/100)/GU$10+(GB340/100)/GZ$22+(GD340/100)/GY$25+(GF340/100)/GU$28)</f>
        <v>0</v>
      </c>
      <c r="FH340">
        <v>0</v>
      </c>
      <c r="FI340">
        <f t="shared" si="988"/>
        <v>0</v>
      </c>
      <c r="FJ340">
        <v>100</v>
      </c>
      <c r="FK340">
        <f t="shared" si="989"/>
        <v>1</v>
      </c>
      <c r="FL340">
        <v>0</v>
      </c>
      <c r="FM340">
        <f t="shared" si="990"/>
        <v>0</v>
      </c>
      <c r="FN340">
        <v>0</v>
      </c>
      <c r="FO340">
        <f t="shared" si="991"/>
        <v>0</v>
      </c>
      <c r="FP340">
        <v>0</v>
      </c>
      <c r="FQ340">
        <f t="shared" si="992"/>
        <v>0</v>
      </c>
      <c r="FR340">
        <v>0</v>
      </c>
      <c r="FS340">
        <f t="shared" si="993"/>
        <v>0</v>
      </c>
      <c r="FT340">
        <v>0</v>
      </c>
      <c r="FU340">
        <f t="shared" si="994"/>
        <v>0</v>
      </c>
      <c r="FV340">
        <v>0</v>
      </c>
      <c r="FW340">
        <f t="shared" si="995"/>
        <v>0</v>
      </c>
      <c r="FX340">
        <v>0</v>
      </c>
      <c r="FY340">
        <f t="shared" si="996"/>
        <v>0</v>
      </c>
      <c r="FZ340">
        <v>0</v>
      </c>
      <c r="GA340">
        <f t="shared" si="997"/>
        <v>0</v>
      </c>
      <c r="GB340">
        <v>0</v>
      </c>
      <c r="GC340">
        <f t="shared" si="998"/>
        <v>0</v>
      </c>
      <c r="GD340">
        <v>0</v>
      </c>
      <c r="GE340">
        <f t="shared" si="999"/>
        <v>0</v>
      </c>
      <c r="GF340">
        <v>0</v>
      </c>
      <c r="GG340">
        <f t="shared" si="1000"/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721</v>
      </c>
      <c r="GU340" t="s">
        <v>722</v>
      </c>
    </row>
    <row r="341" spans="1:203" x14ac:dyDescent="0.45">
      <c r="A341">
        <v>340</v>
      </c>
      <c r="B341" t="s">
        <v>368</v>
      </c>
      <c r="C341" t="s">
        <v>416</v>
      </c>
      <c r="D341" t="s">
        <v>609</v>
      </c>
      <c r="E341" t="s">
        <v>720</v>
      </c>
      <c r="F341">
        <f t="shared" si="937"/>
        <v>370.8</v>
      </c>
      <c r="G341">
        <f>550+273</f>
        <v>823</v>
      </c>
      <c r="H341">
        <v>1773</v>
      </c>
      <c r="I341" s="2">
        <f t="shared" si="938"/>
        <v>0.46418499717992101</v>
      </c>
      <c r="J341" s="2">
        <f t="shared" si="939"/>
        <v>452.2</v>
      </c>
      <c r="K341" s="2">
        <f t="shared" si="940"/>
        <v>2.2195253505933117</v>
      </c>
      <c r="M341" s="2">
        <v>1156</v>
      </c>
      <c r="P341" s="2" t="e">
        <f t="shared" si="941"/>
        <v>#DIV/0!</v>
      </c>
      <c r="Q341" s="2" t="e">
        <f t="shared" si="942"/>
        <v>#DIV/0!</v>
      </c>
      <c r="S341" s="15">
        <v>1220</v>
      </c>
      <c r="T341" s="2">
        <f t="shared" si="1001"/>
        <v>0</v>
      </c>
      <c r="V341">
        <v>1220</v>
      </c>
      <c r="W341" s="2">
        <f t="shared" si="943"/>
        <v>0</v>
      </c>
      <c r="X341" s="2">
        <f t="shared" si="944"/>
        <v>0</v>
      </c>
      <c r="Y341" s="7">
        <f>(3.77-0.67)/3.77</f>
        <v>0.82228116710875332</v>
      </c>
      <c r="Z341" s="2">
        <f t="shared" si="945"/>
        <v>0</v>
      </c>
      <c r="AA341" s="2" t="e">
        <f t="shared" si="946"/>
        <v>#DIV/0!</v>
      </c>
      <c r="AB341" s="2">
        <f t="shared" si="947"/>
        <v>1</v>
      </c>
      <c r="AC341" s="2" t="e">
        <f t="shared" si="948"/>
        <v>#DIV/0!</v>
      </c>
      <c r="AD341" s="2">
        <f t="shared" si="949"/>
        <v>0</v>
      </c>
      <c r="AE341" s="2">
        <f t="shared" si="950"/>
        <v>0</v>
      </c>
      <c r="AF341" s="2">
        <f t="shared" si="878"/>
        <v>0</v>
      </c>
      <c r="AG341" s="2" t="e">
        <f t="shared" si="951"/>
        <v>#DIV/0!</v>
      </c>
      <c r="AI341" s="2">
        <v>3</v>
      </c>
      <c r="AJ341">
        <f>5*10^-4</f>
        <v>5.0000000000000001E-4</v>
      </c>
      <c r="AK341">
        <v>1500</v>
      </c>
      <c r="AL341">
        <v>10</v>
      </c>
      <c r="AM341">
        <f t="shared" si="880"/>
        <v>1510</v>
      </c>
      <c r="AP341" t="s">
        <v>37</v>
      </c>
      <c r="AR341">
        <f t="shared" si="952"/>
        <v>1.9999999999999998E-5</v>
      </c>
      <c r="AS341">
        <v>0.5</v>
      </c>
      <c r="AT341">
        <v>1</v>
      </c>
      <c r="AU341">
        <f t="shared" si="877"/>
        <v>862.67027304758801</v>
      </c>
      <c r="AV341" t="s">
        <v>372</v>
      </c>
      <c r="AW341" t="s">
        <v>373</v>
      </c>
      <c r="AZ341" s="2">
        <f t="shared" si="953"/>
        <v>1.9176439584787131</v>
      </c>
      <c r="BA341" s="2">
        <f t="shared" si="954"/>
        <v>1</v>
      </c>
      <c r="BB341">
        <v>0</v>
      </c>
      <c r="BC341">
        <f t="shared" si="971"/>
        <v>0</v>
      </c>
      <c r="BD341">
        <v>0</v>
      </c>
      <c r="BE341">
        <f t="shared" si="972"/>
        <v>0</v>
      </c>
      <c r="BF341">
        <v>0.121</v>
      </c>
      <c r="BG341">
        <f t="shared" si="973"/>
        <v>1.1409190518514539E-3</v>
      </c>
      <c r="BH341">
        <v>0.40100000000000002</v>
      </c>
      <c r="BI341">
        <f>((BH341/100)/HA$2)/((BR341/100)/GU$6+(BH341/100)/HA$2+(BT341/100)/GW$6+(BV341/100)/GY$6+(BX341/100)/HA$6+(BZ341/100)/GU$10+(CB341/100)/GW$10+(CD341/100)/GY$10+(BF341/100)/GY$2+(BB341/100)/GU$2+(CF341/100)/GU$16+(CH341/100)/GW$16+(CJ341/100)/GY$16+(CL341/100)/HA$16+(BL341/100)/HE$2+(CN341/100)/GW$19+(CP341/100)/GY$19+(CR341/100)/HA$19+(BP341/100)/HA$13+(CZ341/100)/GU$13+(DB341/100)/HA$10+(CT341/100)/GU$25+(CV341/100)/GW$25+(CX341/100)/HA$25+(DD341/100)/GW$28+(DF341/100)/GY$28+(BD341/100)/GW$2+(BJ341/100)/HC$2+(BN341/100)/HG$2+(DH341/100)/HA$28)</f>
        <v>4.0395246045133362E-3</v>
      </c>
      <c r="BJ341">
        <v>0</v>
      </c>
      <c r="BK341">
        <f t="shared" si="974"/>
        <v>0</v>
      </c>
      <c r="BL341">
        <v>0</v>
      </c>
      <c r="BM341">
        <f t="shared" si="759"/>
        <v>0</v>
      </c>
      <c r="BN341">
        <v>0</v>
      </c>
      <c r="BO341">
        <f t="shared" si="975"/>
        <v>0</v>
      </c>
      <c r="BP341">
        <v>0</v>
      </c>
      <c r="BQ341">
        <f t="shared" si="976"/>
        <v>0</v>
      </c>
      <c r="BR341">
        <f t="shared" si="955"/>
        <v>89.337300000000013</v>
      </c>
      <c r="BS341">
        <f t="shared" si="977"/>
        <v>0.88533423385146481</v>
      </c>
      <c r="BT341">
        <v>0.10199999999999999</v>
      </c>
      <c r="BU341">
        <f t="shared" si="978"/>
        <v>4.7001951984569938E-3</v>
      </c>
      <c r="BV341">
        <v>1.9E-2</v>
      </c>
      <c r="BW341">
        <f t="shared" si="979"/>
        <v>3.3952450579495069E-4</v>
      </c>
      <c r="BX341">
        <v>6.9999999999999999E-4</v>
      </c>
      <c r="BY341">
        <f t="shared" si="980"/>
        <v>1.2081253075283437E-5</v>
      </c>
      <c r="BZ341">
        <v>0.23499999999999999</v>
      </c>
      <c r="CA341">
        <f t="shared" si="981"/>
        <v>4.6306763968865013E-3</v>
      </c>
      <c r="CB341">
        <v>8.8949999999999996</v>
      </c>
      <c r="CC341">
        <f t="shared" si="982"/>
        <v>9.4674694464491005E-2</v>
      </c>
      <c r="CD341">
        <v>0.88900000000000001</v>
      </c>
      <c r="CE341">
        <f t="shared" si="983"/>
        <v>5.1281506734655955E-3</v>
      </c>
      <c r="CF341">
        <v>0</v>
      </c>
      <c r="CG341">
        <f t="shared" si="956"/>
        <v>0</v>
      </c>
      <c r="CH341">
        <v>0</v>
      </c>
      <c r="CI341">
        <f t="shared" si="957"/>
        <v>0</v>
      </c>
      <c r="CJ341">
        <v>0</v>
      </c>
      <c r="CK341">
        <f t="shared" si="958"/>
        <v>0</v>
      </c>
      <c r="CL341">
        <v>0</v>
      </c>
      <c r="CM341">
        <f t="shared" si="959"/>
        <v>0</v>
      </c>
      <c r="CN341">
        <v>0</v>
      </c>
      <c r="CO341">
        <f t="shared" si="960"/>
        <v>0</v>
      </c>
      <c r="CP341">
        <v>0</v>
      </c>
      <c r="CQ341">
        <f t="shared" si="961"/>
        <v>0</v>
      </c>
      <c r="CR341">
        <v>0</v>
      </c>
      <c r="CS341">
        <f t="shared" si="962"/>
        <v>0</v>
      </c>
      <c r="CT341">
        <v>0</v>
      </c>
      <c r="CU341">
        <f t="shared" si="963"/>
        <v>0</v>
      </c>
      <c r="CV341">
        <v>0</v>
      </c>
      <c r="CW341">
        <f t="shared" si="964"/>
        <v>0</v>
      </c>
      <c r="CX341">
        <v>0</v>
      </c>
      <c r="CY341">
        <f t="shared" si="965"/>
        <v>0</v>
      </c>
      <c r="CZ341">
        <v>0</v>
      </c>
      <c r="DA341">
        <f t="shared" si="966"/>
        <v>0</v>
      </c>
      <c r="DB341">
        <v>0</v>
      </c>
      <c r="DC341">
        <f t="shared" si="967"/>
        <v>0</v>
      </c>
      <c r="DD341">
        <v>0</v>
      </c>
      <c r="DE341">
        <f t="shared" si="968"/>
        <v>0</v>
      </c>
      <c r="DF341">
        <v>0</v>
      </c>
      <c r="DG341">
        <f t="shared" si="969"/>
        <v>0</v>
      </c>
      <c r="DH341">
        <v>0</v>
      </c>
      <c r="DI341">
        <f t="shared" si="970"/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f t="shared" si="984"/>
        <v>0</v>
      </c>
      <c r="ET341">
        <v>0</v>
      </c>
      <c r="EU341">
        <f>((ET341/100)/HM$2)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EV341">
        <v>0</v>
      </c>
      <c r="EW341">
        <f t="shared" si="985"/>
        <v>0</v>
      </c>
      <c r="EX341">
        <v>0</v>
      </c>
      <c r="EY341">
        <f t="shared" si="986"/>
        <v>0</v>
      </c>
      <c r="EZ341">
        <v>0</v>
      </c>
      <c r="FA341">
        <f>((EZ341/100)/HA$10)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B341">
        <v>0</v>
      </c>
      <c r="FC341">
        <f>((FB341/100)/GU$13)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D341">
        <v>0</v>
      </c>
      <c r="FE341">
        <f t="shared" si="987"/>
        <v>0</v>
      </c>
      <c r="FF341">
        <v>0</v>
      </c>
      <c r="FG341">
        <f>((FF341/100)/GY$13)/((ER341/100)/HK$2+(ET341/100)/HM$2+(EV341/100)/HO$2+(EX341/100)/GW$2+(EZ341/100)/HA$10+(FB341/100)/GU$13+(FD341/100)/GW$13+(FF341/100)/GY$13+(FH341/100)/HA$13+(FJ341/100)/GU$19+(FL341/100)/GU$2+(FN341/100)/HC$2+(FP341/100)/GY$2+(FR341/100)/GU$22+(FT341/100)/GW$22+(FV341/100)/HE$2+(FX341/100)/GU$6+(FZ341/100)/GU$10+(GB341/100)/GZ$22+(GD341/100)/GY$25+(GF341/100)/GU$28)</f>
        <v>0</v>
      </c>
      <c r="FH341">
        <v>0</v>
      </c>
      <c r="FI341">
        <f t="shared" si="988"/>
        <v>0</v>
      </c>
      <c r="FJ341">
        <v>100</v>
      </c>
      <c r="FK341">
        <f t="shared" si="989"/>
        <v>1</v>
      </c>
      <c r="FL341">
        <v>0</v>
      </c>
      <c r="FM341">
        <f t="shared" si="990"/>
        <v>0</v>
      </c>
      <c r="FN341">
        <v>0</v>
      </c>
      <c r="FO341">
        <f t="shared" si="991"/>
        <v>0</v>
      </c>
      <c r="FP341">
        <v>0</v>
      </c>
      <c r="FQ341">
        <f t="shared" si="992"/>
        <v>0</v>
      </c>
      <c r="FR341">
        <v>0</v>
      </c>
      <c r="FS341">
        <f t="shared" si="993"/>
        <v>0</v>
      </c>
      <c r="FT341">
        <v>0</v>
      </c>
      <c r="FU341">
        <f t="shared" si="994"/>
        <v>0</v>
      </c>
      <c r="FV341">
        <v>0</v>
      </c>
      <c r="FW341">
        <f t="shared" si="995"/>
        <v>0</v>
      </c>
      <c r="FX341">
        <v>0</v>
      </c>
      <c r="FY341">
        <f t="shared" si="996"/>
        <v>0</v>
      </c>
      <c r="FZ341">
        <v>0</v>
      </c>
      <c r="GA341">
        <f t="shared" si="997"/>
        <v>0</v>
      </c>
      <c r="GB341">
        <v>0</v>
      </c>
      <c r="GC341">
        <f t="shared" si="998"/>
        <v>0</v>
      </c>
      <c r="GD341">
        <v>0</v>
      </c>
      <c r="GE341">
        <f t="shared" si="999"/>
        <v>0</v>
      </c>
      <c r="GF341">
        <v>0</v>
      </c>
      <c r="GG341">
        <f t="shared" si="1000"/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721</v>
      </c>
      <c r="GU341" t="s">
        <v>722</v>
      </c>
    </row>
    <row r="342" spans="1:203" x14ac:dyDescent="0.45">
      <c r="A342">
        <v>341</v>
      </c>
      <c r="B342" t="s">
        <v>368</v>
      </c>
      <c r="C342" t="s">
        <v>416</v>
      </c>
      <c r="D342" t="s">
        <v>609</v>
      </c>
      <c r="E342" t="s">
        <v>720</v>
      </c>
      <c r="F342">
        <f t="shared" si="937"/>
        <v>370.8</v>
      </c>
      <c r="G342">
        <f>550+273</f>
        <v>823</v>
      </c>
      <c r="H342">
        <v>1773</v>
      </c>
      <c r="I342" s="2">
        <f t="shared" si="938"/>
        <v>0.46418499717992101</v>
      </c>
      <c r="J342" s="2">
        <f t="shared" si="939"/>
        <v>452.2</v>
      </c>
      <c r="K342" s="2">
        <f t="shared" si="940"/>
        <v>2.2195253505933117</v>
      </c>
      <c r="M342" s="2">
        <v>1156</v>
      </c>
      <c r="P342" s="2" t="e">
        <f t="shared" si="941"/>
        <v>#DIV/0!</v>
      </c>
      <c r="Q342" s="2" t="e">
        <f t="shared" si="942"/>
        <v>#DIV/0!</v>
      </c>
      <c r="S342" s="15">
        <v>1220</v>
      </c>
      <c r="T342" s="2">
        <f>R342/S342</f>
        <v>0</v>
      </c>
      <c r="V342">
        <v>1220</v>
      </c>
      <c r="W342" s="2">
        <f t="shared" si="943"/>
        <v>0</v>
      </c>
      <c r="X342" s="2">
        <f t="shared" si="944"/>
        <v>0</v>
      </c>
      <c r="Y342" s="7">
        <f>(2.81-1.56)/2.81</f>
        <v>0.44483985765124556</v>
      </c>
      <c r="Z342" s="2">
        <f t="shared" si="945"/>
        <v>0</v>
      </c>
      <c r="AA342" s="2" t="e">
        <f t="shared" si="946"/>
        <v>#DIV/0!</v>
      </c>
      <c r="AB342" s="2">
        <f t="shared" si="947"/>
        <v>1</v>
      </c>
      <c r="AC342" s="2" t="e">
        <f t="shared" si="948"/>
        <v>#DIV/0!</v>
      </c>
      <c r="AD342" s="2">
        <f t="shared" si="949"/>
        <v>0</v>
      </c>
      <c r="AE342" s="2">
        <f t="shared" si="950"/>
        <v>0</v>
      </c>
      <c r="AF342" s="2">
        <f t="shared" si="878"/>
        <v>0</v>
      </c>
      <c r="AG342" s="2" t="e">
        <f t="shared" si="951"/>
        <v>#DIV/0!</v>
      </c>
      <c r="AI342" s="2">
        <v>3</v>
      </c>
      <c r="AJ342">
        <f>5*10^-3</f>
        <v>5.0000000000000001E-3</v>
      </c>
      <c r="AK342">
        <v>1500</v>
      </c>
      <c r="AL342">
        <v>10</v>
      </c>
      <c r="AM342">
        <f t="shared" si="880"/>
        <v>1510</v>
      </c>
      <c r="AP342" t="s">
        <v>37</v>
      </c>
      <c r="AR342">
        <f t="shared" si="952"/>
        <v>1.9999999999999998E-5</v>
      </c>
      <c r="AS342">
        <v>0.5</v>
      </c>
      <c r="AT342">
        <v>1</v>
      </c>
      <c r="AU342">
        <f t="shared" si="877"/>
        <v>862.67027304758801</v>
      </c>
      <c r="AV342" t="s">
        <v>372</v>
      </c>
      <c r="AW342" t="s">
        <v>373</v>
      </c>
      <c r="AZ342" s="2">
        <f t="shared" si="953"/>
        <v>1.9176439584787131</v>
      </c>
      <c r="BA342" s="2">
        <f t="shared" si="954"/>
        <v>1</v>
      </c>
      <c r="BB342">
        <v>0</v>
      </c>
      <c r="BC342">
        <f t="shared" si="971"/>
        <v>0</v>
      </c>
      <c r="BD342">
        <v>0</v>
      </c>
      <c r="BE342">
        <f t="shared" si="972"/>
        <v>0</v>
      </c>
      <c r="BF342">
        <v>0.121</v>
      </c>
      <c r="BG342">
        <f t="shared" si="973"/>
        <v>1.1409190518514539E-3</v>
      </c>
      <c r="BH342">
        <v>0.40100000000000002</v>
      </c>
      <c r="BI342">
        <f>((BH342/100)/HA$2)/((BR342/100)/GU$6+(BH342/100)/HA$2+(BT342/100)/GW$6+(BV342/100)/GY$6+(BX342/100)/HA$6+(BZ342/100)/GU$10+(CB342/100)/GW$10+(CD342/100)/GY$10+(BF342/100)/GY$2+(BB342/100)/GU$2+(CF342/100)/GU$16+(CH342/100)/GW$16+(CJ342/100)/GY$16+(CL342/100)/HA$16+(BL342/100)/HE$2+(CN342/100)/GW$19+(CP342/100)/GY$19+(CR342/100)/HA$19+(BP342/100)/HA$13+(CZ342/100)/GU$13+(DB342/100)/HA$10+(CT342/100)/GU$25+(CV342/100)/GW$25+(CX342/100)/HA$25+(DD342/100)/GW$28+(DF342/100)/GY$28+(BD342/100)/GW$2+(BJ342/100)/HC$2+(BN342/100)/HG$2+(DH342/100)/HA$28)</f>
        <v>4.0395246045133362E-3</v>
      </c>
      <c r="BJ342">
        <v>0</v>
      </c>
      <c r="BK342">
        <f t="shared" si="974"/>
        <v>0</v>
      </c>
      <c r="BL342">
        <v>0</v>
      </c>
      <c r="BM342">
        <f t="shared" si="759"/>
        <v>0</v>
      </c>
      <c r="BN342">
        <v>0</v>
      </c>
      <c r="BO342">
        <f t="shared" si="975"/>
        <v>0</v>
      </c>
      <c r="BP342">
        <v>0</v>
      </c>
      <c r="BQ342">
        <f t="shared" si="976"/>
        <v>0</v>
      </c>
      <c r="BR342">
        <f t="shared" si="955"/>
        <v>89.337300000000013</v>
      </c>
      <c r="BS342">
        <f t="shared" si="977"/>
        <v>0.88533423385146481</v>
      </c>
      <c r="BT342">
        <v>0.10199999999999999</v>
      </c>
      <c r="BU342">
        <f t="shared" si="978"/>
        <v>4.7001951984569938E-3</v>
      </c>
      <c r="BV342">
        <v>1.9E-2</v>
      </c>
      <c r="BW342">
        <f t="shared" si="979"/>
        <v>3.3952450579495069E-4</v>
      </c>
      <c r="BX342">
        <v>6.9999999999999999E-4</v>
      </c>
      <c r="BY342">
        <f t="shared" si="980"/>
        <v>1.2081253075283437E-5</v>
      </c>
      <c r="BZ342">
        <v>0.23499999999999999</v>
      </c>
      <c r="CA342">
        <f t="shared" si="981"/>
        <v>4.6306763968865013E-3</v>
      </c>
      <c r="CB342">
        <v>8.8949999999999996</v>
      </c>
      <c r="CC342">
        <f t="shared" si="982"/>
        <v>9.4674694464491005E-2</v>
      </c>
      <c r="CD342">
        <v>0.88900000000000001</v>
      </c>
      <c r="CE342">
        <f t="shared" si="983"/>
        <v>5.1281506734655955E-3</v>
      </c>
      <c r="CF342">
        <v>0</v>
      </c>
      <c r="CG342">
        <f t="shared" si="956"/>
        <v>0</v>
      </c>
      <c r="CH342">
        <v>0</v>
      </c>
      <c r="CI342">
        <f t="shared" si="957"/>
        <v>0</v>
      </c>
      <c r="CJ342">
        <v>0</v>
      </c>
      <c r="CK342">
        <f t="shared" si="958"/>
        <v>0</v>
      </c>
      <c r="CL342">
        <v>0</v>
      </c>
      <c r="CM342">
        <f t="shared" si="959"/>
        <v>0</v>
      </c>
      <c r="CN342">
        <v>0</v>
      </c>
      <c r="CO342">
        <f t="shared" si="960"/>
        <v>0</v>
      </c>
      <c r="CP342">
        <v>0</v>
      </c>
      <c r="CQ342">
        <f t="shared" si="961"/>
        <v>0</v>
      </c>
      <c r="CR342">
        <v>0</v>
      </c>
      <c r="CS342">
        <f t="shared" si="962"/>
        <v>0</v>
      </c>
      <c r="CT342">
        <v>0</v>
      </c>
      <c r="CU342">
        <f t="shared" si="963"/>
        <v>0</v>
      </c>
      <c r="CV342">
        <v>0</v>
      </c>
      <c r="CW342">
        <f t="shared" si="964"/>
        <v>0</v>
      </c>
      <c r="CX342">
        <v>0</v>
      </c>
      <c r="CY342">
        <f t="shared" si="965"/>
        <v>0</v>
      </c>
      <c r="CZ342">
        <v>0</v>
      </c>
      <c r="DA342">
        <f t="shared" si="966"/>
        <v>0</v>
      </c>
      <c r="DB342">
        <v>0</v>
      </c>
      <c r="DC342">
        <f t="shared" si="967"/>
        <v>0</v>
      </c>
      <c r="DD342">
        <v>0</v>
      </c>
      <c r="DE342">
        <f t="shared" si="968"/>
        <v>0</v>
      </c>
      <c r="DF342">
        <v>0</v>
      </c>
      <c r="DG342">
        <f t="shared" si="969"/>
        <v>0</v>
      </c>
      <c r="DH342">
        <v>0</v>
      </c>
      <c r="DI342">
        <f t="shared" si="970"/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f t="shared" si="984"/>
        <v>0</v>
      </c>
      <c r="ET342">
        <v>0</v>
      </c>
      <c r="EU342">
        <f>((ET342/100)/HM$2)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EV342">
        <v>0</v>
      </c>
      <c r="EW342">
        <f t="shared" si="985"/>
        <v>0</v>
      </c>
      <c r="EX342">
        <v>0</v>
      </c>
      <c r="EY342">
        <f t="shared" si="986"/>
        <v>0</v>
      </c>
      <c r="EZ342">
        <v>0</v>
      </c>
      <c r="FA342">
        <f>((EZ342/100)/HA$10)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B342">
        <v>0</v>
      </c>
      <c r="FC342">
        <f>((FB342/100)/GU$13)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D342">
        <v>0</v>
      </c>
      <c r="FE342">
        <f t="shared" si="987"/>
        <v>0</v>
      </c>
      <c r="FF342">
        <v>0</v>
      </c>
      <c r="FG342">
        <f>((FF342/100)/GY$13)/((ER342/100)/HK$2+(ET342/100)/HM$2+(EV342/100)/HO$2+(EX342/100)/GW$2+(EZ342/100)/HA$10+(FB342/100)/GU$13+(FD342/100)/GW$13+(FF342/100)/GY$13+(FH342/100)/HA$13+(FJ342/100)/GU$19+(FL342/100)/GU$2+(FN342/100)/HC$2+(FP342/100)/GY$2+(FR342/100)/GU$22+(FT342/100)/GW$22+(FV342/100)/HE$2+(FX342/100)/GU$6+(FZ342/100)/GU$10+(GB342/100)/GZ$22+(GD342/100)/GY$25+(GF342/100)/GU$28)</f>
        <v>0</v>
      </c>
      <c r="FH342">
        <v>0</v>
      </c>
      <c r="FI342">
        <f t="shared" si="988"/>
        <v>0</v>
      </c>
      <c r="FJ342">
        <v>100</v>
      </c>
      <c r="FK342">
        <f t="shared" si="989"/>
        <v>1</v>
      </c>
      <c r="FL342">
        <v>0</v>
      </c>
      <c r="FM342">
        <f t="shared" si="990"/>
        <v>0</v>
      </c>
      <c r="FN342">
        <v>0</v>
      </c>
      <c r="FO342">
        <f t="shared" si="991"/>
        <v>0</v>
      </c>
      <c r="FP342">
        <v>0</v>
      </c>
      <c r="FQ342">
        <f t="shared" si="992"/>
        <v>0</v>
      </c>
      <c r="FR342">
        <v>0</v>
      </c>
      <c r="FS342">
        <f t="shared" si="993"/>
        <v>0</v>
      </c>
      <c r="FT342">
        <v>0</v>
      </c>
      <c r="FU342">
        <f t="shared" si="994"/>
        <v>0</v>
      </c>
      <c r="FV342">
        <v>0</v>
      </c>
      <c r="FW342">
        <f t="shared" si="995"/>
        <v>0</v>
      </c>
      <c r="FX342">
        <v>0</v>
      </c>
      <c r="FY342">
        <f t="shared" si="996"/>
        <v>0</v>
      </c>
      <c r="FZ342">
        <v>0</v>
      </c>
      <c r="GA342">
        <f t="shared" si="997"/>
        <v>0</v>
      </c>
      <c r="GB342">
        <v>0</v>
      </c>
      <c r="GC342">
        <f t="shared" si="998"/>
        <v>0</v>
      </c>
      <c r="GD342">
        <v>0</v>
      </c>
      <c r="GE342">
        <f t="shared" si="999"/>
        <v>0</v>
      </c>
      <c r="GF342">
        <v>0</v>
      </c>
      <c r="GG342">
        <f t="shared" si="1000"/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721</v>
      </c>
      <c r="GU342" t="s">
        <v>722</v>
      </c>
    </row>
    <row r="343" spans="1:203" x14ac:dyDescent="0.45">
      <c r="A343">
        <v>342</v>
      </c>
      <c r="B343" t="s">
        <v>368</v>
      </c>
      <c r="C343" t="s">
        <v>34</v>
      </c>
      <c r="D343" t="s">
        <v>723</v>
      </c>
      <c r="E343" t="s">
        <v>668</v>
      </c>
      <c r="F343">
        <f>29.76+273</f>
        <v>302.76</v>
      </c>
      <c r="G343">
        <v>308.14999999999998</v>
      </c>
      <c r="H343">
        <v>1773</v>
      </c>
      <c r="I343" s="2">
        <f t="shared" ref="I343:I348" si="1002">G343/H343</f>
        <v>0.17380146644106034</v>
      </c>
      <c r="J343" s="2">
        <f t="shared" ref="J343:J348" si="1003">G343-F343</f>
        <v>5.3899999999999864</v>
      </c>
      <c r="K343" s="2">
        <f t="shared" ref="K343:K348" si="1004">G343/F343</f>
        <v>1.0178028801691108</v>
      </c>
      <c r="M343" s="2">
        <v>2477</v>
      </c>
      <c r="P343" s="2" t="e">
        <f>N343/O343</f>
        <v>#DIV/0!</v>
      </c>
      <c r="Q343" s="2" t="e">
        <f>(O343-N343)/O343</f>
        <v>#DIV/0!</v>
      </c>
      <c r="S343">
        <v>1310</v>
      </c>
      <c r="T343" s="2">
        <f>R343/S343</f>
        <v>0</v>
      </c>
      <c r="W343" s="2">
        <f t="shared" ref="W343:X346" si="1005">U343*N343/100</f>
        <v>0</v>
      </c>
      <c r="X343" s="2">
        <f t="shared" si="1005"/>
        <v>0</v>
      </c>
      <c r="Y343" s="7">
        <v>0.34</v>
      </c>
      <c r="Z343" s="2" t="e">
        <f>U343/V343</f>
        <v>#DIV/0!</v>
      </c>
      <c r="AA343" s="2" t="e">
        <f t="shared" ref="AA343:AB346" si="1006">U343/R343</f>
        <v>#DIV/0!</v>
      </c>
      <c r="AB343" s="2">
        <f t="shared" si="1006"/>
        <v>0</v>
      </c>
      <c r="AC343" s="2" t="e">
        <f t="shared" ref="AC343:AC348" si="1007">(O343-N343)/O343</f>
        <v>#DIV/0!</v>
      </c>
      <c r="AD343" s="2">
        <f>U343-R343</f>
        <v>0</v>
      </c>
      <c r="AF343" s="2" t="e">
        <f t="shared" si="878"/>
        <v>#DIV/0!</v>
      </c>
      <c r="AG343" s="2" t="e">
        <f t="shared" ref="AG343:AG348" si="1008">AD343/AE343</f>
        <v>#DIV/0!</v>
      </c>
      <c r="AI343" s="2">
        <v>1</v>
      </c>
      <c r="AJ343">
        <f>0.003/(1.62*2)/60</f>
        <v>1.5432098765432099E-5</v>
      </c>
      <c r="AK343">
        <v>250</v>
      </c>
      <c r="AL343">
        <v>120</v>
      </c>
      <c r="AM343">
        <f t="shared" si="880"/>
        <v>370</v>
      </c>
      <c r="AP343" t="s">
        <v>37</v>
      </c>
      <c r="AS343">
        <v>6.35</v>
      </c>
      <c r="AT343">
        <v>7.54</v>
      </c>
      <c r="AU343">
        <f t="shared" si="877"/>
        <v>24890.26406702026</v>
      </c>
      <c r="AV343" t="s">
        <v>372</v>
      </c>
      <c r="AW343" t="s">
        <v>373</v>
      </c>
      <c r="AZ343" s="2">
        <f t="shared" si="953"/>
        <v>1.9669197730143193</v>
      </c>
      <c r="BA343" s="2">
        <f t="shared" si="954"/>
        <v>3</v>
      </c>
      <c r="BB343">
        <v>0</v>
      </c>
      <c r="BC343">
        <f t="shared" si="971"/>
        <v>0</v>
      </c>
      <c r="BD343">
        <v>0</v>
      </c>
      <c r="BE343">
        <f t="shared" si="972"/>
        <v>0</v>
      </c>
      <c r="BF343">
        <v>2.9</v>
      </c>
      <c r="BG343">
        <f t="shared" si="973"/>
        <v>2.7322137268208993E-2</v>
      </c>
      <c r="BH343">
        <v>0.6</v>
      </c>
      <c r="BI343">
        <f t="shared" ref="BI343:BI355" si="1009">((BH343/100)/HA$2)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6.0392685856704847E-3</v>
      </c>
      <c r="BJ343">
        <v>0</v>
      </c>
      <c r="BK343">
        <f t="shared" si="974"/>
        <v>0</v>
      </c>
      <c r="BL343">
        <v>0</v>
      </c>
      <c r="BM343">
        <f t="shared" si="759"/>
        <v>0</v>
      </c>
      <c r="BN343">
        <v>0</v>
      </c>
      <c r="BO343">
        <f t="shared" si="975"/>
        <v>0</v>
      </c>
      <c r="BP343">
        <v>0</v>
      </c>
      <c r="BQ343">
        <f t="shared" si="976"/>
        <v>0</v>
      </c>
      <c r="BR343">
        <f>100-BT343-BF343-BH343-BV343-BX343-BZ343-CB343-CD343-CP343</f>
        <v>94.548999999999992</v>
      </c>
      <c r="BS343">
        <f t="shared" si="977"/>
        <v>0.93622144271105501</v>
      </c>
      <c r="BT343">
        <v>0.34</v>
      </c>
      <c r="BU343">
        <f t="shared" si="978"/>
        <v>1.5654595444109375E-2</v>
      </c>
      <c r="BV343">
        <v>4.0000000000000001E-3</v>
      </c>
      <c r="BW343">
        <f t="shared" si="979"/>
        <v>7.1420802402231225E-5</v>
      </c>
      <c r="BX343">
        <v>2E-3</v>
      </c>
      <c r="BY343">
        <f t="shared" si="980"/>
        <v>3.4489837372873144E-5</v>
      </c>
      <c r="BZ343">
        <v>0</v>
      </c>
      <c r="CA343">
        <f t="shared" si="981"/>
        <v>0</v>
      </c>
      <c r="CB343">
        <v>1</v>
      </c>
      <c r="CC343">
        <f t="shared" si="982"/>
        <v>1.0634943055330595E-2</v>
      </c>
      <c r="CD343">
        <v>0.5</v>
      </c>
      <c r="CE343">
        <f t="shared" si="983"/>
        <v>2.8818822315993075E-3</v>
      </c>
      <c r="CF343">
        <v>0</v>
      </c>
      <c r="CG343">
        <f>((CF343/100)/GU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H343">
        <v>0</v>
      </c>
      <c r="CI343">
        <f>((CH343/100)/GW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J343">
        <v>0</v>
      </c>
      <c r="CK343">
        <f>((CJ343/100)/GY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L343">
        <v>0</v>
      </c>
      <c r="CM343">
        <f>((CL343/100)/HA$16)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N343">
        <v>0</v>
      </c>
      <c r="CO343">
        <f>((CN343/100)/GW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P343">
        <v>0.105</v>
      </c>
      <c r="CQ343">
        <f t="shared" ref="CQ343:CQ355" si="1010">((CP343/100)/GY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1.139820064250567E-3</v>
      </c>
      <c r="CR343">
        <v>0</v>
      </c>
      <c r="CS343">
        <f>((CR343/100)/HA$19)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T343">
        <v>0</v>
      </c>
      <c r="CU343">
        <f>((CT343/100)/GU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V343">
        <v>0</v>
      </c>
      <c r="CW343">
        <f>((CV343/100)/GW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X343">
        <v>0</v>
      </c>
      <c r="CY343">
        <f>((CX343/100)/HA$25)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CZ343">
        <v>0</v>
      </c>
      <c r="DA343">
        <f t="shared" ref="DA343:DA348" si="1011">((CZ343/100)/GU$13)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B343">
        <v>0</v>
      </c>
      <c r="DC343">
        <f t="shared" ref="DC343:DC348" si="1012">((DB343/100)/HA$10)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D343">
        <v>0</v>
      </c>
      <c r="DE343">
        <f t="shared" ref="DE343:DE348" si="1013">((DD343/100)/GW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F343">
        <v>0</v>
      </c>
      <c r="DG343">
        <f t="shared" ref="DG343:DG348" si="1014">((DF343/100)/GY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H343">
        <v>0</v>
      </c>
      <c r="DI343">
        <f t="shared" ref="DI343:DI348" si="1015">((DH343/100)/HA$28)/((BR343/100)/GU$6+(BH343/100)/HA$2+(BT343/100)/GW$6+(BV343/100)/GY$6+(BX343/100)/HA$6+(BZ343/100)/GU$10+(CB343/100)/GW$10+(CD343/100)/GY$10+(BF343/100)/GY$2+(BB343/100)/GU$2+(CF343/100)/GU$16+(CH343/100)/GW$16+(CJ343/100)/GY$16+(CL343/100)/HA$16+(BL343/100)/HE$2+(CN343/100)/GW$19+(CP343/100)/GY$19+(CR343/100)/HA$19+(BP343/100)/HA$13+(CZ343/100)/GU$13+(DB343/100)/HA$10+(CT343/100)/GU$25+(CV343/100)/GW$25+(CX343/100)/HA$25+(DD343/100)/GW$28+(DF343/100)/GY$28+(BD343/100)/GW$2+(BJ343/100)/HC$2+(BN343/100)/HG$2+(DH343/100)/HA$28)</f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100</v>
      </c>
      <c r="ES343">
        <f t="shared" si="984"/>
        <v>1</v>
      </c>
      <c r="ET343">
        <v>0</v>
      </c>
      <c r="EU343">
        <f t="shared" ref="EU343:EU348" si="1016">((ET343/100)/HM$2)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EV343">
        <v>0</v>
      </c>
      <c r="EW343">
        <f t="shared" si="985"/>
        <v>0</v>
      </c>
      <c r="EX343">
        <v>0</v>
      </c>
      <c r="EY343">
        <f t="shared" si="986"/>
        <v>0</v>
      </c>
      <c r="EZ343">
        <v>0</v>
      </c>
      <c r="FA343">
        <f t="shared" ref="FA343:FA349" si="1017">((EZ343/100)/HA$10)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B343">
        <v>0</v>
      </c>
      <c r="FC343">
        <f t="shared" ref="FC343:FC348" si="1018">((FB343/100)/GU$13)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D343">
        <v>0</v>
      </c>
      <c r="FE343">
        <f t="shared" si="987"/>
        <v>0</v>
      </c>
      <c r="FF343">
        <v>0</v>
      </c>
      <c r="FG343">
        <f t="shared" ref="FG343:FG348" si="1019">((FF343/100)/GY$13)/((ER343/100)/HK$2+(ET343/100)/HM$2+(EV343/100)/HO$2+(EX343/100)/GW$2+(EZ343/100)/HA$10+(FB343/100)/GU$13+(FD343/100)/GW$13+(FF343/100)/GY$13+(FH343/100)/HA$13+(FJ343/100)/GU$19+(FL343/100)/GU$2+(FN343/100)/HC$2+(FP343/100)/GY$2+(FR343/100)/GU$22+(FT343/100)/GW$22+(FV343/100)/HE$2+(FX343/100)/GU$6+(FZ343/100)/GU$10+(GB343/100)/GZ$22+(GD343/100)/GY$25+(GF343/100)/GU$28)</f>
        <v>0</v>
      </c>
      <c r="FH343">
        <v>0</v>
      </c>
      <c r="FI343">
        <f t="shared" si="988"/>
        <v>0</v>
      </c>
      <c r="FJ343">
        <v>0</v>
      </c>
      <c r="FK343">
        <f t="shared" si="989"/>
        <v>0</v>
      </c>
      <c r="FL343">
        <v>0</v>
      </c>
      <c r="FM343">
        <f t="shared" si="990"/>
        <v>0</v>
      </c>
      <c r="FN343">
        <v>0</v>
      </c>
      <c r="FO343">
        <f t="shared" si="991"/>
        <v>0</v>
      </c>
      <c r="FP343">
        <v>0</v>
      </c>
      <c r="FQ343">
        <f t="shared" si="992"/>
        <v>0</v>
      </c>
      <c r="FR343">
        <v>0</v>
      </c>
      <c r="FS343">
        <f t="shared" si="993"/>
        <v>0</v>
      </c>
      <c r="FT343">
        <v>0</v>
      </c>
      <c r="FU343">
        <f t="shared" si="994"/>
        <v>0</v>
      </c>
      <c r="FV343">
        <v>0</v>
      </c>
      <c r="FW343">
        <f t="shared" si="995"/>
        <v>0</v>
      </c>
      <c r="FX343">
        <v>0</v>
      </c>
      <c r="FY343">
        <f t="shared" si="996"/>
        <v>0</v>
      </c>
      <c r="FZ343">
        <v>0</v>
      </c>
      <c r="GA343">
        <f t="shared" si="997"/>
        <v>0</v>
      </c>
      <c r="GB343">
        <v>0</v>
      </c>
      <c r="GC343">
        <f t="shared" si="998"/>
        <v>0</v>
      </c>
      <c r="GD343">
        <v>0</v>
      </c>
      <c r="GE343">
        <f t="shared" si="999"/>
        <v>0</v>
      </c>
      <c r="GF343">
        <v>0</v>
      </c>
      <c r="GG343">
        <f t="shared" si="1000"/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724</v>
      </c>
      <c r="GU343" t="s">
        <v>425</v>
      </c>
    </row>
    <row r="344" spans="1:203" x14ac:dyDescent="0.45">
      <c r="A344">
        <v>343</v>
      </c>
      <c r="B344" t="s">
        <v>368</v>
      </c>
      <c r="C344" t="s">
        <v>34</v>
      </c>
      <c r="D344" t="s">
        <v>723</v>
      </c>
      <c r="E344" t="s">
        <v>668</v>
      </c>
      <c r="F344">
        <f>29.76+273</f>
        <v>302.76</v>
      </c>
      <c r="G344">
        <v>308.14999999999998</v>
      </c>
      <c r="H344">
        <v>1773</v>
      </c>
      <c r="I344" s="2">
        <f t="shared" si="1002"/>
        <v>0.17380146644106034</v>
      </c>
      <c r="J344" s="2">
        <f t="shared" si="1003"/>
        <v>5.3899999999999864</v>
      </c>
      <c r="K344" s="2">
        <f t="shared" si="1004"/>
        <v>1.0178028801691108</v>
      </c>
      <c r="M344" s="2">
        <v>2477</v>
      </c>
      <c r="P344" s="2" t="e">
        <f>N344/O344</f>
        <v>#DIV/0!</v>
      </c>
      <c r="Q344" s="2" t="e">
        <f>(O344-N344)/O344</f>
        <v>#DIV/0!</v>
      </c>
      <c r="S344">
        <v>1310</v>
      </c>
      <c r="T344" s="2">
        <f>R344/S344</f>
        <v>0</v>
      </c>
      <c r="W344" s="2">
        <f t="shared" si="1005"/>
        <v>0</v>
      </c>
      <c r="X344" s="2">
        <f t="shared" si="1005"/>
        <v>0</v>
      </c>
      <c r="Y344" s="7">
        <v>0</v>
      </c>
      <c r="Z344" s="2" t="e">
        <f>U344/V344</f>
        <v>#DIV/0!</v>
      </c>
      <c r="AA344" s="2" t="e">
        <f t="shared" si="1006"/>
        <v>#DIV/0!</v>
      </c>
      <c r="AB344" s="2">
        <f t="shared" si="1006"/>
        <v>0</v>
      </c>
      <c r="AC344" s="2" t="e">
        <f t="shared" si="1007"/>
        <v>#DIV/0!</v>
      </c>
      <c r="AD344" s="2">
        <f>U344-R344</f>
        <v>0</v>
      </c>
      <c r="AF344" s="2" t="e">
        <f t="shared" si="878"/>
        <v>#DIV/0!</v>
      </c>
      <c r="AG344" s="2" t="e">
        <f t="shared" si="1008"/>
        <v>#DIV/0!</v>
      </c>
      <c r="AI344" s="2">
        <v>0</v>
      </c>
      <c r="AJ344">
        <f>0.3/(1.62*2)/60</f>
        <v>1.5432098765432098E-3</v>
      </c>
      <c r="AK344">
        <v>5</v>
      </c>
      <c r="AL344">
        <v>120</v>
      </c>
      <c r="AM344">
        <f t="shared" si="880"/>
        <v>125</v>
      </c>
      <c r="AP344" t="s">
        <v>37</v>
      </c>
      <c r="AS344">
        <v>6.35</v>
      </c>
      <c r="AT344">
        <v>7.54</v>
      </c>
      <c r="AU344">
        <f t="shared" si="877"/>
        <v>24890.26406702026</v>
      </c>
      <c r="AV344" t="s">
        <v>372</v>
      </c>
      <c r="AW344" t="s">
        <v>373</v>
      </c>
      <c r="AZ344" s="2">
        <f t="shared" si="953"/>
        <v>1.9669197730143193</v>
      </c>
      <c r="BA344" s="2">
        <f t="shared" si="954"/>
        <v>3</v>
      </c>
      <c r="BB344">
        <v>0</v>
      </c>
      <c r="BC344">
        <f t="shared" si="971"/>
        <v>0</v>
      </c>
      <c r="BD344">
        <v>0</v>
      </c>
      <c r="BE344">
        <f t="shared" si="972"/>
        <v>0</v>
      </c>
      <c r="BF344">
        <v>2.9</v>
      </c>
      <c r="BG344">
        <f t="shared" si="973"/>
        <v>2.7322137268208993E-2</v>
      </c>
      <c r="BH344">
        <v>0.6</v>
      </c>
      <c r="BI344">
        <f t="shared" si="1009"/>
        <v>6.0392685856704847E-3</v>
      </c>
      <c r="BJ344">
        <v>0</v>
      </c>
      <c r="BK344">
        <f t="shared" si="974"/>
        <v>0</v>
      </c>
      <c r="BL344">
        <v>0</v>
      </c>
      <c r="BM344">
        <f t="shared" si="759"/>
        <v>0</v>
      </c>
      <c r="BN344">
        <v>0</v>
      </c>
      <c r="BO344">
        <f t="shared" si="975"/>
        <v>0</v>
      </c>
      <c r="BP344">
        <v>0</v>
      </c>
      <c r="BQ344">
        <f t="shared" si="976"/>
        <v>0</v>
      </c>
      <c r="BR344">
        <f>100-BT344-BF344-BH344-BV344-BX344-BZ344-CB344-CD344-CP344</f>
        <v>94.548999999999992</v>
      </c>
      <c r="BS344">
        <f t="shared" si="977"/>
        <v>0.93622144271105501</v>
      </c>
      <c r="BT344">
        <v>0.34</v>
      </c>
      <c r="BU344">
        <f t="shared" si="978"/>
        <v>1.5654595444109375E-2</v>
      </c>
      <c r="BV344">
        <v>4.0000000000000001E-3</v>
      </c>
      <c r="BW344">
        <f t="shared" si="979"/>
        <v>7.1420802402231225E-5</v>
      </c>
      <c r="BX344">
        <v>2E-3</v>
      </c>
      <c r="BY344">
        <f t="shared" si="980"/>
        <v>3.4489837372873144E-5</v>
      </c>
      <c r="BZ344">
        <v>0</v>
      </c>
      <c r="CA344">
        <f t="shared" si="981"/>
        <v>0</v>
      </c>
      <c r="CB344">
        <v>1</v>
      </c>
      <c r="CC344">
        <f t="shared" si="982"/>
        <v>1.0634943055330595E-2</v>
      </c>
      <c r="CD344">
        <v>0.5</v>
      </c>
      <c r="CE344">
        <f t="shared" si="983"/>
        <v>2.8818822315993075E-3</v>
      </c>
      <c r="CF344">
        <v>0</v>
      </c>
      <c r="CG344">
        <f>((CF344/100)/GU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H344">
        <v>0</v>
      </c>
      <c r="CI344">
        <f>((CH344/100)/GW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J344">
        <v>0</v>
      </c>
      <c r="CK344">
        <f>((CJ344/100)/GY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L344">
        <v>0</v>
      </c>
      <c r="CM344">
        <f>((CL344/100)/HA$16)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N344">
        <v>0</v>
      </c>
      <c r="CO344">
        <f>((CN344/100)/GW$19)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P344">
        <v>0.105</v>
      </c>
      <c r="CQ344">
        <f t="shared" si="1010"/>
        <v>1.139820064250567E-3</v>
      </c>
      <c r="CR344">
        <v>0</v>
      </c>
      <c r="CS344">
        <f>((CR344/100)/HA$19)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T344">
        <v>0</v>
      </c>
      <c r="CU344">
        <f>((CT344/100)/GU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V344">
        <v>0</v>
      </c>
      <c r="CW344">
        <f>((CV344/100)/GW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X344">
        <v>0</v>
      </c>
      <c r="CY344">
        <f>((CX344/100)/HA$25)/((BR344/100)/GU$6+(BH344/100)/HA$2+(BT344/100)/GW$6+(BV344/100)/GY$6+(BX344/100)/HA$6+(BZ344/100)/GU$10+(CB344/100)/GW$10+(CD344/100)/GY$10+(BF344/100)/GY$2+(BB344/100)/GU$2+(CF344/100)/GU$16+(CH344/100)/GW$16+(CJ344/100)/GY$16+(CL344/100)/HA$16+(BL344/100)/HE$2+(CN344/100)/GW$19+(CP344/100)/GY$19+(CR344/100)/HA$19+(BP344/100)/HA$13+(CZ344/100)/GU$13+(DB344/100)/HA$10+(CT344/100)/GU$25+(CV344/100)/GW$25+(CX344/100)/HA$25+(DD344/100)/GW$28+(DF344/100)/GY$28+(BD344/100)/GW$2+(BJ344/100)/HC$2+(BN344/100)/HG$2+(DH344/100)/HA$28)</f>
        <v>0</v>
      </c>
      <c r="CZ344">
        <v>0</v>
      </c>
      <c r="DA344">
        <f t="shared" si="1011"/>
        <v>0</v>
      </c>
      <c r="DB344">
        <v>0</v>
      </c>
      <c r="DC344">
        <f t="shared" si="1012"/>
        <v>0</v>
      </c>
      <c r="DD344">
        <v>0</v>
      </c>
      <c r="DE344">
        <f t="shared" si="1013"/>
        <v>0</v>
      </c>
      <c r="DF344">
        <v>0</v>
      </c>
      <c r="DG344">
        <f t="shared" si="1014"/>
        <v>0</v>
      </c>
      <c r="DH344">
        <v>0</v>
      </c>
      <c r="DI344">
        <f t="shared" si="1015"/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100</v>
      </c>
      <c r="ES344">
        <f t="shared" si="984"/>
        <v>1</v>
      </c>
      <c r="ET344">
        <v>0</v>
      </c>
      <c r="EU344">
        <f t="shared" si="1016"/>
        <v>0</v>
      </c>
      <c r="EV344">
        <v>0</v>
      </c>
      <c r="EW344">
        <f t="shared" si="985"/>
        <v>0</v>
      </c>
      <c r="EX344">
        <v>0</v>
      </c>
      <c r="EY344">
        <f t="shared" si="986"/>
        <v>0</v>
      </c>
      <c r="EZ344">
        <v>0</v>
      </c>
      <c r="FA344">
        <f t="shared" si="1017"/>
        <v>0</v>
      </c>
      <c r="FB344">
        <v>0</v>
      </c>
      <c r="FC344">
        <f t="shared" si="1018"/>
        <v>0</v>
      </c>
      <c r="FD344">
        <v>0</v>
      </c>
      <c r="FE344">
        <f t="shared" si="987"/>
        <v>0</v>
      </c>
      <c r="FF344">
        <v>0</v>
      </c>
      <c r="FG344">
        <f t="shared" si="1019"/>
        <v>0</v>
      </c>
      <c r="FH344">
        <v>0</v>
      </c>
      <c r="FI344">
        <f t="shared" si="988"/>
        <v>0</v>
      </c>
      <c r="FJ344">
        <v>0</v>
      </c>
      <c r="FK344">
        <f t="shared" si="989"/>
        <v>0</v>
      </c>
      <c r="FL344">
        <v>0</v>
      </c>
      <c r="FM344">
        <f t="shared" si="990"/>
        <v>0</v>
      </c>
      <c r="FN344">
        <v>0</v>
      </c>
      <c r="FO344">
        <f t="shared" si="991"/>
        <v>0</v>
      </c>
      <c r="FP344">
        <v>0</v>
      </c>
      <c r="FQ344">
        <f t="shared" si="992"/>
        <v>0</v>
      </c>
      <c r="FR344">
        <v>0</v>
      </c>
      <c r="FS344">
        <f t="shared" si="993"/>
        <v>0</v>
      </c>
      <c r="FT344">
        <v>0</v>
      </c>
      <c r="FU344">
        <f t="shared" si="994"/>
        <v>0</v>
      </c>
      <c r="FV344">
        <v>0</v>
      </c>
      <c r="FW344">
        <f t="shared" si="995"/>
        <v>0</v>
      </c>
      <c r="FX344">
        <v>0</v>
      </c>
      <c r="FY344">
        <f t="shared" si="996"/>
        <v>0</v>
      </c>
      <c r="FZ344">
        <v>0</v>
      </c>
      <c r="GA344">
        <f t="shared" si="997"/>
        <v>0</v>
      </c>
      <c r="GB344">
        <v>0</v>
      </c>
      <c r="GC344">
        <f t="shared" si="998"/>
        <v>0</v>
      </c>
      <c r="GD344">
        <v>0</v>
      </c>
      <c r="GE344">
        <f t="shared" si="999"/>
        <v>0</v>
      </c>
      <c r="GF344">
        <v>0</v>
      </c>
      <c r="GG344">
        <f t="shared" si="1000"/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724</v>
      </c>
      <c r="GU344" t="s">
        <v>425</v>
      </c>
    </row>
    <row r="345" spans="1:203" x14ac:dyDescent="0.45">
      <c r="A345">
        <v>344</v>
      </c>
      <c r="B345" t="s">
        <v>368</v>
      </c>
      <c r="C345" t="s">
        <v>67</v>
      </c>
      <c r="D345" t="s">
        <v>723</v>
      </c>
      <c r="E345" t="s">
        <v>725</v>
      </c>
      <c r="F345">
        <f>156.6+273</f>
        <v>429.6</v>
      </c>
      <c r="G345">
        <v>433.15</v>
      </c>
      <c r="H345">
        <v>1773</v>
      </c>
      <c r="I345" s="2">
        <f t="shared" si="1002"/>
        <v>0.24430344049633387</v>
      </c>
      <c r="J345" s="2">
        <f t="shared" si="1003"/>
        <v>3.5499999999999545</v>
      </c>
      <c r="K345" s="2">
        <f t="shared" si="1004"/>
        <v>1.0082635009310985</v>
      </c>
      <c r="M345" s="2">
        <v>2345</v>
      </c>
      <c r="P345" s="2" t="e">
        <f>N345/O345</f>
        <v>#DIV/0!</v>
      </c>
      <c r="Q345" s="2" t="e">
        <f>(O345-N345)/O345</f>
        <v>#DIV/0!</v>
      </c>
      <c r="S345">
        <v>1310</v>
      </c>
      <c r="T345" s="2">
        <f>R345/S345</f>
        <v>0</v>
      </c>
      <c r="W345" s="2">
        <f t="shared" si="1005"/>
        <v>0</v>
      </c>
      <c r="X345" s="2">
        <f t="shared" si="1005"/>
        <v>0</v>
      </c>
      <c r="Y345" s="7">
        <v>0.52</v>
      </c>
      <c r="Z345" s="2" t="e">
        <f>U345/V345</f>
        <v>#DIV/0!</v>
      </c>
      <c r="AA345" s="2" t="e">
        <f t="shared" si="1006"/>
        <v>#DIV/0!</v>
      </c>
      <c r="AB345" s="2">
        <f t="shared" si="1006"/>
        <v>0</v>
      </c>
      <c r="AC345" s="2" t="e">
        <f t="shared" si="1007"/>
        <v>#DIV/0!</v>
      </c>
      <c r="AD345" s="2">
        <f>U345-R345</f>
        <v>0</v>
      </c>
      <c r="AF345" s="2" t="e">
        <f t="shared" si="878"/>
        <v>#DIV/0!</v>
      </c>
      <c r="AG345" s="2" t="e">
        <f t="shared" si="1008"/>
        <v>#DIV/0!</v>
      </c>
      <c r="AI345" s="2">
        <v>1</v>
      </c>
      <c r="AJ345">
        <f>0.003/(1.62*2)/60</f>
        <v>1.5432098765432099E-5</v>
      </c>
      <c r="AK345">
        <v>250</v>
      </c>
      <c r="AL345">
        <v>120</v>
      </c>
      <c r="AM345">
        <f t="shared" si="880"/>
        <v>370</v>
      </c>
      <c r="AP345" t="s">
        <v>37</v>
      </c>
      <c r="AS345">
        <v>6.35</v>
      </c>
      <c r="AT345">
        <v>7.54</v>
      </c>
      <c r="AU345">
        <f t="shared" si="877"/>
        <v>24890.26406702026</v>
      </c>
      <c r="AV345" t="s">
        <v>372</v>
      </c>
      <c r="AW345" t="s">
        <v>373</v>
      </c>
      <c r="AZ345" s="2">
        <f t="shared" si="953"/>
        <v>1.9808737233141072</v>
      </c>
      <c r="BA345" s="2">
        <f t="shared" si="954"/>
        <v>3</v>
      </c>
      <c r="BB345">
        <v>0</v>
      </c>
      <c r="BC345">
        <f t="shared" si="971"/>
        <v>0</v>
      </c>
      <c r="BD345">
        <v>0</v>
      </c>
      <c r="BE345">
        <f t="shared" si="972"/>
        <v>0</v>
      </c>
      <c r="BF345">
        <v>2.17</v>
      </c>
      <c r="BG345">
        <f t="shared" si="973"/>
        <v>2.0436863948996218E-2</v>
      </c>
      <c r="BH345">
        <v>0.6</v>
      </c>
      <c r="BI345">
        <f t="shared" si="1009"/>
        <v>6.0370141448299469E-3</v>
      </c>
      <c r="BJ345">
        <v>0</v>
      </c>
      <c r="BK345">
        <f t="shared" si="974"/>
        <v>0</v>
      </c>
      <c r="BL345">
        <v>0</v>
      </c>
      <c r="BM345">
        <f t="shared" si="759"/>
        <v>0</v>
      </c>
      <c r="BN345">
        <v>0</v>
      </c>
      <c r="BO345">
        <f t="shared" si="975"/>
        <v>0</v>
      </c>
      <c r="BP345">
        <v>0</v>
      </c>
      <c r="BQ345">
        <f t="shared" si="976"/>
        <v>0</v>
      </c>
      <c r="BR345">
        <f>100-BT345-BF345-BH345-BV345-BX345-BZ345-CB345-CD345-CP345</f>
        <v>95.275999999999996</v>
      </c>
      <c r="BS345">
        <f t="shared" si="977"/>
        <v>0.9430679996047362</v>
      </c>
      <c r="BT345">
        <v>0.34</v>
      </c>
      <c r="BU345">
        <f t="shared" si="978"/>
        <v>1.5648751630606025E-2</v>
      </c>
      <c r="BV345">
        <v>5.0000000000000001E-3</v>
      </c>
      <c r="BW345">
        <f t="shared" si="979"/>
        <v>8.9242676538765382E-5</v>
      </c>
      <c r="BX345">
        <v>4.0000000000000001E-3</v>
      </c>
      <c r="BY345">
        <f t="shared" ref="BY345:BY361" si="1020">((BX345/100)/HA$6)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6.8953924840156269E-5</v>
      </c>
      <c r="BZ345">
        <v>0</v>
      </c>
      <c r="CA345">
        <f t="shared" ref="CA345:CA355" si="1021">((BZ345/100)/GU$10)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B345">
        <v>1</v>
      </c>
      <c r="CC345">
        <f t="shared" si="982"/>
        <v>1.0630973063001124E-2</v>
      </c>
      <c r="CD345">
        <v>0.5</v>
      </c>
      <c r="CE345">
        <f t="shared" ref="CE345:CE354" si="1022">((CD345/100)/GY$10)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2.8808064336101353E-3</v>
      </c>
      <c r="CF345">
        <v>0</v>
      </c>
      <c r="CG345">
        <f>((CF345/100)/GU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H345">
        <v>0</v>
      </c>
      <c r="CI345">
        <f>((CH345/100)/GW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J345">
        <v>0</v>
      </c>
      <c r="CK345">
        <f>((CJ345/100)/GY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L345">
        <v>0</v>
      </c>
      <c r="CM345">
        <f>((CL345/100)/HA$16)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N345">
        <v>0</v>
      </c>
      <c r="CO345">
        <f t="shared" ref="CO345:CO361" si="1023">((CN345/100)/GW$19)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P345">
        <v>0.105</v>
      </c>
      <c r="CQ345">
        <f t="shared" si="1010"/>
        <v>1.1393945728409272E-3</v>
      </c>
      <c r="CR345">
        <v>0</v>
      </c>
      <c r="CS345">
        <f>((CR345/100)/HA$19)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T345">
        <v>0</v>
      </c>
      <c r="CU345">
        <f>((CT345/100)/GU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V345">
        <v>0</v>
      </c>
      <c r="CW345">
        <f>((CV345/100)/GW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X345">
        <v>0</v>
      </c>
      <c r="CY345">
        <f>((CX345/100)/HA$25)/((BR345/100)/GU$6+(BH345/100)/HA$2+(BT345/100)/GW$6+(BV345/100)/GY$6+(BX345/100)/HA$6+(BZ345/100)/GU$10+(CB345/100)/GW$10+(CD345/100)/GY$10+(BF345/100)/GY$2+(BB345/100)/GU$2+(CF345/100)/GU$16+(CH345/100)/GW$16+(CJ345/100)/GY$16+(CL345/100)/HA$16+(BL345/100)/HE$2+(CN345/100)/GW$19+(CP345/100)/GY$19+(CR345/100)/HA$19+(BP345/100)/HA$13+(CZ345/100)/GU$13+(DB345/100)/HA$10+(CT345/100)/GU$25+(CV345/100)/GW$25+(CX345/100)/HA$25+(DD345/100)/GW$28+(DF345/100)/GY$28+(BD345/100)/GW$2+(BJ345/100)/HC$2+(BN345/100)/HG$2+(DH345/100)/HA$28)</f>
        <v>0</v>
      </c>
      <c r="CZ345">
        <v>0</v>
      </c>
      <c r="DA345">
        <f t="shared" si="1011"/>
        <v>0</v>
      </c>
      <c r="DB345">
        <v>0</v>
      </c>
      <c r="DC345">
        <f t="shared" si="1012"/>
        <v>0</v>
      </c>
      <c r="DD345">
        <v>0</v>
      </c>
      <c r="DE345">
        <f t="shared" si="1013"/>
        <v>0</v>
      </c>
      <c r="DF345">
        <v>0</v>
      </c>
      <c r="DG345">
        <f t="shared" si="1014"/>
        <v>0</v>
      </c>
      <c r="DH345">
        <v>0</v>
      </c>
      <c r="DI345">
        <f t="shared" si="1015"/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f t="shared" si="984"/>
        <v>0</v>
      </c>
      <c r="ET345">
        <v>100</v>
      </c>
      <c r="EU345">
        <f t="shared" si="1016"/>
        <v>1</v>
      </c>
      <c r="EV345">
        <v>0</v>
      </c>
      <c r="EW345">
        <f t="shared" si="985"/>
        <v>0</v>
      </c>
      <c r="EX345">
        <v>0</v>
      </c>
      <c r="EY345">
        <f t="shared" si="986"/>
        <v>0</v>
      </c>
      <c r="EZ345">
        <v>0</v>
      </c>
      <c r="FA345">
        <f t="shared" si="1017"/>
        <v>0</v>
      </c>
      <c r="FB345">
        <v>0</v>
      </c>
      <c r="FC345">
        <f t="shared" si="1018"/>
        <v>0</v>
      </c>
      <c r="FD345">
        <v>0</v>
      </c>
      <c r="FE345">
        <f t="shared" si="987"/>
        <v>0</v>
      </c>
      <c r="FF345">
        <v>0</v>
      </c>
      <c r="FG345">
        <f t="shared" si="1019"/>
        <v>0</v>
      </c>
      <c r="FH345">
        <v>0</v>
      </c>
      <c r="FI345">
        <f t="shared" si="988"/>
        <v>0</v>
      </c>
      <c r="FJ345">
        <v>0</v>
      </c>
      <c r="FK345">
        <f t="shared" si="989"/>
        <v>0</v>
      </c>
      <c r="FL345">
        <v>0</v>
      </c>
      <c r="FM345">
        <f t="shared" si="990"/>
        <v>0</v>
      </c>
      <c r="FN345">
        <v>0</v>
      </c>
      <c r="FO345">
        <f t="shared" si="991"/>
        <v>0</v>
      </c>
      <c r="FP345">
        <v>0</v>
      </c>
      <c r="FQ345">
        <f t="shared" si="992"/>
        <v>0</v>
      </c>
      <c r="FR345">
        <v>0</v>
      </c>
      <c r="FS345">
        <f t="shared" si="993"/>
        <v>0</v>
      </c>
      <c r="FT345">
        <v>0</v>
      </c>
      <c r="FU345">
        <f t="shared" si="994"/>
        <v>0</v>
      </c>
      <c r="FV345">
        <v>0</v>
      </c>
      <c r="FW345">
        <f t="shared" si="995"/>
        <v>0</v>
      </c>
      <c r="FX345">
        <v>0</v>
      </c>
      <c r="FY345">
        <f t="shared" si="996"/>
        <v>0</v>
      </c>
      <c r="FZ345">
        <v>0</v>
      </c>
      <c r="GA345">
        <f t="shared" si="997"/>
        <v>0</v>
      </c>
      <c r="GB345">
        <v>0</v>
      </c>
      <c r="GC345">
        <f t="shared" si="998"/>
        <v>0</v>
      </c>
      <c r="GD345">
        <v>0</v>
      </c>
      <c r="GE345">
        <f t="shared" si="999"/>
        <v>0</v>
      </c>
      <c r="GF345">
        <v>0</v>
      </c>
      <c r="GG345">
        <f t="shared" si="1000"/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724</v>
      </c>
      <c r="GU345" t="s">
        <v>425</v>
      </c>
    </row>
    <row r="346" spans="1:203" x14ac:dyDescent="0.45">
      <c r="A346">
        <v>345</v>
      </c>
      <c r="B346" t="s">
        <v>368</v>
      </c>
      <c r="C346" t="s">
        <v>369</v>
      </c>
      <c r="D346" t="s">
        <v>726</v>
      </c>
      <c r="E346" t="s">
        <v>727</v>
      </c>
      <c r="F346">
        <v>600.5</v>
      </c>
      <c r="G346">
        <v>623</v>
      </c>
      <c r="H346">
        <v>1773</v>
      </c>
      <c r="I346" s="2">
        <f t="shared" si="1002"/>
        <v>0.35138183869148337</v>
      </c>
      <c r="J346" s="2">
        <f t="shared" si="1003"/>
        <v>22.5</v>
      </c>
      <c r="K346" s="2">
        <f t="shared" si="1004"/>
        <v>1.0374687760199834</v>
      </c>
      <c r="M346" s="2">
        <v>1986</v>
      </c>
      <c r="N346">
        <v>2</v>
      </c>
      <c r="O346">
        <v>5.75</v>
      </c>
      <c r="P346" s="2">
        <f>N346/O346</f>
        <v>0.34782608695652173</v>
      </c>
      <c r="Q346" s="2">
        <f>(O346-N346)/O346</f>
        <v>0.65217391304347827</v>
      </c>
      <c r="R346">
        <v>1300</v>
      </c>
      <c r="S346">
        <v>1300</v>
      </c>
      <c r="T346" s="2">
        <f>R346/S346</f>
        <v>1</v>
      </c>
      <c r="U346">
        <v>1500</v>
      </c>
      <c r="V346">
        <v>2050</v>
      </c>
      <c r="W346" s="2">
        <f t="shared" si="1005"/>
        <v>30</v>
      </c>
      <c r="X346" s="2">
        <f t="shared" si="1005"/>
        <v>117.875</v>
      </c>
      <c r="Y346" s="7">
        <f>(X346-W346)/X346</f>
        <v>0.74549310710498407</v>
      </c>
      <c r="Z346" s="2">
        <f>U346/V346</f>
        <v>0.73170731707317072</v>
      </c>
      <c r="AA346" s="2">
        <f t="shared" si="1006"/>
        <v>1.1538461538461537</v>
      </c>
      <c r="AB346" s="2">
        <f t="shared" si="1006"/>
        <v>1.5769230769230769</v>
      </c>
      <c r="AC346" s="2">
        <f t="shared" si="1007"/>
        <v>0.65217391304347827</v>
      </c>
      <c r="AD346" s="2">
        <f>U346-R346</f>
        <v>200</v>
      </c>
      <c r="AE346" s="2">
        <f>V346-S346</f>
        <v>750</v>
      </c>
      <c r="AF346" s="2">
        <f t="shared" ref="AF346:AF379" si="1024">(V346-S346)/V346</f>
        <v>0.36585365853658536</v>
      </c>
      <c r="AG346" s="2">
        <f t="shared" si="1008"/>
        <v>0.26666666666666666</v>
      </c>
      <c r="AH346" s="2">
        <f t="shared" si="859"/>
        <v>2.1036585365853657</v>
      </c>
      <c r="AI346" s="2">
        <v>1</v>
      </c>
      <c r="AJ346">
        <f>10^-4</f>
        <v>1E-4</v>
      </c>
      <c r="AK346">
        <f t="shared" si="879"/>
        <v>200</v>
      </c>
      <c r="AL346">
        <f>3600*2</f>
        <v>7200</v>
      </c>
      <c r="AM346">
        <f t="shared" si="880"/>
        <v>7400</v>
      </c>
      <c r="AP346" t="s">
        <v>37</v>
      </c>
      <c r="AR346">
        <f>20*10^-6</f>
        <v>1.9999999999999998E-5</v>
      </c>
      <c r="AS346">
        <v>4</v>
      </c>
      <c r="AT346">
        <v>1</v>
      </c>
      <c r="AU346">
        <f t="shared" si="877"/>
        <v>2600</v>
      </c>
      <c r="AV346" t="s">
        <v>372</v>
      </c>
      <c r="AW346" t="s">
        <v>373</v>
      </c>
      <c r="AZ346" s="2">
        <f t="shared" si="953"/>
        <v>1.9331407008214918</v>
      </c>
      <c r="BA346" s="2">
        <f t="shared" si="954"/>
        <v>4</v>
      </c>
      <c r="BB346">
        <v>0</v>
      </c>
      <c r="BC346">
        <f t="shared" si="971"/>
        <v>0</v>
      </c>
      <c r="BD346">
        <v>0</v>
      </c>
      <c r="BE346">
        <f t="shared" si="972"/>
        <v>0</v>
      </c>
      <c r="BF346">
        <v>0.17</v>
      </c>
      <c r="BG346">
        <f t="shared" si="973"/>
        <v>1.6009389154679854E-3</v>
      </c>
      <c r="BH346">
        <v>0.38</v>
      </c>
      <c r="BI346">
        <f t="shared" si="1009"/>
        <v>3.8231898090070392E-3</v>
      </c>
      <c r="BJ346">
        <v>0</v>
      </c>
      <c r="BK346">
        <f t="shared" si="974"/>
        <v>0</v>
      </c>
      <c r="BL346">
        <v>0</v>
      </c>
      <c r="BM346">
        <f t="shared" si="759"/>
        <v>0</v>
      </c>
      <c r="BN346">
        <v>0</v>
      </c>
      <c r="BO346">
        <f t="shared" si="975"/>
        <v>0</v>
      </c>
      <c r="BP346">
        <v>0</v>
      </c>
      <c r="BQ346">
        <f t="shared" si="976"/>
        <v>0</v>
      </c>
      <c r="BR346">
        <f>100-BT346-BF346-BH346-BV346-BX346-BZ346-CB346-CD346-CP346-CN346</f>
        <v>88.810000000000016</v>
      </c>
      <c r="BS346">
        <f t="shared" si="977"/>
        <v>0.87900770730052591</v>
      </c>
      <c r="BT346">
        <v>0.11</v>
      </c>
      <c r="BU346">
        <f t="shared" si="978"/>
        <v>5.0624970835696495E-3</v>
      </c>
      <c r="BV346">
        <v>0</v>
      </c>
      <c r="BW346">
        <f t="shared" si="979"/>
        <v>0</v>
      </c>
      <c r="BX346">
        <v>0</v>
      </c>
      <c r="BY346">
        <f t="shared" si="1020"/>
        <v>0</v>
      </c>
      <c r="BZ346">
        <v>0.41</v>
      </c>
      <c r="CA346">
        <f t="shared" si="1021"/>
        <v>8.0689459262237549E-3</v>
      </c>
      <c r="CB346">
        <v>8.8000000000000007</v>
      </c>
      <c r="CC346">
        <f t="shared" si="982"/>
        <v>9.3546385169151522E-2</v>
      </c>
      <c r="CD346">
        <v>1</v>
      </c>
      <c r="CE346">
        <f t="shared" si="1022"/>
        <v>5.761232396542487E-3</v>
      </c>
      <c r="CF346">
        <v>0</v>
      </c>
      <c r="CG346">
        <f t="shared" ref="CG346:CG361" si="1025">((CF346/100)/GU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H346">
        <v>0</v>
      </c>
      <c r="CI346">
        <f t="shared" ref="CI346:CI361" si="1026">((CH346/100)/GW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J346">
        <v>0</v>
      </c>
      <c r="CK346">
        <f t="shared" ref="CK346:CK361" si="1027">((CJ346/100)/GY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L346">
        <v>0</v>
      </c>
      <c r="CM346">
        <f t="shared" ref="CM346:CM361" si="1028">((CL346/100)/HA$16)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N346">
        <v>7.0000000000000007E-2</v>
      </c>
      <c r="CO346">
        <f t="shared" si="1023"/>
        <v>4.1643832234097557E-4</v>
      </c>
      <c r="CP346">
        <v>0.25</v>
      </c>
      <c r="CQ346">
        <f t="shared" si="1010"/>
        <v>2.7126650771706231E-3</v>
      </c>
      <c r="CR346">
        <v>0</v>
      </c>
      <c r="CS346">
        <f t="shared" ref="CS346:CS361" si="1029">((CR346/100)/HA$19)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T346">
        <v>0</v>
      </c>
      <c r="CU346">
        <f t="shared" ref="CU346:CU355" si="1030">((CT346/100)/GU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V346">
        <v>0</v>
      </c>
      <c r="CW346">
        <f t="shared" ref="CW346:CW361" si="1031">((CV346/100)/GW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X346">
        <v>0</v>
      </c>
      <c r="CY346">
        <f t="shared" ref="CY346:CY355" si="1032">((CX346/100)/HA$25)/((BR346/100)/GU$6+(BH346/100)/HA$2+(BT346/100)/GW$6+(BV346/100)/GY$6+(BX346/100)/HA$6+(BZ346/100)/GU$10+(CB346/100)/GW$10+(CD346/100)/GY$10+(BF346/100)/GY$2+(BB346/100)/GU$2+(CF346/100)/GU$16+(CH346/100)/GW$16+(CJ346/100)/GY$16+(CL346/100)/HA$16+(BL346/100)/HE$2+(CN346/100)/GW$19+(CP346/100)/GY$19+(CR346/100)/HA$19+(BP346/100)/HA$13+(CZ346/100)/GU$13+(DB346/100)/HA$10+(CT346/100)/GU$25+(CV346/100)/GW$25+(CX346/100)/HA$25+(DD346/100)/GW$28+(DF346/100)/GY$28+(BD346/100)/GW$2+(BJ346/100)/HC$2+(BN346/100)/HG$2+(DH346/100)/HA$28)</f>
        <v>0</v>
      </c>
      <c r="CZ346">
        <v>0</v>
      </c>
      <c r="DA346">
        <f t="shared" si="1011"/>
        <v>0</v>
      </c>
      <c r="DB346">
        <v>0</v>
      </c>
      <c r="DC346">
        <f t="shared" si="1012"/>
        <v>0</v>
      </c>
      <c r="DD346">
        <v>0</v>
      </c>
      <c r="DE346">
        <f t="shared" si="1013"/>
        <v>0</v>
      </c>
      <c r="DF346">
        <v>0</v>
      </c>
      <c r="DG346">
        <f t="shared" si="1014"/>
        <v>0</v>
      </c>
      <c r="DH346">
        <v>0</v>
      </c>
      <c r="DI346">
        <f t="shared" si="1015"/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f>((ER346/100)/HK$2)/((ER346/100)/HK$2+(ET346/100)/HM$2+(EV346/100)/HO$2+(EX346/100)/GW$2+(EZ346/100)/HA$10+(FB346/100)/GU$13+(FD346/100)/GW$13+(FF346/100)/GY$13+(FH346/100)/HA$13+(FJ346/100)/GU$19+(FL346/100)/GU$2+(FN346/100)/HC$2+(FP346/100)/GY$2+(FR346/100)/GU$22+(FT346/100)/GW$22+(FV346/100)/HE$2+(FX346/100)/GU$6+(FZ346/100)/GU$10+(GB346/100)/GZ$22+(GD346/100)/GY$25+(GF346/100)/GU$28)</f>
        <v>0</v>
      </c>
      <c r="ET346">
        <v>0</v>
      </c>
      <c r="EU346">
        <f t="shared" si="1016"/>
        <v>0</v>
      </c>
      <c r="EV346">
        <v>0</v>
      </c>
      <c r="EW346">
        <f t="shared" si="985"/>
        <v>0</v>
      </c>
      <c r="EX346">
        <v>0</v>
      </c>
      <c r="EY346">
        <f t="shared" si="986"/>
        <v>0</v>
      </c>
      <c r="EZ346">
        <v>100</v>
      </c>
      <c r="FA346">
        <f t="shared" si="1017"/>
        <v>1</v>
      </c>
      <c r="FB346">
        <v>0</v>
      </c>
      <c r="FC346">
        <f t="shared" si="1018"/>
        <v>0</v>
      </c>
      <c r="FD346">
        <v>0</v>
      </c>
      <c r="FE346">
        <f t="shared" si="987"/>
        <v>0</v>
      </c>
      <c r="FF346">
        <v>0</v>
      </c>
      <c r="FG346">
        <f t="shared" si="1019"/>
        <v>0</v>
      </c>
      <c r="FH346">
        <v>0</v>
      </c>
      <c r="FI346">
        <f t="shared" si="988"/>
        <v>0</v>
      </c>
      <c r="FJ346">
        <v>0</v>
      </c>
      <c r="FK346">
        <f t="shared" si="989"/>
        <v>0</v>
      </c>
      <c r="FL346">
        <v>0</v>
      </c>
      <c r="FM346">
        <f t="shared" si="990"/>
        <v>0</v>
      </c>
      <c r="FN346">
        <v>0</v>
      </c>
      <c r="FO346">
        <f t="shared" si="991"/>
        <v>0</v>
      </c>
      <c r="FP346">
        <v>0</v>
      </c>
      <c r="FQ346">
        <f t="shared" si="992"/>
        <v>0</v>
      </c>
      <c r="FR346">
        <v>0</v>
      </c>
      <c r="FS346">
        <f t="shared" si="993"/>
        <v>0</v>
      </c>
      <c r="FT346">
        <v>0</v>
      </c>
      <c r="FU346">
        <f t="shared" si="994"/>
        <v>0</v>
      </c>
      <c r="FV346">
        <v>0</v>
      </c>
      <c r="FW346">
        <f t="shared" si="995"/>
        <v>0</v>
      </c>
      <c r="FX346">
        <v>0</v>
      </c>
      <c r="FY346">
        <f t="shared" si="996"/>
        <v>0</v>
      </c>
      <c r="FZ346">
        <v>0</v>
      </c>
      <c r="GA346">
        <f t="shared" si="997"/>
        <v>0</v>
      </c>
      <c r="GB346">
        <v>0</v>
      </c>
      <c r="GC346">
        <f t="shared" si="998"/>
        <v>0</v>
      </c>
      <c r="GD346">
        <v>0</v>
      </c>
      <c r="GE346">
        <f t="shared" si="999"/>
        <v>0</v>
      </c>
      <c r="GF346">
        <v>0</v>
      </c>
      <c r="GG346">
        <f t="shared" si="1000"/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 s="3" t="s">
        <v>728</v>
      </c>
    </row>
    <row r="347" spans="1:203" x14ac:dyDescent="0.45">
      <c r="A347">
        <v>346</v>
      </c>
      <c r="B347" t="s">
        <v>368</v>
      </c>
      <c r="C347" t="s">
        <v>398</v>
      </c>
      <c r="D347" t="s">
        <v>726</v>
      </c>
      <c r="E347" t="s">
        <v>727</v>
      </c>
      <c r="F347">
        <f>231.9+273</f>
        <v>504.9</v>
      </c>
      <c r="G347">
        <v>533</v>
      </c>
      <c r="H347">
        <v>1773</v>
      </c>
      <c r="I347" s="2">
        <f t="shared" si="1002"/>
        <v>0.30062041737168643</v>
      </c>
      <c r="J347" s="2">
        <f t="shared" si="1003"/>
        <v>28.100000000000023</v>
      </c>
      <c r="K347" s="2">
        <f t="shared" si="1004"/>
        <v>1.0556545850663499</v>
      </c>
      <c r="M347" s="2">
        <v>2875</v>
      </c>
      <c r="N347">
        <v>1.9</v>
      </c>
      <c r="O347">
        <v>3.3</v>
      </c>
      <c r="P347" s="2">
        <f t="shared" ref="P347:P465" si="1033">N347/O347</f>
        <v>0.5757575757575758</v>
      </c>
      <c r="Q347" s="2">
        <f t="shared" ref="Q347:Q465" si="1034">(O347-N347)/O347</f>
        <v>0.42424242424242425</v>
      </c>
      <c r="R347">
        <v>1100</v>
      </c>
      <c r="S347">
        <v>1100</v>
      </c>
      <c r="T347" s="2">
        <f t="shared" si="1001"/>
        <v>1</v>
      </c>
      <c r="U347">
        <v>1200</v>
      </c>
      <c r="V347">
        <v>1500</v>
      </c>
      <c r="W347" s="2">
        <f t="shared" ref="W347:W406" si="1035">U347*N347/100</f>
        <v>22.8</v>
      </c>
      <c r="X347" s="2">
        <f t="shared" ref="X347:X393" si="1036">V347*O347/100</f>
        <v>49.5</v>
      </c>
      <c r="Y347" s="7">
        <f t="shared" ref="Y347:Y393" si="1037">(X347-W347)/X347</f>
        <v>0.53939393939393943</v>
      </c>
      <c r="Z347" s="2">
        <f t="shared" ref="Z347:Z393" si="1038">U347/V347</f>
        <v>0.8</v>
      </c>
      <c r="AA347" s="2">
        <f t="shared" ref="AA347:AA360" si="1039">U347/R347</f>
        <v>1.0909090909090908</v>
      </c>
      <c r="AB347" s="2">
        <f t="shared" ref="AB347:AB360" si="1040">V347/S347</f>
        <v>1.3636363636363635</v>
      </c>
      <c r="AC347" s="2">
        <f t="shared" si="1007"/>
        <v>0.42424242424242425</v>
      </c>
      <c r="AD347" s="2">
        <f t="shared" ref="AD347:AD360" si="1041">U347-R347</f>
        <v>100</v>
      </c>
      <c r="AE347" s="2">
        <f t="shared" ref="AE347:AE360" si="1042">V347-S347</f>
        <v>400</v>
      </c>
      <c r="AF347" s="2">
        <f t="shared" si="1024"/>
        <v>0.26666666666666666</v>
      </c>
      <c r="AG347" s="2">
        <f t="shared" si="1008"/>
        <v>0.25</v>
      </c>
      <c r="AH347" s="2">
        <f t="shared" si="859"/>
        <v>0.87999999999999989</v>
      </c>
      <c r="AI347" s="2">
        <v>3</v>
      </c>
      <c r="AJ347">
        <f>10^-4</f>
        <v>1E-4</v>
      </c>
      <c r="AK347">
        <f t="shared" si="879"/>
        <v>190</v>
      </c>
      <c r="AL347">
        <f>3600*2</f>
        <v>7200</v>
      </c>
      <c r="AM347">
        <f t="shared" si="880"/>
        <v>7390</v>
      </c>
      <c r="AP347" t="s">
        <v>37</v>
      </c>
      <c r="AR347">
        <f>20*10^-6</f>
        <v>1.9999999999999998E-5</v>
      </c>
      <c r="AS347">
        <v>4</v>
      </c>
      <c r="AT347">
        <v>1</v>
      </c>
      <c r="AU347">
        <f t="shared" si="877"/>
        <v>2200</v>
      </c>
      <c r="AV347" t="s">
        <v>372</v>
      </c>
      <c r="AW347" t="s">
        <v>373</v>
      </c>
      <c r="AZ347" s="2">
        <f t="shared" si="953"/>
        <v>1.9331407008214918</v>
      </c>
      <c r="BA347" s="2">
        <f t="shared" si="954"/>
        <v>4</v>
      </c>
      <c r="BB347">
        <v>0</v>
      </c>
      <c r="BC347">
        <f t="shared" si="971"/>
        <v>0</v>
      </c>
      <c r="BD347">
        <v>0</v>
      </c>
      <c r="BE347">
        <f t="shared" si="972"/>
        <v>0</v>
      </c>
      <c r="BF347">
        <v>0.17</v>
      </c>
      <c r="BG347">
        <f t="shared" si="973"/>
        <v>1.6009389154679854E-3</v>
      </c>
      <c r="BH347">
        <v>0.38</v>
      </c>
      <c r="BI347">
        <f t="shared" si="1009"/>
        <v>3.8231898090070392E-3</v>
      </c>
      <c r="BJ347">
        <v>0</v>
      </c>
      <c r="BK347">
        <f t="shared" si="974"/>
        <v>0</v>
      </c>
      <c r="BL347">
        <v>0</v>
      </c>
      <c r="BM347">
        <f t="shared" si="759"/>
        <v>0</v>
      </c>
      <c r="BN347">
        <v>0</v>
      </c>
      <c r="BO347">
        <f t="shared" si="975"/>
        <v>0</v>
      </c>
      <c r="BP347">
        <v>0</v>
      </c>
      <c r="BQ347">
        <f t="shared" si="976"/>
        <v>0</v>
      </c>
      <c r="BR347">
        <f>100-BT347-BF347-BH347-BV347-BX347-BZ347-CB347-CD347-CP347-CN347</f>
        <v>88.810000000000016</v>
      </c>
      <c r="BS347">
        <f t="shared" si="977"/>
        <v>0.87900770730052591</v>
      </c>
      <c r="BT347">
        <v>0.11</v>
      </c>
      <c r="BU347">
        <f t="shared" si="978"/>
        <v>5.0624970835696495E-3</v>
      </c>
      <c r="BV347">
        <v>0</v>
      </c>
      <c r="BW347">
        <f t="shared" si="979"/>
        <v>0</v>
      </c>
      <c r="BX347">
        <v>0</v>
      </c>
      <c r="BY347">
        <f t="shared" si="1020"/>
        <v>0</v>
      </c>
      <c r="BZ347">
        <v>0.41</v>
      </c>
      <c r="CA347">
        <f t="shared" si="1021"/>
        <v>8.0689459262237549E-3</v>
      </c>
      <c r="CB347">
        <v>8.8000000000000007</v>
      </c>
      <c r="CC347">
        <f t="shared" si="982"/>
        <v>9.3546385169151522E-2</v>
      </c>
      <c r="CD347">
        <v>1</v>
      </c>
      <c r="CE347">
        <f t="shared" si="1022"/>
        <v>5.761232396542487E-3</v>
      </c>
      <c r="CF347">
        <v>0</v>
      </c>
      <c r="CG347">
        <f t="shared" si="1025"/>
        <v>0</v>
      </c>
      <c r="CH347">
        <v>0</v>
      </c>
      <c r="CI347">
        <f t="shared" si="1026"/>
        <v>0</v>
      </c>
      <c r="CJ347">
        <v>0</v>
      </c>
      <c r="CK347">
        <f t="shared" si="1027"/>
        <v>0</v>
      </c>
      <c r="CL347">
        <v>0</v>
      </c>
      <c r="CM347">
        <f t="shared" si="1028"/>
        <v>0</v>
      </c>
      <c r="CN347">
        <v>7.0000000000000007E-2</v>
      </c>
      <c r="CO347">
        <f t="shared" si="1023"/>
        <v>4.1643832234097557E-4</v>
      </c>
      <c r="CP347">
        <v>0.25</v>
      </c>
      <c r="CQ347">
        <f t="shared" si="1010"/>
        <v>2.7126650771706231E-3</v>
      </c>
      <c r="CR347">
        <v>0</v>
      </c>
      <c r="CS347">
        <f t="shared" si="1029"/>
        <v>0</v>
      </c>
      <c r="CT347">
        <v>0</v>
      </c>
      <c r="CU347">
        <f t="shared" si="1030"/>
        <v>0</v>
      </c>
      <c r="CV347">
        <v>0</v>
      </c>
      <c r="CW347">
        <f t="shared" si="1031"/>
        <v>0</v>
      </c>
      <c r="CX347">
        <v>0</v>
      </c>
      <c r="CY347">
        <f t="shared" si="1032"/>
        <v>0</v>
      </c>
      <c r="CZ347">
        <v>0</v>
      </c>
      <c r="DA347">
        <f t="shared" si="1011"/>
        <v>0</v>
      </c>
      <c r="DB347">
        <v>0</v>
      </c>
      <c r="DC347">
        <f t="shared" si="1012"/>
        <v>0</v>
      </c>
      <c r="DD347">
        <v>0</v>
      </c>
      <c r="DE347">
        <f t="shared" si="1013"/>
        <v>0</v>
      </c>
      <c r="DF347">
        <v>0</v>
      </c>
      <c r="DG347">
        <f t="shared" si="1014"/>
        <v>0</v>
      </c>
      <c r="DH347">
        <v>0</v>
      </c>
      <c r="DI347">
        <f t="shared" si="1015"/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f>((ER347/100)/HK$2)/((ER347/100)/HK$2+(ET347/100)/HM$2+(EV347/100)/HO$2+(EX347/100)/GW$2+(EZ347/100)/HA$10+(FB347/100)/GU$13+(FD347/100)/GW$13+(FF347/100)/GY$13+(FH347/100)/HA$13+(FJ347/100)/GU$19+(FL347/100)/GU$2+(FN347/100)/HC$2+(FP347/100)/GY$2+(FR347/100)/GU$22+(FT347/100)/GW$22+(FV347/100)/HE$2+(FX347/100)/GU$6+(FZ347/100)/GU$10+(GB347/100)/GZ$22+(GD347/100)/GY$25+(GF347/100)/GU$28)</f>
        <v>0</v>
      </c>
      <c r="ET347">
        <v>0</v>
      </c>
      <c r="EU347">
        <f t="shared" si="1016"/>
        <v>0</v>
      </c>
      <c r="EV347">
        <v>0</v>
      </c>
      <c r="EW347">
        <f t="shared" si="985"/>
        <v>0</v>
      </c>
      <c r="EX347">
        <v>0</v>
      </c>
      <c r="EY347">
        <f t="shared" si="986"/>
        <v>0</v>
      </c>
      <c r="EZ347">
        <v>0</v>
      </c>
      <c r="FA347">
        <f t="shared" si="1017"/>
        <v>0</v>
      </c>
      <c r="FB347">
        <v>100</v>
      </c>
      <c r="FC347">
        <f t="shared" si="1018"/>
        <v>1</v>
      </c>
      <c r="FD347">
        <v>0</v>
      </c>
      <c r="FE347">
        <f t="shared" si="987"/>
        <v>0</v>
      </c>
      <c r="FF347">
        <v>0</v>
      </c>
      <c r="FG347">
        <f t="shared" si="1019"/>
        <v>0</v>
      </c>
      <c r="FH347">
        <v>0</v>
      </c>
      <c r="FI347">
        <f t="shared" si="988"/>
        <v>0</v>
      </c>
      <c r="FJ347">
        <v>0</v>
      </c>
      <c r="FK347">
        <f t="shared" si="989"/>
        <v>0</v>
      </c>
      <c r="FL347">
        <v>0</v>
      </c>
      <c r="FM347">
        <f t="shared" si="990"/>
        <v>0</v>
      </c>
      <c r="FN347">
        <v>0</v>
      </c>
      <c r="FO347">
        <f t="shared" si="991"/>
        <v>0</v>
      </c>
      <c r="FP347">
        <v>0</v>
      </c>
      <c r="FQ347">
        <f t="shared" si="992"/>
        <v>0</v>
      </c>
      <c r="FR347">
        <v>0</v>
      </c>
      <c r="FS347">
        <f t="shared" si="993"/>
        <v>0</v>
      </c>
      <c r="FT347">
        <v>0</v>
      </c>
      <c r="FU347">
        <f t="shared" si="994"/>
        <v>0</v>
      </c>
      <c r="FV347">
        <v>0</v>
      </c>
      <c r="FW347">
        <f t="shared" si="995"/>
        <v>0</v>
      </c>
      <c r="FX347">
        <v>0</v>
      </c>
      <c r="FY347">
        <f t="shared" si="996"/>
        <v>0</v>
      </c>
      <c r="FZ347">
        <v>0</v>
      </c>
      <c r="GA347">
        <f t="shared" si="997"/>
        <v>0</v>
      </c>
      <c r="GB347">
        <v>0</v>
      </c>
      <c r="GC347">
        <f t="shared" si="998"/>
        <v>0</v>
      </c>
      <c r="GD347">
        <v>0</v>
      </c>
      <c r="GE347">
        <f t="shared" si="999"/>
        <v>0</v>
      </c>
      <c r="GF347">
        <v>0</v>
      </c>
      <c r="GG347">
        <f t="shared" si="1000"/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 s="3" t="s">
        <v>728</v>
      </c>
    </row>
    <row r="348" spans="1:203" x14ac:dyDescent="0.45">
      <c r="A348">
        <v>347</v>
      </c>
      <c r="B348" t="s">
        <v>368</v>
      </c>
      <c r="C348" t="s">
        <v>671</v>
      </c>
      <c r="D348" t="s">
        <v>726</v>
      </c>
      <c r="E348" t="s">
        <v>727</v>
      </c>
      <c r="F348">
        <v>397</v>
      </c>
      <c r="G348">
        <v>533</v>
      </c>
      <c r="H348">
        <v>1773</v>
      </c>
      <c r="I348" s="2">
        <f t="shared" si="1002"/>
        <v>0.30062041737168643</v>
      </c>
      <c r="J348" s="2">
        <f t="shared" si="1003"/>
        <v>136</v>
      </c>
      <c r="K348" s="2">
        <f t="shared" si="1004"/>
        <v>1.3425692695214106</v>
      </c>
      <c r="M348" s="2">
        <v>1908</v>
      </c>
      <c r="N348">
        <v>1.8</v>
      </c>
      <c r="O348">
        <v>3.3</v>
      </c>
      <c r="P348" s="2">
        <f t="shared" si="1033"/>
        <v>0.54545454545454553</v>
      </c>
      <c r="Q348" s="2">
        <f t="shared" si="1034"/>
        <v>0.45454545454545453</v>
      </c>
      <c r="R348">
        <v>1050</v>
      </c>
      <c r="S348">
        <v>1100</v>
      </c>
      <c r="T348" s="2">
        <f>R348/S348</f>
        <v>0.95454545454545459</v>
      </c>
      <c r="U348">
        <v>1100</v>
      </c>
      <c r="V348">
        <v>1500</v>
      </c>
      <c r="W348" s="2">
        <f t="shared" si="1035"/>
        <v>19.8</v>
      </c>
      <c r="X348" s="2">
        <f t="shared" si="1036"/>
        <v>49.5</v>
      </c>
      <c r="Y348" s="7">
        <f t="shared" si="1037"/>
        <v>0.6</v>
      </c>
      <c r="Z348" s="2">
        <f t="shared" si="1038"/>
        <v>0.73333333333333328</v>
      </c>
      <c r="AA348" s="2">
        <f t="shared" si="1039"/>
        <v>1.0476190476190477</v>
      </c>
      <c r="AB348" s="2">
        <f t="shared" si="1040"/>
        <v>1.3636363636363635</v>
      </c>
      <c r="AC348" s="2">
        <f t="shared" si="1007"/>
        <v>0.45454545454545453</v>
      </c>
      <c r="AD348" s="2">
        <f t="shared" si="1041"/>
        <v>50</v>
      </c>
      <c r="AE348" s="2">
        <f t="shared" si="1042"/>
        <v>400</v>
      </c>
      <c r="AF348" s="2">
        <f t="shared" si="1024"/>
        <v>0.26666666666666666</v>
      </c>
      <c r="AG348" s="2">
        <f t="shared" si="1008"/>
        <v>0.125</v>
      </c>
      <c r="AH348" s="2">
        <f t="shared" si="859"/>
        <v>0.87999999999999989</v>
      </c>
      <c r="AI348" s="2">
        <v>1</v>
      </c>
      <c r="AJ348">
        <f>10^-4</f>
        <v>1E-4</v>
      </c>
      <c r="AK348">
        <f t="shared" si="879"/>
        <v>180.00000000000003</v>
      </c>
      <c r="AL348">
        <f>3600*2</f>
        <v>7200</v>
      </c>
      <c r="AM348">
        <f t="shared" si="880"/>
        <v>7380</v>
      </c>
      <c r="AP348" t="s">
        <v>37</v>
      </c>
      <c r="AR348">
        <f>20*10^-6</f>
        <v>1.9999999999999998E-5</v>
      </c>
      <c r="AS348">
        <v>4</v>
      </c>
      <c r="AT348">
        <v>1</v>
      </c>
      <c r="AU348">
        <f t="shared" si="877"/>
        <v>2200</v>
      </c>
      <c r="AV348" t="s">
        <v>372</v>
      </c>
      <c r="AW348" t="s">
        <v>373</v>
      </c>
      <c r="AZ348" s="2">
        <f t="shared" si="953"/>
        <v>1.9331407008214918</v>
      </c>
      <c r="BA348" s="2">
        <f t="shared" si="954"/>
        <v>4.5498836908761966</v>
      </c>
      <c r="BB348">
        <v>0</v>
      </c>
      <c r="BC348">
        <f t="shared" si="971"/>
        <v>0</v>
      </c>
      <c r="BD348">
        <v>0</v>
      </c>
      <c r="BE348">
        <f t="shared" si="972"/>
        <v>0</v>
      </c>
      <c r="BF348">
        <v>0.17</v>
      </c>
      <c r="BG348">
        <f t="shared" si="973"/>
        <v>1.6009389154679854E-3</v>
      </c>
      <c r="BH348">
        <v>0.38</v>
      </c>
      <c r="BI348">
        <f t="shared" si="1009"/>
        <v>3.8231898090070392E-3</v>
      </c>
      <c r="BJ348">
        <v>0</v>
      </c>
      <c r="BK348">
        <f t="shared" si="974"/>
        <v>0</v>
      </c>
      <c r="BL348">
        <v>0</v>
      </c>
      <c r="BM348">
        <f t="shared" si="759"/>
        <v>0</v>
      </c>
      <c r="BN348">
        <v>0</v>
      </c>
      <c r="BO348">
        <f t="shared" si="975"/>
        <v>0</v>
      </c>
      <c r="BP348">
        <v>0</v>
      </c>
      <c r="BQ348">
        <f t="shared" si="976"/>
        <v>0</v>
      </c>
      <c r="BR348">
        <f>100-BT348-BF348-BH348-BV348-BX348-BZ348-CB348-CD348-CP348-CN348</f>
        <v>88.810000000000016</v>
      </c>
      <c r="BS348">
        <f t="shared" si="977"/>
        <v>0.87900770730052591</v>
      </c>
      <c r="BT348">
        <v>0.11</v>
      </c>
      <c r="BU348">
        <f t="shared" si="978"/>
        <v>5.0624970835696495E-3</v>
      </c>
      <c r="BV348">
        <v>0</v>
      </c>
      <c r="BW348">
        <f t="shared" si="979"/>
        <v>0</v>
      </c>
      <c r="BX348">
        <v>0</v>
      </c>
      <c r="BY348">
        <f t="shared" si="1020"/>
        <v>0</v>
      </c>
      <c r="BZ348">
        <v>0.41</v>
      </c>
      <c r="CA348">
        <f t="shared" si="1021"/>
        <v>8.0689459262237549E-3</v>
      </c>
      <c r="CB348">
        <v>8.8000000000000007</v>
      </c>
      <c r="CC348">
        <f t="shared" si="982"/>
        <v>9.3546385169151522E-2</v>
      </c>
      <c r="CD348">
        <v>1</v>
      </c>
      <c r="CE348">
        <f t="shared" si="1022"/>
        <v>5.761232396542487E-3</v>
      </c>
      <c r="CF348">
        <v>0</v>
      </c>
      <c r="CG348">
        <f t="shared" si="1025"/>
        <v>0</v>
      </c>
      <c r="CH348">
        <v>0</v>
      </c>
      <c r="CI348">
        <f t="shared" si="1026"/>
        <v>0</v>
      </c>
      <c r="CJ348">
        <v>0</v>
      </c>
      <c r="CK348">
        <f t="shared" si="1027"/>
        <v>0</v>
      </c>
      <c r="CL348">
        <v>0</v>
      </c>
      <c r="CM348">
        <f t="shared" si="1028"/>
        <v>0</v>
      </c>
      <c r="CN348">
        <v>7.0000000000000007E-2</v>
      </c>
      <c r="CO348">
        <f t="shared" si="1023"/>
        <v>4.1643832234097557E-4</v>
      </c>
      <c r="CP348">
        <v>0.25</v>
      </c>
      <c r="CQ348">
        <f t="shared" si="1010"/>
        <v>2.7126650771706231E-3</v>
      </c>
      <c r="CR348">
        <v>0</v>
      </c>
      <c r="CS348">
        <f t="shared" si="1029"/>
        <v>0</v>
      </c>
      <c r="CT348">
        <v>0</v>
      </c>
      <c r="CU348">
        <f t="shared" si="1030"/>
        <v>0</v>
      </c>
      <c r="CV348">
        <v>0</v>
      </c>
      <c r="CW348">
        <f t="shared" si="1031"/>
        <v>0</v>
      </c>
      <c r="CX348">
        <v>0</v>
      </c>
      <c r="CY348">
        <f t="shared" si="1032"/>
        <v>0</v>
      </c>
      <c r="CZ348">
        <v>0</v>
      </c>
      <c r="DA348">
        <f t="shared" si="1011"/>
        <v>0</v>
      </c>
      <c r="DB348">
        <v>0</v>
      </c>
      <c r="DC348">
        <f t="shared" si="1012"/>
        <v>0</v>
      </c>
      <c r="DD348">
        <v>0</v>
      </c>
      <c r="DE348">
        <f t="shared" si="1013"/>
        <v>0</v>
      </c>
      <c r="DF348">
        <v>0</v>
      </c>
      <c r="DG348">
        <f t="shared" si="1014"/>
        <v>0</v>
      </c>
      <c r="DH348">
        <v>0</v>
      </c>
      <c r="DI348">
        <f t="shared" si="1015"/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f>((ER348/100)/HK$2)/((ER348/100)/HK$2+(ET348/100)/HM$2+(EV348/100)/HO$2+(EX348/100)/GW$2+(EZ348/100)/HA$10+(FB348/100)/GU$13+(FD348/100)/GW$13+(FF348/100)/GY$13+(FH348/100)/HA$13+(FJ348/100)/GU$19+(FL348/100)/GU$2+(FN348/100)/HC$2+(FP348/100)/GY$2+(FR348/100)/GU$22+(FT348/100)/GW$22+(FV348/100)/HE$2+(FX348/100)/GU$6+(FZ348/100)/GU$10+(GB348/100)/GZ$22+(GD348/100)/GY$25+(GF348/100)/GU$28)</f>
        <v>0</v>
      </c>
      <c r="ET348">
        <v>0</v>
      </c>
      <c r="EU348">
        <f t="shared" si="1016"/>
        <v>0</v>
      </c>
      <c r="EV348">
        <v>0</v>
      </c>
      <c r="EW348">
        <f t="shared" si="985"/>
        <v>0</v>
      </c>
      <c r="EX348">
        <v>0</v>
      </c>
      <c r="EY348">
        <f t="shared" si="986"/>
        <v>0</v>
      </c>
      <c r="EZ348">
        <v>44.8</v>
      </c>
      <c r="FA348">
        <f t="shared" si="1017"/>
        <v>0.45011630912380463</v>
      </c>
      <c r="FB348">
        <v>0</v>
      </c>
      <c r="FC348">
        <f t="shared" si="1018"/>
        <v>0</v>
      </c>
      <c r="FD348">
        <v>0</v>
      </c>
      <c r="FE348">
        <f t="shared" si="987"/>
        <v>0</v>
      </c>
      <c r="FF348">
        <v>55.2</v>
      </c>
      <c r="FG348">
        <f t="shared" si="1019"/>
        <v>0.54988369087619549</v>
      </c>
      <c r="FH348">
        <v>0</v>
      </c>
      <c r="FI348">
        <f t="shared" si="988"/>
        <v>0</v>
      </c>
      <c r="FJ348">
        <v>0</v>
      </c>
      <c r="FK348">
        <f t="shared" si="989"/>
        <v>0</v>
      </c>
      <c r="FL348">
        <v>0</v>
      </c>
      <c r="FM348">
        <f t="shared" si="990"/>
        <v>0</v>
      </c>
      <c r="FN348">
        <v>0</v>
      </c>
      <c r="FO348">
        <f t="shared" si="991"/>
        <v>0</v>
      </c>
      <c r="FP348">
        <v>0</v>
      </c>
      <c r="FQ348">
        <f t="shared" si="992"/>
        <v>0</v>
      </c>
      <c r="FR348">
        <v>0</v>
      </c>
      <c r="FS348">
        <f t="shared" si="993"/>
        <v>0</v>
      </c>
      <c r="FT348">
        <v>0</v>
      </c>
      <c r="FU348">
        <f t="shared" si="994"/>
        <v>0</v>
      </c>
      <c r="FV348">
        <v>0</v>
      </c>
      <c r="FW348">
        <f t="shared" si="995"/>
        <v>0</v>
      </c>
      <c r="FX348">
        <v>0</v>
      </c>
      <c r="FY348">
        <f t="shared" si="996"/>
        <v>0</v>
      </c>
      <c r="FZ348">
        <v>0</v>
      </c>
      <c r="GA348">
        <f t="shared" si="997"/>
        <v>0</v>
      </c>
      <c r="GB348">
        <v>0</v>
      </c>
      <c r="GC348">
        <f t="shared" si="998"/>
        <v>0</v>
      </c>
      <c r="GD348">
        <v>0</v>
      </c>
      <c r="GE348">
        <f t="shared" si="999"/>
        <v>0</v>
      </c>
      <c r="GF348">
        <v>0</v>
      </c>
      <c r="GG348">
        <f t="shared" si="1000"/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 s="3" t="s">
        <v>728</v>
      </c>
    </row>
    <row r="349" spans="1:203" x14ac:dyDescent="0.45">
      <c r="A349">
        <v>348</v>
      </c>
      <c r="B349" t="s">
        <v>368</v>
      </c>
      <c r="C349" t="s">
        <v>729</v>
      </c>
      <c r="D349" t="s">
        <v>730</v>
      </c>
      <c r="E349" t="s">
        <v>731</v>
      </c>
      <c r="F349">
        <v>508</v>
      </c>
      <c r="G349">
        <f>250+273</f>
        <v>523</v>
      </c>
      <c r="H349">
        <v>1773</v>
      </c>
      <c r="I349" s="2">
        <f t="shared" ref="I349:I354" si="1043">G349/H349</f>
        <v>0.29498025944726453</v>
      </c>
      <c r="J349" s="2">
        <f t="shared" ref="J349:J354" si="1044">G349-F349</f>
        <v>15</v>
      </c>
      <c r="K349" s="2">
        <f t="shared" ref="K349:K354" si="1045">G349/F349</f>
        <v>1.0295275590551181</v>
      </c>
      <c r="M349" s="2">
        <v>1927</v>
      </c>
      <c r="N349">
        <v>14.7</v>
      </c>
      <c r="O349">
        <v>15</v>
      </c>
      <c r="P349" s="2">
        <f t="shared" si="1033"/>
        <v>0.98</v>
      </c>
      <c r="Q349" s="2">
        <f t="shared" si="1034"/>
        <v>2.0000000000000049E-2</v>
      </c>
      <c r="R349">
        <v>500</v>
      </c>
      <c r="S349">
        <v>500</v>
      </c>
      <c r="T349" s="2">
        <f>R349/S349</f>
        <v>1</v>
      </c>
      <c r="U349">
        <v>546</v>
      </c>
      <c r="V349">
        <v>559</v>
      </c>
      <c r="W349" s="2">
        <f t="shared" si="1035"/>
        <v>80.262</v>
      </c>
      <c r="X349" s="2">
        <f t="shared" si="1036"/>
        <v>83.85</v>
      </c>
      <c r="Y349" s="7">
        <f t="shared" si="1037"/>
        <v>4.2790697674418537E-2</v>
      </c>
      <c r="Z349" s="2">
        <f t="shared" si="1038"/>
        <v>0.97674418604651159</v>
      </c>
      <c r="AA349" s="2">
        <f t="shared" si="1039"/>
        <v>1.0920000000000001</v>
      </c>
      <c r="AB349" s="2">
        <f t="shared" si="1040"/>
        <v>1.1180000000000001</v>
      </c>
      <c r="AC349" s="2">
        <f t="shared" ref="AC349:AC360" si="1046">(O349-N349)/O349</f>
        <v>2.0000000000000049E-2</v>
      </c>
      <c r="AD349" s="2">
        <f t="shared" si="1041"/>
        <v>46</v>
      </c>
      <c r="AE349" s="2">
        <f t="shared" si="1042"/>
        <v>59</v>
      </c>
      <c r="AF349" s="2">
        <f t="shared" si="1024"/>
        <v>0.10554561717352415</v>
      </c>
      <c r="AG349" s="2">
        <f t="shared" ref="AG349:AG360" si="1047">AD349/AE349</f>
        <v>0.77966101694915257</v>
      </c>
      <c r="AH349" s="2">
        <f t="shared" si="859"/>
        <v>1.5831842576028623</v>
      </c>
      <c r="AI349" s="2">
        <v>0</v>
      </c>
      <c r="AJ349">
        <f>1.1*10^-4</f>
        <v>1.1000000000000002E-4</v>
      </c>
      <c r="AK349">
        <f t="shared" si="879"/>
        <v>1336.3636363636363</v>
      </c>
      <c r="AL349">
        <f>3600*15</f>
        <v>54000</v>
      </c>
      <c r="AM349">
        <f t="shared" si="880"/>
        <v>55336.36363636364</v>
      </c>
      <c r="AP349" t="s">
        <v>37</v>
      </c>
      <c r="AS349">
        <v>3</v>
      </c>
      <c r="AT349">
        <v>1</v>
      </c>
      <c r="AU349">
        <f t="shared" si="877"/>
        <v>866.02540378443859</v>
      </c>
      <c r="AV349" t="s">
        <v>372</v>
      </c>
      <c r="AW349" t="s">
        <v>373</v>
      </c>
      <c r="AZ349" s="2">
        <f t="shared" ref="AZ349:AZ366" si="1048">BC349*GV$2+BE349*GX$2+BG349*GZ$2+BI349*HB$2+BK349*HD$2+BM349*HF$2+BO349*HH$2+BQ349*HB$13+BS349*GV$6+BU349*GX$6+BW349*GZ$6+BY349*HB$6+CA349*GV$10+CC349*GX$10+CE349*GZ$10+CG349*GV$16+CI349*GX$16+CK349*GZ$16+CM349*HB$16+CO349*GX$19+CQ349*GZ$19+CS349*HB$19+CU349*GV$25+DA349*GV$13+DC349*HB$10+CW349*GX$25+CY349*HB$25+DE349*GX$28</f>
        <v>1.9295756206042494</v>
      </c>
      <c r="BA349" s="2">
        <f t="shared" ref="BA349:BA366" si="1049">ES349*HL$2+EU349*HN$2+EW349*HP$2+EY349*GX$2+FA349*HB$10+FC349*GV$13+FE349*GX$13+FG349*GZ$13+FI349*HB$13+FK349*GV$19+FM349*GV$2+FO349*HD$2+FQ349*HB$2+FS349*GV$22+FU349*GX$22+FW349*HF$2+FY349*GV$6+GA349*GV$10+GC349*HA$22+GE349*GZ$25+GG349*GV$28</f>
        <v>3.5257926532953823</v>
      </c>
      <c r="BB349">
        <v>0</v>
      </c>
      <c r="BC349">
        <f t="shared" ref="BC349:BC366" si="1050">((BB349/100)/GU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D349">
        <v>0</v>
      </c>
      <c r="BE349">
        <f t="shared" ref="BE349:BE366" si="1051">((BD349/100)/GW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F349">
        <v>0</v>
      </c>
      <c r="BG349">
        <f t="shared" si="973"/>
        <v>0</v>
      </c>
      <c r="BH349">
        <v>0.16</v>
      </c>
      <c r="BI349">
        <f t="shared" si="1009"/>
        <v>1.6326849620823306E-3</v>
      </c>
      <c r="BJ349">
        <v>0</v>
      </c>
      <c r="BK349">
        <f t="shared" ref="BK349:BK366" si="1052">((BJ349/100)/HC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L349">
        <v>0</v>
      </c>
      <c r="BM349">
        <f t="shared" si="759"/>
        <v>0</v>
      </c>
      <c r="BN349">
        <v>0</v>
      </c>
      <c r="BO349">
        <f t="shared" ref="BO349:BO366" si="1053">((BN349/100)/HG$2)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P349">
        <v>0</v>
      </c>
      <c r="BQ349">
        <f t="shared" ref="BQ349:BQ366" si="1054">((BP349/100)/HA$13)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BR349">
        <f>100-BT349-BF349-BH349-BV349-BX349-BZ349-CB349-CD349-CP349-CN349-CT349-CX349</f>
        <v>89.800000000000011</v>
      </c>
      <c r="BS349">
        <f t="shared" si="977"/>
        <v>0.90146173459236989</v>
      </c>
      <c r="BT349">
        <v>0.09</v>
      </c>
      <c r="BU349">
        <f t="shared" si="978"/>
        <v>4.2010200771331789E-3</v>
      </c>
      <c r="BV349">
        <v>0</v>
      </c>
      <c r="BW349">
        <f t="shared" si="979"/>
        <v>0</v>
      </c>
      <c r="BX349">
        <v>0</v>
      </c>
      <c r="BY349">
        <f t="shared" si="1020"/>
        <v>0</v>
      </c>
      <c r="BZ349">
        <v>0.11</v>
      </c>
      <c r="CA349">
        <f t="shared" si="1021"/>
        <v>2.1956634894244138E-3</v>
      </c>
      <c r="CB349">
        <v>7.66</v>
      </c>
      <c r="CC349">
        <f t="shared" si="982"/>
        <v>8.2587297386618144E-2</v>
      </c>
      <c r="CD349">
        <v>0</v>
      </c>
      <c r="CE349">
        <f t="shared" si="1022"/>
        <v>0</v>
      </c>
      <c r="CF349">
        <v>0</v>
      </c>
      <c r="CG349">
        <f t="shared" si="1025"/>
        <v>0</v>
      </c>
      <c r="CH349">
        <v>0</v>
      </c>
      <c r="CI349">
        <f t="shared" si="1026"/>
        <v>0</v>
      </c>
      <c r="CJ349">
        <v>0</v>
      </c>
      <c r="CK349">
        <f t="shared" si="1027"/>
        <v>0</v>
      </c>
      <c r="CL349">
        <v>0</v>
      </c>
      <c r="CM349">
        <f t="shared" si="1028"/>
        <v>0</v>
      </c>
      <c r="CN349">
        <v>0</v>
      </c>
      <c r="CO349">
        <f t="shared" si="1023"/>
        <v>0</v>
      </c>
      <c r="CP349">
        <v>0.16</v>
      </c>
      <c r="CQ349">
        <f t="shared" si="1010"/>
        <v>1.760825411206892E-3</v>
      </c>
      <c r="CR349">
        <v>0</v>
      </c>
      <c r="CS349">
        <f t="shared" si="1029"/>
        <v>0</v>
      </c>
      <c r="CT349">
        <v>2</v>
      </c>
      <c r="CU349">
        <f t="shared" si="1030"/>
        <v>6.0988119048411031E-3</v>
      </c>
      <c r="CV349">
        <v>0</v>
      </c>
      <c r="CW349">
        <f t="shared" si="1031"/>
        <v>0</v>
      </c>
      <c r="CX349">
        <v>0.02</v>
      </c>
      <c r="CY349">
        <f t="shared" si="1032"/>
        <v>6.1962176324177319E-5</v>
      </c>
      <c r="CZ349">
        <v>0</v>
      </c>
      <c r="DA349">
        <f t="shared" ref="DA349:DA371" si="1055">((CZ349/100)/GU$13)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B349">
        <v>0</v>
      </c>
      <c r="DC349">
        <f t="shared" ref="DC349:DC366" si="1056">((DB349/100)/HA$10)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D349">
        <v>0</v>
      </c>
      <c r="DE349">
        <f t="shared" ref="DE349:DE371" si="1057">((DD349/100)/GW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F349">
        <v>0</v>
      </c>
      <c r="DG349">
        <f t="shared" ref="DG349:DG366" si="1058">((DF349/100)/GY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H349">
        <v>0</v>
      </c>
      <c r="DI349">
        <f t="shared" ref="DI349:DI366" si="1059">((DH349/100)/HA$28)/((BR349/100)/GU$6+(BH349/100)/HA$2+(BT349/100)/GW$6+(BV349/100)/GY$6+(BX349/100)/HA$6+(BZ349/100)/GU$10+(CB349/100)/GW$10+(CD349/100)/GY$10+(BF349/100)/GY$2+(BB349/100)/GU$2+(CF349/100)/GU$16+(CH349/100)/GW$16+(CJ349/100)/GY$16+(CL349/100)/HA$16+(BL349/100)/HE$2+(CN349/100)/GW$19+(CP349/100)/GY$19+(CR349/100)/HA$19+(BP349/100)/HA$13+(CZ349/100)/GU$13+(DB349/100)/HA$10+(CT349/100)/GU$25+(CV349/100)/GW$25+(CX349/100)/HA$25+(DD349/100)/GW$28+(DF349/100)/GY$28+(BD349/100)/GW$2+(BJ349/100)/HC$2+(BN349/100)/HG$2+(DH349/100)/HA$28)</f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f t="shared" ref="ES349:ES366" si="1060">((ER349/100)/HK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T349">
        <v>0</v>
      </c>
      <c r="EU349">
        <f t="shared" ref="EU349:EU366" si="1061">((ET349/100)/HM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V349">
        <v>0</v>
      </c>
      <c r="EW349">
        <f t="shared" ref="EW349:EW366" si="1062">((EV349/100)/HO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X349">
        <v>0</v>
      </c>
      <c r="EY349">
        <f t="shared" ref="EY349:EY366" si="1063">((EX349/100)/GW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EZ349">
        <f>100-GF349</f>
        <v>99.375</v>
      </c>
      <c r="FA349">
        <f t="shared" si="1017"/>
        <v>0.84193088443179409</v>
      </c>
      <c r="FB349">
        <v>0</v>
      </c>
      <c r="FC349">
        <f t="shared" ref="FC349:FC366" si="1064">((FB349/100)/GU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D349">
        <v>0</v>
      </c>
      <c r="FE349">
        <f t="shared" ref="FE349:FE366" si="1065">((FD349/100)/GW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F349">
        <v>0</v>
      </c>
      <c r="FG349">
        <f t="shared" ref="FG349:FG371" si="1066">((FF349/100)/GY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H349">
        <v>0</v>
      </c>
      <c r="FI349">
        <f t="shared" ref="FI349:FI366" si="1067">((FH349/100)/HA$13)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J349">
        <v>0</v>
      </c>
      <c r="FK349">
        <f t="shared" ref="FK349:FK366" si="1068">((FJ349/100)/GU$19)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L349">
        <v>0</v>
      </c>
      <c r="FM349">
        <f t="shared" ref="FM349:FM366" si="1069">((FL349/100)/GU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N349">
        <v>0</v>
      </c>
      <c r="FO349">
        <f t="shared" ref="FO349:FO366" si="1070">((FN349/100)/HC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P349">
        <v>0</v>
      </c>
      <c r="FQ349">
        <f t="shared" ref="FQ349:FQ366" si="1071">((FP349/100)/GY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R349">
        <v>0</v>
      </c>
      <c r="FS349">
        <f t="shared" ref="FS349:FS366" si="1072">((FR349/100)/GU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T349">
        <v>0</v>
      </c>
      <c r="FU349">
        <f t="shared" ref="FU349:FU366" si="1073">((FT349/100)/GW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V349">
        <v>0</v>
      </c>
      <c r="FW349">
        <f t="shared" ref="FW349:FW366" si="1074">((FV349/100)/HE$2)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X349">
        <v>0</v>
      </c>
      <c r="FY349">
        <f t="shared" ref="FY349:FY366" si="1075">((FX349/100)/GU$6)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FZ349">
        <v>0</v>
      </c>
      <c r="GA349">
        <f t="shared" ref="GA349:GA366" si="1076">((FZ349/100)/GU$10)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B349">
        <v>0</v>
      </c>
      <c r="GC349">
        <f t="shared" ref="GC349:GC366" si="1077">((GB349/100)/GZ$22)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D349">
        <v>0</v>
      </c>
      <c r="GE349">
        <f t="shared" ref="GE349:GE366" si="1078">((GD349/100)/GY$25)/((ER349/100)/HK$2+(ET349/100)/HM$2+(EV349/100)/HO$2+(EX349/100)/GW$2+(EZ349/100)/HA$10+(FB349/100)/GU$13+(FD349/100)/GW$13+(FF349/100)/GY$13+(FH349/100)/HA$13+(FJ349/100)/GU$19+(FL349/100)/GU$2+(FN349/100)/HC$2+(FP349/100)/GY$2+(FR349/100)/GU$22+(FT349/100)/GW$22+(FV349/100)/HE$2+(FX349/100)/GU$6+(FZ349/100)/GU$10+(GB349/100)/GZ$22+(GD349/100)/GY$25+(GF349/100)/GU$28)</f>
        <v>0</v>
      </c>
      <c r="GF349">
        <v>0.625</v>
      </c>
      <c r="GG349">
        <f t="shared" si="1000"/>
        <v>0.15806911556820583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732</v>
      </c>
    </row>
    <row r="350" spans="1:203" x14ac:dyDescent="0.45">
      <c r="A350">
        <v>349</v>
      </c>
      <c r="B350" t="s">
        <v>368</v>
      </c>
      <c r="C350" t="s">
        <v>729</v>
      </c>
      <c r="D350" t="s">
        <v>730</v>
      </c>
      <c r="E350" t="s">
        <v>731</v>
      </c>
      <c r="F350">
        <v>508</v>
      </c>
      <c r="G350">
        <v>673</v>
      </c>
      <c r="H350">
        <v>1773</v>
      </c>
      <c r="I350" s="2">
        <f t="shared" si="1043"/>
        <v>0.3795826283135928</v>
      </c>
      <c r="J350" s="2">
        <f t="shared" si="1044"/>
        <v>165</v>
      </c>
      <c r="K350" s="2">
        <f t="shared" si="1045"/>
        <v>1.3248031496062993</v>
      </c>
      <c r="M350" s="2">
        <v>1927</v>
      </c>
      <c r="N350">
        <v>15</v>
      </c>
      <c r="O350">
        <v>13.2</v>
      </c>
      <c r="P350" s="2">
        <f t="shared" si="1033"/>
        <v>1.1363636363636365</v>
      </c>
      <c r="Q350" s="2">
        <f t="shared" si="1034"/>
        <v>-0.13636363636363644</v>
      </c>
      <c r="R350">
        <v>400</v>
      </c>
      <c r="S350">
        <v>400</v>
      </c>
      <c r="T350" s="2">
        <f t="shared" ref="T350:T413" si="1079">R350/S350</f>
        <v>1</v>
      </c>
      <c r="U350">
        <v>488</v>
      </c>
      <c r="V350">
        <v>502</v>
      </c>
      <c r="W350" s="2">
        <f t="shared" si="1035"/>
        <v>73.2</v>
      </c>
      <c r="X350" s="2">
        <f t="shared" si="1036"/>
        <v>66.263999999999996</v>
      </c>
      <c r="Y350" s="7">
        <f t="shared" si="1037"/>
        <v>-0.10467222021006893</v>
      </c>
      <c r="Z350" s="2">
        <f t="shared" si="1038"/>
        <v>0.97211155378486058</v>
      </c>
      <c r="AA350" s="2">
        <f t="shared" si="1039"/>
        <v>1.22</v>
      </c>
      <c r="AB350" s="2">
        <f t="shared" si="1040"/>
        <v>1.2549999999999999</v>
      </c>
      <c r="AC350" s="2">
        <f t="shared" si="1046"/>
        <v>-0.13636363636363644</v>
      </c>
      <c r="AD350" s="2">
        <f t="shared" si="1041"/>
        <v>88</v>
      </c>
      <c r="AE350" s="2">
        <f t="shared" si="1042"/>
        <v>102</v>
      </c>
      <c r="AF350" s="2">
        <f t="shared" si="1024"/>
        <v>0.20318725099601595</v>
      </c>
      <c r="AG350" s="2">
        <f t="shared" si="1047"/>
        <v>0.86274509803921573</v>
      </c>
      <c r="AH350" s="2">
        <f t="shared" si="859"/>
        <v>2.6820717131474106</v>
      </c>
      <c r="AI350" s="2">
        <v>0</v>
      </c>
      <c r="AJ350">
        <f t="shared" ref="AJ350:AJ366" si="1080">1.1*10^-4</f>
        <v>1.1000000000000002E-4</v>
      </c>
      <c r="AK350">
        <f t="shared" si="879"/>
        <v>1363.6363636363635</v>
      </c>
      <c r="AL350">
        <f t="shared" ref="AL350:AL366" si="1081">3600*15</f>
        <v>54000</v>
      </c>
      <c r="AM350">
        <f t="shared" si="880"/>
        <v>55363.63636363636</v>
      </c>
      <c r="AP350" t="s">
        <v>37</v>
      </c>
      <c r="AS350">
        <v>3</v>
      </c>
      <c r="AT350">
        <v>1</v>
      </c>
      <c r="AU350">
        <f t="shared" si="877"/>
        <v>692.8203230275509</v>
      </c>
      <c r="AV350" t="s">
        <v>372</v>
      </c>
      <c r="AW350" t="s">
        <v>373</v>
      </c>
      <c r="AZ350" s="2">
        <f t="shared" si="1048"/>
        <v>1.9295756206042494</v>
      </c>
      <c r="BA350" s="2">
        <f t="shared" si="1049"/>
        <v>3.5257926532953823</v>
      </c>
      <c r="BB350">
        <v>0</v>
      </c>
      <c r="BC350">
        <f t="shared" si="1050"/>
        <v>0</v>
      </c>
      <c r="BD350">
        <v>0</v>
      </c>
      <c r="BE350">
        <f t="shared" si="1051"/>
        <v>0</v>
      </c>
      <c r="BF350">
        <v>0</v>
      </c>
      <c r="BG350">
        <f t="shared" si="973"/>
        <v>0</v>
      </c>
      <c r="BH350">
        <v>0.16</v>
      </c>
      <c r="BI350">
        <f t="shared" si="1009"/>
        <v>1.6326849620823306E-3</v>
      </c>
      <c r="BJ350">
        <v>0</v>
      </c>
      <c r="BK350">
        <f t="shared" si="1052"/>
        <v>0</v>
      </c>
      <c r="BL350">
        <v>0</v>
      </c>
      <c r="BM350">
        <f t="shared" si="759"/>
        <v>0</v>
      </c>
      <c r="BN350">
        <v>0</v>
      </c>
      <c r="BO350">
        <f t="shared" si="1053"/>
        <v>0</v>
      </c>
      <c r="BP350">
        <v>0</v>
      </c>
      <c r="BQ350">
        <f t="shared" si="1054"/>
        <v>0</v>
      </c>
      <c r="BR350">
        <f t="shared" ref="BR350:BR360" si="1082">100-BT350-BF350-BH350-BV350-BX350-BZ350-CB350-CD350-CP350-CN350-CT350-CX350</f>
        <v>89.800000000000011</v>
      </c>
      <c r="BS350">
        <f t="shared" si="977"/>
        <v>0.90146173459236989</v>
      </c>
      <c r="BT350">
        <v>0.09</v>
      </c>
      <c r="BU350">
        <f t="shared" si="978"/>
        <v>4.2010200771331789E-3</v>
      </c>
      <c r="BV350">
        <v>0</v>
      </c>
      <c r="BW350">
        <f t="shared" si="979"/>
        <v>0</v>
      </c>
      <c r="BX350">
        <v>0</v>
      </c>
      <c r="BY350">
        <f t="shared" si="1020"/>
        <v>0</v>
      </c>
      <c r="BZ350">
        <v>0.11</v>
      </c>
      <c r="CA350">
        <f t="shared" si="1021"/>
        <v>2.1956634894244138E-3</v>
      </c>
      <c r="CB350">
        <v>7.66</v>
      </c>
      <c r="CC350">
        <f t="shared" si="982"/>
        <v>8.2587297386618144E-2</v>
      </c>
      <c r="CD350">
        <v>0</v>
      </c>
      <c r="CE350">
        <f t="shared" si="1022"/>
        <v>0</v>
      </c>
      <c r="CF350">
        <v>0</v>
      </c>
      <c r="CG350">
        <f t="shared" si="1025"/>
        <v>0</v>
      </c>
      <c r="CH350">
        <v>0</v>
      </c>
      <c r="CI350">
        <f t="shared" si="1026"/>
        <v>0</v>
      </c>
      <c r="CJ350">
        <v>0</v>
      </c>
      <c r="CK350">
        <f t="shared" si="1027"/>
        <v>0</v>
      </c>
      <c r="CL350">
        <v>0</v>
      </c>
      <c r="CM350">
        <f t="shared" si="1028"/>
        <v>0</v>
      </c>
      <c r="CN350">
        <v>0</v>
      </c>
      <c r="CO350">
        <f t="shared" si="1023"/>
        <v>0</v>
      </c>
      <c r="CP350">
        <v>0.16</v>
      </c>
      <c r="CQ350">
        <f t="shared" si="1010"/>
        <v>1.760825411206892E-3</v>
      </c>
      <c r="CR350">
        <v>0</v>
      </c>
      <c r="CS350">
        <f t="shared" si="1029"/>
        <v>0</v>
      </c>
      <c r="CT350">
        <v>2</v>
      </c>
      <c r="CU350">
        <f t="shared" si="1030"/>
        <v>6.0988119048411031E-3</v>
      </c>
      <c r="CV350">
        <v>0</v>
      </c>
      <c r="CW350">
        <f t="shared" si="1031"/>
        <v>0</v>
      </c>
      <c r="CX350">
        <v>0.02</v>
      </c>
      <c r="CY350">
        <f t="shared" si="1032"/>
        <v>6.1962176324177319E-5</v>
      </c>
      <c r="CZ350">
        <v>0</v>
      </c>
      <c r="DA350">
        <f t="shared" si="1055"/>
        <v>0</v>
      </c>
      <c r="DB350">
        <v>0</v>
      </c>
      <c r="DC350">
        <f t="shared" si="1056"/>
        <v>0</v>
      </c>
      <c r="DD350">
        <v>0</v>
      </c>
      <c r="DE350">
        <f t="shared" si="1057"/>
        <v>0</v>
      </c>
      <c r="DF350">
        <v>0</v>
      </c>
      <c r="DG350">
        <f t="shared" si="1058"/>
        <v>0</v>
      </c>
      <c r="DH350">
        <v>0</v>
      </c>
      <c r="DI350">
        <f t="shared" si="1059"/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f t="shared" si="1060"/>
        <v>0</v>
      </c>
      <c r="ET350">
        <v>0</v>
      </c>
      <c r="EU350">
        <f t="shared" si="1061"/>
        <v>0</v>
      </c>
      <c r="EV350">
        <v>0</v>
      </c>
      <c r="EW350">
        <f t="shared" si="1062"/>
        <v>0</v>
      </c>
      <c r="EX350">
        <v>0</v>
      </c>
      <c r="EY350">
        <f t="shared" si="1063"/>
        <v>0</v>
      </c>
      <c r="EZ350">
        <f t="shared" ref="EZ350:EZ366" si="1083">100-GF350</f>
        <v>99.375</v>
      </c>
      <c r="FA350">
        <f t="shared" ref="FA350:FA371" si="1084">((EZ350/100)/HA$10)/((ER350/100)/HK$2+(ET350/100)/HM$2+(EV350/100)/HO$2+(EX350/100)/GW$2+(EZ350/100)/HA$10+(FB350/100)/GU$13+(FD350/100)/GW$13+(FF350/100)/GY$13+(FH350/100)/HA$13+(FJ350/100)/GU$19+(FL350/100)/GU$2+(FN350/100)/HC$2+(FP350/100)/GY$2+(FR350/100)/GU$22+(FT350/100)/GW$22+(FV350/100)/HE$2+(FX350/100)/GU$6+(FZ350/100)/GU$10+(GB350/100)/GZ$22+(GD350/100)/GY$25+(GF350/100)/GU$28)</f>
        <v>0.84193088443179409</v>
      </c>
      <c r="FB350">
        <v>0</v>
      </c>
      <c r="FC350">
        <f t="shared" si="1064"/>
        <v>0</v>
      </c>
      <c r="FD350">
        <v>0</v>
      </c>
      <c r="FE350">
        <f t="shared" si="1065"/>
        <v>0</v>
      </c>
      <c r="FF350">
        <v>0</v>
      </c>
      <c r="FG350">
        <f t="shared" si="1066"/>
        <v>0</v>
      </c>
      <c r="FH350">
        <v>0</v>
      </c>
      <c r="FI350">
        <f t="shared" si="1067"/>
        <v>0</v>
      </c>
      <c r="FJ350">
        <v>0</v>
      </c>
      <c r="FK350">
        <f t="shared" si="1068"/>
        <v>0</v>
      </c>
      <c r="FL350">
        <v>0</v>
      </c>
      <c r="FM350">
        <f t="shared" si="1069"/>
        <v>0</v>
      </c>
      <c r="FN350">
        <v>0</v>
      </c>
      <c r="FO350">
        <f t="shared" si="1070"/>
        <v>0</v>
      </c>
      <c r="FP350">
        <v>0</v>
      </c>
      <c r="FQ350">
        <f t="shared" si="1071"/>
        <v>0</v>
      </c>
      <c r="FR350">
        <v>0</v>
      </c>
      <c r="FS350">
        <f t="shared" si="1072"/>
        <v>0</v>
      </c>
      <c r="FT350">
        <v>0</v>
      </c>
      <c r="FU350">
        <f t="shared" si="1073"/>
        <v>0</v>
      </c>
      <c r="FV350">
        <v>0</v>
      </c>
      <c r="FW350">
        <f t="shared" si="1074"/>
        <v>0</v>
      </c>
      <c r="FX350">
        <v>0</v>
      </c>
      <c r="FY350">
        <f t="shared" si="1075"/>
        <v>0</v>
      </c>
      <c r="FZ350">
        <v>0</v>
      </c>
      <c r="GA350">
        <f t="shared" si="1076"/>
        <v>0</v>
      </c>
      <c r="GB350">
        <v>0</v>
      </c>
      <c r="GC350">
        <f t="shared" si="1077"/>
        <v>0</v>
      </c>
      <c r="GD350">
        <v>0</v>
      </c>
      <c r="GE350">
        <f t="shared" si="1078"/>
        <v>0</v>
      </c>
      <c r="GF350">
        <v>0.625</v>
      </c>
      <c r="GG350">
        <f t="shared" ref="GG350:GG378" si="1085">(((GF350/100)/GU$28)/((ER350/100)/HK$2+(ET350/100)/HM$2+(EV350/100)/HO$2+(EX350/100)/GW$2+(EZ350/100)/HA$10+(FB350/100)/GU$13+(FD350/100)/GW$13+(FF350/100)/GY$13+(FH350/100)/HA$13+(FJ350/100)/GU$19+(FL350/100)/GU$2+(FN350/100)/HC$2+(FP350/100)/GY$2+(FR350/100)/GU$22+(FT350/100)/GW$22+(FV350/100)/HE$2+(FX350/100)/GU$6+(FZ350/100)/GU$10+(GB350/100)/GZ$22+(GD350/100)/GY$25+(GF350/100)/GU$28))</f>
        <v>0.15806911556820583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732</v>
      </c>
    </row>
    <row r="351" spans="1:203" x14ac:dyDescent="0.45">
      <c r="A351">
        <v>350</v>
      </c>
      <c r="B351" t="s">
        <v>368</v>
      </c>
      <c r="C351" t="s">
        <v>729</v>
      </c>
      <c r="D351" t="s">
        <v>730</v>
      </c>
      <c r="E351" t="s">
        <v>733</v>
      </c>
      <c r="F351">
        <v>508</v>
      </c>
      <c r="G351">
        <f>250+273</f>
        <v>523</v>
      </c>
      <c r="H351">
        <v>1773</v>
      </c>
      <c r="I351" s="2">
        <f t="shared" si="1043"/>
        <v>0.29498025944726453</v>
      </c>
      <c r="J351" s="2">
        <f t="shared" si="1044"/>
        <v>15</v>
      </c>
      <c r="K351" s="2">
        <f t="shared" si="1045"/>
        <v>1.0295275590551181</v>
      </c>
      <c r="M351" s="2">
        <v>1927</v>
      </c>
      <c r="N351">
        <v>5.7</v>
      </c>
      <c r="O351">
        <v>9.1</v>
      </c>
      <c r="P351" s="2">
        <f t="shared" si="1033"/>
        <v>0.62637362637362637</v>
      </c>
      <c r="Q351" s="2">
        <f t="shared" si="1034"/>
        <v>0.37362637362637358</v>
      </c>
      <c r="R351">
        <v>850</v>
      </c>
      <c r="S351">
        <v>950</v>
      </c>
      <c r="T351" s="2">
        <f t="shared" si="1079"/>
        <v>0.89473684210526316</v>
      </c>
      <c r="U351">
        <v>899</v>
      </c>
      <c r="V351">
        <v>1012</v>
      </c>
      <c r="W351" s="2">
        <f t="shared" si="1035"/>
        <v>51.243000000000002</v>
      </c>
      <c r="X351" s="2">
        <f t="shared" si="1036"/>
        <v>92.091999999999985</v>
      </c>
      <c r="Y351" s="7">
        <f t="shared" si="1037"/>
        <v>0.44356730226295432</v>
      </c>
      <c r="Z351" s="2">
        <f t="shared" si="1038"/>
        <v>0.88833992094861658</v>
      </c>
      <c r="AA351" s="2">
        <f t="shared" si="1039"/>
        <v>1.0576470588235294</v>
      </c>
      <c r="AB351" s="2">
        <f t="shared" si="1040"/>
        <v>1.0652631578947369</v>
      </c>
      <c r="AC351" s="2">
        <f t="shared" si="1046"/>
        <v>0.37362637362637358</v>
      </c>
      <c r="AD351" s="2">
        <f t="shared" si="1041"/>
        <v>49</v>
      </c>
      <c r="AE351" s="2">
        <f t="shared" si="1042"/>
        <v>62</v>
      </c>
      <c r="AF351" s="2">
        <f t="shared" si="1024"/>
        <v>6.1264822134387352E-2</v>
      </c>
      <c r="AG351" s="2">
        <f t="shared" si="1047"/>
        <v>0.79032258064516125</v>
      </c>
      <c r="AH351" s="2">
        <f t="shared" si="859"/>
        <v>0.5575098814229249</v>
      </c>
      <c r="AI351" s="2">
        <v>1</v>
      </c>
      <c r="AJ351">
        <f t="shared" si="1080"/>
        <v>1.1000000000000002E-4</v>
      </c>
      <c r="AK351">
        <f t="shared" si="879"/>
        <v>518.18181818181813</v>
      </c>
      <c r="AL351">
        <f t="shared" si="1081"/>
        <v>54000</v>
      </c>
      <c r="AM351">
        <f t="shared" si="880"/>
        <v>54518.181818181816</v>
      </c>
      <c r="AP351" t="s">
        <v>37</v>
      </c>
      <c r="AS351">
        <v>3</v>
      </c>
      <c r="AT351">
        <v>1</v>
      </c>
      <c r="AU351">
        <f t="shared" si="877"/>
        <v>1645.4482671904334</v>
      </c>
      <c r="AV351" t="s">
        <v>372</v>
      </c>
      <c r="AW351" t="s">
        <v>373</v>
      </c>
      <c r="AZ351" s="2">
        <f t="shared" si="1048"/>
        <v>1.9295756206042494</v>
      </c>
      <c r="BA351" s="2">
        <f t="shared" si="1049"/>
        <v>3.5257926532953823</v>
      </c>
      <c r="BB351">
        <v>0</v>
      </c>
      <c r="BC351">
        <f t="shared" si="1050"/>
        <v>0</v>
      </c>
      <c r="BD351">
        <v>0</v>
      </c>
      <c r="BE351">
        <f t="shared" si="1051"/>
        <v>0</v>
      </c>
      <c r="BF351">
        <v>0</v>
      </c>
      <c r="BG351">
        <f t="shared" si="973"/>
        <v>0</v>
      </c>
      <c r="BH351">
        <v>0.16</v>
      </c>
      <c r="BI351">
        <f t="shared" si="1009"/>
        <v>1.6326849620823306E-3</v>
      </c>
      <c r="BJ351">
        <v>0</v>
      </c>
      <c r="BK351">
        <f t="shared" si="1052"/>
        <v>0</v>
      </c>
      <c r="BL351">
        <v>0</v>
      </c>
      <c r="BM351">
        <f t="shared" si="759"/>
        <v>0</v>
      </c>
      <c r="BN351">
        <v>0</v>
      </c>
      <c r="BO351">
        <f t="shared" si="1053"/>
        <v>0</v>
      </c>
      <c r="BP351">
        <v>0</v>
      </c>
      <c r="BQ351">
        <f t="shared" si="1054"/>
        <v>0</v>
      </c>
      <c r="BR351">
        <f t="shared" si="1082"/>
        <v>89.800000000000011</v>
      </c>
      <c r="BS351">
        <f t="shared" si="977"/>
        <v>0.90146173459236989</v>
      </c>
      <c r="BT351">
        <v>0.09</v>
      </c>
      <c r="BU351">
        <f t="shared" si="978"/>
        <v>4.2010200771331789E-3</v>
      </c>
      <c r="BV351">
        <v>0</v>
      </c>
      <c r="BW351">
        <f t="shared" si="979"/>
        <v>0</v>
      </c>
      <c r="BX351">
        <v>0</v>
      </c>
      <c r="BY351">
        <f t="shared" si="1020"/>
        <v>0</v>
      </c>
      <c r="BZ351">
        <v>0.11</v>
      </c>
      <c r="CA351">
        <f t="shared" si="1021"/>
        <v>2.1956634894244138E-3</v>
      </c>
      <c r="CB351">
        <v>7.66</v>
      </c>
      <c r="CC351">
        <f t="shared" si="982"/>
        <v>8.2587297386618144E-2</v>
      </c>
      <c r="CD351">
        <v>0</v>
      </c>
      <c r="CE351">
        <f t="shared" si="1022"/>
        <v>0</v>
      </c>
      <c r="CF351">
        <v>0</v>
      </c>
      <c r="CG351">
        <f t="shared" si="1025"/>
        <v>0</v>
      </c>
      <c r="CH351">
        <v>0</v>
      </c>
      <c r="CI351">
        <f t="shared" si="1026"/>
        <v>0</v>
      </c>
      <c r="CJ351">
        <v>0</v>
      </c>
      <c r="CK351">
        <f t="shared" si="1027"/>
        <v>0</v>
      </c>
      <c r="CL351">
        <v>0</v>
      </c>
      <c r="CM351">
        <f t="shared" si="1028"/>
        <v>0</v>
      </c>
      <c r="CN351">
        <v>0</v>
      </c>
      <c r="CO351">
        <f t="shared" si="1023"/>
        <v>0</v>
      </c>
      <c r="CP351">
        <v>0.16</v>
      </c>
      <c r="CQ351">
        <f t="shared" si="1010"/>
        <v>1.760825411206892E-3</v>
      </c>
      <c r="CR351">
        <v>0</v>
      </c>
      <c r="CS351">
        <f t="shared" si="1029"/>
        <v>0</v>
      </c>
      <c r="CT351">
        <v>2</v>
      </c>
      <c r="CU351">
        <f t="shared" si="1030"/>
        <v>6.0988119048411031E-3</v>
      </c>
      <c r="CV351">
        <v>0</v>
      </c>
      <c r="CW351">
        <f t="shared" si="1031"/>
        <v>0</v>
      </c>
      <c r="CX351">
        <v>0.02</v>
      </c>
      <c r="CY351">
        <f t="shared" si="1032"/>
        <v>6.1962176324177319E-5</v>
      </c>
      <c r="CZ351">
        <v>0</v>
      </c>
      <c r="DA351">
        <f t="shared" si="1055"/>
        <v>0</v>
      </c>
      <c r="DB351">
        <v>0</v>
      </c>
      <c r="DC351">
        <f t="shared" si="1056"/>
        <v>0</v>
      </c>
      <c r="DD351">
        <v>0</v>
      </c>
      <c r="DE351">
        <f t="shared" si="1057"/>
        <v>0</v>
      </c>
      <c r="DF351">
        <v>0</v>
      </c>
      <c r="DG351">
        <f t="shared" si="1058"/>
        <v>0</v>
      </c>
      <c r="DH351">
        <v>0</v>
      </c>
      <c r="DI351">
        <f t="shared" si="1059"/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f t="shared" si="1060"/>
        <v>0</v>
      </c>
      <c r="ET351">
        <v>0</v>
      </c>
      <c r="EU351">
        <f t="shared" si="1061"/>
        <v>0</v>
      </c>
      <c r="EV351">
        <v>0</v>
      </c>
      <c r="EW351">
        <f t="shared" si="1062"/>
        <v>0</v>
      </c>
      <c r="EX351">
        <v>0</v>
      </c>
      <c r="EY351">
        <f t="shared" si="1063"/>
        <v>0</v>
      </c>
      <c r="EZ351">
        <f t="shared" si="1083"/>
        <v>99.375</v>
      </c>
      <c r="FA351">
        <f t="shared" si="1084"/>
        <v>0.84193088443179409</v>
      </c>
      <c r="FB351">
        <v>0</v>
      </c>
      <c r="FC351">
        <f t="shared" si="1064"/>
        <v>0</v>
      </c>
      <c r="FD351">
        <v>0</v>
      </c>
      <c r="FE351">
        <f t="shared" si="1065"/>
        <v>0</v>
      </c>
      <c r="FF351">
        <v>0</v>
      </c>
      <c r="FG351">
        <f t="shared" si="1066"/>
        <v>0</v>
      </c>
      <c r="FH351">
        <v>0</v>
      </c>
      <c r="FI351">
        <f t="shared" si="1067"/>
        <v>0</v>
      </c>
      <c r="FJ351">
        <v>0</v>
      </c>
      <c r="FK351">
        <f t="shared" si="1068"/>
        <v>0</v>
      </c>
      <c r="FL351">
        <v>0</v>
      </c>
      <c r="FM351">
        <f t="shared" si="1069"/>
        <v>0</v>
      </c>
      <c r="FN351">
        <v>0</v>
      </c>
      <c r="FO351">
        <f t="shared" si="1070"/>
        <v>0</v>
      </c>
      <c r="FP351">
        <v>0</v>
      </c>
      <c r="FQ351">
        <f t="shared" si="1071"/>
        <v>0</v>
      </c>
      <c r="FR351">
        <v>0</v>
      </c>
      <c r="FS351">
        <f t="shared" si="1072"/>
        <v>0</v>
      </c>
      <c r="FT351">
        <v>0</v>
      </c>
      <c r="FU351">
        <f t="shared" si="1073"/>
        <v>0</v>
      </c>
      <c r="FV351">
        <v>0</v>
      </c>
      <c r="FW351">
        <f t="shared" si="1074"/>
        <v>0</v>
      </c>
      <c r="FX351">
        <v>0</v>
      </c>
      <c r="FY351">
        <f t="shared" si="1075"/>
        <v>0</v>
      </c>
      <c r="FZ351">
        <v>0</v>
      </c>
      <c r="GA351">
        <f t="shared" si="1076"/>
        <v>0</v>
      </c>
      <c r="GB351">
        <v>0</v>
      </c>
      <c r="GC351">
        <f t="shared" si="1077"/>
        <v>0</v>
      </c>
      <c r="GD351">
        <v>0</v>
      </c>
      <c r="GE351">
        <f t="shared" si="1078"/>
        <v>0</v>
      </c>
      <c r="GF351">
        <v>0.625</v>
      </c>
      <c r="GG351">
        <f t="shared" si="1085"/>
        <v>0.15806911556820583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732</v>
      </c>
    </row>
    <row r="352" spans="1:203" x14ac:dyDescent="0.45">
      <c r="A352">
        <v>351</v>
      </c>
      <c r="B352" t="s">
        <v>368</v>
      </c>
      <c r="C352" t="s">
        <v>729</v>
      </c>
      <c r="D352" t="s">
        <v>730</v>
      </c>
      <c r="E352" t="s">
        <v>733</v>
      </c>
      <c r="F352">
        <v>508</v>
      </c>
      <c r="G352">
        <v>673</v>
      </c>
      <c r="H352">
        <v>1773</v>
      </c>
      <c r="I352" s="2">
        <f t="shared" si="1043"/>
        <v>0.3795826283135928</v>
      </c>
      <c r="J352" s="2">
        <f t="shared" si="1044"/>
        <v>165</v>
      </c>
      <c r="K352" s="2">
        <f t="shared" si="1045"/>
        <v>1.3248031496062993</v>
      </c>
      <c r="M352" s="2">
        <v>1927</v>
      </c>
      <c r="N352">
        <v>13.4</v>
      </c>
      <c r="O352">
        <v>8.1999999999999993</v>
      </c>
      <c r="P352" s="2">
        <f t="shared" si="1033"/>
        <v>1.6341463414634148</v>
      </c>
      <c r="Q352" s="2">
        <f t="shared" si="1034"/>
        <v>-0.63414634146341486</v>
      </c>
      <c r="R352">
        <v>600</v>
      </c>
      <c r="S352">
        <v>950</v>
      </c>
      <c r="T352" s="2">
        <f t="shared" si="1079"/>
        <v>0.63157894736842102</v>
      </c>
      <c r="U352">
        <v>609</v>
      </c>
      <c r="V352">
        <v>1066</v>
      </c>
      <c r="W352" s="2">
        <f t="shared" si="1035"/>
        <v>81.606000000000009</v>
      </c>
      <c r="X352" s="2">
        <f t="shared" si="1036"/>
        <v>87.411999999999992</v>
      </c>
      <c r="Y352" s="7">
        <f t="shared" si="1037"/>
        <v>6.6421086349700079E-2</v>
      </c>
      <c r="Z352" s="2">
        <f t="shared" si="1038"/>
        <v>0.57129455909943716</v>
      </c>
      <c r="AA352" s="2">
        <f t="shared" si="1039"/>
        <v>1.0149999999999999</v>
      </c>
      <c r="AB352" s="2">
        <f t="shared" si="1040"/>
        <v>1.1221052631578947</v>
      </c>
      <c r="AC352" s="2">
        <f t="shared" si="1046"/>
        <v>-0.63414634146341486</v>
      </c>
      <c r="AD352" s="2">
        <f t="shared" si="1041"/>
        <v>9</v>
      </c>
      <c r="AE352" s="2">
        <f t="shared" si="1042"/>
        <v>116</v>
      </c>
      <c r="AF352" s="2">
        <f t="shared" si="1024"/>
        <v>0.10881801125703565</v>
      </c>
      <c r="AG352" s="2">
        <f t="shared" si="1047"/>
        <v>7.7586206896551727E-2</v>
      </c>
      <c r="AH352" s="2">
        <f t="shared" si="859"/>
        <v>0.89230769230769225</v>
      </c>
      <c r="AI352" s="2">
        <v>0</v>
      </c>
      <c r="AJ352">
        <f t="shared" si="1080"/>
        <v>1.1000000000000002E-4</v>
      </c>
      <c r="AK352">
        <f t="shared" si="879"/>
        <v>1218.1818181818182</v>
      </c>
      <c r="AL352">
        <f t="shared" si="1081"/>
        <v>54000</v>
      </c>
      <c r="AM352">
        <f t="shared" si="880"/>
        <v>55218.181818181816</v>
      </c>
      <c r="AP352" t="s">
        <v>37</v>
      </c>
      <c r="AS352">
        <v>3</v>
      </c>
      <c r="AT352">
        <v>1</v>
      </c>
      <c r="AU352">
        <f t="shared" si="877"/>
        <v>1645.4482671904334</v>
      </c>
      <c r="AV352" t="s">
        <v>372</v>
      </c>
      <c r="AW352" t="s">
        <v>373</v>
      </c>
      <c r="AZ352" s="2">
        <f t="shared" si="1048"/>
        <v>1.9295756206042494</v>
      </c>
      <c r="BA352" s="2">
        <f t="shared" si="1049"/>
        <v>3.5257926532953823</v>
      </c>
      <c r="BB352">
        <v>0</v>
      </c>
      <c r="BC352">
        <f t="shared" si="1050"/>
        <v>0</v>
      </c>
      <c r="BD352">
        <v>0</v>
      </c>
      <c r="BE352">
        <f t="shared" si="1051"/>
        <v>0</v>
      </c>
      <c r="BF352">
        <v>0</v>
      </c>
      <c r="BG352">
        <f t="shared" si="973"/>
        <v>0</v>
      </c>
      <c r="BH352">
        <v>0.16</v>
      </c>
      <c r="BI352">
        <f t="shared" si="1009"/>
        <v>1.6326849620823306E-3</v>
      </c>
      <c r="BJ352">
        <v>0</v>
      </c>
      <c r="BK352">
        <f t="shared" si="1052"/>
        <v>0</v>
      </c>
      <c r="BL352">
        <v>0</v>
      </c>
      <c r="BM352">
        <f t="shared" si="759"/>
        <v>0</v>
      </c>
      <c r="BN352">
        <v>0</v>
      </c>
      <c r="BO352">
        <f t="shared" si="1053"/>
        <v>0</v>
      </c>
      <c r="BP352">
        <v>0</v>
      </c>
      <c r="BQ352">
        <f t="shared" si="1054"/>
        <v>0</v>
      </c>
      <c r="BR352">
        <f t="shared" si="1082"/>
        <v>89.800000000000011</v>
      </c>
      <c r="BS352">
        <f t="shared" si="977"/>
        <v>0.90146173459236989</v>
      </c>
      <c r="BT352">
        <v>0.09</v>
      </c>
      <c r="BU352">
        <f t="shared" si="978"/>
        <v>4.2010200771331789E-3</v>
      </c>
      <c r="BV352">
        <v>0</v>
      </c>
      <c r="BW352">
        <f t="shared" si="979"/>
        <v>0</v>
      </c>
      <c r="BX352">
        <v>0</v>
      </c>
      <c r="BY352">
        <f t="shared" si="1020"/>
        <v>0</v>
      </c>
      <c r="BZ352">
        <v>0.11</v>
      </c>
      <c r="CA352">
        <f t="shared" si="1021"/>
        <v>2.1956634894244138E-3</v>
      </c>
      <c r="CB352">
        <v>7.66</v>
      </c>
      <c r="CC352">
        <f t="shared" si="982"/>
        <v>8.2587297386618144E-2</v>
      </c>
      <c r="CD352">
        <v>0</v>
      </c>
      <c r="CE352">
        <f t="shared" si="1022"/>
        <v>0</v>
      </c>
      <c r="CF352">
        <v>0</v>
      </c>
      <c r="CG352">
        <f t="shared" si="1025"/>
        <v>0</v>
      </c>
      <c r="CH352">
        <v>0</v>
      </c>
      <c r="CI352">
        <f t="shared" si="1026"/>
        <v>0</v>
      </c>
      <c r="CJ352">
        <v>0</v>
      </c>
      <c r="CK352">
        <f t="shared" si="1027"/>
        <v>0</v>
      </c>
      <c r="CL352">
        <v>0</v>
      </c>
      <c r="CM352">
        <f t="shared" si="1028"/>
        <v>0</v>
      </c>
      <c r="CN352">
        <v>0</v>
      </c>
      <c r="CO352">
        <f t="shared" si="1023"/>
        <v>0</v>
      </c>
      <c r="CP352">
        <v>0.16</v>
      </c>
      <c r="CQ352">
        <f t="shared" si="1010"/>
        <v>1.760825411206892E-3</v>
      </c>
      <c r="CR352">
        <v>0</v>
      </c>
      <c r="CS352">
        <f t="shared" si="1029"/>
        <v>0</v>
      </c>
      <c r="CT352">
        <v>2</v>
      </c>
      <c r="CU352">
        <f t="shared" si="1030"/>
        <v>6.0988119048411031E-3</v>
      </c>
      <c r="CV352">
        <v>0</v>
      </c>
      <c r="CW352">
        <f t="shared" si="1031"/>
        <v>0</v>
      </c>
      <c r="CX352">
        <v>0.02</v>
      </c>
      <c r="CY352">
        <f t="shared" si="1032"/>
        <v>6.1962176324177319E-5</v>
      </c>
      <c r="CZ352">
        <v>0</v>
      </c>
      <c r="DA352">
        <f t="shared" si="1055"/>
        <v>0</v>
      </c>
      <c r="DB352">
        <v>0</v>
      </c>
      <c r="DC352">
        <f t="shared" si="1056"/>
        <v>0</v>
      </c>
      <c r="DD352">
        <v>0</v>
      </c>
      <c r="DE352">
        <f t="shared" si="1057"/>
        <v>0</v>
      </c>
      <c r="DF352">
        <v>0</v>
      </c>
      <c r="DG352">
        <f t="shared" si="1058"/>
        <v>0</v>
      </c>
      <c r="DH352">
        <v>0</v>
      </c>
      <c r="DI352">
        <f t="shared" si="1059"/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f t="shared" si="1060"/>
        <v>0</v>
      </c>
      <c r="ET352">
        <v>0</v>
      </c>
      <c r="EU352">
        <f t="shared" si="1061"/>
        <v>0</v>
      </c>
      <c r="EV352">
        <v>0</v>
      </c>
      <c r="EW352">
        <f t="shared" si="1062"/>
        <v>0</v>
      </c>
      <c r="EX352">
        <v>0</v>
      </c>
      <c r="EY352">
        <f t="shared" si="1063"/>
        <v>0</v>
      </c>
      <c r="EZ352">
        <f t="shared" si="1083"/>
        <v>99.375</v>
      </c>
      <c r="FA352">
        <f t="shared" si="1084"/>
        <v>0.84193088443179409</v>
      </c>
      <c r="FB352">
        <v>0</v>
      </c>
      <c r="FC352">
        <f t="shared" si="1064"/>
        <v>0</v>
      </c>
      <c r="FD352">
        <v>0</v>
      </c>
      <c r="FE352">
        <f t="shared" si="1065"/>
        <v>0</v>
      </c>
      <c r="FF352">
        <v>0</v>
      </c>
      <c r="FG352">
        <f t="shared" si="1066"/>
        <v>0</v>
      </c>
      <c r="FH352">
        <v>0</v>
      </c>
      <c r="FI352">
        <f t="shared" si="1067"/>
        <v>0</v>
      </c>
      <c r="FJ352">
        <v>0</v>
      </c>
      <c r="FK352">
        <f t="shared" si="1068"/>
        <v>0</v>
      </c>
      <c r="FL352">
        <v>0</v>
      </c>
      <c r="FM352">
        <f t="shared" si="1069"/>
        <v>0</v>
      </c>
      <c r="FN352">
        <v>0</v>
      </c>
      <c r="FO352">
        <f t="shared" si="1070"/>
        <v>0</v>
      </c>
      <c r="FP352">
        <v>0</v>
      </c>
      <c r="FQ352">
        <f t="shared" si="1071"/>
        <v>0</v>
      </c>
      <c r="FR352">
        <v>0</v>
      </c>
      <c r="FS352">
        <f t="shared" si="1072"/>
        <v>0</v>
      </c>
      <c r="FT352">
        <v>0</v>
      </c>
      <c r="FU352">
        <f t="shared" si="1073"/>
        <v>0</v>
      </c>
      <c r="FV352">
        <v>0</v>
      </c>
      <c r="FW352">
        <f t="shared" si="1074"/>
        <v>0</v>
      </c>
      <c r="FX352">
        <v>0</v>
      </c>
      <c r="FY352">
        <f t="shared" si="1075"/>
        <v>0</v>
      </c>
      <c r="FZ352">
        <v>0</v>
      </c>
      <c r="GA352">
        <f t="shared" si="1076"/>
        <v>0</v>
      </c>
      <c r="GB352">
        <v>0</v>
      </c>
      <c r="GC352">
        <f t="shared" si="1077"/>
        <v>0</v>
      </c>
      <c r="GD352">
        <v>0</v>
      </c>
      <c r="GE352">
        <f t="shared" si="1078"/>
        <v>0</v>
      </c>
      <c r="GF352">
        <v>0.625</v>
      </c>
      <c r="GG352">
        <f t="shared" si="1085"/>
        <v>0.15806911556820583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732</v>
      </c>
    </row>
    <row r="353" spans="1:200" x14ac:dyDescent="0.45">
      <c r="A353">
        <v>352</v>
      </c>
      <c r="B353" t="s">
        <v>368</v>
      </c>
      <c r="C353" t="s">
        <v>729</v>
      </c>
      <c r="D353" t="s">
        <v>730</v>
      </c>
      <c r="E353" t="s">
        <v>734</v>
      </c>
      <c r="F353">
        <v>508</v>
      </c>
      <c r="G353">
        <f>250+273</f>
        <v>523</v>
      </c>
      <c r="H353">
        <v>1773</v>
      </c>
      <c r="I353" s="2">
        <f t="shared" si="1043"/>
        <v>0.29498025944726453</v>
      </c>
      <c r="J353" s="2">
        <f t="shared" si="1044"/>
        <v>15</v>
      </c>
      <c r="K353" s="2">
        <f t="shared" si="1045"/>
        <v>1.0295275590551181</v>
      </c>
      <c r="M353" s="2">
        <v>1927</v>
      </c>
      <c r="N353">
        <v>14.5</v>
      </c>
      <c r="O353">
        <v>14.7</v>
      </c>
      <c r="P353" s="2">
        <f t="shared" si="1033"/>
        <v>0.98639455782312935</v>
      </c>
      <c r="Q353" s="2">
        <f t="shared" si="1034"/>
        <v>1.3605442176870701E-2</v>
      </c>
      <c r="R353">
        <v>500</v>
      </c>
      <c r="S353">
        <v>500</v>
      </c>
      <c r="T353" s="2">
        <f t="shared" si="1079"/>
        <v>1</v>
      </c>
      <c r="U353">
        <v>516</v>
      </c>
      <c r="V353">
        <v>532</v>
      </c>
      <c r="W353" s="2">
        <f t="shared" si="1035"/>
        <v>74.819999999999993</v>
      </c>
      <c r="X353" s="2">
        <f t="shared" si="1036"/>
        <v>78.203999999999994</v>
      </c>
      <c r="Y353" s="7">
        <f t="shared" si="1037"/>
        <v>4.3271443915912235E-2</v>
      </c>
      <c r="Z353" s="2">
        <f t="shared" si="1038"/>
        <v>0.96992481203007519</v>
      </c>
      <c r="AA353" s="2">
        <f t="shared" si="1039"/>
        <v>1.032</v>
      </c>
      <c r="AB353" s="2">
        <f t="shared" si="1040"/>
        <v>1.0640000000000001</v>
      </c>
      <c r="AC353" s="2">
        <f t="shared" si="1046"/>
        <v>1.3605442176870701E-2</v>
      </c>
      <c r="AD353" s="2">
        <f t="shared" si="1041"/>
        <v>16</v>
      </c>
      <c r="AE353" s="2">
        <f t="shared" si="1042"/>
        <v>32</v>
      </c>
      <c r="AF353" s="2">
        <f t="shared" si="1024"/>
        <v>6.0150375939849621E-2</v>
      </c>
      <c r="AG353" s="2">
        <f t="shared" si="1047"/>
        <v>0.5</v>
      </c>
      <c r="AH353" s="2">
        <f t="shared" si="859"/>
        <v>0.88421052631578934</v>
      </c>
      <c r="AI353" s="2">
        <v>0</v>
      </c>
      <c r="AJ353">
        <f t="shared" si="1080"/>
        <v>1.1000000000000002E-4</v>
      </c>
      <c r="AK353">
        <f t="shared" si="879"/>
        <v>1318.181818181818</v>
      </c>
      <c r="AL353">
        <f t="shared" si="1081"/>
        <v>54000</v>
      </c>
      <c r="AM353">
        <f t="shared" si="880"/>
        <v>55318.181818181816</v>
      </c>
      <c r="AP353" t="s">
        <v>37</v>
      </c>
      <c r="AS353">
        <v>3</v>
      </c>
      <c r="AT353">
        <v>1</v>
      </c>
      <c r="AU353">
        <f t="shared" si="877"/>
        <v>866.02540378443859</v>
      </c>
      <c r="AV353" t="s">
        <v>372</v>
      </c>
      <c r="AW353" t="s">
        <v>373</v>
      </c>
      <c r="AZ353" s="2">
        <f t="shared" si="1048"/>
        <v>1.9295756206042494</v>
      </c>
      <c r="BA353" s="2">
        <f t="shared" si="1049"/>
        <v>3.5257926532953823</v>
      </c>
      <c r="BB353">
        <v>0</v>
      </c>
      <c r="BC353">
        <f t="shared" si="1050"/>
        <v>0</v>
      </c>
      <c r="BD353">
        <v>0</v>
      </c>
      <c r="BE353">
        <f t="shared" si="1051"/>
        <v>0</v>
      </c>
      <c r="BF353">
        <v>0</v>
      </c>
      <c r="BG353">
        <f t="shared" si="973"/>
        <v>0</v>
      </c>
      <c r="BH353">
        <v>0.16</v>
      </c>
      <c r="BI353">
        <f t="shared" si="1009"/>
        <v>1.6326849620823306E-3</v>
      </c>
      <c r="BJ353">
        <v>0</v>
      </c>
      <c r="BK353">
        <f t="shared" si="1052"/>
        <v>0</v>
      </c>
      <c r="BL353">
        <v>0</v>
      </c>
      <c r="BM353">
        <f t="shared" si="759"/>
        <v>0</v>
      </c>
      <c r="BN353">
        <v>0</v>
      </c>
      <c r="BO353">
        <f t="shared" si="1053"/>
        <v>0</v>
      </c>
      <c r="BP353">
        <v>0</v>
      </c>
      <c r="BQ353">
        <f t="shared" si="1054"/>
        <v>0</v>
      </c>
      <c r="BR353">
        <f t="shared" si="1082"/>
        <v>89.800000000000011</v>
      </c>
      <c r="BS353">
        <f t="shared" si="977"/>
        <v>0.90146173459236989</v>
      </c>
      <c r="BT353">
        <v>0.09</v>
      </c>
      <c r="BU353">
        <f t="shared" si="978"/>
        <v>4.2010200771331789E-3</v>
      </c>
      <c r="BV353">
        <v>0</v>
      </c>
      <c r="BW353">
        <f t="shared" si="979"/>
        <v>0</v>
      </c>
      <c r="BX353">
        <v>0</v>
      </c>
      <c r="BY353">
        <f t="shared" si="1020"/>
        <v>0</v>
      </c>
      <c r="BZ353">
        <v>0.11</v>
      </c>
      <c r="CA353">
        <f t="shared" si="1021"/>
        <v>2.1956634894244138E-3</v>
      </c>
      <c r="CB353">
        <v>7.66</v>
      </c>
      <c r="CC353">
        <f t="shared" si="982"/>
        <v>8.2587297386618144E-2</v>
      </c>
      <c r="CD353">
        <v>0</v>
      </c>
      <c r="CE353">
        <f t="shared" si="1022"/>
        <v>0</v>
      </c>
      <c r="CF353">
        <v>0</v>
      </c>
      <c r="CG353">
        <f t="shared" si="1025"/>
        <v>0</v>
      </c>
      <c r="CH353">
        <v>0</v>
      </c>
      <c r="CI353">
        <f t="shared" si="1026"/>
        <v>0</v>
      </c>
      <c r="CJ353">
        <v>0</v>
      </c>
      <c r="CK353">
        <f t="shared" si="1027"/>
        <v>0</v>
      </c>
      <c r="CL353">
        <v>0</v>
      </c>
      <c r="CM353">
        <f t="shared" si="1028"/>
        <v>0</v>
      </c>
      <c r="CN353">
        <v>0</v>
      </c>
      <c r="CO353">
        <f t="shared" si="1023"/>
        <v>0</v>
      </c>
      <c r="CP353">
        <v>0.16</v>
      </c>
      <c r="CQ353">
        <f t="shared" si="1010"/>
        <v>1.760825411206892E-3</v>
      </c>
      <c r="CR353">
        <v>0</v>
      </c>
      <c r="CS353">
        <f t="shared" si="1029"/>
        <v>0</v>
      </c>
      <c r="CT353">
        <v>2</v>
      </c>
      <c r="CU353">
        <f t="shared" si="1030"/>
        <v>6.0988119048411031E-3</v>
      </c>
      <c r="CV353">
        <v>0</v>
      </c>
      <c r="CW353">
        <f t="shared" si="1031"/>
        <v>0</v>
      </c>
      <c r="CX353">
        <v>0.02</v>
      </c>
      <c r="CY353">
        <f t="shared" si="1032"/>
        <v>6.1962176324177319E-5</v>
      </c>
      <c r="CZ353">
        <v>0</v>
      </c>
      <c r="DA353">
        <f t="shared" si="1055"/>
        <v>0</v>
      </c>
      <c r="DB353">
        <v>0</v>
      </c>
      <c r="DC353">
        <f t="shared" si="1056"/>
        <v>0</v>
      </c>
      <c r="DD353">
        <v>0</v>
      </c>
      <c r="DE353">
        <f t="shared" si="1057"/>
        <v>0</v>
      </c>
      <c r="DF353">
        <v>0</v>
      </c>
      <c r="DG353">
        <f t="shared" si="1058"/>
        <v>0</v>
      </c>
      <c r="DH353">
        <v>0</v>
      </c>
      <c r="DI353">
        <f t="shared" si="1059"/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f t="shared" si="1060"/>
        <v>0</v>
      </c>
      <c r="ET353">
        <v>0</v>
      </c>
      <c r="EU353">
        <f t="shared" si="1061"/>
        <v>0</v>
      </c>
      <c r="EV353">
        <v>0</v>
      </c>
      <c r="EW353">
        <f t="shared" si="1062"/>
        <v>0</v>
      </c>
      <c r="EX353">
        <v>0</v>
      </c>
      <c r="EY353">
        <f t="shared" si="1063"/>
        <v>0</v>
      </c>
      <c r="EZ353">
        <f t="shared" si="1083"/>
        <v>99.375</v>
      </c>
      <c r="FA353">
        <f t="shared" si="1084"/>
        <v>0.84193088443179409</v>
      </c>
      <c r="FB353">
        <v>0</v>
      </c>
      <c r="FC353">
        <f t="shared" si="1064"/>
        <v>0</v>
      </c>
      <c r="FD353">
        <v>0</v>
      </c>
      <c r="FE353">
        <f t="shared" si="1065"/>
        <v>0</v>
      </c>
      <c r="FF353">
        <v>0</v>
      </c>
      <c r="FG353">
        <f t="shared" si="1066"/>
        <v>0</v>
      </c>
      <c r="FH353">
        <v>0</v>
      </c>
      <c r="FI353">
        <f t="shared" si="1067"/>
        <v>0</v>
      </c>
      <c r="FJ353">
        <v>0</v>
      </c>
      <c r="FK353">
        <f t="shared" si="1068"/>
        <v>0</v>
      </c>
      <c r="FL353">
        <v>0</v>
      </c>
      <c r="FM353">
        <f t="shared" si="1069"/>
        <v>0</v>
      </c>
      <c r="FN353">
        <v>0</v>
      </c>
      <c r="FO353">
        <f t="shared" si="1070"/>
        <v>0</v>
      </c>
      <c r="FP353">
        <v>0</v>
      </c>
      <c r="FQ353">
        <f t="shared" si="1071"/>
        <v>0</v>
      </c>
      <c r="FR353">
        <v>0</v>
      </c>
      <c r="FS353">
        <f t="shared" si="1072"/>
        <v>0</v>
      </c>
      <c r="FT353">
        <v>0</v>
      </c>
      <c r="FU353">
        <f t="shared" si="1073"/>
        <v>0</v>
      </c>
      <c r="FV353">
        <v>0</v>
      </c>
      <c r="FW353">
        <f t="shared" si="1074"/>
        <v>0</v>
      </c>
      <c r="FX353">
        <v>0</v>
      </c>
      <c r="FY353">
        <f t="shared" si="1075"/>
        <v>0</v>
      </c>
      <c r="FZ353">
        <v>0</v>
      </c>
      <c r="GA353">
        <f t="shared" si="1076"/>
        <v>0</v>
      </c>
      <c r="GB353">
        <v>0</v>
      </c>
      <c r="GC353">
        <f t="shared" si="1077"/>
        <v>0</v>
      </c>
      <c r="GD353">
        <v>0</v>
      </c>
      <c r="GE353">
        <f t="shared" si="1078"/>
        <v>0</v>
      </c>
      <c r="GF353">
        <v>0.625</v>
      </c>
      <c r="GG353">
        <f t="shared" si="1085"/>
        <v>0.15806911556820583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732</v>
      </c>
    </row>
    <row r="354" spans="1:200" x14ac:dyDescent="0.45">
      <c r="A354">
        <v>353</v>
      </c>
      <c r="B354" t="s">
        <v>368</v>
      </c>
      <c r="C354" t="s">
        <v>729</v>
      </c>
      <c r="D354" t="s">
        <v>730</v>
      </c>
      <c r="E354" t="s">
        <v>734</v>
      </c>
      <c r="F354">
        <v>508</v>
      </c>
      <c r="G354">
        <v>673</v>
      </c>
      <c r="H354">
        <v>1773</v>
      </c>
      <c r="I354" s="2">
        <f t="shared" si="1043"/>
        <v>0.3795826283135928</v>
      </c>
      <c r="J354" s="2">
        <f t="shared" si="1044"/>
        <v>165</v>
      </c>
      <c r="K354" s="2">
        <f t="shared" si="1045"/>
        <v>1.3248031496062993</v>
      </c>
      <c r="M354" s="2">
        <v>1927</v>
      </c>
      <c r="N354">
        <v>14.2</v>
      </c>
      <c r="O354">
        <v>13.3</v>
      </c>
      <c r="P354" s="2">
        <f t="shared" si="1033"/>
        <v>1.0676691729323307</v>
      </c>
      <c r="Q354" s="2">
        <f t="shared" si="1034"/>
        <v>-6.7669172932330712E-2</v>
      </c>
      <c r="R354">
        <v>400</v>
      </c>
      <c r="S354">
        <v>400</v>
      </c>
      <c r="T354" s="2">
        <f t="shared" si="1079"/>
        <v>1</v>
      </c>
      <c r="U354">
        <v>463</v>
      </c>
      <c r="V354">
        <v>491</v>
      </c>
      <c r="W354" s="2">
        <f t="shared" si="1035"/>
        <v>65.745999999999995</v>
      </c>
      <c r="X354" s="2">
        <f t="shared" si="1036"/>
        <v>65.302999999999997</v>
      </c>
      <c r="Y354" s="7">
        <f t="shared" si="1037"/>
        <v>-6.7837618486133542E-3</v>
      </c>
      <c r="Z354" s="2">
        <f t="shared" si="1038"/>
        <v>0.94297352342158858</v>
      </c>
      <c r="AA354" s="2">
        <f t="shared" si="1039"/>
        <v>1.1575</v>
      </c>
      <c r="AB354" s="2">
        <f t="shared" si="1040"/>
        <v>1.2275</v>
      </c>
      <c r="AC354" s="2">
        <f t="shared" si="1046"/>
        <v>-6.7669172932330712E-2</v>
      </c>
      <c r="AD354" s="2">
        <f t="shared" si="1041"/>
        <v>63</v>
      </c>
      <c r="AE354" s="2">
        <f t="shared" si="1042"/>
        <v>91</v>
      </c>
      <c r="AF354" s="2">
        <f t="shared" si="1024"/>
        <v>0.18533604887983707</v>
      </c>
      <c r="AG354" s="2">
        <f t="shared" si="1047"/>
        <v>0.69230769230769229</v>
      </c>
      <c r="AH354" s="2">
        <f t="shared" si="859"/>
        <v>2.4649694501018331</v>
      </c>
      <c r="AI354" s="2">
        <v>0</v>
      </c>
      <c r="AJ354">
        <f t="shared" si="1080"/>
        <v>1.1000000000000002E-4</v>
      </c>
      <c r="AK354">
        <f t="shared" si="879"/>
        <v>1290.9090909090908</v>
      </c>
      <c r="AL354">
        <f t="shared" si="1081"/>
        <v>54000</v>
      </c>
      <c r="AM354">
        <f t="shared" si="880"/>
        <v>55290.909090909088</v>
      </c>
      <c r="AP354" t="s">
        <v>37</v>
      </c>
      <c r="AS354">
        <v>3</v>
      </c>
      <c r="AT354">
        <v>1</v>
      </c>
      <c r="AU354">
        <f t="shared" si="877"/>
        <v>692.8203230275509</v>
      </c>
      <c r="AV354" t="s">
        <v>372</v>
      </c>
      <c r="AW354" t="s">
        <v>373</v>
      </c>
      <c r="AZ354" s="2">
        <f t="shared" si="1048"/>
        <v>1.9295756206042494</v>
      </c>
      <c r="BA354" s="2">
        <f t="shared" si="1049"/>
        <v>3.5257926532953823</v>
      </c>
      <c r="BB354">
        <v>0</v>
      </c>
      <c r="BC354">
        <f t="shared" si="1050"/>
        <v>0</v>
      </c>
      <c r="BD354">
        <v>0</v>
      </c>
      <c r="BE354">
        <f t="shared" si="1051"/>
        <v>0</v>
      </c>
      <c r="BF354">
        <v>0</v>
      </c>
      <c r="BG354">
        <f t="shared" si="973"/>
        <v>0</v>
      </c>
      <c r="BH354">
        <v>0.16</v>
      </c>
      <c r="BI354">
        <f t="shared" si="1009"/>
        <v>1.6326849620823306E-3</v>
      </c>
      <c r="BJ354">
        <v>0</v>
      </c>
      <c r="BK354">
        <f t="shared" si="1052"/>
        <v>0</v>
      </c>
      <c r="BL354">
        <v>0</v>
      </c>
      <c r="BM354">
        <f t="shared" si="759"/>
        <v>0</v>
      </c>
      <c r="BN354">
        <v>0</v>
      </c>
      <c r="BO354">
        <f t="shared" si="1053"/>
        <v>0</v>
      </c>
      <c r="BP354">
        <v>0</v>
      </c>
      <c r="BQ354">
        <f t="shared" si="1054"/>
        <v>0</v>
      </c>
      <c r="BR354">
        <f t="shared" si="1082"/>
        <v>89.800000000000011</v>
      </c>
      <c r="BS354">
        <f t="shared" si="977"/>
        <v>0.90146173459236989</v>
      </c>
      <c r="BT354">
        <v>0.09</v>
      </c>
      <c r="BU354">
        <f t="shared" si="978"/>
        <v>4.2010200771331789E-3</v>
      </c>
      <c r="BV354">
        <v>0</v>
      </c>
      <c r="BW354">
        <f t="shared" si="979"/>
        <v>0</v>
      </c>
      <c r="BX354">
        <v>0</v>
      </c>
      <c r="BY354">
        <f t="shared" si="1020"/>
        <v>0</v>
      </c>
      <c r="BZ354">
        <v>0.11</v>
      </c>
      <c r="CA354">
        <f t="shared" si="1021"/>
        <v>2.1956634894244138E-3</v>
      </c>
      <c r="CB354">
        <v>7.66</v>
      </c>
      <c r="CC354">
        <f t="shared" si="982"/>
        <v>8.2587297386618144E-2</v>
      </c>
      <c r="CD354">
        <v>0</v>
      </c>
      <c r="CE354">
        <f t="shared" si="1022"/>
        <v>0</v>
      </c>
      <c r="CF354">
        <v>0</v>
      </c>
      <c r="CG354">
        <f t="shared" si="1025"/>
        <v>0</v>
      </c>
      <c r="CH354">
        <v>0</v>
      </c>
      <c r="CI354">
        <f t="shared" si="1026"/>
        <v>0</v>
      </c>
      <c r="CJ354">
        <v>0</v>
      </c>
      <c r="CK354">
        <f t="shared" si="1027"/>
        <v>0</v>
      </c>
      <c r="CL354">
        <v>0</v>
      </c>
      <c r="CM354">
        <f t="shared" si="1028"/>
        <v>0</v>
      </c>
      <c r="CN354">
        <v>0</v>
      </c>
      <c r="CO354">
        <f t="shared" si="1023"/>
        <v>0</v>
      </c>
      <c r="CP354">
        <v>0.16</v>
      </c>
      <c r="CQ354">
        <f t="shared" si="1010"/>
        <v>1.760825411206892E-3</v>
      </c>
      <c r="CR354">
        <v>0</v>
      </c>
      <c r="CS354">
        <f t="shared" si="1029"/>
        <v>0</v>
      </c>
      <c r="CT354">
        <v>2</v>
      </c>
      <c r="CU354">
        <f t="shared" si="1030"/>
        <v>6.0988119048411031E-3</v>
      </c>
      <c r="CV354">
        <v>0</v>
      </c>
      <c r="CW354">
        <f t="shared" si="1031"/>
        <v>0</v>
      </c>
      <c r="CX354">
        <v>0.02</v>
      </c>
      <c r="CY354">
        <f t="shared" si="1032"/>
        <v>6.1962176324177319E-5</v>
      </c>
      <c r="CZ354">
        <v>0</v>
      </c>
      <c r="DA354">
        <f t="shared" si="1055"/>
        <v>0</v>
      </c>
      <c r="DB354">
        <v>0</v>
      </c>
      <c r="DC354">
        <f t="shared" si="1056"/>
        <v>0</v>
      </c>
      <c r="DD354">
        <v>0</v>
      </c>
      <c r="DE354">
        <f t="shared" si="1057"/>
        <v>0</v>
      </c>
      <c r="DF354">
        <v>0</v>
      </c>
      <c r="DG354">
        <f t="shared" si="1058"/>
        <v>0</v>
      </c>
      <c r="DH354">
        <v>0</v>
      </c>
      <c r="DI354">
        <f t="shared" si="1059"/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f t="shared" si="1060"/>
        <v>0</v>
      </c>
      <c r="ET354">
        <v>0</v>
      </c>
      <c r="EU354">
        <f t="shared" si="1061"/>
        <v>0</v>
      </c>
      <c r="EV354">
        <v>0</v>
      </c>
      <c r="EW354">
        <f t="shared" si="1062"/>
        <v>0</v>
      </c>
      <c r="EX354">
        <v>0</v>
      </c>
      <c r="EY354">
        <f t="shared" si="1063"/>
        <v>0</v>
      </c>
      <c r="EZ354">
        <f t="shared" si="1083"/>
        <v>99.375</v>
      </c>
      <c r="FA354">
        <f t="shared" si="1084"/>
        <v>0.84193088443179409</v>
      </c>
      <c r="FB354">
        <v>0</v>
      </c>
      <c r="FC354">
        <f t="shared" si="1064"/>
        <v>0</v>
      </c>
      <c r="FD354">
        <v>0</v>
      </c>
      <c r="FE354">
        <f t="shared" si="1065"/>
        <v>0</v>
      </c>
      <c r="FF354">
        <v>0</v>
      </c>
      <c r="FG354">
        <f t="shared" si="1066"/>
        <v>0</v>
      </c>
      <c r="FH354">
        <v>0</v>
      </c>
      <c r="FI354">
        <f t="shared" si="1067"/>
        <v>0</v>
      </c>
      <c r="FJ354">
        <v>0</v>
      </c>
      <c r="FK354">
        <f t="shared" si="1068"/>
        <v>0</v>
      </c>
      <c r="FL354">
        <v>0</v>
      </c>
      <c r="FM354">
        <f t="shared" si="1069"/>
        <v>0</v>
      </c>
      <c r="FN354">
        <v>0</v>
      </c>
      <c r="FO354">
        <f t="shared" si="1070"/>
        <v>0</v>
      </c>
      <c r="FP354">
        <v>0</v>
      </c>
      <c r="FQ354">
        <f t="shared" si="1071"/>
        <v>0</v>
      </c>
      <c r="FR354">
        <v>0</v>
      </c>
      <c r="FS354">
        <f t="shared" si="1072"/>
        <v>0</v>
      </c>
      <c r="FT354">
        <v>0</v>
      </c>
      <c r="FU354">
        <f t="shared" si="1073"/>
        <v>0</v>
      </c>
      <c r="FV354">
        <v>0</v>
      </c>
      <c r="FW354">
        <f t="shared" si="1074"/>
        <v>0</v>
      </c>
      <c r="FX354">
        <v>0</v>
      </c>
      <c r="FY354">
        <f t="shared" si="1075"/>
        <v>0</v>
      </c>
      <c r="FZ354">
        <v>0</v>
      </c>
      <c r="GA354">
        <f t="shared" si="1076"/>
        <v>0</v>
      </c>
      <c r="GB354">
        <v>0</v>
      </c>
      <c r="GC354">
        <f t="shared" si="1077"/>
        <v>0</v>
      </c>
      <c r="GD354">
        <v>0</v>
      </c>
      <c r="GE354">
        <f t="shared" si="1078"/>
        <v>0</v>
      </c>
      <c r="GF354">
        <v>0.625</v>
      </c>
      <c r="GG354">
        <f t="shared" si="1085"/>
        <v>0.15806911556820583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732</v>
      </c>
    </row>
    <row r="355" spans="1:200" x14ac:dyDescent="0.45">
      <c r="A355">
        <v>354</v>
      </c>
      <c r="B355" t="s">
        <v>368</v>
      </c>
      <c r="C355" t="s">
        <v>729</v>
      </c>
      <c r="D355" t="s">
        <v>735</v>
      </c>
      <c r="E355" t="s">
        <v>731</v>
      </c>
      <c r="F355">
        <v>508</v>
      </c>
      <c r="G355">
        <f>250+273</f>
        <v>523</v>
      </c>
      <c r="H355">
        <v>1773</v>
      </c>
      <c r="I355" s="2">
        <f t="shared" ref="I355:I360" si="1086">G355/H355</f>
        <v>0.29498025944726453</v>
      </c>
      <c r="J355" s="2">
        <f t="shared" ref="J355:J360" si="1087">G355-F355</f>
        <v>15</v>
      </c>
      <c r="K355" s="2">
        <f t="shared" ref="K355:K360" si="1088">G355/F355</f>
        <v>1.0295275590551181</v>
      </c>
      <c r="M355" s="2">
        <v>1927</v>
      </c>
      <c r="N355">
        <v>17.100000000000001</v>
      </c>
      <c r="O355">
        <v>16.600000000000001</v>
      </c>
      <c r="P355" s="2">
        <f t="shared" si="1033"/>
        <v>1.0301204819277108</v>
      </c>
      <c r="Q355" s="2">
        <f t="shared" si="1034"/>
        <v>-3.012048192771084E-2</v>
      </c>
      <c r="R355">
        <v>400</v>
      </c>
      <c r="S355">
        <v>400</v>
      </c>
      <c r="T355" s="2">
        <f t="shared" si="1079"/>
        <v>1</v>
      </c>
      <c r="U355">
        <v>540</v>
      </c>
      <c r="V355">
        <v>569</v>
      </c>
      <c r="W355" s="2">
        <f t="shared" si="1035"/>
        <v>92.34</v>
      </c>
      <c r="X355" s="2">
        <f t="shared" si="1036"/>
        <v>94.454000000000008</v>
      </c>
      <c r="Y355" s="7">
        <f t="shared" si="1037"/>
        <v>2.2381264954369366E-2</v>
      </c>
      <c r="Z355" s="2">
        <f t="shared" si="1038"/>
        <v>0.94903339191564151</v>
      </c>
      <c r="AA355" s="2">
        <f t="shared" si="1039"/>
        <v>1.35</v>
      </c>
      <c r="AB355" s="2">
        <f t="shared" si="1040"/>
        <v>1.4225000000000001</v>
      </c>
      <c r="AC355" s="2">
        <f t="shared" si="1046"/>
        <v>-3.012048192771084E-2</v>
      </c>
      <c r="AD355" s="2">
        <f t="shared" si="1041"/>
        <v>140</v>
      </c>
      <c r="AE355" s="2">
        <f t="shared" si="1042"/>
        <v>169</v>
      </c>
      <c r="AF355" s="2">
        <f t="shared" si="1024"/>
        <v>0.29701230228471004</v>
      </c>
      <c r="AG355" s="2">
        <f t="shared" si="1047"/>
        <v>0.82840236686390534</v>
      </c>
      <c r="AH355" s="2">
        <f t="shared" si="859"/>
        <v>4.9304042179261867</v>
      </c>
      <c r="AI355" s="2">
        <v>0</v>
      </c>
      <c r="AJ355">
        <f t="shared" si="1080"/>
        <v>1.1000000000000002E-4</v>
      </c>
      <c r="AK355">
        <f t="shared" si="879"/>
        <v>1554.5454545454545</v>
      </c>
      <c r="AL355">
        <f t="shared" si="1081"/>
        <v>54000</v>
      </c>
      <c r="AM355">
        <f t="shared" si="880"/>
        <v>55554.545454545456</v>
      </c>
      <c r="AP355" t="s">
        <v>37</v>
      </c>
      <c r="AS355">
        <v>3</v>
      </c>
      <c r="AT355">
        <v>1</v>
      </c>
      <c r="AU355">
        <f t="shared" si="877"/>
        <v>692.8203230275509</v>
      </c>
      <c r="AV355" t="s">
        <v>372</v>
      </c>
      <c r="AW355" t="s">
        <v>373</v>
      </c>
      <c r="AZ355" s="2">
        <f t="shared" si="1048"/>
        <v>1.9256009056750056</v>
      </c>
      <c r="BA355" s="2">
        <f t="shared" si="1049"/>
        <v>3.5257926532953823</v>
      </c>
      <c r="BB355">
        <v>0</v>
      </c>
      <c r="BC355">
        <f t="shared" si="1050"/>
        <v>0</v>
      </c>
      <c r="BD355">
        <v>0</v>
      </c>
      <c r="BE355">
        <f t="shared" si="1051"/>
        <v>0</v>
      </c>
      <c r="BF355">
        <v>0</v>
      </c>
      <c r="BG355">
        <f t="shared" si="973"/>
        <v>0</v>
      </c>
      <c r="BH355">
        <v>0.34</v>
      </c>
      <c r="BI355">
        <f t="shared" si="1009"/>
        <v>3.4539575342302626E-3</v>
      </c>
      <c r="BJ355">
        <v>0</v>
      </c>
      <c r="BK355">
        <f t="shared" si="1052"/>
        <v>0</v>
      </c>
      <c r="BL355">
        <v>0</v>
      </c>
      <c r="BM355">
        <f t="shared" si="759"/>
        <v>0</v>
      </c>
      <c r="BN355">
        <v>0</v>
      </c>
      <c r="BO355">
        <f t="shared" si="1053"/>
        <v>0</v>
      </c>
      <c r="BP355">
        <v>0</v>
      </c>
      <c r="BQ355">
        <f t="shared" si="1054"/>
        <v>0</v>
      </c>
      <c r="BR355">
        <f t="shared" si="1082"/>
        <v>89.559999999999988</v>
      </c>
      <c r="BS355">
        <f t="shared" si="977"/>
        <v>0.89503642766649028</v>
      </c>
      <c r="BT355">
        <v>0.12</v>
      </c>
      <c r="BU355">
        <f t="shared" si="978"/>
        <v>5.5763389043113716E-3</v>
      </c>
      <c r="BV355">
        <v>0</v>
      </c>
      <c r="BW355">
        <f t="shared" si="979"/>
        <v>0</v>
      </c>
      <c r="BX355">
        <v>0</v>
      </c>
      <c r="BY355">
        <f t="shared" si="1020"/>
        <v>0</v>
      </c>
      <c r="BZ355">
        <v>0</v>
      </c>
      <c r="CA355">
        <f t="shared" si="1021"/>
        <v>0</v>
      </c>
      <c r="CB355">
        <v>8.3000000000000007</v>
      </c>
      <c r="CC355">
        <f t="shared" si="982"/>
        <v>8.9087801937464309E-2</v>
      </c>
      <c r="CD355">
        <v>0</v>
      </c>
      <c r="CE355">
        <f t="shared" ref="CE355:CE361" si="1089">((CD355/100)/GY$10)/((BR355/100)/GU$6+(BH355/100)/HA$2+(BT355/100)/GW$6+(BV355/100)/GY$6+(BX355/100)/HA$6+(BZ355/100)/GU$10+(CB355/100)/GW$10+(CD355/100)/GY$10+(BF355/100)/GY$2+(BB355/100)/GU$2+(CF355/100)/GU$16+(CH355/100)/GW$16+(CJ355/100)/GY$16+(CL355/100)/HA$16+(BL355/100)/HE$2+(CN355/100)/GW$19+(CP355/100)/GY$19+(CR355/100)/HA$19+(BP355/100)/HA$13+(CZ355/100)/GU$13+(DB355/100)/HA$10+(CT355/100)/GU$25+(CV355/100)/GW$25+(CX355/100)/HA$25+(DD355/100)/GW$28+(DF355/100)/GY$28+(BD355/100)/GW$2+(BJ355/100)/HC$2+(BN355/100)/HG$2+(DH355/100)/HA$28)</f>
        <v>0</v>
      </c>
      <c r="CF355">
        <v>0</v>
      </c>
      <c r="CG355">
        <f t="shared" si="1025"/>
        <v>0</v>
      </c>
      <c r="CH355">
        <v>0</v>
      </c>
      <c r="CI355">
        <f t="shared" si="1026"/>
        <v>0</v>
      </c>
      <c r="CJ355">
        <v>0</v>
      </c>
      <c r="CK355">
        <f t="shared" si="1027"/>
        <v>0</v>
      </c>
      <c r="CL355">
        <v>0</v>
      </c>
      <c r="CM355">
        <f t="shared" si="1028"/>
        <v>0</v>
      </c>
      <c r="CN355">
        <v>0</v>
      </c>
      <c r="CO355">
        <f t="shared" si="1023"/>
        <v>0</v>
      </c>
      <c r="CP355">
        <v>0.22</v>
      </c>
      <c r="CQ355">
        <f t="shared" si="1010"/>
        <v>2.4103197639333052E-3</v>
      </c>
      <c r="CR355">
        <v>0</v>
      </c>
      <c r="CS355">
        <f t="shared" si="1029"/>
        <v>0</v>
      </c>
      <c r="CT355">
        <v>1.4</v>
      </c>
      <c r="CU355">
        <f t="shared" si="1030"/>
        <v>4.2500980171658051E-3</v>
      </c>
      <c r="CV355">
        <v>0</v>
      </c>
      <c r="CW355">
        <f t="shared" si="1031"/>
        <v>0</v>
      </c>
      <c r="CX355">
        <v>0.06</v>
      </c>
      <c r="CY355">
        <f t="shared" si="1032"/>
        <v>1.8505617640447521E-4</v>
      </c>
      <c r="CZ355">
        <v>0</v>
      </c>
      <c r="DA355">
        <f t="shared" si="1055"/>
        <v>0</v>
      </c>
      <c r="DB355">
        <v>0</v>
      </c>
      <c r="DC355">
        <f t="shared" si="1056"/>
        <v>0</v>
      </c>
      <c r="DD355">
        <v>0</v>
      </c>
      <c r="DE355">
        <f t="shared" si="1057"/>
        <v>0</v>
      </c>
      <c r="DF355">
        <v>0</v>
      </c>
      <c r="DG355">
        <f t="shared" si="1058"/>
        <v>0</v>
      </c>
      <c r="DH355">
        <v>0</v>
      </c>
      <c r="DI355">
        <f t="shared" si="1059"/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f t="shared" si="1060"/>
        <v>0</v>
      </c>
      <c r="ET355">
        <v>0</v>
      </c>
      <c r="EU355">
        <f t="shared" si="1061"/>
        <v>0</v>
      </c>
      <c r="EV355">
        <v>0</v>
      </c>
      <c r="EW355">
        <f t="shared" si="1062"/>
        <v>0</v>
      </c>
      <c r="EX355">
        <v>0</v>
      </c>
      <c r="EY355">
        <f t="shared" si="1063"/>
        <v>0</v>
      </c>
      <c r="EZ355">
        <f t="shared" si="1083"/>
        <v>99.375</v>
      </c>
      <c r="FA355">
        <f t="shared" si="1084"/>
        <v>0.84193088443179409</v>
      </c>
      <c r="FB355">
        <v>0</v>
      </c>
      <c r="FC355">
        <f t="shared" si="1064"/>
        <v>0</v>
      </c>
      <c r="FD355">
        <v>0</v>
      </c>
      <c r="FE355">
        <f t="shared" si="1065"/>
        <v>0</v>
      </c>
      <c r="FF355">
        <v>0</v>
      </c>
      <c r="FG355">
        <f t="shared" si="1066"/>
        <v>0</v>
      </c>
      <c r="FH355">
        <v>0</v>
      </c>
      <c r="FI355">
        <f t="shared" si="1067"/>
        <v>0</v>
      </c>
      <c r="FJ355">
        <v>0</v>
      </c>
      <c r="FK355">
        <f t="shared" si="1068"/>
        <v>0</v>
      </c>
      <c r="FL355">
        <v>0</v>
      </c>
      <c r="FM355">
        <f t="shared" si="1069"/>
        <v>0</v>
      </c>
      <c r="FN355">
        <v>0</v>
      </c>
      <c r="FO355">
        <f t="shared" si="1070"/>
        <v>0</v>
      </c>
      <c r="FP355">
        <v>0</v>
      </c>
      <c r="FQ355">
        <f t="shared" si="1071"/>
        <v>0</v>
      </c>
      <c r="FR355">
        <v>0</v>
      </c>
      <c r="FS355">
        <f t="shared" si="1072"/>
        <v>0</v>
      </c>
      <c r="FT355">
        <v>0</v>
      </c>
      <c r="FU355">
        <f t="shared" si="1073"/>
        <v>0</v>
      </c>
      <c r="FV355">
        <v>0</v>
      </c>
      <c r="FW355">
        <f t="shared" si="1074"/>
        <v>0</v>
      </c>
      <c r="FX355">
        <v>0</v>
      </c>
      <c r="FY355">
        <f t="shared" si="1075"/>
        <v>0</v>
      </c>
      <c r="FZ355">
        <v>0</v>
      </c>
      <c r="GA355">
        <f t="shared" si="1076"/>
        <v>0</v>
      </c>
      <c r="GB355">
        <v>0</v>
      </c>
      <c r="GC355">
        <f t="shared" si="1077"/>
        <v>0</v>
      </c>
      <c r="GD355">
        <v>0</v>
      </c>
      <c r="GE355">
        <f t="shared" si="1078"/>
        <v>0</v>
      </c>
      <c r="GF355">
        <v>0.625</v>
      </c>
      <c r="GG355">
        <f t="shared" si="1085"/>
        <v>0.15806911556820583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732</v>
      </c>
    </row>
    <row r="356" spans="1:200" x14ac:dyDescent="0.45">
      <c r="A356">
        <v>355</v>
      </c>
      <c r="B356" t="s">
        <v>368</v>
      </c>
      <c r="C356" t="s">
        <v>729</v>
      </c>
      <c r="D356" t="s">
        <v>735</v>
      </c>
      <c r="E356" t="s">
        <v>731</v>
      </c>
      <c r="F356">
        <v>508</v>
      </c>
      <c r="G356">
        <v>673</v>
      </c>
      <c r="H356">
        <v>1773</v>
      </c>
      <c r="I356" s="2">
        <f t="shared" si="1086"/>
        <v>0.3795826283135928</v>
      </c>
      <c r="J356" s="2">
        <f t="shared" si="1087"/>
        <v>165</v>
      </c>
      <c r="K356" s="2">
        <f t="shared" si="1088"/>
        <v>1.3248031496062993</v>
      </c>
      <c r="M356" s="2">
        <v>1927</v>
      </c>
      <c r="N356">
        <v>18.2</v>
      </c>
      <c r="O356">
        <v>13.9</v>
      </c>
      <c r="P356" s="2">
        <f t="shared" si="1033"/>
        <v>1.3093525179856114</v>
      </c>
      <c r="Q356" s="2">
        <f t="shared" si="1034"/>
        <v>-0.30935251798561142</v>
      </c>
      <c r="R356">
        <v>400</v>
      </c>
      <c r="S356">
        <v>400</v>
      </c>
      <c r="T356" s="2">
        <f t="shared" si="1079"/>
        <v>1</v>
      </c>
      <c r="U356">
        <v>497</v>
      </c>
      <c r="V356">
        <v>500</v>
      </c>
      <c r="W356" s="2">
        <f t="shared" si="1035"/>
        <v>90.453999999999994</v>
      </c>
      <c r="X356" s="2">
        <f t="shared" si="1036"/>
        <v>69.5</v>
      </c>
      <c r="Y356" s="7">
        <f t="shared" si="1037"/>
        <v>-0.30149640287769774</v>
      </c>
      <c r="Z356" s="2">
        <f t="shared" si="1038"/>
        <v>0.99399999999999999</v>
      </c>
      <c r="AA356" s="2">
        <f t="shared" si="1039"/>
        <v>1.2424999999999999</v>
      </c>
      <c r="AB356" s="2">
        <f t="shared" si="1040"/>
        <v>1.25</v>
      </c>
      <c r="AC356" s="2">
        <f t="shared" si="1046"/>
        <v>-0.30935251798561142</v>
      </c>
      <c r="AD356" s="2">
        <f t="shared" si="1041"/>
        <v>97</v>
      </c>
      <c r="AE356" s="2">
        <f t="shared" si="1042"/>
        <v>100</v>
      </c>
      <c r="AF356" s="2">
        <f t="shared" si="1024"/>
        <v>0.2</v>
      </c>
      <c r="AG356" s="2">
        <f t="shared" si="1047"/>
        <v>0.97</v>
      </c>
      <c r="AH356" s="2">
        <f t="shared" si="859"/>
        <v>2.7800000000000002</v>
      </c>
      <c r="AI356" s="2">
        <v>0</v>
      </c>
      <c r="AJ356">
        <f t="shared" si="1080"/>
        <v>1.1000000000000002E-4</v>
      </c>
      <c r="AK356">
        <f t="shared" si="879"/>
        <v>1654.5454545454543</v>
      </c>
      <c r="AL356">
        <f t="shared" si="1081"/>
        <v>54000</v>
      </c>
      <c r="AM356">
        <f t="shared" si="880"/>
        <v>55654.545454545456</v>
      </c>
      <c r="AP356" t="s">
        <v>37</v>
      </c>
      <c r="AS356">
        <v>3</v>
      </c>
      <c r="AT356">
        <v>1</v>
      </c>
      <c r="AU356">
        <f t="shared" si="877"/>
        <v>692.8203230275509</v>
      </c>
      <c r="AV356" t="s">
        <v>372</v>
      </c>
      <c r="AW356" t="s">
        <v>373</v>
      </c>
      <c r="AZ356" s="2">
        <f t="shared" si="1048"/>
        <v>1.9256009056750056</v>
      </c>
      <c r="BA356" s="2">
        <f t="shared" si="1049"/>
        <v>3.5257926532953823</v>
      </c>
      <c r="BB356">
        <v>0</v>
      </c>
      <c r="BC356">
        <f t="shared" si="1050"/>
        <v>0</v>
      </c>
      <c r="BD356">
        <v>0</v>
      </c>
      <c r="BE356">
        <f t="shared" si="1051"/>
        <v>0</v>
      </c>
      <c r="BF356">
        <v>0</v>
      </c>
      <c r="BG356">
        <f t="shared" si="973"/>
        <v>0</v>
      </c>
      <c r="BH356">
        <v>0.34</v>
      </c>
      <c r="BI356">
        <f t="shared" ref="BI356:BI361" si="1090">((BH356/100)/HA$2)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3.4539575342302626E-3</v>
      </c>
      <c r="BJ356">
        <v>0</v>
      </c>
      <c r="BK356">
        <f t="shared" si="1052"/>
        <v>0</v>
      </c>
      <c r="BL356">
        <v>0</v>
      </c>
      <c r="BM356">
        <f t="shared" si="759"/>
        <v>0</v>
      </c>
      <c r="BN356">
        <v>0</v>
      </c>
      <c r="BO356">
        <f t="shared" si="1053"/>
        <v>0</v>
      </c>
      <c r="BP356">
        <v>0</v>
      </c>
      <c r="BQ356">
        <f t="shared" si="1054"/>
        <v>0</v>
      </c>
      <c r="BR356">
        <f t="shared" si="1082"/>
        <v>89.559999999999988</v>
      </c>
      <c r="BS356">
        <f t="shared" si="977"/>
        <v>0.89503642766649028</v>
      </c>
      <c r="BT356">
        <v>0.12</v>
      </c>
      <c r="BU356">
        <f t="shared" ref="BU356:BU361" si="1091">((BT356/100)/GW$6)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5.5763389043113716E-3</v>
      </c>
      <c r="BV356">
        <v>0</v>
      </c>
      <c r="BW356">
        <f t="shared" si="979"/>
        <v>0</v>
      </c>
      <c r="BX356">
        <v>0</v>
      </c>
      <c r="BY356">
        <f t="shared" si="1020"/>
        <v>0</v>
      </c>
      <c r="BZ356">
        <v>0</v>
      </c>
      <c r="CA356">
        <f t="shared" ref="CA356:CA361" si="1092">((BZ356/100)/GU$10)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0</v>
      </c>
      <c r="CB356">
        <v>8.3000000000000007</v>
      </c>
      <c r="CC356">
        <f t="shared" ref="CC356:CC361" si="1093">((CB356/100)/GW$10)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8.9087801937464309E-2</v>
      </c>
      <c r="CD356">
        <v>0</v>
      </c>
      <c r="CE356">
        <f t="shared" si="1089"/>
        <v>0</v>
      </c>
      <c r="CF356">
        <v>0</v>
      </c>
      <c r="CG356">
        <f t="shared" si="1025"/>
        <v>0</v>
      </c>
      <c r="CH356">
        <v>0</v>
      </c>
      <c r="CI356">
        <f t="shared" si="1026"/>
        <v>0</v>
      </c>
      <c r="CJ356">
        <v>0</v>
      </c>
      <c r="CK356">
        <f t="shared" si="1027"/>
        <v>0</v>
      </c>
      <c r="CL356">
        <v>0</v>
      </c>
      <c r="CM356">
        <f t="shared" si="1028"/>
        <v>0</v>
      </c>
      <c r="CN356">
        <v>0</v>
      </c>
      <c r="CO356">
        <f t="shared" si="1023"/>
        <v>0</v>
      </c>
      <c r="CP356">
        <v>0.22</v>
      </c>
      <c r="CQ356">
        <f t="shared" ref="CQ356:CQ361" si="1094">((CP356/100)/GY$19)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2.4103197639333052E-3</v>
      </c>
      <c r="CR356">
        <v>0</v>
      </c>
      <c r="CS356">
        <f t="shared" si="1029"/>
        <v>0</v>
      </c>
      <c r="CT356">
        <v>1.4</v>
      </c>
      <c r="CU356">
        <f t="shared" ref="CU356:CU361" si="1095">((CT356/100)/GU$25)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4.2500980171658051E-3</v>
      </c>
      <c r="CV356">
        <v>0</v>
      </c>
      <c r="CW356">
        <f t="shared" si="1031"/>
        <v>0</v>
      </c>
      <c r="CX356">
        <v>0.06</v>
      </c>
      <c r="CY356">
        <f t="shared" ref="CY356:CY361" si="1096">((CX356/100)/HA$25)/((BR356/100)/GU$6+(BH356/100)/HA$2+(BT356/100)/GW$6+(BV356/100)/GY$6+(BX356/100)/HA$6+(BZ356/100)/GU$10+(CB356/100)/GW$10+(CD356/100)/GY$10+(BF356/100)/GY$2+(BB356/100)/GU$2+(CF356/100)/GU$16+(CH356/100)/GW$16+(CJ356/100)/GY$16+(CL356/100)/HA$16+(BL356/100)/HE$2+(CN356/100)/GW$19+(CP356/100)/GY$19+(CR356/100)/HA$19+(BP356/100)/HA$13+(CZ356/100)/GU$13+(DB356/100)/HA$10+(CT356/100)/GU$25+(CV356/100)/GW$25+(CX356/100)/HA$25+(DD356/100)/GW$28+(DF356/100)/GY$28+(BD356/100)/GW$2+(BJ356/100)/HC$2+(BN356/100)/HG$2+(DH356/100)/HA$28)</f>
        <v>1.8505617640447521E-4</v>
      </c>
      <c r="CZ356">
        <v>0</v>
      </c>
      <c r="DA356">
        <f t="shared" si="1055"/>
        <v>0</v>
      </c>
      <c r="DB356">
        <v>0</v>
      </c>
      <c r="DC356">
        <f t="shared" si="1056"/>
        <v>0</v>
      </c>
      <c r="DD356">
        <v>0</v>
      </c>
      <c r="DE356">
        <f t="shared" si="1057"/>
        <v>0</v>
      </c>
      <c r="DF356">
        <v>0</v>
      </c>
      <c r="DG356">
        <f t="shared" si="1058"/>
        <v>0</v>
      </c>
      <c r="DH356">
        <v>0</v>
      </c>
      <c r="DI356">
        <f t="shared" si="1059"/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f t="shared" si="1060"/>
        <v>0</v>
      </c>
      <c r="ET356">
        <v>0</v>
      </c>
      <c r="EU356">
        <f t="shared" si="1061"/>
        <v>0</v>
      </c>
      <c r="EV356">
        <v>0</v>
      </c>
      <c r="EW356">
        <f t="shared" si="1062"/>
        <v>0</v>
      </c>
      <c r="EX356">
        <v>0</v>
      </c>
      <c r="EY356">
        <f t="shared" si="1063"/>
        <v>0</v>
      </c>
      <c r="EZ356">
        <f t="shared" si="1083"/>
        <v>99.375</v>
      </c>
      <c r="FA356">
        <f t="shared" si="1084"/>
        <v>0.84193088443179409</v>
      </c>
      <c r="FB356">
        <v>0</v>
      </c>
      <c r="FC356">
        <f t="shared" si="1064"/>
        <v>0</v>
      </c>
      <c r="FD356">
        <v>0</v>
      </c>
      <c r="FE356">
        <f t="shared" si="1065"/>
        <v>0</v>
      </c>
      <c r="FF356">
        <v>0</v>
      </c>
      <c r="FG356">
        <f t="shared" si="1066"/>
        <v>0</v>
      </c>
      <c r="FH356">
        <v>0</v>
      </c>
      <c r="FI356">
        <f t="shared" si="1067"/>
        <v>0</v>
      </c>
      <c r="FJ356">
        <v>0</v>
      </c>
      <c r="FK356">
        <f t="shared" si="1068"/>
        <v>0</v>
      </c>
      <c r="FL356">
        <v>0</v>
      </c>
      <c r="FM356">
        <f t="shared" si="1069"/>
        <v>0</v>
      </c>
      <c r="FN356">
        <v>0</v>
      </c>
      <c r="FO356">
        <f t="shared" si="1070"/>
        <v>0</v>
      </c>
      <c r="FP356">
        <v>0</v>
      </c>
      <c r="FQ356">
        <f t="shared" si="1071"/>
        <v>0</v>
      </c>
      <c r="FR356">
        <v>0</v>
      </c>
      <c r="FS356">
        <f t="shared" si="1072"/>
        <v>0</v>
      </c>
      <c r="FT356">
        <v>0</v>
      </c>
      <c r="FU356">
        <f t="shared" si="1073"/>
        <v>0</v>
      </c>
      <c r="FV356">
        <v>0</v>
      </c>
      <c r="FW356">
        <f t="shared" si="1074"/>
        <v>0</v>
      </c>
      <c r="FX356">
        <v>0</v>
      </c>
      <c r="FY356">
        <f t="shared" si="1075"/>
        <v>0</v>
      </c>
      <c r="FZ356">
        <v>0</v>
      </c>
      <c r="GA356">
        <f t="shared" si="1076"/>
        <v>0</v>
      </c>
      <c r="GB356">
        <v>0</v>
      </c>
      <c r="GC356">
        <f t="shared" si="1077"/>
        <v>0</v>
      </c>
      <c r="GD356">
        <v>0</v>
      </c>
      <c r="GE356">
        <f t="shared" si="1078"/>
        <v>0</v>
      </c>
      <c r="GF356">
        <v>0.625</v>
      </c>
      <c r="GG356">
        <f t="shared" si="1085"/>
        <v>0.15806911556820583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732</v>
      </c>
    </row>
    <row r="357" spans="1:200" x14ac:dyDescent="0.45">
      <c r="A357">
        <v>356</v>
      </c>
      <c r="B357" t="s">
        <v>368</v>
      </c>
      <c r="C357" t="s">
        <v>729</v>
      </c>
      <c r="D357" t="s">
        <v>735</v>
      </c>
      <c r="E357" t="s">
        <v>733</v>
      </c>
      <c r="F357">
        <v>508</v>
      </c>
      <c r="G357">
        <f>250+273</f>
        <v>523</v>
      </c>
      <c r="H357">
        <v>1773</v>
      </c>
      <c r="I357" s="2">
        <f t="shared" si="1086"/>
        <v>0.29498025944726453</v>
      </c>
      <c r="J357" s="2">
        <f t="shared" si="1087"/>
        <v>15</v>
      </c>
      <c r="K357" s="2">
        <f t="shared" si="1088"/>
        <v>1.0295275590551181</v>
      </c>
      <c r="M357" s="2">
        <v>1927</v>
      </c>
      <c r="N357">
        <v>6.2</v>
      </c>
      <c r="O357">
        <v>14.8</v>
      </c>
      <c r="P357" s="2">
        <f t="shared" si="1033"/>
        <v>0.41891891891891891</v>
      </c>
      <c r="Q357" s="2">
        <f t="shared" si="1034"/>
        <v>0.58108108108108114</v>
      </c>
      <c r="R357">
        <v>900</v>
      </c>
      <c r="S357">
        <v>1100</v>
      </c>
      <c r="T357" s="2">
        <f t="shared" si="1079"/>
        <v>0.81818181818181823</v>
      </c>
      <c r="U357">
        <v>994</v>
      </c>
      <c r="V357">
        <v>1275</v>
      </c>
      <c r="W357" s="2">
        <f t="shared" si="1035"/>
        <v>61.628</v>
      </c>
      <c r="X357" s="2">
        <f t="shared" si="1036"/>
        <v>188.7</v>
      </c>
      <c r="Y357" s="7">
        <f t="shared" si="1037"/>
        <v>0.67340752517223101</v>
      </c>
      <c r="Z357" s="2">
        <f t="shared" si="1038"/>
        <v>0.77960784313725495</v>
      </c>
      <c r="AA357" s="2">
        <f t="shared" si="1039"/>
        <v>1.1044444444444443</v>
      </c>
      <c r="AB357" s="2">
        <f t="shared" si="1040"/>
        <v>1.1590909090909092</v>
      </c>
      <c r="AC357" s="2">
        <f t="shared" si="1046"/>
        <v>0.58108108108108114</v>
      </c>
      <c r="AD357" s="2">
        <f t="shared" si="1041"/>
        <v>94</v>
      </c>
      <c r="AE357" s="2">
        <f t="shared" si="1042"/>
        <v>175</v>
      </c>
      <c r="AF357" s="2">
        <f t="shared" si="1024"/>
        <v>0.13725490196078433</v>
      </c>
      <c r="AG357" s="2">
        <f t="shared" si="1047"/>
        <v>0.53714285714285714</v>
      </c>
      <c r="AH357" s="2">
        <f t="shared" si="859"/>
        <v>2.0313725490196082</v>
      </c>
      <c r="AI357" s="2">
        <v>1</v>
      </c>
      <c r="AJ357">
        <f t="shared" si="1080"/>
        <v>1.1000000000000002E-4</v>
      </c>
      <c r="AK357">
        <f t="shared" si="879"/>
        <v>563.63636363636363</v>
      </c>
      <c r="AL357">
        <f t="shared" si="1081"/>
        <v>54000</v>
      </c>
      <c r="AM357">
        <f t="shared" si="880"/>
        <v>54563.63636363636</v>
      </c>
      <c r="AP357" t="s">
        <v>37</v>
      </c>
      <c r="AS357">
        <v>3</v>
      </c>
      <c r="AT357">
        <v>1</v>
      </c>
      <c r="AU357">
        <f t="shared" si="877"/>
        <v>1905.255888325765</v>
      </c>
      <c r="AV357" t="s">
        <v>372</v>
      </c>
      <c r="AW357" t="s">
        <v>373</v>
      </c>
      <c r="AZ357" s="2">
        <f t="shared" si="1048"/>
        <v>1.9256009056750056</v>
      </c>
      <c r="BA357" s="2">
        <f t="shared" si="1049"/>
        <v>3.5257926532953823</v>
      </c>
      <c r="BB357">
        <v>0</v>
      </c>
      <c r="BC357">
        <f t="shared" si="1050"/>
        <v>0</v>
      </c>
      <c r="BD357">
        <v>0</v>
      </c>
      <c r="BE357">
        <f t="shared" si="1051"/>
        <v>0</v>
      </c>
      <c r="BF357">
        <v>0</v>
      </c>
      <c r="BG357">
        <f t="shared" si="973"/>
        <v>0</v>
      </c>
      <c r="BH357">
        <v>0.34</v>
      </c>
      <c r="BI357">
        <f t="shared" si="1090"/>
        <v>3.4539575342302626E-3</v>
      </c>
      <c r="BJ357">
        <v>0</v>
      </c>
      <c r="BK357">
        <f t="shared" si="1052"/>
        <v>0</v>
      </c>
      <c r="BL357">
        <v>0</v>
      </c>
      <c r="BM357">
        <f t="shared" si="759"/>
        <v>0</v>
      </c>
      <c r="BN357">
        <v>0</v>
      </c>
      <c r="BO357">
        <f t="shared" si="1053"/>
        <v>0</v>
      </c>
      <c r="BP357">
        <v>0</v>
      </c>
      <c r="BQ357">
        <f t="shared" si="1054"/>
        <v>0</v>
      </c>
      <c r="BR357">
        <f t="shared" si="1082"/>
        <v>89.559999999999988</v>
      </c>
      <c r="BS357">
        <f t="shared" si="977"/>
        <v>0.89503642766649028</v>
      </c>
      <c r="BT357">
        <v>0.12</v>
      </c>
      <c r="BU357">
        <f t="shared" si="1091"/>
        <v>5.5763389043113716E-3</v>
      </c>
      <c r="BV357">
        <v>0</v>
      </c>
      <c r="BW357">
        <f t="shared" si="979"/>
        <v>0</v>
      </c>
      <c r="BX357">
        <v>0</v>
      </c>
      <c r="BY357">
        <f t="shared" si="1020"/>
        <v>0</v>
      </c>
      <c r="BZ357">
        <v>0</v>
      </c>
      <c r="CA357">
        <f t="shared" si="1092"/>
        <v>0</v>
      </c>
      <c r="CB357">
        <v>8.3000000000000007</v>
      </c>
      <c r="CC357">
        <f t="shared" si="1093"/>
        <v>8.9087801937464309E-2</v>
      </c>
      <c r="CD357">
        <v>0</v>
      </c>
      <c r="CE357">
        <f t="shared" si="1089"/>
        <v>0</v>
      </c>
      <c r="CF357">
        <v>0</v>
      </c>
      <c r="CG357">
        <f t="shared" si="1025"/>
        <v>0</v>
      </c>
      <c r="CH357">
        <v>0</v>
      </c>
      <c r="CI357">
        <f t="shared" si="1026"/>
        <v>0</v>
      </c>
      <c r="CJ357">
        <v>0</v>
      </c>
      <c r="CK357">
        <f t="shared" si="1027"/>
        <v>0</v>
      </c>
      <c r="CL357">
        <v>0</v>
      </c>
      <c r="CM357">
        <f t="shared" si="1028"/>
        <v>0</v>
      </c>
      <c r="CN357">
        <v>0</v>
      </c>
      <c r="CO357">
        <f t="shared" si="1023"/>
        <v>0</v>
      </c>
      <c r="CP357">
        <v>0.22</v>
      </c>
      <c r="CQ357">
        <f t="shared" si="1094"/>
        <v>2.4103197639333052E-3</v>
      </c>
      <c r="CR357">
        <v>0</v>
      </c>
      <c r="CS357">
        <f t="shared" si="1029"/>
        <v>0</v>
      </c>
      <c r="CT357">
        <v>1.4</v>
      </c>
      <c r="CU357">
        <f t="shared" si="1095"/>
        <v>4.2500980171658051E-3</v>
      </c>
      <c r="CV357">
        <v>0</v>
      </c>
      <c r="CW357">
        <f t="shared" si="1031"/>
        <v>0</v>
      </c>
      <c r="CX357">
        <v>0.06</v>
      </c>
      <c r="CY357">
        <f t="shared" si="1096"/>
        <v>1.8505617640447521E-4</v>
      </c>
      <c r="CZ357">
        <v>0</v>
      </c>
      <c r="DA357">
        <f t="shared" si="1055"/>
        <v>0</v>
      </c>
      <c r="DB357">
        <v>0</v>
      </c>
      <c r="DC357">
        <f t="shared" si="1056"/>
        <v>0</v>
      </c>
      <c r="DD357">
        <v>0</v>
      </c>
      <c r="DE357">
        <f t="shared" si="1057"/>
        <v>0</v>
      </c>
      <c r="DF357">
        <v>0</v>
      </c>
      <c r="DG357">
        <f t="shared" si="1058"/>
        <v>0</v>
      </c>
      <c r="DH357">
        <v>0</v>
      </c>
      <c r="DI357">
        <f t="shared" si="1059"/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f t="shared" si="1060"/>
        <v>0</v>
      </c>
      <c r="ET357">
        <v>0</v>
      </c>
      <c r="EU357">
        <f t="shared" si="1061"/>
        <v>0</v>
      </c>
      <c r="EV357">
        <v>0</v>
      </c>
      <c r="EW357">
        <f t="shared" si="1062"/>
        <v>0</v>
      </c>
      <c r="EX357">
        <v>0</v>
      </c>
      <c r="EY357">
        <f t="shared" si="1063"/>
        <v>0</v>
      </c>
      <c r="EZ357">
        <f t="shared" si="1083"/>
        <v>99.375</v>
      </c>
      <c r="FA357">
        <f t="shared" si="1084"/>
        <v>0.84193088443179409</v>
      </c>
      <c r="FB357">
        <v>0</v>
      </c>
      <c r="FC357">
        <f t="shared" si="1064"/>
        <v>0</v>
      </c>
      <c r="FD357">
        <v>0</v>
      </c>
      <c r="FE357">
        <f t="shared" si="1065"/>
        <v>0</v>
      </c>
      <c r="FF357">
        <v>0</v>
      </c>
      <c r="FG357">
        <f t="shared" si="1066"/>
        <v>0</v>
      </c>
      <c r="FH357">
        <v>0</v>
      </c>
      <c r="FI357">
        <f t="shared" si="1067"/>
        <v>0</v>
      </c>
      <c r="FJ357">
        <v>0</v>
      </c>
      <c r="FK357">
        <f t="shared" si="1068"/>
        <v>0</v>
      </c>
      <c r="FL357">
        <v>0</v>
      </c>
      <c r="FM357">
        <f t="shared" si="1069"/>
        <v>0</v>
      </c>
      <c r="FN357">
        <v>0</v>
      </c>
      <c r="FO357">
        <f t="shared" si="1070"/>
        <v>0</v>
      </c>
      <c r="FP357">
        <v>0</v>
      </c>
      <c r="FQ357">
        <f t="shared" si="1071"/>
        <v>0</v>
      </c>
      <c r="FR357">
        <v>0</v>
      </c>
      <c r="FS357">
        <f t="shared" si="1072"/>
        <v>0</v>
      </c>
      <c r="FT357">
        <v>0</v>
      </c>
      <c r="FU357">
        <f t="shared" si="1073"/>
        <v>0</v>
      </c>
      <c r="FV357">
        <v>0</v>
      </c>
      <c r="FW357">
        <f t="shared" si="1074"/>
        <v>0</v>
      </c>
      <c r="FX357">
        <v>0</v>
      </c>
      <c r="FY357">
        <f t="shared" si="1075"/>
        <v>0</v>
      </c>
      <c r="FZ357">
        <v>0</v>
      </c>
      <c r="GA357">
        <f t="shared" si="1076"/>
        <v>0</v>
      </c>
      <c r="GB357">
        <v>0</v>
      </c>
      <c r="GC357">
        <f t="shared" si="1077"/>
        <v>0</v>
      </c>
      <c r="GD357">
        <v>0</v>
      </c>
      <c r="GE357">
        <f t="shared" si="1078"/>
        <v>0</v>
      </c>
      <c r="GF357">
        <v>0.625</v>
      </c>
      <c r="GG357">
        <f t="shared" si="1085"/>
        <v>0.15806911556820583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732</v>
      </c>
    </row>
    <row r="358" spans="1:200" x14ac:dyDescent="0.45">
      <c r="A358">
        <v>357</v>
      </c>
      <c r="B358" t="s">
        <v>368</v>
      </c>
      <c r="C358" t="s">
        <v>729</v>
      </c>
      <c r="D358" t="s">
        <v>735</v>
      </c>
      <c r="E358" t="s">
        <v>733</v>
      </c>
      <c r="F358">
        <v>508</v>
      </c>
      <c r="G358">
        <v>673</v>
      </c>
      <c r="H358">
        <v>1773</v>
      </c>
      <c r="I358" s="2">
        <f t="shared" si="1086"/>
        <v>0.3795826283135928</v>
      </c>
      <c r="J358" s="2">
        <f t="shared" si="1087"/>
        <v>165</v>
      </c>
      <c r="K358" s="2">
        <f t="shared" si="1088"/>
        <v>1.3248031496062993</v>
      </c>
      <c r="M358" s="2">
        <v>1927</v>
      </c>
      <c r="N358">
        <v>14.5</v>
      </c>
      <c r="O358">
        <v>14.2</v>
      </c>
      <c r="P358" s="2">
        <f t="shared" si="1033"/>
        <v>1.0211267605633803</v>
      </c>
      <c r="Q358" s="2">
        <f t="shared" si="1034"/>
        <v>-2.1126760563380333E-2</v>
      </c>
      <c r="R358">
        <v>800</v>
      </c>
      <c r="S358">
        <v>1100</v>
      </c>
      <c r="T358" s="2">
        <f t="shared" si="1079"/>
        <v>0.72727272727272729</v>
      </c>
      <c r="U358">
        <v>901</v>
      </c>
      <c r="V358">
        <v>1274</v>
      </c>
      <c r="W358" s="2">
        <f t="shared" si="1035"/>
        <v>130.64500000000001</v>
      </c>
      <c r="X358" s="2">
        <f t="shared" si="1036"/>
        <v>180.90799999999999</v>
      </c>
      <c r="Y358" s="7">
        <f t="shared" si="1037"/>
        <v>0.2778373537930881</v>
      </c>
      <c r="Z358" s="2">
        <f t="shared" si="1038"/>
        <v>0.70722135007849296</v>
      </c>
      <c r="AA358" s="2">
        <f t="shared" si="1039"/>
        <v>1.12625</v>
      </c>
      <c r="AB358" s="2">
        <f t="shared" si="1040"/>
        <v>1.1581818181818182</v>
      </c>
      <c r="AC358" s="2">
        <f t="shared" si="1046"/>
        <v>-2.1126760563380333E-2</v>
      </c>
      <c r="AD358" s="2">
        <f t="shared" si="1041"/>
        <v>101</v>
      </c>
      <c r="AE358" s="2">
        <f t="shared" si="1042"/>
        <v>174</v>
      </c>
      <c r="AF358" s="2">
        <f t="shared" si="1024"/>
        <v>0.13657770800627944</v>
      </c>
      <c r="AG358" s="2">
        <f t="shared" si="1047"/>
        <v>0.58045977011494254</v>
      </c>
      <c r="AH358" s="2">
        <f t="shared" si="859"/>
        <v>1.939403453689168</v>
      </c>
      <c r="AI358" s="2">
        <v>1</v>
      </c>
      <c r="AJ358">
        <f t="shared" si="1080"/>
        <v>1.1000000000000002E-4</v>
      </c>
      <c r="AK358">
        <f t="shared" si="879"/>
        <v>1318.181818181818</v>
      </c>
      <c r="AL358">
        <f t="shared" si="1081"/>
        <v>54000</v>
      </c>
      <c r="AM358">
        <f t="shared" si="880"/>
        <v>55318.181818181816</v>
      </c>
      <c r="AP358" t="s">
        <v>37</v>
      </c>
      <c r="AS358">
        <v>3</v>
      </c>
      <c r="AT358">
        <v>1</v>
      </c>
      <c r="AU358">
        <f t="shared" si="877"/>
        <v>1905.255888325765</v>
      </c>
      <c r="AV358" t="s">
        <v>372</v>
      </c>
      <c r="AW358" t="s">
        <v>373</v>
      </c>
      <c r="AZ358" s="2">
        <f t="shared" si="1048"/>
        <v>1.9256009056750056</v>
      </c>
      <c r="BA358" s="2">
        <f t="shared" si="1049"/>
        <v>3.5257926532953823</v>
      </c>
      <c r="BB358">
        <v>0</v>
      </c>
      <c r="BC358">
        <f t="shared" si="1050"/>
        <v>0</v>
      </c>
      <c r="BD358">
        <v>0</v>
      </c>
      <c r="BE358">
        <f t="shared" si="1051"/>
        <v>0</v>
      </c>
      <c r="BF358">
        <v>0</v>
      </c>
      <c r="BG358">
        <f t="shared" si="973"/>
        <v>0</v>
      </c>
      <c r="BH358">
        <v>0.34</v>
      </c>
      <c r="BI358">
        <f t="shared" si="1090"/>
        <v>3.4539575342302626E-3</v>
      </c>
      <c r="BJ358">
        <v>0</v>
      </c>
      <c r="BK358">
        <f t="shared" si="1052"/>
        <v>0</v>
      </c>
      <c r="BL358">
        <v>0</v>
      </c>
      <c r="BM358">
        <f t="shared" si="759"/>
        <v>0</v>
      </c>
      <c r="BN358">
        <v>0</v>
      </c>
      <c r="BO358">
        <f t="shared" si="1053"/>
        <v>0</v>
      </c>
      <c r="BP358">
        <v>0</v>
      </c>
      <c r="BQ358">
        <f t="shared" si="1054"/>
        <v>0</v>
      </c>
      <c r="BR358">
        <f t="shared" si="1082"/>
        <v>89.559999999999988</v>
      </c>
      <c r="BS358">
        <f t="shared" si="977"/>
        <v>0.89503642766649028</v>
      </c>
      <c r="BT358">
        <v>0.12</v>
      </c>
      <c r="BU358">
        <f t="shared" si="1091"/>
        <v>5.5763389043113716E-3</v>
      </c>
      <c r="BV358">
        <v>0</v>
      </c>
      <c r="BW358">
        <f t="shared" si="979"/>
        <v>0</v>
      </c>
      <c r="BX358">
        <v>0</v>
      </c>
      <c r="BY358">
        <f t="shared" si="1020"/>
        <v>0</v>
      </c>
      <c r="BZ358">
        <v>0</v>
      </c>
      <c r="CA358">
        <f t="shared" si="1092"/>
        <v>0</v>
      </c>
      <c r="CB358">
        <v>8.3000000000000007</v>
      </c>
      <c r="CC358">
        <f t="shared" si="1093"/>
        <v>8.9087801937464309E-2</v>
      </c>
      <c r="CD358">
        <v>0</v>
      </c>
      <c r="CE358">
        <f t="shared" si="1089"/>
        <v>0</v>
      </c>
      <c r="CF358">
        <v>0</v>
      </c>
      <c r="CG358">
        <f t="shared" si="1025"/>
        <v>0</v>
      </c>
      <c r="CH358">
        <v>0</v>
      </c>
      <c r="CI358">
        <f t="shared" si="1026"/>
        <v>0</v>
      </c>
      <c r="CJ358">
        <v>0</v>
      </c>
      <c r="CK358">
        <f t="shared" si="1027"/>
        <v>0</v>
      </c>
      <c r="CL358">
        <v>0</v>
      </c>
      <c r="CM358">
        <f t="shared" si="1028"/>
        <v>0</v>
      </c>
      <c r="CN358">
        <v>0</v>
      </c>
      <c r="CO358">
        <f t="shared" si="1023"/>
        <v>0</v>
      </c>
      <c r="CP358">
        <v>0.22</v>
      </c>
      <c r="CQ358">
        <f t="shared" si="1094"/>
        <v>2.4103197639333052E-3</v>
      </c>
      <c r="CR358">
        <v>0</v>
      </c>
      <c r="CS358">
        <f t="shared" si="1029"/>
        <v>0</v>
      </c>
      <c r="CT358">
        <v>1.4</v>
      </c>
      <c r="CU358">
        <f t="shared" si="1095"/>
        <v>4.2500980171658051E-3</v>
      </c>
      <c r="CV358">
        <v>0</v>
      </c>
      <c r="CW358">
        <f t="shared" si="1031"/>
        <v>0</v>
      </c>
      <c r="CX358">
        <v>0.06</v>
      </c>
      <c r="CY358">
        <f t="shared" si="1096"/>
        <v>1.8505617640447521E-4</v>
      </c>
      <c r="CZ358">
        <v>0</v>
      </c>
      <c r="DA358">
        <f t="shared" si="1055"/>
        <v>0</v>
      </c>
      <c r="DB358">
        <v>0</v>
      </c>
      <c r="DC358">
        <f t="shared" si="1056"/>
        <v>0</v>
      </c>
      <c r="DD358">
        <v>0</v>
      </c>
      <c r="DE358">
        <f t="shared" si="1057"/>
        <v>0</v>
      </c>
      <c r="DF358">
        <v>0</v>
      </c>
      <c r="DG358">
        <f t="shared" si="1058"/>
        <v>0</v>
      </c>
      <c r="DH358">
        <v>0</v>
      </c>
      <c r="DI358">
        <f t="shared" si="1059"/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f t="shared" si="1060"/>
        <v>0</v>
      </c>
      <c r="ET358">
        <v>0</v>
      </c>
      <c r="EU358">
        <f t="shared" si="1061"/>
        <v>0</v>
      </c>
      <c r="EV358">
        <v>0</v>
      </c>
      <c r="EW358">
        <f t="shared" si="1062"/>
        <v>0</v>
      </c>
      <c r="EX358">
        <v>0</v>
      </c>
      <c r="EY358">
        <f t="shared" si="1063"/>
        <v>0</v>
      </c>
      <c r="EZ358">
        <f t="shared" si="1083"/>
        <v>99.375</v>
      </c>
      <c r="FA358">
        <f t="shared" si="1084"/>
        <v>0.84193088443179409</v>
      </c>
      <c r="FB358">
        <v>0</v>
      </c>
      <c r="FC358">
        <f t="shared" si="1064"/>
        <v>0</v>
      </c>
      <c r="FD358">
        <v>0</v>
      </c>
      <c r="FE358">
        <f t="shared" si="1065"/>
        <v>0</v>
      </c>
      <c r="FF358">
        <v>0</v>
      </c>
      <c r="FG358">
        <f t="shared" si="1066"/>
        <v>0</v>
      </c>
      <c r="FH358">
        <v>0</v>
      </c>
      <c r="FI358">
        <f t="shared" si="1067"/>
        <v>0</v>
      </c>
      <c r="FJ358">
        <v>0</v>
      </c>
      <c r="FK358">
        <f t="shared" si="1068"/>
        <v>0</v>
      </c>
      <c r="FL358">
        <v>0</v>
      </c>
      <c r="FM358">
        <f t="shared" si="1069"/>
        <v>0</v>
      </c>
      <c r="FN358">
        <v>0</v>
      </c>
      <c r="FO358">
        <f t="shared" si="1070"/>
        <v>0</v>
      </c>
      <c r="FP358">
        <v>0</v>
      </c>
      <c r="FQ358">
        <f t="shared" si="1071"/>
        <v>0</v>
      </c>
      <c r="FR358">
        <v>0</v>
      </c>
      <c r="FS358">
        <f t="shared" si="1072"/>
        <v>0</v>
      </c>
      <c r="FT358">
        <v>0</v>
      </c>
      <c r="FU358">
        <f t="shared" si="1073"/>
        <v>0</v>
      </c>
      <c r="FV358">
        <v>0</v>
      </c>
      <c r="FW358">
        <f t="shared" si="1074"/>
        <v>0</v>
      </c>
      <c r="FX358">
        <v>0</v>
      </c>
      <c r="FY358">
        <f t="shared" si="1075"/>
        <v>0</v>
      </c>
      <c r="FZ358">
        <v>0</v>
      </c>
      <c r="GA358">
        <f t="shared" si="1076"/>
        <v>0</v>
      </c>
      <c r="GB358">
        <v>0</v>
      </c>
      <c r="GC358">
        <f t="shared" si="1077"/>
        <v>0</v>
      </c>
      <c r="GD358">
        <v>0</v>
      </c>
      <c r="GE358">
        <f t="shared" si="1078"/>
        <v>0</v>
      </c>
      <c r="GF358">
        <v>0.625</v>
      </c>
      <c r="GG358">
        <f t="shared" si="1085"/>
        <v>0.15806911556820583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732</v>
      </c>
    </row>
    <row r="359" spans="1:200" x14ac:dyDescent="0.45">
      <c r="A359">
        <v>358</v>
      </c>
      <c r="B359" t="s">
        <v>368</v>
      </c>
      <c r="C359" t="s">
        <v>729</v>
      </c>
      <c r="D359" t="s">
        <v>735</v>
      </c>
      <c r="E359" t="s">
        <v>734</v>
      </c>
      <c r="F359">
        <v>508</v>
      </c>
      <c r="G359">
        <f>250+273</f>
        <v>523</v>
      </c>
      <c r="H359">
        <v>1773</v>
      </c>
      <c r="I359" s="2">
        <f t="shared" si="1086"/>
        <v>0.29498025944726453</v>
      </c>
      <c r="J359" s="2">
        <f t="shared" si="1087"/>
        <v>15</v>
      </c>
      <c r="K359" s="2">
        <f t="shared" si="1088"/>
        <v>1.0295275590551181</v>
      </c>
      <c r="M359" s="2">
        <v>1927</v>
      </c>
      <c r="N359">
        <v>13.3</v>
      </c>
      <c r="O359">
        <v>14</v>
      </c>
      <c r="P359" s="2">
        <f t="shared" si="1033"/>
        <v>0.95000000000000007</v>
      </c>
      <c r="Q359" s="2">
        <f t="shared" si="1034"/>
        <v>4.9999999999999947E-2</v>
      </c>
      <c r="R359">
        <v>600</v>
      </c>
      <c r="S359">
        <v>600</v>
      </c>
      <c r="T359" s="2">
        <f t="shared" si="1079"/>
        <v>1</v>
      </c>
      <c r="U359">
        <v>705</v>
      </c>
      <c r="V359">
        <v>717</v>
      </c>
      <c r="W359" s="2">
        <f t="shared" si="1035"/>
        <v>93.765000000000001</v>
      </c>
      <c r="X359" s="2">
        <f t="shared" si="1036"/>
        <v>100.38</v>
      </c>
      <c r="Y359" s="7">
        <f t="shared" si="1037"/>
        <v>6.5899581589958109E-2</v>
      </c>
      <c r="Z359" s="2">
        <f t="shared" si="1038"/>
        <v>0.98326359832635979</v>
      </c>
      <c r="AA359" s="2">
        <f t="shared" si="1039"/>
        <v>1.175</v>
      </c>
      <c r="AB359" s="2">
        <f t="shared" si="1040"/>
        <v>1.1950000000000001</v>
      </c>
      <c r="AC359" s="2">
        <f t="shared" si="1046"/>
        <v>4.9999999999999947E-2</v>
      </c>
      <c r="AD359" s="2">
        <f t="shared" si="1041"/>
        <v>105</v>
      </c>
      <c r="AE359" s="2">
        <f t="shared" si="1042"/>
        <v>117</v>
      </c>
      <c r="AF359" s="2">
        <f t="shared" si="1024"/>
        <v>0.16317991631799164</v>
      </c>
      <c r="AG359" s="2">
        <f t="shared" si="1047"/>
        <v>0.89743589743589747</v>
      </c>
      <c r="AH359" s="2">
        <f t="shared" si="859"/>
        <v>2.2845188284518829</v>
      </c>
      <c r="AI359" s="2">
        <v>0</v>
      </c>
      <c r="AJ359">
        <f t="shared" si="1080"/>
        <v>1.1000000000000002E-4</v>
      </c>
      <c r="AK359">
        <f t="shared" si="879"/>
        <v>1209.090909090909</v>
      </c>
      <c r="AL359">
        <f t="shared" si="1081"/>
        <v>54000</v>
      </c>
      <c r="AM359">
        <f t="shared" si="880"/>
        <v>55209.090909090912</v>
      </c>
      <c r="AP359" t="s">
        <v>37</v>
      </c>
      <c r="AS359">
        <v>3</v>
      </c>
      <c r="AT359">
        <v>1</v>
      </c>
      <c r="AU359">
        <f t="shared" si="877"/>
        <v>1039.2304845413264</v>
      </c>
      <c r="AV359" t="s">
        <v>372</v>
      </c>
      <c r="AW359" t="s">
        <v>373</v>
      </c>
      <c r="AZ359" s="2">
        <f t="shared" si="1048"/>
        <v>1.9256009056750056</v>
      </c>
      <c r="BA359" s="2">
        <f t="shared" si="1049"/>
        <v>3.5257926532953823</v>
      </c>
      <c r="BB359">
        <v>0</v>
      </c>
      <c r="BC359">
        <f t="shared" si="1050"/>
        <v>0</v>
      </c>
      <c r="BD359">
        <v>0</v>
      </c>
      <c r="BE359">
        <f t="shared" si="1051"/>
        <v>0</v>
      </c>
      <c r="BF359">
        <v>0</v>
      </c>
      <c r="BG359">
        <f t="shared" si="973"/>
        <v>0</v>
      </c>
      <c r="BH359">
        <v>0.34</v>
      </c>
      <c r="BI359">
        <f t="shared" si="1090"/>
        <v>3.4539575342302626E-3</v>
      </c>
      <c r="BJ359">
        <v>0</v>
      </c>
      <c r="BK359">
        <f t="shared" si="1052"/>
        <v>0</v>
      </c>
      <c r="BL359">
        <v>0</v>
      </c>
      <c r="BM359">
        <f t="shared" si="759"/>
        <v>0</v>
      </c>
      <c r="BN359">
        <v>0</v>
      </c>
      <c r="BO359">
        <f t="shared" si="1053"/>
        <v>0</v>
      </c>
      <c r="BP359">
        <v>0</v>
      </c>
      <c r="BQ359">
        <f t="shared" si="1054"/>
        <v>0</v>
      </c>
      <c r="BR359">
        <f t="shared" si="1082"/>
        <v>89.559999999999988</v>
      </c>
      <c r="BS359">
        <f t="shared" si="977"/>
        <v>0.89503642766649028</v>
      </c>
      <c r="BT359">
        <v>0.12</v>
      </c>
      <c r="BU359">
        <f t="shared" si="1091"/>
        <v>5.5763389043113716E-3</v>
      </c>
      <c r="BV359">
        <v>0</v>
      </c>
      <c r="BW359">
        <f t="shared" si="979"/>
        <v>0</v>
      </c>
      <c r="BX359">
        <v>0</v>
      </c>
      <c r="BY359">
        <f t="shared" si="1020"/>
        <v>0</v>
      </c>
      <c r="BZ359">
        <v>0</v>
      </c>
      <c r="CA359">
        <f t="shared" si="1092"/>
        <v>0</v>
      </c>
      <c r="CB359">
        <v>8.3000000000000007</v>
      </c>
      <c r="CC359">
        <f t="shared" si="1093"/>
        <v>8.9087801937464309E-2</v>
      </c>
      <c r="CD359">
        <v>0</v>
      </c>
      <c r="CE359">
        <f t="shared" si="1089"/>
        <v>0</v>
      </c>
      <c r="CF359">
        <v>0</v>
      </c>
      <c r="CG359">
        <f t="shared" si="1025"/>
        <v>0</v>
      </c>
      <c r="CH359">
        <v>0</v>
      </c>
      <c r="CI359">
        <f t="shared" si="1026"/>
        <v>0</v>
      </c>
      <c r="CJ359">
        <v>0</v>
      </c>
      <c r="CK359">
        <f t="shared" si="1027"/>
        <v>0</v>
      </c>
      <c r="CL359">
        <v>0</v>
      </c>
      <c r="CM359">
        <f t="shared" si="1028"/>
        <v>0</v>
      </c>
      <c r="CN359">
        <v>0</v>
      </c>
      <c r="CO359">
        <f t="shared" si="1023"/>
        <v>0</v>
      </c>
      <c r="CP359">
        <v>0.22</v>
      </c>
      <c r="CQ359">
        <f t="shared" si="1094"/>
        <v>2.4103197639333052E-3</v>
      </c>
      <c r="CR359">
        <v>0</v>
      </c>
      <c r="CS359">
        <f t="shared" si="1029"/>
        <v>0</v>
      </c>
      <c r="CT359">
        <v>1.4</v>
      </c>
      <c r="CU359">
        <f t="shared" si="1095"/>
        <v>4.2500980171658051E-3</v>
      </c>
      <c r="CV359">
        <v>0</v>
      </c>
      <c r="CW359">
        <f t="shared" si="1031"/>
        <v>0</v>
      </c>
      <c r="CX359">
        <v>0.06</v>
      </c>
      <c r="CY359">
        <f t="shared" si="1096"/>
        <v>1.8505617640447521E-4</v>
      </c>
      <c r="CZ359">
        <v>0</v>
      </c>
      <c r="DA359">
        <f t="shared" si="1055"/>
        <v>0</v>
      </c>
      <c r="DB359">
        <v>0</v>
      </c>
      <c r="DC359">
        <f t="shared" si="1056"/>
        <v>0</v>
      </c>
      <c r="DD359">
        <v>0</v>
      </c>
      <c r="DE359">
        <f t="shared" si="1057"/>
        <v>0</v>
      </c>
      <c r="DF359">
        <v>0</v>
      </c>
      <c r="DG359">
        <f t="shared" si="1058"/>
        <v>0</v>
      </c>
      <c r="DH359">
        <v>0</v>
      </c>
      <c r="DI359">
        <f t="shared" si="1059"/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f t="shared" si="1060"/>
        <v>0</v>
      </c>
      <c r="ET359">
        <v>0</v>
      </c>
      <c r="EU359">
        <f t="shared" si="1061"/>
        <v>0</v>
      </c>
      <c r="EV359">
        <v>0</v>
      </c>
      <c r="EW359">
        <f t="shared" si="1062"/>
        <v>0</v>
      </c>
      <c r="EX359">
        <v>0</v>
      </c>
      <c r="EY359">
        <f t="shared" si="1063"/>
        <v>0</v>
      </c>
      <c r="EZ359">
        <f t="shared" si="1083"/>
        <v>99.375</v>
      </c>
      <c r="FA359">
        <f t="shared" si="1084"/>
        <v>0.84193088443179409</v>
      </c>
      <c r="FB359">
        <v>0</v>
      </c>
      <c r="FC359">
        <f t="shared" si="1064"/>
        <v>0</v>
      </c>
      <c r="FD359">
        <v>0</v>
      </c>
      <c r="FE359">
        <f t="shared" si="1065"/>
        <v>0</v>
      </c>
      <c r="FF359">
        <v>0</v>
      </c>
      <c r="FG359">
        <f t="shared" si="1066"/>
        <v>0</v>
      </c>
      <c r="FH359">
        <v>0</v>
      </c>
      <c r="FI359">
        <f t="shared" si="1067"/>
        <v>0</v>
      </c>
      <c r="FJ359">
        <v>0</v>
      </c>
      <c r="FK359">
        <f t="shared" si="1068"/>
        <v>0</v>
      </c>
      <c r="FL359">
        <v>0</v>
      </c>
      <c r="FM359">
        <f t="shared" si="1069"/>
        <v>0</v>
      </c>
      <c r="FN359">
        <v>0</v>
      </c>
      <c r="FO359">
        <f t="shared" si="1070"/>
        <v>0</v>
      </c>
      <c r="FP359">
        <v>0</v>
      </c>
      <c r="FQ359">
        <f t="shared" si="1071"/>
        <v>0</v>
      </c>
      <c r="FR359">
        <v>0</v>
      </c>
      <c r="FS359">
        <f t="shared" si="1072"/>
        <v>0</v>
      </c>
      <c r="FT359">
        <v>0</v>
      </c>
      <c r="FU359">
        <f t="shared" si="1073"/>
        <v>0</v>
      </c>
      <c r="FV359">
        <v>0</v>
      </c>
      <c r="FW359">
        <f t="shared" si="1074"/>
        <v>0</v>
      </c>
      <c r="FX359">
        <v>0</v>
      </c>
      <c r="FY359">
        <f t="shared" si="1075"/>
        <v>0</v>
      </c>
      <c r="FZ359">
        <v>0</v>
      </c>
      <c r="GA359">
        <f t="shared" si="1076"/>
        <v>0</v>
      </c>
      <c r="GB359">
        <v>0</v>
      </c>
      <c r="GC359">
        <f t="shared" si="1077"/>
        <v>0</v>
      </c>
      <c r="GD359">
        <v>0</v>
      </c>
      <c r="GE359">
        <f t="shared" si="1078"/>
        <v>0</v>
      </c>
      <c r="GF359">
        <v>0.625</v>
      </c>
      <c r="GG359">
        <f t="shared" si="1085"/>
        <v>0.15806911556820583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732</v>
      </c>
    </row>
    <row r="360" spans="1:200" x14ac:dyDescent="0.45">
      <c r="A360">
        <v>359</v>
      </c>
      <c r="B360" t="s">
        <v>368</v>
      </c>
      <c r="C360" t="s">
        <v>729</v>
      </c>
      <c r="D360" t="s">
        <v>735</v>
      </c>
      <c r="E360" t="s">
        <v>734</v>
      </c>
      <c r="F360">
        <v>508</v>
      </c>
      <c r="G360">
        <v>673</v>
      </c>
      <c r="H360">
        <v>1773</v>
      </c>
      <c r="I360" s="2">
        <f t="shared" si="1086"/>
        <v>0.3795826283135928</v>
      </c>
      <c r="J360" s="2">
        <f t="shared" si="1087"/>
        <v>165</v>
      </c>
      <c r="K360" s="2">
        <f t="shared" si="1088"/>
        <v>1.3248031496062993</v>
      </c>
      <c r="M360" s="2">
        <v>1927</v>
      </c>
      <c r="N360">
        <v>14.2</v>
      </c>
      <c r="O360">
        <v>11.8</v>
      </c>
      <c r="P360" s="2">
        <f t="shared" si="1033"/>
        <v>1.2033898305084745</v>
      </c>
      <c r="Q360" s="2">
        <f t="shared" si="1034"/>
        <v>-0.20338983050847445</v>
      </c>
      <c r="R360">
        <v>600</v>
      </c>
      <c r="S360">
        <v>600</v>
      </c>
      <c r="T360" s="2">
        <f>R360/S360</f>
        <v>1</v>
      </c>
      <c r="U360">
        <v>632</v>
      </c>
      <c r="V360">
        <v>600</v>
      </c>
      <c r="W360" s="2">
        <f t="shared" si="1035"/>
        <v>89.744</v>
      </c>
      <c r="X360" s="2">
        <f t="shared" si="1036"/>
        <v>70.8</v>
      </c>
      <c r="Y360" s="7">
        <f t="shared" si="1037"/>
        <v>-0.26757062146892663</v>
      </c>
      <c r="Z360" s="2">
        <f t="shared" si="1038"/>
        <v>1.0533333333333332</v>
      </c>
      <c r="AA360" s="2">
        <f t="shared" si="1039"/>
        <v>1.0533333333333332</v>
      </c>
      <c r="AB360" s="2">
        <f t="shared" si="1040"/>
        <v>1</v>
      </c>
      <c r="AC360" s="2">
        <f t="shared" si="1046"/>
        <v>-0.20338983050847445</v>
      </c>
      <c r="AD360" s="2">
        <f t="shared" si="1041"/>
        <v>32</v>
      </c>
      <c r="AE360" s="2">
        <f t="shared" si="1042"/>
        <v>0</v>
      </c>
      <c r="AF360" s="2">
        <f t="shared" si="1024"/>
        <v>0</v>
      </c>
      <c r="AG360" s="2" t="e">
        <f t="shared" si="1047"/>
        <v>#DIV/0!</v>
      </c>
      <c r="AH360" s="2">
        <f t="shared" si="859"/>
        <v>0</v>
      </c>
      <c r="AI360" s="2">
        <v>0</v>
      </c>
      <c r="AJ360">
        <f t="shared" si="1080"/>
        <v>1.1000000000000002E-4</v>
      </c>
      <c r="AK360">
        <f t="shared" si="879"/>
        <v>1290.9090909090908</v>
      </c>
      <c r="AL360">
        <f t="shared" si="1081"/>
        <v>54000</v>
      </c>
      <c r="AM360">
        <f t="shared" si="880"/>
        <v>55290.909090909088</v>
      </c>
      <c r="AP360" t="s">
        <v>37</v>
      </c>
      <c r="AS360">
        <v>3</v>
      </c>
      <c r="AT360">
        <v>1</v>
      </c>
      <c r="AU360">
        <f t="shared" si="877"/>
        <v>1039.2304845413264</v>
      </c>
      <c r="AV360" t="s">
        <v>372</v>
      </c>
      <c r="AW360" t="s">
        <v>373</v>
      </c>
      <c r="AZ360" s="2">
        <f t="shared" si="1048"/>
        <v>1.9256009056750056</v>
      </c>
      <c r="BA360" s="2">
        <f t="shared" si="1049"/>
        <v>3.5257926532953823</v>
      </c>
      <c r="BB360">
        <v>0</v>
      </c>
      <c r="BC360">
        <f t="shared" si="1050"/>
        <v>0</v>
      </c>
      <c r="BD360">
        <v>0</v>
      </c>
      <c r="BE360">
        <f t="shared" si="1051"/>
        <v>0</v>
      </c>
      <c r="BF360">
        <v>0</v>
      </c>
      <c r="BG360">
        <f t="shared" si="973"/>
        <v>0</v>
      </c>
      <c r="BH360">
        <v>0.34</v>
      </c>
      <c r="BI360">
        <f t="shared" si="1090"/>
        <v>3.4539575342302626E-3</v>
      </c>
      <c r="BJ360">
        <v>0</v>
      </c>
      <c r="BK360">
        <f t="shared" si="1052"/>
        <v>0</v>
      </c>
      <c r="BL360">
        <v>0</v>
      </c>
      <c r="BM360">
        <f t="shared" si="759"/>
        <v>0</v>
      </c>
      <c r="BN360">
        <v>0</v>
      </c>
      <c r="BO360">
        <f t="shared" si="1053"/>
        <v>0</v>
      </c>
      <c r="BP360">
        <v>0</v>
      </c>
      <c r="BQ360">
        <f t="shared" si="1054"/>
        <v>0</v>
      </c>
      <c r="BR360">
        <f t="shared" si="1082"/>
        <v>89.559999999999988</v>
      </c>
      <c r="BS360">
        <f t="shared" si="977"/>
        <v>0.89503642766649028</v>
      </c>
      <c r="BT360">
        <v>0.12</v>
      </c>
      <c r="BU360">
        <f t="shared" si="1091"/>
        <v>5.5763389043113716E-3</v>
      </c>
      <c r="BV360">
        <v>0</v>
      </c>
      <c r="BW360">
        <f t="shared" si="979"/>
        <v>0</v>
      </c>
      <c r="BX360">
        <v>0</v>
      </c>
      <c r="BY360">
        <f t="shared" si="1020"/>
        <v>0</v>
      </c>
      <c r="BZ360">
        <v>0</v>
      </c>
      <c r="CA360">
        <f t="shared" si="1092"/>
        <v>0</v>
      </c>
      <c r="CB360">
        <v>8.3000000000000007</v>
      </c>
      <c r="CC360">
        <f t="shared" si="1093"/>
        <v>8.9087801937464309E-2</v>
      </c>
      <c r="CD360">
        <v>0</v>
      </c>
      <c r="CE360">
        <f t="shared" si="1089"/>
        <v>0</v>
      </c>
      <c r="CF360">
        <v>0</v>
      </c>
      <c r="CG360">
        <f t="shared" si="1025"/>
        <v>0</v>
      </c>
      <c r="CH360">
        <v>0</v>
      </c>
      <c r="CI360">
        <f t="shared" si="1026"/>
        <v>0</v>
      </c>
      <c r="CJ360">
        <v>0</v>
      </c>
      <c r="CK360">
        <f t="shared" si="1027"/>
        <v>0</v>
      </c>
      <c r="CL360">
        <v>0</v>
      </c>
      <c r="CM360">
        <f t="shared" si="1028"/>
        <v>0</v>
      </c>
      <c r="CN360">
        <v>0</v>
      </c>
      <c r="CO360">
        <f t="shared" si="1023"/>
        <v>0</v>
      </c>
      <c r="CP360">
        <v>0.22</v>
      </c>
      <c r="CQ360">
        <f t="shared" si="1094"/>
        <v>2.4103197639333052E-3</v>
      </c>
      <c r="CR360">
        <v>0</v>
      </c>
      <c r="CS360">
        <f t="shared" si="1029"/>
        <v>0</v>
      </c>
      <c r="CT360">
        <v>1.4</v>
      </c>
      <c r="CU360">
        <f t="shared" si="1095"/>
        <v>4.2500980171658051E-3</v>
      </c>
      <c r="CV360">
        <v>0</v>
      </c>
      <c r="CW360">
        <f t="shared" si="1031"/>
        <v>0</v>
      </c>
      <c r="CX360">
        <v>0.06</v>
      </c>
      <c r="CY360">
        <f t="shared" si="1096"/>
        <v>1.8505617640447521E-4</v>
      </c>
      <c r="CZ360">
        <v>0</v>
      </c>
      <c r="DA360">
        <f t="shared" si="1055"/>
        <v>0</v>
      </c>
      <c r="DB360">
        <v>0</v>
      </c>
      <c r="DC360">
        <f t="shared" si="1056"/>
        <v>0</v>
      </c>
      <c r="DD360">
        <v>0</v>
      </c>
      <c r="DE360">
        <f t="shared" si="1057"/>
        <v>0</v>
      </c>
      <c r="DF360">
        <v>0</v>
      </c>
      <c r="DG360">
        <f t="shared" si="1058"/>
        <v>0</v>
      </c>
      <c r="DH360">
        <v>0</v>
      </c>
      <c r="DI360">
        <f t="shared" si="1059"/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f t="shared" si="1060"/>
        <v>0</v>
      </c>
      <c r="ET360">
        <v>0</v>
      </c>
      <c r="EU360">
        <f t="shared" si="1061"/>
        <v>0</v>
      </c>
      <c r="EV360">
        <v>0</v>
      </c>
      <c r="EW360">
        <f t="shared" si="1062"/>
        <v>0</v>
      </c>
      <c r="EX360">
        <v>0</v>
      </c>
      <c r="EY360">
        <f t="shared" si="1063"/>
        <v>0</v>
      </c>
      <c r="EZ360">
        <f t="shared" si="1083"/>
        <v>99.375</v>
      </c>
      <c r="FA360">
        <f t="shared" si="1084"/>
        <v>0.84193088443179409</v>
      </c>
      <c r="FB360">
        <v>0</v>
      </c>
      <c r="FC360">
        <f t="shared" si="1064"/>
        <v>0</v>
      </c>
      <c r="FD360">
        <v>0</v>
      </c>
      <c r="FE360">
        <f t="shared" si="1065"/>
        <v>0</v>
      </c>
      <c r="FF360">
        <v>0</v>
      </c>
      <c r="FG360">
        <f t="shared" si="1066"/>
        <v>0</v>
      </c>
      <c r="FH360">
        <v>0</v>
      </c>
      <c r="FI360">
        <f t="shared" si="1067"/>
        <v>0</v>
      </c>
      <c r="FJ360">
        <v>0</v>
      </c>
      <c r="FK360">
        <f t="shared" si="1068"/>
        <v>0</v>
      </c>
      <c r="FL360">
        <v>0</v>
      </c>
      <c r="FM360">
        <f t="shared" si="1069"/>
        <v>0</v>
      </c>
      <c r="FN360">
        <v>0</v>
      </c>
      <c r="FO360">
        <f t="shared" si="1070"/>
        <v>0</v>
      </c>
      <c r="FP360">
        <v>0</v>
      </c>
      <c r="FQ360">
        <f t="shared" si="1071"/>
        <v>0</v>
      </c>
      <c r="FR360">
        <v>0</v>
      </c>
      <c r="FS360">
        <f t="shared" si="1072"/>
        <v>0</v>
      </c>
      <c r="FT360">
        <v>0</v>
      </c>
      <c r="FU360">
        <f t="shared" si="1073"/>
        <v>0</v>
      </c>
      <c r="FV360">
        <v>0</v>
      </c>
      <c r="FW360">
        <f t="shared" si="1074"/>
        <v>0</v>
      </c>
      <c r="FX360">
        <v>0</v>
      </c>
      <c r="FY360">
        <f t="shared" si="1075"/>
        <v>0</v>
      </c>
      <c r="FZ360">
        <v>0</v>
      </c>
      <c r="GA360">
        <f t="shared" si="1076"/>
        <v>0</v>
      </c>
      <c r="GB360">
        <v>0</v>
      </c>
      <c r="GC360">
        <f t="shared" si="1077"/>
        <v>0</v>
      </c>
      <c r="GD360">
        <v>0</v>
      </c>
      <c r="GE360">
        <f t="shared" si="1078"/>
        <v>0</v>
      </c>
      <c r="GF360">
        <v>0.625</v>
      </c>
      <c r="GG360">
        <f t="shared" si="1085"/>
        <v>0.15806911556820583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732</v>
      </c>
    </row>
    <row r="361" spans="1:200" x14ac:dyDescent="0.45">
      <c r="A361">
        <v>360</v>
      </c>
      <c r="B361" t="s">
        <v>368</v>
      </c>
      <c r="C361" t="s">
        <v>729</v>
      </c>
      <c r="D361" t="s">
        <v>736</v>
      </c>
      <c r="E361" t="s">
        <v>731</v>
      </c>
      <c r="F361">
        <v>508</v>
      </c>
      <c r="G361">
        <f>250+273</f>
        <v>523</v>
      </c>
      <c r="H361">
        <v>1773</v>
      </c>
      <c r="I361" s="2">
        <f t="shared" ref="I361:I366" si="1097">G361/H361</f>
        <v>0.29498025944726453</v>
      </c>
      <c r="J361" s="2">
        <f t="shared" ref="J361:J366" si="1098">G361-F361</f>
        <v>15</v>
      </c>
      <c r="K361" s="2">
        <f t="shared" ref="K361:K366" si="1099">G361/F361</f>
        <v>1.0295275590551181</v>
      </c>
      <c r="M361" s="2">
        <v>1927</v>
      </c>
      <c r="N361">
        <v>16.100000000000001</v>
      </c>
      <c r="O361">
        <v>16.100000000000001</v>
      </c>
      <c r="P361" s="2">
        <f t="shared" si="1033"/>
        <v>1</v>
      </c>
      <c r="Q361" s="2">
        <f t="shared" si="1034"/>
        <v>0</v>
      </c>
      <c r="S361">
        <v>520</v>
      </c>
      <c r="T361" s="2">
        <f t="shared" si="1079"/>
        <v>0</v>
      </c>
      <c r="U361">
        <v>707</v>
      </c>
      <c r="V361">
        <v>693</v>
      </c>
      <c r="W361" s="2">
        <f t="shared" si="1035"/>
        <v>113.82700000000001</v>
      </c>
      <c r="X361" s="2">
        <f t="shared" si="1036"/>
        <v>111.57300000000001</v>
      </c>
      <c r="Y361" s="7">
        <f t="shared" si="1037"/>
        <v>-2.0202020202020245E-2</v>
      </c>
      <c r="Z361" s="2">
        <f t="shared" si="1038"/>
        <v>1.0202020202020201</v>
      </c>
      <c r="AA361" s="2" t="e">
        <f t="shared" ref="AA361:AA366" si="1100">U361/R361</f>
        <v>#DIV/0!</v>
      </c>
      <c r="AB361" s="2">
        <f t="shared" ref="AB361:AB366" si="1101">V361/S361</f>
        <v>1.3326923076923076</v>
      </c>
      <c r="AC361" s="2">
        <f t="shared" ref="AC361:AC366" si="1102">(O361-N361)/O361</f>
        <v>0</v>
      </c>
      <c r="AD361" s="2">
        <f t="shared" ref="AD361:AD366" si="1103">U361-R361</f>
        <v>707</v>
      </c>
      <c r="AE361" s="2">
        <f t="shared" ref="AE361:AE366" si="1104">V361-S361</f>
        <v>173</v>
      </c>
      <c r="AF361" s="2">
        <f t="shared" si="1024"/>
        <v>0.24963924963924963</v>
      </c>
      <c r="AG361" s="2">
        <f t="shared" ref="AG361:AG366" si="1105">AD361/AE361</f>
        <v>4.0867052023121389</v>
      </c>
      <c r="AH361" s="2">
        <f t="shared" si="859"/>
        <v>4.0191919191919192</v>
      </c>
      <c r="AI361" s="2">
        <v>0</v>
      </c>
      <c r="AJ361">
        <f t="shared" si="1080"/>
        <v>1.1000000000000002E-4</v>
      </c>
      <c r="AK361">
        <f t="shared" si="879"/>
        <v>1463.6363636363635</v>
      </c>
      <c r="AL361">
        <f t="shared" si="1081"/>
        <v>54000</v>
      </c>
      <c r="AM361">
        <f t="shared" si="880"/>
        <v>55463.63636363636</v>
      </c>
      <c r="AP361" t="s">
        <v>37</v>
      </c>
      <c r="AS361">
        <v>3</v>
      </c>
      <c r="AT361">
        <v>1</v>
      </c>
      <c r="AU361">
        <f t="shared" si="877"/>
        <v>900.66641993581618</v>
      </c>
      <c r="AV361" t="s">
        <v>372</v>
      </c>
      <c r="AW361" t="s">
        <v>373</v>
      </c>
      <c r="AZ361" s="2">
        <f t="shared" si="1048"/>
        <v>1.9049430846529178</v>
      </c>
      <c r="BA361" s="2">
        <f t="shared" si="1049"/>
        <v>3.5257926532953823</v>
      </c>
      <c r="BB361">
        <v>0</v>
      </c>
      <c r="BC361">
        <f t="shared" si="1050"/>
        <v>0</v>
      </c>
      <c r="BD361">
        <v>0</v>
      </c>
      <c r="BE361">
        <f t="shared" si="1051"/>
        <v>0</v>
      </c>
      <c r="BF361">
        <v>0.65</v>
      </c>
      <c r="BG361">
        <f t="shared" si="973"/>
        <v>6.1154324051574463E-3</v>
      </c>
      <c r="BH361">
        <v>0</v>
      </c>
      <c r="BI361">
        <f t="shared" si="1090"/>
        <v>0</v>
      </c>
      <c r="BJ361">
        <v>0</v>
      </c>
      <c r="BK361">
        <f t="shared" si="1052"/>
        <v>0</v>
      </c>
      <c r="BL361">
        <v>7.0000000000000001E-3</v>
      </c>
      <c r="BM361">
        <f t="shared" si="759"/>
        <v>1.4326067191814922E-4</v>
      </c>
      <c r="BN361">
        <v>0</v>
      </c>
      <c r="BO361">
        <f t="shared" si="1053"/>
        <v>0</v>
      </c>
      <c r="BP361">
        <v>0</v>
      </c>
      <c r="BQ361">
        <f t="shared" si="1054"/>
        <v>0</v>
      </c>
      <c r="BR361">
        <f>100-BT361-BF361-BH361-BV361-BX361-BZ361-CB361-CD361-CP361-CN361-CT361-CX361-CL361-CR361-BL361-CZ361-DD361-DF361</f>
        <v>87.680500000000009</v>
      </c>
      <c r="BS361">
        <f t="shared" si="977"/>
        <v>0.86700540342280663</v>
      </c>
      <c r="BT361">
        <v>0.1</v>
      </c>
      <c r="BU361">
        <f t="shared" si="1091"/>
        <v>4.5979058519037726E-3</v>
      </c>
      <c r="BV361">
        <v>4.0000000000000001E-3</v>
      </c>
      <c r="BW361">
        <f t="shared" si="979"/>
        <v>7.1321729778965859E-5</v>
      </c>
      <c r="BX361">
        <v>5.0000000000000001E-3</v>
      </c>
      <c r="BY361">
        <f t="shared" si="1020"/>
        <v>8.6104985469600672E-5</v>
      </c>
      <c r="BZ361">
        <v>0.18</v>
      </c>
      <c r="CA361">
        <f t="shared" si="1092"/>
        <v>3.53910483012429E-3</v>
      </c>
      <c r="CB361">
        <v>10.37</v>
      </c>
      <c r="CC361">
        <f t="shared" si="1093"/>
        <v>0.11013137659319598</v>
      </c>
      <c r="CD361">
        <v>0.57999999999999996</v>
      </c>
      <c r="CE361">
        <f t="shared" si="1089"/>
        <v>3.3383461104014279E-3</v>
      </c>
      <c r="CF361">
        <v>0</v>
      </c>
      <c r="CG361">
        <f t="shared" si="1025"/>
        <v>0</v>
      </c>
      <c r="CH361">
        <v>0</v>
      </c>
      <c r="CI361">
        <f t="shared" si="1026"/>
        <v>0</v>
      </c>
      <c r="CJ361">
        <v>0</v>
      </c>
      <c r="CK361">
        <f t="shared" si="1027"/>
        <v>0</v>
      </c>
      <c r="CL361">
        <v>3.2000000000000001E-2</v>
      </c>
      <c r="CM361">
        <f t="shared" si="1028"/>
        <v>1.2612899193459371E-3</v>
      </c>
      <c r="CN361">
        <v>0.16</v>
      </c>
      <c r="CO361">
        <f t="shared" si="1023"/>
        <v>9.5095639705287797E-4</v>
      </c>
      <c r="CP361">
        <v>0.21</v>
      </c>
      <c r="CQ361">
        <f t="shared" si="1094"/>
        <v>2.2764778855686109E-3</v>
      </c>
      <c r="CR361">
        <v>5.0000000000000001E-3</v>
      </c>
      <c r="CS361">
        <f t="shared" si="1029"/>
        <v>4.6852918107385295E-5</v>
      </c>
      <c r="CT361">
        <v>0</v>
      </c>
      <c r="CU361">
        <f t="shared" si="1095"/>
        <v>0</v>
      </c>
      <c r="CV361">
        <v>0</v>
      </c>
      <c r="CW361">
        <f t="shared" si="1031"/>
        <v>0</v>
      </c>
      <c r="CX361">
        <v>0</v>
      </c>
      <c r="CY361">
        <f t="shared" si="1096"/>
        <v>0</v>
      </c>
      <c r="CZ361">
        <v>1E-3</v>
      </c>
      <c r="DA361">
        <f t="shared" si="1055"/>
        <v>4.6517436847244812E-6</v>
      </c>
      <c r="DB361">
        <v>0</v>
      </c>
      <c r="DC361">
        <f t="shared" si="1056"/>
        <v>0</v>
      </c>
      <c r="DD361">
        <v>7.4999999999999997E-3</v>
      </c>
      <c r="DE361">
        <f t="shared" si="1057"/>
        <v>3.8308793785055248E-4</v>
      </c>
      <c r="DF361">
        <v>8.0000000000000002E-3</v>
      </c>
      <c r="DG361">
        <f t="shared" si="1058"/>
        <v>4.8426597633398499E-5</v>
      </c>
      <c r="DH361">
        <v>0</v>
      </c>
      <c r="DI361">
        <f t="shared" si="1059"/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f t="shared" si="1060"/>
        <v>0</v>
      </c>
      <c r="ET361">
        <v>0</v>
      </c>
      <c r="EU361">
        <f t="shared" si="1061"/>
        <v>0</v>
      </c>
      <c r="EV361">
        <v>0</v>
      </c>
      <c r="EW361">
        <f t="shared" si="1062"/>
        <v>0</v>
      </c>
      <c r="EX361">
        <v>0</v>
      </c>
      <c r="EY361">
        <f t="shared" si="1063"/>
        <v>0</v>
      </c>
      <c r="EZ361">
        <f t="shared" si="1083"/>
        <v>99.375</v>
      </c>
      <c r="FA361">
        <f t="shared" si="1084"/>
        <v>0.84193088443179409</v>
      </c>
      <c r="FB361">
        <v>0</v>
      </c>
      <c r="FC361">
        <f t="shared" si="1064"/>
        <v>0</v>
      </c>
      <c r="FD361">
        <v>0</v>
      </c>
      <c r="FE361">
        <f t="shared" si="1065"/>
        <v>0</v>
      </c>
      <c r="FF361">
        <v>0</v>
      </c>
      <c r="FG361">
        <f t="shared" si="1066"/>
        <v>0</v>
      </c>
      <c r="FH361">
        <v>0</v>
      </c>
      <c r="FI361">
        <f t="shared" si="1067"/>
        <v>0</v>
      </c>
      <c r="FJ361">
        <v>0</v>
      </c>
      <c r="FK361">
        <f t="shared" si="1068"/>
        <v>0</v>
      </c>
      <c r="FL361">
        <v>0</v>
      </c>
      <c r="FM361">
        <f t="shared" si="1069"/>
        <v>0</v>
      </c>
      <c r="FN361">
        <v>0</v>
      </c>
      <c r="FO361">
        <f t="shared" si="1070"/>
        <v>0</v>
      </c>
      <c r="FP361">
        <v>0</v>
      </c>
      <c r="FQ361">
        <f t="shared" si="1071"/>
        <v>0</v>
      </c>
      <c r="FR361">
        <v>0</v>
      </c>
      <c r="FS361">
        <f t="shared" si="1072"/>
        <v>0</v>
      </c>
      <c r="FT361">
        <v>0</v>
      </c>
      <c r="FU361">
        <f t="shared" si="1073"/>
        <v>0</v>
      </c>
      <c r="FV361">
        <v>0</v>
      </c>
      <c r="FW361">
        <f t="shared" si="1074"/>
        <v>0</v>
      </c>
      <c r="FX361">
        <v>0</v>
      </c>
      <c r="FY361">
        <f t="shared" si="1075"/>
        <v>0</v>
      </c>
      <c r="FZ361">
        <v>0</v>
      </c>
      <c r="GA361">
        <f t="shared" si="1076"/>
        <v>0</v>
      </c>
      <c r="GB361">
        <v>0</v>
      </c>
      <c r="GC361">
        <f t="shared" si="1077"/>
        <v>0</v>
      </c>
      <c r="GD361">
        <v>0</v>
      </c>
      <c r="GE361">
        <f t="shared" si="1078"/>
        <v>0</v>
      </c>
      <c r="GF361">
        <v>0.625</v>
      </c>
      <c r="GG361">
        <f t="shared" si="1085"/>
        <v>0.15806911556820583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737</v>
      </c>
    </row>
    <row r="362" spans="1:200" x14ac:dyDescent="0.45">
      <c r="A362">
        <v>361</v>
      </c>
      <c r="B362" t="s">
        <v>368</v>
      </c>
      <c r="C362" t="s">
        <v>729</v>
      </c>
      <c r="D362" t="s">
        <v>736</v>
      </c>
      <c r="E362" t="s">
        <v>731</v>
      </c>
      <c r="F362">
        <v>508</v>
      </c>
      <c r="G362">
        <v>673</v>
      </c>
      <c r="H362">
        <v>1773</v>
      </c>
      <c r="I362" s="2">
        <f t="shared" si="1097"/>
        <v>0.3795826283135928</v>
      </c>
      <c r="J362" s="2">
        <f t="shared" si="1098"/>
        <v>165</v>
      </c>
      <c r="K362" s="2">
        <f t="shared" si="1099"/>
        <v>1.3248031496062993</v>
      </c>
      <c r="M362" s="2">
        <v>1927</v>
      </c>
      <c r="N362">
        <v>19.100000000000001</v>
      </c>
      <c r="O362">
        <v>13.6</v>
      </c>
      <c r="P362" s="2">
        <f t="shared" si="1033"/>
        <v>1.4044117647058825</v>
      </c>
      <c r="Q362" s="2">
        <f t="shared" si="1034"/>
        <v>-0.40441176470588247</v>
      </c>
      <c r="S362">
        <v>430</v>
      </c>
      <c r="T362" s="2">
        <f t="shared" si="1079"/>
        <v>0</v>
      </c>
      <c r="U362">
        <v>604</v>
      </c>
      <c r="V362">
        <v>721</v>
      </c>
      <c r="W362" s="2">
        <f t="shared" si="1035"/>
        <v>115.36400000000002</v>
      </c>
      <c r="X362" s="2">
        <f t="shared" si="1036"/>
        <v>98.055999999999997</v>
      </c>
      <c r="Y362" s="7">
        <f t="shared" si="1037"/>
        <v>-0.17651138125152996</v>
      </c>
      <c r="Z362" s="2">
        <f t="shared" si="1038"/>
        <v>0.83772538141470176</v>
      </c>
      <c r="AA362" s="2" t="e">
        <f t="shared" si="1100"/>
        <v>#DIV/0!</v>
      </c>
      <c r="AB362" s="2">
        <f t="shared" si="1101"/>
        <v>1.6767441860465115</v>
      </c>
      <c r="AC362" s="2">
        <f t="shared" si="1102"/>
        <v>-0.40441176470588247</v>
      </c>
      <c r="AD362" s="2">
        <f t="shared" si="1103"/>
        <v>604</v>
      </c>
      <c r="AE362" s="2">
        <f t="shared" si="1104"/>
        <v>291</v>
      </c>
      <c r="AF362" s="2">
        <f t="shared" si="1024"/>
        <v>0.40360610263522884</v>
      </c>
      <c r="AG362" s="2">
        <f t="shared" si="1105"/>
        <v>2.0756013745704469</v>
      </c>
      <c r="AH362" s="2">
        <f t="shared" si="859"/>
        <v>5.489042995839112</v>
      </c>
      <c r="AI362" s="2">
        <v>0</v>
      </c>
      <c r="AJ362">
        <f t="shared" si="1080"/>
        <v>1.1000000000000002E-4</v>
      </c>
      <c r="AK362">
        <f t="shared" si="879"/>
        <v>1736.3636363636363</v>
      </c>
      <c r="AL362">
        <f t="shared" si="1081"/>
        <v>54000</v>
      </c>
      <c r="AM362">
        <f t="shared" si="880"/>
        <v>55736.36363636364</v>
      </c>
      <c r="AP362" t="s">
        <v>37</v>
      </c>
      <c r="AS362">
        <v>3</v>
      </c>
      <c r="AT362">
        <v>1</v>
      </c>
      <c r="AU362">
        <f t="shared" si="877"/>
        <v>744.78184725461722</v>
      </c>
      <c r="AV362" t="s">
        <v>372</v>
      </c>
      <c r="AW362" t="s">
        <v>373</v>
      </c>
      <c r="AZ362" s="2">
        <f t="shared" si="1048"/>
        <v>1.9047927745499529</v>
      </c>
      <c r="BA362" s="2">
        <f t="shared" si="1049"/>
        <v>3.5257926532953823</v>
      </c>
      <c r="BB362">
        <v>0</v>
      </c>
      <c r="BC362">
        <f t="shared" si="1050"/>
        <v>0</v>
      </c>
      <c r="BD362">
        <v>0</v>
      </c>
      <c r="BE362">
        <f t="shared" si="1051"/>
        <v>0</v>
      </c>
      <c r="BF362">
        <v>0.65</v>
      </c>
      <c r="BG362">
        <f t="shared" ref="BG362:BG399" si="1106">((BF362/100)/GY$2)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6.1158852438060992E-3</v>
      </c>
      <c r="BH362">
        <v>0</v>
      </c>
      <c r="BI362">
        <f>((BH362/100)/HA$2)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BJ362">
        <v>0</v>
      </c>
      <c r="BK362">
        <f t="shared" si="1052"/>
        <v>0</v>
      </c>
      <c r="BL362">
        <v>0</v>
      </c>
      <c r="BM362">
        <f t="shared" si="759"/>
        <v>0</v>
      </c>
      <c r="BN362">
        <v>0</v>
      </c>
      <c r="BO362">
        <f t="shared" si="1053"/>
        <v>0</v>
      </c>
      <c r="BP362">
        <v>0</v>
      </c>
      <c r="BQ362">
        <f t="shared" si="1054"/>
        <v>0</v>
      </c>
      <c r="BR362">
        <f t="shared" ref="BR362:BR376" si="1107">100-BT362-BF362-BH362-BV362-BX362-BZ362-CB362-CD362-CP362-CN362-CT362-CX362-CL362-CR362-BL362-CZ362-DD362-DF362</f>
        <v>87.687500000000014</v>
      </c>
      <c r="BS362">
        <f t="shared" ref="BS362:BS399" si="1108">((BR362/100)/GU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0.86713882665144404</v>
      </c>
      <c r="BT362">
        <v>0.1</v>
      </c>
      <c r="BU362">
        <f t="shared" ref="BU362:BU399" si="1109">((BT362/100)/GW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4.5982463199744934E-3</v>
      </c>
      <c r="BV362">
        <v>4.0000000000000001E-3</v>
      </c>
      <c r="BW362">
        <f t="shared" ref="BW362:BW399" si="1110">((BV362/100)/GY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7.1327011046682181E-5</v>
      </c>
      <c r="BX362">
        <v>5.0000000000000001E-3</v>
      </c>
      <c r="BY362">
        <f t="shared" ref="BY362:BY369" si="1111">((BX362/100)/HA$6)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8.6111361415352184E-5</v>
      </c>
      <c r="BZ362">
        <v>0.18</v>
      </c>
      <c r="CA362">
        <f t="shared" ref="CA362:CA399" si="1112">((BZ362/100)/GU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3.5393668955585123E-3</v>
      </c>
      <c r="CB362">
        <v>10.37</v>
      </c>
      <c r="CC362">
        <f t="shared" ref="CC362:CC399" si="1113">((CB362/100)/GW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0.11013953165737569</v>
      </c>
      <c r="CD362">
        <v>0.57999999999999996</v>
      </c>
      <c r="CE362">
        <f t="shared" ref="CE362:CE371" si="1114">((CD362/100)/GY$10)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3.3385933099518788E-3</v>
      </c>
      <c r="CF362">
        <v>0</v>
      </c>
      <c r="CG362">
        <f t="shared" ref="CG362:CG371" si="1115">((CF362/100)/GU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H362">
        <v>0</v>
      </c>
      <c r="CI362">
        <f t="shared" ref="CI362:CI371" si="1116">((CH362/100)/GW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J362">
        <v>0</v>
      </c>
      <c r="CK362">
        <f t="shared" ref="CK362:CK371" si="1117">((CJ362/100)/GY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L362">
        <v>3.2000000000000001E-2</v>
      </c>
      <c r="CM362">
        <f t="shared" ref="CM362:CM378" si="1118">((CL362/100)/HA$16)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1.2613833159832958E-3</v>
      </c>
      <c r="CN362">
        <v>0.16</v>
      </c>
      <c r="CO362">
        <f t="shared" ref="CO362:CO371" si="1119">((CN362/100)/GW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9.5102681395576216E-4</v>
      </c>
      <c r="CP362">
        <v>0.21</v>
      </c>
      <c r="CQ362">
        <f t="shared" ref="CQ362:CQ371" si="1120">((CP362/100)/GY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2.2766464553607519E-3</v>
      </c>
      <c r="CR362">
        <v>5.0000000000000001E-3</v>
      </c>
      <c r="CS362">
        <f t="shared" ref="CS362:CS371" si="1121">((CR362/100)/HA$19)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4.6856387496091692E-5</v>
      </c>
      <c r="CT362">
        <v>0</v>
      </c>
      <c r="CU362">
        <f t="shared" ref="CU362:CU371" si="1122">((CT362/100)/GU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V362">
        <v>0</v>
      </c>
      <c r="CW362">
        <f t="shared" ref="CW362:CW371" si="1123">((CV362/100)/GW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X362">
        <v>0</v>
      </c>
      <c r="CY362">
        <f t="shared" ref="CY362:CY371" si="1124">((CX362/100)/HA$25)/((BR362/100)/GU$6+(BH362/100)/HA$2+(BT362/100)/GW$6+(BV362/100)/GY$6+(BX362/100)/HA$6+(BZ362/100)/GU$10+(CB362/100)/GW$10+(CD362/100)/GY$10+(BF362/100)/GY$2+(BB362/100)/GU$2+(CF362/100)/GU$16+(CH362/100)/GW$16+(CJ362/100)/GY$16+(CL362/100)/HA$16+(BL362/100)/HE$2+(CN362/100)/GW$19+(CP362/100)/GY$19+(CR362/100)/HA$19+(BP362/100)/HA$13+(CZ362/100)/GU$13+(DB362/100)/HA$10+(CT362/100)/GU$25+(CV362/100)/GW$25+(CX362/100)/HA$25+(DD362/100)/GW$28+(DF362/100)/GY$28+(BD362/100)/GW$2+(BJ362/100)/HC$2+(BN362/100)/HG$2+(DH362/100)/HA$28)</f>
        <v>0</v>
      </c>
      <c r="CZ362">
        <v>1E-3</v>
      </c>
      <c r="DA362">
        <f t="shared" si="1055"/>
        <v>4.6520881394064252E-6</v>
      </c>
      <c r="DB362">
        <v>0</v>
      </c>
      <c r="DC362">
        <f t="shared" si="1056"/>
        <v>0</v>
      </c>
      <c r="DD362">
        <v>7.4999999999999997E-3</v>
      </c>
      <c r="DE362">
        <f t="shared" si="1057"/>
        <v>3.8311630494098834E-4</v>
      </c>
      <c r="DF362">
        <v>8.0000000000000002E-3</v>
      </c>
      <c r="DG362">
        <f t="shared" si="1058"/>
        <v>4.843018355072671E-5</v>
      </c>
      <c r="DH362">
        <v>0</v>
      </c>
      <c r="DI362">
        <f t="shared" si="1059"/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f t="shared" si="1060"/>
        <v>0</v>
      </c>
      <c r="ET362">
        <v>0</v>
      </c>
      <c r="EU362">
        <f t="shared" si="1061"/>
        <v>0</v>
      </c>
      <c r="EV362">
        <v>0</v>
      </c>
      <c r="EW362">
        <f t="shared" si="1062"/>
        <v>0</v>
      </c>
      <c r="EX362">
        <v>0</v>
      </c>
      <c r="EY362">
        <f t="shared" si="1063"/>
        <v>0</v>
      </c>
      <c r="EZ362">
        <f t="shared" si="1083"/>
        <v>99.375</v>
      </c>
      <c r="FA362">
        <f t="shared" si="1084"/>
        <v>0.84193088443179409</v>
      </c>
      <c r="FB362">
        <v>0</v>
      </c>
      <c r="FC362">
        <f t="shared" si="1064"/>
        <v>0</v>
      </c>
      <c r="FD362">
        <v>0</v>
      </c>
      <c r="FE362">
        <f t="shared" si="1065"/>
        <v>0</v>
      </c>
      <c r="FF362">
        <v>0</v>
      </c>
      <c r="FG362">
        <f t="shared" si="1066"/>
        <v>0</v>
      </c>
      <c r="FH362">
        <v>0</v>
      </c>
      <c r="FI362">
        <f t="shared" si="1067"/>
        <v>0</v>
      </c>
      <c r="FJ362">
        <v>0</v>
      </c>
      <c r="FK362">
        <f t="shared" si="1068"/>
        <v>0</v>
      </c>
      <c r="FL362">
        <v>0</v>
      </c>
      <c r="FM362">
        <f t="shared" si="1069"/>
        <v>0</v>
      </c>
      <c r="FN362">
        <v>0</v>
      </c>
      <c r="FO362">
        <f t="shared" si="1070"/>
        <v>0</v>
      </c>
      <c r="FP362">
        <v>0</v>
      </c>
      <c r="FQ362">
        <f t="shared" si="1071"/>
        <v>0</v>
      </c>
      <c r="FR362">
        <v>0</v>
      </c>
      <c r="FS362">
        <f t="shared" si="1072"/>
        <v>0</v>
      </c>
      <c r="FT362">
        <v>0</v>
      </c>
      <c r="FU362">
        <f t="shared" si="1073"/>
        <v>0</v>
      </c>
      <c r="FV362">
        <v>0</v>
      </c>
      <c r="FW362">
        <f t="shared" si="1074"/>
        <v>0</v>
      </c>
      <c r="FX362">
        <v>0</v>
      </c>
      <c r="FY362">
        <f t="shared" si="1075"/>
        <v>0</v>
      </c>
      <c r="FZ362">
        <v>0</v>
      </c>
      <c r="GA362">
        <f t="shared" si="1076"/>
        <v>0</v>
      </c>
      <c r="GB362">
        <v>0</v>
      </c>
      <c r="GC362">
        <f t="shared" si="1077"/>
        <v>0</v>
      </c>
      <c r="GD362">
        <v>0</v>
      </c>
      <c r="GE362">
        <f t="shared" si="1078"/>
        <v>0</v>
      </c>
      <c r="GF362">
        <v>0.625</v>
      </c>
      <c r="GG362">
        <f t="shared" si="1085"/>
        <v>0.15806911556820583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737</v>
      </c>
    </row>
    <row r="363" spans="1:200" x14ac:dyDescent="0.45">
      <c r="A363">
        <v>362</v>
      </c>
      <c r="B363" t="s">
        <v>368</v>
      </c>
      <c r="C363" t="s">
        <v>729</v>
      </c>
      <c r="D363" t="s">
        <v>736</v>
      </c>
      <c r="E363" t="s">
        <v>733</v>
      </c>
      <c r="F363">
        <v>508</v>
      </c>
      <c r="G363">
        <f>250+273</f>
        <v>523</v>
      </c>
      <c r="H363">
        <v>1773</v>
      </c>
      <c r="I363" s="2">
        <f t="shared" si="1097"/>
        <v>0.29498025944726453</v>
      </c>
      <c r="J363" s="2">
        <f t="shared" si="1098"/>
        <v>15</v>
      </c>
      <c r="K363" s="2">
        <f t="shared" si="1099"/>
        <v>1.0295275590551181</v>
      </c>
      <c r="M363" s="2">
        <v>1927</v>
      </c>
      <c r="N363">
        <v>0.4</v>
      </c>
      <c r="O363">
        <v>9.4</v>
      </c>
      <c r="P363" s="2">
        <f t="shared" si="1033"/>
        <v>4.2553191489361701E-2</v>
      </c>
      <c r="Q363" s="2">
        <f t="shared" si="1034"/>
        <v>0.95744680851063824</v>
      </c>
      <c r="S363">
        <v>520</v>
      </c>
      <c r="T363" s="2">
        <f t="shared" si="1079"/>
        <v>0</v>
      </c>
      <c r="U363">
        <v>1210</v>
      </c>
      <c r="V363">
        <v>1370</v>
      </c>
      <c r="W363" s="2">
        <f t="shared" si="1035"/>
        <v>4.84</v>
      </c>
      <c r="X363" s="2">
        <f t="shared" si="1036"/>
        <v>128.78</v>
      </c>
      <c r="Y363" s="7">
        <f t="shared" si="1037"/>
        <v>0.96241652430501623</v>
      </c>
      <c r="Z363" s="2">
        <f t="shared" si="1038"/>
        <v>0.88321167883211682</v>
      </c>
      <c r="AA363" s="2" t="e">
        <f t="shared" si="1100"/>
        <v>#DIV/0!</v>
      </c>
      <c r="AB363" s="2">
        <f t="shared" si="1101"/>
        <v>2.6346153846153846</v>
      </c>
      <c r="AC363" s="2">
        <f t="shared" si="1102"/>
        <v>0.95744680851063824</v>
      </c>
      <c r="AD363" s="2">
        <f t="shared" si="1103"/>
        <v>1210</v>
      </c>
      <c r="AE363" s="2">
        <f t="shared" si="1104"/>
        <v>850</v>
      </c>
      <c r="AG363" s="2">
        <f t="shared" si="1105"/>
        <v>1.4235294117647059</v>
      </c>
      <c r="AH363" s="2">
        <f t="shared" si="859"/>
        <v>5.8321167883211684</v>
      </c>
      <c r="AI363" s="2">
        <v>1</v>
      </c>
      <c r="AJ363">
        <f t="shared" si="1080"/>
        <v>1.1000000000000002E-4</v>
      </c>
      <c r="AK363">
        <f t="shared" si="879"/>
        <v>36.36363636363636</v>
      </c>
      <c r="AL363">
        <f t="shared" si="1081"/>
        <v>54000</v>
      </c>
      <c r="AM363">
        <f t="shared" si="880"/>
        <v>54036.36363636364</v>
      </c>
      <c r="AP363" t="s">
        <v>37</v>
      </c>
      <c r="AS363">
        <v>3</v>
      </c>
      <c r="AT363">
        <v>1</v>
      </c>
      <c r="AU363">
        <f t="shared" si="877"/>
        <v>900.66641993581618</v>
      </c>
      <c r="AV363" t="s">
        <v>372</v>
      </c>
      <c r="AW363" t="s">
        <v>373</v>
      </c>
      <c r="AZ363" s="2">
        <f t="shared" si="1048"/>
        <v>1.9047927745499529</v>
      </c>
      <c r="BA363" s="2">
        <f t="shared" si="1049"/>
        <v>3.5257926532953823</v>
      </c>
      <c r="BB363">
        <v>0</v>
      </c>
      <c r="BC363">
        <f t="shared" si="1050"/>
        <v>0</v>
      </c>
      <c r="BD363">
        <v>0</v>
      </c>
      <c r="BE363">
        <f t="shared" si="1051"/>
        <v>0</v>
      </c>
      <c r="BF363">
        <v>0.65</v>
      </c>
      <c r="BG363">
        <f t="shared" si="1106"/>
        <v>6.1158852438060992E-3</v>
      </c>
      <c r="BH363">
        <v>0</v>
      </c>
      <c r="BI363">
        <f>((BH363/100)/HA$2)/((BR363/100)/GU$6+(BH363/100)/HA$2+(BT363/100)/GW$6+(BV363/100)/GY$6+(BX363/100)/HA$6+(BZ363/100)/GU$10+(CB363/100)/GW$10+(CD363/100)/GY$10+(BF363/100)/GY$2+(BB363/100)/GU$2+(CF363/100)/GU$16+(CH363/100)/GW$16+(CJ363/100)/GY$16+(CL363/100)/HA$16+(BL363/100)/HE$2+(CN363/100)/GW$19+(CP363/100)/GY$19+(CR363/100)/HA$19+(BP363/100)/HA$13+(CZ363/100)/GU$13+(DB363/100)/HA$10+(CT363/100)/GU$25+(CV363/100)/GW$25+(CX363/100)/HA$25+(DD363/100)/GW$28+(DF363/100)/GY$28+(BD363/100)/GW$2+(BJ363/100)/HC$2+(BN363/100)/HG$2+(DH363/100)/HA$28)</f>
        <v>0</v>
      </c>
      <c r="BJ363">
        <v>0</v>
      </c>
      <c r="BK363">
        <f t="shared" si="1052"/>
        <v>0</v>
      </c>
      <c r="BL363">
        <v>0</v>
      </c>
      <c r="BM363">
        <f t="shared" si="759"/>
        <v>0</v>
      </c>
      <c r="BN363">
        <v>0</v>
      </c>
      <c r="BO363">
        <f t="shared" si="1053"/>
        <v>0</v>
      </c>
      <c r="BP363">
        <v>0</v>
      </c>
      <c r="BQ363">
        <f t="shared" si="1054"/>
        <v>0</v>
      </c>
      <c r="BR363">
        <f t="shared" si="1107"/>
        <v>87.687500000000014</v>
      </c>
      <c r="BS363">
        <f t="shared" si="1108"/>
        <v>0.86713882665144404</v>
      </c>
      <c r="BT363">
        <v>0.1</v>
      </c>
      <c r="BU363">
        <f t="shared" si="1109"/>
        <v>4.5982463199744934E-3</v>
      </c>
      <c r="BV363">
        <v>4.0000000000000001E-3</v>
      </c>
      <c r="BW363">
        <f t="shared" si="1110"/>
        <v>7.1327011046682181E-5</v>
      </c>
      <c r="BX363">
        <v>5.0000000000000001E-3</v>
      </c>
      <c r="BY363">
        <f t="shared" si="1111"/>
        <v>8.6111361415352184E-5</v>
      </c>
      <c r="BZ363">
        <v>0.18</v>
      </c>
      <c r="CA363">
        <f t="shared" si="1112"/>
        <v>3.5393668955585123E-3</v>
      </c>
      <c r="CB363">
        <v>10.37</v>
      </c>
      <c r="CC363">
        <f t="shared" si="1113"/>
        <v>0.11013953165737569</v>
      </c>
      <c r="CD363">
        <v>0.57999999999999996</v>
      </c>
      <c r="CE363">
        <f t="shared" si="1114"/>
        <v>3.3385933099518788E-3</v>
      </c>
      <c r="CF363">
        <v>0</v>
      </c>
      <c r="CG363">
        <f t="shared" si="1115"/>
        <v>0</v>
      </c>
      <c r="CH363">
        <v>0</v>
      </c>
      <c r="CI363">
        <f t="shared" si="1116"/>
        <v>0</v>
      </c>
      <c r="CJ363">
        <v>0</v>
      </c>
      <c r="CK363">
        <f t="shared" si="1117"/>
        <v>0</v>
      </c>
      <c r="CL363">
        <v>3.2000000000000001E-2</v>
      </c>
      <c r="CM363">
        <f t="shared" si="1118"/>
        <v>1.2613833159832958E-3</v>
      </c>
      <c r="CN363">
        <v>0.16</v>
      </c>
      <c r="CO363">
        <f t="shared" si="1119"/>
        <v>9.5102681395576216E-4</v>
      </c>
      <c r="CP363">
        <v>0.21</v>
      </c>
      <c r="CQ363">
        <f t="shared" si="1120"/>
        <v>2.2766464553607519E-3</v>
      </c>
      <c r="CR363">
        <v>5.0000000000000001E-3</v>
      </c>
      <c r="CS363">
        <f t="shared" si="1121"/>
        <v>4.6856387496091692E-5</v>
      </c>
      <c r="CT363">
        <v>0</v>
      </c>
      <c r="CU363">
        <f t="shared" si="1122"/>
        <v>0</v>
      </c>
      <c r="CV363">
        <v>0</v>
      </c>
      <c r="CW363">
        <f t="shared" si="1123"/>
        <v>0</v>
      </c>
      <c r="CX363">
        <v>0</v>
      </c>
      <c r="CY363">
        <f t="shared" si="1124"/>
        <v>0</v>
      </c>
      <c r="CZ363">
        <v>1E-3</v>
      </c>
      <c r="DA363">
        <f t="shared" si="1055"/>
        <v>4.6520881394064252E-6</v>
      </c>
      <c r="DB363">
        <v>0</v>
      </c>
      <c r="DC363">
        <f t="shared" si="1056"/>
        <v>0</v>
      </c>
      <c r="DD363">
        <v>7.4999999999999997E-3</v>
      </c>
      <c r="DE363">
        <f t="shared" si="1057"/>
        <v>3.8311630494098834E-4</v>
      </c>
      <c r="DF363">
        <v>8.0000000000000002E-3</v>
      </c>
      <c r="DG363">
        <f t="shared" si="1058"/>
        <v>4.843018355072671E-5</v>
      </c>
      <c r="DH363">
        <v>0</v>
      </c>
      <c r="DI363">
        <f t="shared" si="1059"/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f t="shared" si="1060"/>
        <v>0</v>
      </c>
      <c r="ET363">
        <v>0</v>
      </c>
      <c r="EU363">
        <f t="shared" si="1061"/>
        <v>0</v>
      </c>
      <c r="EV363">
        <v>0</v>
      </c>
      <c r="EW363">
        <f t="shared" si="1062"/>
        <v>0</v>
      </c>
      <c r="EX363">
        <v>0</v>
      </c>
      <c r="EY363">
        <f t="shared" si="1063"/>
        <v>0</v>
      </c>
      <c r="EZ363">
        <f t="shared" si="1083"/>
        <v>99.375</v>
      </c>
      <c r="FA363">
        <f t="shared" si="1084"/>
        <v>0.84193088443179409</v>
      </c>
      <c r="FB363">
        <v>0</v>
      </c>
      <c r="FC363">
        <f t="shared" si="1064"/>
        <v>0</v>
      </c>
      <c r="FD363">
        <v>0</v>
      </c>
      <c r="FE363">
        <f t="shared" si="1065"/>
        <v>0</v>
      </c>
      <c r="FF363">
        <v>0</v>
      </c>
      <c r="FG363">
        <f t="shared" si="1066"/>
        <v>0</v>
      </c>
      <c r="FH363">
        <v>0</v>
      </c>
      <c r="FI363">
        <f t="shared" si="1067"/>
        <v>0</v>
      </c>
      <c r="FJ363">
        <v>0</v>
      </c>
      <c r="FK363">
        <f t="shared" si="1068"/>
        <v>0</v>
      </c>
      <c r="FL363">
        <v>0</v>
      </c>
      <c r="FM363">
        <f t="shared" si="1069"/>
        <v>0</v>
      </c>
      <c r="FN363">
        <v>0</v>
      </c>
      <c r="FO363">
        <f t="shared" si="1070"/>
        <v>0</v>
      </c>
      <c r="FP363">
        <v>0</v>
      </c>
      <c r="FQ363">
        <f t="shared" si="1071"/>
        <v>0</v>
      </c>
      <c r="FR363">
        <v>0</v>
      </c>
      <c r="FS363">
        <f t="shared" si="1072"/>
        <v>0</v>
      </c>
      <c r="FT363">
        <v>0</v>
      </c>
      <c r="FU363">
        <f t="shared" si="1073"/>
        <v>0</v>
      </c>
      <c r="FV363">
        <v>0</v>
      </c>
      <c r="FW363">
        <f t="shared" si="1074"/>
        <v>0</v>
      </c>
      <c r="FX363">
        <v>0</v>
      </c>
      <c r="FY363">
        <f t="shared" si="1075"/>
        <v>0</v>
      </c>
      <c r="FZ363">
        <v>0</v>
      </c>
      <c r="GA363">
        <f t="shared" si="1076"/>
        <v>0</v>
      </c>
      <c r="GB363">
        <v>0</v>
      </c>
      <c r="GC363">
        <f t="shared" si="1077"/>
        <v>0</v>
      </c>
      <c r="GD363">
        <v>0</v>
      </c>
      <c r="GE363">
        <f t="shared" si="1078"/>
        <v>0</v>
      </c>
      <c r="GF363">
        <v>0.625</v>
      </c>
      <c r="GG363">
        <f t="shared" si="1085"/>
        <v>0.15806911556820583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737</v>
      </c>
    </row>
    <row r="364" spans="1:200" x14ac:dyDescent="0.45">
      <c r="A364">
        <v>363</v>
      </c>
      <c r="B364" t="s">
        <v>368</v>
      </c>
      <c r="C364" t="s">
        <v>729</v>
      </c>
      <c r="D364" t="s">
        <v>736</v>
      </c>
      <c r="E364" t="s">
        <v>733</v>
      </c>
      <c r="F364">
        <v>508</v>
      </c>
      <c r="G364">
        <v>673</v>
      </c>
      <c r="H364">
        <v>1773</v>
      </c>
      <c r="I364" s="2">
        <f t="shared" si="1097"/>
        <v>0.3795826283135928</v>
      </c>
      <c r="J364" s="2">
        <f t="shared" si="1098"/>
        <v>165</v>
      </c>
      <c r="K364" s="2">
        <f t="shared" si="1099"/>
        <v>1.3248031496062993</v>
      </c>
      <c r="M364" s="2">
        <v>1927</v>
      </c>
      <c r="N364">
        <v>11.8</v>
      </c>
      <c r="O364">
        <v>9</v>
      </c>
      <c r="P364" s="2">
        <f t="shared" si="1033"/>
        <v>1.3111111111111111</v>
      </c>
      <c r="Q364" s="2">
        <f t="shared" si="1034"/>
        <v>-0.31111111111111117</v>
      </c>
      <c r="S364">
        <v>430</v>
      </c>
      <c r="T364" s="2">
        <f t="shared" si="1079"/>
        <v>0</v>
      </c>
      <c r="U364">
        <v>1390</v>
      </c>
      <c r="V364">
        <v>1350</v>
      </c>
      <c r="W364" s="2">
        <f t="shared" si="1035"/>
        <v>164.02</v>
      </c>
      <c r="X364" s="2">
        <f t="shared" si="1036"/>
        <v>121.5</v>
      </c>
      <c r="Y364" s="7">
        <f t="shared" si="1037"/>
        <v>-0.34995884773662561</v>
      </c>
      <c r="Z364" s="2">
        <f t="shared" si="1038"/>
        <v>1.0296296296296297</v>
      </c>
      <c r="AA364" s="2" t="e">
        <f t="shared" si="1100"/>
        <v>#DIV/0!</v>
      </c>
      <c r="AB364" s="2">
        <f t="shared" si="1101"/>
        <v>3.13953488372093</v>
      </c>
      <c r="AC364" s="2">
        <f t="shared" si="1102"/>
        <v>-0.31111111111111117</v>
      </c>
      <c r="AD364" s="2">
        <f t="shared" si="1103"/>
        <v>1390</v>
      </c>
      <c r="AE364" s="2">
        <f t="shared" si="1104"/>
        <v>920</v>
      </c>
      <c r="AG364" s="2">
        <f t="shared" si="1105"/>
        <v>1.5108695652173914</v>
      </c>
      <c r="AH364" s="2">
        <f t="shared" si="859"/>
        <v>6.1333333333333329</v>
      </c>
      <c r="AI364" s="2">
        <v>0</v>
      </c>
      <c r="AJ364">
        <f t="shared" si="1080"/>
        <v>1.1000000000000002E-4</v>
      </c>
      <c r="AK364">
        <f t="shared" si="879"/>
        <v>1072.7272727272727</v>
      </c>
      <c r="AL364">
        <f t="shared" si="1081"/>
        <v>54000</v>
      </c>
      <c r="AM364">
        <f t="shared" si="880"/>
        <v>55072.727272727272</v>
      </c>
      <c r="AP364" t="s">
        <v>37</v>
      </c>
      <c r="AS364">
        <v>3</v>
      </c>
      <c r="AT364">
        <v>1</v>
      </c>
      <c r="AU364">
        <f t="shared" si="877"/>
        <v>744.78184725461722</v>
      </c>
      <c r="AV364" t="s">
        <v>372</v>
      </c>
      <c r="AW364" t="s">
        <v>373</v>
      </c>
      <c r="AZ364" s="2">
        <f t="shared" si="1048"/>
        <v>1.9047927745499529</v>
      </c>
      <c r="BA364" s="2">
        <f t="shared" si="1049"/>
        <v>3.5257926532953823</v>
      </c>
      <c r="BB364">
        <v>0</v>
      </c>
      <c r="BC364">
        <f t="shared" si="1050"/>
        <v>0</v>
      </c>
      <c r="BD364">
        <v>0</v>
      </c>
      <c r="BE364">
        <f t="shared" si="1051"/>
        <v>0</v>
      </c>
      <c r="BF364">
        <v>0.65</v>
      </c>
      <c r="BG364">
        <f t="shared" si="1106"/>
        <v>6.1158852438060992E-3</v>
      </c>
      <c r="BH364">
        <v>0</v>
      </c>
      <c r="BI364">
        <f>((BH364/100)/HA$2)/((BR364/100)/GU$6+(BH364/100)/HA$2+(BT364/100)/GW$6+(BV364/100)/GY$6+(BX364/100)/HA$6+(BZ364/100)/GU$10+(CB364/100)/GW$10+(CD364/100)/GY$10+(BF364/100)/GY$2+(BB364/100)/GU$2+(CF364/100)/GU$16+(CH364/100)/GW$16+(CJ364/100)/GY$16+(CL364/100)/HA$16+(BL364/100)/HE$2+(CN364/100)/GW$19+(CP364/100)/GY$19+(CR364/100)/HA$19+(BP364/100)/HA$13+(CZ364/100)/GU$13+(DB364/100)/HA$10+(CT364/100)/GU$25+(CV364/100)/GW$25+(CX364/100)/HA$25+(DD364/100)/GW$28+(DF364/100)/GY$28+(BD364/100)/GW$2+(BJ364/100)/HC$2+(BN364/100)/HG$2+(DH364/100)/HA$28)</f>
        <v>0</v>
      </c>
      <c r="BJ364">
        <v>0</v>
      </c>
      <c r="BK364">
        <f t="shared" si="1052"/>
        <v>0</v>
      </c>
      <c r="BL364">
        <v>0</v>
      </c>
      <c r="BM364">
        <f t="shared" si="759"/>
        <v>0</v>
      </c>
      <c r="BN364">
        <v>0</v>
      </c>
      <c r="BO364">
        <f t="shared" si="1053"/>
        <v>0</v>
      </c>
      <c r="BP364">
        <v>0</v>
      </c>
      <c r="BQ364">
        <f t="shared" si="1054"/>
        <v>0</v>
      </c>
      <c r="BR364">
        <f t="shared" si="1107"/>
        <v>87.687500000000014</v>
      </c>
      <c r="BS364">
        <f t="shared" si="1108"/>
        <v>0.86713882665144404</v>
      </c>
      <c r="BT364">
        <v>0.1</v>
      </c>
      <c r="BU364">
        <f t="shared" si="1109"/>
        <v>4.5982463199744934E-3</v>
      </c>
      <c r="BV364">
        <v>4.0000000000000001E-3</v>
      </c>
      <c r="BW364">
        <f t="shared" si="1110"/>
        <v>7.1327011046682181E-5</v>
      </c>
      <c r="BX364">
        <v>5.0000000000000001E-3</v>
      </c>
      <c r="BY364">
        <f t="shared" si="1111"/>
        <v>8.6111361415352184E-5</v>
      </c>
      <c r="BZ364">
        <v>0.18</v>
      </c>
      <c r="CA364">
        <f t="shared" si="1112"/>
        <v>3.5393668955585123E-3</v>
      </c>
      <c r="CB364">
        <v>10.37</v>
      </c>
      <c r="CC364">
        <f t="shared" si="1113"/>
        <v>0.11013953165737569</v>
      </c>
      <c r="CD364">
        <v>0.57999999999999996</v>
      </c>
      <c r="CE364">
        <f t="shared" si="1114"/>
        <v>3.3385933099518788E-3</v>
      </c>
      <c r="CF364">
        <v>0</v>
      </c>
      <c r="CG364">
        <f t="shared" si="1115"/>
        <v>0</v>
      </c>
      <c r="CH364">
        <v>0</v>
      </c>
      <c r="CI364">
        <f t="shared" si="1116"/>
        <v>0</v>
      </c>
      <c r="CJ364">
        <v>0</v>
      </c>
      <c r="CK364">
        <f t="shared" si="1117"/>
        <v>0</v>
      </c>
      <c r="CL364">
        <v>3.2000000000000001E-2</v>
      </c>
      <c r="CM364">
        <f t="shared" si="1118"/>
        <v>1.2613833159832958E-3</v>
      </c>
      <c r="CN364">
        <v>0.16</v>
      </c>
      <c r="CO364">
        <f t="shared" si="1119"/>
        <v>9.5102681395576216E-4</v>
      </c>
      <c r="CP364">
        <v>0.21</v>
      </c>
      <c r="CQ364">
        <f t="shared" si="1120"/>
        <v>2.2766464553607519E-3</v>
      </c>
      <c r="CR364">
        <v>5.0000000000000001E-3</v>
      </c>
      <c r="CS364">
        <f t="shared" si="1121"/>
        <v>4.6856387496091692E-5</v>
      </c>
      <c r="CT364">
        <v>0</v>
      </c>
      <c r="CU364">
        <f t="shared" si="1122"/>
        <v>0</v>
      </c>
      <c r="CV364">
        <v>0</v>
      </c>
      <c r="CW364">
        <f t="shared" si="1123"/>
        <v>0</v>
      </c>
      <c r="CX364">
        <v>0</v>
      </c>
      <c r="CY364">
        <f t="shared" si="1124"/>
        <v>0</v>
      </c>
      <c r="CZ364">
        <v>1E-3</v>
      </c>
      <c r="DA364">
        <f t="shared" si="1055"/>
        <v>4.6520881394064252E-6</v>
      </c>
      <c r="DB364">
        <v>0</v>
      </c>
      <c r="DC364">
        <f t="shared" si="1056"/>
        <v>0</v>
      </c>
      <c r="DD364">
        <v>7.4999999999999997E-3</v>
      </c>
      <c r="DE364">
        <f t="shared" si="1057"/>
        <v>3.8311630494098834E-4</v>
      </c>
      <c r="DF364">
        <v>8.0000000000000002E-3</v>
      </c>
      <c r="DG364">
        <f t="shared" si="1058"/>
        <v>4.843018355072671E-5</v>
      </c>
      <c r="DH364">
        <v>0</v>
      </c>
      <c r="DI364">
        <f t="shared" si="1059"/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f t="shared" si="1060"/>
        <v>0</v>
      </c>
      <c r="ET364">
        <v>0</v>
      </c>
      <c r="EU364">
        <f t="shared" si="1061"/>
        <v>0</v>
      </c>
      <c r="EV364">
        <v>0</v>
      </c>
      <c r="EW364">
        <f t="shared" si="1062"/>
        <v>0</v>
      </c>
      <c r="EX364">
        <v>0</v>
      </c>
      <c r="EY364">
        <f t="shared" si="1063"/>
        <v>0</v>
      </c>
      <c r="EZ364">
        <f t="shared" si="1083"/>
        <v>99.375</v>
      </c>
      <c r="FA364">
        <f t="shared" si="1084"/>
        <v>0.84193088443179409</v>
      </c>
      <c r="FB364">
        <v>0</v>
      </c>
      <c r="FC364">
        <f t="shared" si="1064"/>
        <v>0</v>
      </c>
      <c r="FD364">
        <v>0</v>
      </c>
      <c r="FE364">
        <f t="shared" si="1065"/>
        <v>0</v>
      </c>
      <c r="FF364">
        <v>0</v>
      </c>
      <c r="FG364">
        <f t="shared" si="1066"/>
        <v>0</v>
      </c>
      <c r="FH364">
        <v>0</v>
      </c>
      <c r="FI364">
        <f t="shared" si="1067"/>
        <v>0</v>
      </c>
      <c r="FJ364">
        <v>0</v>
      </c>
      <c r="FK364">
        <f t="shared" si="1068"/>
        <v>0</v>
      </c>
      <c r="FL364">
        <v>0</v>
      </c>
      <c r="FM364">
        <f t="shared" si="1069"/>
        <v>0</v>
      </c>
      <c r="FN364">
        <v>0</v>
      </c>
      <c r="FO364">
        <f t="shared" si="1070"/>
        <v>0</v>
      </c>
      <c r="FP364">
        <v>0</v>
      </c>
      <c r="FQ364">
        <f t="shared" si="1071"/>
        <v>0</v>
      </c>
      <c r="FR364">
        <v>0</v>
      </c>
      <c r="FS364">
        <f t="shared" si="1072"/>
        <v>0</v>
      </c>
      <c r="FT364">
        <v>0</v>
      </c>
      <c r="FU364">
        <f t="shared" si="1073"/>
        <v>0</v>
      </c>
      <c r="FV364">
        <v>0</v>
      </c>
      <c r="FW364">
        <f t="shared" si="1074"/>
        <v>0</v>
      </c>
      <c r="FX364">
        <v>0</v>
      </c>
      <c r="FY364">
        <f t="shared" si="1075"/>
        <v>0</v>
      </c>
      <c r="FZ364">
        <v>0</v>
      </c>
      <c r="GA364">
        <f t="shared" si="1076"/>
        <v>0</v>
      </c>
      <c r="GB364">
        <v>0</v>
      </c>
      <c r="GC364">
        <f t="shared" si="1077"/>
        <v>0</v>
      </c>
      <c r="GD364">
        <v>0</v>
      </c>
      <c r="GE364">
        <f t="shared" si="1078"/>
        <v>0</v>
      </c>
      <c r="GF364">
        <v>0.625</v>
      </c>
      <c r="GG364">
        <f t="shared" si="1085"/>
        <v>0.15806911556820583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737</v>
      </c>
    </row>
    <row r="365" spans="1:200" x14ac:dyDescent="0.45">
      <c r="A365">
        <v>364</v>
      </c>
      <c r="B365" t="s">
        <v>368</v>
      </c>
      <c r="C365" t="s">
        <v>729</v>
      </c>
      <c r="D365" t="s">
        <v>736</v>
      </c>
      <c r="E365" t="s">
        <v>734</v>
      </c>
      <c r="F365">
        <v>508</v>
      </c>
      <c r="G365">
        <f>250+273</f>
        <v>523</v>
      </c>
      <c r="H365">
        <v>1773</v>
      </c>
      <c r="I365" s="2">
        <f t="shared" si="1097"/>
        <v>0.29498025944726453</v>
      </c>
      <c r="J365" s="2">
        <f t="shared" si="1098"/>
        <v>15</v>
      </c>
      <c r="K365" s="2">
        <f t="shared" si="1099"/>
        <v>1.0295275590551181</v>
      </c>
      <c r="M365" s="2">
        <v>1927</v>
      </c>
      <c r="N365">
        <v>13.7</v>
      </c>
      <c r="O365">
        <v>14.4</v>
      </c>
      <c r="P365" s="2">
        <f t="shared" si="1033"/>
        <v>0.95138888888888884</v>
      </c>
      <c r="Q365" s="2">
        <f t="shared" si="1034"/>
        <v>4.8611111111111181E-2</v>
      </c>
      <c r="S365">
        <v>520</v>
      </c>
      <c r="T365" s="2">
        <f t="shared" si="1079"/>
        <v>0</v>
      </c>
      <c r="U365">
        <v>717</v>
      </c>
      <c r="V365">
        <v>734</v>
      </c>
      <c r="W365" s="2">
        <f t="shared" si="1035"/>
        <v>98.228999999999999</v>
      </c>
      <c r="X365" s="2">
        <f t="shared" si="1036"/>
        <v>105.696</v>
      </c>
      <c r="Y365" s="7">
        <f t="shared" si="1037"/>
        <v>7.0646003633060839E-2</v>
      </c>
      <c r="Z365" s="2">
        <f t="shared" si="1038"/>
        <v>0.97683923705722076</v>
      </c>
      <c r="AA365" s="2" t="e">
        <f t="shared" si="1100"/>
        <v>#DIV/0!</v>
      </c>
      <c r="AB365" s="2">
        <f t="shared" si="1101"/>
        <v>1.4115384615384616</v>
      </c>
      <c r="AC365" s="2">
        <f t="shared" si="1102"/>
        <v>4.8611111111111181E-2</v>
      </c>
      <c r="AD365" s="2">
        <f t="shared" si="1103"/>
        <v>717</v>
      </c>
      <c r="AE365" s="2">
        <f t="shared" si="1104"/>
        <v>214</v>
      </c>
      <c r="AG365" s="2">
        <f t="shared" si="1105"/>
        <v>3.3504672897196262</v>
      </c>
      <c r="AH365" s="2">
        <f t="shared" si="859"/>
        <v>4.1983651226158036</v>
      </c>
      <c r="AI365" s="2">
        <v>0</v>
      </c>
      <c r="AJ365">
        <f t="shared" si="1080"/>
        <v>1.1000000000000002E-4</v>
      </c>
      <c r="AK365">
        <f t="shared" si="879"/>
        <v>1245.4545454545453</v>
      </c>
      <c r="AL365">
        <f t="shared" si="1081"/>
        <v>54000</v>
      </c>
      <c r="AM365">
        <f t="shared" si="880"/>
        <v>55245.454545454544</v>
      </c>
      <c r="AP365" t="s">
        <v>37</v>
      </c>
      <c r="AS365">
        <v>3</v>
      </c>
      <c r="AT365">
        <v>1</v>
      </c>
      <c r="AU365">
        <f t="shared" si="877"/>
        <v>900.66641993581618</v>
      </c>
      <c r="AV365" t="s">
        <v>372</v>
      </c>
      <c r="AW365" t="s">
        <v>373</v>
      </c>
      <c r="AZ365" s="2">
        <f t="shared" si="1048"/>
        <v>1.9047927745499529</v>
      </c>
      <c r="BA365" s="2">
        <f t="shared" si="1049"/>
        <v>3.5257926532953823</v>
      </c>
      <c r="BB365">
        <v>0</v>
      </c>
      <c r="BC365">
        <f t="shared" si="1050"/>
        <v>0</v>
      </c>
      <c r="BD365">
        <v>0</v>
      </c>
      <c r="BE365">
        <f t="shared" si="1051"/>
        <v>0</v>
      </c>
      <c r="BF365">
        <v>0.65</v>
      </c>
      <c r="BG365">
        <f t="shared" si="1106"/>
        <v>6.1158852438060992E-3</v>
      </c>
      <c r="BH365">
        <v>0</v>
      </c>
      <c r="BI365">
        <f>((BH365/100)/HA$2)/((BR365/100)/GU$6+(BH365/100)/HA$2+(BT365/100)/GW$6+(BV365/100)/GY$6+(BX365/100)/HA$6+(BZ365/100)/GU$10+(CB365/100)/GW$10+(CD365/100)/GY$10+(BF365/100)/GY$2+(BB365/100)/GU$2+(CF365/100)/GU$16+(CH365/100)/GW$16+(CJ365/100)/GY$16+(CL365/100)/HA$16+(BL365/100)/HE$2+(CN365/100)/GW$19+(CP365/100)/GY$19+(CR365/100)/HA$19+(BP365/100)/HA$13+(CZ365/100)/GU$13+(DB365/100)/HA$10+(CT365/100)/GU$25+(CV365/100)/GW$25+(CX365/100)/HA$25+(DD365/100)/GW$28+(DF365/100)/GY$28+(BD365/100)/GW$2+(BJ365/100)/HC$2+(BN365/100)/HG$2+(DH365/100)/HA$28)</f>
        <v>0</v>
      </c>
      <c r="BJ365">
        <v>0</v>
      </c>
      <c r="BK365">
        <f t="shared" si="1052"/>
        <v>0</v>
      </c>
      <c r="BL365">
        <v>0</v>
      </c>
      <c r="BM365">
        <f t="shared" si="759"/>
        <v>0</v>
      </c>
      <c r="BN365">
        <v>0</v>
      </c>
      <c r="BO365">
        <f t="shared" si="1053"/>
        <v>0</v>
      </c>
      <c r="BP365">
        <v>0</v>
      </c>
      <c r="BQ365">
        <f t="shared" si="1054"/>
        <v>0</v>
      </c>
      <c r="BR365">
        <f t="shared" si="1107"/>
        <v>87.687500000000014</v>
      </c>
      <c r="BS365">
        <f t="shared" si="1108"/>
        <v>0.86713882665144404</v>
      </c>
      <c r="BT365">
        <v>0.1</v>
      </c>
      <c r="BU365">
        <f t="shared" si="1109"/>
        <v>4.5982463199744934E-3</v>
      </c>
      <c r="BV365">
        <v>4.0000000000000001E-3</v>
      </c>
      <c r="BW365">
        <f t="shared" si="1110"/>
        <v>7.1327011046682181E-5</v>
      </c>
      <c r="BX365">
        <v>5.0000000000000001E-3</v>
      </c>
      <c r="BY365">
        <f t="shared" si="1111"/>
        <v>8.6111361415352184E-5</v>
      </c>
      <c r="BZ365">
        <v>0.18</v>
      </c>
      <c r="CA365">
        <f t="shared" si="1112"/>
        <v>3.5393668955585123E-3</v>
      </c>
      <c r="CB365">
        <v>10.37</v>
      </c>
      <c r="CC365">
        <f t="shared" si="1113"/>
        <v>0.11013953165737569</v>
      </c>
      <c r="CD365">
        <v>0.57999999999999996</v>
      </c>
      <c r="CE365">
        <f t="shared" si="1114"/>
        <v>3.3385933099518788E-3</v>
      </c>
      <c r="CF365">
        <v>0</v>
      </c>
      <c r="CG365">
        <f t="shared" si="1115"/>
        <v>0</v>
      </c>
      <c r="CH365">
        <v>0</v>
      </c>
      <c r="CI365">
        <f t="shared" si="1116"/>
        <v>0</v>
      </c>
      <c r="CJ365">
        <v>0</v>
      </c>
      <c r="CK365">
        <f t="shared" si="1117"/>
        <v>0</v>
      </c>
      <c r="CL365">
        <v>3.2000000000000001E-2</v>
      </c>
      <c r="CM365">
        <f t="shared" si="1118"/>
        <v>1.2613833159832958E-3</v>
      </c>
      <c r="CN365">
        <v>0.16</v>
      </c>
      <c r="CO365">
        <f t="shared" si="1119"/>
        <v>9.5102681395576216E-4</v>
      </c>
      <c r="CP365">
        <v>0.21</v>
      </c>
      <c r="CQ365">
        <f t="shared" si="1120"/>
        <v>2.2766464553607519E-3</v>
      </c>
      <c r="CR365">
        <v>5.0000000000000001E-3</v>
      </c>
      <c r="CS365">
        <f t="shared" si="1121"/>
        <v>4.6856387496091692E-5</v>
      </c>
      <c r="CT365">
        <v>0</v>
      </c>
      <c r="CU365">
        <f t="shared" si="1122"/>
        <v>0</v>
      </c>
      <c r="CV365">
        <v>0</v>
      </c>
      <c r="CW365">
        <f t="shared" si="1123"/>
        <v>0</v>
      </c>
      <c r="CX365">
        <v>0</v>
      </c>
      <c r="CY365">
        <f t="shared" si="1124"/>
        <v>0</v>
      </c>
      <c r="CZ365">
        <v>1E-3</v>
      </c>
      <c r="DA365">
        <f t="shared" si="1055"/>
        <v>4.6520881394064252E-6</v>
      </c>
      <c r="DB365">
        <v>0</v>
      </c>
      <c r="DC365">
        <f t="shared" si="1056"/>
        <v>0</v>
      </c>
      <c r="DD365">
        <v>7.4999999999999997E-3</v>
      </c>
      <c r="DE365">
        <f t="shared" si="1057"/>
        <v>3.8311630494098834E-4</v>
      </c>
      <c r="DF365">
        <v>8.0000000000000002E-3</v>
      </c>
      <c r="DG365">
        <f t="shared" si="1058"/>
        <v>4.843018355072671E-5</v>
      </c>
      <c r="DH365">
        <v>0</v>
      </c>
      <c r="DI365">
        <f t="shared" si="1059"/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f t="shared" si="1060"/>
        <v>0</v>
      </c>
      <c r="ET365">
        <v>0</v>
      </c>
      <c r="EU365">
        <f t="shared" si="1061"/>
        <v>0</v>
      </c>
      <c r="EV365">
        <v>0</v>
      </c>
      <c r="EW365">
        <f t="shared" si="1062"/>
        <v>0</v>
      </c>
      <c r="EX365">
        <v>0</v>
      </c>
      <c r="EY365">
        <f t="shared" si="1063"/>
        <v>0</v>
      </c>
      <c r="EZ365">
        <f t="shared" si="1083"/>
        <v>99.375</v>
      </c>
      <c r="FA365">
        <f t="shared" si="1084"/>
        <v>0.84193088443179409</v>
      </c>
      <c r="FB365">
        <v>0</v>
      </c>
      <c r="FC365">
        <f t="shared" si="1064"/>
        <v>0</v>
      </c>
      <c r="FD365">
        <v>0</v>
      </c>
      <c r="FE365">
        <f t="shared" si="1065"/>
        <v>0</v>
      </c>
      <c r="FF365">
        <v>0</v>
      </c>
      <c r="FG365">
        <f t="shared" si="1066"/>
        <v>0</v>
      </c>
      <c r="FH365">
        <v>0</v>
      </c>
      <c r="FI365">
        <f t="shared" si="1067"/>
        <v>0</v>
      </c>
      <c r="FJ365">
        <v>0</v>
      </c>
      <c r="FK365">
        <f t="shared" si="1068"/>
        <v>0</v>
      </c>
      <c r="FL365">
        <v>0</v>
      </c>
      <c r="FM365">
        <f t="shared" si="1069"/>
        <v>0</v>
      </c>
      <c r="FN365">
        <v>0</v>
      </c>
      <c r="FO365">
        <f t="shared" si="1070"/>
        <v>0</v>
      </c>
      <c r="FP365">
        <v>0</v>
      </c>
      <c r="FQ365">
        <f t="shared" si="1071"/>
        <v>0</v>
      </c>
      <c r="FR365">
        <v>0</v>
      </c>
      <c r="FS365">
        <f t="shared" si="1072"/>
        <v>0</v>
      </c>
      <c r="FT365">
        <v>0</v>
      </c>
      <c r="FU365">
        <f t="shared" si="1073"/>
        <v>0</v>
      </c>
      <c r="FV365">
        <v>0</v>
      </c>
      <c r="FW365">
        <f t="shared" si="1074"/>
        <v>0</v>
      </c>
      <c r="FX365">
        <v>0</v>
      </c>
      <c r="FY365">
        <f t="shared" si="1075"/>
        <v>0</v>
      </c>
      <c r="FZ365">
        <v>0</v>
      </c>
      <c r="GA365">
        <f t="shared" si="1076"/>
        <v>0</v>
      </c>
      <c r="GB365">
        <v>0</v>
      </c>
      <c r="GC365">
        <f t="shared" si="1077"/>
        <v>0</v>
      </c>
      <c r="GD365">
        <v>0</v>
      </c>
      <c r="GE365">
        <f t="shared" si="1078"/>
        <v>0</v>
      </c>
      <c r="GF365">
        <v>0.625</v>
      </c>
      <c r="GG365">
        <f t="shared" si="1085"/>
        <v>0.15806911556820583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737</v>
      </c>
    </row>
    <row r="366" spans="1:200" x14ac:dyDescent="0.45">
      <c r="A366">
        <v>365</v>
      </c>
      <c r="B366" t="s">
        <v>368</v>
      </c>
      <c r="C366" t="s">
        <v>729</v>
      </c>
      <c r="D366" t="s">
        <v>736</v>
      </c>
      <c r="E366" t="s">
        <v>734</v>
      </c>
      <c r="F366">
        <v>508</v>
      </c>
      <c r="G366">
        <v>673</v>
      </c>
      <c r="H366">
        <v>1773</v>
      </c>
      <c r="I366" s="2">
        <f t="shared" si="1097"/>
        <v>0.3795826283135928</v>
      </c>
      <c r="J366" s="2">
        <f t="shared" si="1098"/>
        <v>165</v>
      </c>
      <c r="K366" s="2">
        <f t="shared" si="1099"/>
        <v>1.3248031496062993</v>
      </c>
      <c r="M366" s="2">
        <v>1927</v>
      </c>
      <c r="N366">
        <v>17.8</v>
      </c>
      <c r="O366">
        <v>11.2</v>
      </c>
      <c r="P366" s="2">
        <f t="shared" si="1033"/>
        <v>1.5892857142857144</v>
      </c>
      <c r="Q366" s="2">
        <f t="shared" si="1034"/>
        <v>-0.58928571428571441</v>
      </c>
      <c r="S366">
        <v>430</v>
      </c>
      <c r="T366" s="2">
        <f t="shared" si="1079"/>
        <v>0</v>
      </c>
      <c r="U366">
        <v>653</v>
      </c>
      <c r="V366">
        <v>708</v>
      </c>
      <c r="W366" s="2">
        <f t="shared" si="1035"/>
        <v>116.23399999999999</v>
      </c>
      <c r="X366" s="2">
        <f t="shared" si="1036"/>
        <v>79.295999999999992</v>
      </c>
      <c r="Y366" s="7">
        <f t="shared" si="1037"/>
        <v>-0.46582425343018569</v>
      </c>
      <c r="Z366" s="2">
        <f t="shared" si="1038"/>
        <v>0.92231638418079098</v>
      </c>
      <c r="AA366" s="2" t="e">
        <f t="shared" si="1100"/>
        <v>#DIV/0!</v>
      </c>
      <c r="AB366" s="2">
        <f t="shared" si="1101"/>
        <v>1.6465116279069767</v>
      </c>
      <c r="AC366" s="2">
        <f t="shared" si="1102"/>
        <v>-0.58928571428571441</v>
      </c>
      <c r="AD366" s="2">
        <f t="shared" si="1103"/>
        <v>653</v>
      </c>
      <c r="AE366" s="2">
        <f t="shared" si="1104"/>
        <v>278</v>
      </c>
      <c r="AG366" s="2">
        <f t="shared" si="1105"/>
        <v>2.3489208633093526</v>
      </c>
      <c r="AH366" s="2">
        <f t="shared" si="859"/>
        <v>4.3977401129943496</v>
      </c>
      <c r="AI366" s="2">
        <v>0</v>
      </c>
      <c r="AJ366">
        <f t="shared" si="1080"/>
        <v>1.1000000000000002E-4</v>
      </c>
      <c r="AK366">
        <f t="shared" si="879"/>
        <v>1618.1818181818182</v>
      </c>
      <c r="AL366">
        <f t="shared" si="1081"/>
        <v>54000</v>
      </c>
      <c r="AM366">
        <f t="shared" si="880"/>
        <v>55618.181818181816</v>
      </c>
      <c r="AP366" t="s">
        <v>37</v>
      </c>
      <c r="AS366">
        <v>3</v>
      </c>
      <c r="AT366">
        <v>1</v>
      </c>
      <c r="AU366">
        <f t="shared" si="877"/>
        <v>744.78184725461722</v>
      </c>
      <c r="AV366" t="s">
        <v>372</v>
      </c>
      <c r="AW366" t="s">
        <v>373</v>
      </c>
      <c r="AZ366" s="2">
        <f t="shared" si="1048"/>
        <v>1.9047927745499529</v>
      </c>
      <c r="BA366" s="2">
        <f t="shared" si="1049"/>
        <v>3.5257926532953823</v>
      </c>
      <c r="BB366">
        <v>0</v>
      </c>
      <c r="BC366">
        <f t="shared" si="1050"/>
        <v>0</v>
      </c>
      <c r="BD366">
        <v>0</v>
      </c>
      <c r="BE366">
        <f t="shared" si="1051"/>
        <v>0</v>
      </c>
      <c r="BF366">
        <v>0.65</v>
      </c>
      <c r="BG366">
        <f t="shared" si="1106"/>
        <v>6.1158852438060992E-3</v>
      </c>
      <c r="BH366">
        <v>0</v>
      </c>
      <c r="BI366">
        <f>((BH366/100)/HA$2)/((BR366/100)/GU$6+(BH366/100)/HA$2+(BT366/100)/GW$6+(BV366/100)/GY$6+(BX366/100)/HA$6+(BZ366/100)/GU$10+(CB366/100)/GW$10+(CD366/100)/GY$10+(BF366/100)/GY$2+(BB366/100)/GU$2+(CF366/100)/GU$16+(CH366/100)/GW$16+(CJ366/100)/GY$16+(CL366/100)/HA$16+(BL366/100)/HE$2+(CN366/100)/GW$19+(CP366/100)/GY$19+(CR366/100)/HA$19+(BP366/100)/HA$13+(CZ366/100)/GU$13+(DB366/100)/HA$10+(CT366/100)/GU$25+(CV366/100)/GW$25+(CX366/100)/HA$25+(DD366/100)/GW$28+(DF366/100)/GY$28+(BD366/100)/GW$2+(BJ366/100)/HC$2+(BN366/100)/HG$2+(DH366/100)/HA$28)</f>
        <v>0</v>
      </c>
      <c r="BJ366">
        <v>0</v>
      </c>
      <c r="BK366">
        <f t="shared" si="1052"/>
        <v>0</v>
      </c>
      <c r="BL366">
        <v>0</v>
      </c>
      <c r="BM366">
        <f t="shared" si="759"/>
        <v>0</v>
      </c>
      <c r="BN366">
        <v>0</v>
      </c>
      <c r="BO366">
        <f t="shared" si="1053"/>
        <v>0</v>
      </c>
      <c r="BP366">
        <v>0</v>
      </c>
      <c r="BQ366">
        <f t="shared" si="1054"/>
        <v>0</v>
      </c>
      <c r="BR366">
        <f t="shared" si="1107"/>
        <v>87.687500000000014</v>
      </c>
      <c r="BS366">
        <f t="shared" si="1108"/>
        <v>0.86713882665144404</v>
      </c>
      <c r="BT366">
        <v>0.1</v>
      </c>
      <c r="BU366">
        <f t="shared" si="1109"/>
        <v>4.5982463199744934E-3</v>
      </c>
      <c r="BV366">
        <v>4.0000000000000001E-3</v>
      </c>
      <c r="BW366">
        <f t="shared" si="1110"/>
        <v>7.1327011046682181E-5</v>
      </c>
      <c r="BX366">
        <v>5.0000000000000001E-3</v>
      </c>
      <c r="BY366">
        <f t="shared" si="1111"/>
        <v>8.6111361415352184E-5</v>
      </c>
      <c r="BZ366">
        <v>0.18</v>
      </c>
      <c r="CA366">
        <f t="shared" si="1112"/>
        <v>3.5393668955585123E-3</v>
      </c>
      <c r="CB366">
        <v>10.37</v>
      </c>
      <c r="CC366">
        <f t="shared" si="1113"/>
        <v>0.11013953165737569</v>
      </c>
      <c r="CD366">
        <v>0.57999999999999996</v>
      </c>
      <c r="CE366">
        <f t="shared" si="1114"/>
        <v>3.3385933099518788E-3</v>
      </c>
      <c r="CF366">
        <v>0</v>
      </c>
      <c r="CG366">
        <f t="shared" si="1115"/>
        <v>0</v>
      </c>
      <c r="CH366">
        <v>0</v>
      </c>
      <c r="CI366">
        <f t="shared" si="1116"/>
        <v>0</v>
      </c>
      <c r="CJ366">
        <v>0</v>
      </c>
      <c r="CK366">
        <f t="shared" si="1117"/>
        <v>0</v>
      </c>
      <c r="CL366">
        <v>3.2000000000000001E-2</v>
      </c>
      <c r="CM366">
        <f t="shared" si="1118"/>
        <v>1.2613833159832958E-3</v>
      </c>
      <c r="CN366">
        <v>0.16</v>
      </c>
      <c r="CO366">
        <f t="shared" si="1119"/>
        <v>9.5102681395576216E-4</v>
      </c>
      <c r="CP366">
        <v>0.21</v>
      </c>
      <c r="CQ366">
        <f t="shared" si="1120"/>
        <v>2.2766464553607519E-3</v>
      </c>
      <c r="CR366">
        <v>5.0000000000000001E-3</v>
      </c>
      <c r="CS366">
        <f t="shared" si="1121"/>
        <v>4.6856387496091692E-5</v>
      </c>
      <c r="CT366">
        <v>0</v>
      </c>
      <c r="CU366">
        <f t="shared" si="1122"/>
        <v>0</v>
      </c>
      <c r="CV366">
        <v>0</v>
      </c>
      <c r="CW366">
        <f t="shared" si="1123"/>
        <v>0</v>
      </c>
      <c r="CX366">
        <v>0</v>
      </c>
      <c r="CY366">
        <f t="shared" si="1124"/>
        <v>0</v>
      </c>
      <c r="CZ366">
        <v>1E-3</v>
      </c>
      <c r="DA366">
        <f t="shared" si="1055"/>
        <v>4.6520881394064252E-6</v>
      </c>
      <c r="DB366">
        <v>0</v>
      </c>
      <c r="DC366">
        <f t="shared" si="1056"/>
        <v>0</v>
      </c>
      <c r="DD366">
        <v>7.4999999999999997E-3</v>
      </c>
      <c r="DE366">
        <f t="shared" si="1057"/>
        <v>3.8311630494098834E-4</v>
      </c>
      <c r="DF366">
        <v>8.0000000000000002E-3</v>
      </c>
      <c r="DG366">
        <f t="shared" si="1058"/>
        <v>4.843018355072671E-5</v>
      </c>
      <c r="DH366">
        <v>0</v>
      </c>
      <c r="DI366">
        <f t="shared" si="1059"/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f t="shared" si="1060"/>
        <v>0</v>
      </c>
      <c r="ET366">
        <v>0</v>
      </c>
      <c r="EU366">
        <f t="shared" si="1061"/>
        <v>0</v>
      </c>
      <c r="EV366">
        <v>0</v>
      </c>
      <c r="EW366">
        <f t="shared" si="1062"/>
        <v>0</v>
      </c>
      <c r="EX366">
        <v>0</v>
      </c>
      <c r="EY366">
        <f t="shared" si="1063"/>
        <v>0</v>
      </c>
      <c r="EZ366">
        <f t="shared" si="1083"/>
        <v>99.375</v>
      </c>
      <c r="FA366">
        <f t="shared" si="1084"/>
        <v>0.84193088443179409</v>
      </c>
      <c r="FB366">
        <v>0</v>
      </c>
      <c r="FC366">
        <f t="shared" si="1064"/>
        <v>0</v>
      </c>
      <c r="FD366">
        <v>0</v>
      </c>
      <c r="FE366">
        <f t="shared" si="1065"/>
        <v>0</v>
      </c>
      <c r="FF366">
        <v>0</v>
      </c>
      <c r="FG366">
        <f t="shared" si="1066"/>
        <v>0</v>
      </c>
      <c r="FH366">
        <v>0</v>
      </c>
      <c r="FI366">
        <f t="shared" si="1067"/>
        <v>0</v>
      </c>
      <c r="FJ366">
        <v>0</v>
      </c>
      <c r="FK366">
        <f t="shared" si="1068"/>
        <v>0</v>
      </c>
      <c r="FL366">
        <v>0</v>
      </c>
      <c r="FM366">
        <f t="shared" si="1069"/>
        <v>0</v>
      </c>
      <c r="FN366">
        <v>0</v>
      </c>
      <c r="FO366">
        <f t="shared" si="1070"/>
        <v>0</v>
      </c>
      <c r="FP366">
        <v>0</v>
      </c>
      <c r="FQ366">
        <f t="shared" si="1071"/>
        <v>0</v>
      </c>
      <c r="FR366">
        <v>0</v>
      </c>
      <c r="FS366">
        <f t="shared" si="1072"/>
        <v>0</v>
      </c>
      <c r="FT366">
        <v>0</v>
      </c>
      <c r="FU366">
        <f t="shared" si="1073"/>
        <v>0</v>
      </c>
      <c r="FV366">
        <v>0</v>
      </c>
      <c r="FW366">
        <f t="shared" si="1074"/>
        <v>0</v>
      </c>
      <c r="FX366">
        <v>0</v>
      </c>
      <c r="FY366">
        <f t="shared" si="1075"/>
        <v>0</v>
      </c>
      <c r="FZ366">
        <v>0</v>
      </c>
      <c r="GA366">
        <f t="shared" si="1076"/>
        <v>0</v>
      </c>
      <c r="GB366">
        <v>0</v>
      </c>
      <c r="GC366">
        <f t="shared" si="1077"/>
        <v>0</v>
      </c>
      <c r="GD366">
        <v>0</v>
      </c>
      <c r="GE366">
        <f t="shared" si="1078"/>
        <v>0</v>
      </c>
      <c r="GF366">
        <v>0.625</v>
      </c>
      <c r="GG366">
        <f t="shared" si="1085"/>
        <v>0.15806911556820583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737</v>
      </c>
    </row>
    <row r="367" spans="1:200" x14ac:dyDescent="0.45">
      <c r="A367">
        <v>366</v>
      </c>
      <c r="B367" t="s">
        <v>368</v>
      </c>
      <c r="C367" t="s">
        <v>671</v>
      </c>
      <c r="D367" t="s">
        <v>609</v>
      </c>
      <c r="E367" t="s">
        <v>738</v>
      </c>
      <c r="F367">
        <f>123.5+273</f>
        <v>396.5</v>
      </c>
      <c r="G367">
        <f>245+273</f>
        <v>518</v>
      </c>
      <c r="H367">
        <v>1773</v>
      </c>
      <c r="I367" s="2">
        <f t="shared" ref="I367:I378" si="1125">G367/H367</f>
        <v>0.2921601804850536</v>
      </c>
      <c r="J367" s="2">
        <f t="shared" ref="J367:J378" si="1126">G367-F367</f>
        <v>121.5</v>
      </c>
      <c r="K367" s="2">
        <f t="shared" ref="K367:K378" si="1127">G367/F367</f>
        <v>1.3064312736443884</v>
      </c>
      <c r="M367" s="2">
        <v>1908</v>
      </c>
      <c r="N367">
        <v>21</v>
      </c>
      <c r="O367">
        <v>22</v>
      </c>
      <c r="P367" s="2">
        <f t="shared" si="1033"/>
        <v>0.95454545454545459</v>
      </c>
      <c r="Q367" s="2">
        <f t="shared" si="1034"/>
        <v>4.5454545454545456E-2</v>
      </c>
      <c r="R367">
        <v>480</v>
      </c>
      <c r="S367">
        <v>440</v>
      </c>
      <c r="T367" s="2">
        <f t="shared" si="1079"/>
        <v>1.0909090909090908</v>
      </c>
      <c r="U367">
        <v>650</v>
      </c>
      <c r="V367">
        <v>540</v>
      </c>
      <c r="W367" s="2">
        <f t="shared" si="1035"/>
        <v>136.5</v>
      </c>
      <c r="X367" s="2">
        <f t="shared" si="1036"/>
        <v>118.8</v>
      </c>
      <c r="Y367" s="7">
        <f t="shared" si="1037"/>
        <v>-0.14898989898989901</v>
      </c>
      <c r="Z367" s="2">
        <f t="shared" si="1038"/>
        <v>1.2037037037037037</v>
      </c>
      <c r="AA367" s="2">
        <f t="shared" ref="AA367:AB371" si="1128">U367/R367</f>
        <v>1.3541666666666667</v>
      </c>
      <c r="AB367" s="2">
        <f t="shared" si="1128"/>
        <v>1.2272727272727273</v>
      </c>
      <c r="AC367" s="2">
        <f>(O367-N367)/O367</f>
        <v>4.5454545454545456E-2</v>
      </c>
      <c r="AD367" s="2">
        <f t="shared" ref="AD367:AE371" si="1129">U367-R367</f>
        <v>170</v>
      </c>
      <c r="AE367" s="2">
        <f t="shared" si="1129"/>
        <v>100</v>
      </c>
      <c r="AF367" s="2">
        <f t="shared" si="1024"/>
        <v>0.18518518518518517</v>
      </c>
      <c r="AG367" s="2">
        <f>AD367/AE367</f>
        <v>1.7</v>
      </c>
      <c r="AH367" s="2">
        <f t="shared" si="859"/>
        <v>4.0740740740740735</v>
      </c>
      <c r="AI367" s="2">
        <v>0</v>
      </c>
      <c r="AJ367">
        <f>1*10^-4</f>
        <v>1E-4</v>
      </c>
      <c r="AK367">
        <f t="shared" si="879"/>
        <v>2100</v>
      </c>
      <c r="AL367">
        <v>60</v>
      </c>
      <c r="AM367">
        <f t="shared" si="880"/>
        <v>2160</v>
      </c>
      <c r="AP367" t="s">
        <v>37</v>
      </c>
      <c r="AT367">
        <v>1</v>
      </c>
      <c r="AV367" t="s">
        <v>372</v>
      </c>
      <c r="AW367" t="s">
        <v>373</v>
      </c>
      <c r="AZ367" s="2">
        <f>BC367*GV$2+BE367*GX$2+BG367*GZ$2+BI367*HB$2+BK367*HD$2+BM367*HF$2+BO367*HH$2+BQ367*HB$13+BS367*GV$6+BU367*GX$6+BW367*GZ$6+BY367*HB$6+CA367*GV$10+CC367*GX$10+CE367*GZ$10+CG367*GV$16+CI367*GX$16+CK367*GZ$16+CM367*HB$16+CO367*GX$19+CQ367*GZ$19+CS367*HB$19+CU367*GV$25+DA367*GV$13+DC367*HB$10+CW367*GX$25+CY367*HB$25+DE367*GX$28</f>
        <v>1.9367860548983404</v>
      </c>
      <c r="BA367" s="2">
        <f>ES367*HL$2+EU367*HN$2+EW367*HP$2+EY367*GX$2+FA367*HB$10+FC367*GV$13+FE367*GX$13+FG367*GZ$13+FI367*HB$13+FK367*GV$19+FM367*GV$2+FO367*HD$2+FQ367*HB$2+FS367*GV$22+FU367*GX$22+FW367*HF$2+FY367*GV$6+GA367*GV$10+GC367*HA$22+GE367*GZ$25+GG367*GV$28</f>
        <v>4.5498836908761966</v>
      </c>
      <c r="BB367">
        <v>0</v>
      </c>
      <c r="BC367">
        <f>((BB367/100)/GU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D367">
        <v>0</v>
      </c>
      <c r="BE367">
        <f>((BD367/100)/GW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F367">
        <v>0.24</v>
      </c>
      <c r="BG367">
        <f t="shared" si="1106"/>
        <v>2.2610031831968272E-3</v>
      </c>
      <c r="BH367">
        <v>0.43</v>
      </c>
      <c r="BI367">
        <f t="shared" ref="BI367:BI399" si="1130">((BH367/100)/HA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4.3278760162999809E-3</v>
      </c>
      <c r="BJ367">
        <v>0</v>
      </c>
      <c r="BK367">
        <f>((BJ367/100)/HC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L367">
        <v>0</v>
      </c>
      <c r="BM367">
        <f t="shared" si="759"/>
        <v>0</v>
      </c>
      <c r="BN367">
        <v>0</v>
      </c>
      <c r="BO367">
        <f>((BN367/100)/HG$2)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P367">
        <v>0</v>
      </c>
      <c r="BQ367">
        <f>((BP367/100)/HA$13)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BR367">
        <f t="shared" si="1107"/>
        <v>89.28000000000003</v>
      </c>
      <c r="BS367">
        <f t="shared" si="1108"/>
        <v>0.88399353020939786</v>
      </c>
      <c r="BT367">
        <v>0.1</v>
      </c>
      <c r="BU367">
        <f t="shared" si="1109"/>
        <v>4.6040093058785968E-3</v>
      </c>
      <c r="BV367">
        <v>0.02</v>
      </c>
      <c r="BW367">
        <f t="shared" si="1110"/>
        <v>3.5708202624218241E-4</v>
      </c>
      <c r="BX367">
        <v>0</v>
      </c>
      <c r="BY367">
        <f t="shared" si="1111"/>
        <v>0</v>
      </c>
      <c r="BZ367">
        <v>0.32</v>
      </c>
      <c r="CA367">
        <f t="shared" si="1112"/>
        <v>6.3000938435678984E-3</v>
      </c>
      <c r="CB367">
        <v>8.32</v>
      </c>
      <c r="CC367">
        <f t="shared" si="1113"/>
        <v>8.847727861765943E-2</v>
      </c>
      <c r="CD367">
        <v>0.96</v>
      </c>
      <c r="CE367">
        <f t="shared" si="1114"/>
        <v>5.5328732221240212E-3</v>
      </c>
      <c r="CF367">
        <v>0</v>
      </c>
      <c r="CG367">
        <f t="shared" si="1115"/>
        <v>0</v>
      </c>
      <c r="CH367">
        <v>0</v>
      </c>
      <c r="CI367">
        <f t="shared" si="1116"/>
        <v>0</v>
      </c>
      <c r="CJ367">
        <v>0</v>
      </c>
      <c r="CK367">
        <f t="shared" si="1117"/>
        <v>0</v>
      </c>
      <c r="CL367">
        <v>0.03</v>
      </c>
      <c r="CM367">
        <f t="shared" si="1118"/>
        <v>1.1840289456874077E-3</v>
      </c>
      <c r="CN367">
        <v>0.06</v>
      </c>
      <c r="CO367">
        <f t="shared" si="1119"/>
        <v>3.5708202624218236E-4</v>
      </c>
      <c r="CP367">
        <v>0.24</v>
      </c>
      <c r="CQ367">
        <f t="shared" si="1120"/>
        <v>2.6051426037032714E-3</v>
      </c>
      <c r="CR367">
        <v>0</v>
      </c>
      <c r="CS367">
        <f t="shared" si="1121"/>
        <v>0</v>
      </c>
      <c r="CT367">
        <v>0</v>
      </c>
      <c r="CU367">
        <f t="shared" si="1122"/>
        <v>0</v>
      </c>
      <c r="CV367">
        <v>0</v>
      </c>
      <c r="CW367">
        <f t="shared" si="1123"/>
        <v>0</v>
      </c>
      <c r="CX367">
        <v>0</v>
      </c>
      <c r="CY367">
        <f t="shared" si="1124"/>
        <v>0</v>
      </c>
      <c r="CZ367">
        <v>0</v>
      </c>
      <c r="DA367">
        <f t="shared" si="1055"/>
        <v>0</v>
      </c>
      <c r="DB367">
        <v>0</v>
      </c>
      <c r="DC367">
        <f>((DB367/100)/HA$10)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D367">
        <v>0</v>
      </c>
      <c r="DE367">
        <f t="shared" si="1057"/>
        <v>0</v>
      </c>
      <c r="DF367">
        <v>0</v>
      </c>
      <c r="DG367">
        <f>((DF367/100)/GY$28)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H367">
        <v>0</v>
      </c>
      <c r="DI367">
        <f>((DH367/100)/HA$28)/((BR367/100)/GU$6+(BH367/100)/HA$2+(BT367/100)/GW$6+(BV367/100)/GY$6+(BX367/100)/HA$6+(BZ367/100)/GU$10+(CB367/100)/GW$10+(CD367/100)/GY$10+(BF367/100)/GY$2+(BB367/100)/GU$2+(CF367/100)/GU$16+(CH367/100)/GW$16+(CJ367/100)/GY$16+(CL367/100)/HA$16+(BL367/100)/HE$2+(CN367/100)/GW$19+(CP367/100)/GY$19+(CR367/100)/HA$19+(BP367/100)/HA$13+(CZ367/100)/GU$13+(DB367/100)/HA$10+(CT367/100)/GU$25+(CV367/100)/GW$25+(CX367/100)/HA$25+(DD367/100)/GW$28+(DF367/100)/GY$28+(BD367/100)/GW$2+(BJ367/100)/HC$2+(BN367/100)/HG$2+(DH367/100)/HA$28)</f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f>((ER367/100)/HK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T367">
        <v>0</v>
      </c>
      <c r="EU367">
        <f>((ET367/100)/HM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V367">
        <v>0</v>
      </c>
      <c r="EW367">
        <f t="shared" ref="EW367:EW378" si="1131">((EV367/100)/HO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X367">
        <v>0</v>
      </c>
      <c r="EY367">
        <f t="shared" ref="EY367:EY378" si="1132">((EX367/100)/GW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EZ367">
        <v>44.8</v>
      </c>
      <c r="FA367">
        <f t="shared" si="1084"/>
        <v>0.45011630912380463</v>
      </c>
      <c r="FB367">
        <v>0</v>
      </c>
      <c r="FC367">
        <f>((FB367/100)/GU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D367">
        <v>0</v>
      </c>
      <c r="FE367">
        <f>((FD367/100)/GW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F367">
        <v>55.2</v>
      </c>
      <c r="FG367">
        <f t="shared" si="1066"/>
        <v>0.54988369087619549</v>
      </c>
      <c r="FH367">
        <v>0</v>
      </c>
      <c r="FI367">
        <f>((FH367/100)/HA$13)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J367">
        <v>0</v>
      </c>
      <c r="FK367">
        <f>((FJ367/100)/GU$19)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L367">
        <v>0</v>
      </c>
      <c r="FM367">
        <f>((FL367/100)/GU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N367">
        <v>0</v>
      </c>
      <c r="FO367">
        <f>((FN367/100)/HC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P367">
        <v>0</v>
      </c>
      <c r="FQ367">
        <f>((FP367/100)/GY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R367">
        <v>0</v>
      </c>
      <c r="FS367">
        <f>((FR367/100)/GU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T367">
        <v>0</v>
      </c>
      <c r="FU367">
        <f>((FT367/100)/GW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V367">
        <v>0</v>
      </c>
      <c r="FW367">
        <f>((FV367/100)/HE$2)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X367">
        <v>0</v>
      </c>
      <c r="FY367">
        <f>((FX367/100)/GU$6)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FZ367">
        <v>0</v>
      </c>
      <c r="GA367">
        <f>((FZ367/100)/GU$10)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B367">
        <v>0</v>
      </c>
      <c r="GC367">
        <f>((GB367/100)/GZ$22)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D367">
        <v>0</v>
      </c>
      <c r="GE367">
        <f>((GD367/100)/GY$25)/((ER367/100)/HK$2+(ET367/100)/HM$2+(EV367/100)/HO$2+(EX367/100)/GW$2+(EZ367/100)/HA$10+(FB367/100)/GU$13+(FD367/100)/GW$13+(FF367/100)/GY$13+(FH367/100)/HA$13+(FJ367/100)/GU$19+(FL367/100)/GU$2+(FN367/100)/HC$2+(FP367/100)/GY$2+(FR367/100)/GU$22+(FT367/100)/GW$22+(FV367/100)/HE$2+(FX367/100)/GU$6+(FZ367/100)/GU$10+(GB367/100)/GZ$22+(GD367/100)/GY$25+(GF367/100)/GU$28)</f>
        <v>0</v>
      </c>
      <c r="GF367">
        <v>0</v>
      </c>
      <c r="GG367">
        <f t="shared" si="1085"/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 s="3" t="s">
        <v>739</v>
      </c>
    </row>
    <row r="368" spans="1:200" x14ac:dyDescent="0.45">
      <c r="A368">
        <v>367</v>
      </c>
      <c r="B368" t="s">
        <v>368</v>
      </c>
      <c r="C368" t="s">
        <v>671</v>
      </c>
      <c r="D368" t="s">
        <v>609</v>
      </c>
      <c r="E368" t="s">
        <v>738</v>
      </c>
      <c r="F368">
        <f>123.5+273</f>
        <v>396.5</v>
      </c>
      <c r="G368">
        <f>245+273</f>
        <v>518</v>
      </c>
      <c r="H368">
        <v>1773</v>
      </c>
      <c r="I368" s="2">
        <f t="shared" si="1125"/>
        <v>0.2921601804850536</v>
      </c>
      <c r="J368" s="2">
        <f t="shared" si="1126"/>
        <v>121.5</v>
      </c>
      <c r="K368" s="2">
        <f t="shared" si="1127"/>
        <v>1.3064312736443884</v>
      </c>
      <c r="M368" s="2">
        <v>1908</v>
      </c>
      <c r="N368">
        <v>20</v>
      </c>
      <c r="O368">
        <v>20</v>
      </c>
      <c r="P368" s="2">
        <f t="shared" si="1033"/>
        <v>1</v>
      </c>
      <c r="Q368" s="2">
        <f t="shared" si="1034"/>
        <v>0</v>
      </c>
      <c r="R368">
        <v>500</v>
      </c>
      <c r="S368">
        <v>445</v>
      </c>
      <c r="T368" s="2">
        <f t="shared" si="1079"/>
        <v>1.1235955056179776</v>
      </c>
      <c r="U368">
        <v>660</v>
      </c>
      <c r="V368">
        <v>540</v>
      </c>
      <c r="W368" s="2">
        <f t="shared" si="1035"/>
        <v>132</v>
      </c>
      <c r="X368" s="2">
        <f t="shared" si="1036"/>
        <v>108</v>
      </c>
      <c r="Y368" s="7">
        <f t="shared" si="1037"/>
        <v>-0.22222222222222221</v>
      </c>
      <c r="Z368" s="2">
        <f t="shared" si="1038"/>
        <v>1.2222222222222223</v>
      </c>
      <c r="AA368" s="2">
        <f t="shared" si="1128"/>
        <v>1.32</v>
      </c>
      <c r="AB368" s="2">
        <f t="shared" si="1128"/>
        <v>1.2134831460674158</v>
      </c>
      <c r="AC368" s="2">
        <f>(O368-N368)/O368</f>
        <v>0</v>
      </c>
      <c r="AD368" s="2">
        <f t="shared" si="1129"/>
        <v>160</v>
      </c>
      <c r="AE368" s="2">
        <f t="shared" si="1129"/>
        <v>95</v>
      </c>
      <c r="AF368" s="2">
        <f t="shared" si="1024"/>
        <v>0.17592592592592593</v>
      </c>
      <c r="AG368" s="2">
        <f>AD368/AE368</f>
        <v>1.6842105263157894</v>
      </c>
      <c r="AH368" s="2">
        <f t="shared" si="859"/>
        <v>3.5185185185185186</v>
      </c>
      <c r="AI368" s="2">
        <v>0</v>
      </c>
      <c r="AJ368">
        <f>5*10^-5</f>
        <v>5.0000000000000002E-5</v>
      </c>
      <c r="AK368">
        <f t="shared" si="879"/>
        <v>4000</v>
      </c>
      <c r="AL368">
        <v>60</v>
      </c>
      <c r="AM368">
        <f t="shared" si="880"/>
        <v>4060</v>
      </c>
      <c r="AP368" t="s">
        <v>37</v>
      </c>
      <c r="AT368">
        <v>1</v>
      </c>
      <c r="AV368" t="s">
        <v>372</v>
      </c>
      <c r="AW368" t="s">
        <v>373</v>
      </c>
      <c r="AZ368" s="2">
        <f>BC368*GV$2+BE368*GX$2+BG368*GZ$2+BI368*HB$2+BK368*HD$2+BM368*HF$2+BO368*HH$2+BQ368*HB$13+BS368*GV$6+BU368*GX$6+BW368*GZ$6+BY368*HB$6+CA368*GV$10+CC368*GX$10+CE368*GZ$10+CG368*GV$16+CI368*GX$16+CK368*GZ$16+CM368*HB$16+CO368*GX$19+CQ368*GZ$19+CS368*HB$19+CU368*GV$25+DA368*GV$13+DC368*HB$10+CW368*GX$25+CY368*HB$25+DE368*GX$28</f>
        <v>1.9367860548983404</v>
      </c>
      <c r="BA368" s="2">
        <f>ES368*HL$2+EU368*HN$2+EW368*HP$2+EY368*GX$2+FA368*HB$10+FC368*GV$13+FE368*GX$13+FG368*GZ$13+FI368*HB$13+FK368*GV$19+FM368*GV$2+FO368*HD$2+FQ368*HB$2+FS368*GV$22+FU368*GX$22+FW368*HF$2+FY368*GV$6+GA368*GV$10+GC368*HA$22+GE368*GZ$25+GG368*GV$28</f>
        <v>4.5498836908761966</v>
      </c>
      <c r="BB368">
        <v>0</v>
      </c>
      <c r="BC368">
        <f>((BB368/100)/GU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D368">
        <v>0</v>
      </c>
      <c r="BE368">
        <f>((BD368/100)/GW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F368">
        <v>0.24</v>
      </c>
      <c r="BG368">
        <f t="shared" si="1106"/>
        <v>2.2610031831968272E-3</v>
      </c>
      <c r="BH368">
        <v>0.43</v>
      </c>
      <c r="BI368">
        <f t="shared" si="1130"/>
        <v>4.3278760162999809E-3</v>
      </c>
      <c r="BJ368">
        <v>0</v>
      </c>
      <c r="BK368">
        <f>((BJ368/100)/HC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L368">
        <v>0</v>
      </c>
      <c r="BM368">
        <f t="shared" si="759"/>
        <v>0</v>
      </c>
      <c r="BN368">
        <v>0</v>
      </c>
      <c r="BO368">
        <f>((BN368/100)/HG$2)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P368">
        <v>0</v>
      </c>
      <c r="BQ368">
        <f>((BP368/100)/HA$13)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BR368">
        <f t="shared" si="1107"/>
        <v>89.28000000000003</v>
      </c>
      <c r="BS368">
        <f t="shared" si="1108"/>
        <v>0.88399353020939786</v>
      </c>
      <c r="BT368">
        <v>0.1</v>
      </c>
      <c r="BU368">
        <f t="shared" si="1109"/>
        <v>4.6040093058785968E-3</v>
      </c>
      <c r="BV368">
        <v>0.02</v>
      </c>
      <c r="BW368">
        <f t="shared" si="1110"/>
        <v>3.5708202624218241E-4</v>
      </c>
      <c r="BX368">
        <v>0</v>
      </c>
      <c r="BY368">
        <f t="shared" si="1111"/>
        <v>0</v>
      </c>
      <c r="BZ368">
        <v>0.32</v>
      </c>
      <c r="CA368">
        <f t="shared" si="1112"/>
        <v>6.3000938435678984E-3</v>
      </c>
      <c r="CB368">
        <v>8.32</v>
      </c>
      <c r="CC368">
        <f t="shared" si="1113"/>
        <v>8.847727861765943E-2</v>
      </c>
      <c r="CD368">
        <v>0.96</v>
      </c>
      <c r="CE368">
        <f t="shared" si="1114"/>
        <v>5.5328732221240212E-3</v>
      </c>
      <c r="CF368">
        <v>0</v>
      </c>
      <c r="CG368">
        <f t="shared" si="1115"/>
        <v>0</v>
      </c>
      <c r="CH368">
        <v>0</v>
      </c>
      <c r="CI368">
        <f t="shared" si="1116"/>
        <v>0</v>
      </c>
      <c r="CJ368">
        <v>0</v>
      </c>
      <c r="CK368">
        <f t="shared" si="1117"/>
        <v>0</v>
      </c>
      <c r="CL368">
        <v>0.03</v>
      </c>
      <c r="CM368">
        <f t="shared" si="1118"/>
        <v>1.1840289456874077E-3</v>
      </c>
      <c r="CN368">
        <v>0.06</v>
      </c>
      <c r="CO368">
        <f t="shared" si="1119"/>
        <v>3.5708202624218236E-4</v>
      </c>
      <c r="CP368">
        <v>0.24</v>
      </c>
      <c r="CQ368">
        <f t="shared" si="1120"/>
        <v>2.6051426037032714E-3</v>
      </c>
      <c r="CR368">
        <v>0</v>
      </c>
      <c r="CS368">
        <f t="shared" si="1121"/>
        <v>0</v>
      </c>
      <c r="CT368">
        <v>0</v>
      </c>
      <c r="CU368">
        <f t="shared" si="1122"/>
        <v>0</v>
      </c>
      <c r="CV368">
        <v>0</v>
      </c>
      <c r="CW368">
        <f t="shared" si="1123"/>
        <v>0</v>
      </c>
      <c r="CX368">
        <v>0</v>
      </c>
      <c r="CY368">
        <f t="shared" si="1124"/>
        <v>0</v>
      </c>
      <c r="CZ368">
        <v>0</v>
      </c>
      <c r="DA368">
        <f t="shared" si="1055"/>
        <v>0</v>
      </c>
      <c r="DB368">
        <v>0</v>
      </c>
      <c r="DC368">
        <f>((DB368/100)/HA$10)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D368">
        <v>0</v>
      </c>
      <c r="DE368">
        <f t="shared" si="1057"/>
        <v>0</v>
      </c>
      <c r="DF368">
        <v>0</v>
      </c>
      <c r="DG368">
        <f>((DF368/100)/GY$28)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H368">
        <v>0</v>
      </c>
      <c r="DI368">
        <f>((DH368/100)/HA$28)/((BR368/100)/GU$6+(BH368/100)/HA$2+(BT368/100)/GW$6+(BV368/100)/GY$6+(BX368/100)/HA$6+(BZ368/100)/GU$10+(CB368/100)/GW$10+(CD368/100)/GY$10+(BF368/100)/GY$2+(BB368/100)/GU$2+(CF368/100)/GU$16+(CH368/100)/GW$16+(CJ368/100)/GY$16+(CL368/100)/HA$16+(BL368/100)/HE$2+(CN368/100)/GW$19+(CP368/100)/GY$19+(CR368/100)/HA$19+(BP368/100)/HA$13+(CZ368/100)/GU$13+(DB368/100)/HA$10+(CT368/100)/GU$25+(CV368/100)/GW$25+(CX368/100)/HA$25+(DD368/100)/GW$28+(DF368/100)/GY$28+(BD368/100)/GW$2+(BJ368/100)/HC$2+(BN368/100)/HG$2+(DH368/100)/HA$28)</f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f>((ER368/100)/HK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ET368">
        <v>0</v>
      </c>
      <c r="EU368">
        <f>((ET368/100)/HM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EV368">
        <v>0</v>
      </c>
      <c r="EW368">
        <f t="shared" si="1131"/>
        <v>0</v>
      </c>
      <c r="EX368">
        <v>0</v>
      </c>
      <c r="EY368">
        <f t="shared" si="1132"/>
        <v>0</v>
      </c>
      <c r="EZ368">
        <v>44.8</v>
      </c>
      <c r="FA368">
        <f t="shared" si="1084"/>
        <v>0.45011630912380463</v>
      </c>
      <c r="FB368">
        <v>0</v>
      </c>
      <c r="FC368">
        <f>((FB368/100)/GU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D368">
        <v>0</v>
      </c>
      <c r="FE368">
        <f>((FD368/100)/GW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F368">
        <v>55.2</v>
      </c>
      <c r="FG368">
        <f t="shared" si="1066"/>
        <v>0.54988369087619549</v>
      </c>
      <c r="FH368">
        <v>0</v>
      </c>
      <c r="FI368">
        <f>((FH368/100)/HA$13)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J368">
        <v>0</v>
      </c>
      <c r="FK368">
        <f>((FJ368/100)/GU$19)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L368">
        <v>0</v>
      </c>
      <c r="FM368">
        <f>((FL368/100)/GU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N368">
        <v>0</v>
      </c>
      <c r="FO368">
        <f>((FN368/100)/HC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P368">
        <v>0</v>
      </c>
      <c r="FQ368">
        <f>((FP368/100)/GY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R368">
        <v>0</v>
      </c>
      <c r="FS368">
        <f>((FR368/100)/GU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T368">
        <v>0</v>
      </c>
      <c r="FU368">
        <f>((FT368/100)/GW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V368">
        <v>0</v>
      </c>
      <c r="FW368">
        <f>((FV368/100)/HE$2)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X368">
        <v>0</v>
      </c>
      <c r="FY368">
        <f>((FX368/100)/GU$6)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FZ368">
        <v>0</v>
      </c>
      <c r="GA368">
        <f>((FZ368/100)/GU$10)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B368">
        <v>0</v>
      </c>
      <c r="GC368">
        <f>((GB368/100)/GZ$22)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D368">
        <v>0</v>
      </c>
      <c r="GE368">
        <f>((GD368/100)/GY$25)/((ER368/100)/HK$2+(ET368/100)/HM$2+(EV368/100)/HO$2+(EX368/100)/GW$2+(EZ368/100)/HA$10+(FB368/100)/GU$13+(FD368/100)/GW$13+(FF368/100)/GY$13+(FH368/100)/HA$13+(FJ368/100)/GU$19+(FL368/100)/GU$2+(FN368/100)/HC$2+(FP368/100)/GY$2+(FR368/100)/GU$22+(FT368/100)/GW$22+(FV368/100)/HE$2+(FX368/100)/GU$6+(FZ368/100)/GU$10+(GB368/100)/GZ$22+(GD368/100)/GY$25+(GF368/100)/GU$28)</f>
        <v>0</v>
      </c>
      <c r="GF368">
        <v>0</v>
      </c>
      <c r="GG368">
        <f t="shared" si="1085"/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 s="3" t="s">
        <v>739</v>
      </c>
    </row>
    <row r="369" spans="1:204" x14ac:dyDescent="0.45">
      <c r="A369">
        <v>368</v>
      </c>
      <c r="B369" t="s">
        <v>368</v>
      </c>
      <c r="C369" t="s">
        <v>671</v>
      </c>
      <c r="D369" t="s">
        <v>609</v>
      </c>
      <c r="E369" t="s">
        <v>738</v>
      </c>
      <c r="F369">
        <f>123.5+273</f>
        <v>396.5</v>
      </c>
      <c r="G369">
        <f>245+273</f>
        <v>518</v>
      </c>
      <c r="H369">
        <v>1773</v>
      </c>
      <c r="I369" s="2">
        <f t="shared" si="1125"/>
        <v>0.2921601804850536</v>
      </c>
      <c r="J369" s="2">
        <f t="shared" si="1126"/>
        <v>121.5</v>
      </c>
      <c r="K369" s="2">
        <f t="shared" si="1127"/>
        <v>1.3064312736443884</v>
      </c>
      <c r="M369" s="2">
        <v>1908</v>
      </c>
      <c r="N369">
        <v>19</v>
      </c>
      <c r="O369">
        <v>20</v>
      </c>
      <c r="P369" s="2">
        <f t="shared" si="1033"/>
        <v>0.95</v>
      </c>
      <c r="Q369" s="2">
        <f t="shared" si="1034"/>
        <v>0.05</v>
      </c>
      <c r="R369">
        <v>480</v>
      </c>
      <c r="S369">
        <v>445</v>
      </c>
      <c r="T369" s="2">
        <f t="shared" si="1079"/>
        <v>1.0786516853932584</v>
      </c>
      <c r="U369">
        <v>675</v>
      </c>
      <c r="V369">
        <v>540</v>
      </c>
      <c r="W369" s="2">
        <f t="shared" si="1035"/>
        <v>128.25</v>
      </c>
      <c r="X369" s="2">
        <f t="shared" si="1036"/>
        <v>108</v>
      </c>
      <c r="Y369" s="7">
        <f t="shared" si="1037"/>
        <v>-0.1875</v>
      </c>
      <c r="Z369" s="2">
        <f t="shared" si="1038"/>
        <v>1.25</v>
      </c>
      <c r="AA369" s="2">
        <f t="shared" si="1128"/>
        <v>1.40625</v>
      </c>
      <c r="AB369" s="2">
        <f t="shared" si="1128"/>
        <v>1.2134831460674158</v>
      </c>
      <c r="AC369" s="2">
        <f>(O369-N369)/O369</f>
        <v>0.05</v>
      </c>
      <c r="AD369" s="2">
        <f t="shared" si="1129"/>
        <v>195</v>
      </c>
      <c r="AE369" s="2">
        <f t="shared" si="1129"/>
        <v>95</v>
      </c>
      <c r="AF369" s="2">
        <f t="shared" si="1024"/>
        <v>0.17592592592592593</v>
      </c>
      <c r="AG369" s="2">
        <f>AD369/AE369</f>
        <v>2.0526315789473686</v>
      </c>
      <c r="AH369" s="2">
        <f t="shared" si="859"/>
        <v>3.5185185185185186</v>
      </c>
      <c r="AI369" s="2">
        <v>0</v>
      </c>
      <c r="AJ369">
        <f>1*10^-5</f>
        <v>1.0000000000000001E-5</v>
      </c>
      <c r="AK369">
        <f t="shared" si="879"/>
        <v>18999.999999999996</v>
      </c>
      <c r="AL369">
        <v>60</v>
      </c>
      <c r="AM369">
        <f t="shared" si="880"/>
        <v>19059.999999999996</v>
      </c>
      <c r="AP369" t="s">
        <v>37</v>
      </c>
      <c r="AT369">
        <v>1</v>
      </c>
      <c r="AV369" t="s">
        <v>372</v>
      </c>
      <c r="AW369" t="s">
        <v>373</v>
      </c>
      <c r="AZ369" s="2">
        <f>BC369*GV$2+BE369*GX$2+BG369*GZ$2+BI369*HB$2+BK369*HD$2+BM369*HF$2+BO369*HH$2+BQ369*HB$13+BS369*GV$6+BU369*GX$6+BW369*GZ$6+BY369*HB$6+CA369*GV$10+CC369*GX$10+CE369*GZ$10+CG369*GV$16+CI369*GX$16+CK369*GZ$16+CM369*HB$16+CO369*GX$19+CQ369*GZ$19+CS369*HB$19+CU369*GV$25+DA369*GV$13+DC369*HB$10+CW369*GX$25+CY369*HB$25+DE369*GX$28</f>
        <v>1.9367860548983404</v>
      </c>
      <c r="BA369" s="2">
        <f>ES369*HL$2+EU369*HN$2+EW369*HP$2+EY369*GX$2+FA369*HB$10+FC369*GV$13+FE369*GX$13+FG369*GZ$13+FI369*HB$13+FK369*GV$19+FM369*GV$2+FO369*HD$2+FQ369*HB$2+FS369*GV$22+FU369*GX$22+FW369*HF$2+FY369*GV$6+GA369*GV$10+GC369*HA$22+GE369*GZ$25+GG369*GV$28</f>
        <v>4.5498836908761966</v>
      </c>
      <c r="BB369">
        <v>0</v>
      </c>
      <c r="BC369">
        <f>((BB369/100)/GU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D369">
        <v>0</v>
      </c>
      <c r="BE369">
        <f>((BD369/100)/GW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F369">
        <v>0.24</v>
      </c>
      <c r="BG369">
        <f t="shared" si="1106"/>
        <v>2.2610031831968272E-3</v>
      </c>
      <c r="BH369">
        <v>0.43</v>
      </c>
      <c r="BI369">
        <f t="shared" si="1130"/>
        <v>4.3278760162999809E-3</v>
      </c>
      <c r="BJ369">
        <v>0</v>
      </c>
      <c r="BK369">
        <f>((BJ369/100)/HC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L369">
        <v>0</v>
      </c>
      <c r="BM369">
        <f t="shared" si="759"/>
        <v>0</v>
      </c>
      <c r="BN369">
        <v>0</v>
      </c>
      <c r="BO369">
        <f>((BN369/100)/HG$2)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P369">
        <v>0</v>
      </c>
      <c r="BQ369">
        <f>((BP369/100)/HA$13)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BR369">
        <f t="shared" si="1107"/>
        <v>89.28000000000003</v>
      </c>
      <c r="BS369">
        <f t="shared" si="1108"/>
        <v>0.88399353020939786</v>
      </c>
      <c r="BT369">
        <v>0.1</v>
      </c>
      <c r="BU369">
        <f t="shared" si="1109"/>
        <v>4.6040093058785968E-3</v>
      </c>
      <c r="BV369">
        <v>0.02</v>
      </c>
      <c r="BW369">
        <f t="shared" si="1110"/>
        <v>3.5708202624218241E-4</v>
      </c>
      <c r="BX369">
        <v>0</v>
      </c>
      <c r="BY369">
        <f t="shared" si="1111"/>
        <v>0</v>
      </c>
      <c r="BZ369">
        <v>0.32</v>
      </c>
      <c r="CA369">
        <f t="shared" si="1112"/>
        <v>6.3000938435678984E-3</v>
      </c>
      <c r="CB369">
        <v>8.32</v>
      </c>
      <c r="CC369">
        <f t="shared" si="1113"/>
        <v>8.847727861765943E-2</v>
      </c>
      <c r="CD369">
        <v>0.96</v>
      </c>
      <c r="CE369">
        <f t="shared" si="1114"/>
        <v>5.5328732221240212E-3</v>
      </c>
      <c r="CF369">
        <v>0</v>
      </c>
      <c r="CG369">
        <f t="shared" si="1115"/>
        <v>0</v>
      </c>
      <c r="CH369">
        <v>0</v>
      </c>
      <c r="CI369">
        <f t="shared" si="1116"/>
        <v>0</v>
      </c>
      <c r="CJ369">
        <v>0</v>
      </c>
      <c r="CK369">
        <f t="shared" si="1117"/>
        <v>0</v>
      </c>
      <c r="CL369">
        <v>0.03</v>
      </c>
      <c r="CM369">
        <f t="shared" si="1118"/>
        <v>1.1840289456874077E-3</v>
      </c>
      <c r="CN369">
        <v>0.06</v>
      </c>
      <c r="CO369">
        <f t="shared" si="1119"/>
        <v>3.5708202624218236E-4</v>
      </c>
      <c r="CP369">
        <v>0.24</v>
      </c>
      <c r="CQ369">
        <f t="shared" si="1120"/>
        <v>2.6051426037032714E-3</v>
      </c>
      <c r="CR369">
        <v>0</v>
      </c>
      <c r="CS369">
        <f t="shared" si="1121"/>
        <v>0</v>
      </c>
      <c r="CT369">
        <v>0</v>
      </c>
      <c r="CU369">
        <f t="shared" si="1122"/>
        <v>0</v>
      </c>
      <c r="CV369">
        <v>0</v>
      </c>
      <c r="CW369">
        <f t="shared" si="1123"/>
        <v>0</v>
      </c>
      <c r="CX369">
        <v>0</v>
      </c>
      <c r="CY369">
        <f t="shared" si="1124"/>
        <v>0</v>
      </c>
      <c r="CZ369">
        <v>0</v>
      </c>
      <c r="DA369">
        <f t="shared" si="1055"/>
        <v>0</v>
      </c>
      <c r="DB369">
        <v>0</v>
      </c>
      <c r="DC369">
        <f>((DB369/100)/HA$10)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D369">
        <v>0</v>
      </c>
      <c r="DE369">
        <f t="shared" si="1057"/>
        <v>0</v>
      </c>
      <c r="DF369">
        <v>0</v>
      </c>
      <c r="DG369">
        <f>((DF369/100)/GY$28)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H369">
        <v>0</v>
      </c>
      <c r="DI369">
        <f>((DH369/100)/HA$28)/((BR369/100)/GU$6+(BH369/100)/HA$2+(BT369/100)/GW$6+(BV369/100)/GY$6+(BX369/100)/HA$6+(BZ369/100)/GU$10+(CB369/100)/GW$10+(CD369/100)/GY$10+(BF369/100)/GY$2+(BB369/100)/GU$2+(CF369/100)/GU$16+(CH369/100)/GW$16+(CJ369/100)/GY$16+(CL369/100)/HA$16+(BL369/100)/HE$2+(CN369/100)/GW$19+(CP369/100)/GY$19+(CR369/100)/HA$19+(BP369/100)/HA$13+(CZ369/100)/GU$13+(DB369/100)/HA$10+(CT369/100)/GU$25+(CV369/100)/GW$25+(CX369/100)/HA$25+(DD369/100)/GW$28+(DF369/100)/GY$28+(BD369/100)/GW$2+(BJ369/100)/HC$2+(BN369/100)/HG$2+(DH369/100)/HA$28)</f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f>((ER369/100)/HK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ET369">
        <v>0</v>
      </c>
      <c r="EU369">
        <f>((ET369/100)/HM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EV369">
        <v>0</v>
      </c>
      <c r="EW369">
        <f t="shared" si="1131"/>
        <v>0</v>
      </c>
      <c r="EX369">
        <v>0</v>
      </c>
      <c r="EY369">
        <f t="shared" si="1132"/>
        <v>0</v>
      </c>
      <c r="EZ369">
        <v>44.8</v>
      </c>
      <c r="FA369">
        <f t="shared" si="1084"/>
        <v>0.45011630912380463</v>
      </c>
      <c r="FB369">
        <v>0</v>
      </c>
      <c r="FC369">
        <f>((FB369/100)/GU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D369">
        <v>0</v>
      </c>
      <c r="FE369">
        <f>((FD369/100)/GW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F369">
        <v>55.2</v>
      </c>
      <c r="FG369">
        <f t="shared" si="1066"/>
        <v>0.54988369087619549</v>
      </c>
      <c r="FH369">
        <v>0</v>
      </c>
      <c r="FI369">
        <f>((FH369/100)/HA$13)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J369">
        <v>0</v>
      </c>
      <c r="FK369">
        <f>((FJ369/100)/GU$19)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L369">
        <v>0</v>
      </c>
      <c r="FM369">
        <f>((FL369/100)/GU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N369">
        <v>0</v>
      </c>
      <c r="FO369">
        <f>((FN369/100)/HC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P369">
        <v>0</v>
      </c>
      <c r="FQ369">
        <f>((FP369/100)/GY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R369">
        <v>0</v>
      </c>
      <c r="FS369">
        <f>((FR369/100)/GU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T369">
        <v>0</v>
      </c>
      <c r="FU369">
        <f>((FT369/100)/GW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V369">
        <v>0</v>
      </c>
      <c r="FW369">
        <f>((FV369/100)/HE$2)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X369">
        <v>0</v>
      </c>
      <c r="FY369">
        <f>((FX369/100)/GU$6)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FZ369">
        <v>0</v>
      </c>
      <c r="GA369">
        <f>((FZ369/100)/GU$10)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B369">
        <v>0</v>
      </c>
      <c r="GC369">
        <f>((GB369/100)/GZ$22)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D369">
        <v>0</v>
      </c>
      <c r="GE369">
        <f>((GD369/100)/GY$25)/((ER369/100)/HK$2+(ET369/100)/HM$2+(EV369/100)/HO$2+(EX369/100)/GW$2+(EZ369/100)/HA$10+(FB369/100)/GU$13+(FD369/100)/GW$13+(FF369/100)/GY$13+(FH369/100)/HA$13+(FJ369/100)/GU$19+(FL369/100)/GU$2+(FN369/100)/HC$2+(FP369/100)/GY$2+(FR369/100)/GU$22+(FT369/100)/GW$22+(FV369/100)/HE$2+(FX369/100)/GU$6+(FZ369/100)/GU$10+(GB369/100)/GZ$22+(GD369/100)/GY$25+(GF369/100)/GU$28)</f>
        <v>0</v>
      </c>
      <c r="GF369">
        <v>0</v>
      </c>
      <c r="GG369">
        <f t="shared" si="1085"/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 s="3" t="s">
        <v>739</v>
      </c>
    </row>
    <row r="370" spans="1:204" x14ac:dyDescent="0.45">
      <c r="A370">
        <v>369</v>
      </c>
      <c r="B370" t="s">
        <v>368</v>
      </c>
      <c r="C370" t="s">
        <v>729</v>
      </c>
      <c r="D370" t="s">
        <v>740</v>
      </c>
      <c r="E370" t="s">
        <v>741</v>
      </c>
      <c r="F370">
        <v>508</v>
      </c>
      <c r="G370">
        <f>250+273</f>
        <v>523</v>
      </c>
      <c r="H370">
        <v>1773</v>
      </c>
      <c r="I370" s="2">
        <f t="shared" si="1125"/>
        <v>0.29498025944726453</v>
      </c>
      <c r="J370" s="2">
        <f t="shared" si="1126"/>
        <v>15</v>
      </c>
      <c r="K370" s="2">
        <f t="shared" si="1127"/>
        <v>1.0295275590551181</v>
      </c>
      <c r="M370" s="2">
        <v>1927</v>
      </c>
      <c r="N370">
        <v>21</v>
      </c>
      <c r="O370">
        <v>21</v>
      </c>
      <c r="P370" s="2">
        <f t="shared" si="1033"/>
        <v>1</v>
      </c>
      <c r="Q370" s="2">
        <f t="shared" si="1034"/>
        <v>0</v>
      </c>
      <c r="R370">
        <v>490</v>
      </c>
      <c r="S370">
        <v>475</v>
      </c>
      <c r="T370" s="2">
        <f t="shared" si="1079"/>
        <v>1.0315789473684212</v>
      </c>
      <c r="U370">
        <v>550</v>
      </c>
      <c r="V370">
        <v>550</v>
      </c>
      <c r="W370" s="2">
        <f t="shared" si="1035"/>
        <v>115.5</v>
      </c>
      <c r="X370" s="2">
        <f t="shared" si="1036"/>
        <v>115.5</v>
      </c>
      <c r="Y370" s="7">
        <f t="shared" si="1037"/>
        <v>0</v>
      </c>
      <c r="Z370" s="2">
        <f t="shared" si="1038"/>
        <v>1</v>
      </c>
      <c r="AA370" s="2">
        <f t="shared" si="1128"/>
        <v>1.1224489795918366</v>
      </c>
      <c r="AB370" s="2">
        <f t="shared" si="1128"/>
        <v>1.1578947368421053</v>
      </c>
      <c r="AC370" s="2">
        <f>(O370-N370)/O370</f>
        <v>0</v>
      </c>
      <c r="AD370" s="2">
        <f t="shared" si="1129"/>
        <v>60</v>
      </c>
      <c r="AE370" s="2">
        <f t="shared" si="1129"/>
        <v>75</v>
      </c>
      <c r="AF370" s="2">
        <f t="shared" si="1024"/>
        <v>0.13636363636363635</v>
      </c>
      <c r="AG370" s="2">
        <f>AD370/AE370</f>
        <v>0.8</v>
      </c>
      <c r="AH370" s="2">
        <f t="shared" si="859"/>
        <v>2.8636363636363633</v>
      </c>
      <c r="AI370" s="2">
        <v>0</v>
      </c>
      <c r="AJ370">
        <f>1*10^-4</f>
        <v>1E-4</v>
      </c>
      <c r="AK370">
        <f t="shared" si="879"/>
        <v>2100</v>
      </c>
      <c r="AL370">
        <v>60</v>
      </c>
      <c r="AM370">
        <f t="shared" si="880"/>
        <v>2160</v>
      </c>
      <c r="AP370" t="s">
        <v>37</v>
      </c>
      <c r="AT370">
        <v>1</v>
      </c>
      <c r="AV370" t="s">
        <v>372</v>
      </c>
      <c r="AW370" t="s">
        <v>373</v>
      </c>
      <c r="AZ370" s="2">
        <f>BC370*GV$2+BE370*GX$2+BG370*GZ$2+BI370*HB$2+BK370*HD$2+BM370*HF$2+BO370*HH$2+BQ370*HB$13+BS370*GV$6+BU370*GX$6+BW370*GZ$6+BY370*HB$6+CA370*GV$10+CC370*GX$10+CE370*GZ$10+CG370*GV$16+CI370*GX$16+CK370*GZ$16+CM370*HB$16+CO370*GX$19+CQ370*GZ$19+CS370*HB$19+CU370*GV$25+DA370*GV$13+DC370*HB$10+CW370*GX$25+CY370*HB$25+DE370*GX$28</f>
        <v>1.9238970351083649</v>
      </c>
      <c r="BA370" s="2">
        <f>ES370*HL$2+EU370*HN$2+EW370*HP$2+EY370*GX$2+FA370*HB$10+FC370*GV$13+FE370*GX$13+FG370*GZ$13+FI370*HB$13+FK370*GV$19+FM370*GV$2+FO370*HD$2+FQ370*HB$2+FS370*GV$22+FU370*GX$22+FW370*HF$2+FY370*GV$6+GA370*GV$10+GC370*HA$22+GE370*GZ$25+GG370*GV$28</f>
        <v>3.5257926532953823</v>
      </c>
      <c r="BB370">
        <v>0</v>
      </c>
      <c r="BC370">
        <f>((BB370/100)/GU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D370">
        <v>0</v>
      </c>
      <c r="BE370">
        <f>((BD370/100)/GW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F370">
        <v>7.0000000000000001E-3</v>
      </c>
      <c r="BG370">
        <f t="shared" si="1106"/>
        <v>6.634578813874432E-5</v>
      </c>
      <c r="BH370">
        <v>0.43</v>
      </c>
      <c r="BI370">
        <f t="shared" si="1130"/>
        <v>4.3541180163178947E-3</v>
      </c>
      <c r="BJ370">
        <v>0</v>
      </c>
      <c r="BK370">
        <f>((BJ370/100)/HC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L370">
        <v>0</v>
      </c>
      <c r="BM370">
        <f t="shared" si="759"/>
        <v>0</v>
      </c>
      <c r="BN370">
        <v>0</v>
      </c>
      <c r="BO370">
        <f t="shared" ref="BO370:BO378" si="1133">((BN370/100)/HG$2)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P370">
        <v>0</v>
      </c>
      <c r="BQ370">
        <f>((BP370/100)/HA$13)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R370">
        <f t="shared" si="1107"/>
        <v>88.97699999999999</v>
      </c>
      <c r="BS370">
        <f t="shared" si="1108"/>
        <v>0.88633530583378406</v>
      </c>
      <c r="BT370">
        <v>0.12</v>
      </c>
      <c r="BU370">
        <f t="shared" si="1109"/>
        <v>5.5583107622827286E-3</v>
      </c>
      <c r="BV370">
        <v>0</v>
      </c>
      <c r="BW370">
        <f t="shared" si="1110"/>
        <v>0</v>
      </c>
      <c r="BX370">
        <v>0</v>
      </c>
      <c r="BY370">
        <f t="shared" ref="BY370:BY399" si="1134">((BX370/100)/HA$6)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BZ370">
        <v>7.0000000000000007E-2</v>
      </c>
      <c r="CA370">
        <f t="shared" si="1112"/>
        <v>1.3865018894242849E-3</v>
      </c>
      <c r="CB370">
        <v>8.9600000000000009</v>
      </c>
      <c r="CC370">
        <f t="shared" si="1113"/>
        <v>9.5860971272354989E-2</v>
      </c>
      <c r="CD370">
        <v>0</v>
      </c>
      <c r="CE370">
        <f t="shared" si="1114"/>
        <v>0</v>
      </c>
      <c r="CF370">
        <v>0</v>
      </c>
      <c r="CG370">
        <f t="shared" si="1115"/>
        <v>0</v>
      </c>
      <c r="CH370">
        <v>0</v>
      </c>
      <c r="CI370">
        <f t="shared" si="1116"/>
        <v>0</v>
      </c>
      <c r="CJ370">
        <v>0</v>
      </c>
      <c r="CK370">
        <f t="shared" si="1117"/>
        <v>0</v>
      </c>
      <c r="CL370">
        <v>1.6E-2</v>
      </c>
      <c r="CM370">
        <f t="shared" si="1118"/>
        <v>6.3531108498706237E-4</v>
      </c>
      <c r="CN370">
        <v>0</v>
      </c>
      <c r="CO370">
        <f t="shared" si="1119"/>
        <v>0</v>
      </c>
      <c r="CP370">
        <v>0.19</v>
      </c>
      <c r="CQ370">
        <f t="shared" si="1120"/>
        <v>2.0749099150067004E-3</v>
      </c>
      <c r="CR370">
        <v>0</v>
      </c>
      <c r="CS370">
        <f t="shared" si="1121"/>
        <v>0</v>
      </c>
      <c r="CT370">
        <v>1.1000000000000001</v>
      </c>
      <c r="CU370">
        <f t="shared" si="1122"/>
        <v>3.3285666648769372E-3</v>
      </c>
      <c r="CV370">
        <v>0</v>
      </c>
      <c r="CW370">
        <f t="shared" si="1123"/>
        <v>0</v>
      </c>
      <c r="CX370">
        <v>0.13</v>
      </c>
      <c r="CY370">
        <f t="shared" si="1124"/>
        <v>3.9965877282638042E-4</v>
      </c>
      <c r="CZ370">
        <v>0</v>
      </c>
      <c r="DA370">
        <f t="shared" si="1055"/>
        <v>0</v>
      </c>
      <c r="DB370">
        <v>0</v>
      </c>
      <c r="DC370">
        <f>((DB370/100)/HA$10)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D370">
        <v>0</v>
      </c>
      <c r="DE370">
        <f t="shared" si="1057"/>
        <v>0</v>
      </c>
      <c r="DF370">
        <v>0</v>
      </c>
      <c r="DG370">
        <f>((DF370/100)/GY$28)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H370">
        <v>0</v>
      </c>
      <c r="DI370">
        <f>((DH370/100)/HA$28)/((BR370/100)/GU$6+(BH370/100)/HA$2+(BT370/100)/GW$6+(BV370/100)/GY$6+(BX370/100)/HA$6+(BZ370/100)/GU$10+(CB370/100)/GW$10+(CD370/100)/GY$10+(BF370/100)/GY$2+(BB370/100)/GU$2+(CF370/100)/GU$16+(CH370/100)/GW$16+(CJ370/100)/GY$16+(CL370/100)/HA$16+(BL370/100)/HE$2+(CN370/100)/GW$19+(CP370/100)/GY$19+(CR370/100)/HA$19+(BP370/100)/HA$13+(CZ370/100)/GU$13+(DB370/100)/HA$10+(CT370/100)/GU$25+(CV370/100)/GW$25+(CX370/100)/HA$25+(DD370/100)/GW$28+(DF370/100)/GY$28+(BD370/100)/GW$2+(BJ370/100)/HC$2+(BN370/100)/HG$2+(DH370/100)/HA$28)</f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f>((ER370/100)/HK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ET370">
        <v>0</v>
      </c>
      <c r="EU370">
        <f>((ET370/100)/HM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EV370">
        <v>0</v>
      </c>
      <c r="EW370">
        <f t="shared" si="1131"/>
        <v>0</v>
      </c>
      <c r="EX370">
        <v>0</v>
      </c>
      <c r="EY370">
        <f t="shared" si="1132"/>
        <v>0</v>
      </c>
      <c r="EZ370">
        <f>100-GF370</f>
        <v>99.375</v>
      </c>
      <c r="FA370">
        <f t="shared" si="1084"/>
        <v>0.84193088443179409</v>
      </c>
      <c r="FB370">
        <v>0</v>
      </c>
      <c r="FC370">
        <f>((FB370/100)/GU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D370">
        <v>0</v>
      </c>
      <c r="FE370">
        <f>((FD370/100)/GW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F370">
        <v>0</v>
      </c>
      <c r="FG370">
        <f t="shared" si="1066"/>
        <v>0</v>
      </c>
      <c r="FH370">
        <v>0</v>
      </c>
      <c r="FI370">
        <f>((FH370/100)/HA$13)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J370">
        <v>0</v>
      </c>
      <c r="FK370">
        <f>((FJ370/100)/GU$19)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L370">
        <v>0</v>
      </c>
      <c r="FM370">
        <f>((FL370/100)/GU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N370">
        <v>0</v>
      </c>
      <c r="FO370">
        <f>((FN370/100)/HC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P370">
        <v>0</v>
      </c>
      <c r="FQ370">
        <f>((FP370/100)/GY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R370">
        <v>0</v>
      </c>
      <c r="FS370">
        <f>((FR370/100)/GU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T370">
        <v>0</v>
      </c>
      <c r="FU370">
        <f>((FT370/100)/GW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V370">
        <v>0</v>
      </c>
      <c r="FW370">
        <f>((FV370/100)/HE$2)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X370">
        <v>0</v>
      </c>
      <c r="FY370">
        <f>((FX370/100)/GU$6)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FZ370">
        <v>0</v>
      </c>
      <c r="GA370">
        <f>((FZ370/100)/GU$10)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B370">
        <v>0</v>
      </c>
      <c r="GC370">
        <f>((GB370/100)/GZ$22)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D370">
        <v>0</v>
      </c>
      <c r="GE370">
        <f>((GD370/100)/GY$25)/((ER370/100)/HK$2+(ET370/100)/HM$2+(EV370/100)/HO$2+(EX370/100)/GW$2+(EZ370/100)/HA$10+(FB370/100)/GU$13+(FD370/100)/GW$13+(FF370/100)/GY$13+(FH370/100)/HA$13+(FJ370/100)/GU$19+(FL370/100)/GU$2+(FN370/100)/HC$2+(FP370/100)/GY$2+(FR370/100)/GU$22+(FT370/100)/GW$22+(FV370/100)/HE$2+(FX370/100)/GU$6+(FZ370/100)/GU$10+(GB370/100)/GZ$22+(GD370/100)/GY$25+(GF370/100)/GU$28)</f>
        <v>0</v>
      </c>
      <c r="GF370">
        <v>0.625</v>
      </c>
      <c r="GG370">
        <f t="shared" si="1085"/>
        <v>0.15806911556820583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 s="3" t="s">
        <v>739</v>
      </c>
    </row>
    <row r="371" spans="1:204" x14ac:dyDescent="0.45">
      <c r="A371">
        <v>370</v>
      </c>
      <c r="B371" t="s">
        <v>368</v>
      </c>
      <c r="C371" t="s">
        <v>729</v>
      </c>
      <c r="D371" t="s">
        <v>740</v>
      </c>
      <c r="E371" t="s">
        <v>741</v>
      </c>
      <c r="F371">
        <v>508</v>
      </c>
      <c r="G371">
        <f>250+273</f>
        <v>523</v>
      </c>
      <c r="H371">
        <v>1773</v>
      </c>
      <c r="I371" s="2">
        <f t="shared" si="1125"/>
        <v>0.29498025944726453</v>
      </c>
      <c r="J371" s="2">
        <f t="shared" si="1126"/>
        <v>15</v>
      </c>
      <c r="K371" s="2">
        <f t="shared" si="1127"/>
        <v>1.0295275590551181</v>
      </c>
      <c r="M371" s="2">
        <v>1927</v>
      </c>
      <c r="N371">
        <v>20</v>
      </c>
      <c r="O371">
        <v>21</v>
      </c>
      <c r="P371" s="2">
        <f t="shared" si="1033"/>
        <v>0.95238095238095233</v>
      </c>
      <c r="Q371" s="2">
        <f t="shared" si="1034"/>
        <v>4.7619047619047616E-2</v>
      </c>
      <c r="R371">
        <v>510</v>
      </c>
      <c r="S371">
        <v>475</v>
      </c>
      <c r="T371" s="2">
        <f t="shared" si="1079"/>
        <v>1.0736842105263158</v>
      </c>
      <c r="U371">
        <v>570</v>
      </c>
      <c r="V371">
        <v>540</v>
      </c>
      <c r="W371" s="2">
        <f t="shared" si="1035"/>
        <v>114</v>
      </c>
      <c r="X371" s="2">
        <f t="shared" si="1036"/>
        <v>113.4</v>
      </c>
      <c r="Y371" s="7">
        <f t="shared" si="1037"/>
        <v>-5.2910052910052404E-3</v>
      </c>
      <c r="Z371" s="2">
        <f t="shared" si="1038"/>
        <v>1.0555555555555556</v>
      </c>
      <c r="AA371" s="2">
        <f t="shared" si="1128"/>
        <v>1.1176470588235294</v>
      </c>
      <c r="AB371" s="2">
        <f t="shared" si="1128"/>
        <v>1.1368421052631579</v>
      </c>
      <c r="AC371" s="2">
        <f>(O371-N371)/O371</f>
        <v>4.7619047619047616E-2</v>
      </c>
      <c r="AD371" s="2">
        <f t="shared" si="1129"/>
        <v>60</v>
      </c>
      <c r="AE371" s="2">
        <f t="shared" si="1129"/>
        <v>65</v>
      </c>
      <c r="AF371" s="2">
        <f t="shared" si="1024"/>
        <v>0.12037037037037036</v>
      </c>
      <c r="AG371" s="2">
        <f>AD371/AE371</f>
        <v>0.92307692307692313</v>
      </c>
      <c r="AH371" s="2">
        <f t="shared" si="859"/>
        <v>2.5277777777777777</v>
      </c>
      <c r="AI371" s="2">
        <v>0</v>
      </c>
      <c r="AJ371">
        <f>1*10^-6</f>
        <v>9.9999999999999995E-7</v>
      </c>
      <c r="AK371">
        <f t="shared" si="879"/>
        <v>200000</v>
      </c>
      <c r="AL371">
        <v>60</v>
      </c>
      <c r="AM371">
        <f t="shared" si="880"/>
        <v>200060</v>
      </c>
      <c r="AP371" t="s">
        <v>37</v>
      </c>
      <c r="AT371">
        <v>1</v>
      </c>
      <c r="AV371" t="s">
        <v>372</v>
      </c>
      <c r="AW371" t="s">
        <v>373</v>
      </c>
      <c r="AZ371" s="2">
        <f>BC371*GV$2+BE371*GX$2+BG371*GZ$2+BI371*HB$2+BK371*HD$2+BM371*HF$2+BO371*HH$2+BQ371*HB$13+BS371*GV$6+BU371*GX$6+BW371*GZ$6+BY371*HB$6+CA371*GV$10+CC371*GX$10+CE371*GZ$10+CG371*GV$16+CI371*GX$16+CK371*GZ$16+CM371*HB$16+CO371*GX$19+CQ371*GZ$19+CS371*HB$19+CU371*GV$25+DA371*GV$13+DC371*HB$10+CW371*GX$25+CY371*HB$25+DE371*GX$28</f>
        <v>1.9238970351083649</v>
      </c>
      <c r="BA371" s="2">
        <f>ES371*HL$2+EU371*HN$2+EW371*HP$2+EY371*GX$2+FA371*HB$10+FC371*GV$13+FE371*GX$13+FG371*GZ$13+FI371*HB$13+FK371*GV$19+FM371*GV$2+FO371*HD$2+FQ371*HB$2+FS371*GV$22+FU371*GX$22+FW371*HF$2+FY371*GV$6+GA371*GV$10+GC371*HA$22+GE371*GZ$25+GG371*GV$28</f>
        <v>3.5257926532953823</v>
      </c>
      <c r="BB371">
        <v>0</v>
      </c>
      <c r="BC371">
        <f>((BB371/100)/GU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D371">
        <v>0</v>
      </c>
      <c r="BE371">
        <f>((BD371/100)/GW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F371">
        <v>7.0000000000000001E-3</v>
      </c>
      <c r="BG371">
        <f t="shared" si="1106"/>
        <v>6.634578813874432E-5</v>
      </c>
      <c r="BH371">
        <v>0.43</v>
      </c>
      <c r="BI371">
        <f t="shared" si="1130"/>
        <v>4.3541180163178947E-3</v>
      </c>
      <c r="BJ371">
        <v>0</v>
      </c>
      <c r="BK371">
        <f>((BJ371/100)/HC$2)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L371">
        <v>0</v>
      </c>
      <c r="BM371">
        <f t="shared" si="759"/>
        <v>0</v>
      </c>
      <c r="BN371">
        <v>0</v>
      </c>
      <c r="BO371">
        <f t="shared" si="1133"/>
        <v>0</v>
      </c>
      <c r="BP371">
        <v>0</v>
      </c>
      <c r="BQ371">
        <f>((BP371/100)/HA$13)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BR371">
        <f t="shared" si="1107"/>
        <v>88.97699999999999</v>
      </c>
      <c r="BS371">
        <f t="shared" si="1108"/>
        <v>0.88633530583378406</v>
      </c>
      <c r="BT371">
        <v>0.12</v>
      </c>
      <c r="BU371">
        <f t="shared" si="1109"/>
        <v>5.5583107622827286E-3</v>
      </c>
      <c r="BV371">
        <v>0</v>
      </c>
      <c r="BW371">
        <f t="shared" si="1110"/>
        <v>0</v>
      </c>
      <c r="BX371">
        <v>0</v>
      </c>
      <c r="BY371">
        <f t="shared" si="1134"/>
        <v>0</v>
      </c>
      <c r="BZ371">
        <v>7.0000000000000007E-2</v>
      </c>
      <c r="CA371">
        <f t="shared" si="1112"/>
        <v>1.3865018894242849E-3</v>
      </c>
      <c r="CB371">
        <v>8.9600000000000009</v>
      </c>
      <c r="CC371">
        <f t="shared" si="1113"/>
        <v>9.5860971272354989E-2</v>
      </c>
      <c r="CD371">
        <v>0</v>
      </c>
      <c r="CE371">
        <f t="shared" si="1114"/>
        <v>0</v>
      </c>
      <c r="CF371">
        <v>0</v>
      </c>
      <c r="CG371">
        <f t="shared" si="1115"/>
        <v>0</v>
      </c>
      <c r="CH371">
        <v>0</v>
      </c>
      <c r="CI371">
        <f t="shared" si="1116"/>
        <v>0</v>
      </c>
      <c r="CJ371">
        <v>0</v>
      </c>
      <c r="CK371">
        <f t="shared" si="1117"/>
        <v>0</v>
      </c>
      <c r="CL371">
        <v>1.6E-2</v>
      </c>
      <c r="CM371">
        <f t="shared" si="1118"/>
        <v>6.3531108498706237E-4</v>
      </c>
      <c r="CN371">
        <v>0</v>
      </c>
      <c r="CO371">
        <f t="shared" si="1119"/>
        <v>0</v>
      </c>
      <c r="CP371">
        <v>0.19</v>
      </c>
      <c r="CQ371">
        <f t="shared" si="1120"/>
        <v>2.0749099150067004E-3</v>
      </c>
      <c r="CR371">
        <v>0</v>
      </c>
      <c r="CS371">
        <f t="shared" si="1121"/>
        <v>0</v>
      </c>
      <c r="CT371">
        <v>1.1000000000000001</v>
      </c>
      <c r="CU371">
        <f t="shared" si="1122"/>
        <v>3.3285666648769372E-3</v>
      </c>
      <c r="CV371">
        <v>0</v>
      </c>
      <c r="CW371">
        <f t="shared" si="1123"/>
        <v>0</v>
      </c>
      <c r="CX371">
        <v>0.13</v>
      </c>
      <c r="CY371">
        <f t="shared" si="1124"/>
        <v>3.9965877282638042E-4</v>
      </c>
      <c r="CZ371">
        <v>0</v>
      </c>
      <c r="DA371">
        <f t="shared" si="1055"/>
        <v>0</v>
      </c>
      <c r="DB371">
        <v>0</v>
      </c>
      <c r="DC371">
        <f>((DB371/100)/HA$10)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D371">
        <v>0</v>
      </c>
      <c r="DE371">
        <f t="shared" si="1057"/>
        <v>0</v>
      </c>
      <c r="DF371">
        <v>0</v>
      </c>
      <c r="DG371">
        <f>((DF371/100)/GY$28)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H371">
        <v>0</v>
      </c>
      <c r="DI371">
        <f>((DH371/100)/HA$28)/((BR371/100)/GU$6+(BH371/100)/HA$2+(BT371/100)/GW$6+(BV371/100)/GY$6+(BX371/100)/HA$6+(BZ371/100)/GU$10+(CB371/100)/GW$10+(CD371/100)/GY$10+(BF371/100)/GY$2+(BB371/100)/GU$2+(CF371/100)/GU$16+(CH371/100)/GW$16+(CJ371/100)/GY$16+(CL371/100)/HA$16+(BL371/100)/HE$2+(CN371/100)/GW$19+(CP371/100)/GY$19+(CR371/100)/HA$19+(BP371/100)/HA$13+(CZ371/100)/GU$13+(DB371/100)/HA$10+(CT371/100)/GU$25+(CV371/100)/GW$25+(CX371/100)/HA$25+(DD371/100)/GW$28+(DF371/100)/GY$28+(BD371/100)/GW$2+(BJ371/100)/HC$2+(BN371/100)/HG$2+(DH371/100)/HA$28)</f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f>((ER371/100)/HK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ET371">
        <v>0</v>
      </c>
      <c r="EU371">
        <f>((ET371/100)/HM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EV371">
        <v>0</v>
      </c>
      <c r="EW371">
        <f t="shared" si="1131"/>
        <v>0</v>
      </c>
      <c r="EX371">
        <v>0</v>
      </c>
      <c r="EY371">
        <f t="shared" si="1132"/>
        <v>0</v>
      </c>
      <c r="EZ371">
        <f>100-GF371</f>
        <v>99.375</v>
      </c>
      <c r="FA371">
        <f t="shared" si="1084"/>
        <v>0.84193088443179409</v>
      </c>
      <c r="FB371">
        <v>0</v>
      </c>
      <c r="FC371">
        <f>((FB371/100)/GU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D371">
        <v>0</v>
      </c>
      <c r="FE371">
        <f>((FD371/100)/GW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F371">
        <v>0</v>
      </c>
      <c r="FG371">
        <f t="shared" si="1066"/>
        <v>0</v>
      </c>
      <c r="FH371">
        <v>0</v>
      </c>
      <c r="FI371">
        <f>((FH371/100)/HA$13)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J371">
        <v>0</v>
      </c>
      <c r="FK371">
        <f>((FJ371/100)/GU$19)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L371">
        <v>0</v>
      </c>
      <c r="FM371">
        <f>((FL371/100)/GU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N371">
        <v>0</v>
      </c>
      <c r="FO371">
        <f>((FN371/100)/HC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P371">
        <v>0</v>
      </c>
      <c r="FQ371">
        <f>((FP371/100)/GY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R371">
        <v>0</v>
      </c>
      <c r="FS371">
        <f>((FR371/100)/GU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T371">
        <v>0</v>
      </c>
      <c r="FU371">
        <f>((FT371/100)/GW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V371">
        <v>0</v>
      </c>
      <c r="FW371">
        <f>((FV371/100)/HE$2)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X371">
        <v>0</v>
      </c>
      <c r="FY371">
        <f>((FX371/100)/GU$6)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FZ371">
        <v>0</v>
      </c>
      <c r="GA371">
        <f>((FZ371/100)/GU$10)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B371">
        <v>0</v>
      </c>
      <c r="GC371">
        <f>((GB371/100)/GZ$22)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D371">
        <v>0</v>
      </c>
      <c r="GE371">
        <f>((GD371/100)/GY$25)/((ER371/100)/HK$2+(ET371/100)/HM$2+(EV371/100)/HO$2+(EX371/100)/GW$2+(EZ371/100)/HA$10+(FB371/100)/GU$13+(FD371/100)/GW$13+(FF371/100)/GY$13+(FH371/100)/HA$13+(FJ371/100)/GU$19+(FL371/100)/GU$2+(FN371/100)/HC$2+(FP371/100)/GY$2+(FR371/100)/GU$22+(FT371/100)/GW$22+(FV371/100)/HE$2+(FX371/100)/GU$6+(FZ371/100)/GU$10+(GB371/100)/GZ$22+(GD371/100)/GY$25+(GF371/100)/GU$28)</f>
        <v>0</v>
      </c>
      <c r="GF371">
        <v>0.625</v>
      </c>
      <c r="GG371">
        <f t="shared" si="1085"/>
        <v>0.15806911556820583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 s="3" t="s">
        <v>739</v>
      </c>
    </row>
    <row r="372" spans="1:204" x14ac:dyDescent="0.45">
      <c r="A372">
        <v>371</v>
      </c>
      <c r="B372" t="s">
        <v>368</v>
      </c>
      <c r="C372" t="s">
        <v>742</v>
      </c>
      <c r="D372" t="s">
        <v>743</v>
      </c>
      <c r="E372" t="s">
        <v>744</v>
      </c>
      <c r="F372">
        <v>234.3</v>
      </c>
      <c r="G372">
        <v>298</v>
      </c>
      <c r="H372">
        <v>1773</v>
      </c>
      <c r="I372" s="2">
        <f t="shared" si="1125"/>
        <v>0.16807670614777215</v>
      </c>
      <c r="J372" s="2">
        <f t="shared" si="1126"/>
        <v>63.699999999999989</v>
      </c>
      <c r="K372" s="2">
        <f t="shared" si="1127"/>
        <v>1.2718736662398633</v>
      </c>
      <c r="M372" s="2">
        <v>630</v>
      </c>
      <c r="N372">
        <v>62.5</v>
      </c>
      <c r="O372">
        <v>77.5</v>
      </c>
      <c r="P372" s="2">
        <f t="shared" si="1033"/>
        <v>0.80645161290322576</v>
      </c>
      <c r="Q372" s="2">
        <f t="shared" si="1034"/>
        <v>0.19354838709677419</v>
      </c>
      <c r="S372">
        <v>500</v>
      </c>
      <c r="T372" s="2">
        <f t="shared" si="1079"/>
        <v>0</v>
      </c>
      <c r="U372">
        <v>1770</v>
      </c>
      <c r="V372">
        <v>2200</v>
      </c>
      <c r="W372" s="2">
        <f t="shared" si="1035"/>
        <v>1106.25</v>
      </c>
      <c r="X372" s="2">
        <f t="shared" si="1036"/>
        <v>1705</v>
      </c>
      <c r="Y372" s="7">
        <f t="shared" si="1037"/>
        <v>0.35117302052785926</v>
      </c>
      <c r="Z372" s="2">
        <f t="shared" si="1038"/>
        <v>0.80454545454545456</v>
      </c>
      <c r="AA372" s="2" t="e">
        <f t="shared" ref="AA372:AA393" si="1135">U372/R372</f>
        <v>#DIV/0!</v>
      </c>
      <c r="AB372" s="2">
        <f t="shared" ref="AB372:AB393" si="1136">V372/S372</f>
        <v>4.4000000000000004</v>
      </c>
      <c r="AC372" s="2">
        <f t="shared" ref="AC372:AC393" si="1137">(O372-N372)/O372</f>
        <v>0.19354838709677419</v>
      </c>
      <c r="AD372" s="2">
        <f t="shared" ref="AD372:AD393" si="1138">U372-R372</f>
        <v>1770</v>
      </c>
      <c r="AE372" s="2">
        <f t="shared" ref="AE372:AE393" si="1139">V372-S372</f>
        <v>1700</v>
      </c>
      <c r="AF372" s="2">
        <f t="shared" si="1024"/>
        <v>0.77272727272727271</v>
      </c>
      <c r="AG372" s="2">
        <f t="shared" ref="AG372:AG393" si="1140">AD372/AE372</f>
        <v>1.0411764705882354</v>
      </c>
      <c r="AH372" s="2">
        <f t="shared" si="859"/>
        <v>59.886363636363633</v>
      </c>
      <c r="AI372" s="2">
        <v>3</v>
      </c>
      <c r="AJ372">
        <f>8.3*10^-3</f>
        <v>8.3000000000000001E-3</v>
      </c>
      <c r="AK372">
        <f t="shared" si="879"/>
        <v>75.301204819277103</v>
      </c>
      <c r="AL372">
        <v>10</v>
      </c>
      <c r="AM372">
        <f t="shared" si="880"/>
        <v>85.301204819277103</v>
      </c>
      <c r="AP372" t="s">
        <v>37</v>
      </c>
      <c r="AS372">
        <v>2.54</v>
      </c>
      <c r="AT372">
        <v>1</v>
      </c>
      <c r="AU372">
        <f t="shared" si="877"/>
        <v>796.86887252546137</v>
      </c>
      <c r="AV372" t="s">
        <v>448</v>
      </c>
      <c r="AW372" t="s">
        <v>64</v>
      </c>
      <c r="AZ372" s="2">
        <f t="shared" ref="AZ372:AZ377" si="1141">BC372*GV$2+BE372*GX$2+BG372*GZ$2+BI372*HB$2+BK372*HD$2+BM372*HF$2+BO372*HH$2+BQ372*HB$13+BS372*GV$6+BU372*GX$6+BW372*GZ$6+BY372*HB$6+CA372*GV$10+CC372*GX$10+CE372*GZ$10+CG372*GV$16+CI372*GX$16+CK372*GZ$16+CM372*HB$16+CO372*GX$19+CQ372*GZ$19+CS372*HB$19+CU372*GV$25+DA372*GV$13+DC372*HB$10+CW372*GX$25+CY372*HB$25+DE372*GX$28</f>
        <v>1.6769169248712981</v>
      </c>
      <c r="BA372" s="2">
        <f t="shared" ref="BA372:BA377" si="1142">ES372*HL$2+EU372*HN$2+EW372*HP$2+EY372*GX$2+FA372*HB$10+FC372*GV$13+FE372*GX$13+FG372*GZ$13+FI372*HB$13+FK372*GV$19+FM372*GV$2+FO372*HD$2+FQ372*HB$2+FS372*GV$22+FU372*GX$22+FW372*HF$2+FY372*GV$6+GA372*GV$10+GC372*HA$22+GE372*GZ$25+GG372*GV$28</f>
        <v>2</v>
      </c>
      <c r="BB372">
        <v>0</v>
      </c>
      <c r="BC372">
        <f t="shared" ref="BC372:BC378" si="1143">((BB372/100)/GU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D372">
        <v>0</v>
      </c>
      <c r="BE372">
        <f t="shared" ref="BE372:BE378" si="1144">((BD372/100)/GW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F372">
        <v>8.3000000000000007</v>
      </c>
      <c r="BG372">
        <f t="shared" si="1106"/>
        <v>7.7613317604478663E-2</v>
      </c>
      <c r="BH372">
        <v>1.39</v>
      </c>
      <c r="BI372">
        <f t="shared" si="1130"/>
        <v>1.3886390657960809E-2</v>
      </c>
      <c r="BJ372">
        <v>0</v>
      </c>
      <c r="BK372">
        <f t="shared" ref="BK372:BK378" si="1145">((BJ372/100)/HC$2)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L372">
        <v>0</v>
      </c>
      <c r="BM372">
        <f t="shared" si="759"/>
        <v>0</v>
      </c>
      <c r="BN372">
        <v>0</v>
      </c>
      <c r="BO372">
        <f t="shared" si="1133"/>
        <v>0</v>
      </c>
      <c r="BP372">
        <v>0</v>
      </c>
      <c r="BQ372">
        <f t="shared" ref="BQ372:BQ378" si="1146">((BP372/100)/HA$13)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BR372">
        <f t="shared" si="1107"/>
        <v>71.116</v>
      </c>
      <c r="BS372">
        <f t="shared" si="1108"/>
        <v>0.69892479800703255</v>
      </c>
      <c r="BT372">
        <v>0.06</v>
      </c>
      <c r="BU372">
        <f t="shared" si="1109"/>
        <v>2.7419256014486163E-3</v>
      </c>
      <c r="BV372">
        <v>0.03</v>
      </c>
      <c r="BW372">
        <f t="shared" si="1110"/>
        <v>5.3165202572486091E-4</v>
      </c>
      <c r="BX372">
        <v>2.4E-2</v>
      </c>
      <c r="BY372">
        <f t="shared" si="1134"/>
        <v>4.1078433821989505E-4</v>
      </c>
      <c r="BZ372">
        <v>0.5</v>
      </c>
      <c r="CA372">
        <f t="shared" si="1112"/>
        <v>9.7709157374795668E-3</v>
      </c>
      <c r="CB372">
        <v>18.579999999999998</v>
      </c>
      <c r="CC372">
        <f t="shared" si="1113"/>
        <v>0.19612021602765486</v>
      </c>
      <c r="CD372">
        <v>0</v>
      </c>
      <c r="CE372">
        <f t="shared" ref="CE372:CE399" si="1147">((CD372/100)/GY$10)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F372">
        <v>0</v>
      </c>
      <c r="CG372">
        <f t="shared" ref="CG372:CG378" si="1148">((CF372/100)/GU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H372">
        <v>0</v>
      </c>
      <c r="CI372">
        <f t="shared" ref="CI372:CI378" si="1149">((CH372/100)/GW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J372">
        <v>0</v>
      </c>
      <c r="CK372">
        <f t="shared" ref="CK372:CK378" si="1150">((CJ372/100)/GY$16)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L372">
        <v>0</v>
      </c>
      <c r="CM372">
        <f t="shared" si="1118"/>
        <v>0</v>
      </c>
      <c r="CN372">
        <v>0</v>
      </c>
      <c r="CO372">
        <f t="shared" ref="CO372:CO378" si="1151">((CN372/100)/GW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P372">
        <v>0</v>
      </c>
      <c r="CQ372">
        <f t="shared" ref="CQ372:CQ378" si="1152">((CP372/100)/GY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R372">
        <v>0</v>
      </c>
      <c r="CS372">
        <f t="shared" ref="CS372:CS378" si="1153">((CR372/100)/HA$19)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T372">
        <v>0</v>
      </c>
      <c r="CU372">
        <f t="shared" ref="CU372:CU378" si="1154">((CT372/100)/GU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V372">
        <v>0</v>
      </c>
      <c r="CW372">
        <f t="shared" ref="CW372:CW378" si="1155">((CV372/100)/GW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X372">
        <v>0</v>
      </c>
      <c r="CY372">
        <f t="shared" ref="CY372:CY378" si="1156">((CX372/100)/HA$25)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CZ372">
        <v>0</v>
      </c>
      <c r="DA372">
        <f t="shared" ref="DA372:DA378" si="1157">((CZ372/100)/GU$13)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B372">
        <v>0</v>
      </c>
      <c r="DC372">
        <f t="shared" ref="DC372:DC378" si="1158">((DB372/100)/HA$10)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D372">
        <v>0</v>
      </c>
      <c r="DE372">
        <f t="shared" ref="DE372:DE378" si="1159">((DD372/100)/GW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F372">
        <v>0</v>
      </c>
      <c r="DG372">
        <f t="shared" ref="DG372:DG378" si="1160">((DF372/100)/GY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H372">
        <v>0</v>
      </c>
      <c r="DI372">
        <f t="shared" ref="DI372:DI378" si="1161">((DH372/100)/HA$28)/((BR372/100)/GU$6+(BH372/100)/HA$2+(BT372/100)/GW$6+(BV372/100)/GY$6+(BX372/100)/HA$6+(BZ372/100)/GU$10+(CB372/100)/GW$10+(CD372/100)/GY$10+(BF372/100)/GY$2+(BB372/100)/GU$2+(CF372/100)/GU$16+(CH372/100)/GW$16+(CJ372/100)/GY$16+(CL372/100)/HA$16+(BL372/100)/HE$2+(CN372/100)/GW$19+(CP372/100)/GY$19+(CR372/100)/HA$19+(BP372/100)/HA$13+(CZ372/100)/GU$13+(DB372/100)/HA$10+(CT372/100)/GU$25+(CV372/100)/GW$25+(CX372/100)/HA$25+(DD372/100)/GW$28+(DF372/100)/GY$28+(BD372/100)/GW$2+(BJ372/100)/HC$2+(BN372/100)/HG$2+(DH372/100)/HA$28)</f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f t="shared" ref="ES372:ES378" si="1162">((ER372/100)/HK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ET372">
        <v>0</v>
      </c>
      <c r="EU372">
        <f t="shared" ref="EU372:EU378" si="1163">((ET372/100)/HM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EV372">
        <v>100</v>
      </c>
      <c r="EW372">
        <f t="shared" si="1131"/>
        <v>1</v>
      </c>
      <c r="EX372">
        <v>0</v>
      </c>
      <c r="EY372">
        <f t="shared" si="1132"/>
        <v>0</v>
      </c>
      <c r="EZ372">
        <v>0</v>
      </c>
      <c r="FA372">
        <f t="shared" ref="FA372:FA378" si="1164">((EZ372/100)/HA$10)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B372">
        <v>0</v>
      </c>
      <c r="FC372">
        <f t="shared" ref="FC372:FC378" si="1165">((FB372/100)/GU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D372">
        <v>0</v>
      </c>
      <c r="FE372">
        <f t="shared" ref="FE372:FE378" si="1166">((FD372/100)/GW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F372">
        <v>0</v>
      </c>
      <c r="FG372">
        <f t="shared" ref="FG372:FG378" si="1167">((FF372/100)/GY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H372">
        <v>0</v>
      </c>
      <c r="FI372">
        <f t="shared" ref="FI372:FI378" si="1168">((FH372/100)/HA$13)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J372">
        <v>0</v>
      </c>
      <c r="FK372">
        <f t="shared" ref="FK372:FK378" si="1169">((FJ372/100)/GU$19)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L372">
        <v>0</v>
      </c>
      <c r="FM372">
        <f t="shared" ref="FM372:FM378" si="1170">((FL372/100)/GU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N372">
        <v>0</v>
      </c>
      <c r="FO372">
        <f t="shared" ref="FO372:FO378" si="1171">((FN372/100)/HC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P372">
        <v>0</v>
      </c>
      <c r="FQ372">
        <f t="shared" ref="FQ372:FQ378" si="1172">((FP372/100)/GY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R372">
        <v>0</v>
      </c>
      <c r="FS372">
        <f t="shared" ref="FS372:FS378" si="1173">((FR372/100)/GU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T372">
        <v>0</v>
      </c>
      <c r="FU372">
        <f t="shared" ref="FU372:FU378" si="1174">((FT372/100)/GW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V372">
        <v>0</v>
      </c>
      <c r="FW372">
        <f t="shared" ref="FW372:FW378" si="1175">((FV372/100)/HE$2)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X372">
        <v>0</v>
      </c>
      <c r="FY372">
        <f t="shared" ref="FY372:FY378" si="1176">((FX372/100)/GU$6)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FZ372">
        <v>0</v>
      </c>
      <c r="GA372">
        <f t="shared" ref="GA372:GA378" si="1177">((FZ372/100)/GU$10)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B372">
        <v>0</v>
      </c>
      <c r="GC372">
        <f t="shared" ref="GC372:GC378" si="1178">((GB372/100)/GZ$22)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D372">
        <v>0</v>
      </c>
      <c r="GE372">
        <f t="shared" ref="GE372:GE378" si="1179">((GD372/100)/GY$25)/((ER372/100)/HK$2+(ET372/100)/HM$2+(EV372/100)/HO$2+(EX372/100)/GW$2+(EZ372/100)/HA$10+(FB372/100)/GU$13+(FD372/100)/GW$13+(FF372/100)/GY$13+(FH372/100)/HA$13+(FJ372/100)/GU$19+(FL372/100)/GU$2+(FN372/100)/HC$2+(FP372/100)/GY$2+(FR372/100)/GU$22+(FT372/100)/GW$22+(FV372/100)/HE$2+(FX372/100)/GU$6+(FZ372/100)/GU$10+(GB372/100)/GZ$22+(GD372/100)/GY$25+(GF372/100)/GU$28)</f>
        <v>0</v>
      </c>
      <c r="GF372">
        <v>0</v>
      </c>
      <c r="GG372">
        <f t="shared" si="1085"/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745</v>
      </c>
    </row>
    <row r="373" spans="1:204" x14ac:dyDescent="0.45">
      <c r="A373">
        <v>372</v>
      </c>
      <c r="B373" t="s">
        <v>368</v>
      </c>
      <c r="C373" t="s">
        <v>742</v>
      </c>
      <c r="D373" t="s">
        <v>743</v>
      </c>
      <c r="E373" t="s">
        <v>744</v>
      </c>
      <c r="F373">
        <v>234.3</v>
      </c>
      <c r="G373">
        <v>298</v>
      </c>
      <c r="H373">
        <v>1773</v>
      </c>
      <c r="I373" s="2">
        <f t="shared" si="1125"/>
        <v>0.16807670614777215</v>
      </c>
      <c r="J373" s="2">
        <f t="shared" si="1126"/>
        <v>63.699999999999989</v>
      </c>
      <c r="K373" s="2">
        <f t="shared" si="1127"/>
        <v>1.2718736662398633</v>
      </c>
      <c r="M373" s="2">
        <v>630</v>
      </c>
      <c r="N373">
        <v>39.4</v>
      </c>
      <c r="O373">
        <v>80.900000000000006</v>
      </c>
      <c r="P373" s="2">
        <f t="shared" si="1033"/>
        <v>0.48702101359703331</v>
      </c>
      <c r="Q373" s="2">
        <f t="shared" si="1034"/>
        <v>0.51297898640296669</v>
      </c>
      <c r="S373">
        <v>500</v>
      </c>
      <c r="T373" s="2">
        <f t="shared" si="1079"/>
        <v>0</v>
      </c>
      <c r="U373">
        <v>1090</v>
      </c>
      <c r="V373">
        <v>2460</v>
      </c>
      <c r="W373" s="2">
        <f t="shared" si="1035"/>
        <v>429.46</v>
      </c>
      <c r="X373" s="2">
        <f t="shared" si="1036"/>
        <v>1990.14</v>
      </c>
      <c r="Y373" s="7">
        <f t="shared" si="1037"/>
        <v>0.78420613625172098</v>
      </c>
      <c r="Z373" s="2">
        <f t="shared" si="1038"/>
        <v>0.44308943089430897</v>
      </c>
      <c r="AA373" s="2" t="e">
        <f t="shared" si="1135"/>
        <v>#DIV/0!</v>
      </c>
      <c r="AB373" s="2">
        <f t="shared" si="1136"/>
        <v>4.92</v>
      </c>
      <c r="AC373" s="2">
        <f t="shared" si="1137"/>
        <v>0.51297898640296669</v>
      </c>
      <c r="AD373" s="2">
        <f t="shared" si="1138"/>
        <v>1090</v>
      </c>
      <c r="AE373" s="2">
        <f t="shared" si="1139"/>
        <v>1960</v>
      </c>
      <c r="AF373" s="2">
        <f t="shared" si="1024"/>
        <v>0.7967479674796748</v>
      </c>
      <c r="AG373" s="2">
        <f t="shared" si="1140"/>
        <v>0.55612244897959184</v>
      </c>
      <c r="AH373" s="2">
        <f t="shared" si="859"/>
        <v>64.456910569105702</v>
      </c>
      <c r="AI373" s="2">
        <v>3</v>
      </c>
      <c r="AJ373">
        <f>5*10^-6</f>
        <v>4.9999999999999996E-6</v>
      </c>
      <c r="AK373">
        <f t="shared" si="879"/>
        <v>78800</v>
      </c>
      <c r="AL373">
        <v>10</v>
      </c>
      <c r="AM373">
        <f t="shared" si="880"/>
        <v>78810</v>
      </c>
      <c r="AP373" t="s">
        <v>37</v>
      </c>
      <c r="AS373">
        <v>2.54</v>
      </c>
      <c r="AT373">
        <v>1</v>
      </c>
      <c r="AU373">
        <f t="shared" si="877"/>
        <v>796.86887252546137</v>
      </c>
      <c r="AV373" t="s">
        <v>448</v>
      </c>
      <c r="AW373" t="s">
        <v>64</v>
      </c>
      <c r="AZ373" s="2">
        <f t="shared" si="1141"/>
        <v>1.6769169248712981</v>
      </c>
      <c r="BA373" s="2">
        <f t="shared" si="1142"/>
        <v>2</v>
      </c>
      <c r="BB373">
        <v>0</v>
      </c>
      <c r="BC373">
        <f t="shared" si="1143"/>
        <v>0</v>
      </c>
      <c r="BD373">
        <v>0</v>
      </c>
      <c r="BE373">
        <f t="shared" si="1144"/>
        <v>0</v>
      </c>
      <c r="BF373">
        <v>8.3000000000000007</v>
      </c>
      <c r="BG373">
        <f t="shared" si="1106"/>
        <v>7.7613317604478663E-2</v>
      </c>
      <c r="BH373">
        <v>1.39</v>
      </c>
      <c r="BI373">
        <f t="shared" si="1130"/>
        <v>1.3886390657960809E-2</v>
      </c>
      <c r="BJ373">
        <v>0</v>
      </c>
      <c r="BK373">
        <f t="shared" si="1145"/>
        <v>0</v>
      </c>
      <c r="BL373">
        <v>0</v>
      </c>
      <c r="BM373">
        <f t="shared" si="759"/>
        <v>0</v>
      </c>
      <c r="BN373">
        <v>0</v>
      </c>
      <c r="BO373">
        <f t="shared" si="1133"/>
        <v>0</v>
      </c>
      <c r="BP373">
        <v>0</v>
      </c>
      <c r="BQ373">
        <f t="shared" si="1146"/>
        <v>0</v>
      </c>
      <c r="BR373">
        <f t="shared" si="1107"/>
        <v>71.116</v>
      </c>
      <c r="BS373">
        <f t="shared" si="1108"/>
        <v>0.69892479800703255</v>
      </c>
      <c r="BT373">
        <v>0.06</v>
      </c>
      <c r="BU373">
        <f t="shared" si="1109"/>
        <v>2.7419256014486163E-3</v>
      </c>
      <c r="BV373">
        <v>0.03</v>
      </c>
      <c r="BW373">
        <f t="shared" si="1110"/>
        <v>5.3165202572486091E-4</v>
      </c>
      <c r="BX373">
        <v>2.4E-2</v>
      </c>
      <c r="BY373">
        <f t="shared" si="1134"/>
        <v>4.1078433821989505E-4</v>
      </c>
      <c r="BZ373">
        <v>0.5</v>
      </c>
      <c r="CA373">
        <f t="shared" si="1112"/>
        <v>9.7709157374795668E-3</v>
      </c>
      <c r="CB373">
        <v>18.579999999999998</v>
      </c>
      <c r="CC373">
        <f t="shared" si="1113"/>
        <v>0.19612021602765486</v>
      </c>
      <c r="CD373">
        <v>0</v>
      </c>
      <c r="CE373">
        <f t="shared" si="1147"/>
        <v>0</v>
      </c>
      <c r="CF373">
        <v>0</v>
      </c>
      <c r="CG373">
        <f t="shared" si="1148"/>
        <v>0</v>
      </c>
      <c r="CH373">
        <v>0</v>
      </c>
      <c r="CI373">
        <f t="shared" si="1149"/>
        <v>0</v>
      </c>
      <c r="CJ373">
        <v>0</v>
      </c>
      <c r="CK373">
        <f t="shared" si="1150"/>
        <v>0</v>
      </c>
      <c r="CL373">
        <v>0</v>
      </c>
      <c r="CM373">
        <f t="shared" si="1118"/>
        <v>0</v>
      </c>
      <c r="CN373">
        <v>0</v>
      </c>
      <c r="CO373">
        <f t="shared" si="1151"/>
        <v>0</v>
      </c>
      <c r="CP373">
        <v>0</v>
      </c>
      <c r="CQ373">
        <f t="shared" si="1152"/>
        <v>0</v>
      </c>
      <c r="CR373">
        <v>0</v>
      </c>
      <c r="CS373">
        <f t="shared" si="1153"/>
        <v>0</v>
      </c>
      <c r="CT373">
        <v>0</v>
      </c>
      <c r="CU373">
        <f t="shared" si="1154"/>
        <v>0</v>
      </c>
      <c r="CV373">
        <v>0</v>
      </c>
      <c r="CW373">
        <f t="shared" si="1155"/>
        <v>0</v>
      </c>
      <c r="CX373">
        <v>0</v>
      </c>
      <c r="CY373">
        <f t="shared" si="1156"/>
        <v>0</v>
      </c>
      <c r="CZ373">
        <v>0</v>
      </c>
      <c r="DA373">
        <f t="shared" si="1157"/>
        <v>0</v>
      </c>
      <c r="DB373">
        <v>0</v>
      </c>
      <c r="DC373">
        <f t="shared" si="1158"/>
        <v>0</v>
      </c>
      <c r="DD373">
        <v>0</v>
      </c>
      <c r="DE373">
        <f t="shared" si="1159"/>
        <v>0</v>
      </c>
      <c r="DF373">
        <v>0</v>
      </c>
      <c r="DG373">
        <f t="shared" si="1160"/>
        <v>0</v>
      </c>
      <c r="DH373">
        <v>0</v>
      </c>
      <c r="DI373">
        <f t="shared" si="1161"/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f t="shared" si="1162"/>
        <v>0</v>
      </c>
      <c r="ET373">
        <v>0</v>
      </c>
      <c r="EU373">
        <f t="shared" si="1163"/>
        <v>0</v>
      </c>
      <c r="EV373">
        <v>100</v>
      </c>
      <c r="EW373">
        <f t="shared" si="1131"/>
        <v>1</v>
      </c>
      <c r="EX373">
        <v>0</v>
      </c>
      <c r="EY373">
        <f t="shared" si="1132"/>
        <v>0</v>
      </c>
      <c r="EZ373">
        <v>0</v>
      </c>
      <c r="FA373">
        <f t="shared" si="1164"/>
        <v>0</v>
      </c>
      <c r="FB373">
        <v>0</v>
      </c>
      <c r="FC373">
        <f t="shared" si="1165"/>
        <v>0</v>
      </c>
      <c r="FD373">
        <v>0</v>
      </c>
      <c r="FE373">
        <f t="shared" si="1166"/>
        <v>0</v>
      </c>
      <c r="FF373">
        <v>0</v>
      </c>
      <c r="FG373">
        <f t="shared" si="1167"/>
        <v>0</v>
      </c>
      <c r="FH373">
        <v>0</v>
      </c>
      <c r="FI373">
        <f t="shared" si="1168"/>
        <v>0</v>
      </c>
      <c r="FJ373">
        <v>0</v>
      </c>
      <c r="FK373">
        <f t="shared" si="1169"/>
        <v>0</v>
      </c>
      <c r="FL373">
        <v>0</v>
      </c>
      <c r="FM373">
        <f t="shared" si="1170"/>
        <v>0</v>
      </c>
      <c r="FN373">
        <v>0</v>
      </c>
      <c r="FO373">
        <f t="shared" si="1171"/>
        <v>0</v>
      </c>
      <c r="FP373">
        <v>0</v>
      </c>
      <c r="FQ373">
        <f t="shared" si="1172"/>
        <v>0</v>
      </c>
      <c r="FR373">
        <v>0</v>
      </c>
      <c r="FS373">
        <f t="shared" si="1173"/>
        <v>0</v>
      </c>
      <c r="FT373">
        <v>0</v>
      </c>
      <c r="FU373">
        <f t="shared" si="1174"/>
        <v>0</v>
      </c>
      <c r="FV373">
        <v>0</v>
      </c>
      <c r="FW373">
        <f t="shared" si="1175"/>
        <v>0</v>
      </c>
      <c r="FX373">
        <v>0</v>
      </c>
      <c r="FY373">
        <f t="shared" si="1176"/>
        <v>0</v>
      </c>
      <c r="FZ373">
        <v>0</v>
      </c>
      <c r="GA373">
        <f t="shared" si="1177"/>
        <v>0</v>
      </c>
      <c r="GB373">
        <v>0</v>
      </c>
      <c r="GC373">
        <f t="shared" si="1178"/>
        <v>0</v>
      </c>
      <c r="GD373">
        <v>0</v>
      </c>
      <c r="GE373">
        <f t="shared" si="1179"/>
        <v>0</v>
      </c>
      <c r="GF373">
        <v>0</v>
      </c>
      <c r="GG373">
        <f t="shared" si="1085"/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745</v>
      </c>
    </row>
    <row r="374" spans="1:204" x14ac:dyDescent="0.45">
      <c r="A374">
        <v>373</v>
      </c>
      <c r="B374" t="s">
        <v>368</v>
      </c>
      <c r="C374" t="s">
        <v>746</v>
      </c>
      <c r="D374" t="s">
        <v>743</v>
      </c>
      <c r="E374" t="s">
        <v>744</v>
      </c>
      <c r="F374">
        <f>273-41</f>
        <v>232</v>
      </c>
      <c r="G374">
        <v>298</v>
      </c>
      <c r="H374">
        <v>1773</v>
      </c>
      <c r="I374" s="2">
        <f t="shared" si="1125"/>
        <v>0.16807670614777215</v>
      </c>
      <c r="J374" s="2">
        <f t="shared" si="1126"/>
        <v>66</v>
      </c>
      <c r="K374" s="2">
        <f t="shared" si="1127"/>
        <v>1.2844827586206897</v>
      </c>
      <c r="N374">
        <v>37.4</v>
      </c>
      <c r="O374">
        <v>80.900000000000006</v>
      </c>
      <c r="P374" s="2">
        <f t="shared" si="1033"/>
        <v>0.46229913473423973</v>
      </c>
      <c r="Q374" s="2">
        <f t="shared" si="1034"/>
        <v>0.53770086526576022</v>
      </c>
      <c r="S374">
        <v>500</v>
      </c>
      <c r="T374" s="2">
        <f t="shared" si="1079"/>
        <v>0</v>
      </c>
      <c r="U374">
        <v>970</v>
      </c>
      <c r="V374">
        <v>2460</v>
      </c>
      <c r="W374" s="2">
        <f t="shared" si="1035"/>
        <v>362.78</v>
      </c>
      <c r="X374" s="2">
        <f t="shared" si="1036"/>
        <v>1990.14</v>
      </c>
      <c r="Y374" s="7">
        <f t="shared" si="1037"/>
        <v>0.81771131679178355</v>
      </c>
      <c r="Z374" s="2">
        <f t="shared" si="1038"/>
        <v>0.39430894308943087</v>
      </c>
      <c r="AA374" s="2" t="e">
        <f t="shared" si="1135"/>
        <v>#DIV/0!</v>
      </c>
      <c r="AB374" s="2">
        <f t="shared" si="1136"/>
        <v>4.92</v>
      </c>
      <c r="AC374" s="2">
        <f t="shared" si="1137"/>
        <v>0.53770086526576022</v>
      </c>
      <c r="AD374" s="2">
        <f t="shared" si="1138"/>
        <v>970</v>
      </c>
      <c r="AE374" s="2">
        <f t="shared" si="1139"/>
        <v>1960</v>
      </c>
      <c r="AF374" s="2">
        <f t="shared" si="1024"/>
        <v>0.7967479674796748</v>
      </c>
      <c r="AG374" s="2">
        <f t="shared" si="1140"/>
        <v>0.49489795918367346</v>
      </c>
      <c r="AH374" s="2">
        <f t="shared" si="859"/>
        <v>64.456910569105702</v>
      </c>
      <c r="AI374" s="2">
        <v>3</v>
      </c>
      <c r="AJ374">
        <f>5*10^-6</f>
        <v>4.9999999999999996E-6</v>
      </c>
      <c r="AK374">
        <f t="shared" si="879"/>
        <v>74800.000000000015</v>
      </c>
      <c r="AL374">
        <v>10</v>
      </c>
      <c r="AM374">
        <f t="shared" si="880"/>
        <v>74810.000000000015</v>
      </c>
      <c r="AP374" t="s">
        <v>37</v>
      </c>
      <c r="AS374">
        <v>2.54</v>
      </c>
      <c r="AT374">
        <v>1</v>
      </c>
      <c r="AU374">
        <f t="shared" si="877"/>
        <v>796.86887252546137</v>
      </c>
      <c r="AV374" t="s">
        <v>448</v>
      </c>
      <c r="AW374" t="s">
        <v>64</v>
      </c>
      <c r="AZ374" s="2">
        <f t="shared" si="1141"/>
        <v>1.6769169248712981</v>
      </c>
      <c r="BA374" s="2">
        <f t="shared" si="1142"/>
        <v>1.9999999999999998</v>
      </c>
      <c r="BB374">
        <v>0</v>
      </c>
      <c r="BC374">
        <f t="shared" si="1143"/>
        <v>0</v>
      </c>
      <c r="BD374">
        <v>0</v>
      </c>
      <c r="BE374">
        <f t="shared" si="1144"/>
        <v>0</v>
      </c>
      <c r="BF374">
        <v>8.3000000000000007</v>
      </c>
      <c r="BG374">
        <f t="shared" si="1106"/>
        <v>7.7613317604478663E-2</v>
      </c>
      <c r="BH374">
        <v>1.39</v>
      </c>
      <c r="BI374">
        <f t="shared" si="1130"/>
        <v>1.3886390657960809E-2</v>
      </c>
      <c r="BJ374">
        <v>0</v>
      </c>
      <c r="BK374">
        <f t="shared" si="1145"/>
        <v>0</v>
      </c>
      <c r="BL374">
        <v>0</v>
      </c>
      <c r="BM374">
        <f t="shared" si="759"/>
        <v>0</v>
      </c>
      <c r="BN374">
        <v>0</v>
      </c>
      <c r="BO374">
        <f t="shared" si="1133"/>
        <v>0</v>
      </c>
      <c r="BP374">
        <v>0</v>
      </c>
      <c r="BQ374">
        <f t="shared" si="1146"/>
        <v>0</v>
      </c>
      <c r="BR374">
        <f t="shared" si="1107"/>
        <v>71.116</v>
      </c>
      <c r="BS374">
        <f t="shared" si="1108"/>
        <v>0.69892479800703255</v>
      </c>
      <c r="BT374">
        <v>0.06</v>
      </c>
      <c r="BU374">
        <f t="shared" si="1109"/>
        <v>2.7419256014486163E-3</v>
      </c>
      <c r="BV374">
        <v>0.03</v>
      </c>
      <c r="BW374">
        <f t="shared" si="1110"/>
        <v>5.3165202572486091E-4</v>
      </c>
      <c r="BX374">
        <v>2.4E-2</v>
      </c>
      <c r="BY374">
        <f t="shared" si="1134"/>
        <v>4.1078433821989505E-4</v>
      </c>
      <c r="BZ374">
        <v>0.5</v>
      </c>
      <c r="CA374">
        <f t="shared" si="1112"/>
        <v>9.7709157374795668E-3</v>
      </c>
      <c r="CB374">
        <v>18.579999999999998</v>
      </c>
      <c r="CC374">
        <f t="shared" si="1113"/>
        <v>0.19612021602765486</v>
      </c>
      <c r="CD374">
        <v>0</v>
      </c>
      <c r="CE374">
        <f t="shared" si="1147"/>
        <v>0</v>
      </c>
      <c r="CF374">
        <v>0</v>
      </c>
      <c r="CG374">
        <f t="shared" si="1148"/>
        <v>0</v>
      </c>
      <c r="CH374">
        <v>0</v>
      </c>
      <c r="CI374">
        <f t="shared" si="1149"/>
        <v>0</v>
      </c>
      <c r="CJ374">
        <v>0</v>
      </c>
      <c r="CK374">
        <f t="shared" si="1150"/>
        <v>0</v>
      </c>
      <c r="CL374">
        <v>0</v>
      </c>
      <c r="CM374">
        <f t="shared" si="1118"/>
        <v>0</v>
      </c>
      <c r="CN374">
        <v>0</v>
      </c>
      <c r="CO374">
        <f t="shared" si="1151"/>
        <v>0</v>
      </c>
      <c r="CP374">
        <v>0</v>
      </c>
      <c r="CQ374">
        <f t="shared" si="1152"/>
        <v>0</v>
      </c>
      <c r="CR374">
        <v>0</v>
      </c>
      <c r="CS374">
        <f t="shared" si="1153"/>
        <v>0</v>
      </c>
      <c r="CT374">
        <v>0</v>
      </c>
      <c r="CU374">
        <f t="shared" si="1154"/>
        <v>0</v>
      </c>
      <c r="CV374">
        <v>0</v>
      </c>
      <c r="CW374">
        <f t="shared" si="1155"/>
        <v>0</v>
      </c>
      <c r="CX374">
        <v>0</v>
      </c>
      <c r="CY374">
        <f t="shared" si="1156"/>
        <v>0</v>
      </c>
      <c r="CZ374">
        <v>0</v>
      </c>
      <c r="DA374">
        <f t="shared" si="1157"/>
        <v>0</v>
      </c>
      <c r="DB374">
        <v>0</v>
      </c>
      <c r="DC374">
        <f t="shared" si="1158"/>
        <v>0</v>
      </c>
      <c r="DD374">
        <v>0</v>
      </c>
      <c r="DE374">
        <f t="shared" si="1159"/>
        <v>0</v>
      </c>
      <c r="DF374">
        <v>0</v>
      </c>
      <c r="DG374">
        <f t="shared" si="1160"/>
        <v>0</v>
      </c>
      <c r="DH374">
        <v>0</v>
      </c>
      <c r="DI374">
        <f t="shared" si="1161"/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f t="shared" si="1162"/>
        <v>0</v>
      </c>
      <c r="ET374">
        <v>0</v>
      </c>
      <c r="EU374">
        <f t="shared" si="1163"/>
        <v>0</v>
      </c>
      <c r="EV374">
        <v>98</v>
      </c>
      <c r="EW374">
        <f t="shared" si="1131"/>
        <v>0.9410843833524245</v>
      </c>
      <c r="EX374">
        <v>2</v>
      </c>
      <c r="EY374">
        <f t="shared" si="1132"/>
        <v>5.8915616647575414E-2</v>
      </c>
      <c r="EZ374">
        <v>0</v>
      </c>
      <c r="FA374">
        <f t="shared" si="1164"/>
        <v>0</v>
      </c>
      <c r="FB374">
        <v>0</v>
      </c>
      <c r="FC374">
        <f t="shared" si="1165"/>
        <v>0</v>
      </c>
      <c r="FD374">
        <v>0</v>
      </c>
      <c r="FE374">
        <f t="shared" si="1166"/>
        <v>0</v>
      </c>
      <c r="FF374">
        <v>0</v>
      </c>
      <c r="FG374">
        <f t="shared" si="1167"/>
        <v>0</v>
      </c>
      <c r="FH374">
        <v>0</v>
      </c>
      <c r="FI374">
        <f t="shared" si="1168"/>
        <v>0</v>
      </c>
      <c r="FJ374">
        <v>0</v>
      </c>
      <c r="FK374">
        <f t="shared" si="1169"/>
        <v>0</v>
      </c>
      <c r="FL374">
        <v>0</v>
      </c>
      <c r="FM374">
        <f t="shared" si="1170"/>
        <v>0</v>
      </c>
      <c r="FN374">
        <v>0</v>
      </c>
      <c r="FO374">
        <f t="shared" si="1171"/>
        <v>0</v>
      </c>
      <c r="FP374">
        <v>0</v>
      </c>
      <c r="FQ374">
        <f t="shared" si="1172"/>
        <v>0</v>
      </c>
      <c r="FR374">
        <v>0</v>
      </c>
      <c r="FS374">
        <f t="shared" si="1173"/>
        <v>0</v>
      </c>
      <c r="FT374">
        <v>0</v>
      </c>
      <c r="FU374">
        <f t="shared" si="1174"/>
        <v>0</v>
      </c>
      <c r="FV374">
        <v>0</v>
      </c>
      <c r="FW374">
        <f t="shared" si="1175"/>
        <v>0</v>
      </c>
      <c r="FX374">
        <v>0</v>
      </c>
      <c r="FY374">
        <f t="shared" si="1176"/>
        <v>0</v>
      </c>
      <c r="FZ374">
        <v>0</v>
      </c>
      <c r="GA374">
        <f t="shared" si="1177"/>
        <v>0</v>
      </c>
      <c r="GB374">
        <v>0</v>
      </c>
      <c r="GC374">
        <f t="shared" si="1178"/>
        <v>0</v>
      </c>
      <c r="GD374">
        <v>0</v>
      </c>
      <c r="GE374">
        <f t="shared" si="1179"/>
        <v>0</v>
      </c>
      <c r="GF374">
        <v>0</v>
      </c>
      <c r="GG374">
        <f t="shared" si="1085"/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745</v>
      </c>
    </row>
    <row r="375" spans="1:204" x14ac:dyDescent="0.45">
      <c r="A375">
        <v>374</v>
      </c>
      <c r="B375" t="s">
        <v>368</v>
      </c>
      <c r="C375" t="s">
        <v>742</v>
      </c>
      <c r="D375" t="s">
        <v>747</v>
      </c>
      <c r="E375" t="s">
        <v>748</v>
      </c>
      <c r="F375">
        <v>234.3</v>
      </c>
      <c r="G375">
        <v>298</v>
      </c>
      <c r="H375">
        <v>1773</v>
      </c>
      <c r="I375" s="2">
        <f t="shared" si="1125"/>
        <v>0.16807670614777215</v>
      </c>
      <c r="J375" s="2">
        <f t="shared" si="1126"/>
        <v>63.699999999999989</v>
      </c>
      <c r="K375" s="2">
        <f t="shared" si="1127"/>
        <v>1.2718736662398633</v>
      </c>
      <c r="M375" s="2">
        <v>630</v>
      </c>
      <c r="N375">
        <v>62.8</v>
      </c>
      <c r="O375">
        <v>67.3</v>
      </c>
      <c r="P375" s="2">
        <f t="shared" si="1033"/>
        <v>0.93313521545319467</v>
      </c>
      <c r="Q375" s="2">
        <f t="shared" si="1034"/>
        <v>6.6864784546805348E-2</v>
      </c>
      <c r="S375">
        <v>350</v>
      </c>
      <c r="T375" s="2">
        <f t="shared" si="1079"/>
        <v>0</v>
      </c>
      <c r="U375">
        <v>1120</v>
      </c>
      <c r="V375">
        <v>1260</v>
      </c>
      <c r="W375" s="2">
        <f t="shared" si="1035"/>
        <v>703.36</v>
      </c>
      <c r="X375" s="2">
        <f t="shared" si="1036"/>
        <v>847.98</v>
      </c>
      <c r="Y375" s="7">
        <f t="shared" si="1037"/>
        <v>0.17054647515271587</v>
      </c>
      <c r="Z375" s="2">
        <f t="shared" si="1038"/>
        <v>0.88888888888888884</v>
      </c>
      <c r="AA375" s="2" t="e">
        <f t="shared" si="1135"/>
        <v>#DIV/0!</v>
      </c>
      <c r="AB375" s="2">
        <f t="shared" si="1136"/>
        <v>3.6</v>
      </c>
      <c r="AC375" s="2">
        <f t="shared" si="1137"/>
        <v>6.6864784546805348E-2</v>
      </c>
      <c r="AD375" s="2">
        <f t="shared" si="1138"/>
        <v>1120</v>
      </c>
      <c r="AE375" s="2">
        <f t="shared" si="1139"/>
        <v>910</v>
      </c>
      <c r="AF375" s="2">
        <f t="shared" si="1024"/>
        <v>0.72222222222222221</v>
      </c>
      <c r="AG375" s="2">
        <f t="shared" si="1140"/>
        <v>1.2307692307692308</v>
      </c>
      <c r="AH375" s="2">
        <f t="shared" si="859"/>
        <v>48.605555555555554</v>
      </c>
      <c r="AI375" s="2">
        <v>3</v>
      </c>
      <c r="AJ375">
        <f>3.3*10^-3</f>
        <v>3.3E-3</v>
      </c>
      <c r="AK375">
        <f t="shared" si="879"/>
        <v>190.30303030303031</v>
      </c>
      <c r="AL375">
        <v>10</v>
      </c>
      <c r="AM375">
        <f t="shared" si="880"/>
        <v>200.30303030303031</v>
      </c>
      <c r="AP375" t="s">
        <v>37</v>
      </c>
      <c r="AS375">
        <v>2.54</v>
      </c>
      <c r="AT375">
        <v>1</v>
      </c>
      <c r="AU375">
        <f t="shared" si="877"/>
        <v>557.80821076782297</v>
      </c>
      <c r="AV375" t="s">
        <v>511</v>
      </c>
      <c r="AW375" t="s">
        <v>442</v>
      </c>
      <c r="AZ375" s="2">
        <f t="shared" si="1141"/>
        <v>2.0392186199026048</v>
      </c>
      <c r="BA375" s="2">
        <f t="shared" si="1142"/>
        <v>2</v>
      </c>
      <c r="BB375">
        <v>0</v>
      </c>
      <c r="BC375">
        <f t="shared" si="1143"/>
        <v>0</v>
      </c>
      <c r="BD375">
        <v>0</v>
      </c>
      <c r="BE375">
        <f t="shared" si="1144"/>
        <v>0</v>
      </c>
      <c r="BF375">
        <v>0</v>
      </c>
      <c r="BG375">
        <f t="shared" si="1106"/>
        <v>0</v>
      </c>
      <c r="BH375">
        <v>1</v>
      </c>
      <c r="BI375">
        <f t="shared" si="1130"/>
        <v>1.0033966468171398E-2</v>
      </c>
      <c r="BJ375">
        <v>0</v>
      </c>
      <c r="BK375">
        <f t="shared" si="1145"/>
        <v>0</v>
      </c>
      <c r="BL375">
        <v>0</v>
      </c>
      <c r="BM375">
        <f t="shared" si="759"/>
        <v>0</v>
      </c>
      <c r="BN375">
        <v>0</v>
      </c>
      <c r="BO375">
        <f t="shared" si="1133"/>
        <v>0</v>
      </c>
      <c r="BP375">
        <v>0</v>
      </c>
      <c r="BQ375">
        <f t="shared" si="1146"/>
        <v>0</v>
      </c>
      <c r="BR375">
        <f t="shared" si="1107"/>
        <v>98.405000000000001</v>
      </c>
      <c r="BS375">
        <f t="shared" si="1108"/>
        <v>0.97135585161364002</v>
      </c>
      <c r="BT375">
        <v>0.27</v>
      </c>
      <c r="BU375">
        <f t="shared" si="1109"/>
        <v>1.2392708863752546E-2</v>
      </c>
      <c r="BV375">
        <v>3.5000000000000003E-2</v>
      </c>
      <c r="BW375">
        <f t="shared" si="1110"/>
        <v>6.2297745379380086E-4</v>
      </c>
      <c r="BX375">
        <v>0.04</v>
      </c>
      <c r="BY375">
        <f t="shared" si="1134"/>
        <v>6.8763930621642893E-4</v>
      </c>
      <c r="BZ375">
        <v>0.25</v>
      </c>
      <c r="CA375">
        <f t="shared" si="1112"/>
        <v>4.9068562944259517E-3</v>
      </c>
      <c r="CB375">
        <v>0</v>
      </c>
      <c r="CC375">
        <f t="shared" si="1113"/>
        <v>0</v>
      </c>
      <c r="CD375">
        <v>0</v>
      </c>
      <c r="CE375">
        <f t="shared" si="1147"/>
        <v>0</v>
      </c>
      <c r="CF375">
        <v>0</v>
      </c>
      <c r="CG375">
        <f t="shared" si="1148"/>
        <v>0</v>
      </c>
      <c r="CH375">
        <v>0</v>
      </c>
      <c r="CI375">
        <f t="shared" si="1149"/>
        <v>0</v>
      </c>
      <c r="CJ375">
        <v>0</v>
      </c>
      <c r="CK375">
        <f t="shared" si="1150"/>
        <v>0</v>
      </c>
      <c r="CL375">
        <v>0</v>
      </c>
      <c r="CM375">
        <f t="shared" si="1118"/>
        <v>0</v>
      </c>
      <c r="CN375">
        <v>0</v>
      </c>
      <c r="CO375">
        <f t="shared" si="1151"/>
        <v>0</v>
      </c>
      <c r="CP375">
        <v>0</v>
      </c>
      <c r="CQ375">
        <f t="shared" si="1152"/>
        <v>0</v>
      </c>
      <c r="CR375">
        <v>0</v>
      </c>
      <c r="CS375">
        <f t="shared" si="1153"/>
        <v>0</v>
      </c>
      <c r="CT375">
        <v>0</v>
      </c>
      <c r="CU375">
        <f t="shared" si="1154"/>
        <v>0</v>
      </c>
      <c r="CV375">
        <v>0</v>
      </c>
      <c r="CW375">
        <f t="shared" si="1155"/>
        <v>0</v>
      </c>
      <c r="CX375">
        <v>0</v>
      </c>
      <c r="CY375">
        <f t="shared" si="1156"/>
        <v>0</v>
      </c>
      <c r="CZ375">
        <v>0</v>
      </c>
      <c r="DA375">
        <f t="shared" si="1157"/>
        <v>0</v>
      </c>
      <c r="DB375">
        <v>0</v>
      </c>
      <c r="DC375">
        <f t="shared" si="1158"/>
        <v>0</v>
      </c>
      <c r="DD375">
        <v>0</v>
      </c>
      <c r="DE375">
        <f t="shared" si="1159"/>
        <v>0</v>
      </c>
      <c r="DF375">
        <v>0</v>
      </c>
      <c r="DG375">
        <f t="shared" si="1160"/>
        <v>0</v>
      </c>
      <c r="DH375">
        <v>0</v>
      </c>
      <c r="DI375">
        <f t="shared" si="1161"/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f t="shared" si="1162"/>
        <v>0</v>
      </c>
      <c r="ET375">
        <v>0</v>
      </c>
      <c r="EU375">
        <f t="shared" si="1163"/>
        <v>0</v>
      </c>
      <c r="EV375">
        <v>100</v>
      </c>
      <c r="EW375">
        <f t="shared" si="1131"/>
        <v>1</v>
      </c>
      <c r="EY375">
        <f t="shared" si="1132"/>
        <v>0</v>
      </c>
      <c r="EZ375">
        <v>0</v>
      </c>
      <c r="FA375">
        <f t="shared" si="1164"/>
        <v>0</v>
      </c>
      <c r="FB375">
        <v>0</v>
      </c>
      <c r="FC375">
        <f t="shared" si="1165"/>
        <v>0</v>
      </c>
      <c r="FD375">
        <v>0</v>
      </c>
      <c r="FE375">
        <f t="shared" si="1166"/>
        <v>0</v>
      </c>
      <c r="FF375">
        <v>0</v>
      </c>
      <c r="FG375">
        <f t="shared" si="1167"/>
        <v>0</v>
      </c>
      <c r="FH375">
        <v>0</v>
      </c>
      <c r="FI375">
        <f t="shared" si="1168"/>
        <v>0</v>
      </c>
      <c r="FJ375">
        <v>0</v>
      </c>
      <c r="FK375">
        <f t="shared" si="1169"/>
        <v>0</v>
      </c>
      <c r="FL375">
        <v>0</v>
      </c>
      <c r="FM375">
        <f t="shared" si="1170"/>
        <v>0</v>
      </c>
      <c r="FN375">
        <v>0</v>
      </c>
      <c r="FO375">
        <f t="shared" si="1171"/>
        <v>0</v>
      </c>
      <c r="FP375">
        <v>0</v>
      </c>
      <c r="FQ375">
        <f t="shared" si="1172"/>
        <v>0</v>
      </c>
      <c r="FR375">
        <v>0</v>
      </c>
      <c r="FS375">
        <f t="shared" si="1173"/>
        <v>0</v>
      </c>
      <c r="FT375">
        <v>0</v>
      </c>
      <c r="FU375">
        <f t="shared" si="1174"/>
        <v>0</v>
      </c>
      <c r="FV375">
        <v>0</v>
      </c>
      <c r="FW375">
        <f t="shared" si="1175"/>
        <v>0</v>
      </c>
      <c r="FX375">
        <v>0</v>
      </c>
      <c r="FY375">
        <f t="shared" si="1176"/>
        <v>0</v>
      </c>
      <c r="FZ375">
        <v>0</v>
      </c>
      <c r="GA375">
        <f t="shared" si="1177"/>
        <v>0</v>
      </c>
      <c r="GB375">
        <v>0</v>
      </c>
      <c r="GC375">
        <f t="shared" si="1178"/>
        <v>0</v>
      </c>
      <c r="GD375">
        <v>0</v>
      </c>
      <c r="GE375">
        <f t="shared" si="1179"/>
        <v>0</v>
      </c>
      <c r="GF375">
        <v>0</v>
      </c>
      <c r="GG375">
        <f t="shared" si="1085"/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745</v>
      </c>
    </row>
    <row r="376" spans="1:204" x14ac:dyDescent="0.45">
      <c r="A376">
        <v>375</v>
      </c>
      <c r="B376" t="s">
        <v>368</v>
      </c>
      <c r="C376" t="s">
        <v>742</v>
      </c>
      <c r="D376" t="s">
        <v>747</v>
      </c>
      <c r="E376" t="s">
        <v>748</v>
      </c>
      <c r="F376">
        <v>234.3</v>
      </c>
      <c r="G376">
        <v>298</v>
      </c>
      <c r="H376">
        <v>1773</v>
      </c>
      <c r="I376" s="2">
        <f t="shared" si="1125"/>
        <v>0.16807670614777215</v>
      </c>
      <c r="J376" s="2">
        <f t="shared" si="1126"/>
        <v>63.699999999999989</v>
      </c>
      <c r="K376" s="2">
        <f t="shared" si="1127"/>
        <v>1.2718736662398633</v>
      </c>
      <c r="M376" s="2">
        <v>630</v>
      </c>
      <c r="N376">
        <v>54</v>
      </c>
      <c r="O376">
        <v>66.8</v>
      </c>
      <c r="P376" s="2">
        <f t="shared" si="1033"/>
        <v>0.80838323353293418</v>
      </c>
      <c r="Q376" s="2">
        <f t="shared" si="1034"/>
        <v>0.19161676646706582</v>
      </c>
      <c r="S376">
        <v>350</v>
      </c>
      <c r="T376" s="2">
        <f t="shared" si="1079"/>
        <v>0</v>
      </c>
      <c r="U376">
        <v>930</v>
      </c>
      <c r="V376">
        <v>1220</v>
      </c>
      <c r="W376" s="2">
        <f t="shared" si="1035"/>
        <v>502.2</v>
      </c>
      <c r="X376" s="2">
        <f t="shared" si="1036"/>
        <v>814.96</v>
      </c>
      <c r="Y376" s="7">
        <f t="shared" si="1037"/>
        <v>0.38377343673309122</v>
      </c>
      <c r="Z376" s="2">
        <f t="shared" si="1038"/>
        <v>0.76229508196721307</v>
      </c>
      <c r="AA376" s="2" t="e">
        <f t="shared" si="1135"/>
        <v>#DIV/0!</v>
      </c>
      <c r="AB376" s="2">
        <f t="shared" si="1136"/>
        <v>3.4857142857142858</v>
      </c>
      <c r="AC376" s="2">
        <f t="shared" si="1137"/>
        <v>0.19161676646706582</v>
      </c>
      <c r="AD376" s="2">
        <f t="shared" si="1138"/>
        <v>930</v>
      </c>
      <c r="AE376" s="2">
        <f t="shared" si="1139"/>
        <v>870</v>
      </c>
      <c r="AF376" s="2">
        <f t="shared" si="1024"/>
        <v>0.71311475409836067</v>
      </c>
      <c r="AG376" s="2">
        <f t="shared" si="1140"/>
        <v>1.0689655172413792</v>
      </c>
      <c r="AH376" s="2">
        <f t="shared" si="859"/>
        <v>47.636065573770487</v>
      </c>
      <c r="AI376" s="2">
        <v>3</v>
      </c>
      <c r="AJ376">
        <f>5*10^-6</f>
        <v>4.9999999999999996E-6</v>
      </c>
      <c r="AK376">
        <f t="shared" si="879"/>
        <v>108000.00000000003</v>
      </c>
      <c r="AL376">
        <v>10</v>
      </c>
      <c r="AM376">
        <f t="shared" si="880"/>
        <v>108010.00000000003</v>
      </c>
      <c r="AP376" t="s">
        <v>37</v>
      </c>
      <c r="AS376">
        <v>2.54</v>
      </c>
      <c r="AT376">
        <v>1</v>
      </c>
      <c r="AU376">
        <f t="shared" si="877"/>
        <v>557.80821076782297</v>
      </c>
      <c r="AV376" t="s">
        <v>511</v>
      </c>
      <c r="AW376" t="s">
        <v>442</v>
      </c>
      <c r="AZ376" s="2">
        <f t="shared" si="1141"/>
        <v>2.0392186199026048</v>
      </c>
      <c r="BA376" s="2">
        <f t="shared" si="1142"/>
        <v>2</v>
      </c>
      <c r="BB376">
        <v>0</v>
      </c>
      <c r="BC376">
        <f t="shared" si="1143"/>
        <v>0</v>
      </c>
      <c r="BD376">
        <v>0</v>
      </c>
      <c r="BE376">
        <f t="shared" si="1144"/>
        <v>0</v>
      </c>
      <c r="BF376">
        <v>0</v>
      </c>
      <c r="BG376">
        <f t="shared" si="1106"/>
        <v>0</v>
      </c>
      <c r="BH376">
        <v>1</v>
      </c>
      <c r="BI376">
        <f t="shared" si="1130"/>
        <v>1.0033966468171398E-2</v>
      </c>
      <c r="BJ376">
        <v>0</v>
      </c>
      <c r="BK376">
        <f t="shared" si="1145"/>
        <v>0</v>
      </c>
      <c r="BL376">
        <v>0</v>
      </c>
      <c r="BM376">
        <f t="shared" si="759"/>
        <v>0</v>
      </c>
      <c r="BN376">
        <v>0</v>
      </c>
      <c r="BO376">
        <f t="shared" si="1133"/>
        <v>0</v>
      </c>
      <c r="BP376">
        <v>0</v>
      </c>
      <c r="BQ376">
        <f t="shared" si="1146"/>
        <v>0</v>
      </c>
      <c r="BR376">
        <f t="shared" si="1107"/>
        <v>98.405000000000001</v>
      </c>
      <c r="BS376">
        <f t="shared" si="1108"/>
        <v>0.97135585161364002</v>
      </c>
      <c r="BT376">
        <v>0.27</v>
      </c>
      <c r="BU376">
        <f t="shared" si="1109"/>
        <v>1.2392708863752546E-2</v>
      </c>
      <c r="BV376">
        <v>3.5000000000000003E-2</v>
      </c>
      <c r="BW376">
        <f t="shared" si="1110"/>
        <v>6.2297745379380086E-4</v>
      </c>
      <c r="BX376">
        <v>0.04</v>
      </c>
      <c r="BY376">
        <f t="shared" si="1134"/>
        <v>6.8763930621642893E-4</v>
      </c>
      <c r="BZ376">
        <v>0.25</v>
      </c>
      <c r="CA376">
        <f t="shared" si="1112"/>
        <v>4.9068562944259517E-3</v>
      </c>
      <c r="CB376">
        <v>0</v>
      </c>
      <c r="CC376">
        <f t="shared" si="1113"/>
        <v>0</v>
      </c>
      <c r="CD376">
        <v>0</v>
      </c>
      <c r="CE376">
        <f t="shared" si="1147"/>
        <v>0</v>
      </c>
      <c r="CF376">
        <v>0</v>
      </c>
      <c r="CG376">
        <f t="shared" si="1148"/>
        <v>0</v>
      </c>
      <c r="CH376">
        <v>0</v>
      </c>
      <c r="CI376">
        <f t="shared" si="1149"/>
        <v>0</v>
      </c>
      <c r="CJ376">
        <v>0</v>
      </c>
      <c r="CK376">
        <f t="shared" si="1150"/>
        <v>0</v>
      </c>
      <c r="CL376">
        <v>0</v>
      </c>
      <c r="CM376">
        <f t="shared" si="1118"/>
        <v>0</v>
      </c>
      <c r="CN376">
        <v>0</v>
      </c>
      <c r="CO376">
        <f t="shared" si="1151"/>
        <v>0</v>
      </c>
      <c r="CP376">
        <v>0</v>
      </c>
      <c r="CQ376">
        <f t="shared" si="1152"/>
        <v>0</v>
      </c>
      <c r="CR376">
        <v>0</v>
      </c>
      <c r="CS376">
        <f t="shared" si="1153"/>
        <v>0</v>
      </c>
      <c r="CT376">
        <v>0</v>
      </c>
      <c r="CU376">
        <f t="shared" si="1154"/>
        <v>0</v>
      </c>
      <c r="CV376">
        <v>0</v>
      </c>
      <c r="CW376">
        <f t="shared" si="1155"/>
        <v>0</v>
      </c>
      <c r="CX376">
        <v>0</v>
      </c>
      <c r="CY376">
        <f t="shared" si="1156"/>
        <v>0</v>
      </c>
      <c r="CZ376">
        <v>0</v>
      </c>
      <c r="DA376">
        <f t="shared" si="1157"/>
        <v>0</v>
      </c>
      <c r="DB376">
        <v>0</v>
      </c>
      <c r="DC376">
        <f t="shared" si="1158"/>
        <v>0</v>
      </c>
      <c r="DD376">
        <v>0</v>
      </c>
      <c r="DE376">
        <f t="shared" si="1159"/>
        <v>0</v>
      </c>
      <c r="DF376">
        <v>0</v>
      </c>
      <c r="DG376">
        <f t="shared" si="1160"/>
        <v>0</v>
      </c>
      <c r="DH376">
        <v>0</v>
      </c>
      <c r="DI376">
        <f t="shared" si="1161"/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f t="shared" si="1162"/>
        <v>0</v>
      </c>
      <c r="ET376">
        <v>0</v>
      </c>
      <c r="EU376">
        <f t="shared" si="1163"/>
        <v>0</v>
      </c>
      <c r="EV376">
        <v>100</v>
      </c>
      <c r="EW376">
        <f t="shared" si="1131"/>
        <v>1</v>
      </c>
      <c r="EX376">
        <v>0</v>
      </c>
      <c r="EY376">
        <f t="shared" si="1132"/>
        <v>0</v>
      </c>
      <c r="EZ376">
        <v>0</v>
      </c>
      <c r="FA376">
        <f t="shared" si="1164"/>
        <v>0</v>
      </c>
      <c r="FB376">
        <v>0</v>
      </c>
      <c r="FC376">
        <f t="shared" si="1165"/>
        <v>0</v>
      </c>
      <c r="FD376">
        <v>0</v>
      </c>
      <c r="FE376">
        <f t="shared" si="1166"/>
        <v>0</v>
      </c>
      <c r="FF376">
        <v>0</v>
      </c>
      <c r="FG376">
        <f t="shared" si="1167"/>
        <v>0</v>
      </c>
      <c r="FH376">
        <v>0</v>
      </c>
      <c r="FI376">
        <f t="shared" si="1168"/>
        <v>0</v>
      </c>
      <c r="FJ376">
        <v>0</v>
      </c>
      <c r="FK376">
        <f t="shared" si="1169"/>
        <v>0</v>
      </c>
      <c r="FL376">
        <v>0</v>
      </c>
      <c r="FM376">
        <f t="shared" si="1170"/>
        <v>0</v>
      </c>
      <c r="FN376">
        <v>0</v>
      </c>
      <c r="FO376">
        <f t="shared" si="1171"/>
        <v>0</v>
      </c>
      <c r="FP376">
        <v>0</v>
      </c>
      <c r="FQ376">
        <f t="shared" si="1172"/>
        <v>0</v>
      </c>
      <c r="FR376">
        <v>0</v>
      </c>
      <c r="FS376">
        <f t="shared" si="1173"/>
        <v>0</v>
      </c>
      <c r="FT376">
        <v>0</v>
      </c>
      <c r="FU376">
        <f t="shared" si="1174"/>
        <v>0</v>
      </c>
      <c r="FV376">
        <v>0</v>
      </c>
      <c r="FW376">
        <f t="shared" si="1175"/>
        <v>0</v>
      </c>
      <c r="FX376">
        <v>0</v>
      </c>
      <c r="FY376">
        <f t="shared" si="1176"/>
        <v>0</v>
      </c>
      <c r="FZ376">
        <v>0</v>
      </c>
      <c r="GA376">
        <f t="shared" si="1177"/>
        <v>0</v>
      </c>
      <c r="GB376">
        <v>0</v>
      </c>
      <c r="GC376">
        <f t="shared" si="1178"/>
        <v>0</v>
      </c>
      <c r="GD376">
        <v>0</v>
      </c>
      <c r="GE376">
        <f t="shared" si="1179"/>
        <v>0</v>
      </c>
      <c r="GF376">
        <v>0</v>
      </c>
      <c r="GG376">
        <f t="shared" si="1085"/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745</v>
      </c>
    </row>
    <row r="377" spans="1:204" x14ac:dyDescent="0.45">
      <c r="A377">
        <v>376</v>
      </c>
      <c r="B377" t="s">
        <v>53</v>
      </c>
      <c r="C377" t="s">
        <v>742</v>
      </c>
      <c r="D377">
        <v>5083</v>
      </c>
      <c r="E377" t="s">
        <v>749</v>
      </c>
      <c r="F377">
        <v>234.3</v>
      </c>
      <c r="G377">
        <v>298</v>
      </c>
      <c r="H377">
        <f>660+273</f>
        <v>933</v>
      </c>
      <c r="I377" s="2">
        <f t="shared" si="1125"/>
        <v>0.31939978563772775</v>
      </c>
      <c r="J377" s="2">
        <f t="shared" si="1126"/>
        <v>63.699999999999989</v>
      </c>
      <c r="K377" s="2">
        <f t="shared" si="1127"/>
        <v>1.2718736662398633</v>
      </c>
      <c r="M377" s="2">
        <v>630</v>
      </c>
      <c r="N377">
        <v>9.6999999999999993</v>
      </c>
      <c r="O377">
        <v>44.9</v>
      </c>
      <c r="P377" s="2">
        <f t="shared" si="1033"/>
        <v>0.21603563474387527</v>
      </c>
      <c r="Q377" s="2">
        <f t="shared" si="1034"/>
        <v>0.78396436525612478</v>
      </c>
      <c r="S377">
        <v>180</v>
      </c>
      <c r="T377" s="2">
        <f t="shared" si="1079"/>
        <v>0</v>
      </c>
      <c r="U377">
        <v>230</v>
      </c>
      <c r="V377">
        <v>370</v>
      </c>
      <c r="W377" s="2">
        <f t="shared" si="1035"/>
        <v>22.31</v>
      </c>
      <c r="X377" s="2">
        <f t="shared" si="1036"/>
        <v>166.13</v>
      </c>
      <c r="Y377" s="7">
        <f t="shared" si="1037"/>
        <v>0.86570757840245594</v>
      </c>
      <c r="Z377" s="2">
        <f t="shared" si="1038"/>
        <v>0.6216216216216216</v>
      </c>
      <c r="AA377" s="2" t="e">
        <f t="shared" si="1135"/>
        <v>#DIV/0!</v>
      </c>
      <c r="AB377" s="2">
        <f t="shared" si="1136"/>
        <v>2.0555555555555554</v>
      </c>
      <c r="AC377" s="2">
        <f t="shared" si="1137"/>
        <v>0.78396436525612478</v>
      </c>
      <c r="AD377" s="2">
        <f t="shared" si="1138"/>
        <v>230</v>
      </c>
      <c r="AE377" s="2">
        <f t="shared" si="1139"/>
        <v>190</v>
      </c>
      <c r="AF377" s="2">
        <f t="shared" si="1024"/>
        <v>0.51351351351351349</v>
      </c>
      <c r="AG377" s="2">
        <f t="shared" si="1140"/>
        <v>1.2105263157894737</v>
      </c>
      <c r="AH377" s="2">
        <f t="shared" si="859"/>
        <v>23.056756756756755</v>
      </c>
      <c r="AI377" s="2">
        <v>1</v>
      </c>
      <c r="AJ377">
        <f>8.3*10^-3</f>
        <v>8.3000000000000001E-3</v>
      </c>
      <c r="AK377">
        <f t="shared" si="879"/>
        <v>11.686746987951805</v>
      </c>
      <c r="AL377">
        <v>10</v>
      </c>
      <c r="AM377">
        <f t="shared" si="880"/>
        <v>21.686746987951807</v>
      </c>
      <c r="AP377" t="s">
        <v>37</v>
      </c>
      <c r="AS377">
        <v>2.54</v>
      </c>
      <c r="AT377">
        <v>1</v>
      </c>
      <c r="AU377">
        <f t="shared" si="877"/>
        <v>286.87279410916608</v>
      </c>
      <c r="AV377" t="s">
        <v>53</v>
      </c>
      <c r="AW377" t="s">
        <v>64</v>
      </c>
      <c r="AZ377" s="2">
        <f t="shared" si="1141"/>
        <v>2.9474296925792371</v>
      </c>
      <c r="BA377" s="2">
        <f t="shared" si="1142"/>
        <v>2</v>
      </c>
      <c r="BB377">
        <v>0</v>
      </c>
      <c r="BC377">
        <f t="shared" si="1143"/>
        <v>0</v>
      </c>
      <c r="BD377">
        <v>0</v>
      </c>
      <c r="BE377">
        <f t="shared" si="1144"/>
        <v>0</v>
      </c>
      <c r="BF377">
        <v>0</v>
      </c>
      <c r="BG377">
        <f t="shared" si="1106"/>
        <v>0</v>
      </c>
      <c r="BH377">
        <v>0.7</v>
      </c>
      <c r="BI377">
        <f t="shared" si="1130"/>
        <v>3.4434814866498718E-3</v>
      </c>
      <c r="BJ377">
        <v>0</v>
      </c>
      <c r="BK377">
        <f t="shared" si="1145"/>
        <v>0</v>
      </c>
      <c r="BL377">
        <f>100-BH377-BN377-BR377-BZ377-CB377</f>
        <v>93.899999999999977</v>
      </c>
      <c r="BM377">
        <f t="shared" si="759"/>
        <v>0.94051128674588791</v>
      </c>
      <c r="BN377">
        <v>4.45</v>
      </c>
      <c r="BO377">
        <f t="shared" si="1133"/>
        <v>4.9480826244769717E-2</v>
      </c>
      <c r="BP377">
        <v>0</v>
      </c>
      <c r="BQ377">
        <f t="shared" si="1146"/>
        <v>0</v>
      </c>
      <c r="BR377">
        <v>0.4</v>
      </c>
      <c r="BS377">
        <f t="shared" si="1108"/>
        <v>1.9357454783118649E-3</v>
      </c>
      <c r="BT377">
        <v>0</v>
      </c>
      <c r="BU377">
        <f t="shared" si="1109"/>
        <v>0</v>
      </c>
      <c r="BV377">
        <v>0</v>
      </c>
      <c r="BW377">
        <f t="shared" si="1110"/>
        <v>0</v>
      </c>
      <c r="BX377">
        <v>0</v>
      </c>
      <c r="BY377">
        <f t="shared" si="1134"/>
        <v>0</v>
      </c>
      <c r="BZ377">
        <v>0.4</v>
      </c>
      <c r="CA377">
        <f t="shared" si="1112"/>
        <v>3.8490219592432428E-3</v>
      </c>
      <c r="CB377">
        <v>0.15</v>
      </c>
      <c r="CC377">
        <f t="shared" si="1113"/>
        <v>7.7963808513758321E-4</v>
      </c>
      <c r="CD377">
        <v>0</v>
      </c>
      <c r="CE377">
        <f t="shared" si="1147"/>
        <v>0</v>
      </c>
      <c r="CF377">
        <v>0</v>
      </c>
      <c r="CG377">
        <f t="shared" si="1148"/>
        <v>0</v>
      </c>
      <c r="CH377">
        <v>0</v>
      </c>
      <c r="CI377">
        <f t="shared" si="1149"/>
        <v>0</v>
      </c>
      <c r="CJ377">
        <v>0</v>
      </c>
      <c r="CK377">
        <f t="shared" si="1150"/>
        <v>0</v>
      </c>
      <c r="CL377">
        <v>0</v>
      </c>
      <c r="CM377">
        <f t="shared" si="1118"/>
        <v>0</v>
      </c>
      <c r="CN377">
        <v>0</v>
      </c>
      <c r="CO377">
        <f t="shared" si="1151"/>
        <v>0</v>
      </c>
      <c r="CP377">
        <v>0</v>
      </c>
      <c r="CQ377">
        <f t="shared" si="1152"/>
        <v>0</v>
      </c>
      <c r="CR377">
        <v>0</v>
      </c>
      <c r="CS377">
        <f t="shared" si="1153"/>
        <v>0</v>
      </c>
      <c r="CT377">
        <v>0</v>
      </c>
      <c r="CU377">
        <f t="shared" si="1154"/>
        <v>0</v>
      </c>
      <c r="CV377">
        <v>0</v>
      </c>
      <c r="CW377">
        <f t="shared" si="1155"/>
        <v>0</v>
      </c>
      <c r="CX377">
        <v>0</v>
      </c>
      <c r="CY377">
        <f t="shared" si="1156"/>
        <v>0</v>
      </c>
      <c r="CZ377">
        <v>0</v>
      </c>
      <c r="DA377">
        <f t="shared" si="1157"/>
        <v>0</v>
      </c>
      <c r="DB377">
        <v>0</v>
      </c>
      <c r="DC377">
        <f t="shared" si="1158"/>
        <v>0</v>
      </c>
      <c r="DD377">
        <v>0</v>
      </c>
      <c r="DE377">
        <f t="shared" si="1159"/>
        <v>0</v>
      </c>
      <c r="DF377">
        <v>0</v>
      </c>
      <c r="DG377">
        <f t="shared" si="1160"/>
        <v>0</v>
      </c>
      <c r="DH377">
        <v>0</v>
      </c>
      <c r="DI377">
        <f t="shared" si="1161"/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f t="shared" si="1162"/>
        <v>0</v>
      </c>
      <c r="ET377">
        <v>0</v>
      </c>
      <c r="EU377">
        <f t="shared" si="1163"/>
        <v>0</v>
      </c>
      <c r="EV377">
        <v>100</v>
      </c>
      <c r="EW377">
        <f t="shared" si="1131"/>
        <v>1</v>
      </c>
      <c r="EX377">
        <v>0</v>
      </c>
      <c r="EY377">
        <f t="shared" si="1132"/>
        <v>0</v>
      </c>
      <c r="EZ377">
        <v>0</v>
      </c>
      <c r="FA377">
        <f t="shared" si="1164"/>
        <v>0</v>
      </c>
      <c r="FB377">
        <v>0</v>
      </c>
      <c r="FC377">
        <f t="shared" si="1165"/>
        <v>0</v>
      </c>
      <c r="FD377">
        <v>0</v>
      </c>
      <c r="FE377">
        <f t="shared" si="1166"/>
        <v>0</v>
      </c>
      <c r="FF377">
        <v>0</v>
      </c>
      <c r="FG377">
        <f t="shared" si="1167"/>
        <v>0</v>
      </c>
      <c r="FH377">
        <v>0</v>
      </c>
      <c r="FI377">
        <f t="shared" si="1168"/>
        <v>0</v>
      </c>
      <c r="FJ377">
        <v>0</v>
      </c>
      <c r="FK377">
        <f t="shared" si="1169"/>
        <v>0</v>
      </c>
      <c r="FL377">
        <v>0</v>
      </c>
      <c r="FM377">
        <f t="shared" si="1170"/>
        <v>0</v>
      </c>
      <c r="FN377">
        <v>0</v>
      </c>
      <c r="FO377">
        <f t="shared" si="1171"/>
        <v>0</v>
      </c>
      <c r="FP377">
        <v>0</v>
      </c>
      <c r="FQ377">
        <f t="shared" si="1172"/>
        <v>0</v>
      </c>
      <c r="FR377">
        <v>0</v>
      </c>
      <c r="FS377">
        <f t="shared" si="1173"/>
        <v>0</v>
      </c>
      <c r="FT377">
        <v>0</v>
      </c>
      <c r="FU377">
        <f t="shared" si="1174"/>
        <v>0</v>
      </c>
      <c r="FV377">
        <v>0</v>
      </c>
      <c r="FW377">
        <f t="shared" si="1175"/>
        <v>0</v>
      </c>
      <c r="FX377">
        <v>0</v>
      </c>
      <c r="FY377">
        <f t="shared" si="1176"/>
        <v>0</v>
      </c>
      <c r="FZ377">
        <v>0</v>
      </c>
      <c r="GA377">
        <f t="shared" si="1177"/>
        <v>0</v>
      </c>
      <c r="GB377">
        <v>0</v>
      </c>
      <c r="GC377">
        <f t="shared" si="1178"/>
        <v>0</v>
      </c>
      <c r="GD377">
        <v>0</v>
      </c>
      <c r="GE377">
        <f t="shared" si="1179"/>
        <v>0</v>
      </c>
      <c r="GF377">
        <v>0</v>
      </c>
      <c r="GG377">
        <f t="shared" si="1085"/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745</v>
      </c>
    </row>
    <row r="378" spans="1:204" x14ac:dyDescent="0.45">
      <c r="A378">
        <v>377</v>
      </c>
      <c r="B378" t="s">
        <v>53</v>
      </c>
      <c r="C378" t="s">
        <v>742</v>
      </c>
      <c r="D378">
        <v>5083</v>
      </c>
      <c r="E378" t="s">
        <v>749</v>
      </c>
      <c r="F378">
        <v>234.3</v>
      </c>
      <c r="G378">
        <v>298</v>
      </c>
      <c r="H378">
        <f>660+273</f>
        <v>933</v>
      </c>
      <c r="I378" s="2">
        <f t="shared" si="1125"/>
        <v>0.31939978563772775</v>
      </c>
      <c r="J378" s="2">
        <f t="shared" si="1126"/>
        <v>63.699999999999989</v>
      </c>
      <c r="K378" s="2">
        <f t="shared" si="1127"/>
        <v>1.2718736662398633</v>
      </c>
      <c r="M378" s="2">
        <v>630</v>
      </c>
      <c r="N378">
        <v>7</v>
      </c>
      <c r="O378">
        <v>28.7</v>
      </c>
      <c r="P378" s="2">
        <f t="shared" si="1033"/>
        <v>0.24390243902439024</v>
      </c>
      <c r="Q378" s="2">
        <f t="shared" si="1034"/>
        <v>0.75609756097560976</v>
      </c>
      <c r="S378">
        <v>180</v>
      </c>
      <c r="T378" s="2">
        <f t="shared" si="1079"/>
        <v>0</v>
      </c>
      <c r="U378">
        <v>260</v>
      </c>
      <c r="V378">
        <v>480</v>
      </c>
      <c r="W378" s="2">
        <f t="shared" si="1035"/>
        <v>18.2</v>
      </c>
      <c r="X378" s="2">
        <f t="shared" si="1036"/>
        <v>137.76</v>
      </c>
      <c r="Y378" s="7">
        <f t="shared" si="1037"/>
        <v>0.86788617886178854</v>
      </c>
      <c r="Z378" s="2">
        <f t="shared" si="1038"/>
        <v>0.54166666666666663</v>
      </c>
      <c r="AA378" s="2" t="e">
        <f t="shared" si="1135"/>
        <v>#DIV/0!</v>
      </c>
      <c r="AB378" s="2">
        <f t="shared" si="1136"/>
        <v>2.6666666666666665</v>
      </c>
      <c r="AC378" s="2">
        <f t="shared" si="1137"/>
        <v>0.75609756097560976</v>
      </c>
      <c r="AD378" s="2">
        <f t="shared" si="1138"/>
        <v>260</v>
      </c>
      <c r="AE378" s="2">
        <f t="shared" si="1139"/>
        <v>300</v>
      </c>
      <c r="AF378" s="2">
        <f t="shared" si="1024"/>
        <v>0.625</v>
      </c>
      <c r="AG378" s="2">
        <f t="shared" si="1140"/>
        <v>0.8666666666666667</v>
      </c>
      <c r="AH378" s="2">
        <f t="shared" si="859"/>
        <v>17.9375</v>
      </c>
      <c r="AI378" s="2">
        <v>1</v>
      </c>
      <c r="AJ378">
        <f>5*10^-6</f>
        <v>4.9999999999999996E-6</v>
      </c>
      <c r="AK378">
        <f t="shared" si="879"/>
        <v>14000.000000000004</v>
      </c>
      <c r="AL378">
        <v>10</v>
      </c>
      <c r="AM378">
        <f t="shared" si="880"/>
        <v>14010.000000000004</v>
      </c>
      <c r="AP378" t="s">
        <v>37</v>
      </c>
      <c r="AS378">
        <v>2.54</v>
      </c>
      <c r="AT378">
        <v>1</v>
      </c>
      <c r="AU378">
        <f t="shared" si="877"/>
        <v>286.87279410916608</v>
      </c>
      <c r="AV378" t="s">
        <v>53</v>
      </c>
      <c r="AW378" t="s">
        <v>64</v>
      </c>
      <c r="AZ378" s="2">
        <f>BC378*GV$2+BE378*GX$2+BG378*GZ$2+BI378*HB$2+BK378*HD$2+BM378*HF$2+BO378*HH$2+BQ378*HB$13+BS378*GV$6+BU378*GX$6+BW378*GZ$6+BY378*HB$6+CA378*GV$10+CC378*GX$10+CE378*GZ$10+CG378*GV$16+CI378*GX$16+CK378*GZ$16+CM378*HB$16+CO378*GX$19+CQ378*GZ$19+CS378*HB$19+CU378*GV$25+DA378*GV$13+DC378*HB$10+CW378*GX$25+CY378*HB$25+DE378*GX$28</f>
        <v>2.9474296925792371</v>
      </c>
      <c r="BA378" s="2">
        <f>ES378*HL$2+EU378*HN$2+EW378*HP$2+EY378*GX$2+FA378*HB$10+FC378*GV$13+FE378*GX$13+FG378*GZ$13+FI378*HB$13+FK378*GV$19+FM378*GV$2+FO378*HD$2+FQ378*HB$2+FS378*GV$22+FU378*GX$22+FW378*HF$2+FY378*GV$6+GA378*GV$10+GC378*HA$22+GE378*GZ$25+GG378*GV$28+GI378*GV$31+GK378*GX$31</f>
        <v>2</v>
      </c>
      <c r="BB378">
        <v>0</v>
      </c>
      <c r="BC378">
        <f t="shared" si="1143"/>
        <v>0</v>
      </c>
      <c r="BD378">
        <v>0</v>
      </c>
      <c r="BE378">
        <f t="shared" si="1144"/>
        <v>0</v>
      </c>
      <c r="BF378">
        <v>0</v>
      </c>
      <c r="BG378">
        <f t="shared" si="1106"/>
        <v>0</v>
      </c>
      <c r="BH378">
        <v>0.7</v>
      </c>
      <c r="BI378">
        <f t="shared" si="1130"/>
        <v>3.4434814866498718E-3</v>
      </c>
      <c r="BJ378">
        <v>0</v>
      </c>
      <c r="BK378">
        <f t="shared" si="1145"/>
        <v>0</v>
      </c>
      <c r="BL378">
        <f>100-BH378-BN378-BR378-BZ378-CB378</f>
        <v>93.899999999999977</v>
      </c>
      <c r="BM378">
        <f t="shared" ref="BM378:BM399" si="1180">((BL378/100)/HE$2)/((BR378/100)/GU$6+(BH378/100)/HA$2+(BT378/100)/GW$6+(BV378/100)/GY$6+(BX378/100)/HA$6+(BZ378/100)/GU$10+(CB378/100)/GW$10+(CD378/100)/GY$10+(BF378/100)/GY$2+(BB378/100)/GU$2+(CF378/100)/GU$16+(CH378/100)/GW$16+(CJ378/100)/GY$16+(CL378/100)/HA$16+(BL378/100)/HE$2+(CN378/100)/GW$19+(CP378/100)/GY$19+(CR378/100)/HA$19+(BP378/100)/HA$13+(CZ378/100)/GU$13+(DB378/100)/HA$10+(CT378/100)/GU$25+(CV378/100)/GW$25+(CX378/100)/HA$25+(DD378/100)/GW$28+(DF378/100)/GY$28+(BD378/100)/GW$2+(BJ378/100)/HC$2+(BN378/100)/HG$2+(DH378/100)/HA$28)</f>
        <v>0.94051128674588791</v>
      </c>
      <c r="BN378">
        <v>4.45</v>
      </c>
      <c r="BO378">
        <f t="shared" si="1133"/>
        <v>4.9480826244769717E-2</v>
      </c>
      <c r="BP378">
        <v>0</v>
      </c>
      <c r="BQ378">
        <f t="shared" si="1146"/>
        <v>0</v>
      </c>
      <c r="BR378">
        <v>0.4</v>
      </c>
      <c r="BS378">
        <f t="shared" si="1108"/>
        <v>1.9357454783118649E-3</v>
      </c>
      <c r="BT378">
        <v>0</v>
      </c>
      <c r="BU378">
        <f t="shared" si="1109"/>
        <v>0</v>
      </c>
      <c r="BV378">
        <v>0</v>
      </c>
      <c r="BW378">
        <f t="shared" si="1110"/>
        <v>0</v>
      </c>
      <c r="BX378">
        <v>0</v>
      </c>
      <c r="BY378">
        <f t="shared" si="1134"/>
        <v>0</v>
      </c>
      <c r="BZ378">
        <v>0.4</v>
      </c>
      <c r="CA378">
        <f t="shared" si="1112"/>
        <v>3.8490219592432428E-3</v>
      </c>
      <c r="CB378">
        <v>0.15</v>
      </c>
      <c r="CC378">
        <f t="shared" si="1113"/>
        <v>7.7963808513758321E-4</v>
      </c>
      <c r="CD378">
        <v>0</v>
      </c>
      <c r="CE378">
        <f t="shared" si="1147"/>
        <v>0</v>
      </c>
      <c r="CF378">
        <v>0</v>
      </c>
      <c r="CG378">
        <f t="shared" si="1148"/>
        <v>0</v>
      </c>
      <c r="CH378">
        <v>0</v>
      </c>
      <c r="CI378">
        <f t="shared" si="1149"/>
        <v>0</v>
      </c>
      <c r="CJ378">
        <v>0</v>
      </c>
      <c r="CK378">
        <f t="shared" si="1150"/>
        <v>0</v>
      </c>
      <c r="CL378">
        <v>0</v>
      </c>
      <c r="CM378">
        <f t="shared" si="1118"/>
        <v>0</v>
      </c>
      <c r="CN378">
        <v>0</v>
      </c>
      <c r="CO378">
        <f t="shared" si="1151"/>
        <v>0</v>
      </c>
      <c r="CP378">
        <v>0</v>
      </c>
      <c r="CQ378">
        <f t="shared" si="1152"/>
        <v>0</v>
      </c>
      <c r="CR378">
        <v>0</v>
      </c>
      <c r="CS378">
        <f t="shared" si="1153"/>
        <v>0</v>
      </c>
      <c r="CT378">
        <v>0</v>
      </c>
      <c r="CU378">
        <f t="shared" si="1154"/>
        <v>0</v>
      </c>
      <c r="CV378">
        <v>0</v>
      </c>
      <c r="CW378">
        <f t="shared" si="1155"/>
        <v>0</v>
      </c>
      <c r="CX378">
        <v>0</v>
      </c>
      <c r="CY378">
        <f t="shared" si="1156"/>
        <v>0</v>
      </c>
      <c r="CZ378">
        <v>0</v>
      </c>
      <c r="DA378">
        <f t="shared" si="1157"/>
        <v>0</v>
      </c>
      <c r="DB378">
        <v>0</v>
      </c>
      <c r="DC378">
        <f t="shared" si="1158"/>
        <v>0</v>
      </c>
      <c r="DD378">
        <v>0</v>
      </c>
      <c r="DE378">
        <f t="shared" si="1159"/>
        <v>0</v>
      </c>
      <c r="DF378">
        <v>0</v>
      </c>
      <c r="DG378">
        <f t="shared" si="1160"/>
        <v>0</v>
      </c>
      <c r="DH378">
        <v>0</v>
      </c>
      <c r="DI378">
        <f t="shared" si="1161"/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f t="shared" si="1162"/>
        <v>0</v>
      </c>
      <c r="ET378">
        <v>0</v>
      </c>
      <c r="EU378">
        <f t="shared" si="1163"/>
        <v>0</v>
      </c>
      <c r="EV378">
        <v>100</v>
      </c>
      <c r="EW378">
        <f t="shared" si="1131"/>
        <v>1</v>
      </c>
      <c r="EX378">
        <v>0</v>
      </c>
      <c r="EY378">
        <f t="shared" si="1132"/>
        <v>0</v>
      </c>
      <c r="EZ378">
        <v>0</v>
      </c>
      <c r="FA378">
        <f t="shared" si="1164"/>
        <v>0</v>
      </c>
      <c r="FB378">
        <v>0</v>
      </c>
      <c r="FC378">
        <f t="shared" si="1165"/>
        <v>0</v>
      </c>
      <c r="FD378">
        <v>0</v>
      </c>
      <c r="FE378">
        <f t="shared" si="1166"/>
        <v>0</v>
      </c>
      <c r="FF378">
        <v>0</v>
      </c>
      <c r="FG378">
        <f t="shared" si="1167"/>
        <v>0</v>
      </c>
      <c r="FH378">
        <v>0</v>
      </c>
      <c r="FI378">
        <f t="shared" si="1168"/>
        <v>0</v>
      </c>
      <c r="FJ378">
        <v>0</v>
      </c>
      <c r="FK378">
        <f t="shared" si="1169"/>
        <v>0</v>
      </c>
      <c r="FL378">
        <v>0</v>
      </c>
      <c r="FM378">
        <f t="shared" si="1170"/>
        <v>0</v>
      </c>
      <c r="FN378">
        <v>0</v>
      </c>
      <c r="FO378">
        <f t="shared" si="1171"/>
        <v>0</v>
      </c>
      <c r="FP378">
        <v>0</v>
      </c>
      <c r="FQ378">
        <f t="shared" si="1172"/>
        <v>0</v>
      </c>
      <c r="FR378">
        <v>0</v>
      </c>
      <c r="FS378">
        <f t="shared" si="1173"/>
        <v>0</v>
      </c>
      <c r="FT378">
        <v>0</v>
      </c>
      <c r="FU378">
        <f t="shared" si="1174"/>
        <v>0</v>
      </c>
      <c r="FV378">
        <v>0</v>
      </c>
      <c r="FW378">
        <f t="shared" si="1175"/>
        <v>0</v>
      </c>
      <c r="FX378">
        <v>0</v>
      </c>
      <c r="FY378">
        <f t="shared" si="1176"/>
        <v>0</v>
      </c>
      <c r="FZ378">
        <v>0</v>
      </c>
      <c r="GA378">
        <f t="shared" si="1177"/>
        <v>0</v>
      </c>
      <c r="GB378">
        <v>0</v>
      </c>
      <c r="GC378">
        <f t="shared" si="1178"/>
        <v>0</v>
      </c>
      <c r="GD378">
        <v>0</v>
      </c>
      <c r="GE378">
        <f t="shared" si="1179"/>
        <v>0</v>
      </c>
      <c r="GF378">
        <v>0</v>
      </c>
      <c r="GG378">
        <f t="shared" si="1085"/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745</v>
      </c>
    </row>
    <row r="379" spans="1:204" x14ac:dyDescent="0.45">
      <c r="A379">
        <v>378</v>
      </c>
      <c r="B379" t="s">
        <v>368</v>
      </c>
      <c r="C379" t="s">
        <v>750</v>
      </c>
      <c r="D379" t="s">
        <v>751</v>
      </c>
      <c r="F379">
        <v>722</v>
      </c>
      <c r="G379">
        <f>460+273</f>
        <v>733</v>
      </c>
      <c r="H379">
        <v>1773</v>
      </c>
      <c r="I379" s="2">
        <f t="shared" ref="I379:I392" si="1181">G379/H379</f>
        <v>0.41342357586012407</v>
      </c>
      <c r="J379" s="2">
        <f t="shared" ref="J379:J392" si="1182">G379-F379</f>
        <v>11</v>
      </c>
      <c r="K379" s="2">
        <f t="shared" ref="K379:K392" si="1183">G379/F379</f>
        <v>1.0152354570637119</v>
      </c>
      <c r="M379" s="2">
        <f>988+273</f>
        <v>1261</v>
      </c>
      <c r="N379">
        <v>16</v>
      </c>
      <c r="O379">
        <v>18</v>
      </c>
      <c r="P379" s="2">
        <f t="shared" si="1033"/>
        <v>0.88888888888888884</v>
      </c>
      <c r="Q379" s="2">
        <f t="shared" si="1034"/>
        <v>0.1111111111111111</v>
      </c>
      <c r="S379">
        <v>700</v>
      </c>
      <c r="T379" s="2">
        <f t="shared" si="1079"/>
        <v>0</v>
      </c>
      <c r="U379">
        <v>710</v>
      </c>
      <c r="V379">
        <v>730</v>
      </c>
      <c r="W379" s="2">
        <f t="shared" si="1035"/>
        <v>113.6</v>
      </c>
      <c r="X379" s="2">
        <f t="shared" si="1036"/>
        <v>131.4</v>
      </c>
      <c r="Y379" s="7">
        <f t="shared" si="1037"/>
        <v>0.13546423135464239</v>
      </c>
      <c r="Z379" s="2">
        <f t="shared" si="1038"/>
        <v>0.9726027397260274</v>
      </c>
      <c r="AA379" s="2" t="e">
        <f t="shared" si="1135"/>
        <v>#DIV/0!</v>
      </c>
      <c r="AB379" s="2">
        <f t="shared" si="1136"/>
        <v>1.0428571428571429</v>
      </c>
      <c r="AC379" s="2">
        <f t="shared" si="1137"/>
        <v>0.1111111111111111</v>
      </c>
      <c r="AD379" s="2">
        <f t="shared" si="1138"/>
        <v>710</v>
      </c>
      <c r="AE379" s="2">
        <f t="shared" si="1139"/>
        <v>30</v>
      </c>
      <c r="AF379" s="2">
        <f t="shared" si="1024"/>
        <v>4.1095890410958902E-2</v>
      </c>
      <c r="AG379" s="2">
        <f t="shared" si="1140"/>
        <v>23.666666666666668</v>
      </c>
      <c r="AH379" s="2">
        <f t="shared" si="859"/>
        <v>0.73972602739726023</v>
      </c>
      <c r="AI379" s="2">
        <v>2</v>
      </c>
      <c r="AJ379">
        <f>10^-3</f>
        <v>1E-3</v>
      </c>
      <c r="AK379">
        <f t="shared" si="879"/>
        <v>160</v>
      </c>
      <c r="AL379">
        <f>600+(G379-733)/10</f>
        <v>600</v>
      </c>
      <c r="AM379">
        <f t="shared" si="880"/>
        <v>760</v>
      </c>
      <c r="AP379" t="s">
        <v>37</v>
      </c>
      <c r="AS379">
        <v>3</v>
      </c>
      <c r="AT379">
        <v>1</v>
      </c>
      <c r="AU379">
        <f t="shared" si="877"/>
        <v>1212.435565298214</v>
      </c>
      <c r="AV379" t="s">
        <v>448</v>
      </c>
      <c r="AW379" t="s">
        <v>64</v>
      </c>
      <c r="AZ379" s="2">
        <f t="shared" ref="AZ379:AZ397" si="1184">BC379*GV$2+BE379*GX$2+BG379*GZ$2+BI379*HB$2+BK379*HD$2+BM379*HF$2+BO379*HH$2+BQ379*HB$13+BS379*GV$6+BU379*GX$6+BW379*GZ$6+BY379*HB$6+CA379*GV$10+CC379*GX$10+CE379*GZ$10+CG379*GV$16+CI379*GX$16+CK379*GZ$16+CM379*HB$16+CO379*GX$19+CQ379*GZ$19+CS379*HB$19+CU379*GV$25+DA379*GV$13+DC379*HB$10+CW379*GX$25+CY379*HB$25+DE379*GX$28</f>
        <v>1.6008930818282054</v>
      </c>
      <c r="BA379" s="2">
        <f t="shared" ref="BA379:BA398" si="1185">ES379*HL$2+EU379*HN$2+EW379*HP$2+EY379*GX$2+FA379*HB$10+FC379*GV$13+FE379*GX$13+FG379*GZ$13+FI379*HB$13+FK379*GV$19+FM379*GV$2+FO379*HD$2+FQ379*HB$2+FS379*GV$22+FU379*GX$22+FW379*HF$2+FY379*GV$6+GA379*GV$10+GC379*HA$22+GE379*GZ$25+GG379*GV$28+GI379*GV$31+GK379*GX$31</f>
        <v>6</v>
      </c>
      <c r="BB379">
        <v>0</v>
      </c>
      <c r="BC379">
        <f t="shared" ref="BC379:BC399" si="1186">((BB379/100)/GU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D379">
        <v>0</v>
      </c>
      <c r="BE379">
        <f t="shared" ref="BE379:BE399" si="1187">((BD379/100)/GW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F379">
        <v>11.9</v>
      </c>
      <c r="BG379">
        <f t="shared" si="1106"/>
        <v>0.11291831766200854</v>
      </c>
      <c r="BH379">
        <v>1.8</v>
      </c>
      <c r="BI379">
        <f t="shared" si="1130"/>
        <v>1.8247625779762119E-2</v>
      </c>
      <c r="BJ379">
        <v>0</v>
      </c>
      <c r="BK379">
        <f t="shared" ref="BK379:BK399" si="1188">((BJ379/100)/HC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L379">
        <v>0</v>
      </c>
      <c r="BM379">
        <f t="shared" si="1180"/>
        <v>0</v>
      </c>
      <c r="BN379">
        <v>0</v>
      </c>
      <c r="BO379">
        <f t="shared" ref="BO379:BO399" si="1189">((BN379/100)/HG$2)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P379">
        <v>0</v>
      </c>
      <c r="BQ379">
        <f t="shared" ref="BQ379:BQ399" si="1190">((BP379/100)/HA$13)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BR379">
        <f>100-BF379-BH379-BT379-BV379-BX379-BZ379-CB379-CD379</f>
        <v>66.771000000000001</v>
      </c>
      <c r="BS379">
        <f t="shared" si="1108"/>
        <v>0.66590195674564512</v>
      </c>
      <c r="BT379">
        <v>4.4999999999999998E-2</v>
      </c>
      <c r="BU379">
        <f t="shared" si="1109"/>
        <v>2.0867778207505645E-3</v>
      </c>
      <c r="BV379">
        <v>2.5000000000000001E-2</v>
      </c>
      <c r="BW379">
        <f t="shared" si="1110"/>
        <v>4.495784742800251E-4</v>
      </c>
      <c r="BX379">
        <v>8.9999999999999993E-3</v>
      </c>
      <c r="BY379">
        <f t="shared" si="1134"/>
        <v>1.5631635768236933E-4</v>
      </c>
      <c r="BZ379">
        <v>0.35</v>
      </c>
      <c r="CA379">
        <f t="shared" si="1112"/>
        <v>6.9405292723410039E-3</v>
      </c>
      <c r="CB379">
        <v>16.8</v>
      </c>
      <c r="CC379">
        <f t="shared" si="1113"/>
        <v>0.17994725131615638</v>
      </c>
      <c r="CD379">
        <v>2.2999999999999998</v>
      </c>
      <c r="CE379">
        <f t="shared" si="1147"/>
        <v>1.3351646571373971E-2</v>
      </c>
      <c r="CF379">
        <v>0</v>
      </c>
      <c r="CG379">
        <f t="shared" ref="CG379:CG398" si="1191">((CF379/100)/GU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H379">
        <v>0</v>
      </c>
      <c r="CI379">
        <f t="shared" ref="CI379:CI398" si="1192">((CH379/100)/GW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J379">
        <v>0</v>
      </c>
      <c r="CK379">
        <f t="shared" ref="CK379:CK398" si="1193">((CJ379/100)/GY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L379">
        <v>0</v>
      </c>
      <c r="CM379">
        <f t="shared" ref="CM379:CM398" si="1194">((CL379/100)/HA$16)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N379">
        <v>0</v>
      </c>
      <c r="CO379">
        <f t="shared" ref="CO379:CO398" si="1195">((CN379/100)/GW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P379">
        <v>0</v>
      </c>
      <c r="CQ379">
        <f t="shared" ref="CQ379:CQ398" si="1196">((CP379/100)/GY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R379">
        <v>0</v>
      </c>
      <c r="CS379">
        <f t="shared" ref="CS379:CS398" si="1197">((CR379/100)/HA$19)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T379">
        <v>0</v>
      </c>
      <c r="CU379">
        <f t="shared" ref="CU379:CU398" si="1198">((CT379/100)/GU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V379">
        <v>0</v>
      </c>
      <c r="CW379">
        <f t="shared" ref="CW379:CW398" si="1199">((CV379/100)/GW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X379">
        <v>0</v>
      </c>
      <c r="CY379">
        <f t="shared" ref="CY379:CY398" si="1200">((CX379/100)/HA$25)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CZ379">
        <v>0</v>
      </c>
      <c r="DA379">
        <f t="shared" ref="DA379:DA398" si="1201">((CZ379/100)/GU$13)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B379">
        <v>0</v>
      </c>
      <c r="DC379">
        <f t="shared" ref="DC379:DC398" si="1202">((DB379/100)/HA$10)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D379">
        <v>0</v>
      </c>
      <c r="DE379">
        <f t="shared" ref="DE379:DE398" si="1203">((DD379/100)/GW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F379">
        <v>0</v>
      </c>
      <c r="DG379">
        <f t="shared" ref="DG379:DG398" si="1204">((DF379/100)/GY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H379">
        <v>0</v>
      </c>
      <c r="DI379">
        <f t="shared" ref="DI379:DI398" si="1205">((DH379/100)/HA$28)/((BR379/100)/GU$6+(BH379/100)/HA$2+(BT379/100)/GW$6+(BV379/100)/GY$6+(BX379/100)/HA$6+(BZ379/100)/GU$10+(CB379/100)/GW$10+(CD379/100)/GY$10+(BF379/100)/GY$2+(BB379/100)/GU$2+(CF379/100)/GU$16+(CH379/100)/GW$16+(CJ379/100)/GY$16+(CL379/100)/HA$16+(BL379/100)/HE$2+(CN379/100)/GW$19+(CP379/100)/GY$19+(CR379/100)/HA$19+(BP379/100)/HA$13+(CZ379/100)/GU$13+(DB379/100)/HA$10+(CT379/100)/GU$25+(CV379/100)/GW$25+(CX379/100)/HA$25+(DD379/100)/GW$28+(DF379/100)/GY$28+(BD379/100)/GW$2+(BJ379/100)/HC$2+(BN379/100)/HG$2+(DH379/100)/HA$28)</f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f>((ER379/100)/HK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T379">
        <v>0</v>
      </c>
      <c r="EU379">
        <f>((ET379/100)/HM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V379">
        <v>0</v>
      </c>
      <c r="EW379">
        <f>((EV379/100)/HO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X379">
        <v>0</v>
      </c>
      <c r="EY379">
        <f>((EX379/100)/GW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EZ379">
        <v>0</v>
      </c>
      <c r="FA379">
        <f>((EZ379/100)/HA$10)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B379">
        <v>0</v>
      </c>
      <c r="FC379">
        <f>((FB379/100)/GU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D379">
        <v>0</v>
      </c>
      <c r="FE379">
        <f>((FD379/100)/GW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F379">
        <v>0</v>
      </c>
      <c r="FG379">
        <f>((FF379/100)/GY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H379">
        <v>0</v>
      </c>
      <c r="FI379">
        <f>((FH379/100)/HA$13)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J379">
        <v>0</v>
      </c>
      <c r="FK379">
        <f>((FJ379/100)/GU$19)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L379">
        <v>0</v>
      </c>
      <c r="FM379">
        <f>((FL379/100)/GU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N379">
        <v>0</v>
      </c>
      <c r="FO379">
        <f>((FN379/100)/HC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P379">
        <v>0</v>
      </c>
      <c r="FQ379">
        <f>((FP379/100)/GY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R379">
        <v>0</v>
      </c>
      <c r="FS379">
        <f>((FR379/100)/GU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T379">
        <v>0</v>
      </c>
      <c r="FU379">
        <f>((FT379/100)/GW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V379">
        <v>0</v>
      </c>
      <c r="FW379">
        <f>((FV379/100)/HE$2)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X379">
        <v>0</v>
      </c>
      <c r="FY379">
        <f>((FX379/100)/GU$6)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FZ379">
        <v>0</v>
      </c>
      <c r="GA379">
        <f>((FZ379/100)/GU$10)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B379">
        <v>0</v>
      </c>
      <c r="GC379">
        <f>((GB379/100)/GZ$22)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D379">
        <v>0</v>
      </c>
      <c r="GE379">
        <f>((GD379/100)/GY$25)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</f>
        <v>0</v>
      </c>
      <c r="GF379">
        <v>0</v>
      </c>
      <c r="GG379">
        <f>(((GF379/100)/GU$28)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0</v>
      </c>
      <c r="GH379">
        <v>100</v>
      </c>
      <c r="GI379">
        <f>(((GH379/100)/GU$31)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1</v>
      </c>
      <c r="GJ379">
        <v>0</v>
      </c>
      <c r="GK379">
        <f>(((GJ379/100)/GW$31)/((ER379/100)/HK$2+(ET379/100)/HM$2+(EV379/100)/HO$2+(EX379/100)/GW$2+(EZ379/100)/HA$10+(FB379/100)/GU$13+(FD379/100)/GW$13+(FF379/100)/GY$13+(FH379/100)/HA$13+(FJ379/100)/GU$19+(FL379/100)/GU$2+(FN379/100)/HC$2+(FP379/100)/GY$2+(FR379/100)/GU$22+(FT379/100)/GW$22+(FV379/100)/HE$2+(FX379/100)/GU$6+(FZ379/100)/GU$10+(GB379/100)/GZ$22+(GD379/100)/GY$25+(GF379/100)/GU$28+(GH379/100)/GU$31+(GJ379/100)/GW$31))</f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752</v>
      </c>
      <c r="GV379" t="s">
        <v>753</v>
      </c>
    </row>
    <row r="380" spans="1:204" x14ac:dyDescent="0.45">
      <c r="A380">
        <v>379</v>
      </c>
      <c r="B380" t="s">
        <v>368</v>
      </c>
      <c r="C380" t="s">
        <v>750</v>
      </c>
      <c r="D380" t="s">
        <v>751</v>
      </c>
      <c r="F380">
        <v>722</v>
      </c>
      <c r="G380">
        <v>773</v>
      </c>
      <c r="H380">
        <v>1773</v>
      </c>
      <c r="I380" s="2">
        <f t="shared" si="1181"/>
        <v>0.43598420755781164</v>
      </c>
      <c r="J380" s="2">
        <f t="shared" si="1182"/>
        <v>51</v>
      </c>
      <c r="K380" s="2">
        <f t="shared" si="1183"/>
        <v>1.0706371191135735</v>
      </c>
      <c r="M380" s="2">
        <f t="shared" ref="M380:M393" si="1206">988+273</f>
        <v>1261</v>
      </c>
      <c r="N380">
        <v>16</v>
      </c>
      <c r="O380">
        <v>15</v>
      </c>
      <c r="P380" s="2">
        <f t="shared" si="1033"/>
        <v>1.0666666666666667</v>
      </c>
      <c r="Q380" s="2">
        <f t="shared" si="1034"/>
        <v>-6.6666666666666666E-2</v>
      </c>
      <c r="S380">
        <v>600</v>
      </c>
      <c r="T380" s="2">
        <f t="shared" si="1079"/>
        <v>0</v>
      </c>
      <c r="U380">
        <v>650</v>
      </c>
      <c r="V380">
        <v>620</v>
      </c>
      <c r="W380" s="2">
        <f t="shared" si="1035"/>
        <v>104</v>
      </c>
      <c r="X380" s="2">
        <f t="shared" si="1036"/>
        <v>93</v>
      </c>
      <c r="Y380" s="7">
        <f t="shared" si="1037"/>
        <v>-0.11827956989247312</v>
      </c>
      <c r="Z380" s="2">
        <f t="shared" si="1038"/>
        <v>1.0483870967741935</v>
      </c>
      <c r="AA380" s="2" t="e">
        <f t="shared" si="1135"/>
        <v>#DIV/0!</v>
      </c>
      <c r="AB380" s="2">
        <f t="shared" si="1136"/>
        <v>1.0333333333333334</v>
      </c>
      <c r="AC380" s="2">
        <f t="shared" si="1137"/>
        <v>-6.6666666666666666E-2</v>
      </c>
      <c r="AD380" s="2">
        <f t="shared" si="1138"/>
        <v>650</v>
      </c>
      <c r="AE380" s="2">
        <f t="shared" si="1139"/>
        <v>20</v>
      </c>
      <c r="AG380" s="2">
        <f t="shared" si="1140"/>
        <v>32.5</v>
      </c>
      <c r="AH380" s="2">
        <f t="shared" si="859"/>
        <v>0.4838709677419355</v>
      </c>
      <c r="AI380" s="2">
        <v>0</v>
      </c>
      <c r="AJ380">
        <f t="shared" ref="AJ380:AJ387" si="1207">10^-3</f>
        <v>1E-3</v>
      </c>
      <c r="AK380">
        <f t="shared" si="879"/>
        <v>160</v>
      </c>
      <c r="AL380">
        <f>600+(G380-733)/10</f>
        <v>604</v>
      </c>
      <c r="AM380">
        <f t="shared" si="880"/>
        <v>764</v>
      </c>
      <c r="AP380" t="s">
        <v>37</v>
      </c>
      <c r="AS380">
        <v>3</v>
      </c>
      <c r="AT380">
        <v>1</v>
      </c>
      <c r="AU380">
        <f t="shared" si="877"/>
        <v>1039.2304845413264</v>
      </c>
      <c r="AV380" t="s">
        <v>448</v>
      </c>
      <c r="AW380" t="s">
        <v>64</v>
      </c>
      <c r="AZ380" s="2">
        <f t="shared" si="1184"/>
        <v>1.6008930818282054</v>
      </c>
      <c r="BA380" s="2">
        <f t="shared" si="1185"/>
        <v>6</v>
      </c>
      <c r="BB380">
        <v>0</v>
      </c>
      <c r="BC380">
        <f t="shared" si="1186"/>
        <v>0</v>
      </c>
      <c r="BD380">
        <v>0</v>
      </c>
      <c r="BE380">
        <f t="shared" si="1187"/>
        <v>0</v>
      </c>
      <c r="BF380">
        <v>11.9</v>
      </c>
      <c r="BG380">
        <f t="shared" si="1106"/>
        <v>0.11291831766200854</v>
      </c>
      <c r="BH380">
        <v>1.8</v>
      </c>
      <c r="BI380">
        <f t="shared" si="1130"/>
        <v>1.8247625779762119E-2</v>
      </c>
      <c r="BJ380">
        <v>0</v>
      </c>
      <c r="BK380">
        <f t="shared" si="1188"/>
        <v>0</v>
      </c>
      <c r="BL380">
        <v>0</v>
      </c>
      <c r="BM380">
        <f t="shared" si="1180"/>
        <v>0</v>
      </c>
      <c r="BN380">
        <v>0</v>
      </c>
      <c r="BO380">
        <f t="shared" si="1189"/>
        <v>0</v>
      </c>
      <c r="BP380">
        <v>0</v>
      </c>
      <c r="BQ380">
        <f t="shared" si="1190"/>
        <v>0</v>
      </c>
      <c r="BR380">
        <f t="shared" ref="BR380:BR398" si="1208">100-BF380-BH380-BT380-BV380-BX380-BZ380-CB380-CD380</f>
        <v>66.771000000000001</v>
      </c>
      <c r="BS380">
        <f t="shared" si="1108"/>
        <v>0.66590195674564512</v>
      </c>
      <c r="BT380">
        <v>4.4999999999999998E-2</v>
      </c>
      <c r="BU380">
        <f t="shared" si="1109"/>
        <v>2.0867778207505645E-3</v>
      </c>
      <c r="BV380">
        <v>2.5000000000000001E-2</v>
      </c>
      <c r="BW380">
        <f t="shared" si="1110"/>
        <v>4.495784742800251E-4</v>
      </c>
      <c r="BX380">
        <v>8.9999999999999993E-3</v>
      </c>
      <c r="BY380">
        <f t="shared" si="1134"/>
        <v>1.5631635768236933E-4</v>
      </c>
      <c r="BZ380">
        <v>0.35</v>
      </c>
      <c r="CA380">
        <f t="shared" si="1112"/>
        <v>6.9405292723410039E-3</v>
      </c>
      <c r="CB380">
        <v>16.8</v>
      </c>
      <c r="CC380">
        <f t="shared" si="1113"/>
        <v>0.17994725131615638</v>
      </c>
      <c r="CD380">
        <v>2.2999999999999998</v>
      </c>
      <c r="CE380">
        <f t="shared" si="1147"/>
        <v>1.3351646571373971E-2</v>
      </c>
      <c r="CF380">
        <v>0</v>
      </c>
      <c r="CG380">
        <f t="shared" si="1191"/>
        <v>0</v>
      </c>
      <c r="CH380">
        <v>0</v>
      </c>
      <c r="CI380">
        <f t="shared" si="1192"/>
        <v>0</v>
      </c>
      <c r="CJ380">
        <v>0</v>
      </c>
      <c r="CK380">
        <f t="shared" si="1193"/>
        <v>0</v>
      </c>
      <c r="CL380">
        <v>0</v>
      </c>
      <c r="CM380">
        <f t="shared" si="1194"/>
        <v>0</v>
      </c>
      <c r="CN380">
        <v>0</v>
      </c>
      <c r="CO380">
        <f t="shared" si="1195"/>
        <v>0</v>
      </c>
      <c r="CP380">
        <v>0</v>
      </c>
      <c r="CQ380">
        <f t="shared" si="1196"/>
        <v>0</v>
      </c>
      <c r="CR380">
        <v>0</v>
      </c>
      <c r="CS380">
        <f t="shared" si="1197"/>
        <v>0</v>
      </c>
      <c r="CT380">
        <v>0</v>
      </c>
      <c r="CU380">
        <f t="shared" si="1198"/>
        <v>0</v>
      </c>
      <c r="CV380">
        <v>0</v>
      </c>
      <c r="CW380">
        <f t="shared" si="1199"/>
        <v>0</v>
      </c>
      <c r="CX380">
        <v>0</v>
      </c>
      <c r="CY380">
        <f t="shared" si="1200"/>
        <v>0</v>
      </c>
      <c r="CZ380">
        <v>0</v>
      </c>
      <c r="DA380">
        <f t="shared" si="1201"/>
        <v>0</v>
      </c>
      <c r="DB380">
        <v>0</v>
      </c>
      <c r="DC380">
        <f t="shared" si="1202"/>
        <v>0</v>
      </c>
      <c r="DD380">
        <v>0</v>
      </c>
      <c r="DE380">
        <f t="shared" si="1203"/>
        <v>0</v>
      </c>
      <c r="DF380">
        <v>0</v>
      </c>
      <c r="DG380">
        <f t="shared" si="1204"/>
        <v>0</v>
      </c>
      <c r="DH380">
        <v>0</v>
      </c>
      <c r="DI380">
        <f t="shared" si="1205"/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f t="shared" ref="ES380:ES398" si="1209">((ER380/100)/HK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T380">
        <v>0</v>
      </c>
      <c r="EU380">
        <f t="shared" ref="EU380:EU398" si="1210">((ET380/100)/HM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V380">
        <v>0</v>
      </c>
      <c r="EW380">
        <f t="shared" ref="EW380:EW399" si="1211">((EV380/100)/HO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X380">
        <v>0</v>
      </c>
      <c r="EY380">
        <f t="shared" ref="EY380:EY398" si="1212">((EX380/100)/GW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EZ380">
        <v>0</v>
      </c>
      <c r="FA380">
        <f t="shared" ref="FA380:FA398" si="1213">((EZ380/100)/HA$10)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B380">
        <v>0</v>
      </c>
      <c r="FC380">
        <f t="shared" ref="FC380:FC398" si="1214">((FB380/100)/GU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D380">
        <v>0</v>
      </c>
      <c r="FE380">
        <f t="shared" ref="FE380:FE398" si="1215">((FD380/100)/GW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F380">
        <v>0</v>
      </c>
      <c r="FG380">
        <f t="shared" ref="FG380:FG398" si="1216">((FF380/100)/GY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H380">
        <v>0</v>
      </c>
      <c r="FI380">
        <f t="shared" ref="FI380:FI398" si="1217">((FH380/100)/HA$13)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J380">
        <v>0</v>
      </c>
      <c r="FK380">
        <f t="shared" ref="FK380:FK398" si="1218">((FJ380/100)/GU$19)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L380">
        <v>0</v>
      </c>
      <c r="FM380">
        <f t="shared" ref="FM380:FM398" si="1219">((FL380/100)/GU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N380">
        <v>0</v>
      </c>
      <c r="FO380">
        <f t="shared" ref="FO380:FO398" si="1220">((FN380/100)/HC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P380">
        <v>0</v>
      </c>
      <c r="FQ380">
        <f t="shared" ref="FQ380:FQ398" si="1221">((FP380/100)/GY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R380">
        <v>0</v>
      </c>
      <c r="FS380">
        <f t="shared" ref="FS380:FS398" si="1222">((FR380/100)/GU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T380">
        <v>0</v>
      </c>
      <c r="FU380">
        <f t="shared" ref="FU380:FU398" si="1223">((FT380/100)/GW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V380">
        <v>0</v>
      </c>
      <c r="FW380">
        <f t="shared" ref="FW380:FW398" si="1224">((FV380/100)/HE$2)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X380">
        <v>0</v>
      </c>
      <c r="FY380">
        <f t="shared" ref="FY380:FY398" si="1225">((FX380/100)/GU$6)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FZ380">
        <v>0</v>
      </c>
      <c r="GA380">
        <f t="shared" ref="GA380:GA398" si="1226">((FZ380/100)/GU$10)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B380">
        <v>0</v>
      </c>
      <c r="GC380">
        <f t="shared" ref="GC380:GC398" si="1227">((GB380/100)/GZ$22)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D380">
        <v>0</v>
      </c>
      <c r="GE380">
        <f t="shared" ref="GE380:GE398" si="1228">((GD380/100)/GY$25)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</f>
        <v>0</v>
      </c>
      <c r="GF380">
        <v>0</v>
      </c>
      <c r="GG380">
        <f t="shared" ref="GG380:GG398" si="1229">(((GF380/100)/GU$28)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0</v>
      </c>
      <c r="GH380">
        <v>100</v>
      </c>
      <c r="GI380">
        <f t="shared" ref="GI380:GI399" si="1230">(((GH380/100)/GU$31)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1</v>
      </c>
      <c r="GJ380">
        <v>0</v>
      </c>
      <c r="GK380">
        <f t="shared" ref="GK380:GK399" si="1231">(((GJ380/100)/GW$31)/((ER380/100)/HK$2+(ET380/100)/HM$2+(EV380/100)/HO$2+(EX380/100)/GW$2+(EZ380/100)/HA$10+(FB380/100)/GU$13+(FD380/100)/GW$13+(FF380/100)/GY$13+(FH380/100)/HA$13+(FJ380/100)/GU$19+(FL380/100)/GU$2+(FN380/100)/HC$2+(FP380/100)/GY$2+(FR380/100)/GU$22+(FT380/100)/GW$22+(FV380/100)/HE$2+(FX380/100)/GU$6+(FZ380/100)/GU$10+(GB380/100)/GZ$22+(GD380/100)/GY$25+(GF380/100)/GU$28+(GH380/100)/GU$31+(GJ380/100)/GW$31))</f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752</v>
      </c>
      <c r="GV380" t="s">
        <v>753</v>
      </c>
    </row>
    <row r="381" spans="1:204" x14ac:dyDescent="0.45">
      <c r="A381">
        <v>380</v>
      </c>
      <c r="B381" t="s">
        <v>368</v>
      </c>
      <c r="C381" t="s">
        <v>750</v>
      </c>
      <c r="D381" t="s">
        <v>751</v>
      </c>
      <c r="F381">
        <v>722</v>
      </c>
      <c r="G381">
        <f t="shared" ref="G381:G387" si="1232">G380+50</f>
        <v>823</v>
      </c>
      <c r="H381">
        <v>1773</v>
      </c>
      <c r="I381" s="2">
        <f t="shared" si="1181"/>
        <v>0.46418499717992101</v>
      </c>
      <c r="J381" s="2">
        <f t="shared" si="1182"/>
        <v>101</v>
      </c>
      <c r="K381" s="2">
        <f t="shared" si="1183"/>
        <v>1.1398891966759004</v>
      </c>
      <c r="M381" s="2">
        <f t="shared" si="1206"/>
        <v>1261</v>
      </c>
      <c r="N381">
        <v>25</v>
      </c>
      <c r="O381">
        <v>20</v>
      </c>
      <c r="P381" s="2">
        <f t="shared" si="1033"/>
        <v>1.25</v>
      </c>
      <c r="Q381" s="2">
        <f t="shared" si="1034"/>
        <v>-0.25</v>
      </c>
      <c r="S381">
        <v>600</v>
      </c>
      <c r="T381" s="2">
        <f t="shared" si="1079"/>
        <v>0</v>
      </c>
      <c r="U381">
        <v>650</v>
      </c>
      <c r="V381">
        <v>630</v>
      </c>
      <c r="W381" s="2">
        <f t="shared" si="1035"/>
        <v>162.5</v>
      </c>
      <c r="X381" s="2">
        <f t="shared" si="1036"/>
        <v>126</v>
      </c>
      <c r="Y381" s="7">
        <f t="shared" si="1037"/>
        <v>-0.28968253968253971</v>
      </c>
      <c r="Z381" s="2">
        <f t="shared" si="1038"/>
        <v>1.0317460317460319</v>
      </c>
      <c r="AA381" s="2" t="e">
        <f t="shared" si="1135"/>
        <v>#DIV/0!</v>
      </c>
      <c r="AB381" s="2">
        <f t="shared" si="1136"/>
        <v>1.05</v>
      </c>
      <c r="AC381" s="2">
        <f t="shared" si="1137"/>
        <v>-0.25</v>
      </c>
      <c r="AD381" s="2">
        <f t="shared" si="1138"/>
        <v>650</v>
      </c>
      <c r="AE381" s="2">
        <f t="shared" si="1139"/>
        <v>30</v>
      </c>
      <c r="AG381" s="2">
        <f t="shared" si="1140"/>
        <v>21.666666666666668</v>
      </c>
      <c r="AH381" s="2">
        <f t="shared" si="859"/>
        <v>0.95238095238095233</v>
      </c>
      <c r="AI381" s="2">
        <v>0</v>
      </c>
      <c r="AJ381">
        <f t="shared" si="1207"/>
        <v>1E-3</v>
      </c>
      <c r="AK381">
        <f t="shared" si="879"/>
        <v>250</v>
      </c>
      <c r="AL381">
        <f t="shared" ref="AL381:AL398" si="1233">600+(G381-733)/10</f>
        <v>609</v>
      </c>
      <c r="AM381">
        <f t="shared" si="880"/>
        <v>859</v>
      </c>
      <c r="AP381" t="s">
        <v>37</v>
      </c>
      <c r="AS381">
        <v>3</v>
      </c>
      <c r="AT381">
        <v>1</v>
      </c>
      <c r="AU381">
        <f t="shared" si="877"/>
        <v>1039.2304845413264</v>
      </c>
      <c r="AV381" t="s">
        <v>448</v>
      </c>
      <c r="AW381" t="s">
        <v>64</v>
      </c>
      <c r="AZ381" s="2">
        <f t="shared" si="1184"/>
        <v>1.6008930818282054</v>
      </c>
      <c r="BA381" s="2">
        <f t="shared" si="1185"/>
        <v>6</v>
      </c>
      <c r="BB381">
        <v>0</v>
      </c>
      <c r="BC381">
        <f t="shared" si="1186"/>
        <v>0</v>
      </c>
      <c r="BD381">
        <v>0</v>
      </c>
      <c r="BE381">
        <f t="shared" si="1187"/>
        <v>0</v>
      </c>
      <c r="BF381">
        <v>11.9</v>
      </c>
      <c r="BG381">
        <f t="shared" si="1106"/>
        <v>0.11291831766200854</v>
      </c>
      <c r="BH381">
        <v>1.8</v>
      </c>
      <c r="BI381">
        <f t="shared" si="1130"/>
        <v>1.8247625779762119E-2</v>
      </c>
      <c r="BJ381">
        <v>0</v>
      </c>
      <c r="BK381">
        <f t="shared" si="1188"/>
        <v>0</v>
      </c>
      <c r="BL381">
        <v>0</v>
      </c>
      <c r="BM381">
        <f t="shared" si="1180"/>
        <v>0</v>
      </c>
      <c r="BN381">
        <v>0</v>
      </c>
      <c r="BO381">
        <f t="shared" si="1189"/>
        <v>0</v>
      </c>
      <c r="BP381">
        <v>0</v>
      </c>
      <c r="BQ381">
        <f t="shared" si="1190"/>
        <v>0</v>
      </c>
      <c r="BR381">
        <f t="shared" si="1208"/>
        <v>66.771000000000001</v>
      </c>
      <c r="BS381">
        <f t="shared" si="1108"/>
        <v>0.66590195674564512</v>
      </c>
      <c r="BT381">
        <v>4.4999999999999998E-2</v>
      </c>
      <c r="BU381">
        <f t="shared" si="1109"/>
        <v>2.0867778207505645E-3</v>
      </c>
      <c r="BV381">
        <v>2.5000000000000001E-2</v>
      </c>
      <c r="BW381">
        <f t="shared" si="1110"/>
        <v>4.495784742800251E-4</v>
      </c>
      <c r="BX381">
        <v>8.9999999999999993E-3</v>
      </c>
      <c r="BY381">
        <f t="shared" si="1134"/>
        <v>1.5631635768236933E-4</v>
      </c>
      <c r="BZ381">
        <v>0.35</v>
      </c>
      <c r="CA381">
        <f t="shared" si="1112"/>
        <v>6.9405292723410039E-3</v>
      </c>
      <c r="CB381">
        <v>16.8</v>
      </c>
      <c r="CC381">
        <f t="shared" si="1113"/>
        <v>0.17994725131615638</v>
      </c>
      <c r="CD381">
        <v>2.2999999999999998</v>
      </c>
      <c r="CE381">
        <f t="shared" si="1147"/>
        <v>1.3351646571373971E-2</v>
      </c>
      <c r="CF381">
        <v>0</v>
      </c>
      <c r="CG381">
        <f t="shared" si="1191"/>
        <v>0</v>
      </c>
      <c r="CH381">
        <v>0</v>
      </c>
      <c r="CI381">
        <f t="shared" si="1192"/>
        <v>0</v>
      </c>
      <c r="CJ381">
        <v>0</v>
      </c>
      <c r="CK381">
        <f t="shared" si="1193"/>
        <v>0</v>
      </c>
      <c r="CL381">
        <v>0</v>
      </c>
      <c r="CM381">
        <f t="shared" si="1194"/>
        <v>0</v>
      </c>
      <c r="CN381">
        <v>0</v>
      </c>
      <c r="CO381">
        <f t="shared" si="1195"/>
        <v>0</v>
      </c>
      <c r="CP381">
        <v>0</v>
      </c>
      <c r="CQ381">
        <f t="shared" si="1196"/>
        <v>0</v>
      </c>
      <c r="CR381">
        <v>0</v>
      </c>
      <c r="CS381">
        <f t="shared" si="1197"/>
        <v>0</v>
      </c>
      <c r="CT381">
        <v>0</v>
      </c>
      <c r="CU381">
        <f t="shared" si="1198"/>
        <v>0</v>
      </c>
      <c r="CV381">
        <v>0</v>
      </c>
      <c r="CW381">
        <f t="shared" si="1199"/>
        <v>0</v>
      </c>
      <c r="CX381">
        <v>0</v>
      </c>
      <c r="CY381">
        <f t="shared" si="1200"/>
        <v>0</v>
      </c>
      <c r="CZ381">
        <v>0</v>
      </c>
      <c r="DA381">
        <f t="shared" si="1201"/>
        <v>0</v>
      </c>
      <c r="DB381">
        <v>0</v>
      </c>
      <c r="DC381">
        <f t="shared" si="1202"/>
        <v>0</v>
      </c>
      <c r="DD381">
        <v>0</v>
      </c>
      <c r="DE381">
        <f t="shared" si="1203"/>
        <v>0</v>
      </c>
      <c r="DF381">
        <v>0</v>
      </c>
      <c r="DG381">
        <f t="shared" si="1204"/>
        <v>0</v>
      </c>
      <c r="DH381">
        <v>0</v>
      </c>
      <c r="DI381">
        <f t="shared" si="1205"/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f t="shared" si="1209"/>
        <v>0</v>
      </c>
      <c r="ET381">
        <v>0</v>
      </c>
      <c r="EU381">
        <f t="shared" si="1210"/>
        <v>0</v>
      </c>
      <c r="EV381">
        <v>0</v>
      </c>
      <c r="EW381">
        <f t="shared" si="1211"/>
        <v>0</v>
      </c>
      <c r="EX381">
        <v>0</v>
      </c>
      <c r="EY381">
        <f t="shared" si="1212"/>
        <v>0</v>
      </c>
      <c r="EZ381">
        <v>0</v>
      </c>
      <c r="FA381">
        <f t="shared" si="1213"/>
        <v>0</v>
      </c>
      <c r="FB381">
        <v>0</v>
      </c>
      <c r="FC381">
        <f t="shared" si="1214"/>
        <v>0</v>
      </c>
      <c r="FD381">
        <v>0</v>
      </c>
      <c r="FE381">
        <f t="shared" si="1215"/>
        <v>0</v>
      </c>
      <c r="FF381">
        <v>0</v>
      </c>
      <c r="FG381">
        <f t="shared" si="1216"/>
        <v>0</v>
      </c>
      <c r="FH381">
        <v>0</v>
      </c>
      <c r="FI381">
        <f t="shared" si="1217"/>
        <v>0</v>
      </c>
      <c r="FJ381">
        <v>0</v>
      </c>
      <c r="FK381">
        <f t="shared" si="1218"/>
        <v>0</v>
      </c>
      <c r="FL381">
        <v>0</v>
      </c>
      <c r="FM381">
        <f t="shared" si="1219"/>
        <v>0</v>
      </c>
      <c r="FN381">
        <v>0</v>
      </c>
      <c r="FO381">
        <f t="shared" si="1220"/>
        <v>0</v>
      </c>
      <c r="FP381">
        <v>0</v>
      </c>
      <c r="FQ381">
        <f t="shared" si="1221"/>
        <v>0</v>
      </c>
      <c r="FR381">
        <v>0</v>
      </c>
      <c r="FS381">
        <f t="shared" si="1222"/>
        <v>0</v>
      </c>
      <c r="FT381">
        <v>0</v>
      </c>
      <c r="FU381">
        <f t="shared" si="1223"/>
        <v>0</v>
      </c>
      <c r="FV381">
        <v>0</v>
      </c>
      <c r="FW381">
        <f t="shared" si="1224"/>
        <v>0</v>
      </c>
      <c r="FX381">
        <v>0</v>
      </c>
      <c r="FY381">
        <f t="shared" si="1225"/>
        <v>0</v>
      </c>
      <c r="FZ381">
        <v>0</v>
      </c>
      <c r="GA381">
        <f t="shared" si="1226"/>
        <v>0</v>
      </c>
      <c r="GB381">
        <v>0</v>
      </c>
      <c r="GC381">
        <f t="shared" si="1227"/>
        <v>0</v>
      </c>
      <c r="GD381">
        <v>0</v>
      </c>
      <c r="GE381">
        <f t="shared" si="1228"/>
        <v>0</v>
      </c>
      <c r="GF381">
        <v>0</v>
      </c>
      <c r="GG381">
        <f t="shared" si="1229"/>
        <v>0</v>
      </c>
      <c r="GH381">
        <v>100</v>
      </c>
      <c r="GI381">
        <f t="shared" si="1230"/>
        <v>1</v>
      </c>
      <c r="GJ381">
        <v>0</v>
      </c>
      <c r="GK381">
        <f t="shared" si="1231"/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752</v>
      </c>
      <c r="GV381" t="s">
        <v>753</v>
      </c>
    </row>
    <row r="382" spans="1:204" x14ac:dyDescent="0.45">
      <c r="A382">
        <v>381</v>
      </c>
      <c r="B382" t="s">
        <v>368</v>
      </c>
      <c r="C382" t="s">
        <v>750</v>
      </c>
      <c r="D382" t="s">
        <v>751</v>
      </c>
      <c r="F382">
        <v>722</v>
      </c>
      <c r="G382">
        <f t="shared" si="1232"/>
        <v>873</v>
      </c>
      <c r="H382">
        <v>1773</v>
      </c>
      <c r="I382" s="2">
        <f t="shared" si="1181"/>
        <v>0.49238578680203043</v>
      </c>
      <c r="J382" s="2">
        <f t="shared" si="1182"/>
        <v>151</v>
      </c>
      <c r="K382" s="2">
        <f t="shared" si="1183"/>
        <v>1.209141274238227</v>
      </c>
      <c r="M382" s="2">
        <f t="shared" si="1206"/>
        <v>1261</v>
      </c>
      <c r="N382">
        <v>21</v>
      </c>
      <c r="O382">
        <v>25</v>
      </c>
      <c r="P382" s="2">
        <f t="shared" si="1033"/>
        <v>0.84</v>
      </c>
      <c r="Q382" s="2">
        <f t="shared" si="1034"/>
        <v>0.16</v>
      </c>
      <c r="S382">
        <v>424</v>
      </c>
      <c r="T382" s="2">
        <f t="shared" si="1079"/>
        <v>0</v>
      </c>
      <c r="U382">
        <v>470</v>
      </c>
      <c r="V382">
        <v>470</v>
      </c>
      <c r="W382" s="2">
        <f t="shared" si="1035"/>
        <v>98.7</v>
      </c>
      <c r="X382" s="2">
        <f t="shared" si="1036"/>
        <v>117.5</v>
      </c>
      <c r="Y382" s="7">
        <f t="shared" si="1037"/>
        <v>0.15999999999999998</v>
      </c>
      <c r="Z382" s="2">
        <f t="shared" si="1038"/>
        <v>1</v>
      </c>
      <c r="AA382" s="2" t="e">
        <f t="shared" si="1135"/>
        <v>#DIV/0!</v>
      </c>
      <c r="AB382" s="2">
        <f t="shared" si="1136"/>
        <v>1.1084905660377358</v>
      </c>
      <c r="AC382" s="2">
        <f t="shared" si="1137"/>
        <v>0.16</v>
      </c>
      <c r="AD382" s="2">
        <f t="shared" si="1138"/>
        <v>470</v>
      </c>
      <c r="AE382" s="2">
        <f t="shared" si="1139"/>
        <v>46</v>
      </c>
      <c r="AG382" s="2">
        <f t="shared" si="1140"/>
        <v>10.217391304347826</v>
      </c>
      <c r="AH382" s="2">
        <f t="shared" si="859"/>
        <v>2.4468085106382977</v>
      </c>
      <c r="AI382" s="2">
        <v>2</v>
      </c>
      <c r="AJ382">
        <f t="shared" si="1207"/>
        <v>1E-3</v>
      </c>
      <c r="AK382">
        <f t="shared" si="879"/>
        <v>210</v>
      </c>
      <c r="AL382">
        <f t="shared" si="1233"/>
        <v>614</v>
      </c>
      <c r="AM382">
        <f t="shared" si="880"/>
        <v>824</v>
      </c>
      <c r="AP382" t="s">
        <v>37</v>
      </c>
      <c r="AS382">
        <v>3</v>
      </c>
      <c r="AT382">
        <v>1</v>
      </c>
      <c r="AU382">
        <f t="shared" si="877"/>
        <v>734.38954240920395</v>
      </c>
      <c r="AV382" t="s">
        <v>448</v>
      </c>
      <c r="AW382" t="s">
        <v>64</v>
      </c>
      <c r="AZ382" s="2">
        <f t="shared" si="1184"/>
        <v>1.6008930818282054</v>
      </c>
      <c r="BA382" s="2">
        <f t="shared" si="1185"/>
        <v>6</v>
      </c>
      <c r="BB382">
        <v>0</v>
      </c>
      <c r="BC382">
        <f t="shared" si="1186"/>
        <v>0</v>
      </c>
      <c r="BD382">
        <v>0</v>
      </c>
      <c r="BE382">
        <f t="shared" si="1187"/>
        <v>0</v>
      </c>
      <c r="BF382">
        <v>11.9</v>
      </c>
      <c r="BG382">
        <f t="shared" si="1106"/>
        <v>0.11291831766200854</v>
      </c>
      <c r="BH382">
        <v>1.8</v>
      </c>
      <c r="BI382">
        <f t="shared" si="1130"/>
        <v>1.8247625779762119E-2</v>
      </c>
      <c r="BJ382">
        <v>0</v>
      </c>
      <c r="BK382">
        <f t="shared" si="1188"/>
        <v>0</v>
      </c>
      <c r="BL382">
        <v>0</v>
      </c>
      <c r="BM382">
        <f t="shared" si="1180"/>
        <v>0</v>
      </c>
      <c r="BN382">
        <v>0</v>
      </c>
      <c r="BO382">
        <f t="shared" si="1189"/>
        <v>0</v>
      </c>
      <c r="BP382">
        <v>0</v>
      </c>
      <c r="BQ382">
        <f t="shared" si="1190"/>
        <v>0</v>
      </c>
      <c r="BR382">
        <f t="shared" si="1208"/>
        <v>66.771000000000001</v>
      </c>
      <c r="BS382">
        <f t="shared" si="1108"/>
        <v>0.66590195674564512</v>
      </c>
      <c r="BT382">
        <v>4.4999999999999998E-2</v>
      </c>
      <c r="BU382">
        <f t="shared" si="1109"/>
        <v>2.0867778207505645E-3</v>
      </c>
      <c r="BV382">
        <v>2.5000000000000001E-2</v>
      </c>
      <c r="BW382">
        <f t="shared" si="1110"/>
        <v>4.495784742800251E-4</v>
      </c>
      <c r="BX382">
        <v>8.9999999999999993E-3</v>
      </c>
      <c r="BY382">
        <f t="shared" si="1134"/>
        <v>1.5631635768236933E-4</v>
      </c>
      <c r="BZ382">
        <v>0.35</v>
      </c>
      <c r="CA382">
        <f t="shared" si="1112"/>
        <v>6.9405292723410039E-3</v>
      </c>
      <c r="CB382">
        <v>16.8</v>
      </c>
      <c r="CC382">
        <f t="shared" si="1113"/>
        <v>0.17994725131615638</v>
      </c>
      <c r="CD382">
        <v>2.2999999999999998</v>
      </c>
      <c r="CE382">
        <f t="shared" si="1147"/>
        <v>1.3351646571373971E-2</v>
      </c>
      <c r="CF382">
        <v>0</v>
      </c>
      <c r="CG382">
        <f t="shared" si="1191"/>
        <v>0</v>
      </c>
      <c r="CH382">
        <v>0</v>
      </c>
      <c r="CI382">
        <f t="shared" si="1192"/>
        <v>0</v>
      </c>
      <c r="CJ382">
        <v>0</v>
      </c>
      <c r="CK382">
        <f t="shared" si="1193"/>
        <v>0</v>
      </c>
      <c r="CL382">
        <v>0</v>
      </c>
      <c r="CM382">
        <f t="shared" si="1194"/>
        <v>0</v>
      </c>
      <c r="CN382">
        <v>0</v>
      </c>
      <c r="CO382">
        <f t="shared" si="1195"/>
        <v>0</v>
      </c>
      <c r="CP382">
        <v>0</v>
      </c>
      <c r="CQ382">
        <f t="shared" si="1196"/>
        <v>0</v>
      </c>
      <c r="CR382">
        <v>0</v>
      </c>
      <c r="CS382">
        <f t="shared" si="1197"/>
        <v>0</v>
      </c>
      <c r="CT382">
        <v>0</v>
      </c>
      <c r="CU382">
        <f t="shared" si="1198"/>
        <v>0</v>
      </c>
      <c r="CV382">
        <v>0</v>
      </c>
      <c r="CW382">
        <f t="shared" si="1199"/>
        <v>0</v>
      </c>
      <c r="CX382">
        <v>0</v>
      </c>
      <c r="CY382">
        <f t="shared" si="1200"/>
        <v>0</v>
      </c>
      <c r="CZ382">
        <v>0</v>
      </c>
      <c r="DA382">
        <f t="shared" si="1201"/>
        <v>0</v>
      </c>
      <c r="DB382">
        <v>0</v>
      </c>
      <c r="DC382">
        <f t="shared" si="1202"/>
        <v>0</v>
      </c>
      <c r="DD382">
        <v>0</v>
      </c>
      <c r="DE382">
        <f t="shared" si="1203"/>
        <v>0</v>
      </c>
      <c r="DF382">
        <v>0</v>
      </c>
      <c r="DG382">
        <f t="shared" si="1204"/>
        <v>0</v>
      </c>
      <c r="DH382">
        <v>0</v>
      </c>
      <c r="DI382">
        <f t="shared" si="1205"/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f t="shared" si="1209"/>
        <v>0</v>
      </c>
      <c r="ET382">
        <v>0</v>
      </c>
      <c r="EU382">
        <f t="shared" si="1210"/>
        <v>0</v>
      </c>
      <c r="EV382">
        <v>0</v>
      </c>
      <c r="EW382">
        <f t="shared" si="1211"/>
        <v>0</v>
      </c>
      <c r="EX382">
        <v>0</v>
      </c>
      <c r="EY382">
        <f t="shared" si="1212"/>
        <v>0</v>
      </c>
      <c r="EZ382">
        <v>0</v>
      </c>
      <c r="FA382">
        <f t="shared" si="1213"/>
        <v>0</v>
      </c>
      <c r="FB382">
        <v>0</v>
      </c>
      <c r="FC382">
        <f t="shared" si="1214"/>
        <v>0</v>
      </c>
      <c r="FD382">
        <v>0</v>
      </c>
      <c r="FE382">
        <f t="shared" si="1215"/>
        <v>0</v>
      </c>
      <c r="FF382">
        <v>0</v>
      </c>
      <c r="FG382">
        <f t="shared" si="1216"/>
        <v>0</v>
      </c>
      <c r="FH382">
        <v>0</v>
      </c>
      <c r="FI382">
        <f t="shared" si="1217"/>
        <v>0</v>
      </c>
      <c r="FJ382">
        <v>0</v>
      </c>
      <c r="FK382">
        <f t="shared" si="1218"/>
        <v>0</v>
      </c>
      <c r="FL382">
        <v>0</v>
      </c>
      <c r="FM382">
        <f t="shared" si="1219"/>
        <v>0</v>
      </c>
      <c r="FN382">
        <v>0</v>
      </c>
      <c r="FO382">
        <f t="shared" si="1220"/>
        <v>0</v>
      </c>
      <c r="FP382">
        <v>0</v>
      </c>
      <c r="FQ382">
        <f t="shared" si="1221"/>
        <v>0</v>
      </c>
      <c r="FR382">
        <v>0</v>
      </c>
      <c r="FS382">
        <f t="shared" si="1222"/>
        <v>0</v>
      </c>
      <c r="FT382">
        <v>0</v>
      </c>
      <c r="FU382">
        <f t="shared" si="1223"/>
        <v>0</v>
      </c>
      <c r="FV382">
        <v>0</v>
      </c>
      <c r="FW382">
        <f t="shared" si="1224"/>
        <v>0</v>
      </c>
      <c r="FX382">
        <v>0</v>
      </c>
      <c r="FY382">
        <f t="shared" si="1225"/>
        <v>0</v>
      </c>
      <c r="FZ382">
        <v>0</v>
      </c>
      <c r="GA382">
        <f t="shared" si="1226"/>
        <v>0</v>
      </c>
      <c r="GB382">
        <v>0</v>
      </c>
      <c r="GC382">
        <f t="shared" si="1227"/>
        <v>0</v>
      </c>
      <c r="GD382">
        <v>0</v>
      </c>
      <c r="GE382">
        <f t="shared" si="1228"/>
        <v>0</v>
      </c>
      <c r="GF382">
        <v>0</v>
      </c>
      <c r="GG382">
        <f t="shared" si="1229"/>
        <v>0</v>
      </c>
      <c r="GH382">
        <v>100</v>
      </c>
      <c r="GI382">
        <f t="shared" si="1230"/>
        <v>1</v>
      </c>
      <c r="GJ382">
        <v>0</v>
      </c>
      <c r="GK382">
        <f t="shared" si="1231"/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752</v>
      </c>
      <c r="GV382" t="s">
        <v>753</v>
      </c>
    </row>
    <row r="383" spans="1:204" x14ac:dyDescent="0.45">
      <c r="A383">
        <v>382</v>
      </c>
      <c r="B383" t="s">
        <v>368</v>
      </c>
      <c r="C383" t="s">
        <v>750</v>
      </c>
      <c r="D383" t="s">
        <v>751</v>
      </c>
      <c r="F383">
        <v>722</v>
      </c>
      <c r="G383">
        <f t="shared" si="1232"/>
        <v>923</v>
      </c>
      <c r="H383">
        <v>1773</v>
      </c>
      <c r="I383" s="2">
        <f t="shared" si="1181"/>
        <v>0.52058657642413986</v>
      </c>
      <c r="J383" s="2">
        <f t="shared" si="1182"/>
        <v>201</v>
      </c>
      <c r="K383" s="2">
        <f t="shared" si="1183"/>
        <v>1.2783933518005539</v>
      </c>
      <c r="M383" s="2">
        <f t="shared" si="1206"/>
        <v>1261</v>
      </c>
      <c r="N383">
        <v>18</v>
      </c>
      <c r="O383">
        <v>33</v>
      </c>
      <c r="P383" s="2">
        <f t="shared" si="1033"/>
        <v>0.54545454545454541</v>
      </c>
      <c r="Q383" s="2">
        <f t="shared" si="1034"/>
        <v>0.45454545454545453</v>
      </c>
      <c r="S383">
        <v>350</v>
      </c>
      <c r="T383" s="2">
        <f t="shared" si="1079"/>
        <v>0</v>
      </c>
      <c r="U383">
        <v>380</v>
      </c>
      <c r="V383">
        <v>380</v>
      </c>
      <c r="W383" s="2">
        <f t="shared" si="1035"/>
        <v>68.400000000000006</v>
      </c>
      <c r="X383" s="2">
        <f t="shared" si="1036"/>
        <v>125.4</v>
      </c>
      <c r="Y383" s="7">
        <f t="shared" si="1037"/>
        <v>0.45454545454545453</v>
      </c>
      <c r="Z383" s="2">
        <f t="shared" si="1038"/>
        <v>1</v>
      </c>
      <c r="AA383" s="2" t="e">
        <f t="shared" si="1135"/>
        <v>#DIV/0!</v>
      </c>
      <c r="AB383" s="2">
        <f t="shared" si="1136"/>
        <v>1.0857142857142856</v>
      </c>
      <c r="AC383" s="2">
        <f t="shared" si="1137"/>
        <v>0.45454545454545453</v>
      </c>
      <c r="AD383" s="2">
        <f t="shared" si="1138"/>
        <v>380</v>
      </c>
      <c r="AE383" s="2">
        <f t="shared" si="1139"/>
        <v>30</v>
      </c>
      <c r="AG383" s="2">
        <f t="shared" si="1140"/>
        <v>12.666666666666666</v>
      </c>
      <c r="AH383" s="2">
        <f t="shared" si="859"/>
        <v>2.6052631578947367</v>
      </c>
      <c r="AI383" s="2">
        <v>2</v>
      </c>
      <c r="AJ383">
        <f t="shared" si="1207"/>
        <v>1E-3</v>
      </c>
      <c r="AK383">
        <f t="shared" si="879"/>
        <v>180</v>
      </c>
      <c r="AL383">
        <f t="shared" si="1233"/>
        <v>619</v>
      </c>
      <c r="AM383">
        <f t="shared" si="880"/>
        <v>799</v>
      </c>
      <c r="AP383" t="s">
        <v>37</v>
      </c>
      <c r="AS383">
        <v>3</v>
      </c>
      <c r="AT383">
        <v>1</v>
      </c>
      <c r="AU383">
        <f t="shared" si="877"/>
        <v>606.21778264910699</v>
      </c>
      <c r="AV383" t="s">
        <v>448</v>
      </c>
      <c r="AW383" t="s">
        <v>64</v>
      </c>
      <c r="AZ383" s="2">
        <f t="shared" si="1184"/>
        <v>1.6008930818282054</v>
      </c>
      <c r="BA383" s="2">
        <f t="shared" si="1185"/>
        <v>6</v>
      </c>
      <c r="BB383">
        <v>0</v>
      </c>
      <c r="BC383">
        <f t="shared" si="1186"/>
        <v>0</v>
      </c>
      <c r="BD383">
        <v>0</v>
      </c>
      <c r="BE383">
        <f t="shared" si="1187"/>
        <v>0</v>
      </c>
      <c r="BF383">
        <v>11.9</v>
      </c>
      <c r="BG383">
        <f t="shared" si="1106"/>
        <v>0.11291831766200854</v>
      </c>
      <c r="BH383">
        <v>1.8</v>
      </c>
      <c r="BI383">
        <f t="shared" si="1130"/>
        <v>1.8247625779762119E-2</v>
      </c>
      <c r="BJ383">
        <v>0</v>
      </c>
      <c r="BK383">
        <f t="shared" si="1188"/>
        <v>0</v>
      </c>
      <c r="BL383">
        <v>0</v>
      </c>
      <c r="BM383">
        <f t="shared" si="1180"/>
        <v>0</v>
      </c>
      <c r="BN383">
        <v>0</v>
      </c>
      <c r="BO383">
        <f t="shared" si="1189"/>
        <v>0</v>
      </c>
      <c r="BP383">
        <v>0</v>
      </c>
      <c r="BQ383">
        <f t="shared" si="1190"/>
        <v>0</v>
      </c>
      <c r="BR383">
        <f t="shared" si="1208"/>
        <v>66.771000000000001</v>
      </c>
      <c r="BS383">
        <f t="shared" si="1108"/>
        <v>0.66590195674564512</v>
      </c>
      <c r="BT383">
        <v>4.4999999999999998E-2</v>
      </c>
      <c r="BU383">
        <f t="shared" si="1109"/>
        <v>2.0867778207505645E-3</v>
      </c>
      <c r="BV383">
        <v>2.5000000000000001E-2</v>
      </c>
      <c r="BW383">
        <f t="shared" si="1110"/>
        <v>4.495784742800251E-4</v>
      </c>
      <c r="BX383">
        <v>8.9999999999999993E-3</v>
      </c>
      <c r="BY383">
        <f t="shared" si="1134"/>
        <v>1.5631635768236933E-4</v>
      </c>
      <c r="BZ383">
        <v>0.35</v>
      </c>
      <c r="CA383">
        <f t="shared" si="1112"/>
        <v>6.9405292723410039E-3</v>
      </c>
      <c r="CB383">
        <v>16.8</v>
      </c>
      <c r="CC383">
        <f t="shared" si="1113"/>
        <v>0.17994725131615638</v>
      </c>
      <c r="CD383">
        <v>2.2999999999999998</v>
      </c>
      <c r="CE383">
        <f t="shared" si="1147"/>
        <v>1.3351646571373971E-2</v>
      </c>
      <c r="CF383">
        <v>0</v>
      </c>
      <c r="CG383">
        <f t="shared" si="1191"/>
        <v>0</v>
      </c>
      <c r="CH383">
        <v>0</v>
      </c>
      <c r="CI383">
        <f t="shared" si="1192"/>
        <v>0</v>
      </c>
      <c r="CJ383">
        <v>0</v>
      </c>
      <c r="CK383">
        <f t="shared" si="1193"/>
        <v>0</v>
      </c>
      <c r="CL383">
        <v>0</v>
      </c>
      <c r="CM383">
        <f t="shared" si="1194"/>
        <v>0</v>
      </c>
      <c r="CN383">
        <v>0</v>
      </c>
      <c r="CO383">
        <f t="shared" si="1195"/>
        <v>0</v>
      </c>
      <c r="CP383">
        <v>0</v>
      </c>
      <c r="CQ383">
        <f t="shared" si="1196"/>
        <v>0</v>
      </c>
      <c r="CR383">
        <v>0</v>
      </c>
      <c r="CS383">
        <f t="shared" si="1197"/>
        <v>0</v>
      </c>
      <c r="CT383">
        <v>0</v>
      </c>
      <c r="CU383">
        <f t="shared" si="1198"/>
        <v>0</v>
      </c>
      <c r="CV383">
        <v>0</v>
      </c>
      <c r="CW383">
        <f t="shared" si="1199"/>
        <v>0</v>
      </c>
      <c r="CX383">
        <v>0</v>
      </c>
      <c r="CY383">
        <f t="shared" si="1200"/>
        <v>0</v>
      </c>
      <c r="CZ383">
        <v>0</v>
      </c>
      <c r="DA383">
        <f t="shared" si="1201"/>
        <v>0</v>
      </c>
      <c r="DB383">
        <v>0</v>
      </c>
      <c r="DC383">
        <f t="shared" si="1202"/>
        <v>0</v>
      </c>
      <c r="DD383">
        <v>0</v>
      </c>
      <c r="DE383">
        <f t="shared" si="1203"/>
        <v>0</v>
      </c>
      <c r="DF383">
        <v>0</v>
      </c>
      <c r="DG383">
        <f t="shared" si="1204"/>
        <v>0</v>
      </c>
      <c r="DH383">
        <v>0</v>
      </c>
      <c r="DI383">
        <f t="shared" si="1205"/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f t="shared" si="1209"/>
        <v>0</v>
      </c>
      <c r="ET383">
        <v>0</v>
      </c>
      <c r="EU383">
        <f t="shared" si="1210"/>
        <v>0</v>
      </c>
      <c r="EV383">
        <v>0</v>
      </c>
      <c r="EW383">
        <f t="shared" si="1211"/>
        <v>0</v>
      </c>
      <c r="EX383">
        <v>0</v>
      </c>
      <c r="EY383">
        <f t="shared" si="1212"/>
        <v>0</v>
      </c>
      <c r="EZ383">
        <v>0</v>
      </c>
      <c r="FA383">
        <f t="shared" si="1213"/>
        <v>0</v>
      </c>
      <c r="FB383">
        <v>0</v>
      </c>
      <c r="FC383">
        <f t="shared" si="1214"/>
        <v>0</v>
      </c>
      <c r="FD383">
        <v>0</v>
      </c>
      <c r="FE383">
        <f t="shared" si="1215"/>
        <v>0</v>
      </c>
      <c r="FF383">
        <v>0</v>
      </c>
      <c r="FG383">
        <f t="shared" si="1216"/>
        <v>0</v>
      </c>
      <c r="FH383">
        <v>0</v>
      </c>
      <c r="FI383">
        <f t="shared" si="1217"/>
        <v>0</v>
      </c>
      <c r="FJ383">
        <v>0</v>
      </c>
      <c r="FK383">
        <f t="shared" si="1218"/>
        <v>0</v>
      </c>
      <c r="FL383">
        <v>0</v>
      </c>
      <c r="FM383">
        <f t="shared" si="1219"/>
        <v>0</v>
      </c>
      <c r="FN383">
        <v>0</v>
      </c>
      <c r="FO383">
        <f t="shared" si="1220"/>
        <v>0</v>
      </c>
      <c r="FP383">
        <v>0</v>
      </c>
      <c r="FQ383">
        <f t="shared" si="1221"/>
        <v>0</v>
      </c>
      <c r="FR383">
        <v>0</v>
      </c>
      <c r="FS383">
        <f t="shared" si="1222"/>
        <v>0</v>
      </c>
      <c r="FT383">
        <v>0</v>
      </c>
      <c r="FU383">
        <f t="shared" si="1223"/>
        <v>0</v>
      </c>
      <c r="FV383">
        <v>0</v>
      </c>
      <c r="FW383">
        <f t="shared" si="1224"/>
        <v>0</v>
      </c>
      <c r="FX383">
        <v>0</v>
      </c>
      <c r="FY383">
        <f t="shared" si="1225"/>
        <v>0</v>
      </c>
      <c r="FZ383">
        <v>0</v>
      </c>
      <c r="GA383">
        <f t="shared" si="1226"/>
        <v>0</v>
      </c>
      <c r="GB383">
        <v>0</v>
      </c>
      <c r="GC383">
        <f t="shared" si="1227"/>
        <v>0</v>
      </c>
      <c r="GD383">
        <v>0</v>
      </c>
      <c r="GE383">
        <f t="shared" si="1228"/>
        <v>0</v>
      </c>
      <c r="GF383">
        <v>0</v>
      </c>
      <c r="GG383">
        <f t="shared" si="1229"/>
        <v>0</v>
      </c>
      <c r="GH383">
        <v>100</v>
      </c>
      <c r="GI383">
        <f t="shared" si="1230"/>
        <v>1</v>
      </c>
      <c r="GJ383">
        <v>0</v>
      </c>
      <c r="GK383">
        <f t="shared" si="1231"/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752</v>
      </c>
      <c r="GV383" t="s">
        <v>753</v>
      </c>
    </row>
    <row r="384" spans="1:204" x14ac:dyDescent="0.45">
      <c r="A384">
        <v>383</v>
      </c>
      <c r="B384" t="s">
        <v>368</v>
      </c>
      <c r="C384" t="s">
        <v>750</v>
      </c>
      <c r="D384" t="s">
        <v>751</v>
      </c>
      <c r="F384">
        <v>722</v>
      </c>
      <c r="G384">
        <f t="shared" si="1232"/>
        <v>973</v>
      </c>
      <c r="H384">
        <v>1773</v>
      </c>
      <c r="I384" s="2">
        <f t="shared" si="1181"/>
        <v>0.54878736604624934</v>
      </c>
      <c r="J384" s="2">
        <f t="shared" si="1182"/>
        <v>251</v>
      </c>
      <c r="K384" s="2">
        <f t="shared" si="1183"/>
        <v>1.3476454293628808</v>
      </c>
      <c r="M384" s="2">
        <f t="shared" si="1206"/>
        <v>1261</v>
      </c>
      <c r="N384">
        <v>20</v>
      </c>
      <c r="O384">
        <v>43</v>
      </c>
      <c r="P384" s="2">
        <f t="shared" si="1033"/>
        <v>0.46511627906976744</v>
      </c>
      <c r="Q384" s="2">
        <f t="shared" si="1034"/>
        <v>0.53488372093023251</v>
      </c>
      <c r="S384">
        <v>240</v>
      </c>
      <c r="T384" s="2">
        <f t="shared" si="1079"/>
        <v>0</v>
      </c>
      <c r="U384">
        <v>260</v>
      </c>
      <c r="V384">
        <v>260</v>
      </c>
      <c r="W384" s="2">
        <f t="shared" si="1035"/>
        <v>52</v>
      </c>
      <c r="X384" s="2">
        <f t="shared" si="1036"/>
        <v>111.8</v>
      </c>
      <c r="Y384" s="7">
        <f t="shared" si="1037"/>
        <v>0.53488372093023251</v>
      </c>
      <c r="Z384" s="2">
        <f t="shared" si="1038"/>
        <v>1</v>
      </c>
      <c r="AA384" s="2" t="e">
        <f t="shared" si="1135"/>
        <v>#DIV/0!</v>
      </c>
      <c r="AB384" s="2">
        <f t="shared" si="1136"/>
        <v>1.0833333333333333</v>
      </c>
      <c r="AC384" s="2">
        <f t="shared" si="1137"/>
        <v>0.53488372093023251</v>
      </c>
      <c r="AD384" s="2">
        <f t="shared" si="1138"/>
        <v>260</v>
      </c>
      <c r="AE384" s="2">
        <f t="shared" si="1139"/>
        <v>20</v>
      </c>
      <c r="AG384" s="2">
        <f t="shared" si="1140"/>
        <v>13</v>
      </c>
      <c r="AH384" s="2">
        <f t="shared" si="859"/>
        <v>3.3076923076923079</v>
      </c>
      <c r="AI384" s="2">
        <v>2</v>
      </c>
      <c r="AJ384">
        <f t="shared" si="1207"/>
        <v>1E-3</v>
      </c>
      <c r="AK384">
        <f t="shared" si="879"/>
        <v>200</v>
      </c>
      <c r="AL384">
        <f t="shared" si="1233"/>
        <v>624</v>
      </c>
      <c r="AM384">
        <f t="shared" si="880"/>
        <v>824</v>
      </c>
      <c r="AP384" t="s">
        <v>37</v>
      </c>
      <c r="AS384">
        <v>3</v>
      </c>
      <c r="AT384">
        <v>1</v>
      </c>
      <c r="AU384">
        <f t="shared" si="877"/>
        <v>415.69219381653051</v>
      </c>
      <c r="AV384" t="s">
        <v>448</v>
      </c>
      <c r="AW384" t="s">
        <v>64</v>
      </c>
      <c r="AZ384" s="2">
        <f t="shared" si="1184"/>
        <v>1.6008930818282054</v>
      </c>
      <c r="BA384" s="2">
        <f t="shared" si="1185"/>
        <v>6</v>
      </c>
      <c r="BB384">
        <v>0</v>
      </c>
      <c r="BC384">
        <f t="shared" si="1186"/>
        <v>0</v>
      </c>
      <c r="BD384">
        <v>0</v>
      </c>
      <c r="BE384">
        <f t="shared" si="1187"/>
        <v>0</v>
      </c>
      <c r="BF384">
        <v>11.9</v>
      </c>
      <c r="BG384">
        <f t="shared" si="1106"/>
        <v>0.11291831766200854</v>
      </c>
      <c r="BH384">
        <v>1.8</v>
      </c>
      <c r="BI384">
        <f t="shared" si="1130"/>
        <v>1.8247625779762119E-2</v>
      </c>
      <c r="BJ384">
        <v>0</v>
      </c>
      <c r="BK384">
        <f t="shared" si="1188"/>
        <v>0</v>
      </c>
      <c r="BL384">
        <v>0</v>
      </c>
      <c r="BM384">
        <f t="shared" si="1180"/>
        <v>0</v>
      </c>
      <c r="BN384">
        <v>0</v>
      </c>
      <c r="BO384">
        <f t="shared" si="1189"/>
        <v>0</v>
      </c>
      <c r="BP384">
        <v>0</v>
      </c>
      <c r="BQ384">
        <f t="shared" si="1190"/>
        <v>0</v>
      </c>
      <c r="BR384">
        <f t="shared" si="1208"/>
        <v>66.771000000000001</v>
      </c>
      <c r="BS384">
        <f t="shared" si="1108"/>
        <v>0.66590195674564512</v>
      </c>
      <c r="BT384">
        <v>4.4999999999999998E-2</v>
      </c>
      <c r="BU384">
        <f t="shared" si="1109"/>
        <v>2.0867778207505645E-3</v>
      </c>
      <c r="BV384">
        <v>2.5000000000000001E-2</v>
      </c>
      <c r="BW384">
        <f t="shared" si="1110"/>
        <v>4.495784742800251E-4</v>
      </c>
      <c r="BX384">
        <v>8.9999999999999993E-3</v>
      </c>
      <c r="BY384">
        <f t="shared" si="1134"/>
        <v>1.5631635768236933E-4</v>
      </c>
      <c r="BZ384">
        <v>0.35</v>
      </c>
      <c r="CA384">
        <f t="shared" si="1112"/>
        <v>6.9405292723410039E-3</v>
      </c>
      <c r="CB384">
        <v>16.8</v>
      </c>
      <c r="CC384">
        <f t="shared" si="1113"/>
        <v>0.17994725131615638</v>
      </c>
      <c r="CD384">
        <v>2.2999999999999998</v>
      </c>
      <c r="CE384">
        <f t="shared" si="1147"/>
        <v>1.3351646571373971E-2</v>
      </c>
      <c r="CF384">
        <v>0</v>
      </c>
      <c r="CG384">
        <f t="shared" si="1191"/>
        <v>0</v>
      </c>
      <c r="CH384">
        <v>0</v>
      </c>
      <c r="CI384">
        <f t="shared" si="1192"/>
        <v>0</v>
      </c>
      <c r="CJ384">
        <v>0</v>
      </c>
      <c r="CK384">
        <f t="shared" si="1193"/>
        <v>0</v>
      </c>
      <c r="CL384">
        <v>0</v>
      </c>
      <c r="CM384">
        <f t="shared" si="1194"/>
        <v>0</v>
      </c>
      <c r="CN384">
        <v>0</v>
      </c>
      <c r="CO384">
        <f t="shared" si="1195"/>
        <v>0</v>
      </c>
      <c r="CP384">
        <v>0</v>
      </c>
      <c r="CQ384">
        <f t="shared" si="1196"/>
        <v>0</v>
      </c>
      <c r="CR384">
        <v>0</v>
      </c>
      <c r="CS384">
        <f t="shared" si="1197"/>
        <v>0</v>
      </c>
      <c r="CT384">
        <v>0</v>
      </c>
      <c r="CU384">
        <f t="shared" si="1198"/>
        <v>0</v>
      </c>
      <c r="CV384">
        <v>0</v>
      </c>
      <c r="CW384">
        <f t="shared" si="1199"/>
        <v>0</v>
      </c>
      <c r="CX384">
        <v>0</v>
      </c>
      <c r="CY384">
        <f t="shared" si="1200"/>
        <v>0</v>
      </c>
      <c r="CZ384">
        <v>0</v>
      </c>
      <c r="DA384">
        <f t="shared" si="1201"/>
        <v>0</v>
      </c>
      <c r="DB384">
        <v>0</v>
      </c>
      <c r="DC384">
        <f t="shared" si="1202"/>
        <v>0</v>
      </c>
      <c r="DD384">
        <v>0</v>
      </c>
      <c r="DE384">
        <f t="shared" si="1203"/>
        <v>0</v>
      </c>
      <c r="DF384">
        <v>0</v>
      </c>
      <c r="DG384">
        <f t="shared" si="1204"/>
        <v>0</v>
      </c>
      <c r="DH384">
        <v>0</v>
      </c>
      <c r="DI384">
        <f t="shared" si="1205"/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f t="shared" si="1209"/>
        <v>0</v>
      </c>
      <c r="ET384">
        <v>0</v>
      </c>
      <c r="EU384">
        <f t="shared" si="1210"/>
        <v>0</v>
      </c>
      <c r="EV384">
        <v>0</v>
      </c>
      <c r="EW384">
        <f t="shared" si="1211"/>
        <v>0</v>
      </c>
      <c r="EX384">
        <v>0</v>
      </c>
      <c r="EY384">
        <f t="shared" si="1212"/>
        <v>0</v>
      </c>
      <c r="EZ384">
        <v>0</v>
      </c>
      <c r="FA384">
        <f t="shared" si="1213"/>
        <v>0</v>
      </c>
      <c r="FB384">
        <v>0</v>
      </c>
      <c r="FC384">
        <f t="shared" si="1214"/>
        <v>0</v>
      </c>
      <c r="FD384">
        <v>0</v>
      </c>
      <c r="FE384">
        <f t="shared" si="1215"/>
        <v>0</v>
      </c>
      <c r="FF384">
        <v>0</v>
      </c>
      <c r="FG384">
        <f t="shared" si="1216"/>
        <v>0</v>
      </c>
      <c r="FH384">
        <v>0</v>
      </c>
      <c r="FI384">
        <f t="shared" si="1217"/>
        <v>0</v>
      </c>
      <c r="FJ384">
        <v>0</v>
      </c>
      <c r="FK384">
        <f t="shared" si="1218"/>
        <v>0</v>
      </c>
      <c r="FL384">
        <v>0</v>
      </c>
      <c r="FM384">
        <f t="shared" si="1219"/>
        <v>0</v>
      </c>
      <c r="FN384">
        <v>0</v>
      </c>
      <c r="FO384">
        <f t="shared" si="1220"/>
        <v>0</v>
      </c>
      <c r="FP384">
        <v>0</v>
      </c>
      <c r="FQ384">
        <f t="shared" si="1221"/>
        <v>0</v>
      </c>
      <c r="FR384">
        <v>0</v>
      </c>
      <c r="FS384">
        <f t="shared" si="1222"/>
        <v>0</v>
      </c>
      <c r="FT384">
        <v>0</v>
      </c>
      <c r="FU384">
        <f t="shared" si="1223"/>
        <v>0</v>
      </c>
      <c r="FV384">
        <v>0</v>
      </c>
      <c r="FW384">
        <f t="shared" si="1224"/>
        <v>0</v>
      </c>
      <c r="FX384">
        <v>0</v>
      </c>
      <c r="FY384">
        <f t="shared" si="1225"/>
        <v>0</v>
      </c>
      <c r="FZ384">
        <v>0</v>
      </c>
      <c r="GA384">
        <f t="shared" si="1226"/>
        <v>0</v>
      </c>
      <c r="GB384">
        <v>0</v>
      </c>
      <c r="GC384">
        <f t="shared" si="1227"/>
        <v>0</v>
      </c>
      <c r="GD384">
        <v>0</v>
      </c>
      <c r="GE384">
        <f t="shared" si="1228"/>
        <v>0</v>
      </c>
      <c r="GF384">
        <v>0</v>
      </c>
      <c r="GG384">
        <f t="shared" si="1229"/>
        <v>0</v>
      </c>
      <c r="GH384">
        <v>100</v>
      </c>
      <c r="GI384">
        <f t="shared" si="1230"/>
        <v>1</v>
      </c>
      <c r="GJ384">
        <v>0</v>
      </c>
      <c r="GK384">
        <f t="shared" si="1231"/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752</v>
      </c>
      <c r="GV384" t="s">
        <v>753</v>
      </c>
    </row>
    <row r="385" spans="1:204" x14ac:dyDescent="0.45">
      <c r="A385">
        <v>384</v>
      </c>
      <c r="B385" t="s">
        <v>368</v>
      </c>
      <c r="C385" t="s">
        <v>750</v>
      </c>
      <c r="D385" t="s">
        <v>751</v>
      </c>
      <c r="F385">
        <v>722</v>
      </c>
      <c r="G385">
        <f t="shared" si="1232"/>
        <v>1023</v>
      </c>
      <c r="H385">
        <v>1773</v>
      </c>
      <c r="I385" s="2">
        <f t="shared" si="1181"/>
        <v>0.5769881556683587</v>
      </c>
      <c r="J385" s="2">
        <f t="shared" si="1182"/>
        <v>301</v>
      </c>
      <c r="K385" s="2">
        <f t="shared" si="1183"/>
        <v>1.4168975069252077</v>
      </c>
      <c r="M385" s="2">
        <f t="shared" si="1206"/>
        <v>1261</v>
      </c>
      <c r="N385">
        <v>22</v>
      </c>
      <c r="O385">
        <v>50</v>
      </c>
      <c r="P385" s="2">
        <f t="shared" si="1033"/>
        <v>0.44</v>
      </c>
      <c r="Q385" s="2">
        <f t="shared" si="1034"/>
        <v>0.56000000000000005</v>
      </c>
      <c r="S385">
        <v>200</v>
      </c>
      <c r="T385" s="2">
        <f t="shared" si="1079"/>
        <v>0</v>
      </c>
      <c r="U385">
        <v>220</v>
      </c>
      <c r="V385">
        <v>220</v>
      </c>
      <c r="W385" s="2">
        <f t="shared" si="1035"/>
        <v>48.4</v>
      </c>
      <c r="X385" s="2">
        <f t="shared" si="1036"/>
        <v>110</v>
      </c>
      <c r="Y385" s="7">
        <f t="shared" si="1037"/>
        <v>0.56000000000000005</v>
      </c>
      <c r="Z385" s="2">
        <f t="shared" si="1038"/>
        <v>1</v>
      </c>
      <c r="AA385" s="2" t="e">
        <f t="shared" si="1135"/>
        <v>#DIV/0!</v>
      </c>
      <c r="AB385" s="2">
        <f t="shared" si="1136"/>
        <v>1.1000000000000001</v>
      </c>
      <c r="AC385" s="2">
        <f t="shared" si="1137"/>
        <v>0.56000000000000005</v>
      </c>
      <c r="AD385" s="2">
        <f t="shared" si="1138"/>
        <v>220</v>
      </c>
      <c r="AE385" s="2">
        <f t="shared" si="1139"/>
        <v>20</v>
      </c>
      <c r="AG385" s="2">
        <f t="shared" si="1140"/>
        <v>11</v>
      </c>
      <c r="AH385" s="2">
        <f t="shared" si="859"/>
        <v>4.5454545454545459</v>
      </c>
      <c r="AI385" s="2">
        <v>2</v>
      </c>
      <c r="AJ385">
        <f t="shared" si="1207"/>
        <v>1E-3</v>
      </c>
      <c r="AK385">
        <f t="shared" si="879"/>
        <v>220</v>
      </c>
      <c r="AL385">
        <f t="shared" si="1233"/>
        <v>629</v>
      </c>
      <c r="AM385">
        <f t="shared" si="880"/>
        <v>849</v>
      </c>
      <c r="AP385" t="s">
        <v>37</v>
      </c>
      <c r="AS385">
        <v>3</v>
      </c>
      <c r="AT385">
        <v>1</v>
      </c>
      <c r="AU385">
        <f t="shared" si="877"/>
        <v>346.41016151377545</v>
      </c>
      <c r="AV385" t="s">
        <v>448</v>
      </c>
      <c r="AW385" t="s">
        <v>64</v>
      </c>
      <c r="AZ385" s="2">
        <f t="shared" si="1184"/>
        <v>1.6008930818282054</v>
      </c>
      <c r="BA385" s="2">
        <f t="shared" si="1185"/>
        <v>6</v>
      </c>
      <c r="BB385">
        <v>0</v>
      </c>
      <c r="BC385">
        <f t="shared" si="1186"/>
        <v>0</v>
      </c>
      <c r="BD385">
        <v>0</v>
      </c>
      <c r="BE385">
        <f t="shared" si="1187"/>
        <v>0</v>
      </c>
      <c r="BF385">
        <v>11.9</v>
      </c>
      <c r="BG385">
        <f t="shared" si="1106"/>
        <v>0.11291831766200854</v>
      </c>
      <c r="BH385">
        <v>1.8</v>
      </c>
      <c r="BI385">
        <f t="shared" si="1130"/>
        <v>1.8247625779762119E-2</v>
      </c>
      <c r="BJ385">
        <v>0</v>
      </c>
      <c r="BK385">
        <f t="shared" si="1188"/>
        <v>0</v>
      </c>
      <c r="BL385">
        <v>0</v>
      </c>
      <c r="BM385">
        <f t="shared" si="1180"/>
        <v>0</v>
      </c>
      <c r="BN385">
        <v>0</v>
      </c>
      <c r="BO385">
        <f t="shared" si="1189"/>
        <v>0</v>
      </c>
      <c r="BP385">
        <v>0</v>
      </c>
      <c r="BQ385">
        <f t="shared" si="1190"/>
        <v>0</v>
      </c>
      <c r="BR385">
        <f t="shared" si="1208"/>
        <v>66.771000000000001</v>
      </c>
      <c r="BS385">
        <f t="shared" si="1108"/>
        <v>0.66590195674564512</v>
      </c>
      <c r="BT385">
        <v>4.4999999999999998E-2</v>
      </c>
      <c r="BU385">
        <f t="shared" si="1109"/>
        <v>2.0867778207505645E-3</v>
      </c>
      <c r="BV385">
        <v>2.5000000000000001E-2</v>
      </c>
      <c r="BW385">
        <f t="shared" si="1110"/>
        <v>4.495784742800251E-4</v>
      </c>
      <c r="BX385">
        <v>8.9999999999999993E-3</v>
      </c>
      <c r="BY385">
        <f t="shared" si="1134"/>
        <v>1.5631635768236933E-4</v>
      </c>
      <c r="BZ385">
        <v>0.35</v>
      </c>
      <c r="CA385">
        <f t="shared" si="1112"/>
        <v>6.9405292723410039E-3</v>
      </c>
      <c r="CB385">
        <v>16.8</v>
      </c>
      <c r="CC385">
        <f t="shared" si="1113"/>
        <v>0.17994725131615638</v>
      </c>
      <c r="CD385">
        <v>2.2999999999999998</v>
      </c>
      <c r="CE385">
        <f t="shared" si="1147"/>
        <v>1.3351646571373971E-2</v>
      </c>
      <c r="CF385">
        <v>0</v>
      </c>
      <c r="CG385">
        <f t="shared" si="1191"/>
        <v>0</v>
      </c>
      <c r="CH385">
        <v>0</v>
      </c>
      <c r="CI385">
        <f t="shared" si="1192"/>
        <v>0</v>
      </c>
      <c r="CJ385">
        <v>0</v>
      </c>
      <c r="CK385">
        <f t="shared" si="1193"/>
        <v>0</v>
      </c>
      <c r="CL385">
        <v>0</v>
      </c>
      <c r="CM385">
        <f t="shared" si="1194"/>
        <v>0</v>
      </c>
      <c r="CN385">
        <v>0</v>
      </c>
      <c r="CO385">
        <f t="shared" si="1195"/>
        <v>0</v>
      </c>
      <c r="CP385">
        <v>0</v>
      </c>
      <c r="CQ385">
        <f t="shared" si="1196"/>
        <v>0</v>
      </c>
      <c r="CR385">
        <v>0</v>
      </c>
      <c r="CS385">
        <f t="shared" si="1197"/>
        <v>0</v>
      </c>
      <c r="CT385">
        <v>0</v>
      </c>
      <c r="CU385">
        <f t="shared" si="1198"/>
        <v>0</v>
      </c>
      <c r="CV385">
        <v>0</v>
      </c>
      <c r="CW385">
        <f t="shared" si="1199"/>
        <v>0</v>
      </c>
      <c r="CX385">
        <v>0</v>
      </c>
      <c r="CY385">
        <f t="shared" si="1200"/>
        <v>0</v>
      </c>
      <c r="CZ385">
        <v>0</v>
      </c>
      <c r="DA385">
        <f t="shared" si="1201"/>
        <v>0</v>
      </c>
      <c r="DB385">
        <v>0</v>
      </c>
      <c r="DC385">
        <f t="shared" si="1202"/>
        <v>0</v>
      </c>
      <c r="DD385">
        <v>0</v>
      </c>
      <c r="DE385">
        <f t="shared" si="1203"/>
        <v>0</v>
      </c>
      <c r="DF385">
        <v>0</v>
      </c>
      <c r="DG385">
        <f t="shared" si="1204"/>
        <v>0</v>
      </c>
      <c r="DH385">
        <v>0</v>
      </c>
      <c r="DI385">
        <f t="shared" si="1205"/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f t="shared" si="1209"/>
        <v>0</v>
      </c>
      <c r="ET385">
        <v>0</v>
      </c>
      <c r="EU385">
        <f t="shared" si="1210"/>
        <v>0</v>
      </c>
      <c r="EV385">
        <v>0</v>
      </c>
      <c r="EW385">
        <f t="shared" si="1211"/>
        <v>0</v>
      </c>
      <c r="EX385">
        <v>0</v>
      </c>
      <c r="EY385">
        <f t="shared" si="1212"/>
        <v>0</v>
      </c>
      <c r="EZ385">
        <v>0</v>
      </c>
      <c r="FA385">
        <f t="shared" si="1213"/>
        <v>0</v>
      </c>
      <c r="FB385">
        <v>0</v>
      </c>
      <c r="FC385">
        <f t="shared" si="1214"/>
        <v>0</v>
      </c>
      <c r="FD385">
        <v>0</v>
      </c>
      <c r="FE385">
        <f t="shared" si="1215"/>
        <v>0</v>
      </c>
      <c r="FF385">
        <v>0</v>
      </c>
      <c r="FG385">
        <f t="shared" si="1216"/>
        <v>0</v>
      </c>
      <c r="FH385">
        <v>0</v>
      </c>
      <c r="FI385">
        <f t="shared" si="1217"/>
        <v>0</v>
      </c>
      <c r="FJ385">
        <v>0</v>
      </c>
      <c r="FK385">
        <f t="shared" si="1218"/>
        <v>0</v>
      </c>
      <c r="FL385">
        <v>0</v>
      </c>
      <c r="FM385">
        <f t="shared" si="1219"/>
        <v>0</v>
      </c>
      <c r="FN385">
        <v>0</v>
      </c>
      <c r="FO385">
        <f t="shared" si="1220"/>
        <v>0</v>
      </c>
      <c r="FP385">
        <v>0</v>
      </c>
      <c r="FQ385">
        <f t="shared" si="1221"/>
        <v>0</v>
      </c>
      <c r="FR385">
        <v>0</v>
      </c>
      <c r="FS385">
        <f t="shared" si="1222"/>
        <v>0</v>
      </c>
      <c r="FT385">
        <v>0</v>
      </c>
      <c r="FU385">
        <f t="shared" si="1223"/>
        <v>0</v>
      </c>
      <c r="FV385">
        <v>0</v>
      </c>
      <c r="FW385">
        <f t="shared" si="1224"/>
        <v>0</v>
      </c>
      <c r="FX385">
        <v>0</v>
      </c>
      <c r="FY385">
        <f t="shared" si="1225"/>
        <v>0</v>
      </c>
      <c r="FZ385">
        <v>0</v>
      </c>
      <c r="GA385">
        <f t="shared" si="1226"/>
        <v>0</v>
      </c>
      <c r="GB385">
        <v>0</v>
      </c>
      <c r="GC385">
        <f t="shared" si="1227"/>
        <v>0</v>
      </c>
      <c r="GD385">
        <v>0</v>
      </c>
      <c r="GE385">
        <f t="shared" si="1228"/>
        <v>0</v>
      </c>
      <c r="GF385">
        <v>0</v>
      </c>
      <c r="GG385">
        <f t="shared" si="1229"/>
        <v>0</v>
      </c>
      <c r="GH385">
        <v>100</v>
      </c>
      <c r="GI385">
        <f t="shared" si="1230"/>
        <v>1</v>
      </c>
      <c r="GJ385">
        <v>0</v>
      </c>
      <c r="GK385">
        <f t="shared" si="1231"/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752</v>
      </c>
      <c r="GV385" t="s">
        <v>753</v>
      </c>
    </row>
    <row r="386" spans="1:204" x14ac:dyDescent="0.45">
      <c r="A386">
        <v>385</v>
      </c>
      <c r="B386" t="s">
        <v>368</v>
      </c>
      <c r="C386" t="s">
        <v>750</v>
      </c>
      <c r="D386" t="s">
        <v>751</v>
      </c>
      <c r="F386">
        <v>722</v>
      </c>
      <c r="G386">
        <f t="shared" si="1232"/>
        <v>1073</v>
      </c>
      <c r="H386">
        <v>1773</v>
      </c>
      <c r="I386" s="2">
        <f t="shared" si="1181"/>
        <v>0.60518894529046818</v>
      </c>
      <c r="J386" s="2">
        <f t="shared" si="1182"/>
        <v>351</v>
      </c>
      <c r="K386" s="2">
        <f t="shared" si="1183"/>
        <v>1.4861495844875345</v>
      </c>
      <c r="M386" s="2">
        <f t="shared" si="1206"/>
        <v>1261</v>
      </c>
      <c r="N386">
        <v>21</v>
      </c>
      <c r="O386">
        <v>50</v>
      </c>
      <c r="P386" s="2">
        <f t="shared" si="1033"/>
        <v>0.42</v>
      </c>
      <c r="Q386" s="2">
        <f t="shared" si="1034"/>
        <v>0.57999999999999996</v>
      </c>
      <c r="S386">
        <v>150</v>
      </c>
      <c r="T386" s="2">
        <f t="shared" si="1079"/>
        <v>0</v>
      </c>
      <c r="U386">
        <v>160</v>
      </c>
      <c r="V386">
        <v>160</v>
      </c>
      <c r="W386" s="2">
        <f t="shared" si="1035"/>
        <v>33.6</v>
      </c>
      <c r="X386" s="2">
        <f t="shared" si="1036"/>
        <v>80</v>
      </c>
      <c r="Y386" s="7">
        <f t="shared" si="1037"/>
        <v>0.57999999999999996</v>
      </c>
      <c r="Z386" s="2">
        <f t="shared" si="1038"/>
        <v>1</v>
      </c>
      <c r="AA386" s="2" t="e">
        <f t="shared" si="1135"/>
        <v>#DIV/0!</v>
      </c>
      <c r="AB386" s="2">
        <f t="shared" si="1136"/>
        <v>1.0666666666666667</v>
      </c>
      <c r="AC386" s="2">
        <f t="shared" si="1137"/>
        <v>0.57999999999999996</v>
      </c>
      <c r="AD386" s="2">
        <f t="shared" si="1138"/>
        <v>160</v>
      </c>
      <c r="AE386" s="2">
        <f t="shared" si="1139"/>
        <v>10</v>
      </c>
      <c r="AG386" s="2">
        <f t="shared" si="1140"/>
        <v>16</v>
      </c>
      <c r="AH386" s="2">
        <f>(AE386/V386)*O386</f>
        <v>3.125</v>
      </c>
      <c r="AI386" s="2">
        <v>2</v>
      </c>
      <c r="AJ386">
        <f t="shared" si="1207"/>
        <v>1E-3</v>
      </c>
      <c r="AK386">
        <f t="shared" si="879"/>
        <v>210</v>
      </c>
      <c r="AL386">
        <f t="shared" si="1233"/>
        <v>634</v>
      </c>
      <c r="AM386">
        <f t="shared" si="880"/>
        <v>844</v>
      </c>
      <c r="AP386" t="s">
        <v>37</v>
      </c>
      <c r="AS386">
        <v>3</v>
      </c>
      <c r="AT386">
        <v>1</v>
      </c>
      <c r="AU386">
        <f t="shared" si="877"/>
        <v>259.8076211353316</v>
      </c>
      <c r="AV386" t="s">
        <v>448</v>
      </c>
      <c r="AW386" t="s">
        <v>64</v>
      </c>
      <c r="AZ386" s="2">
        <f t="shared" si="1184"/>
        <v>1.6008930818282054</v>
      </c>
      <c r="BA386" s="2">
        <f t="shared" si="1185"/>
        <v>6</v>
      </c>
      <c r="BB386">
        <v>0</v>
      </c>
      <c r="BC386">
        <f t="shared" si="1186"/>
        <v>0</v>
      </c>
      <c r="BD386">
        <v>0</v>
      </c>
      <c r="BE386">
        <f t="shared" si="1187"/>
        <v>0</v>
      </c>
      <c r="BF386">
        <v>11.9</v>
      </c>
      <c r="BG386">
        <f t="shared" si="1106"/>
        <v>0.11291831766200854</v>
      </c>
      <c r="BH386">
        <v>1.8</v>
      </c>
      <c r="BI386">
        <f t="shared" si="1130"/>
        <v>1.8247625779762119E-2</v>
      </c>
      <c r="BJ386">
        <v>0</v>
      </c>
      <c r="BK386">
        <f t="shared" si="1188"/>
        <v>0</v>
      </c>
      <c r="BL386">
        <v>0</v>
      </c>
      <c r="BM386">
        <f t="shared" si="1180"/>
        <v>0</v>
      </c>
      <c r="BN386">
        <v>0</v>
      </c>
      <c r="BO386">
        <f t="shared" si="1189"/>
        <v>0</v>
      </c>
      <c r="BP386">
        <v>0</v>
      </c>
      <c r="BQ386">
        <f t="shared" si="1190"/>
        <v>0</v>
      </c>
      <c r="BR386">
        <f t="shared" si="1208"/>
        <v>66.771000000000001</v>
      </c>
      <c r="BS386">
        <f t="shared" si="1108"/>
        <v>0.66590195674564512</v>
      </c>
      <c r="BT386">
        <v>4.4999999999999998E-2</v>
      </c>
      <c r="BU386">
        <f t="shared" si="1109"/>
        <v>2.0867778207505645E-3</v>
      </c>
      <c r="BV386">
        <v>2.5000000000000001E-2</v>
      </c>
      <c r="BW386">
        <f t="shared" si="1110"/>
        <v>4.495784742800251E-4</v>
      </c>
      <c r="BX386">
        <v>8.9999999999999993E-3</v>
      </c>
      <c r="BY386">
        <f t="shared" si="1134"/>
        <v>1.5631635768236933E-4</v>
      </c>
      <c r="BZ386">
        <v>0.35</v>
      </c>
      <c r="CA386">
        <f t="shared" si="1112"/>
        <v>6.9405292723410039E-3</v>
      </c>
      <c r="CB386">
        <v>16.8</v>
      </c>
      <c r="CC386">
        <f t="shared" si="1113"/>
        <v>0.17994725131615638</v>
      </c>
      <c r="CD386">
        <v>2.2999999999999998</v>
      </c>
      <c r="CE386">
        <f t="shared" si="1147"/>
        <v>1.3351646571373971E-2</v>
      </c>
      <c r="CF386">
        <v>0</v>
      </c>
      <c r="CG386">
        <f t="shared" si="1191"/>
        <v>0</v>
      </c>
      <c r="CH386">
        <v>0</v>
      </c>
      <c r="CI386">
        <f t="shared" si="1192"/>
        <v>0</v>
      </c>
      <c r="CJ386">
        <v>0</v>
      </c>
      <c r="CK386">
        <f t="shared" si="1193"/>
        <v>0</v>
      </c>
      <c r="CL386">
        <v>0</v>
      </c>
      <c r="CM386">
        <f t="shared" si="1194"/>
        <v>0</v>
      </c>
      <c r="CN386">
        <v>0</v>
      </c>
      <c r="CO386">
        <f t="shared" si="1195"/>
        <v>0</v>
      </c>
      <c r="CP386">
        <v>0</v>
      </c>
      <c r="CQ386">
        <f t="shared" si="1196"/>
        <v>0</v>
      </c>
      <c r="CR386">
        <v>0</v>
      </c>
      <c r="CS386">
        <f t="shared" si="1197"/>
        <v>0</v>
      </c>
      <c r="CT386">
        <v>0</v>
      </c>
      <c r="CU386">
        <f t="shared" si="1198"/>
        <v>0</v>
      </c>
      <c r="CV386">
        <v>0</v>
      </c>
      <c r="CW386">
        <f t="shared" si="1199"/>
        <v>0</v>
      </c>
      <c r="CX386">
        <v>0</v>
      </c>
      <c r="CY386">
        <f t="shared" si="1200"/>
        <v>0</v>
      </c>
      <c r="CZ386">
        <v>0</v>
      </c>
      <c r="DA386">
        <f t="shared" si="1201"/>
        <v>0</v>
      </c>
      <c r="DB386">
        <v>0</v>
      </c>
      <c r="DC386">
        <f t="shared" si="1202"/>
        <v>0</v>
      </c>
      <c r="DD386">
        <v>0</v>
      </c>
      <c r="DE386">
        <f t="shared" si="1203"/>
        <v>0</v>
      </c>
      <c r="DF386">
        <v>0</v>
      </c>
      <c r="DG386">
        <f t="shared" si="1204"/>
        <v>0</v>
      </c>
      <c r="DH386">
        <v>0</v>
      </c>
      <c r="DI386">
        <f t="shared" si="1205"/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f t="shared" si="1209"/>
        <v>0</v>
      </c>
      <c r="ET386">
        <v>0</v>
      </c>
      <c r="EU386">
        <f t="shared" si="1210"/>
        <v>0</v>
      </c>
      <c r="EV386">
        <v>0</v>
      </c>
      <c r="EW386">
        <f t="shared" si="1211"/>
        <v>0</v>
      </c>
      <c r="EX386">
        <v>0</v>
      </c>
      <c r="EY386">
        <f t="shared" si="1212"/>
        <v>0</v>
      </c>
      <c r="EZ386">
        <v>0</v>
      </c>
      <c r="FA386">
        <f t="shared" si="1213"/>
        <v>0</v>
      </c>
      <c r="FB386">
        <v>0</v>
      </c>
      <c r="FC386">
        <f t="shared" si="1214"/>
        <v>0</v>
      </c>
      <c r="FD386">
        <v>0</v>
      </c>
      <c r="FE386">
        <f t="shared" si="1215"/>
        <v>0</v>
      </c>
      <c r="FF386">
        <v>0</v>
      </c>
      <c r="FG386">
        <f t="shared" si="1216"/>
        <v>0</v>
      </c>
      <c r="FH386">
        <v>0</v>
      </c>
      <c r="FI386">
        <f t="shared" si="1217"/>
        <v>0</v>
      </c>
      <c r="FJ386">
        <v>0</v>
      </c>
      <c r="FK386">
        <f t="shared" si="1218"/>
        <v>0</v>
      </c>
      <c r="FL386">
        <v>0</v>
      </c>
      <c r="FM386">
        <f t="shared" si="1219"/>
        <v>0</v>
      </c>
      <c r="FN386">
        <v>0</v>
      </c>
      <c r="FO386">
        <f t="shared" si="1220"/>
        <v>0</v>
      </c>
      <c r="FP386">
        <v>0</v>
      </c>
      <c r="FQ386">
        <f t="shared" si="1221"/>
        <v>0</v>
      </c>
      <c r="FR386">
        <v>0</v>
      </c>
      <c r="FS386">
        <f t="shared" si="1222"/>
        <v>0</v>
      </c>
      <c r="FT386">
        <v>0</v>
      </c>
      <c r="FU386">
        <f t="shared" si="1223"/>
        <v>0</v>
      </c>
      <c r="FV386">
        <v>0</v>
      </c>
      <c r="FW386">
        <f t="shared" si="1224"/>
        <v>0</v>
      </c>
      <c r="FX386">
        <v>0</v>
      </c>
      <c r="FY386">
        <f t="shared" si="1225"/>
        <v>0</v>
      </c>
      <c r="FZ386">
        <v>0</v>
      </c>
      <c r="GA386">
        <f t="shared" si="1226"/>
        <v>0</v>
      </c>
      <c r="GB386">
        <v>0</v>
      </c>
      <c r="GC386">
        <f t="shared" si="1227"/>
        <v>0</v>
      </c>
      <c r="GD386">
        <v>0</v>
      </c>
      <c r="GE386">
        <f t="shared" si="1228"/>
        <v>0</v>
      </c>
      <c r="GF386">
        <v>0</v>
      </c>
      <c r="GG386">
        <f t="shared" si="1229"/>
        <v>0</v>
      </c>
      <c r="GH386">
        <v>100</v>
      </c>
      <c r="GI386">
        <f t="shared" si="1230"/>
        <v>1</v>
      </c>
      <c r="GJ386">
        <v>0</v>
      </c>
      <c r="GK386">
        <f t="shared" si="1231"/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752</v>
      </c>
      <c r="GV386" t="s">
        <v>753</v>
      </c>
    </row>
    <row r="387" spans="1:204" x14ac:dyDescent="0.45">
      <c r="A387">
        <v>386</v>
      </c>
      <c r="B387" t="s">
        <v>368</v>
      </c>
      <c r="C387" t="s">
        <v>750</v>
      </c>
      <c r="D387" t="s">
        <v>751</v>
      </c>
      <c r="F387">
        <v>722</v>
      </c>
      <c r="G387">
        <f t="shared" si="1232"/>
        <v>1123</v>
      </c>
      <c r="H387">
        <v>1773</v>
      </c>
      <c r="I387" s="2">
        <f t="shared" si="1181"/>
        <v>0.63338973491257755</v>
      </c>
      <c r="J387" s="2">
        <f t="shared" si="1182"/>
        <v>401</v>
      </c>
      <c r="K387" s="2">
        <f t="shared" si="1183"/>
        <v>1.5554016620498614</v>
      </c>
      <c r="M387" s="2">
        <f t="shared" si="1206"/>
        <v>1261</v>
      </c>
      <c r="N387">
        <v>23</v>
      </c>
      <c r="O387">
        <v>68</v>
      </c>
      <c r="P387" s="2">
        <f t="shared" si="1033"/>
        <v>0.33823529411764708</v>
      </c>
      <c r="Q387" s="2">
        <f t="shared" si="1034"/>
        <v>0.66176470588235292</v>
      </c>
      <c r="S387">
        <v>70</v>
      </c>
      <c r="T387" s="2">
        <f t="shared" si="1079"/>
        <v>0</v>
      </c>
      <c r="U387">
        <v>80</v>
      </c>
      <c r="V387">
        <v>80</v>
      </c>
      <c r="W387" s="2">
        <f t="shared" si="1035"/>
        <v>18.399999999999999</v>
      </c>
      <c r="X387" s="2">
        <f t="shared" si="1036"/>
        <v>54.4</v>
      </c>
      <c r="Y387" s="7">
        <f t="shared" si="1037"/>
        <v>0.66176470588235292</v>
      </c>
      <c r="Z387" s="2">
        <f t="shared" si="1038"/>
        <v>1</v>
      </c>
      <c r="AA387" s="2" t="e">
        <f t="shared" si="1135"/>
        <v>#DIV/0!</v>
      </c>
      <c r="AB387" s="2">
        <f t="shared" si="1136"/>
        <v>1.1428571428571428</v>
      </c>
      <c r="AC387" s="2">
        <f t="shared" si="1137"/>
        <v>0.66176470588235292</v>
      </c>
      <c r="AD387" s="2">
        <f t="shared" si="1138"/>
        <v>80</v>
      </c>
      <c r="AE387" s="2">
        <f t="shared" si="1139"/>
        <v>10</v>
      </c>
      <c r="AG387" s="2">
        <f t="shared" si="1140"/>
        <v>8</v>
      </c>
      <c r="AH387" s="2">
        <f t="shared" ref="AH387:AH450" si="1234">(AE387/V387)*O387</f>
        <v>8.5</v>
      </c>
      <c r="AI387" s="2">
        <v>2</v>
      </c>
      <c r="AJ387">
        <f t="shared" si="1207"/>
        <v>1E-3</v>
      </c>
      <c r="AK387">
        <f t="shared" si="879"/>
        <v>230</v>
      </c>
      <c r="AL387">
        <f t="shared" si="1233"/>
        <v>639</v>
      </c>
      <c r="AM387">
        <f t="shared" si="880"/>
        <v>869</v>
      </c>
      <c r="AP387" t="s">
        <v>37</v>
      </c>
      <c r="AS387">
        <v>3</v>
      </c>
      <c r="AT387">
        <v>1</v>
      </c>
      <c r="AU387">
        <f t="shared" si="877"/>
        <v>121.2435565298214</v>
      </c>
      <c r="AV387" t="s">
        <v>448</v>
      </c>
      <c r="AW387" t="s">
        <v>64</v>
      </c>
      <c r="AZ387" s="2">
        <f t="shared" si="1184"/>
        <v>1.6008930818282054</v>
      </c>
      <c r="BA387" s="2">
        <f t="shared" si="1185"/>
        <v>6</v>
      </c>
      <c r="BB387">
        <v>0</v>
      </c>
      <c r="BC387">
        <f t="shared" si="1186"/>
        <v>0</v>
      </c>
      <c r="BD387">
        <v>0</v>
      </c>
      <c r="BE387">
        <f t="shared" si="1187"/>
        <v>0</v>
      </c>
      <c r="BF387">
        <v>11.9</v>
      </c>
      <c r="BG387">
        <f t="shared" si="1106"/>
        <v>0.11291831766200854</v>
      </c>
      <c r="BH387">
        <v>1.8</v>
      </c>
      <c r="BI387">
        <f t="shared" si="1130"/>
        <v>1.8247625779762119E-2</v>
      </c>
      <c r="BJ387">
        <v>0</v>
      </c>
      <c r="BK387">
        <f t="shared" si="1188"/>
        <v>0</v>
      </c>
      <c r="BL387">
        <v>0</v>
      </c>
      <c r="BM387">
        <f t="shared" si="1180"/>
        <v>0</v>
      </c>
      <c r="BN387">
        <v>0</v>
      </c>
      <c r="BO387">
        <f t="shared" si="1189"/>
        <v>0</v>
      </c>
      <c r="BP387">
        <v>0</v>
      </c>
      <c r="BQ387">
        <f t="shared" si="1190"/>
        <v>0</v>
      </c>
      <c r="BR387">
        <f t="shared" si="1208"/>
        <v>66.771000000000001</v>
      </c>
      <c r="BS387">
        <f t="shared" si="1108"/>
        <v>0.66590195674564512</v>
      </c>
      <c r="BT387">
        <v>4.4999999999999998E-2</v>
      </c>
      <c r="BU387">
        <f t="shared" si="1109"/>
        <v>2.0867778207505645E-3</v>
      </c>
      <c r="BV387">
        <v>2.5000000000000001E-2</v>
      </c>
      <c r="BW387">
        <f t="shared" si="1110"/>
        <v>4.495784742800251E-4</v>
      </c>
      <c r="BX387">
        <v>8.9999999999999993E-3</v>
      </c>
      <c r="BY387">
        <f t="shared" si="1134"/>
        <v>1.5631635768236933E-4</v>
      </c>
      <c r="BZ387">
        <v>0.35</v>
      </c>
      <c r="CA387">
        <f t="shared" si="1112"/>
        <v>6.9405292723410039E-3</v>
      </c>
      <c r="CB387">
        <v>16.8</v>
      </c>
      <c r="CC387">
        <f t="shared" si="1113"/>
        <v>0.17994725131615638</v>
      </c>
      <c r="CD387">
        <v>2.2999999999999998</v>
      </c>
      <c r="CE387">
        <f t="shared" si="1147"/>
        <v>1.3351646571373971E-2</v>
      </c>
      <c r="CF387">
        <v>0</v>
      </c>
      <c r="CG387">
        <f t="shared" si="1191"/>
        <v>0</v>
      </c>
      <c r="CH387">
        <v>0</v>
      </c>
      <c r="CI387">
        <f t="shared" si="1192"/>
        <v>0</v>
      </c>
      <c r="CJ387">
        <v>0</v>
      </c>
      <c r="CK387">
        <f t="shared" si="1193"/>
        <v>0</v>
      </c>
      <c r="CL387">
        <v>0</v>
      </c>
      <c r="CM387">
        <f t="shared" si="1194"/>
        <v>0</v>
      </c>
      <c r="CN387">
        <v>0</v>
      </c>
      <c r="CO387">
        <f t="shared" si="1195"/>
        <v>0</v>
      </c>
      <c r="CP387">
        <v>0</v>
      </c>
      <c r="CQ387">
        <f t="shared" si="1196"/>
        <v>0</v>
      </c>
      <c r="CR387">
        <v>0</v>
      </c>
      <c r="CS387">
        <f t="shared" si="1197"/>
        <v>0</v>
      </c>
      <c r="CT387">
        <v>0</v>
      </c>
      <c r="CU387">
        <f t="shared" si="1198"/>
        <v>0</v>
      </c>
      <c r="CV387">
        <v>0</v>
      </c>
      <c r="CW387">
        <f t="shared" si="1199"/>
        <v>0</v>
      </c>
      <c r="CX387">
        <v>0</v>
      </c>
      <c r="CY387">
        <f t="shared" si="1200"/>
        <v>0</v>
      </c>
      <c r="CZ387">
        <v>0</v>
      </c>
      <c r="DA387">
        <f t="shared" si="1201"/>
        <v>0</v>
      </c>
      <c r="DB387">
        <v>0</v>
      </c>
      <c r="DC387">
        <f t="shared" si="1202"/>
        <v>0</v>
      </c>
      <c r="DD387">
        <v>0</v>
      </c>
      <c r="DE387">
        <f t="shared" si="1203"/>
        <v>0</v>
      </c>
      <c r="DF387">
        <v>0</v>
      </c>
      <c r="DG387">
        <f t="shared" si="1204"/>
        <v>0</v>
      </c>
      <c r="DH387">
        <v>0</v>
      </c>
      <c r="DI387">
        <f t="shared" si="1205"/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f t="shared" si="1209"/>
        <v>0</v>
      </c>
      <c r="ET387">
        <v>0</v>
      </c>
      <c r="EU387">
        <f t="shared" si="1210"/>
        <v>0</v>
      </c>
      <c r="EV387">
        <v>0</v>
      </c>
      <c r="EW387">
        <f t="shared" si="1211"/>
        <v>0</v>
      </c>
      <c r="EX387">
        <v>0</v>
      </c>
      <c r="EY387">
        <f t="shared" si="1212"/>
        <v>0</v>
      </c>
      <c r="EZ387">
        <v>0</v>
      </c>
      <c r="FA387">
        <f t="shared" si="1213"/>
        <v>0</v>
      </c>
      <c r="FB387">
        <v>0</v>
      </c>
      <c r="FC387">
        <f t="shared" si="1214"/>
        <v>0</v>
      </c>
      <c r="FD387">
        <v>0</v>
      </c>
      <c r="FE387">
        <f t="shared" si="1215"/>
        <v>0</v>
      </c>
      <c r="FF387">
        <v>0</v>
      </c>
      <c r="FG387">
        <f t="shared" si="1216"/>
        <v>0</v>
      </c>
      <c r="FH387">
        <v>0</v>
      </c>
      <c r="FI387">
        <f t="shared" si="1217"/>
        <v>0</v>
      </c>
      <c r="FJ387">
        <v>0</v>
      </c>
      <c r="FK387">
        <f t="shared" si="1218"/>
        <v>0</v>
      </c>
      <c r="FL387">
        <v>0</v>
      </c>
      <c r="FM387">
        <f t="shared" si="1219"/>
        <v>0</v>
      </c>
      <c r="FN387">
        <v>0</v>
      </c>
      <c r="FO387">
        <f t="shared" si="1220"/>
        <v>0</v>
      </c>
      <c r="FP387">
        <v>0</v>
      </c>
      <c r="FQ387">
        <f t="shared" si="1221"/>
        <v>0</v>
      </c>
      <c r="FR387">
        <v>0</v>
      </c>
      <c r="FS387">
        <f t="shared" si="1222"/>
        <v>0</v>
      </c>
      <c r="FT387">
        <v>0</v>
      </c>
      <c r="FU387">
        <f t="shared" si="1223"/>
        <v>0</v>
      </c>
      <c r="FV387">
        <v>0</v>
      </c>
      <c r="FW387">
        <f t="shared" si="1224"/>
        <v>0</v>
      </c>
      <c r="FX387">
        <v>0</v>
      </c>
      <c r="FY387">
        <f t="shared" si="1225"/>
        <v>0</v>
      </c>
      <c r="FZ387">
        <v>0</v>
      </c>
      <c r="GA387">
        <f t="shared" si="1226"/>
        <v>0</v>
      </c>
      <c r="GB387">
        <v>0</v>
      </c>
      <c r="GC387">
        <f t="shared" si="1227"/>
        <v>0</v>
      </c>
      <c r="GD387">
        <v>0</v>
      </c>
      <c r="GE387">
        <f t="shared" si="1228"/>
        <v>0</v>
      </c>
      <c r="GF387">
        <v>0</v>
      </c>
      <c r="GG387">
        <f t="shared" si="1229"/>
        <v>0</v>
      </c>
      <c r="GH387">
        <v>100</v>
      </c>
      <c r="GI387">
        <f t="shared" si="1230"/>
        <v>1</v>
      </c>
      <c r="GJ387">
        <v>0</v>
      </c>
      <c r="GK387">
        <f t="shared" si="1231"/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752</v>
      </c>
      <c r="GV387" t="s">
        <v>753</v>
      </c>
    </row>
    <row r="388" spans="1:204" x14ac:dyDescent="0.45">
      <c r="A388">
        <v>387</v>
      </c>
      <c r="B388" t="s">
        <v>368</v>
      </c>
      <c r="C388" t="s">
        <v>750</v>
      </c>
      <c r="D388" t="s">
        <v>751</v>
      </c>
      <c r="F388">
        <v>722</v>
      </c>
      <c r="G388">
        <v>873</v>
      </c>
      <c r="H388">
        <v>1773</v>
      </c>
      <c r="I388" s="2">
        <f t="shared" si="1181"/>
        <v>0.49238578680203043</v>
      </c>
      <c r="J388" s="2">
        <f t="shared" si="1182"/>
        <v>151</v>
      </c>
      <c r="K388" s="2">
        <f t="shared" si="1183"/>
        <v>1.209141274238227</v>
      </c>
      <c r="M388" s="2">
        <f t="shared" si="1206"/>
        <v>1261</v>
      </c>
      <c r="N388">
        <v>17</v>
      </c>
      <c r="O388">
        <v>28</v>
      </c>
      <c r="P388" s="2">
        <f t="shared" si="1033"/>
        <v>0.6071428571428571</v>
      </c>
      <c r="Q388" s="2">
        <f t="shared" si="1034"/>
        <v>0.39285714285714285</v>
      </c>
      <c r="S388">
        <v>350</v>
      </c>
      <c r="T388" s="2">
        <f t="shared" si="1079"/>
        <v>0</v>
      </c>
      <c r="U388">
        <v>380</v>
      </c>
      <c r="V388">
        <v>380</v>
      </c>
      <c r="W388" s="2">
        <f t="shared" si="1035"/>
        <v>64.599999999999994</v>
      </c>
      <c r="X388" s="2">
        <f t="shared" si="1036"/>
        <v>106.4</v>
      </c>
      <c r="Y388" s="7">
        <f t="shared" si="1037"/>
        <v>0.39285714285714296</v>
      </c>
      <c r="Z388" s="2">
        <f t="shared" si="1038"/>
        <v>1</v>
      </c>
      <c r="AA388" s="2" t="e">
        <f t="shared" si="1135"/>
        <v>#DIV/0!</v>
      </c>
      <c r="AB388" s="2">
        <f t="shared" si="1136"/>
        <v>1.0857142857142856</v>
      </c>
      <c r="AC388" s="2">
        <f t="shared" si="1137"/>
        <v>0.39285714285714285</v>
      </c>
      <c r="AD388" s="2">
        <f t="shared" si="1138"/>
        <v>380</v>
      </c>
      <c r="AE388" s="2">
        <f t="shared" si="1139"/>
        <v>30</v>
      </c>
      <c r="AG388" s="2">
        <f t="shared" si="1140"/>
        <v>12.666666666666666</v>
      </c>
      <c r="AH388" s="2">
        <f t="shared" si="1234"/>
        <v>2.2105263157894735</v>
      </c>
      <c r="AI388" s="2">
        <v>2</v>
      </c>
      <c r="AJ388">
        <f>5.5*10^-5</f>
        <v>5.5000000000000002E-5</v>
      </c>
      <c r="AK388">
        <f t="shared" si="879"/>
        <v>3090.909090909091</v>
      </c>
      <c r="AL388">
        <f t="shared" si="1233"/>
        <v>614</v>
      </c>
      <c r="AM388">
        <f t="shared" si="880"/>
        <v>3704.909090909091</v>
      </c>
      <c r="AP388" t="s">
        <v>37</v>
      </c>
      <c r="AS388">
        <v>3</v>
      </c>
      <c r="AT388">
        <v>1</v>
      </c>
      <c r="AU388">
        <f t="shared" si="877"/>
        <v>606.21778264910699</v>
      </c>
      <c r="AV388" t="s">
        <v>448</v>
      </c>
      <c r="AW388" t="s">
        <v>64</v>
      </c>
      <c r="AZ388" s="2">
        <f t="shared" si="1184"/>
        <v>1.6008930818282054</v>
      </c>
      <c r="BA388" s="2">
        <f t="shared" si="1185"/>
        <v>6</v>
      </c>
      <c r="BB388">
        <v>0</v>
      </c>
      <c r="BC388">
        <f t="shared" si="1186"/>
        <v>0</v>
      </c>
      <c r="BD388">
        <v>0</v>
      </c>
      <c r="BE388">
        <f t="shared" si="1187"/>
        <v>0</v>
      </c>
      <c r="BF388">
        <v>11.9</v>
      </c>
      <c r="BG388">
        <f t="shared" si="1106"/>
        <v>0.11291831766200854</v>
      </c>
      <c r="BH388">
        <v>1.8</v>
      </c>
      <c r="BI388">
        <f t="shared" si="1130"/>
        <v>1.8247625779762119E-2</v>
      </c>
      <c r="BJ388">
        <v>0</v>
      </c>
      <c r="BK388">
        <f t="shared" si="1188"/>
        <v>0</v>
      </c>
      <c r="BL388">
        <v>0</v>
      </c>
      <c r="BM388">
        <f t="shared" si="1180"/>
        <v>0</v>
      </c>
      <c r="BN388">
        <v>0</v>
      </c>
      <c r="BO388">
        <f t="shared" si="1189"/>
        <v>0</v>
      </c>
      <c r="BP388">
        <v>0</v>
      </c>
      <c r="BQ388">
        <f t="shared" si="1190"/>
        <v>0</v>
      </c>
      <c r="BR388">
        <f t="shared" si="1208"/>
        <v>66.771000000000001</v>
      </c>
      <c r="BS388">
        <f t="shared" si="1108"/>
        <v>0.66590195674564512</v>
      </c>
      <c r="BT388">
        <v>4.4999999999999998E-2</v>
      </c>
      <c r="BU388">
        <f t="shared" si="1109"/>
        <v>2.0867778207505645E-3</v>
      </c>
      <c r="BV388">
        <v>2.5000000000000001E-2</v>
      </c>
      <c r="BW388">
        <f t="shared" si="1110"/>
        <v>4.495784742800251E-4</v>
      </c>
      <c r="BX388">
        <v>8.9999999999999993E-3</v>
      </c>
      <c r="BY388">
        <f t="shared" si="1134"/>
        <v>1.5631635768236933E-4</v>
      </c>
      <c r="BZ388">
        <v>0.35</v>
      </c>
      <c r="CA388">
        <f t="shared" si="1112"/>
        <v>6.9405292723410039E-3</v>
      </c>
      <c r="CB388">
        <v>16.8</v>
      </c>
      <c r="CC388">
        <f t="shared" si="1113"/>
        <v>0.17994725131615638</v>
      </c>
      <c r="CD388">
        <v>2.2999999999999998</v>
      </c>
      <c r="CE388">
        <f t="shared" si="1147"/>
        <v>1.3351646571373971E-2</v>
      </c>
      <c r="CF388">
        <v>0</v>
      </c>
      <c r="CG388">
        <f t="shared" si="1191"/>
        <v>0</v>
      </c>
      <c r="CH388">
        <v>0</v>
      </c>
      <c r="CI388">
        <f t="shared" si="1192"/>
        <v>0</v>
      </c>
      <c r="CJ388">
        <v>0</v>
      </c>
      <c r="CK388">
        <f t="shared" si="1193"/>
        <v>0</v>
      </c>
      <c r="CL388">
        <v>0</v>
      </c>
      <c r="CM388">
        <f t="shared" si="1194"/>
        <v>0</v>
      </c>
      <c r="CN388">
        <v>0</v>
      </c>
      <c r="CO388">
        <f t="shared" si="1195"/>
        <v>0</v>
      </c>
      <c r="CP388">
        <v>0</v>
      </c>
      <c r="CQ388">
        <f t="shared" si="1196"/>
        <v>0</v>
      </c>
      <c r="CR388">
        <v>0</v>
      </c>
      <c r="CS388">
        <f t="shared" si="1197"/>
        <v>0</v>
      </c>
      <c r="CT388">
        <v>0</v>
      </c>
      <c r="CU388">
        <f t="shared" si="1198"/>
        <v>0</v>
      </c>
      <c r="CV388">
        <v>0</v>
      </c>
      <c r="CW388">
        <f t="shared" si="1199"/>
        <v>0</v>
      </c>
      <c r="CX388">
        <v>0</v>
      </c>
      <c r="CY388">
        <f t="shared" si="1200"/>
        <v>0</v>
      </c>
      <c r="CZ388">
        <v>0</v>
      </c>
      <c r="DA388">
        <f t="shared" si="1201"/>
        <v>0</v>
      </c>
      <c r="DB388">
        <v>0</v>
      </c>
      <c r="DC388">
        <f t="shared" si="1202"/>
        <v>0</v>
      </c>
      <c r="DD388">
        <v>0</v>
      </c>
      <c r="DE388">
        <f t="shared" si="1203"/>
        <v>0</v>
      </c>
      <c r="DF388">
        <v>0</v>
      </c>
      <c r="DG388">
        <f t="shared" si="1204"/>
        <v>0</v>
      </c>
      <c r="DH388">
        <v>0</v>
      </c>
      <c r="DI388">
        <f t="shared" si="1205"/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f t="shared" si="1209"/>
        <v>0</v>
      </c>
      <c r="ET388">
        <v>0</v>
      </c>
      <c r="EU388">
        <f t="shared" si="1210"/>
        <v>0</v>
      </c>
      <c r="EV388">
        <v>0</v>
      </c>
      <c r="EW388">
        <f t="shared" si="1211"/>
        <v>0</v>
      </c>
      <c r="EX388">
        <v>0</v>
      </c>
      <c r="EY388">
        <f t="shared" si="1212"/>
        <v>0</v>
      </c>
      <c r="EZ388">
        <v>0</v>
      </c>
      <c r="FA388">
        <f t="shared" si="1213"/>
        <v>0</v>
      </c>
      <c r="FB388">
        <v>0</v>
      </c>
      <c r="FC388">
        <f t="shared" si="1214"/>
        <v>0</v>
      </c>
      <c r="FD388">
        <v>0</v>
      </c>
      <c r="FE388">
        <f t="shared" si="1215"/>
        <v>0</v>
      </c>
      <c r="FF388">
        <v>0</v>
      </c>
      <c r="FG388">
        <f t="shared" si="1216"/>
        <v>0</v>
      </c>
      <c r="FH388">
        <v>0</v>
      </c>
      <c r="FI388">
        <f t="shared" si="1217"/>
        <v>0</v>
      </c>
      <c r="FJ388">
        <v>0</v>
      </c>
      <c r="FK388">
        <f t="shared" si="1218"/>
        <v>0</v>
      </c>
      <c r="FL388">
        <v>0</v>
      </c>
      <c r="FM388">
        <f t="shared" si="1219"/>
        <v>0</v>
      </c>
      <c r="FN388">
        <v>0</v>
      </c>
      <c r="FO388">
        <f t="shared" si="1220"/>
        <v>0</v>
      </c>
      <c r="FP388">
        <v>0</v>
      </c>
      <c r="FQ388">
        <f t="shared" si="1221"/>
        <v>0</v>
      </c>
      <c r="FR388">
        <v>0</v>
      </c>
      <c r="FS388">
        <f t="shared" si="1222"/>
        <v>0</v>
      </c>
      <c r="FT388">
        <v>0</v>
      </c>
      <c r="FU388">
        <f t="shared" si="1223"/>
        <v>0</v>
      </c>
      <c r="FV388">
        <v>0</v>
      </c>
      <c r="FW388">
        <f t="shared" si="1224"/>
        <v>0</v>
      </c>
      <c r="FX388">
        <v>0</v>
      </c>
      <c r="FY388">
        <f t="shared" si="1225"/>
        <v>0</v>
      </c>
      <c r="FZ388">
        <v>0</v>
      </c>
      <c r="GA388">
        <f t="shared" si="1226"/>
        <v>0</v>
      </c>
      <c r="GB388">
        <v>0</v>
      </c>
      <c r="GC388">
        <f t="shared" si="1227"/>
        <v>0</v>
      </c>
      <c r="GD388">
        <v>0</v>
      </c>
      <c r="GE388">
        <f t="shared" si="1228"/>
        <v>0</v>
      </c>
      <c r="GF388">
        <v>0</v>
      </c>
      <c r="GG388">
        <f t="shared" si="1229"/>
        <v>0</v>
      </c>
      <c r="GH388">
        <v>100</v>
      </c>
      <c r="GI388">
        <f t="shared" si="1230"/>
        <v>1</v>
      </c>
      <c r="GJ388">
        <v>0</v>
      </c>
      <c r="GK388">
        <f t="shared" si="1231"/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752</v>
      </c>
      <c r="GV388" t="s">
        <v>753</v>
      </c>
    </row>
    <row r="389" spans="1:204" x14ac:dyDescent="0.45">
      <c r="A389">
        <v>388</v>
      </c>
      <c r="B389" t="s">
        <v>368</v>
      </c>
      <c r="C389" t="s">
        <v>750</v>
      </c>
      <c r="D389" t="s">
        <v>751</v>
      </c>
      <c r="F389">
        <v>722</v>
      </c>
      <c r="G389">
        <f>G388+50</f>
        <v>923</v>
      </c>
      <c r="H389">
        <v>1773</v>
      </c>
      <c r="I389" s="2">
        <f t="shared" si="1181"/>
        <v>0.52058657642413986</v>
      </c>
      <c r="J389" s="2">
        <f t="shared" si="1182"/>
        <v>201</v>
      </c>
      <c r="K389" s="2">
        <f t="shared" si="1183"/>
        <v>1.2783933518005539</v>
      </c>
      <c r="M389" s="2">
        <f t="shared" si="1206"/>
        <v>1261</v>
      </c>
      <c r="N389">
        <v>21</v>
      </c>
      <c r="O389">
        <v>41</v>
      </c>
      <c r="P389" s="2">
        <f t="shared" si="1033"/>
        <v>0.51219512195121952</v>
      </c>
      <c r="Q389" s="2">
        <f t="shared" si="1034"/>
        <v>0.48780487804878048</v>
      </c>
      <c r="S389">
        <v>200</v>
      </c>
      <c r="T389" s="2">
        <f t="shared" si="1079"/>
        <v>0</v>
      </c>
      <c r="U389">
        <v>250</v>
      </c>
      <c r="V389">
        <v>250</v>
      </c>
      <c r="W389" s="2">
        <f t="shared" si="1035"/>
        <v>52.5</v>
      </c>
      <c r="X389" s="2">
        <f t="shared" si="1036"/>
        <v>102.5</v>
      </c>
      <c r="Y389" s="7">
        <f t="shared" si="1037"/>
        <v>0.48780487804878048</v>
      </c>
      <c r="Z389" s="2">
        <f t="shared" si="1038"/>
        <v>1</v>
      </c>
      <c r="AA389" s="2" t="e">
        <f t="shared" si="1135"/>
        <v>#DIV/0!</v>
      </c>
      <c r="AB389" s="2">
        <f t="shared" si="1136"/>
        <v>1.25</v>
      </c>
      <c r="AC389" s="2">
        <f t="shared" si="1137"/>
        <v>0.48780487804878048</v>
      </c>
      <c r="AD389" s="2">
        <f t="shared" si="1138"/>
        <v>250</v>
      </c>
      <c r="AE389" s="2">
        <f t="shared" si="1139"/>
        <v>50</v>
      </c>
      <c r="AG389" s="2">
        <f t="shared" si="1140"/>
        <v>5</v>
      </c>
      <c r="AH389" s="2">
        <f t="shared" si="1234"/>
        <v>8.2000000000000011</v>
      </c>
      <c r="AI389" s="2">
        <v>2</v>
      </c>
      <c r="AJ389">
        <f>5.5*10^-5</f>
        <v>5.5000000000000002E-5</v>
      </c>
      <c r="AK389">
        <f t="shared" si="879"/>
        <v>3818.1818181818176</v>
      </c>
      <c r="AL389">
        <f t="shared" si="1233"/>
        <v>619</v>
      </c>
      <c r="AM389">
        <f t="shared" si="880"/>
        <v>4437.181818181818</v>
      </c>
      <c r="AP389" t="s">
        <v>37</v>
      </c>
      <c r="AS389">
        <v>3</v>
      </c>
      <c r="AT389">
        <v>1</v>
      </c>
      <c r="AU389">
        <f t="shared" si="877"/>
        <v>346.41016151377545</v>
      </c>
      <c r="AV389" t="s">
        <v>448</v>
      </c>
      <c r="AW389" t="s">
        <v>64</v>
      </c>
      <c r="AZ389" s="2">
        <f t="shared" si="1184"/>
        <v>1.6008930818282054</v>
      </c>
      <c r="BA389" s="2">
        <f t="shared" si="1185"/>
        <v>6</v>
      </c>
      <c r="BB389">
        <v>0</v>
      </c>
      <c r="BC389">
        <f t="shared" si="1186"/>
        <v>0</v>
      </c>
      <c r="BD389">
        <v>0</v>
      </c>
      <c r="BE389">
        <f t="shared" si="1187"/>
        <v>0</v>
      </c>
      <c r="BF389">
        <v>11.9</v>
      </c>
      <c r="BG389">
        <f t="shared" si="1106"/>
        <v>0.11291831766200854</v>
      </c>
      <c r="BH389">
        <v>1.8</v>
      </c>
      <c r="BI389">
        <f t="shared" si="1130"/>
        <v>1.8247625779762119E-2</v>
      </c>
      <c r="BJ389">
        <v>0</v>
      </c>
      <c r="BK389">
        <f t="shared" si="1188"/>
        <v>0</v>
      </c>
      <c r="BL389">
        <v>0</v>
      </c>
      <c r="BM389">
        <f t="shared" si="1180"/>
        <v>0</v>
      </c>
      <c r="BN389">
        <v>0</v>
      </c>
      <c r="BO389">
        <f t="shared" si="1189"/>
        <v>0</v>
      </c>
      <c r="BP389">
        <v>0</v>
      </c>
      <c r="BQ389">
        <f t="shared" si="1190"/>
        <v>0</v>
      </c>
      <c r="BR389">
        <f t="shared" si="1208"/>
        <v>66.771000000000001</v>
      </c>
      <c r="BS389">
        <f t="shared" si="1108"/>
        <v>0.66590195674564512</v>
      </c>
      <c r="BT389">
        <v>4.4999999999999998E-2</v>
      </c>
      <c r="BU389">
        <f t="shared" si="1109"/>
        <v>2.0867778207505645E-3</v>
      </c>
      <c r="BV389">
        <v>2.5000000000000001E-2</v>
      </c>
      <c r="BW389">
        <f t="shared" si="1110"/>
        <v>4.495784742800251E-4</v>
      </c>
      <c r="BX389">
        <v>8.9999999999999993E-3</v>
      </c>
      <c r="BY389">
        <f t="shared" si="1134"/>
        <v>1.5631635768236933E-4</v>
      </c>
      <c r="BZ389">
        <v>0.35</v>
      </c>
      <c r="CA389">
        <f t="shared" si="1112"/>
        <v>6.9405292723410039E-3</v>
      </c>
      <c r="CB389">
        <v>16.8</v>
      </c>
      <c r="CC389">
        <f t="shared" si="1113"/>
        <v>0.17994725131615638</v>
      </c>
      <c r="CD389">
        <v>2.2999999999999998</v>
      </c>
      <c r="CE389">
        <f t="shared" si="1147"/>
        <v>1.3351646571373971E-2</v>
      </c>
      <c r="CF389">
        <v>0</v>
      </c>
      <c r="CG389">
        <f t="shared" si="1191"/>
        <v>0</v>
      </c>
      <c r="CH389">
        <v>0</v>
      </c>
      <c r="CI389">
        <f t="shared" si="1192"/>
        <v>0</v>
      </c>
      <c r="CJ389">
        <v>0</v>
      </c>
      <c r="CK389">
        <f t="shared" si="1193"/>
        <v>0</v>
      </c>
      <c r="CL389">
        <v>0</v>
      </c>
      <c r="CM389">
        <f t="shared" si="1194"/>
        <v>0</v>
      </c>
      <c r="CN389">
        <v>0</v>
      </c>
      <c r="CO389">
        <f t="shared" si="1195"/>
        <v>0</v>
      </c>
      <c r="CP389">
        <v>0</v>
      </c>
      <c r="CQ389">
        <f t="shared" si="1196"/>
        <v>0</v>
      </c>
      <c r="CR389">
        <v>0</v>
      </c>
      <c r="CS389">
        <f t="shared" si="1197"/>
        <v>0</v>
      </c>
      <c r="CT389">
        <v>0</v>
      </c>
      <c r="CU389">
        <f t="shared" si="1198"/>
        <v>0</v>
      </c>
      <c r="CV389">
        <v>0</v>
      </c>
      <c r="CW389">
        <f t="shared" si="1199"/>
        <v>0</v>
      </c>
      <c r="CX389">
        <v>0</v>
      </c>
      <c r="CY389">
        <f t="shared" si="1200"/>
        <v>0</v>
      </c>
      <c r="CZ389">
        <v>0</v>
      </c>
      <c r="DA389">
        <f t="shared" si="1201"/>
        <v>0</v>
      </c>
      <c r="DB389">
        <v>0</v>
      </c>
      <c r="DC389">
        <f t="shared" si="1202"/>
        <v>0</v>
      </c>
      <c r="DD389">
        <v>0</v>
      </c>
      <c r="DE389">
        <f t="shared" si="1203"/>
        <v>0</v>
      </c>
      <c r="DF389">
        <v>0</v>
      </c>
      <c r="DG389">
        <f t="shared" si="1204"/>
        <v>0</v>
      </c>
      <c r="DH389">
        <v>0</v>
      </c>
      <c r="DI389">
        <f t="shared" si="1205"/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f t="shared" si="1209"/>
        <v>0</v>
      </c>
      <c r="ET389">
        <v>0</v>
      </c>
      <c r="EU389">
        <f t="shared" si="1210"/>
        <v>0</v>
      </c>
      <c r="EV389">
        <v>0</v>
      </c>
      <c r="EW389">
        <f t="shared" si="1211"/>
        <v>0</v>
      </c>
      <c r="EX389">
        <v>0</v>
      </c>
      <c r="EY389">
        <f t="shared" si="1212"/>
        <v>0</v>
      </c>
      <c r="EZ389">
        <v>0</v>
      </c>
      <c r="FA389">
        <f t="shared" si="1213"/>
        <v>0</v>
      </c>
      <c r="FB389">
        <v>0</v>
      </c>
      <c r="FC389">
        <f t="shared" si="1214"/>
        <v>0</v>
      </c>
      <c r="FD389">
        <v>0</v>
      </c>
      <c r="FE389">
        <f t="shared" si="1215"/>
        <v>0</v>
      </c>
      <c r="FF389">
        <v>0</v>
      </c>
      <c r="FG389">
        <f t="shared" si="1216"/>
        <v>0</v>
      </c>
      <c r="FH389">
        <v>0</v>
      </c>
      <c r="FI389">
        <f t="shared" si="1217"/>
        <v>0</v>
      </c>
      <c r="FJ389">
        <v>0</v>
      </c>
      <c r="FK389">
        <f t="shared" si="1218"/>
        <v>0</v>
      </c>
      <c r="FL389">
        <v>0</v>
      </c>
      <c r="FM389">
        <f t="shared" si="1219"/>
        <v>0</v>
      </c>
      <c r="FN389">
        <v>0</v>
      </c>
      <c r="FO389">
        <f t="shared" si="1220"/>
        <v>0</v>
      </c>
      <c r="FP389">
        <v>0</v>
      </c>
      <c r="FQ389">
        <f t="shared" si="1221"/>
        <v>0</v>
      </c>
      <c r="FR389">
        <v>0</v>
      </c>
      <c r="FS389">
        <f t="shared" si="1222"/>
        <v>0</v>
      </c>
      <c r="FT389">
        <v>0</v>
      </c>
      <c r="FU389">
        <f t="shared" si="1223"/>
        <v>0</v>
      </c>
      <c r="FV389">
        <v>0</v>
      </c>
      <c r="FW389">
        <f t="shared" si="1224"/>
        <v>0</v>
      </c>
      <c r="FX389">
        <v>0</v>
      </c>
      <c r="FY389">
        <f t="shared" si="1225"/>
        <v>0</v>
      </c>
      <c r="FZ389">
        <v>0</v>
      </c>
      <c r="GA389">
        <f t="shared" si="1226"/>
        <v>0</v>
      </c>
      <c r="GB389">
        <v>0</v>
      </c>
      <c r="GC389">
        <f t="shared" si="1227"/>
        <v>0</v>
      </c>
      <c r="GD389">
        <v>0</v>
      </c>
      <c r="GE389">
        <f t="shared" si="1228"/>
        <v>0</v>
      </c>
      <c r="GF389">
        <v>0</v>
      </c>
      <c r="GG389">
        <f t="shared" si="1229"/>
        <v>0</v>
      </c>
      <c r="GH389">
        <v>100</v>
      </c>
      <c r="GI389">
        <f t="shared" si="1230"/>
        <v>1</v>
      </c>
      <c r="GJ389">
        <v>0</v>
      </c>
      <c r="GK389">
        <f t="shared" si="1231"/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752</v>
      </c>
      <c r="GV389" t="s">
        <v>753</v>
      </c>
    </row>
    <row r="390" spans="1:204" x14ac:dyDescent="0.45">
      <c r="A390">
        <v>389</v>
      </c>
      <c r="B390" t="s">
        <v>368</v>
      </c>
      <c r="C390" t="s">
        <v>750</v>
      </c>
      <c r="D390" t="s">
        <v>751</v>
      </c>
      <c r="F390">
        <v>722</v>
      </c>
      <c r="G390">
        <f>G389+50</f>
        <v>973</v>
      </c>
      <c r="H390">
        <v>1773</v>
      </c>
      <c r="I390" s="2">
        <f t="shared" si="1181"/>
        <v>0.54878736604624934</v>
      </c>
      <c r="J390" s="2">
        <f t="shared" si="1182"/>
        <v>251</v>
      </c>
      <c r="K390" s="2">
        <f t="shared" si="1183"/>
        <v>1.3476454293628808</v>
      </c>
      <c r="M390" s="2">
        <f t="shared" si="1206"/>
        <v>1261</v>
      </c>
      <c r="N390">
        <v>24</v>
      </c>
      <c r="O390">
        <v>53</v>
      </c>
      <c r="P390" s="2">
        <f t="shared" si="1033"/>
        <v>0.45283018867924529</v>
      </c>
      <c r="Q390" s="2">
        <f t="shared" si="1034"/>
        <v>0.54716981132075471</v>
      </c>
      <c r="S390">
        <v>100</v>
      </c>
      <c r="T390" s="2">
        <f t="shared" si="1079"/>
        <v>0</v>
      </c>
      <c r="U390">
        <v>140</v>
      </c>
      <c r="V390">
        <v>140</v>
      </c>
      <c r="W390" s="2">
        <f t="shared" si="1035"/>
        <v>33.6</v>
      </c>
      <c r="X390" s="2">
        <f t="shared" si="1036"/>
        <v>74.2</v>
      </c>
      <c r="Y390" s="7">
        <f t="shared" si="1037"/>
        <v>0.54716981132075471</v>
      </c>
      <c r="Z390" s="2">
        <f t="shared" si="1038"/>
        <v>1</v>
      </c>
      <c r="AA390" s="2" t="e">
        <f t="shared" si="1135"/>
        <v>#DIV/0!</v>
      </c>
      <c r="AB390" s="2">
        <f t="shared" si="1136"/>
        <v>1.4</v>
      </c>
      <c r="AC390" s="2">
        <f t="shared" si="1137"/>
        <v>0.54716981132075471</v>
      </c>
      <c r="AD390" s="2">
        <f t="shared" si="1138"/>
        <v>140</v>
      </c>
      <c r="AE390" s="2">
        <f t="shared" si="1139"/>
        <v>40</v>
      </c>
      <c r="AG390" s="2">
        <f t="shared" si="1140"/>
        <v>3.5</v>
      </c>
      <c r="AH390" s="2">
        <f t="shared" si="1234"/>
        <v>15.142857142857142</v>
      </c>
      <c r="AI390" s="2">
        <v>2</v>
      </c>
      <c r="AJ390">
        <f>5.5*10^-5</f>
        <v>5.5000000000000002E-5</v>
      </c>
      <c r="AK390">
        <f t="shared" si="879"/>
        <v>4363.6363636363631</v>
      </c>
      <c r="AL390">
        <f t="shared" si="1233"/>
        <v>624</v>
      </c>
      <c r="AM390">
        <f t="shared" si="880"/>
        <v>4987.6363636363631</v>
      </c>
      <c r="AP390" t="s">
        <v>37</v>
      </c>
      <c r="AS390">
        <v>3</v>
      </c>
      <c r="AT390">
        <v>1</v>
      </c>
      <c r="AU390">
        <f t="shared" si="877"/>
        <v>173.20508075688772</v>
      </c>
      <c r="AV390" t="s">
        <v>448</v>
      </c>
      <c r="AW390" t="s">
        <v>64</v>
      </c>
      <c r="AZ390" s="2">
        <f t="shared" si="1184"/>
        <v>1.6008930818282054</v>
      </c>
      <c r="BA390" s="2">
        <f t="shared" si="1185"/>
        <v>6</v>
      </c>
      <c r="BB390">
        <v>0</v>
      </c>
      <c r="BC390">
        <f t="shared" si="1186"/>
        <v>0</v>
      </c>
      <c r="BD390">
        <v>0</v>
      </c>
      <c r="BE390">
        <f t="shared" si="1187"/>
        <v>0</v>
      </c>
      <c r="BF390">
        <v>11.9</v>
      </c>
      <c r="BG390">
        <f t="shared" si="1106"/>
        <v>0.11291831766200854</v>
      </c>
      <c r="BH390">
        <v>1.8</v>
      </c>
      <c r="BI390">
        <f t="shared" si="1130"/>
        <v>1.8247625779762119E-2</v>
      </c>
      <c r="BJ390">
        <v>0</v>
      </c>
      <c r="BK390">
        <f t="shared" si="1188"/>
        <v>0</v>
      </c>
      <c r="BL390">
        <v>0</v>
      </c>
      <c r="BM390">
        <f t="shared" si="1180"/>
        <v>0</v>
      </c>
      <c r="BN390">
        <v>0</v>
      </c>
      <c r="BO390">
        <f t="shared" si="1189"/>
        <v>0</v>
      </c>
      <c r="BP390">
        <v>0</v>
      </c>
      <c r="BQ390">
        <f t="shared" si="1190"/>
        <v>0</v>
      </c>
      <c r="BR390">
        <f t="shared" si="1208"/>
        <v>66.771000000000001</v>
      </c>
      <c r="BS390">
        <f t="shared" si="1108"/>
        <v>0.66590195674564512</v>
      </c>
      <c r="BT390">
        <v>4.4999999999999998E-2</v>
      </c>
      <c r="BU390">
        <f t="shared" si="1109"/>
        <v>2.0867778207505645E-3</v>
      </c>
      <c r="BV390">
        <v>2.5000000000000001E-2</v>
      </c>
      <c r="BW390">
        <f t="shared" si="1110"/>
        <v>4.495784742800251E-4</v>
      </c>
      <c r="BX390">
        <v>8.9999999999999993E-3</v>
      </c>
      <c r="BY390">
        <f t="shared" si="1134"/>
        <v>1.5631635768236933E-4</v>
      </c>
      <c r="BZ390">
        <v>0.35</v>
      </c>
      <c r="CA390">
        <f t="shared" si="1112"/>
        <v>6.9405292723410039E-3</v>
      </c>
      <c r="CB390">
        <v>16.8</v>
      </c>
      <c r="CC390">
        <f t="shared" si="1113"/>
        <v>0.17994725131615638</v>
      </c>
      <c r="CD390">
        <v>2.2999999999999998</v>
      </c>
      <c r="CE390">
        <f t="shared" si="1147"/>
        <v>1.3351646571373971E-2</v>
      </c>
      <c r="CF390">
        <v>0</v>
      </c>
      <c r="CG390">
        <f t="shared" si="1191"/>
        <v>0</v>
      </c>
      <c r="CH390">
        <v>0</v>
      </c>
      <c r="CI390">
        <f t="shared" si="1192"/>
        <v>0</v>
      </c>
      <c r="CJ390">
        <v>0</v>
      </c>
      <c r="CK390">
        <f t="shared" si="1193"/>
        <v>0</v>
      </c>
      <c r="CL390">
        <v>0</v>
      </c>
      <c r="CM390">
        <f t="shared" si="1194"/>
        <v>0</v>
      </c>
      <c r="CN390">
        <v>0</v>
      </c>
      <c r="CO390">
        <f t="shared" si="1195"/>
        <v>0</v>
      </c>
      <c r="CP390">
        <v>0</v>
      </c>
      <c r="CQ390">
        <f t="shared" si="1196"/>
        <v>0</v>
      </c>
      <c r="CR390">
        <v>0</v>
      </c>
      <c r="CS390">
        <f t="shared" si="1197"/>
        <v>0</v>
      </c>
      <c r="CT390">
        <v>0</v>
      </c>
      <c r="CU390">
        <f t="shared" si="1198"/>
        <v>0</v>
      </c>
      <c r="CV390">
        <v>0</v>
      </c>
      <c r="CW390">
        <f t="shared" si="1199"/>
        <v>0</v>
      </c>
      <c r="CX390">
        <v>0</v>
      </c>
      <c r="CY390">
        <f t="shared" si="1200"/>
        <v>0</v>
      </c>
      <c r="CZ390">
        <v>0</v>
      </c>
      <c r="DA390">
        <f t="shared" si="1201"/>
        <v>0</v>
      </c>
      <c r="DB390">
        <v>0</v>
      </c>
      <c r="DC390">
        <f t="shared" si="1202"/>
        <v>0</v>
      </c>
      <c r="DD390">
        <v>0</v>
      </c>
      <c r="DE390">
        <f t="shared" si="1203"/>
        <v>0</v>
      </c>
      <c r="DF390">
        <v>0</v>
      </c>
      <c r="DG390">
        <f t="shared" si="1204"/>
        <v>0</v>
      </c>
      <c r="DH390">
        <v>0</v>
      </c>
      <c r="DI390">
        <f t="shared" si="1205"/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f t="shared" si="1209"/>
        <v>0</v>
      </c>
      <c r="ET390">
        <v>0</v>
      </c>
      <c r="EU390">
        <f t="shared" si="1210"/>
        <v>0</v>
      </c>
      <c r="EV390">
        <v>0</v>
      </c>
      <c r="EW390">
        <f t="shared" si="1211"/>
        <v>0</v>
      </c>
      <c r="EX390">
        <v>0</v>
      </c>
      <c r="EY390">
        <f t="shared" si="1212"/>
        <v>0</v>
      </c>
      <c r="EZ390">
        <v>0</v>
      </c>
      <c r="FA390">
        <f t="shared" si="1213"/>
        <v>0</v>
      </c>
      <c r="FB390">
        <v>0</v>
      </c>
      <c r="FC390">
        <f t="shared" si="1214"/>
        <v>0</v>
      </c>
      <c r="FD390">
        <v>0</v>
      </c>
      <c r="FE390">
        <f t="shared" si="1215"/>
        <v>0</v>
      </c>
      <c r="FF390">
        <v>0</v>
      </c>
      <c r="FG390">
        <f t="shared" si="1216"/>
        <v>0</v>
      </c>
      <c r="FH390">
        <v>0</v>
      </c>
      <c r="FI390">
        <f t="shared" si="1217"/>
        <v>0</v>
      </c>
      <c r="FJ390">
        <v>0</v>
      </c>
      <c r="FK390">
        <f t="shared" si="1218"/>
        <v>0</v>
      </c>
      <c r="FL390">
        <v>0</v>
      </c>
      <c r="FM390">
        <f t="shared" si="1219"/>
        <v>0</v>
      </c>
      <c r="FN390">
        <v>0</v>
      </c>
      <c r="FO390">
        <f t="shared" si="1220"/>
        <v>0</v>
      </c>
      <c r="FP390">
        <v>0</v>
      </c>
      <c r="FQ390">
        <f t="shared" si="1221"/>
        <v>0</v>
      </c>
      <c r="FR390">
        <v>0</v>
      </c>
      <c r="FS390">
        <f t="shared" si="1222"/>
        <v>0</v>
      </c>
      <c r="FT390">
        <v>0</v>
      </c>
      <c r="FU390">
        <f t="shared" si="1223"/>
        <v>0</v>
      </c>
      <c r="FV390">
        <v>0</v>
      </c>
      <c r="FW390">
        <f t="shared" si="1224"/>
        <v>0</v>
      </c>
      <c r="FX390">
        <v>0</v>
      </c>
      <c r="FY390">
        <f t="shared" si="1225"/>
        <v>0</v>
      </c>
      <c r="FZ390">
        <v>0</v>
      </c>
      <c r="GA390">
        <f t="shared" si="1226"/>
        <v>0</v>
      </c>
      <c r="GB390">
        <v>0</v>
      </c>
      <c r="GC390">
        <f t="shared" si="1227"/>
        <v>0</v>
      </c>
      <c r="GD390">
        <v>0</v>
      </c>
      <c r="GE390">
        <f t="shared" si="1228"/>
        <v>0</v>
      </c>
      <c r="GF390">
        <v>0</v>
      </c>
      <c r="GG390">
        <f t="shared" si="1229"/>
        <v>0</v>
      </c>
      <c r="GH390">
        <v>100</v>
      </c>
      <c r="GI390">
        <f t="shared" si="1230"/>
        <v>1</v>
      </c>
      <c r="GJ390">
        <v>0</v>
      </c>
      <c r="GK390">
        <f t="shared" si="1231"/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752</v>
      </c>
      <c r="GV390" t="s">
        <v>753</v>
      </c>
    </row>
    <row r="391" spans="1:204" x14ac:dyDescent="0.45">
      <c r="A391">
        <v>390</v>
      </c>
      <c r="B391" t="s">
        <v>368</v>
      </c>
      <c r="C391" t="s">
        <v>750</v>
      </c>
      <c r="D391" t="s">
        <v>751</v>
      </c>
      <c r="F391">
        <v>722</v>
      </c>
      <c r="G391">
        <f>G390+50</f>
        <v>1023</v>
      </c>
      <c r="H391">
        <v>1773</v>
      </c>
      <c r="I391" s="2">
        <f t="shared" si="1181"/>
        <v>0.5769881556683587</v>
      </c>
      <c r="J391" s="2">
        <f t="shared" si="1182"/>
        <v>301</v>
      </c>
      <c r="K391" s="2">
        <f t="shared" si="1183"/>
        <v>1.4168975069252077</v>
      </c>
      <c r="M391" s="2">
        <f t="shared" si="1206"/>
        <v>1261</v>
      </c>
      <c r="N391">
        <v>15</v>
      </c>
      <c r="O391">
        <v>38</v>
      </c>
      <c r="P391" s="2">
        <f t="shared" si="1033"/>
        <v>0.39473684210526316</v>
      </c>
      <c r="Q391" s="2">
        <f t="shared" si="1034"/>
        <v>0.60526315789473684</v>
      </c>
      <c r="S391">
        <v>50</v>
      </c>
      <c r="T391" s="2">
        <f t="shared" si="1079"/>
        <v>0</v>
      </c>
      <c r="U391">
        <v>70</v>
      </c>
      <c r="V391">
        <v>70</v>
      </c>
      <c r="W391" s="2">
        <f t="shared" si="1035"/>
        <v>10.5</v>
      </c>
      <c r="X391" s="2">
        <f t="shared" si="1036"/>
        <v>26.6</v>
      </c>
      <c r="Y391" s="7">
        <f t="shared" si="1037"/>
        <v>0.60526315789473684</v>
      </c>
      <c r="Z391" s="2">
        <f t="shared" si="1038"/>
        <v>1</v>
      </c>
      <c r="AA391" s="2" t="e">
        <f t="shared" si="1135"/>
        <v>#DIV/0!</v>
      </c>
      <c r="AB391" s="2">
        <f t="shared" si="1136"/>
        <v>1.4</v>
      </c>
      <c r="AC391" s="2">
        <f t="shared" si="1137"/>
        <v>0.60526315789473684</v>
      </c>
      <c r="AD391" s="2">
        <f t="shared" si="1138"/>
        <v>70</v>
      </c>
      <c r="AE391" s="2">
        <f t="shared" si="1139"/>
        <v>20</v>
      </c>
      <c r="AG391" s="2">
        <f t="shared" si="1140"/>
        <v>3.5</v>
      </c>
      <c r="AH391" s="2">
        <f t="shared" si="1234"/>
        <v>10.857142857142856</v>
      </c>
      <c r="AI391" s="2">
        <v>2</v>
      </c>
      <c r="AJ391">
        <f>5.5*10^-5</f>
        <v>5.5000000000000002E-5</v>
      </c>
      <c r="AK391">
        <f t="shared" si="879"/>
        <v>2727.272727272727</v>
      </c>
      <c r="AL391">
        <f t="shared" si="1233"/>
        <v>629</v>
      </c>
      <c r="AM391">
        <f t="shared" si="880"/>
        <v>3356.272727272727</v>
      </c>
      <c r="AP391" t="s">
        <v>37</v>
      </c>
      <c r="AS391">
        <v>3</v>
      </c>
      <c r="AT391">
        <v>1</v>
      </c>
      <c r="AU391">
        <f t="shared" si="877"/>
        <v>86.602540378443862</v>
      </c>
      <c r="AV391" t="s">
        <v>448</v>
      </c>
      <c r="AW391" t="s">
        <v>64</v>
      </c>
      <c r="AZ391" s="2">
        <f t="shared" si="1184"/>
        <v>1.6008930818282054</v>
      </c>
      <c r="BA391" s="2">
        <f t="shared" si="1185"/>
        <v>6</v>
      </c>
      <c r="BB391">
        <v>0</v>
      </c>
      <c r="BC391">
        <f t="shared" si="1186"/>
        <v>0</v>
      </c>
      <c r="BD391">
        <v>0</v>
      </c>
      <c r="BE391">
        <f t="shared" si="1187"/>
        <v>0</v>
      </c>
      <c r="BF391">
        <v>11.9</v>
      </c>
      <c r="BG391">
        <f t="shared" si="1106"/>
        <v>0.11291831766200854</v>
      </c>
      <c r="BH391">
        <v>1.8</v>
      </c>
      <c r="BI391">
        <f t="shared" si="1130"/>
        <v>1.8247625779762119E-2</v>
      </c>
      <c r="BJ391">
        <v>0</v>
      </c>
      <c r="BK391">
        <f t="shared" si="1188"/>
        <v>0</v>
      </c>
      <c r="BL391">
        <v>0</v>
      </c>
      <c r="BM391">
        <f t="shared" si="1180"/>
        <v>0</v>
      </c>
      <c r="BN391">
        <v>0</v>
      </c>
      <c r="BO391">
        <f t="shared" si="1189"/>
        <v>0</v>
      </c>
      <c r="BP391">
        <v>0</v>
      </c>
      <c r="BQ391">
        <f t="shared" si="1190"/>
        <v>0</v>
      </c>
      <c r="BR391">
        <f t="shared" si="1208"/>
        <v>66.771000000000001</v>
      </c>
      <c r="BS391">
        <f t="shared" si="1108"/>
        <v>0.66590195674564512</v>
      </c>
      <c r="BT391">
        <v>4.4999999999999998E-2</v>
      </c>
      <c r="BU391">
        <f t="shared" si="1109"/>
        <v>2.0867778207505645E-3</v>
      </c>
      <c r="BV391">
        <v>2.5000000000000001E-2</v>
      </c>
      <c r="BW391">
        <f t="shared" si="1110"/>
        <v>4.495784742800251E-4</v>
      </c>
      <c r="BX391">
        <v>8.9999999999999993E-3</v>
      </c>
      <c r="BY391">
        <f t="shared" si="1134"/>
        <v>1.5631635768236933E-4</v>
      </c>
      <c r="BZ391">
        <v>0.35</v>
      </c>
      <c r="CA391">
        <f t="shared" si="1112"/>
        <v>6.9405292723410039E-3</v>
      </c>
      <c r="CB391">
        <v>16.8</v>
      </c>
      <c r="CC391">
        <f t="shared" si="1113"/>
        <v>0.17994725131615638</v>
      </c>
      <c r="CD391">
        <v>2.2999999999999998</v>
      </c>
      <c r="CE391">
        <f t="shared" si="1147"/>
        <v>1.3351646571373971E-2</v>
      </c>
      <c r="CF391">
        <v>0</v>
      </c>
      <c r="CG391">
        <f t="shared" si="1191"/>
        <v>0</v>
      </c>
      <c r="CH391">
        <v>0</v>
      </c>
      <c r="CI391">
        <f t="shared" si="1192"/>
        <v>0</v>
      </c>
      <c r="CJ391">
        <v>0</v>
      </c>
      <c r="CK391">
        <f t="shared" si="1193"/>
        <v>0</v>
      </c>
      <c r="CL391">
        <v>0</v>
      </c>
      <c r="CM391">
        <f t="shared" si="1194"/>
        <v>0</v>
      </c>
      <c r="CN391">
        <v>0</v>
      </c>
      <c r="CO391">
        <f t="shared" si="1195"/>
        <v>0</v>
      </c>
      <c r="CP391">
        <v>0</v>
      </c>
      <c r="CQ391">
        <f t="shared" si="1196"/>
        <v>0</v>
      </c>
      <c r="CR391">
        <v>0</v>
      </c>
      <c r="CS391">
        <f t="shared" si="1197"/>
        <v>0</v>
      </c>
      <c r="CT391">
        <v>0</v>
      </c>
      <c r="CU391">
        <f t="shared" si="1198"/>
        <v>0</v>
      </c>
      <c r="CV391">
        <v>0</v>
      </c>
      <c r="CW391">
        <f t="shared" si="1199"/>
        <v>0</v>
      </c>
      <c r="CX391">
        <v>0</v>
      </c>
      <c r="CY391">
        <f t="shared" si="1200"/>
        <v>0</v>
      </c>
      <c r="CZ391">
        <v>0</v>
      </c>
      <c r="DA391">
        <f t="shared" si="1201"/>
        <v>0</v>
      </c>
      <c r="DB391">
        <v>0</v>
      </c>
      <c r="DC391">
        <f t="shared" si="1202"/>
        <v>0</v>
      </c>
      <c r="DD391">
        <v>0</v>
      </c>
      <c r="DE391">
        <f t="shared" si="1203"/>
        <v>0</v>
      </c>
      <c r="DF391">
        <v>0</v>
      </c>
      <c r="DG391">
        <f t="shared" si="1204"/>
        <v>0</v>
      </c>
      <c r="DH391">
        <v>0</v>
      </c>
      <c r="DI391">
        <f t="shared" si="1205"/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f t="shared" si="1209"/>
        <v>0</v>
      </c>
      <c r="ET391">
        <v>0</v>
      </c>
      <c r="EU391">
        <f t="shared" si="1210"/>
        <v>0</v>
      </c>
      <c r="EV391">
        <v>0</v>
      </c>
      <c r="EW391">
        <f t="shared" si="1211"/>
        <v>0</v>
      </c>
      <c r="EX391">
        <v>0</v>
      </c>
      <c r="EY391">
        <f t="shared" si="1212"/>
        <v>0</v>
      </c>
      <c r="EZ391">
        <v>0</v>
      </c>
      <c r="FA391">
        <f t="shared" si="1213"/>
        <v>0</v>
      </c>
      <c r="FB391">
        <v>0</v>
      </c>
      <c r="FC391">
        <f t="shared" si="1214"/>
        <v>0</v>
      </c>
      <c r="FD391">
        <v>0</v>
      </c>
      <c r="FE391">
        <f t="shared" si="1215"/>
        <v>0</v>
      </c>
      <c r="FF391">
        <v>0</v>
      </c>
      <c r="FG391">
        <f t="shared" si="1216"/>
        <v>0</v>
      </c>
      <c r="FH391">
        <v>0</v>
      </c>
      <c r="FI391">
        <f t="shared" si="1217"/>
        <v>0</v>
      </c>
      <c r="FJ391">
        <v>0</v>
      </c>
      <c r="FK391">
        <f t="shared" si="1218"/>
        <v>0</v>
      </c>
      <c r="FL391">
        <v>0</v>
      </c>
      <c r="FM391">
        <f t="shared" si="1219"/>
        <v>0</v>
      </c>
      <c r="FN391">
        <v>0</v>
      </c>
      <c r="FO391">
        <f t="shared" si="1220"/>
        <v>0</v>
      </c>
      <c r="FP391">
        <v>0</v>
      </c>
      <c r="FQ391">
        <f t="shared" si="1221"/>
        <v>0</v>
      </c>
      <c r="FR391">
        <v>0</v>
      </c>
      <c r="FS391">
        <f t="shared" si="1222"/>
        <v>0</v>
      </c>
      <c r="FT391">
        <v>0</v>
      </c>
      <c r="FU391">
        <f t="shared" si="1223"/>
        <v>0</v>
      </c>
      <c r="FV391">
        <v>0</v>
      </c>
      <c r="FW391">
        <f t="shared" si="1224"/>
        <v>0</v>
      </c>
      <c r="FX391">
        <v>0</v>
      </c>
      <c r="FY391">
        <f t="shared" si="1225"/>
        <v>0</v>
      </c>
      <c r="FZ391">
        <v>0</v>
      </c>
      <c r="GA391">
        <f t="shared" si="1226"/>
        <v>0</v>
      </c>
      <c r="GB391">
        <v>0</v>
      </c>
      <c r="GC391">
        <f t="shared" si="1227"/>
        <v>0</v>
      </c>
      <c r="GD391">
        <v>0</v>
      </c>
      <c r="GE391">
        <f t="shared" si="1228"/>
        <v>0</v>
      </c>
      <c r="GF391">
        <v>0</v>
      </c>
      <c r="GG391">
        <f t="shared" si="1229"/>
        <v>0</v>
      </c>
      <c r="GH391">
        <v>100</v>
      </c>
      <c r="GI391">
        <f t="shared" si="1230"/>
        <v>1</v>
      </c>
      <c r="GJ391">
        <v>0</v>
      </c>
      <c r="GK391">
        <f t="shared" si="1231"/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752</v>
      </c>
      <c r="GV391" t="s">
        <v>753</v>
      </c>
    </row>
    <row r="392" spans="1:204" x14ac:dyDescent="0.45">
      <c r="A392">
        <v>391</v>
      </c>
      <c r="B392" t="s">
        <v>368</v>
      </c>
      <c r="C392" t="s">
        <v>750</v>
      </c>
      <c r="D392" t="s">
        <v>751</v>
      </c>
      <c r="F392">
        <v>722</v>
      </c>
      <c r="G392">
        <f>G391+50</f>
        <v>1073</v>
      </c>
      <c r="H392">
        <v>1773</v>
      </c>
      <c r="I392" s="2">
        <f t="shared" si="1181"/>
        <v>0.60518894529046818</v>
      </c>
      <c r="J392" s="2">
        <f t="shared" si="1182"/>
        <v>351</v>
      </c>
      <c r="K392" s="2">
        <f t="shared" si="1183"/>
        <v>1.4861495844875345</v>
      </c>
      <c r="M392" s="2">
        <f t="shared" si="1206"/>
        <v>1261</v>
      </c>
      <c r="N392">
        <v>17</v>
      </c>
      <c r="O392">
        <v>44</v>
      </c>
      <c r="P392" s="2">
        <f t="shared" si="1033"/>
        <v>0.38636363636363635</v>
      </c>
      <c r="Q392" s="2">
        <f t="shared" si="1034"/>
        <v>0.61363636363636365</v>
      </c>
      <c r="S392">
        <v>30</v>
      </c>
      <c r="T392" s="2">
        <f t="shared" si="1079"/>
        <v>0</v>
      </c>
      <c r="U392">
        <v>40</v>
      </c>
      <c r="V392">
        <v>40</v>
      </c>
      <c r="W392" s="2">
        <f t="shared" si="1035"/>
        <v>6.8</v>
      </c>
      <c r="X392" s="2">
        <f t="shared" si="1036"/>
        <v>17.600000000000001</v>
      </c>
      <c r="Y392" s="7">
        <f t="shared" si="1037"/>
        <v>0.61363636363636365</v>
      </c>
      <c r="Z392" s="2">
        <f t="shared" si="1038"/>
        <v>1</v>
      </c>
      <c r="AA392" s="2" t="e">
        <f t="shared" si="1135"/>
        <v>#DIV/0!</v>
      </c>
      <c r="AB392" s="2">
        <f t="shared" si="1136"/>
        <v>1.3333333333333333</v>
      </c>
      <c r="AC392" s="2">
        <f t="shared" si="1137"/>
        <v>0.61363636363636365</v>
      </c>
      <c r="AD392" s="2">
        <f t="shared" si="1138"/>
        <v>40</v>
      </c>
      <c r="AE392" s="2">
        <f t="shared" si="1139"/>
        <v>10</v>
      </c>
      <c r="AG392" s="2">
        <f t="shared" si="1140"/>
        <v>4</v>
      </c>
      <c r="AH392" s="2">
        <f t="shared" si="1234"/>
        <v>11</v>
      </c>
      <c r="AI392" s="2">
        <v>2</v>
      </c>
      <c r="AJ392">
        <f>5.5*10^-5</f>
        <v>5.5000000000000002E-5</v>
      </c>
      <c r="AK392">
        <f t="shared" si="879"/>
        <v>3090.909090909091</v>
      </c>
      <c r="AL392">
        <f t="shared" si="1233"/>
        <v>634</v>
      </c>
      <c r="AM392">
        <f t="shared" si="880"/>
        <v>3724.909090909091</v>
      </c>
      <c r="AP392" t="s">
        <v>37</v>
      </c>
      <c r="AS392">
        <v>3</v>
      </c>
      <c r="AT392">
        <v>1</v>
      </c>
      <c r="AU392">
        <f t="shared" ref="AU392:AU455" si="1235">SQRT(AS392)*(S392*AT392)</f>
        <v>51.961524227066313</v>
      </c>
      <c r="AV392" t="s">
        <v>448</v>
      </c>
      <c r="AW392" t="s">
        <v>64</v>
      </c>
      <c r="AZ392" s="2">
        <f t="shared" si="1184"/>
        <v>1.6008930818282054</v>
      </c>
      <c r="BA392" s="2">
        <f t="shared" si="1185"/>
        <v>6</v>
      </c>
      <c r="BB392">
        <v>0</v>
      </c>
      <c r="BC392">
        <f t="shared" si="1186"/>
        <v>0</v>
      </c>
      <c r="BD392">
        <v>0</v>
      </c>
      <c r="BE392">
        <f t="shared" si="1187"/>
        <v>0</v>
      </c>
      <c r="BF392">
        <v>11.9</v>
      </c>
      <c r="BG392">
        <f t="shared" si="1106"/>
        <v>0.11291831766200854</v>
      </c>
      <c r="BH392">
        <v>1.8</v>
      </c>
      <c r="BI392">
        <f t="shared" si="1130"/>
        <v>1.8247625779762119E-2</v>
      </c>
      <c r="BJ392">
        <v>0</v>
      </c>
      <c r="BK392">
        <f t="shared" si="1188"/>
        <v>0</v>
      </c>
      <c r="BL392">
        <v>0</v>
      </c>
      <c r="BM392">
        <f t="shared" si="1180"/>
        <v>0</v>
      </c>
      <c r="BN392">
        <v>0</v>
      </c>
      <c r="BO392">
        <f t="shared" si="1189"/>
        <v>0</v>
      </c>
      <c r="BP392">
        <v>0</v>
      </c>
      <c r="BQ392">
        <f t="shared" si="1190"/>
        <v>0</v>
      </c>
      <c r="BR392">
        <f t="shared" si="1208"/>
        <v>66.771000000000001</v>
      </c>
      <c r="BS392">
        <f t="shared" si="1108"/>
        <v>0.66590195674564512</v>
      </c>
      <c r="BT392">
        <v>4.4999999999999998E-2</v>
      </c>
      <c r="BU392">
        <f t="shared" si="1109"/>
        <v>2.0867778207505645E-3</v>
      </c>
      <c r="BV392">
        <v>2.5000000000000001E-2</v>
      </c>
      <c r="BW392">
        <f t="shared" si="1110"/>
        <v>4.495784742800251E-4</v>
      </c>
      <c r="BX392">
        <v>8.9999999999999993E-3</v>
      </c>
      <c r="BY392">
        <f t="shared" si="1134"/>
        <v>1.5631635768236933E-4</v>
      </c>
      <c r="BZ392">
        <v>0.35</v>
      </c>
      <c r="CA392">
        <f t="shared" si="1112"/>
        <v>6.9405292723410039E-3</v>
      </c>
      <c r="CB392">
        <v>16.8</v>
      </c>
      <c r="CC392">
        <f t="shared" si="1113"/>
        <v>0.17994725131615638</v>
      </c>
      <c r="CD392">
        <v>2.2999999999999998</v>
      </c>
      <c r="CE392">
        <f t="shared" si="1147"/>
        <v>1.3351646571373971E-2</v>
      </c>
      <c r="CF392">
        <v>0</v>
      </c>
      <c r="CG392">
        <f t="shared" si="1191"/>
        <v>0</v>
      </c>
      <c r="CH392">
        <v>0</v>
      </c>
      <c r="CI392">
        <f t="shared" si="1192"/>
        <v>0</v>
      </c>
      <c r="CJ392">
        <v>0</v>
      </c>
      <c r="CK392">
        <f t="shared" si="1193"/>
        <v>0</v>
      </c>
      <c r="CL392">
        <v>0</v>
      </c>
      <c r="CM392">
        <f t="shared" si="1194"/>
        <v>0</v>
      </c>
      <c r="CN392">
        <v>0</v>
      </c>
      <c r="CO392">
        <f t="shared" si="1195"/>
        <v>0</v>
      </c>
      <c r="CP392">
        <v>0</v>
      </c>
      <c r="CQ392">
        <f t="shared" si="1196"/>
        <v>0</v>
      </c>
      <c r="CR392">
        <v>0</v>
      </c>
      <c r="CS392">
        <f t="shared" si="1197"/>
        <v>0</v>
      </c>
      <c r="CT392">
        <v>0</v>
      </c>
      <c r="CU392">
        <f t="shared" si="1198"/>
        <v>0</v>
      </c>
      <c r="CV392">
        <v>0</v>
      </c>
      <c r="CW392">
        <f t="shared" si="1199"/>
        <v>0</v>
      </c>
      <c r="CX392">
        <v>0</v>
      </c>
      <c r="CY392">
        <f t="shared" si="1200"/>
        <v>0</v>
      </c>
      <c r="CZ392">
        <v>0</v>
      </c>
      <c r="DA392">
        <f t="shared" si="1201"/>
        <v>0</v>
      </c>
      <c r="DB392">
        <v>0</v>
      </c>
      <c r="DC392">
        <f t="shared" si="1202"/>
        <v>0</v>
      </c>
      <c r="DD392">
        <v>0</v>
      </c>
      <c r="DE392">
        <f t="shared" si="1203"/>
        <v>0</v>
      </c>
      <c r="DF392">
        <v>0</v>
      </c>
      <c r="DG392">
        <f t="shared" si="1204"/>
        <v>0</v>
      </c>
      <c r="DH392">
        <v>0</v>
      </c>
      <c r="DI392">
        <f t="shared" si="1205"/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f t="shared" si="1209"/>
        <v>0</v>
      </c>
      <c r="ET392">
        <v>0</v>
      </c>
      <c r="EU392">
        <f t="shared" si="1210"/>
        <v>0</v>
      </c>
      <c r="EV392">
        <v>0</v>
      </c>
      <c r="EW392">
        <f t="shared" si="1211"/>
        <v>0</v>
      </c>
      <c r="EX392">
        <v>0</v>
      </c>
      <c r="EY392">
        <f t="shared" si="1212"/>
        <v>0</v>
      </c>
      <c r="EZ392">
        <v>0</v>
      </c>
      <c r="FA392">
        <f t="shared" si="1213"/>
        <v>0</v>
      </c>
      <c r="FB392">
        <v>0</v>
      </c>
      <c r="FC392">
        <f t="shared" si="1214"/>
        <v>0</v>
      </c>
      <c r="FD392">
        <v>0</v>
      </c>
      <c r="FE392">
        <f t="shared" si="1215"/>
        <v>0</v>
      </c>
      <c r="FF392">
        <v>0</v>
      </c>
      <c r="FG392">
        <f t="shared" si="1216"/>
        <v>0</v>
      </c>
      <c r="FH392">
        <v>0</v>
      </c>
      <c r="FI392">
        <f t="shared" si="1217"/>
        <v>0</v>
      </c>
      <c r="FJ392">
        <v>0</v>
      </c>
      <c r="FK392">
        <f t="shared" si="1218"/>
        <v>0</v>
      </c>
      <c r="FL392">
        <v>0</v>
      </c>
      <c r="FM392">
        <f t="shared" si="1219"/>
        <v>0</v>
      </c>
      <c r="FN392">
        <v>0</v>
      </c>
      <c r="FO392">
        <f t="shared" si="1220"/>
        <v>0</v>
      </c>
      <c r="FP392">
        <v>0</v>
      </c>
      <c r="FQ392">
        <f t="shared" si="1221"/>
        <v>0</v>
      </c>
      <c r="FR392">
        <v>0</v>
      </c>
      <c r="FS392">
        <f t="shared" si="1222"/>
        <v>0</v>
      </c>
      <c r="FT392">
        <v>0</v>
      </c>
      <c r="FU392">
        <f t="shared" si="1223"/>
        <v>0</v>
      </c>
      <c r="FV392">
        <v>0</v>
      </c>
      <c r="FW392">
        <f t="shared" si="1224"/>
        <v>0</v>
      </c>
      <c r="FX392">
        <v>0</v>
      </c>
      <c r="FY392">
        <f t="shared" si="1225"/>
        <v>0</v>
      </c>
      <c r="FZ392">
        <v>0</v>
      </c>
      <c r="GA392">
        <f t="shared" si="1226"/>
        <v>0</v>
      </c>
      <c r="GB392">
        <v>0</v>
      </c>
      <c r="GC392">
        <f t="shared" si="1227"/>
        <v>0</v>
      </c>
      <c r="GD392">
        <v>0</v>
      </c>
      <c r="GE392">
        <f t="shared" si="1228"/>
        <v>0</v>
      </c>
      <c r="GF392">
        <v>0</v>
      </c>
      <c r="GG392">
        <f t="shared" si="1229"/>
        <v>0</v>
      </c>
      <c r="GH392">
        <v>100</v>
      </c>
      <c r="GI392">
        <f t="shared" si="1230"/>
        <v>1</v>
      </c>
      <c r="GJ392">
        <v>0</v>
      </c>
      <c r="GK392">
        <f t="shared" si="1231"/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752</v>
      </c>
      <c r="GV392" t="s">
        <v>753</v>
      </c>
    </row>
    <row r="393" spans="1:204" x14ac:dyDescent="0.45">
      <c r="A393">
        <v>392</v>
      </c>
      <c r="B393" t="s">
        <v>368</v>
      </c>
      <c r="C393" t="s">
        <v>750</v>
      </c>
      <c r="D393" t="s">
        <v>751</v>
      </c>
      <c r="F393">
        <v>722</v>
      </c>
      <c r="G393">
        <v>873</v>
      </c>
      <c r="H393">
        <v>1773</v>
      </c>
      <c r="I393" s="2">
        <f t="shared" ref="I393:I398" si="1236">G393/H393</f>
        <v>0.49238578680203043</v>
      </c>
      <c r="J393" s="2">
        <f t="shared" ref="J393:J398" si="1237">G393-F393</f>
        <v>151</v>
      </c>
      <c r="K393" s="2">
        <f t="shared" ref="K393:K398" si="1238">G393/F393</f>
        <v>1.209141274238227</v>
      </c>
      <c r="M393" s="2">
        <f t="shared" si="1206"/>
        <v>1261</v>
      </c>
      <c r="N393">
        <v>21</v>
      </c>
      <c r="O393">
        <v>25</v>
      </c>
      <c r="P393" s="2">
        <f t="shared" si="1033"/>
        <v>0.84</v>
      </c>
      <c r="Q393" s="2">
        <f t="shared" si="1034"/>
        <v>0.16</v>
      </c>
      <c r="S393">
        <v>450</v>
      </c>
      <c r="T393" s="2">
        <f t="shared" si="1079"/>
        <v>0</v>
      </c>
      <c r="U393">
        <v>470</v>
      </c>
      <c r="V393">
        <v>470</v>
      </c>
      <c r="W393" s="2">
        <f t="shared" si="1035"/>
        <v>98.7</v>
      </c>
      <c r="X393" s="2">
        <f t="shared" si="1036"/>
        <v>117.5</v>
      </c>
      <c r="Y393" s="7">
        <f t="shared" si="1037"/>
        <v>0.15999999999999998</v>
      </c>
      <c r="Z393" s="2">
        <f t="shared" si="1038"/>
        <v>1</v>
      </c>
      <c r="AA393" s="2" t="e">
        <f t="shared" si="1135"/>
        <v>#DIV/0!</v>
      </c>
      <c r="AB393" s="2">
        <f t="shared" si="1136"/>
        <v>1.0444444444444445</v>
      </c>
      <c r="AC393" s="2">
        <f t="shared" si="1137"/>
        <v>0.16</v>
      </c>
      <c r="AD393" s="2">
        <f t="shared" si="1138"/>
        <v>470</v>
      </c>
      <c r="AE393" s="2">
        <f t="shared" si="1139"/>
        <v>20</v>
      </c>
      <c r="AG393" s="2">
        <f t="shared" si="1140"/>
        <v>23.5</v>
      </c>
      <c r="AH393" s="2">
        <f t="shared" si="1234"/>
        <v>1.0638297872340425</v>
      </c>
      <c r="AI393" s="2">
        <v>2</v>
      </c>
      <c r="AJ393">
        <f t="shared" ref="AJ393:AJ398" si="1239">1.1*10^-3</f>
        <v>1.1000000000000001E-3</v>
      </c>
      <c r="AK393">
        <f t="shared" ref="AK393:AK478" si="1240">(1/AJ393)*(N393/100)</f>
        <v>190.90909090909088</v>
      </c>
      <c r="AL393">
        <f t="shared" si="1233"/>
        <v>614</v>
      </c>
      <c r="AM393">
        <f t="shared" ref="AM393:AM478" si="1241">AK393+AL393</f>
        <v>804.90909090909088</v>
      </c>
      <c r="AP393" t="s">
        <v>37</v>
      </c>
      <c r="AS393">
        <v>3</v>
      </c>
      <c r="AT393">
        <v>1</v>
      </c>
      <c r="AU393">
        <f t="shared" si="1235"/>
        <v>779.42286340599469</v>
      </c>
      <c r="AV393" t="s">
        <v>448</v>
      </c>
      <c r="AW393" t="s">
        <v>64</v>
      </c>
      <c r="AZ393" s="2">
        <f t="shared" si="1184"/>
        <v>1.6008930818282054</v>
      </c>
      <c r="BA393" s="2">
        <f t="shared" si="1185"/>
        <v>6</v>
      </c>
      <c r="BB393">
        <v>0</v>
      </c>
      <c r="BC393">
        <f t="shared" si="1186"/>
        <v>0</v>
      </c>
      <c r="BD393">
        <v>0</v>
      </c>
      <c r="BE393">
        <f t="shared" si="1187"/>
        <v>0</v>
      </c>
      <c r="BF393">
        <v>11.9</v>
      </c>
      <c r="BG393">
        <f t="shared" si="1106"/>
        <v>0.11291831766200854</v>
      </c>
      <c r="BH393">
        <v>1.8</v>
      </c>
      <c r="BI393">
        <f t="shared" si="1130"/>
        <v>1.8247625779762119E-2</v>
      </c>
      <c r="BJ393">
        <v>0</v>
      </c>
      <c r="BK393">
        <f t="shared" si="1188"/>
        <v>0</v>
      </c>
      <c r="BL393">
        <v>0</v>
      </c>
      <c r="BM393">
        <f t="shared" si="1180"/>
        <v>0</v>
      </c>
      <c r="BN393">
        <v>0</v>
      </c>
      <c r="BO393">
        <f t="shared" si="1189"/>
        <v>0</v>
      </c>
      <c r="BP393">
        <v>0</v>
      </c>
      <c r="BQ393">
        <f t="shared" si="1190"/>
        <v>0</v>
      </c>
      <c r="BR393">
        <f t="shared" si="1208"/>
        <v>66.771000000000001</v>
      </c>
      <c r="BS393">
        <f t="shared" si="1108"/>
        <v>0.66590195674564512</v>
      </c>
      <c r="BT393">
        <v>4.4999999999999998E-2</v>
      </c>
      <c r="BU393">
        <f t="shared" si="1109"/>
        <v>2.0867778207505645E-3</v>
      </c>
      <c r="BV393">
        <v>2.5000000000000001E-2</v>
      </c>
      <c r="BW393">
        <f t="shared" si="1110"/>
        <v>4.495784742800251E-4</v>
      </c>
      <c r="BX393">
        <v>8.9999999999999993E-3</v>
      </c>
      <c r="BY393">
        <f t="shared" si="1134"/>
        <v>1.5631635768236933E-4</v>
      </c>
      <c r="BZ393">
        <v>0.35</v>
      </c>
      <c r="CA393">
        <f t="shared" si="1112"/>
        <v>6.9405292723410039E-3</v>
      </c>
      <c r="CB393">
        <v>16.8</v>
      </c>
      <c r="CC393">
        <f t="shared" si="1113"/>
        <v>0.17994725131615638</v>
      </c>
      <c r="CD393">
        <v>2.2999999999999998</v>
      </c>
      <c r="CE393">
        <f t="shared" si="1147"/>
        <v>1.3351646571373971E-2</v>
      </c>
      <c r="CF393">
        <v>0</v>
      </c>
      <c r="CG393">
        <f t="shared" si="1191"/>
        <v>0</v>
      </c>
      <c r="CH393">
        <v>0</v>
      </c>
      <c r="CI393">
        <f t="shared" si="1192"/>
        <v>0</v>
      </c>
      <c r="CJ393">
        <v>0</v>
      </c>
      <c r="CK393">
        <f t="shared" si="1193"/>
        <v>0</v>
      </c>
      <c r="CL393">
        <v>0</v>
      </c>
      <c r="CM393">
        <f t="shared" si="1194"/>
        <v>0</v>
      </c>
      <c r="CN393">
        <v>0</v>
      </c>
      <c r="CO393">
        <f t="shared" si="1195"/>
        <v>0</v>
      </c>
      <c r="CP393">
        <v>0</v>
      </c>
      <c r="CQ393">
        <f t="shared" si="1196"/>
        <v>0</v>
      </c>
      <c r="CR393">
        <v>0</v>
      </c>
      <c r="CS393">
        <f t="shared" si="1197"/>
        <v>0</v>
      </c>
      <c r="CT393">
        <v>0</v>
      </c>
      <c r="CU393">
        <f t="shared" si="1198"/>
        <v>0</v>
      </c>
      <c r="CV393">
        <v>0</v>
      </c>
      <c r="CW393">
        <f t="shared" si="1199"/>
        <v>0</v>
      </c>
      <c r="CX393">
        <v>0</v>
      </c>
      <c r="CY393">
        <f t="shared" si="1200"/>
        <v>0</v>
      </c>
      <c r="CZ393">
        <v>0</v>
      </c>
      <c r="DA393">
        <f t="shared" si="1201"/>
        <v>0</v>
      </c>
      <c r="DB393">
        <v>0</v>
      </c>
      <c r="DC393">
        <f t="shared" si="1202"/>
        <v>0</v>
      </c>
      <c r="DD393">
        <v>0</v>
      </c>
      <c r="DE393">
        <f t="shared" si="1203"/>
        <v>0</v>
      </c>
      <c r="DF393">
        <v>0</v>
      </c>
      <c r="DG393">
        <f t="shared" si="1204"/>
        <v>0</v>
      </c>
      <c r="DH393">
        <v>0</v>
      </c>
      <c r="DI393">
        <f t="shared" si="1205"/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f t="shared" si="1209"/>
        <v>0</v>
      </c>
      <c r="ET393">
        <v>0</v>
      </c>
      <c r="EU393">
        <f t="shared" si="1210"/>
        <v>0</v>
      </c>
      <c r="EV393">
        <v>0</v>
      </c>
      <c r="EW393">
        <f t="shared" si="1211"/>
        <v>0</v>
      </c>
      <c r="EX393">
        <v>0</v>
      </c>
      <c r="EY393">
        <f t="shared" si="1212"/>
        <v>0</v>
      </c>
      <c r="EZ393">
        <v>0</v>
      </c>
      <c r="FA393">
        <f t="shared" si="1213"/>
        <v>0</v>
      </c>
      <c r="FB393">
        <v>0</v>
      </c>
      <c r="FC393">
        <f t="shared" si="1214"/>
        <v>0</v>
      </c>
      <c r="FD393">
        <v>0</v>
      </c>
      <c r="FE393">
        <f t="shared" si="1215"/>
        <v>0</v>
      </c>
      <c r="FF393">
        <v>0</v>
      </c>
      <c r="FG393">
        <f t="shared" si="1216"/>
        <v>0</v>
      </c>
      <c r="FH393">
        <v>0</v>
      </c>
      <c r="FI393">
        <f t="shared" si="1217"/>
        <v>0</v>
      </c>
      <c r="FJ393">
        <v>0</v>
      </c>
      <c r="FK393">
        <f t="shared" si="1218"/>
        <v>0</v>
      </c>
      <c r="FL393">
        <v>0</v>
      </c>
      <c r="FM393">
        <f t="shared" si="1219"/>
        <v>0</v>
      </c>
      <c r="FN393">
        <v>0</v>
      </c>
      <c r="FO393">
        <f t="shared" si="1220"/>
        <v>0</v>
      </c>
      <c r="FP393">
        <v>0</v>
      </c>
      <c r="FQ393">
        <f t="shared" si="1221"/>
        <v>0</v>
      </c>
      <c r="FR393">
        <v>0</v>
      </c>
      <c r="FS393">
        <f t="shared" si="1222"/>
        <v>0</v>
      </c>
      <c r="FT393">
        <v>0</v>
      </c>
      <c r="FU393">
        <f t="shared" si="1223"/>
        <v>0</v>
      </c>
      <c r="FV393">
        <v>0</v>
      </c>
      <c r="FW393">
        <f t="shared" si="1224"/>
        <v>0</v>
      </c>
      <c r="FX393">
        <v>0</v>
      </c>
      <c r="FY393">
        <f t="shared" si="1225"/>
        <v>0</v>
      </c>
      <c r="FZ393">
        <v>0</v>
      </c>
      <c r="GA393">
        <f t="shared" si="1226"/>
        <v>0</v>
      </c>
      <c r="GB393">
        <v>0</v>
      </c>
      <c r="GC393">
        <f t="shared" si="1227"/>
        <v>0</v>
      </c>
      <c r="GD393">
        <v>0</v>
      </c>
      <c r="GE393">
        <f t="shared" si="1228"/>
        <v>0</v>
      </c>
      <c r="GF393">
        <v>0</v>
      </c>
      <c r="GG393">
        <f t="shared" si="1229"/>
        <v>0</v>
      </c>
      <c r="GH393">
        <v>100</v>
      </c>
      <c r="GI393">
        <f t="shared" si="1230"/>
        <v>1</v>
      </c>
      <c r="GJ393">
        <v>0</v>
      </c>
      <c r="GK393">
        <f t="shared" si="1231"/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752</v>
      </c>
      <c r="GV393" t="s">
        <v>753</v>
      </c>
    </row>
    <row r="394" spans="1:204" x14ac:dyDescent="0.45">
      <c r="A394">
        <v>393</v>
      </c>
      <c r="B394" t="s">
        <v>368</v>
      </c>
      <c r="C394" t="s">
        <v>754</v>
      </c>
      <c r="D394" t="s">
        <v>751</v>
      </c>
      <c r="F394">
        <v>715</v>
      </c>
      <c r="G394">
        <v>873</v>
      </c>
      <c r="H394">
        <v>1773</v>
      </c>
      <c r="I394" s="2">
        <f t="shared" si="1236"/>
        <v>0.49238578680203043</v>
      </c>
      <c r="J394" s="2">
        <f t="shared" si="1237"/>
        <v>158</v>
      </c>
      <c r="K394" s="2">
        <f t="shared" si="1238"/>
        <v>1.220979020979021</v>
      </c>
      <c r="N394">
        <v>6</v>
      </c>
      <c r="O394">
        <v>25</v>
      </c>
      <c r="P394" s="2">
        <f t="shared" si="1033"/>
        <v>0.24</v>
      </c>
      <c r="Q394" s="2">
        <f t="shared" si="1034"/>
        <v>0.76</v>
      </c>
      <c r="S394">
        <v>450</v>
      </c>
      <c r="T394" s="2">
        <f t="shared" si="1079"/>
        <v>0</v>
      </c>
      <c r="U394">
        <v>350</v>
      </c>
      <c r="V394">
        <v>470</v>
      </c>
      <c r="W394" s="2">
        <f t="shared" si="1035"/>
        <v>21</v>
      </c>
      <c r="X394" s="2">
        <f t="shared" ref="X394:X406" si="1242">V394*O394/100</f>
        <v>117.5</v>
      </c>
      <c r="Y394" s="7">
        <f t="shared" ref="Y394:Y406" si="1243">(X394-W394)/X394</f>
        <v>0.82127659574468082</v>
      </c>
      <c r="Z394" s="2">
        <f t="shared" ref="Z394:Z406" si="1244">U394/V394</f>
        <v>0.74468085106382975</v>
      </c>
      <c r="AA394" s="2" t="e">
        <f t="shared" ref="AA394:AA406" si="1245">U394/R394</f>
        <v>#DIV/0!</v>
      </c>
      <c r="AB394" s="2">
        <f t="shared" ref="AB394:AB406" si="1246">V394/S394</f>
        <v>1.0444444444444445</v>
      </c>
      <c r="AC394" s="2">
        <f t="shared" ref="AC394:AC406" si="1247">(O394-N394)/O394</f>
        <v>0.76</v>
      </c>
      <c r="AD394" s="2">
        <f t="shared" ref="AD394:AD406" si="1248">U394-R394</f>
        <v>350</v>
      </c>
      <c r="AE394" s="2">
        <f t="shared" ref="AE394:AE406" si="1249">V394-S394</f>
        <v>20</v>
      </c>
      <c r="AG394" s="2">
        <f t="shared" ref="AG394:AG406" si="1250">AD394/AE394</f>
        <v>17.5</v>
      </c>
      <c r="AH394" s="2">
        <f t="shared" si="1234"/>
        <v>1.0638297872340425</v>
      </c>
      <c r="AI394" s="2">
        <v>2</v>
      </c>
      <c r="AJ394">
        <f t="shared" si="1239"/>
        <v>1.1000000000000001E-3</v>
      </c>
      <c r="AK394">
        <f t="shared" si="1240"/>
        <v>54.54545454545454</v>
      </c>
      <c r="AL394">
        <f t="shared" si="1233"/>
        <v>614</v>
      </c>
      <c r="AM394">
        <f t="shared" si="1241"/>
        <v>668.5454545454545</v>
      </c>
      <c r="AP394" t="s">
        <v>37</v>
      </c>
      <c r="AS394">
        <v>3</v>
      </c>
      <c r="AT394">
        <v>1</v>
      </c>
      <c r="AU394">
        <f t="shared" si="1235"/>
        <v>779.42286340599469</v>
      </c>
      <c r="AV394" t="s">
        <v>448</v>
      </c>
      <c r="AW394" t="s">
        <v>64</v>
      </c>
      <c r="AZ394" s="2">
        <f t="shared" si="1184"/>
        <v>1.6008930818282054</v>
      </c>
      <c r="BA394" s="2">
        <f t="shared" si="1185"/>
        <v>5.903911321294637</v>
      </c>
      <c r="BB394">
        <v>0</v>
      </c>
      <c r="BC394">
        <f t="shared" si="1186"/>
        <v>0</v>
      </c>
      <c r="BD394">
        <v>0</v>
      </c>
      <c r="BE394">
        <f t="shared" si="1187"/>
        <v>0</v>
      </c>
      <c r="BF394">
        <v>11.9</v>
      </c>
      <c r="BG394">
        <f t="shared" si="1106"/>
        <v>0.11291831766200854</v>
      </c>
      <c r="BH394">
        <v>1.8</v>
      </c>
      <c r="BI394">
        <f t="shared" si="1130"/>
        <v>1.8247625779762119E-2</v>
      </c>
      <c r="BJ394">
        <v>0</v>
      </c>
      <c r="BK394">
        <f t="shared" si="1188"/>
        <v>0</v>
      </c>
      <c r="BL394">
        <v>0</v>
      </c>
      <c r="BM394">
        <f t="shared" si="1180"/>
        <v>0</v>
      </c>
      <c r="BN394">
        <v>0</v>
      </c>
      <c r="BO394">
        <f t="shared" si="1189"/>
        <v>0</v>
      </c>
      <c r="BP394">
        <v>0</v>
      </c>
      <c r="BQ394">
        <f t="shared" si="1190"/>
        <v>0</v>
      </c>
      <c r="BR394">
        <f t="shared" si="1208"/>
        <v>66.771000000000001</v>
      </c>
      <c r="BS394">
        <f t="shared" si="1108"/>
        <v>0.66590195674564512</v>
      </c>
      <c r="BT394">
        <v>4.4999999999999998E-2</v>
      </c>
      <c r="BU394">
        <f t="shared" si="1109"/>
        <v>2.0867778207505645E-3</v>
      </c>
      <c r="BV394">
        <v>2.5000000000000001E-2</v>
      </c>
      <c r="BW394">
        <f t="shared" si="1110"/>
        <v>4.495784742800251E-4</v>
      </c>
      <c r="BX394">
        <v>8.9999999999999993E-3</v>
      </c>
      <c r="BY394">
        <f t="shared" si="1134"/>
        <v>1.5631635768236933E-4</v>
      </c>
      <c r="BZ394">
        <v>0.35</v>
      </c>
      <c r="CA394">
        <f t="shared" si="1112"/>
        <v>6.9405292723410039E-3</v>
      </c>
      <c r="CB394">
        <v>16.8</v>
      </c>
      <c r="CC394">
        <f t="shared" si="1113"/>
        <v>0.17994725131615638</v>
      </c>
      <c r="CD394">
        <v>2.2999999999999998</v>
      </c>
      <c r="CE394">
        <f t="shared" si="1147"/>
        <v>1.3351646571373971E-2</v>
      </c>
      <c r="CF394">
        <v>0</v>
      </c>
      <c r="CG394">
        <f t="shared" si="1191"/>
        <v>0</v>
      </c>
      <c r="CH394">
        <v>0</v>
      </c>
      <c r="CI394">
        <f t="shared" si="1192"/>
        <v>0</v>
      </c>
      <c r="CJ394">
        <v>0</v>
      </c>
      <c r="CK394">
        <f t="shared" si="1193"/>
        <v>0</v>
      </c>
      <c r="CL394">
        <v>0</v>
      </c>
      <c r="CM394">
        <f t="shared" si="1194"/>
        <v>0</v>
      </c>
      <c r="CN394">
        <v>0</v>
      </c>
      <c r="CO394">
        <f t="shared" si="1195"/>
        <v>0</v>
      </c>
      <c r="CP394">
        <v>0</v>
      </c>
      <c r="CQ394">
        <f t="shared" si="1196"/>
        <v>0</v>
      </c>
      <c r="CR394">
        <v>0</v>
      </c>
      <c r="CS394">
        <f t="shared" si="1197"/>
        <v>0</v>
      </c>
      <c r="CT394">
        <v>0</v>
      </c>
      <c r="CU394">
        <f t="shared" si="1198"/>
        <v>0</v>
      </c>
      <c r="CV394">
        <v>0</v>
      </c>
      <c r="CW394">
        <f t="shared" si="1199"/>
        <v>0</v>
      </c>
      <c r="CX394">
        <v>0</v>
      </c>
      <c r="CY394">
        <f t="shared" si="1200"/>
        <v>0</v>
      </c>
      <c r="CZ394">
        <v>0</v>
      </c>
      <c r="DA394">
        <f t="shared" si="1201"/>
        <v>0</v>
      </c>
      <c r="DB394">
        <v>0</v>
      </c>
      <c r="DC394">
        <f t="shared" si="1202"/>
        <v>0</v>
      </c>
      <c r="DD394">
        <v>0</v>
      </c>
      <c r="DE394">
        <f t="shared" si="1203"/>
        <v>0</v>
      </c>
      <c r="DF394">
        <v>0</v>
      </c>
      <c r="DG394">
        <f t="shared" si="1204"/>
        <v>0</v>
      </c>
      <c r="DH394">
        <v>0</v>
      </c>
      <c r="DI394">
        <f t="shared" si="1205"/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f t="shared" si="1209"/>
        <v>0</v>
      </c>
      <c r="ET394">
        <v>0</v>
      </c>
      <c r="EU394">
        <f t="shared" si="1210"/>
        <v>0</v>
      </c>
      <c r="EV394">
        <v>0</v>
      </c>
      <c r="EW394">
        <f t="shared" si="1211"/>
        <v>0</v>
      </c>
      <c r="EX394">
        <v>0</v>
      </c>
      <c r="EY394">
        <f t="shared" si="1212"/>
        <v>0</v>
      </c>
      <c r="EZ394">
        <v>0</v>
      </c>
      <c r="FA394">
        <f t="shared" si="1213"/>
        <v>0</v>
      </c>
      <c r="FB394">
        <v>0</v>
      </c>
      <c r="FC394">
        <f t="shared" si="1214"/>
        <v>0</v>
      </c>
      <c r="FD394">
        <v>0</v>
      </c>
      <c r="FE394">
        <f t="shared" si="1215"/>
        <v>0</v>
      </c>
      <c r="FF394">
        <v>0</v>
      </c>
      <c r="FG394">
        <f t="shared" si="1216"/>
        <v>0</v>
      </c>
      <c r="FH394">
        <v>0</v>
      </c>
      <c r="FI394">
        <f t="shared" si="1217"/>
        <v>0</v>
      </c>
      <c r="FJ394">
        <v>0</v>
      </c>
      <c r="FK394">
        <f t="shared" si="1218"/>
        <v>0</v>
      </c>
      <c r="FL394">
        <v>0</v>
      </c>
      <c r="FM394">
        <f t="shared" si="1219"/>
        <v>0</v>
      </c>
      <c r="FN394">
        <v>0</v>
      </c>
      <c r="FO394">
        <f t="shared" si="1220"/>
        <v>0</v>
      </c>
      <c r="FP394">
        <v>0</v>
      </c>
      <c r="FQ394">
        <f t="shared" si="1221"/>
        <v>0</v>
      </c>
      <c r="FR394">
        <v>0</v>
      </c>
      <c r="FS394">
        <f t="shared" si="1222"/>
        <v>0</v>
      </c>
      <c r="FT394">
        <v>0</v>
      </c>
      <c r="FU394">
        <f t="shared" si="1223"/>
        <v>0</v>
      </c>
      <c r="FV394">
        <v>0</v>
      </c>
      <c r="FW394">
        <f t="shared" si="1224"/>
        <v>0</v>
      </c>
      <c r="FX394">
        <v>0</v>
      </c>
      <c r="FY394">
        <f t="shared" si="1225"/>
        <v>0</v>
      </c>
      <c r="FZ394">
        <v>0</v>
      </c>
      <c r="GA394">
        <f t="shared" si="1226"/>
        <v>0</v>
      </c>
      <c r="GB394">
        <v>0</v>
      </c>
      <c r="GC394">
        <f t="shared" si="1227"/>
        <v>0</v>
      </c>
      <c r="GD394">
        <v>0</v>
      </c>
      <c r="GE394">
        <f t="shared" si="1228"/>
        <v>0</v>
      </c>
      <c r="GF394">
        <v>0</v>
      </c>
      <c r="GG394">
        <f t="shared" si="1229"/>
        <v>0</v>
      </c>
      <c r="GH394">
        <v>98</v>
      </c>
      <c r="GI394">
        <f t="shared" si="1230"/>
        <v>0.98078226425892734</v>
      </c>
      <c r="GJ394">
        <v>2</v>
      </c>
      <c r="GK394">
        <f t="shared" si="1231"/>
        <v>1.9217735741072637E-2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752</v>
      </c>
      <c r="GV394" t="s">
        <v>753</v>
      </c>
    </row>
    <row r="395" spans="1:204" x14ac:dyDescent="0.45">
      <c r="A395">
        <v>394</v>
      </c>
      <c r="B395" t="s">
        <v>368</v>
      </c>
      <c r="C395" t="s">
        <v>755</v>
      </c>
      <c r="D395" t="s">
        <v>751</v>
      </c>
      <c r="F395">
        <v>700</v>
      </c>
      <c r="G395">
        <v>873</v>
      </c>
      <c r="H395">
        <v>1773</v>
      </c>
      <c r="I395" s="2">
        <f t="shared" si="1236"/>
        <v>0.49238578680203043</v>
      </c>
      <c r="J395" s="2">
        <f t="shared" si="1237"/>
        <v>173</v>
      </c>
      <c r="K395" s="2">
        <f t="shared" si="1238"/>
        <v>1.2471428571428571</v>
      </c>
      <c r="N395">
        <v>6.3</v>
      </c>
      <c r="O395">
        <v>25</v>
      </c>
      <c r="P395" s="2">
        <f t="shared" si="1033"/>
        <v>0.252</v>
      </c>
      <c r="Q395" s="2">
        <f t="shared" si="1034"/>
        <v>0.748</v>
      </c>
      <c r="S395">
        <v>450</v>
      </c>
      <c r="T395" s="2">
        <f t="shared" si="1079"/>
        <v>0</v>
      </c>
      <c r="U395">
        <v>340</v>
      </c>
      <c r="V395">
        <v>470</v>
      </c>
      <c r="W395" s="2">
        <f t="shared" si="1035"/>
        <v>21.42</v>
      </c>
      <c r="X395" s="2">
        <f t="shared" si="1242"/>
        <v>117.5</v>
      </c>
      <c r="Y395" s="7">
        <f t="shared" si="1243"/>
        <v>0.81770212765957451</v>
      </c>
      <c r="Z395" s="2">
        <f t="shared" si="1244"/>
        <v>0.72340425531914898</v>
      </c>
      <c r="AA395" s="2" t="e">
        <f t="shared" si="1245"/>
        <v>#DIV/0!</v>
      </c>
      <c r="AB395" s="2">
        <f t="shared" si="1246"/>
        <v>1.0444444444444445</v>
      </c>
      <c r="AC395" s="2">
        <f t="shared" si="1247"/>
        <v>0.748</v>
      </c>
      <c r="AD395" s="2">
        <f t="shared" si="1248"/>
        <v>340</v>
      </c>
      <c r="AE395" s="2">
        <f t="shared" si="1249"/>
        <v>20</v>
      </c>
      <c r="AG395" s="2">
        <f t="shared" si="1250"/>
        <v>17</v>
      </c>
      <c r="AH395" s="2">
        <f t="shared" si="1234"/>
        <v>1.0638297872340425</v>
      </c>
      <c r="AI395" s="2">
        <v>2</v>
      </c>
      <c r="AJ395">
        <f t="shared" si="1239"/>
        <v>1.1000000000000001E-3</v>
      </c>
      <c r="AK395">
        <f t="shared" si="1240"/>
        <v>57.272727272727266</v>
      </c>
      <c r="AL395">
        <f t="shared" si="1233"/>
        <v>614</v>
      </c>
      <c r="AM395">
        <f t="shared" si="1241"/>
        <v>671.27272727272725</v>
      </c>
      <c r="AP395" t="s">
        <v>37</v>
      </c>
      <c r="AS395">
        <v>3</v>
      </c>
      <c r="AT395">
        <v>1</v>
      </c>
      <c r="AU395">
        <f t="shared" si="1235"/>
        <v>779.42286340599469</v>
      </c>
      <c r="AV395" t="s">
        <v>448</v>
      </c>
      <c r="AW395" t="s">
        <v>64</v>
      </c>
      <c r="AZ395" s="2">
        <f>BC395*GV$2+BE395*GX$2+BG395*GZ$2+BI395*HB$2+BK395*HD$2+BM395*HF$2+BO395*HH$2+BQ395*HB$13+BS395*GV$6+BU395*GX$6+BW395*GZ$6+BY395*HB$6+CA395*GV$10+CC395*GX$10+CE395*GZ$10+CG395*GV$16+CI395*GX$16+CK395*GZ$16+CM395*HB$16+CO395*GX$19+CQ395*GZ$19+CS395*HB$19+CU395*GV$25+DA395*GV$13+DC395*HB$10+CW395*GX$25+CY395*HB$25+DE395*GX$28</f>
        <v>1.6008930818282054</v>
      </c>
      <c r="BA395" s="2">
        <f t="shared" si="1185"/>
        <v>5.8076691185337035</v>
      </c>
      <c r="BB395">
        <v>0</v>
      </c>
      <c r="BC395">
        <f t="shared" si="1186"/>
        <v>0</v>
      </c>
      <c r="BD395">
        <v>0</v>
      </c>
      <c r="BE395">
        <f t="shared" si="1187"/>
        <v>0</v>
      </c>
      <c r="BF395">
        <v>11.9</v>
      </c>
      <c r="BG395">
        <f t="shared" si="1106"/>
        <v>0.11291831766200854</v>
      </c>
      <c r="BH395">
        <v>1.8</v>
      </c>
      <c r="BI395">
        <f t="shared" si="1130"/>
        <v>1.8247625779762119E-2</v>
      </c>
      <c r="BJ395">
        <v>0</v>
      </c>
      <c r="BK395">
        <f t="shared" si="1188"/>
        <v>0</v>
      </c>
      <c r="BL395">
        <v>0</v>
      </c>
      <c r="BM395">
        <f t="shared" si="1180"/>
        <v>0</v>
      </c>
      <c r="BN395">
        <v>0</v>
      </c>
      <c r="BO395">
        <f t="shared" si="1189"/>
        <v>0</v>
      </c>
      <c r="BP395">
        <v>0</v>
      </c>
      <c r="BQ395">
        <f t="shared" si="1190"/>
        <v>0</v>
      </c>
      <c r="BR395">
        <f t="shared" si="1208"/>
        <v>66.771000000000001</v>
      </c>
      <c r="BS395">
        <f t="shared" si="1108"/>
        <v>0.66590195674564512</v>
      </c>
      <c r="BT395">
        <v>4.4999999999999998E-2</v>
      </c>
      <c r="BU395">
        <f t="shared" si="1109"/>
        <v>2.0867778207505645E-3</v>
      </c>
      <c r="BV395">
        <v>2.5000000000000001E-2</v>
      </c>
      <c r="BW395">
        <f t="shared" si="1110"/>
        <v>4.495784742800251E-4</v>
      </c>
      <c r="BX395">
        <v>8.9999999999999993E-3</v>
      </c>
      <c r="BY395">
        <f t="shared" si="1134"/>
        <v>1.5631635768236933E-4</v>
      </c>
      <c r="BZ395">
        <v>0.35</v>
      </c>
      <c r="CA395">
        <f t="shared" si="1112"/>
        <v>6.9405292723410039E-3</v>
      </c>
      <c r="CB395">
        <v>16.8</v>
      </c>
      <c r="CC395">
        <f t="shared" si="1113"/>
        <v>0.17994725131615638</v>
      </c>
      <c r="CD395">
        <v>2.2999999999999998</v>
      </c>
      <c r="CE395">
        <f t="shared" si="1147"/>
        <v>1.3351646571373971E-2</v>
      </c>
      <c r="CF395">
        <v>0</v>
      </c>
      <c r="CG395">
        <f t="shared" si="1191"/>
        <v>0</v>
      </c>
      <c r="CH395">
        <v>0</v>
      </c>
      <c r="CI395">
        <f t="shared" si="1192"/>
        <v>0</v>
      </c>
      <c r="CJ395">
        <v>0</v>
      </c>
      <c r="CK395">
        <f t="shared" si="1193"/>
        <v>0</v>
      </c>
      <c r="CL395">
        <v>0</v>
      </c>
      <c r="CM395">
        <f t="shared" si="1194"/>
        <v>0</v>
      </c>
      <c r="CN395">
        <v>0</v>
      </c>
      <c r="CO395">
        <f t="shared" si="1195"/>
        <v>0</v>
      </c>
      <c r="CP395">
        <v>0</v>
      </c>
      <c r="CQ395">
        <f t="shared" si="1196"/>
        <v>0</v>
      </c>
      <c r="CR395">
        <v>0</v>
      </c>
      <c r="CS395">
        <f t="shared" si="1197"/>
        <v>0</v>
      </c>
      <c r="CT395">
        <v>0</v>
      </c>
      <c r="CU395">
        <f t="shared" si="1198"/>
        <v>0</v>
      </c>
      <c r="CV395">
        <v>0</v>
      </c>
      <c r="CW395">
        <f t="shared" si="1199"/>
        <v>0</v>
      </c>
      <c r="CX395">
        <v>0</v>
      </c>
      <c r="CY395">
        <f t="shared" si="1200"/>
        <v>0</v>
      </c>
      <c r="CZ395">
        <v>0</v>
      </c>
      <c r="DA395">
        <f t="shared" si="1201"/>
        <v>0</v>
      </c>
      <c r="DB395">
        <v>0</v>
      </c>
      <c r="DC395">
        <f t="shared" si="1202"/>
        <v>0</v>
      </c>
      <c r="DD395">
        <v>0</v>
      </c>
      <c r="DE395">
        <f t="shared" si="1203"/>
        <v>0</v>
      </c>
      <c r="DF395">
        <v>0</v>
      </c>
      <c r="DG395">
        <f t="shared" si="1204"/>
        <v>0</v>
      </c>
      <c r="DH395">
        <v>0</v>
      </c>
      <c r="DI395">
        <f t="shared" si="1205"/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f t="shared" si="1209"/>
        <v>0</v>
      </c>
      <c r="ET395">
        <v>0</v>
      </c>
      <c r="EU395">
        <f t="shared" si="1210"/>
        <v>0</v>
      </c>
      <c r="EV395">
        <v>0</v>
      </c>
      <c r="EW395">
        <f t="shared" si="1211"/>
        <v>0</v>
      </c>
      <c r="EX395">
        <v>0</v>
      </c>
      <c r="EY395">
        <f t="shared" si="1212"/>
        <v>0</v>
      </c>
      <c r="EZ395">
        <v>0</v>
      </c>
      <c r="FA395">
        <f t="shared" si="1213"/>
        <v>0</v>
      </c>
      <c r="FB395">
        <v>0</v>
      </c>
      <c r="FC395">
        <f t="shared" si="1214"/>
        <v>0</v>
      </c>
      <c r="FD395">
        <v>0</v>
      </c>
      <c r="FE395">
        <f t="shared" si="1215"/>
        <v>0</v>
      </c>
      <c r="FF395">
        <v>0</v>
      </c>
      <c r="FG395">
        <f t="shared" si="1216"/>
        <v>0</v>
      </c>
      <c r="FH395">
        <v>0</v>
      </c>
      <c r="FI395">
        <f t="shared" si="1217"/>
        <v>0</v>
      </c>
      <c r="FJ395">
        <v>0</v>
      </c>
      <c r="FK395">
        <f t="shared" si="1218"/>
        <v>0</v>
      </c>
      <c r="FL395">
        <v>0</v>
      </c>
      <c r="FM395">
        <f t="shared" si="1219"/>
        <v>0</v>
      </c>
      <c r="FN395">
        <v>0</v>
      </c>
      <c r="FO395">
        <f t="shared" si="1220"/>
        <v>0</v>
      </c>
      <c r="FP395">
        <v>0</v>
      </c>
      <c r="FQ395">
        <f t="shared" si="1221"/>
        <v>0</v>
      </c>
      <c r="FR395">
        <v>0</v>
      </c>
      <c r="FS395">
        <f t="shared" si="1222"/>
        <v>0</v>
      </c>
      <c r="FT395">
        <v>0</v>
      </c>
      <c r="FU395">
        <f t="shared" si="1223"/>
        <v>0</v>
      </c>
      <c r="FV395">
        <v>0</v>
      </c>
      <c r="FW395">
        <f t="shared" si="1224"/>
        <v>0</v>
      </c>
      <c r="FX395">
        <v>0</v>
      </c>
      <c r="FY395">
        <f t="shared" si="1225"/>
        <v>0</v>
      </c>
      <c r="FZ395">
        <v>0</v>
      </c>
      <c r="GA395">
        <f t="shared" si="1226"/>
        <v>0</v>
      </c>
      <c r="GB395">
        <v>0</v>
      </c>
      <c r="GC395">
        <f t="shared" si="1227"/>
        <v>0</v>
      </c>
      <c r="GD395">
        <v>0</v>
      </c>
      <c r="GE395">
        <f t="shared" si="1228"/>
        <v>0</v>
      </c>
      <c r="GF395">
        <v>0</v>
      </c>
      <c r="GG395">
        <f t="shared" si="1229"/>
        <v>0</v>
      </c>
      <c r="GH395">
        <v>96</v>
      </c>
      <c r="GI395">
        <f t="shared" si="1230"/>
        <v>0.96153382370674056</v>
      </c>
      <c r="GJ395">
        <v>4</v>
      </c>
      <c r="GK395">
        <f t="shared" si="1231"/>
        <v>3.8466176293259373E-2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752</v>
      </c>
      <c r="GV395" t="s">
        <v>753</v>
      </c>
    </row>
    <row r="396" spans="1:204" x14ac:dyDescent="0.45">
      <c r="A396">
        <v>395</v>
      </c>
      <c r="B396" t="s">
        <v>368</v>
      </c>
      <c r="C396" t="s">
        <v>756</v>
      </c>
      <c r="D396" t="s">
        <v>751</v>
      </c>
      <c r="F396">
        <v>670</v>
      </c>
      <c r="G396">
        <v>873</v>
      </c>
      <c r="H396">
        <v>1773</v>
      </c>
      <c r="I396" s="2">
        <f t="shared" si="1236"/>
        <v>0.49238578680203043</v>
      </c>
      <c r="J396" s="2">
        <f t="shared" si="1237"/>
        <v>203</v>
      </c>
      <c r="K396" s="2">
        <f t="shared" si="1238"/>
        <v>1.3029850746268656</v>
      </c>
      <c r="N396">
        <v>5</v>
      </c>
      <c r="O396">
        <v>25</v>
      </c>
      <c r="P396" s="2">
        <f t="shared" si="1033"/>
        <v>0.2</v>
      </c>
      <c r="Q396" s="2">
        <f t="shared" si="1034"/>
        <v>0.8</v>
      </c>
      <c r="S396">
        <v>450</v>
      </c>
      <c r="T396" s="2">
        <f t="shared" si="1079"/>
        <v>0</v>
      </c>
      <c r="U396">
        <v>350</v>
      </c>
      <c r="V396">
        <v>470</v>
      </c>
      <c r="W396" s="2">
        <f t="shared" si="1035"/>
        <v>17.5</v>
      </c>
      <c r="X396" s="2">
        <f t="shared" si="1242"/>
        <v>117.5</v>
      </c>
      <c r="Y396" s="7">
        <f t="shared" si="1243"/>
        <v>0.85106382978723405</v>
      </c>
      <c r="Z396" s="2">
        <f t="shared" si="1244"/>
        <v>0.74468085106382975</v>
      </c>
      <c r="AA396" s="2" t="e">
        <f t="shared" si="1245"/>
        <v>#DIV/0!</v>
      </c>
      <c r="AB396" s="2">
        <f t="shared" si="1246"/>
        <v>1.0444444444444445</v>
      </c>
      <c r="AC396" s="2">
        <f t="shared" si="1247"/>
        <v>0.8</v>
      </c>
      <c r="AD396" s="2">
        <f t="shared" si="1248"/>
        <v>350</v>
      </c>
      <c r="AE396" s="2">
        <f t="shared" si="1249"/>
        <v>20</v>
      </c>
      <c r="AG396" s="2">
        <f t="shared" si="1250"/>
        <v>17.5</v>
      </c>
      <c r="AH396" s="2">
        <f t="shared" si="1234"/>
        <v>1.0638297872340425</v>
      </c>
      <c r="AI396" s="2">
        <v>2</v>
      </c>
      <c r="AJ396">
        <f t="shared" si="1239"/>
        <v>1.1000000000000001E-3</v>
      </c>
      <c r="AK396">
        <f t="shared" si="1240"/>
        <v>45.454545454545453</v>
      </c>
      <c r="AL396">
        <f t="shared" si="1233"/>
        <v>614</v>
      </c>
      <c r="AM396">
        <f t="shared" si="1241"/>
        <v>659.4545454545455</v>
      </c>
      <c r="AP396" t="s">
        <v>37</v>
      </c>
      <c r="AS396">
        <v>3</v>
      </c>
      <c r="AT396">
        <v>1</v>
      </c>
      <c r="AU396">
        <f t="shared" si="1235"/>
        <v>779.42286340599469</v>
      </c>
      <c r="AV396" t="s">
        <v>448</v>
      </c>
      <c r="AW396" t="s">
        <v>64</v>
      </c>
      <c r="AZ396" s="2">
        <f t="shared" si="1184"/>
        <v>1.6008930818282054</v>
      </c>
      <c r="BA396" s="2">
        <f t="shared" si="1185"/>
        <v>5.518017677721538</v>
      </c>
      <c r="BB396">
        <v>0</v>
      </c>
      <c r="BC396">
        <f t="shared" si="1186"/>
        <v>0</v>
      </c>
      <c r="BD396">
        <v>0</v>
      </c>
      <c r="BE396">
        <f t="shared" si="1187"/>
        <v>0</v>
      </c>
      <c r="BF396">
        <v>11.9</v>
      </c>
      <c r="BG396">
        <f t="shared" si="1106"/>
        <v>0.11291831766200854</v>
      </c>
      <c r="BH396">
        <v>1.8</v>
      </c>
      <c r="BI396">
        <f t="shared" si="1130"/>
        <v>1.8247625779762119E-2</v>
      </c>
      <c r="BJ396">
        <v>0</v>
      </c>
      <c r="BK396">
        <f t="shared" si="1188"/>
        <v>0</v>
      </c>
      <c r="BL396">
        <v>0</v>
      </c>
      <c r="BM396">
        <f t="shared" si="1180"/>
        <v>0</v>
      </c>
      <c r="BN396">
        <v>0</v>
      </c>
      <c r="BO396">
        <f t="shared" si="1189"/>
        <v>0</v>
      </c>
      <c r="BP396">
        <v>0</v>
      </c>
      <c r="BQ396">
        <f t="shared" si="1190"/>
        <v>0</v>
      </c>
      <c r="BR396">
        <f t="shared" si="1208"/>
        <v>66.771000000000001</v>
      </c>
      <c r="BS396">
        <f t="shared" si="1108"/>
        <v>0.66590195674564512</v>
      </c>
      <c r="BT396">
        <v>4.4999999999999998E-2</v>
      </c>
      <c r="BU396">
        <f t="shared" si="1109"/>
        <v>2.0867778207505645E-3</v>
      </c>
      <c r="BV396">
        <v>2.5000000000000001E-2</v>
      </c>
      <c r="BW396">
        <f t="shared" si="1110"/>
        <v>4.495784742800251E-4</v>
      </c>
      <c r="BX396">
        <v>8.9999999999999993E-3</v>
      </c>
      <c r="BY396">
        <f t="shared" si="1134"/>
        <v>1.5631635768236933E-4</v>
      </c>
      <c r="BZ396">
        <v>0.35</v>
      </c>
      <c r="CA396">
        <f t="shared" si="1112"/>
        <v>6.9405292723410039E-3</v>
      </c>
      <c r="CB396">
        <v>16.8</v>
      </c>
      <c r="CC396">
        <f t="shared" si="1113"/>
        <v>0.17994725131615638</v>
      </c>
      <c r="CD396">
        <v>2.2999999999999998</v>
      </c>
      <c r="CE396">
        <f t="shared" si="1147"/>
        <v>1.3351646571373971E-2</v>
      </c>
      <c r="CF396">
        <v>0</v>
      </c>
      <c r="CG396">
        <f t="shared" si="1191"/>
        <v>0</v>
      </c>
      <c r="CH396">
        <v>0</v>
      </c>
      <c r="CI396">
        <f t="shared" si="1192"/>
        <v>0</v>
      </c>
      <c r="CJ396">
        <v>0</v>
      </c>
      <c r="CK396">
        <f t="shared" si="1193"/>
        <v>0</v>
      </c>
      <c r="CL396">
        <v>0</v>
      </c>
      <c r="CM396">
        <f t="shared" si="1194"/>
        <v>0</v>
      </c>
      <c r="CN396">
        <v>0</v>
      </c>
      <c r="CO396">
        <f t="shared" si="1195"/>
        <v>0</v>
      </c>
      <c r="CP396">
        <v>0</v>
      </c>
      <c r="CQ396">
        <f t="shared" si="1196"/>
        <v>0</v>
      </c>
      <c r="CR396">
        <v>0</v>
      </c>
      <c r="CS396">
        <f t="shared" si="1197"/>
        <v>0</v>
      </c>
      <c r="CT396">
        <v>0</v>
      </c>
      <c r="CU396">
        <f t="shared" si="1198"/>
        <v>0</v>
      </c>
      <c r="CV396">
        <v>0</v>
      </c>
      <c r="CW396">
        <f t="shared" si="1199"/>
        <v>0</v>
      </c>
      <c r="CX396">
        <v>0</v>
      </c>
      <c r="CY396">
        <f t="shared" si="1200"/>
        <v>0</v>
      </c>
      <c r="CZ396">
        <v>0</v>
      </c>
      <c r="DA396">
        <f t="shared" si="1201"/>
        <v>0</v>
      </c>
      <c r="DB396">
        <v>0</v>
      </c>
      <c r="DC396">
        <f t="shared" si="1202"/>
        <v>0</v>
      </c>
      <c r="DD396">
        <v>0</v>
      </c>
      <c r="DE396">
        <f t="shared" si="1203"/>
        <v>0</v>
      </c>
      <c r="DF396">
        <v>0</v>
      </c>
      <c r="DG396">
        <f t="shared" si="1204"/>
        <v>0</v>
      </c>
      <c r="DH396">
        <v>0</v>
      </c>
      <c r="DI396">
        <f t="shared" si="1205"/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f t="shared" si="1209"/>
        <v>0</v>
      </c>
      <c r="ET396">
        <v>0</v>
      </c>
      <c r="EU396">
        <f t="shared" si="1210"/>
        <v>0</v>
      </c>
      <c r="EV396">
        <v>0</v>
      </c>
      <c r="EW396">
        <f t="shared" si="1211"/>
        <v>0</v>
      </c>
      <c r="EX396">
        <v>0</v>
      </c>
      <c r="EY396">
        <f t="shared" si="1212"/>
        <v>0</v>
      </c>
      <c r="EZ396">
        <v>0</v>
      </c>
      <c r="FA396">
        <f t="shared" si="1213"/>
        <v>0</v>
      </c>
      <c r="FB396">
        <v>0</v>
      </c>
      <c r="FC396">
        <f t="shared" si="1214"/>
        <v>0</v>
      </c>
      <c r="FD396">
        <v>0</v>
      </c>
      <c r="FE396">
        <f t="shared" si="1215"/>
        <v>0</v>
      </c>
      <c r="FF396">
        <v>0</v>
      </c>
      <c r="FG396">
        <f t="shared" si="1216"/>
        <v>0</v>
      </c>
      <c r="FH396">
        <v>0</v>
      </c>
      <c r="FI396">
        <f t="shared" si="1217"/>
        <v>0</v>
      </c>
      <c r="FJ396">
        <v>0</v>
      </c>
      <c r="FK396">
        <f t="shared" si="1218"/>
        <v>0</v>
      </c>
      <c r="FL396">
        <v>0</v>
      </c>
      <c r="FM396">
        <f t="shared" si="1219"/>
        <v>0</v>
      </c>
      <c r="FN396">
        <v>0</v>
      </c>
      <c r="FO396">
        <f t="shared" si="1220"/>
        <v>0</v>
      </c>
      <c r="FP396">
        <v>0</v>
      </c>
      <c r="FQ396">
        <f t="shared" si="1221"/>
        <v>0</v>
      </c>
      <c r="FR396">
        <v>0</v>
      </c>
      <c r="FS396">
        <f t="shared" si="1222"/>
        <v>0</v>
      </c>
      <c r="FT396">
        <v>0</v>
      </c>
      <c r="FU396">
        <f t="shared" si="1223"/>
        <v>0</v>
      </c>
      <c r="FV396">
        <v>0</v>
      </c>
      <c r="FW396">
        <f t="shared" si="1224"/>
        <v>0</v>
      </c>
      <c r="FX396">
        <v>0</v>
      </c>
      <c r="FY396">
        <f t="shared" si="1225"/>
        <v>0</v>
      </c>
      <c r="FZ396">
        <v>0</v>
      </c>
      <c r="GA396">
        <f t="shared" si="1226"/>
        <v>0</v>
      </c>
      <c r="GB396">
        <v>0</v>
      </c>
      <c r="GC396">
        <f t="shared" si="1227"/>
        <v>0</v>
      </c>
      <c r="GD396">
        <v>0</v>
      </c>
      <c r="GE396">
        <f t="shared" si="1228"/>
        <v>0</v>
      </c>
      <c r="GF396">
        <v>0</v>
      </c>
      <c r="GG396">
        <f t="shared" si="1229"/>
        <v>0</v>
      </c>
      <c r="GH396">
        <v>90</v>
      </c>
      <c r="GI396">
        <f t="shared" si="1230"/>
        <v>0.90360353554430761</v>
      </c>
      <c r="GJ396">
        <v>10</v>
      </c>
      <c r="GK396">
        <f t="shared" si="1231"/>
        <v>9.6396464455692374E-2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752</v>
      </c>
      <c r="GV396" t="s">
        <v>753</v>
      </c>
    </row>
    <row r="397" spans="1:204" x14ac:dyDescent="0.45">
      <c r="A397">
        <v>396</v>
      </c>
      <c r="B397" t="s">
        <v>368</v>
      </c>
      <c r="C397" t="s">
        <v>757</v>
      </c>
      <c r="D397" t="s">
        <v>751</v>
      </c>
      <c r="F397">
        <f>263+273</f>
        <v>536</v>
      </c>
      <c r="G397">
        <v>873</v>
      </c>
      <c r="H397">
        <v>1773</v>
      </c>
      <c r="I397" s="2">
        <f t="shared" si="1236"/>
        <v>0.49238578680203043</v>
      </c>
      <c r="J397" s="2">
        <f t="shared" si="1237"/>
        <v>337</v>
      </c>
      <c r="K397" s="2">
        <f t="shared" si="1238"/>
        <v>1.6287313432835822</v>
      </c>
      <c r="N397">
        <v>6.5</v>
      </c>
      <c r="O397">
        <v>25</v>
      </c>
      <c r="P397" s="2">
        <f t="shared" si="1033"/>
        <v>0.26</v>
      </c>
      <c r="Q397" s="2">
        <f t="shared" si="1034"/>
        <v>0.74</v>
      </c>
      <c r="S397">
        <v>450</v>
      </c>
      <c r="T397" s="2">
        <f t="shared" si="1079"/>
        <v>0</v>
      </c>
      <c r="U397">
        <v>370</v>
      </c>
      <c r="V397">
        <v>470</v>
      </c>
      <c r="W397" s="2">
        <f t="shared" si="1035"/>
        <v>24.05</v>
      </c>
      <c r="X397" s="2">
        <f t="shared" si="1242"/>
        <v>117.5</v>
      </c>
      <c r="Y397" s="7">
        <f t="shared" si="1243"/>
        <v>0.79531914893617028</v>
      </c>
      <c r="Z397" s="2">
        <f t="shared" si="1244"/>
        <v>0.78723404255319152</v>
      </c>
      <c r="AA397" s="2" t="e">
        <f t="shared" si="1245"/>
        <v>#DIV/0!</v>
      </c>
      <c r="AB397" s="2">
        <f t="shared" si="1246"/>
        <v>1.0444444444444445</v>
      </c>
      <c r="AC397" s="2">
        <f t="shared" si="1247"/>
        <v>0.74</v>
      </c>
      <c r="AD397" s="2">
        <f t="shared" si="1248"/>
        <v>370</v>
      </c>
      <c r="AE397" s="2">
        <f t="shared" si="1249"/>
        <v>20</v>
      </c>
      <c r="AG397" s="2">
        <f t="shared" si="1250"/>
        <v>18.5</v>
      </c>
      <c r="AH397" s="2">
        <f t="shared" si="1234"/>
        <v>1.0638297872340425</v>
      </c>
      <c r="AI397" s="2">
        <v>2</v>
      </c>
      <c r="AJ397">
        <f t="shared" si="1239"/>
        <v>1.1000000000000001E-3</v>
      </c>
      <c r="AK397">
        <f t="shared" si="1240"/>
        <v>59.090909090909086</v>
      </c>
      <c r="AL397">
        <f t="shared" si="1233"/>
        <v>614</v>
      </c>
      <c r="AM397">
        <f t="shared" si="1241"/>
        <v>673.09090909090912</v>
      </c>
      <c r="AP397" t="s">
        <v>37</v>
      </c>
      <c r="AS397">
        <v>3</v>
      </c>
      <c r="AT397">
        <v>1</v>
      </c>
      <c r="AU397">
        <f t="shared" si="1235"/>
        <v>779.42286340599469</v>
      </c>
      <c r="AV397" t="s">
        <v>448</v>
      </c>
      <c r="AW397" t="s">
        <v>64</v>
      </c>
      <c r="AZ397" s="2">
        <f t="shared" si="1184"/>
        <v>1.6008930818282054</v>
      </c>
      <c r="BA397" s="2">
        <f t="shared" si="1185"/>
        <v>5.0321601941747574</v>
      </c>
      <c r="BB397">
        <v>0</v>
      </c>
      <c r="BC397">
        <f t="shared" si="1186"/>
        <v>0</v>
      </c>
      <c r="BD397">
        <v>0</v>
      </c>
      <c r="BE397">
        <f t="shared" si="1187"/>
        <v>0</v>
      </c>
      <c r="BF397">
        <v>11.9</v>
      </c>
      <c r="BG397">
        <f t="shared" si="1106"/>
        <v>0.11291831766200854</v>
      </c>
      <c r="BH397">
        <v>1.8</v>
      </c>
      <c r="BI397">
        <f t="shared" si="1130"/>
        <v>1.8247625779762119E-2</v>
      </c>
      <c r="BJ397">
        <v>0</v>
      </c>
      <c r="BK397">
        <f t="shared" si="1188"/>
        <v>0</v>
      </c>
      <c r="BL397">
        <v>0</v>
      </c>
      <c r="BM397">
        <f t="shared" si="1180"/>
        <v>0</v>
      </c>
      <c r="BN397">
        <v>0</v>
      </c>
      <c r="BO397">
        <f t="shared" si="1189"/>
        <v>0</v>
      </c>
      <c r="BP397">
        <v>0</v>
      </c>
      <c r="BQ397">
        <f t="shared" si="1190"/>
        <v>0</v>
      </c>
      <c r="BR397">
        <f t="shared" si="1208"/>
        <v>66.771000000000001</v>
      </c>
      <c r="BS397">
        <f t="shared" si="1108"/>
        <v>0.66590195674564512</v>
      </c>
      <c r="BT397">
        <v>4.4999999999999998E-2</v>
      </c>
      <c r="BU397">
        <f t="shared" si="1109"/>
        <v>2.0867778207505645E-3</v>
      </c>
      <c r="BV397">
        <v>2.5000000000000001E-2</v>
      </c>
      <c r="BW397">
        <f t="shared" si="1110"/>
        <v>4.495784742800251E-4</v>
      </c>
      <c r="BX397">
        <v>8.9999999999999993E-3</v>
      </c>
      <c r="BY397">
        <f t="shared" si="1134"/>
        <v>1.5631635768236933E-4</v>
      </c>
      <c r="BZ397">
        <v>0.35</v>
      </c>
      <c r="CA397">
        <f t="shared" si="1112"/>
        <v>6.9405292723410039E-3</v>
      </c>
      <c r="CB397">
        <v>16.8</v>
      </c>
      <c r="CC397">
        <f t="shared" si="1113"/>
        <v>0.17994725131615638</v>
      </c>
      <c r="CD397">
        <v>2.2999999999999998</v>
      </c>
      <c r="CE397">
        <f t="shared" si="1147"/>
        <v>1.3351646571373971E-2</v>
      </c>
      <c r="CF397">
        <v>0</v>
      </c>
      <c r="CG397">
        <f t="shared" si="1191"/>
        <v>0</v>
      </c>
      <c r="CH397">
        <v>0</v>
      </c>
      <c r="CI397">
        <f t="shared" si="1192"/>
        <v>0</v>
      </c>
      <c r="CJ397">
        <v>0</v>
      </c>
      <c r="CK397">
        <f t="shared" si="1193"/>
        <v>0</v>
      </c>
      <c r="CL397">
        <v>0</v>
      </c>
      <c r="CM397">
        <f t="shared" si="1194"/>
        <v>0</v>
      </c>
      <c r="CN397">
        <v>0</v>
      </c>
      <c r="CO397">
        <f t="shared" si="1195"/>
        <v>0</v>
      </c>
      <c r="CP397">
        <v>0</v>
      </c>
      <c r="CQ397">
        <f t="shared" si="1196"/>
        <v>0</v>
      </c>
      <c r="CR397">
        <v>0</v>
      </c>
      <c r="CS397">
        <f t="shared" si="1197"/>
        <v>0</v>
      </c>
      <c r="CT397">
        <v>0</v>
      </c>
      <c r="CU397">
        <f t="shared" si="1198"/>
        <v>0</v>
      </c>
      <c r="CV397">
        <v>0</v>
      </c>
      <c r="CW397">
        <f t="shared" si="1199"/>
        <v>0</v>
      </c>
      <c r="CX397">
        <v>0</v>
      </c>
      <c r="CY397">
        <f t="shared" si="1200"/>
        <v>0</v>
      </c>
      <c r="CZ397">
        <v>0</v>
      </c>
      <c r="DA397">
        <f t="shared" si="1201"/>
        <v>0</v>
      </c>
      <c r="DB397">
        <v>0</v>
      </c>
      <c r="DC397">
        <f t="shared" si="1202"/>
        <v>0</v>
      </c>
      <c r="DD397">
        <v>0</v>
      </c>
      <c r="DE397">
        <f t="shared" si="1203"/>
        <v>0</v>
      </c>
      <c r="DF397">
        <v>0</v>
      </c>
      <c r="DG397">
        <f t="shared" si="1204"/>
        <v>0</v>
      </c>
      <c r="DH397">
        <v>0</v>
      </c>
      <c r="DI397">
        <f t="shared" si="1205"/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f t="shared" si="1209"/>
        <v>0</v>
      </c>
      <c r="ET397">
        <v>0</v>
      </c>
      <c r="EU397">
        <f t="shared" si="1210"/>
        <v>0</v>
      </c>
      <c r="EV397">
        <v>0</v>
      </c>
      <c r="EW397">
        <f t="shared" si="1211"/>
        <v>0</v>
      </c>
      <c r="EX397">
        <v>0</v>
      </c>
      <c r="EY397">
        <f t="shared" si="1212"/>
        <v>0</v>
      </c>
      <c r="EZ397">
        <v>0</v>
      </c>
      <c r="FA397">
        <f t="shared" si="1213"/>
        <v>0</v>
      </c>
      <c r="FB397">
        <v>0</v>
      </c>
      <c r="FC397">
        <f t="shared" si="1214"/>
        <v>0</v>
      </c>
      <c r="FD397">
        <v>0</v>
      </c>
      <c r="FE397">
        <f t="shared" si="1215"/>
        <v>0</v>
      </c>
      <c r="FF397">
        <v>0</v>
      </c>
      <c r="FG397">
        <f t="shared" si="1216"/>
        <v>0</v>
      </c>
      <c r="FH397">
        <v>0</v>
      </c>
      <c r="FI397">
        <f t="shared" si="1217"/>
        <v>0</v>
      </c>
      <c r="FJ397">
        <v>0</v>
      </c>
      <c r="FK397">
        <f t="shared" si="1218"/>
        <v>0</v>
      </c>
      <c r="FL397">
        <v>0</v>
      </c>
      <c r="FM397">
        <f t="shared" si="1219"/>
        <v>0</v>
      </c>
      <c r="FN397">
        <v>0</v>
      </c>
      <c r="FO397">
        <f t="shared" si="1220"/>
        <v>0</v>
      </c>
      <c r="FP397">
        <v>0</v>
      </c>
      <c r="FQ397">
        <f t="shared" si="1221"/>
        <v>0</v>
      </c>
      <c r="FR397">
        <v>0</v>
      </c>
      <c r="FS397">
        <f t="shared" si="1222"/>
        <v>0</v>
      </c>
      <c r="FT397">
        <v>0</v>
      </c>
      <c r="FU397">
        <f t="shared" si="1223"/>
        <v>0</v>
      </c>
      <c r="FV397">
        <v>0</v>
      </c>
      <c r="FW397">
        <f t="shared" si="1224"/>
        <v>0</v>
      </c>
      <c r="FX397">
        <v>0</v>
      </c>
      <c r="FY397">
        <f t="shared" si="1225"/>
        <v>0</v>
      </c>
      <c r="FZ397">
        <v>0</v>
      </c>
      <c r="GA397">
        <f t="shared" si="1226"/>
        <v>0</v>
      </c>
      <c r="GB397">
        <v>0</v>
      </c>
      <c r="GC397">
        <f t="shared" si="1227"/>
        <v>0</v>
      </c>
      <c r="GD397">
        <v>0</v>
      </c>
      <c r="GE397">
        <f t="shared" si="1228"/>
        <v>0</v>
      </c>
      <c r="GF397">
        <v>0</v>
      </c>
      <c r="GG397">
        <f t="shared" si="1229"/>
        <v>0</v>
      </c>
      <c r="GH397">
        <v>80</v>
      </c>
      <c r="GI397">
        <f t="shared" si="1230"/>
        <v>0.8064320388349514</v>
      </c>
      <c r="GJ397">
        <v>20</v>
      </c>
      <c r="GK397">
        <f t="shared" si="1231"/>
        <v>0.19356796116504851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752</v>
      </c>
      <c r="GV397" t="s">
        <v>753</v>
      </c>
    </row>
    <row r="398" spans="1:204" x14ac:dyDescent="0.45">
      <c r="A398">
        <v>397</v>
      </c>
      <c r="B398" t="s">
        <v>368</v>
      </c>
      <c r="C398" t="s">
        <v>758</v>
      </c>
      <c r="D398" t="s">
        <v>751</v>
      </c>
      <c r="F398">
        <v>530</v>
      </c>
      <c r="G398">
        <v>873</v>
      </c>
      <c r="H398">
        <v>1773</v>
      </c>
      <c r="I398" s="2">
        <f t="shared" si="1236"/>
        <v>0.49238578680203043</v>
      </c>
      <c r="J398" s="2">
        <f t="shared" si="1237"/>
        <v>343</v>
      </c>
      <c r="K398" s="2">
        <f t="shared" si="1238"/>
        <v>1.6471698113207547</v>
      </c>
      <c r="N398">
        <v>2.2999999999999998</v>
      </c>
      <c r="O398">
        <v>25</v>
      </c>
      <c r="P398" s="2">
        <f t="shared" si="1033"/>
        <v>9.1999999999999998E-2</v>
      </c>
      <c r="Q398" s="2">
        <f t="shared" si="1034"/>
        <v>0.90799999999999992</v>
      </c>
      <c r="S398">
        <v>450</v>
      </c>
      <c r="T398" s="2">
        <f t="shared" si="1079"/>
        <v>0</v>
      </c>
      <c r="U398">
        <v>110</v>
      </c>
      <c r="V398">
        <v>470</v>
      </c>
      <c r="W398" s="2">
        <f t="shared" si="1035"/>
        <v>2.5299999999999998</v>
      </c>
      <c r="X398" s="2">
        <f t="shared" si="1242"/>
        <v>117.5</v>
      </c>
      <c r="Y398" s="7">
        <f t="shared" si="1243"/>
        <v>0.97846808510638295</v>
      </c>
      <c r="Z398" s="2">
        <f t="shared" si="1244"/>
        <v>0.23404255319148937</v>
      </c>
      <c r="AA398" s="2" t="e">
        <f t="shared" si="1245"/>
        <v>#DIV/0!</v>
      </c>
      <c r="AB398" s="2">
        <f t="shared" si="1246"/>
        <v>1.0444444444444445</v>
      </c>
      <c r="AC398" s="2">
        <f t="shared" si="1247"/>
        <v>0.90799999999999992</v>
      </c>
      <c r="AD398" s="2">
        <f t="shared" si="1248"/>
        <v>110</v>
      </c>
      <c r="AE398" s="2">
        <f t="shared" si="1249"/>
        <v>20</v>
      </c>
      <c r="AG398" s="2">
        <f t="shared" si="1250"/>
        <v>5.5</v>
      </c>
      <c r="AH398" s="2">
        <f t="shared" si="1234"/>
        <v>1.0638297872340425</v>
      </c>
      <c r="AI398" s="2">
        <v>2</v>
      </c>
      <c r="AJ398">
        <f t="shared" si="1239"/>
        <v>1.1000000000000001E-3</v>
      </c>
      <c r="AK398">
        <f t="shared" si="1240"/>
        <v>20.909090909090907</v>
      </c>
      <c r="AL398">
        <f t="shared" si="1233"/>
        <v>614</v>
      </c>
      <c r="AM398">
        <f t="shared" si="1241"/>
        <v>634.90909090909088</v>
      </c>
      <c r="AP398" t="s">
        <v>37</v>
      </c>
      <c r="AS398">
        <v>3</v>
      </c>
      <c r="AT398">
        <v>1</v>
      </c>
      <c r="AU398">
        <f t="shared" si="1235"/>
        <v>779.42286340599469</v>
      </c>
      <c r="AV398" t="s">
        <v>448</v>
      </c>
      <c r="AW398" t="s">
        <v>64</v>
      </c>
      <c r="AZ398" s="2">
        <f>BC398*GV$2+BE398*GX$2+BG398*GZ$2+BI398*HB$2+BK398*HD$2+BM398*HF$2+BO398*HH$2+BQ398*HB$13+BS398*GV$6+BU398*GX$6+BW398*GZ$6+BY398*HB$6+CA398*GV$10+CC398*GX$10+CE398*GZ$10+CG398*GV$16+CI398*GX$16+CK398*GZ$16+CM398*HB$16+CO398*GX$19+CQ398*GZ$19+CS398*HB$19+CU398*GV$25+DA398*GV$13+DC398*HB$10+CW398*GX$25+CY398*HB$25+DE398*GX$28</f>
        <v>1.6008930818282054</v>
      </c>
      <c r="BA398" s="2">
        <f t="shared" si="1185"/>
        <v>4.5423806259995434</v>
      </c>
      <c r="BB398">
        <v>0</v>
      </c>
      <c r="BC398">
        <f t="shared" si="1186"/>
        <v>0</v>
      </c>
      <c r="BD398">
        <v>0</v>
      </c>
      <c r="BE398">
        <f t="shared" si="1187"/>
        <v>0</v>
      </c>
      <c r="BF398">
        <v>11.9</v>
      </c>
      <c r="BG398">
        <f t="shared" si="1106"/>
        <v>0.11291831766200854</v>
      </c>
      <c r="BH398">
        <v>1.8</v>
      </c>
      <c r="BI398">
        <f t="shared" si="1130"/>
        <v>1.8247625779762119E-2</v>
      </c>
      <c r="BJ398">
        <v>0</v>
      </c>
      <c r="BK398">
        <f t="shared" si="1188"/>
        <v>0</v>
      </c>
      <c r="BL398">
        <v>0</v>
      </c>
      <c r="BM398">
        <f t="shared" si="1180"/>
        <v>0</v>
      </c>
      <c r="BN398">
        <v>0</v>
      </c>
      <c r="BO398">
        <f t="shared" si="1189"/>
        <v>0</v>
      </c>
      <c r="BP398">
        <v>0</v>
      </c>
      <c r="BQ398">
        <f t="shared" si="1190"/>
        <v>0</v>
      </c>
      <c r="BR398">
        <f t="shared" si="1208"/>
        <v>66.771000000000001</v>
      </c>
      <c r="BS398">
        <f t="shared" si="1108"/>
        <v>0.66590195674564512</v>
      </c>
      <c r="BT398">
        <v>4.4999999999999998E-2</v>
      </c>
      <c r="BU398">
        <f t="shared" si="1109"/>
        <v>2.0867778207505645E-3</v>
      </c>
      <c r="BV398">
        <v>2.5000000000000001E-2</v>
      </c>
      <c r="BW398">
        <f t="shared" si="1110"/>
        <v>4.495784742800251E-4</v>
      </c>
      <c r="BX398">
        <v>8.9999999999999993E-3</v>
      </c>
      <c r="BY398">
        <f t="shared" si="1134"/>
        <v>1.5631635768236933E-4</v>
      </c>
      <c r="BZ398">
        <v>0.35</v>
      </c>
      <c r="CA398">
        <f t="shared" si="1112"/>
        <v>6.9405292723410039E-3</v>
      </c>
      <c r="CB398">
        <v>16.8</v>
      </c>
      <c r="CC398">
        <f t="shared" si="1113"/>
        <v>0.17994725131615638</v>
      </c>
      <c r="CD398">
        <v>2.2999999999999998</v>
      </c>
      <c r="CE398">
        <f t="shared" si="1147"/>
        <v>1.3351646571373971E-2</v>
      </c>
      <c r="CF398">
        <v>0</v>
      </c>
      <c r="CG398">
        <f t="shared" si="1191"/>
        <v>0</v>
      </c>
      <c r="CH398">
        <v>0</v>
      </c>
      <c r="CI398">
        <f t="shared" si="1192"/>
        <v>0</v>
      </c>
      <c r="CJ398">
        <v>0</v>
      </c>
      <c r="CK398">
        <f t="shared" si="1193"/>
        <v>0</v>
      </c>
      <c r="CL398">
        <v>0</v>
      </c>
      <c r="CM398">
        <f t="shared" si="1194"/>
        <v>0</v>
      </c>
      <c r="CN398">
        <v>0</v>
      </c>
      <c r="CO398">
        <f t="shared" si="1195"/>
        <v>0</v>
      </c>
      <c r="CP398">
        <v>0</v>
      </c>
      <c r="CQ398">
        <f t="shared" si="1196"/>
        <v>0</v>
      </c>
      <c r="CR398">
        <v>0</v>
      </c>
      <c r="CS398">
        <f t="shared" si="1197"/>
        <v>0</v>
      </c>
      <c r="CT398">
        <v>0</v>
      </c>
      <c r="CU398">
        <f t="shared" si="1198"/>
        <v>0</v>
      </c>
      <c r="CV398">
        <v>0</v>
      </c>
      <c r="CW398">
        <f t="shared" si="1199"/>
        <v>0</v>
      </c>
      <c r="CX398">
        <v>0</v>
      </c>
      <c r="CY398">
        <f t="shared" si="1200"/>
        <v>0</v>
      </c>
      <c r="CZ398">
        <v>0</v>
      </c>
      <c r="DA398">
        <f t="shared" si="1201"/>
        <v>0</v>
      </c>
      <c r="DB398">
        <v>0</v>
      </c>
      <c r="DC398">
        <f t="shared" si="1202"/>
        <v>0</v>
      </c>
      <c r="DD398">
        <v>0</v>
      </c>
      <c r="DE398">
        <f t="shared" si="1203"/>
        <v>0</v>
      </c>
      <c r="DF398">
        <v>0</v>
      </c>
      <c r="DG398">
        <f t="shared" si="1204"/>
        <v>0</v>
      </c>
      <c r="DH398">
        <v>0</v>
      </c>
      <c r="DI398">
        <f t="shared" si="1205"/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f t="shared" si="1209"/>
        <v>0</v>
      </c>
      <c r="ET398">
        <v>0</v>
      </c>
      <c r="EU398">
        <f t="shared" si="1210"/>
        <v>0</v>
      </c>
      <c r="EV398">
        <v>0</v>
      </c>
      <c r="EW398">
        <f t="shared" si="1211"/>
        <v>0</v>
      </c>
      <c r="EX398">
        <v>0</v>
      </c>
      <c r="EY398">
        <f t="shared" si="1212"/>
        <v>0</v>
      </c>
      <c r="EZ398">
        <v>0</v>
      </c>
      <c r="FA398">
        <f t="shared" si="1213"/>
        <v>0</v>
      </c>
      <c r="FB398">
        <v>0</v>
      </c>
      <c r="FC398">
        <f t="shared" si="1214"/>
        <v>0</v>
      </c>
      <c r="FD398">
        <v>0</v>
      </c>
      <c r="FE398">
        <f t="shared" si="1215"/>
        <v>0</v>
      </c>
      <c r="FF398">
        <v>0</v>
      </c>
      <c r="FG398">
        <f t="shared" si="1216"/>
        <v>0</v>
      </c>
      <c r="FH398">
        <v>0</v>
      </c>
      <c r="FI398">
        <f t="shared" si="1217"/>
        <v>0</v>
      </c>
      <c r="FJ398">
        <v>0</v>
      </c>
      <c r="FK398">
        <f t="shared" si="1218"/>
        <v>0</v>
      </c>
      <c r="FL398">
        <v>0</v>
      </c>
      <c r="FM398">
        <f t="shared" si="1219"/>
        <v>0</v>
      </c>
      <c r="FN398">
        <v>0</v>
      </c>
      <c r="FO398">
        <f t="shared" si="1220"/>
        <v>0</v>
      </c>
      <c r="FP398">
        <v>0</v>
      </c>
      <c r="FQ398">
        <f t="shared" si="1221"/>
        <v>0</v>
      </c>
      <c r="FR398">
        <v>0</v>
      </c>
      <c r="FS398">
        <f t="shared" si="1222"/>
        <v>0</v>
      </c>
      <c r="FT398">
        <v>0</v>
      </c>
      <c r="FU398">
        <f t="shared" si="1223"/>
        <v>0</v>
      </c>
      <c r="FV398">
        <v>0</v>
      </c>
      <c r="FW398">
        <f t="shared" si="1224"/>
        <v>0</v>
      </c>
      <c r="FX398">
        <v>0</v>
      </c>
      <c r="FY398">
        <f t="shared" si="1225"/>
        <v>0</v>
      </c>
      <c r="FZ398">
        <v>0</v>
      </c>
      <c r="GA398">
        <f t="shared" si="1226"/>
        <v>0</v>
      </c>
      <c r="GB398">
        <v>0</v>
      </c>
      <c r="GC398">
        <f t="shared" si="1227"/>
        <v>0</v>
      </c>
      <c r="GD398">
        <v>0</v>
      </c>
      <c r="GE398">
        <f t="shared" si="1228"/>
        <v>0</v>
      </c>
      <c r="GF398">
        <v>0</v>
      </c>
      <c r="GG398">
        <f t="shared" si="1229"/>
        <v>0</v>
      </c>
      <c r="GH398">
        <v>70</v>
      </c>
      <c r="GI398">
        <f t="shared" si="1230"/>
        <v>0.70847612519990855</v>
      </c>
      <c r="GJ398">
        <v>30</v>
      </c>
      <c r="GK398">
        <f t="shared" si="1231"/>
        <v>0.29152387480009134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752</v>
      </c>
      <c r="GV398" t="s">
        <v>753</v>
      </c>
    </row>
    <row r="399" spans="1:204" x14ac:dyDescent="0.45">
      <c r="A399">
        <v>398</v>
      </c>
      <c r="B399" t="s">
        <v>759</v>
      </c>
      <c r="C399" t="s">
        <v>742</v>
      </c>
      <c r="D399" t="s">
        <v>760</v>
      </c>
      <c r="F399">
        <v>234.3</v>
      </c>
      <c r="G399">
        <v>298</v>
      </c>
      <c r="H399">
        <f>1325+273</f>
        <v>1598</v>
      </c>
      <c r="I399" s="2">
        <f t="shared" ref="I399:I406" si="1251">G399/H399</f>
        <v>0.18648310387984982</v>
      </c>
      <c r="J399" s="2">
        <f t="shared" ref="J399:J406" si="1252">G399-F399</f>
        <v>63.699999999999989</v>
      </c>
      <c r="K399" s="2">
        <f t="shared" ref="K399:K406" si="1253">G399/F399</f>
        <v>1.2718736662398633</v>
      </c>
      <c r="M399" s="2">
        <v>630</v>
      </c>
      <c r="N399">
        <v>34</v>
      </c>
      <c r="O399">
        <v>72</v>
      </c>
      <c r="P399" s="2">
        <f t="shared" si="1033"/>
        <v>0.47222222222222221</v>
      </c>
      <c r="Q399" s="2">
        <f t="shared" si="1034"/>
        <v>0.52777777777777779</v>
      </c>
      <c r="S399">
        <v>225</v>
      </c>
      <c r="T399" s="2">
        <f t="shared" si="1079"/>
        <v>0</v>
      </c>
      <c r="U399">
        <v>581</v>
      </c>
      <c r="V399">
        <v>615</v>
      </c>
      <c r="W399" s="2">
        <f t="shared" si="1035"/>
        <v>197.54</v>
      </c>
      <c r="X399" s="2">
        <f t="shared" si="1242"/>
        <v>442.8</v>
      </c>
      <c r="Y399" s="7">
        <f t="shared" si="1243"/>
        <v>0.55388437217705511</v>
      </c>
      <c r="Z399" s="2">
        <f t="shared" si="1244"/>
        <v>0.94471544715447153</v>
      </c>
      <c r="AA399" s="2" t="e">
        <f t="shared" si="1245"/>
        <v>#DIV/0!</v>
      </c>
      <c r="AB399" s="2">
        <f t="shared" si="1246"/>
        <v>2.7333333333333334</v>
      </c>
      <c r="AC399" s="2">
        <f t="shared" si="1247"/>
        <v>0.52777777777777779</v>
      </c>
      <c r="AD399" s="2">
        <f t="shared" si="1248"/>
        <v>581</v>
      </c>
      <c r="AE399" s="2">
        <f t="shared" si="1249"/>
        <v>390</v>
      </c>
      <c r="AG399" s="2">
        <f t="shared" si="1250"/>
        <v>1.4897435897435898</v>
      </c>
      <c r="AH399" s="2">
        <f t="shared" si="1234"/>
        <v>45.658536585365852</v>
      </c>
      <c r="AI399" s="2">
        <v>1</v>
      </c>
      <c r="AJ399">
        <f>1.6*10^-5</f>
        <v>1.6000000000000003E-5</v>
      </c>
      <c r="AK399">
        <f t="shared" si="1240"/>
        <v>21250</v>
      </c>
      <c r="AL399">
        <v>10</v>
      </c>
      <c r="AM399">
        <f t="shared" si="1241"/>
        <v>21260</v>
      </c>
      <c r="AP399" t="s">
        <v>37</v>
      </c>
      <c r="AR399">
        <f>625*10^-6</f>
        <v>6.2500000000000001E-4</v>
      </c>
      <c r="AS399">
        <v>6.3</v>
      </c>
      <c r="AT399">
        <v>1</v>
      </c>
      <c r="AU399">
        <f t="shared" si="1235"/>
        <v>564.74551791050101</v>
      </c>
      <c r="AV399" t="s">
        <v>761</v>
      </c>
      <c r="AW399" t="s">
        <v>64</v>
      </c>
      <c r="AZ399" s="2">
        <f t="shared" ref="AZ399:AZ406" si="1254">BC399*GV$2+BE399*GX$2+BG399*GZ$2+BI399*HB$2+BK399*HD$2+BM399*HF$2+BO399*HH$2+BQ399*HB$13+BS399*GV$6+BU399*GX$6+BW399*GZ$6+BY399*HB$6+CA399*GV$10+CC399*GX$10+CE399*GZ$10+CG399*GV$16+CI399*GX$16+CK399*GZ$16+CM399*HB$16+CO399*GX$19+CQ399*GZ$19+CS399*HB$19+CU399*GV$25+DA399*GV$13+DC399*HB$10+CW399*GX$25+CY399*HB$25+DE399*GX$28</f>
        <v>0.47308868525436804</v>
      </c>
      <c r="BA399" s="2">
        <f t="shared" ref="BA399:BA406" si="1255">ES399*HL$2+EU399*HN$2+EW399*HP$2+EY399*GX$2+FA399*HB$10+FC399*GV$13+FE399*GX$13+FG399*GZ$13+FI399*HB$13+FK399*GV$19+FM399*GV$2+FO399*HD$2+FQ399*HB$2+FS399*GV$22+FU399*GX$22+FW399*HF$2+FY399*GV$6+GA399*GV$10+GC399*HA$22+GE399*GZ$25+GG399*GV$28+GI399*GV$31+GK399*GX$31</f>
        <v>2</v>
      </c>
      <c r="BB399">
        <v>31</v>
      </c>
      <c r="BC399">
        <f t="shared" si="1186"/>
        <v>0.27947483242451732</v>
      </c>
      <c r="BD399">
        <v>0</v>
      </c>
      <c r="BE399">
        <f t="shared" si="1187"/>
        <v>0</v>
      </c>
      <c r="BF399">
        <v>66.5</v>
      </c>
      <c r="BG399">
        <f t="shared" si="1106"/>
        <v>0.64908504969730474</v>
      </c>
      <c r="BH399">
        <v>2</v>
      </c>
      <c r="BI399">
        <f t="shared" si="1130"/>
        <v>2.0855777247135339E-2</v>
      </c>
      <c r="BJ399">
        <v>0</v>
      </c>
      <c r="BK399">
        <f t="shared" si="1188"/>
        <v>0</v>
      </c>
      <c r="BL399">
        <v>0</v>
      </c>
      <c r="BM399">
        <f t="shared" si="1180"/>
        <v>0</v>
      </c>
      <c r="BN399">
        <v>0</v>
      </c>
      <c r="BO399">
        <f t="shared" si="1189"/>
        <v>0</v>
      </c>
      <c r="BP399">
        <v>0</v>
      </c>
      <c r="BQ399">
        <f t="shared" si="1190"/>
        <v>0</v>
      </c>
      <c r="BR399">
        <v>2.5</v>
      </c>
      <c r="BS399">
        <f t="shared" si="1108"/>
        <v>2.5646313242079E-2</v>
      </c>
      <c r="BT399">
        <v>0.3</v>
      </c>
      <c r="BU399">
        <f t="shared" si="1109"/>
        <v>1.431025841469344E-2</v>
      </c>
      <c r="BV399">
        <v>0</v>
      </c>
      <c r="BW399">
        <f t="shared" si="1110"/>
        <v>0</v>
      </c>
      <c r="BX399">
        <v>2.4E-2</v>
      </c>
      <c r="BY399">
        <f t="shared" si="1134"/>
        <v>4.2878114778386624E-4</v>
      </c>
      <c r="BZ399">
        <v>0.5</v>
      </c>
      <c r="CA399">
        <f t="shared" si="1112"/>
        <v>1.0198987826486277E-2</v>
      </c>
      <c r="CB399">
        <v>0</v>
      </c>
      <c r="CC399">
        <f t="shared" si="1113"/>
        <v>0</v>
      </c>
      <c r="CD399">
        <v>0</v>
      </c>
      <c r="CE399">
        <f t="shared" si="1147"/>
        <v>0</v>
      </c>
      <c r="CF399">
        <v>0</v>
      </c>
      <c r="CG399">
        <f t="shared" ref="CG399:CG410" si="1256">((CF399/100)/GU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H399">
        <v>0</v>
      </c>
      <c r="CI399">
        <f t="shared" ref="CI399:CI406" si="1257">((CH399/100)/GW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J399">
        <v>0</v>
      </c>
      <c r="CK399">
        <f t="shared" ref="CK399:CK406" si="1258">((CJ399/100)/GY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L399">
        <v>0</v>
      </c>
      <c r="CM399">
        <f t="shared" ref="CM399:CM406" si="1259">((CL399/100)/HA$16)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N399">
        <v>0</v>
      </c>
      <c r="CO399">
        <f t="shared" ref="CO399:CO406" si="1260">((CN399/100)/GW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P399">
        <v>0</v>
      </c>
      <c r="CQ399">
        <f t="shared" ref="CQ399:CQ406" si="1261">((CP399/100)/GY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R399">
        <v>0</v>
      </c>
      <c r="CS399">
        <f t="shared" ref="CS399:CS406" si="1262">((CR399/100)/HA$19)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T399">
        <v>0</v>
      </c>
      <c r="CU399">
        <f t="shared" ref="CU399:CU406" si="1263">((CT399/100)/GU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V399">
        <v>0</v>
      </c>
      <c r="CW399">
        <f t="shared" ref="CW399:CW406" si="1264">((CV399/100)/GW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X399">
        <v>0</v>
      </c>
      <c r="CY399">
        <f t="shared" ref="CY399:CY406" si="1265">((CX399/100)/HA$25)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CZ399">
        <v>0</v>
      </c>
      <c r="DA399">
        <f t="shared" ref="DA399:DA406" si="1266">((CZ399/100)/GU$13)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B399">
        <v>0</v>
      </c>
      <c r="DC399">
        <f t="shared" ref="DC399:DC406" si="1267">((DB399/100)/HA$10)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D399">
        <v>0</v>
      </c>
      <c r="DE399">
        <f t="shared" ref="DE399:DE406" si="1268">((DD399/100)/GW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F399">
        <v>0</v>
      </c>
      <c r="DG399">
        <f t="shared" ref="DG399:DG406" si="1269">((DF399/100)/GY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H399">
        <v>0</v>
      </c>
      <c r="DI399">
        <f t="shared" ref="DI399:DI406" si="1270">((DH399/100)/HA$28)/((BR399/100)/GU$6+(BH399/100)/HA$2+(BT399/100)/GW$6+(BV399/100)/GY$6+(BX399/100)/HA$6+(BZ399/100)/GU$10+(CB399/100)/GW$10+(CD399/100)/GY$10+(BF399/100)/GY$2+(BB399/100)/GU$2+(CF399/100)/GU$16+(CH399/100)/GW$16+(CJ399/100)/GY$16+(CL399/100)/HA$16+(BL399/100)/HE$2+(CN399/100)/GW$19+(CP399/100)/GY$19+(CR399/100)/HA$19+(BP399/100)/HA$13+(CZ399/100)/GU$13+(DB399/100)/HA$10+(CT399/100)/GU$25+(CV399/100)/GW$25+(CX399/100)/HA$25+(DD399/100)/GW$28+(DF399/100)/GY$28+(BD399/100)/GW$2+(BJ399/100)/HC$2+(BN399/100)/HG$2+(DH399/100)/HA$28)</f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f t="shared" ref="ES399:ES406" si="1271">((ER399/100)/HK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T399">
        <v>0</v>
      </c>
      <c r="EU399">
        <f t="shared" ref="EU399:EU406" si="1272">((ET399/100)/HM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V399">
        <v>100</v>
      </c>
      <c r="EW399">
        <f t="shared" si="1211"/>
        <v>1</v>
      </c>
      <c r="EX399">
        <v>0</v>
      </c>
      <c r="EY399">
        <f t="shared" ref="EY399:EY406" si="1273">((EX399/100)/GW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EZ399">
        <v>0</v>
      </c>
      <c r="FA399">
        <f t="shared" ref="FA399:FA406" si="1274">((EZ399/100)/HA$10)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B399">
        <v>0</v>
      </c>
      <c r="FC399">
        <f t="shared" ref="FC399:FC406" si="1275">((FB399/100)/GU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D399">
        <v>0</v>
      </c>
      <c r="FE399">
        <f t="shared" ref="FE399:FE406" si="1276">((FD399/100)/GW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F399">
        <v>0</v>
      </c>
      <c r="FG399">
        <f t="shared" ref="FG399:FG406" si="1277">((FF399/100)/GY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H399">
        <v>0</v>
      </c>
      <c r="FI399">
        <f t="shared" ref="FI399:FI406" si="1278">((FH399/100)/HA$13)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J399">
        <v>0</v>
      </c>
      <c r="FK399">
        <f t="shared" ref="FK399:FK406" si="1279">((FJ399/100)/GU$19)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L399">
        <v>0</v>
      </c>
      <c r="FM399">
        <f t="shared" ref="FM399:FM406" si="1280">((FL399/100)/GU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N399">
        <v>0</v>
      </c>
      <c r="FO399">
        <f t="shared" ref="FO399:FO406" si="1281">((FN399/100)/HC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P399">
        <v>0</v>
      </c>
      <c r="FQ399">
        <f t="shared" ref="FQ399:FQ406" si="1282">((FP399/100)/GY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R399">
        <v>0</v>
      </c>
      <c r="FS399">
        <f t="shared" ref="FS399:FS406" si="1283">((FR399/100)/GU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T399">
        <v>0</v>
      </c>
      <c r="FU399">
        <f t="shared" ref="FU399:FU406" si="1284">((FT399/100)/GW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V399">
        <v>0</v>
      </c>
      <c r="FW399">
        <f t="shared" ref="FW399:FW406" si="1285">((FV399/100)/HE$2)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X399">
        <v>0</v>
      </c>
      <c r="FY399">
        <f t="shared" ref="FY399:FY406" si="1286">((FX399/100)/GU$6)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FZ399">
        <v>0</v>
      </c>
      <c r="GA399">
        <f t="shared" ref="GA399:GA406" si="1287">((FZ399/100)/GU$10)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B399">
        <v>0</v>
      </c>
      <c r="GC399">
        <f t="shared" ref="GC399:GC406" si="1288">((GB399/100)/GZ$22)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D399">
        <v>0</v>
      </c>
      <c r="GE399">
        <f t="shared" ref="GE399:GE406" si="1289">((GD399/100)/GY$25)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</f>
        <v>0</v>
      </c>
      <c r="GF399">
        <v>0</v>
      </c>
      <c r="GG399">
        <f t="shared" ref="GG399:GG406" si="1290">(((GF399/100)/GU$28)/((ER399/100)/HK$2+(ET399/100)/HM$2+(EV399/100)/HO$2+(EX399/100)/GW$2+(EZ399/100)/HA$10+(FB399/100)/GU$13+(FD399/100)/GW$13+(FF399/100)/GY$13+(FH399/100)/HA$13+(FJ399/100)/GU$19+(FL399/100)/GU$2+(FN399/100)/HC$2+(FP399/100)/GY$2+(FR399/100)/GU$22+(FT399/100)/GW$22+(FV399/100)/HE$2+(FX399/100)/GU$6+(FZ399/100)/GU$10+(GB399/100)/GZ$22+(GD399/100)/GY$25+(GF399/100)/GU$28+(GH399/100)/GU$31+(GJ399/100)/GW$31))</f>
        <v>0</v>
      </c>
      <c r="GH399">
        <v>0</v>
      </c>
      <c r="GI399">
        <f t="shared" si="1230"/>
        <v>0</v>
      </c>
      <c r="GJ399">
        <v>0</v>
      </c>
      <c r="GK399">
        <f t="shared" si="1231"/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762</v>
      </c>
    </row>
    <row r="400" spans="1:204" x14ac:dyDescent="0.45">
      <c r="A400">
        <v>399</v>
      </c>
      <c r="B400" t="s">
        <v>759</v>
      </c>
      <c r="C400" t="s">
        <v>742</v>
      </c>
      <c r="D400" t="s">
        <v>760</v>
      </c>
      <c r="F400">
        <v>234.3</v>
      </c>
      <c r="G400">
        <v>298</v>
      </c>
      <c r="H400">
        <f t="shared" ref="H400:H406" si="1291">1325+273</f>
        <v>1598</v>
      </c>
      <c r="I400" s="2">
        <f t="shared" si="1251"/>
        <v>0.18648310387984982</v>
      </c>
      <c r="J400" s="2">
        <f t="shared" si="1252"/>
        <v>63.699999999999989</v>
      </c>
      <c r="K400" s="2">
        <f t="shared" si="1253"/>
        <v>1.2718736662398633</v>
      </c>
      <c r="M400" s="2">
        <v>630</v>
      </c>
      <c r="N400">
        <v>20</v>
      </c>
      <c r="O400">
        <v>71</v>
      </c>
      <c r="P400" s="2">
        <f t="shared" si="1033"/>
        <v>0.28169014084507044</v>
      </c>
      <c r="Q400" s="2">
        <f t="shared" si="1034"/>
        <v>0.71830985915492962</v>
      </c>
      <c r="S400">
        <v>228</v>
      </c>
      <c r="T400" s="2">
        <f t="shared" si="1079"/>
        <v>0</v>
      </c>
      <c r="U400">
        <v>513</v>
      </c>
      <c r="V400">
        <v>616</v>
      </c>
      <c r="W400" s="2">
        <f t="shared" si="1035"/>
        <v>102.6</v>
      </c>
      <c r="X400" s="2">
        <f t="shared" si="1242"/>
        <v>437.36</v>
      </c>
      <c r="Y400" s="7">
        <f t="shared" si="1243"/>
        <v>0.76541064569233574</v>
      </c>
      <c r="Z400" s="2">
        <f t="shared" si="1244"/>
        <v>0.83279220779220775</v>
      </c>
      <c r="AA400" s="2" t="e">
        <f t="shared" si="1245"/>
        <v>#DIV/0!</v>
      </c>
      <c r="AB400" s="2">
        <f t="shared" si="1246"/>
        <v>2.7017543859649122</v>
      </c>
      <c r="AC400" s="2">
        <f t="shared" si="1247"/>
        <v>0.71830985915492962</v>
      </c>
      <c r="AD400" s="2">
        <f t="shared" si="1248"/>
        <v>513</v>
      </c>
      <c r="AE400" s="2">
        <f t="shared" si="1249"/>
        <v>388</v>
      </c>
      <c r="AG400" s="2">
        <f t="shared" si="1250"/>
        <v>1.3221649484536082</v>
      </c>
      <c r="AH400" s="2">
        <f t="shared" si="1234"/>
        <v>44.720779220779221</v>
      </c>
      <c r="AI400" s="2">
        <v>1</v>
      </c>
      <c r="AJ400">
        <f t="shared" ref="AJ400:AJ409" si="1292">1.6*10^-5</f>
        <v>1.6000000000000003E-5</v>
      </c>
      <c r="AK400">
        <f t="shared" si="1240"/>
        <v>12500</v>
      </c>
      <c r="AL400">
        <v>10</v>
      </c>
      <c r="AM400">
        <f t="shared" si="1241"/>
        <v>12510</v>
      </c>
      <c r="AP400" t="s">
        <v>37</v>
      </c>
      <c r="AR400">
        <f>400*10^-6</f>
        <v>3.9999999999999996E-4</v>
      </c>
      <c r="AS400">
        <v>6.3</v>
      </c>
      <c r="AT400">
        <v>1</v>
      </c>
      <c r="AU400">
        <f t="shared" si="1235"/>
        <v>572.27545814930772</v>
      </c>
      <c r="AV400" t="s">
        <v>761</v>
      </c>
      <c r="AW400" t="s">
        <v>64</v>
      </c>
      <c r="AZ400" s="2">
        <f t="shared" si="1254"/>
        <v>0.47308868525436804</v>
      </c>
      <c r="BA400" s="2">
        <f t="shared" si="1255"/>
        <v>2</v>
      </c>
      <c r="BB400">
        <v>31</v>
      </c>
      <c r="BC400">
        <f t="shared" ref="BC400:BC410" si="1293">((BB400/100)/GU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0.27947483242451732</v>
      </c>
      <c r="BD400">
        <v>0</v>
      </c>
      <c r="BE400">
        <f t="shared" ref="BE400:BE410" si="1294">((BD400/100)/GW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F400">
        <v>66.5</v>
      </c>
      <c r="BG400">
        <f t="shared" ref="BG400:BG410" si="1295">((BF400/100)/GY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0.64908504969730474</v>
      </c>
      <c r="BH400">
        <v>2</v>
      </c>
      <c r="BI400">
        <f t="shared" ref="BI400:BI410" si="1296">((BH400/100)/HA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2.0855777247135339E-2</v>
      </c>
      <c r="BJ400">
        <v>0</v>
      </c>
      <c r="BK400">
        <f t="shared" ref="BK400:BK409" si="1297">((BJ400/100)/HC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L400">
        <v>0</v>
      </c>
      <c r="BM400">
        <f t="shared" ref="BM400:BM409" si="1298">((BL400/100)/HE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N400">
        <v>0</v>
      </c>
      <c r="BO400">
        <f t="shared" ref="BO400:BO409" si="1299">((BN400/100)/HG$2)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P400">
        <v>0</v>
      </c>
      <c r="BQ400">
        <f t="shared" ref="BQ400:BQ409" si="1300">((BP400/100)/HA$13)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R400">
        <v>2.5</v>
      </c>
      <c r="BS400">
        <f t="shared" ref="BS400:BS410" si="1301">((BR400/100)/GU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2.5646313242079E-2</v>
      </c>
      <c r="BT400">
        <v>0.3</v>
      </c>
      <c r="BU400">
        <f t="shared" ref="BU400:BU410" si="1302">((BT400/100)/GW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1.431025841469344E-2</v>
      </c>
      <c r="BV400">
        <v>0</v>
      </c>
      <c r="BW400">
        <f t="shared" ref="BW400:BW410" si="1303">((BV400/100)/GY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BX400">
        <v>2.4E-2</v>
      </c>
      <c r="BY400">
        <f t="shared" ref="BY400:BY410" si="1304">((BX400/100)/HA$6)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4.2878114778386624E-4</v>
      </c>
      <c r="BZ400">
        <v>0.5</v>
      </c>
      <c r="CA400">
        <f t="shared" ref="CA400:CA410" si="1305">((BZ400/100)/GU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1.0198987826486277E-2</v>
      </c>
      <c r="CB400">
        <v>0</v>
      </c>
      <c r="CC400">
        <f t="shared" ref="CC400:CC410" si="1306">((CB400/100)/GW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CD400">
        <v>0</v>
      </c>
      <c r="CE400">
        <f t="shared" ref="CE400:CE410" si="1307">((CD400/100)/GY$10)/((BR400/100)/GU$6+(BH400/100)/HA$2+(BT400/100)/GW$6+(BV400/100)/GY$6+(BX400/100)/HA$6+(BZ400/100)/GU$10+(CB400/100)/GW$10+(CD400/100)/GY$10+(BF400/100)/GY$2+(BB400/100)/GU$2+(CF400/100)/GU$16+(CH400/100)/GW$16+(CJ400/100)/GY$16+(CL400/100)/HA$16+(BL400/100)/HE$2+(CN400/100)/GW$19+(CP400/100)/GY$19+(CR400/100)/HA$19+(BP400/100)/HA$13+(CZ400/100)/GU$13+(DB400/100)/HA$10+(CT400/100)/GU$25+(CV400/100)/GW$25+(CX400/100)/HA$25+(DD400/100)/GW$28+(DF400/100)/GY$28+(BD400/100)/GW$2+(BJ400/100)/HC$2+(BN400/100)/HG$2+(DH400/100)/HA$28)</f>
        <v>0</v>
      </c>
      <c r="CF400">
        <v>0</v>
      </c>
      <c r="CG400">
        <f t="shared" si="1256"/>
        <v>0</v>
      </c>
      <c r="CH400">
        <v>0</v>
      </c>
      <c r="CI400">
        <f t="shared" si="1257"/>
        <v>0</v>
      </c>
      <c r="CJ400">
        <v>0</v>
      </c>
      <c r="CK400">
        <f t="shared" si="1258"/>
        <v>0</v>
      </c>
      <c r="CL400">
        <v>0</v>
      </c>
      <c r="CM400">
        <f t="shared" si="1259"/>
        <v>0</v>
      </c>
      <c r="CN400">
        <v>0</v>
      </c>
      <c r="CO400">
        <f t="shared" si="1260"/>
        <v>0</v>
      </c>
      <c r="CP400">
        <v>0</v>
      </c>
      <c r="CQ400">
        <f t="shared" si="1261"/>
        <v>0</v>
      </c>
      <c r="CR400">
        <v>0</v>
      </c>
      <c r="CS400">
        <f t="shared" si="1262"/>
        <v>0</v>
      </c>
      <c r="CT400">
        <v>0</v>
      </c>
      <c r="CU400">
        <f t="shared" si="1263"/>
        <v>0</v>
      </c>
      <c r="CV400">
        <v>0</v>
      </c>
      <c r="CW400">
        <f t="shared" si="1264"/>
        <v>0</v>
      </c>
      <c r="CX400">
        <v>0</v>
      </c>
      <c r="CY400">
        <f t="shared" si="1265"/>
        <v>0</v>
      </c>
      <c r="CZ400">
        <v>0</v>
      </c>
      <c r="DA400">
        <f t="shared" si="1266"/>
        <v>0</v>
      </c>
      <c r="DB400">
        <v>0</v>
      </c>
      <c r="DC400">
        <f t="shared" si="1267"/>
        <v>0</v>
      </c>
      <c r="DD400">
        <v>0</v>
      </c>
      <c r="DE400">
        <f t="shared" si="1268"/>
        <v>0</v>
      </c>
      <c r="DF400">
        <v>0</v>
      </c>
      <c r="DG400">
        <f t="shared" si="1269"/>
        <v>0</v>
      </c>
      <c r="DH400">
        <v>0</v>
      </c>
      <c r="DI400">
        <f t="shared" si="1270"/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f t="shared" si="1271"/>
        <v>0</v>
      </c>
      <c r="ET400">
        <v>0</v>
      </c>
      <c r="EU400">
        <f t="shared" si="1272"/>
        <v>0</v>
      </c>
      <c r="EV400">
        <v>100</v>
      </c>
      <c r="EW400">
        <f t="shared" ref="EW400:EW406" si="1308">((EV400/100)/HO$2)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</f>
        <v>1</v>
      </c>
      <c r="EX400">
        <v>0</v>
      </c>
      <c r="EY400">
        <f t="shared" si="1273"/>
        <v>0</v>
      </c>
      <c r="EZ400">
        <v>0</v>
      </c>
      <c r="FA400">
        <f t="shared" si="1274"/>
        <v>0</v>
      </c>
      <c r="FB400">
        <v>0</v>
      </c>
      <c r="FC400">
        <f t="shared" si="1275"/>
        <v>0</v>
      </c>
      <c r="FD400">
        <v>0</v>
      </c>
      <c r="FE400">
        <f t="shared" si="1276"/>
        <v>0</v>
      </c>
      <c r="FF400">
        <v>0</v>
      </c>
      <c r="FG400">
        <f t="shared" si="1277"/>
        <v>0</v>
      </c>
      <c r="FH400">
        <v>0</v>
      </c>
      <c r="FI400">
        <f t="shared" si="1278"/>
        <v>0</v>
      </c>
      <c r="FJ400">
        <v>0</v>
      </c>
      <c r="FK400">
        <f t="shared" si="1279"/>
        <v>0</v>
      </c>
      <c r="FL400">
        <v>0</v>
      </c>
      <c r="FM400">
        <f t="shared" si="1280"/>
        <v>0</v>
      </c>
      <c r="FN400">
        <v>0</v>
      </c>
      <c r="FO400">
        <f t="shared" si="1281"/>
        <v>0</v>
      </c>
      <c r="FP400">
        <v>0</v>
      </c>
      <c r="FQ400">
        <f t="shared" si="1282"/>
        <v>0</v>
      </c>
      <c r="FR400">
        <v>0</v>
      </c>
      <c r="FS400">
        <f t="shared" si="1283"/>
        <v>0</v>
      </c>
      <c r="FT400">
        <v>0</v>
      </c>
      <c r="FU400">
        <f t="shared" si="1284"/>
        <v>0</v>
      </c>
      <c r="FV400">
        <v>0</v>
      </c>
      <c r="FW400">
        <f t="shared" si="1285"/>
        <v>0</v>
      </c>
      <c r="FX400">
        <v>0</v>
      </c>
      <c r="FY400">
        <f t="shared" si="1286"/>
        <v>0</v>
      </c>
      <c r="FZ400">
        <v>0</v>
      </c>
      <c r="GA400">
        <f t="shared" si="1287"/>
        <v>0</v>
      </c>
      <c r="GB400">
        <v>0</v>
      </c>
      <c r="GC400">
        <f t="shared" si="1288"/>
        <v>0</v>
      </c>
      <c r="GD400">
        <v>0</v>
      </c>
      <c r="GE400">
        <f t="shared" si="1289"/>
        <v>0</v>
      </c>
      <c r="GF400">
        <v>0</v>
      </c>
      <c r="GG400">
        <f t="shared" si="1290"/>
        <v>0</v>
      </c>
      <c r="GH400">
        <v>0</v>
      </c>
      <c r="GI400">
        <f t="shared" ref="GI400:GI406" si="1309">(((GH400/100)/GU$31)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)</f>
        <v>0</v>
      </c>
      <c r="GJ400">
        <v>0</v>
      </c>
      <c r="GK400">
        <f t="shared" ref="GK400:GK406" si="1310">(((GJ400/100)/GW$31)/((ER400/100)/HK$2+(ET400/100)/HM$2+(EV400/100)/HO$2+(EX400/100)/GW$2+(EZ400/100)/HA$10+(FB400/100)/GU$13+(FD400/100)/GW$13+(FF400/100)/GY$13+(FH400/100)/HA$13+(FJ400/100)/GU$19+(FL400/100)/GU$2+(FN400/100)/HC$2+(FP400/100)/GY$2+(FR400/100)/GU$22+(FT400/100)/GW$22+(FV400/100)/HE$2+(FX400/100)/GU$6+(FZ400/100)/GU$10+(GB400/100)/GZ$22+(GD400/100)/GY$25+(GF400/100)/GU$28+(GH400/100)/GU$31+(GJ400/100)/GW$31))</f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762</v>
      </c>
    </row>
    <row r="401" spans="1:200" x14ac:dyDescent="0.45">
      <c r="A401">
        <v>400</v>
      </c>
      <c r="B401" t="s">
        <v>759</v>
      </c>
      <c r="C401" t="s">
        <v>742</v>
      </c>
      <c r="D401" t="s">
        <v>760</v>
      </c>
      <c r="F401">
        <v>234.3</v>
      </c>
      <c r="G401">
        <v>298</v>
      </c>
      <c r="H401">
        <f t="shared" si="1291"/>
        <v>1598</v>
      </c>
      <c r="I401" s="2">
        <f t="shared" si="1251"/>
        <v>0.18648310387984982</v>
      </c>
      <c r="J401" s="2">
        <f t="shared" si="1252"/>
        <v>63.699999999999989</v>
      </c>
      <c r="K401" s="2">
        <f t="shared" si="1253"/>
        <v>1.2718736662398633</v>
      </c>
      <c r="M401" s="2">
        <v>630</v>
      </c>
      <c r="N401">
        <v>9</v>
      </c>
      <c r="O401">
        <v>71</v>
      </c>
      <c r="P401" s="2">
        <f t="shared" si="1033"/>
        <v>0.12676056338028169</v>
      </c>
      <c r="Q401" s="2">
        <f t="shared" si="1034"/>
        <v>0.87323943661971826</v>
      </c>
      <c r="S401">
        <v>232</v>
      </c>
      <c r="T401" s="2">
        <f t="shared" si="1079"/>
        <v>0</v>
      </c>
      <c r="U401">
        <v>431</v>
      </c>
      <c r="V401">
        <v>616</v>
      </c>
      <c r="W401" s="2">
        <f t="shared" si="1035"/>
        <v>38.79</v>
      </c>
      <c r="X401" s="2">
        <f t="shared" si="1242"/>
        <v>437.36</v>
      </c>
      <c r="Y401" s="7">
        <f t="shared" si="1243"/>
        <v>0.91130876166087427</v>
      </c>
      <c r="Z401" s="2">
        <f t="shared" si="1244"/>
        <v>0.69967532467532467</v>
      </c>
      <c r="AA401" s="2" t="e">
        <f t="shared" si="1245"/>
        <v>#DIV/0!</v>
      </c>
      <c r="AB401" s="2">
        <f t="shared" si="1246"/>
        <v>2.6551724137931036</v>
      </c>
      <c r="AC401" s="2">
        <f t="shared" si="1247"/>
        <v>0.87323943661971826</v>
      </c>
      <c r="AD401" s="2">
        <f t="shared" si="1248"/>
        <v>431</v>
      </c>
      <c r="AE401" s="2">
        <f t="shared" si="1249"/>
        <v>384</v>
      </c>
      <c r="AG401" s="2">
        <f t="shared" si="1250"/>
        <v>1.1223958333333333</v>
      </c>
      <c r="AH401" s="2">
        <f t="shared" si="1234"/>
        <v>44.259740259740262</v>
      </c>
      <c r="AI401" s="2">
        <v>1</v>
      </c>
      <c r="AJ401">
        <f t="shared" si="1292"/>
        <v>1.6000000000000003E-5</v>
      </c>
      <c r="AK401">
        <f t="shared" si="1240"/>
        <v>5624.9999999999991</v>
      </c>
      <c r="AL401">
        <v>10</v>
      </c>
      <c r="AM401">
        <f t="shared" si="1241"/>
        <v>5634.9999999999991</v>
      </c>
      <c r="AP401" t="s">
        <v>37</v>
      </c>
      <c r="AR401">
        <f>277*10^-6</f>
        <v>2.7700000000000001E-4</v>
      </c>
      <c r="AS401">
        <v>6.3</v>
      </c>
      <c r="AT401">
        <v>1</v>
      </c>
      <c r="AU401">
        <f t="shared" si="1235"/>
        <v>582.31537846771664</v>
      </c>
      <c r="AV401" t="s">
        <v>761</v>
      </c>
      <c r="AW401" t="s">
        <v>64</v>
      </c>
      <c r="AZ401" s="2">
        <f t="shared" si="1254"/>
        <v>0.47308868525436804</v>
      </c>
      <c r="BA401" s="2">
        <f t="shared" si="1255"/>
        <v>2</v>
      </c>
      <c r="BB401">
        <v>31</v>
      </c>
      <c r="BC401">
        <f t="shared" si="1293"/>
        <v>0.27947483242451732</v>
      </c>
      <c r="BD401">
        <v>0</v>
      </c>
      <c r="BE401">
        <f t="shared" si="1294"/>
        <v>0</v>
      </c>
      <c r="BF401">
        <v>66.5</v>
      </c>
      <c r="BG401">
        <f t="shared" si="1295"/>
        <v>0.64908504969730474</v>
      </c>
      <c r="BH401">
        <v>2</v>
      </c>
      <c r="BI401">
        <f t="shared" si="1296"/>
        <v>2.0855777247135339E-2</v>
      </c>
      <c r="BJ401">
        <v>0</v>
      </c>
      <c r="BK401">
        <f t="shared" si="1297"/>
        <v>0</v>
      </c>
      <c r="BL401">
        <v>0</v>
      </c>
      <c r="BM401">
        <f t="shared" si="1298"/>
        <v>0</v>
      </c>
      <c r="BN401">
        <v>0</v>
      </c>
      <c r="BO401">
        <f t="shared" si="1299"/>
        <v>0</v>
      </c>
      <c r="BP401">
        <v>0</v>
      </c>
      <c r="BQ401">
        <f t="shared" si="1300"/>
        <v>0</v>
      </c>
      <c r="BR401">
        <v>2.5</v>
      </c>
      <c r="BS401">
        <f t="shared" si="1301"/>
        <v>2.5646313242079E-2</v>
      </c>
      <c r="BT401">
        <v>0.3</v>
      </c>
      <c r="BU401">
        <f t="shared" si="1302"/>
        <v>1.431025841469344E-2</v>
      </c>
      <c r="BV401">
        <v>0</v>
      </c>
      <c r="BW401">
        <f t="shared" si="1303"/>
        <v>0</v>
      </c>
      <c r="BX401">
        <v>2.4E-2</v>
      </c>
      <c r="BY401">
        <f t="shared" si="1304"/>
        <v>4.2878114778386624E-4</v>
      </c>
      <c r="BZ401">
        <v>0.5</v>
      </c>
      <c r="CA401">
        <f t="shared" si="1305"/>
        <v>1.0198987826486277E-2</v>
      </c>
      <c r="CB401">
        <v>0</v>
      </c>
      <c r="CC401">
        <f t="shared" si="1306"/>
        <v>0</v>
      </c>
      <c r="CD401">
        <v>0</v>
      </c>
      <c r="CE401">
        <f t="shared" si="1307"/>
        <v>0</v>
      </c>
      <c r="CF401">
        <v>0</v>
      </c>
      <c r="CG401">
        <f t="shared" si="1256"/>
        <v>0</v>
      </c>
      <c r="CH401">
        <v>0</v>
      </c>
      <c r="CI401">
        <f t="shared" si="1257"/>
        <v>0</v>
      </c>
      <c r="CJ401">
        <v>0</v>
      </c>
      <c r="CK401">
        <f t="shared" si="1258"/>
        <v>0</v>
      </c>
      <c r="CL401">
        <v>0</v>
      </c>
      <c r="CM401">
        <f t="shared" si="1259"/>
        <v>0</v>
      </c>
      <c r="CN401">
        <v>0</v>
      </c>
      <c r="CO401">
        <f t="shared" si="1260"/>
        <v>0</v>
      </c>
      <c r="CP401">
        <v>0</v>
      </c>
      <c r="CQ401">
        <f t="shared" si="1261"/>
        <v>0</v>
      </c>
      <c r="CR401">
        <v>0</v>
      </c>
      <c r="CS401">
        <f t="shared" si="1262"/>
        <v>0</v>
      </c>
      <c r="CT401">
        <v>0</v>
      </c>
      <c r="CU401">
        <f t="shared" si="1263"/>
        <v>0</v>
      </c>
      <c r="CV401">
        <v>0</v>
      </c>
      <c r="CW401">
        <f t="shared" si="1264"/>
        <v>0</v>
      </c>
      <c r="CX401">
        <v>0</v>
      </c>
      <c r="CY401">
        <f t="shared" si="1265"/>
        <v>0</v>
      </c>
      <c r="CZ401">
        <v>0</v>
      </c>
      <c r="DA401">
        <f t="shared" si="1266"/>
        <v>0</v>
      </c>
      <c r="DB401">
        <v>0</v>
      </c>
      <c r="DC401">
        <f t="shared" si="1267"/>
        <v>0</v>
      </c>
      <c r="DD401">
        <v>0</v>
      </c>
      <c r="DE401">
        <f t="shared" si="1268"/>
        <v>0</v>
      </c>
      <c r="DF401">
        <v>0</v>
      </c>
      <c r="DG401">
        <f t="shared" si="1269"/>
        <v>0</v>
      </c>
      <c r="DH401">
        <v>0</v>
      </c>
      <c r="DI401">
        <f t="shared" si="1270"/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f t="shared" si="1271"/>
        <v>0</v>
      </c>
      <c r="ET401">
        <v>0</v>
      </c>
      <c r="EU401">
        <f t="shared" si="1272"/>
        <v>0</v>
      </c>
      <c r="EV401">
        <v>100</v>
      </c>
      <c r="EW401">
        <f t="shared" si="1308"/>
        <v>1</v>
      </c>
      <c r="EX401">
        <v>0</v>
      </c>
      <c r="EY401">
        <f t="shared" si="1273"/>
        <v>0</v>
      </c>
      <c r="EZ401">
        <v>0</v>
      </c>
      <c r="FA401">
        <f t="shared" si="1274"/>
        <v>0</v>
      </c>
      <c r="FB401">
        <v>0</v>
      </c>
      <c r="FC401">
        <f t="shared" si="1275"/>
        <v>0</v>
      </c>
      <c r="FD401">
        <v>0</v>
      </c>
      <c r="FE401">
        <f t="shared" si="1276"/>
        <v>0</v>
      </c>
      <c r="FF401">
        <v>0</v>
      </c>
      <c r="FG401">
        <f t="shared" si="1277"/>
        <v>0</v>
      </c>
      <c r="FH401">
        <v>0</v>
      </c>
      <c r="FI401">
        <f t="shared" si="1278"/>
        <v>0</v>
      </c>
      <c r="FJ401">
        <v>0</v>
      </c>
      <c r="FK401">
        <f t="shared" si="1279"/>
        <v>0</v>
      </c>
      <c r="FL401">
        <v>0</v>
      </c>
      <c r="FM401">
        <f t="shared" si="1280"/>
        <v>0</v>
      </c>
      <c r="FN401">
        <v>0</v>
      </c>
      <c r="FO401">
        <f t="shared" si="1281"/>
        <v>0</v>
      </c>
      <c r="FP401">
        <v>0</v>
      </c>
      <c r="FQ401">
        <f t="shared" si="1282"/>
        <v>0</v>
      </c>
      <c r="FR401">
        <v>0</v>
      </c>
      <c r="FS401">
        <f t="shared" si="1283"/>
        <v>0</v>
      </c>
      <c r="FT401">
        <v>0</v>
      </c>
      <c r="FU401">
        <f t="shared" si="1284"/>
        <v>0</v>
      </c>
      <c r="FV401">
        <v>0</v>
      </c>
      <c r="FW401">
        <f t="shared" si="1285"/>
        <v>0</v>
      </c>
      <c r="FX401">
        <v>0</v>
      </c>
      <c r="FY401">
        <f t="shared" si="1286"/>
        <v>0</v>
      </c>
      <c r="FZ401">
        <v>0</v>
      </c>
      <c r="GA401">
        <f t="shared" si="1287"/>
        <v>0</v>
      </c>
      <c r="GB401">
        <v>0</v>
      </c>
      <c r="GC401">
        <f t="shared" si="1288"/>
        <v>0</v>
      </c>
      <c r="GD401">
        <v>0</v>
      </c>
      <c r="GE401">
        <f t="shared" si="1289"/>
        <v>0</v>
      </c>
      <c r="GF401">
        <v>0</v>
      </c>
      <c r="GG401">
        <f t="shared" si="1290"/>
        <v>0</v>
      </c>
      <c r="GH401">
        <v>0</v>
      </c>
      <c r="GI401">
        <f t="shared" si="1309"/>
        <v>0</v>
      </c>
      <c r="GJ401">
        <v>0</v>
      </c>
      <c r="GK401">
        <f t="shared" si="1310"/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762</v>
      </c>
    </row>
    <row r="402" spans="1:200" x14ac:dyDescent="0.45">
      <c r="A402">
        <v>401</v>
      </c>
      <c r="B402" t="s">
        <v>759</v>
      </c>
      <c r="C402" t="s">
        <v>742</v>
      </c>
      <c r="D402" t="s">
        <v>760</v>
      </c>
      <c r="F402">
        <v>234.3</v>
      </c>
      <c r="G402">
        <v>298</v>
      </c>
      <c r="H402">
        <f t="shared" si="1291"/>
        <v>1598</v>
      </c>
      <c r="I402" s="2">
        <f t="shared" si="1251"/>
        <v>0.18648310387984982</v>
      </c>
      <c r="J402" s="2">
        <f t="shared" si="1252"/>
        <v>63.699999999999989</v>
      </c>
      <c r="K402" s="2">
        <f t="shared" si="1253"/>
        <v>1.2718736662398633</v>
      </c>
      <c r="M402" s="2">
        <v>630</v>
      </c>
      <c r="N402">
        <v>9</v>
      </c>
      <c r="O402">
        <v>70</v>
      </c>
      <c r="P402" s="2">
        <f t="shared" si="1033"/>
        <v>0.12857142857142856</v>
      </c>
      <c r="Q402" s="2">
        <f t="shared" si="1034"/>
        <v>0.87142857142857144</v>
      </c>
      <c r="S402">
        <v>235</v>
      </c>
      <c r="T402" s="2">
        <f t="shared" si="1079"/>
        <v>0</v>
      </c>
      <c r="U402">
        <v>429</v>
      </c>
      <c r="V402">
        <v>617</v>
      </c>
      <c r="W402" s="2">
        <f t="shared" si="1035"/>
        <v>38.61</v>
      </c>
      <c r="X402" s="2">
        <f t="shared" si="1242"/>
        <v>431.9</v>
      </c>
      <c r="Y402" s="7">
        <f t="shared" si="1243"/>
        <v>0.91060430655244262</v>
      </c>
      <c r="Z402" s="2">
        <f t="shared" si="1244"/>
        <v>0.6952998379254457</v>
      </c>
      <c r="AA402" s="2" t="e">
        <f t="shared" si="1245"/>
        <v>#DIV/0!</v>
      </c>
      <c r="AB402" s="2">
        <f t="shared" si="1246"/>
        <v>2.6255319148936169</v>
      </c>
      <c r="AC402" s="2">
        <f t="shared" si="1247"/>
        <v>0.87142857142857144</v>
      </c>
      <c r="AD402" s="2">
        <f t="shared" si="1248"/>
        <v>429</v>
      </c>
      <c r="AE402" s="2">
        <f t="shared" si="1249"/>
        <v>382</v>
      </c>
      <c r="AG402" s="2">
        <f t="shared" si="1250"/>
        <v>1.1230366492146597</v>
      </c>
      <c r="AH402" s="2">
        <f t="shared" si="1234"/>
        <v>43.338735818476501</v>
      </c>
      <c r="AI402" s="2">
        <v>1</v>
      </c>
      <c r="AJ402">
        <f t="shared" si="1292"/>
        <v>1.6000000000000003E-5</v>
      </c>
      <c r="AK402">
        <f t="shared" si="1240"/>
        <v>5624.9999999999991</v>
      </c>
      <c r="AL402">
        <v>10</v>
      </c>
      <c r="AM402">
        <f t="shared" si="1241"/>
        <v>5634.9999999999991</v>
      </c>
      <c r="AP402" t="s">
        <v>37</v>
      </c>
      <c r="AR402">
        <f>156*10^-6</f>
        <v>1.56E-4</v>
      </c>
      <c r="AS402">
        <v>6.3</v>
      </c>
      <c r="AT402">
        <v>1</v>
      </c>
      <c r="AU402">
        <f t="shared" si="1235"/>
        <v>589.84531870652324</v>
      </c>
      <c r="AV402" t="s">
        <v>761</v>
      </c>
      <c r="AW402" t="s">
        <v>64</v>
      </c>
      <c r="AZ402" s="2">
        <f>BC402*GV$2+BE402*GX$2+BG402*GZ$2+BI402*HB$2+BK402*HD$2+BM402*HF$2+BO402*HH$2+BQ402*HB$13+BS402*GV$6+BU402*GX$6+BW402*GZ$6+BY402*HB$6+CA402*GV$10+CC402*GX$10+CE402*GZ$10+CG402*GV$16+CI402*GX$16+CK402*GZ$16+CM402*HB$16+CO402*GX$19+CQ402*GZ$19+CS402*HB$19+CU402*GV$25+DA402*GV$13+DC402*HB$10+CW402*GX$25+CY402*HB$25+DE402*GX$28</f>
        <v>0.47308868525436804</v>
      </c>
      <c r="BA402" s="2">
        <f t="shared" si="1255"/>
        <v>2</v>
      </c>
      <c r="BB402">
        <v>31</v>
      </c>
      <c r="BC402">
        <f t="shared" si="1293"/>
        <v>0.27947483242451732</v>
      </c>
      <c r="BD402">
        <v>0</v>
      </c>
      <c r="BE402">
        <f t="shared" si="1294"/>
        <v>0</v>
      </c>
      <c r="BF402">
        <v>66.5</v>
      </c>
      <c r="BG402">
        <f t="shared" si="1295"/>
        <v>0.64908504969730474</v>
      </c>
      <c r="BH402">
        <v>2</v>
      </c>
      <c r="BI402">
        <f t="shared" si="1296"/>
        <v>2.0855777247135339E-2</v>
      </c>
      <c r="BJ402">
        <v>0</v>
      </c>
      <c r="BK402">
        <f t="shared" si="1297"/>
        <v>0</v>
      </c>
      <c r="BL402">
        <v>0</v>
      </c>
      <c r="BM402">
        <f t="shared" si="1298"/>
        <v>0</v>
      </c>
      <c r="BN402">
        <v>0</v>
      </c>
      <c r="BO402">
        <f t="shared" si="1299"/>
        <v>0</v>
      </c>
      <c r="BP402">
        <v>0</v>
      </c>
      <c r="BQ402">
        <f t="shared" si="1300"/>
        <v>0</v>
      </c>
      <c r="BR402">
        <v>2.5</v>
      </c>
      <c r="BS402">
        <f t="shared" si="1301"/>
        <v>2.5646313242079E-2</v>
      </c>
      <c r="BT402">
        <v>0.3</v>
      </c>
      <c r="BU402">
        <f t="shared" si="1302"/>
        <v>1.431025841469344E-2</v>
      </c>
      <c r="BV402">
        <v>0</v>
      </c>
      <c r="BW402">
        <f t="shared" si="1303"/>
        <v>0</v>
      </c>
      <c r="BX402">
        <v>2.4E-2</v>
      </c>
      <c r="BY402">
        <f t="shared" si="1304"/>
        <v>4.2878114778386624E-4</v>
      </c>
      <c r="BZ402">
        <v>0.5</v>
      </c>
      <c r="CA402">
        <f t="shared" si="1305"/>
        <v>1.0198987826486277E-2</v>
      </c>
      <c r="CB402">
        <v>0</v>
      </c>
      <c r="CC402">
        <f t="shared" si="1306"/>
        <v>0</v>
      </c>
      <c r="CD402">
        <v>0</v>
      </c>
      <c r="CE402">
        <f t="shared" si="1307"/>
        <v>0</v>
      </c>
      <c r="CF402">
        <v>0</v>
      </c>
      <c r="CG402">
        <f t="shared" si="1256"/>
        <v>0</v>
      </c>
      <c r="CH402">
        <v>0</v>
      </c>
      <c r="CI402">
        <f t="shared" si="1257"/>
        <v>0</v>
      </c>
      <c r="CJ402">
        <v>0</v>
      </c>
      <c r="CK402">
        <f t="shared" si="1258"/>
        <v>0</v>
      </c>
      <c r="CL402">
        <v>0</v>
      </c>
      <c r="CM402">
        <f t="shared" si="1259"/>
        <v>0</v>
      </c>
      <c r="CN402">
        <v>0</v>
      </c>
      <c r="CO402">
        <f t="shared" si="1260"/>
        <v>0</v>
      </c>
      <c r="CP402">
        <v>0</v>
      </c>
      <c r="CQ402">
        <f t="shared" si="1261"/>
        <v>0</v>
      </c>
      <c r="CR402">
        <v>0</v>
      </c>
      <c r="CS402">
        <f t="shared" si="1262"/>
        <v>0</v>
      </c>
      <c r="CT402">
        <v>0</v>
      </c>
      <c r="CU402">
        <f t="shared" si="1263"/>
        <v>0</v>
      </c>
      <c r="CV402">
        <v>0</v>
      </c>
      <c r="CW402">
        <f t="shared" si="1264"/>
        <v>0</v>
      </c>
      <c r="CX402">
        <v>0</v>
      </c>
      <c r="CY402">
        <f t="shared" si="1265"/>
        <v>0</v>
      </c>
      <c r="CZ402">
        <v>0</v>
      </c>
      <c r="DA402">
        <f t="shared" si="1266"/>
        <v>0</v>
      </c>
      <c r="DB402">
        <v>0</v>
      </c>
      <c r="DC402">
        <f t="shared" si="1267"/>
        <v>0</v>
      </c>
      <c r="DD402">
        <v>0</v>
      </c>
      <c r="DE402">
        <f t="shared" si="1268"/>
        <v>0</v>
      </c>
      <c r="DF402">
        <v>0</v>
      </c>
      <c r="DG402">
        <f t="shared" si="1269"/>
        <v>0</v>
      </c>
      <c r="DH402">
        <v>0</v>
      </c>
      <c r="DI402">
        <f t="shared" si="1270"/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f t="shared" si="1271"/>
        <v>0</v>
      </c>
      <c r="ET402">
        <v>0</v>
      </c>
      <c r="EU402">
        <f t="shared" si="1272"/>
        <v>0</v>
      </c>
      <c r="EV402">
        <v>100</v>
      </c>
      <c r="EW402">
        <f t="shared" si="1308"/>
        <v>1</v>
      </c>
      <c r="EX402">
        <v>0</v>
      </c>
      <c r="EY402">
        <f t="shared" si="1273"/>
        <v>0</v>
      </c>
      <c r="EZ402">
        <v>0</v>
      </c>
      <c r="FA402">
        <f t="shared" si="1274"/>
        <v>0</v>
      </c>
      <c r="FB402">
        <v>0</v>
      </c>
      <c r="FC402">
        <f t="shared" si="1275"/>
        <v>0</v>
      </c>
      <c r="FD402">
        <v>0</v>
      </c>
      <c r="FE402">
        <f t="shared" si="1276"/>
        <v>0</v>
      </c>
      <c r="FF402">
        <v>0</v>
      </c>
      <c r="FG402">
        <f t="shared" si="1277"/>
        <v>0</v>
      </c>
      <c r="FH402">
        <v>0</v>
      </c>
      <c r="FI402">
        <f t="shared" si="1278"/>
        <v>0</v>
      </c>
      <c r="FJ402">
        <v>0</v>
      </c>
      <c r="FK402">
        <f t="shared" si="1279"/>
        <v>0</v>
      </c>
      <c r="FL402">
        <v>0</v>
      </c>
      <c r="FM402">
        <f t="shared" si="1280"/>
        <v>0</v>
      </c>
      <c r="FN402">
        <v>0</v>
      </c>
      <c r="FO402">
        <f t="shared" si="1281"/>
        <v>0</v>
      </c>
      <c r="FP402">
        <v>0</v>
      </c>
      <c r="FQ402">
        <f t="shared" si="1282"/>
        <v>0</v>
      </c>
      <c r="FR402">
        <v>0</v>
      </c>
      <c r="FS402">
        <f t="shared" si="1283"/>
        <v>0</v>
      </c>
      <c r="FT402">
        <v>0</v>
      </c>
      <c r="FU402">
        <f t="shared" si="1284"/>
        <v>0</v>
      </c>
      <c r="FV402">
        <v>0</v>
      </c>
      <c r="FW402">
        <f t="shared" si="1285"/>
        <v>0</v>
      </c>
      <c r="FX402">
        <v>0</v>
      </c>
      <c r="FY402">
        <f t="shared" si="1286"/>
        <v>0</v>
      </c>
      <c r="FZ402">
        <v>0</v>
      </c>
      <c r="GA402">
        <f t="shared" si="1287"/>
        <v>0</v>
      </c>
      <c r="GB402">
        <v>0</v>
      </c>
      <c r="GC402">
        <f t="shared" si="1288"/>
        <v>0</v>
      </c>
      <c r="GD402">
        <v>0</v>
      </c>
      <c r="GE402">
        <f t="shared" si="1289"/>
        <v>0</v>
      </c>
      <c r="GF402">
        <v>0</v>
      </c>
      <c r="GG402">
        <f t="shared" si="1290"/>
        <v>0</v>
      </c>
      <c r="GH402">
        <v>0</v>
      </c>
      <c r="GI402">
        <f t="shared" si="1309"/>
        <v>0</v>
      </c>
      <c r="GJ402">
        <v>0</v>
      </c>
      <c r="GK402">
        <f t="shared" si="1310"/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762</v>
      </c>
    </row>
    <row r="403" spans="1:200" x14ac:dyDescent="0.45">
      <c r="A403">
        <v>402</v>
      </c>
      <c r="B403" t="s">
        <v>759</v>
      </c>
      <c r="C403" t="s">
        <v>742</v>
      </c>
      <c r="D403" t="s">
        <v>760</v>
      </c>
      <c r="F403">
        <v>234.3</v>
      </c>
      <c r="G403">
        <v>298</v>
      </c>
      <c r="H403">
        <f t="shared" si="1291"/>
        <v>1598</v>
      </c>
      <c r="I403" s="2">
        <f t="shared" si="1251"/>
        <v>0.18648310387984982</v>
      </c>
      <c r="J403" s="2">
        <f t="shared" si="1252"/>
        <v>63.699999999999989</v>
      </c>
      <c r="K403" s="2">
        <f t="shared" si="1253"/>
        <v>1.2718736662398633</v>
      </c>
      <c r="M403" s="2">
        <v>630</v>
      </c>
      <c r="N403">
        <v>10</v>
      </c>
      <c r="O403">
        <v>70</v>
      </c>
      <c r="P403" s="2">
        <f t="shared" si="1033"/>
        <v>0.14285714285714285</v>
      </c>
      <c r="Q403" s="2">
        <f t="shared" si="1034"/>
        <v>0.8571428571428571</v>
      </c>
      <c r="S403">
        <v>238</v>
      </c>
      <c r="T403" s="2">
        <f t="shared" si="1079"/>
        <v>0</v>
      </c>
      <c r="U403">
        <v>442</v>
      </c>
      <c r="V403">
        <v>619</v>
      </c>
      <c r="W403" s="2">
        <f t="shared" si="1035"/>
        <v>44.2</v>
      </c>
      <c r="X403" s="2">
        <f t="shared" si="1242"/>
        <v>433.3</v>
      </c>
      <c r="Y403" s="7">
        <f t="shared" si="1243"/>
        <v>0.8979921532425571</v>
      </c>
      <c r="Z403" s="2">
        <f t="shared" si="1244"/>
        <v>0.71405492730210018</v>
      </c>
      <c r="AA403" s="2" t="e">
        <f t="shared" si="1245"/>
        <v>#DIV/0!</v>
      </c>
      <c r="AB403" s="2">
        <f t="shared" si="1246"/>
        <v>2.6008403361344539</v>
      </c>
      <c r="AC403" s="2">
        <f t="shared" si="1247"/>
        <v>0.8571428571428571</v>
      </c>
      <c r="AD403" s="2">
        <f t="shared" si="1248"/>
        <v>442</v>
      </c>
      <c r="AE403" s="2">
        <f t="shared" si="1249"/>
        <v>381</v>
      </c>
      <c r="AG403" s="2">
        <f t="shared" si="1250"/>
        <v>1.1601049868766404</v>
      </c>
      <c r="AH403" s="2">
        <f t="shared" si="1234"/>
        <v>43.08562197092084</v>
      </c>
      <c r="AI403" s="2">
        <v>1</v>
      </c>
      <c r="AJ403">
        <f t="shared" si="1292"/>
        <v>1.6000000000000003E-5</v>
      </c>
      <c r="AK403">
        <f t="shared" si="1240"/>
        <v>6250</v>
      </c>
      <c r="AL403">
        <v>10</v>
      </c>
      <c r="AM403">
        <f t="shared" si="1241"/>
        <v>6260</v>
      </c>
      <c r="AP403" t="s">
        <v>37</v>
      </c>
      <c r="AR403">
        <f>100*10^-6</f>
        <v>9.9999999999999991E-5</v>
      </c>
      <c r="AS403">
        <v>6.3</v>
      </c>
      <c r="AT403">
        <v>1</v>
      </c>
      <c r="AU403">
        <f t="shared" si="1235"/>
        <v>597.37525894532996</v>
      </c>
      <c r="AV403" t="s">
        <v>761</v>
      </c>
      <c r="AW403" t="s">
        <v>64</v>
      </c>
      <c r="AZ403" s="2">
        <f t="shared" si="1254"/>
        <v>0.47308868525436804</v>
      </c>
      <c r="BA403" s="2">
        <f t="shared" si="1255"/>
        <v>2</v>
      </c>
      <c r="BB403">
        <v>31</v>
      </c>
      <c r="BC403">
        <f t="shared" si="1293"/>
        <v>0.27947483242451732</v>
      </c>
      <c r="BD403">
        <v>0</v>
      </c>
      <c r="BE403">
        <f t="shared" si="1294"/>
        <v>0</v>
      </c>
      <c r="BF403">
        <v>66.5</v>
      </c>
      <c r="BG403">
        <f t="shared" si="1295"/>
        <v>0.64908504969730474</v>
      </c>
      <c r="BH403">
        <v>2</v>
      </c>
      <c r="BI403">
        <f t="shared" si="1296"/>
        <v>2.0855777247135339E-2</v>
      </c>
      <c r="BJ403">
        <v>0</v>
      </c>
      <c r="BK403">
        <f t="shared" si="1297"/>
        <v>0</v>
      </c>
      <c r="BL403">
        <v>0</v>
      </c>
      <c r="BM403">
        <f t="shared" si="1298"/>
        <v>0</v>
      </c>
      <c r="BN403">
        <v>0</v>
      </c>
      <c r="BO403">
        <f t="shared" si="1299"/>
        <v>0</v>
      </c>
      <c r="BP403">
        <v>0</v>
      </c>
      <c r="BQ403">
        <f t="shared" si="1300"/>
        <v>0</v>
      </c>
      <c r="BR403">
        <v>2.5</v>
      </c>
      <c r="BS403">
        <f t="shared" si="1301"/>
        <v>2.5646313242079E-2</v>
      </c>
      <c r="BT403">
        <v>0.3</v>
      </c>
      <c r="BU403">
        <f t="shared" si="1302"/>
        <v>1.431025841469344E-2</v>
      </c>
      <c r="BV403">
        <v>0</v>
      </c>
      <c r="BW403">
        <f t="shared" si="1303"/>
        <v>0</v>
      </c>
      <c r="BX403">
        <v>2.4E-2</v>
      </c>
      <c r="BY403">
        <f t="shared" si="1304"/>
        <v>4.2878114778386624E-4</v>
      </c>
      <c r="BZ403">
        <v>0.5</v>
      </c>
      <c r="CA403">
        <f t="shared" si="1305"/>
        <v>1.0198987826486277E-2</v>
      </c>
      <c r="CB403">
        <v>0</v>
      </c>
      <c r="CC403">
        <f t="shared" si="1306"/>
        <v>0</v>
      </c>
      <c r="CD403">
        <v>0</v>
      </c>
      <c r="CE403">
        <f t="shared" si="1307"/>
        <v>0</v>
      </c>
      <c r="CF403">
        <v>0</v>
      </c>
      <c r="CG403">
        <f t="shared" si="1256"/>
        <v>0</v>
      </c>
      <c r="CH403">
        <v>0</v>
      </c>
      <c r="CI403">
        <f t="shared" si="1257"/>
        <v>0</v>
      </c>
      <c r="CJ403">
        <v>0</v>
      </c>
      <c r="CK403">
        <f t="shared" si="1258"/>
        <v>0</v>
      </c>
      <c r="CL403">
        <v>0</v>
      </c>
      <c r="CM403">
        <f t="shared" si="1259"/>
        <v>0</v>
      </c>
      <c r="CN403">
        <v>0</v>
      </c>
      <c r="CO403">
        <f t="shared" si="1260"/>
        <v>0</v>
      </c>
      <c r="CP403">
        <v>0</v>
      </c>
      <c r="CQ403">
        <f t="shared" si="1261"/>
        <v>0</v>
      </c>
      <c r="CR403">
        <v>0</v>
      </c>
      <c r="CS403">
        <f t="shared" si="1262"/>
        <v>0</v>
      </c>
      <c r="CT403">
        <v>0</v>
      </c>
      <c r="CU403">
        <f t="shared" si="1263"/>
        <v>0</v>
      </c>
      <c r="CV403">
        <v>0</v>
      </c>
      <c r="CW403">
        <f t="shared" si="1264"/>
        <v>0</v>
      </c>
      <c r="CX403">
        <v>0</v>
      </c>
      <c r="CY403">
        <f t="shared" si="1265"/>
        <v>0</v>
      </c>
      <c r="CZ403">
        <v>0</v>
      </c>
      <c r="DA403">
        <f t="shared" si="1266"/>
        <v>0</v>
      </c>
      <c r="DB403">
        <v>0</v>
      </c>
      <c r="DC403">
        <f t="shared" si="1267"/>
        <v>0</v>
      </c>
      <c r="DD403">
        <v>0</v>
      </c>
      <c r="DE403">
        <f t="shared" si="1268"/>
        <v>0</v>
      </c>
      <c r="DF403">
        <v>0</v>
      </c>
      <c r="DG403">
        <f t="shared" si="1269"/>
        <v>0</v>
      </c>
      <c r="DH403">
        <v>0</v>
      </c>
      <c r="DI403">
        <f t="shared" si="1270"/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f t="shared" si="1271"/>
        <v>0</v>
      </c>
      <c r="ET403">
        <v>0</v>
      </c>
      <c r="EU403">
        <f t="shared" si="1272"/>
        <v>0</v>
      </c>
      <c r="EV403">
        <v>100</v>
      </c>
      <c r="EW403">
        <f t="shared" si="1308"/>
        <v>1</v>
      </c>
      <c r="EX403">
        <v>0</v>
      </c>
      <c r="EY403">
        <f t="shared" si="1273"/>
        <v>0</v>
      </c>
      <c r="EZ403">
        <v>0</v>
      </c>
      <c r="FA403">
        <f t="shared" si="1274"/>
        <v>0</v>
      </c>
      <c r="FB403">
        <v>0</v>
      </c>
      <c r="FC403">
        <f t="shared" si="1275"/>
        <v>0</v>
      </c>
      <c r="FD403">
        <v>0</v>
      </c>
      <c r="FE403">
        <f t="shared" si="1276"/>
        <v>0</v>
      </c>
      <c r="FF403">
        <v>0</v>
      </c>
      <c r="FG403">
        <f t="shared" si="1277"/>
        <v>0</v>
      </c>
      <c r="FH403">
        <v>0</v>
      </c>
      <c r="FI403">
        <f t="shared" si="1278"/>
        <v>0</v>
      </c>
      <c r="FJ403">
        <v>0</v>
      </c>
      <c r="FK403">
        <f t="shared" si="1279"/>
        <v>0</v>
      </c>
      <c r="FL403">
        <v>0</v>
      </c>
      <c r="FM403">
        <f t="shared" si="1280"/>
        <v>0</v>
      </c>
      <c r="FN403">
        <v>0</v>
      </c>
      <c r="FO403">
        <f t="shared" si="1281"/>
        <v>0</v>
      </c>
      <c r="FP403">
        <v>0</v>
      </c>
      <c r="FQ403">
        <f t="shared" si="1282"/>
        <v>0</v>
      </c>
      <c r="FR403">
        <v>0</v>
      </c>
      <c r="FS403">
        <f t="shared" si="1283"/>
        <v>0</v>
      </c>
      <c r="FT403">
        <v>0</v>
      </c>
      <c r="FU403">
        <f t="shared" si="1284"/>
        <v>0</v>
      </c>
      <c r="FV403">
        <v>0</v>
      </c>
      <c r="FW403">
        <f t="shared" si="1285"/>
        <v>0</v>
      </c>
      <c r="FX403">
        <v>0</v>
      </c>
      <c r="FY403">
        <f t="shared" si="1286"/>
        <v>0</v>
      </c>
      <c r="FZ403">
        <v>0</v>
      </c>
      <c r="GA403">
        <f t="shared" si="1287"/>
        <v>0</v>
      </c>
      <c r="GB403">
        <v>0</v>
      </c>
      <c r="GC403">
        <f t="shared" si="1288"/>
        <v>0</v>
      </c>
      <c r="GD403">
        <v>0</v>
      </c>
      <c r="GE403">
        <f t="shared" si="1289"/>
        <v>0</v>
      </c>
      <c r="GF403">
        <v>0</v>
      </c>
      <c r="GG403">
        <f t="shared" si="1290"/>
        <v>0</v>
      </c>
      <c r="GH403">
        <v>0</v>
      </c>
      <c r="GI403">
        <f t="shared" si="1309"/>
        <v>0</v>
      </c>
      <c r="GJ403">
        <v>0</v>
      </c>
      <c r="GK403">
        <f t="shared" si="1310"/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762</v>
      </c>
    </row>
    <row r="404" spans="1:200" x14ac:dyDescent="0.45">
      <c r="A404">
        <v>403</v>
      </c>
      <c r="B404" t="s">
        <v>759</v>
      </c>
      <c r="C404" t="s">
        <v>742</v>
      </c>
      <c r="D404" t="s">
        <v>760</v>
      </c>
      <c r="F404">
        <v>234.3</v>
      </c>
      <c r="G404">
        <v>298</v>
      </c>
      <c r="H404">
        <f t="shared" si="1291"/>
        <v>1598</v>
      </c>
      <c r="I404" s="2">
        <f t="shared" si="1251"/>
        <v>0.18648310387984982</v>
      </c>
      <c r="J404" s="2">
        <f t="shared" si="1252"/>
        <v>63.699999999999989</v>
      </c>
      <c r="K404" s="2">
        <f t="shared" si="1253"/>
        <v>1.2718736662398633</v>
      </c>
      <c r="M404" s="2">
        <v>630</v>
      </c>
      <c r="N404">
        <v>10</v>
      </c>
      <c r="O404">
        <v>69</v>
      </c>
      <c r="P404" s="2">
        <f t="shared" si="1033"/>
        <v>0.14492753623188406</v>
      </c>
      <c r="Q404" s="2">
        <f t="shared" si="1034"/>
        <v>0.85507246376811596</v>
      </c>
      <c r="S404">
        <v>242</v>
      </c>
      <c r="T404" s="2">
        <f t="shared" si="1079"/>
        <v>0</v>
      </c>
      <c r="U404">
        <v>486</v>
      </c>
      <c r="V404">
        <v>621</v>
      </c>
      <c r="W404" s="2">
        <f t="shared" si="1035"/>
        <v>48.6</v>
      </c>
      <c r="X404" s="2">
        <f t="shared" si="1242"/>
        <v>428.49</v>
      </c>
      <c r="Y404" s="7">
        <f t="shared" si="1243"/>
        <v>0.88657844990548196</v>
      </c>
      <c r="Z404" s="2">
        <f t="shared" si="1244"/>
        <v>0.78260869565217395</v>
      </c>
      <c r="AA404" s="2" t="e">
        <f t="shared" si="1245"/>
        <v>#DIV/0!</v>
      </c>
      <c r="AB404" s="2">
        <f t="shared" si="1246"/>
        <v>2.5661157024793386</v>
      </c>
      <c r="AC404" s="2">
        <f t="shared" si="1247"/>
        <v>0.85507246376811596</v>
      </c>
      <c r="AD404" s="2">
        <f t="shared" si="1248"/>
        <v>486</v>
      </c>
      <c r="AE404" s="2">
        <f t="shared" si="1249"/>
        <v>379</v>
      </c>
      <c r="AG404" s="2">
        <f t="shared" si="1250"/>
        <v>1.2823218997361479</v>
      </c>
      <c r="AH404" s="2">
        <f t="shared" si="1234"/>
        <v>42.111111111111114</v>
      </c>
      <c r="AI404" s="2">
        <v>1</v>
      </c>
      <c r="AJ404">
        <f t="shared" si="1292"/>
        <v>1.6000000000000003E-5</v>
      </c>
      <c r="AK404">
        <f t="shared" si="1240"/>
        <v>6250</v>
      </c>
      <c r="AL404">
        <v>10</v>
      </c>
      <c r="AM404">
        <f t="shared" si="1241"/>
        <v>6260</v>
      </c>
      <c r="AP404" t="s">
        <v>37</v>
      </c>
      <c r="AR404">
        <f>82*10^-6</f>
        <v>8.2000000000000001E-5</v>
      </c>
      <c r="AS404">
        <v>6.3</v>
      </c>
      <c r="AT404">
        <v>1</v>
      </c>
      <c r="AU404">
        <f t="shared" si="1235"/>
        <v>607.41517926373888</v>
      </c>
      <c r="AV404" t="s">
        <v>761</v>
      </c>
      <c r="AW404" t="s">
        <v>64</v>
      </c>
      <c r="AZ404" s="2">
        <f t="shared" si="1254"/>
        <v>0.47308868525436804</v>
      </c>
      <c r="BA404" s="2">
        <f t="shared" si="1255"/>
        <v>2</v>
      </c>
      <c r="BB404">
        <v>31</v>
      </c>
      <c r="BC404">
        <f t="shared" si="1293"/>
        <v>0.27947483242451732</v>
      </c>
      <c r="BD404">
        <v>0</v>
      </c>
      <c r="BE404">
        <f t="shared" si="1294"/>
        <v>0</v>
      </c>
      <c r="BF404">
        <v>66.5</v>
      </c>
      <c r="BG404">
        <f t="shared" si="1295"/>
        <v>0.64908504969730474</v>
      </c>
      <c r="BH404">
        <v>2</v>
      </c>
      <c r="BI404">
        <f t="shared" si="1296"/>
        <v>2.0855777247135339E-2</v>
      </c>
      <c r="BJ404">
        <v>0</v>
      </c>
      <c r="BK404">
        <f t="shared" si="1297"/>
        <v>0</v>
      </c>
      <c r="BL404">
        <v>0</v>
      </c>
      <c r="BM404">
        <f t="shared" si="1298"/>
        <v>0</v>
      </c>
      <c r="BN404">
        <v>0</v>
      </c>
      <c r="BO404">
        <f t="shared" si="1299"/>
        <v>0</v>
      </c>
      <c r="BP404">
        <v>0</v>
      </c>
      <c r="BQ404">
        <f t="shared" si="1300"/>
        <v>0</v>
      </c>
      <c r="BR404">
        <v>2.5</v>
      </c>
      <c r="BS404">
        <f t="shared" si="1301"/>
        <v>2.5646313242079E-2</v>
      </c>
      <c r="BT404">
        <v>0.3</v>
      </c>
      <c r="BU404">
        <f t="shared" si="1302"/>
        <v>1.431025841469344E-2</v>
      </c>
      <c r="BV404">
        <v>0</v>
      </c>
      <c r="BW404">
        <f t="shared" si="1303"/>
        <v>0</v>
      </c>
      <c r="BX404">
        <v>2.4E-2</v>
      </c>
      <c r="BY404">
        <f t="shared" si="1304"/>
        <v>4.2878114778386624E-4</v>
      </c>
      <c r="BZ404">
        <v>0.5</v>
      </c>
      <c r="CA404">
        <f t="shared" si="1305"/>
        <v>1.0198987826486277E-2</v>
      </c>
      <c r="CB404">
        <v>0</v>
      </c>
      <c r="CC404">
        <f t="shared" si="1306"/>
        <v>0</v>
      </c>
      <c r="CD404">
        <v>0</v>
      </c>
      <c r="CE404">
        <f t="shared" si="1307"/>
        <v>0</v>
      </c>
      <c r="CF404">
        <v>0</v>
      </c>
      <c r="CG404">
        <f t="shared" si="1256"/>
        <v>0</v>
      </c>
      <c r="CH404">
        <v>0</v>
      </c>
      <c r="CI404">
        <f t="shared" si="1257"/>
        <v>0</v>
      </c>
      <c r="CJ404">
        <v>0</v>
      </c>
      <c r="CK404">
        <f t="shared" si="1258"/>
        <v>0</v>
      </c>
      <c r="CL404">
        <v>0</v>
      </c>
      <c r="CM404">
        <f t="shared" si="1259"/>
        <v>0</v>
      </c>
      <c r="CN404">
        <v>0</v>
      </c>
      <c r="CO404">
        <f t="shared" si="1260"/>
        <v>0</v>
      </c>
      <c r="CP404">
        <v>0</v>
      </c>
      <c r="CQ404">
        <f t="shared" si="1261"/>
        <v>0</v>
      </c>
      <c r="CR404">
        <v>0</v>
      </c>
      <c r="CS404">
        <f t="shared" si="1262"/>
        <v>0</v>
      </c>
      <c r="CT404">
        <v>0</v>
      </c>
      <c r="CU404">
        <f t="shared" si="1263"/>
        <v>0</v>
      </c>
      <c r="CV404">
        <v>0</v>
      </c>
      <c r="CW404">
        <f t="shared" si="1264"/>
        <v>0</v>
      </c>
      <c r="CX404">
        <v>0</v>
      </c>
      <c r="CY404">
        <f t="shared" si="1265"/>
        <v>0</v>
      </c>
      <c r="CZ404">
        <v>0</v>
      </c>
      <c r="DA404">
        <f t="shared" si="1266"/>
        <v>0</v>
      </c>
      <c r="DB404">
        <v>0</v>
      </c>
      <c r="DC404">
        <f t="shared" si="1267"/>
        <v>0</v>
      </c>
      <c r="DD404">
        <v>0</v>
      </c>
      <c r="DE404">
        <f t="shared" si="1268"/>
        <v>0</v>
      </c>
      <c r="DF404">
        <v>0</v>
      </c>
      <c r="DG404">
        <f t="shared" si="1269"/>
        <v>0</v>
      </c>
      <c r="DH404">
        <v>0</v>
      </c>
      <c r="DI404">
        <f t="shared" si="1270"/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f t="shared" si="1271"/>
        <v>0</v>
      </c>
      <c r="ET404">
        <v>0</v>
      </c>
      <c r="EU404">
        <f t="shared" si="1272"/>
        <v>0</v>
      </c>
      <c r="EV404">
        <v>100</v>
      </c>
      <c r="EW404">
        <f t="shared" si="1308"/>
        <v>1</v>
      </c>
      <c r="EX404">
        <v>0</v>
      </c>
      <c r="EY404">
        <f t="shared" si="1273"/>
        <v>0</v>
      </c>
      <c r="EZ404">
        <v>0</v>
      </c>
      <c r="FA404">
        <f t="shared" si="1274"/>
        <v>0</v>
      </c>
      <c r="FB404">
        <v>0</v>
      </c>
      <c r="FC404">
        <f t="shared" si="1275"/>
        <v>0</v>
      </c>
      <c r="FD404">
        <v>0</v>
      </c>
      <c r="FE404">
        <f t="shared" si="1276"/>
        <v>0</v>
      </c>
      <c r="FF404">
        <v>0</v>
      </c>
      <c r="FG404">
        <f t="shared" si="1277"/>
        <v>0</v>
      </c>
      <c r="FH404">
        <v>0</v>
      </c>
      <c r="FI404">
        <f t="shared" si="1278"/>
        <v>0</v>
      </c>
      <c r="FJ404">
        <v>0</v>
      </c>
      <c r="FK404">
        <f t="shared" si="1279"/>
        <v>0</v>
      </c>
      <c r="FL404">
        <v>0</v>
      </c>
      <c r="FM404">
        <f t="shared" si="1280"/>
        <v>0</v>
      </c>
      <c r="FN404">
        <v>0</v>
      </c>
      <c r="FO404">
        <f t="shared" si="1281"/>
        <v>0</v>
      </c>
      <c r="FP404">
        <v>0</v>
      </c>
      <c r="FQ404">
        <f t="shared" si="1282"/>
        <v>0</v>
      </c>
      <c r="FR404">
        <v>0</v>
      </c>
      <c r="FS404">
        <f t="shared" si="1283"/>
        <v>0</v>
      </c>
      <c r="FT404">
        <v>0</v>
      </c>
      <c r="FU404">
        <f t="shared" si="1284"/>
        <v>0</v>
      </c>
      <c r="FV404">
        <v>0</v>
      </c>
      <c r="FW404">
        <f t="shared" si="1285"/>
        <v>0</v>
      </c>
      <c r="FX404">
        <v>0</v>
      </c>
      <c r="FY404">
        <f t="shared" si="1286"/>
        <v>0</v>
      </c>
      <c r="FZ404">
        <v>0</v>
      </c>
      <c r="GA404">
        <f t="shared" si="1287"/>
        <v>0</v>
      </c>
      <c r="GB404">
        <v>0</v>
      </c>
      <c r="GC404">
        <f t="shared" si="1288"/>
        <v>0</v>
      </c>
      <c r="GD404">
        <v>0</v>
      </c>
      <c r="GE404">
        <f t="shared" si="1289"/>
        <v>0</v>
      </c>
      <c r="GF404">
        <v>0</v>
      </c>
      <c r="GG404">
        <f t="shared" si="1290"/>
        <v>0</v>
      </c>
      <c r="GH404">
        <v>0</v>
      </c>
      <c r="GI404">
        <f t="shared" si="1309"/>
        <v>0</v>
      </c>
      <c r="GJ404">
        <v>0</v>
      </c>
      <c r="GK404">
        <f t="shared" si="1310"/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762</v>
      </c>
    </row>
    <row r="405" spans="1:200" x14ac:dyDescent="0.45">
      <c r="A405">
        <v>404</v>
      </c>
      <c r="B405" t="s">
        <v>759</v>
      </c>
      <c r="C405" t="s">
        <v>742</v>
      </c>
      <c r="D405" t="s">
        <v>760</v>
      </c>
      <c r="F405">
        <v>234.3</v>
      </c>
      <c r="G405">
        <v>298</v>
      </c>
      <c r="H405">
        <f t="shared" si="1291"/>
        <v>1598</v>
      </c>
      <c r="I405" s="2">
        <f t="shared" si="1251"/>
        <v>0.18648310387984982</v>
      </c>
      <c r="J405" s="2">
        <f t="shared" si="1252"/>
        <v>63.699999999999989</v>
      </c>
      <c r="K405" s="2">
        <f t="shared" si="1253"/>
        <v>1.2718736662398633</v>
      </c>
      <c r="M405" s="2">
        <v>630</v>
      </c>
      <c r="N405">
        <v>11</v>
      </c>
      <c r="O405">
        <v>69</v>
      </c>
      <c r="P405" s="2">
        <f t="shared" si="1033"/>
        <v>0.15942028985507245</v>
      </c>
      <c r="Q405" s="2">
        <f t="shared" si="1034"/>
        <v>0.84057971014492749</v>
      </c>
      <c r="S405">
        <v>245</v>
      </c>
      <c r="T405" s="2">
        <f t="shared" si="1079"/>
        <v>0</v>
      </c>
      <c r="U405">
        <v>505</v>
      </c>
      <c r="V405">
        <v>622</v>
      </c>
      <c r="W405" s="2">
        <f t="shared" si="1035"/>
        <v>55.55</v>
      </c>
      <c r="X405" s="2">
        <f t="shared" si="1242"/>
        <v>429.18</v>
      </c>
      <c r="Y405" s="7">
        <f t="shared" si="1243"/>
        <v>0.87056712801155689</v>
      </c>
      <c r="Z405" s="2">
        <f t="shared" si="1244"/>
        <v>0.81189710610932475</v>
      </c>
      <c r="AA405" s="2" t="e">
        <f t="shared" si="1245"/>
        <v>#DIV/0!</v>
      </c>
      <c r="AB405" s="2">
        <f t="shared" si="1246"/>
        <v>2.5387755102040814</v>
      </c>
      <c r="AC405" s="2">
        <f t="shared" si="1247"/>
        <v>0.84057971014492749</v>
      </c>
      <c r="AD405" s="2">
        <f t="shared" si="1248"/>
        <v>505</v>
      </c>
      <c r="AE405" s="2">
        <f t="shared" si="1249"/>
        <v>377</v>
      </c>
      <c r="AG405" s="2">
        <f t="shared" si="1250"/>
        <v>1.3395225464190981</v>
      </c>
      <c r="AH405" s="2">
        <f t="shared" si="1234"/>
        <v>41.821543408360135</v>
      </c>
      <c r="AI405" s="2">
        <v>1</v>
      </c>
      <c r="AJ405">
        <f t="shared" si="1292"/>
        <v>1.6000000000000003E-5</v>
      </c>
      <c r="AK405">
        <f t="shared" si="1240"/>
        <v>6874.9999999999991</v>
      </c>
      <c r="AL405">
        <v>10</v>
      </c>
      <c r="AM405">
        <f t="shared" si="1241"/>
        <v>6884.9999999999991</v>
      </c>
      <c r="AP405" t="s">
        <v>37</v>
      </c>
      <c r="AR405">
        <f>60*10^-6</f>
        <v>5.9999999999999995E-5</v>
      </c>
      <c r="AS405">
        <v>6.3</v>
      </c>
      <c r="AT405">
        <v>1</v>
      </c>
      <c r="AU405">
        <f t="shared" si="1235"/>
        <v>614.94511950254559</v>
      </c>
      <c r="AV405" t="s">
        <v>761</v>
      </c>
      <c r="AW405" t="s">
        <v>64</v>
      </c>
      <c r="AZ405" s="2">
        <f t="shared" si="1254"/>
        <v>0.47308868525436804</v>
      </c>
      <c r="BA405" s="2">
        <f t="shared" si="1255"/>
        <v>2</v>
      </c>
      <c r="BB405">
        <v>31</v>
      </c>
      <c r="BC405">
        <f t="shared" si="1293"/>
        <v>0.27947483242451732</v>
      </c>
      <c r="BD405">
        <v>0</v>
      </c>
      <c r="BE405">
        <f t="shared" si="1294"/>
        <v>0</v>
      </c>
      <c r="BF405">
        <v>66.5</v>
      </c>
      <c r="BG405">
        <f t="shared" si="1295"/>
        <v>0.64908504969730474</v>
      </c>
      <c r="BH405">
        <v>2</v>
      </c>
      <c r="BI405">
        <f t="shared" si="1296"/>
        <v>2.0855777247135339E-2</v>
      </c>
      <c r="BJ405">
        <v>0</v>
      </c>
      <c r="BK405">
        <f t="shared" si="1297"/>
        <v>0</v>
      </c>
      <c r="BL405">
        <v>0</v>
      </c>
      <c r="BM405">
        <f t="shared" si="1298"/>
        <v>0</v>
      </c>
      <c r="BN405">
        <v>0</v>
      </c>
      <c r="BO405">
        <f t="shared" si="1299"/>
        <v>0</v>
      </c>
      <c r="BP405">
        <v>0</v>
      </c>
      <c r="BQ405">
        <f t="shared" si="1300"/>
        <v>0</v>
      </c>
      <c r="BR405">
        <v>2.5</v>
      </c>
      <c r="BS405">
        <f t="shared" si="1301"/>
        <v>2.5646313242079E-2</v>
      </c>
      <c r="BT405">
        <v>0.3</v>
      </c>
      <c r="BU405">
        <f t="shared" si="1302"/>
        <v>1.431025841469344E-2</v>
      </c>
      <c r="BV405">
        <v>0</v>
      </c>
      <c r="BW405">
        <f t="shared" si="1303"/>
        <v>0</v>
      </c>
      <c r="BX405">
        <v>2.4E-2</v>
      </c>
      <c r="BY405">
        <f t="shared" si="1304"/>
        <v>4.2878114778386624E-4</v>
      </c>
      <c r="BZ405">
        <v>0.5</v>
      </c>
      <c r="CA405">
        <f t="shared" si="1305"/>
        <v>1.0198987826486277E-2</v>
      </c>
      <c r="CB405">
        <v>0</v>
      </c>
      <c r="CC405">
        <f t="shared" si="1306"/>
        <v>0</v>
      </c>
      <c r="CD405">
        <v>0</v>
      </c>
      <c r="CE405">
        <f t="shared" si="1307"/>
        <v>0</v>
      </c>
      <c r="CF405">
        <v>0</v>
      </c>
      <c r="CG405">
        <f t="shared" si="1256"/>
        <v>0</v>
      </c>
      <c r="CH405">
        <v>0</v>
      </c>
      <c r="CI405">
        <f t="shared" si="1257"/>
        <v>0</v>
      </c>
      <c r="CJ405">
        <v>0</v>
      </c>
      <c r="CK405">
        <f t="shared" si="1258"/>
        <v>0</v>
      </c>
      <c r="CL405">
        <v>0</v>
      </c>
      <c r="CM405">
        <f t="shared" si="1259"/>
        <v>0</v>
      </c>
      <c r="CN405">
        <v>0</v>
      </c>
      <c r="CO405">
        <f t="shared" si="1260"/>
        <v>0</v>
      </c>
      <c r="CP405">
        <v>0</v>
      </c>
      <c r="CQ405">
        <f t="shared" si="1261"/>
        <v>0</v>
      </c>
      <c r="CR405">
        <v>0</v>
      </c>
      <c r="CS405">
        <f t="shared" si="1262"/>
        <v>0</v>
      </c>
      <c r="CT405">
        <v>0</v>
      </c>
      <c r="CU405">
        <f t="shared" si="1263"/>
        <v>0</v>
      </c>
      <c r="CV405">
        <v>0</v>
      </c>
      <c r="CW405">
        <f t="shared" si="1264"/>
        <v>0</v>
      </c>
      <c r="CX405">
        <v>0</v>
      </c>
      <c r="CY405">
        <f t="shared" si="1265"/>
        <v>0</v>
      </c>
      <c r="CZ405">
        <v>0</v>
      </c>
      <c r="DA405">
        <f t="shared" si="1266"/>
        <v>0</v>
      </c>
      <c r="DB405">
        <v>0</v>
      </c>
      <c r="DC405">
        <f t="shared" si="1267"/>
        <v>0</v>
      </c>
      <c r="DD405">
        <v>0</v>
      </c>
      <c r="DE405">
        <f t="shared" si="1268"/>
        <v>0</v>
      </c>
      <c r="DF405">
        <v>0</v>
      </c>
      <c r="DG405">
        <f t="shared" si="1269"/>
        <v>0</v>
      </c>
      <c r="DH405">
        <v>0</v>
      </c>
      <c r="DI405">
        <f t="shared" si="1270"/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f t="shared" si="1271"/>
        <v>0</v>
      </c>
      <c r="ET405">
        <v>0</v>
      </c>
      <c r="EU405">
        <f t="shared" si="1272"/>
        <v>0</v>
      </c>
      <c r="EV405">
        <v>100</v>
      </c>
      <c r="EW405">
        <f t="shared" si="1308"/>
        <v>1</v>
      </c>
      <c r="EX405">
        <v>0</v>
      </c>
      <c r="EY405">
        <f t="shared" si="1273"/>
        <v>0</v>
      </c>
      <c r="EZ405">
        <v>0</v>
      </c>
      <c r="FA405">
        <f t="shared" si="1274"/>
        <v>0</v>
      </c>
      <c r="FB405">
        <v>0</v>
      </c>
      <c r="FC405">
        <f t="shared" si="1275"/>
        <v>0</v>
      </c>
      <c r="FD405">
        <v>0</v>
      </c>
      <c r="FE405">
        <f t="shared" si="1276"/>
        <v>0</v>
      </c>
      <c r="FF405">
        <v>0</v>
      </c>
      <c r="FG405">
        <f t="shared" si="1277"/>
        <v>0</v>
      </c>
      <c r="FH405">
        <v>0</v>
      </c>
      <c r="FI405">
        <f t="shared" si="1278"/>
        <v>0</v>
      </c>
      <c r="FJ405">
        <v>0</v>
      </c>
      <c r="FK405">
        <f t="shared" si="1279"/>
        <v>0</v>
      </c>
      <c r="FL405">
        <v>0</v>
      </c>
      <c r="FM405">
        <f t="shared" si="1280"/>
        <v>0</v>
      </c>
      <c r="FN405">
        <v>0</v>
      </c>
      <c r="FO405">
        <f t="shared" si="1281"/>
        <v>0</v>
      </c>
      <c r="FP405">
        <v>0</v>
      </c>
      <c r="FQ405">
        <f t="shared" si="1282"/>
        <v>0</v>
      </c>
      <c r="FR405">
        <v>0</v>
      </c>
      <c r="FS405">
        <f t="shared" si="1283"/>
        <v>0</v>
      </c>
      <c r="FT405">
        <v>0</v>
      </c>
      <c r="FU405">
        <f t="shared" si="1284"/>
        <v>0</v>
      </c>
      <c r="FV405">
        <v>0</v>
      </c>
      <c r="FW405">
        <f t="shared" si="1285"/>
        <v>0</v>
      </c>
      <c r="FX405">
        <v>0</v>
      </c>
      <c r="FY405">
        <f t="shared" si="1286"/>
        <v>0</v>
      </c>
      <c r="FZ405">
        <v>0</v>
      </c>
      <c r="GA405">
        <f t="shared" si="1287"/>
        <v>0</v>
      </c>
      <c r="GB405">
        <v>0</v>
      </c>
      <c r="GC405">
        <f t="shared" si="1288"/>
        <v>0</v>
      </c>
      <c r="GD405">
        <v>0</v>
      </c>
      <c r="GE405">
        <f t="shared" si="1289"/>
        <v>0</v>
      </c>
      <c r="GF405">
        <v>0</v>
      </c>
      <c r="GG405">
        <f t="shared" si="1290"/>
        <v>0</v>
      </c>
      <c r="GH405">
        <v>0</v>
      </c>
      <c r="GI405">
        <f t="shared" si="1309"/>
        <v>0</v>
      </c>
      <c r="GJ405">
        <v>0</v>
      </c>
      <c r="GK405">
        <f t="shared" si="1310"/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762</v>
      </c>
    </row>
    <row r="406" spans="1:200" x14ac:dyDescent="0.45">
      <c r="A406">
        <v>405</v>
      </c>
      <c r="B406" t="s">
        <v>759</v>
      </c>
      <c r="C406" t="s">
        <v>742</v>
      </c>
      <c r="D406" t="s">
        <v>760</v>
      </c>
      <c r="F406">
        <v>234.3</v>
      </c>
      <c r="G406">
        <v>298</v>
      </c>
      <c r="H406">
        <f t="shared" si="1291"/>
        <v>1598</v>
      </c>
      <c r="I406" s="2">
        <f t="shared" si="1251"/>
        <v>0.18648310387984982</v>
      </c>
      <c r="J406" s="2">
        <f t="shared" si="1252"/>
        <v>63.699999999999989</v>
      </c>
      <c r="K406" s="2">
        <f t="shared" si="1253"/>
        <v>1.2718736662398633</v>
      </c>
      <c r="M406" s="2">
        <v>630</v>
      </c>
      <c r="N406">
        <v>11</v>
      </c>
      <c r="O406">
        <v>67</v>
      </c>
      <c r="P406" s="2">
        <f t="shared" si="1033"/>
        <v>0.16417910447761194</v>
      </c>
      <c r="Q406" s="2">
        <f t="shared" si="1034"/>
        <v>0.83582089552238803</v>
      </c>
      <c r="S406">
        <v>250</v>
      </c>
      <c r="T406" s="2">
        <f t="shared" si="1079"/>
        <v>0</v>
      </c>
      <c r="U406">
        <v>544</v>
      </c>
      <c r="V406">
        <v>625</v>
      </c>
      <c r="W406" s="2">
        <f t="shared" si="1035"/>
        <v>59.84</v>
      </c>
      <c r="X406" s="2">
        <f t="shared" si="1242"/>
        <v>418.75</v>
      </c>
      <c r="Y406" s="7">
        <f t="shared" si="1243"/>
        <v>0.85709850746268645</v>
      </c>
      <c r="Z406" s="2">
        <f t="shared" si="1244"/>
        <v>0.87039999999999995</v>
      </c>
      <c r="AA406" s="2" t="e">
        <f t="shared" si="1245"/>
        <v>#DIV/0!</v>
      </c>
      <c r="AB406" s="2">
        <f t="shared" si="1246"/>
        <v>2.5</v>
      </c>
      <c r="AC406" s="2">
        <f t="shared" si="1247"/>
        <v>0.83582089552238803</v>
      </c>
      <c r="AD406" s="2">
        <f t="shared" si="1248"/>
        <v>544</v>
      </c>
      <c r="AE406" s="2">
        <f t="shared" si="1249"/>
        <v>375</v>
      </c>
      <c r="AG406" s="2">
        <f t="shared" si="1250"/>
        <v>1.4506666666666668</v>
      </c>
      <c r="AH406" s="2">
        <f t="shared" si="1234"/>
        <v>40.199999999999996</v>
      </c>
      <c r="AI406" s="2">
        <v>1</v>
      </c>
      <c r="AJ406">
        <f t="shared" si="1292"/>
        <v>1.6000000000000003E-5</v>
      </c>
      <c r="AK406">
        <f t="shared" si="1240"/>
        <v>6874.9999999999991</v>
      </c>
      <c r="AL406">
        <v>10</v>
      </c>
      <c r="AM406">
        <f t="shared" si="1241"/>
        <v>6884.9999999999991</v>
      </c>
      <c r="AP406" t="s">
        <v>37</v>
      </c>
      <c r="AR406">
        <f>35*10^-6</f>
        <v>3.4999999999999997E-5</v>
      </c>
      <c r="AS406">
        <v>6.3</v>
      </c>
      <c r="AT406">
        <v>1</v>
      </c>
      <c r="AU406">
        <f t="shared" si="1235"/>
        <v>627.49501990055671</v>
      </c>
      <c r="AV406" t="s">
        <v>761</v>
      </c>
      <c r="AW406" t="s">
        <v>64</v>
      </c>
      <c r="AZ406" s="2">
        <f t="shared" si="1254"/>
        <v>0.47308868525436804</v>
      </c>
      <c r="BA406" s="2">
        <f t="shared" si="1255"/>
        <v>2</v>
      </c>
      <c r="BB406">
        <v>31</v>
      </c>
      <c r="BC406">
        <f t="shared" si="1293"/>
        <v>0.27947483242451732</v>
      </c>
      <c r="BD406">
        <v>0</v>
      </c>
      <c r="BE406">
        <f t="shared" si="1294"/>
        <v>0</v>
      </c>
      <c r="BF406">
        <v>66.5</v>
      </c>
      <c r="BG406">
        <f t="shared" si="1295"/>
        <v>0.64908504969730474</v>
      </c>
      <c r="BH406">
        <v>2</v>
      </c>
      <c r="BI406">
        <f t="shared" si="1296"/>
        <v>2.0855777247135339E-2</v>
      </c>
      <c r="BJ406">
        <v>0</v>
      </c>
      <c r="BK406">
        <f t="shared" si="1297"/>
        <v>0</v>
      </c>
      <c r="BL406">
        <v>0</v>
      </c>
      <c r="BM406">
        <f t="shared" si="1298"/>
        <v>0</v>
      </c>
      <c r="BN406">
        <v>0</v>
      </c>
      <c r="BO406">
        <f t="shared" si="1299"/>
        <v>0</v>
      </c>
      <c r="BP406">
        <v>0</v>
      </c>
      <c r="BQ406">
        <f t="shared" si="1300"/>
        <v>0</v>
      </c>
      <c r="BR406">
        <v>2.5</v>
      </c>
      <c r="BS406">
        <f t="shared" si="1301"/>
        <v>2.5646313242079E-2</v>
      </c>
      <c r="BT406">
        <v>0.3</v>
      </c>
      <c r="BU406">
        <f t="shared" si="1302"/>
        <v>1.431025841469344E-2</v>
      </c>
      <c r="BV406">
        <v>0</v>
      </c>
      <c r="BW406">
        <f t="shared" si="1303"/>
        <v>0</v>
      </c>
      <c r="BX406">
        <v>2.4E-2</v>
      </c>
      <c r="BY406">
        <f t="shared" si="1304"/>
        <v>4.2878114778386624E-4</v>
      </c>
      <c r="BZ406">
        <v>0.5</v>
      </c>
      <c r="CA406">
        <f t="shared" si="1305"/>
        <v>1.0198987826486277E-2</v>
      </c>
      <c r="CB406">
        <v>0</v>
      </c>
      <c r="CC406">
        <f t="shared" si="1306"/>
        <v>0</v>
      </c>
      <c r="CD406">
        <v>0</v>
      </c>
      <c r="CE406">
        <f t="shared" si="1307"/>
        <v>0</v>
      </c>
      <c r="CF406">
        <v>0</v>
      </c>
      <c r="CG406">
        <f t="shared" si="1256"/>
        <v>0</v>
      </c>
      <c r="CH406">
        <v>0</v>
      </c>
      <c r="CI406">
        <f t="shared" si="1257"/>
        <v>0</v>
      </c>
      <c r="CJ406">
        <v>0</v>
      </c>
      <c r="CK406">
        <f t="shared" si="1258"/>
        <v>0</v>
      </c>
      <c r="CL406">
        <v>0</v>
      </c>
      <c r="CM406">
        <f t="shared" si="1259"/>
        <v>0</v>
      </c>
      <c r="CN406">
        <v>0</v>
      </c>
      <c r="CO406">
        <f t="shared" si="1260"/>
        <v>0</v>
      </c>
      <c r="CP406">
        <v>0</v>
      </c>
      <c r="CQ406">
        <f t="shared" si="1261"/>
        <v>0</v>
      </c>
      <c r="CR406">
        <v>0</v>
      </c>
      <c r="CS406">
        <f t="shared" si="1262"/>
        <v>0</v>
      </c>
      <c r="CT406">
        <v>0</v>
      </c>
      <c r="CU406">
        <f t="shared" si="1263"/>
        <v>0</v>
      </c>
      <c r="CV406">
        <v>0</v>
      </c>
      <c r="CW406">
        <f t="shared" si="1264"/>
        <v>0</v>
      </c>
      <c r="CX406">
        <v>0</v>
      </c>
      <c r="CY406">
        <f t="shared" si="1265"/>
        <v>0</v>
      </c>
      <c r="CZ406">
        <v>0</v>
      </c>
      <c r="DA406">
        <f t="shared" si="1266"/>
        <v>0</v>
      </c>
      <c r="DB406">
        <v>0</v>
      </c>
      <c r="DC406">
        <f t="shared" si="1267"/>
        <v>0</v>
      </c>
      <c r="DD406">
        <v>0</v>
      </c>
      <c r="DE406">
        <f t="shared" si="1268"/>
        <v>0</v>
      </c>
      <c r="DF406">
        <v>0</v>
      </c>
      <c r="DG406">
        <f t="shared" si="1269"/>
        <v>0</v>
      </c>
      <c r="DH406">
        <v>0</v>
      </c>
      <c r="DI406">
        <f t="shared" si="1270"/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f t="shared" si="1271"/>
        <v>0</v>
      </c>
      <c r="ET406">
        <v>0</v>
      </c>
      <c r="EU406">
        <f t="shared" si="1272"/>
        <v>0</v>
      </c>
      <c r="EV406">
        <v>100</v>
      </c>
      <c r="EW406">
        <f t="shared" si="1308"/>
        <v>1</v>
      </c>
      <c r="EX406">
        <v>0</v>
      </c>
      <c r="EY406">
        <f t="shared" si="1273"/>
        <v>0</v>
      </c>
      <c r="EZ406">
        <v>0</v>
      </c>
      <c r="FA406">
        <f t="shared" si="1274"/>
        <v>0</v>
      </c>
      <c r="FB406">
        <v>0</v>
      </c>
      <c r="FC406">
        <f t="shared" si="1275"/>
        <v>0</v>
      </c>
      <c r="FD406">
        <v>0</v>
      </c>
      <c r="FE406">
        <f t="shared" si="1276"/>
        <v>0</v>
      </c>
      <c r="FF406">
        <v>0</v>
      </c>
      <c r="FG406">
        <f t="shared" si="1277"/>
        <v>0</v>
      </c>
      <c r="FH406">
        <v>0</v>
      </c>
      <c r="FI406">
        <f t="shared" si="1278"/>
        <v>0</v>
      </c>
      <c r="FJ406">
        <v>0</v>
      </c>
      <c r="FK406">
        <f t="shared" si="1279"/>
        <v>0</v>
      </c>
      <c r="FL406">
        <v>0</v>
      </c>
      <c r="FM406">
        <f t="shared" si="1280"/>
        <v>0</v>
      </c>
      <c r="FN406">
        <v>0</v>
      </c>
      <c r="FO406">
        <f t="shared" si="1281"/>
        <v>0</v>
      </c>
      <c r="FP406">
        <v>0</v>
      </c>
      <c r="FQ406">
        <f t="shared" si="1282"/>
        <v>0</v>
      </c>
      <c r="FR406">
        <v>0</v>
      </c>
      <c r="FS406">
        <f t="shared" si="1283"/>
        <v>0</v>
      </c>
      <c r="FT406">
        <v>0</v>
      </c>
      <c r="FU406">
        <f t="shared" si="1284"/>
        <v>0</v>
      </c>
      <c r="FV406">
        <v>0</v>
      </c>
      <c r="FW406">
        <f t="shared" si="1285"/>
        <v>0</v>
      </c>
      <c r="FX406">
        <v>0</v>
      </c>
      <c r="FY406">
        <f t="shared" si="1286"/>
        <v>0</v>
      </c>
      <c r="FZ406">
        <v>0</v>
      </c>
      <c r="GA406">
        <f t="shared" si="1287"/>
        <v>0</v>
      </c>
      <c r="GB406">
        <v>0</v>
      </c>
      <c r="GC406">
        <f t="shared" si="1288"/>
        <v>0</v>
      </c>
      <c r="GD406">
        <v>0</v>
      </c>
      <c r="GE406">
        <f t="shared" si="1289"/>
        <v>0</v>
      </c>
      <c r="GF406">
        <v>0</v>
      </c>
      <c r="GG406">
        <f t="shared" si="1290"/>
        <v>0</v>
      </c>
      <c r="GH406">
        <v>0</v>
      </c>
      <c r="GI406">
        <f t="shared" si="1309"/>
        <v>0</v>
      </c>
      <c r="GJ406">
        <v>0</v>
      </c>
      <c r="GK406">
        <f t="shared" si="1310"/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762</v>
      </c>
    </row>
    <row r="407" spans="1:200" x14ac:dyDescent="0.45">
      <c r="A407">
        <v>406</v>
      </c>
      <c r="B407" t="s">
        <v>759</v>
      </c>
      <c r="C407" t="s">
        <v>742</v>
      </c>
      <c r="D407" t="s">
        <v>763</v>
      </c>
      <c r="F407">
        <v>234.3</v>
      </c>
      <c r="G407">
        <v>298</v>
      </c>
      <c r="H407">
        <f>1455+273</f>
        <v>1728</v>
      </c>
      <c r="I407" s="2">
        <f>G407/H407</f>
        <v>0.17245370370370369</v>
      </c>
      <c r="J407" s="2">
        <f>G407-F407</f>
        <v>63.699999999999989</v>
      </c>
      <c r="K407" s="2">
        <f>G407/F407</f>
        <v>1.2718736662398633</v>
      </c>
      <c r="M407" s="2">
        <v>630</v>
      </c>
      <c r="N407">
        <v>22</v>
      </c>
      <c r="O407">
        <v>47</v>
      </c>
      <c r="P407" s="2">
        <f t="shared" si="1033"/>
        <v>0.46808510638297873</v>
      </c>
      <c r="Q407" s="2">
        <f t="shared" si="1034"/>
        <v>0.53191489361702127</v>
      </c>
      <c r="S407">
        <v>120</v>
      </c>
      <c r="T407" s="2">
        <f t="shared" si="1079"/>
        <v>0</v>
      </c>
      <c r="U407">
        <v>540</v>
      </c>
      <c r="V407">
        <v>540</v>
      </c>
      <c r="W407" s="2">
        <f t="shared" ref="W407:X409" si="1311">U407*N407/100</f>
        <v>118.8</v>
      </c>
      <c r="X407" s="2">
        <f t="shared" si="1311"/>
        <v>253.8</v>
      </c>
      <c r="Y407" s="7">
        <f>(X407-W407)/X407</f>
        <v>0.53191489361702127</v>
      </c>
      <c r="Z407" s="2">
        <f>U407/V407</f>
        <v>1</v>
      </c>
      <c r="AA407" s="2" t="e">
        <f t="shared" ref="AA407:AB409" si="1312">U407/R407</f>
        <v>#DIV/0!</v>
      </c>
      <c r="AB407" s="2">
        <f t="shared" si="1312"/>
        <v>4.5</v>
      </c>
      <c r="AC407" s="2">
        <f>(O407-N407)/O407</f>
        <v>0.53191489361702127</v>
      </c>
      <c r="AD407" s="2">
        <f t="shared" ref="AD407:AE409" si="1313">U407-R407</f>
        <v>540</v>
      </c>
      <c r="AE407" s="2">
        <f t="shared" si="1313"/>
        <v>420</v>
      </c>
      <c r="AF407" s="2">
        <f t="shared" ref="AF407:AF492" si="1314">(V407-S407)/V407</f>
        <v>0.77777777777777779</v>
      </c>
      <c r="AG407" s="2">
        <f>AD407/AE407</f>
        <v>1.2857142857142858</v>
      </c>
      <c r="AH407" s="2">
        <f t="shared" si="1234"/>
        <v>36.555555555555557</v>
      </c>
      <c r="AI407" s="2">
        <v>1</v>
      </c>
      <c r="AJ407">
        <f t="shared" si="1292"/>
        <v>1.6000000000000003E-5</v>
      </c>
      <c r="AK407">
        <f t="shared" si="1240"/>
        <v>13749.999999999998</v>
      </c>
      <c r="AL407">
        <v>10</v>
      </c>
      <c r="AM407">
        <f t="shared" si="1241"/>
        <v>13759.999999999998</v>
      </c>
      <c r="AP407" t="s">
        <v>37</v>
      </c>
      <c r="AR407">
        <f>35*10^-6</f>
        <v>3.4999999999999997E-5</v>
      </c>
      <c r="AS407">
        <v>6.3</v>
      </c>
      <c r="AT407">
        <v>1</v>
      </c>
      <c r="AU407">
        <f t="shared" si="1235"/>
        <v>301.19760955226718</v>
      </c>
      <c r="AV407" t="s">
        <v>761</v>
      </c>
      <c r="AW407" t="s">
        <v>64</v>
      </c>
      <c r="AZ407" s="2">
        <f>BC407*GV$2+BE407*GX$2+BG407*GZ$2+BI407*HB$2+BK407*HD$2+BM407*HF$2+BO407*HH$2+BQ407*HB$13+BS407*GV$6+BU407*GX$6+BW407*GZ$6+BY407*HB$6+CA407*GV$10+CC407*GX$10+CE407*GZ$10+CG407*GV$16+CI407*GX$16+CK407*GZ$16+CM407*HB$16+CO407*GX$19+CQ407*GZ$19+CS407*HB$19+CU407*GV$25+DA407*GV$13+DC407*HB$10+CW407*GX$25+CY407*HB$25+DE407*GX$28</f>
        <v>2.1043972301187017E-2</v>
      </c>
      <c r="BA407" s="2">
        <f>ES407*HL$2+EU407*HN$2+EW407*HP$2+EY407*GX$2+FA407*HB$10+FC407*GV$13+FE407*GX$13+FG407*GZ$13+FI407*HB$13+FK407*GV$19+FM407*GV$2+FO407*HD$2+FQ407*HB$2+FS407*GV$22+FU407*GX$22+FW407*HF$2+FY407*GV$6+GA407*GV$10+GC407*HA$22+GE407*GZ$25+GG407*GV$28+GI407*GV$31+GK407*GX$31</f>
        <v>2</v>
      </c>
      <c r="BB407">
        <v>0.01</v>
      </c>
      <c r="BC407">
        <f t="shared" si="1293"/>
        <v>9.207585403666058E-5</v>
      </c>
      <c r="BD407">
        <v>0</v>
      </c>
      <c r="BE407">
        <f t="shared" si="1294"/>
        <v>0</v>
      </c>
      <c r="BF407">
        <v>99.64</v>
      </c>
      <c r="BG407">
        <f t="shared" si="1295"/>
        <v>0.99329540163279417</v>
      </c>
      <c r="BH407">
        <v>0.25</v>
      </c>
      <c r="BI407">
        <f t="shared" si="1296"/>
        <v>2.6625706344486659E-3</v>
      </c>
      <c r="BJ407">
        <v>0</v>
      </c>
      <c r="BK407">
        <f t="shared" si="1297"/>
        <v>0</v>
      </c>
      <c r="BL407">
        <v>0</v>
      </c>
      <c r="BM407">
        <f t="shared" si="1298"/>
        <v>0</v>
      </c>
      <c r="BN407">
        <v>0</v>
      </c>
      <c r="BO407">
        <f t="shared" si="1299"/>
        <v>0</v>
      </c>
      <c r="BP407">
        <v>0</v>
      </c>
      <c r="BQ407">
        <f t="shared" si="1300"/>
        <v>0</v>
      </c>
      <c r="BR407">
        <v>0.01</v>
      </c>
      <c r="BS407">
        <f t="shared" si="1301"/>
        <v>1.0477307226454711E-4</v>
      </c>
      <c r="BT407">
        <v>7.0000000000000007E-2</v>
      </c>
      <c r="BU407">
        <f t="shared" si="1302"/>
        <v>3.4102719021061982E-3</v>
      </c>
      <c r="BV407">
        <v>0</v>
      </c>
      <c r="BW407">
        <f t="shared" si="1303"/>
        <v>0</v>
      </c>
      <c r="BX407">
        <v>1E-3</v>
      </c>
      <c r="BY407">
        <f t="shared" si="1304"/>
        <v>1.8246903950020686E-5</v>
      </c>
      <c r="BZ407">
        <v>0.02</v>
      </c>
      <c r="CA407">
        <f t="shared" si="1305"/>
        <v>4.1666000039975316E-4</v>
      </c>
      <c r="CB407">
        <v>0</v>
      </c>
      <c r="CC407">
        <f t="shared" si="1306"/>
        <v>0</v>
      </c>
      <c r="CD407">
        <v>0</v>
      </c>
      <c r="CE407">
        <f t="shared" si="1307"/>
        <v>0</v>
      </c>
      <c r="CF407">
        <v>0</v>
      </c>
      <c r="CG407">
        <f t="shared" si="1256"/>
        <v>0</v>
      </c>
      <c r="CH407">
        <v>0</v>
      </c>
      <c r="CI407">
        <f>((CH407/100)/GW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J407">
        <v>0</v>
      </c>
      <c r="CK407">
        <f>((CJ407/100)/GY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L407">
        <v>0</v>
      </c>
      <c r="CM407">
        <f>((CL407/100)/HA$16)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N407">
        <v>0</v>
      </c>
      <c r="CO407">
        <f>((CN407/100)/GW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P407">
        <v>0</v>
      </c>
      <c r="CQ407">
        <f>((CP407/100)/GY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R407">
        <v>0</v>
      </c>
      <c r="CS407">
        <f>((CR407/100)/HA$19)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T407">
        <v>0</v>
      </c>
      <c r="CU407">
        <f>((CT407/100)/GU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V407">
        <v>0</v>
      </c>
      <c r="CW407">
        <f>((CV407/100)/GW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X407">
        <v>0</v>
      </c>
      <c r="CY407">
        <f>((CX407/100)/HA$25)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CZ407">
        <v>0</v>
      </c>
      <c r="DA407">
        <f>((CZ407/100)/GU$13)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B407">
        <v>0</v>
      </c>
      <c r="DC407">
        <f>((DB407/100)/HA$10)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D407">
        <v>0</v>
      </c>
      <c r="DE407">
        <f>((DD407/100)/GW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F407">
        <v>0</v>
      </c>
      <c r="DG407">
        <f>((DF407/100)/GY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H407">
        <v>0</v>
      </c>
      <c r="DI407">
        <f>((DH407/100)/HA$28)/((BR407/100)/GU$6+(BH407/100)/HA$2+(BT407/100)/GW$6+(BV407/100)/GY$6+(BX407/100)/HA$6+(BZ407/100)/GU$10+(CB407/100)/GW$10+(CD407/100)/GY$10+(BF407/100)/GY$2+(BB407/100)/GU$2+(CF407/100)/GU$16+(CH407/100)/GW$16+(CJ407/100)/GY$16+(CL407/100)/HA$16+(BL407/100)/HE$2+(CN407/100)/GW$19+(CP407/100)/GY$19+(CR407/100)/HA$19+(BP407/100)/HA$13+(CZ407/100)/GU$13+(DB407/100)/HA$10+(CT407/100)/GU$25+(CV407/100)/GW$25+(CX407/100)/HA$25+(DD407/100)/GW$28+(DF407/100)/GY$28+(BD407/100)/GW$2+(BJ407/100)/HC$2+(BN407/100)/HG$2+(DH407/100)/HA$28)</f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f>((ER407/100)/HK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T407">
        <v>0</v>
      </c>
      <c r="EU407">
        <f>((ET407/100)/HM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V407">
        <v>100</v>
      </c>
      <c r="EW407">
        <f>((EV407/100)/HO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1</v>
      </c>
      <c r="EX407">
        <v>0</v>
      </c>
      <c r="EY407">
        <f>((EX407/100)/GW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EZ407">
        <v>0</v>
      </c>
      <c r="FA407">
        <f>((EZ407/100)/HA$10)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B407">
        <v>0</v>
      </c>
      <c r="FC407">
        <f>((FB407/100)/GU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D407">
        <v>0</v>
      </c>
      <c r="FE407">
        <f>((FD407/100)/GW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F407">
        <v>0</v>
      </c>
      <c r="FG407">
        <f>((FF407/100)/GY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H407">
        <v>0</v>
      </c>
      <c r="FI407">
        <f>((FH407/100)/HA$13)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J407">
        <v>0</v>
      </c>
      <c r="FK407">
        <f>((FJ407/100)/GU$19)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L407">
        <v>0</v>
      </c>
      <c r="FM407">
        <f>((FL407/100)/GU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N407">
        <v>0</v>
      </c>
      <c r="FO407">
        <f>((FN407/100)/HC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P407">
        <v>0</v>
      </c>
      <c r="FQ407">
        <f>((FP407/100)/GY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R407">
        <v>0</v>
      </c>
      <c r="FS407">
        <f>((FR407/100)/GU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T407">
        <v>0</v>
      </c>
      <c r="FU407">
        <f>((FT407/100)/GW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V407">
        <v>0</v>
      </c>
      <c r="FW407">
        <f>((FV407/100)/HE$2)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X407">
        <v>0</v>
      </c>
      <c r="FY407">
        <f>((FX407/100)/GU$6)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FZ407">
        <v>0</v>
      </c>
      <c r="GA407">
        <f>((FZ407/100)/GU$10)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B407">
        <v>0</v>
      </c>
      <c r="GC407">
        <f>((GB407/100)/GZ$22)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D407">
        <v>0</v>
      </c>
      <c r="GE407">
        <f>((GD407/100)/GY$25)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</f>
        <v>0</v>
      </c>
      <c r="GF407">
        <v>0</v>
      </c>
      <c r="GG407">
        <f>(((GF407/100)/GU$28)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H407">
        <v>0</v>
      </c>
      <c r="GI407">
        <f>(((GH407/100)/GU$31)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J407">
        <v>0</v>
      </c>
      <c r="GK407">
        <f>(((GJ407/100)/GW$31)/((ER407/100)/HK$2+(ET407/100)/HM$2+(EV407/100)/HO$2+(EX407/100)/GW$2+(EZ407/100)/HA$10+(FB407/100)/GU$13+(FD407/100)/GW$13+(FF407/100)/GY$13+(FH407/100)/HA$13+(FJ407/100)/GU$19+(FL407/100)/GU$2+(FN407/100)/HC$2+(FP407/100)/GY$2+(FR407/100)/GU$22+(FT407/100)/GW$22+(FV407/100)/HE$2+(FX407/100)/GU$6+(FZ407/100)/GU$10+(GB407/100)/GZ$22+(GD407/100)/GY$25+(GF407/100)/GU$28+(GH407/100)/GU$31+(GJ407/100)/GW$31))</f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764</v>
      </c>
    </row>
    <row r="408" spans="1:200" x14ac:dyDescent="0.45">
      <c r="A408">
        <v>407</v>
      </c>
      <c r="B408" t="s">
        <v>759</v>
      </c>
      <c r="C408" t="s">
        <v>742</v>
      </c>
      <c r="D408" t="s">
        <v>765</v>
      </c>
      <c r="F408">
        <v>234.3</v>
      </c>
      <c r="G408">
        <v>298</v>
      </c>
      <c r="H408">
        <v>1723</v>
      </c>
      <c r="I408" s="2">
        <f>G408/H408</f>
        <v>0.17295414973882764</v>
      </c>
      <c r="J408" s="2">
        <f>G408-F408</f>
        <v>63.699999999999989</v>
      </c>
      <c r="K408" s="2">
        <f>G408/F408</f>
        <v>1.2718736662398633</v>
      </c>
      <c r="M408" s="2">
        <v>630</v>
      </c>
      <c r="N408">
        <v>25</v>
      </c>
      <c r="O408">
        <v>43</v>
      </c>
      <c r="P408" s="2">
        <f t="shared" si="1033"/>
        <v>0.58139534883720934</v>
      </c>
      <c r="Q408" s="2">
        <f t="shared" si="1034"/>
        <v>0.41860465116279072</v>
      </c>
      <c r="S408">
        <v>262</v>
      </c>
      <c r="T408" s="2">
        <f t="shared" si="1079"/>
        <v>0</v>
      </c>
      <c r="U408">
        <v>820</v>
      </c>
      <c r="V408">
        <v>813</v>
      </c>
      <c r="W408" s="2">
        <f t="shared" si="1311"/>
        <v>205</v>
      </c>
      <c r="X408" s="2">
        <f t="shared" si="1311"/>
        <v>349.59</v>
      </c>
      <c r="Y408" s="7">
        <f>(X408-W408)/X408</f>
        <v>0.41359878715066217</v>
      </c>
      <c r="Z408" s="2">
        <f>U408/V408</f>
        <v>1.0086100861008611</v>
      </c>
      <c r="AA408" s="2" t="e">
        <f t="shared" si="1312"/>
        <v>#DIV/0!</v>
      </c>
      <c r="AB408" s="2">
        <f t="shared" si="1312"/>
        <v>3.1030534351145036</v>
      </c>
      <c r="AC408" s="2">
        <f>(O408-N408)/O408</f>
        <v>0.41860465116279072</v>
      </c>
      <c r="AD408" s="2">
        <f t="shared" si="1313"/>
        <v>820</v>
      </c>
      <c r="AE408" s="2">
        <f t="shared" si="1313"/>
        <v>551</v>
      </c>
      <c r="AF408" s="2">
        <f t="shared" si="1314"/>
        <v>0.67773677736777371</v>
      </c>
      <c r="AG408" s="2">
        <f>AD408/AE408</f>
        <v>1.4882032667876588</v>
      </c>
      <c r="AH408" s="2">
        <f t="shared" si="1234"/>
        <v>29.142681426814271</v>
      </c>
      <c r="AI408" s="2">
        <v>1</v>
      </c>
      <c r="AJ408">
        <f t="shared" si="1292"/>
        <v>1.6000000000000003E-5</v>
      </c>
      <c r="AK408">
        <f t="shared" si="1240"/>
        <v>15624.999999999998</v>
      </c>
      <c r="AL408">
        <v>10</v>
      </c>
      <c r="AM408">
        <f t="shared" si="1241"/>
        <v>15634.999999999998</v>
      </c>
      <c r="AP408" t="s">
        <v>37</v>
      </c>
      <c r="AR408">
        <f>65*10^-6</f>
        <v>6.4999999999999994E-5</v>
      </c>
      <c r="AS408">
        <v>6.3</v>
      </c>
      <c r="AT408">
        <v>1</v>
      </c>
      <c r="AU408">
        <f t="shared" si="1235"/>
        <v>657.61478085578335</v>
      </c>
      <c r="AV408" t="s">
        <v>761</v>
      </c>
      <c r="AW408" t="s">
        <v>64</v>
      </c>
      <c r="AZ408" s="2">
        <f>BC408*GV$2+BE408*GX$2+BG408*GZ$2+BI408*HB$2+BK408*HD$2+BM408*HF$2+BO408*HH$2+BQ408*HB$13+BS408*GV$6+BU408*GX$6+BW408*GZ$6+BY408*HB$6+CA408*GV$10+CC408*GX$10+CE408*GZ$10+CG408*GV$16+CI408*GX$16+CK408*GZ$16+CM408*HB$16+CO408*GX$19+CQ408*GZ$19+CS408*HB$19+CU408*GV$25+DA408*GV$13+DC408*HB$10+CW408*GX$25+CY408*HB$25+DE408*GX$28</f>
        <v>0.4076063332806219</v>
      </c>
      <c r="BA408" s="2">
        <f>ES408*HL$2+EU408*HN$2+EW408*HP$2+EY408*GX$2+FA408*HB$10+FC408*GV$13+FE408*GX$13+FG408*GZ$13+FI408*HB$13+FK408*GV$19+FM408*GV$2+FO408*HD$2+FQ408*HB$2+FS408*GV$22+FU408*GX$22+FW408*HF$2+FY408*GV$6+GA408*GV$10+GC408*HA$22+GE408*GZ$25+GG408*GV$28+GI408*GV$31+GK408*GX$31</f>
        <v>2</v>
      </c>
      <c r="BB408">
        <v>0.36</v>
      </c>
      <c r="BC408">
        <f t="shared" si="1293"/>
        <v>3.2253491739928416E-3</v>
      </c>
      <c r="BD408">
        <v>0</v>
      </c>
      <c r="BE408">
        <f t="shared" si="1294"/>
        <v>0</v>
      </c>
      <c r="BF408">
        <v>73.75</v>
      </c>
      <c r="BG408">
        <f t="shared" si="1295"/>
        <v>0.71537739372588927</v>
      </c>
      <c r="BH408">
        <v>0.51</v>
      </c>
      <c r="BI408">
        <f t="shared" si="1296"/>
        <v>5.2851800459598934E-3</v>
      </c>
      <c r="BJ408">
        <v>0</v>
      </c>
      <c r="BK408">
        <f t="shared" si="1297"/>
        <v>0</v>
      </c>
      <c r="BL408">
        <v>0</v>
      </c>
      <c r="BM408">
        <f t="shared" si="1298"/>
        <v>0</v>
      </c>
      <c r="BN408">
        <v>0</v>
      </c>
      <c r="BO408">
        <f t="shared" si="1299"/>
        <v>0</v>
      </c>
      <c r="BP408">
        <v>0</v>
      </c>
      <c r="BQ408">
        <f t="shared" si="1300"/>
        <v>0</v>
      </c>
      <c r="BR408">
        <v>9.1300000000000008</v>
      </c>
      <c r="BS408">
        <f t="shared" si="1301"/>
        <v>9.3078406129779523E-2</v>
      </c>
      <c r="BT408">
        <v>0.09</v>
      </c>
      <c r="BU408">
        <f t="shared" si="1302"/>
        <v>4.2664038012187582E-3</v>
      </c>
      <c r="BV408">
        <v>0</v>
      </c>
      <c r="BW408">
        <f t="shared" si="1303"/>
        <v>0</v>
      </c>
      <c r="BX408">
        <v>3.0000000000000001E-3</v>
      </c>
      <c r="BY408">
        <f t="shared" si="1304"/>
        <v>5.3264630920224204E-5</v>
      </c>
      <c r="BZ408">
        <v>0.19</v>
      </c>
      <c r="CA408">
        <f t="shared" si="1305"/>
        <v>3.8515354241714624E-3</v>
      </c>
      <c r="CB408">
        <v>15.97</v>
      </c>
      <c r="CC408">
        <f t="shared" si="1306"/>
        <v>0.17486246706806802</v>
      </c>
      <c r="CD408">
        <v>0</v>
      </c>
      <c r="CE408">
        <f t="shared" si="1307"/>
        <v>0</v>
      </c>
      <c r="CF408">
        <v>0</v>
      </c>
      <c r="CG408">
        <f t="shared" si="1256"/>
        <v>0</v>
      </c>
      <c r="CH408">
        <v>0</v>
      </c>
      <c r="CI408">
        <f>((CH408/100)/GW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J408">
        <v>0</v>
      </c>
      <c r="CK408">
        <f>((CJ408/100)/GY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L408">
        <v>0</v>
      </c>
      <c r="CM408">
        <f>((CL408/100)/HA$16)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N408">
        <v>0</v>
      </c>
      <c r="CO408">
        <f>((CN408/100)/GW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P408">
        <v>0</v>
      </c>
      <c r="CQ408">
        <f>((CP408/100)/GY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R408">
        <v>0</v>
      </c>
      <c r="CS408">
        <f>((CR408/100)/HA$19)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T408">
        <v>0</v>
      </c>
      <c r="CU408">
        <f>((CT408/100)/GU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V408">
        <v>0</v>
      </c>
      <c r="CW408">
        <f>((CV408/100)/GW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X408">
        <v>0</v>
      </c>
      <c r="CY408">
        <f>((CX408/100)/HA$25)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CZ408">
        <v>0</v>
      </c>
      <c r="DA408">
        <f>((CZ408/100)/GU$13)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B408">
        <v>0</v>
      </c>
      <c r="DC408">
        <f>((DB408/100)/HA$10)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D408">
        <v>0</v>
      </c>
      <c r="DE408">
        <f>((DD408/100)/GW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F408">
        <v>0</v>
      </c>
      <c r="DG408">
        <f>((DF408/100)/GY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H408">
        <v>0</v>
      </c>
      <c r="DI408">
        <f>((DH408/100)/HA$28)/((BR408/100)/GU$6+(BH408/100)/HA$2+(BT408/100)/GW$6+(BV408/100)/GY$6+(BX408/100)/HA$6+(BZ408/100)/GU$10+(CB408/100)/GW$10+(CD408/100)/GY$10+(BF408/100)/GY$2+(BB408/100)/GU$2+(CF408/100)/GU$16+(CH408/100)/GW$16+(CJ408/100)/GY$16+(CL408/100)/HA$16+(BL408/100)/HE$2+(CN408/100)/GW$19+(CP408/100)/GY$19+(CR408/100)/HA$19+(BP408/100)/HA$13+(CZ408/100)/GU$13+(DB408/100)/HA$10+(CT408/100)/GU$25+(CV408/100)/GW$25+(CX408/100)/HA$25+(DD408/100)/GW$28+(DF408/100)/GY$28+(BD408/100)/GW$2+(BJ408/100)/HC$2+(BN408/100)/HG$2+(DH408/100)/HA$28)</f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f>((ER408/100)/HK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T408">
        <v>0</v>
      </c>
      <c r="EU408">
        <f>((ET408/100)/HM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V408">
        <v>100</v>
      </c>
      <c r="EW408">
        <f>((EV408/100)/HO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1</v>
      </c>
      <c r="EX408">
        <v>0</v>
      </c>
      <c r="EY408">
        <f>((EX408/100)/GW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EZ408">
        <v>0</v>
      </c>
      <c r="FA408">
        <f>((EZ408/100)/HA$10)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B408">
        <v>0</v>
      </c>
      <c r="FC408">
        <f>((FB408/100)/GU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D408">
        <v>0</v>
      </c>
      <c r="FE408">
        <f>((FD408/100)/GW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F408">
        <v>0</v>
      </c>
      <c r="FG408">
        <f>((FF408/100)/GY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H408">
        <v>0</v>
      </c>
      <c r="FI408">
        <f>((FH408/100)/HA$13)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J408">
        <v>0</v>
      </c>
      <c r="FK408">
        <f>((FJ408/100)/GU$19)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L408">
        <v>0</v>
      </c>
      <c r="FM408">
        <f>((FL408/100)/GU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N408">
        <v>0</v>
      </c>
      <c r="FO408">
        <f>((FN408/100)/HC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P408">
        <v>0</v>
      </c>
      <c r="FQ408">
        <f>((FP408/100)/GY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R408">
        <v>0</v>
      </c>
      <c r="FS408">
        <f>((FR408/100)/GU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T408">
        <v>0</v>
      </c>
      <c r="FU408">
        <f>((FT408/100)/GW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V408">
        <v>0</v>
      </c>
      <c r="FW408">
        <f>((FV408/100)/HE$2)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X408">
        <v>0</v>
      </c>
      <c r="FY408">
        <f>((FX408/100)/GU$6)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FZ408">
        <v>0</v>
      </c>
      <c r="GA408">
        <f>((FZ408/100)/GU$10)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B408">
        <v>0</v>
      </c>
      <c r="GC408">
        <f>((GB408/100)/GZ$22)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D408">
        <v>0</v>
      </c>
      <c r="GE408">
        <f>((GD408/100)/GY$25)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</f>
        <v>0</v>
      </c>
      <c r="GF408">
        <v>0</v>
      </c>
      <c r="GG408">
        <f>(((GF408/100)/GU$28)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H408">
        <v>0</v>
      </c>
      <c r="GI408">
        <f>(((GH408/100)/GU$31)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J408">
        <v>0</v>
      </c>
      <c r="GK408">
        <f>(((GJ408/100)/GW$31)/((ER408/100)/HK$2+(ET408/100)/HM$2+(EV408/100)/HO$2+(EX408/100)/GW$2+(EZ408/100)/HA$10+(FB408/100)/GU$13+(FD408/100)/GW$13+(FF408/100)/GY$13+(FH408/100)/HA$13+(FJ408/100)/GU$19+(FL408/100)/GU$2+(FN408/100)/HC$2+(FP408/100)/GY$2+(FR408/100)/GU$22+(FT408/100)/GW$22+(FV408/100)/HE$2+(FX408/100)/GU$6+(FZ408/100)/GU$10+(GB408/100)/GZ$22+(GD408/100)/GY$25+(GF408/100)/GU$28+(GH408/100)/GU$31+(GJ408/100)/GW$31))</f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764</v>
      </c>
    </row>
    <row r="409" spans="1:200" x14ac:dyDescent="0.45">
      <c r="A409">
        <v>408</v>
      </c>
      <c r="B409" t="s">
        <v>766</v>
      </c>
      <c r="C409" t="s">
        <v>742</v>
      </c>
      <c r="D409" t="s">
        <v>767</v>
      </c>
      <c r="F409">
        <v>234.3</v>
      </c>
      <c r="G409">
        <v>298</v>
      </c>
      <c r="H409">
        <v>1733</v>
      </c>
      <c r="I409" s="2">
        <f>G409/H409</f>
        <v>0.17195614541257934</v>
      </c>
      <c r="J409" s="2">
        <f>G409-F409</f>
        <v>63.699999999999989</v>
      </c>
      <c r="K409" s="2">
        <f>G409/F409</f>
        <v>1.2718736662398633</v>
      </c>
      <c r="M409" s="2">
        <v>630</v>
      </c>
      <c r="N409">
        <v>24</v>
      </c>
      <c r="O409">
        <v>45</v>
      </c>
      <c r="P409" s="2">
        <f t="shared" si="1033"/>
        <v>0.53333333333333333</v>
      </c>
      <c r="Q409" s="2">
        <f t="shared" si="1034"/>
        <v>0.46666666666666667</v>
      </c>
      <c r="S409">
        <v>196</v>
      </c>
      <c r="T409" s="2">
        <f t="shared" si="1079"/>
        <v>0</v>
      </c>
      <c r="U409">
        <v>648</v>
      </c>
      <c r="V409">
        <v>648</v>
      </c>
      <c r="W409" s="2">
        <f t="shared" si="1311"/>
        <v>155.52000000000001</v>
      </c>
      <c r="X409" s="2">
        <f t="shared" si="1311"/>
        <v>291.60000000000002</v>
      </c>
      <c r="Y409" s="7">
        <f>(X409-W409)/X409</f>
        <v>0.46666666666666667</v>
      </c>
      <c r="Z409" s="2">
        <f>U409/V409</f>
        <v>1</v>
      </c>
      <c r="AA409" s="2" t="e">
        <f t="shared" si="1312"/>
        <v>#DIV/0!</v>
      </c>
      <c r="AB409" s="2">
        <f t="shared" si="1312"/>
        <v>3.306122448979592</v>
      </c>
      <c r="AC409" s="2">
        <f>(O409-N409)/O409</f>
        <v>0.46666666666666667</v>
      </c>
      <c r="AD409" s="2">
        <f t="shared" si="1313"/>
        <v>648</v>
      </c>
      <c r="AE409" s="2">
        <f t="shared" si="1313"/>
        <v>452</v>
      </c>
      <c r="AF409" s="2">
        <f t="shared" si="1314"/>
        <v>0.69753086419753085</v>
      </c>
      <c r="AG409" s="2">
        <f>AD409/AE409</f>
        <v>1.4336283185840708</v>
      </c>
      <c r="AH409" s="2">
        <f t="shared" si="1234"/>
        <v>31.388888888888889</v>
      </c>
      <c r="AI409" s="2">
        <v>1</v>
      </c>
      <c r="AJ409">
        <f t="shared" si="1292"/>
        <v>1.6000000000000003E-5</v>
      </c>
      <c r="AK409">
        <f t="shared" si="1240"/>
        <v>14999.999999999998</v>
      </c>
      <c r="AL409">
        <v>10</v>
      </c>
      <c r="AM409">
        <f t="shared" si="1241"/>
        <v>15009.999999999998</v>
      </c>
      <c r="AP409" t="s">
        <v>37</v>
      </c>
      <c r="AR409">
        <f>60*10^-6</f>
        <v>5.9999999999999995E-5</v>
      </c>
      <c r="AS409">
        <v>6.3</v>
      </c>
      <c r="AT409">
        <v>1</v>
      </c>
      <c r="AU409">
        <f t="shared" si="1235"/>
        <v>491.95609560203644</v>
      </c>
      <c r="AV409" t="s">
        <v>448</v>
      </c>
      <c r="AW409" t="s">
        <v>64</v>
      </c>
      <c r="AZ409" s="2">
        <f>BC409*GV$2+BE409*GX$2+BG409*GZ$2+BI409*HB$2+BK409*HD$2+BM409*HF$2+BO409*HH$2+BQ409*HB$13+BS409*GV$6+BU409*GX$6+BW409*GZ$6+BY409*HB$6+CA409*GV$10+CC409*GX$10+CE409*GZ$10+CG409*GV$16+CI409*GX$16+CK409*GZ$16+CM409*HB$16+CO409*GX$19+CQ409*GZ$19+CS409*HB$19+CU409*GV$25+DA409*GV$13+DC409*HB$10+CW409*GX$25+CY409*HB$25+DE409*GX$28</f>
        <v>1.1931210826992682</v>
      </c>
      <c r="BA409" s="2">
        <f>ES409*HL$2+EU409*HN$2+EW409*HP$2+EY409*GX$2+FA409*HB$10+FC409*GV$13+FE409*GX$13+FG409*GZ$13+FI409*HB$13+FK409*GV$19+FM409*GV$2+FO409*HD$2+FQ409*HB$2+FS409*GV$22+FU409*GX$22+FW409*HF$2+FY409*GV$6+GA409*GV$10+GC409*HA$22+GE409*GZ$25+GG409*GV$28+GI409*GV$31+GK409*GX$31+GM409*GZ$31+GO409*HB$31+GQ409*GV$34</f>
        <v>2</v>
      </c>
      <c r="BB409">
        <v>0.34</v>
      </c>
      <c r="BC409">
        <f t="shared" si="1293"/>
        <v>2.9572697537364545E-3</v>
      </c>
      <c r="BD409">
        <v>0</v>
      </c>
      <c r="BE409">
        <f t="shared" si="1294"/>
        <v>0</v>
      </c>
      <c r="BF409">
        <v>32.28</v>
      </c>
      <c r="BG409">
        <f t="shared" si="1295"/>
        <v>0.30397964309274167</v>
      </c>
      <c r="BH409">
        <v>0.94</v>
      </c>
      <c r="BI409">
        <f t="shared" si="1296"/>
        <v>9.4570405539870887E-3</v>
      </c>
      <c r="BJ409">
        <v>0</v>
      </c>
      <c r="BK409">
        <f t="shared" si="1297"/>
        <v>0</v>
      </c>
      <c r="BL409">
        <v>0.46</v>
      </c>
      <c r="BM409">
        <f t="shared" si="1298"/>
        <v>9.4228859909472207E-3</v>
      </c>
      <c r="BN409">
        <v>0</v>
      </c>
      <c r="BO409">
        <f t="shared" si="1299"/>
        <v>0</v>
      </c>
      <c r="BP409">
        <v>0</v>
      </c>
      <c r="BQ409">
        <f t="shared" si="1300"/>
        <v>0</v>
      </c>
      <c r="BR409">
        <v>43.85</v>
      </c>
      <c r="BS409">
        <f t="shared" si="1301"/>
        <v>0.43399581859219449</v>
      </c>
      <c r="BT409">
        <v>7.0000000000000007E-2</v>
      </c>
      <c r="BU409">
        <f t="shared" si="1302"/>
        <v>3.2214787833583715E-3</v>
      </c>
      <c r="BV409">
        <v>0</v>
      </c>
      <c r="BW409">
        <f t="shared" si="1303"/>
        <v>0</v>
      </c>
      <c r="BX409">
        <v>1E-3</v>
      </c>
      <c r="BY409">
        <f t="shared" si="1304"/>
        <v>1.723675285265837E-5</v>
      </c>
      <c r="BZ409">
        <v>0.35</v>
      </c>
      <c r="CA409">
        <f t="shared" si="1305"/>
        <v>6.8878888017186862E-3</v>
      </c>
      <c r="CB409">
        <v>21.23</v>
      </c>
      <c r="CC409">
        <f t="shared" si="1306"/>
        <v>0.22567292953402426</v>
      </c>
      <c r="CD409">
        <v>0</v>
      </c>
      <c r="CE409">
        <f t="shared" si="1307"/>
        <v>0</v>
      </c>
      <c r="CF409">
        <v>0.38</v>
      </c>
      <c r="CG409">
        <f t="shared" si="1256"/>
        <v>4.3878081444391854E-3</v>
      </c>
      <c r="CH409">
        <v>0</v>
      </c>
      <c r="CI409">
        <f>((CH409/100)/GW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J409">
        <v>0</v>
      </c>
      <c r="CK409">
        <f>((CJ409/100)/GY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L409">
        <v>0</v>
      </c>
      <c r="CM409">
        <f>((CL409/100)/HA$16)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N409">
        <v>0</v>
      </c>
      <c r="CO409">
        <f>((CN409/100)/GW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P409">
        <v>0</v>
      </c>
      <c r="CQ409">
        <f>((CP409/100)/GY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R409">
        <v>0</v>
      </c>
      <c r="CS409">
        <f>((CR409/100)/HA$19)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T409">
        <v>0</v>
      </c>
      <c r="CU409">
        <f>((CT409/100)/GU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V409">
        <v>0</v>
      </c>
      <c r="CW409">
        <f>((CV409/100)/GW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X409">
        <v>0</v>
      </c>
      <c r="CY409">
        <f>((CX409/100)/HA$25)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CZ409">
        <v>0</v>
      </c>
      <c r="DA409">
        <f>((CZ409/100)/GU$13)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B409">
        <v>0</v>
      </c>
      <c r="DC409">
        <f>((DB409/100)/HA$10)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D409">
        <v>0</v>
      </c>
      <c r="DE409">
        <f>((DD409/100)/GW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F409">
        <v>0</v>
      </c>
      <c r="DG409">
        <f>((DF409/100)/GY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H409">
        <v>0</v>
      </c>
      <c r="DI409">
        <f>((DH409/100)/HA$28)/((BR409/100)/GU$6+(BH409/100)/HA$2+(BT409/100)/GW$6+(BV409/100)/GY$6+(BX409/100)/HA$6+(BZ409/100)/GU$10+(CB409/100)/GW$10+(CD409/100)/GY$10+(BF409/100)/GY$2+(BB409/100)/GU$2+(CF409/100)/GU$16+(CH409/100)/GW$16+(CJ409/100)/GY$16+(CL409/100)/HA$16+(BL409/100)/HE$2+(CN409/100)/GW$19+(CP409/100)/GY$19+(CR409/100)/HA$19+(BP409/100)/HA$13+(CZ409/100)/GU$13+(DB409/100)/HA$10+(CT409/100)/GU$25+(CV409/100)/GW$25+(CX409/100)/HA$25+(DD409/100)/GW$28+(DF409/100)/GY$28+(BD409/100)/GW$2+(BJ409/100)/HC$2+(BN409/100)/HG$2+(DH409/100)/HA$28)</f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f>((ER409/100)/HK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T409">
        <v>0</v>
      </c>
      <c r="EU409">
        <f>((ET409/100)/HM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V409">
        <v>100</v>
      </c>
      <c r="EW409">
        <f>((EV409/100)/HO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1</v>
      </c>
      <c r="EX409">
        <v>0</v>
      </c>
      <c r="EY409">
        <f>((EX409/100)/GW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EZ409">
        <v>0</v>
      </c>
      <c r="FA409">
        <f>((EZ409/100)/HA$10)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B409">
        <v>0</v>
      </c>
      <c r="FC409">
        <f>((FB409/100)/GU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D409">
        <v>0</v>
      </c>
      <c r="FE409">
        <f>((FD409/100)/GW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F409">
        <v>0</v>
      </c>
      <c r="FG409">
        <f>((FF409/100)/GY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H409">
        <v>0</v>
      </c>
      <c r="FI409">
        <f>((FH409/100)/HA$13)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J409">
        <v>0</v>
      </c>
      <c r="FK409">
        <f>((FJ409/100)/GU$19)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L409">
        <v>0</v>
      </c>
      <c r="FM409">
        <f>((FL409/100)/GU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N409">
        <v>0</v>
      </c>
      <c r="FO409">
        <f>((FN409/100)/HC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P409">
        <v>0</v>
      </c>
      <c r="FQ409">
        <f>((FP409/100)/GY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R409">
        <v>0</v>
      </c>
      <c r="FS409">
        <f>((FR409/100)/GU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T409">
        <v>0</v>
      </c>
      <c r="FU409">
        <f>((FT409/100)/GW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V409">
        <v>0</v>
      </c>
      <c r="FW409">
        <f>((FV409/100)/HE$2)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X409">
        <v>0</v>
      </c>
      <c r="FY409">
        <f>((FX409/100)/GU$6)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FZ409">
        <v>0</v>
      </c>
      <c r="GA409">
        <f>((FZ409/100)/GU$10)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B409">
        <v>0</v>
      </c>
      <c r="GC409">
        <f>((GB409/100)/GZ$22)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D409">
        <v>0</v>
      </c>
      <c r="GE409">
        <f>((GD409/100)/GY$25)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</f>
        <v>0</v>
      </c>
      <c r="GF409">
        <v>0</v>
      </c>
      <c r="GG409">
        <f>(((GF409/100)/GU$28)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H409">
        <v>0</v>
      </c>
      <c r="GI409">
        <f>(((GH409/100)/GU$31)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J409">
        <v>0</v>
      </c>
      <c r="GK409">
        <f>(((GJ409/100)/GW$31)/((ER409/100)/HK$2+(ET409/100)/HM$2+(EV409/100)/HO$2+(EX409/100)/GW$2+(EZ409/100)/HA$10+(FB409/100)/GU$13+(FD409/100)/GW$13+(FF409/100)/GY$13+(FH409/100)/HA$13+(FJ409/100)/GU$19+(FL409/100)/GU$2+(FN409/100)/HC$2+(FP409/100)/GY$2+(FR409/100)/GU$22+(FT409/100)/GW$22+(FV409/100)/HE$2+(FX409/100)/GU$6+(FZ409/100)/GU$10+(GB409/100)/GZ$22+(GD409/100)/GY$25+(GF409/100)/GU$28+(GH409/100)/GU$31+(GJ409/100)/GW$31))</f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764</v>
      </c>
    </row>
    <row r="410" spans="1:200" x14ac:dyDescent="0.45">
      <c r="A410">
        <v>409</v>
      </c>
      <c r="B410" t="s">
        <v>408</v>
      </c>
      <c r="C410" t="s">
        <v>742</v>
      </c>
      <c r="D410" t="s">
        <v>768</v>
      </c>
      <c r="F410">
        <v>234.3</v>
      </c>
      <c r="G410">
        <f>273+24</f>
        <v>297</v>
      </c>
      <c r="H410">
        <f>419.5+273</f>
        <v>692.5</v>
      </c>
      <c r="I410" s="2">
        <f t="shared" ref="I410:I415" si="1315">G410/H410</f>
        <v>0.42888086642599277</v>
      </c>
      <c r="J410" s="2">
        <f t="shared" ref="J410:J415" si="1316">G410-F410</f>
        <v>62.699999999999989</v>
      </c>
      <c r="K410" s="2">
        <f t="shared" ref="K410:K415" si="1317">G410/F410</f>
        <v>1.2676056338028168</v>
      </c>
      <c r="M410" s="2">
        <v>630</v>
      </c>
      <c r="N410">
        <v>1.8</v>
      </c>
      <c r="O410">
        <v>53.9</v>
      </c>
      <c r="P410" s="2">
        <f t="shared" si="1033"/>
        <v>3.3395176252319109E-2</v>
      </c>
      <c r="Q410" s="2">
        <f t="shared" si="1034"/>
        <v>0.96660482374768097</v>
      </c>
      <c r="S410">
        <v>47</v>
      </c>
      <c r="T410" s="2">
        <f t="shared" si="1079"/>
        <v>0</v>
      </c>
      <c r="U410">
        <v>25</v>
      </c>
      <c r="V410">
        <v>98</v>
      </c>
      <c r="W410" s="2">
        <f t="shared" ref="W410:W415" si="1318">U410*N410/100</f>
        <v>0.45</v>
      </c>
      <c r="X410" s="2">
        <f t="shared" ref="X410:X415" si="1319">V410*O410/100</f>
        <v>52.821999999999996</v>
      </c>
      <c r="Y410" s="7">
        <f t="shared" ref="Y410:Y415" si="1320">(X410-W410)/X410</f>
        <v>0.99148082238461244</v>
      </c>
      <c r="Z410" s="2">
        <f t="shared" ref="Z410:Z415" si="1321">U410/V410</f>
        <v>0.25510204081632654</v>
      </c>
      <c r="AA410" s="2" t="e">
        <f t="shared" ref="AA410:AA415" si="1322">U410/R410</f>
        <v>#DIV/0!</v>
      </c>
      <c r="AB410" s="2">
        <f t="shared" ref="AB410:AB415" si="1323">V410/S410</f>
        <v>2.0851063829787235</v>
      </c>
      <c r="AC410" s="2">
        <f t="shared" ref="AC410:AC415" si="1324">(O410-N410)/O410</f>
        <v>0.96660482374768097</v>
      </c>
      <c r="AD410" s="2">
        <f t="shared" ref="AD410:AD415" si="1325">U410-R410</f>
        <v>25</v>
      </c>
      <c r="AE410" s="2">
        <f t="shared" ref="AE410:AE415" si="1326">V410-S410</f>
        <v>51</v>
      </c>
      <c r="AG410" s="2">
        <f t="shared" ref="AG410:AG415" si="1327">AD410/AE410</f>
        <v>0.49019607843137253</v>
      </c>
      <c r="AH410" s="2">
        <f t="shared" si="1234"/>
        <v>28.05</v>
      </c>
      <c r="AI410" s="2">
        <v>1</v>
      </c>
      <c r="AJ410">
        <f>1.4*10^-3</f>
        <v>1.4E-3</v>
      </c>
      <c r="AK410">
        <f t="shared" si="1240"/>
        <v>12.857142857142859</v>
      </c>
      <c r="AL410">
        <v>10</v>
      </c>
      <c r="AM410">
        <f t="shared" si="1241"/>
        <v>22.857142857142861</v>
      </c>
      <c r="AP410" t="s">
        <v>37</v>
      </c>
      <c r="AR410">
        <f>66*10^-6</f>
        <v>6.5999999999999992E-5</v>
      </c>
      <c r="AS410">
        <v>0.79</v>
      </c>
      <c r="AT410">
        <v>1</v>
      </c>
      <c r="AU410">
        <f t="shared" si="1235"/>
        <v>41.774513761383268</v>
      </c>
      <c r="AV410" t="s">
        <v>408</v>
      </c>
      <c r="AW410" t="s">
        <v>74</v>
      </c>
      <c r="AZ410" s="2">
        <f t="shared" ref="AZ410:AZ437" si="1328">BC410*GV$2+BE410*GX$2+BG410*GZ$2+BI410*HB$2+BK410*HD$2+BM410*HF$2+BO410*HH$2+BQ410*HB$13+BS410*GV$6+BU410*GX$6+BW410*GZ$6+BY410*HB$6+CA410*GV$10+CC410*GX$10+CE410*GZ$10+CG410*GV$16+CI410*GX$16+CK410*GZ$16+CM410*HB$16+CO410*GX$19+CQ410*GZ$19+CS410*HB$19+CU410*GV$25+DA410*GV$13+DC410*HB$10+CW410*GX$25+CY410*HB$25+DE410*GX$28</f>
        <v>2</v>
      </c>
      <c r="BA410" s="2">
        <f t="shared" ref="BA410:BA437" si="1329">ES410*HL$2+EU410*HN$2+EW410*HP$2+EY410*GX$2+FA410*HB$10+FC410*GV$13+FE410*GX$13+FG410*GZ$13+FI410*HB$13+FK410*GV$19+FM410*GV$2+FO410*HD$2+FQ410*HB$2+FS410*GV$22+FU410*GX$22+FW410*HF$2+FY410*GV$6+GA410*GV$10+GC410*HA$22+GE410*GZ$25+GG410*GV$28+GI410*GV$31+GK410*GX$31+GM410*GZ$31+GO410*HB$31+GQ410*GV$34</f>
        <v>2</v>
      </c>
      <c r="BB410">
        <v>0</v>
      </c>
      <c r="BC410">
        <f t="shared" si="1293"/>
        <v>0</v>
      </c>
      <c r="BD410">
        <v>100</v>
      </c>
      <c r="BE410">
        <f t="shared" si="1294"/>
        <v>1</v>
      </c>
      <c r="BF410">
        <v>0</v>
      </c>
      <c r="BG410">
        <f t="shared" si="1295"/>
        <v>0</v>
      </c>
      <c r="BH410">
        <v>0</v>
      </c>
      <c r="BI410">
        <f t="shared" si="1296"/>
        <v>0</v>
      </c>
      <c r="BJ410">
        <v>0</v>
      </c>
      <c r="BK410">
        <f t="shared" ref="BK410:BK415" si="1330">((BJ410/100)/HC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L410">
        <v>0</v>
      </c>
      <c r="BM410">
        <f t="shared" ref="BM410:BM415" si="1331">((BL410/100)/HE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N410">
        <v>0</v>
      </c>
      <c r="BO410">
        <f t="shared" ref="BO410:BO415" si="1332">((BN410/100)/HG$2)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P410">
        <v>0</v>
      </c>
      <c r="BQ410">
        <f t="shared" ref="BQ410:BQ415" si="1333">((BP410/100)/HA$13)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BR410">
        <v>0</v>
      </c>
      <c r="BS410">
        <f t="shared" si="1301"/>
        <v>0</v>
      </c>
      <c r="BT410">
        <v>0</v>
      </c>
      <c r="BU410">
        <f t="shared" si="1302"/>
        <v>0</v>
      </c>
      <c r="BV410">
        <v>0</v>
      </c>
      <c r="BW410">
        <f t="shared" si="1303"/>
        <v>0</v>
      </c>
      <c r="BX410">
        <v>0</v>
      </c>
      <c r="BY410">
        <f t="shared" si="1304"/>
        <v>0</v>
      </c>
      <c r="BZ410">
        <v>0</v>
      </c>
      <c r="CA410">
        <f t="shared" si="1305"/>
        <v>0</v>
      </c>
      <c r="CB410">
        <v>0</v>
      </c>
      <c r="CC410">
        <f t="shared" si="1306"/>
        <v>0</v>
      </c>
      <c r="CD410">
        <v>0</v>
      </c>
      <c r="CE410">
        <f t="shared" si="1307"/>
        <v>0</v>
      </c>
      <c r="CF410">
        <v>0</v>
      </c>
      <c r="CG410">
        <f t="shared" si="1256"/>
        <v>0</v>
      </c>
      <c r="CH410">
        <v>0</v>
      </c>
      <c r="CI410">
        <f t="shared" ref="CI410:CI415" si="1334">((CH410/100)/GW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J410">
        <v>0</v>
      </c>
      <c r="CK410">
        <f t="shared" ref="CK410:CK415" si="1335">((CJ410/100)/GY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L410">
        <v>0</v>
      </c>
      <c r="CM410">
        <f t="shared" ref="CM410:CM415" si="1336">((CL410/100)/HA$16)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N410">
        <v>0</v>
      </c>
      <c r="CO410">
        <f t="shared" ref="CO410:CO415" si="1337">((CN410/100)/GW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P410">
        <v>0</v>
      </c>
      <c r="CQ410">
        <f t="shared" ref="CQ410:CQ415" si="1338">((CP410/100)/GY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R410">
        <v>0</v>
      </c>
      <c r="CS410">
        <f t="shared" ref="CS410:CS415" si="1339">((CR410/100)/HA$19)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T410">
        <v>0</v>
      </c>
      <c r="CU410">
        <f t="shared" ref="CU410:CU415" si="1340">((CT410/100)/GU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V410">
        <v>0</v>
      </c>
      <c r="CW410">
        <f t="shared" ref="CW410:CW415" si="1341">((CV410/100)/GW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X410">
        <v>0</v>
      </c>
      <c r="CY410">
        <f t="shared" ref="CY410:CY415" si="1342">((CX410/100)/HA$25)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CZ410">
        <v>0</v>
      </c>
      <c r="DA410">
        <f t="shared" ref="DA410:DA415" si="1343">((CZ410/100)/GU$13)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B410">
        <v>0</v>
      </c>
      <c r="DC410">
        <f t="shared" ref="DC410:DC415" si="1344">((DB410/100)/HA$10)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D410">
        <v>0</v>
      </c>
      <c r="DE410">
        <f t="shared" ref="DE410:DE415" si="1345">((DD410/100)/GW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F410">
        <v>0</v>
      </c>
      <c r="DG410">
        <f t="shared" ref="DG410:DG415" si="1346">((DF410/100)/GY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H410">
        <v>0</v>
      </c>
      <c r="DI410">
        <f t="shared" ref="DI410:DI415" si="1347">((DH410/100)/HA$28)/((BR410/100)/GU$6+(BH410/100)/HA$2+(BT410/100)/GW$6+(BV410/100)/GY$6+(BX410/100)/HA$6+(BZ410/100)/GU$10+(CB410/100)/GW$10+(CD410/100)/GY$10+(BF410/100)/GY$2+(BB410/100)/GU$2+(CF410/100)/GU$16+(CH410/100)/GW$16+(CJ410/100)/GY$16+(CL410/100)/HA$16+(BL410/100)/HE$2+(CN410/100)/GW$19+(CP410/100)/GY$19+(CR410/100)/HA$19+(BP410/100)/HA$13+(CZ410/100)/GU$13+(DB410/100)/HA$10+(CT410/100)/GU$25+(CV410/100)/GW$25+(CX410/100)/HA$25+(DD410/100)/GW$28+(DF410/100)/GY$28+(BD410/100)/GW$2+(BJ410/100)/HC$2+(BN410/100)/HG$2+(DH410/100)/HA$28)</f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f t="shared" ref="ES410:ES415" si="1348">((ER410/100)/HK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T410">
        <v>0</v>
      </c>
      <c r="EU410">
        <f t="shared" ref="EU410:EU415" si="1349">((ET410/100)/HM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V410">
        <v>100</v>
      </c>
      <c r="EW410">
        <f t="shared" ref="EW410:EW415" si="1350">((EV410/100)/HO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1</v>
      </c>
      <c r="EX410">
        <v>0</v>
      </c>
      <c r="EY410">
        <f t="shared" ref="EY410:EY415" si="1351">((EX410/100)/GW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EZ410">
        <v>0</v>
      </c>
      <c r="FA410">
        <f t="shared" ref="FA410:FA415" si="1352">((EZ410/100)/HA$10)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B410">
        <v>0</v>
      </c>
      <c r="FC410">
        <f t="shared" ref="FC410:FC415" si="1353">((FB410/100)/GU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D410">
        <v>0</v>
      </c>
      <c r="FE410">
        <f t="shared" ref="FE410:FE415" si="1354">((FD410/100)/GW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F410">
        <v>0</v>
      </c>
      <c r="FG410">
        <f t="shared" ref="FG410:FG415" si="1355">((FF410/100)/GY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H410">
        <v>0</v>
      </c>
      <c r="FI410">
        <f t="shared" ref="FI410:FI415" si="1356">((FH410/100)/HA$13)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J410">
        <v>0</v>
      </c>
      <c r="FK410">
        <f t="shared" ref="FK410:FK415" si="1357">((FJ410/100)/GU$19)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L410">
        <v>0</v>
      </c>
      <c r="FM410">
        <f t="shared" ref="FM410:FM415" si="1358">((FL410/100)/GU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N410">
        <v>0</v>
      </c>
      <c r="FO410">
        <f t="shared" ref="FO410:FO415" si="1359">((FN410/100)/HC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P410">
        <v>0</v>
      </c>
      <c r="FQ410">
        <f t="shared" ref="FQ410:FQ415" si="1360">((FP410/100)/GY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R410">
        <v>0</v>
      </c>
      <c r="FS410">
        <f t="shared" ref="FS410:FS415" si="1361">((FR410/100)/GU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T410">
        <v>0</v>
      </c>
      <c r="FU410">
        <f t="shared" ref="FU410:FU415" si="1362">((FT410/100)/GW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V410">
        <v>0</v>
      </c>
      <c r="FW410">
        <f t="shared" ref="FW410:FW415" si="1363">((FV410/100)/HE$2)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X410">
        <v>0</v>
      </c>
      <c r="FY410">
        <f t="shared" ref="FY410:FY415" si="1364">((FX410/100)/GU$6)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FZ410">
        <v>0</v>
      </c>
      <c r="GA410">
        <f t="shared" ref="GA410:GA415" si="1365">((FZ410/100)/GU$10)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B410">
        <v>0</v>
      </c>
      <c r="GC410">
        <f t="shared" ref="GC410:GC415" si="1366">((GB410/100)/GZ$22)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D410">
        <v>0</v>
      </c>
      <c r="GE410">
        <f t="shared" ref="GE410:GE415" si="1367">((GD410/100)/GY$25)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</f>
        <v>0</v>
      </c>
      <c r="GF410">
        <v>0</v>
      </c>
      <c r="GG410">
        <f t="shared" ref="GG410:GG415" si="1368">(((GF410/100)/GU$28)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H410">
        <v>0</v>
      </c>
      <c r="GI410">
        <f t="shared" ref="GI410:GI415" si="1369">(((GH410/100)/GU$31)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J410">
        <v>0</v>
      </c>
      <c r="GK410">
        <f t="shared" ref="GK410:GK415" si="1370">(((GJ410/100)/GW$31)/((ER410/100)/HK$2+(ET410/100)/HM$2+(EV410/100)/HO$2+(EX410/100)/GW$2+(EZ410/100)/HA$10+(FB410/100)/GU$13+(FD410/100)/GW$13+(FF410/100)/GY$13+(FH410/100)/HA$13+(FJ410/100)/GU$19+(FL410/100)/GU$2+(FN410/100)/HC$2+(FP410/100)/GY$2+(FR410/100)/GU$22+(FT410/100)/GW$22+(FV410/100)/HE$2+(FX410/100)/GU$6+(FZ410/100)/GU$10+(GB410/100)/GZ$22+(GD410/100)/GY$25+(GF410/100)/GU$28+(GH410/100)/GU$31+(GJ410/100)/GW$31))</f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 s="3" t="s">
        <v>769</v>
      </c>
    </row>
    <row r="411" spans="1:200" x14ac:dyDescent="0.45">
      <c r="A411">
        <v>410</v>
      </c>
      <c r="B411" t="s">
        <v>408</v>
      </c>
      <c r="C411" t="s">
        <v>742</v>
      </c>
      <c r="D411" t="s">
        <v>768</v>
      </c>
      <c r="F411">
        <v>234.3</v>
      </c>
      <c r="G411">
        <f>293+101</f>
        <v>394</v>
      </c>
      <c r="H411">
        <f t="shared" ref="H411:H421" si="1371">419.5+273</f>
        <v>692.5</v>
      </c>
      <c r="I411" s="2">
        <f t="shared" si="1315"/>
        <v>0.56895306859205774</v>
      </c>
      <c r="J411" s="2">
        <f t="shared" si="1316"/>
        <v>159.69999999999999</v>
      </c>
      <c r="K411" s="2">
        <f t="shared" si="1317"/>
        <v>1.6816047801963294</v>
      </c>
      <c r="M411" s="2">
        <v>630</v>
      </c>
      <c r="N411">
        <v>1.7</v>
      </c>
      <c r="O411">
        <v>37.4</v>
      </c>
      <c r="P411" s="2">
        <f t="shared" si="1033"/>
        <v>4.5454545454545456E-2</v>
      </c>
      <c r="Q411" s="2">
        <f t="shared" si="1034"/>
        <v>0.95454545454545447</v>
      </c>
      <c r="S411">
        <v>28</v>
      </c>
      <c r="T411" s="2">
        <f t="shared" si="1079"/>
        <v>0</v>
      </c>
      <c r="U411">
        <v>16</v>
      </c>
      <c r="V411">
        <v>45.5</v>
      </c>
      <c r="W411" s="2">
        <f t="shared" si="1318"/>
        <v>0.27200000000000002</v>
      </c>
      <c r="X411" s="2">
        <f t="shared" si="1319"/>
        <v>17.016999999999999</v>
      </c>
      <c r="Y411" s="7">
        <f t="shared" si="1320"/>
        <v>0.98401598401598411</v>
      </c>
      <c r="Z411" s="2">
        <f t="shared" si="1321"/>
        <v>0.35164835164835168</v>
      </c>
      <c r="AA411" s="2" t="e">
        <f t="shared" si="1322"/>
        <v>#DIV/0!</v>
      </c>
      <c r="AB411" s="2">
        <f t="shared" si="1323"/>
        <v>1.625</v>
      </c>
      <c r="AC411" s="2">
        <f t="shared" si="1324"/>
        <v>0.95454545454545447</v>
      </c>
      <c r="AD411" s="2">
        <f t="shared" si="1325"/>
        <v>16</v>
      </c>
      <c r="AE411" s="2">
        <f t="shared" si="1326"/>
        <v>17.5</v>
      </c>
      <c r="AG411" s="2">
        <f t="shared" si="1327"/>
        <v>0.91428571428571426</v>
      </c>
      <c r="AH411" s="2">
        <f t="shared" si="1234"/>
        <v>14.384615384615385</v>
      </c>
      <c r="AI411" s="2">
        <v>1</v>
      </c>
      <c r="AJ411">
        <f t="shared" ref="AJ411:AJ421" si="1372">1.4*10^-3</f>
        <v>1.4E-3</v>
      </c>
      <c r="AK411">
        <f t="shared" si="1240"/>
        <v>12.142857142857144</v>
      </c>
      <c r="AL411">
        <v>10</v>
      </c>
      <c r="AM411">
        <f t="shared" si="1241"/>
        <v>22.142857142857146</v>
      </c>
      <c r="AP411" t="s">
        <v>37</v>
      </c>
      <c r="AR411">
        <f t="shared" ref="AR411:AR421" si="1373">66*10^-6</f>
        <v>6.5999999999999992E-5</v>
      </c>
      <c r="AS411">
        <v>0.79</v>
      </c>
      <c r="AT411">
        <v>1</v>
      </c>
      <c r="AU411">
        <f t="shared" si="1235"/>
        <v>24.88694436848365</v>
      </c>
      <c r="AV411" t="s">
        <v>408</v>
      </c>
      <c r="AW411" t="s">
        <v>74</v>
      </c>
      <c r="AZ411" s="2">
        <f t="shared" si="1328"/>
        <v>2</v>
      </c>
      <c r="BA411" s="2">
        <f t="shared" si="1329"/>
        <v>2</v>
      </c>
      <c r="BB411">
        <v>0</v>
      </c>
      <c r="BC411">
        <f>((BB411/100)/GU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D411">
        <v>100</v>
      </c>
      <c r="BE411">
        <f>((BD411/100)/GW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1</v>
      </c>
      <c r="BF411">
        <v>0</v>
      </c>
      <c r="BG411">
        <f>((BF411/100)/GY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H411">
        <v>0</v>
      </c>
      <c r="BI411">
        <f>((BH411/100)/HA$2)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J411">
        <v>0</v>
      </c>
      <c r="BK411">
        <f t="shared" si="1330"/>
        <v>0</v>
      </c>
      <c r="BL411">
        <v>0</v>
      </c>
      <c r="BM411">
        <f t="shared" si="1331"/>
        <v>0</v>
      </c>
      <c r="BN411">
        <v>0</v>
      </c>
      <c r="BO411">
        <f t="shared" si="1332"/>
        <v>0</v>
      </c>
      <c r="BP411">
        <v>0</v>
      </c>
      <c r="BQ411">
        <f t="shared" si="1333"/>
        <v>0</v>
      </c>
      <c r="BR411">
        <v>0</v>
      </c>
      <c r="BS411">
        <f>((BR411/100)/GU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T411">
        <v>0</v>
      </c>
      <c r="BU411">
        <f>((BT411/100)/GW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V411">
        <v>0</v>
      </c>
      <c r="BW411">
        <f>((BV411/100)/GY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X411">
        <v>0</v>
      </c>
      <c r="BY411">
        <f>((BX411/100)/HA$6)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BZ411">
        <v>0</v>
      </c>
      <c r="CA411">
        <f>((BZ411/100)/GU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B411">
        <v>0</v>
      </c>
      <c r="CC411">
        <f>((CB411/100)/GW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D411">
        <v>0</v>
      </c>
      <c r="CE411">
        <f>((CD411/100)/GY$10)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F411">
        <v>0</v>
      </c>
      <c r="CG411">
        <f>((CF411/100)/GU$16)/((BR411/100)/GU$6+(BH411/100)/HA$2+(BT411/100)/GW$6+(BV411/100)/GY$6+(BX411/100)/HA$6+(BZ411/100)/GU$10+(CB411/100)/GW$10+(CD411/100)/GY$10+(BF411/100)/GY$2+(BB411/100)/GU$2+(CF411/100)/GU$16+(CH411/100)/GW$16+(CJ411/100)/GY$16+(CL411/100)/HA$16+(BL411/100)/HE$2+(CN411/100)/GW$19+(CP411/100)/GY$19+(CR411/100)/HA$19+(BP411/100)/HA$13+(CZ411/100)/GU$13+(DB411/100)/HA$10+(CT411/100)/GU$25+(CV411/100)/GW$25+(CX411/100)/HA$25+(DD411/100)/GW$28+(DF411/100)/GY$28+(BD411/100)/GW$2+(BJ411/100)/HC$2+(BN411/100)/HG$2+(DH411/100)/HA$28)</f>
        <v>0</v>
      </c>
      <c r="CH411">
        <v>0</v>
      </c>
      <c r="CI411">
        <f t="shared" si="1334"/>
        <v>0</v>
      </c>
      <c r="CJ411">
        <v>0</v>
      </c>
      <c r="CK411">
        <f t="shared" si="1335"/>
        <v>0</v>
      </c>
      <c r="CL411">
        <v>0</v>
      </c>
      <c r="CM411">
        <f t="shared" si="1336"/>
        <v>0</v>
      </c>
      <c r="CN411">
        <v>0</v>
      </c>
      <c r="CO411">
        <f t="shared" si="1337"/>
        <v>0</v>
      </c>
      <c r="CP411">
        <v>0</v>
      </c>
      <c r="CQ411">
        <f t="shared" si="1338"/>
        <v>0</v>
      </c>
      <c r="CR411">
        <v>0</v>
      </c>
      <c r="CS411">
        <f t="shared" si="1339"/>
        <v>0</v>
      </c>
      <c r="CT411">
        <v>0</v>
      </c>
      <c r="CU411">
        <f t="shared" si="1340"/>
        <v>0</v>
      </c>
      <c r="CV411">
        <v>0</v>
      </c>
      <c r="CW411">
        <f t="shared" si="1341"/>
        <v>0</v>
      </c>
      <c r="CX411">
        <v>0</v>
      </c>
      <c r="CY411">
        <f t="shared" si="1342"/>
        <v>0</v>
      </c>
      <c r="CZ411">
        <v>0</v>
      </c>
      <c r="DA411">
        <f t="shared" si="1343"/>
        <v>0</v>
      </c>
      <c r="DB411">
        <v>0</v>
      </c>
      <c r="DC411">
        <f t="shared" si="1344"/>
        <v>0</v>
      </c>
      <c r="DD411">
        <v>0</v>
      </c>
      <c r="DE411">
        <f t="shared" si="1345"/>
        <v>0</v>
      </c>
      <c r="DF411">
        <v>0</v>
      </c>
      <c r="DG411">
        <f t="shared" si="1346"/>
        <v>0</v>
      </c>
      <c r="DH411">
        <v>0</v>
      </c>
      <c r="DI411">
        <f t="shared" si="1347"/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f t="shared" si="1348"/>
        <v>0</v>
      </c>
      <c r="ET411">
        <v>0</v>
      </c>
      <c r="EU411">
        <f t="shared" si="1349"/>
        <v>0</v>
      </c>
      <c r="EV411">
        <v>100</v>
      </c>
      <c r="EW411">
        <f t="shared" si="1350"/>
        <v>1</v>
      </c>
      <c r="EX411">
        <v>0</v>
      </c>
      <c r="EY411">
        <f t="shared" si="1351"/>
        <v>0</v>
      </c>
      <c r="EZ411">
        <v>0</v>
      </c>
      <c r="FA411">
        <f t="shared" si="1352"/>
        <v>0</v>
      </c>
      <c r="FB411">
        <v>0</v>
      </c>
      <c r="FC411">
        <f t="shared" si="1353"/>
        <v>0</v>
      </c>
      <c r="FD411">
        <v>0</v>
      </c>
      <c r="FE411">
        <f t="shared" si="1354"/>
        <v>0</v>
      </c>
      <c r="FF411">
        <v>0</v>
      </c>
      <c r="FG411">
        <f t="shared" si="1355"/>
        <v>0</v>
      </c>
      <c r="FH411">
        <v>0</v>
      </c>
      <c r="FI411">
        <f t="shared" si="1356"/>
        <v>0</v>
      </c>
      <c r="FJ411">
        <v>0</v>
      </c>
      <c r="FK411">
        <f t="shared" si="1357"/>
        <v>0</v>
      </c>
      <c r="FL411">
        <v>0</v>
      </c>
      <c r="FM411">
        <f t="shared" si="1358"/>
        <v>0</v>
      </c>
      <c r="FN411">
        <v>0</v>
      </c>
      <c r="FO411">
        <f t="shared" si="1359"/>
        <v>0</v>
      </c>
      <c r="FP411">
        <v>0</v>
      </c>
      <c r="FQ411">
        <f t="shared" si="1360"/>
        <v>0</v>
      </c>
      <c r="FR411">
        <v>0</v>
      </c>
      <c r="FS411">
        <f t="shared" si="1361"/>
        <v>0</v>
      </c>
      <c r="FT411">
        <v>0</v>
      </c>
      <c r="FU411">
        <f t="shared" si="1362"/>
        <v>0</v>
      </c>
      <c r="FV411">
        <v>0</v>
      </c>
      <c r="FW411">
        <f t="shared" si="1363"/>
        <v>0</v>
      </c>
      <c r="FX411">
        <v>0</v>
      </c>
      <c r="FY411">
        <f t="shared" si="1364"/>
        <v>0</v>
      </c>
      <c r="FZ411">
        <v>0</v>
      </c>
      <c r="GA411">
        <f t="shared" si="1365"/>
        <v>0</v>
      </c>
      <c r="GB411">
        <v>0</v>
      </c>
      <c r="GC411">
        <f t="shared" si="1366"/>
        <v>0</v>
      </c>
      <c r="GD411">
        <v>0</v>
      </c>
      <c r="GE411">
        <f t="shared" si="1367"/>
        <v>0</v>
      </c>
      <c r="GF411">
        <v>0</v>
      </c>
      <c r="GG411">
        <f t="shared" si="1368"/>
        <v>0</v>
      </c>
      <c r="GH411">
        <v>0</v>
      </c>
      <c r="GI411">
        <f t="shared" si="1369"/>
        <v>0</v>
      </c>
      <c r="GJ411">
        <v>0</v>
      </c>
      <c r="GK411">
        <f t="shared" si="1370"/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 s="3" t="s">
        <v>769</v>
      </c>
    </row>
    <row r="412" spans="1:200" x14ac:dyDescent="0.45">
      <c r="A412">
        <v>411</v>
      </c>
      <c r="B412" t="s">
        <v>408</v>
      </c>
      <c r="C412" t="s">
        <v>742</v>
      </c>
      <c r="D412" t="s">
        <v>768</v>
      </c>
      <c r="F412">
        <v>234.3</v>
      </c>
      <c r="G412">
        <f>161+273</f>
        <v>434</v>
      </c>
      <c r="H412">
        <f t="shared" si="1371"/>
        <v>692.5</v>
      </c>
      <c r="I412" s="2">
        <f t="shared" si="1315"/>
        <v>0.62671480144404335</v>
      </c>
      <c r="J412" s="2">
        <f t="shared" si="1316"/>
        <v>199.7</v>
      </c>
      <c r="K412" s="2">
        <f t="shared" si="1317"/>
        <v>1.8523260776781902</v>
      </c>
      <c r="M412" s="2">
        <v>630</v>
      </c>
      <c r="N412">
        <v>2.8</v>
      </c>
      <c r="O412">
        <v>21.8</v>
      </c>
      <c r="P412" s="2">
        <f t="shared" si="1033"/>
        <v>0.12844036697247704</v>
      </c>
      <c r="Q412" s="2">
        <f t="shared" si="1034"/>
        <v>0.87155963302752293</v>
      </c>
      <c r="S412">
        <v>16</v>
      </c>
      <c r="T412" s="2">
        <f t="shared" si="1079"/>
        <v>0</v>
      </c>
      <c r="U412">
        <v>17</v>
      </c>
      <c r="V412">
        <v>23.5</v>
      </c>
      <c r="W412" s="2">
        <f t="shared" si="1318"/>
        <v>0.47599999999999992</v>
      </c>
      <c r="X412" s="2">
        <f t="shared" si="1319"/>
        <v>5.1230000000000011</v>
      </c>
      <c r="Y412" s="7">
        <f t="shared" si="1320"/>
        <v>0.907085691977357</v>
      </c>
      <c r="Z412" s="2">
        <f t="shared" si="1321"/>
        <v>0.72340425531914898</v>
      </c>
      <c r="AA412" s="2" t="e">
        <f t="shared" si="1322"/>
        <v>#DIV/0!</v>
      </c>
      <c r="AB412" s="2">
        <f t="shared" si="1323"/>
        <v>1.46875</v>
      </c>
      <c r="AC412" s="2">
        <f t="shared" si="1324"/>
        <v>0.87155963302752293</v>
      </c>
      <c r="AD412" s="2">
        <f t="shared" si="1325"/>
        <v>17</v>
      </c>
      <c r="AE412" s="2">
        <f t="shared" si="1326"/>
        <v>7.5</v>
      </c>
      <c r="AG412" s="2">
        <f t="shared" si="1327"/>
        <v>2.2666666666666666</v>
      </c>
      <c r="AH412" s="2">
        <f t="shared" si="1234"/>
        <v>6.9574468085106389</v>
      </c>
      <c r="AI412" s="2">
        <v>1</v>
      </c>
      <c r="AJ412">
        <f t="shared" si="1372"/>
        <v>1.4E-3</v>
      </c>
      <c r="AK412">
        <f t="shared" si="1240"/>
        <v>20</v>
      </c>
      <c r="AL412">
        <v>10</v>
      </c>
      <c r="AM412">
        <f t="shared" si="1241"/>
        <v>30</v>
      </c>
      <c r="AP412" t="s">
        <v>37</v>
      </c>
      <c r="AR412">
        <f t="shared" si="1373"/>
        <v>6.5999999999999992E-5</v>
      </c>
      <c r="AS412">
        <v>0.79</v>
      </c>
      <c r="AT412">
        <v>1</v>
      </c>
      <c r="AU412">
        <f t="shared" si="1235"/>
        <v>14.221111067704943</v>
      </c>
      <c r="AV412" t="s">
        <v>408</v>
      </c>
      <c r="AW412" t="s">
        <v>74</v>
      </c>
      <c r="AZ412" s="2">
        <f t="shared" si="1328"/>
        <v>2</v>
      </c>
      <c r="BA412" s="2">
        <f t="shared" si="1329"/>
        <v>2</v>
      </c>
      <c r="BB412">
        <v>0</v>
      </c>
      <c r="BC412">
        <f>((BB412/100)/GU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D412">
        <v>100</v>
      </c>
      <c r="BE412">
        <f>((BD412/100)/GW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1</v>
      </c>
      <c r="BF412">
        <v>0</v>
      </c>
      <c r="BG412">
        <f>((BF412/100)/GY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H412">
        <v>0</v>
      </c>
      <c r="BI412">
        <f>((BH412/100)/HA$2)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J412">
        <v>0</v>
      </c>
      <c r="BK412">
        <f t="shared" si="1330"/>
        <v>0</v>
      </c>
      <c r="BL412">
        <v>0</v>
      </c>
      <c r="BM412">
        <f t="shared" si="1331"/>
        <v>0</v>
      </c>
      <c r="BN412">
        <v>0</v>
      </c>
      <c r="BO412">
        <f t="shared" si="1332"/>
        <v>0</v>
      </c>
      <c r="BP412">
        <v>0</v>
      </c>
      <c r="BQ412">
        <f t="shared" si="1333"/>
        <v>0</v>
      </c>
      <c r="BR412">
        <v>0</v>
      </c>
      <c r="BS412">
        <f>((BR412/100)/GU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T412">
        <v>0</v>
      </c>
      <c r="BU412">
        <f>((BT412/100)/GW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V412">
        <v>0</v>
      </c>
      <c r="BW412">
        <f>((BV412/100)/GY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X412">
        <v>0</v>
      </c>
      <c r="BY412">
        <f>((BX412/100)/HA$6)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BZ412">
        <v>0</v>
      </c>
      <c r="CA412">
        <f>((BZ412/100)/GU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B412">
        <v>0</v>
      </c>
      <c r="CC412">
        <f>((CB412/100)/GW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D412">
        <v>0</v>
      </c>
      <c r="CE412">
        <f>((CD412/100)/GY$10)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F412">
        <v>0</v>
      </c>
      <c r="CG412">
        <f>((CF412/100)/GU$16)/((BR412/100)/GU$6+(BH412/100)/HA$2+(BT412/100)/GW$6+(BV412/100)/GY$6+(BX412/100)/HA$6+(BZ412/100)/GU$10+(CB412/100)/GW$10+(CD412/100)/GY$10+(BF412/100)/GY$2+(BB412/100)/GU$2+(CF412/100)/GU$16+(CH412/100)/GW$16+(CJ412/100)/GY$16+(CL412/100)/HA$16+(BL412/100)/HE$2+(CN412/100)/GW$19+(CP412/100)/GY$19+(CR412/100)/HA$19+(BP412/100)/HA$13+(CZ412/100)/GU$13+(DB412/100)/HA$10+(CT412/100)/GU$25+(CV412/100)/GW$25+(CX412/100)/HA$25+(DD412/100)/GW$28+(DF412/100)/GY$28+(BD412/100)/GW$2+(BJ412/100)/HC$2+(BN412/100)/HG$2+(DH412/100)/HA$28)</f>
        <v>0</v>
      </c>
      <c r="CH412">
        <v>0</v>
      </c>
      <c r="CI412">
        <f t="shared" si="1334"/>
        <v>0</v>
      </c>
      <c r="CJ412">
        <v>0</v>
      </c>
      <c r="CK412">
        <f t="shared" si="1335"/>
        <v>0</v>
      </c>
      <c r="CL412">
        <v>0</v>
      </c>
      <c r="CM412">
        <f t="shared" si="1336"/>
        <v>0</v>
      </c>
      <c r="CN412">
        <v>0</v>
      </c>
      <c r="CO412">
        <f t="shared" si="1337"/>
        <v>0</v>
      </c>
      <c r="CP412">
        <v>0</v>
      </c>
      <c r="CQ412">
        <f t="shared" si="1338"/>
        <v>0</v>
      </c>
      <c r="CR412">
        <v>0</v>
      </c>
      <c r="CS412">
        <f t="shared" si="1339"/>
        <v>0</v>
      </c>
      <c r="CT412">
        <v>0</v>
      </c>
      <c r="CU412">
        <f t="shared" si="1340"/>
        <v>0</v>
      </c>
      <c r="CV412">
        <v>0</v>
      </c>
      <c r="CW412">
        <f t="shared" si="1341"/>
        <v>0</v>
      </c>
      <c r="CX412">
        <v>0</v>
      </c>
      <c r="CY412">
        <f t="shared" si="1342"/>
        <v>0</v>
      </c>
      <c r="CZ412">
        <v>0</v>
      </c>
      <c r="DA412">
        <f t="shared" si="1343"/>
        <v>0</v>
      </c>
      <c r="DB412">
        <v>0</v>
      </c>
      <c r="DC412">
        <f t="shared" si="1344"/>
        <v>0</v>
      </c>
      <c r="DD412">
        <v>0</v>
      </c>
      <c r="DE412">
        <f t="shared" si="1345"/>
        <v>0</v>
      </c>
      <c r="DF412">
        <v>0</v>
      </c>
      <c r="DG412">
        <f t="shared" si="1346"/>
        <v>0</v>
      </c>
      <c r="DH412">
        <v>0</v>
      </c>
      <c r="DI412">
        <f t="shared" si="1347"/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f t="shared" si="1348"/>
        <v>0</v>
      </c>
      <c r="ET412">
        <v>0</v>
      </c>
      <c r="EU412">
        <f t="shared" si="1349"/>
        <v>0</v>
      </c>
      <c r="EV412">
        <v>100</v>
      </c>
      <c r="EW412">
        <f t="shared" si="1350"/>
        <v>1</v>
      </c>
      <c r="EX412">
        <v>0</v>
      </c>
      <c r="EY412">
        <f t="shared" si="1351"/>
        <v>0</v>
      </c>
      <c r="EZ412">
        <v>0</v>
      </c>
      <c r="FA412">
        <f t="shared" si="1352"/>
        <v>0</v>
      </c>
      <c r="FB412">
        <v>0</v>
      </c>
      <c r="FC412">
        <f t="shared" si="1353"/>
        <v>0</v>
      </c>
      <c r="FD412">
        <v>0</v>
      </c>
      <c r="FE412">
        <f t="shared" si="1354"/>
        <v>0</v>
      </c>
      <c r="FF412">
        <v>0</v>
      </c>
      <c r="FG412">
        <f t="shared" si="1355"/>
        <v>0</v>
      </c>
      <c r="FH412">
        <v>0</v>
      </c>
      <c r="FI412">
        <f t="shared" si="1356"/>
        <v>0</v>
      </c>
      <c r="FJ412">
        <v>0</v>
      </c>
      <c r="FK412">
        <f t="shared" si="1357"/>
        <v>0</v>
      </c>
      <c r="FL412">
        <v>0</v>
      </c>
      <c r="FM412">
        <f t="shared" si="1358"/>
        <v>0</v>
      </c>
      <c r="FN412">
        <v>0</v>
      </c>
      <c r="FO412">
        <f t="shared" si="1359"/>
        <v>0</v>
      </c>
      <c r="FP412">
        <v>0</v>
      </c>
      <c r="FQ412">
        <f t="shared" si="1360"/>
        <v>0</v>
      </c>
      <c r="FR412">
        <v>0</v>
      </c>
      <c r="FS412">
        <f t="shared" si="1361"/>
        <v>0</v>
      </c>
      <c r="FT412">
        <v>0</v>
      </c>
      <c r="FU412">
        <f t="shared" si="1362"/>
        <v>0</v>
      </c>
      <c r="FV412">
        <v>0</v>
      </c>
      <c r="FW412">
        <f t="shared" si="1363"/>
        <v>0</v>
      </c>
      <c r="FX412">
        <v>0</v>
      </c>
      <c r="FY412">
        <f t="shared" si="1364"/>
        <v>0</v>
      </c>
      <c r="FZ412">
        <v>0</v>
      </c>
      <c r="GA412">
        <f t="shared" si="1365"/>
        <v>0</v>
      </c>
      <c r="GB412">
        <v>0</v>
      </c>
      <c r="GC412">
        <f t="shared" si="1366"/>
        <v>0</v>
      </c>
      <c r="GD412">
        <v>0</v>
      </c>
      <c r="GE412">
        <f t="shared" si="1367"/>
        <v>0</v>
      </c>
      <c r="GF412">
        <v>0</v>
      </c>
      <c r="GG412">
        <f t="shared" si="1368"/>
        <v>0</v>
      </c>
      <c r="GH412">
        <v>0</v>
      </c>
      <c r="GI412">
        <f t="shared" si="1369"/>
        <v>0</v>
      </c>
      <c r="GJ412">
        <v>0</v>
      </c>
      <c r="GK412">
        <f t="shared" si="1370"/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 s="3" t="s">
        <v>769</v>
      </c>
    </row>
    <row r="413" spans="1:200" x14ac:dyDescent="0.45">
      <c r="A413">
        <v>412</v>
      </c>
      <c r="B413" t="s">
        <v>408</v>
      </c>
      <c r="C413" t="s">
        <v>742</v>
      </c>
      <c r="D413" t="s">
        <v>768</v>
      </c>
      <c r="F413">
        <v>234.3</v>
      </c>
      <c r="G413">
        <f>190+273</f>
        <v>463</v>
      </c>
      <c r="H413">
        <f t="shared" si="1371"/>
        <v>692.5</v>
      </c>
      <c r="I413" s="2">
        <f t="shared" si="1315"/>
        <v>0.66859205776173281</v>
      </c>
      <c r="J413" s="2">
        <f t="shared" si="1316"/>
        <v>228.7</v>
      </c>
      <c r="K413" s="2">
        <f t="shared" si="1317"/>
        <v>1.9760990183525393</v>
      </c>
      <c r="M413" s="2">
        <v>630</v>
      </c>
      <c r="N413">
        <v>15</v>
      </c>
      <c r="O413">
        <v>26.1</v>
      </c>
      <c r="P413" s="2">
        <f t="shared" si="1033"/>
        <v>0.57471264367816088</v>
      </c>
      <c r="Q413" s="2">
        <f t="shared" si="1034"/>
        <v>0.42528735632183912</v>
      </c>
      <c r="S413">
        <v>11</v>
      </c>
      <c r="T413" s="2">
        <f t="shared" si="1079"/>
        <v>0</v>
      </c>
      <c r="U413">
        <v>13</v>
      </c>
      <c r="V413">
        <v>16.7</v>
      </c>
      <c r="W413" s="2">
        <f t="shared" si="1318"/>
        <v>1.95</v>
      </c>
      <c r="X413" s="2">
        <f t="shared" si="1319"/>
        <v>4.3586999999999998</v>
      </c>
      <c r="Y413" s="7">
        <f t="shared" si="1320"/>
        <v>0.55261890013077286</v>
      </c>
      <c r="Z413" s="2">
        <f t="shared" si="1321"/>
        <v>0.77844311377245512</v>
      </c>
      <c r="AA413" s="2" t="e">
        <f t="shared" si="1322"/>
        <v>#DIV/0!</v>
      </c>
      <c r="AB413" s="2">
        <f t="shared" si="1323"/>
        <v>1.5181818181818181</v>
      </c>
      <c r="AC413" s="2">
        <f t="shared" si="1324"/>
        <v>0.42528735632183912</v>
      </c>
      <c r="AD413" s="2">
        <f t="shared" si="1325"/>
        <v>13</v>
      </c>
      <c r="AE413" s="2">
        <f t="shared" si="1326"/>
        <v>5.6999999999999993</v>
      </c>
      <c r="AG413" s="2">
        <f t="shared" si="1327"/>
        <v>2.2807017543859653</v>
      </c>
      <c r="AH413" s="2">
        <f t="shared" si="1234"/>
        <v>8.908383233532934</v>
      </c>
      <c r="AI413" s="2">
        <v>1</v>
      </c>
      <c r="AJ413">
        <f t="shared" si="1372"/>
        <v>1.4E-3</v>
      </c>
      <c r="AK413">
        <f t="shared" si="1240"/>
        <v>107.14285714285715</v>
      </c>
      <c r="AL413">
        <v>10</v>
      </c>
      <c r="AM413">
        <f t="shared" si="1241"/>
        <v>117.14285714285715</v>
      </c>
      <c r="AP413" t="s">
        <v>37</v>
      </c>
      <c r="AR413">
        <f t="shared" si="1373"/>
        <v>6.5999999999999992E-5</v>
      </c>
      <c r="AS413">
        <v>0.79</v>
      </c>
      <c r="AT413">
        <v>1</v>
      </c>
      <c r="AU413">
        <f t="shared" si="1235"/>
        <v>9.7770138590471483</v>
      </c>
      <c r="AV413" t="s">
        <v>408</v>
      </c>
      <c r="AW413" t="s">
        <v>74</v>
      </c>
      <c r="AZ413" s="2">
        <f t="shared" si="1328"/>
        <v>2</v>
      </c>
      <c r="BA413" s="2">
        <f t="shared" si="1329"/>
        <v>2</v>
      </c>
      <c r="BB413">
        <v>0</v>
      </c>
      <c r="BC413">
        <f>((BB413/100)/GU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D413">
        <v>100</v>
      </c>
      <c r="BE413">
        <f>((BD413/100)/GW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1</v>
      </c>
      <c r="BF413">
        <v>0</v>
      </c>
      <c r="BG413">
        <f>((BF413/100)/GY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H413">
        <v>0</v>
      </c>
      <c r="BI413">
        <f>((BH413/100)/HA$2)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J413">
        <v>0</v>
      </c>
      <c r="BK413">
        <f t="shared" si="1330"/>
        <v>0</v>
      </c>
      <c r="BL413">
        <v>0</v>
      </c>
      <c r="BM413">
        <f t="shared" si="1331"/>
        <v>0</v>
      </c>
      <c r="BN413">
        <v>0</v>
      </c>
      <c r="BO413">
        <f t="shared" si="1332"/>
        <v>0</v>
      </c>
      <c r="BP413">
        <v>0</v>
      </c>
      <c r="BQ413">
        <f t="shared" si="1333"/>
        <v>0</v>
      </c>
      <c r="BR413">
        <v>0</v>
      </c>
      <c r="BS413">
        <f>((BR413/100)/GU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T413">
        <v>0</v>
      </c>
      <c r="BU413">
        <f>((BT413/100)/GW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V413">
        <v>0</v>
      </c>
      <c r="BW413">
        <f>((BV413/100)/GY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X413">
        <v>0</v>
      </c>
      <c r="BY413">
        <f>((BX413/100)/HA$6)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BZ413">
        <v>0</v>
      </c>
      <c r="CA413">
        <f>((BZ413/100)/GU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B413">
        <v>0</v>
      </c>
      <c r="CC413">
        <f>((CB413/100)/GW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D413">
        <v>0</v>
      </c>
      <c r="CE413">
        <f>((CD413/100)/GY$10)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F413">
        <v>0</v>
      </c>
      <c r="CG413">
        <f>((CF413/100)/GU$16)/((BR413/100)/GU$6+(BH413/100)/HA$2+(BT413/100)/GW$6+(BV413/100)/GY$6+(BX413/100)/HA$6+(BZ413/100)/GU$10+(CB413/100)/GW$10+(CD413/100)/GY$10+(BF413/100)/GY$2+(BB413/100)/GU$2+(CF413/100)/GU$16+(CH413/100)/GW$16+(CJ413/100)/GY$16+(CL413/100)/HA$16+(BL413/100)/HE$2+(CN413/100)/GW$19+(CP413/100)/GY$19+(CR413/100)/HA$19+(BP413/100)/HA$13+(CZ413/100)/GU$13+(DB413/100)/HA$10+(CT413/100)/GU$25+(CV413/100)/GW$25+(CX413/100)/HA$25+(DD413/100)/GW$28+(DF413/100)/GY$28+(BD413/100)/GW$2+(BJ413/100)/HC$2+(BN413/100)/HG$2+(DH413/100)/HA$28)</f>
        <v>0</v>
      </c>
      <c r="CH413">
        <v>0</v>
      </c>
      <c r="CI413">
        <f t="shared" si="1334"/>
        <v>0</v>
      </c>
      <c r="CJ413">
        <v>0</v>
      </c>
      <c r="CK413">
        <f t="shared" si="1335"/>
        <v>0</v>
      </c>
      <c r="CL413">
        <v>0</v>
      </c>
      <c r="CM413">
        <f t="shared" si="1336"/>
        <v>0</v>
      </c>
      <c r="CN413">
        <v>0</v>
      </c>
      <c r="CO413">
        <f t="shared" si="1337"/>
        <v>0</v>
      </c>
      <c r="CP413">
        <v>0</v>
      </c>
      <c r="CQ413">
        <f t="shared" si="1338"/>
        <v>0</v>
      </c>
      <c r="CR413">
        <v>0</v>
      </c>
      <c r="CS413">
        <f t="shared" si="1339"/>
        <v>0</v>
      </c>
      <c r="CT413">
        <v>0</v>
      </c>
      <c r="CU413">
        <f t="shared" si="1340"/>
        <v>0</v>
      </c>
      <c r="CV413">
        <v>0</v>
      </c>
      <c r="CW413">
        <f t="shared" si="1341"/>
        <v>0</v>
      </c>
      <c r="CX413">
        <v>0</v>
      </c>
      <c r="CY413">
        <f t="shared" si="1342"/>
        <v>0</v>
      </c>
      <c r="CZ413">
        <v>0</v>
      </c>
      <c r="DA413">
        <f t="shared" si="1343"/>
        <v>0</v>
      </c>
      <c r="DB413">
        <v>0</v>
      </c>
      <c r="DC413">
        <f t="shared" si="1344"/>
        <v>0</v>
      </c>
      <c r="DD413">
        <v>0</v>
      </c>
      <c r="DE413">
        <f t="shared" si="1345"/>
        <v>0</v>
      </c>
      <c r="DF413">
        <v>0</v>
      </c>
      <c r="DG413">
        <f t="shared" si="1346"/>
        <v>0</v>
      </c>
      <c r="DH413">
        <v>0</v>
      </c>
      <c r="DI413">
        <f t="shared" si="1347"/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f t="shared" si="1348"/>
        <v>0</v>
      </c>
      <c r="ET413">
        <v>0</v>
      </c>
      <c r="EU413">
        <f t="shared" si="1349"/>
        <v>0</v>
      </c>
      <c r="EV413">
        <v>100</v>
      </c>
      <c r="EW413">
        <f t="shared" si="1350"/>
        <v>1</v>
      </c>
      <c r="EX413">
        <v>0</v>
      </c>
      <c r="EY413">
        <f t="shared" si="1351"/>
        <v>0</v>
      </c>
      <c r="EZ413">
        <v>0</v>
      </c>
      <c r="FA413">
        <f t="shared" si="1352"/>
        <v>0</v>
      </c>
      <c r="FB413">
        <v>0</v>
      </c>
      <c r="FC413">
        <f t="shared" si="1353"/>
        <v>0</v>
      </c>
      <c r="FD413">
        <v>0</v>
      </c>
      <c r="FE413">
        <f t="shared" si="1354"/>
        <v>0</v>
      </c>
      <c r="FF413">
        <v>0</v>
      </c>
      <c r="FG413">
        <f t="shared" si="1355"/>
        <v>0</v>
      </c>
      <c r="FH413">
        <v>0</v>
      </c>
      <c r="FI413">
        <f t="shared" si="1356"/>
        <v>0</v>
      </c>
      <c r="FJ413">
        <v>0</v>
      </c>
      <c r="FK413">
        <f t="shared" si="1357"/>
        <v>0</v>
      </c>
      <c r="FL413">
        <v>0</v>
      </c>
      <c r="FM413">
        <f t="shared" si="1358"/>
        <v>0</v>
      </c>
      <c r="FN413">
        <v>0</v>
      </c>
      <c r="FO413">
        <f t="shared" si="1359"/>
        <v>0</v>
      </c>
      <c r="FP413">
        <v>0</v>
      </c>
      <c r="FQ413">
        <f t="shared" si="1360"/>
        <v>0</v>
      </c>
      <c r="FR413">
        <v>0</v>
      </c>
      <c r="FS413">
        <f t="shared" si="1361"/>
        <v>0</v>
      </c>
      <c r="FT413">
        <v>0</v>
      </c>
      <c r="FU413">
        <f t="shared" si="1362"/>
        <v>0</v>
      </c>
      <c r="FV413">
        <v>0</v>
      </c>
      <c r="FW413">
        <f t="shared" si="1363"/>
        <v>0</v>
      </c>
      <c r="FX413">
        <v>0</v>
      </c>
      <c r="FY413">
        <f t="shared" si="1364"/>
        <v>0</v>
      </c>
      <c r="FZ413">
        <v>0</v>
      </c>
      <c r="GA413">
        <f t="shared" si="1365"/>
        <v>0</v>
      </c>
      <c r="GB413">
        <v>0</v>
      </c>
      <c r="GC413">
        <f t="shared" si="1366"/>
        <v>0</v>
      </c>
      <c r="GD413">
        <v>0</v>
      </c>
      <c r="GE413">
        <f t="shared" si="1367"/>
        <v>0</v>
      </c>
      <c r="GF413">
        <v>0</v>
      </c>
      <c r="GG413">
        <f t="shared" si="1368"/>
        <v>0</v>
      </c>
      <c r="GH413">
        <v>0</v>
      </c>
      <c r="GI413">
        <f t="shared" si="1369"/>
        <v>0</v>
      </c>
      <c r="GJ413">
        <v>0</v>
      </c>
      <c r="GK413">
        <f t="shared" si="1370"/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 s="3" t="s">
        <v>769</v>
      </c>
    </row>
    <row r="414" spans="1:200" x14ac:dyDescent="0.45">
      <c r="A414">
        <v>413</v>
      </c>
      <c r="B414" t="s">
        <v>408</v>
      </c>
      <c r="C414" t="s">
        <v>742</v>
      </c>
      <c r="D414" t="s">
        <v>768</v>
      </c>
      <c r="F414">
        <v>234.3</v>
      </c>
      <c r="G414">
        <f>226+273</f>
        <v>499</v>
      </c>
      <c r="H414">
        <f t="shared" si="1371"/>
        <v>692.5</v>
      </c>
      <c r="I414" s="2">
        <f t="shared" si="1315"/>
        <v>0.72057761732851988</v>
      </c>
      <c r="J414" s="2">
        <f t="shared" si="1316"/>
        <v>264.7</v>
      </c>
      <c r="K414" s="2">
        <f t="shared" si="1317"/>
        <v>2.1297481860862142</v>
      </c>
      <c r="M414" s="2">
        <v>630</v>
      </c>
      <c r="N414">
        <v>23.2</v>
      </c>
      <c r="O414">
        <v>26.8</v>
      </c>
      <c r="P414" s="2">
        <f t="shared" si="1033"/>
        <v>0.86567164179104472</v>
      </c>
      <c r="Q414" s="2">
        <f t="shared" si="1034"/>
        <v>0.13432835820895528</v>
      </c>
      <c r="S414">
        <v>4</v>
      </c>
      <c r="T414" s="2">
        <f t="shared" ref="T414:T437" si="1374">R414/S414</f>
        <v>0</v>
      </c>
      <c r="U414">
        <v>10</v>
      </c>
      <c r="V414">
        <v>10.5</v>
      </c>
      <c r="W414" s="2">
        <f t="shared" si="1318"/>
        <v>2.3199999999999998</v>
      </c>
      <c r="X414" s="2">
        <f t="shared" si="1319"/>
        <v>2.8140000000000005</v>
      </c>
      <c r="Y414" s="7">
        <f t="shared" si="1320"/>
        <v>0.17555081734186231</v>
      </c>
      <c r="Z414" s="2">
        <f t="shared" si="1321"/>
        <v>0.95238095238095233</v>
      </c>
      <c r="AA414" s="2" t="e">
        <f t="shared" si="1322"/>
        <v>#DIV/0!</v>
      </c>
      <c r="AB414" s="2">
        <f t="shared" si="1323"/>
        <v>2.625</v>
      </c>
      <c r="AC414" s="2">
        <f t="shared" si="1324"/>
        <v>0.13432835820895528</v>
      </c>
      <c r="AD414" s="2">
        <f t="shared" si="1325"/>
        <v>10</v>
      </c>
      <c r="AE414" s="2">
        <f t="shared" si="1326"/>
        <v>6.5</v>
      </c>
      <c r="AG414" s="2">
        <f t="shared" si="1327"/>
        <v>1.5384615384615385</v>
      </c>
      <c r="AH414" s="2">
        <f t="shared" si="1234"/>
        <v>16.590476190476192</v>
      </c>
      <c r="AI414" s="2">
        <v>1</v>
      </c>
      <c r="AJ414">
        <f t="shared" si="1372"/>
        <v>1.4E-3</v>
      </c>
      <c r="AK414">
        <f t="shared" si="1240"/>
        <v>165.71428571428572</v>
      </c>
      <c r="AL414">
        <v>10</v>
      </c>
      <c r="AM414">
        <f t="shared" si="1241"/>
        <v>175.71428571428572</v>
      </c>
      <c r="AP414" t="s">
        <v>37</v>
      </c>
      <c r="AR414">
        <f t="shared" si="1373"/>
        <v>6.5999999999999992E-5</v>
      </c>
      <c r="AS414">
        <v>0.79</v>
      </c>
      <c r="AT414">
        <v>1</v>
      </c>
      <c r="AU414">
        <f t="shared" si="1235"/>
        <v>3.5552777669262356</v>
      </c>
      <c r="AV414" t="s">
        <v>408</v>
      </c>
      <c r="AW414" t="s">
        <v>74</v>
      </c>
      <c r="AZ414" s="2">
        <f t="shared" si="1328"/>
        <v>2</v>
      </c>
      <c r="BA414" s="2">
        <f t="shared" si="1329"/>
        <v>2</v>
      </c>
      <c r="BB414">
        <v>0</v>
      </c>
      <c r="BC414">
        <f>((BB414/100)/GU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D414">
        <v>100</v>
      </c>
      <c r="BE414">
        <f>((BD414/100)/GW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1</v>
      </c>
      <c r="BF414">
        <v>0</v>
      </c>
      <c r="BG414">
        <f>((BF414/100)/GY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H414">
        <v>0</v>
      </c>
      <c r="BI414">
        <f>((BH414/100)/HA$2)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J414">
        <v>0</v>
      </c>
      <c r="BK414">
        <f t="shared" si="1330"/>
        <v>0</v>
      </c>
      <c r="BL414">
        <v>0</v>
      </c>
      <c r="BM414">
        <f t="shared" si="1331"/>
        <v>0</v>
      </c>
      <c r="BN414">
        <v>0</v>
      </c>
      <c r="BO414">
        <f t="shared" si="1332"/>
        <v>0</v>
      </c>
      <c r="BP414">
        <v>0</v>
      </c>
      <c r="BQ414">
        <f t="shared" si="1333"/>
        <v>0</v>
      </c>
      <c r="BR414">
        <v>0</v>
      </c>
      <c r="BS414">
        <f>((BR414/100)/GU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T414">
        <v>0</v>
      </c>
      <c r="BU414">
        <f>((BT414/100)/GW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V414">
        <v>0</v>
      </c>
      <c r="BW414">
        <f>((BV414/100)/GY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X414">
        <v>0</v>
      </c>
      <c r="BY414">
        <f>((BX414/100)/HA$6)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BZ414">
        <v>0</v>
      </c>
      <c r="CA414">
        <f>((BZ414/100)/GU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B414">
        <v>0</v>
      </c>
      <c r="CC414">
        <f>((CB414/100)/GW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D414">
        <v>0</v>
      </c>
      <c r="CE414">
        <f>((CD414/100)/GY$10)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F414">
        <v>0</v>
      </c>
      <c r="CG414">
        <f>((CF414/100)/GU$16)/((BR414/100)/GU$6+(BH414/100)/HA$2+(BT414/100)/GW$6+(BV414/100)/GY$6+(BX414/100)/HA$6+(BZ414/100)/GU$10+(CB414/100)/GW$10+(CD414/100)/GY$10+(BF414/100)/GY$2+(BB414/100)/GU$2+(CF414/100)/GU$16+(CH414/100)/GW$16+(CJ414/100)/GY$16+(CL414/100)/HA$16+(BL414/100)/HE$2+(CN414/100)/GW$19+(CP414/100)/GY$19+(CR414/100)/HA$19+(BP414/100)/HA$13+(CZ414/100)/GU$13+(DB414/100)/HA$10+(CT414/100)/GU$25+(CV414/100)/GW$25+(CX414/100)/HA$25+(DD414/100)/GW$28+(DF414/100)/GY$28+(BD414/100)/GW$2+(BJ414/100)/HC$2+(BN414/100)/HG$2+(DH414/100)/HA$28)</f>
        <v>0</v>
      </c>
      <c r="CH414">
        <v>0</v>
      </c>
      <c r="CI414">
        <f t="shared" si="1334"/>
        <v>0</v>
      </c>
      <c r="CJ414">
        <v>0</v>
      </c>
      <c r="CK414">
        <f t="shared" si="1335"/>
        <v>0</v>
      </c>
      <c r="CL414">
        <v>0</v>
      </c>
      <c r="CM414">
        <f t="shared" si="1336"/>
        <v>0</v>
      </c>
      <c r="CN414">
        <v>0</v>
      </c>
      <c r="CO414">
        <f t="shared" si="1337"/>
        <v>0</v>
      </c>
      <c r="CP414">
        <v>0</v>
      </c>
      <c r="CQ414">
        <f t="shared" si="1338"/>
        <v>0</v>
      </c>
      <c r="CR414">
        <v>0</v>
      </c>
      <c r="CS414">
        <f t="shared" si="1339"/>
        <v>0</v>
      </c>
      <c r="CT414">
        <v>0</v>
      </c>
      <c r="CU414">
        <f t="shared" si="1340"/>
        <v>0</v>
      </c>
      <c r="CV414">
        <v>0</v>
      </c>
      <c r="CW414">
        <f t="shared" si="1341"/>
        <v>0</v>
      </c>
      <c r="CX414">
        <v>0</v>
      </c>
      <c r="CY414">
        <f t="shared" si="1342"/>
        <v>0</v>
      </c>
      <c r="CZ414">
        <v>0</v>
      </c>
      <c r="DA414">
        <f t="shared" si="1343"/>
        <v>0</v>
      </c>
      <c r="DB414">
        <v>0</v>
      </c>
      <c r="DC414">
        <f t="shared" si="1344"/>
        <v>0</v>
      </c>
      <c r="DD414">
        <v>0</v>
      </c>
      <c r="DE414">
        <f t="shared" si="1345"/>
        <v>0</v>
      </c>
      <c r="DF414">
        <v>0</v>
      </c>
      <c r="DG414">
        <f t="shared" si="1346"/>
        <v>0</v>
      </c>
      <c r="DH414">
        <v>0</v>
      </c>
      <c r="DI414">
        <f t="shared" si="1347"/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f t="shared" si="1348"/>
        <v>0</v>
      </c>
      <c r="ET414">
        <v>0</v>
      </c>
      <c r="EU414">
        <f t="shared" si="1349"/>
        <v>0</v>
      </c>
      <c r="EV414">
        <v>100</v>
      </c>
      <c r="EW414">
        <f t="shared" si="1350"/>
        <v>1</v>
      </c>
      <c r="EX414">
        <v>0</v>
      </c>
      <c r="EY414">
        <f t="shared" si="1351"/>
        <v>0</v>
      </c>
      <c r="EZ414">
        <v>0</v>
      </c>
      <c r="FA414">
        <f t="shared" si="1352"/>
        <v>0</v>
      </c>
      <c r="FB414">
        <v>0</v>
      </c>
      <c r="FC414">
        <f t="shared" si="1353"/>
        <v>0</v>
      </c>
      <c r="FD414">
        <v>0</v>
      </c>
      <c r="FE414">
        <f t="shared" si="1354"/>
        <v>0</v>
      </c>
      <c r="FF414">
        <v>0</v>
      </c>
      <c r="FG414">
        <f t="shared" si="1355"/>
        <v>0</v>
      </c>
      <c r="FH414">
        <v>0</v>
      </c>
      <c r="FI414">
        <f t="shared" si="1356"/>
        <v>0</v>
      </c>
      <c r="FJ414">
        <v>0</v>
      </c>
      <c r="FK414">
        <f t="shared" si="1357"/>
        <v>0</v>
      </c>
      <c r="FL414">
        <v>0</v>
      </c>
      <c r="FM414">
        <f t="shared" si="1358"/>
        <v>0</v>
      </c>
      <c r="FN414">
        <v>0</v>
      </c>
      <c r="FO414">
        <f t="shared" si="1359"/>
        <v>0</v>
      </c>
      <c r="FP414">
        <v>0</v>
      </c>
      <c r="FQ414">
        <f t="shared" si="1360"/>
        <v>0</v>
      </c>
      <c r="FR414">
        <v>0</v>
      </c>
      <c r="FS414">
        <f t="shared" si="1361"/>
        <v>0</v>
      </c>
      <c r="FT414">
        <v>0</v>
      </c>
      <c r="FU414">
        <f t="shared" si="1362"/>
        <v>0</v>
      </c>
      <c r="FV414">
        <v>0</v>
      </c>
      <c r="FW414">
        <f t="shared" si="1363"/>
        <v>0</v>
      </c>
      <c r="FX414">
        <v>0</v>
      </c>
      <c r="FY414">
        <f t="shared" si="1364"/>
        <v>0</v>
      </c>
      <c r="FZ414">
        <v>0</v>
      </c>
      <c r="GA414">
        <f t="shared" si="1365"/>
        <v>0</v>
      </c>
      <c r="GB414">
        <v>0</v>
      </c>
      <c r="GC414">
        <f t="shared" si="1366"/>
        <v>0</v>
      </c>
      <c r="GD414">
        <v>0</v>
      </c>
      <c r="GE414">
        <f t="shared" si="1367"/>
        <v>0</v>
      </c>
      <c r="GF414">
        <v>0</v>
      </c>
      <c r="GG414">
        <f t="shared" si="1368"/>
        <v>0</v>
      </c>
      <c r="GH414">
        <v>0</v>
      </c>
      <c r="GI414">
        <f t="shared" si="1369"/>
        <v>0</v>
      </c>
      <c r="GJ414">
        <v>0</v>
      </c>
      <c r="GK414">
        <f t="shared" si="1370"/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 s="3" t="s">
        <v>769</v>
      </c>
    </row>
    <row r="415" spans="1:200" x14ac:dyDescent="0.45">
      <c r="A415">
        <v>414</v>
      </c>
      <c r="B415" t="s">
        <v>408</v>
      </c>
      <c r="C415" t="s">
        <v>742</v>
      </c>
      <c r="D415" t="s">
        <v>768</v>
      </c>
      <c r="F415">
        <v>234.3</v>
      </c>
      <c r="G415">
        <f>249+273</f>
        <v>522</v>
      </c>
      <c r="H415">
        <f t="shared" si="1371"/>
        <v>692.5</v>
      </c>
      <c r="I415" s="2">
        <f t="shared" si="1315"/>
        <v>0.75379061371841161</v>
      </c>
      <c r="J415" s="2">
        <f t="shared" si="1316"/>
        <v>287.7</v>
      </c>
      <c r="K415" s="2">
        <f t="shared" si="1317"/>
        <v>2.2279129321382842</v>
      </c>
      <c r="M415" s="2">
        <v>630</v>
      </c>
      <c r="N415">
        <v>23.6</v>
      </c>
      <c r="O415">
        <v>30</v>
      </c>
      <c r="P415" s="2">
        <f t="shared" si="1033"/>
        <v>0.78666666666666674</v>
      </c>
      <c r="Q415" s="2">
        <f t="shared" si="1034"/>
        <v>0.21333333333333329</v>
      </c>
      <c r="S415">
        <v>1</v>
      </c>
      <c r="T415" s="2">
        <f t="shared" si="1374"/>
        <v>0</v>
      </c>
      <c r="U415">
        <v>6</v>
      </c>
      <c r="V415">
        <v>7.5</v>
      </c>
      <c r="W415" s="2">
        <f t="shared" si="1318"/>
        <v>1.4160000000000001</v>
      </c>
      <c r="X415" s="2">
        <f t="shared" si="1319"/>
        <v>2.25</v>
      </c>
      <c r="Y415" s="7">
        <f t="shared" si="1320"/>
        <v>0.37066666666666659</v>
      </c>
      <c r="Z415" s="2">
        <f t="shared" si="1321"/>
        <v>0.8</v>
      </c>
      <c r="AA415" s="2" t="e">
        <f t="shared" si="1322"/>
        <v>#DIV/0!</v>
      </c>
      <c r="AB415" s="2">
        <f t="shared" si="1323"/>
        <v>7.5</v>
      </c>
      <c r="AC415" s="2">
        <f t="shared" si="1324"/>
        <v>0.21333333333333329</v>
      </c>
      <c r="AD415" s="2">
        <f t="shared" si="1325"/>
        <v>6</v>
      </c>
      <c r="AE415" s="2">
        <f t="shared" si="1326"/>
        <v>6.5</v>
      </c>
      <c r="AG415" s="2">
        <f t="shared" si="1327"/>
        <v>0.92307692307692313</v>
      </c>
      <c r="AH415" s="2">
        <f t="shared" si="1234"/>
        <v>26</v>
      </c>
      <c r="AI415" s="2">
        <v>1</v>
      </c>
      <c r="AJ415">
        <f t="shared" si="1372"/>
        <v>1.4E-3</v>
      </c>
      <c r="AK415">
        <f t="shared" si="1240"/>
        <v>168.57142857142858</v>
      </c>
      <c r="AL415">
        <v>10</v>
      </c>
      <c r="AM415">
        <f t="shared" si="1241"/>
        <v>178.57142857142858</v>
      </c>
      <c r="AP415" t="s">
        <v>37</v>
      </c>
      <c r="AR415">
        <f t="shared" si="1373"/>
        <v>6.5999999999999992E-5</v>
      </c>
      <c r="AS415">
        <v>0.79</v>
      </c>
      <c r="AT415">
        <v>1</v>
      </c>
      <c r="AU415">
        <f t="shared" si="1235"/>
        <v>0.88881944173155891</v>
      </c>
      <c r="AV415" t="s">
        <v>408</v>
      </c>
      <c r="AW415" t="s">
        <v>74</v>
      </c>
      <c r="AZ415" s="2">
        <f t="shared" si="1328"/>
        <v>2</v>
      </c>
      <c r="BA415" s="2">
        <f t="shared" si="1329"/>
        <v>2</v>
      </c>
      <c r="BB415">
        <v>0</v>
      </c>
      <c r="BC415">
        <f>((BB415/100)/GU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D415">
        <v>100</v>
      </c>
      <c r="BE415">
        <f>((BD415/100)/GW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1</v>
      </c>
      <c r="BF415">
        <v>0</v>
      </c>
      <c r="BG415">
        <f>((BF415/100)/GY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H415">
        <v>0</v>
      </c>
      <c r="BI415">
        <f>((BH415/100)/HA$2)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J415">
        <v>0</v>
      </c>
      <c r="BK415">
        <f t="shared" si="1330"/>
        <v>0</v>
      </c>
      <c r="BL415">
        <v>0</v>
      </c>
      <c r="BM415">
        <f t="shared" si="1331"/>
        <v>0</v>
      </c>
      <c r="BN415">
        <v>0</v>
      </c>
      <c r="BO415">
        <f t="shared" si="1332"/>
        <v>0</v>
      </c>
      <c r="BP415">
        <v>0</v>
      </c>
      <c r="BQ415">
        <f t="shared" si="1333"/>
        <v>0</v>
      </c>
      <c r="BR415">
        <v>0</v>
      </c>
      <c r="BS415">
        <f>((BR415/100)/GU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T415">
        <v>0</v>
      </c>
      <c r="BU415">
        <f>((BT415/100)/GW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V415">
        <v>0</v>
      </c>
      <c r="BW415">
        <f>((BV415/100)/GY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X415">
        <v>0</v>
      </c>
      <c r="BY415">
        <f>((BX415/100)/HA$6)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BZ415">
        <v>0</v>
      </c>
      <c r="CA415">
        <f>((BZ415/100)/GU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B415">
        <v>0</v>
      </c>
      <c r="CC415">
        <f>((CB415/100)/GW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D415">
        <v>0</v>
      </c>
      <c r="CE415">
        <f>((CD415/100)/GY$10)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F415">
        <v>0</v>
      </c>
      <c r="CG415">
        <f>((CF415/100)/GU$16)/((BR415/100)/GU$6+(BH415/100)/HA$2+(BT415/100)/GW$6+(BV415/100)/GY$6+(BX415/100)/HA$6+(BZ415/100)/GU$10+(CB415/100)/GW$10+(CD415/100)/GY$10+(BF415/100)/GY$2+(BB415/100)/GU$2+(CF415/100)/GU$16+(CH415/100)/GW$16+(CJ415/100)/GY$16+(CL415/100)/HA$16+(BL415/100)/HE$2+(CN415/100)/GW$19+(CP415/100)/GY$19+(CR415/100)/HA$19+(BP415/100)/HA$13+(CZ415/100)/GU$13+(DB415/100)/HA$10+(CT415/100)/GU$25+(CV415/100)/GW$25+(CX415/100)/HA$25+(DD415/100)/GW$28+(DF415/100)/GY$28+(BD415/100)/GW$2+(BJ415/100)/HC$2+(BN415/100)/HG$2+(DH415/100)/HA$28)</f>
        <v>0</v>
      </c>
      <c r="CH415">
        <v>0</v>
      </c>
      <c r="CI415">
        <f t="shared" si="1334"/>
        <v>0</v>
      </c>
      <c r="CJ415">
        <v>0</v>
      </c>
      <c r="CK415">
        <f t="shared" si="1335"/>
        <v>0</v>
      </c>
      <c r="CL415">
        <v>0</v>
      </c>
      <c r="CM415">
        <f t="shared" si="1336"/>
        <v>0</v>
      </c>
      <c r="CN415">
        <v>0</v>
      </c>
      <c r="CO415">
        <f t="shared" si="1337"/>
        <v>0</v>
      </c>
      <c r="CP415">
        <v>0</v>
      </c>
      <c r="CQ415">
        <f t="shared" si="1338"/>
        <v>0</v>
      </c>
      <c r="CR415">
        <v>0</v>
      </c>
      <c r="CS415">
        <f t="shared" si="1339"/>
        <v>0</v>
      </c>
      <c r="CT415">
        <v>0</v>
      </c>
      <c r="CU415">
        <f t="shared" si="1340"/>
        <v>0</v>
      </c>
      <c r="CV415">
        <v>0</v>
      </c>
      <c r="CW415">
        <f t="shared" si="1341"/>
        <v>0</v>
      </c>
      <c r="CX415">
        <v>0</v>
      </c>
      <c r="CY415">
        <f t="shared" si="1342"/>
        <v>0</v>
      </c>
      <c r="CZ415">
        <v>0</v>
      </c>
      <c r="DA415">
        <f t="shared" si="1343"/>
        <v>0</v>
      </c>
      <c r="DB415">
        <v>0</v>
      </c>
      <c r="DC415">
        <f t="shared" si="1344"/>
        <v>0</v>
      </c>
      <c r="DD415">
        <v>0</v>
      </c>
      <c r="DE415">
        <f t="shared" si="1345"/>
        <v>0</v>
      </c>
      <c r="DF415">
        <v>0</v>
      </c>
      <c r="DG415">
        <f t="shared" si="1346"/>
        <v>0</v>
      </c>
      <c r="DH415">
        <v>0</v>
      </c>
      <c r="DI415">
        <f t="shared" si="1347"/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f t="shared" si="1348"/>
        <v>0</v>
      </c>
      <c r="ET415">
        <v>0</v>
      </c>
      <c r="EU415">
        <f t="shared" si="1349"/>
        <v>0</v>
      </c>
      <c r="EV415">
        <v>100</v>
      </c>
      <c r="EW415">
        <f t="shared" si="1350"/>
        <v>1</v>
      </c>
      <c r="EX415">
        <v>0</v>
      </c>
      <c r="EY415">
        <f t="shared" si="1351"/>
        <v>0</v>
      </c>
      <c r="EZ415">
        <v>0</v>
      </c>
      <c r="FA415">
        <f t="shared" si="1352"/>
        <v>0</v>
      </c>
      <c r="FB415">
        <v>0</v>
      </c>
      <c r="FC415">
        <f t="shared" si="1353"/>
        <v>0</v>
      </c>
      <c r="FD415">
        <v>0</v>
      </c>
      <c r="FE415">
        <f t="shared" si="1354"/>
        <v>0</v>
      </c>
      <c r="FF415">
        <v>0</v>
      </c>
      <c r="FG415">
        <f t="shared" si="1355"/>
        <v>0</v>
      </c>
      <c r="FH415">
        <v>0</v>
      </c>
      <c r="FI415">
        <f t="shared" si="1356"/>
        <v>0</v>
      </c>
      <c r="FJ415">
        <v>0</v>
      </c>
      <c r="FK415">
        <f t="shared" si="1357"/>
        <v>0</v>
      </c>
      <c r="FL415">
        <v>0</v>
      </c>
      <c r="FM415">
        <f t="shared" si="1358"/>
        <v>0</v>
      </c>
      <c r="FN415">
        <v>0</v>
      </c>
      <c r="FO415">
        <f t="shared" si="1359"/>
        <v>0</v>
      </c>
      <c r="FP415">
        <v>0</v>
      </c>
      <c r="FQ415">
        <f t="shared" si="1360"/>
        <v>0</v>
      </c>
      <c r="FR415">
        <v>0</v>
      </c>
      <c r="FS415">
        <f t="shared" si="1361"/>
        <v>0</v>
      </c>
      <c r="FT415">
        <v>0</v>
      </c>
      <c r="FU415">
        <f t="shared" si="1362"/>
        <v>0</v>
      </c>
      <c r="FV415">
        <v>0</v>
      </c>
      <c r="FW415">
        <f t="shared" si="1363"/>
        <v>0</v>
      </c>
      <c r="FX415">
        <v>0</v>
      </c>
      <c r="FY415">
        <f t="shared" si="1364"/>
        <v>0</v>
      </c>
      <c r="FZ415">
        <v>0</v>
      </c>
      <c r="GA415">
        <f t="shared" si="1365"/>
        <v>0</v>
      </c>
      <c r="GB415">
        <v>0</v>
      </c>
      <c r="GC415">
        <f t="shared" si="1366"/>
        <v>0</v>
      </c>
      <c r="GD415">
        <v>0</v>
      </c>
      <c r="GE415">
        <f t="shared" si="1367"/>
        <v>0</v>
      </c>
      <c r="GF415">
        <v>0</v>
      </c>
      <c r="GG415">
        <f t="shared" si="1368"/>
        <v>0</v>
      </c>
      <c r="GH415">
        <v>0</v>
      </c>
      <c r="GI415">
        <f t="shared" si="1369"/>
        <v>0</v>
      </c>
      <c r="GJ415">
        <v>0</v>
      </c>
      <c r="GK415">
        <f t="shared" si="1370"/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 s="3" t="s">
        <v>769</v>
      </c>
    </row>
    <row r="416" spans="1:200" x14ac:dyDescent="0.45">
      <c r="A416">
        <v>415</v>
      </c>
      <c r="B416" t="s">
        <v>408</v>
      </c>
      <c r="C416" t="s">
        <v>34</v>
      </c>
      <c r="D416" t="s">
        <v>768</v>
      </c>
      <c r="F416">
        <f t="shared" ref="F416:F421" si="1375">29.8+273</f>
        <v>302.8</v>
      </c>
      <c r="G416">
        <f>19+273</f>
        <v>292</v>
      </c>
      <c r="H416">
        <f t="shared" si="1371"/>
        <v>692.5</v>
      </c>
      <c r="I416" s="2">
        <f t="shared" ref="I416:I421" si="1376">G416/H416</f>
        <v>0.42166064981949458</v>
      </c>
      <c r="J416" s="2">
        <f t="shared" ref="J416:J421" si="1377">G416-F416</f>
        <v>-10.800000000000011</v>
      </c>
      <c r="K416" s="2">
        <f t="shared" ref="K416:K421" si="1378">G416/F416</f>
        <v>0.96433289299867897</v>
      </c>
      <c r="M416" s="2">
        <v>2477</v>
      </c>
      <c r="N416">
        <v>15</v>
      </c>
      <c r="O416">
        <v>53.9</v>
      </c>
      <c r="P416" s="2">
        <f t="shared" si="1033"/>
        <v>0.2782931354359926</v>
      </c>
      <c r="Q416" s="2">
        <f t="shared" si="1034"/>
        <v>0.72170686456400746</v>
      </c>
      <c r="S416">
        <v>47</v>
      </c>
      <c r="T416" s="2">
        <f t="shared" si="1374"/>
        <v>0</v>
      </c>
      <c r="U416">
        <v>61</v>
      </c>
      <c r="V416">
        <v>98</v>
      </c>
      <c r="W416" s="2">
        <f t="shared" ref="W416:W422" si="1379">U416*N416/100</f>
        <v>9.15</v>
      </c>
      <c r="X416" s="2">
        <f t="shared" ref="X416:X422" si="1380">V416*O416/100</f>
        <v>52.821999999999996</v>
      </c>
      <c r="Y416" s="7">
        <f t="shared" ref="Y416:Y422" si="1381">(X416-W416)/X416</f>
        <v>0.82677672182045359</v>
      </c>
      <c r="Z416" s="2">
        <f t="shared" ref="Z416:Z422" si="1382">U416/V416</f>
        <v>0.62244897959183676</v>
      </c>
      <c r="AA416" s="2" t="e">
        <f t="shared" ref="AA416:AA422" si="1383">U416/R416</f>
        <v>#DIV/0!</v>
      </c>
      <c r="AB416" s="2">
        <f t="shared" ref="AB416:AB422" si="1384">V416/S416</f>
        <v>2.0851063829787235</v>
      </c>
      <c r="AC416" s="2">
        <f t="shared" ref="AC416:AC422" si="1385">(O416-N416)/O416</f>
        <v>0.72170686456400746</v>
      </c>
      <c r="AD416" s="2">
        <f t="shared" ref="AD416:AD422" si="1386">U416-R416</f>
        <v>61</v>
      </c>
      <c r="AE416" s="2">
        <f t="shared" ref="AE416:AE422" si="1387">V416-S416</f>
        <v>51</v>
      </c>
      <c r="AG416" s="2">
        <f t="shared" ref="AG416:AG422" si="1388">AD416/AE416</f>
        <v>1.196078431372549</v>
      </c>
      <c r="AH416" s="2">
        <f t="shared" si="1234"/>
        <v>28.05</v>
      </c>
      <c r="AI416" s="2">
        <v>2</v>
      </c>
      <c r="AJ416">
        <f t="shared" si="1372"/>
        <v>1.4E-3</v>
      </c>
      <c r="AK416">
        <f t="shared" si="1240"/>
        <v>107.14285714285715</v>
      </c>
      <c r="AL416">
        <v>10</v>
      </c>
      <c r="AM416">
        <f t="shared" si="1241"/>
        <v>117.14285714285715</v>
      </c>
      <c r="AP416" t="s">
        <v>37</v>
      </c>
      <c r="AR416">
        <f t="shared" si="1373"/>
        <v>6.5999999999999992E-5</v>
      </c>
      <c r="AS416">
        <v>0.79</v>
      </c>
      <c r="AT416">
        <v>1</v>
      </c>
      <c r="AU416">
        <f t="shared" si="1235"/>
        <v>41.774513761383268</v>
      </c>
      <c r="AV416" t="s">
        <v>408</v>
      </c>
      <c r="AW416" t="s">
        <v>74</v>
      </c>
      <c r="AZ416" s="2">
        <f t="shared" si="1328"/>
        <v>2</v>
      </c>
      <c r="BA416" s="2">
        <f t="shared" si="1329"/>
        <v>3</v>
      </c>
      <c r="BB416">
        <v>0</v>
      </c>
      <c r="BC416">
        <f t="shared" ref="BC416:BC421" si="1389">((BB416/100)/GU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D416">
        <v>100</v>
      </c>
      <c r="BE416">
        <f t="shared" ref="BE416:BE434" si="1390">((BD416/100)/GW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1</v>
      </c>
      <c r="BF416">
        <v>0</v>
      </c>
      <c r="BG416">
        <f t="shared" ref="BG416:BG421" si="1391">((BF416/100)/GY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H416">
        <v>0</v>
      </c>
      <c r="BI416">
        <f t="shared" ref="BI416:BI421" si="1392">((BH416/100)/HA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J416">
        <v>0</v>
      </c>
      <c r="BK416">
        <f t="shared" ref="BK416:BK421" si="1393">((BJ416/100)/HC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L416">
        <v>0</v>
      </c>
      <c r="BM416">
        <f t="shared" ref="BM416:BM421" si="1394">((BL416/100)/HE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N416">
        <v>0</v>
      </c>
      <c r="BO416">
        <f t="shared" ref="BO416:BO421" si="1395">((BN416/100)/HG$2)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P416">
        <v>0</v>
      </c>
      <c r="BQ416">
        <f t="shared" ref="BQ416:BQ421" si="1396">((BP416/100)/HA$13)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R416">
        <v>0</v>
      </c>
      <c r="BS416">
        <f t="shared" ref="BS416:BS421" si="1397">((BR416/100)/GU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T416">
        <v>0</v>
      </c>
      <c r="BU416">
        <f t="shared" ref="BU416:BU421" si="1398">((BT416/100)/GW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V416">
        <v>0</v>
      </c>
      <c r="BW416">
        <f t="shared" ref="BW416:BW421" si="1399">((BV416/100)/GY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X416">
        <v>0</v>
      </c>
      <c r="BY416">
        <f t="shared" ref="BY416:BY421" si="1400">((BX416/100)/HA$6)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BZ416">
        <v>0</v>
      </c>
      <c r="CA416">
        <f t="shared" ref="CA416:CA421" si="1401">((BZ416/100)/GU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B416">
        <v>0</v>
      </c>
      <c r="CC416">
        <f t="shared" ref="CC416:CC421" si="1402">((CB416/100)/GW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D416">
        <v>0</v>
      </c>
      <c r="CE416">
        <f t="shared" ref="CE416:CE421" si="1403">((CD416/100)/GY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F416">
        <v>0</v>
      </c>
      <c r="CG416">
        <f t="shared" ref="CG416:CG421" si="1404">((CF416/100)/GU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H416">
        <v>0</v>
      </c>
      <c r="CI416">
        <f t="shared" ref="CI416:CI421" si="1405">((CH416/100)/GW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J416">
        <v>0</v>
      </c>
      <c r="CK416">
        <f t="shared" ref="CK416:CK421" si="1406">((CJ416/100)/GY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L416">
        <v>0</v>
      </c>
      <c r="CM416">
        <f t="shared" ref="CM416:CM421" si="1407">((CL416/100)/HA$16)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N416">
        <v>0</v>
      </c>
      <c r="CO416">
        <f t="shared" ref="CO416:CO421" si="1408">((CN416/100)/GW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P416">
        <v>0</v>
      </c>
      <c r="CQ416">
        <f t="shared" ref="CQ416:CQ421" si="1409">((CP416/100)/GY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R416">
        <v>0</v>
      </c>
      <c r="CS416">
        <f t="shared" ref="CS416:CS421" si="1410">((CR416/100)/HA$19)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T416">
        <v>0</v>
      </c>
      <c r="CU416">
        <f t="shared" ref="CU416:CU421" si="1411">((CT416/100)/GU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V416">
        <v>0</v>
      </c>
      <c r="CW416">
        <f t="shared" ref="CW416:CW421" si="1412">((CV416/100)/GW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X416">
        <v>0</v>
      </c>
      <c r="CY416">
        <f t="shared" ref="CY416:CY421" si="1413">((CX416/100)/HA$25)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CZ416">
        <v>0</v>
      </c>
      <c r="DA416">
        <f t="shared" ref="DA416:DA421" si="1414">((CZ416/100)/GU$13)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B416">
        <v>0</v>
      </c>
      <c r="DC416">
        <f t="shared" ref="DC416:DC421" si="1415">((DB416/100)/HA$10)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D416">
        <v>0</v>
      </c>
      <c r="DE416">
        <f t="shared" ref="DE416:DE421" si="1416">((DD416/100)/GW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F416">
        <v>0</v>
      </c>
      <c r="DG416">
        <f t="shared" ref="DG416:DG421" si="1417">((DF416/100)/GY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H416">
        <v>0</v>
      </c>
      <c r="DI416">
        <f t="shared" ref="DI416:DI421" si="1418">((DH416/100)/HA$28)/((BR416/100)/GU$6+(BH416/100)/HA$2+(BT416/100)/GW$6+(BV416/100)/GY$6+(BX416/100)/HA$6+(BZ416/100)/GU$10+(CB416/100)/GW$10+(CD416/100)/GY$10+(BF416/100)/GY$2+(BB416/100)/GU$2+(CF416/100)/GU$16+(CH416/100)/GW$16+(CJ416/100)/GY$16+(CL416/100)/HA$16+(BL416/100)/HE$2+(CN416/100)/GW$19+(CP416/100)/GY$19+(CR416/100)/HA$19+(BP416/100)/HA$13+(CZ416/100)/GU$13+(DB416/100)/HA$10+(CT416/100)/GU$25+(CV416/100)/GW$25+(CX416/100)/HA$25+(DD416/100)/GW$28+(DF416/100)/GY$28+(BD416/100)/GW$2+(BJ416/100)/HC$2+(BN416/100)/HG$2+(DH416/100)/HA$28)</f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100</v>
      </c>
      <c r="ES416">
        <f>((ER416/100)/HK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1</v>
      </c>
      <c r="ET416">
        <v>0</v>
      </c>
      <c r="EU416">
        <f>((ET416/100)/HM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V416">
        <v>0</v>
      </c>
      <c r="EW416">
        <f>((EV416/100)/HO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X416">
        <v>0</v>
      </c>
      <c r="EY416">
        <f>((EX416/100)/GW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EZ416">
        <v>0</v>
      </c>
      <c r="FA416">
        <f>((EZ416/100)/HA$10)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B416">
        <v>0</v>
      </c>
      <c r="FC416">
        <f>((FB416/100)/GU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D416">
        <v>0</v>
      </c>
      <c r="FE416">
        <f>((FD416/100)/GW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F416">
        <v>0</v>
      </c>
      <c r="FG416">
        <f>((FF416/100)/GY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H416">
        <v>0</v>
      </c>
      <c r="FI416">
        <f>((FH416/100)/HA$13)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J416">
        <v>0</v>
      </c>
      <c r="FK416">
        <f>((FJ416/100)/GU$19)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L416">
        <v>0</v>
      </c>
      <c r="FM416">
        <f>((FL416/100)/GU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N416">
        <v>0</v>
      </c>
      <c r="FO416">
        <f>((FN416/100)/HC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P416">
        <v>0</v>
      </c>
      <c r="FQ416">
        <f>((FP416/100)/GY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R416">
        <v>0</v>
      </c>
      <c r="FS416">
        <f>((FR416/100)/GU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T416">
        <v>0</v>
      </c>
      <c r="FU416">
        <f>((FT416/100)/GW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V416">
        <v>0</v>
      </c>
      <c r="FW416">
        <f>((FV416/100)/HE$2)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X416">
        <v>0</v>
      </c>
      <c r="FY416">
        <f>((FX416/100)/GU$6)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FZ416">
        <v>0</v>
      </c>
      <c r="GA416">
        <f>((FZ416/100)/GU$10)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B416">
        <v>0</v>
      </c>
      <c r="GC416">
        <f>((GB416/100)/GZ$22)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D416">
        <v>0</v>
      </c>
      <c r="GE416">
        <f>((GD416/100)/GY$25)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</f>
        <v>0</v>
      </c>
      <c r="GF416">
        <v>0</v>
      </c>
      <c r="GG416">
        <f>(((GF416/100)/GU$28)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H416">
        <v>0</v>
      </c>
      <c r="GI416">
        <f>(((GH416/100)/GU$31)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J416">
        <v>0</v>
      </c>
      <c r="GK416">
        <f>(((GJ416/100)/GW$31)/((ER416/100)/HK$2+(ET416/100)/HM$2+(EV416/100)/HO$2+(EX416/100)/GW$2+(EZ416/100)/HA$10+(FB416/100)/GU$13+(FD416/100)/GW$13+(FF416/100)/GY$13+(FH416/100)/HA$13+(FJ416/100)/GU$19+(FL416/100)/GU$2+(FN416/100)/HC$2+(FP416/100)/GY$2+(FR416/100)/GU$22+(FT416/100)/GW$22+(FV416/100)/HE$2+(FX416/100)/GU$6+(FZ416/100)/GU$10+(GB416/100)/GZ$22+(GD416/100)/GY$25+(GF416/100)/GU$28+(GH416/100)/GU$31+(GJ416/100)/GW$31))</f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 s="3" t="s">
        <v>769</v>
      </c>
    </row>
    <row r="417" spans="1:200" x14ac:dyDescent="0.45">
      <c r="A417">
        <v>416</v>
      </c>
      <c r="B417" t="s">
        <v>408</v>
      </c>
      <c r="C417" t="s">
        <v>34</v>
      </c>
      <c r="D417" t="s">
        <v>768</v>
      </c>
      <c r="F417">
        <f t="shared" si="1375"/>
        <v>302.8</v>
      </c>
      <c r="G417">
        <f>104+273</f>
        <v>377</v>
      </c>
      <c r="H417">
        <f t="shared" si="1371"/>
        <v>692.5</v>
      </c>
      <c r="I417" s="2">
        <f t="shared" si="1376"/>
        <v>0.54440433212996386</v>
      </c>
      <c r="J417" s="2">
        <f t="shared" si="1377"/>
        <v>74.199999999999989</v>
      </c>
      <c r="K417" s="2">
        <f t="shared" si="1378"/>
        <v>1.2450462351387053</v>
      </c>
      <c r="M417" s="2">
        <v>2477</v>
      </c>
      <c r="N417">
        <v>1.3</v>
      </c>
      <c r="O417">
        <v>37.4</v>
      </c>
      <c r="P417" s="2">
        <f t="shared" si="1033"/>
        <v>3.4759358288770054E-2</v>
      </c>
      <c r="Q417" s="2">
        <f t="shared" si="1034"/>
        <v>0.96524064171123003</v>
      </c>
      <c r="S417">
        <v>28</v>
      </c>
      <c r="T417" s="2">
        <f t="shared" si="1374"/>
        <v>0</v>
      </c>
      <c r="U417">
        <v>10.8</v>
      </c>
      <c r="V417">
        <v>45.5</v>
      </c>
      <c r="W417" s="2">
        <f t="shared" si="1379"/>
        <v>0.1404</v>
      </c>
      <c r="X417" s="2">
        <f t="shared" si="1380"/>
        <v>17.016999999999999</v>
      </c>
      <c r="Y417" s="7">
        <f t="shared" si="1381"/>
        <v>0.99174942704354474</v>
      </c>
      <c r="Z417" s="2">
        <f t="shared" si="1382"/>
        <v>0.23736263736263738</v>
      </c>
      <c r="AA417" s="2" t="e">
        <f t="shared" si="1383"/>
        <v>#DIV/0!</v>
      </c>
      <c r="AB417" s="2">
        <f t="shared" si="1384"/>
        <v>1.625</v>
      </c>
      <c r="AC417" s="2">
        <f t="shared" si="1385"/>
        <v>0.96524064171123003</v>
      </c>
      <c r="AD417" s="2">
        <f t="shared" si="1386"/>
        <v>10.8</v>
      </c>
      <c r="AE417" s="2">
        <f t="shared" si="1387"/>
        <v>17.5</v>
      </c>
      <c r="AG417" s="2">
        <f t="shared" si="1388"/>
        <v>0.61714285714285722</v>
      </c>
      <c r="AH417" s="2">
        <f t="shared" si="1234"/>
        <v>14.384615384615385</v>
      </c>
      <c r="AI417" s="2">
        <v>2</v>
      </c>
      <c r="AJ417">
        <f t="shared" si="1372"/>
        <v>1.4E-3</v>
      </c>
      <c r="AK417">
        <f t="shared" si="1240"/>
        <v>9.2857142857142865</v>
      </c>
      <c r="AL417">
        <v>10</v>
      </c>
      <c r="AM417">
        <f t="shared" si="1241"/>
        <v>19.285714285714285</v>
      </c>
      <c r="AP417" t="s">
        <v>37</v>
      </c>
      <c r="AR417">
        <f t="shared" si="1373"/>
        <v>6.5999999999999992E-5</v>
      </c>
      <c r="AS417">
        <v>0.79</v>
      </c>
      <c r="AT417">
        <v>1</v>
      </c>
      <c r="AU417">
        <f t="shared" si="1235"/>
        <v>24.88694436848365</v>
      </c>
      <c r="AV417" t="s">
        <v>408</v>
      </c>
      <c r="AW417" t="s">
        <v>74</v>
      </c>
      <c r="AZ417" s="2">
        <f t="shared" si="1328"/>
        <v>2</v>
      </c>
      <c r="BA417" s="2">
        <f t="shared" si="1329"/>
        <v>3</v>
      </c>
      <c r="BB417">
        <v>0</v>
      </c>
      <c r="BC417">
        <f t="shared" si="1389"/>
        <v>0</v>
      </c>
      <c r="BD417">
        <v>100</v>
      </c>
      <c r="BE417">
        <f t="shared" si="1390"/>
        <v>1</v>
      </c>
      <c r="BF417">
        <v>0</v>
      </c>
      <c r="BG417">
        <f t="shared" si="1391"/>
        <v>0</v>
      </c>
      <c r="BH417">
        <v>0</v>
      </c>
      <c r="BI417">
        <f t="shared" si="1392"/>
        <v>0</v>
      </c>
      <c r="BJ417">
        <v>0</v>
      </c>
      <c r="BK417">
        <f t="shared" si="1393"/>
        <v>0</v>
      </c>
      <c r="BL417">
        <v>0</v>
      </c>
      <c r="BM417">
        <f t="shared" si="1394"/>
        <v>0</v>
      </c>
      <c r="BN417">
        <v>0</v>
      </c>
      <c r="BO417">
        <f t="shared" si="1395"/>
        <v>0</v>
      </c>
      <c r="BP417">
        <v>0</v>
      </c>
      <c r="BQ417">
        <f t="shared" si="1396"/>
        <v>0</v>
      </c>
      <c r="BR417">
        <v>0</v>
      </c>
      <c r="BS417">
        <f t="shared" si="1397"/>
        <v>0</v>
      </c>
      <c r="BT417">
        <v>0</v>
      </c>
      <c r="BU417">
        <f t="shared" si="1398"/>
        <v>0</v>
      </c>
      <c r="BV417">
        <v>0</v>
      </c>
      <c r="BW417">
        <f t="shared" si="1399"/>
        <v>0</v>
      </c>
      <c r="BX417">
        <v>0</v>
      </c>
      <c r="BY417">
        <f t="shared" si="1400"/>
        <v>0</v>
      </c>
      <c r="BZ417">
        <v>0</v>
      </c>
      <c r="CA417">
        <f t="shared" si="1401"/>
        <v>0</v>
      </c>
      <c r="CB417">
        <v>0</v>
      </c>
      <c r="CC417">
        <f t="shared" si="1402"/>
        <v>0</v>
      </c>
      <c r="CD417">
        <v>0</v>
      </c>
      <c r="CE417">
        <f t="shared" si="1403"/>
        <v>0</v>
      </c>
      <c r="CF417">
        <v>0</v>
      </c>
      <c r="CG417">
        <f t="shared" si="1404"/>
        <v>0</v>
      </c>
      <c r="CH417">
        <v>0</v>
      </c>
      <c r="CI417">
        <f t="shared" si="1405"/>
        <v>0</v>
      </c>
      <c r="CJ417">
        <v>0</v>
      </c>
      <c r="CK417">
        <f t="shared" si="1406"/>
        <v>0</v>
      </c>
      <c r="CL417">
        <v>0</v>
      </c>
      <c r="CM417">
        <f t="shared" si="1407"/>
        <v>0</v>
      </c>
      <c r="CN417">
        <v>0</v>
      </c>
      <c r="CO417">
        <f t="shared" si="1408"/>
        <v>0</v>
      </c>
      <c r="CP417">
        <v>0</v>
      </c>
      <c r="CQ417">
        <f t="shared" si="1409"/>
        <v>0</v>
      </c>
      <c r="CR417">
        <v>0</v>
      </c>
      <c r="CS417">
        <f t="shared" si="1410"/>
        <v>0</v>
      </c>
      <c r="CT417">
        <v>0</v>
      </c>
      <c r="CU417">
        <f t="shared" si="1411"/>
        <v>0</v>
      </c>
      <c r="CV417">
        <v>0</v>
      </c>
      <c r="CW417">
        <f t="shared" si="1412"/>
        <v>0</v>
      </c>
      <c r="CX417">
        <v>0</v>
      </c>
      <c r="CY417">
        <f t="shared" si="1413"/>
        <v>0</v>
      </c>
      <c r="CZ417">
        <v>0</v>
      </c>
      <c r="DA417">
        <f t="shared" si="1414"/>
        <v>0</v>
      </c>
      <c r="DB417">
        <v>0</v>
      </c>
      <c r="DC417">
        <f t="shared" si="1415"/>
        <v>0</v>
      </c>
      <c r="DD417">
        <v>0</v>
      </c>
      <c r="DE417">
        <f t="shared" si="1416"/>
        <v>0</v>
      </c>
      <c r="DF417">
        <v>0</v>
      </c>
      <c r="DG417">
        <f t="shared" si="1417"/>
        <v>0</v>
      </c>
      <c r="DH417">
        <v>0</v>
      </c>
      <c r="DI417">
        <f t="shared" si="1418"/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100</v>
      </c>
      <c r="ES417">
        <f>((ER417/100)/HK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1</v>
      </c>
      <c r="ET417">
        <v>0</v>
      </c>
      <c r="EU417">
        <f>((ET417/100)/HM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V417">
        <v>0</v>
      </c>
      <c r="EW417">
        <f>((EV417/100)/HO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X417">
        <v>0</v>
      </c>
      <c r="EY417">
        <f>((EX417/100)/GW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EZ417">
        <v>0</v>
      </c>
      <c r="FA417">
        <f>((EZ417/100)/HA$10)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B417">
        <v>0</v>
      </c>
      <c r="FC417">
        <f>((FB417/100)/GU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D417">
        <v>0</v>
      </c>
      <c r="FE417">
        <f>((FD417/100)/GW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F417">
        <v>0</v>
      </c>
      <c r="FG417">
        <f>((FF417/100)/GY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H417">
        <v>0</v>
      </c>
      <c r="FI417">
        <f>((FH417/100)/HA$13)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J417">
        <v>0</v>
      </c>
      <c r="FK417">
        <f>((FJ417/100)/GU$19)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L417">
        <v>0</v>
      </c>
      <c r="FM417">
        <f>((FL417/100)/GU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N417">
        <v>0</v>
      </c>
      <c r="FO417">
        <f>((FN417/100)/HC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P417">
        <v>0</v>
      </c>
      <c r="FQ417">
        <f>((FP417/100)/GY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R417">
        <v>0</v>
      </c>
      <c r="FS417">
        <f>((FR417/100)/GU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T417">
        <v>0</v>
      </c>
      <c r="FU417">
        <f>((FT417/100)/GW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V417">
        <v>0</v>
      </c>
      <c r="FW417">
        <f>((FV417/100)/HE$2)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X417">
        <v>0</v>
      </c>
      <c r="FY417">
        <f>((FX417/100)/GU$6)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FZ417">
        <v>0</v>
      </c>
      <c r="GA417">
        <f>((FZ417/100)/GU$10)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B417">
        <v>0</v>
      </c>
      <c r="GC417">
        <f>((GB417/100)/GZ$22)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D417">
        <v>0</v>
      </c>
      <c r="GE417">
        <f>((GD417/100)/GY$25)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</f>
        <v>0</v>
      </c>
      <c r="GF417">
        <v>0</v>
      </c>
      <c r="GG417">
        <f>(((GF417/100)/GU$28)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H417">
        <v>0</v>
      </c>
      <c r="GI417">
        <f>(((GH417/100)/GU$31)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J417">
        <v>0</v>
      </c>
      <c r="GK417">
        <f>(((GJ417/100)/GW$31)/((ER417/100)/HK$2+(ET417/100)/HM$2+(EV417/100)/HO$2+(EX417/100)/GW$2+(EZ417/100)/HA$10+(FB417/100)/GU$13+(FD417/100)/GW$13+(FF417/100)/GY$13+(FH417/100)/HA$13+(FJ417/100)/GU$19+(FL417/100)/GU$2+(FN417/100)/HC$2+(FP417/100)/GY$2+(FR417/100)/GU$22+(FT417/100)/GW$22+(FV417/100)/HE$2+(FX417/100)/GU$6+(FZ417/100)/GU$10+(GB417/100)/GZ$22+(GD417/100)/GY$25+(GF417/100)/GU$28+(GH417/100)/GU$31+(GJ417/100)/GW$31))</f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 s="3" t="s">
        <v>769</v>
      </c>
    </row>
    <row r="418" spans="1:200" x14ac:dyDescent="0.45">
      <c r="A418">
        <v>417</v>
      </c>
      <c r="B418" t="s">
        <v>408</v>
      </c>
      <c r="C418" t="s">
        <v>34</v>
      </c>
      <c r="D418" t="s">
        <v>768</v>
      </c>
      <c r="F418">
        <f t="shared" si="1375"/>
        <v>302.8</v>
      </c>
      <c r="G418">
        <f>155+273</f>
        <v>428</v>
      </c>
      <c r="H418">
        <f t="shared" si="1371"/>
        <v>692.5</v>
      </c>
      <c r="I418" s="2">
        <f t="shared" si="1376"/>
        <v>0.6180505415162455</v>
      </c>
      <c r="J418" s="2">
        <f t="shared" si="1377"/>
        <v>125.19999999999999</v>
      </c>
      <c r="K418" s="2">
        <f t="shared" si="1378"/>
        <v>1.4134742404227212</v>
      </c>
      <c r="M418" s="2">
        <v>2477</v>
      </c>
      <c r="N418">
        <v>1.6</v>
      </c>
      <c r="O418">
        <v>21.8</v>
      </c>
      <c r="P418" s="2">
        <f t="shared" si="1033"/>
        <v>7.3394495412844041E-2</v>
      </c>
      <c r="Q418" s="2">
        <f t="shared" si="1034"/>
        <v>0.92660550458715585</v>
      </c>
      <c r="S418">
        <v>16</v>
      </c>
      <c r="T418" s="2">
        <f t="shared" si="1374"/>
        <v>0</v>
      </c>
      <c r="U418">
        <v>8.6999999999999993</v>
      </c>
      <c r="V418">
        <v>23.5</v>
      </c>
      <c r="W418" s="2">
        <f t="shared" si="1379"/>
        <v>0.13919999999999999</v>
      </c>
      <c r="X418" s="2">
        <f t="shared" si="1380"/>
        <v>5.1230000000000011</v>
      </c>
      <c r="Y418" s="7">
        <f t="shared" si="1381"/>
        <v>0.97282842084715992</v>
      </c>
      <c r="Z418" s="2">
        <f t="shared" si="1382"/>
        <v>0.37021276595744679</v>
      </c>
      <c r="AA418" s="2" t="e">
        <f t="shared" si="1383"/>
        <v>#DIV/0!</v>
      </c>
      <c r="AB418" s="2">
        <f t="shared" si="1384"/>
        <v>1.46875</v>
      </c>
      <c r="AC418" s="2">
        <f t="shared" si="1385"/>
        <v>0.92660550458715585</v>
      </c>
      <c r="AD418" s="2">
        <f t="shared" si="1386"/>
        <v>8.6999999999999993</v>
      </c>
      <c r="AE418" s="2">
        <f t="shared" si="1387"/>
        <v>7.5</v>
      </c>
      <c r="AG418" s="2">
        <f t="shared" si="1388"/>
        <v>1.1599999999999999</v>
      </c>
      <c r="AH418" s="2">
        <f t="shared" si="1234"/>
        <v>6.9574468085106389</v>
      </c>
      <c r="AI418" s="2">
        <v>2</v>
      </c>
      <c r="AJ418">
        <f t="shared" si="1372"/>
        <v>1.4E-3</v>
      </c>
      <c r="AK418">
        <f t="shared" si="1240"/>
        <v>11.428571428571429</v>
      </c>
      <c r="AL418">
        <v>10</v>
      </c>
      <c r="AM418">
        <f t="shared" si="1241"/>
        <v>21.428571428571431</v>
      </c>
      <c r="AP418" t="s">
        <v>37</v>
      </c>
      <c r="AR418">
        <f t="shared" si="1373"/>
        <v>6.5999999999999992E-5</v>
      </c>
      <c r="AS418">
        <v>0.79</v>
      </c>
      <c r="AT418">
        <v>1</v>
      </c>
      <c r="AU418">
        <f t="shared" si="1235"/>
        <v>14.221111067704943</v>
      </c>
      <c r="AV418" t="s">
        <v>408</v>
      </c>
      <c r="AW418" t="s">
        <v>74</v>
      </c>
      <c r="AZ418" s="2">
        <f t="shared" si="1328"/>
        <v>2</v>
      </c>
      <c r="BA418" s="2">
        <f t="shared" si="1329"/>
        <v>3</v>
      </c>
      <c r="BB418">
        <v>0</v>
      </c>
      <c r="BC418">
        <f t="shared" si="1389"/>
        <v>0</v>
      </c>
      <c r="BD418">
        <v>100</v>
      </c>
      <c r="BE418">
        <f t="shared" si="1390"/>
        <v>1</v>
      </c>
      <c r="BF418">
        <v>0</v>
      </c>
      <c r="BG418">
        <f t="shared" si="1391"/>
        <v>0</v>
      </c>
      <c r="BH418">
        <v>0</v>
      </c>
      <c r="BI418">
        <f t="shared" si="1392"/>
        <v>0</v>
      </c>
      <c r="BJ418">
        <v>0</v>
      </c>
      <c r="BK418">
        <f t="shared" si="1393"/>
        <v>0</v>
      </c>
      <c r="BL418">
        <v>0</v>
      </c>
      <c r="BM418">
        <f t="shared" si="1394"/>
        <v>0</v>
      </c>
      <c r="BN418">
        <v>0</v>
      </c>
      <c r="BO418">
        <f t="shared" si="1395"/>
        <v>0</v>
      </c>
      <c r="BP418">
        <v>0</v>
      </c>
      <c r="BQ418">
        <f t="shared" si="1396"/>
        <v>0</v>
      </c>
      <c r="BR418">
        <v>0</v>
      </c>
      <c r="BS418">
        <f t="shared" si="1397"/>
        <v>0</v>
      </c>
      <c r="BT418">
        <v>0</v>
      </c>
      <c r="BU418">
        <f t="shared" si="1398"/>
        <v>0</v>
      </c>
      <c r="BV418">
        <v>0</v>
      </c>
      <c r="BW418">
        <f t="shared" si="1399"/>
        <v>0</v>
      </c>
      <c r="BX418">
        <v>0</v>
      </c>
      <c r="BY418">
        <f t="shared" si="1400"/>
        <v>0</v>
      </c>
      <c r="BZ418">
        <v>0</v>
      </c>
      <c r="CA418">
        <f t="shared" si="1401"/>
        <v>0</v>
      </c>
      <c r="CB418">
        <v>0</v>
      </c>
      <c r="CC418">
        <f t="shared" si="1402"/>
        <v>0</v>
      </c>
      <c r="CD418">
        <v>0</v>
      </c>
      <c r="CE418">
        <f t="shared" si="1403"/>
        <v>0</v>
      </c>
      <c r="CF418">
        <v>0</v>
      </c>
      <c r="CG418">
        <f t="shared" si="1404"/>
        <v>0</v>
      </c>
      <c r="CH418">
        <v>0</v>
      </c>
      <c r="CI418">
        <f t="shared" si="1405"/>
        <v>0</v>
      </c>
      <c r="CJ418">
        <v>0</v>
      </c>
      <c r="CK418">
        <f t="shared" si="1406"/>
        <v>0</v>
      </c>
      <c r="CL418">
        <v>0</v>
      </c>
      <c r="CM418">
        <f t="shared" si="1407"/>
        <v>0</v>
      </c>
      <c r="CN418">
        <v>0</v>
      </c>
      <c r="CO418">
        <f t="shared" si="1408"/>
        <v>0</v>
      </c>
      <c r="CP418">
        <v>0</v>
      </c>
      <c r="CQ418">
        <f t="shared" si="1409"/>
        <v>0</v>
      </c>
      <c r="CR418">
        <v>0</v>
      </c>
      <c r="CS418">
        <f t="shared" si="1410"/>
        <v>0</v>
      </c>
      <c r="CT418">
        <v>0</v>
      </c>
      <c r="CU418">
        <f t="shared" si="1411"/>
        <v>0</v>
      </c>
      <c r="CV418">
        <v>0</v>
      </c>
      <c r="CW418">
        <f t="shared" si="1412"/>
        <v>0</v>
      </c>
      <c r="CX418">
        <v>0</v>
      </c>
      <c r="CY418">
        <f t="shared" si="1413"/>
        <v>0</v>
      </c>
      <c r="CZ418">
        <v>0</v>
      </c>
      <c r="DA418">
        <f t="shared" si="1414"/>
        <v>0</v>
      </c>
      <c r="DB418">
        <v>0</v>
      </c>
      <c r="DC418">
        <f t="shared" si="1415"/>
        <v>0</v>
      </c>
      <c r="DD418">
        <v>0</v>
      </c>
      <c r="DE418">
        <f t="shared" si="1416"/>
        <v>0</v>
      </c>
      <c r="DF418">
        <v>0</v>
      </c>
      <c r="DG418">
        <f t="shared" si="1417"/>
        <v>0</v>
      </c>
      <c r="DH418">
        <v>0</v>
      </c>
      <c r="DI418">
        <f t="shared" si="1418"/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100</v>
      </c>
      <c r="ES418">
        <f>((ER418/100)/HK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1</v>
      </c>
      <c r="ET418">
        <v>0</v>
      </c>
      <c r="EU418">
        <f>((ET418/100)/HM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V418">
        <v>0</v>
      </c>
      <c r="EW418">
        <f>((EV418/100)/HO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X418">
        <v>0</v>
      </c>
      <c r="EY418">
        <f>((EX418/100)/GW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EZ418">
        <v>0</v>
      </c>
      <c r="FA418">
        <f>((EZ418/100)/HA$10)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B418">
        <v>0</v>
      </c>
      <c r="FC418">
        <f>((FB418/100)/GU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D418">
        <v>0</v>
      </c>
      <c r="FE418">
        <f>((FD418/100)/GW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F418">
        <v>0</v>
      </c>
      <c r="FG418">
        <f>((FF418/100)/GY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H418">
        <v>0</v>
      </c>
      <c r="FI418">
        <f>((FH418/100)/HA$13)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J418">
        <v>0</v>
      </c>
      <c r="FK418">
        <f>((FJ418/100)/GU$19)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L418">
        <v>0</v>
      </c>
      <c r="FM418">
        <f>((FL418/100)/GU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N418">
        <v>0</v>
      </c>
      <c r="FO418">
        <f>((FN418/100)/HC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P418">
        <v>0</v>
      </c>
      <c r="FQ418">
        <f>((FP418/100)/GY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R418">
        <v>0</v>
      </c>
      <c r="FS418">
        <f>((FR418/100)/GU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T418">
        <v>0</v>
      </c>
      <c r="FU418">
        <f>((FT418/100)/GW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V418">
        <v>0</v>
      </c>
      <c r="FW418">
        <f>((FV418/100)/HE$2)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X418">
        <v>0</v>
      </c>
      <c r="FY418">
        <f>((FX418/100)/GU$6)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FZ418">
        <v>0</v>
      </c>
      <c r="GA418">
        <f>((FZ418/100)/GU$10)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B418">
        <v>0</v>
      </c>
      <c r="GC418">
        <f>((GB418/100)/GZ$22)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D418">
        <v>0</v>
      </c>
      <c r="GE418">
        <f>((GD418/100)/GY$25)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</f>
        <v>0</v>
      </c>
      <c r="GF418">
        <v>0</v>
      </c>
      <c r="GG418">
        <f>(((GF418/100)/GU$28)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H418">
        <v>0</v>
      </c>
      <c r="GI418">
        <f>(((GH418/100)/GU$31)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J418">
        <v>0</v>
      </c>
      <c r="GK418">
        <f>(((GJ418/100)/GW$31)/((ER418/100)/HK$2+(ET418/100)/HM$2+(EV418/100)/HO$2+(EX418/100)/GW$2+(EZ418/100)/HA$10+(FB418/100)/GU$13+(FD418/100)/GW$13+(FF418/100)/GY$13+(FH418/100)/HA$13+(FJ418/100)/GU$19+(FL418/100)/GU$2+(FN418/100)/HC$2+(FP418/100)/GY$2+(FR418/100)/GU$22+(FT418/100)/GW$22+(FV418/100)/HE$2+(FX418/100)/GU$6+(FZ418/100)/GU$10+(GB418/100)/GZ$22+(GD418/100)/GY$25+(GF418/100)/GU$28+(GH418/100)/GU$31+(GJ418/100)/GW$31))</f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 s="3" t="s">
        <v>769</v>
      </c>
    </row>
    <row r="419" spans="1:200" x14ac:dyDescent="0.45">
      <c r="A419">
        <v>418</v>
      </c>
      <c r="B419" t="s">
        <v>408</v>
      </c>
      <c r="C419" t="s">
        <v>34</v>
      </c>
      <c r="D419" t="s">
        <v>768</v>
      </c>
      <c r="F419">
        <f t="shared" si="1375"/>
        <v>302.8</v>
      </c>
      <c r="G419">
        <f>194+273</f>
        <v>467</v>
      </c>
      <c r="H419">
        <f t="shared" si="1371"/>
        <v>692.5</v>
      </c>
      <c r="I419" s="2">
        <f t="shared" si="1376"/>
        <v>0.67436823104693144</v>
      </c>
      <c r="J419" s="2">
        <f t="shared" si="1377"/>
        <v>164.2</v>
      </c>
      <c r="K419" s="2">
        <f t="shared" si="1378"/>
        <v>1.5422721268163804</v>
      </c>
      <c r="M419" s="2">
        <v>2477</v>
      </c>
      <c r="N419">
        <v>1.6</v>
      </c>
      <c r="O419">
        <v>26.1</v>
      </c>
      <c r="P419" s="2">
        <f t="shared" si="1033"/>
        <v>6.1302681992337162E-2</v>
      </c>
      <c r="Q419" s="2">
        <f t="shared" si="1034"/>
        <v>0.93869731800766276</v>
      </c>
      <c r="S419">
        <v>11</v>
      </c>
      <c r="T419" s="2">
        <f t="shared" si="1374"/>
        <v>0</v>
      </c>
      <c r="U419">
        <v>10.7</v>
      </c>
      <c r="V419">
        <v>16.7</v>
      </c>
      <c r="W419" s="2">
        <f t="shared" si="1379"/>
        <v>0.17120000000000002</v>
      </c>
      <c r="X419" s="2">
        <f t="shared" si="1380"/>
        <v>4.3586999999999998</v>
      </c>
      <c r="Y419" s="7">
        <f t="shared" si="1381"/>
        <v>0.96072223369353249</v>
      </c>
      <c r="Z419" s="2">
        <f t="shared" si="1382"/>
        <v>0.64071856287425144</v>
      </c>
      <c r="AA419" s="2" t="e">
        <f t="shared" si="1383"/>
        <v>#DIV/0!</v>
      </c>
      <c r="AB419" s="2">
        <f t="shared" si="1384"/>
        <v>1.5181818181818181</v>
      </c>
      <c r="AC419" s="2">
        <f t="shared" si="1385"/>
        <v>0.93869731800766276</v>
      </c>
      <c r="AD419" s="2">
        <f t="shared" si="1386"/>
        <v>10.7</v>
      </c>
      <c r="AE419" s="2">
        <f t="shared" si="1387"/>
        <v>5.6999999999999993</v>
      </c>
      <c r="AG419" s="2">
        <f t="shared" si="1388"/>
        <v>1.8771929824561404</v>
      </c>
      <c r="AH419" s="2">
        <f t="shared" si="1234"/>
        <v>8.908383233532934</v>
      </c>
      <c r="AI419" s="2">
        <v>2</v>
      </c>
      <c r="AJ419">
        <f t="shared" si="1372"/>
        <v>1.4E-3</v>
      </c>
      <c r="AK419">
        <f t="shared" si="1240"/>
        <v>11.428571428571429</v>
      </c>
      <c r="AL419">
        <v>10</v>
      </c>
      <c r="AM419">
        <f t="shared" si="1241"/>
        <v>21.428571428571431</v>
      </c>
      <c r="AP419" t="s">
        <v>37</v>
      </c>
      <c r="AR419">
        <f t="shared" si="1373"/>
        <v>6.5999999999999992E-5</v>
      </c>
      <c r="AS419">
        <v>0.79</v>
      </c>
      <c r="AT419">
        <v>1</v>
      </c>
      <c r="AU419">
        <f t="shared" si="1235"/>
        <v>9.7770138590471483</v>
      </c>
      <c r="AV419" t="s">
        <v>408</v>
      </c>
      <c r="AW419" t="s">
        <v>74</v>
      </c>
      <c r="AZ419" s="2">
        <f t="shared" si="1328"/>
        <v>2</v>
      </c>
      <c r="BA419" s="2">
        <f t="shared" si="1329"/>
        <v>3</v>
      </c>
      <c r="BB419">
        <v>0</v>
      </c>
      <c r="BC419">
        <f t="shared" si="1389"/>
        <v>0</v>
      </c>
      <c r="BD419">
        <v>100</v>
      </c>
      <c r="BE419">
        <f t="shared" si="1390"/>
        <v>1</v>
      </c>
      <c r="BF419">
        <v>0</v>
      </c>
      <c r="BG419">
        <f t="shared" si="1391"/>
        <v>0</v>
      </c>
      <c r="BH419">
        <v>0</v>
      </c>
      <c r="BI419">
        <f t="shared" si="1392"/>
        <v>0</v>
      </c>
      <c r="BJ419">
        <v>0</v>
      </c>
      <c r="BK419">
        <f t="shared" si="1393"/>
        <v>0</v>
      </c>
      <c r="BL419">
        <v>0</v>
      </c>
      <c r="BM419">
        <f t="shared" si="1394"/>
        <v>0</v>
      </c>
      <c r="BN419">
        <v>0</v>
      </c>
      <c r="BO419">
        <f t="shared" si="1395"/>
        <v>0</v>
      </c>
      <c r="BP419">
        <v>0</v>
      </c>
      <c r="BQ419">
        <f t="shared" si="1396"/>
        <v>0</v>
      </c>
      <c r="BR419">
        <v>0</v>
      </c>
      <c r="BS419">
        <f t="shared" si="1397"/>
        <v>0</v>
      </c>
      <c r="BT419">
        <v>0</v>
      </c>
      <c r="BU419">
        <f t="shared" si="1398"/>
        <v>0</v>
      </c>
      <c r="BV419">
        <v>0</v>
      </c>
      <c r="BW419">
        <f t="shared" si="1399"/>
        <v>0</v>
      </c>
      <c r="BX419">
        <v>0</v>
      </c>
      <c r="BY419">
        <f t="shared" si="1400"/>
        <v>0</v>
      </c>
      <c r="BZ419">
        <v>0</v>
      </c>
      <c r="CA419">
        <f t="shared" si="1401"/>
        <v>0</v>
      </c>
      <c r="CB419">
        <v>0</v>
      </c>
      <c r="CC419">
        <f t="shared" si="1402"/>
        <v>0</v>
      </c>
      <c r="CD419">
        <v>0</v>
      </c>
      <c r="CE419">
        <f t="shared" si="1403"/>
        <v>0</v>
      </c>
      <c r="CF419">
        <v>0</v>
      </c>
      <c r="CG419">
        <f t="shared" si="1404"/>
        <v>0</v>
      </c>
      <c r="CH419">
        <v>0</v>
      </c>
      <c r="CI419">
        <f t="shared" si="1405"/>
        <v>0</v>
      </c>
      <c r="CJ419">
        <v>0</v>
      </c>
      <c r="CK419">
        <f t="shared" si="1406"/>
        <v>0</v>
      </c>
      <c r="CL419">
        <v>0</v>
      </c>
      <c r="CM419">
        <f t="shared" si="1407"/>
        <v>0</v>
      </c>
      <c r="CN419">
        <v>0</v>
      </c>
      <c r="CO419">
        <f t="shared" si="1408"/>
        <v>0</v>
      </c>
      <c r="CP419">
        <v>0</v>
      </c>
      <c r="CQ419">
        <f t="shared" si="1409"/>
        <v>0</v>
      </c>
      <c r="CR419">
        <v>0</v>
      </c>
      <c r="CS419">
        <f t="shared" si="1410"/>
        <v>0</v>
      </c>
      <c r="CT419">
        <v>0</v>
      </c>
      <c r="CU419">
        <f t="shared" si="1411"/>
        <v>0</v>
      </c>
      <c r="CV419">
        <v>0</v>
      </c>
      <c r="CW419">
        <f t="shared" si="1412"/>
        <v>0</v>
      </c>
      <c r="CX419">
        <v>0</v>
      </c>
      <c r="CY419">
        <f t="shared" si="1413"/>
        <v>0</v>
      </c>
      <c r="CZ419">
        <v>0</v>
      </c>
      <c r="DA419">
        <f t="shared" si="1414"/>
        <v>0</v>
      </c>
      <c r="DB419">
        <v>0</v>
      </c>
      <c r="DC419">
        <f t="shared" si="1415"/>
        <v>0</v>
      </c>
      <c r="DD419">
        <v>0</v>
      </c>
      <c r="DE419">
        <f t="shared" si="1416"/>
        <v>0</v>
      </c>
      <c r="DF419">
        <v>0</v>
      </c>
      <c r="DG419">
        <f t="shared" si="1417"/>
        <v>0</v>
      </c>
      <c r="DH419">
        <v>0</v>
      </c>
      <c r="DI419">
        <f t="shared" si="1418"/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100</v>
      </c>
      <c r="ES419">
        <f>((ER419/100)/HK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1</v>
      </c>
      <c r="ET419">
        <v>0</v>
      </c>
      <c r="EU419">
        <f>((ET419/100)/HM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V419">
        <v>0</v>
      </c>
      <c r="EW419">
        <f>((EV419/100)/HO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X419">
        <v>0</v>
      </c>
      <c r="EY419">
        <f>((EX419/100)/GW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EZ419">
        <v>0</v>
      </c>
      <c r="FA419">
        <f>((EZ419/100)/HA$10)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B419">
        <v>0</v>
      </c>
      <c r="FC419">
        <f>((FB419/100)/GU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D419">
        <v>0</v>
      </c>
      <c r="FE419">
        <f>((FD419/100)/GW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F419">
        <v>0</v>
      </c>
      <c r="FG419">
        <f>((FF419/100)/GY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H419">
        <v>0</v>
      </c>
      <c r="FI419">
        <f>((FH419/100)/HA$13)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J419">
        <v>0</v>
      </c>
      <c r="FK419">
        <f>((FJ419/100)/GU$19)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L419">
        <v>0</v>
      </c>
      <c r="FM419">
        <f>((FL419/100)/GU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N419">
        <v>0</v>
      </c>
      <c r="FO419">
        <f>((FN419/100)/HC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P419">
        <v>0</v>
      </c>
      <c r="FQ419">
        <f>((FP419/100)/GY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R419">
        <v>0</v>
      </c>
      <c r="FS419">
        <f>((FR419/100)/GU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T419">
        <v>0</v>
      </c>
      <c r="FU419">
        <f>((FT419/100)/GW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V419">
        <v>0</v>
      </c>
      <c r="FW419">
        <f>((FV419/100)/HE$2)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X419">
        <v>0</v>
      </c>
      <c r="FY419">
        <f>((FX419/100)/GU$6)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FZ419">
        <v>0</v>
      </c>
      <c r="GA419">
        <f>((FZ419/100)/GU$10)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B419">
        <v>0</v>
      </c>
      <c r="GC419">
        <f>((GB419/100)/GZ$22)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D419">
        <v>0</v>
      </c>
      <c r="GE419">
        <f>((GD419/100)/GY$25)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</f>
        <v>0</v>
      </c>
      <c r="GF419">
        <v>0</v>
      </c>
      <c r="GG419">
        <f>(((GF419/100)/GU$28)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H419">
        <v>0</v>
      </c>
      <c r="GI419">
        <f>(((GH419/100)/GU$31)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J419">
        <v>0</v>
      </c>
      <c r="GK419">
        <f>(((GJ419/100)/GW$31)/((ER419/100)/HK$2+(ET419/100)/HM$2+(EV419/100)/HO$2+(EX419/100)/GW$2+(EZ419/100)/HA$10+(FB419/100)/GU$13+(FD419/100)/GW$13+(FF419/100)/GY$13+(FH419/100)/HA$13+(FJ419/100)/GU$19+(FL419/100)/GU$2+(FN419/100)/HC$2+(FP419/100)/GY$2+(FR419/100)/GU$22+(FT419/100)/GW$22+(FV419/100)/HE$2+(FX419/100)/GU$6+(FZ419/100)/GU$10+(GB419/100)/GZ$22+(GD419/100)/GY$25+(GF419/100)/GU$28+(GH419/100)/GU$31+(GJ419/100)/GW$31))</f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 s="3" t="s">
        <v>769</v>
      </c>
    </row>
    <row r="420" spans="1:200" x14ac:dyDescent="0.45">
      <c r="A420">
        <v>419</v>
      </c>
      <c r="B420" t="s">
        <v>408</v>
      </c>
      <c r="C420" t="s">
        <v>34</v>
      </c>
      <c r="D420" t="s">
        <v>768</v>
      </c>
      <c r="F420">
        <f t="shared" si="1375"/>
        <v>302.8</v>
      </c>
      <c r="G420">
        <f>230+273</f>
        <v>503</v>
      </c>
      <c r="H420">
        <f t="shared" si="1371"/>
        <v>692.5</v>
      </c>
      <c r="I420" s="2">
        <f t="shared" si="1376"/>
        <v>0.72635379061371841</v>
      </c>
      <c r="J420" s="2">
        <f t="shared" si="1377"/>
        <v>200.2</v>
      </c>
      <c r="K420" s="2">
        <f t="shared" si="1378"/>
        <v>1.6611624834874503</v>
      </c>
      <c r="M420" s="2">
        <v>2477</v>
      </c>
      <c r="N420">
        <v>3.2</v>
      </c>
      <c r="O420">
        <v>26.8</v>
      </c>
      <c r="P420" s="2">
        <f t="shared" si="1033"/>
        <v>0.11940298507462686</v>
      </c>
      <c r="Q420" s="2">
        <f t="shared" si="1034"/>
        <v>0.88059701492537312</v>
      </c>
      <c r="S420">
        <v>4</v>
      </c>
      <c r="T420" s="2">
        <f t="shared" si="1374"/>
        <v>0</v>
      </c>
      <c r="U420">
        <v>7.6</v>
      </c>
      <c r="V420">
        <v>10.5</v>
      </c>
      <c r="W420" s="2">
        <f t="shared" si="1379"/>
        <v>0.2432</v>
      </c>
      <c r="X420" s="2">
        <f t="shared" si="1380"/>
        <v>2.8140000000000005</v>
      </c>
      <c r="Y420" s="7">
        <f t="shared" si="1381"/>
        <v>0.91357498223169875</v>
      </c>
      <c r="Z420" s="2">
        <f t="shared" si="1382"/>
        <v>0.72380952380952379</v>
      </c>
      <c r="AA420" s="2" t="e">
        <f t="shared" si="1383"/>
        <v>#DIV/0!</v>
      </c>
      <c r="AB420" s="2">
        <f t="shared" si="1384"/>
        <v>2.625</v>
      </c>
      <c r="AC420" s="2">
        <f t="shared" si="1385"/>
        <v>0.88059701492537312</v>
      </c>
      <c r="AD420" s="2">
        <f t="shared" si="1386"/>
        <v>7.6</v>
      </c>
      <c r="AE420" s="2">
        <f t="shared" si="1387"/>
        <v>6.5</v>
      </c>
      <c r="AG420" s="2">
        <f t="shared" si="1388"/>
        <v>1.1692307692307691</v>
      </c>
      <c r="AH420" s="2">
        <f t="shared" si="1234"/>
        <v>16.590476190476192</v>
      </c>
      <c r="AI420" s="2">
        <v>2</v>
      </c>
      <c r="AJ420">
        <f t="shared" si="1372"/>
        <v>1.4E-3</v>
      </c>
      <c r="AK420">
        <f t="shared" si="1240"/>
        <v>22.857142857142858</v>
      </c>
      <c r="AL420">
        <v>10</v>
      </c>
      <c r="AM420">
        <f t="shared" si="1241"/>
        <v>32.857142857142861</v>
      </c>
      <c r="AP420" t="s">
        <v>37</v>
      </c>
      <c r="AR420">
        <f t="shared" si="1373"/>
        <v>6.5999999999999992E-5</v>
      </c>
      <c r="AS420">
        <v>0.79</v>
      </c>
      <c r="AT420">
        <v>1</v>
      </c>
      <c r="AU420">
        <f t="shared" si="1235"/>
        <v>3.5552777669262356</v>
      </c>
      <c r="AV420" t="s">
        <v>408</v>
      </c>
      <c r="AW420" t="s">
        <v>74</v>
      </c>
      <c r="AZ420" s="2">
        <f t="shared" si="1328"/>
        <v>2</v>
      </c>
      <c r="BA420" s="2">
        <f t="shared" si="1329"/>
        <v>3</v>
      </c>
      <c r="BB420">
        <v>0</v>
      </c>
      <c r="BC420">
        <f t="shared" si="1389"/>
        <v>0</v>
      </c>
      <c r="BD420">
        <v>100</v>
      </c>
      <c r="BE420">
        <f t="shared" si="1390"/>
        <v>1</v>
      </c>
      <c r="BF420">
        <v>0</v>
      </c>
      <c r="BG420">
        <f t="shared" si="1391"/>
        <v>0</v>
      </c>
      <c r="BH420">
        <v>0</v>
      </c>
      <c r="BI420">
        <f t="shared" si="1392"/>
        <v>0</v>
      </c>
      <c r="BJ420">
        <v>0</v>
      </c>
      <c r="BK420">
        <f t="shared" si="1393"/>
        <v>0</v>
      </c>
      <c r="BL420">
        <v>0</v>
      </c>
      <c r="BM420">
        <f t="shared" si="1394"/>
        <v>0</v>
      </c>
      <c r="BN420">
        <v>0</v>
      </c>
      <c r="BO420">
        <f t="shared" si="1395"/>
        <v>0</v>
      </c>
      <c r="BP420">
        <v>0</v>
      </c>
      <c r="BQ420">
        <f t="shared" si="1396"/>
        <v>0</v>
      </c>
      <c r="BR420">
        <v>0</v>
      </c>
      <c r="BS420">
        <f t="shared" si="1397"/>
        <v>0</v>
      </c>
      <c r="BT420">
        <v>0</v>
      </c>
      <c r="BU420">
        <f t="shared" si="1398"/>
        <v>0</v>
      </c>
      <c r="BV420">
        <v>0</v>
      </c>
      <c r="BW420">
        <f t="shared" si="1399"/>
        <v>0</v>
      </c>
      <c r="BX420">
        <v>0</v>
      </c>
      <c r="BY420">
        <f t="shared" si="1400"/>
        <v>0</v>
      </c>
      <c r="BZ420">
        <v>0</v>
      </c>
      <c r="CA420">
        <f t="shared" si="1401"/>
        <v>0</v>
      </c>
      <c r="CB420">
        <v>0</v>
      </c>
      <c r="CC420">
        <f t="shared" si="1402"/>
        <v>0</v>
      </c>
      <c r="CD420">
        <v>0</v>
      </c>
      <c r="CE420">
        <f t="shared" si="1403"/>
        <v>0</v>
      </c>
      <c r="CF420">
        <v>0</v>
      </c>
      <c r="CG420">
        <f t="shared" si="1404"/>
        <v>0</v>
      </c>
      <c r="CH420">
        <v>0</v>
      </c>
      <c r="CI420">
        <f t="shared" si="1405"/>
        <v>0</v>
      </c>
      <c r="CJ420">
        <v>0</v>
      </c>
      <c r="CK420">
        <f t="shared" si="1406"/>
        <v>0</v>
      </c>
      <c r="CL420">
        <v>0</v>
      </c>
      <c r="CM420">
        <f t="shared" si="1407"/>
        <v>0</v>
      </c>
      <c r="CN420">
        <v>0</v>
      </c>
      <c r="CO420">
        <f t="shared" si="1408"/>
        <v>0</v>
      </c>
      <c r="CP420">
        <v>0</v>
      </c>
      <c r="CQ420">
        <f t="shared" si="1409"/>
        <v>0</v>
      </c>
      <c r="CR420">
        <v>0</v>
      </c>
      <c r="CS420">
        <f t="shared" si="1410"/>
        <v>0</v>
      </c>
      <c r="CT420">
        <v>0</v>
      </c>
      <c r="CU420">
        <f t="shared" si="1411"/>
        <v>0</v>
      </c>
      <c r="CV420">
        <v>0</v>
      </c>
      <c r="CW420">
        <f t="shared" si="1412"/>
        <v>0</v>
      </c>
      <c r="CX420">
        <v>0</v>
      </c>
      <c r="CY420">
        <f t="shared" si="1413"/>
        <v>0</v>
      </c>
      <c r="CZ420">
        <v>0</v>
      </c>
      <c r="DA420">
        <f t="shared" si="1414"/>
        <v>0</v>
      </c>
      <c r="DB420">
        <v>0</v>
      </c>
      <c r="DC420">
        <f t="shared" si="1415"/>
        <v>0</v>
      </c>
      <c r="DD420">
        <v>0</v>
      </c>
      <c r="DE420">
        <f t="shared" si="1416"/>
        <v>0</v>
      </c>
      <c r="DF420">
        <v>0</v>
      </c>
      <c r="DG420">
        <f t="shared" si="1417"/>
        <v>0</v>
      </c>
      <c r="DH420">
        <v>0</v>
      </c>
      <c r="DI420">
        <f t="shared" si="1418"/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100</v>
      </c>
      <c r="ES420">
        <f>((ER420/100)/HK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1</v>
      </c>
      <c r="ET420">
        <v>0</v>
      </c>
      <c r="EU420">
        <f>((ET420/100)/HM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V420">
        <v>0</v>
      </c>
      <c r="EW420">
        <f>((EV420/100)/HO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X420">
        <v>0</v>
      </c>
      <c r="EY420">
        <f>((EX420/100)/GW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EZ420">
        <v>0</v>
      </c>
      <c r="FA420">
        <f>((EZ420/100)/HA$10)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B420">
        <v>0</v>
      </c>
      <c r="FC420">
        <f>((FB420/100)/GU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D420">
        <v>0</v>
      </c>
      <c r="FE420">
        <f>((FD420/100)/GW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F420">
        <v>0</v>
      </c>
      <c r="FG420">
        <f>((FF420/100)/GY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H420">
        <v>0</v>
      </c>
      <c r="FI420">
        <f>((FH420/100)/HA$13)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J420">
        <v>0</v>
      </c>
      <c r="FK420">
        <f>((FJ420/100)/GU$19)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L420">
        <v>0</v>
      </c>
      <c r="FM420">
        <f>((FL420/100)/GU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N420">
        <v>0</v>
      </c>
      <c r="FO420">
        <f>((FN420/100)/HC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P420">
        <v>0</v>
      </c>
      <c r="FQ420">
        <f>((FP420/100)/GY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R420">
        <v>0</v>
      </c>
      <c r="FS420">
        <f>((FR420/100)/GU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T420">
        <v>0</v>
      </c>
      <c r="FU420">
        <f>((FT420/100)/GW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V420">
        <v>0</v>
      </c>
      <c r="FW420">
        <f>((FV420/100)/HE$2)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X420">
        <v>0</v>
      </c>
      <c r="FY420">
        <f>((FX420/100)/GU$6)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FZ420">
        <v>0</v>
      </c>
      <c r="GA420">
        <f>((FZ420/100)/GU$10)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B420">
        <v>0</v>
      </c>
      <c r="GC420">
        <f>((GB420/100)/GZ$22)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D420">
        <v>0</v>
      </c>
      <c r="GE420">
        <f>((GD420/100)/GY$25)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</f>
        <v>0</v>
      </c>
      <c r="GF420">
        <v>0</v>
      </c>
      <c r="GG420">
        <f>(((GF420/100)/GU$28)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H420">
        <v>0</v>
      </c>
      <c r="GI420">
        <f>(((GH420/100)/GU$31)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J420">
        <v>0</v>
      </c>
      <c r="GK420">
        <f>(((GJ420/100)/GW$31)/((ER420/100)/HK$2+(ET420/100)/HM$2+(EV420/100)/HO$2+(EX420/100)/GW$2+(EZ420/100)/HA$10+(FB420/100)/GU$13+(FD420/100)/GW$13+(FF420/100)/GY$13+(FH420/100)/HA$13+(FJ420/100)/GU$19+(FL420/100)/GU$2+(FN420/100)/HC$2+(FP420/100)/GY$2+(FR420/100)/GU$22+(FT420/100)/GW$22+(FV420/100)/HE$2+(FX420/100)/GU$6+(FZ420/100)/GU$10+(GB420/100)/GZ$22+(GD420/100)/GY$25+(GF420/100)/GU$28+(GH420/100)/GU$31+(GJ420/100)/GW$31))</f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 s="3" t="s">
        <v>769</v>
      </c>
    </row>
    <row r="421" spans="1:200" x14ac:dyDescent="0.45">
      <c r="A421">
        <v>420</v>
      </c>
      <c r="B421" t="s">
        <v>408</v>
      </c>
      <c r="C421" t="s">
        <v>34</v>
      </c>
      <c r="D421" t="s">
        <v>768</v>
      </c>
      <c r="F421">
        <f t="shared" si="1375"/>
        <v>302.8</v>
      </c>
      <c r="G421">
        <f>263+273</f>
        <v>536</v>
      </c>
      <c r="H421">
        <f t="shared" si="1371"/>
        <v>692.5</v>
      </c>
      <c r="I421" s="2">
        <f t="shared" si="1376"/>
        <v>0.77400722021660651</v>
      </c>
      <c r="J421" s="2">
        <f t="shared" si="1377"/>
        <v>233.2</v>
      </c>
      <c r="K421" s="2">
        <f t="shared" si="1378"/>
        <v>1.7701453104359313</v>
      </c>
      <c r="M421" s="2">
        <v>2477</v>
      </c>
      <c r="N421">
        <v>33.299999999999997</v>
      </c>
      <c r="O421">
        <v>30</v>
      </c>
      <c r="P421" s="2">
        <f t="shared" si="1033"/>
        <v>1.1099999999999999</v>
      </c>
      <c r="Q421" s="2">
        <f t="shared" si="1034"/>
        <v>-0.1099999999999999</v>
      </c>
      <c r="S421">
        <v>1</v>
      </c>
      <c r="T421" s="2">
        <f t="shared" si="1374"/>
        <v>0</v>
      </c>
      <c r="U421">
        <v>7.2</v>
      </c>
      <c r="V421">
        <v>7.5</v>
      </c>
      <c r="W421" s="2">
        <f t="shared" si="1379"/>
        <v>2.3975999999999997</v>
      </c>
      <c r="X421" s="2">
        <f t="shared" si="1380"/>
        <v>2.25</v>
      </c>
      <c r="Y421" s="7">
        <f t="shared" si="1381"/>
        <v>-6.5599999999999881E-2</v>
      </c>
      <c r="Z421" s="2">
        <f t="shared" si="1382"/>
        <v>0.96000000000000008</v>
      </c>
      <c r="AA421" s="2" t="e">
        <f t="shared" si="1383"/>
        <v>#DIV/0!</v>
      </c>
      <c r="AB421" s="2">
        <f t="shared" si="1384"/>
        <v>7.5</v>
      </c>
      <c r="AC421" s="2">
        <f t="shared" si="1385"/>
        <v>-0.1099999999999999</v>
      </c>
      <c r="AD421" s="2">
        <f t="shared" si="1386"/>
        <v>7.2</v>
      </c>
      <c r="AE421" s="2">
        <f t="shared" si="1387"/>
        <v>6.5</v>
      </c>
      <c r="AG421" s="2">
        <f t="shared" si="1388"/>
        <v>1.1076923076923078</v>
      </c>
      <c r="AH421" s="2">
        <f t="shared" si="1234"/>
        <v>26</v>
      </c>
      <c r="AI421" s="2">
        <v>0</v>
      </c>
      <c r="AJ421">
        <f t="shared" si="1372"/>
        <v>1.4E-3</v>
      </c>
      <c r="AK421">
        <f t="shared" si="1240"/>
        <v>237.85714285714283</v>
      </c>
      <c r="AL421">
        <v>10</v>
      </c>
      <c r="AM421">
        <f t="shared" si="1241"/>
        <v>247.85714285714283</v>
      </c>
      <c r="AP421" t="s">
        <v>37</v>
      </c>
      <c r="AR421">
        <f t="shared" si="1373"/>
        <v>6.5999999999999992E-5</v>
      </c>
      <c r="AS421">
        <v>0.79</v>
      </c>
      <c r="AT421">
        <v>1</v>
      </c>
      <c r="AU421">
        <f t="shared" si="1235"/>
        <v>0.88881944173155891</v>
      </c>
      <c r="AV421" t="s">
        <v>408</v>
      </c>
      <c r="AW421" t="s">
        <v>74</v>
      </c>
      <c r="AZ421" s="2">
        <f t="shared" si="1328"/>
        <v>2</v>
      </c>
      <c r="BA421" s="2">
        <f t="shared" si="1329"/>
        <v>3</v>
      </c>
      <c r="BB421">
        <v>0</v>
      </c>
      <c r="BC421">
        <f t="shared" si="1389"/>
        <v>0</v>
      </c>
      <c r="BD421">
        <v>100</v>
      </c>
      <c r="BE421">
        <f t="shared" si="1390"/>
        <v>1</v>
      </c>
      <c r="BF421">
        <v>0</v>
      </c>
      <c r="BG421">
        <f t="shared" si="1391"/>
        <v>0</v>
      </c>
      <c r="BH421">
        <v>0</v>
      </c>
      <c r="BI421">
        <f t="shared" si="1392"/>
        <v>0</v>
      </c>
      <c r="BJ421">
        <v>0</v>
      </c>
      <c r="BK421">
        <f t="shared" si="1393"/>
        <v>0</v>
      </c>
      <c r="BL421">
        <v>0</v>
      </c>
      <c r="BM421">
        <f t="shared" si="1394"/>
        <v>0</v>
      </c>
      <c r="BN421">
        <v>0</v>
      </c>
      <c r="BO421">
        <f t="shared" si="1395"/>
        <v>0</v>
      </c>
      <c r="BP421">
        <v>0</v>
      </c>
      <c r="BQ421">
        <f t="shared" si="1396"/>
        <v>0</v>
      </c>
      <c r="BR421">
        <v>0</v>
      </c>
      <c r="BS421">
        <f t="shared" si="1397"/>
        <v>0</v>
      </c>
      <c r="BT421">
        <v>0</v>
      </c>
      <c r="BU421">
        <f t="shared" si="1398"/>
        <v>0</v>
      </c>
      <c r="BV421">
        <v>0</v>
      </c>
      <c r="BW421">
        <f t="shared" si="1399"/>
        <v>0</v>
      </c>
      <c r="BX421">
        <v>0</v>
      </c>
      <c r="BY421">
        <f t="shared" si="1400"/>
        <v>0</v>
      </c>
      <c r="BZ421">
        <v>0</v>
      </c>
      <c r="CA421">
        <f t="shared" si="1401"/>
        <v>0</v>
      </c>
      <c r="CB421">
        <v>0</v>
      </c>
      <c r="CC421">
        <f t="shared" si="1402"/>
        <v>0</v>
      </c>
      <c r="CD421">
        <v>0</v>
      </c>
      <c r="CE421">
        <f t="shared" si="1403"/>
        <v>0</v>
      </c>
      <c r="CF421">
        <v>0</v>
      </c>
      <c r="CG421">
        <f t="shared" si="1404"/>
        <v>0</v>
      </c>
      <c r="CH421">
        <v>0</v>
      </c>
      <c r="CI421">
        <f t="shared" si="1405"/>
        <v>0</v>
      </c>
      <c r="CJ421">
        <v>0</v>
      </c>
      <c r="CK421">
        <f t="shared" si="1406"/>
        <v>0</v>
      </c>
      <c r="CL421">
        <v>0</v>
      </c>
      <c r="CM421">
        <f t="shared" si="1407"/>
        <v>0</v>
      </c>
      <c r="CN421">
        <v>0</v>
      </c>
      <c r="CO421">
        <f t="shared" si="1408"/>
        <v>0</v>
      </c>
      <c r="CP421">
        <v>0</v>
      </c>
      <c r="CQ421">
        <f t="shared" si="1409"/>
        <v>0</v>
      </c>
      <c r="CR421">
        <v>0</v>
      </c>
      <c r="CS421">
        <f t="shared" si="1410"/>
        <v>0</v>
      </c>
      <c r="CT421">
        <v>0</v>
      </c>
      <c r="CU421">
        <f t="shared" si="1411"/>
        <v>0</v>
      </c>
      <c r="CV421">
        <v>0</v>
      </c>
      <c r="CW421">
        <f t="shared" si="1412"/>
        <v>0</v>
      </c>
      <c r="CX421">
        <v>0</v>
      </c>
      <c r="CY421">
        <f t="shared" si="1413"/>
        <v>0</v>
      </c>
      <c r="CZ421">
        <v>0</v>
      </c>
      <c r="DA421">
        <f t="shared" si="1414"/>
        <v>0</v>
      </c>
      <c r="DB421">
        <v>0</v>
      </c>
      <c r="DC421">
        <f t="shared" si="1415"/>
        <v>0</v>
      </c>
      <c r="DD421">
        <v>0</v>
      </c>
      <c r="DE421">
        <f t="shared" si="1416"/>
        <v>0</v>
      </c>
      <c r="DF421">
        <v>0</v>
      </c>
      <c r="DG421">
        <f t="shared" si="1417"/>
        <v>0</v>
      </c>
      <c r="DH421">
        <v>0</v>
      </c>
      <c r="DI421">
        <f t="shared" si="1418"/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100</v>
      </c>
      <c r="ES421">
        <f>((ER421/100)/HK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1</v>
      </c>
      <c r="ET421">
        <v>0</v>
      </c>
      <c r="EU421">
        <f>((ET421/100)/HM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V421">
        <v>0</v>
      </c>
      <c r="EW421">
        <f>((EV421/100)/HO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X421">
        <v>0</v>
      </c>
      <c r="EY421">
        <f>((EX421/100)/GW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EZ421">
        <v>0</v>
      </c>
      <c r="FA421">
        <f>((EZ421/100)/HA$10)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B421">
        <v>0</v>
      </c>
      <c r="FC421">
        <f>((FB421/100)/GU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D421">
        <v>0</v>
      </c>
      <c r="FE421">
        <f>((FD421/100)/GW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F421">
        <v>0</v>
      </c>
      <c r="FG421">
        <f>((FF421/100)/GY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H421">
        <v>0</v>
      </c>
      <c r="FI421">
        <f>((FH421/100)/HA$13)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J421">
        <v>0</v>
      </c>
      <c r="FK421">
        <f>((FJ421/100)/GU$19)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L421">
        <v>0</v>
      </c>
      <c r="FM421">
        <f>((FL421/100)/GU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N421">
        <v>0</v>
      </c>
      <c r="FO421">
        <f>((FN421/100)/HC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P421">
        <v>0</v>
      </c>
      <c r="FQ421">
        <f>((FP421/100)/GY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R421">
        <v>0</v>
      </c>
      <c r="FS421">
        <f>((FR421/100)/GU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T421">
        <v>0</v>
      </c>
      <c r="FU421">
        <f>((FT421/100)/GW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V421">
        <v>0</v>
      </c>
      <c r="FW421">
        <f>((FV421/100)/HE$2)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X421">
        <v>0</v>
      </c>
      <c r="FY421">
        <f>((FX421/100)/GU$6)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FZ421">
        <v>0</v>
      </c>
      <c r="GA421">
        <f>((FZ421/100)/GU$10)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B421">
        <v>0</v>
      </c>
      <c r="GC421">
        <f>((GB421/100)/GZ$22)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D421">
        <v>0</v>
      </c>
      <c r="GE421">
        <f>((GD421/100)/GY$25)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</f>
        <v>0</v>
      </c>
      <c r="GF421">
        <v>0</v>
      </c>
      <c r="GG421">
        <f>(((GF421/100)/GU$28)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H421">
        <v>0</v>
      </c>
      <c r="GI421">
        <f>(((GH421/100)/GU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J421">
        <v>0</v>
      </c>
      <c r="GK421">
        <f>(((GJ421/100)/GW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L421">
        <v>0</v>
      </c>
      <c r="GM421">
        <f>(((GL421/100)/GY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N421">
        <v>0</v>
      </c>
      <c r="GO421">
        <f>(((GN421/100)/HA$31)/((ER421/100)/HK$2+(ET421/100)/HM$2+(EV421/100)/HO$2+(EX421/100)/GW$2+(EZ421/100)/HA$10+(FB421/100)/GU$13+(FD421/100)/GW$13+(FF421/100)/GY$13+(FH421/100)/HA$13+(FJ421/100)/GU$19+(FL421/100)/GU$2+(FN421/100)/HC$2+(FP421/100)/GY$2+(FR421/100)/GU$22+(FT421/100)/GW$22+(FV421/100)/HE$2+(FX421/100)/GU$6+(FZ421/100)/GU$10+(GB421/100)/GZ$22+(GD421/100)/GY$25+(GF421/100)/GU$28+(GH421/100)/GU$31+(GJ421/100)/GW$31+(GL421/100)/GY$31+(GN421/100)/HA$31))</f>
        <v>0</v>
      </c>
      <c r="GP421">
        <v>0</v>
      </c>
      <c r="GQ421">
        <v>0</v>
      </c>
      <c r="GR421" s="3" t="s">
        <v>769</v>
      </c>
    </row>
    <row r="422" spans="1:200" x14ac:dyDescent="0.45">
      <c r="A422">
        <v>421</v>
      </c>
      <c r="B422" t="s">
        <v>759</v>
      </c>
      <c r="C422" t="s">
        <v>770</v>
      </c>
      <c r="D422" t="s">
        <v>768</v>
      </c>
      <c r="F422">
        <v>453.7</v>
      </c>
      <c r="G422">
        <f>250+273</f>
        <v>523</v>
      </c>
      <c r="H422">
        <v>1728</v>
      </c>
      <c r="I422" s="2">
        <f t="shared" ref="I422:I434" si="1419">G422/H422</f>
        <v>0.30266203703703703</v>
      </c>
      <c r="J422" s="2">
        <f t="shared" ref="J422:J434" si="1420">G422-F422</f>
        <v>69.300000000000011</v>
      </c>
      <c r="K422" s="2">
        <f t="shared" ref="K422:K434" si="1421">G422/F422</f>
        <v>1.1527441040335022</v>
      </c>
      <c r="M422" s="2">
        <f>1342+273</f>
        <v>1615</v>
      </c>
      <c r="N422">
        <v>6</v>
      </c>
      <c r="O422">
        <v>42.4</v>
      </c>
      <c r="P422" s="2">
        <f t="shared" si="1033"/>
        <v>0.14150943396226415</v>
      </c>
      <c r="Q422" s="2">
        <f t="shared" si="1034"/>
        <v>0.85849056603773588</v>
      </c>
      <c r="S422">
        <v>200</v>
      </c>
      <c r="T422" s="2">
        <f t="shared" si="1374"/>
        <v>0</v>
      </c>
      <c r="U422">
        <v>107.7</v>
      </c>
      <c r="V422">
        <v>247</v>
      </c>
      <c r="W422" s="2">
        <f t="shared" si="1379"/>
        <v>6.4620000000000006</v>
      </c>
      <c r="X422" s="2">
        <f t="shared" si="1380"/>
        <v>104.72799999999999</v>
      </c>
      <c r="Y422" s="7">
        <f t="shared" si="1381"/>
        <v>0.93829730349094798</v>
      </c>
      <c r="Z422" s="2">
        <f t="shared" si="1382"/>
        <v>0.4360323886639676</v>
      </c>
      <c r="AA422" s="2" t="e">
        <f t="shared" si="1383"/>
        <v>#DIV/0!</v>
      </c>
      <c r="AB422" s="2">
        <f t="shared" si="1384"/>
        <v>1.2350000000000001</v>
      </c>
      <c r="AC422" s="2">
        <f t="shared" si="1385"/>
        <v>0.85849056603773588</v>
      </c>
      <c r="AD422" s="2">
        <f t="shared" si="1386"/>
        <v>107.7</v>
      </c>
      <c r="AE422" s="2">
        <f t="shared" si="1387"/>
        <v>47</v>
      </c>
      <c r="AF422" s="2">
        <f t="shared" si="1314"/>
        <v>0.19028340080971659</v>
      </c>
      <c r="AG422" s="2">
        <f t="shared" si="1388"/>
        <v>2.2914893617021277</v>
      </c>
      <c r="AH422" s="2">
        <f t="shared" si="1234"/>
        <v>8.0680161943319835</v>
      </c>
      <c r="AI422" s="2">
        <v>1</v>
      </c>
      <c r="AJ422">
        <f>1/15/60</f>
        <v>1.1111111111111111E-3</v>
      </c>
      <c r="AK422">
        <f t="shared" si="1240"/>
        <v>54</v>
      </c>
      <c r="AL422">
        <f>30*60</f>
        <v>1800</v>
      </c>
      <c r="AM422">
        <f t="shared" si="1241"/>
        <v>1854</v>
      </c>
      <c r="AP422" t="s">
        <v>37</v>
      </c>
      <c r="AR422">
        <f>233*10^-6</f>
        <v>2.33E-4</v>
      </c>
      <c r="AS422">
        <v>3</v>
      </c>
      <c r="AT422">
        <v>1</v>
      </c>
      <c r="AU422">
        <f t="shared" si="1235"/>
        <v>346.41016151377545</v>
      </c>
      <c r="AV422" t="s">
        <v>761</v>
      </c>
      <c r="AW422" t="s">
        <v>64</v>
      </c>
      <c r="AZ422" s="2">
        <f t="shared" si="1328"/>
        <v>0</v>
      </c>
      <c r="BA422" s="2">
        <f t="shared" si="1329"/>
        <v>1</v>
      </c>
      <c r="BB422">
        <v>0</v>
      </c>
      <c r="BC422">
        <f t="shared" ref="BC422:BC434" si="1422">((BB422/100)/GU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D422">
        <v>0</v>
      </c>
      <c r="BE422">
        <f t="shared" si="1390"/>
        <v>0</v>
      </c>
      <c r="BF422">
        <v>100</v>
      </c>
      <c r="BG422">
        <f t="shared" ref="BG422:BG507" si="1423">((BF422/100)/GY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1</v>
      </c>
      <c r="BH422">
        <v>0</v>
      </c>
      <c r="BI422">
        <f t="shared" ref="BI422:BI434" si="1424">((BH422/100)/HA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J422">
        <v>0</v>
      </c>
      <c r="BK422">
        <f t="shared" ref="BK422:BK434" si="1425">((BJ422/100)/HC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L422">
        <v>0</v>
      </c>
      <c r="BM422">
        <f t="shared" ref="BM422:BM434" si="1426">((BL422/100)/HE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N422">
        <v>0</v>
      </c>
      <c r="BO422">
        <f t="shared" ref="BO422:BO434" si="1427">((BN422/100)/HG$2)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P422">
        <v>0</v>
      </c>
      <c r="BQ422">
        <f t="shared" ref="BQ422:BQ434" si="1428">((BP422/100)/HA$13)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R422">
        <v>0</v>
      </c>
      <c r="BS422">
        <f t="shared" ref="BS422:BS434" si="1429">((BR422/100)/GU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T422">
        <v>0</v>
      </c>
      <c r="BU422">
        <f t="shared" ref="BU422:BU434" si="1430">((BT422/100)/GW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V422">
        <v>0</v>
      </c>
      <c r="BW422">
        <f t="shared" ref="BW422:BW434" si="1431">((BV422/100)/GY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X422">
        <v>0</v>
      </c>
      <c r="BY422">
        <f t="shared" ref="BY422:BY434" si="1432">((BX422/100)/HA$6)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BZ422">
        <v>0</v>
      </c>
      <c r="CA422">
        <f t="shared" ref="CA422:CA434" si="1433">((BZ422/100)/GU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B422">
        <v>0</v>
      </c>
      <c r="CC422">
        <f t="shared" ref="CC422:CC434" si="1434">((CB422/100)/GW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D422">
        <v>0</v>
      </c>
      <c r="CE422">
        <f t="shared" ref="CE422:CE434" si="1435">((CD422/100)/GY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F422">
        <v>0</v>
      </c>
      <c r="CG422">
        <f t="shared" ref="CG422:CG434" si="1436">((CF422/100)/GU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H422">
        <v>0</v>
      </c>
      <c r="CI422">
        <f t="shared" ref="CI422:CI434" si="1437">((CH422/100)/GW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J422">
        <v>0</v>
      </c>
      <c r="CK422">
        <f t="shared" ref="CK422:CK434" si="1438">((CJ422/100)/GY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L422">
        <v>0</v>
      </c>
      <c r="CM422">
        <f t="shared" ref="CM422:CM434" si="1439">((CL422/100)/HA$16)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N422">
        <v>0</v>
      </c>
      <c r="CO422">
        <f t="shared" ref="CO422:CO434" si="1440">((CN422/100)/GW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P422">
        <v>0</v>
      </c>
      <c r="CQ422">
        <f t="shared" ref="CQ422:CQ434" si="1441">((CP422/100)/GY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R422">
        <v>0</v>
      </c>
      <c r="CS422">
        <f t="shared" ref="CS422:CS434" si="1442">((CR422/100)/HA$19)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T422">
        <v>0</v>
      </c>
      <c r="CU422">
        <f t="shared" ref="CU422:CU434" si="1443">((CT422/100)/GU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V422">
        <v>0</v>
      </c>
      <c r="CW422">
        <f t="shared" ref="CW422:CW434" si="1444">((CV422/100)/GW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X422">
        <v>0</v>
      </c>
      <c r="CY422">
        <f t="shared" ref="CY422:CY437" si="1445">((CX422/100)/HA$25)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CZ422">
        <v>0</v>
      </c>
      <c r="DA422">
        <f t="shared" ref="DA422:DA434" si="1446">((CZ422/100)/GU$13)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B422">
        <v>0</v>
      </c>
      <c r="DC422">
        <f t="shared" ref="DC422:DC434" si="1447">((DB422/100)/HA$10)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D422">
        <v>0</v>
      </c>
      <c r="DE422">
        <f t="shared" ref="DE422:DE434" si="1448">((DD422/100)/GW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F422">
        <v>0</v>
      </c>
      <c r="DG422">
        <f t="shared" ref="DG422:DG434" si="1449">((DF422/100)/GY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H422">
        <v>0</v>
      </c>
      <c r="DI422">
        <f t="shared" ref="DI422:DI434" si="1450">((DH422/100)/HA$28)/((BR422/100)/GU$6+(BH422/100)/HA$2+(BT422/100)/GW$6+(BV422/100)/GY$6+(BX422/100)/HA$6+(BZ422/100)/GU$10+(CB422/100)/GW$10+(CD422/100)/GY$10+(BF422/100)/GY$2+(BB422/100)/GU$2+(CF422/100)/GU$16+(CH422/100)/GW$16+(CJ422/100)/GY$16+(CL422/100)/HA$16+(BL422/100)/HE$2+(CN422/100)/GW$19+(CP422/100)/GY$19+(CR422/100)/HA$19+(BP422/100)/HA$13+(CZ422/100)/GU$13+(DB422/100)/HA$10+(CT422/100)/GU$25+(CV422/100)/GW$25+(CX422/100)/HA$25+(DD422/100)/GW$28+(DF422/100)/GY$28+(BD422/100)/GW$2+(BJ422/100)/HC$2+(BN422/100)/HG$2+(DH422/100)/HA$28)</f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f t="shared" ref="ES422:ES433" si="1451">((ER422/100)/HK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T422">
        <v>0</v>
      </c>
      <c r="EU422">
        <f t="shared" ref="EU422:EU433" si="1452">((ET422/100)/HM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V422">
        <v>0</v>
      </c>
      <c r="EW422">
        <f t="shared" ref="EW422:EW433" si="1453">((EV422/100)/HO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X422">
        <v>0</v>
      </c>
      <c r="EY422">
        <f t="shared" ref="EY422:EY433" si="1454">((EX422/100)/GW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EZ422">
        <v>0</v>
      </c>
      <c r="FA422">
        <f t="shared" ref="FA422:FA433" si="1455">((EZ422/100)/HA$10)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B422">
        <v>0</v>
      </c>
      <c r="FC422">
        <f t="shared" ref="FC422:FC433" si="1456">((FB422/100)/GU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D422">
        <v>0</v>
      </c>
      <c r="FE422">
        <f t="shared" ref="FE422:FE433" si="1457">((FD422/100)/GW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F422">
        <v>0</v>
      </c>
      <c r="FG422">
        <f t="shared" ref="FG422:FG433" si="1458">((FF422/100)/GY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H422">
        <v>0</v>
      </c>
      <c r="FI422">
        <f t="shared" ref="FI422:FI433" si="1459">((FH422/100)/HA$13)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J422">
        <v>0</v>
      </c>
      <c r="FK422">
        <f t="shared" ref="FK422:FK433" si="1460">((FJ422/100)/GU$19)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L422">
        <v>0</v>
      </c>
      <c r="FM422">
        <f t="shared" ref="FM422:FM433" si="1461">((FL422/100)/GU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N422">
        <v>0</v>
      </c>
      <c r="FO422">
        <f t="shared" ref="FO422:FO433" si="1462">((FN422/100)/HC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P422">
        <v>0</v>
      </c>
      <c r="FQ422">
        <f t="shared" ref="FQ422:FQ433" si="1463">((FP422/100)/GY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R422">
        <v>0</v>
      </c>
      <c r="FS422">
        <f t="shared" ref="FS422:FS433" si="1464">((FR422/100)/GU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T422">
        <v>0</v>
      </c>
      <c r="FU422">
        <f t="shared" ref="FU422:FU433" si="1465">((FT422/100)/GW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V422">
        <v>0</v>
      </c>
      <c r="FW422">
        <f t="shared" ref="FW422:FW433" si="1466">((FV422/100)/HE$2)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X422">
        <v>0</v>
      </c>
      <c r="FY422">
        <f t="shared" ref="FY422:FY433" si="1467">((FX422/100)/GU$6)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FZ422">
        <v>0</v>
      </c>
      <c r="GA422">
        <f t="shared" ref="GA422:GA433" si="1468">((FZ422/100)/GU$10)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B422">
        <v>0</v>
      </c>
      <c r="GC422">
        <f t="shared" ref="GC422:GC433" si="1469">((GB422/100)/GZ$22)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D422">
        <v>0</v>
      </c>
      <c r="GE422">
        <f t="shared" ref="GE422:GE433" si="1470">((GD422/100)/GY$25)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</f>
        <v>0</v>
      </c>
      <c r="GF422">
        <v>100</v>
      </c>
      <c r="GG422">
        <f t="shared" ref="GG422:GG433" si="1471">(((GF422/100)/GU$28)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1</v>
      </c>
      <c r="GH422">
        <v>0</v>
      </c>
      <c r="GI422">
        <f t="shared" ref="GI422:GI433" si="1472">(((GH422/100)/GU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J422">
        <v>0</v>
      </c>
      <c r="GK422">
        <f t="shared" ref="GK422:GK433" si="1473">(((GJ422/100)/GW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L422">
        <v>0</v>
      </c>
      <c r="GM422">
        <f t="shared" ref="GM422:GM433" si="1474">(((GL422/100)/GY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N422">
        <v>0</v>
      </c>
      <c r="GO422">
        <f t="shared" ref="GO422:GO433" si="1475">(((GN422/100)/HA$31)/((ER422/100)/HK$2+(ET422/100)/HM$2+(EV422/100)/HO$2+(EX422/100)/GW$2+(EZ422/100)/HA$10+(FB422/100)/GU$13+(FD422/100)/GW$13+(FF422/100)/GY$13+(FH422/100)/HA$13+(FJ422/100)/GU$19+(FL422/100)/GU$2+(FN422/100)/HC$2+(FP422/100)/GY$2+(FR422/100)/GU$22+(FT422/100)/GW$22+(FV422/100)/HE$2+(FX422/100)/GU$6+(FZ422/100)/GU$10+(GB422/100)/GZ$22+(GD422/100)/GY$25+(GF422/100)/GU$28+(GH422/100)/GU$31+(GJ422/100)/GW$31+(GL422/100)/GY$31+(GN422/100)/HA$31))</f>
        <v>0</v>
      </c>
      <c r="GP422">
        <v>0</v>
      </c>
      <c r="GQ422">
        <v>0</v>
      </c>
      <c r="GR422" s="3" t="s">
        <v>771</v>
      </c>
    </row>
    <row r="423" spans="1:200" x14ac:dyDescent="0.45">
      <c r="A423">
        <v>422</v>
      </c>
      <c r="B423" t="s">
        <v>759</v>
      </c>
      <c r="C423" t="s">
        <v>772</v>
      </c>
      <c r="D423" t="s">
        <v>768</v>
      </c>
      <c r="F423">
        <v>370.9</v>
      </c>
      <c r="G423">
        <f t="shared" ref="G423:G434" si="1476">250+273</f>
        <v>523</v>
      </c>
      <c r="H423">
        <v>1728</v>
      </c>
      <c r="I423" s="2">
        <f t="shared" si="1419"/>
        <v>0.30266203703703703</v>
      </c>
      <c r="J423" s="2">
        <f t="shared" si="1420"/>
        <v>152.10000000000002</v>
      </c>
      <c r="K423" s="2">
        <f t="shared" si="1421"/>
        <v>1.4100835804799139</v>
      </c>
      <c r="M423" s="2">
        <f>883+273</f>
        <v>1156</v>
      </c>
      <c r="N423">
        <v>40</v>
      </c>
      <c r="O423">
        <v>42.4</v>
      </c>
      <c r="P423" s="2">
        <f t="shared" si="1033"/>
        <v>0.94339622641509435</v>
      </c>
      <c r="Q423" s="2">
        <f t="shared" si="1034"/>
        <v>5.6603773584905627E-2</v>
      </c>
      <c r="S423">
        <v>200</v>
      </c>
      <c r="T423" s="2">
        <f t="shared" si="1374"/>
        <v>0</v>
      </c>
      <c r="U423">
        <v>245.5</v>
      </c>
      <c r="V423">
        <v>247</v>
      </c>
      <c r="W423" s="2">
        <f t="shared" ref="W423:W437" si="1477">U423*N423/100</f>
        <v>98.2</v>
      </c>
      <c r="X423" s="2">
        <f t="shared" ref="X423:X437" si="1478">V423*O423/100</f>
        <v>104.72799999999999</v>
      </c>
      <c r="Y423" s="7">
        <f t="shared" ref="Y423:Y437" si="1479">(X423-W423)/X423</f>
        <v>6.2332900465968906E-2</v>
      </c>
      <c r="Z423" s="2">
        <f t="shared" ref="Z423:Z437" si="1480">U423/V423</f>
        <v>0.99392712550607287</v>
      </c>
      <c r="AA423" s="2" t="e">
        <f t="shared" ref="AA423:AA437" si="1481">U423/R423</f>
        <v>#DIV/0!</v>
      </c>
      <c r="AB423" s="2">
        <f t="shared" ref="AB423:AB437" si="1482">V423/S423</f>
        <v>1.2350000000000001</v>
      </c>
      <c r="AC423" s="2">
        <f t="shared" ref="AC423:AC437" si="1483">(O423-N423)/O423</f>
        <v>5.6603773584905627E-2</v>
      </c>
      <c r="AD423" s="2">
        <f t="shared" ref="AD423:AD437" si="1484">U423-R423</f>
        <v>245.5</v>
      </c>
      <c r="AE423" s="2">
        <f t="shared" ref="AE423:AE437" si="1485">V423-S423</f>
        <v>47</v>
      </c>
      <c r="AF423" s="2">
        <f t="shared" si="1314"/>
        <v>0.19028340080971659</v>
      </c>
      <c r="AG423" s="2">
        <f t="shared" ref="AG423:AG437" si="1486">AD423/AE423</f>
        <v>5.2234042553191493</v>
      </c>
      <c r="AH423" s="2">
        <f t="shared" si="1234"/>
        <v>8.0680161943319835</v>
      </c>
      <c r="AI423" s="2">
        <v>0</v>
      </c>
      <c r="AJ423">
        <f t="shared" ref="AJ423:AJ431" si="1487">1/15/60</f>
        <v>1.1111111111111111E-3</v>
      </c>
      <c r="AK423">
        <f t="shared" si="1240"/>
        <v>360</v>
      </c>
      <c r="AL423">
        <f t="shared" ref="AL423:AL434" si="1488">30*60</f>
        <v>1800</v>
      </c>
      <c r="AM423">
        <f t="shared" si="1241"/>
        <v>2160</v>
      </c>
      <c r="AP423" t="s">
        <v>37</v>
      </c>
      <c r="AR423">
        <f t="shared" ref="AR423:AR434" si="1489">233*10^-6</f>
        <v>2.33E-4</v>
      </c>
      <c r="AS423">
        <v>3</v>
      </c>
      <c r="AT423">
        <v>1</v>
      </c>
      <c r="AU423">
        <f t="shared" si="1235"/>
        <v>346.41016151377545</v>
      </c>
      <c r="AV423" t="s">
        <v>761</v>
      </c>
      <c r="AW423" t="s">
        <v>64</v>
      </c>
      <c r="AZ423" s="2">
        <f t="shared" si="1328"/>
        <v>0</v>
      </c>
      <c r="BA423" s="2">
        <f t="shared" si="1329"/>
        <v>1</v>
      </c>
      <c r="BB423">
        <v>0</v>
      </c>
      <c r="BC423">
        <f t="shared" si="1422"/>
        <v>0</v>
      </c>
      <c r="BD423">
        <v>0</v>
      </c>
      <c r="BE423">
        <f t="shared" si="1390"/>
        <v>0</v>
      </c>
      <c r="BF423">
        <v>100</v>
      </c>
      <c r="BG423">
        <f t="shared" si="1423"/>
        <v>1</v>
      </c>
      <c r="BH423">
        <v>0</v>
      </c>
      <c r="BI423">
        <f t="shared" si="1424"/>
        <v>0</v>
      </c>
      <c r="BJ423">
        <v>0</v>
      </c>
      <c r="BK423">
        <f t="shared" si="1425"/>
        <v>0</v>
      </c>
      <c r="BL423">
        <v>0</v>
      </c>
      <c r="BM423">
        <f t="shared" si="1426"/>
        <v>0</v>
      </c>
      <c r="BN423">
        <v>0</v>
      </c>
      <c r="BO423">
        <f t="shared" si="1427"/>
        <v>0</v>
      </c>
      <c r="BP423">
        <v>0</v>
      </c>
      <c r="BQ423">
        <f t="shared" si="1428"/>
        <v>0</v>
      </c>
      <c r="BR423">
        <v>0</v>
      </c>
      <c r="BS423">
        <f t="shared" si="1429"/>
        <v>0</v>
      </c>
      <c r="BT423">
        <v>0</v>
      </c>
      <c r="BU423">
        <f t="shared" si="1430"/>
        <v>0</v>
      </c>
      <c r="BV423">
        <v>0</v>
      </c>
      <c r="BW423">
        <f t="shared" si="1431"/>
        <v>0</v>
      </c>
      <c r="BX423">
        <v>0</v>
      </c>
      <c r="BY423">
        <f t="shared" si="1432"/>
        <v>0</v>
      </c>
      <c r="BZ423">
        <v>0</v>
      </c>
      <c r="CA423">
        <f t="shared" si="1433"/>
        <v>0</v>
      </c>
      <c r="CB423">
        <v>0</v>
      </c>
      <c r="CC423">
        <f t="shared" si="1434"/>
        <v>0</v>
      </c>
      <c r="CD423">
        <v>0</v>
      </c>
      <c r="CE423">
        <f t="shared" si="1435"/>
        <v>0</v>
      </c>
      <c r="CF423">
        <v>0</v>
      </c>
      <c r="CG423">
        <f t="shared" si="1436"/>
        <v>0</v>
      </c>
      <c r="CH423">
        <v>0</v>
      </c>
      <c r="CI423">
        <f t="shared" si="1437"/>
        <v>0</v>
      </c>
      <c r="CJ423">
        <v>0</v>
      </c>
      <c r="CK423">
        <f t="shared" si="1438"/>
        <v>0</v>
      </c>
      <c r="CL423">
        <v>0</v>
      </c>
      <c r="CM423">
        <f t="shared" si="1439"/>
        <v>0</v>
      </c>
      <c r="CN423">
        <v>0</v>
      </c>
      <c r="CO423">
        <f t="shared" si="1440"/>
        <v>0</v>
      </c>
      <c r="CP423">
        <v>0</v>
      </c>
      <c r="CQ423">
        <f t="shared" si="1441"/>
        <v>0</v>
      </c>
      <c r="CR423">
        <v>0</v>
      </c>
      <c r="CS423">
        <f t="shared" si="1442"/>
        <v>0</v>
      </c>
      <c r="CT423">
        <v>0</v>
      </c>
      <c r="CU423">
        <f t="shared" si="1443"/>
        <v>0</v>
      </c>
      <c r="CV423">
        <v>0</v>
      </c>
      <c r="CW423">
        <f t="shared" si="1444"/>
        <v>0</v>
      </c>
      <c r="CX423">
        <v>0</v>
      </c>
      <c r="CY423">
        <f t="shared" si="1445"/>
        <v>0</v>
      </c>
      <c r="CZ423">
        <v>0</v>
      </c>
      <c r="DA423">
        <f t="shared" si="1446"/>
        <v>0</v>
      </c>
      <c r="DB423">
        <v>0</v>
      </c>
      <c r="DC423">
        <f t="shared" si="1447"/>
        <v>0</v>
      </c>
      <c r="DD423">
        <v>0</v>
      </c>
      <c r="DE423">
        <f t="shared" si="1448"/>
        <v>0</v>
      </c>
      <c r="DF423">
        <v>0</v>
      </c>
      <c r="DG423">
        <f t="shared" si="1449"/>
        <v>0</v>
      </c>
      <c r="DH423">
        <v>0</v>
      </c>
      <c r="DI423">
        <f t="shared" si="1450"/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f t="shared" si="1451"/>
        <v>0</v>
      </c>
      <c r="ET423">
        <v>0</v>
      </c>
      <c r="EU423">
        <f t="shared" si="1452"/>
        <v>0</v>
      </c>
      <c r="EV423">
        <v>0</v>
      </c>
      <c r="EW423">
        <f t="shared" si="1453"/>
        <v>0</v>
      </c>
      <c r="EX423">
        <v>0</v>
      </c>
      <c r="EY423">
        <f t="shared" si="1454"/>
        <v>0</v>
      </c>
      <c r="EZ423">
        <v>0</v>
      </c>
      <c r="FA423">
        <f t="shared" si="1455"/>
        <v>0</v>
      </c>
      <c r="FB423">
        <v>0</v>
      </c>
      <c r="FC423">
        <f t="shared" si="1456"/>
        <v>0</v>
      </c>
      <c r="FD423">
        <v>0</v>
      </c>
      <c r="FE423">
        <f t="shared" si="1457"/>
        <v>0</v>
      </c>
      <c r="FF423">
        <v>0</v>
      </c>
      <c r="FG423">
        <f t="shared" si="1458"/>
        <v>0</v>
      </c>
      <c r="FH423">
        <v>0</v>
      </c>
      <c r="FI423">
        <f t="shared" si="1459"/>
        <v>0</v>
      </c>
      <c r="FJ423">
        <v>100</v>
      </c>
      <c r="FK423">
        <f t="shared" si="1460"/>
        <v>1</v>
      </c>
      <c r="FL423">
        <v>0</v>
      </c>
      <c r="FM423">
        <f t="shared" si="1461"/>
        <v>0</v>
      </c>
      <c r="FN423">
        <v>0</v>
      </c>
      <c r="FO423">
        <f t="shared" si="1462"/>
        <v>0</v>
      </c>
      <c r="FP423">
        <v>0</v>
      </c>
      <c r="FQ423">
        <f t="shared" si="1463"/>
        <v>0</v>
      </c>
      <c r="FR423">
        <v>0</v>
      </c>
      <c r="FS423">
        <f t="shared" si="1464"/>
        <v>0</v>
      </c>
      <c r="FT423">
        <v>0</v>
      </c>
      <c r="FU423">
        <f t="shared" si="1465"/>
        <v>0</v>
      </c>
      <c r="FV423">
        <v>0</v>
      </c>
      <c r="FW423">
        <f t="shared" si="1466"/>
        <v>0</v>
      </c>
      <c r="FX423">
        <v>0</v>
      </c>
      <c r="FY423">
        <f t="shared" si="1467"/>
        <v>0</v>
      </c>
      <c r="FZ423">
        <v>0</v>
      </c>
      <c r="GA423">
        <f t="shared" si="1468"/>
        <v>0</v>
      </c>
      <c r="GB423">
        <v>0</v>
      </c>
      <c r="GC423">
        <f t="shared" si="1469"/>
        <v>0</v>
      </c>
      <c r="GD423">
        <v>0</v>
      </c>
      <c r="GE423">
        <f t="shared" si="1470"/>
        <v>0</v>
      </c>
      <c r="GF423">
        <v>0</v>
      </c>
      <c r="GG423">
        <f t="shared" si="1471"/>
        <v>0</v>
      </c>
      <c r="GH423">
        <v>0</v>
      </c>
      <c r="GI423">
        <f t="shared" si="1472"/>
        <v>0</v>
      </c>
      <c r="GJ423">
        <v>0</v>
      </c>
      <c r="GK423">
        <f t="shared" si="1473"/>
        <v>0</v>
      </c>
      <c r="GL423">
        <v>0</v>
      </c>
      <c r="GM423">
        <f t="shared" si="1474"/>
        <v>0</v>
      </c>
      <c r="GN423">
        <v>0</v>
      </c>
      <c r="GO423">
        <f t="shared" si="1475"/>
        <v>0</v>
      </c>
      <c r="GP423">
        <v>0</v>
      </c>
      <c r="GQ423">
        <v>0</v>
      </c>
      <c r="GR423" s="3" t="s">
        <v>773</v>
      </c>
    </row>
    <row r="424" spans="1:200" x14ac:dyDescent="0.45">
      <c r="A424">
        <v>423</v>
      </c>
      <c r="B424" t="s">
        <v>759</v>
      </c>
      <c r="C424" t="s">
        <v>774</v>
      </c>
      <c r="D424" t="s">
        <v>768</v>
      </c>
      <c r="F424">
        <v>336.7</v>
      </c>
      <c r="G424">
        <f t="shared" si="1476"/>
        <v>523</v>
      </c>
      <c r="H424">
        <v>1728</v>
      </c>
      <c r="I424" s="2">
        <f t="shared" si="1419"/>
        <v>0.30266203703703703</v>
      </c>
      <c r="J424" s="2">
        <f t="shared" si="1420"/>
        <v>186.3</v>
      </c>
      <c r="K424" s="2">
        <f t="shared" si="1421"/>
        <v>1.5533115533115534</v>
      </c>
      <c r="M424" s="2">
        <f>759+273</f>
        <v>1032</v>
      </c>
      <c r="N424">
        <v>43.7</v>
      </c>
      <c r="O424">
        <v>42.4</v>
      </c>
      <c r="P424" s="2">
        <f t="shared" si="1033"/>
        <v>1.0306603773584906</v>
      </c>
      <c r="Q424" s="2">
        <f t="shared" si="1034"/>
        <v>-3.0660377358490667E-2</v>
      </c>
      <c r="S424">
        <v>200</v>
      </c>
      <c r="T424" s="2">
        <f t="shared" si="1374"/>
        <v>0</v>
      </c>
      <c r="U424">
        <v>248.2</v>
      </c>
      <c r="V424">
        <v>247</v>
      </c>
      <c r="W424" s="2">
        <f t="shared" si="1477"/>
        <v>108.46340000000001</v>
      </c>
      <c r="X424" s="2">
        <f t="shared" si="1478"/>
        <v>104.72799999999999</v>
      </c>
      <c r="Y424" s="7">
        <f t="shared" si="1479"/>
        <v>-3.5667634252540034E-2</v>
      </c>
      <c r="Z424" s="2">
        <f t="shared" si="1480"/>
        <v>1.0048582995951416</v>
      </c>
      <c r="AA424" s="2" t="e">
        <f t="shared" si="1481"/>
        <v>#DIV/0!</v>
      </c>
      <c r="AB424" s="2">
        <f t="shared" si="1482"/>
        <v>1.2350000000000001</v>
      </c>
      <c r="AC424" s="2">
        <f t="shared" si="1483"/>
        <v>-3.0660377358490667E-2</v>
      </c>
      <c r="AD424" s="2">
        <f t="shared" si="1484"/>
        <v>248.2</v>
      </c>
      <c r="AE424" s="2">
        <f t="shared" si="1485"/>
        <v>47</v>
      </c>
      <c r="AF424" s="2">
        <f t="shared" si="1314"/>
        <v>0.19028340080971659</v>
      </c>
      <c r="AG424" s="2">
        <f t="shared" si="1486"/>
        <v>5.280851063829787</v>
      </c>
      <c r="AH424" s="2">
        <f t="shared" si="1234"/>
        <v>8.0680161943319835</v>
      </c>
      <c r="AI424" s="2">
        <v>0</v>
      </c>
      <c r="AJ424">
        <f t="shared" si="1487"/>
        <v>1.1111111111111111E-3</v>
      </c>
      <c r="AK424">
        <f t="shared" si="1240"/>
        <v>393.30000000000007</v>
      </c>
      <c r="AL424">
        <f t="shared" si="1488"/>
        <v>1800</v>
      </c>
      <c r="AM424">
        <f t="shared" si="1241"/>
        <v>2193.3000000000002</v>
      </c>
      <c r="AP424" t="s">
        <v>37</v>
      </c>
      <c r="AR424">
        <f t="shared" si="1489"/>
        <v>2.33E-4</v>
      </c>
      <c r="AS424">
        <v>3</v>
      </c>
      <c r="AT424">
        <v>1</v>
      </c>
      <c r="AU424">
        <f t="shared" si="1235"/>
        <v>346.41016151377545</v>
      </c>
      <c r="AV424" t="s">
        <v>761</v>
      </c>
      <c r="AW424" t="s">
        <v>64</v>
      </c>
      <c r="AZ424" s="2">
        <f t="shared" si="1328"/>
        <v>0</v>
      </c>
      <c r="BA424" s="2">
        <f t="shared" si="1329"/>
        <v>1</v>
      </c>
      <c r="BB424">
        <v>0</v>
      </c>
      <c r="BC424">
        <f t="shared" si="1422"/>
        <v>0</v>
      </c>
      <c r="BD424">
        <v>0</v>
      </c>
      <c r="BE424">
        <f t="shared" si="1390"/>
        <v>0</v>
      </c>
      <c r="BF424">
        <v>100</v>
      </c>
      <c r="BG424">
        <f t="shared" si="1423"/>
        <v>1</v>
      </c>
      <c r="BH424">
        <v>0</v>
      </c>
      <c r="BI424">
        <f t="shared" si="1424"/>
        <v>0</v>
      </c>
      <c r="BJ424">
        <v>0</v>
      </c>
      <c r="BK424">
        <f t="shared" si="1425"/>
        <v>0</v>
      </c>
      <c r="BL424">
        <v>0</v>
      </c>
      <c r="BM424">
        <f t="shared" si="1426"/>
        <v>0</v>
      </c>
      <c r="BN424">
        <v>0</v>
      </c>
      <c r="BO424">
        <f t="shared" si="1427"/>
        <v>0</v>
      </c>
      <c r="BP424">
        <v>0</v>
      </c>
      <c r="BQ424">
        <f t="shared" si="1428"/>
        <v>0</v>
      </c>
      <c r="BR424">
        <v>0</v>
      </c>
      <c r="BS424">
        <f t="shared" si="1429"/>
        <v>0</v>
      </c>
      <c r="BT424">
        <v>0</v>
      </c>
      <c r="BU424">
        <f t="shared" si="1430"/>
        <v>0</v>
      </c>
      <c r="BV424">
        <v>0</v>
      </c>
      <c r="BW424">
        <f t="shared" si="1431"/>
        <v>0</v>
      </c>
      <c r="BX424">
        <v>0</v>
      </c>
      <c r="BY424">
        <f t="shared" si="1432"/>
        <v>0</v>
      </c>
      <c r="BZ424">
        <v>0</v>
      </c>
      <c r="CA424">
        <f t="shared" si="1433"/>
        <v>0</v>
      </c>
      <c r="CB424">
        <v>0</v>
      </c>
      <c r="CC424">
        <f t="shared" si="1434"/>
        <v>0</v>
      </c>
      <c r="CD424">
        <v>0</v>
      </c>
      <c r="CE424">
        <f t="shared" si="1435"/>
        <v>0</v>
      </c>
      <c r="CF424">
        <v>0</v>
      </c>
      <c r="CG424">
        <f t="shared" si="1436"/>
        <v>0</v>
      </c>
      <c r="CH424">
        <v>0</v>
      </c>
      <c r="CI424">
        <f t="shared" si="1437"/>
        <v>0</v>
      </c>
      <c r="CJ424">
        <v>0</v>
      </c>
      <c r="CK424">
        <f t="shared" si="1438"/>
        <v>0</v>
      </c>
      <c r="CL424">
        <v>0</v>
      </c>
      <c r="CM424">
        <f t="shared" si="1439"/>
        <v>0</v>
      </c>
      <c r="CN424">
        <v>0</v>
      </c>
      <c r="CO424">
        <f t="shared" si="1440"/>
        <v>0</v>
      </c>
      <c r="CP424">
        <v>0</v>
      </c>
      <c r="CQ424">
        <f t="shared" si="1441"/>
        <v>0</v>
      </c>
      <c r="CR424">
        <v>0</v>
      </c>
      <c r="CS424">
        <f t="shared" si="1442"/>
        <v>0</v>
      </c>
      <c r="CT424">
        <v>0</v>
      </c>
      <c r="CU424">
        <f t="shared" si="1443"/>
        <v>0</v>
      </c>
      <c r="CV424">
        <v>0</v>
      </c>
      <c r="CW424">
        <f t="shared" si="1444"/>
        <v>0</v>
      </c>
      <c r="CX424">
        <v>0</v>
      </c>
      <c r="CY424">
        <f t="shared" si="1445"/>
        <v>0</v>
      </c>
      <c r="CZ424">
        <v>0</v>
      </c>
      <c r="DA424">
        <f t="shared" si="1446"/>
        <v>0</v>
      </c>
      <c r="DB424">
        <v>0</v>
      </c>
      <c r="DC424">
        <f t="shared" si="1447"/>
        <v>0</v>
      </c>
      <c r="DD424">
        <v>0</v>
      </c>
      <c r="DE424">
        <f t="shared" si="1448"/>
        <v>0</v>
      </c>
      <c r="DF424">
        <v>0</v>
      </c>
      <c r="DG424">
        <f t="shared" si="1449"/>
        <v>0</v>
      </c>
      <c r="DH424">
        <v>0</v>
      </c>
      <c r="DI424">
        <f t="shared" si="1450"/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f t="shared" si="1451"/>
        <v>0</v>
      </c>
      <c r="ET424">
        <v>0</v>
      </c>
      <c r="EU424">
        <f t="shared" si="1452"/>
        <v>0</v>
      </c>
      <c r="EV424">
        <v>0</v>
      </c>
      <c r="EW424">
        <f t="shared" si="1453"/>
        <v>0</v>
      </c>
      <c r="EX424">
        <v>0</v>
      </c>
      <c r="EY424">
        <f t="shared" si="1454"/>
        <v>0</v>
      </c>
      <c r="EZ424">
        <v>0</v>
      </c>
      <c r="FA424">
        <f t="shared" si="1455"/>
        <v>0</v>
      </c>
      <c r="FB424">
        <v>0</v>
      </c>
      <c r="FC424">
        <f t="shared" si="1456"/>
        <v>0</v>
      </c>
      <c r="FD424">
        <v>0</v>
      </c>
      <c r="FE424">
        <f t="shared" si="1457"/>
        <v>0</v>
      </c>
      <c r="FF424">
        <v>0</v>
      </c>
      <c r="FG424">
        <f t="shared" si="1458"/>
        <v>0</v>
      </c>
      <c r="FH424">
        <v>0</v>
      </c>
      <c r="FI424">
        <f t="shared" si="1459"/>
        <v>0</v>
      </c>
      <c r="FJ424">
        <v>0</v>
      </c>
      <c r="FK424">
        <f t="shared" si="1460"/>
        <v>0</v>
      </c>
      <c r="FL424">
        <v>0</v>
      </c>
      <c r="FM424">
        <f t="shared" si="1461"/>
        <v>0</v>
      </c>
      <c r="FN424">
        <v>0</v>
      </c>
      <c r="FO424">
        <f t="shared" si="1462"/>
        <v>0</v>
      </c>
      <c r="FP424">
        <v>0</v>
      </c>
      <c r="FQ424">
        <f t="shared" si="1463"/>
        <v>0</v>
      </c>
      <c r="FR424">
        <v>0</v>
      </c>
      <c r="FS424">
        <f t="shared" si="1464"/>
        <v>0</v>
      </c>
      <c r="FT424">
        <v>0</v>
      </c>
      <c r="FU424">
        <f t="shared" si="1465"/>
        <v>0</v>
      </c>
      <c r="FV424">
        <v>0</v>
      </c>
      <c r="FW424">
        <f t="shared" si="1466"/>
        <v>0</v>
      </c>
      <c r="FX424">
        <v>0</v>
      </c>
      <c r="FY424">
        <f t="shared" si="1467"/>
        <v>0</v>
      </c>
      <c r="FZ424">
        <v>0</v>
      </c>
      <c r="GA424">
        <f t="shared" si="1468"/>
        <v>0</v>
      </c>
      <c r="GB424">
        <v>0</v>
      </c>
      <c r="GC424">
        <f t="shared" si="1469"/>
        <v>0</v>
      </c>
      <c r="GD424">
        <v>0</v>
      </c>
      <c r="GE424">
        <f t="shared" si="1470"/>
        <v>0</v>
      </c>
      <c r="GF424">
        <v>0</v>
      </c>
      <c r="GG424">
        <f t="shared" si="1471"/>
        <v>0</v>
      </c>
      <c r="GH424">
        <v>0</v>
      </c>
      <c r="GI424">
        <f t="shared" si="1472"/>
        <v>0</v>
      </c>
      <c r="GJ424">
        <v>0</v>
      </c>
      <c r="GK424">
        <f t="shared" si="1473"/>
        <v>0</v>
      </c>
      <c r="GL424">
        <v>100</v>
      </c>
      <c r="GM424">
        <f t="shared" si="1474"/>
        <v>1</v>
      </c>
      <c r="GN424">
        <v>0</v>
      </c>
      <c r="GO424">
        <f t="shared" si="1475"/>
        <v>0</v>
      </c>
      <c r="GP424">
        <v>0</v>
      </c>
      <c r="GQ424">
        <v>0</v>
      </c>
      <c r="GR424" s="3" t="s">
        <v>775</v>
      </c>
    </row>
    <row r="425" spans="1:200" x14ac:dyDescent="0.45">
      <c r="A425">
        <v>424</v>
      </c>
      <c r="B425" t="s">
        <v>759</v>
      </c>
      <c r="C425" t="s">
        <v>776</v>
      </c>
      <c r="D425" t="s">
        <v>768</v>
      </c>
      <c r="F425">
        <v>313.5</v>
      </c>
      <c r="G425">
        <f t="shared" si="1476"/>
        <v>523</v>
      </c>
      <c r="H425">
        <v>1728</v>
      </c>
      <c r="I425" s="2">
        <f t="shared" si="1419"/>
        <v>0.30266203703703703</v>
      </c>
      <c r="J425" s="2">
        <f t="shared" si="1420"/>
        <v>209.5</v>
      </c>
      <c r="K425" s="2">
        <f t="shared" si="1421"/>
        <v>1.668261562998405</v>
      </c>
      <c r="M425" s="2">
        <f>688+273</f>
        <v>961</v>
      </c>
      <c r="N425">
        <v>46.7</v>
      </c>
      <c r="O425">
        <v>42.4</v>
      </c>
      <c r="P425" s="2">
        <f t="shared" si="1033"/>
        <v>1.1014150943396228</v>
      </c>
      <c r="Q425" s="2">
        <f t="shared" si="1034"/>
        <v>-0.10141509433962274</v>
      </c>
      <c r="S425">
        <v>200</v>
      </c>
      <c r="T425" s="2">
        <f t="shared" si="1374"/>
        <v>0</v>
      </c>
      <c r="U425">
        <v>256.7</v>
      </c>
      <c r="V425">
        <v>247</v>
      </c>
      <c r="W425" s="2">
        <f t="shared" si="1477"/>
        <v>119.87889999999999</v>
      </c>
      <c r="X425" s="2">
        <f t="shared" si="1478"/>
        <v>104.72799999999999</v>
      </c>
      <c r="Y425" s="7">
        <f t="shared" si="1479"/>
        <v>-0.14466904743717052</v>
      </c>
      <c r="Z425" s="2">
        <f t="shared" si="1480"/>
        <v>1.0392712550607286</v>
      </c>
      <c r="AA425" s="2" t="e">
        <f t="shared" si="1481"/>
        <v>#DIV/0!</v>
      </c>
      <c r="AB425" s="2">
        <f t="shared" si="1482"/>
        <v>1.2350000000000001</v>
      </c>
      <c r="AC425" s="2">
        <f t="shared" si="1483"/>
        <v>-0.10141509433962274</v>
      </c>
      <c r="AD425" s="2">
        <f t="shared" si="1484"/>
        <v>256.7</v>
      </c>
      <c r="AE425" s="2">
        <f t="shared" si="1485"/>
        <v>47</v>
      </c>
      <c r="AF425" s="2">
        <f t="shared" si="1314"/>
        <v>0.19028340080971659</v>
      </c>
      <c r="AG425" s="2">
        <f t="shared" si="1486"/>
        <v>5.4617021276595743</v>
      </c>
      <c r="AH425" s="2">
        <f t="shared" si="1234"/>
        <v>8.0680161943319835</v>
      </c>
      <c r="AI425" s="2">
        <v>0</v>
      </c>
      <c r="AJ425">
        <f t="shared" si="1487"/>
        <v>1.1111111111111111E-3</v>
      </c>
      <c r="AK425">
        <f t="shared" si="1240"/>
        <v>420.3</v>
      </c>
      <c r="AL425">
        <f t="shared" si="1488"/>
        <v>1800</v>
      </c>
      <c r="AM425">
        <f t="shared" si="1241"/>
        <v>2220.3000000000002</v>
      </c>
      <c r="AP425" t="s">
        <v>37</v>
      </c>
      <c r="AR425">
        <f t="shared" si="1489"/>
        <v>2.33E-4</v>
      </c>
      <c r="AS425">
        <v>3</v>
      </c>
      <c r="AT425">
        <v>1</v>
      </c>
      <c r="AU425">
        <f t="shared" si="1235"/>
        <v>346.41016151377545</v>
      </c>
      <c r="AV425" t="s">
        <v>761</v>
      </c>
      <c r="AW425" t="s">
        <v>64</v>
      </c>
      <c r="AZ425" s="2">
        <f t="shared" si="1328"/>
        <v>0</v>
      </c>
      <c r="BA425" s="2">
        <f t="shared" si="1329"/>
        <v>1</v>
      </c>
      <c r="BB425">
        <v>0</v>
      </c>
      <c r="BC425">
        <f t="shared" si="1422"/>
        <v>0</v>
      </c>
      <c r="BD425">
        <v>0</v>
      </c>
      <c r="BE425">
        <f t="shared" si="1390"/>
        <v>0</v>
      </c>
      <c r="BF425">
        <v>100</v>
      </c>
      <c r="BG425">
        <f t="shared" si="1423"/>
        <v>1</v>
      </c>
      <c r="BH425">
        <v>0</v>
      </c>
      <c r="BI425">
        <f t="shared" si="1424"/>
        <v>0</v>
      </c>
      <c r="BJ425">
        <v>0</v>
      </c>
      <c r="BK425">
        <f t="shared" si="1425"/>
        <v>0</v>
      </c>
      <c r="BL425">
        <v>0</v>
      </c>
      <c r="BM425">
        <f t="shared" si="1426"/>
        <v>0</v>
      </c>
      <c r="BN425">
        <v>0</v>
      </c>
      <c r="BO425">
        <f t="shared" si="1427"/>
        <v>0</v>
      </c>
      <c r="BP425">
        <v>0</v>
      </c>
      <c r="BQ425">
        <f t="shared" si="1428"/>
        <v>0</v>
      </c>
      <c r="BR425">
        <v>0</v>
      </c>
      <c r="BS425">
        <f t="shared" si="1429"/>
        <v>0</v>
      </c>
      <c r="BT425">
        <v>0</v>
      </c>
      <c r="BU425">
        <f t="shared" si="1430"/>
        <v>0</v>
      </c>
      <c r="BV425">
        <v>0</v>
      </c>
      <c r="BW425">
        <f t="shared" si="1431"/>
        <v>0</v>
      </c>
      <c r="BX425">
        <v>0</v>
      </c>
      <c r="BY425">
        <f t="shared" si="1432"/>
        <v>0</v>
      </c>
      <c r="BZ425">
        <v>0</v>
      </c>
      <c r="CA425">
        <f t="shared" si="1433"/>
        <v>0</v>
      </c>
      <c r="CB425">
        <v>0</v>
      </c>
      <c r="CC425">
        <f t="shared" si="1434"/>
        <v>0</v>
      </c>
      <c r="CD425">
        <v>0</v>
      </c>
      <c r="CE425">
        <f t="shared" si="1435"/>
        <v>0</v>
      </c>
      <c r="CF425">
        <v>0</v>
      </c>
      <c r="CG425">
        <f t="shared" si="1436"/>
        <v>0</v>
      </c>
      <c r="CH425">
        <v>0</v>
      </c>
      <c r="CI425">
        <f t="shared" si="1437"/>
        <v>0</v>
      </c>
      <c r="CJ425">
        <v>0</v>
      </c>
      <c r="CK425">
        <f t="shared" si="1438"/>
        <v>0</v>
      </c>
      <c r="CL425">
        <v>0</v>
      </c>
      <c r="CM425">
        <f t="shared" si="1439"/>
        <v>0</v>
      </c>
      <c r="CN425">
        <v>0</v>
      </c>
      <c r="CO425">
        <f t="shared" si="1440"/>
        <v>0</v>
      </c>
      <c r="CP425">
        <v>0</v>
      </c>
      <c r="CQ425">
        <f t="shared" si="1441"/>
        <v>0</v>
      </c>
      <c r="CR425">
        <v>0</v>
      </c>
      <c r="CS425">
        <f t="shared" si="1442"/>
        <v>0</v>
      </c>
      <c r="CT425">
        <v>0</v>
      </c>
      <c r="CU425">
        <f t="shared" si="1443"/>
        <v>0</v>
      </c>
      <c r="CV425">
        <v>0</v>
      </c>
      <c r="CW425">
        <f t="shared" si="1444"/>
        <v>0</v>
      </c>
      <c r="CX425">
        <v>0</v>
      </c>
      <c r="CY425">
        <f t="shared" si="1445"/>
        <v>0</v>
      </c>
      <c r="CZ425">
        <v>0</v>
      </c>
      <c r="DA425">
        <f t="shared" si="1446"/>
        <v>0</v>
      </c>
      <c r="DB425">
        <v>0</v>
      </c>
      <c r="DC425">
        <f t="shared" si="1447"/>
        <v>0</v>
      </c>
      <c r="DD425">
        <v>0</v>
      </c>
      <c r="DE425">
        <f t="shared" si="1448"/>
        <v>0</v>
      </c>
      <c r="DF425">
        <v>0</v>
      </c>
      <c r="DG425">
        <f t="shared" si="1449"/>
        <v>0</v>
      </c>
      <c r="DH425">
        <v>0</v>
      </c>
      <c r="DI425">
        <f t="shared" si="1450"/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f t="shared" si="1451"/>
        <v>0</v>
      </c>
      <c r="ET425">
        <v>0</v>
      </c>
      <c r="EU425">
        <f t="shared" si="1452"/>
        <v>0</v>
      </c>
      <c r="EV425">
        <v>0</v>
      </c>
      <c r="EW425">
        <f t="shared" si="1453"/>
        <v>0</v>
      </c>
      <c r="EX425">
        <v>0</v>
      </c>
      <c r="EY425">
        <f t="shared" si="1454"/>
        <v>0</v>
      </c>
      <c r="EZ425">
        <v>0</v>
      </c>
      <c r="FA425">
        <f t="shared" si="1455"/>
        <v>0</v>
      </c>
      <c r="FB425">
        <v>0</v>
      </c>
      <c r="FC425">
        <f t="shared" si="1456"/>
        <v>0</v>
      </c>
      <c r="FD425">
        <v>0</v>
      </c>
      <c r="FE425">
        <f t="shared" si="1457"/>
        <v>0</v>
      </c>
      <c r="FF425">
        <v>0</v>
      </c>
      <c r="FG425">
        <f t="shared" si="1458"/>
        <v>0</v>
      </c>
      <c r="FH425">
        <v>0</v>
      </c>
      <c r="FI425">
        <f t="shared" si="1459"/>
        <v>0</v>
      </c>
      <c r="FJ425">
        <v>0</v>
      </c>
      <c r="FK425">
        <f t="shared" si="1460"/>
        <v>0</v>
      </c>
      <c r="FL425">
        <v>0</v>
      </c>
      <c r="FM425">
        <f t="shared" si="1461"/>
        <v>0</v>
      </c>
      <c r="FN425">
        <v>0</v>
      </c>
      <c r="FO425">
        <f t="shared" si="1462"/>
        <v>0</v>
      </c>
      <c r="FP425">
        <v>0</v>
      </c>
      <c r="FQ425">
        <f t="shared" si="1463"/>
        <v>0</v>
      </c>
      <c r="FR425">
        <v>0</v>
      </c>
      <c r="FS425">
        <f t="shared" si="1464"/>
        <v>0</v>
      </c>
      <c r="FT425">
        <v>0</v>
      </c>
      <c r="FU425">
        <f t="shared" si="1465"/>
        <v>0</v>
      </c>
      <c r="FV425">
        <v>0</v>
      </c>
      <c r="FW425">
        <f t="shared" si="1466"/>
        <v>0</v>
      </c>
      <c r="FX425">
        <v>0</v>
      </c>
      <c r="FY425">
        <f t="shared" si="1467"/>
        <v>0</v>
      </c>
      <c r="FZ425">
        <v>0</v>
      </c>
      <c r="GA425">
        <f t="shared" si="1468"/>
        <v>0</v>
      </c>
      <c r="GB425">
        <v>0</v>
      </c>
      <c r="GC425">
        <f t="shared" si="1469"/>
        <v>0</v>
      </c>
      <c r="GD425">
        <v>0</v>
      </c>
      <c r="GE425">
        <f t="shared" si="1470"/>
        <v>0</v>
      </c>
      <c r="GF425">
        <v>0</v>
      </c>
      <c r="GG425">
        <f t="shared" si="1471"/>
        <v>0</v>
      </c>
      <c r="GH425">
        <v>0</v>
      </c>
      <c r="GI425">
        <f t="shared" si="1472"/>
        <v>0</v>
      </c>
      <c r="GJ425">
        <v>0</v>
      </c>
      <c r="GK425">
        <f t="shared" si="1473"/>
        <v>0</v>
      </c>
      <c r="GL425">
        <v>0</v>
      </c>
      <c r="GM425">
        <f t="shared" si="1474"/>
        <v>0</v>
      </c>
      <c r="GN425">
        <v>100</v>
      </c>
      <c r="GO425">
        <f t="shared" si="1475"/>
        <v>1</v>
      </c>
      <c r="GP425">
        <v>0</v>
      </c>
      <c r="GQ425">
        <v>0</v>
      </c>
      <c r="GR425" s="3" t="s">
        <v>777</v>
      </c>
    </row>
    <row r="426" spans="1:200" x14ac:dyDescent="0.45">
      <c r="A426">
        <v>425</v>
      </c>
      <c r="B426" t="s">
        <v>759</v>
      </c>
      <c r="C426" t="s">
        <v>778</v>
      </c>
      <c r="D426" t="s">
        <v>768</v>
      </c>
      <c r="F426">
        <v>301.7</v>
      </c>
      <c r="G426">
        <f t="shared" si="1476"/>
        <v>523</v>
      </c>
      <c r="H426">
        <v>1728</v>
      </c>
      <c r="I426" s="2">
        <f t="shared" si="1419"/>
        <v>0.30266203703703703</v>
      </c>
      <c r="J426" s="2">
        <f t="shared" si="1420"/>
        <v>221.3</v>
      </c>
      <c r="K426" s="2">
        <f t="shared" si="1421"/>
        <v>1.733510109380179</v>
      </c>
      <c r="M426" s="2">
        <f>671+273</f>
        <v>944</v>
      </c>
      <c r="N426">
        <v>45.7</v>
      </c>
      <c r="O426">
        <v>42.4</v>
      </c>
      <c r="P426" s="2">
        <f t="shared" si="1033"/>
        <v>1.0778301886792454</v>
      </c>
      <c r="Q426" s="2">
        <f t="shared" si="1034"/>
        <v>-7.7830188679245391E-2</v>
      </c>
      <c r="S426">
        <v>200</v>
      </c>
      <c r="T426" s="2">
        <f t="shared" si="1374"/>
        <v>0</v>
      </c>
      <c r="U426">
        <v>244.1</v>
      </c>
      <c r="V426">
        <v>247</v>
      </c>
      <c r="W426" s="2">
        <f t="shared" si="1477"/>
        <v>111.55370000000001</v>
      </c>
      <c r="X426" s="2">
        <f t="shared" si="1478"/>
        <v>104.72799999999999</v>
      </c>
      <c r="Y426" s="7">
        <f t="shared" si="1479"/>
        <v>-6.5175502253456696E-2</v>
      </c>
      <c r="Z426" s="2">
        <f t="shared" si="1480"/>
        <v>0.98825910931174088</v>
      </c>
      <c r="AA426" s="2" t="e">
        <f t="shared" si="1481"/>
        <v>#DIV/0!</v>
      </c>
      <c r="AB426" s="2">
        <f t="shared" si="1482"/>
        <v>1.2350000000000001</v>
      </c>
      <c r="AC426" s="2">
        <f t="shared" si="1483"/>
        <v>-7.7830188679245391E-2</v>
      </c>
      <c r="AD426" s="2">
        <f t="shared" si="1484"/>
        <v>244.1</v>
      </c>
      <c r="AE426" s="2">
        <f t="shared" si="1485"/>
        <v>47</v>
      </c>
      <c r="AF426" s="2">
        <f t="shared" si="1314"/>
        <v>0.19028340080971659</v>
      </c>
      <c r="AG426" s="2">
        <f t="shared" si="1486"/>
        <v>5.1936170212765953</v>
      </c>
      <c r="AH426" s="2">
        <f t="shared" si="1234"/>
        <v>8.0680161943319835</v>
      </c>
      <c r="AI426" s="2">
        <v>0</v>
      </c>
      <c r="AJ426">
        <f t="shared" si="1487"/>
        <v>1.1111111111111111E-3</v>
      </c>
      <c r="AK426">
        <f t="shared" si="1240"/>
        <v>411.3</v>
      </c>
      <c r="AL426">
        <f t="shared" si="1488"/>
        <v>1800</v>
      </c>
      <c r="AM426">
        <f t="shared" si="1241"/>
        <v>2211.3000000000002</v>
      </c>
      <c r="AP426" t="s">
        <v>37</v>
      </c>
      <c r="AR426">
        <f t="shared" si="1489"/>
        <v>2.33E-4</v>
      </c>
      <c r="AS426">
        <v>3</v>
      </c>
      <c r="AT426">
        <v>1</v>
      </c>
      <c r="AU426">
        <f t="shared" si="1235"/>
        <v>346.41016151377545</v>
      </c>
      <c r="AV426" t="s">
        <v>761</v>
      </c>
      <c r="AW426" t="s">
        <v>64</v>
      </c>
      <c r="AZ426" s="2">
        <f t="shared" si="1328"/>
        <v>0</v>
      </c>
      <c r="BA426" s="2">
        <f t="shared" si="1329"/>
        <v>1</v>
      </c>
      <c r="BB426">
        <v>0</v>
      </c>
      <c r="BC426">
        <f t="shared" si="1422"/>
        <v>0</v>
      </c>
      <c r="BD426">
        <v>0</v>
      </c>
      <c r="BE426">
        <f t="shared" si="1390"/>
        <v>0</v>
      </c>
      <c r="BF426">
        <v>100</v>
      </c>
      <c r="BG426">
        <f t="shared" si="1423"/>
        <v>1</v>
      </c>
      <c r="BH426">
        <v>0</v>
      </c>
      <c r="BI426">
        <f t="shared" si="1424"/>
        <v>0</v>
      </c>
      <c r="BJ426">
        <v>0</v>
      </c>
      <c r="BK426">
        <f t="shared" si="1425"/>
        <v>0</v>
      </c>
      <c r="BL426">
        <v>0</v>
      </c>
      <c r="BM426">
        <f t="shared" si="1426"/>
        <v>0</v>
      </c>
      <c r="BN426">
        <v>0</v>
      </c>
      <c r="BO426">
        <f t="shared" si="1427"/>
        <v>0</v>
      </c>
      <c r="BP426">
        <v>0</v>
      </c>
      <c r="BQ426">
        <f t="shared" si="1428"/>
        <v>0</v>
      </c>
      <c r="BR426">
        <v>0</v>
      </c>
      <c r="BS426">
        <f t="shared" si="1429"/>
        <v>0</v>
      </c>
      <c r="BT426">
        <v>0</v>
      </c>
      <c r="BU426">
        <f t="shared" si="1430"/>
        <v>0</v>
      </c>
      <c r="BV426">
        <v>0</v>
      </c>
      <c r="BW426">
        <f t="shared" si="1431"/>
        <v>0</v>
      </c>
      <c r="BX426">
        <v>0</v>
      </c>
      <c r="BY426">
        <f t="shared" si="1432"/>
        <v>0</v>
      </c>
      <c r="BZ426">
        <v>0</v>
      </c>
      <c r="CA426">
        <f t="shared" si="1433"/>
        <v>0</v>
      </c>
      <c r="CB426">
        <v>0</v>
      </c>
      <c r="CC426">
        <f t="shared" si="1434"/>
        <v>0</v>
      </c>
      <c r="CD426">
        <v>0</v>
      </c>
      <c r="CE426">
        <f t="shared" si="1435"/>
        <v>0</v>
      </c>
      <c r="CF426">
        <v>0</v>
      </c>
      <c r="CG426">
        <f t="shared" si="1436"/>
        <v>0</v>
      </c>
      <c r="CH426">
        <v>0</v>
      </c>
      <c r="CI426">
        <f t="shared" si="1437"/>
        <v>0</v>
      </c>
      <c r="CJ426">
        <v>0</v>
      </c>
      <c r="CK426">
        <f t="shared" si="1438"/>
        <v>0</v>
      </c>
      <c r="CL426">
        <v>0</v>
      </c>
      <c r="CM426">
        <f t="shared" si="1439"/>
        <v>0</v>
      </c>
      <c r="CN426">
        <v>0</v>
      </c>
      <c r="CO426">
        <f t="shared" si="1440"/>
        <v>0</v>
      </c>
      <c r="CP426">
        <v>0</v>
      </c>
      <c r="CQ426">
        <f t="shared" si="1441"/>
        <v>0</v>
      </c>
      <c r="CR426">
        <v>0</v>
      </c>
      <c r="CS426">
        <f t="shared" si="1442"/>
        <v>0</v>
      </c>
      <c r="CT426">
        <v>0</v>
      </c>
      <c r="CU426">
        <f t="shared" si="1443"/>
        <v>0</v>
      </c>
      <c r="CV426">
        <v>0</v>
      </c>
      <c r="CW426">
        <f t="shared" si="1444"/>
        <v>0</v>
      </c>
      <c r="CX426">
        <v>0</v>
      </c>
      <c r="CY426">
        <f t="shared" si="1445"/>
        <v>0</v>
      </c>
      <c r="CZ426">
        <v>0</v>
      </c>
      <c r="DA426">
        <f t="shared" si="1446"/>
        <v>0</v>
      </c>
      <c r="DB426">
        <v>0</v>
      </c>
      <c r="DC426">
        <f t="shared" si="1447"/>
        <v>0</v>
      </c>
      <c r="DD426">
        <v>0</v>
      </c>
      <c r="DE426">
        <f t="shared" si="1448"/>
        <v>0</v>
      </c>
      <c r="DF426">
        <v>0</v>
      </c>
      <c r="DG426">
        <f t="shared" si="1449"/>
        <v>0</v>
      </c>
      <c r="DH426">
        <v>0</v>
      </c>
      <c r="DI426">
        <f t="shared" si="1450"/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f t="shared" si="1451"/>
        <v>0</v>
      </c>
      <c r="ET426">
        <v>0</v>
      </c>
      <c r="EU426">
        <f t="shared" si="1452"/>
        <v>0</v>
      </c>
      <c r="EV426">
        <v>0</v>
      </c>
      <c r="EW426">
        <f t="shared" si="1453"/>
        <v>0</v>
      </c>
      <c r="EX426">
        <v>0</v>
      </c>
      <c r="EY426">
        <f t="shared" si="1454"/>
        <v>0</v>
      </c>
      <c r="EZ426">
        <v>0</v>
      </c>
      <c r="FA426">
        <f t="shared" si="1455"/>
        <v>0</v>
      </c>
      <c r="FB426">
        <v>0</v>
      </c>
      <c r="FC426">
        <f t="shared" si="1456"/>
        <v>0</v>
      </c>
      <c r="FD426">
        <v>0</v>
      </c>
      <c r="FE426">
        <f t="shared" si="1457"/>
        <v>0</v>
      </c>
      <c r="FF426">
        <v>0</v>
      </c>
      <c r="FG426">
        <f t="shared" si="1458"/>
        <v>0</v>
      </c>
      <c r="FH426">
        <v>0</v>
      </c>
      <c r="FI426">
        <f t="shared" si="1459"/>
        <v>0</v>
      </c>
      <c r="FJ426">
        <v>0</v>
      </c>
      <c r="FK426">
        <f t="shared" si="1460"/>
        <v>0</v>
      </c>
      <c r="FL426">
        <v>0</v>
      </c>
      <c r="FM426">
        <f t="shared" si="1461"/>
        <v>0</v>
      </c>
      <c r="FN426">
        <v>0</v>
      </c>
      <c r="FO426">
        <f t="shared" si="1462"/>
        <v>0</v>
      </c>
      <c r="FP426">
        <v>0</v>
      </c>
      <c r="FQ426">
        <f t="shared" si="1463"/>
        <v>0</v>
      </c>
      <c r="FR426">
        <v>0</v>
      </c>
      <c r="FS426">
        <f t="shared" si="1464"/>
        <v>0</v>
      </c>
      <c r="FT426">
        <v>0</v>
      </c>
      <c r="FU426">
        <f t="shared" si="1465"/>
        <v>0</v>
      </c>
      <c r="FV426">
        <v>0</v>
      </c>
      <c r="FW426">
        <f t="shared" si="1466"/>
        <v>0</v>
      </c>
      <c r="FX426">
        <v>0</v>
      </c>
      <c r="FY426">
        <f t="shared" si="1467"/>
        <v>0</v>
      </c>
      <c r="FZ426">
        <v>0</v>
      </c>
      <c r="GA426">
        <f t="shared" si="1468"/>
        <v>0</v>
      </c>
      <c r="GB426">
        <v>0</v>
      </c>
      <c r="GC426">
        <f t="shared" si="1469"/>
        <v>0</v>
      </c>
      <c r="GD426">
        <v>0</v>
      </c>
      <c r="GE426">
        <f t="shared" si="1470"/>
        <v>0</v>
      </c>
      <c r="GF426">
        <v>0</v>
      </c>
      <c r="GG426">
        <f t="shared" si="1471"/>
        <v>0</v>
      </c>
      <c r="GH426">
        <v>0</v>
      </c>
      <c r="GI426">
        <f t="shared" si="1472"/>
        <v>0</v>
      </c>
      <c r="GJ426">
        <v>100</v>
      </c>
      <c r="GK426">
        <f t="shared" si="1473"/>
        <v>1</v>
      </c>
      <c r="GL426">
        <v>0</v>
      </c>
      <c r="GM426">
        <f t="shared" si="1474"/>
        <v>0</v>
      </c>
      <c r="GN426">
        <v>0</v>
      </c>
      <c r="GO426">
        <f t="shared" si="1475"/>
        <v>0</v>
      </c>
      <c r="GP426">
        <v>0</v>
      </c>
      <c r="GQ426">
        <v>0</v>
      </c>
      <c r="GR426" s="3" t="s">
        <v>779</v>
      </c>
    </row>
    <row r="427" spans="1:200" x14ac:dyDescent="0.45">
      <c r="A427">
        <v>426</v>
      </c>
      <c r="B427" t="s">
        <v>759</v>
      </c>
      <c r="C427" t="s">
        <v>780</v>
      </c>
      <c r="D427" t="s">
        <v>768</v>
      </c>
      <c r="F427">
        <f>97.5+273</f>
        <v>370.5</v>
      </c>
      <c r="G427">
        <f t="shared" si="1476"/>
        <v>523</v>
      </c>
      <c r="H427">
        <v>1728</v>
      </c>
      <c r="I427" s="2">
        <f t="shared" si="1419"/>
        <v>0.30266203703703703</v>
      </c>
      <c r="J427" s="2">
        <f t="shared" si="1420"/>
        <v>152.5</v>
      </c>
      <c r="K427" s="2">
        <f t="shared" si="1421"/>
        <v>1.4116059379217274</v>
      </c>
      <c r="N427">
        <v>32.799999999999997</v>
      </c>
      <c r="O427">
        <v>42.4</v>
      </c>
      <c r="P427" s="2">
        <f t="shared" si="1033"/>
        <v>0.7735849056603773</v>
      </c>
      <c r="Q427" s="2">
        <f t="shared" si="1034"/>
        <v>0.22641509433962267</v>
      </c>
      <c r="S427">
        <v>200</v>
      </c>
      <c r="T427" s="2">
        <f t="shared" si="1374"/>
        <v>0</v>
      </c>
      <c r="U427">
        <v>227.9</v>
      </c>
      <c r="V427">
        <v>247</v>
      </c>
      <c r="W427" s="2">
        <f t="shared" si="1477"/>
        <v>74.751199999999997</v>
      </c>
      <c r="X427" s="2">
        <f t="shared" si="1478"/>
        <v>104.72799999999999</v>
      </c>
      <c r="Y427" s="7">
        <f t="shared" si="1479"/>
        <v>0.2862348178137652</v>
      </c>
      <c r="Z427" s="2">
        <f t="shared" si="1480"/>
        <v>0.92267206477732799</v>
      </c>
      <c r="AA427" s="2" t="e">
        <f t="shared" si="1481"/>
        <v>#DIV/0!</v>
      </c>
      <c r="AB427" s="2">
        <f t="shared" si="1482"/>
        <v>1.2350000000000001</v>
      </c>
      <c r="AC427" s="2">
        <f t="shared" si="1483"/>
        <v>0.22641509433962267</v>
      </c>
      <c r="AD427" s="2">
        <f t="shared" si="1484"/>
        <v>227.9</v>
      </c>
      <c r="AE427" s="2">
        <f t="shared" si="1485"/>
        <v>47</v>
      </c>
      <c r="AF427" s="2">
        <f t="shared" si="1314"/>
        <v>0.19028340080971659</v>
      </c>
      <c r="AG427" s="2">
        <f t="shared" si="1486"/>
        <v>4.8489361702127658</v>
      </c>
      <c r="AH427" s="2">
        <f t="shared" si="1234"/>
        <v>8.0680161943319835</v>
      </c>
      <c r="AI427" s="2">
        <v>1</v>
      </c>
      <c r="AJ427">
        <f t="shared" si="1487"/>
        <v>1.1111111111111111E-3</v>
      </c>
      <c r="AK427">
        <f t="shared" si="1240"/>
        <v>295.2</v>
      </c>
      <c r="AL427">
        <f t="shared" si="1488"/>
        <v>1800</v>
      </c>
      <c r="AM427">
        <f t="shared" si="1241"/>
        <v>2095.1999999999998</v>
      </c>
      <c r="AP427" t="s">
        <v>37</v>
      </c>
      <c r="AR427">
        <f t="shared" si="1489"/>
        <v>2.33E-4</v>
      </c>
      <c r="AS427">
        <v>3</v>
      </c>
      <c r="AT427">
        <v>1</v>
      </c>
      <c r="AU427">
        <f t="shared" si="1235"/>
        <v>346.41016151377545</v>
      </c>
      <c r="AV427" t="s">
        <v>761</v>
      </c>
      <c r="AW427" t="s">
        <v>64</v>
      </c>
      <c r="AZ427" s="2">
        <f t="shared" si="1328"/>
        <v>0</v>
      </c>
      <c r="BA427" s="2">
        <f t="shared" si="1329"/>
        <v>0.99999999999999989</v>
      </c>
      <c r="BB427">
        <v>0</v>
      </c>
      <c r="BC427">
        <f t="shared" si="1422"/>
        <v>0</v>
      </c>
      <c r="BD427">
        <v>0</v>
      </c>
      <c r="BE427">
        <f t="shared" si="1390"/>
        <v>0</v>
      </c>
      <c r="BF427">
        <v>100</v>
      </c>
      <c r="BG427">
        <f t="shared" si="1423"/>
        <v>1</v>
      </c>
      <c r="BH427">
        <v>0</v>
      </c>
      <c r="BI427">
        <f t="shared" si="1424"/>
        <v>0</v>
      </c>
      <c r="BJ427">
        <v>0</v>
      </c>
      <c r="BK427">
        <f t="shared" si="1425"/>
        <v>0</v>
      </c>
      <c r="BL427">
        <v>0</v>
      </c>
      <c r="BM427">
        <f t="shared" si="1426"/>
        <v>0</v>
      </c>
      <c r="BN427">
        <v>0</v>
      </c>
      <c r="BO427">
        <f t="shared" si="1427"/>
        <v>0</v>
      </c>
      <c r="BP427">
        <v>0</v>
      </c>
      <c r="BQ427">
        <f t="shared" si="1428"/>
        <v>0</v>
      </c>
      <c r="BR427">
        <v>0</v>
      </c>
      <c r="BS427">
        <f t="shared" si="1429"/>
        <v>0</v>
      </c>
      <c r="BT427">
        <v>0</v>
      </c>
      <c r="BU427">
        <f t="shared" si="1430"/>
        <v>0</v>
      </c>
      <c r="BV427">
        <v>0</v>
      </c>
      <c r="BW427">
        <f t="shared" si="1431"/>
        <v>0</v>
      </c>
      <c r="BX427">
        <v>0</v>
      </c>
      <c r="BY427">
        <f t="shared" si="1432"/>
        <v>0</v>
      </c>
      <c r="BZ427">
        <v>0</v>
      </c>
      <c r="CA427">
        <f t="shared" si="1433"/>
        <v>0</v>
      </c>
      <c r="CB427">
        <v>0</v>
      </c>
      <c r="CC427">
        <f t="shared" si="1434"/>
        <v>0</v>
      </c>
      <c r="CD427">
        <v>0</v>
      </c>
      <c r="CE427">
        <f t="shared" si="1435"/>
        <v>0</v>
      </c>
      <c r="CF427">
        <v>0</v>
      </c>
      <c r="CG427">
        <f t="shared" si="1436"/>
        <v>0</v>
      </c>
      <c r="CH427">
        <v>0</v>
      </c>
      <c r="CI427">
        <f t="shared" si="1437"/>
        <v>0</v>
      </c>
      <c r="CJ427">
        <v>0</v>
      </c>
      <c r="CK427">
        <f t="shared" si="1438"/>
        <v>0</v>
      </c>
      <c r="CL427">
        <v>0</v>
      </c>
      <c r="CM427">
        <f t="shared" si="1439"/>
        <v>0</v>
      </c>
      <c r="CN427">
        <v>0</v>
      </c>
      <c r="CO427">
        <f t="shared" si="1440"/>
        <v>0</v>
      </c>
      <c r="CP427">
        <v>0</v>
      </c>
      <c r="CQ427">
        <f t="shared" si="1441"/>
        <v>0</v>
      </c>
      <c r="CR427">
        <v>0</v>
      </c>
      <c r="CS427">
        <f t="shared" si="1442"/>
        <v>0</v>
      </c>
      <c r="CT427">
        <v>0</v>
      </c>
      <c r="CU427">
        <f t="shared" si="1443"/>
        <v>0</v>
      </c>
      <c r="CV427">
        <v>0</v>
      </c>
      <c r="CW427">
        <f t="shared" si="1444"/>
        <v>0</v>
      </c>
      <c r="CX427">
        <v>0</v>
      </c>
      <c r="CY427">
        <f t="shared" si="1445"/>
        <v>0</v>
      </c>
      <c r="CZ427">
        <v>0</v>
      </c>
      <c r="DA427">
        <f t="shared" si="1446"/>
        <v>0</v>
      </c>
      <c r="DB427">
        <v>0</v>
      </c>
      <c r="DC427">
        <f t="shared" si="1447"/>
        <v>0</v>
      </c>
      <c r="DD427">
        <v>0</v>
      </c>
      <c r="DE427">
        <f t="shared" si="1448"/>
        <v>0</v>
      </c>
      <c r="DF427">
        <v>0</v>
      </c>
      <c r="DG427">
        <f t="shared" si="1449"/>
        <v>0</v>
      </c>
      <c r="DH427">
        <v>0</v>
      </c>
      <c r="DI427">
        <f t="shared" si="1450"/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f t="shared" si="1451"/>
        <v>0</v>
      </c>
      <c r="ET427">
        <v>0</v>
      </c>
      <c r="EU427">
        <f t="shared" si="1452"/>
        <v>0</v>
      </c>
      <c r="EV427">
        <v>0</v>
      </c>
      <c r="EW427">
        <f t="shared" si="1453"/>
        <v>0</v>
      </c>
      <c r="EX427">
        <v>0</v>
      </c>
      <c r="EY427">
        <f t="shared" si="1454"/>
        <v>0</v>
      </c>
      <c r="EZ427">
        <v>0</v>
      </c>
      <c r="FA427">
        <f t="shared" si="1455"/>
        <v>0</v>
      </c>
      <c r="FB427">
        <v>0</v>
      </c>
      <c r="FC427">
        <f t="shared" si="1456"/>
        <v>0</v>
      </c>
      <c r="FD427">
        <v>0</v>
      </c>
      <c r="FE427">
        <f t="shared" si="1457"/>
        <v>0</v>
      </c>
      <c r="FF427">
        <v>0</v>
      </c>
      <c r="FG427">
        <f t="shared" si="1458"/>
        <v>0</v>
      </c>
      <c r="FH427">
        <v>0</v>
      </c>
      <c r="FI427">
        <f t="shared" si="1459"/>
        <v>0</v>
      </c>
      <c r="FJ427">
        <v>99.8</v>
      </c>
      <c r="FK427">
        <f t="shared" si="1460"/>
        <v>0.99340637214803862</v>
      </c>
      <c r="FL427">
        <v>0</v>
      </c>
      <c r="FM427">
        <f t="shared" si="1461"/>
        <v>0</v>
      </c>
      <c r="FN427">
        <v>0</v>
      </c>
      <c r="FO427">
        <f t="shared" si="1462"/>
        <v>0</v>
      </c>
      <c r="FP427">
        <v>0</v>
      </c>
      <c r="FQ427">
        <f t="shared" si="1463"/>
        <v>0</v>
      </c>
      <c r="FR427">
        <v>0</v>
      </c>
      <c r="FS427">
        <f t="shared" si="1464"/>
        <v>0</v>
      </c>
      <c r="FT427">
        <v>0</v>
      </c>
      <c r="FU427">
        <f t="shared" si="1465"/>
        <v>0</v>
      </c>
      <c r="FV427">
        <v>0</v>
      </c>
      <c r="FW427">
        <f t="shared" si="1466"/>
        <v>0</v>
      </c>
      <c r="FX427">
        <v>0</v>
      </c>
      <c r="FY427">
        <f t="shared" si="1467"/>
        <v>0</v>
      </c>
      <c r="FZ427">
        <v>0</v>
      </c>
      <c r="GA427">
        <f t="shared" si="1468"/>
        <v>0</v>
      </c>
      <c r="GB427">
        <v>0</v>
      </c>
      <c r="GC427">
        <f t="shared" si="1469"/>
        <v>0</v>
      </c>
      <c r="GD427">
        <v>0</v>
      </c>
      <c r="GE427">
        <f t="shared" si="1470"/>
        <v>0</v>
      </c>
      <c r="GF427">
        <v>0.2</v>
      </c>
      <c r="GG427">
        <f t="shared" si="1471"/>
        <v>6.5936278519613109E-3</v>
      </c>
      <c r="GH427">
        <v>0</v>
      </c>
      <c r="GI427">
        <f t="shared" si="1472"/>
        <v>0</v>
      </c>
      <c r="GJ427">
        <v>0</v>
      </c>
      <c r="GK427">
        <f t="shared" si="1473"/>
        <v>0</v>
      </c>
      <c r="GL427">
        <v>0</v>
      </c>
      <c r="GM427">
        <f t="shared" si="1474"/>
        <v>0</v>
      </c>
      <c r="GN427">
        <v>0</v>
      </c>
      <c r="GO427">
        <f t="shared" si="1475"/>
        <v>0</v>
      </c>
      <c r="GP427">
        <v>0</v>
      </c>
      <c r="GQ427">
        <v>0</v>
      </c>
      <c r="GR427" s="3" t="s">
        <v>781</v>
      </c>
    </row>
    <row r="428" spans="1:200" x14ac:dyDescent="0.45">
      <c r="A428">
        <v>427</v>
      </c>
      <c r="B428" t="s">
        <v>759</v>
      </c>
      <c r="C428" t="s">
        <v>782</v>
      </c>
      <c r="D428" t="s">
        <v>768</v>
      </c>
      <c r="F428">
        <f>97.4+273</f>
        <v>370.4</v>
      </c>
      <c r="G428">
        <f t="shared" si="1476"/>
        <v>523</v>
      </c>
      <c r="H428">
        <v>1728</v>
      </c>
      <c r="I428" s="2">
        <f t="shared" si="1419"/>
        <v>0.30266203703703703</v>
      </c>
      <c r="J428" s="2">
        <f t="shared" si="1420"/>
        <v>152.60000000000002</v>
      </c>
      <c r="K428" s="2">
        <f t="shared" si="1421"/>
        <v>1.4119870410367172</v>
      </c>
      <c r="N428">
        <v>14.5</v>
      </c>
      <c r="O428">
        <v>42.4</v>
      </c>
      <c r="P428" s="2">
        <f t="shared" si="1033"/>
        <v>0.34198113207547171</v>
      </c>
      <c r="Q428" s="2">
        <f t="shared" si="1034"/>
        <v>0.65801886792452824</v>
      </c>
      <c r="S428">
        <v>200</v>
      </c>
      <c r="T428" s="2">
        <f t="shared" si="1374"/>
        <v>0</v>
      </c>
      <c r="U428">
        <v>212.2</v>
      </c>
      <c r="V428">
        <v>247</v>
      </c>
      <c r="W428" s="2">
        <f t="shared" si="1477"/>
        <v>30.768999999999995</v>
      </c>
      <c r="X428" s="2">
        <f t="shared" si="1478"/>
        <v>104.72799999999999</v>
      </c>
      <c r="Y428" s="7">
        <f t="shared" si="1479"/>
        <v>0.70620082499427095</v>
      </c>
      <c r="Z428" s="2">
        <f t="shared" si="1480"/>
        <v>0.85910931174089067</v>
      </c>
      <c r="AA428" s="2" t="e">
        <f t="shared" si="1481"/>
        <v>#DIV/0!</v>
      </c>
      <c r="AB428" s="2">
        <f t="shared" si="1482"/>
        <v>1.2350000000000001</v>
      </c>
      <c r="AC428" s="2">
        <f t="shared" si="1483"/>
        <v>0.65801886792452824</v>
      </c>
      <c r="AD428" s="2">
        <f t="shared" si="1484"/>
        <v>212.2</v>
      </c>
      <c r="AE428" s="2">
        <f t="shared" si="1485"/>
        <v>47</v>
      </c>
      <c r="AF428" s="2">
        <f t="shared" si="1314"/>
        <v>0.19028340080971659</v>
      </c>
      <c r="AG428" s="2">
        <f t="shared" si="1486"/>
        <v>4.5148936170212766</v>
      </c>
      <c r="AH428" s="2">
        <f t="shared" si="1234"/>
        <v>8.0680161943319835</v>
      </c>
      <c r="AI428" s="2">
        <v>1</v>
      </c>
      <c r="AJ428">
        <f t="shared" si="1487"/>
        <v>1.1111111111111111E-3</v>
      </c>
      <c r="AK428">
        <f t="shared" si="1240"/>
        <v>130.5</v>
      </c>
      <c r="AL428">
        <f t="shared" si="1488"/>
        <v>1800</v>
      </c>
      <c r="AM428">
        <f t="shared" si="1241"/>
        <v>1930.5</v>
      </c>
      <c r="AP428" t="s">
        <v>37</v>
      </c>
      <c r="AR428">
        <f t="shared" si="1489"/>
        <v>2.33E-4</v>
      </c>
      <c r="AS428">
        <v>3</v>
      </c>
      <c r="AT428">
        <v>1</v>
      </c>
      <c r="AU428">
        <f t="shared" si="1235"/>
        <v>346.41016151377545</v>
      </c>
      <c r="AV428" t="s">
        <v>761</v>
      </c>
      <c r="AW428" t="s">
        <v>64</v>
      </c>
      <c r="AZ428" s="2">
        <f t="shared" si="1328"/>
        <v>0</v>
      </c>
      <c r="BA428" s="2">
        <f t="shared" si="1329"/>
        <v>1</v>
      </c>
      <c r="BB428">
        <v>0</v>
      </c>
      <c r="BC428">
        <f t="shared" si="1422"/>
        <v>0</v>
      </c>
      <c r="BD428">
        <v>0</v>
      </c>
      <c r="BE428">
        <f t="shared" si="1390"/>
        <v>0</v>
      </c>
      <c r="BF428">
        <v>100</v>
      </c>
      <c r="BG428">
        <f t="shared" si="1423"/>
        <v>1</v>
      </c>
      <c r="BH428">
        <v>0</v>
      </c>
      <c r="BI428">
        <f t="shared" si="1424"/>
        <v>0</v>
      </c>
      <c r="BJ428">
        <v>0</v>
      </c>
      <c r="BK428">
        <f t="shared" si="1425"/>
        <v>0</v>
      </c>
      <c r="BL428">
        <v>0</v>
      </c>
      <c r="BM428">
        <f t="shared" si="1426"/>
        <v>0</v>
      </c>
      <c r="BN428">
        <v>0</v>
      </c>
      <c r="BO428">
        <f t="shared" si="1427"/>
        <v>0</v>
      </c>
      <c r="BP428">
        <v>0</v>
      </c>
      <c r="BQ428">
        <f t="shared" si="1428"/>
        <v>0</v>
      </c>
      <c r="BR428">
        <v>0</v>
      </c>
      <c r="BS428">
        <f t="shared" si="1429"/>
        <v>0</v>
      </c>
      <c r="BT428">
        <v>0</v>
      </c>
      <c r="BU428">
        <f t="shared" si="1430"/>
        <v>0</v>
      </c>
      <c r="BV428">
        <v>0</v>
      </c>
      <c r="BW428">
        <f t="shared" si="1431"/>
        <v>0</v>
      </c>
      <c r="BX428">
        <v>0</v>
      </c>
      <c r="BY428">
        <f t="shared" si="1432"/>
        <v>0</v>
      </c>
      <c r="BZ428">
        <v>0</v>
      </c>
      <c r="CA428">
        <f t="shared" si="1433"/>
        <v>0</v>
      </c>
      <c r="CB428">
        <v>0</v>
      </c>
      <c r="CC428">
        <f t="shared" si="1434"/>
        <v>0</v>
      </c>
      <c r="CD428">
        <v>0</v>
      </c>
      <c r="CE428">
        <f t="shared" si="1435"/>
        <v>0</v>
      </c>
      <c r="CF428">
        <v>0</v>
      </c>
      <c r="CG428">
        <f t="shared" si="1436"/>
        <v>0</v>
      </c>
      <c r="CH428">
        <v>0</v>
      </c>
      <c r="CI428">
        <f t="shared" si="1437"/>
        <v>0</v>
      </c>
      <c r="CJ428">
        <v>0</v>
      </c>
      <c r="CK428">
        <f t="shared" si="1438"/>
        <v>0</v>
      </c>
      <c r="CL428">
        <v>0</v>
      </c>
      <c r="CM428">
        <f t="shared" si="1439"/>
        <v>0</v>
      </c>
      <c r="CN428">
        <v>0</v>
      </c>
      <c r="CO428">
        <f t="shared" si="1440"/>
        <v>0</v>
      </c>
      <c r="CP428">
        <v>0</v>
      </c>
      <c r="CQ428">
        <f t="shared" si="1441"/>
        <v>0</v>
      </c>
      <c r="CR428">
        <v>0</v>
      </c>
      <c r="CS428">
        <f t="shared" si="1442"/>
        <v>0</v>
      </c>
      <c r="CT428">
        <v>0</v>
      </c>
      <c r="CU428">
        <f t="shared" si="1443"/>
        <v>0</v>
      </c>
      <c r="CV428">
        <v>0</v>
      </c>
      <c r="CW428">
        <f t="shared" si="1444"/>
        <v>0</v>
      </c>
      <c r="CX428">
        <v>0</v>
      </c>
      <c r="CY428">
        <f t="shared" si="1445"/>
        <v>0</v>
      </c>
      <c r="CZ428">
        <v>0</v>
      </c>
      <c r="DA428">
        <f t="shared" si="1446"/>
        <v>0</v>
      </c>
      <c r="DB428">
        <v>0</v>
      </c>
      <c r="DC428">
        <f t="shared" si="1447"/>
        <v>0</v>
      </c>
      <c r="DD428">
        <v>0</v>
      </c>
      <c r="DE428">
        <f t="shared" si="1448"/>
        <v>0</v>
      </c>
      <c r="DF428">
        <v>0</v>
      </c>
      <c r="DG428">
        <f t="shared" si="1449"/>
        <v>0</v>
      </c>
      <c r="DH428">
        <v>0</v>
      </c>
      <c r="DI428">
        <f t="shared" si="1450"/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f t="shared" si="1451"/>
        <v>0</v>
      </c>
      <c r="ET428">
        <v>0</v>
      </c>
      <c r="EU428">
        <f t="shared" si="1452"/>
        <v>0</v>
      </c>
      <c r="EV428">
        <v>0</v>
      </c>
      <c r="EW428">
        <f t="shared" si="1453"/>
        <v>0</v>
      </c>
      <c r="EX428">
        <v>0</v>
      </c>
      <c r="EY428">
        <f t="shared" si="1454"/>
        <v>0</v>
      </c>
      <c r="EZ428">
        <v>0</v>
      </c>
      <c r="FA428">
        <f t="shared" si="1455"/>
        <v>0</v>
      </c>
      <c r="FB428">
        <v>0</v>
      </c>
      <c r="FC428">
        <f t="shared" si="1456"/>
        <v>0</v>
      </c>
      <c r="FD428">
        <v>0</v>
      </c>
      <c r="FE428">
        <f t="shared" si="1457"/>
        <v>0</v>
      </c>
      <c r="FF428">
        <v>0</v>
      </c>
      <c r="FG428">
        <f t="shared" si="1458"/>
        <v>0</v>
      </c>
      <c r="FH428">
        <v>0</v>
      </c>
      <c r="FI428">
        <f t="shared" si="1459"/>
        <v>0</v>
      </c>
      <c r="FJ428">
        <v>99.7</v>
      </c>
      <c r="FK428">
        <f t="shared" si="1460"/>
        <v>0.9901322679858936</v>
      </c>
      <c r="FL428">
        <v>0</v>
      </c>
      <c r="FM428">
        <f t="shared" si="1461"/>
        <v>0</v>
      </c>
      <c r="FN428">
        <v>0</v>
      </c>
      <c r="FO428">
        <f t="shared" si="1462"/>
        <v>0</v>
      </c>
      <c r="FP428">
        <v>0</v>
      </c>
      <c r="FQ428">
        <f t="shared" si="1463"/>
        <v>0</v>
      </c>
      <c r="FR428">
        <v>0</v>
      </c>
      <c r="FS428">
        <f t="shared" si="1464"/>
        <v>0</v>
      </c>
      <c r="FT428">
        <v>0</v>
      </c>
      <c r="FU428">
        <f t="shared" si="1465"/>
        <v>0</v>
      </c>
      <c r="FV428">
        <v>0</v>
      </c>
      <c r="FW428">
        <f t="shared" si="1466"/>
        <v>0</v>
      </c>
      <c r="FX428">
        <v>0</v>
      </c>
      <c r="FY428">
        <f t="shared" si="1467"/>
        <v>0</v>
      </c>
      <c r="FZ428">
        <v>0</v>
      </c>
      <c r="GA428">
        <f t="shared" si="1468"/>
        <v>0</v>
      </c>
      <c r="GB428">
        <v>0</v>
      </c>
      <c r="GC428">
        <f t="shared" si="1469"/>
        <v>0</v>
      </c>
      <c r="GD428">
        <v>0</v>
      </c>
      <c r="GE428">
        <f t="shared" si="1470"/>
        <v>0</v>
      </c>
      <c r="GF428">
        <v>0.3</v>
      </c>
      <c r="GG428">
        <f t="shared" si="1471"/>
        <v>9.8677320141064492E-3</v>
      </c>
      <c r="GH428">
        <v>0</v>
      </c>
      <c r="GI428">
        <f t="shared" si="1472"/>
        <v>0</v>
      </c>
      <c r="GJ428">
        <v>0</v>
      </c>
      <c r="GK428">
        <f t="shared" si="1473"/>
        <v>0</v>
      </c>
      <c r="GL428">
        <v>0</v>
      </c>
      <c r="GM428">
        <f t="shared" si="1474"/>
        <v>0</v>
      </c>
      <c r="GN428">
        <v>0</v>
      </c>
      <c r="GO428">
        <f t="shared" si="1475"/>
        <v>0</v>
      </c>
      <c r="GP428">
        <v>0</v>
      </c>
      <c r="GQ428">
        <v>0</v>
      </c>
      <c r="GR428" s="3" t="s">
        <v>783</v>
      </c>
    </row>
    <row r="429" spans="1:200" x14ac:dyDescent="0.45">
      <c r="A429">
        <v>428</v>
      </c>
      <c r="B429" t="s">
        <v>759</v>
      </c>
      <c r="C429" t="s">
        <v>784</v>
      </c>
      <c r="D429" t="s">
        <v>768</v>
      </c>
      <c r="F429">
        <f>97+273</f>
        <v>370</v>
      </c>
      <c r="G429">
        <f t="shared" si="1476"/>
        <v>523</v>
      </c>
      <c r="H429">
        <v>1728</v>
      </c>
      <c r="I429" s="2">
        <f t="shared" si="1419"/>
        <v>0.30266203703703703</v>
      </c>
      <c r="J429" s="2">
        <f t="shared" si="1420"/>
        <v>153</v>
      </c>
      <c r="K429" s="2">
        <f t="shared" si="1421"/>
        <v>1.4135135135135135</v>
      </c>
      <c r="N429">
        <v>13.3</v>
      </c>
      <c r="O429">
        <v>42.4</v>
      </c>
      <c r="P429" s="2">
        <f t="shared" si="1033"/>
        <v>0.31367924528301888</v>
      </c>
      <c r="Q429" s="2">
        <f t="shared" si="1034"/>
        <v>0.68632075471698106</v>
      </c>
      <c r="S429">
        <v>200</v>
      </c>
      <c r="T429" s="2">
        <f t="shared" si="1374"/>
        <v>0</v>
      </c>
      <c r="U429">
        <v>158.4</v>
      </c>
      <c r="V429">
        <v>247</v>
      </c>
      <c r="W429" s="2">
        <f t="shared" si="1477"/>
        <v>21.067200000000003</v>
      </c>
      <c r="X429" s="2">
        <f t="shared" si="1478"/>
        <v>104.72799999999999</v>
      </c>
      <c r="Y429" s="7">
        <f t="shared" si="1479"/>
        <v>0.79883889695210453</v>
      </c>
      <c r="Z429" s="2">
        <f t="shared" si="1480"/>
        <v>0.64129554655870447</v>
      </c>
      <c r="AA429" s="2" t="e">
        <f t="shared" si="1481"/>
        <v>#DIV/0!</v>
      </c>
      <c r="AB429" s="2">
        <f t="shared" si="1482"/>
        <v>1.2350000000000001</v>
      </c>
      <c r="AC429" s="2">
        <f t="shared" si="1483"/>
        <v>0.68632075471698106</v>
      </c>
      <c r="AD429" s="2">
        <f t="shared" si="1484"/>
        <v>158.4</v>
      </c>
      <c r="AE429" s="2">
        <f t="shared" si="1485"/>
        <v>47</v>
      </c>
      <c r="AF429" s="2">
        <f t="shared" si="1314"/>
        <v>0.19028340080971659</v>
      </c>
      <c r="AG429" s="2">
        <f t="shared" si="1486"/>
        <v>3.3702127659574468</v>
      </c>
      <c r="AH429" s="2">
        <f t="shared" si="1234"/>
        <v>8.0680161943319835</v>
      </c>
      <c r="AI429" s="2">
        <v>1</v>
      </c>
      <c r="AJ429">
        <f t="shared" si="1487"/>
        <v>1.1111111111111111E-3</v>
      </c>
      <c r="AK429">
        <f t="shared" si="1240"/>
        <v>119.7</v>
      </c>
      <c r="AL429">
        <f t="shared" si="1488"/>
        <v>1800</v>
      </c>
      <c r="AM429">
        <f t="shared" si="1241"/>
        <v>1919.7</v>
      </c>
      <c r="AP429" t="s">
        <v>37</v>
      </c>
      <c r="AR429">
        <f t="shared" si="1489"/>
        <v>2.33E-4</v>
      </c>
      <c r="AS429">
        <v>3</v>
      </c>
      <c r="AT429">
        <v>1</v>
      </c>
      <c r="AU429">
        <f t="shared" si="1235"/>
        <v>346.41016151377545</v>
      </c>
      <c r="AV429" t="s">
        <v>761</v>
      </c>
      <c r="AW429" t="s">
        <v>64</v>
      </c>
      <c r="AZ429" s="2">
        <f t="shared" si="1328"/>
        <v>0</v>
      </c>
      <c r="BA429" s="2">
        <f t="shared" si="1329"/>
        <v>1</v>
      </c>
      <c r="BB429">
        <v>0</v>
      </c>
      <c r="BC429">
        <f t="shared" si="1422"/>
        <v>0</v>
      </c>
      <c r="BD429">
        <v>0</v>
      </c>
      <c r="BE429">
        <f t="shared" si="1390"/>
        <v>0</v>
      </c>
      <c r="BF429">
        <v>100</v>
      </c>
      <c r="BG429">
        <f t="shared" si="1423"/>
        <v>1</v>
      </c>
      <c r="BH429">
        <v>0</v>
      </c>
      <c r="BI429">
        <f t="shared" si="1424"/>
        <v>0</v>
      </c>
      <c r="BJ429">
        <v>0</v>
      </c>
      <c r="BK429">
        <f t="shared" si="1425"/>
        <v>0</v>
      </c>
      <c r="BL429">
        <v>0</v>
      </c>
      <c r="BM429">
        <f t="shared" si="1426"/>
        <v>0</v>
      </c>
      <c r="BN429">
        <v>0</v>
      </c>
      <c r="BO429">
        <f t="shared" si="1427"/>
        <v>0</v>
      </c>
      <c r="BP429">
        <v>0</v>
      </c>
      <c r="BQ429">
        <f t="shared" si="1428"/>
        <v>0</v>
      </c>
      <c r="BR429">
        <v>0</v>
      </c>
      <c r="BS429">
        <f t="shared" si="1429"/>
        <v>0</v>
      </c>
      <c r="BT429">
        <v>0</v>
      </c>
      <c r="BU429">
        <f t="shared" si="1430"/>
        <v>0</v>
      </c>
      <c r="BV429">
        <v>0</v>
      </c>
      <c r="BW429">
        <f t="shared" si="1431"/>
        <v>0</v>
      </c>
      <c r="BX429">
        <v>0</v>
      </c>
      <c r="BY429">
        <f t="shared" si="1432"/>
        <v>0</v>
      </c>
      <c r="BZ429">
        <v>0</v>
      </c>
      <c r="CA429">
        <f t="shared" si="1433"/>
        <v>0</v>
      </c>
      <c r="CB429">
        <v>0</v>
      </c>
      <c r="CC429">
        <f t="shared" si="1434"/>
        <v>0</v>
      </c>
      <c r="CD429">
        <v>0</v>
      </c>
      <c r="CE429">
        <f t="shared" si="1435"/>
        <v>0</v>
      </c>
      <c r="CF429">
        <v>0</v>
      </c>
      <c r="CG429">
        <f t="shared" si="1436"/>
        <v>0</v>
      </c>
      <c r="CH429">
        <v>0</v>
      </c>
      <c r="CI429">
        <f t="shared" si="1437"/>
        <v>0</v>
      </c>
      <c r="CJ429">
        <v>0</v>
      </c>
      <c r="CK429">
        <f t="shared" si="1438"/>
        <v>0</v>
      </c>
      <c r="CL429">
        <v>0</v>
      </c>
      <c r="CM429">
        <f t="shared" si="1439"/>
        <v>0</v>
      </c>
      <c r="CN429">
        <v>0</v>
      </c>
      <c r="CO429">
        <f t="shared" si="1440"/>
        <v>0</v>
      </c>
      <c r="CP429">
        <v>0</v>
      </c>
      <c r="CQ429">
        <f t="shared" si="1441"/>
        <v>0</v>
      </c>
      <c r="CR429">
        <v>0</v>
      </c>
      <c r="CS429">
        <f t="shared" si="1442"/>
        <v>0</v>
      </c>
      <c r="CT429">
        <v>0</v>
      </c>
      <c r="CU429">
        <f t="shared" si="1443"/>
        <v>0</v>
      </c>
      <c r="CV429">
        <v>0</v>
      </c>
      <c r="CW429">
        <f t="shared" si="1444"/>
        <v>0</v>
      </c>
      <c r="CX429">
        <v>0</v>
      </c>
      <c r="CY429">
        <f t="shared" si="1445"/>
        <v>0</v>
      </c>
      <c r="CZ429">
        <v>0</v>
      </c>
      <c r="DA429">
        <f t="shared" si="1446"/>
        <v>0</v>
      </c>
      <c r="DB429">
        <v>0</v>
      </c>
      <c r="DC429">
        <f t="shared" si="1447"/>
        <v>0</v>
      </c>
      <c r="DD429">
        <v>0</v>
      </c>
      <c r="DE429">
        <f t="shared" si="1448"/>
        <v>0</v>
      </c>
      <c r="DF429">
        <v>0</v>
      </c>
      <c r="DG429">
        <f t="shared" si="1449"/>
        <v>0</v>
      </c>
      <c r="DH429">
        <v>0</v>
      </c>
      <c r="DI429">
        <f t="shared" si="1450"/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f t="shared" si="1451"/>
        <v>0</v>
      </c>
      <c r="ET429">
        <v>0</v>
      </c>
      <c r="EU429">
        <f t="shared" si="1452"/>
        <v>0</v>
      </c>
      <c r="EV429">
        <v>0</v>
      </c>
      <c r="EW429">
        <f t="shared" si="1453"/>
        <v>0</v>
      </c>
      <c r="EX429">
        <v>0</v>
      </c>
      <c r="EY429">
        <f t="shared" si="1454"/>
        <v>0</v>
      </c>
      <c r="EZ429">
        <v>0</v>
      </c>
      <c r="FA429">
        <f t="shared" si="1455"/>
        <v>0</v>
      </c>
      <c r="FB429">
        <v>0</v>
      </c>
      <c r="FC429">
        <f t="shared" si="1456"/>
        <v>0</v>
      </c>
      <c r="FD429">
        <v>0</v>
      </c>
      <c r="FE429">
        <f t="shared" si="1457"/>
        <v>0</v>
      </c>
      <c r="FF429">
        <v>0</v>
      </c>
      <c r="FG429">
        <f t="shared" si="1458"/>
        <v>0</v>
      </c>
      <c r="FH429">
        <v>0</v>
      </c>
      <c r="FI429">
        <f t="shared" si="1459"/>
        <v>0</v>
      </c>
      <c r="FJ429">
        <v>99.4</v>
      </c>
      <c r="FK429">
        <f t="shared" si="1460"/>
        <v>0.98039955164546344</v>
      </c>
      <c r="FL429">
        <v>0</v>
      </c>
      <c r="FM429">
        <f t="shared" si="1461"/>
        <v>0</v>
      </c>
      <c r="FN429">
        <v>0</v>
      </c>
      <c r="FO429">
        <f t="shared" si="1462"/>
        <v>0</v>
      </c>
      <c r="FP429">
        <v>0</v>
      </c>
      <c r="FQ429">
        <f t="shared" si="1463"/>
        <v>0</v>
      </c>
      <c r="FR429">
        <v>0</v>
      </c>
      <c r="FS429">
        <f t="shared" si="1464"/>
        <v>0</v>
      </c>
      <c r="FT429">
        <v>0</v>
      </c>
      <c r="FU429">
        <f t="shared" si="1465"/>
        <v>0</v>
      </c>
      <c r="FV429">
        <v>0</v>
      </c>
      <c r="FW429">
        <f t="shared" si="1466"/>
        <v>0</v>
      </c>
      <c r="FX429">
        <v>0</v>
      </c>
      <c r="FY429">
        <f t="shared" si="1467"/>
        <v>0</v>
      </c>
      <c r="FZ429">
        <v>0</v>
      </c>
      <c r="GA429">
        <f t="shared" si="1468"/>
        <v>0</v>
      </c>
      <c r="GB429">
        <v>0</v>
      </c>
      <c r="GC429">
        <f t="shared" si="1469"/>
        <v>0</v>
      </c>
      <c r="GD429">
        <v>0</v>
      </c>
      <c r="GE429">
        <f t="shared" si="1470"/>
        <v>0</v>
      </c>
      <c r="GF429">
        <v>0.6</v>
      </c>
      <c r="GG429">
        <f t="shared" si="1471"/>
        <v>1.9600448354536577E-2</v>
      </c>
      <c r="GH429">
        <v>0</v>
      </c>
      <c r="GI429">
        <f t="shared" si="1472"/>
        <v>0</v>
      </c>
      <c r="GJ429">
        <v>0</v>
      </c>
      <c r="GK429">
        <f t="shared" si="1473"/>
        <v>0</v>
      </c>
      <c r="GL429">
        <v>0</v>
      </c>
      <c r="GM429">
        <f t="shared" si="1474"/>
        <v>0</v>
      </c>
      <c r="GN429">
        <v>0</v>
      </c>
      <c r="GO429">
        <f t="shared" si="1475"/>
        <v>0</v>
      </c>
      <c r="GP429">
        <v>0</v>
      </c>
      <c r="GQ429">
        <v>0</v>
      </c>
      <c r="GR429" s="3" t="s">
        <v>785</v>
      </c>
    </row>
    <row r="430" spans="1:200" x14ac:dyDescent="0.45">
      <c r="A430">
        <v>429</v>
      </c>
      <c r="B430" t="s">
        <v>759</v>
      </c>
      <c r="C430" t="s">
        <v>786</v>
      </c>
      <c r="D430" t="s">
        <v>768</v>
      </c>
      <c r="F430">
        <f>95+273</f>
        <v>368</v>
      </c>
      <c r="G430">
        <f t="shared" si="1476"/>
        <v>523</v>
      </c>
      <c r="H430">
        <v>1728</v>
      </c>
      <c r="I430" s="2">
        <f t="shared" si="1419"/>
        <v>0.30266203703703703</v>
      </c>
      <c r="J430" s="2">
        <f t="shared" si="1420"/>
        <v>155</v>
      </c>
      <c r="K430" s="2">
        <f t="shared" si="1421"/>
        <v>1.4211956521739131</v>
      </c>
      <c r="N430">
        <v>11.1</v>
      </c>
      <c r="O430">
        <v>42.4</v>
      </c>
      <c r="P430" s="2">
        <f t="shared" si="1033"/>
        <v>0.2617924528301887</v>
      </c>
      <c r="Q430" s="2">
        <f t="shared" si="1034"/>
        <v>0.7382075471698113</v>
      </c>
      <c r="S430">
        <v>200</v>
      </c>
      <c r="T430" s="2">
        <f t="shared" si="1374"/>
        <v>0</v>
      </c>
      <c r="U430">
        <v>132.30000000000001</v>
      </c>
      <c r="V430">
        <v>247</v>
      </c>
      <c r="W430" s="2">
        <f t="shared" si="1477"/>
        <v>14.6853</v>
      </c>
      <c r="X430" s="2">
        <f t="shared" si="1478"/>
        <v>104.72799999999999</v>
      </c>
      <c r="Y430" s="7">
        <f t="shared" si="1479"/>
        <v>0.85977675502253459</v>
      </c>
      <c r="Z430" s="2">
        <f t="shared" si="1480"/>
        <v>0.53562753036437249</v>
      </c>
      <c r="AA430" s="2" t="e">
        <f t="shared" si="1481"/>
        <v>#DIV/0!</v>
      </c>
      <c r="AB430" s="2">
        <f t="shared" si="1482"/>
        <v>1.2350000000000001</v>
      </c>
      <c r="AC430" s="2">
        <f t="shared" si="1483"/>
        <v>0.7382075471698113</v>
      </c>
      <c r="AD430" s="2">
        <f t="shared" si="1484"/>
        <v>132.30000000000001</v>
      </c>
      <c r="AE430" s="2">
        <f t="shared" si="1485"/>
        <v>47</v>
      </c>
      <c r="AF430" s="2">
        <f t="shared" si="1314"/>
        <v>0.19028340080971659</v>
      </c>
      <c r="AG430" s="2">
        <f t="shared" si="1486"/>
        <v>2.8148936170212768</v>
      </c>
      <c r="AH430" s="2">
        <f t="shared" si="1234"/>
        <v>8.0680161943319835</v>
      </c>
      <c r="AI430" s="2">
        <v>1</v>
      </c>
      <c r="AJ430">
        <f t="shared" si="1487"/>
        <v>1.1111111111111111E-3</v>
      </c>
      <c r="AK430">
        <f t="shared" si="1240"/>
        <v>99.9</v>
      </c>
      <c r="AL430">
        <f t="shared" si="1488"/>
        <v>1800</v>
      </c>
      <c r="AM430">
        <f t="shared" si="1241"/>
        <v>1899.9</v>
      </c>
      <c r="AP430" t="s">
        <v>37</v>
      </c>
      <c r="AR430">
        <f t="shared" si="1489"/>
        <v>2.33E-4</v>
      </c>
      <c r="AS430">
        <v>3</v>
      </c>
      <c r="AT430">
        <v>1</v>
      </c>
      <c r="AU430">
        <f t="shared" si="1235"/>
        <v>346.41016151377545</v>
      </c>
      <c r="AV430" t="s">
        <v>761</v>
      </c>
      <c r="AW430" t="s">
        <v>64</v>
      </c>
      <c r="AZ430" s="2">
        <f t="shared" si="1328"/>
        <v>0</v>
      </c>
      <c r="BA430" s="2">
        <f t="shared" si="1329"/>
        <v>1</v>
      </c>
      <c r="BB430">
        <v>0</v>
      </c>
      <c r="BC430">
        <f t="shared" si="1422"/>
        <v>0</v>
      </c>
      <c r="BD430">
        <v>0</v>
      </c>
      <c r="BE430">
        <f t="shared" si="1390"/>
        <v>0</v>
      </c>
      <c r="BF430">
        <v>100</v>
      </c>
      <c r="BG430">
        <f t="shared" si="1423"/>
        <v>1</v>
      </c>
      <c r="BH430">
        <v>0</v>
      </c>
      <c r="BI430">
        <f t="shared" si="1424"/>
        <v>0</v>
      </c>
      <c r="BJ430">
        <v>0</v>
      </c>
      <c r="BK430">
        <f t="shared" si="1425"/>
        <v>0</v>
      </c>
      <c r="BL430">
        <v>0</v>
      </c>
      <c r="BM430">
        <f t="shared" si="1426"/>
        <v>0</v>
      </c>
      <c r="BN430">
        <v>0</v>
      </c>
      <c r="BO430">
        <f t="shared" si="1427"/>
        <v>0</v>
      </c>
      <c r="BP430">
        <v>0</v>
      </c>
      <c r="BQ430">
        <f t="shared" si="1428"/>
        <v>0</v>
      </c>
      <c r="BR430">
        <v>0</v>
      </c>
      <c r="BS430">
        <f t="shared" si="1429"/>
        <v>0</v>
      </c>
      <c r="BT430">
        <v>0</v>
      </c>
      <c r="BU430">
        <f t="shared" si="1430"/>
        <v>0</v>
      </c>
      <c r="BV430">
        <v>0</v>
      </c>
      <c r="BW430">
        <f t="shared" si="1431"/>
        <v>0</v>
      </c>
      <c r="BX430">
        <v>0</v>
      </c>
      <c r="BY430">
        <f t="shared" si="1432"/>
        <v>0</v>
      </c>
      <c r="BZ430">
        <v>0</v>
      </c>
      <c r="CA430">
        <f t="shared" si="1433"/>
        <v>0</v>
      </c>
      <c r="CB430">
        <v>0</v>
      </c>
      <c r="CC430">
        <f t="shared" si="1434"/>
        <v>0</v>
      </c>
      <c r="CD430">
        <v>0</v>
      </c>
      <c r="CE430">
        <f t="shared" si="1435"/>
        <v>0</v>
      </c>
      <c r="CF430">
        <v>0</v>
      </c>
      <c r="CG430">
        <f t="shared" si="1436"/>
        <v>0</v>
      </c>
      <c r="CH430">
        <v>0</v>
      </c>
      <c r="CI430">
        <f t="shared" si="1437"/>
        <v>0</v>
      </c>
      <c r="CJ430">
        <v>0</v>
      </c>
      <c r="CK430">
        <f t="shared" si="1438"/>
        <v>0</v>
      </c>
      <c r="CL430">
        <v>0</v>
      </c>
      <c r="CM430">
        <f t="shared" si="1439"/>
        <v>0</v>
      </c>
      <c r="CN430">
        <v>0</v>
      </c>
      <c r="CO430">
        <f t="shared" si="1440"/>
        <v>0</v>
      </c>
      <c r="CP430">
        <v>0</v>
      </c>
      <c r="CQ430">
        <f t="shared" si="1441"/>
        <v>0</v>
      </c>
      <c r="CR430">
        <v>0</v>
      </c>
      <c r="CS430">
        <f t="shared" si="1442"/>
        <v>0</v>
      </c>
      <c r="CT430">
        <v>0</v>
      </c>
      <c r="CU430">
        <f t="shared" si="1443"/>
        <v>0</v>
      </c>
      <c r="CV430">
        <v>0</v>
      </c>
      <c r="CW430">
        <f t="shared" si="1444"/>
        <v>0</v>
      </c>
      <c r="CX430">
        <v>0</v>
      </c>
      <c r="CY430">
        <f t="shared" si="1445"/>
        <v>0</v>
      </c>
      <c r="CZ430">
        <v>0</v>
      </c>
      <c r="DA430">
        <f t="shared" si="1446"/>
        <v>0</v>
      </c>
      <c r="DB430">
        <v>0</v>
      </c>
      <c r="DC430">
        <f t="shared" si="1447"/>
        <v>0</v>
      </c>
      <c r="DD430">
        <v>0</v>
      </c>
      <c r="DE430">
        <f t="shared" si="1448"/>
        <v>0</v>
      </c>
      <c r="DF430">
        <v>0</v>
      </c>
      <c r="DG430">
        <f t="shared" si="1449"/>
        <v>0</v>
      </c>
      <c r="DH430">
        <v>0</v>
      </c>
      <c r="DI430">
        <f t="shared" si="1450"/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f t="shared" si="1451"/>
        <v>0</v>
      </c>
      <c r="ET430">
        <v>0</v>
      </c>
      <c r="EU430">
        <f t="shared" si="1452"/>
        <v>0</v>
      </c>
      <c r="EV430">
        <v>0</v>
      </c>
      <c r="EW430">
        <f t="shared" si="1453"/>
        <v>0</v>
      </c>
      <c r="EX430">
        <v>0</v>
      </c>
      <c r="EY430">
        <f t="shared" si="1454"/>
        <v>0</v>
      </c>
      <c r="EZ430">
        <v>0</v>
      </c>
      <c r="FA430">
        <f t="shared" si="1455"/>
        <v>0</v>
      </c>
      <c r="FB430">
        <v>0</v>
      </c>
      <c r="FC430">
        <f t="shared" si="1456"/>
        <v>0</v>
      </c>
      <c r="FD430">
        <v>0</v>
      </c>
      <c r="FE430">
        <f t="shared" si="1457"/>
        <v>0</v>
      </c>
      <c r="FF430">
        <v>0</v>
      </c>
      <c r="FG430">
        <f t="shared" si="1458"/>
        <v>0</v>
      </c>
      <c r="FH430">
        <v>0</v>
      </c>
      <c r="FI430">
        <f t="shared" si="1459"/>
        <v>0</v>
      </c>
      <c r="FJ430">
        <v>98</v>
      </c>
      <c r="FK430">
        <f t="shared" si="1460"/>
        <v>0.93668651438454631</v>
      </c>
      <c r="FL430">
        <v>0</v>
      </c>
      <c r="FM430">
        <f t="shared" si="1461"/>
        <v>0</v>
      </c>
      <c r="FN430">
        <v>0</v>
      </c>
      <c r="FO430">
        <f t="shared" si="1462"/>
        <v>0</v>
      </c>
      <c r="FP430">
        <v>0</v>
      </c>
      <c r="FQ430">
        <f t="shared" si="1463"/>
        <v>0</v>
      </c>
      <c r="FR430">
        <v>0</v>
      </c>
      <c r="FS430">
        <f t="shared" si="1464"/>
        <v>0</v>
      </c>
      <c r="FT430">
        <v>0</v>
      </c>
      <c r="FU430">
        <f t="shared" si="1465"/>
        <v>0</v>
      </c>
      <c r="FV430">
        <v>0</v>
      </c>
      <c r="FW430">
        <f t="shared" si="1466"/>
        <v>0</v>
      </c>
      <c r="FX430">
        <v>0</v>
      </c>
      <c r="FY430">
        <f t="shared" si="1467"/>
        <v>0</v>
      </c>
      <c r="FZ430">
        <v>0</v>
      </c>
      <c r="GA430">
        <f t="shared" si="1468"/>
        <v>0</v>
      </c>
      <c r="GB430">
        <v>0</v>
      </c>
      <c r="GC430">
        <f t="shared" si="1469"/>
        <v>0</v>
      </c>
      <c r="GD430">
        <v>0</v>
      </c>
      <c r="GE430">
        <f t="shared" si="1470"/>
        <v>0</v>
      </c>
      <c r="GF430">
        <v>2</v>
      </c>
      <c r="GG430">
        <f t="shared" si="1471"/>
        <v>6.3313485615453677E-2</v>
      </c>
      <c r="GH430">
        <v>0</v>
      </c>
      <c r="GI430">
        <f t="shared" si="1472"/>
        <v>0</v>
      </c>
      <c r="GJ430">
        <v>0</v>
      </c>
      <c r="GK430">
        <f t="shared" si="1473"/>
        <v>0</v>
      </c>
      <c r="GL430">
        <v>0</v>
      </c>
      <c r="GM430">
        <f t="shared" si="1474"/>
        <v>0</v>
      </c>
      <c r="GN430">
        <v>0</v>
      </c>
      <c r="GO430">
        <f t="shared" si="1475"/>
        <v>0</v>
      </c>
      <c r="GP430">
        <v>0</v>
      </c>
      <c r="GQ430">
        <v>0</v>
      </c>
      <c r="GR430" s="3" t="s">
        <v>787</v>
      </c>
    </row>
    <row r="431" spans="1:200" x14ac:dyDescent="0.45">
      <c r="A431">
        <v>430</v>
      </c>
      <c r="B431" t="s">
        <v>759</v>
      </c>
      <c r="C431" t="s">
        <v>788</v>
      </c>
      <c r="D431" t="s">
        <v>768</v>
      </c>
      <c r="F431">
        <f>93+273</f>
        <v>366</v>
      </c>
      <c r="G431">
        <f t="shared" si="1476"/>
        <v>523</v>
      </c>
      <c r="H431">
        <v>1728</v>
      </c>
      <c r="I431" s="2">
        <f t="shared" si="1419"/>
        <v>0.30266203703703703</v>
      </c>
      <c r="J431" s="2">
        <f t="shared" si="1420"/>
        <v>157</v>
      </c>
      <c r="K431" s="2">
        <f t="shared" si="1421"/>
        <v>1.4289617486338797</v>
      </c>
      <c r="N431">
        <v>8.6999999999999993</v>
      </c>
      <c r="O431">
        <v>42.4</v>
      </c>
      <c r="P431" s="2">
        <f t="shared" si="1033"/>
        <v>0.205188679245283</v>
      </c>
      <c r="Q431" s="2">
        <f t="shared" si="1034"/>
        <v>0.79481132075471705</v>
      </c>
      <c r="S431">
        <v>200</v>
      </c>
      <c r="T431" s="2">
        <f t="shared" si="1374"/>
        <v>0</v>
      </c>
      <c r="U431">
        <v>124.5</v>
      </c>
      <c r="V431">
        <v>247</v>
      </c>
      <c r="W431" s="2">
        <f t="shared" si="1477"/>
        <v>10.831499999999998</v>
      </c>
      <c r="X431" s="2">
        <f t="shared" si="1478"/>
        <v>104.72799999999999</v>
      </c>
      <c r="Y431" s="7">
        <f t="shared" si="1479"/>
        <v>0.89657493697960433</v>
      </c>
      <c r="Z431" s="2">
        <f t="shared" si="1480"/>
        <v>0.50404858299595146</v>
      </c>
      <c r="AA431" s="2" t="e">
        <f t="shared" si="1481"/>
        <v>#DIV/0!</v>
      </c>
      <c r="AB431" s="2">
        <f t="shared" si="1482"/>
        <v>1.2350000000000001</v>
      </c>
      <c r="AC431" s="2">
        <f t="shared" si="1483"/>
        <v>0.79481132075471705</v>
      </c>
      <c r="AD431" s="2">
        <f t="shared" si="1484"/>
        <v>124.5</v>
      </c>
      <c r="AE431" s="2">
        <f t="shared" si="1485"/>
        <v>47</v>
      </c>
      <c r="AF431" s="2">
        <f t="shared" si="1314"/>
        <v>0.19028340080971659</v>
      </c>
      <c r="AG431" s="2">
        <f t="shared" si="1486"/>
        <v>2.6489361702127661</v>
      </c>
      <c r="AH431" s="2">
        <f t="shared" si="1234"/>
        <v>8.0680161943319835</v>
      </c>
      <c r="AI431" s="2">
        <v>1</v>
      </c>
      <c r="AJ431">
        <f t="shared" si="1487"/>
        <v>1.1111111111111111E-3</v>
      </c>
      <c r="AK431">
        <f t="shared" si="1240"/>
        <v>78.3</v>
      </c>
      <c r="AL431">
        <f t="shared" si="1488"/>
        <v>1800</v>
      </c>
      <c r="AM431">
        <f t="shared" si="1241"/>
        <v>1878.3</v>
      </c>
      <c r="AP431" t="s">
        <v>37</v>
      </c>
      <c r="AR431">
        <f t="shared" si="1489"/>
        <v>2.33E-4</v>
      </c>
      <c r="AS431">
        <v>3</v>
      </c>
      <c r="AT431">
        <v>1</v>
      </c>
      <c r="AU431">
        <f t="shared" si="1235"/>
        <v>346.41016151377545</v>
      </c>
      <c r="AV431" t="s">
        <v>761</v>
      </c>
      <c r="AW431" t="s">
        <v>64</v>
      </c>
      <c r="AZ431" s="2">
        <f t="shared" si="1328"/>
        <v>0</v>
      </c>
      <c r="BA431" s="2">
        <f t="shared" si="1329"/>
        <v>0.99999999999999989</v>
      </c>
      <c r="BB431">
        <v>0</v>
      </c>
      <c r="BC431">
        <f t="shared" si="1422"/>
        <v>0</v>
      </c>
      <c r="BD431">
        <v>0</v>
      </c>
      <c r="BE431">
        <f t="shared" si="1390"/>
        <v>0</v>
      </c>
      <c r="BF431">
        <v>100</v>
      </c>
      <c r="BG431">
        <f t="shared" si="1423"/>
        <v>1</v>
      </c>
      <c r="BH431">
        <v>0</v>
      </c>
      <c r="BI431">
        <f t="shared" si="1424"/>
        <v>0</v>
      </c>
      <c r="BJ431">
        <v>0</v>
      </c>
      <c r="BK431">
        <f t="shared" si="1425"/>
        <v>0</v>
      </c>
      <c r="BL431">
        <v>0</v>
      </c>
      <c r="BM431">
        <f t="shared" si="1426"/>
        <v>0</v>
      </c>
      <c r="BN431">
        <v>0</v>
      </c>
      <c r="BO431">
        <f t="shared" si="1427"/>
        <v>0</v>
      </c>
      <c r="BP431">
        <v>0</v>
      </c>
      <c r="BQ431">
        <f t="shared" si="1428"/>
        <v>0</v>
      </c>
      <c r="BR431">
        <v>0</v>
      </c>
      <c r="BS431">
        <f t="shared" si="1429"/>
        <v>0</v>
      </c>
      <c r="BT431">
        <v>0</v>
      </c>
      <c r="BU431">
        <f t="shared" si="1430"/>
        <v>0</v>
      </c>
      <c r="BV431">
        <v>0</v>
      </c>
      <c r="BW431">
        <f t="shared" si="1431"/>
        <v>0</v>
      </c>
      <c r="BX431">
        <v>0</v>
      </c>
      <c r="BY431">
        <f t="shared" si="1432"/>
        <v>0</v>
      </c>
      <c r="BZ431">
        <v>0</v>
      </c>
      <c r="CA431">
        <f t="shared" si="1433"/>
        <v>0</v>
      </c>
      <c r="CB431">
        <v>0</v>
      </c>
      <c r="CC431">
        <f t="shared" si="1434"/>
        <v>0</v>
      </c>
      <c r="CD431">
        <v>0</v>
      </c>
      <c r="CE431">
        <f t="shared" si="1435"/>
        <v>0</v>
      </c>
      <c r="CF431">
        <v>0</v>
      </c>
      <c r="CG431">
        <f t="shared" si="1436"/>
        <v>0</v>
      </c>
      <c r="CH431">
        <v>0</v>
      </c>
      <c r="CI431">
        <f t="shared" si="1437"/>
        <v>0</v>
      </c>
      <c r="CJ431">
        <v>0</v>
      </c>
      <c r="CK431">
        <f t="shared" si="1438"/>
        <v>0</v>
      </c>
      <c r="CL431">
        <v>0</v>
      </c>
      <c r="CM431">
        <f t="shared" si="1439"/>
        <v>0</v>
      </c>
      <c r="CN431">
        <v>0</v>
      </c>
      <c r="CO431">
        <f t="shared" si="1440"/>
        <v>0</v>
      </c>
      <c r="CP431">
        <v>0</v>
      </c>
      <c r="CQ431">
        <f t="shared" si="1441"/>
        <v>0</v>
      </c>
      <c r="CR431">
        <v>0</v>
      </c>
      <c r="CS431">
        <f t="shared" si="1442"/>
        <v>0</v>
      </c>
      <c r="CT431">
        <v>0</v>
      </c>
      <c r="CU431">
        <f t="shared" si="1443"/>
        <v>0</v>
      </c>
      <c r="CV431">
        <v>0</v>
      </c>
      <c r="CW431">
        <f t="shared" si="1444"/>
        <v>0</v>
      </c>
      <c r="CX431">
        <v>0</v>
      </c>
      <c r="CY431">
        <f t="shared" si="1445"/>
        <v>0</v>
      </c>
      <c r="CZ431">
        <v>0</v>
      </c>
      <c r="DA431">
        <f t="shared" si="1446"/>
        <v>0</v>
      </c>
      <c r="DB431">
        <v>0</v>
      </c>
      <c r="DC431">
        <f t="shared" si="1447"/>
        <v>0</v>
      </c>
      <c r="DD431">
        <v>0</v>
      </c>
      <c r="DE431">
        <f t="shared" si="1448"/>
        <v>0</v>
      </c>
      <c r="DF431">
        <v>0</v>
      </c>
      <c r="DG431">
        <f t="shared" si="1449"/>
        <v>0</v>
      </c>
      <c r="DH431">
        <v>0</v>
      </c>
      <c r="DI431">
        <f t="shared" si="1450"/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f t="shared" si="1451"/>
        <v>0</v>
      </c>
      <c r="ET431">
        <v>0</v>
      </c>
      <c r="EU431">
        <f t="shared" si="1452"/>
        <v>0</v>
      </c>
      <c r="EV431">
        <v>0</v>
      </c>
      <c r="EW431">
        <f t="shared" si="1453"/>
        <v>0</v>
      </c>
      <c r="EX431">
        <v>0</v>
      </c>
      <c r="EY431">
        <f t="shared" si="1454"/>
        <v>0</v>
      </c>
      <c r="EZ431">
        <v>0</v>
      </c>
      <c r="FA431">
        <f t="shared" si="1455"/>
        <v>0</v>
      </c>
      <c r="FB431">
        <v>0</v>
      </c>
      <c r="FC431">
        <f t="shared" si="1456"/>
        <v>0</v>
      </c>
      <c r="FD431">
        <v>0</v>
      </c>
      <c r="FE431">
        <f t="shared" si="1457"/>
        <v>0</v>
      </c>
      <c r="FF431">
        <v>0</v>
      </c>
      <c r="FG431">
        <f t="shared" si="1458"/>
        <v>0</v>
      </c>
      <c r="FH431">
        <v>0</v>
      </c>
      <c r="FI431">
        <f t="shared" si="1459"/>
        <v>0</v>
      </c>
      <c r="FJ431">
        <v>94.4</v>
      </c>
      <c r="FK431">
        <f t="shared" si="1460"/>
        <v>0.83578632210873693</v>
      </c>
      <c r="FL431">
        <v>0</v>
      </c>
      <c r="FM431">
        <f t="shared" si="1461"/>
        <v>0</v>
      </c>
      <c r="FN431">
        <v>0</v>
      </c>
      <c r="FO431">
        <f t="shared" si="1462"/>
        <v>0</v>
      </c>
      <c r="FP431">
        <v>0</v>
      </c>
      <c r="FQ431">
        <f t="shared" si="1463"/>
        <v>0</v>
      </c>
      <c r="FR431">
        <v>0</v>
      </c>
      <c r="FS431">
        <f t="shared" si="1464"/>
        <v>0</v>
      </c>
      <c r="FT431">
        <v>0</v>
      </c>
      <c r="FU431">
        <f t="shared" si="1465"/>
        <v>0</v>
      </c>
      <c r="FV431">
        <v>0</v>
      </c>
      <c r="FW431">
        <f t="shared" si="1466"/>
        <v>0</v>
      </c>
      <c r="FX431">
        <v>0</v>
      </c>
      <c r="FY431">
        <f t="shared" si="1467"/>
        <v>0</v>
      </c>
      <c r="FZ431">
        <v>0</v>
      </c>
      <c r="GA431">
        <f t="shared" si="1468"/>
        <v>0</v>
      </c>
      <c r="GB431">
        <v>0</v>
      </c>
      <c r="GC431">
        <f t="shared" si="1469"/>
        <v>0</v>
      </c>
      <c r="GD431">
        <v>0</v>
      </c>
      <c r="GE431">
        <f t="shared" si="1470"/>
        <v>0</v>
      </c>
      <c r="GF431">
        <v>5.6</v>
      </c>
      <c r="GG431">
        <f t="shared" si="1471"/>
        <v>0.16421367789126298</v>
      </c>
      <c r="GH431">
        <v>0</v>
      </c>
      <c r="GI431">
        <f t="shared" si="1472"/>
        <v>0</v>
      </c>
      <c r="GJ431">
        <v>0</v>
      </c>
      <c r="GK431">
        <f t="shared" si="1473"/>
        <v>0</v>
      </c>
      <c r="GL431">
        <v>0</v>
      </c>
      <c r="GM431">
        <f t="shared" si="1474"/>
        <v>0</v>
      </c>
      <c r="GN431">
        <v>0</v>
      </c>
      <c r="GO431">
        <f t="shared" si="1475"/>
        <v>0</v>
      </c>
      <c r="GP431">
        <v>0</v>
      </c>
      <c r="GQ431">
        <v>0</v>
      </c>
      <c r="GR431" s="3" t="s">
        <v>789</v>
      </c>
    </row>
    <row r="432" spans="1:200" x14ac:dyDescent="0.45">
      <c r="A432">
        <v>431</v>
      </c>
      <c r="B432" t="s">
        <v>759</v>
      </c>
      <c r="C432" t="s">
        <v>780</v>
      </c>
      <c r="D432" t="s">
        <v>768</v>
      </c>
      <c r="F432">
        <v>370.5</v>
      </c>
      <c r="G432">
        <f t="shared" si="1476"/>
        <v>523</v>
      </c>
      <c r="H432">
        <v>1728</v>
      </c>
      <c r="I432" s="2">
        <f t="shared" si="1419"/>
        <v>0.30266203703703703</v>
      </c>
      <c r="J432" s="2">
        <f t="shared" si="1420"/>
        <v>152.5</v>
      </c>
      <c r="K432" s="2">
        <f t="shared" si="1421"/>
        <v>1.4116059379217274</v>
      </c>
      <c r="N432">
        <v>43.8</v>
      </c>
      <c r="O432">
        <v>42.4</v>
      </c>
      <c r="P432" s="2">
        <f t="shared" si="1033"/>
        <v>1.0330188679245282</v>
      </c>
      <c r="Q432" s="2">
        <f t="shared" si="1034"/>
        <v>-3.3018867924528267E-2</v>
      </c>
      <c r="S432">
        <v>200</v>
      </c>
      <c r="T432" s="2">
        <f t="shared" si="1374"/>
        <v>0</v>
      </c>
      <c r="U432">
        <v>249</v>
      </c>
      <c r="V432">
        <v>247</v>
      </c>
      <c r="W432" s="2">
        <f t="shared" si="1477"/>
        <v>109.06199999999998</v>
      </c>
      <c r="X432" s="2">
        <f t="shared" si="1478"/>
        <v>104.72799999999999</v>
      </c>
      <c r="Y432" s="7">
        <f t="shared" si="1479"/>
        <v>-4.1383393170880654E-2</v>
      </c>
      <c r="Z432" s="2">
        <f t="shared" si="1480"/>
        <v>1.0080971659919029</v>
      </c>
      <c r="AA432" s="2" t="e">
        <f t="shared" si="1481"/>
        <v>#DIV/0!</v>
      </c>
      <c r="AB432" s="2">
        <f t="shared" si="1482"/>
        <v>1.2350000000000001</v>
      </c>
      <c r="AC432" s="2">
        <f t="shared" si="1483"/>
        <v>-3.3018867924528267E-2</v>
      </c>
      <c r="AD432" s="2">
        <f t="shared" si="1484"/>
        <v>249</v>
      </c>
      <c r="AE432" s="2">
        <f t="shared" si="1485"/>
        <v>47</v>
      </c>
      <c r="AF432" s="2">
        <f t="shared" si="1314"/>
        <v>0.19028340080971659</v>
      </c>
      <c r="AG432" s="2">
        <f t="shared" si="1486"/>
        <v>5.2978723404255321</v>
      </c>
      <c r="AH432" s="2">
        <f t="shared" si="1234"/>
        <v>8.0680161943319835</v>
      </c>
      <c r="AI432" s="2">
        <v>0</v>
      </c>
      <c r="AJ432">
        <f>0.5/15/60</f>
        <v>5.5555555555555556E-4</v>
      </c>
      <c r="AK432">
        <f t="shared" si="1240"/>
        <v>788.39999999999986</v>
      </c>
      <c r="AL432">
        <f t="shared" si="1488"/>
        <v>1800</v>
      </c>
      <c r="AM432">
        <f t="shared" si="1241"/>
        <v>2588.3999999999996</v>
      </c>
      <c r="AP432" t="s">
        <v>37</v>
      </c>
      <c r="AR432">
        <f t="shared" si="1489"/>
        <v>2.33E-4</v>
      </c>
      <c r="AS432">
        <v>3</v>
      </c>
      <c r="AT432">
        <v>1</v>
      </c>
      <c r="AU432">
        <f t="shared" si="1235"/>
        <v>346.41016151377545</v>
      </c>
      <c r="AV432" t="s">
        <v>761</v>
      </c>
      <c r="AW432" t="s">
        <v>64</v>
      </c>
      <c r="AZ432" s="2">
        <f t="shared" si="1328"/>
        <v>0</v>
      </c>
      <c r="BA432" s="2">
        <f t="shared" si="1329"/>
        <v>0.99999999999999989</v>
      </c>
      <c r="BB432">
        <v>0</v>
      </c>
      <c r="BC432">
        <f t="shared" si="1422"/>
        <v>0</v>
      </c>
      <c r="BD432">
        <v>0</v>
      </c>
      <c r="BE432">
        <f t="shared" si="1390"/>
        <v>0</v>
      </c>
      <c r="BF432">
        <v>100</v>
      </c>
      <c r="BG432">
        <f t="shared" si="1423"/>
        <v>1</v>
      </c>
      <c r="BH432">
        <v>0</v>
      </c>
      <c r="BI432">
        <f t="shared" si="1424"/>
        <v>0</v>
      </c>
      <c r="BJ432">
        <v>0</v>
      </c>
      <c r="BK432">
        <f t="shared" si="1425"/>
        <v>0</v>
      </c>
      <c r="BL432">
        <v>0</v>
      </c>
      <c r="BM432">
        <f t="shared" si="1426"/>
        <v>0</v>
      </c>
      <c r="BN432">
        <v>0</v>
      </c>
      <c r="BO432">
        <f t="shared" si="1427"/>
        <v>0</v>
      </c>
      <c r="BP432">
        <v>0</v>
      </c>
      <c r="BQ432">
        <f t="shared" si="1428"/>
        <v>0</v>
      </c>
      <c r="BR432">
        <v>0</v>
      </c>
      <c r="BS432">
        <f t="shared" si="1429"/>
        <v>0</v>
      </c>
      <c r="BT432">
        <v>0</v>
      </c>
      <c r="BU432">
        <f t="shared" si="1430"/>
        <v>0</v>
      </c>
      <c r="BV432">
        <v>0</v>
      </c>
      <c r="BW432">
        <f t="shared" si="1431"/>
        <v>0</v>
      </c>
      <c r="BX432">
        <v>0</v>
      </c>
      <c r="BY432">
        <f t="shared" si="1432"/>
        <v>0</v>
      </c>
      <c r="BZ432">
        <v>0</v>
      </c>
      <c r="CA432">
        <f t="shared" si="1433"/>
        <v>0</v>
      </c>
      <c r="CB432">
        <v>0</v>
      </c>
      <c r="CC432">
        <f t="shared" si="1434"/>
        <v>0</v>
      </c>
      <c r="CD432">
        <v>0</v>
      </c>
      <c r="CE432">
        <f t="shared" si="1435"/>
        <v>0</v>
      </c>
      <c r="CF432">
        <v>0</v>
      </c>
      <c r="CG432">
        <f t="shared" si="1436"/>
        <v>0</v>
      </c>
      <c r="CH432">
        <v>0</v>
      </c>
      <c r="CI432">
        <f t="shared" si="1437"/>
        <v>0</v>
      </c>
      <c r="CJ432">
        <v>0</v>
      </c>
      <c r="CK432">
        <f t="shared" si="1438"/>
        <v>0</v>
      </c>
      <c r="CL432">
        <v>0</v>
      </c>
      <c r="CM432">
        <f t="shared" si="1439"/>
        <v>0</v>
      </c>
      <c r="CN432">
        <v>0</v>
      </c>
      <c r="CO432">
        <f t="shared" si="1440"/>
        <v>0</v>
      </c>
      <c r="CP432">
        <v>0</v>
      </c>
      <c r="CQ432">
        <f t="shared" si="1441"/>
        <v>0</v>
      </c>
      <c r="CR432">
        <v>0</v>
      </c>
      <c r="CS432">
        <f t="shared" si="1442"/>
        <v>0</v>
      </c>
      <c r="CT432">
        <v>0</v>
      </c>
      <c r="CU432">
        <f t="shared" si="1443"/>
        <v>0</v>
      </c>
      <c r="CV432">
        <v>0</v>
      </c>
      <c r="CW432">
        <f t="shared" si="1444"/>
        <v>0</v>
      </c>
      <c r="CX432">
        <v>0</v>
      </c>
      <c r="CY432">
        <f t="shared" si="1445"/>
        <v>0</v>
      </c>
      <c r="CZ432">
        <v>0</v>
      </c>
      <c r="DA432">
        <f t="shared" si="1446"/>
        <v>0</v>
      </c>
      <c r="DB432">
        <v>0</v>
      </c>
      <c r="DC432">
        <f t="shared" si="1447"/>
        <v>0</v>
      </c>
      <c r="DD432">
        <v>0</v>
      </c>
      <c r="DE432">
        <f t="shared" si="1448"/>
        <v>0</v>
      </c>
      <c r="DF432">
        <v>0</v>
      </c>
      <c r="DG432">
        <f t="shared" si="1449"/>
        <v>0</v>
      </c>
      <c r="DH432">
        <v>0</v>
      </c>
      <c r="DI432">
        <f t="shared" si="1450"/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f t="shared" si="1451"/>
        <v>0</v>
      </c>
      <c r="ET432">
        <v>0</v>
      </c>
      <c r="EU432">
        <f t="shared" si="1452"/>
        <v>0</v>
      </c>
      <c r="EV432">
        <v>0</v>
      </c>
      <c r="EW432">
        <f t="shared" si="1453"/>
        <v>0</v>
      </c>
      <c r="EX432">
        <v>0</v>
      </c>
      <c r="EY432">
        <f t="shared" si="1454"/>
        <v>0</v>
      </c>
      <c r="EZ432">
        <v>0</v>
      </c>
      <c r="FA432">
        <f t="shared" si="1455"/>
        <v>0</v>
      </c>
      <c r="FB432">
        <v>0</v>
      </c>
      <c r="FC432">
        <f t="shared" si="1456"/>
        <v>0</v>
      </c>
      <c r="FD432">
        <v>0</v>
      </c>
      <c r="FE432">
        <f t="shared" si="1457"/>
        <v>0</v>
      </c>
      <c r="FF432">
        <v>0</v>
      </c>
      <c r="FG432">
        <f t="shared" si="1458"/>
        <v>0</v>
      </c>
      <c r="FH432">
        <v>0</v>
      </c>
      <c r="FI432">
        <f t="shared" si="1459"/>
        <v>0</v>
      </c>
      <c r="FJ432">
        <v>99.8</v>
      </c>
      <c r="FK432">
        <f t="shared" si="1460"/>
        <v>0.99340637214803862</v>
      </c>
      <c r="FL432">
        <v>0</v>
      </c>
      <c r="FM432">
        <f t="shared" si="1461"/>
        <v>0</v>
      </c>
      <c r="FN432">
        <v>0</v>
      </c>
      <c r="FO432">
        <f t="shared" si="1462"/>
        <v>0</v>
      </c>
      <c r="FP432">
        <v>0</v>
      </c>
      <c r="FQ432">
        <f t="shared" si="1463"/>
        <v>0</v>
      </c>
      <c r="FR432">
        <v>0</v>
      </c>
      <c r="FS432">
        <f t="shared" si="1464"/>
        <v>0</v>
      </c>
      <c r="FT432">
        <v>0</v>
      </c>
      <c r="FU432">
        <f t="shared" si="1465"/>
        <v>0</v>
      </c>
      <c r="FV432">
        <v>0</v>
      </c>
      <c r="FW432">
        <f t="shared" si="1466"/>
        <v>0</v>
      </c>
      <c r="FX432">
        <v>0</v>
      </c>
      <c r="FY432">
        <f t="shared" si="1467"/>
        <v>0</v>
      </c>
      <c r="FZ432">
        <v>0</v>
      </c>
      <c r="GA432">
        <f t="shared" si="1468"/>
        <v>0</v>
      </c>
      <c r="GB432">
        <v>0</v>
      </c>
      <c r="GC432">
        <f t="shared" si="1469"/>
        <v>0</v>
      </c>
      <c r="GD432">
        <v>0</v>
      </c>
      <c r="GE432">
        <f t="shared" si="1470"/>
        <v>0</v>
      </c>
      <c r="GF432">
        <v>0.2</v>
      </c>
      <c r="GG432">
        <f t="shared" si="1471"/>
        <v>6.5936278519613109E-3</v>
      </c>
      <c r="GH432">
        <v>0</v>
      </c>
      <c r="GI432">
        <f t="shared" si="1472"/>
        <v>0</v>
      </c>
      <c r="GJ432">
        <v>0</v>
      </c>
      <c r="GK432">
        <f t="shared" si="1473"/>
        <v>0</v>
      </c>
      <c r="GL432">
        <v>0</v>
      </c>
      <c r="GM432">
        <f t="shared" si="1474"/>
        <v>0</v>
      </c>
      <c r="GN432">
        <v>0</v>
      </c>
      <c r="GO432">
        <f t="shared" si="1475"/>
        <v>0</v>
      </c>
      <c r="GP432">
        <v>0</v>
      </c>
      <c r="GQ432">
        <v>0</v>
      </c>
      <c r="GR432" s="3" t="s">
        <v>790</v>
      </c>
    </row>
    <row r="433" spans="1:200" x14ac:dyDescent="0.45">
      <c r="A433">
        <v>432</v>
      </c>
      <c r="B433" t="s">
        <v>759</v>
      </c>
      <c r="C433" t="s">
        <v>780</v>
      </c>
      <c r="D433" t="s">
        <v>768</v>
      </c>
      <c r="F433">
        <v>370.5</v>
      </c>
      <c r="G433">
        <f t="shared" si="1476"/>
        <v>523</v>
      </c>
      <c r="H433">
        <v>1728</v>
      </c>
      <c r="I433" s="2">
        <f t="shared" si="1419"/>
        <v>0.30266203703703703</v>
      </c>
      <c r="J433" s="2">
        <f t="shared" si="1420"/>
        <v>152.5</v>
      </c>
      <c r="K433" s="2">
        <f t="shared" si="1421"/>
        <v>1.4116059379217274</v>
      </c>
      <c r="N433">
        <v>39.200000000000003</v>
      </c>
      <c r="O433">
        <v>42.4</v>
      </c>
      <c r="P433" s="2">
        <f t="shared" si="1033"/>
        <v>0.92452830188679258</v>
      </c>
      <c r="Q433" s="2">
        <f t="shared" si="1034"/>
        <v>7.5471698113207447E-2</v>
      </c>
      <c r="S433">
        <v>200</v>
      </c>
      <c r="T433" s="2">
        <f t="shared" si="1374"/>
        <v>0</v>
      </c>
      <c r="U433">
        <v>234.1</v>
      </c>
      <c r="V433">
        <v>247</v>
      </c>
      <c r="W433" s="2">
        <f t="shared" si="1477"/>
        <v>91.767200000000017</v>
      </c>
      <c r="X433" s="2">
        <f t="shared" si="1478"/>
        <v>104.72799999999999</v>
      </c>
      <c r="Y433" s="7">
        <f t="shared" si="1479"/>
        <v>0.12375677946680905</v>
      </c>
      <c r="Z433" s="2">
        <f t="shared" si="1480"/>
        <v>0.94777327935222666</v>
      </c>
      <c r="AA433" s="2" t="e">
        <f t="shared" si="1481"/>
        <v>#DIV/0!</v>
      </c>
      <c r="AB433" s="2">
        <f t="shared" si="1482"/>
        <v>1.2350000000000001</v>
      </c>
      <c r="AC433" s="2">
        <f t="shared" si="1483"/>
        <v>7.5471698113207447E-2</v>
      </c>
      <c r="AD433" s="2">
        <f t="shared" si="1484"/>
        <v>234.1</v>
      </c>
      <c r="AE433" s="2">
        <f t="shared" si="1485"/>
        <v>47</v>
      </c>
      <c r="AF433" s="2">
        <f t="shared" si="1314"/>
        <v>0.19028340080971659</v>
      </c>
      <c r="AG433" s="2">
        <f t="shared" si="1486"/>
        <v>4.9808510638297872</v>
      </c>
      <c r="AH433" s="2">
        <f t="shared" si="1234"/>
        <v>8.0680161943319835</v>
      </c>
      <c r="AI433" s="2">
        <v>1</v>
      </c>
      <c r="AJ433">
        <f>0.2/15/60</f>
        <v>2.2222222222222223E-4</v>
      </c>
      <c r="AK433">
        <f t="shared" si="1240"/>
        <v>1764</v>
      </c>
      <c r="AL433">
        <f t="shared" si="1488"/>
        <v>1800</v>
      </c>
      <c r="AM433">
        <f t="shared" si="1241"/>
        <v>3564</v>
      </c>
      <c r="AP433" t="s">
        <v>37</v>
      </c>
      <c r="AR433">
        <f t="shared" si="1489"/>
        <v>2.33E-4</v>
      </c>
      <c r="AS433">
        <v>3</v>
      </c>
      <c r="AT433">
        <v>1</v>
      </c>
      <c r="AU433">
        <f t="shared" si="1235"/>
        <v>346.41016151377545</v>
      </c>
      <c r="AV433" t="s">
        <v>761</v>
      </c>
      <c r="AW433" t="s">
        <v>64</v>
      </c>
      <c r="AZ433" s="2">
        <f t="shared" si="1328"/>
        <v>0</v>
      </c>
      <c r="BA433" s="2">
        <f t="shared" si="1329"/>
        <v>0.99999999999999989</v>
      </c>
      <c r="BB433">
        <v>0</v>
      </c>
      <c r="BC433">
        <f t="shared" si="1422"/>
        <v>0</v>
      </c>
      <c r="BD433">
        <v>0</v>
      </c>
      <c r="BE433">
        <f t="shared" si="1390"/>
        <v>0</v>
      </c>
      <c r="BF433">
        <v>100</v>
      </c>
      <c r="BG433">
        <f t="shared" si="1423"/>
        <v>1</v>
      </c>
      <c r="BH433">
        <v>0</v>
      </c>
      <c r="BI433">
        <f t="shared" si="1424"/>
        <v>0</v>
      </c>
      <c r="BJ433">
        <v>0</v>
      </c>
      <c r="BK433">
        <f t="shared" si="1425"/>
        <v>0</v>
      </c>
      <c r="BL433">
        <v>0</v>
      </c>
      <c r="BM433">
        <f t="shared" si="1426"/>
        <v>0</v>
      </c>
      <c r="BN433">
        <v>0</v>
      </c>
      <c r="BO433">
        <f t="shared" si="1427"/>
        <v>0</v>
      </c>
      <c r="BP433">
        <v>0</v>
      </c>
      <c r="BQ433">
        <f t="shared" si="1428"/>
        <v>0</v>
      </c>
      <c r="BR433">
        <v>0</v>
      </c>
      <c r="BS433">
        <f t="shared" si="1429"/>
        <v>0</v>
      </c>
      <c r="BT433">
        <v>0</v>
      </c>
      <c r="BU433">
        <f t="shared" si="1430"/>
        <v>0</v>
      </c>
      <c r="BV433">
        <v>0</v>
      </c>
      <c r="BW433">
        <f t="shared" si="1431"/>
        <v>0</v>
      </c>
      <c r="BX433">
        <v>0</v>
      </c>
      <c r="BY433">
        <f t="shared" si="1432"/>
        <v>0</v>
      </c>
      <c r="BZ433">
        <v>0</v>
      </c>
      <c r="CA433">
        <f t="shared" si="1433"/>
        <v>0</v>
      </c>
      <c r="CB433">
        <v>0</v>
      </c>
      <c r="CC433">
        <f t="shared" si="1434"/>
        <v>0</v>
      </c>
      <c r="CD433">
        <v>0</v>
      </c>
      <c r="CE433">
        <f t="shared" si="1435"/>
        <v>0</v>
      </c>
      <c r="CF433">
        <v>0</v>
      </c>
      <c r="CG433">
        <f t="shared" si="1436"/>
        <v>0</v>
      </c>
      <c r="CH433">
        <v>0</v>
      </c>
      <c r="CI433">
        <f t="shared" si="1437"/>
        <v>0</v>
      </c>
      <c r="CJ433">
        <v>0</v>
      </c>
      <c r="CK433">
        <f t="shared" si="1438"/>
        <v>0</v>
      </c>
      <c r="CL433">
        <v>0</v>
      </c>
      <c r="CM433">
        <f t="shared" si="1439"/>
        <v>0</v>
      </c>
      <c r="CN433">
        <v>0</v>
      </c>
      <c r="CO433">
        <f t="shared" si="1440"/>
        <v>0</v>
      </c>
      <c r="CP433">
        <v>0</v>
      </c>
      <c r="CQ433">
        <f t="shared" si="1441"/>
        <v>0</v>
      </c>
      <c r="CR433">
        <v>0</v>
      </c>
      <c r="CS433">
        <f t="shared" si="1442"/>
        <v>0</v>
      </c>
      <c r="CT433">
        <v>0</v>
      </c>
      <c r="CU433">
        <f t="shared" si="1443"/>
        <v>0</v>
      </c>
      <c r="CV433">
        <v>0</v>
      </c>
      <c r="CW433">
        <f t="shared" si="1444"/>
        <v>0</v>
      </c>
      <c r="CX433">
        <v>0</v>
      </c>
      <c r="CY433">
        <f t="shared" si="1445"/>
        <v>0</v>
      </c>
      <c r="CZ433">
        <v>0</v>
      </c>
      <c r="DA433">
        <f t="shared" si="1446"/>
        <v>0</v>
      </c>
      <c r="DB433">
        <v>0</v>
      </c>
      <c r="DC433">
        <f t="shared" si="1447"/>
        <v>0</v>
      </c>
      <c r="DD433">
        <v>0</v>
      </c>
      <c r="DE433">
        <f t="shared" si="1448"/>
        <v>0</v>
      </c>
      <c r="DF433">
        <v>0</v>
      </c>
      <c r="DG433">
        <f t="shared" si="1449"/>
        <v>0</v>
      </c>
      <c r="DH433">
        <v>0</v>
      </c>
      <c r="DI433">
        <f t="shared" si="1450"/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f t="shared" si="1451"/>
        <v>0</v>
      </c>
      <c r="ET433">
        <v>0</v>
      </c>
      <c r="EU433">
        <f t="shared" si="1452"/>
        <v>0</v>
      </c>
      <c r="EV433">
        <v>0</v>
      </c>
      <c r="EW433">
        <f t="shared" si="1453"/>
        <v>0</v>
      </c>
      <c r="EX433">
        <v>0</v>
      </c>
      <c r="EY433">
        <f t="shared" si="1454"/>
        <v>0</v>
      </c>
      <c r="EZ433">
        <v>0</v>
      </c>
      <c r="FA433">
        <f t="shared" si="1455"/>
        <v>0</v>
      </c>
      <c r="FB433">
        <v>0</v>
      </c>
      <c r="FC433">
        <f t="shared" si="1456"/>
        <v>0</v>
      </c>
      <c r="FD433">
        <v>0</v>
      </c>
      <c r="FE433">
        <f t="shared" si="1457"/>
        <v>0</v>
      </c>
      <c r="FF433">
        <v>0</v>
      </c>
      <c r="FG433">
        <f t="shared" si="1458"/>
        <v>0</v>
      </c>
      <c r="FH433">
        <v>0</v>
      </c>
      <c r="FI433">
        <f t="shared" si="1459"/>
        <v>0</v>
      </c>
      <c r="FJ433">
        <v>99.8</v>
      </c>
      <c r="FK433">
        <f t="shared" si="1460"/>
        <v>0.99340637214803862</v>
      </c>
      <c r="FL433">
        <v>0</v>
      </c>
      <c r="FM433">
        <f t="shared" si="1461"/>
        <v>0</v>
      </c>
      <c r="FN433">
        <v>0</v>
      </c>
      <c r="FO433">
        <f t="shared" si="1462"/>
        <v>0</v>
      </c>
      <c r="FP433">
        <v>0</v>
      </c>
      <c r="FQ433">
        <f t="shared" si="1463"/>
        <v>0</v>
      </c>
      <c r="FR433">
        <v>0</v>
      </c>
      <c r="FS433">
        <f t="shared" si="1464"/>
        <v>0</v>
      </c>
      <c r="FT433">
        <v>0</v>
      </c>
      <c r="FU433">
        <f t="shared" si="1465"/>
        <v>0</v>
      </c>
      <c r="FV433">
        <v>0</v>
      </c>
      <c r="FW433">
        <f t="shared" si="1466"/>
        <v>0</v>
      </c>
      <c r="FX433">
        <v>0</v>
      </c>
      <c r="FY433">
        <f t="shared" si="1467"/>
        <v>0</v>
      </c>
      <c r="FZ433">
        <v>0</v>
      </c>
      <c r="GA433">
        <f t="shared" si="1468"/>
        <v>0</v>
      </c>
      <c r="GB433">
        <v>0</v>
      </c>
      <c r="GC433">
        <f t="shared" si="1469"/>
        <v>0</v>
      </c>
      <c r="GD433">
        <v>0</v>
      </c>
      <c r="GE433">
        <f t="shared" si="1470"/>
        <v>0</v>
      </c>
      <c r="GF433">
        <v>0.2</v>
      </c>
      <c r="GG433">
        <f t="shared" si="1471"/>
        <v>6.5936278519613109E-3</v>
      </c>
      <c r="GH433">
        <v>0</v>
      </c>
      <c r="GI433">
        <f t="shared" si="1472"/>
        <v>0</v>
      </c>
      <c r="GJ433">
        <v>0</v>
      </c>
      <c r="GK433">
        <f t="shared" si="1473"/>
        <v>0</v>
      </c>
      <c r="GL433">
        <v>0</v>
      </c>
      <c r="GM433">
        <f t="shared" si="1474"/>
        <v>0</v>
      </c>
      <c r="GN433">
        <v>0</v>
      </c>
      <c r="GO433">
        <f t="shared" si="1475"/>
        <v>0</v>
      </c>
      <c r="GP433">
        <v>0</v>
      </c>
      <c r="GQ433">
        <v>0</v>
      </c>
      <c r="GR433" s="3" t="s">
        <v>791</v>
      </c>
    </row>
    <row r="434" spans="1:200" x14ac:dyDescent="0.45">
      <c r="A434">
        <v>433</v>
      </c>
      <c r="B434" t="s">
        <v>759</v>
      </c>
      <c r="C434" t="s">
        <v>780</v>
      </c>
      <c r="D434" t="s">
        <v>768</v>
      </c>
      <c r="F434">
        <v>370.5</v>
      </c>
      <c r="G434">
        <f t="shared" si="1476"/>
        <v>523</v>
      </c>
      <c r="H434">
        <v>1728</v>
      </c>
      <c r="I434" s="2">
        <f t="shared" si="1419"/>
        <v>0.30266203703703703</v>
      </c>
      <c r="J434" s="2">
        <f t="shared" si="1420"/>
        <v>152.5</v>
      </c>
      <c r="K434" s="2">
        <f t="shared" si="1421"/>
        <v>1.4116059379217274</v>
      </c>
      <c r="N434">
        <v>23.3</v>
      </c>
      <c r="O434">
        <v>42.4</v>
      </c>
      <c r="P434" s="2">
        <f t="shared" si="1033"/>
        <v>0.54952830188679247</v>
      </c>
      <c r="Q434" s="2">
        <f t="shared" si="1034"/>
        <v>0.45047169811320753</v>
      </c>
      <c r="S434">
        <v>200</v>
      </c>
      <c r="T434" s="2">
        <f t="shared" si="1374"/>
        <v>0</v>
      </c>
      <c r="U434">
        <v>207</v>
      </c>
      <c r="V434">
        <v>247</v>
      </c>
      <c r="W434" s="2">
        <f t="shared" si="1477"/>
        <v>48.231000000000002</v>
      </c>
      <c r="X434" s="2">
        <f t="shared" si="1478"/>
        <v>104.72799999999999</v>
      </c>
      <c r="Y434" s="7">
        <f t="shared" si="1479"/>
        <v>0.53946413566572449</v>
      </c>
      <c r="Z434" s="2">
        <f t="shared" si="1480"/>
        <v>0.83805668016194335</v>
      </c>
      <c r="AA434" s="2" t="e">
        <f t="shared" si="1481"/>
        <v>#DIV/0!</v>
      </c>
      <c r="AB434" s="2">
        <f t="shared" si="1482"/>
        <v>1.2350000000000001</v>
      </c>
      <c r="AC434" s="2">
        <f t="shared" si="1483"/>
        <v>0.45047169811320753</v>
      </c>
      <c r="AD434" s="2">
        <f t="shared" si="1484"/>
        <v>207</v>
      </c>
      <c r="AE434" s="2">
        <f t="shared" si="1485"/>
        <v>47</v>
      </c>
      <c r="AF434" s="2">
        <f t="shared" si="1314"/>
        <v>0.19028340080971659</v>
      </c>
      <c r="AG434" s="2">
        <f t="shared" si="1486"/>
        <v>4.4042553191489358</v>
      </c>
      <c r="AH434" s="2">
        <f t="shared" si="1234"/>
        <v>8.0680161943319835</v>
      </c>
      <c r="AI434" s="2">
        <v>1</v>
      </c>
      <c r="AJ434">
        <f>0.05/15/60</f>
        <v>5.5555555555555558E-5</v>
      </c>
      <c r="AK434">
        <f t="shared" si="1240"/>
        <v>4194</v>
      </c>
      <c r="AL434">
        <f t="shared" si="1488"/>
        <v>1800</v>
      </c>
      <c r="AM434">
        <f t="shared" si="1241"/>
        <v>5994</v>
      </c>
      <c r="AP434" t="s">
        <v>37</v>
      </c>
      <c r="AR434">
        <f t="shared" si="1489"/>
        <v>2.33E-4</v>
      </c>
      <c r="AS434">
        <v>3</v>
      </c>
      <c r="AT434">
        <v>1</v>
      </c>
      <c r="AU434">
        <f t="shared" si="1235"/>
        <v>346.41016151377545</v>
      </c>
      <c r="AV434" t="s">
        <v>761</v>
      </c>
      <c r="AW434" t="s">
        <v>64</v>
      </c>
      <c r="AZ434" s="2">
        <f t="shared" si="1328"/>
        <v>0</v>
      </c>
      <c r="BA434" s="2">
        <f t="shared" si="1329"/>
        <v>0.99999999999999989</v>
      </c>
      <c r="BB434">
        <v>0</v>
      </c>
      <c r="BC434">
        <f t="shared" si="1422"/>
        <v>0</v>
      </c>
      <c r="BD434">
        <v>0</v>
      </c>
      <c r="BE434">
        <f t="shared" si="1390"/>
        <v>0</v>
      </c>
      <c r="BF434">
        <v>100</v>
      </c>
      <c r="BG434">
        <f t="shared" si="1423"/>
        <v>1</v>
      </c>
      <c r="BH434">
        <v>0</v>
      </c>
      <c r="BI434">
        <f t="shared" si="1424"/>
        <v>0</v>
      </c>
      <c r="BJ434">
        <v>0</v>
      </c>
      <c r="BK434">
        <f t="shared" si="1425"/>
        <v>0</v>
      </c>
      <c r="BL434">
        <v>0</v>
      </c>
      <c r="BM434">
        <f t="shared" si="1426"/>
        <v>0</v>
      </c>
      <c r="BN434">
        <v>0</v>
      </c>
      <c r="BO434">
        <f t="shared" si="1427"/>
        <v>0</v>
      </c>
      <c r="BP434">
        <v>0</v>
      </c>
      <c r="BQ434">
        <f t="shared" si="1428"/>
        <v>0</v>
      </c>
      <c r="BR434">
        <v>0</v>
      </c>
      <c r="BS434">
        <f t="shared" si="1429"/>
        <v>0</v>
      </c>
      <c r="BT434">
        <v>0</v>
      </c>
      <c r="BU434">
        <f t="shared" si="1430"/>
        <v>0</v>
      </c>
      <c r="BV434">
        <v>0</v>
      </c>
      <c r="BW434">
        <f t="shared" si="1431"/>
        <v>0</v>
      </c>
      <c r="BX434">
        <v>0</v>
      </c>
      <c r="BY434">
        <f t="shared" si="1432"/>
        <v>0</v>
      </c>
      <c r="BZ434">
        <v>0</v>
      </c>
      <c r="CA434">
        <f t="shared" si="1433"/>
        <v>0</v>
      </c>
      <c r="CB434">
        <v>0</v>
      </c>
      <c r="CC434">
        <f t="shared" si="1434"/>
        <v>0</v>
      </c>
      <c r="CD434">
        <v>0</v>
      </c>
      <c r="CE434">
        <f t="shared" si="1435"/>
        <v>0</v>
      </c>
      <c r="CF434">
        <v>0</v>
      </c>
      <c r="CG434">
        <f t="shared" si="1436"/>
        <v>0</v>
      </c>
      <c r="CH434">
        <v>0</v>
      </c>
      <c r="CI434">
        <f t="shared" si="1437"/>
        <v>0</v>
      </c>
      <c r="CJ434">
        <v>0</v>
      </c>
      <c r="CK434">
        <f t="shared" si="1438"/>
        <v>0</v>
      </c>
      <c r="CL434">
        <v>0</v>
      </c>
      <c r="CM434">
        <f t="shared" si="1439"/>
        <v>0</v>
      </c>
      <c r="CN434">
        <v>0</v>
      </c>
      <c r="CO434">
        <f t="shared" si="1440"/>
        <v>0</v>
      </c>
      <c r="CP434">
        <v>0</v>
      </c>
      <c r="CQ434">
        <f t="shared" si="1441"/>
        <v>0</v>
      </c>
      <c r="CR434">
        <v>0</v>
      </c>
      <c r="CS434">
        <f t="shared" si="1442"/>
        <v>0</v>
      </c>
      <c r="CT434">
        <v>0</v>
      </c>
      <c r="CU434">
        <f t="shared" si="1443"/>
        <v>0</v>
      </c>
      <c r="CV434">
        <v>0</v>
      </c>
      <c r="CW434">
        <f t="shared" si="1444"/>
        <v>0</v>
      </c>
      <c r="CX434">
        <v>0</v>
      </c>
      <c r="CY434">
        <f t="shared" si="1445"/>
        <v>0</v>
      </c>
      <c r="CZ434">
        <v>0</v>
      </c>
      <c r="DA434">
        <f t="shared" si="1446"/>
        <v>0</v>
      </c>
      <c r="DB434">
        <v>0</v>
      </c>
      <c r="DC434">
        <f t="shared" si="1447"/>
        <v>0</v>
      </c>
      <c r="DD434">
        <v>0</v>
      </c>
      <c r="DE434">
        <f t="shared" si="1448"/>
        <v>0</v>
      </c>
      <c r="DF434">
        <v>0</v>
      </c>
      <c r="DG434">
        <f t="shared" si="1449"/>
        <v>0</v>
      </c>
      <c r="DH434">
        <v>0</v>
      </c>
      <c r="DI434">
        <f t="shared" si="1450"/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f>((ER434/100)/HK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T434">
        <v>0</v>
      </c>
      <c r="EU434">
        <f>((ET434/100)/HM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V434">
        <v>0</v>
      </c>
      <c r="EW434">
        <f>((EV434/100)/HO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X434">
        <v>0</v>
      </c>
      <c r="EY434">
        <f>((EX434/100)/GW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EZ434">
        <v>0</v>
      </c>
      <c r="FA434">
        <f>((EZ434/100)/HA$10)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B434">
        <v>0</v>
      </c>
      <c r="FC434">
        <f>((FB434/100)/GU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D434">
        <v>0</v>
      </c>
      <c r="FE434">
        <f t="shared" ref="FE434:FE467" si="1490">((FD434/100)/GW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F434">
        <v>0</v>
      </c>
      <c r="FG434">
        <f t="shared" ref="FG434:FG467" si="1491">((FF434/100)/GY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H434">
        <v>0</v>
      </c>
      <c r="FI434">
        <f t="shared" ref="FI434:FI467" si="1492">((FH434/100)/HA$13)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J434">
        <v>99.8</v>
      </c>
      <c r="FK434">
        <f t="shared" ref="FK434:FK467" si="1493">((FJ434/100)/GU$19)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0.99340637214803862</v>
      </c>
      <c r="FL434">
        <v>0</v>
      </c>
      <c r="FM434">
        <f t="shared" ref="FM434:FM467" si="1494">((FL434/100)/GU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N434">
        <v>0</v>
      </c>
      <c r="FO434">
        <f t="shared" ref="FO434:FO467" si="1495">((FN434/100)/HC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P434">
        <v>0</v>
      </c>
      <c r="FQ434">
        <f t="shared" ref="FQ434:FQ467" si="1496">((FP434/100)/GY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R434">
        <v>0</v>
      </c>
      <c r="FS434">
        <f t="shared" ref="FS434:FS467" si="1497">((FR434/100)/GU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T434">
        <v>0</v>
      </c>
      <c r="FU434">
        <f t="shared" ref="FU434:FU467" si="1498">((FT434/100)/GW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V434">
        <v>0</v>
      </c>
      <c r="FW434">
        <f t="shared" ref="FW434:FW467" si="1499">((FV434/100)/HE$2)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X434">
        <v>0</v>
      </c>
      <c r="FY434">
        <f t="shared" ref="FY434:FY467" si="1500">((FX434/100)/GU$6)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FZ434">
        <v>0</v>
      </c>
      <c r="GA434">
        <f t="shared" ref="GA434:GA467" si="1501">((FZ434/100)/GU$10)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B434">
        <v>0</v>
      </c>
      <c r="GC434">
        <f t="shared" ref="GC434:GC467" si="1502">((GB434/100)/GZ$22)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D434">
        <v>0</v>
      </c>
      <c r="GE434">
        <f t="shared" ref="GE434:GE467" si="1503">((GD434/100)/GY$25)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</f>
        <v>0</v>
      </c>
      <c r="GF434">
        <v>0.2</v>
      </c>
      <c r="GG434">
        <f t="shared" ref="GG434:GG467" si="1504">(((GF434/100)/GU$28)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6.5936278519613109E-3</v>
      </c>
      <c r="GH434">
        <v>0</v>
      </c>
      <c r="GI434">
        <f t="shared" ref="GI434:GI467" si="1505">(((GH434/100)/GU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J434">
        <v>0</v>
      </c>
      <c r="GK434">
        <f t="shared" ref="GK434:GK467" si="1506">(((GJ434/100)/GW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L434">
        <v>0</v>
      </c>
      <c r="GM434">
        <f t="shared" ref="GM434:GM467" si="1507">(((GL434/100)/GY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N434">
        <v>0</v>
      </c>
      <c r="GO434">
        <f t="shared" ref="GO434:GO467" si="1508">(((GN434/100)/HA$31)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P434">
        <v>0</v>
      </c>
      <c r="GQ434">
        <f t="shared" ref="GQ434:GQ467" si="1509">(((GP434/100)/GU$34)/((ER434/100)/HK$2+(ET434/100)/HM$2+(EV434/100)/HO$2+(EX434/100)/GW$2+(EZ434/100)/HA$10+(FB434/100)/GU$13+(FD434/100)/GW$13+(FF434/100)/GY$13+(FH434/100)/HA$13+(FJ434/100)/GU$19+(FL434/100)/GU$2+(FN434/100)/HC$2+(FP434/100)/GY$2+(FR434/100)/GU$22+(FT434/100)/GW$22+(FV434/100)/HE$2+(FX434/100)/GU$6+(FZ434/100)/GU$10+(GB434/100)/GZ$22+(GD434/100)/GY$25+(GF434/100)/GU$28+(GH434/100)/GU$31+(GJ434/100)/GW$31+(GL434/100)/GY$31+(GN434/100)/HA$31+(GP434/100)/GU$34))</f>
        <v>0</v>
      </c>
      <c r="GR434" s="3" t="s">
        <v>792</v>
      </c>
    </row>
    <row r="435" spans="1:200" x14ac:dyDescent="0.45">
      <c r="A435">
        <v>434</v>
      </c>
      <c r="B435" t="s">
        <v>563</v>
      </c>
      <c r="C435" t="s">
        <v>793</v>
      </c>
      <c r="D435" t="s">
        <v>768</v>
      </c>
      <c r="E435" t="s">
        <v>654</v>
      </c>
      <c r="F435">
        <v>1405</v>
      </c>
      <c r="G435">
        <v>1473</v>
      </c>
      <c r="H435">
        <v>3695</v>
      </c>
      <c r="I435" s="2">
        <f>G435/H435</f>
        <v>0.39864682002706359</v>
      </c>
      <c r="J435" s="2">
        <f>G435-F435</f>
        <v>68</v>
      </c>
      <c r="K435" s="2">
        <f>G435/F435</f>
        <v>1.0483985765124555</v>
      </c>
      <c r="N435">
        <v>4</v>
      </c>
      <c r="O435">
        <v>48</v>
      </c>
      <c r="P435" s="2">
        <f t="shared" si="1033"/>
        <v>8.3333333333333329E-2</v>
      </c>
      <c r="Q435" s="2">
        <f t="shared" si="1034"/>
        <v>0.91666666666666663</v>
      </c>
      <c r="R435">
        <v>75</v>
      </c>
      <c r="S435">
        <v>120</v>
      </c>
      <c r="T435" s="2">
        <f t="shared" si="1374"/>
        <v>0.625</v>
      </c>
      <c r="U435">
        <v>75</v>
      </c>
      <c r="V435">
        <v>190</v>
      </c>
      <c r="W435" s="2">
        <f t="shared" si="1477"/>
        <v>3</v>
      </c>
      <c r="X435" s="2">
        <f t="shared" si="1478"/>
        <v>91.2</v>
      </c>
      <c r="Y435" s="7">
        <f t="shared" si="1479"/>
        <v>0.96710526315789469</v>
      </c>
      <c r="Z435" s="2">
        <f t="shared" si="1480"/>
        <v>0.39473684210526316</v>
      </c>
      <c r="AA435" s="2">
        <f t="shared" si="1481"/>
        <v>1</v>
      </c>
      <c r="AB435" s="2">
        <f t="shared" si="1482"/>
        <v>1.5833333333333333</v>
      </c>
      <c r="AC435" s="2">
        <f t="shared" si="1483"/>
        <v>0.91666666666666663</v>
      </c>
      <c r="AD435" s="2">
        <f t="shared" si="1484"/>
        <v>0</v>
      </c>
      <c r="AE435" s="2">
        <f t="shared" si="1485"/>
        <v>70</v>
      </c>
      <c r="AF435" s="2">
        <f t="shared" si="1314"/>
        <v>0.36842105263157893</v>
      </c>
      <c r="AG435" s="2">
        <f t="shared" si="1486"/>
        <v>0</v>
      </c>
      <c r="AH435" s="2">
        <f t="shared" si="1234"/>
        <v>17.684210526315788</v>
      </c>
      <c r="AI435" s="2">
        <v>3</v>
      </c>
      <c r="AJ435">
        <f>8.5*10^-3/25.4</f>
        <v>3.3464566929133861E-4</v>
      </c>
      <c r="AK435">
        <f t="shared" si="1240"/>
        <v>119.52941176470587</v>
      </c>
      <c r="AL435">
        <f>7*60</f>
        <v>420</v>
      </c>
      <c r="AM435">
        <f t="shared" si="1241"/>
        <v>539.52941176470586</v>
      </c>
      <c r="AP435" t="s">
        <v>37</v>
      </c>
      <c r="AQ435">
        <v>750</v>
      </c>
      <c r="AR435">
        <f>50*10^-6</f>
        <v>4.9999999999999996E-5</v>
      </c>
      <c r="AS435">
        <v>4</v>
      </c>
      <c r="AT435">
        <v>1</v>
      </c>
      <c r="AU435">
        <f t="shared" si="1235"/>
        <v>240</v>
      </c>
      <c r="AV435" t="s">
        <v>563</v>
      </c>
      <c r="AW435" t="s">
        <v>442</v>
      </c>
      <c r="AY435">
        <v>350</v>
      </c>
      <c r="AZ435" s="2">
        <f t="shared" si="1328"/>
        <v>1</v>
      </c>
      <c r="BA435" s="2">
        <f t="shared" si="1329"/>
        <v>3</v>
      </c>
      <c r="BB435">
        <v>0</v>
      </c>
      <c r="BC435">
        <f t="shared" ref="BC435:BC520" si="1510">((BB435/100)/GU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D435">
        <v>0</v>
      </c>
      <c r="BE435">
        <f t="shared" ref="BE435:BE520" si="1511">((BD435/100)/GW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F435">
        <v>0</v>
      </c>
      <c r="BG435">
        <f t="shared" si="1423"/>
        <v>0</v>
      </c>
      <c r="BH435">
        <v>0</v>
      </c>
      <c r="BI435">
        <f t="shared" ref="BI435:BI520" si="1512">((BH435/100)/HA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J435">
        <v>0</v>
      </c>
      <c r="BK435">
        <f t="shared" ref="BK435:BK520" si="1513">((BJ435/100)/HC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L435">
        <v>0</v>
      </c>
      <c r="BM435">
        <f t="shared" ref="BM435:BM520" si="1514">((BL435/100)/HE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N435">
        <v>0</v>
      </c>
      <c r="BO435">
        <f t="shared" ref="BO435:BO520" si="1515">((BN435/100)/HG$2)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P435">
        <v>0</v>
      </c>
      <c r="BQ435">
        <f t="shared" ref="BQ435:BQ520" si="1516">((BP435/100)/HA$13)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R435">
        <v>0</v>
      </c>
      <c r="BS435">
        <f>((BR435/100)/GU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T435">
        <v>0</v>
      </c>
      <c r="BU435">
        <f>((BT435/100)/GW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V435">
        <v>0</v>
      </c>
      <c r="BW435">
        <f>((BV435/100)/GY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X435">
        <v>0</v>
      </c>
      <c r="BY435">
        <f>((BX435/100)/HA$6)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BZ435">
        <v>0</v>
      </c>
      <c r="CA435">
        <f>((BZ435/100)/GU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B435">
        <v>0</v>
      </c>
      <c r="CC435">
        <f>((CB435/100)/GW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D435">
        <v>0</v>
      </c>
      <c r="CE435">
        <f>((CD435/100)/GY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F435">
        <v>0</v>
      </c>
      <c r="CG435">
        <f>((CF435/100)/GU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H435">
        <v>0</v>
      </c>
      <c r="CI435">
        <f>((CH435/100)/GW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J435">
        <v>0</v>
      </c>
      <c r="CK435">
        <f>((CJ435/100)/GY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L435">
        <v>0</v>
      </c>
      <c r="CM435">
        <f>((CL435/100)/HA$16)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N435">
        <v>0</v>
      </c>
      <c r="CO435">
        <f>((CN435/100)/GW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P435">
        <v>0</v>
      </c>
      <c r="CQ435">
        <f>((CP435/100)/GY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R435">
        <v>0</v>
      </c>
      <c r="CS435">
        <f>((CR435/100)/HA$19)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T435">
        <v>100</v>
      </c>
      <c r="CU435">
        <f>((CT435/100)/GU$25)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1</v>
      </c>
      <c r="CV435">
        <v>0</v>
      </c>
      <c r="CW435">
        <f>((CV435/100)/GW$25)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CX435">
        <v>0</v>
      </c>
      <c r="CY435">
        <f t="shared" si="1445"/>
        <v>0</v>
      </c>
      <c r="CZ435">
        <v>0</v>
      </c>
      <c r="DA435">
        <f>((CZ435/100)/GU$13)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B435">
        <v>0</v>
      </c>
      <c r="DC435">
        <f>((DB435/100)/HA$10)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D435">
        <v>0</v>
      </c>
      <c r="DE435">
        <f>((DD435/100)/GW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F435">
        <v>0</v>
      </c>
      <c r="DG435">
        <f>((DF435/100)/GY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H435">
        <v>0</v>
      </c>
      <c r="DI435">
        <f>((DH435/100)/HA$28)/((BR435/100)/GU$6+(BH435/100)/HA$2+(BT435/100)/GW$6+(BV435/100)/GY$6+(BX435/100)/HA$6+(BZ435/100)/GU$10+(CB435/100)/GW$10+(CD435/100)/GY$10+(BF435/100)/GY$2+(BB435/100)/GU$2+(CF435/100)/GU$16+(CH435/100)/GW$16+(CJ435/100)/GY$16+(CL435/100)/HA$16+(BL435/100)/HE$2+(CN435/100)/GW$19+(CP435/100)/GY$19+(CR435/100)/HA$19+(BP435/100)/HA$13+(CZ435/100)/GU$13+(DB435/100)/HA$10+(CT435/100)/GU$25+(CV435/100)/GW$25+(CX435/100)/HA$25+(DD435/100)/GW$28+(DF435/100)/GY$28+(BD435/100)/GW$2+(BJ435/100)/HC$2+(BN435/100)/HG$2+(DH435/100)/HA$28)</f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f>((ER435/100)/HK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T435">
        <v>0</v>
      </c>
      <c r="EU435">
        <f>((ET435/100)/HM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V435">
        <v>0</v>
      </c>
      <c r="EW435">
        <f>((EV435/100)/HO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X435">
        <v>0</v>
      </c>
      <c r="EY435">
        <f>((EX435/100)/GW$2)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EZ435">
        <v>0</v>
      </c>
      <c r="FA435">
        <f t="shared" ref="FA435:FA520" si="1517">((EZ435/100)/HA$10)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FB435">
        <v>0</v>
      </c>
      <c r="FC435">
        <f>((FB435/100)/GU$13)/((ER435/100)/HK$2+(ET435/100)/HM$2+(EV435/100)/HO$2+(EX435/100)/GW$2+(EZ435/100)/HA$10+(FB435/100)/GU$13+(FD435/100)/GW$13+(FF435/100)/GY$13+(FH435/100)/HA$13+(FJ435/100)/GU$19+(FL435/100)/GU$2+(FN435/100)/HC$2+(FP435/100)/GY$2+(FR435/100)/GU$22+(FT435/100)/GW$22+(FV435/100)/HE$2+(FX435/100)/GU$6+(FZ435/100)/GU$10+(GB435/100)/GZ$22+(GD435/100)/GY$25+(GF435/100)/GU$28+(GH435/100)/GU$31+(GJ435/100)/GW$31+(GL435/100)/GY$31+(GN435/100)/HA$31+(GP435/100)/GU$34)</f>
        <v>0</v>
      </c>
      <c r="FD435">
        <v>0</v>
      </c>
      <c r="FE435">
        <f t="shared" si="1490"/>
        <v>0</v>
      </c>
      <c r="FF435">
        <v>0</v>
      </c>
      <c r="FG435">
        <f t="shared" si="1491"/>
        <v>0</v>
      </c>
      <c r="FH435">
        <v>0</v>
      </c>
      <c r="FI435">
        <f t="shared" si="1492"/>
        <v>0</v>
      </c>
      <c r="FJ435">
        <v>0</v>
      </c>
      <c r="FK435">
        <f t="shared" si="1493"/>
        <v>0</v>
      </c>
      <c r="FL435">
        <v>0</v>
      </c>
      <c r="FM435">
        <f t="shared" si="1494"/>
        <v>0</v>
      </c>
      <c r="FN435">
        <v>0</v>
      </c>
      <c r="FO435">
        <f t="shared" si="1495"/>
        <v>0</v>
      </c>
      <c r="FP435">
        <v>0</v>
      </c>
      <c r="FQ435">
        <f t="shared" si="1496"/>
        <v>0</v>
      </c>
      <c r="FR435">
        <v>0</v>
      </c>
      <c r="FS435">
        <f t="shared" si="1497"/>
        <v>0</v>
      </c>
      <c r="FT435">
        <v>0</v>
      </c>
      <c r="FU435">
        <f t="shared" si="1498"/>
        <v>0</v>
      </c>
      <c r="FV435">
        <v>0</v>
      </c>
      <c r="FW435">
        <f t="shared" si="1499"/>
        <v>0</v>
      </c>
      <c r="FX435">
        <v>0</v>
      </c>
      <c r="FY435">
        <f t="shared" si="1500"/>
        <v>0</v>
      </c>
      <c r="FZ435">
        <v>0</v>
      </c>
      <c r="GA435">
        <f t="shared" si="1501"/>
        <v>0</v>
      </c>
      <c r="GB435">
        <v>0</v>
      </c>
      <c r="GC435">
        <f t="shared" si="1502"/>
        <v>0</v>
      </c>
      <c r="GD435">
        <v>0</v>
      </c>
      <c r="GE435">
        <f t="shared" si="1503"/>
        <v>0</v>
      </c>
      <c r="GF435">
        <v>0</v>
      </c>
      <c r="GG435">
        <f t="shared" si="1504"/>
        <v>0</v>
      </c>
      <c r="GH435">
        <v>0</v>
      </c>
      <c r="GI435">
        <f t="shared" si="1505"/>
        <v>0</v>
      </c>
      <c r="GJ435">
        <v>0</v>
      </c>
      <c r="GK435">
        <f t="shared" si="1506"/>
        <v>0</v>
      </c>
      <c r="GL435">
        <v>0</v>
      </c>
      <c r="GM435">
        <f t="shared" si="1507"/>
        <v>0</v>
      </c>
      <c r="GN435">
        <v>0</v>
      </c>
      <c r="GO435">
        <f t="shared" si="1508"/>
        <v>0</v>
      </c>
      <c r="GP435">
        <v>100</v>
      </c>
      <c r="GQ435">
        <f t="shared" si="1509"/>
        <v>1</v>
      </c>
      <c r="GR435" s="3" t="s">
        <v>794</v>
      </c>
    </row>
    <row r="436" spans="1:200" x14ac:dyDescent="0.45">
      <c r="A436">
        <v>435</v>
      </c>
      <c r="B436" t="s">
        <v>573</v>
      </c>
      <c r="C436" t="s">
        <v>793</v>
      </c>
      <c r="D436" t="s">
        <v>768</v>
      </c>
      <c r="E436" t="s">
        <v>654</v>
      </c>
      <c r="F436">
        <v>1405</v>
      </c>
      <c r="G436">
        <v>1473</v>
      </c>
      <c r="H436">
        <v>3290</v>
      </c>
      <c r="I436" s="2">
        <f>G436/H436</f>
        <v>0.44772036474164134</v>
      </c>
      <c r="J436" s="2">
        <f>G436-F436</f>
        <v>68</v>
      </c>
      <c r="K436" s="2">
        <f>G436/F436</f>
        <v>1.0483985765124555</v>
      </c>
      <c r="N436">
        <v>1</v>
      </c>
      <c r="O436">
        <v>50</v>
      </c>
      <c r="P436" s="2">
        <f t="shared" si="1033"/>
        <v>0.02</v>
      </c>
      <c r="Q436" s="2">
        <f t="shared" si="1034"/>
        <v>0.98</v>
      </c>
      <c r="R436">
        <v>5</v>
      </c>
      <c r="S436">
        <v>55</v>
      </c>
      <c r="T436" s="2">
        <f t="shared" si="1374"/>
        <v>9.0909090909090912E-2</v>
      </c>
      <c r="U436">
        <v>5</v>
      </c>
      <c r="V436">
        <v>60</v>
      </c>
      <c r="W436" s="2">
        <f t="shared" si="1477"/>
        <v>0.05</v>
      </c>
      <c r="X436" s="2">
        <f t="shared" si="1478"/>
        <v>30</v>
      </c>
      <c r="Y436" s="7">
        <f t="shared" si="1479"/>
        <v>0.99833333333333329</v>
      </c>
      <c r="Z436" s="2">
        <f t="shared" si="1480"/>
        <v>8.3333333333333329E-2</v>
      </c>
      <c r="AA436" s="2">
        <f t="shared" si="1481"/>
        <v>1</v>
      </c>
      <c r="AB436" s="2">
        <f t="shared" si="1482"/>
        <v>1.0909090909090908</v>
      </c>
      <c r="AC436" s="2">
        <f t="shared" si="1483"/>
        <v>0.98</v>
      </c>
      <c r="AD436" s="2">
        <f t="shared" si="1484"/>
        <v>0</v>
      </c>
      <c r="AE436" s="2">
        <f t="shared" si="1485"/>
        <v>5</v>
      </c>
      <c r="AF436" s="2">
        <f t="shared" si="1314"/>
        <v>8.3333333333333329E-2</v>
      </c>
      <c r="AG436" s="2">
        <f t="shared" si="1486"/>
        <v>0</v>
      </c>
      <c r="AH436" s="2">
        <f t="shared" si="1234"/>
        <v>4.1666666666666661</v>
      </c>
      <c r="AI436" s="2">
        <v>3</v>
      </c>
      <c r="AJ436">
        <f>8.5*10^-3/25.4</f>
        <v>3.3464566929133861E-4</v>
      </c>
      <c r="AK436">
        <f t="shared" si="1240"/>
        <v>29.882352941176467</v>
      </c>
      <c r="AL436">
        <f>7*60</f>
        <v>420</v>
      </c>
      <c r="AM436">
        <f t="shared" si="1241"/>
        <v>449.88235294117646</v>
      </c>
      <c r="AP436" t="s">
        <v>37</v>
      </c>
      <c r="AQ436">
        <v>750</v>
      </c>
      <c r="AR436">
        <v>7.4999999999999993E-5</v>
      </c>
      <c r="AS436">
        <v>4</v>
      </c>
      <c r="AT436">
        <v>1</v>
      </c>
      <c r="AU436">
        <f t="shared" si="1235"/>
        <v>110</v>
      </c>
      <c r="AV436" t="s">
        <v>573</v>
      </c>
      <c r="AW436" t="s">
        <v>442</v>
      </c>
      <c r="AY436">
        <v>150</v>
      </c>
      <c r="AZ436" s="2">
        <f t="shared" si="1328"/>
        <v>5</v>
      </c>
      <c r="BA436" s="2">
        <f t="shared" si="1329"/>
        <v>3</v>
      </c>
      <c r="BB436">
        <v>0</v>
      </c>
      <c r="BC436">
        <f t="shared" si="1510"/>
        <v>0</v>
      </c>
      <c r="BD436">
        <v>0</v>
      </c>
      <c r="BE436">
        <f t="shared" si="1511"/>
        <v>0</v>
      </c>
      <c r="BF436">
        <v>0</v>
      </c>
      <c r="BG436">
        <f t="shared" si="1423"/>
        <v>0</v>
      </c>
      <c r="BH436">
        <v>0</v>
      </c>
      <c r="BI436">
        <f t="shared" si="1512"/>
        <v>0</v>
      </c>
      <c r="BJ436">
        <v>0</v>
      </c>
      <c r="BK436">
        <f t="shared" si="1513"/>
        <v>0</v>
      </c>
      <c r="BL436">
        <v>0</v>
      </c>
      <c r="BM436">
        <f t="shared" si="1514"/>
        <v>0</v>
      </c>
      <c r="BN436">
        <v>0</v>
      </c>
      <c r="BO436">
        <f t="shared" si="1515"/>
        <v>0</v>
      </c>
      <c r="BP436">
        <v>0</v>
      </c>
      <c r="BQ436">
        <f t="shared" si="1516"/>
        <v>0</v>
      </c>
      <c r="BR436">
        <v>0</v>
      </c>
      <c r="BS436">
        <f>((BR436/100)/GU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T436">
        <v>0</v>
      </c>
      <c r="BU436">
        <f>((BT436/100)/GW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V436">
        <v>0</v>
      </c>
      <c r="BW436">
        <f>((BV436/100)/GY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X436">
        <v>0</v>
      </c>
      <c r="BY436">
        <f>((BX436/100)/HA$6)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BZ436">
        <v>0</v>
      </c>
      <c r="CA436">
        <f>((BZ436/100)/GU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B436">
        <v>0</v>
      </c>
      <c r="CC436">
        <f>((CB436/100)/GW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D436">
        <v>0</v>
      </c>
      <c r="CE436">
        <f>((CD436/100)/GY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F436">
        <v>0</v>
      </c>
      <c r="CG436">
        <f>((CF436/100)/GU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H436">
        <v>0</v>
      </c>
      <c r="CI436">
        <f>((CH436/100)/GW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J436">
        <v>0</v>
      </c>
      <c r="CK436">
        <f>((CJ436/100)/GY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L436">
        <v>0</v>
      </c>
      <c r="CM436">
        <f>((CL436/100)/HA$16)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N436">
        <v>0</v>
      </c>
      <c r="CO436">
        <f>((CN436/100)/GW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P436">
        <v>0</v>
      </c>
      <c r="CQ436">
        <f>((CP436/100)/GY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R436">
        <v>0</v>
      </c>
      <c r="CS436">
        <f>((CR436/100)/HA$19)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T436">
        <v>0</v>
      </c>
      <c r="CU436">
        <f>((CT436/100)/GU$25)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V436">
        <v>0</v>
      </c>
      <c r="CW436">
        <f>((CV436/100)/GW$25)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CX436">
        <v>100</v>
      </c>
      <c r="CY436">
        <f t="shared" si="1445"/>
        <v>1</v>
      </c>
      <c r="CZ436">
        <v>0</v>
      </c>
      <c r="DA436">
        <f>((CZ436/100)/GU$13)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B436">
        <v>0</v>
      </c>
      <c r="DC436">
        <f>((DB436/100)/HA$10)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D436">
        <v>0</v>
      </c>
      <c r="DE436">
        <f>((DD436/100)/GW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F436">
        <v>0</v>
      </c>
      <c r="DG436">
        <f>((DF436/100)/GY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H436">
        <v>0</v>
      </c>
      <c r="DI436">
        <f>((DH436/100)/HA$28)/((BR436/100)/GU$6+(BH436/100)/HA$2+(BT436/100)/GW$6+(BV436/100)/GY$6+(BX436/100)/HA$6+(BZ436/100)/GU$10+(CB436/100)/GW$10+(CD436/100)/GY$10+(BF436/100)/GY$2+(BB436/100)/GU$2+(CF436/100)/GU$16+(CH436/100)/GW$16+(CJ436/100)/GY$16+(CL436/100)/HA$16+(BL436/100)/HE$2+(CN436/100)/GW$19+(CP436/100)/GY$19+(CR436/100)/HA$19+(BP436/100)/HA$13+(CZ436/100)/GU$13+(DB436/100)/HA$10+(CT436/100)/GU$25+(CV436/100)/GW$25+(CX436/100)/HA$25+(DD436/100)/GW$28+(DF436/100)/GY$28+(BD436/100)/GW$2+(BJ436/100)/HC$2+(BN436/100)/HG$2+(DH436/100)/HA$28)</f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f>((ER436/100)/HK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T436">
        <v>0</v>
      </c>
      <c r="EU436">
        <f>((ET436/100)/HM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V436">
        <v>0</v>
      </c>
      <c r="EW436">
        <f>((EV436/100)/HO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X436">
        <v>0</v>
      </c>
      <c r="EY436">
        <f>((EX436/100)/GW$2)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EZ436">
        <v>0</v>
      </c>
      <c r="FA436">
        <f t="shared" si="1517"/>
        <v>0</v>
      </c>
      <c r="FB436">
        <v>0</v>
      </c>
      <c r="FC436">
        <f>((FB436/100)/GU$13)/((ER436/100)/HK$2+(ET436/100)/HM$2+(EV436/100)/HO$2+(EX436/100)/GW$2+(EZ436/100)/HA$10+(FB436/100)/GU$13+(FD436/100)/GW$13+(FF436/100)/GY$13+(FH436/100)/HA$13+(FJ436/100)/GU$19+(FL436/100)/GU$2+(FN436/100)/HC$2+(FP436/100)/GY$2+(FR436/100)/GU$22+(FT436/100)/GW$22+(FV436/100)/HE$2+(FX436/100)/GU$6+(FZ436/100)/GU$10+(GB436/100)/GZ$22+(GD436/100)/GY$25+(GF436/100)/GU$28+(GH436/100)/GU$31+(GJ436/100)/GW$31+(GL436/100)/GY$31+(GN436/100)/HA$31+(GP436/100)/GU$34)</f>
        <v>0</v>
      </c>
      <c r="FD436">
        <v>0</v>
      </c>
      <c r="FE436">
        <f t="shared" si="1490"/>
        <v>0</v>
      </c>
      <c r="FF436">
        <v>0</v>
      </c>
      <c r="FG436">
        <f t="shared" si="1491"/>
        <v>0</v>
      </c>
      <c r="FH436">
        <v>0</v>
      </c>
      <c r="FI436">
        <f t="shared" si="1492"/>
        <v>0</v>
      </c>
      <c r="FJ436">
        <v>0</v>
      </c>
      <c r="FK436">
        <f t="shared" si="1493"/>
        <v>0</v>
      </c>
      <c r="FL436">
        <v>0</v>
      </c>
      <c r="FM436">
        <f t="shared" si="1494"/>
        <v>0</v>
      </c>
      <c r="FN436">
        <v>0</v>
      </c>
      <c r="FO436">
        <f t="shared" si="1495"/>
        <v>0</v>
      </c>
      <c r="FP436">
        <v>0</v>
      </c>
      <c r="FQ436">
        <f t="shared" si="1496"/>
        <v>0</v>
      </c>
      <c r="FR436">
        <v>0</v>
      </c>
      <c r="FS436">
        <f t="shared" si="1497"/>
        <v>0</v>
      </c>
      <c r="FT436">
        <v>0</v>
      </c>
      <c r="FU436">
        <f t="shared" si="1498"/>
        <v>0</v>
      </c>
      <c r="FV436">
        <v>0</v>
      </c>
      <c r="FW436">
        <f t="shared" si="1499"/>
        <v>0</v>
      </c>
      <c r="FX436">
        <v>0</v>
      </c>
      <c r="FY436">
        <f t="shared" si="1500"/>
        <v>0</v>
      </c>
      <c r="FZ436">
        <v>0</v>
      </c>
      <c r="GA436">
        <f t="shared" si="1501"/>
        <v>0</v>
      </c>
      <c r="GB436">
        <v>0</v>
      </c>
      <c r="GC436">
        <f t="shared" si="1502"/>
        <v>0</v>
      </c>
      <c r="GD436">
        <v>0</v>
      </c>
      <c r="GE436">
        <f t="shared" si="1503"/>
        <v>0</v>
      </c>
      <c r="GF436">
        <v>0</v>
      </c>
      <c r="GG436">
        <f t="shared" si="1504"/>
        <v>0</v>
      </c>
      <c r="GH436">
        <v>0</v>
      </c>
      <c r="GI436">
        <f t="shared" si="1505"/>
        <v>0</v>
      </c>
      <c r="GJ436">
        <v>0</v>
      </c>
      <c r="GK436">
        <f t="shared" si="1506"/>
        <v>0</v>
      </c>
      <c r="GL436">
        <v>0</v>
      </c>
      <c r="GM436">
        <f t="shared" si="1507"/>
        <v>0</v>
      </c>
      <c r="GN436">
        <v>0</v>
      </c>
      <c r="GO436">
        <f t="shared" si="1508"/>
        <v>0</v>
      </c>
      <c r="GP436">
        <v>100</v>
      </c>
      <c r="GQ436">
        <f t="shared" si="1509"/>
        <v>1</v>
      </c>
      <c r="GR436" s="3" t="s">
        <v>795</v>
      </c>
    </row>
    <row r="437" spans="1:200" x14ac:dyDescent="0.45">
      <c r="A437">
        <v>436</v>
      </c>
      <c r="B437" t="s">
        <v>796</v>
      </c>
      <c r="C437" t="s">
        <v>793</v>
      </c>
      <c r="E437" t="s">
        <v>654</v>
      </c>
      <c r="F437">
        <v>1405</v>
      </c>
      <c r="G437">
        <v>1473</v>
      </c>
      <c r="H437">
        <v>3300</v>
      </c>
      <c r="I437" s="2">
        <f>G437/H437</f>
        <v>0.44636363636363635</v>
      </c>
      <c r="J437" s="2">
        <f>G437-F437</f>
        <v>68</v>
      </c>
      <c r="K437" s="2">
        <f>G437/F437</f>
        <v>1.0483985765124555</v>
      </c>
      <c r="N437">
        <v>1</v>
      </c>
      <c r="O437">
        <v>55</v>
      </c>
      <c r="P437" s="2">
        <f t="shared" si="1033"/>
        <v>1.8181818181818181E-2</v>
      </c>
      <c r="Q437" s="2">
        <f t="shared" si="1034"/>
        <v>0.98181818181818181</v>
      </c>
      <c r="R437">
        <v>30</v>
      </c>
      <c r="S437">
        <v>70</v>
      </c>
      <c r="T437" s="2">
        <f t="shared" si="1374"/>
        <v>0.42857142857142855</v>
      </c>
      <c r="U437">
        <v>30</v>
      </c>
      <c r="V437">
        <v>100</v>
      </c>
      <c r="W437" s="2">
        <f t="shared" si="1477"/>
        <v>0.3</v>
      </c>
      <c r="X437" s="2">
        <f t="shared" si="1478"/>
        <v>55</v>
      </c>
      <c r="Y437" s="7">
        <f t="shared" si="1479"/>
        <v>0.99454545454545462</v>
      </c>
      <c r="Z437" s="2">
        <f t="shared" si="1480"/>
        <v>0.3</v>
      </c>
      <c r="AA437" s="2">
        <f t="shared" si="1481"/>
        <v>1</v>
      </c>
      <c r="AB437" s="2">
        <f t="shared" si="1482"/>
        <v>1.4285714285714286</v>
      </c>
      <c r="AC437" s="2">
        <f t="shared" si="1483"/>
        <v>0.98181818181818181</v>
      </c>
      <c r="AD437" s="2">
        <f t="shared" si="1484"/>
        <v>0</v>
      </c>
      <c r="AE437" s="2">
        <f t="shared" si="1485"/>
        <v>30</v>
      </c>
      <c r="AF437" s="2">
        <f t="shared" si="1314"/>
        <v>0.3</v>
      </c>
      <c r="AG437" s="2">
        <f t="shared" si="1486"/>
        <v>0</v>
      </c>
      <c r="AH437" s="2">
        <f t="shared" si="1234"/>
        <v>16.5</v>
      </c>
      <c r="AI437" s="2">
        <v>3</v>
      </c>
      <c r="AJ437">
        <f>8.5*10^-3/25.4</f>
        <v>3.3464566929133861E-4</v>
      </c>
      <c r="AK437">
        <f t="shared" si="1240"/>
        <v>29.882352941176467</v>
      </c>
      <c r="AL437">
        <f>7*60</f>
        <v>420</v>
      </c>
      <c r="AM437">
        <f>AK437+AL437</f>
        <v>449.88235294117646</v>
      </c>
      <c r="AP437" t="s">
        <v>37</v>
      </c>
      <c r="AQ437">
        <v>400</v>
      </c>
      <c r="AR437">
        <v>1.4999999999999999E-4</v>
      </c>
      <c r="AS437">
        <v>4</v>
      </c>
      <c r="AT437">
        <v>1</v>
      </c>
      <c r="AU437">
        <f t="shared" si="1235"/>
        <v>140</v>
      </c>
      <c r="AV437" t="s">
        <v>573</v>
      </c>
      <c r="AW437" t="s">
        <v>442</v>
      </c>
      <c r="AZ437" s="2">
        <f t="shared" si="1328"/>
        <v>4.9015333212710059</v>
      </c>
      <c r="BA437" s="2">
        <f t="shared" si="1329"/>
        <v>3</v>
      </c>
      <c r="BB437">
        <v>0</v>
      </c>
      <c r="BC437">
        <f t="shared" si="1510"/>
        <v>0</v>
      </c>
      <c r="BD437">
        <v>0</v>
      </c>
      <c r="BE437">
        <f t="shared" si="1511"/>
        <v>0</v>
      </c>
      <c r="BF437">
        <v>0</v>
      </c>
      <c r="BG437">
        <f t="shared" si="1423"/>
        <v>0</v>
      </c>
      <c r="BH437">
        <v>0</v>
      </c>
      <c r="BI437">
        <f t="shared" si="1512"/>
        <v>0</v>
      </c>
      <c r="BJ437">
        <v>0</v>
      </c>
      <c r="BK437">
        <f t="shared" si="1513"/>
        <v>0</v>
      </c>
      <c r="BL437">
        <v>0</v>
      </c>
      <c r="BM437">
        <f t="shared" si="1514"/>
        <v>0</v>
      </c>
      <c r="BN437">
        <v>0</v>
      </c>
      <c r="BO437">
        <f t="shared" si="1515"/>
        <v>0</v>
      </c>
      <c r="BP437">
        <v>0</v>
      </c>
      <c r="BQ437">
        <f t="shared" si="1516"/>
        <v>0</v>
      </c>
      <c r="BR437">
        <v>0</v>
      </c>
      <c r="BS437">
        <f>((BR437/100)/GU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T437">
        <v>0</v>
      </c>
      <c r="BU437">
        <f>((BT437/100)/GW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V437">
        <v>0</v>
      </c>
      <c r="BW437">
        <f>((BV437/100)/GY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X437">
        <v>0</v>
      </c>
      <c r="BY437">
        <f>((BX437/100)/HA$6)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BZ437">
        <v>0</v>
      </c>
      <c r="CA437">
        <f>((BZ437/100)/GU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B437">
        <v>0</v>
      </c>
      <c r="CC437">
        <f>((CB437/100)/GW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D437">
        <v>0</v>
      </c>
      <c r="CE437">
        <f>((CD437/100)/GY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F437">
        <v>0</v>
      </c>
      <c r="CG437">
        <f>((CF437/100)/GU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H437">
        <v>0</v>
      </c>
      <c r="CI437">
        <f>((CH437/100)/GW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J437">
        <v>0</v>
      </c>
      <c r="CK437">
        <f>((CJ437/100)/GY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L437">
        <v>0</v>
      </c>
      <c r="CM437">
        <f>((CL437/100)/HA$16)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N437">
        <v>0</v>
      </c>
      <c r="CO437">
        <f>((CN437/100)/GW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P437">
        <v>0</v>
      </c>
      <c r="CQ437">
        <f>((CP437/100)/GY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R437">
        <v>0</v>
      </c>
      <c r="CS437">
        <f>((CR437/100)/HA$19)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T437">
        <v>2.5</v>
      </c>
      <c r="CU437">
        <f>((CT437/100)/GU$25)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2.461666968224838E-2</v>
      </c>
      <c r="CV437">
        <v>0</v>
      </c>
      <c r="CW437">
        <f>((CV437/100)/GW$25)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CX437">
        <v>97.5</v>
      </c>
      <c r="CY437">
        <f t="shared" si="1445"/>
        <v>0.9753833303177516</v>
      </c>
      <c r="CZ437">
        <v>0</v>
      </c>
      <c r="DA437">
        <f>((CZ437/100)/GU$13)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B437">
        <v>0</v>
      </c>
      <c r="DC437">
        <f>((DB437/100)/HA$10)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D437">
        <v>0</v>
      </c>
      <c r="DE437">
        <f>((DD437/100)/GW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F437">
        <v>0</v>
      </c>
      <c r="DG437">
        <f>((DF437/100)/GY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H437">
        <v>0</v>
      </c>
      <c r="DI437">
        <f>((DH437/100)/HA$28)/((BR437/100)/GU$6+(BH437/100)/HA$2+(BT437/100)/GW$6+(BV437/100)/GY$6+(BX437/100)/HA$6+(BZ437/100)/GU$10+(CB437/100)/GW$10+(CD437/100)/GY$10+(BF437/100)/GY$2+(BB437/100)/GU$2+(CF437/100)/GU$16+(CH437/100)/GW$16+(CJ437/100)/GY$16+(CL437/100)/HA$16+(BL437/100)/HE$2+(CN437/100)/GW$19+(CP437/100)/GY$19+(CR437/100)/HA$19+(BP437/100)/HA$13+(CZ437/100)/GU$13+(DB437/100)/HA$10+(CT437/100)/GU$25+(CV437/100)/GW$25+(CX437/100)/HA$25+(DD437/100)/GW$28+(DF437/100)/GY$28+(BD437/100)/GW$2+(BJ437/100)/HC$2+(BN437/100)/HG$2+(DH437/100)/HA$28)</f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f>((ER437/100)/HK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T437">
        <v>0</v>
      </c>
      <c r="EU437">
        <f>((ET437/100)/HM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V437">
        <v>0</v>
      </c>
      <c r="EW437">
        <f>((EV437/100)/HO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X437">
        <v>0</v>
      </c>
      <c r="EY437">
        <f>((EX437/100)/GW$2)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EZ437">
        <v>0</v>
      </c>
      <c r="FA437">
        <f t="shared" si="1517"/>
        <v>0</v>
      </c>
      <c r="FB437">
        <v>0</v>
      </c>
      <c r="FC437">
        <f>((FB437/100)/GU$13)/((ER437/100)/HK$2+(ET437/100)/HM$2+(EV437/100)/HO$2+(EX437/100)/GW$2+(EZ437/100)/HA$10+(FB437/100)/GU$13+(FD437/100)/GW$13+(FF437/100)/GY$13+(FH437/100)/HA$13+(FJ437/100)/GU$19+(FL437/100)/GU$2+(FN437/100)/HC$2+(FP437/100)/GY$2+(FR437/100)/GU$22+(FT437/100)/GW$22+(FV437/100)/HE$2+(FX437/100)/GU$6+(FZ437/100)/GU$10+(GB437/100)/GZ$22+(GD437/100)/GY$25+(GF437/100)/GU$28+(GH437/100)/GU$31+(GJ437/100)/GW$31+(GL437/100)/GY$31+(GN437/100)/HA$31+(GP437/100)/GU$34)</f>
        <v>0</v>
      </c>
      <c r="FD437">
        <v>0</v>
      </c>
      <c r="FE437">
        <f t="shared" si="1490"/>
        <v>0</v>
      </c>
      <c r="FF437">
        <v>0</v>
      </c>
      <c r="FG437">
        <f t="shared" si="1491"/>
        <v>0</v>
      </c>
      <c r="FH437">
        <v>0</v>
      </c>
      <c r="FI437">
        <f t="shared" si="1492"/>
        <v>0</v>
      </c>
      <c r="FJ437">
        <v>0</v>
      </c>
      <c r="FK437">
        <f t="shared" si="1493"/>
        <v>0</v>
      </c>
      <c r="FL437">
        <v>0</v>
      </c>
      <c r="FM437">
        <f t="shared" si="1494"/>
        <v>0</v>
      </c>
      <c r="FN437">
        <v>0</v>
      </c>
      <c r="FO437">
        <f t="shared" si="1495"/>
        <v>0</v>
      </c>
      <c r="FP437">
        <v>0</v>
      </c>
      <c r="FQ437">
        <f t="shared" si="1496"/>
        <v>0</v>
      </c>
      <c r="FR437">
        <v>0</v>
      </c>
      <c r="FS437">
        <f t="shared" si="1497"/>
        <v>0</v>
      </c>
      <c r="FT437">
        <v>0</v>
      </c>
      <c r="FU437">
        <f t="shared" si="1498"/>
        <v>0</v>
      </c>
      <c r="FV437">
        <v>0</v>
      </c>
      <c r="FW437">
        <f t="shared" si="1499"/>
        <v>0</v>
      </c>
      <c r="FX437">
        <v>0</v>
      </c>
      <c r="FY437">
        <f t="shared" si="1500"/>
        <v>0</v>
      </c>
      <c r="FZ437">
        <v>0</v>
      </c>
      <c r="GA437">
        <f t="shared" si="1501"/>
        <v>0</v>
      </c>
      <c r="GB437">
        <v>0</v>
      </c>
      <c r="GC437">
        <f t="shared" si="1502"/>
        <v>0</v>
      </c>
      <c r="GD437">
        <v>0</v>
      </c>
      <c r="GE437">
        <f t="shared" si="1503"/>
        <v>0</v>
      </c>
      <c r="GF437">
        <v>0</v>
      </c>
      <c r="GG437">
        <f t="shared" si="1504"/>
        <v>0</v>
      </c>
      <c r="GH437">
        <v>0</v>
      </c>
      <c r="GI437">
        <f t="shared" si="1505"/>
        <v>0</v>
      </c>
      <c r="GJ437">
        <v>0</v>
      </c>
      <c r="GK437">
        <f t="shared" si="1506"/>
        <v>0</v>
      </c>
      <c r="GL437">
        <v>0</v>
      </c>
      <c r="GM437">
        <f t="shared" si="1507"/>
        <v>0</v>
      </c>
      <c r="GN437">
        <v>0</v>
      </c>
      <c r="GO437">
        <f t="shared" si="1508"/>
        <v>0</v>
      </c>
      <c r="GP437">
        <v>100</v>
      </c>
      <c r="GQ437">
        <f t="shared" si="1509"/>
        <v>1</v>
      </c>
      <c r="GR437" s="3" t="s">
        <v>797</v>
      </c>
    </row>
    <row r="438" spans="1:200" x14ac:dyDescent="0.45">
      <c r="A438">
        <v>437</v>
      </c>
      <c r="B438" t="s">
        <v>543</v>
      </c>
      <c r="C438" t="s">
        <v>51</v>
      </c>
      <c r="E438" t="s">
        <v>545</v>
      </c>
      <c r="F438">
        <v>234.5</v>
      </c>
      <c r="G438">
        <f t="shared" ref="G438:G446" si="1518">15+273</f>
        <v>288</v>
      </c>
      <c r="H438">
        <f>925+273</f>
        <v>1198</v>
      </c>
      <c r="I438" s="2">
        <f t="shared" ref="I438:I523" si="1519">G438/H438</f>
        <v>0.24040066777963273</v>
      </c>
      <c r="J438" s="2">
        <f t="shared" ref="J438:J523" si="1520">G438-F438</f>
        <v>53.5</v>
      </c>
      <c r="K438" s="2">
        <f t="shared" ref="K438:K523" si="1521">G438/F438</f>
        <v>1.2281449893390193</v>
      </c>
      <c r="N438">
        <v>21.5</v>
      </c>
      <c r="O438">
        <v>38.75</v>
      </c>
      <c r="P438" s="2">
        <f t="shared" si="1033"/>
        <v>0.55483870967741933</v>
      </c>
      <c r="Q438" s="2">
        <f t="shared" si="1034"/>
        <v>0.44516129032258067</v>
      </c>
      <c r="S438">
        <v>150</v>
      </c>
      <c r="U438">
        <v>263</v>
      </c>
      <c r="V438">
        <v>356</v>
      </c>
      <c r="W438" s="2">
        <f t="shared" ref="W438:W523" si="1522">U438*N438/100</f>
        <v>56.545000000000002</v>
      </c>
      <c r="X438" s="2">
        <f t="shared" ref="X438:X523" si="1523">V438*O438/100</f>
        <v>137.94999999999999</v>
      </c>
      <c r="Y438" s="7">
        <f t="shared" ref="Y438:Y523" si="1524">(X438-W438)/X438</f>
        <v>0.59010511054729975</v>
      </c>
      <c r="Z438" s="2">
        <f t="shared" ref="Z438:Z523" si="1525">U438/V438</f>
        <v>0.7387640449438202</v>
      </c>
      <c r="AA438" s="2" t="e">
        <f t="shared" ref="AA438:AA523" si="1526">U438/R438</f>
        <v>#DIV/0!</v>
      </c>
      <c r="AB438" s="2">
        <f t="shared" ref="AB438:AB523" si="1527">V438/S438</f>
        <v>2.3733333333333335</v>
      </c>
      <c r="AC438" s="2">
        <f t="shared" ref="AC438:AC523" si="1528">(O438-N438)/O438</f>
        <v>0.44516129032258067</v>
      </c>
      <c r="AD438" s="2">
        <f t="shared" ref="AD438:AD523" si="1529">U438-R438</f>
        <v>263</v>
      </c>
      <c r="AE438" s="2">
        <f t="shared" ref="AE438:AE523" si="1530">V438-S438</f>
        <v>206</v>
      </c>
      <c r="AF438" s="2">
        <f t="shared" si="1314"/>
        <v>0.5786516853932584</v>
      </c>
      <c r="AG438" s="2">
        <f t="shared" ref="AG438:AG523" si="1531">AD438/AE438</f>
        <v>1.2766990291262137</v>
      </c>
      <c r="AH438" s="2">
        <f t="shared" si="1234"/>
        <v>22.422752808988761</v>
      </c>
      <c r="AI438" s="2">
        <v>1</v>
      </c>
      <c r="AJ438">
        <f>10^-3</f>
        <v>1E-3</v>
      </c>
      <c r="AK438">
        <f t="shared" si="1240"/>
        <v>215</v>
      </c>
      <c r="AL438">
        <v>10</v>
      </c>
      <c r="AM438">
        <f t="shared" si="1241"/>
        <v>225</v>
      </c>
      <c r="AP438" t="s">
        <v>37</v>
      </c>
      <c r="AQ438">
        <v>450</v>
      </c>
      <c r="AS438">
        <v>6.35</v>
      </c>
      <c r="AT438">
        <v>1</v>
      </c>
      <c r="AU438">
        <f t="shared" si="1235"/>
        <v>377.98809505062457</v>
      </c>
      <c r="AV438" t="s">
        <v>385</v>
      </c>
      <c r="AW438" t="s">
        <v>64</v>
      </c>
      <c r="AZ438" s="2">
        <f t="shared" ref="AZ438:AZ467" si="1532">BC438*GV$2+BE438*GX$2+BG438*GZ$2+BI438*HB$2+BK438*HD$2+BM438*HF$2+BO438*HH$2+BQ438*HB$13+BS438*GV$6+BU438*GX$6+BW438*GZ$6+BY438*HB$6+CA438*GV$10+CC438*GX$10+CE438*GZ$10+CG438*GV$16+CI438*GX$16+CK438*GZ$16+CM438*HB$16+CO438*GX$19+CQ438*GZ$19+CS438*HB$19+CU438*GV$25+DA438*GV$13+DC438*HB$10+CW438*GX$25+CY438*HB$25+DE438*GX$28</f>
        <v>1.2885331676615606</v>
      </c>
      <c r="BA438" s="2">
        <f t="shared" ref="BA438:BA467" si="1533">ES438*HL$2+EU438*HN$2+EW438*HP$2+EY438*GX$2+FA438*HB$10+FC438*GV$13+FE438*GX$13+FG438*GZ$13+FI438*HB$13+FK438*GV$19+FM438*GV$2+FO438*HD$2+FQ438*HB$2+FS438*GV$22+FU438*GX$22+FW438*HF$2+FY438*GV$6+GA438*GV$10+GC438*HA$22+GE438*GZ$25+GG438*GV$28+GI438*GV$31+GK438*GX$31+GM438*GZ$31+GO438*HB$31+GQ438*GV$34</f>
        <v>2</v>
      </c>
      <c r="BB438">
        <v>70.53</v>
      </c>
      <c r="BC438">
        <f t="shared" si="1510"/>
        <v>0.71124847066812147</v>
      </c>
      <c r="BD438">
        <v>29.43</v>
      </c>
      <c r="BE438">
        <f t="shared" si="1511"/>
        <v>0.28841284918862309</v>
      </c>
      <c r="BF438">
        <v>0.01</v>
      </c>
      <c r="BG438">
        <f t="shared" si="1423"/>
        <v>1.0918083515904992E-4</v>
      </c>
      <c r="BH438">
        <v>0</v>
      </c>
      <c r="BI438">
        <f t="shared" si="1512"/>
        <v>0</v>
      </c>
      <c r="BJ438">
        <v>0</v>
      </c>
      <c r="BK438">
        <f t="shared" si="1513"/>
        <v>0</v>
      </c>
      <c r="BL438">
        <v>0</v>
      </c>
      <c r="BM438">
        <f t="shared" si="1514"/>
        <v>0</v>
      </c>
      <c r="BN438">
        <v>0</v>
      </c>
      <c r="BO438">
        <f t="shared" si="1515"/>
        <v>0</v>
      </c>
      <c r="BP438">
        <v>0</v>
      </c>
      <c r="BQ438">
        <f t="shared" si="1516"/>
        <v>0</v>
      </c>
      <c r="BR438">
        <v>0.02</v>
      </c>
      <c r="BS438">
        <f t="shared" ref="BS438:BS523" si="1534">((BR438/100)/GU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2.2949930809648781E-4</v>
      </c>
      <c r="BT438">
        <v>0</v>
      </c>
      <c r="BU438">
        <f t="shared" ref="BU438:BU523" si="1535">((BT438/100)/GW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V438">
        <v>0</v>
      </c>
      <c r="BW438">
        <f t="shared" ref="BW438:BW523" si="1536">((BV438/100)/GY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X438">
        <v>0</v>
      </c>
      <c r="BY438">
        <f t="shared" ref="BY438:BY523" si="1537">((BX438/100)/HA$6)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BZ438">
        <v>0</v>
      </c>
      <c r="CA438">
        <f t="shared" ref="CA438:CA523" si="1538">((BZ438/100)/GU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B438">
        <v>0</v>
      </c>
      <c r="CC438">
        <f t="shared" ref="CC438:CC523" si="1539">((CB438/100)/GW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D438">
        <v>0</v>
      </c>
      <c r="CE438">
        <f t="shared" ref="CE438:CE523" si="1540">((CD438/100)/GY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F438">
        <v>0</v>
      </c>
      <c r="CG438">
        <f t="shared" ref="CG438:CG523" si="1541">((CF438/100)/GU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H438">
        <v>0</v>
      </c>
      <c r="CI438">
        <f t="shared" ref="CI438:CI523" si="1542">((CH438/100)/GW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J438">
        <v>0</v>
      </c>
      <c r="CK438">
        <f t="shared" ref="CK438:CK523" si="1543">((CJ438/100)/GY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L438">
        <v>0</v>
      </c>
      <c r="CM438">
        <f t="shared" ref="CM438:CM523" si="1544">((CL438/100)/HA$16)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N438">
        <v>0</v>
      </c>
      <c r="CO438">
        <f t="shared" ref="CO438:CO523" si="1545">((CN438/100)/GW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P438">
        <v>0</v>
      </c>
      <c r="CQ438">
        <f t="shared" ref="CQ438:CQ523" si="1546">((CP438/100)/GY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R438">
        <v>0</v>
      </c>
      <c r="CS438">
        <f t="shared" ref="CS438:CS523" si="1547">((CR438/100)/HA$19)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T438">
        <v>0</v>
      </c>
      <c r="CU438">
        <f t="shared" ref="CU438:CU523" si="1548">((CT438/100)/GU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V438">
        <v>0</v>
      </c>
      <c r="CW438">
        <f t="shared" ref="CW438:CW523" si="1549">((CV438/100)/GW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X438">
        <v>0</v>
      </c>
      <c r="CY438">
        <f t="shared" ref="CY438:CY523" si="1550">((CX438/100)/HA$25)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CZ438">
        <v>0</v>
      </c>
      <c r="DA438">
        <f t="shared" ref="DA438:DA523" si="1551">((CZ438/100)/GU$13)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B438">
        <v>0</v>
      </c>
      <c r="DC438">
        <f t="shared" ref="DC438:DC523" si="1552">((DB438/100)/HA$10)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D438">
        <v>0</v>
      </c>
      <c r="DE438">
        <f t="shared" ref="DE438:DE523" si="1553">((DD438/100)/GW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F438">
        <v>0</v>
      </c>
      <c r="DG438">
        <f t="shared" ref="DG438:DG523" si="1554">((DF438/100)/GY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H438">
        <v>0</v>
      </c>
      <c r="DI438">
        <f t="shared" ref="DI438:DI523" si="1555">((DH438/100)/HA$28)/((BR438/100)/GU$6+(BH438/100)/HA$2+(BT438/100)/GW$6+(BV438/100)/GY$6+(BX438/100)/HA$6+(BZ438/100)/GU$10+(CB438/100)/GW$10+(CD438/100)/GY$10+(BF438/100)/GY$2+(BB438/100)/GU$2+(CF438/100)/GU$16+(CH438/100)/GW$16+(CJ438/100)/GY$16+(CL438/100)/HA$16+(BL438/100)/HE$2+(CN438/100)/GW$19+(CP438/100)/GY$19+(CR438/100)/HA$19+(BP438/100)/HA$13+(CZ438/100)/GU$13+(DB438/100)/HA$10+(CT438/100)/GU$25+(CV438/100)/GW$25+(CX438/100)/HA$25+(DD438/100)/GW$28+(DF438/100)/GY$28+(BD438/100)/GW$2+(BJ438/100)/HC$2+(BN438/100)/HG$2+(DH438/100)/HA$28)</f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f t="shared" ref="ES438:ES523" si="1556">((ER438/100)/HK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T438">
        <v>0</v>
      </c>
      <c r="EU438">
        <f t="shared" ref="EU438:EU523" si="1557">((ET438/100)/HM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V438">
        <v>100</v>
      </c>
      <c r="EW438">
        <f t="shared" ref="EW438:EW523" si="1558">((EV438/100)/HO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1</v>
      </c>
      <c r="EX438">
        <v>0</v>
      </c>
      <c r="EY438">
        <f t="shared" ref="EY438:EY523" si="1559">((EX438/100)/GW$2)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EZ438">
        <v>0</v>
      </c>
      <c r="FA438">
        <f t="shared" si="1517"/>
        <v>0</v>
      </c>
      <c r="FB438">
        <v>0</v>
      </c>
      <c r="FC438">
        <f t="shared" ref="FC438:FC523" si="1560">((FB438/100)/GU$13)/((ER438/100)/HK$2+(ET438/100)/HM$2+(EV438/100)/HO$2+(EX438/100)/GW$2+(EZ438/100)/HA$10+(FB438/100)/GU$13+(FD438/100)/GW$13+(FF438/100)/GY$13+(FH438/100)/HA$13+(FJ438/100)/GU$19+(FL438/100)/GU$2+(FN438/100)/HC$2+(FP438/100)/GY$2+(FR438/100)/GU$22+(FT438/100)/GW$22+(FV438/100)/HE$2+(FX438/100)/GU$6+(FZ438/100)/GU$10+(GB438/100)/GZ$22+(GD438/100)/GY$25+(GF438/100)/GU$28+(GH438/100)/GU$31+(GJ438/100)/GW$31+(GL438/100)/GY$31+(GN438/100)/HA$31+(GP438/100)/GU$34)</f>
        <v>0</v>
      </c>
      <c r="FD438">
        <v>0</v>
      </c>
      <c r="FE438">
        <f t="shared" si="1490"/>
        <v>0</v>
      </c>
      <c r="FF438">
        <v>0</v>
      </c>
      <c r="FG438">
        <f t="shared" si="1491"/>
        <v>0</v>
      </c>
      <c r="FH438">
        <v>0</v>
      </c>
      <c r="FI438">
        <f t="shared" si="1492"/>
        <v>0</v>
      </c>
      <c r="FJ438">
        <v>0</v>
      </c>
      <c r="FK438">
        <f t="shared" si="1493"/>
        <v>0</v>
      </c>
      <c r="FL438">
        <v>0</v>
      </c>
      <c r="FM438">
        <f t="shared" si="1494"/>
        <v>0</v>
      </c>
      <c r="FN438">
        <v>0</v>
      </c>
      <c r="FO438">
        <f t="shared" si="1495"/>
        <v>0</v>
      </c>
      <c r="FP438">
        <v>0</v>
      </c>
      <c r="FQ438">
        <f t="shared" si="1496"/>
        <v>0</v>
      </c>
      <c r="FR438">
        <v>0</v>
      </c>
      <c r="FS438">
        <f t="shared" si="1497"/>
        <v>0</v>
      </c>
      <c r="FT438">
        <v>0</v>
      </c>
      <c r="FU438">
        <f t="shared" si="1498"/>
        <v>0</v>
      </c>
      <c r="FV438">
        <v>0</v>
      </c>
      <c r="FW438">
        <f t="shared" si="1499"/>
        <v>0</v>
      </c>
      <c r="FX438">
        <v>0</v>
      </c>
      <c r="FY438">
        <f t="shared" si="1500"/>
        <v>0</v>
      </c>
      <c r="FZ438">
        <v>0</v>
      </c>
      <c r="GA438">
        <f t="shared" si="1501"/>
        <v>0</v>
      </c>
      <c r="GB438">
        <v>0</v>
      </c>
      <c r="GC438">
        <f t="shared" si="1502"/>
        <v>0</v>
      </c>
      <c r="GD438">
        <v>0</v>
      </c>
      <c r="GE438">
        <f t="shared" si="1503"/>
        <v>0</v>
      </c>
      <c r="GF438">
        <v>0</v>
      </c>
      <c r="GG438">
        <f t="shared" si="1504"/>
        <v>0</v>
      </c>
      <c r="GH438">
        <v>0</v>
      </c>
      <c r="GI438">
        <f t="shared" si="1505"/>
        <v>0</v>
      </c>
      <c r="GJ438">
        <v>0</v>
      </c>
      <c r="GK438">
        <f t="shared" si="1506"/>
        <v>0</v>
      </c>
      <c r="GL438">
        <v>0</v>
      </c>
      <c r="GM438">
        <f t="shared" si="1507"/>
        <v>0</v>
      </c>
      <c r="GN438">
        <v>0</v>
      </c>
      <c r="GO438">
        <f t="shared" si="1508"/>
        <v>0</v>
      </c>
      <c r="GP438">
        <v>0</v>
      </c>
      <c r="GQ438">
        <f t="shared" si="1509"/>
        <v>0</v>
      </c>
      <c r="GR438" s="3" t="s">
        <v>798</v>
      </c>
    </row>
    <row r="439" spans="1:200" x14ac:dyDescent="0.45">
      <c r="A439">
        <v>438</v>
      </c>
      <c r="B439" t="s">
        <v>543</v>
      </c>
      <c r="C439" t="s">
        <v>51</v>
      </c>
      <c r="E439" t="s">
        <v>545</v>
      </c>
      <c r="F439">
        <v>234.5</v>
      </c>
      <c r="G439">
        <f t="shared" si="1518"/>
        <v>288</v>
      </c>
      <c r="H439">
        <f>925+273</f>
        <v>1198</v>
      </c>
      <c r="I439" s="2">
        <f t="shared" ref="I439:I446" si="1561">G439/H439</f>
        <v>0.24040066777963273</v>
      </c>
      <c r="J439" s="2">
        <f t="shared" ref="J439:J446" si="1562">G439-F439</f>
        <v>53.5</v>
      </c>
      <c r="K439" s="2">
        <f t="shared" ref="K439:K446" si="1563">G439/F439</f>
        <v>1.2281449893390193</v>
      </c>
      <c r="N439">
        <v>9</v>
      </c>
      <c r="O439">
        <v>38.75</v>
      </c>
      <c r="P439" s="2">
        <f t="shared" si="1033"/>
        <v>0.23225806451612904</v>
      </c>
      <c r="Q439" s="2">
        <f t="shared" si="1034"/>
        <v>0.76774193548387093</v>
      </c>
      <c r="S439">
        <v>150</v>
      </c>
      <c r="U439">
        <v>180</v>
      </c>
      <c r="V439">
        <v>356</v>
      </c>
      <c r="W439" s="2">
        <f t="shared" ref="W439:X441" si="1564">U439*N439/100</f>
        <v>16.2</v>
      </c>
      <c r="X439" s="2">
        <f t="shared" si="1564"/>
        <v>137.94999999999999</v>
      </c>
      <c r="Y439" s="7">
        <f>(X439-W439)/X439</f>
        <v>0.88256614715476622</v>
      </c>
      <c r="Z439" s="2">
        <f>U439/V439</f>
        <v>0.5056179775280899</v>
      </c>
      <c r="AA439" s="2" t="e">
        <f t="shared" ref="AA439:AB441" si="1565">U439/R439</f>
        <v>#DIV/0!</v>
      </c>
      <c r="AB439" s="2">
        <f t="shared" si="1565"/>
        <v>2.3733333333333335</v>
      </c>
      <c r="AC439" s="2">
        <f>(O439-N439)/O439</f>
        <v>0.76774193548387093</v>
      </c>
      <c r="AD439" s="2">
        <f t="shared" ref="AD439:AE441" si="1566">U439-R439</f>
        <v>180</v>
      </c>
      <c r="AE439" s="2">
        <f t="shared" si="1566"/>
        <v>206</v>
      </c>
      <c r="AG439" s="2">
        <f>AD439/AE439</f>
        <v>0.87378640776699024</v>
      </c>
      <c r="AH439" s="2">
        <f t="shared" si="1234"/>
        <v>22.422752808988761</v>
      </c>
      <c r="AI439" s="2">
        <v>1</v>
      </c>
      <c r="AJ439">
        <f t="shared" ref="AJ439:AJ467" si="1567">10^-3</f>
        <v>1E-3</v>
      </c>
      <c r="AK439">
        <f t="shared" si="1240"/>
        <v>90</v>
      </c>
      <c r="AL439">
        <f>2.25*60</f>
        <v>135</v>
      </c>
      <c r="AM439">
        <f t="shared" si="1241"/>
        <v>225</v>
      </c>
      <c r="AP439" t="s">
        <v>37</v>
      </c>
      <c r="AQ439">
        <v>450</v>
      </c>
      <c r="AS439">
        <v>6.35</v>
      </c>
      <c r="AT439">
        <v>1</v>
      </c>
      <c r="AU439">
        <f t="shared" si="1235"/>
        <v>377.98809505062457</v>
      </c>
      <c r="AV439" t="s">
        <v>385</v>
      </c>
      <c r="AW439" t="s">
        <v>64</v>
      </c>
      <c r="AZ439" s="2">
        <f t="shared" si="1532"/>
        <v>1.2885331676615606</v>
      </c>
      <c r="BA439" s="2">
        <f t="shared" si="1533"/>
        <v>2</v>
      </c>
      <c r="BB439">
        <v>70.53</v>
      </c>
      <c r="BC439">
        <f>((BB439/100)/GU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0.71124847066812147</v>
      </c>
      <c r="BD439">
        <v>29.43</v>
      </c>
      <c r="BE439">
        <f>((BD439/100)/GW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0.28841284918862309</v>
      </c>
      <c r="BF439">
        <v>0.01</v>
      </c>
      <c r="BG439">
        <f>((BF439/100)/GY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1.0918083515904992E-4</v>
      </c>
      <c r="BH439">
        <v>0</v>
      </c>
      <c r="BI439">
        <f>((BH439/100)/HA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J439">
        <v>0</v>
      </c>
      <c r="BK439">
        <f>((BJ439/100)/HC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L439">
        <v>0</v>
      </c>
      <c r="BM439">
        <f>((BL439/100)/HE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N439">
        <v>0</v>
      </c>
      <c r="BO439">
        <f>((BN439/100)/HG$2)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P439">
        <v>0</v>
      </c>
      <c r="BQ439">
        <f>((BP439/100)/HA$13)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R439">
        <v>0.02</v>
      </c>
      <c r="BS439">
        <f>((BR439/100)/GU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2.2949930809648781E-4</v>
      </c>
      <c r="BT439">
        <v>0</v>
      </c>
      <c r="BU439">
        <f>((BT439/100)/GW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V439">
        <v>0</v>
      </c>
      <c r="BW439">
        <f>((BV439/100)/GY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X439">
        <v>0</v>
      </c>
      <c r="BY439">
        <f>((BX439/100)/HA$6)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BZ439">
        <v>0</v>
      </c>
      <c r="CA439">
        <f>((BZ439/100)/GU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B439">
        <v>0</v>
      </c>
      <c r="CC439">
        <f>((CB439/100)/GW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D439">
        <v>0</v>
      </c>
      <c r="CE439">
        <f>((CD439/100)/GY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F439">
        <v>0</v>
      </c>
      <c r="CG439">
        <f>((CF439/100)/GU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H439">
        <v>0</v>
      </c>
      <c r="CI439">
        <f>((CH439/100)/GW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J439">
        <v>0</v>
      </c>
      <c r="CK439">
        <f>((CJ439/100)/GY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L439">
        <v>0</v>
      </c>
      <c r="CM439">
        <f>((CL439/100)/HA$16)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N439">
        <v>0</v>
      </c>
      <c r="CO439">
        <f>((CN439/100)/GW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P439">
        <v>0</v>
      </c>
      <c r="CQ439">
        <f>((CP439/100)/GY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R439">
        <v>0</v>
      </c>
      <c r="CS439">
        <f>((CR439/100)/HA$19)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T439">
        <v>0</v>
      </c>
      <c r="CU439">
        <f>((CT439/100)/GU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V439">
        <v>0</v>
      </c>
      <c r="CW439">
        <f>((CV439/100)/GW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X439">
        <v>0</v>
      </c>
      <c r="CY439">
        <f>((CX439/100)/HA$25)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CZ439">
        <v>0</v>
      </c>
      <c r="DA439">
        <f>((CZ439/100)/GU$13)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B439">
        <v>0</v>
      </c>
      <c r="DC439">
        <f>((DB439/100)/HA$10)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D439">
        <v>0</v>
      </c>
      <c r="DE439">
        <f>((DD439/100)/GW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F439">
        <v>0</v>
      </c>
      <c r="DG439">
        <f>((DF439/100)/GY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H439">
        <v>0</v>
      </c>
      <c r="DI439">
        <f>((DH439/100)/HA$28)/((BR439/100)/GU$6+(BH439/100)/HA$2+(BT439/100)/GW$6+(BV439/100)/GY$6+(BX439/100)/HA$6+(BZ439/100)/GU$10+(CB439/100)/GW$10+(CD439/100)/GY$10+(BF439/100)/GY$2+(BB439/100)/GU$2+(CF439/100)/GU$16+(CH439/100)/GW$16+(CJ439/100)/GY$16+(CL439/100)/HA$16+(BL439/100)/HE$2+(CN439/100)/GW$19+(CP439/100)/GY$19+(CR439/100)/HA$19+(BP439/100)/HA$13+(CZ439/100)/GU$13+(DB439/100)/HA$10+(CT439/100)/GU$25+(CV439/100)/GW$25+(CX439/100)/HA$25+(DD439/100)/GW$28+(DF439/100)/GY$28+(BD439/100)/GW$2+(BJ439/100)/HC$2+(BN439/100)/HG$2+(DH439/100)/HA$28)</f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f>((ER439/100)/HK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T439">
        <v>0</v>
      </c>
      <c r="EU439">
        <f>((ET439/100)/HM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V439">
        <v>100</v>
      </c>
      <c r="EW439">
        <f>((EV439/100)/HO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1</v>
      </c>
      <c r="EX439">
        <v>0</v>
      </c>
      <c r="EY439">
        <f>((EX439/100)/GW$2)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EZ439">
        <v>0</v>
      </c>
      <c r="FA439">
        <f>((EZ439/100)/HA$10)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FB439">
        <v>0</v>
      </c>
      <c r="FC439">
        <f>((FB439/100)/GU$13)/((ER439/100)/HK$2+(ET439/100)/HM$2+(EV439/100)/HO$2+(EX439/100)/GW$2+(EZ439/100)/HA$10+(FB439/100)/GU$13+(FD439/100)/GW$13+(FF439/100)/GY$13+(FH439/100)/HA$13+(FJ439/100)/GU$19+(FL439/100)/GU$2+(FN439/100)/HC$2+(FP439/100)/GY$2+(FR439/100)/GU$22+(FT439/100)/GW$22+(FV439/100)/HE$2+(FX439/100)/GU$6+(FZ439/100)/GU$10+(GB439/100)/GZ$22+(GD439/100)/GY$25+(GF439/100)/GU$28+(GH439/100)/GU$31+(GJ439/100)/GW$31+(GL439/100)/GY$31+(GN439/100)/HA$31+(GP439/100)/GU$34)</f>
        <v>0</v>
      </c>
      <c r="FD439">
        <v>0</v>
      </c>
      <c r="FE439">
        <f t="shared" si="1490"/>
        <v>0</v>
      </c>
      <c r="FF439">
        <v>0</v>
      </c>
      <c r="FG439">
        <f t="shared" si="1491"/>
        <v>0</v>
      </c>
      <c r="FH439">
        <v>0</v>
      </c>
      <c r="FI439">
        <f t="shared" si="1492"/>
        <v>0</v>
      </c>
      <c r="FJ439">
        <v>0</v>
      </c>
      <c r="FK439">
        <f t="shared" si="1493"/>
        <v>0</v>
      </c>
      <c r="FL439">
        <v>0</v>
      </c>
      <c r="FM439">
        <f t="shared" si="1494"/>
        <v>0</v>
      </c>
      <c r="FN439">
        <v>0</v>
      </c>
      <c r="FO439">
        <f t="shared" si="1495"/>
        <v>0</v>
      </c>
      <c r="FP439">
        <v>0</v>
      </c>
      <c r="FQ439">
        <f t="shared" si="1496"/>
        <v>0</v>
      </c>
      <c r="FR439">
        <v>0</v>
      </c>
      <c r="FS439">
        <f t="shared" si="1497"/>
        <v>0</v>
      </c>
      <c r="FT439">
        <v>0</v>
      </c>
      <c r="FU439">
        <f t="shared" si="1498"/>
        <v>0</v>
      </c>
      <c r="FV439">
        <v>0</v>
      </c>
      <c r="FW439">
        <f t="shared" si="1499"/>
        <v>0</v>
      </c>
      <c r="FX439">
        <v>0</v>
      </c>
      <c r="FY439">
        <f t="shared" si="1500"/>
        <v>0</v>
      </c>
      <c r="FZ439">
        <v>0</v>
      </c>
      <c r="GA439">
        <f t="shared" si="1501"/>
        <v>0</v>
      </c>
      <c r="GB439">
        <v>0</v>
      </c>
      <c r="GC439">
        <f t="shared" si="1502"/>
        <v>0</v>
      </c>
      <c r="GD439">
        <v>0</v>
      </c>
      <c r="GE439">
        <f t="shared" si="1503"/>
        <v>0</v>
      </c>
      <c r="GF439">
        <v>0</v>
      </c>
      <c r="GG439">
        <f t="shared" si="1504"/>
        <v>0</v>
      </c>
      <c r="GH439">
        <v>0</v>
      </c>
      <c r="GI439">
        <f t="shared" si="1505"/>
        <v>0</v>
      </c>
      <c r="GJ439">
        <v>0</v>
      </c>
      <c r="GK439">
        <f t="shared" si="1506"/>
        <v>0</v>
      </c>
      <c r="GL439">
        <v>0</v>
      </c>
      <c r="GM439">
        <f t="shared" si="1507"/>
        <v>0</v>
      </c>
      <c r="GN439">
        <v>0</v>
      </c>
      <c r="GO439">
        <f t="shared" si="1508"/>
        <v>0</v>
      </c>
      <c r="GP439">
        <v>0</v>
      </c>
      <c r="GQ439">
        <f t="shared" si="1509"/>
        <v>0</v>
      </c>
      <c r="GR439" s="3" t="s">
        <v>798</v>
      </c>
    </row>
    <row r="440" spans="1:200" x14ac:dyDescent="0.45">
      <c r="A440">
        <v>439</v>
      </c>
      <c r="B440" t="s">
        <v>543</v>
      </c>
      <c r="C440" t="s">
        <v>51</v>
      </c>
      <c r="E440" t="s">
        <v>545</v>
      </c>
      <c r="F440">
        <v>234.5</v>
      </c>
      <c r="G440">
        <f t="shared" si="1518"/>
        <v>288</v>
      </c>
      <c r="H440">
        <f>925+273</f>
        <v>1198</v>
      </c>
      <c r="I440" s="2">
        <f t="shared" si="1561"/>
        <v>0.24040066777963273</v>
      </c>
      <c r="J440" s="2">
        <f t="shared" si="1562"/>
        <v>53.5</v>
      </c>
      <c r="K440" s="2">
        <f t="shared" si="1563"/>
        <v>1.2281449893390193</v>
      </c>
      <c r="N440">
        <v>2.5</v>
      </c>
      <c r="O440">
        <v>38.75</v>
      </c>
      <c r="P440" s="2">
        <f t="shared" si="1033"/>
        <v>6.4516129032258063E-2</v>
      </c>
      <c r="Q440" s="2">
        <f t="shared" si="1034"/>
        <v>0.93548387096774188</v>
      </c>
      <c r="S440">
        <v>150</v>
      </c>
      <c r="U440">
        <v>136</v>
      </c>
      <c r="V440">
        <v>356</v>
      </c>
      <c r="W440" s="2">
        <f t="shared" si="1564"/>
        <v>3.4</v>
      </c>
      <c r="X440" s="2">
        <f t="shared" si="1564"/>
        <v>137.94999999999999</v>
      </c>
      <c r="Y440" s="7">
        <f>(X440-W440)/X440</f>
        <v>0.97535338890902501</v>
      </c>
      <c r="Z440" s="2">
        <f>U440/V440</f>
        <v>0.38202247191011235</v>
      </c>
      <c r="AA440" s="2" t="e">
        <f t="shared" si="1565"/>
        <v>#DIV/0!</v>
      </c>
      <c r="AB440" s="2">
        <f t="shared" si="1565"/>
        <v>2.3733333333333335</v>
      </c>
      <c r="AC440" s="2">
        <f>(O440-N440)/O440</f>
        <v>0.93548387096774188</v>
      </c>
      <c r="AD440" s="2">
        <f t="shared" si="1566"/>
        <v>136</v>
      </c>
      <c r="AE440" s="2">
        <f t="shared" si="1566"/>
        <v>206</v>
      </c>
      <c r="AG440" s="2">
        <f>AD440/AE440</f>
        <v>0.66019417475728159</v>
      </c>
      <c r="AH440" s="2">
        <f t="shared" si="1234"/>
        <v>22.422752808988761</v>
      </c>
      <c r="AI440" s="2">
        <v>1</v>
      </c>
      <c r="AJ440">
        <f t="shared" si="1567"/>
        <v>1E-3</v>
      </c>
      <c r="AK440">
        <f t="shared" si="1240"/>
        <v>25</v>
      </c>
      <c r="AL440">
        <f>8.5*60</f>
        <v>510</v>
      </c>
      <c r="AM440">
        <f t="shared" si="1241"/>
        <v>535</v>
      </c>
      <c r="AP440" t="s">
        <v>37</v>
      </c>
      <c r="AQ440">
        <v>450</v>
      </c>
      <c r="AS440">
        <v>6.35</v>
      </c>
      <c r="AT440">
        <v>1</v>
      </c>
      <c r="AU440">
        <f t="shared" si="1235"/>
        <v>377.98809505062457</v>
      </c>
      <c r="AV440" t="s">
        <v>385</v>
      </c>
      <c r="AW440" t="s">
        <v>64</v>
      </c>
      <c r="AZ440" s="2">
        <f t="shared" si="1532"/>
        <v>1.2885331676615606</v>
      </c>
      <c r="BA440" s="2">
        <f t="shared" si="1533"/>
        <v>2</v>
      </c>
      <c r="BB440">
        <v>70.53</v>
      </c>
      <c r="BC440">
        <f>((BB440/100)/GU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0.71124847066812147</v>
      </c>
      <c r="BD440">
        <v>29.43</v>
      </c>
      <c r="BE440">
        <f>((BD440/100)/GW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0.28841284918862309</v>
      </c>
      <c r="BF440">
        <v>0.01</v>
      </c>
      <c r="BG440">
        <f>((BF440/100)/GY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1.0918083515904992E-4</v>
      </c>
      <c r="BH440">
        <v>0</v>
      </c>
      <c r="BI440">
        <f>((BH440/100)/HA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J440">
        <v>0</v>
      </c>
      <c r="BK440">
        <f>((BJ440/100)/HC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L440">
        <v>0</v>
      </c>
      <c r="BM440">
        <f>((BL440/100)/HE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N440">
        <v>0</v>
      </c>
      <c r="BO440">
        <f>((BN440/100)/HG$2)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P440">
        <v>0</v>
      </c>
      <c r="BQ440">
        <f>((BP440/100)/HA$13)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R440">
        <v>0.02</v>
      </c>
      <c r="BS440">
        <f>((BR440/100)/GU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2.2949930809648781E-4</v>
      </c>
      <c r="BT440">
        <v>0</v>
      </c>
      <c r="BU440">
        <f>((BT440/100)/GW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V440">
        <v>0</v>
      </c>
      <c r="BW440">
        <f>((BV440/100)/GY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X440">
        <v>0</v>
      </c>
      <c r="BY440">
        <f>((BX440/100)/HA$6)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BZ440">
        <v>0</v>
      </c>
      <c r="CA440">
        <f>((BZ440/100)/GU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B440">
        <v>0</v>
      </c>
      <c r="CC440">
        <f>((CB440/100)/GW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D440">
        <v>0</v>
      </c>
      <c r="CE440">
        <f>((CD440/100)/GY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F440">
        <v>0</v>
      </c>
      <c r="CG440">
        <f>((CF440/100)/GU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H440">
        <v>0</v>
      </c>
      <c r="CI440">
        <f>((CH440/100)/GW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J440">
        <v>0</v>
      </c>
      <c r="CK440">
        <f>((CJ440/100)/GY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L440">
        <v>0</v>
      </c>
      <c r="CM440">
        <f>((CL440/100)/HA$16)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N440">
        <v>0</v>
      </c>
      <c r="CO440">
        <f>((CN440/100)/GW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P440">
        <v>0</v>
      </c>
      <c r="CQ440">
        <f>((CP440/100)/GY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R440">
        <v>0</v>
      </c>
      <c r="CS440">
        <f>((CR440/100)/HA$19)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T440">
        <v>0</v>
      </c>
      <c r="CU440">
        <f>((CT440/100)/GU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V440">
        <v>0</v>
      </c>
      <c r="CW440">
        <f>((CV440/100)/GW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X440">
        <v>0</v>
      </c>
      <c r="CY440">
        <f>((CX440/100)/HA$25)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CZ440">
        <v>0</v>
      </c>
      <c r="DA440">
        <f>((CZ440/100)/GU$13)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B440">
        <v>0</v>
      </c>
      <c r="DC440">
        <f>((DB440/100)/HA$10)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D440">
        <v>0</v>
      </c>
      <c r="DE440">
        <f>((DD440/100)/GW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F440">
        <v>0</v>
      </c>
      <c r="DG440">
        <f>((DF440/100)/GY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H440">
        <v>0</v>
      </c>
      <c r="DI440">
        <f>((DH440/100)/HA$28)/((BR440/100)/GU$6+(BH440/100)/HA$2+(BT440/100)/GW$6+(BV440/100)/GY$6+(BX440/100)/HA$6+(BZ440/100)/GU$10+(CB440/100)/GW$10+(CD440/100)/GY$10+(BF440/100)/GY$2+(BB440/100)/GU$2+(CF440/100)/GU$16+(CH440/100)/GW$16+(CJ440/100)/GY$16+(CL440/100)/HA$16+(BL440/100)/HE$2+(CN440/100)/GW$19+(CP440/100)/GY$19+(CR440/100)/HA$19+(BP440/100)/HA$13+(CZ440/100)/GU$13+(DB440/100)/HA$10+(CT440/100)/GU$25+(CV440/100)/GW$25+(CX440/100)/HA$25+(DD440/100)/GW$28+(DF440/100)/GY$28+(BD440/100)/GW$2+(BJ440/100)/HC$2+(BN440/100)/HG$2+(DH440/100)/HA$28)</f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f>((ER440/100)/HK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T440">
        <v>0</v>
      </c>
      <c r="EU440">
        <f>((ET440/100)/HM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V440">
        <v>100</v>
      </c>
      <c r="EW440">
        <f>((EV440/100)/HO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1</v>
      </c>
      <c r="EX440">
        <v>0</v>
      </c>
      <c r="EY440">
        <f>((EX440/100)/GW$2)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EZ440">
        <v>0</v>
      </c>
      <c r="FA440">
        <f>((EZ440/100)/HA$10)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FB440">
        <v>0</v>
      </c>
      <c r="FC440">
        <f>((FB440/100)/GU$13)/((ER440/100)/HK$2+(ET440/100)/HM$2+(EV440/100)/HO$2+(EX440/100)/GW$2+(EZ440/100)/HA$10+(FB440/100)/GU$13+(FD440/100)/GW$13+(FF440/100)/GY$13+(FH440/100)/HA$13+(FJ440/100)/GU$19+(FL440/100)/GU$2+(FN440/100)/HC$2+(FP440/100)/GY$2+(FR440/100)/GU$22+(FT440/100)/GW$22+(FV440/100)/HE$2+(FX440/100)/GU$6+(FZ440/100)/GU$10+(GB440/100)/GZ$22+(GD440/100)/GY$25+(GF440/100)/GU$28+(GH440/100)/GU$31+(GJ440/100)/GW$31+(GL440/100)/GY$31+(GN440/100)/HA$31+(GP440/100)/GU$34)</f>
        <v>0</v>
      </c>
      <c r="FD440">
        <v>0</v>
      </c>
      <c r="FE440">
        <f t="shared" si="1490"/>
        <v>0</v>
      </c>
      <c r="FF440">
        <v>0</v>
      </c>
      <c r="FG440">
        <f t="shared" si="1491"/>
        <v>0</v>
      </c>
      <c r="FH440">
        <v>0</v>
      </c>
      <c r="FI440">
        <f t="shared" si="1492"/>
        <v>0</v>
      </c>
      <c r="FJ440">
        <v>0</v>
      </c>
      <c r="FK440">
        <f t="shared" si="1493"/>
        <v>0</v>
      </c>
      <c r="FL440">
        <v>0</v>
      </c>
      <c r="FM440">
        <f t="shared" si="1494"/>
        <v>0</v>
      </c>
      <c r="FN440">
        <v>0</v>
      </c>
      <c r="FO440">
        <f t="shared" si="1495"/>
        <v>0</v>
      </c>
      <c r="FP440">
        <v>0</v>
      </c>
      <c r="FQ440">
        <f t="shared" si="1496"/>
        <v>0</v>
      </c>
      <c r="FR440">
        <v>0</v>
      </c>
      <c r="FS440">
        <f t="shared" si="1497"/>
        <v>0</v>
      </c>
      <c r="FT440">
        <v>0</v>
      </c>
      <c r="FU440">
        <f t="shared" si="1498"/>
        <v>0</v>
      </c>
      <c r="FV440">
        <v>0</v>
      </c>
      <c r="FW440">
        <f t="shared" si="1499"/>
        <v>0</v>
      </c>
      <c r="FX440">
        <v>0</v>
      </c>
      <c r="FY440">
        <f t="shared" si="1500"/>
        <v>0</v>
      </c>
      <c r="FZ440">
        <v>0</v>
      </c>
      <c r="GA440">
        <f t="shared" si="1501"/>
        <v>0</v>
      </c>
      <c r="GB440">
        <v>0</v>
      </c>
      <c r="GC440">
        <f t="shared" si="1502"/>
        <v>0</v>
      </c>
      <c r="GD440">
        <v>0</v>
      </c>
      <c r="GE440">
        <f t="shared" si="1503"/>
        <v>0</v>
      </c>
      <c r="GF440">
        <v>0</v>
      </c>
      <c r="GG440">
        <f t="shared" si="1504"/>
        <v>0</v>
      </c>
      <c r="GH440">
        <v>0</v>
      </c>
      <c r="GI440">
        <f t="shared" si="1505"/>
        <v>0</v>
      </c>
      <c r="GJ440">
        <v>0</v>
      </c>
      <c r="GK440">
        <f t="shared" si="1506"/>
        <v>0</v>
      </c>
      <c r="GL440">
        <v>0</v>
      </c>
      <c r="GM440">
        <f t="shared" si="1507"/>
        <v>0</v>
      </c>
      <c r="GN440">
        <v>0</v>
      </c>
      <c r="GO440">
        <f t="shared" si="1508"/>
        <v>0</v>
      </c>
      <c r="GP440">
        <v>0</v>
      </c>
      <c r="GQ440">
        <f t="shared" si="1509"/>
        <v>0</v>
      </c>
      <c r="GR440" s="3" t="s">
        <v>798</v>
      </c>
    </row>
    <row r="441" spans="1:200" x14ac:dyDescent="0.45">
      <c r="A441">
        <v>440</v>
      </c>
      <c r="B441" t="s">
        <v>543</v>
      </c>
      <c r="C441" t="s">
        <v>51</v>
      </c>
      <c r="E441" t="s">
        <v>545</v>
      </c>
      <c r="F441">
        <v>234.5</v>
      </c>
      <c r="G441">
        <f t="shared" si="1518"/>
        <v>288</v>
      </c>
      <c r="H441">
        <f>925+273</f>
        <v>1198</v>
      </c>
      <c r="I441" s="2">
        <f t="shared" si="1561"/>
        <v>0.24040066777963273</v>
      </c>
      <c r="J441" s="2">
        <f t="shared" si="1562"/>
        <v>53.5</v>
      </c>
      <c r="K441" s="2">
        <f t="shared" si="1563"/>
        <v>1.2281449893390193</v>
      </c>
      <c r="N441">
        <v>3</v>
      </c>
      <c r="O441">
        <v>38.75</v>
      </c>
      <c r="P441" s="2">
        <f t="shared" si="1033"/>
        <v>7.7419354838709681E-2</v>
      </c>
      <c r="Q441" s="2">
        <f t="shared" si="1034"/>
        <v>0.92258064516129035</v>
      </c>
      <c r="S441">
        <v>150</v>
      </c>
      <c r="U441">
        <v>102</v>
      </c>
      <c r="V441">
        <v>356</v>
      </c>
      <c r="W441" s="2">
        <f t="shared" si="1564"/>
        <v>3.06</v>
      </c>
      <c r="X441" s="2">
        <f t="shared" si="1564"/>
        <v>137.94999999999999</v>
      </c>
      <c r="Y441" s="7">
        <f>(X441-W441)/X441</f>
        <v>0.9778180500181225</v>
      </c>
      <c r="Z441" s="2">
        <f>U441/V441</f>
        <v>0.28651685393258425</v>
      </c>
      <c r="AA441" s="2" t="e">
        <f t="shared" si="1565"/>
        <v>#DIV/0!</v>
      </c>
      <c r="AB441" s="2">
        <f t="shared" si="1565"/>
        <v>2.3733333333333335</v>
      </c>
      <c r="AC441" s="2">
        <f>(O441-N441)/O441</f>
        <v>0.92258064516129035</v>
      </c>
      <c r="AD441" s="2">
        <f t="shared" si="1566"/>
        <v>102</v>
      </c>
      <c r="AE441" s="2">
        <f t="shared" si="1566"/>
        <v>206</v>
      </c>
      <c r="AG441" s="2">
        <f>AD441/AE441</f>
        <v>0.49514563106796117</v>
      </c>
      <c r="AH441" s="2">
        <f t="shared" si="1234"/>
        <v>22.422752808988761</v>
      </c>
      <c r="AI441" s="2">
        <v>1</v>
      </c>
      <c r="AJ441">
        <f t="shared" si="1567"/>
        <v>1E-3</v>
      </c>
      <c r="AK441">
        <f t="shared" si="1240"/>
        <v>30</v>
      </c>
      <c r="AL441">
        <f>27*50</f>
        <v>1350</v>
      </c>
      <c r="AM441">
        <f t="shared" si="1241"/>
        <v>1380</v>
      </c>
      <c r="AP441" t="s">
        <v>37</v>
      </c>
      <c r="AQ441">
        <v>450</v>
      </c>
      <c r="AS441">
        <v>6.35</v>
      </c>
      <c r="AT441">
        <v>1</v>
      </c>
      <c r="AU441">
        <f t="shared" si="1235"/>
        <v>377.98809505062457</v>
      </c>
      <c r="AV441" t="s">
        <v>385</v>
      </c>
      <c r="AW441" t="s">
        <v>64</v>
      </c>
      <c r="AZ441" s="2">
        <f t="shared" si="1532"/>
        <v>1.2885331676615606</v>
      </c>
      <c r="BA441" s="2">
        <f t="shared" si="1533"/>
        <v>2</v>
      </c>
      <c r="BB441">
        <v>70.53</v>
      </c>
      <c r="BC441">
        <f>((BB441/100)/GU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0.71124847066812147</v>
      </c>
      <c r="BD441">
        <v>29.43</v>
      </c>
      <c r="BE441">
        <f>((BD441/100)/GW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0.28841284918862309</v>
      </c>
      <c r="BF441">
        <v>0.01</v>
      </c>
      <c r="BG441">
        <f>((BF441/100)/GY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1.0918083515904992E-4</v>
      </c>
      <c r="BH441">
        <v>0</v>
      </c>
      <c r="BI441">
        <f>((BH441/100)/HA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J441">
        <v>0</v>
      </c>
      <c r="BK441">
        <f>((BJ441/100)/HC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L441">
        <v>0</v>
      </c>
      <c r="BM441">
        <f>((BL441/100)/HE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N441">
        <v>0</v>
      </c>
      <c r="BO441">
        <f>((BN441/100)/HG$2)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P441">
        <v>0</v>
      </c>
      <c r="BQ441">
        <f>((BP441/100)/HA$13)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R441">
        <v>0.02</v>
      </c>
      <c r="BS441">
        <f>((BR441/100)/GU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2.2949930809648781E-4</v>
      </c>
      <c r="BT441">
        <v>0</v>
      </c>
      <c r="BU441">
        <f>((BT441/100)/GW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V441">
        <v>0</v>
      </c>
      <c r="BW441">
        <f>((BV441/100)/GY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X441">
        <v>0</v>
      </c>
      <c r="BY441">
        <f>((BX441/100)/HA$6)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BZ441">
        <v>0</v>
      </c>
      <c r="CA441">
        <f>((BZ441/100)/GU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B441">
        <v>0</v>
      </c>
      <c r="CC441">
        <f>((CB441/100)/GW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D441">
        <v>0</v>
      </c>
      <c r="CE441">
        <f>((CD441/100)/GY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F441">
        <v>0</v>
      </c>
      <c r="CG441">
        <f>((CF441/100)/GU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H441">
        <v>0</v>
      </c>
      <c r="CI441">
        <f>((CH441/100)/GW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J441">
        <v>0</v>
      </c>
      <c r="CK441">
        <f>((CJ441/100)/GY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L441">
        <v>0</v>
      </c>
      <c r="CM441">
        <f>((CL441/100)/HA$16)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N441">
        <v>0</v>
      </c>
      <c r="CO441">
        <f>((CN441/100)/GW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P441">
        <v>0</v>
      </c>
      <c r="CQ441">
        <f>((CP441/100)/GY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R441">
        <v>0</v>
      </c>
      <c r="CS441">
        <f>((CR441/100)/HA$19)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T441">
        <v>0</v>
      </c>
      <c r="CU441">
        <f>((CT441/100)/GU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V441">
        <v>0</v>
      </c>
      <c r="CW441">
        <f>((CV441/100)/GW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X441">
        <v>0</v>
      </c>
      <c r="CY441">
        <f>((CX441/100)/HA$25)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CZ441">
        <v>0</v>
      </c>
      <c r="DA441">
        <f>((CZ441/100)/GU$13)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B441">
        <v>0</v>
      </c>
      <c r="DC441">
        <f>((DB441/100)/HA$10)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D441">
        <v>0</v>
      </c>
      <c r="DE441">
        <f>((DD441/100)/GW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F441">
        <v>0</v>
      </c>
      <c r="DG441">
        <f>((DF441/100)/GY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H441">
        <v>0</v>
      </c>
      <c r="DI441">
        <f>((DH441/100)/HA$28)/((BR441/100)/GU$6+(BH441/100)/HA$2+(BT441/100)/GW$6+(BV441/100)/GY$6+(BX441/100)/HA$6+(BZ441/100)/GU$10+(CB441/100)/GW$10+(CD441/100)/GY$10+(BF441/100)/GY$2+(BB441/100)/GU$2+(CF441/100)/GU$16+(CH441/100)/GW$16+(CJ441/100)/GY$16+(CL441/100)/HA$16+(BL441/100)/HE$2+(CN441/100)/GW$19+(CP441/100)/GY$19+(CR441/100)/HA$19+(BP441/100)/HA$13+(CZ441/100)/GU$13+(DB441/100)/HA$10+(CT441/100)/GU$25+(CV441/100)/GW$25+(CX441/100)/HA$25+(DD441/100)/GW$28+(DF441/100)/GY$28+(BD441/100)/GW$2+(BJ441/100)/HC$2+(BN441/100)/HG$2+(DH441/100)/HA$28)</f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f>((ER441/100)/HK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T441">
        <v>0</v>
      </c>
      <c r="EU441">
        <f>((ET441/100)/HM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V441">
        <v>100</v>
      </c>
      <c r="EW441">
        <f>((EV441/100)/HO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1</v>
      </c>
      <c r="EX441">
        <v>0</v>
      </c>
      <c r="EY441">
        <f>((EX441/100)/GW$2)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EZ441">
        <v>0</v>
      </c>
      <c r="FA441">
        <f>((EZ441/100)/HA$10)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FB441">
        <v>0</v>
      </c>
      <c r="FC441">
        <f>((FB441/100)/GU$13)/((ER441/100)/HK$2+(ET441/100)/HM$2+(EV441/100)/HO$2+(EX441/100)/GW$2+(EZ441/100)/HA$10+(FB441/100)/GU$13+(FD441/100)/GW$13+(FF441/100)/GY$13+(FH441/100)/HA$13+(FJ441/100)/GU$19+(FL441/100)/GU$2+(FN441/100)/HC$2+(FP441/100)/GY$2+(FR441/100)/GU$22+(FT441/100)/GW$22+(FV441/100)/HE$2+(FX441/100)/GU$6+(FZ441/100)/GU$10+(GB441/100)/GZ$22+(GD441/100)/GY$25+(GF441/100)/GU$28+(GH441/100)/GU$31+(GJ441/100)/GW$31+(GL441/100)/GY$31+(GN441/100)/HA$31+(GP441/100)/GU$34)</f>
        <v>0</v>
      </c>
      <c r="FD441">
        <v>0</v>
      </c>
      <c r="FE441">
        <f t="shared" si="1490"/>
        <v>0</v>
      </c>
      <c r="FF441">
        <v>0</v>
      </c>
      <c r="FG441">
        <f t="shared" si="1491"/>
        <v>0</v>
      </c>
      <c r="FH441">
        <v>0</v>
      </c>
      <c r="FI441">
        <f t="shared" si="1492"/>
        <v>0</v>
      </c>
      <c r="FJ441">
        <v>0</v>
      </c>
      <c r="FK441">
        <f t="shared" si="1493"/>
        <v>0</v>
      </c>
      <c r="FL441">
        <v>0</v>
      </c>
      <c r="FM441">
        <f t="shared" si="1494"/>
        <v>0</v>
      </c>
      <c r="FN441">
        <v>0</v>
      </c>
      <c r="FO441">
        <f t="shared" si="1495"/>
        <v>0</v>
      </c>
      <c r="FP441">
        <v>0</v>
      </c>
      <c r="FQ441">
        <f t="shared" si="1496"/>
        <v>0</v>
      </c>
      <c r="FR441">
        <v>0</v>
      </c>
      <c r="FS441">
        <f t="shared" si="1497"/>
        <v>0</v>
      </c>
      <c r="FT441">
        <v>0</v>
      </c>
      <c r="FU441">
        <f t="shared" si="1498"/>
        <v>0</v>
      </c>
      <c r="FV441">
        <v>0</v>
      </c>
      <c r="FW441">
        <f t="shared" si="1499"/>
        <v>0</v>
      </c>
      <c r="FX441">
        <v>0</v>
      </c>
      <c r="FY441">
        <f t="shared" si="1500"/>
        <v>0</v>
      </c>
      <c r="FZ441">
        <v>0</v>
      </c>
      <c r="GA441">
        <f t="shared" si="1501"/>
        <v>0</v>
      </c>
      <c r="GB441">
        <v>0</v>
      </c>
      <c r="GC441">
        <f t="shared" si="1502"/>
        <v>0</v>
      </c>
      <c r="GD441">
        <v>0</v>
      </c>
      <c r="GE441">
        <f t="shared" si="1503"/>
        <v>0</v>
      </c>
      <c r="GF441">
        <v>0</v>
      </c>
      <c r="GG441">
        <f t="shared" si="1504"/>
        <v>0</v>
      </c>
      <c r="GH441">
        <v>0</v>
      </c>
      <c r="GI441">
        <f t="shared" si="1505"/>
        <v>0</v>
      </c>
      <c r="GJ441">
        <v>0</v>
      </c>
      <c r="GK441">
        <f t="shared" si="1506"/>
        <v>0</v>
      </c>
      <c r="GL441">
        <v>0</v>
      </c>
      <c r="GM441">
        <f t="shared" si="1507"/>
        <v>0</v>
      </c>
      <c r="GN441">
        <v>0</v>
      </c>
      <c r="GO441">
        <f t="shared" si="1508"/>
        <v>0</v>
      </c>
      <c r="GP441">
        <v>0</v>
      </c>
      <c r="GQ441">
        <f t="shared" si="1509"/>
        <v>0</v>
      </c>
      <c r="GR441" s="3" t="s">
        <v>798</v>
      </c>
    </row>
    <row r="442" spans="1:200" x14ac:dyDescent="0.45">
      <c r="A442">
        <v>441</v>
      </c>
      <c r="B442" t="s">
        <v>543</v>
      </c>
      <c r="C442" t="s">
        <v>51</v>
      </c>
      <c r="E442" t="s">
        <v>549</v>
      </c>
      <c r="F442">
        <v>234.5</v>
      </c>
      <c r="G442">
        <f t="shared" si="1518"/>
        <v>288</v>
      </c>
      <c r="H442">
        <f>900+273</f>
        <v>1173</v>
      </c>
      <c r="I442" s="2">
        <f t="shared" si="1561"/>
        <v>0.24552429667519182</v>
      </c>
      <c r="J442" s="2">
        <f t="shared" si="1562"/>
        <v>53.5</v>
      </c>
      <c r="K442" s="2">
        <f t="shared" si="1563"/>
        <v>1.2281449893390193</v>
      </c>
      <c r="N442">
        <v>19</v>
      </c>
      <c r="O442">
        <v>32</v>
      </c>
      <c r="P442" s="2">
        <f t="shared" si="1033"/>
        <v>0.59375</v>
      </c>
      <c r="Q442" s="2">
        <f t="shared" si="1034"/>
        <v>0.40625</v>
      </c>
      <c r="S442">
        <v>200</v>
      </c>
      <c r="U442">
        <v>290</v>
      </c>
      <c r="V442">
        <v>399</v>
      </c>
      <c r="W442" s="2">
        <f t="shared" si="1522"/>
        <v>55.1</v>
      </c>
      <c r="X442" s="2">
        <f t="shared" si="1523"/>
        <v>127.68</v>
      </c>
      <c r="Y442" s="7">
        <f t="shared" si="1524"/>
        <v>0.56845238095238104</v>
      </c>
      <c r="Z442" s="2">
        <f t="shared" si="1525"/>
        <v>0.72681704260651625</v>
      </c>
      <c r="AA442" s="2" t="e">
        <f t="shared" si="1526"/>
        <v>#DIV/0!</v>
      </c>
      <c r="AB442" s="2">
        <f t="shared" si="1527"/>
        <v>1.9950000000000001</v>
      </c>
      <c r="AC442" s="2">
        <f t="shared" si="1528"/>
        <v>0.40625</v>
      </c>
      <c r="AD442" s="2">
        <f t="shared" si="1529"/>
        <v>290</v>
      </c>
      <c r="AE442" s="2">
        <f t="shared" si="1530"/>
        <v>199</v>
      </c>
      <c r="AG442" s="2">
        <f t="shared" si="1531"/>
        <v>1.4572864321608041</v>
      </c>
      <c r="AH442" s="2">
        <f t="shared" si="1234"/>
        <v>15.959899749373433</v>
      </c>
      <c r="AI442" s="2">
        <v>1</v>
      </c>
      <c r="AJ442">
        <f t="shared" si="1567"/>
        <v>1E-3</v>
      </c>
      <c r="AK442">
        <f t="shared" si="1240"/>
        <v>190</v>
      </c>
      <c r="AL442">
        <v>10</v>
      </c>
      <c r="AM442">
        <f t="shared" si="1241"/>
        <v>200</v>
      </c>
      <c r="AP442" t="s">
        <v>37</v>
      </c>
      <c r="AQ442">
        <v>380</v>
      </c>
      <c r="AS442">
        <v>6.35</v>
      </c>
      <c r="AT442">
        <v>1</v>
      </c>
      <c r="AU442">
        <f t="shared" si="1235"/>
        <v>503.98412673416607</v>
      </c>
      <c r="AV442" t="s">
        <v>287</v>
      </c>
      <c r="AW442" t="s">
        <v>442</v>
      </c>
      <c r="AZ442" s="2">
        <f t="shared" si="1532"/>
        <v>1.3790291359121036</v>
      </c>
      <c r="BA442" s="2">
        <f t="shared" si="1533"/>
        <v>2</v>
      </c>
      <c r="BB442">
        <v>61.39</v>
      </c>
      <c r="BC442">
        <f t="shared" si="1510"/>
        <v>0.62075191185506495</v>
      </c>
      <c r="BD442">
        <v>38.56</v>
      </c>
      <c r="BE442">
        <f t="shared" si="1511"/>
        <v>0.37890849203599558</v>
      </c>
      <c r="BF442">
        <v>0.01</v>
      </c>
      <c r="BG442">
        <f t="shared" si="1423"/>
        <v>1.0947611641586948E-4</v>
      </c>
      <c r="BH442">
        <v>0</v>
      </c>
      <c r="BI442">
        <f t="shared" si="1512"/>
        <v>0</v>
      </c>
      <c r="BJ442">
        <v>0</v>
      </c>
      <c r="BK442">
        <f t="shared" si="1513"/>
        <v>0</v>
      </c>
      <c r="BL442">
        <v>0</v>
      </c>
      <c r="BM442">
        <f t="shared" si="1514"/>
        <v>0</v>
      </c>
      <c r="BN442">
        <v>0</v>
      </c>
      <c r="BO442">
        <f t="shared" si="1515"/>
        <v>0</v>
      </c>
      <c r="BP442">
        <v>0</v>
      </c>
      <c r="BQ442">
        <f t="shared" si="1516"/>
        <v>0</v>
      </c>
      <c r="BR442">
        <v>0.02</v>
      </c>
      <c r="BS442">
        <f t="shared" si="1534"/>
        <v>2.3011999252370643E-4</v>
      </c>
      <c r="BT442">
        <v>0</v>
      </c>
      <c r="BU442">
        <f t="shared" si="1535"/>
        <v>0</v>
      </c>
      <c r="BV442">
        <v>0</v>
      </c>
      <c r="BW442">
        <f t="shared" si="1536"/>
        <v>0</v>
      </c>
      <c r="BX442">
        <v>0</v>
      </c>
      <c r="BY442">
        <f t="shared" si="1537"/>
        <v>0</v>
      </c>
      <c r="BZ442">
        <v>0</v>
      </c>
      <c r="CA442">
        <f t="shared" si="1538"/>
        <v>0</v>
      </c>
      <c r="CB442">
        <v>0</v>
      </c>
      <c r="CC442">
        <f t="shared" si="1539"/>
        <v>0</v>
      </c>
      <c r="CD442">
        <v>0</v>
      </c>
      <c r="CE442">
        <f t="shared" si="1540"/>
        <v>0</v>
      </c>
      <c r="CF442">
        <v>0</v>
      </c>
      <c r="CG442">
        <f t="shared" si="1541"/>
        <v>0</v>
      </c>
      <c r="CH442">
        <v>0</v>
      </c>
      <c r="CI442">
        <f t="shared" si="1542"/>
        <v>0</v>
      </c>
      <c r="CJ442">
        <v>0</v>
      </c>
      <c r="CK442">
        <f t="shared" si="1543"/>
        <v>0</v>
      </c>
      <c r="CL442">
        <v>0</v>
      </c>
      <c r="CM442">
        <f t="shared" si="1544"/>
        <v>0</v>
      </c>
      <c r="CN442">
        <v>0</v>
      </c>
      <c r="CO442">
        <f t="shared" si="1545"/>
        <v>0</v>
      </c>
      <c r="CP442">
        <v>0</v>
      </c>
      <c r="CQ442">
        <f t="shared" si="1546"/>
        <v>0</v>
      </c>
      <c r="CR442">
        <v>0</v>
      </c>
      <c r="CS442">
        <f t="shared" si="1547"/>
        <v>0</v>
      </c>
      <c r="CT442">
        <v>0</v>
      </c>
      <c r="CU442">
        <f t="shared" si="1548"/>
        <v>0</v>
      </c>
      <c r="CV442">
        <v>0</v>
      </c>
      <c r="CW442">
        <f t="shared" si="1549"/>
        <v>0</v>
      </c>
      <c r="CX442">
        <v>0</v>
      </c>
      <c r="CY442">
        <f t="shared" si="1550"/>
        <v>0</v>
      </c>
      <c r="CZ442">
        <v>0</v>
      </c>
      <c r="DA442">
        <f t="shared" si="1551"/>
        <v>0</v>
      </c>
      <c r="DB442">
        <v>0</v>
      </c>
      <c r="DC442">
        <f t="shared" si="1552"/>
        <v>0</v>
      </c>
      <c r="DD442">
        <v>0</v>
      </c>
      <c r="DE442">
        <f t="shared" si="1553"/>
        <v>0</v>
      </c>
      <c r="DF442">
        <v>0</v>
      </c>
      <c r="DG442">
        <f t="shared" si="1554"/>
        <v>0</v>
      </c>
      <c r="DH442">
        <v>0</v>
      </c>
      <c r="DI442">
        <f t="shared" si="1555"/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f t="shared" si="1556"/>
        <v>0</v>
      </c>
      <c r="ET442">
        <v>0</v>
      </c>
      <c r="EU442">
        <f t="shared" si="1557"/>
        <v>0</v>
      </c>
      <c r="EV442">
        <v>100</v>
      </c>
      <c r="EW442">
        <f t="shared" si="1558"/>
        <v>1</v>
      </c>
      <c r="EX442">
        <v>0</v>
      </c>
      <c r="EY442">
        <f t="shared" si="1559"/>
        <v>0</v>
      </c>
      <c r="EZ442">
        <v>0</v>
      </c>
      <c r="FA442">
        <f t="shared" si="1517"/>
        <v>0</v>
      </c>
      <c r="FB442">
        <v>0</v>
      </c>
      <c r="FC442">
        <f t="shared" si="1560"/>
        <v>0</v>
      </c>
      <c r="FD442">
        <v>0</v>
      </c>
      <c r="FE442">
        <f t="shared" si="1490"/>
        <v>0</v>
      </c>
      <c r="FF442">
        <v>0</v>
      </c>
      <c r="FG442">
        <f t="shared" si="1491"/>
        <v>0</v>
      </c>
      <c r="FH442">
        <v>0</v>
      </c>
      <c r="FI442">
        <f t="shared" si="1492"/>
        <v>0</v>
      </c>
      <c r="FJ442">
        <v>0</v>
      </c>
      <c r="FK442">
        <f t="shared" si="1493"/>
        <v>0</v>
      </c>
      <c r="FL442">
        <v>0</v>
      </c>
      <c r="FM442">
        <f t="shared" si="1494"/>
        <v>0</v>
      </c>
      <c r="FN442">
        <v>0</v>
      </c>
      <c r="FO442">
        <f t="shared" si="1495"/>
        <v>0</v>
      </c>
      <c r="FP442">
        <v>0</v>
      </c>
      <c r="FQ442">
        <f t="shared" si="1496"/>
        <v>0</v>
      </c>
      <c r="FR442">
        <v>0</v>
      </c>
      <c r="FS442">
        <f t="shared" si="1497"/>
        <v>0</v>
      </c>
      <c r="FT442">
        <v>0</v>
      </c>
      <c r="FU442">
        <f t="shared" si="1498"/>
        <v>0</v>
      </c>
      <c r="FV442">
        <v>0</v>
      </c>
      <c r="FW442">
        <f t="shared" si="1499"/>
        <v>0</v>
      </c>
      <c r="FX442">
        <v>0</v>
      </c>
      <c r="FY442">
        <f t="shared" si="1500"/>
        <v>0</v>
      </c>
      <c r="FZ442">
        <v>0</v>
      </c>
      <c r="GA442">
        <f t="shared" si="1501"/>
        <v>0</v>
      </c>
      <c r="GB442">
        <v>0</v>
      </c>
      <c r="GC442">
        <f t="shared" si="1502"/>
        <v>0</v>
      </c>
      <c r="GD442">
        <v>0</v>
      </c>
      <c r="GE442">
        <f t="shared" si="1503"/>
        <v>0</v>
      </c>
      <c r="GF442">
        <v>0</v>
      </c>
      <c r="GG442">
        <f t="shared" si="1504"/>
        <v>0</v>
      </c>
      <c r="GH442">
        <v>0</v>
      </c>
      <c r="GI442">
        <f t="shared" si="1505"/>
        <v>0</v>
      </c>
      <c r="GJ442">
        <v>0</v>
      </c>
      <c r="GK442">
        <f t="shared" si="1506"/>
        <v>0</v>
      </c>
      <c r="GL442">
        <v>0</v>
      </c>
      <c r="GM442">
        <f t="shared" si="1507"/>
        <v>0</v>
      </c>
      <c r="GN442">
        <v>0</v>
      </c>
      <c r="GO442">
        <f t="shared" si="1508"/>
        <v>0</v>
      </c>
      <c r="GP442">
        <v>0</v>
      </c>
      <c r="GQ442">
        <f t="shared" si="1509"/>
        <v>0</v>
      </c>
      <c r="GR442" s="3" t="s">
        <v>798</v>
      </c>
    </row>
    <row r="443" spans="1:200" x14ac:dyDescent="0.45">
      <c r="A443">
        <v>442</v>
      </c>
      <c r="B443" t="s">
        <v>543</v>
      </c>
      <c r="C443" t="s">
        <v>51</v>
      </c>
      <c r="E443" t="s">
        <v>549</v>
      </c>
      <c r="F443">
        <v>234.5</v>
      </c>
      <c r="G443">
        <f t="shared" si="1518"/>
        <v>288</v>
      </c>
      <c r="H443">
        <f>900+273</f>
        <v>1173</v>
      </c>
      <c r="I443" s="2">
        <f t="shared" si="1561"/>
        <v>0.24552429667519182</v>
      </c>
      <c r="J443" s="2">
        <f t="shared" si="1562"/>
        <v>53.5</v>
      </c>
      <c r="K443" s="2">
        <f t="shared" si="1563"/>
        <v>1.2281449893390193</v>
      </c>
      <c r="N443">
        <v>7.5</v>
      </c>
      <c r="O443">
        <v>32</v>
      </c>
      <c r="P443" s="2">
        <f t="shared" si="1033"/>
        <v>0.234375</v>
      </c>
      <c r="Q443" s="2">
        <f t="shared" si="1034"/>
        <v>0.765625</v>
      </c>
      <c r="S443">
        <v>200</v>
      </c>
      <c r="U443">
        <v>216</v>
      </c>
      <c r="V443">
        <v>399</v>
      </c>
      <c r="W443" s="2">
        <f t="shared" ref="W443:X446" si="1568">U443*N443/100</f>
        <v>16.2</v>
      </c>
      <c r="X443" s="2">
        <f t="shared" si="1568"/>
        <v>127.68</v>
      </c>
      <c r="Y443" s="7">
        <f>(X443-W443)/X443</f>
        <v>0.87312030075187963</v>
      </c>
      <c r="Z443" s="2">
        <f>U443/V443</f>
        <v>0.54135338345864659</v>
      </c>
      <c r="AA443" s="2" t="e">
        <f t="shared" ref="AA443:AB446" si="1569">U443/R443</f>
        <v>#DIV/0!</v>
      </c>
      <c r="AB443" s="2">
        <f t="shared" si="1569"/>
        <v>1.9950000000000001</v>
      </c>
      <c r="AC443" s="2">
        <f>(O443-N443)/O443</f>
        <v>0.765625</v>
      </c>
      <c r="AD443" s="2">
        <f t="shared" ref="AD443:AE446" si="1570">U443-R443</f>
        <v>216</v>
      </c>
      <c r="AE443" s="2">
        <f t="shared" si="1570"/>
        <v>199</v>
      </c>
      <c r="AG443" s="2">
        <f>AD443/AE443</f>
        <v>1.085427135678392</v>
      </c>
      <c r="AH443" s="2">
        <f t="shared" si="1234"/>
        <v>15.959899749373433</v>
      </c>
      <c r="AI443" s="2">
        <v>1</v>
      </c>
      <c r="AJ443">
        <f t="shared" si="1567"/>
        <v>1E-3</v>
      </c>
      <c r="AK443">
        <f t="shared" si="1240"/>
        <v>75</v>
      </c>
      <c r="AL443">
        <v>60</v>
      </c>
      <c r="AM443">
        <f t="shared" si="1241"/>
        <v>135</v>
      </c>
      <c r="AP443" t="s">
        <v>37</v>
      </c>
      <c r="AQ443">
        <v>380</v>
      </c>
      <c r="AS443">
        <v>6.35</v>
      </c>
      <c r="AT443">
        <v>1</v>
      </c>
      <c r="AU443">
        <f t="shared" si="1235"/>
        <v>503.98412673416607</v>
      </c>
      <c r="AV443" t="s">
        <v>287</v>
      </c>
      <c r="AW443" t="s">
        <v>442</v>
      </c>
      <c r="AZ443" s="2">
        <f t="shared" si="1532"/>
        <v>1.3790291359121036</v>
      </c>
      <c r="BA443" s="2">
        <f t="shared" si="1533"/>
        <v>2</v>
      </c>
      <c r="BB443">
        <v>61.39</v>
      </c>
      <c r="BC443">
        <f>((BB443/100)/GU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0.62075191185506495</v>
      </c>
      <c r="BD443">
        <v>38.56</v>
      </c>
      <c r="BE443">
        <f>((BD443/100)/GW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0.37890849203599558</v>
      </c>
      <c r="BF443">
        <v>0.01</v>
      </c>
      <c r="BG443">
        <f>((BF443/100)/GY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1.0947611641586948E-4</v>
      </c>
      <c r="BH443">
        <v>0</v>
      </c>
      <c r="BI443">
        <f>((BH443/100)/HA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J443">
        <v>0</v>
      </c>
      <c r="BK443">
        <f>((BJ443/100)/HC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L443">
        <v>0</v>
      </c>
      <c r="BM443">
        <f>((BL443/100)/HE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N443">
        <v>0</v>
      </c>
      <c r="BO443">
        <f>((BN443/100)/HG$2)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P443">
        <v>0</v>
      </c>
      <c r="BQ443">
        <f>((BP443/100)/HA$13)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R443">
        <v>0.02</v>
      </c>
      <c r="BS443">
        <f>((BR443/100)/GU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2.3011999252370643E-4</v>
      </c>
      <c r="BT443">
        <v>0</v>
      </c>
      <c r="BU443">
        <f>((BT443/100)/GW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V443">
        <v>0</v>
      </c>
      <c r="BW443">
        <f>((BV443/100)/GY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X443">
        <v>0</v>
      </c>
      <c r="BY443">
        <f>((BX443/100)/HA$6)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BZ443">
        <v>0</v>
      </c>
      <c r="CA443">
        <f>((BZ443/100)/GU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B443">
        <v>0</v>
      </c>
      <c r="CC443">
        <f>((CB443/100)/GW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D443">
        <v>0</v>
      </c>
      <c r="CE443">
        <f>((CD443/100)/GY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F443">
        <v>0</v>
      </c>
      <c r="CG443">
        <f>((CF443/100)/GU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H443">
        <v>0</v>
      </c>
      <c r="CI443">
        <f>((CH443/100)/GW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J443">
        <v>0</v>
      </c>
      <c r="CK443">
        <f>((CJ443/100)/GY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L443">
        <v>0</v>
      </c>
      <c r="CM443">
        <f>((CL443/100)/HA$16)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N443">
        <v>0</v>
      </c>
      <c r="CO443">
        <f>((CN443/100)/GW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P443">
        <v>0</v>
      </c>
      <c r="CQ443">
        <f>((CP443/100)/GY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R443">
        <v>0</v>
      </c>
      <c r="CS443">
        <f>((CR443/100)/HA$19)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T443">
        <v>0</v>
      </c>
      <c r="CU443">
        <f>((CT443/100)/GU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V443">
        <v>0</v>
      </c>
      <c r="CW443">
        <f>((CV443/100)/GW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X443">
        <v>0</v>
      </c>
      <c r="CY443">
        <f>((CX443/100)/HA$25)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CZ443">
        <v>0</v>
      </c>
      <c r="DA443">
        <f>((CZ443/100)/GU$13)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B443">
        <v>0</v>
      </c>
      <c r="DC443">
        <f>((DB443/100)/HA$10)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D443">
        <v>0</v>
      </c>
      <c r="DE443">
        <f>((DD443/100)/GW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F443">
        <v>0</v>
      </c>
      <c r="DG443">
        <f>((DF443/100)/GY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H443">
        <v>0</v>
      </c>
      <c r="DI443">
        <f>((DH443/100)/HA$28)/((BR443/100)/GU$6+(BH443/100)/HA$2+(BT443/100)/GW$6+(BV443/100)/GY$6+(BX443/100)/HA$6+(BZ443/100)/GU$10+(CB443/100)/GW$10+(CD443/100)/GY$10+(BF443/100)/GY$2+(BB443/100)/GU$2+(CF443/100)/GU$16+(CH443/100)/GW$16+(CJ443/100)/GY$16+(CL443/100)/HA$16+(BL443/100)/HE$2+(CN443/100)/GW$19+(CP443/100)/GY$19+(CR443/100)/HA$19+(BP443/100)/HA$13+(CZ443/100)/GU$13+(DB443/100)/HA$10+(CT443/100)/GU$25+(CV443/100)/GW$25+(CX443/100)/HA$25+(DD443/100)/GW$28+(DF443/100)/GY$28+(BD443/100)/GW$2+(BJ443/100)/HC$2+(BN443/100)/HG$2+(DH443/100)/HA$28)</f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f>((ER443/100)/HK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T443">
        <v>0</v>
      </c>
      <c r="EU443">
        <f>((ET443/100)/HM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V443">
        <v>100</v>
      </c>
      <c r="EW443">
        <f>((EV443/100)/HO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1</v>
      </c>
      <c r="EX443">
        <v>0</v>
      </c>
      <c r="EY443">
        <f>((EX443/100)/GW$2)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EZ443">
        <v>0</v>
      </c>
      <c r="FA443">
        <f>((EZ443/100)/HA$10)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FB443">
        <v>0</v>
      </c>
      <c r="FC443">
        <f>((FB443/100)/GU$13)/((ER443/100)/HK$2+(ET443/100)/HM$2+(EV443/100)/HO$2+(EX443/100)/GW$2+(EZ443/100)/HA$10+(FB443/100)/GU$13+(FD443/100)/GW$13+(FF443/100)/GY$13+(FH443/100)/HA$13+(FJ443/100)/GU$19+(FL443/100)/GU$2+(FN443/100)/HC$2+(FP443/100)/GY$2+(FR443/100)/GU$22+(FT443/100)/GW$22+(FV443/100)/HE$2+(FX443/100)/GU$6+(FZ443/100)/GU$10+(GB443/100)/GZ$22+(GD443/100)/GY$25+(GF443/100)/GU$28+(GH443/100)/GU$31+(GJ443/100)/GW$31+(GL443/100)/GY$31+(GN443/100)/HA$31+(GP443/100)/GU$34)</f>
        <v>0</v>
      </c>
      <c r="FD443">
        <v>0</v>
      </c>
      <c r="FE443">
        <f t="shared" si="1490"/>
        <v>0</v>
      </c>
      <c r="FF443">
        <v>0</v>
      </c>
      <c r="FG443">
        <f t="shared" si="1491"/>
        <v>0</v>
      </c>
      <c r="FH443">
        <v>0</v>
      </c>
      <c r="FI443">
        <f t="shared" si="1492"/>
        <v>0</v>
      </c>
      <c r="FJ443">
        <v>0</v>
      </c>
      <c r="FK443">
        <f t="shared" si="1493"/>
        <v>0</v>
      </c>
      <c r="FL443">
        <v>0</v>
      </c>
      <c r="FM443">
        <f t="shared" si="1494"/>
        <v>0</v>
      </c>
      <c r="FN443">
        <v>0</v>
      </c>
      <c r="FO443">
        <f t="shared" si="1495"/>
        <v>0</v>
      </c>
      <c r="FP443">
        <v>0</v>
      </c>
      <c r="FQ443">
        <f t="shared" si="1496"/>
        <v>0</v>
      </c>
      <c r="FR443">
        <v>0</v>
      </c>
      <c r="FS443">
        <f t="shared" si="1497"/>
        <v>0</v>
      </c>
      <c r="FT443">
        <v>0</v>
      </c>
      <c r="FU443">
        <f t="shared" si="1498"/>
        <v>0</v>
      </c>
      <c r="FV443">
        <v>0</v>
      </c>
      <c r="FW443">
        <f t="shared" si="1499"/>
        <v>0</v>
      </c>
      <c r="FX443">
        <v>0</v>
      </c>
      <c r="FY443">
        <f t="shared" si="1500"/>
        <v>0</v>
      </c>
      <c r="FZ443">
        <v>0</v>
      </c>
      <c r="GA443">
        <f t="shared" si="1501"/>
        <v>0</v>
      </c>
      <c r="GB443">
        <v>0</v>
      </c>
      <c r="GC443">
        <f t="shared" si="1502"/>
        <v>0</v>
      </c>
      <c r="GD443">
        <v>0</v>
      </c>
      <c r="GE443">
        <f t="shared" si="1503"/>
        <v>0</v>
      </c>
      <c r="GF443">
        <v>0</v>
      </c>
      <c r="GG443">
        <f t="shared" si="1504"/>
        <v>0</v>
      </c>
      <c r="GH443">
        <v>0</v>
      </c>
      <c r="GI443">
        <f t="shared" si="1505"/>
        <v>0</v>
      </c>
      <c r="GJ443">
        <v>0</v>
      </c>
      <c r="GK443">
        <f t="shared" si="1506"/>
        <v>0</v>
      </c>
      <c r="GL443">
        <v>0</v>
      </c>
      <c r="GM443">
        <f t="shared" si="1507"/>
        <v>0</v>
      </c>
      <c r="GN443">
        <v>0</v>
      </c>
      <c r="GO443">
        <f t="shared" si="1508"/>
        <v>0</v>
      </c>
      <c r="GP443">
        <v>0</v>
      </c>
      <c r="GQ443">
        <f t="shared" si="1509"/>
        <v>0</v>
      </c>
      <c r="GR443" s="3" t="s">
        <v>798</v>
      </c>
    </row>
    <row r="444" spans="1:200" x14ac:dyDescent="0.45">
      <c r="A444">
        <v>443</v>
      </c>
      <c r="B444" t="s">
        <v>543</v>
      </c>
      <c r="C444" t="s">
        <v>51</v>
      </c>
      <c r="E444" t="s">
        <v>549</v>
      </c>
      <c r="F444">
        <v>234.5</v>
      </c>
      <c r="G444">
        <f t="shared" si="1518"/>
        <v>288</v>
      </c>
      <c r="H444">
        <f>900+273</f>
        <v>1173</v>
      </c>
      <c r="I444" s="2">
        <f t="shared" si="1561"/>
        <v>0.24552429667519182</v>
      </c>
      <c r="J444" s="2">
        <f t="shared" si="1562"/>
        <v>53.5</v>
      </c>
      <c r="K444" s="2">
        <f t="shared" si="1563"/>
        <v>1.2281449893390193</v>
      </c>
      <c r="N444">
        <v>4.25</v>
      </c>
      <c r="O444">
        <v>32</v>
      </c>
      <c r="P444" s="2">
        <f t="shared" si="1033"/>
        <v>0.1328125</v>
      </c>
      <c r="Q444" s="2">
        <f t="shared" si="1034"/>
        <v>0.8671875</v>
      </c>
      <c r="S444">
        <v>200</v>
      </c>
      <c r="U444">
        <v>183</v>
      </c>
      <c r="V444">
        <v>399</v>
      </c>
      <c r="W444" s="2">
        <f t="shared" si="1568"/>
        <v>7.7774999999999999</v>
      </c>
      <c r="X444" s="2">
        <f t="shared" si="1568"/>
        <v>127.68</v>
      </c>
      <c r="Y444" s="7">
        <f>(X444-W444)/X444</f>
        <v>0.93908599624060152</v>
      </c>
      <c r="Z444" s="2">
        <f>U444/V444</f>
        <v>0.45864661654135336</v>
      </c>
      <c r="AA444" s="2" t="e">
        <f t="shared" si="1569"/>
        <v>#DIV/0!</v>
      </c>
      <c r="AB444" s="2">
        <f t="shared" si="1569"/>
        <v>1.9950000000000001</v>
      </c>
      <c r="AC444" s="2">
        <f>(O444-N444)/O444</f>
        <v>0.8671875</v>
      </c>
      <c r="AD444" s="2">
        <f t="shared" si="1570"/>
        <v>183</v>
      </c>
      <c r="AE444" s="2">
        <f t="shared" si="1570"/>
        <v>199</v>
      </c>
      <c r="AG444" s="2">
        <f>AD444/AE444</f>
        <v>0.91959798994974873</v>
      </c>
      <c r="AH444" s="2">
        <f t="shared" si="1234"/>
        <v>15.959899749373433</v>
      </c>
      <c r="AI444" s="2">
        <v>1</v>
      </c>
      <c r="AJ444">
        <f t="shared" si="1567"/>
        <v>1E-3</v>
      </c>
      <c r="AK444">
        <f t="shared" si="1240"/>
        <v>42.5</v>
      </c>
      <c r="AL444">
        <f>4.25*60</f>
        <v>255</v>
      </c>
      <c r="AM444">
        <f t="shared" si="1241"/>
        <v>297.5</v>
      </c>
      <c r="AP444" t="s">
        <v>37</v>
      </c>
      <c r="AQ444">
        <v>380</v>
      </c>
      <c r="AS444">
        <v>6.35</v>
      </c>
      <c r="AT444">
        <v>1</v>
      </c>
      <c r="AU444">
        <f t="shared" si="1235"/>
        <v>503.98412673416607</v>
      </c>
      <c r="AV444" t="s">
        <v>287</v>
      </c>
      <c r="AW444" t="s">
        <v>442</v>
      </c>
      <c r="AZ444" s="2">
        <f t="shared" si="1532"/>
        <v>1.3790291359121036</v>
      </c>
      <c r="BA444" s="2">
        <f t="shared" si="1533"/>
        <v>2</v>
      </c>
      <c r="BB444">
        <v>61.39</v>
      </c>
      <c r="BC444">
        <f>((BB444/100)/GU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0.62075191185506495</v>
      </c>
      <c r="BD444">
        <v>38.56</v>
      </c>
      <c r="BE444">
        <f>((BD444/100)/GW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0.37890849203599558</v>
      </c>
      <c r="BF444">
        <v>0.01</v>
      </c>
      <c r="BG444">
        <f>((BF444/100)/GY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1.0947611641586948E-4</v>
      </c>
      <c r="BH444">
        <v>0</v>
      </c>
      <c r="BI444">
        <f>((BH444/100)/HA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J444">
        <v>0</v>
      </c>
      <c r="BK444">
        <f>((BJ444/100)/HC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L444">
        <v>0</v>
      </c>
      <c r="BM444">
        <f>((BL444/100)/HE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N444">
        <v>0</v>
      </c>
      <c r="BO444">
        <f>((BN444/100)/HG$2)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P444">
        <v>0</v>
      </c>
      <c r="BQ444">
        <f>((BP444/100)/HA$13)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R444">
        <v>0.02</v>
      </c>
      <c r="BS444">
        <f>((BR444/100)/GU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2.3011999252370643E-4</v>
      </c>
      <c r="BT444">
        <v>0</v>
      </c>
      <c r="BU444">
        <f>((BT444/100)/GW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V444">
        <v>0</v>
      </c>
      <c r="BW444">
        <f>((BV444/100)/GY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X444">
        <v>0</v>
      </c>
      <c r="BY444">
        <f>((BX444/100)/HA$6)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BZ444">
        <v>0</v>
      </c>
      <c r="CA444">
        <f>((BZ444/100)/GU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B444">
        <v>0</v>
      </c>
      <c r="CC444">
        <f>((CB444/100)/GW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D444">
        <v>0</v>
      </c>
      <c r="CE444">
        <f>((CD444/100)/GY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F444">
        <v>0</v>
      </c>
      <c r="CG444">
        <f>((CF444/100)/GU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H444">
        <v>0</v>
      </c>
      <c r="CI444">
        <f>((CH444/100)/GW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J444">
        <v>0</v>
      </c>
      <c r="CK444">
        <f>((CJ444/100)/GY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L444">
        <v>0</v>
      </c>
      <c r="CM444">
        <f>((CL444/100)/HA$16)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N444">
        <v>0</v>
      </c>
      <c r="CO444">
        <f>((CN444/100)/GW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P444">
        <v>0</v>
      </c>
      <c r="CQ444">
        <f>((CP444/100)/GY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R444">
        <v>0</v>
      </c>
      <c r="CS444">
        <f>((CR444/100)/HA$19)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T444">
        <v>0</v>
      </c>
      <c r="CU444">
        <f>((CT444/100)/GU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V444">
        <v>0</v>
      </c>
      <c r="CW444">
        <f>((CV444/100)/GW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X444">
        <v>0</v>
      </c>
      <c r="CY444">
        <f>((CX444/100)/HA$25)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CZ444">
        <v>0</v>
      </c>
      <c r="DA444">
        <f>((CZ444/100)/GU$13)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B444">
        <v>0</v>
      </c>
      <c r="DC444">
        <f>((DB444/100)/HA$10)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D444">
        <v>0</v>
      </c>
      <c r="DE444">
        <f>((DD444/100)/GW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F444">
        <v>0</v>
      </c>
      <c r="DG444">
        <f>((DF444/100)/GY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H444">
        <v>0</v>
      </c>
      <c r="DI444">
        <f>((DH444/100)/HA$28)/((BR444/100)/GU$6+(BH444/100)/HA$2+(BT444/100)/GW$6+(BV444/100)/GY$6+(BX444/100)/HA$6+(BZ444/100)/GU$10+(CB444/100)/GW$10+(CD444/100)/GY$10+(BF444/100)/GY$2+(BB444/100)/GU$2+(CF444/100)/GU$16+(CH444/100)/GW$16+(CJ444/100)/GY$16+(CL444/100)/HA$16+(BL444/100)/HE$2+(CN444/100)/GW$19+(CP444/100)/GY$19+(CR444/100)/HA$19+(BP444/100)/HA$13+(CZ444/100)/GU$13+(DB444/100)/HA$10+(CT444/100)/GU$25+(CV444/100)/GW$25+(CX444/100)/HA$25+(DD444/100)/GW$28+(DF444/100)/GY$28+(BD444/100)/GW$2+(BJ444/100)/HC$2+(BN444/100)/HG$2+(DH444/100)/HA$28)</f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f>((ER444/100)/HK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T444">
        <v>0</v>
      </c>
      <c r="EU444">
        <f>((ET444/100)/HM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V444">
        <v>100</v>
      </c>
      <c r="EW444">
        <f>((EV444/100)/HO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1</v>
      </c>
      <c r="EX444">
        <v>0</v>
      </c>
      <c r="EY444">
        <f>((EX444/100)/GW$2)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EZ444">
        <v>0</v>
      </c>
      <c r="FA444">
        <f>((EZ444/100)/HA$10)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FB444">
        <v>0</v>
      </c>
      <c r="FC444">
        <f>((FB444/100)/GU$13)/((ER444/100)/HK$2+(ET444/100)/HM$2+(EV444/100)/HO$2+(EX444/100)/GW$2+(EZ444/100)/HA$10+(FB444/100)/GU$13+(FD444/100)/GW$13+(FF444/100)/GY$13+(FH444/100)/HA$13+(FJ444/100)/GU$19+(FL444/100)/GU$2+(FN444/100)/HC$2+(FP444/100)/GY$2+(FR444/100)/GU$22+(FT444/100)/GW$22+(FV444/100)/HE$2+(FX444/100)/GU$6+(FZ444/100)/GU$10+(GB444/100)/GZ$22+(GD444/100)/GY$25+(GF444/100)/GU$28+(GH444/100)/GU$31+(GJ444/100)/GW$31+(GL444/100)/GY$31+(GN444/100)/HA$31+(GP444/100)/GU$34)</f>
        <v>0</v>
      </c>
      <c r="FD444">
        <v>0</v>
      </c>
      <c r="FE444">
        <f t="shared" si="1490"/>
        <v>0</v>
      </c>
      <c r="FF444">
        <v>0</v>
      </c>
      <c r="FG444">
        <f t="shared" si="1491"/>
        <v>0</v>
      </c>
      <c r="FH444">
        <v>0</v>
      </c>
      <c r="FI444">
        <f t="shared" si="1492"/>
        <v>0</v>
      </c>
      <c r="FJ444">
        <v>0</v>
      </c>
      <c r="FK444">
        <f t="shared" si="1493"/>
        <v>0</v>
      </c>
      <c r="FL444">
        <v>0</v>
      </c>
      <c r="FM444">
        <f t="shared" si="1494"/>
        <v>0</v>
      </c>
      <c r="FN444">
        <v>0</v>
      </c>
      <c r="FO444">
        <f t="shared" si="1495"/>
        <v>0</v>
      </c>
      <c r="FP444">
        <v>0</v>
      </c>
      <c r="FQ444">
        <f t="shared" si="1496"/>
        <v>0</v>
      </c>
      <c r="FR444">
        <v>0</v>
      </c>
      <c r="FS444">
        <f t="shared" si="1497"/>
        <v>0</v>
      </c>
      <c r="FT444">
        <v>0</v>
      </c>
      <c r="FU444">
        <f t="shared" si="1498"/>
        <v>0</v>
      </c>
      <c r="FV444">
        <v>0</v>
      </c>
      <c r="FW444">
        <f t="shared" si="1499"/>
        <v>0</v>
      </c>
      <c r="FX444">
        <v>0</v>
      </c>
      <c r="FY444">
        <f t="shared" si="1500"/>
        <v>0</v>
      </c>
      <c r="FZ444">
        <v>0</v>
      </c>
      <c r="GA444">
        <f t="shared" si="1501"/>
        <v>0</v>
      </c>
      <c r="GB444">
        <v>0</v>
      </c>
      <c r="GC444">
        <f t="shared" si="1502"/>
        <v>0</v>
      </c>
      <c r="GD444">
        <v>0</v>
      </c>
      <c r="GE444">
        <f t="shared" si="1503"/>
        <v>0</v>
      </c>
      <c r="GF444">
        <v>0</v>
      </c>
      <c r="GG444">
        <f t="shared" si="1504"/>
        <v>0</v>
      </c>
      <c r="GH444">
        <v>0</v>
      </c>
      <c r="GI444">
        <f t="shared" si="1505"/>
        <v>0</v>
      </c>
      <c r="GJ444">
        <v>0</v>
      </c>
      <c r="GK444">
        <f t="shared" si="1506"/>
        <v>0</v>
      </c>
      <c r="GL444">
        <v>0</v>
      </c>
      <c r="GM444">
        <f t="shared" si="1507"/>
        <v>0</v>
      </c>
      <c r="GN444">
        <v>0</v>
      </c>
      <c r="GO444">
        <f t="shared" si="1508"/>
        <v>0</v>
      </c>
      <c r="GP444">
        <v>0</v>
      </c>
      <c r="GQ444">
        <f t="shared" si="1509"/>
        <v>0</v>
      </c>
      <c r="GR444" s="3" t="s">
        <v>798</v>
      </c>
    </row>
    <row r="445" spans="1:200" x14ac:dyDescent="0.45">
      <c r="A445">
        <v>444</v>
      </c>
      <c r="B445" t="s">
        <v>543</v>
      </c>
      <c r="C445" t="s">
        <v>51</v>
      </c>
      <c r="E445" t="s">
        <v>549</v>
      </c>
      <c r="F445">
        <v>234.5</v>
      </c>
      <c r="G445">
        <f t="shared" si="1518"/>
        <v>288</v>
      </c>
      <c r="H445">
        <f>900+273</f>
        <v>1173</v>
      </c>
      <c r="I445" s="2">
        <f t="shared" si="1561"/>
        <v>0.24552429667519182</v>
      </c>
      <c r="J445" s="2">
        <f t="shared" si="1562"/>
        <v>53.5</v>
      </c>
      <c r="K445" s="2">
        <f t="shared" si="1563"/>
        <v>1.2281449893390193</v>
      </c>
      <c r="N445">
        <v>2.2400000000000002</v>
      </c>
      <c r="O445">
        <v>32</v>
      </c>
      <c r="P445" s="2">
        <f t="shared" si="1033"/>
        <v>7.0000000000000007E-2</v>
      </c>
      <c r="Q445" s="2">
        <f t="shared" si="1034"/>
        <v>0.92999999999999994</v>
      </c>
      <c r="S445">
        <v>200</v>
      </c>
      <c r="U445">
        <v>126</v>
      </c>
      <c r="V445">
        <v>399</v>
      </c>
      <c r="W445" s="2">
        <f t="shared" si="1568"/>
        <v>2.8224</v>
      </c>
      <c r="X445" s="2">
        <f t="shared" si="1568"/>
        <v>127.68</v>
      </c>
      <c r="Y445" s="7">
        <f>(X445-W445)/X445</f>
        <v>0.97789473684210526</v>
      </c>
      <c r="Z445" s="2">
        <f>U445/V445</f>
        <v>0.31578947368421051</v>
      </c>
      <c r="AA445" s="2" t="e">
        <f t="shared" si="1569"/>
        <v>#DIV/0!</v>
      </c>
      <c r="AB445" s="2">
        <f t="shared" si="1569"/>
        <v>1.9950000000000001</v>
      </c>
      <c r="AC445" s="2">
        <f>(O445-N445)/O445</f>
        <v>0.92999999999999994</v>
      </c>
      <c r="AD445" s="2">
        <f t="shared" si="1570"/>
        <v>126</v>
      </c>
      <c r="AE445" s="2">
        <f t="shared" si="1570"/>
        <v>199</v>
      </c>
      <c r="AG445" s="2">
        <f>AD445/AE445</f>
        <v>0.63316582914572861</v>
      </c>
      <c r="AH445" s="2">
        <f t="shared" si="1234"/>
        <v>15.959899749373433</v>
      </c>
      <c r="AI445" s="2">
        <v>1</v>
      </c>
      <c r="AJ445">
        <f t="shared" si="1567"/>
        <v>1E-3</v>
      </c>
      <c r="AK445">
        <f t="shared" si="1240"/>
        <v>22.400000000000002</v>
      </c>
      <c r="AL445">
        <f>11.5*60</f>
        <v>690</v>
      </c>
      <c r="AM445">
        <f t="shared" si="1241"/>
        <v>712.4</v>
      </c>
      <c r="AP445" t="s">
        <v>37</v>
      </c>
      <c r="AQ445">
        <v>380</v>
      </c>
      <c r="AS445">
        <v>6.35</v>
      </c>
      <c r="AT445">
        <v>1</v>
      </c>
      <c r="AU445">
        <f t="shared" si="1235"/>
        <v>503.98412673416607</v>
      </c>
      <c r="AV445" t="s">
        <v>287</v>
      </c>
      <c r="AW445" t="s">
        <v>442</v>
      </c>
      <c r="AZ445" s="2">
        <f t="shared" si="1532"/>
        <v>1.3790291359121036</v>
      </c>
      <c r="BA445" s="2">
        <f t="shared" si="1533"/>
        <v>2</v>
      </c>
      <c r="BB445">
        <v>61.39</v>
      </c>
      <c r="BC445">
        <f>((BB445/100)/GU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0.62075191185506495</v>
      </c>
      <c r="BD445">
        <v>38.56</v>
      </c>
      <c r="BE445">
        <f>((BD445/100)/GW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0.37890849203599558</v>
      </c>
      <c r="BF445">
        <v>0.01</v>
      </c>
      <c r="BG445">
        <f>((BF445/100)/GY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1.0947611641586948E-4</v>
      </c>
      <c r="BH445">
        <v>0</v>
      </c>
      <c r="BI445">
        <f>((BH445/100)/HA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J445">
        <v>0</v>
      </c>
      <c r="BK445">
        <f>((BJ445/100)/HC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L445">
        <v>0</v>
      </c>
      <c r="BM445">
        <f>((BL445/100)/HE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N445">
        <v>0</v>
      </c>
      <c r="BO445">
        <f>((BN445/100)/HG$2)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P445">
        <v>0</v>
      </c>
      <c r="BQ445">
        <f>((BP445/100)/HA$13)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R445">
        <v>0.02</v>
      </c>
      <c r="BS445">
        <f>((BR445/100)/GU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2.3011999252370643E-4</v>
      </c>
      <c r="BT445">
        <v>0</v>
      </c>
      <c r="BU445">
        <f>((BT445/100)/GW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V445">
        <v>0</v>
      </c>
      <c r="BW445">
        <f>((BV445/100)/GY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X445">
        <v>0</v>
      </c>
      <c r="BY445">
        <f>((BX445/100)/HA$6)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BZ445">
        <v>0</v>
      </c>
      <c r="CA445">
        <f>((BZ445/100)/GU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B445">
        <v>0</v>
      </c>
      <c r="CC445">
        <f>((CB445/100)/GW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D445">
        <v>0</v>
      </c>
      <c r="CE445">
        <f>((CD445/100)/GY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F445">
        <v>0</v>
      </c>
      <c r="CG445">
        <f>((CF445/100)/GU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H445">
        <v>0</v>
      </c>
      <c r="CI445">
        <f>((CH445/100)/GW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J445">
        <v>0</v>
      </c>
      <c r="CK445">
        <f>((CJ445/100)/GY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L445">
        <v>0</v>
      </c>
      <c r="CM445">
        <f>((CL445/100)/HA$16)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N445">
        <v>0</v>
      </c>
      <c r="CO445">
        <f>((CN445/100)/GW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P445">
        <v>0</v>
      </c>
      <c r="CQ445">
        <f>((CP445/100)/GY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R445">
        <v>0</v>
      </c>
      <c r="CS445">
        <f>((CR445/100)/HA$19)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T445">
        <v>0</v>
      </c>
      <c r="CU445">
        <f>((CT445/100)/GU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V445">
        <v>0</v>
      </c>
      <c r="CW445">
        <f>((CV445/100)/GW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X445">
        <v>0</v>
      </c>
      <c r="CY445">
        <f>((CX445/100)/HA$25)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CZ445">
        <v>0</v>
      </c>
      <c r="DA445">
        <f>((CZ445/100)/GU$13)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B445">
        <v>0</v>
      </c>
      <c r="DC445">
        <f>((DB445/100)/HA$10)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D445">
        <v>0</v>
      </c>
      <c r="DE445">
        <f>((DD445/100)/GW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F445">
        <v>0</v>
      </c>
      <c r="DG445">
        <f>((DF445/100)/GY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H445">
        <v>0</v>
      </c>
      <c r="DI445">
        <f>((DH445/100)/HA$28)/((BR445/100)/GU$6+(BH445/100)/HA$2+(BT445/100)/GW$6+(BV445/100)/GY$6+(BX445/100)/HA$6+(BZ445/100)/GU$10+(CB445/100)/GW$10+(CD445/100)/GY$10+(BF445/100)/GY$2+(BB445/100)/GU$2+(CF445/100)/GU$16+(CH445/100)/GW$16+(CJ445/100)/GY$16+(CL445/100)/HA$16+(BL445/100)/HE$2+(CN445/100)/GW$19+(CP445/100)/GY$19+(CR445/100)/HA$19+(BP445/100)/HA$13+(CZ445/100)/GU$13+(DB445/100)/HA$10+(CT445/100)/GU$25+(CV445/100)/GW$25+(CX445/100)/HA$25+(DD445/100)/GW$28+(DF445/100)/GY$28+(BD445/100)/GW$2+(BJ445/100)/HC$2+(BN445/100)/HG$2+(DH445/100)/HA$28)</f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f>((ER445/100)/HK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T445">
        <v>0</v>
      </c>
      <c r="EU445">
        <f>((ET445/100)/HM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V445">
        <v>100</v>
      </c>
      <c r="EW445">
        <f>((EV445/100)/HO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1</v>
      </c>
      <c r="EX445">
        <v>0</v>
      </c>
      <c r="EY445">
        <f>((EX445/100)/GW$2)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EZ445">
        <v>0</v>
      </c>
      <c r="FA445">
        <f>((EZ445/100)/HA$10)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FB445">
        <v>0</v>
      </c>
      <c r="FC445">
        <f>((FB445/100)/GU$13)/((ER445/100)/HK$2+(ET445/100)/HM$2+(EV445/100)/HO$2+(EX445/100)/GW$2+(EZ445/100)/HA$10+(FB445/100)/GU$13+(FD445/100)/GW$13+(FF445/100)/GY$13+(FH445/100)/HA$13+(FJ445/100)/GU$19+(FL445/100)/GU$2+(FN445/100)/HC$2+(FP445/100)/GY$2+(FR445/100)/GU$22+(FT445/100)/GW$22+(FV445/100)/HE$2+(FX445/100)/GU$6+(FZ445/100)/GU$10+(GB445/100)/GZ$22+(GD445/100)/GY$25+(GF445/100)/GU$28+(GH445/100)/GU$31+(GJ445/100)/GW$31+(GL445/100)/GY$31+(GN445/100)/HA$31+(GP445/100)/GU$34)</f>
        <v>0</v>
      </c>
      <c r="FD445">
        <v>0</v>
      </c>
      <c r="FE445">
        <f t="shared" si="1490"/>
        <v>0</v>
      </c>
      <c r="FF445">
        <v>0</v>
      </c>
      <c r="FG445">
        <f t="shared" si="1491"/>
        <v>0</v>
      </c>
      <c r="FH445">
        <v>0</v>
      </c>
      <c r="FI445">
        <f t="shared" si="1492"/>
        <v>0</v>
      </c>
      <c r="FJ445">
        <v>0</v>
      </c>
      <c r="FK445">
        <f t="shared" si="1493"/>
        <v>0</v>
      </c>
      <c r="FL445">
        <v>0</v>
      </c>
      <c r="FM445">
        <f t="shared" si="1494"/>
        <v>0</v>
      </c>
      <c r="FN445">
        <v>0</v>
      </c>
      <c r="FO445">
        <f t="shared" si="1495"/>
        <v>0</v>
      </c>
      <c r="FP445">
        <v>0</v>
      </c>
      <c r="FQ445">
        <f t="shared" si="1496"/>
        <v>0</v>
      </c>
      <c r="FR445">
        <v>0</v>
      </c>
      <c r="FS445">
        <f t="shared" si="1497"/>
        <v>0</v>
      </c>
      <c r="FT445">
        <v>0</v>
      </c>
      <c r="FU445">
        <f t="shared" si="1498"/>
        <v>0</v>
      </c>
      <c r="FV445">
        <v>0</v>
      </c>
      <c r="FW445">
        <f t="shared" si="1499"/>
        <v>0</v>
      </c>
      <c r="FX445">
        <v>0</v>
      </c>
      <c r="FY445">
        <f t="shared" si="1500"/>
        <v>0</v>
      </c>
      <c r="FZ445">
        <v>0</v>
      </c>
      <c r="GA445">
        <f t="shared" si="1501"/>
        <v>0</v>
      </c>
      <c r="GB445">
        <v>0</v>
      </c>
      <c r="GC445">
        <f t="shared" si="1502"/>
        <v>0</v>
      </c>
      <c r="GD445">
        <v>0</v>
      </c>
      <c r="GE445">
        <f t="shared" si="1503"/>
        <v>0</v>
      </c>
      <c r="GF445">
        <v>0</v>
      </c>
      <c r="GG445">
        <f t="shared" si="1504"/>
        <v>0</v>
      </c>
      <c r="GH445">
        <v>0</v>
      </c>
      <c r="GI445">
        <f t="shared" si="1505"/>
        <v>0</v>
      </c>
      <c r="GJ445">
        <v>0</v>
      </c>
      <c r="GK445">
        <f t="shared" si="1506"/>
        <v>0</v>
      </c>
      <c r="GL445">
        <v>0</v>
      </c>
      <c r="GM445">
        <f t="shared" si="1507"/>
        <v>0</v>
      </c>
      <c r="GN445">
        <v>0</v>
      </c>
      <c r="GO445">
        <f t="shared" si="1508"/>
        <v>0</v>
      </c>
      <c r="GP445">
        <v>0</v>
      </c>
      <c r="GQ445">
        <f t="shared" si="1509"/>
        <v>0</v>
      </c>
      <c r="GR445" s="3" t="s">
        <v>798</v>
      </c>
    </row>
    <row r="446" spans="1:200" x14ac:dyDescent="0.45">
      <c r="A446">
        <v>445</v>
      </c>
      <c r="B446" t="s">
        <v>543</v>
      </c>
      <c r="C446" t="s">
        <v>51</v>
      </c>
      <c r="E446" t="s">
        <v>549</v>
      </c>
      <c r="F446">
        <v>234.5</v>
      </c>
      <c r="G446">
        <f t="shared" si="1518"/>
        <v>288</v>
      </c>
      <c r="H446">
        <f>900+273</f>
        <v>1173</v>
      </c>
      <c r="I446" s="2">
        <f t="shared" si="1561"/>
        <v>0.24552429667519182</v>
      </c>
      <c r="J446" s="2">
        <f t="shared" si="1562"/>
        <v>53.5</v>
      </c>
      <c r="K446" s="2">
        <f t="shared" si="1563"/>
        <v>1.2281449893390193</v>
      </c>
      <c r="N446">
        <v>1.75</v>
      </c>
      <c r="O446">
        <v>32</v>
      </c>
      <c r="P446" s="2">
        <f t="shared" si="1033"/>
        <v>5.46875E-2</v>
      </c>
      <c r="Q446" s="2">
        <f t="shared" si="1034"/>
        <v>0.9453125</v>
      </c>
      <c r="S446">
        <v>200</v>
      </c>
      <c r="U446">
        <v>100</v>
      </c>
      <c r="V446">
        <v>399</v>
      </c>
      <c r="W446" s="2">
        <f t="shared" si="1568"/>
        <v>1.75</v>
      </c>
      <c r="X446" s="2">
        <f t="shared" si="1568"/>
        <v>127.68</v>
      </c>
      <c r="Y446" s="7">
        <f>(X446-W446)/X446</f>
        <v>0.98629385964912286</v>
      </c>
      <c r="Z446" s="2">
        <f>U446/V446</f>
        <v>0.25062656641604009</v>
      </c>
      <c r="AA446" s="2" t="e">
        <f t="shared" si="1569"/>
        <v>#DIV/0!</v>
      </c>
      <c r="AB446" s="2">
        <f t="shared" si="1569"/>
        <v>1.9950000000000001</v>
      </c>
      <c r="AC446" s="2">
        <f>(O446-N446)/O446</f>
        <v>0.9453125</v>
      </c>
      <c r="AD446" s="2">
        <f t="shared" si="1570"/>
        <v>100</v>
      </c>
      <c r="AE446" s="2">
        <f t="shared" si="1570"/>
        <v>199</v>
      </c>
      <c r="AG446" s="2">
        <f>AD446/AE446</f>
        <v>0.50251256281407031</v>
      </c>
      <c r="AH446" s="2">
        <f t="shared" si="1234"/>
        <v>15.959899749373433</v>
      </c>
      <c r="AI446" s="2">
        <v>1</v>
      </c>
      <c r="AJ446">
        <f t="shared" si="1567"/>
        <v>1E-3</v>
      </c>
      <c r="AK446">
        <f t="shared" si="1240"/>
        <v>17.5</v>
      </c>
      <c r="AL446">
        <f>26*60</f>
        <v>1560</v>
      </c>
      <c r="AM446">
        <f t="shared" si="1241"/>
        <v>1577.5</v>
      </c>
      <c r="AP446" t="s">
        <v>37</v>
      </c>
      <c r="AQ446">
        <v>380</v>
      </c>
      <c r="AS446">
        <v>6.35</v>
      </c>
      <c r="AT446">
        <v>1</v>
      </c>
      <c r="AU446">
        <f t="shared" si="1235"/>
        <v>503.98412673416607</v>
      </c>
      <c r="AV446" t="s">
        <v>287</v>
      </c>
      <c r="AW446" t="s">
        <v>442</v>
      </c>
      <c r="AZ446" s="2">
        <f t="shared" si="1532"/>
        <v>1.3790291359121036</v>
      </c>
      <c r="BA446" s="2">
        <f t="shared" si="1533"/>
        <v>2</v>
      </c>
      <c r="BB446">
        <v>61.39</v>
      </c>
      <c r="BC446">
        <f>((BB446/100)/GU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0.62075191185506495</v>
      </c>
      <c r="BD446">
        <v>38.56</v>
      </c>
      <c r="BE446">
        <f>((BD446/100)/GW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0.37890849203599558</v>
      </c>
      <c r="BF446">
        <v>0.01</v>
      </c>
      <c r="BG446">
        <f>((BF446/100)/GY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1.0947611641586948E-4</v>
      </c>
      <c r="BH446">
        <v>0</v>
      </c>
      <c r="BI446">
        <f>((BH446/100)/HA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J446">
        <v>0</v>
      </c>
      <c r="BK446">
        <f>((BJ446/100)/HC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L446">
        <v>0</v>
      </c>
      <c r="BM446">
        <f>((BL446/100)/HE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N446">
        <v>0</v>
      </c>
      <c r="BO446">
        <f>((BN446/100)/HG$2)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P446">
        <v>0</v>
      </c>
      <c r="BQ446">
        <f>((BP446/100)/HA$13)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R446">
        <v>0.02</v>
      </c>
      <c r="BS446">
        <f>((BR446/100)/GU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2.3011999252370643E-4</v>
      </c>
      <c r="BT446">
        <v>0</v>
      </c>
      <c r="BU446">
        <f>((BT446/100)/GW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V446">
        <v>0</v>
      </c>
      <c r="BW446">
        <f>((BV446/100)/GY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X446">
        <v>0</v>
      </c>
      <c r="BY446">
        <f>((BX446/100)/HA$6)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BZ446">
        <v>0</v>
      </c>
      <c r="CA446">
        <f>((BZ446/100)/GU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B446">
        <v>0</v>
      </c>
      <c r="CC446">
        <f>((CB446/100)/GW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D446">
        <v>0</v>
      </c>
      <c r="CE446">
        <f>((CD446/100)/GY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F446">
        <v>0</v>
      </c>
      <c r="CG446">
        <f>((CF446/100)/GU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H446">
        <v>0</v>
      </c>
      <c r="CI446">
        <f>((CH446/100)/GW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J446">
        <v>0</v>
      </c>
      <c r="CK446">
        <f>((CJ446/100)/GY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L446">
        <v>0</v>
      </c>
      <c r="CM446">
        <f>((CL446/100)/HA$16)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N446">
        <v>0</v>
      </c>
      <c r="CO446">
        <f>((CN446/100)/GW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P446">
        <v>0</v>
      </c>
      <c r="CQ446">
        <f>((CP446/100)/GY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R446">
        <v>0</v>
      </c>
      <c r="CS446">
        <f>((CR446/100)/HA$19)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T446">
        <v>0</v>
      </c>
      <c r="CU446">
        <f>((CT446/100)/GU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V446">
        <v>0</v>
      </c>
      <c r="CW446">
        <f>((CV446/100)/GW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X446">
        <v>0</v>
      </c>
      <c r="CY446">
        <f>((CX446/100)/HA$25)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CZ446">
        <v>0</v>
      </c>
      <c r="DA446">
        <f>((CZ446/100)/GU$13)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B446">
        <v>0</v>
      </c>
      <c r="DC446">
        <f>((DB446/100)/HA$10)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D446">
        <v>0</v>
      </c>
      <c r="DE446">
        <f>((DD446/100)/GW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F446">
        <v>0</v>
      </c>
      <c r="DG446">
        <f>((DF446/100)/GY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H446">
        <v>0</v>
      </c>
      <c r="DI446">
        <f>((DH446/100)/HA$28)/((BR446/100)/GU$6+(BH446/100)/HA$2+(BT446/100)/GW$6+(BV446/100)/GY$6+(BX446/100)/HA$6+(BZ446/100)/GU$10+(CB446/100)/GW$10+(CD446/100)/GY$10+(BF446/100)/GY$2+(BB446/100)/GU$2+(CF446/100)/GU$16+(CH446/100)/GW$16+(CJ446/100)/GY$16+(CL446/100)/HA$16+(BL446/100)/HE$2+(CN446/100)/GW$19+(CP446/100)/GY$19+(CR446/100)/HA$19+(BP446/100)/HA$13+(CZ446/100)/GU$13+(DB446/100)/HA$10+(CT446/100)/GU$25+(CV446/100)/GW$25+(CX446/100)/HA$25+(DD446/100)/GW$28+(DF446/100)/GY$28+(BD446/100)/GW$2+(BJ446/100)/HC$2+(BN446/100)/HG$2+(DH446/100)/HA$28)</f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f>((ER446/100)/HK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T446">
        <v>0</v>
      </c>
      <c r="EU446">
        <f>((ET446/100)/HM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V446">
        <v>100</v>
      </c>
      <c r="EW446">
        <f>((EV446/100)/HO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1</v>
      </c>
      <c r="EX446">
        <v>0</v>
      </c>
      <c r="EY446">
        <f>((EX446/100)/GW$2)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EZ446">
        <v>0</v>
      </c>
      <c r="FA446">
        <f>((EZ446/100)/HA$10)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FB446">
        <v>0</v>
      </c>
      <c r="FC446">
        <f>((FB446/100)/GU$13)/((ER446/100)/HK$2+(ET446/100)/HM$2+(EV446/100)/HO$2+(EX446/100)/GW$2+(EZ446/100)/HA$10+(FB446/100)/GU$13+(FD446/100)/GW$13+(FF446/100)/GY$13+(FH446/100)/HA$13+(FJ446/100)/GU$19+(FL446/100)/GU$2+(FN446/100)/HC$2+(FP446/100)/GY$2+(FR446/100)/GU$22+(FT446/100)/GW$22+(FV446/100)/HE$2+(FX446/100)/GU$6+(FZ446/100)/GU$10+(GB446/100)/GZ$22+(GD446/100)/GY$25+(GF446/100)/GU$28+(GH446/100)/GU$31+(GJ446/100)/GW$31+(GL446/100)/GY$31+(GN446/100)/HA$31+(GP446/100)/GU$34)</f>
        <v>0</v>
      </c>
      <c r="FD446">
        <v>0</v>
      </c>
      <c r="FE446">
        <f t="shared" si="1490"/>
        <v>0</v>
      </c>
      <c r="FF446">
        <v>0</v>
      </c>
      <c r="FG446">
        <f t="shared" si="1491"/>
        <v>0</v>
      </c>
      <c r="FH446">
        <v>0</v>
      </c>
      <c r="FI446">
        <f t="shared" si="1492"/>
        <v>0</v>
      </c>
      <c r="FJ446">
        <v>0</v>
      </c>
      <c r="FK446">
        <f t="shared" si="1493"/>
        <v>0</v>
      </c>
      <c r="FL446">
        <v>0</v>
      </c>
      <c r="FM446">
        <f t="shared" si="1494"/>
        <v>0</v>
      </c>
      <c r="FN446">
        <v>0</v>
      </c>
      <c r="FO446">
        <f t="shared" si="1495"/>
        <v>0</v>
      </c>
      <c r="FP446">
        <v>0</v>
      </c>
      <c r="FQ446">
        <f t="shared" si="1496"/>
        <v>0</v>
      </c>
      <c r="FR446">
        <v>0</v>
      </c>
      <c r="FS446">
        <f t="shared" si="1497"/>
        <v>0</v>
      </c>
      <c r="FT446">
        <v>0</v>
      </c>
      <c r="FU446">
        <f t="shared" si="1498"/>
        <v>0</v>
      </c>
      <c r="FV446">
        <v>0</v>
      </c>
      <c r="FW446">
        <f t="shared" si="1499"/>
        <v>0</v>
      </c>
      <c r="FX446">
        <v>0</v>
      </c>
      <c r="FY446">
        <f t="shared" si="1500"/>
        <v>0</v>
      </c>
      <c r="FZ446">
        <v>0</v>
      </c>
      <c r="GA446">
        <f t="shared" si="1501"/>
        <v>0</v>
      </c>
      <c r="GB446">
        <v>0</v>
      </c>
      <c r="GC446">
        <f t="shared" si="1502"/>
        <v>0</v>
      </c>
      <c r="GD446">
        <v>0</v>
      </c>
      <c r="GE446">
        <f t="shared" si="1503"/>
        <v>0</v>
      </c>
      <c r="GF446">
        <v>0</v>
      </c>
      <c r="GG446">
        <f t="shared" si="1504"/>
        <v>0</v>
      </c>
      <c r="GH446">
        <v>0</v>
      </c>
      <c r="GI446">
        <f t="shared" si="1505"/>
        <v>0</v>
      </c>
      <c r="GJ446">
        <v>0</v>
      </c>
      <c r="GK446">
        <f t="shared" si="1506"/>
        <v>0</v>
      </c>
      <c r="GL446">
        <v>0</v>
      </c>
      <c r="GM446">
        <f t="shared" si="1507"/>
        <v>0</v>
      </c>
      <c r="GN446">
        <v>0</v>
      </c>
      <c r="GO446">
        <f t="shared" si="1508"/>
        <v>0</v>
      </c>
      <c r="GP446">
        <v>0</v>
      </c>
      <c r="GQ446">
        <f t="shared" si="1509"/>
        <v>0</v>
      </c>
      <c r="GR446" s="3" t="s">
        <v>798</v>
      </c>
    </row>
    <row r="447" spans="1:200" x14ac:dyDescent="0.45">
      <c r="A447">
        <v>446</v>
      </c>
      <c r="B447" t="s">
        <v>543</v>
      </c>
      <c r="C447" t="s">
        <v>398</v>
      </c>
      <c r="E447" t="s">
        <v>545</v>
      </c>
      <c r="F447">
        <f t="shared" ref="F447:F454" si="1571">231.9+273</f>
        <v>504.9</v>
      </c>
      <c r="G447">
        <f t="shared" ref="G447:G454" si="1572">260+273</f>
        <v>533</v>
      </c>
      <c r="H447">
        <f>925+273</f>
        <v>1198</v>
      </c>
      <c r="I447" s="2">
        <f t="shared" si="1519"/>
        <v>0.44490818030050083</v>
      </c>
      <c r="J447" s="2">
        <f t="shared" si="1520"/>
        <v>28.100000000000023</v>
      </c>
      <c r="K447" s="2">
        <f t="shared" si="1521"/>
        <v>1.0556545850663499</v>
      </c>
      <c r="N447">
        <v>2.5</v>
      </c>
      <c r="O447">
        <v>27.5</v>
      </c>
      <c r="P447" s="2">
        <f t="shared" si="1033"/>
        <v>9.0909090909090912E-2</v>
      </c>
      <c r="Q447" s="2">
        <f t="shared" si="1034"/>
        <v>0.90909090909090906</v>
      </c>
      <c r="S447">
        <v>120</v>
      </c>
      <c r="U447">
        <v>277</v>
      </c>
      <c r="V447">
        <v>332</v>
      </c>
      <c r="W447" s="2">
        <f t="shared" si="1522"/>
        <v>6.9249999999999998</v>
      </c>
      <c r="X447" s="2">
        <f t="shared" si="1523"/>
        <v>91.3</v>
      </c>
      <c r="Y447" s="7">
        <f t="shared" si="1524"/>
        <v>0.92415115005476456</v>
      </c>
      <c r="Z447" s="2">
        <f t="shared" si="1525"/>
        <v>0.83433734939759041</v>
      </c>
      <c r="AA447" s="2" t="e">
        <f t="shared" si="1526"/>
        <v>#DIV/0!</v>
      </c>
      <c r="AB447" s="2">
        <f t="shared" si="1527"/>
        <v>2.7666666666666666</v>
      </c>
      <c r="AC447" s="2">
        <f t="shared" si="1528"/>
        <v>0.90909090909090906</v>
      </c>
      <c r="AD447" s="2">
        <f t="shared" si="1529"/>
        <v>277</v>
      </c>
      <c r="AE447" s="2">
        <f t="shared" si="1530"/>
        <v>212</v>
      </c>
      <c r="AG447" s="2">
        <f t="shared" si="1531"/>
        <v>1.3066037735849056</v>
      </c>
      <c r="AH447" s="2">
        <f t="shared" si="1234"/>
        <v>17.560240963855421</v>
      </c>
      <c r="AI447" s="2">
        <v>2</v>
      </c>
      <c r="AJ447">
        <f t="shared" si="1567"/>
        <v>1E-3</v>
      </c>
      <c r="AK447">
        <f t="shared" si="1240"/>
        <v>25</v>
      </c>
      <c r="AL447">
        <v>10</v>
      </c>
      <c r="AM447">
        <f t="shared" si="1241"/>
        <v>35</v>
      </c>
      <c r="AP447" t="s">
        <v>37</v>
      </c>
      <c r="AQ447">
        <v>450</v>
      </c>
      <c r="AS447">
        <v>6.35</v>
      </c>
      <c r="AT447">
        <v>1</v>
      </c>
      <c r="AU447">
        <f t="shared" si="1235"/>
        <v>302.39047604049966</v>
      </c>
      <c r="AV447" t="s">
        <v>385</v>
      </c>
      <c r="AW447" t="s">
        <v>64</v>
      </c>
      <c r="AZ447" s="2">
        <f t="shared" si="1532"/>
        <v>1.2885331676615606</v>
      </c>
      <c r="BA447" s="2">
        <f t="shared" si="1533"/>
        <v>4</v>
      </c>
      <c r="BB447">
        <v>70.53</v>
      </c>
      <c r="BC447">
        <f t="shared" si="1510"/>
        <v>0.71124847066812147</v>
      </c>
      <c r="BD447">
        <v>29.43</v>
      </c>
      <c r="BE447">
        <f t="shared" si="1511"/>
        <v>0.28841284918862309</v>
      </c>
      <c r="BF447">
        <v>0.01</v>
      </c>
      <c r="BG447">
        <f t="shared" si="1423"/>
        <v>1.0918083515904992E-4</v>
      </c>
      <c r="BH447">
        <v>0</v>
      </c>
      <c r="BI447">
        <f t="shared" si="1512"/>
        <v>0</v>
      </c>
      <c r="BJ447">
        <v>0</v>
      </c>
      <c r="BK447">
        <f t="shared" si="1513"/>
        <v>0</v>
      </c>
      <c r="BL447">
        <v>0</v>
      </c>
      <c r="BM447">
        <f t="shared" si="1514"/>
        <v>0</v>
      </c>
      <c r="BN447">
        <v>0</v>
      </c>
      <c r="BO447">
        <f t="shared" si="1515"/>
        <v>0</v>
      </c>
      <c r="BP447">
        <v>0</v>
      </c>
      <c r="BQ447">
        <f t="shared" si="1516"/>
        <v>0</v>
      </c>
      <c r="BR447">
        <v>0.02</v>
      </c>
      <c r="BS447">
        <f t="shared" si="1534"/>
        <v>2.2949930809648781E-4</v>
      </c>
      <c r="BT447">
        <v>0</v>
      </c>
      <c r="BU447">
        <f t="shared" si="1535"/>
        <v>0</v>
      </c>
      <c r="BV447">
        <v>0</v>
      </c>
      <c r="BW447">
        <f t="shared" si="1536"/>
        <v>0</v>
      </c>
      <c r="BX447">
        <v>0</v>
      </c>
      <c r="BY447">
        <f t="shared" si="1537"/>
        <v>0</v>
      </c>
      <c r="BZ447">
        <v>0</v>
      </c>
      <c r="CA447">
        <f t="shared" si="1538"/>
        <v>0</v>
      </c>
      <c r="CB447">
        <v>0</v>
      </c>
      <c r="CC447">
        <f t="shared" si="1539"/>
        <v>0</v>
      </c>
      <c r="CD447">
        <v>0</v>
      </c>
      <c r="CE447">
        <f t="shared" si="1540"/>
        <v>0</v>
      </c>
      <c r="CF447">
        <v>0</v>
      </c>
      <c r="CG447">
        <f t="shared" si="1541"/>
        <v>0</v>
      </c>
      <c r="CH447">
        <v>0</v>
      </c>
      <c r="CI447">
        <f t="shared" si="1542"/>
        <v>0</v>
      </c>
      <c r="CJ447">
        <v>0</v>
      </c>
      <c r="CK447">
        <f t="shared" si="1543"/>
        <v>0</v>
      </c>
      <c r="CL447">
        <v>0</v>
      </c>
      <c r="CM447">
        <f t="shared" si="1544"/>
        <v>0</v>
      </c>
      <c r="CN447">
        <v>0</v>
      </c>
      <c r="CO447">
        <f t="shared" si="1545"/>
        <v>0</v>
      </c>
      <c r="CP447">
        <v>0</v>
      </c>
      <c r="CQ447">
        <f t="shared" si="1546"/>
        <v>0</v>
      </c>
      <c r="CR447">
        <v>0</v>
      </c>
      <c r="CS447">
        <f t="shared" si="1547"/>
        <v>0</v>
      </c>
      <c r="CT447">
        <v>0</v>
      </c>
      <c r="CU447">
        <f t="shared" si="1548"/>
        <v>0</v>
      </c>
      <c r="CV447">
        <v>0</v>
      </c>
      <c r="CW447">
        <f t="shared" si="1549"/>
        <v>0</v>
      </c>
      <c r="CX447">
        <v>0</v>
      </c>
      <c r="CY447">
        <f t="shared" si="1550"/>
        <v>0</v>
      </c>
      <c r="CZ447">
        <v>0</v>
      </c>
      <c r="DA447">
        <f t="shared" si="1551"/>
        <v>0</v>
      </c>
      <c r="DB447">
        <v>0</v>
      </c>
      <c r="DC447">
        <f t="shared" si="1552"/>
        <v>0</v>
      </c>
      <c r="DD447">
        <v>0</v>
      </c>
      <c r="DE447">
        <f t="shared" si="1553"/>
        <v>0</v>
      </c>
      <c r="DF447">
        <v>0</v>
      </c>
      <c r="DG447">
        <f t="shared" si="1554"/>
        <v>0</v>
      </c>
      <c r="DH447">
        <v>0</v>
      </c>
      <c r="DI447">
        <f t="shared" si="1555"/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f t="shared" si="1556"/>
        <v>0</v>
      </c>
      <c r="ET447">
        <v>0</v>
      </c>
      <c r="EU447">
        <f t="shared" si="1557"/>
        <v>0</v>
      </c>
      <c r="EV447">
        <v>0</v>
      </c>
      <c r="EW447">
        <f t="shared" si="1558"/>
        <v>0</v>
      </c>
      <c r="EX447">
        <v>0</v>
      </c>
      <c r="EY447">
        <f t="shared" si="1559"/>
        <v>0</v>
      </c>
      <c r="EZ447">
        <v>0</v>
      </c>
      <c r="FA447">
        <f t="shared" si="1517"/>
        <v>0</v>
      </c>
      <c r="FB447">
        <v>100</v>
      </c>
      <c r="FC447">
        <f t="shared" si="1560"/>
        <v>1</v>
      </c>
      <c r="FD447">
        <v>0</v>
      </c>
      <c r="FE447">
        <f t="shared" si="1490"/>
        <v>0</v>
      </c>
      <c r="FF447">
        <v>0</v>
      </c>
      <c r="FG447">
        <f t="shared" si="1491"/>
        <v>0</v>
      </c>
      <c r="FH447">
        <v>0</v>
      </c>
      <c r="FI447">
        <f t="shared" si="1492"/>
        <v>0</v>
      </c>
      <c r="FJ447">
        <v>0</v>
      </c>
      <c r="FK447">
        <f t="shared" si="1493"/>
        <v>0</v>
      </c>
      <c r="FL447">
        <v>0</v>
      </c>
      <c r="FM447">
        <f t="shared" si="1494"/>
        <v>0</v>
      </c>
      <c r="FN447">
        <v>0</v>
      </c>
      <c r="FO447">
        <f t="shared" si="1495"/>
        <v>0</v>
      </c>
      <c r="FP447">
        <v>0</v>
      </c>
      <c r="FQ447">
        <f t="shared" si="1496"/>
        <v>0</v>
      </c>
      <c r="FR447">
        <v>0</v>
      </c>
      <c r="FS447">
        <f t="shared" si="1497"/>
        <v>0</v>
      </c>
      <c r="FT447">
        <v>0</v>
      </c>
      <c r="FU447">
        <f t="shared" si="1498"/>
        <v>0</v>
      </c>
      <c r="FV447">
        <v>0</v>
      </c>
      <c r="FW447">
        <f t="shared" si="1499"/>
        <v>0</v>
      </c>
      <c r="FX447">
        <v>0</v>
      </c>
      <c r="FY447">
        <f t="shared" si="1500"/>
        <v>0</v>
      </c>
      <c r="FZ447">
        <v>0</v>
      </c>
      <c r="GA447">
        <f t="shared" si="1501"/>
        <v>0</v>
      </c>
      <c r="GB447">
        <v>0</v>
      </c>
      <c r="GC447">
        <f t="shared" si="1502"/>
        <v>0</v>
      </c>
      <c r="GD447">
        <v>0</v>
      </c>
      <c r="GE447">
        <f t="shared" si="1503"/>
        <v>0</v>
      </c>
      <c r="GF447">
        <v>0</v>
      </c>
      <c r="GG447">
        <f t="shared" si="1504"/>
        <v>0</v>
      </c>
      <c r="GH447">
        <v>0</v>
      </c>
      <c r="GI447">
        <f t="shared" si="1505"/>
        <v>0</v>
      </c>
      <c r="GJ447">
        <v>0</v>
      </c>
      <c r="GK447">
        <f t="shared" si="1506"/>
        <v>0</v>
      </c>
      <c r="GL447">
        <v>0</v>
      </c>
      <c r="GM447">
        <f t="shared" si="1507"/>
        <v>0</v>
      </c>
      <c r="GN447">
        <v>0</v>
      </c>
      <c r="GO447">
        <f t="shared" si="1508"/>
        <v>0</v>
      </c>
      <c r="GP447">
        <v>0</v>
      </c>
      <c r="GQ447">
        <f t="shared" si="1509"/>
        <v>0</v>
      </c>
      <c r="GR447" s="3" t="s">
        <v>798</v>
      </c>
    </row>
    <row r="448" spans="1:200" x14ac:dyDescent="0.45">
      <c r="A448">
        <v>447</v>
      </c>
      <c r="B448" t="s">
        <v>543</v>
      </c>
      <c r="C448" t="s">
        <v>398</v>
      </c>
      <c r="E448" t="s">
        <v>545</v>
      </c>
      <c r="F448">
        <f t="shared" si="1571"/>
        <v>504.9</v>
      </c>
      <c r="G448">
        <f t="shared" si="1572"/>
        <v>533</v>
      </c>
      <c r="H448">
        <f>925+273</f>
        <v>1198</v>
      </c>
      <c r="I448" s="2">
        <f>G448/H448</f>
        <v>0.44490818030050083</v>
      </c>
      <c r="J448" s="2">
        <f>G448-F448</f>
        <v>28.100000000000023</v>
      </c>
      <c r="K448" s="2">
        <f>G448/F448</f>
        <v>1.0556545850663499</v>
      </c>
      <c r="N448">
        <v>2.5</v>
      </c>
      <c r="O448">
        <v>27.5</v>
      </c>
      <c r="P448" s="2">
        <f t="shared" si="1033"/>
        <v>9.0909090909090912E-2</v>
      </c>
      <c r="Q448" s="2">
        <f t="shared" si="1034"/>
        <v>0.90909090909090906</v>
      </c>
      <c r="S448">
        <v>120</v>
      </c>
      <c r="U448">
        <v>225</v>
      </c>
      <c r="V448">
        <v>332</v>
      </c>
      <c r="W448" s="2">
        <f t="shared" ref="W448:X450" si="1573">U448*N448/100</f>
        <v>5.625</v>
      </c>
      <c r="X448" s="2">
        <f t="shared" si="1573"/>
        <v>91.3</v>
      </c>
      <c r="Y448" s="7">
        <f>(X448-W448)/X448</f>
        <v>0.93838992332968241</v>
      </c>
      <c r="Z448" s="2">
        <f>U448/V448</f>
        <v>0.67771084337349397</v>
      </c>
      <c r="AA448" s="2" t="e">
        <f t="shared" ref="AA448:AB450" si="1574">U448/R448</f>
        <v>#DIV/0!</v>
      </c>
      <c r="AB448" s="2">
        <f t="shared" si="1574"/>
        <v>2.7666666666666666</v>
      </c>
      <c r="AC448" s="2">
        <f>(O448-N448)/O448</f>
        <v>0.90909090909090906</v>
      </c>
      <c r="AD448" s="2">
        <f t="shared" ref="AD448:AE450" si="1575">U448-R448</f>
        <v>225</v>
      </c>
      <c r="AE448" s="2">
        <f t="shared" si="1575"/>
        <v>212</v>
      </c>
      <c r="AG448" s="2">
        <f>AD448/AE448</f>
        <v>1.0613207547169812</v>
      </c>
      <c r="AH448" s="2">
        <f t="shared" si="1234"/>
        <v>17.560240963855421</v>
      </c>
      <c r="AI448" s="2">
        <v>2</v>
      </c>
      <c r="AJ448">
        <f t="shared" si="1567"/>
        <v>1E-3</v>
      </c>
      <c r="AK448">
        <f t="shared" si="1240"/>
        <v>25</v>
      </c>
      <c r="AL448">
        <v>60</v>
      </c>
      <c r="AM448">
        <f t="shared" si="1241"/>
        <v>85</v>
      </c>
      <c r="AP448" t="s">
        <v>37</v>
      </c>
      <c r="AQ448">
        <v>450</v>
      </c>
      <c r="AS448">
        <v>6.35</v>
      </c>
      <c r="AT448">
        <v>1</v>
      </c>
      <c r="AU448">
        <f t="shared" si="1235"/>
        <v>302.39047604049966</v>
      </c>
      <c r="AV448" t="s">
        <v>385</v>
      </c>
      <c r="AW448" t="s">
        <v>64</v>
      </c>
      <c r="AZ448" s="2">
        <f t="shared" si="1532"/>
        <v>1.2885331676615606</v>
      </c>
      <c r="BA448" s="2">
        <f t="shared" si="1533"/>
        <v>4</v>
      </c>
      <c r="BB448">
        <v>70.53</v>
      </c>
      <c r="BC448">
        <f>((BB448/100)/GU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0.71124847066812147</v>
      </c>
      <c r="BD448">
        <v>29.43</v>
      </c>
      <c r="BE448">
        <f>((BD448/100)/GW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0.28841284918862309</v>
      </c>
      <c r="BF448">
        <v>0.01</v>
      </c>
      <c r="BG448">
        <f>((BF448/100)/GY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1.0918083515904992E-4</v>
      </c>
      <c r="BH448">
        <v>0</v>
      </c>
      <c r="BI448">
        <f>((BH448/100)/HA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J448">
        <v>0</v>
      </c>
      <c r="BK448">
        <f>((BJ448/100)/HC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L448">
        <v>0</v>
      </c>
      <c r="BM448">
        <f>((BL448/100)/HE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N448">
        <v>0</v>
      </c>
      <c r="BO448">
        <f>((BN448/100)/HG$2)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P448">
        <v>0</v>
      </c>
      <c r="BQ448">
        <f>((BP448/100)/HA$13)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R448">
        <v>0.02</v>
      </c>
      <c r="BS448">
        <f>((BR448/100)/GU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2.2949930809648781E-4</v>
      </c>
      <c r="BT448">
        <v>0</v>
      </c>
      <c r="BU448">
        <f>((BT448/100)/GW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V448">
        <v>0</v>
      </c>
      <c r="BW448">
        <f>((BV448/100)/GY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X448">
        <v>0</v>
      </c>
      <c r="BY448">
        <f>((BX448/100)/HA$6)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BZ448">
        <v>0</v>
      </c>
      <c r="CA448">
        <f>((BZ448/100)/GU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B448">
        <v>0</v>
      </c>
      <c r="CC448">
        <f>((CB448/100)/GW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D448">
        <v>0</v>
      </c>
      <c r="CE448">
        <f>((CD448/100)/GY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F448">
        <v>0</v>
      </c>
      <c r="CG448">
        <f>((CF448/100)/GU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H448">
        <v>0</v>
      </c>
      <c r="CI448">
        <f>((CH448/100)/GW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J448">
        <v>0</v>
      </c>
      <c r="CK448">
        <f>((CJ448/100)/GY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L448">
        <v>0</v>
      </c>
      <c r="CM448">
        <f>((CL448/100)/HA$16)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N448">
        <v>0</v>
      </c>
      <c r="CO448">
        <f>((CN448/100)/GW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P448">
        <v>0</v>
      </c>
      <c r="CQ448">
        <f>((CP448/100)/GY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R448">
        <v>0</v>
      </c>
      <c r="CS448">
        <f>((CR448/100)/HA$19)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T448">
        <v>0</v>
      </c>
      <c r="CU448">
        <f>((CT448/100)/GU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V448">
        <v>0</v>
      </c>
      <c r="CW448">
        <f>((CV448/100)/GW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X448">
        <v>0</v>
      </c>
      <c r="CY448">
        <f>((CX448/100)/HA$25)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CZ448">
        <v>0</v>
      </c>
      <c r="DA448">
        <f>((CZ448/100)/GU$13)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B448">
        <v>0</v>
      </c>
      <c r="DC448">
        <f>((DB448/100)/HA$10)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D448">
        <v>0</v>
      </c>
      <c r="DE448">
        <f>((DD448/100)/GW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F448">
        <v>0</v>
      </c>
      <c r="DG448">
        <f>((DF448/100)/GY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H448">
        <v>0</v>
      </c>
      <c r="DI448">
        <f>((DH448/100)/HA$28)/((BR448/100)/GU$6+(BH448/100)/HA$2+(BT448/100)/GW$6+(BV448/100)/GY$6+(BX448/100)/HA$6+(BZ448/100)/GU$10+(CB448/100)/GW$10+(CD448/100)/GY$10+(BF448/100)/GY$2+(BB448/100)/GU$2+(CF448/100)/GU$16+(CH448/100)/GW$16+(CJ448/100)/GY$16+(CL448/100)/HA$16+(BL448/100)/HE$2+(CN448/100)/GW$19+(CP448/100)/GY$19+(CR448/100)/HA$19+(BP448/100)/HA$13+(CZ448/100)/GU$13+(DB448/100)/HA$10+(CT448/100)/GU$25+(CV448/100)/GW$25+(CX448/100)/HA$25+(DD448/100)/GW$28+(DF448/100)/GY$28+(BD448/100)/GW$2+(BJ448/100)/HC$2+(BN448/100)/HG$2+(DH448/100)/HA$28)</f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f>((ER448/100)/HK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T448">
        <v>0</v>
      </c>
      <c r="EU448">
        <f>((ET448/100)/HM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V448">
        <v>0</v>
      </c>
      <c r="EW448">
        <f>((EV448/100)/HO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X448">
        <v>0</v>
      </c>
      <c r="EY448">
        <f>((EX448/100)/GW$2)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EZ448">
        <v>0</v>
      </c>
      <c r="FA448">
        <f>((EZ448/100)/HA$10)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0</v>
      </c>
      <c r="FB448">
        <v>100</v>
      </c>
      <c r="FC448">
        <f>((FB448/100)/GU$13)/((ER448/100)/HK$2+(ET448/100)/HM$2+(EV448/100)/HO$2+(EX448/100)/GW$2+(EZ448/100)/HA$10+(FB448/100)/GU$13+(FD448/100)/GW$13+(FF448/100)/GY$13+(FH448/100)/HA$13+(FJ448/100)/GU$19+(FL448/100)/GU$2+(FN448/100)/HC$2+(FP448/100)/GY$2+(FR448/100)/GU$22+(FT448/100)/GW$22+(FV448/100)/HE$2+(FX448/100)/GU$6+(FZ448/100)/GU$10+(GB448/100)/GZ$22+(GD448/100)/GY$25+(GF448/100)/GU$28+(GH448/100)/GU$31+(GJ448/100)/GW$31+(GL448/100)/GY$31+(GN448/100)/HA$31+(GP448/100)/GU$34)</f>
        <v>1</v>
      </c>
      <c r="FD448">
        <v>0</v>
      </c>
      <c r="FE448">
        <f t="shared" si="1490"/>
        <v>0</v>
      </c>
      <c r="FF448">
        <v>0</v>
      </c>
      <c r="FG448">
        <f t="shared" si="1491"/>
        <v>0</v>
      </c>
      <c r="FH448">
        <v>0</v>
      </c>
      <c r="FI448">
        <f t="shared" si="1492"/>
        <v>0</v>
      </c>
      <c r="FJ448">
        <v>0</v>
      </c>
      <c r="FK448">
        <f t="shared" si="1493"/>
        <v>0</v>
      </c>
      <c r="FL448">
        <v>0</v>
      </c>
      <c r="FM448">
        <f t="shared" si="1494"/>
        <v>0</v>
      </c>
      <c r="FN448">
        <v>0</v>
      </c>
      <c r="FO448">
        <f t="shared" si="1495"/>
        <v>0</v>
      </c>
      <c r="FP448">
        <v>0</v>
      </c>
      <c r="FQ448">
        <f t="shared" si="1496"/>
        <v>0</v>
      </c>
      <c r="FR448">
        <v>0</v>
      </c>
      <c r="FS448">
        <f t="shared" si="1497"/>
        <v>0</v>
      </c>
      <c r="FT448">
        <v>0</v>
      </c>
      <c r="FU448">
        <f t="shared" si="1498"/>
        <v>0</v>
      </c>
      <c r="FV448">
        <v>0</v>
      </c>
      <c r="FW448">
        <f t="shared" si="1499"/>
        <v>0</v>
      </c>
      <c r="FX448">
        <v>0</v>
      </c>
      <c r="FY448">
        <f t="shared" si="1500"/>
        <v>0</v>
      </c>
      <c r="FZ448">
        <v>0</v>
      </c>
      <c r="GA448">
        <f t="shared" si="1501"/>
        <v>0</v>
      </c>
      <c r="GB448">
        <v>0</v>
      </c>
      <c r="GC448">
        <f t="shared" si="1502"/>
        <v>0</v>
      </c>
      <c r="GD448">
        <v>0</v>
      </c>
      <c r="GE448">
        <f t="shared" si="1503"/>
        <v>0</v>
      </c>
      <c r="GF448">
        <v>0</v>
      </c>
      <c r="GG448">
        <f t="shared" si="1504"/>
        <v>0</v>
      </c>
      <c r="GH448">
        <v>0</v>
      </c>
      <c r="GI448">
        <f t="shared" si="1505"/>
        <v>0</v>
      </c>
      <c r="GJ448">
        <v>0</v>
      </c>
      <c r="GK448">
        <f t="shared" si="1506"/>
        <v>0</v>
      </c>
      <c r="GL448">
        <v>0</v>
      </c>
      <c r="GM448">
        <f t="shared" si="1507"/>
        <v>0</v>
      </c>
      <c r="GN448">
        <v>0</v>
      </c>
      <c r="GO448">
        <f t="shared" si="1508"/>
        <v>0</v>
      </c>
      <c r="GP448">
        <v>0</v>
      </c>
      <c r="GQ448">
        <f t="shared" si="1509"/>
        <v>0</v>
      </c>
      <c r="GR448" s="3" t="s">
        <v>798</v>
      </c>
    </row>
    <row r="449" spans="1:200" x14ac:dyDescent="0.45">
      <c r="A449">
        <v>448</v>
      </c>
      <c r="B449" t="s">
        <v>543</v>
      </c>
      <c r="C449" t="s">
        <v>398</v>
      </c>
      <c r="E449" t="s">
        <v>545</v>
      </c>
      <c r="F449">
        <f t="shared" si="1571"/>
        <v>504.9</v>
      </c>
      <c r="G449">
        <f t="shared" si="1572"/>
        <v>533</v>
      </c>
      <c r="H449">
        <f>925+273</f>
        <v>1198</v>
      </c>
      <c r="I449" s="2">
        <f>G449/H449</f>
        <v>0.44490818030050083</v>
      </c>
      <c r="J449" s="2">
        <f>G449-F449</f>
        <v>28.100000000000023</v>
      </c>
      <c r="K449" s="2">
        <f>G449/F449</f>
        <v>1.0556545850663499</v>
      </c>
      <c r="N449">
        <v>2.75</v>
      </c>
      <c r="O449">
        <v>27.5</v>
      </c>
      <c r="P449" s="2">
        <f t="shared" si="1033"/>
        <v>0.1</v>
      </c>
      <c r="Q449" s="2">
        <f t="shared" si="1034"/>
        <v>0.9</v>
      </c>
      <c r="S449">
        <v>120</v>
      </c>
      <c r="U449">
        <v>219</v>
      </c>
      <c r="V449">
        <v>332</v>
      </c>
      <c r="W449" s="2">
        <f t="shared" si="1573"/>
        <v>6.0225</v>
      </c>
      <c r="X449" s="2">
        <f t="shared" si="1573"/>
        <v>91.3</v>
      </c>
      <c r="Y449" s="7">
        <f>(X449-W449)/X449</f>
        <v>0.9340361445783133</v>
      </c>
      <c r="Z449" s="2">
        <f>U449/V449</f>
        <v>0.65963855421686746</v>
      </c>
      <c r="AA449" s="2" t="e">
        <f t="shared" si="1574"/>
        <v>#DIV/0!</v>
      </c>
      <c r="AB449" s="2">
        <f t="shared" si="1574"/>
        <v>2.7666666666666666</v>
      </c>
      <c r="AC449" s="2">
        <f>(O449-N449)/O449</f>
        <v>0.9</v>
      </c>
      <c r="AD449" s="2">
        <f t="shared" si="1575"/>
        <v>219</v>
      </c>
      <c r="AE449" s="2">
        <f t="shared" si="1575"/>
        <v>212</v>
      </c>
      <c r="AG449" s="2">
        <f>AD449/AE449</f>
        <v>1.0330188679245282</v>
      </c>
      <c r="AH449" s="2">
        <f t="shared" si="1234"/>
        <v>17.560240963855421</v>
      </c>
      <c r="AI449" s="2">
        <v>2</v>
      </c>
      <c r="AJ449">
        <f t="shared" si="1567"/>
        <v>1E-3</v>
      </c>
      <c r="AK449">
        <f t="shared" si="1240"/>
        <v>27.5</v>
      </c>
      <c r="AL449">
        <v>600</v>
      </c>
      <c r="AM449">
        <f t="shared" si="1241"/>
        <v>627.5</v>
      </c>
      <c r="AP449" t="s">
        <v>37</v>
      </c>
      <c r="AQ449">
        <v>450</v>
      </c>
      <c r="AS449">
        <v>6.35</v>
      </c>
      <c r="AT449">
        <v>1</v>
      </c>
      <c r="AU449">
        <f t="shared" si="1235"/>
        <v>302.39047604049966</v>
      </c>
      <c r="AV449" t="s">
        <v>385</v>
      </c>
      <c r="AW449" t="s">
        <v>64</v>
      </c>
      <c r="AZ449" s="2">
        <f t="shared" si="1532"/>
        <v>1.2885331676615606</v>
      </c>
      <c r="BA449" s="2">
        <f t="shared" si="1533"/>
        <v>4</v>
      </c>
      <c r="BB449">
        <v>70.53</v>
      </c>
      <c r="BC449">
        <f>((BB449/100)/GU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0.71124847066812147</v>
      </c>
      <c r="BD449">
        <v>29.43</v>
      </c>
      <c r="BE449">
        <f>((BD449/100)/GW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0.28841284918862309</v>
      </c>
      <c r="BF449">
        <v>0.01</v>
      </c>
      <c r="BG449">
        <f>((BF449/100)/GY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1.0918083515904992E-4</v>
      </c>
      <c r="BH449">
        <v>0</v>
      </c>
      <c r="BI449">
        <f>((BH449/100)/HA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J449">
        <v>0</v>
      </c>
      <c r="BK449">
        <f>((BJ449/100)/HC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L449">
        <v>0</v>
      </c>
      <c r="BM449">
        <f>((BL449/100)/HE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N449">
        <v>0</v>
      </c>
      <c r="BO449">
        <f>((BN449/100)/HG$2)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P449">
        <v>0</v>
      </c>
      <c r="BQ449">
        <f>((BP449/100)/HA$13)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R449">
        <v>0.02</v>
      </c>
      <c r="BS449">
        <f>((BR449/100)/GU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2.2949930809648781E-4</v>
      </c>
      <c r="BT449">
        <v>0</v>
      </c>
      <c r="BU449">
        <f>((BT449/100)/GW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V449">
        <v>0</v>
      </c>
      <c r="BW449">
        <f>((BV449/100)/GY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X449">
        <v>0</v>
      </c>
      <c r="BY449">
        <f>((BX449/100)/HA$6)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BZ449">
        <v>0</v>
      </c>
      <c r="CA449">
        <f>((BZ449/100)/GU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B449">
        <v>0</v>
      </c>
      <c r="CC449">
        <f>((CB449/100)/GW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D449">
        <v>0</v>
      </c>
      <c r="CE449">
        <f>((CD449/100)/GY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F449">
        <v>0</v>
      </c>
      <c r="CG449">
        <f>((CF449/100)/GU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H449">
        <v>0</v>
      </c>
      <c r="CI449">
        <f>((CH449/100)/GW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J449">
        <v>0</v>
      </c>
      <c r="CK449">
        <f>((CJ449/100)/GY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L449">
        <v>0</v>
      </c>
      <c r="CM449">
        <f>((CL449/100)/HA$16)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N449">
        <v>0</v>
      </c>
      <c r="CO449">
        <f>((CN449/100)/GW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P449">
        <v>0</v>
      </c>
      <c r="CQ449">
        <f>((CP449/100)/GY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R449">
        <v>0</v>
      </c>
      <c r="CS449">
        <f>((CR449/100)/HA$19)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T449">
        <v>0</v>
      </c>
      <c r="CU449">
        <f>((CT449/100)/GU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V449">
        <v>0</v>
      </c>
      <c r="CW449">
        <f>((CV449/100)/GW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X449">
        <v>0</v>
      </c>
      <c r="CY449">
        <f>((CX449/100)/HA$25)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CZ449">
        <v>0</v>
      </c>
      <c r="DA449">
        <f>((CZ449/100)/GU$13)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B449">
        <v>0</v>
      </c>
      <c r="DC449">
        <f>((DB449/100)/HA$10)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D449">
        <v>0</v>
      </c>
      <c r="DE449">
        <f>((DD449/100)/GW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F449">
        <v>0</v>
      </c>
      <c r="DG449">
        <f>((DF449/100)/GY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H449">
        <v>0</v>
      </c>
      <c r="DI449">
        <f>((DH449/100)/HA$28)/((BR449/100)/GU$6+(BH449/100)/HA$2+(BT449/100)/GW$6+(BV449/100)/GY$6+(BX449/100)/HA$6+(BZ449/100)/GU$10+(CB449/100)/GW$10+(CD449/100)/GY$10+(BF449/100)/GY$2+(BB449/100)/GU$2+(CF449/100)/GU$16+(CH449/100)/GW$16+(CJ449/100)/GY$16+(CL449/100)/HA$16+(BL449/100)/HE$2+(CN449/100)/GW$19+(CP449/100)/GY$19+(CR449/100)/HA$19+(BP449/100)/HA$13+(CZ449/100)/GU$13+(DB449/100)/HA$10+(CT449/100)/GU$25+(CV449/100)/GW$25+(CX449/100)/HA$25+(DD449/100)/GW$28+(DF449/100)/GY$28+(BD449/100)/GW$2+(BJ449/100)/HC$2+(BN449/100)/HG$2+(DH449/100)/HA$28)</f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f>((ER449/100)/HK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T449">
        <v>0</v>
      </c>
      <c r="EU449">
        <f>((ET449/100)/HM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V449">
        <v>0</v>
      </c>
      <c r="EW449">
        <f>((EV449/100)/HO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X449">
        <v>0</v>
      </c>
      <c r="EY449">
        <f>((EX449/100)/GW$2)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EZ449">
        <v>0</v>
      </c>
      <c r="FA449">
        <f>((EZ449/100)/HA$10)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0</v>
      </c>
      <c r="FB449">
        <v>100</v>
      </c>
      <c r="FC449">
        <f>((FB449/100)/GU$13)/((ER449/100)/HK$2+(ET449/100)/HM$2+(EV449/100)/HO$2+(EX449/100)/GW$2+(EZ449/100)/HA$10+(FB449/100)/GU$13+(FD449/100)/GW$13+(FF449/100)/GY$13+(FH449/100)/HA$13+(FJ449/100)/GU$19+(FL449/100)/GU$2+(FN449/100)/HC$2+(FP449/100)/GY$2+(FR449/100)/GU$22+(FT449/100)/GW$22+(FV449/100)/HE$2+(FX449/100)/GU$6+(FZ449/100)/GU$10+(GB449/100)/GZ$22+(GD449/100)/GY$25+(GF449/100)/GU$28+(GH449/100)/GU$31+(GJ449/100)/GW$31+(GL449/100)/GY$31+(GN449/100)/HA$31+(GP449/100)/GU$34)</f>
        <v>1</v>
      </c>
      <c r="FD449">
        <v>0</v>
      </c>
      <c r="FE449">
        <f t="shared" si="1490"/>
        <v>0</v>
      </c>
      <c r="FF449">
        <v>0</v>
      </c>
      <c r="FG449">
        <f t="shared" si="1491"/>
        <v>0</v>
      </c>
      <c r="FH449">
        <v>0</v>
      </c>
      <c r="FI449">
        <f t="shared" si="1492"/>
        <v>0</v>
      </c>
      <c r="FJ449">
        <v>0</v>
      </c>
      <c r="FK449">
        <f t="shared" si="1493"/>
        <v>0</v>
      </c>
      <c r="FL449">
        <v>0</v>
      </c>
      <c r="FM449">
        <f t="shared" si="1494"/>
        <v>0</v>
      </c>
      <c r="FN449">
        <v>0</v>
      </c>
      <c r="FO449">
        <f t="shared" si="1495"/>
        <v>0</v>
      </c>
      <c r="FP449">
        <v>0</v>
      </c>
      <c r="FQ449">
        <f t="shared" si="1496"/>
        <v>0</v>
      </c>
      <c r="FR449">
        <v>0</v>
      </c>
      <c r="FS449">
        <f t="shared" si="1497"/>
        <v>0</v>
      </c>
      <c r="FT449">
        <v>0</v>
      </c>
      <c r="FU449">
        <f t="shared" si="1498"/>
        <v>0</v>
      </c>
      <c r="FV449">
        <v>0</v>
      </c>
      <c r="FW449">
        <f t="shared" si="1499"/>
        <v>0</v>
      </c>
      <c r="FX449">
        <v>0</v>
      </c>
      <c r="FY449">
        <f t="shared" si="1500"/>
        <v>0</v>
      </c>
      <c r="FZ449">
        <v>0</v>
      </c>
      <c r="GA449">
        <f t="shared" si="1501"/>
        <v>0</v>
      </c>
      <c r="GB449">
        <v>0</v>
      </c>
      <c r="GC449">
        <f t="shared" si="1502"/>
        <v>0</v>
      </c>
      <c r="GD449">
        <v>0</v>
      </c>
      <c r="GE449">
        <f t="shared" si="1503"/>
        <v>0</v>
      </c>
      <c r="GF449">
        <v>0</v>
      </c>
      <c r="GG449">
        <f t="shared" si="1504"/>
        <v>0</v>
      </c>
      <c r="GH449">
        <v>0</v>
      </c>
      <c r="GI449">
        <f t="shared" si="1505"/>
        <v>0</v>
      </c>
      <c r="GJ449">
        <v>0</v>
      </c>
      <c r="GK449">
        <f t="shared" si="1506"/>
        <v>0</v>
      </c>
      <c r="GL449">
        <v>0</v>
      </c>
      <c r="GM449">
        <f t="shared" si="1507"/>
        <v>0</v>
      </c>
      <c r="GN449">
        <v>0</v>
      </c>
      <c r="GO449">
        <f t="shared" si="1508"/>
        <v>0</v>
      </c>
      <c r="GP449">
        <v>0</v>
      </c>
      <c r="GQ449">
        <f t="shared" si="1509"/>
        <v>0</v>
      </c>
      <c r="GR449" s="3" t="s">
        <v>798</v>
      </c>
    </row>
    <row r="450" spans="1:200" x14ac:dyDescent="0.45">
      <c r="A450">
        <v>449</v>
      </c>
      <c r="B450" t="s">
        <v>543</v>
      </c>
      <c r="C450" t="s">
        <v>398</v>
      </c>
      <c r="E450" t="s">
        <v>545</v>
      </c>
      <c r="F450">
        <f t="shared" si="1571"/>
        <v>504.9</v>
      </c>
      <c r="G450">
        <f t="shared" si="1572"/>
        <v>533</v>
      </c>
      <c r="H450">
        <f>925+273</f>
        <v>1198</v>
      </c>
      <c r="I450" s="2">
        <f>G450/H450</f>
        <v>0.44490818030050083</v>
      </c>
      <c r="J450" s="2">
        <f>G450-F450</f>
        <v>28.100000000000023</v>
      </c>
      <c r="K450" s="2">
        <f>G450/F450</f>
        <v>1.0556545850663499</v>
      </c>
      <c r="N450">
        <v>2.5</v>
      </c>
      <c r="O450">
        <v>27.5</v>
      </c>
      <c r="P450" s="2">
        <f t="shared" si="1033"/>
        <v>9.0909090909090912E-2</v>
      </c>
      <c r="Q450" s="2">
        <f t="shared" si="1034"/>
        <v>0.90909090909090906</v>
      </c>
      <c r="S450">
        <v>120</v>
      </c>
      <c r="U450">
        <v>216</v>
      </c>
      <c r="V450">
        <v>332</v>
      </c>
      <c r="W450" s="2">
        <f t="shared" si="1573"/>
        <v>5.4</v>
      </c>
      <c r="X450" s="2">
        <f t="shared" si="1573"/>
        <v>91.3</v>
      </c>
      <c r="Y450" s="7">
        <f>(X450-W450)/X450</f>
        <v>0.94085432639649502</v>
      </c>
      <c r="Z450" s="2">
        <f>U450/V450</f>
        <v>0.6506024096385542</v>
      </c>
      <c r="AA450" s="2" t="e">
        <f t="shared" si="1574"/>
        <v>#DIV/0!</v>
      </c>
      <c r="AB450" s="2">
        <f t="shared" si="1574"/>
        <v>2.7666666666666666</v>
      </c>
      <c r="AC450" s="2">
        <f>(O450-N450)/O450</f>
        <v>0.90909090909090906</v>
      </c>
      <c r="AD450" s="2">
        <f t="shared" si="1575"/>
        <v>216</v>
      </c>
      <c r="AE450" s="2">
        <f t="shared" si="1575"/>
        <v>212</v>
      </c>
      <c r="AG450" s="2">
        <f>AD450/AE450</f>
        <v>1.0188679245283019</v>
      </c>
      <c r="AH450" s="2">
        <f t="shared" si="1234"/>
        <v>17.560240963855421</v>
      </c>
      <c r="AI450" s="2">
        <v>2</v>
      </c>
      <c r="AJ450">
        <f t="shared" si="1567"/>
        <v>1E-3</v>
      </c>
      <c r="AK450">
        <f t="shared" si="1240"/>
        <v>25</v>
      </c>
      <c r="AL450">
        <f>21.5*60</f>
        <v>1290</v>
      </c>
      <c r="AM450">
        <f t="shared" si="1241"/>
        <v>1315</v>
      </c>
      <c r="AP450" t="s">
        <v>37</v>
      </c>
      <c r="AQ450">
        <v>450</v>
      </c>
      <c r="AS450">
        <v>6.35</v>
      </c>
      <c r="AT450">
        <v>1</v>
      </c>
      <c r="AU450">
        <f t="shared" si="1235"/>
        <v>302.39047604049966</v>
      </c>
      <c r="AV450" t="s">
        <v>385</v>
      </c>
      <c r="AW450" t="s">
        <v>64</v>
      </c>
      <c r="AZ450" s="2">
        <f t="shared" si="1532"/>
        <v>1.2885331676615606</v>
      </c>
      <c r="BA450" s="2">
        <f t="shared" si="1533"/>
        <v>4</v>
      </c>
      <c r="BB450">
        <v>70.53</v>
      </c>
      <c r="BC450">
        <f>((BB450/100)/GU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0.71124847066812147</v>
      </c>
      <c r="BD450">
        <v>29.43</v>
      </c>
      <c r="BE450">
        <f>((BD450/100)/GW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0.28841284918862309</v>
      </c>
      <c r="BF450">
        <v>0.01</v>
      </c>
      <c r="BG450">
        <f>((BF450/100)/GY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1.0918083515904992E-4</v>
      </c>
      <c r="BH450">
        <v>0</v>
      </c>
      <c r="BI450">
        <f>((BH450/100)/HA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J450">
        <v>0</v>
      </c>
      <c r="BK450">
        <f>((BJ450/100)/HC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L450">
        <v>0</v>
      </c>
      <c r="BM450">
        <f>((BL450/100)/HE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N450">
        <v>0</v>
      </c>
      <c r="BO450">
        <f>((BN450/100)/HG$2)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P450">
        <v>0</v>
      </c>
      <c r="BQ450">
        <f>((BP450/100)/HA$13)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R450">
        <v>0.02</v>
      </c>
      <c r="BS450">
        <f>((BR450/100)/GU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2.2949930809648781E-4</v>
      </c>
      <c r="BT450">
        <v>0</v>
      </c>
      <c r="BU450">
        <f>((BT450/100)/GW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V450">
        <v>0</v>
      </c>
      <c r="BW450">
        <f>((BV450/100)/GY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X450">
        <v>0</v>
      </c>
      <c r="BY450">
        <f>((BX450/100)/HA$6)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BZ450">
        <v>0</v>
      </c>
      <c r="CA450">
        <f>((BZ450/100)/GU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B450">
        <v>0</v>
      </c>
      <c r="CC450">
        <f>((CB450/100)/GW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D450">
        <v>0</v>
      </c>
      <c r="CE450">
        <f>((CD450/100)/GY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F450">
        <v>0</v>
      </c>
      <c r="CG450">
        <f>((CF450/100)/GU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H450">
        <v>0</v>
      </c>
      <c r="CI450">
        <f>((CH450/100)/GW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J450">
        <v>0</v>
      </c>
      <c r="CK450">
        <f>((CJ450/100)/GY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L450">
        <v>0</v>
      </c>
      <c r="CM450">
        <f>((CL450/100)/HA$16)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N450">
        <v>0</v>
      </c>
      <c r="CO450">
        <f>((CN450/100)/GW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P450">
        <v>0</v>
      </c>
      <c r="CQ450">
        <f>((CP450/100)/GY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R450">
        <v>0</v>
      </c>
      <c r="CS450">
        <f>((CR450/100)/HA$19)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T450">
        <v>0</v>
      </c>
      <c r="CU450">
        <f>((CT450/100)/GU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V450">
        <v>0</v>
      </c>
      <c r="CW450">
        <f>((CV450/100)/GW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X450">
        <v>0</v>
      </c>
      <c r="CY450">
        <f>((CX450/100)/HA$25)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CZ450">
        <v>0</v>
      </c>
      <c r="DA450">
        <f>((CZ450/100)/GU$13)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B450">
        <v>0</v>
      </c>
      <c r="DC450">
        <f>((DB450/100)/HA$10)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D450">
        <v>0</v>
      </c>
      <c r="DE450">
        <f>((DD450/100)/GW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F450">
        <v>0</v>
      </c>
      <c r="DG450">
        <f>((DF450/100)/GY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H450">
        <v>0</v>
      </c>
      <c r="DI450">
        <f>((DH450/100)/HA$28)/((BR450/100)/GU$6+(BH450/100)/HA$2+(BT450/100)/GW$6+(BV450/100)/GY$6+(BX450/100)/HA$6+(BZ450/100)/GU$10+(CB450/100)/GW$10+(CD450/100)/GY$10+(BF450/100)/GY$2+(BB450/100)/GU$2+(CF450/100)/GU$16+(CH450/100)/GW$16+(CJ450/100)/GY$16+(CL450/100)/HA$16+(BL450/100)/HE$2+(CN450/100)/GW$19+(CP450/100)/GY$19+(CR450/100)/HA$19+(BP450/100)/HA$13+(CZ450/100)/GU$13+(DB450/100)/HA$10+(CT450/100)/GU$25+(CV450/100)/GW$25+(CX450/100)/HA$25+(DD450/100)/GW$28+(DF450/100)/GY$28+(BD450/100)/GW$2+(BJ450/100)/HC$2+(BN450/100)/HG$2+(DH450/100)/HA$28)</f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f>((ER450/100)/HK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T450">
        <v>0</v>
      </c>
      <c r="EU450">
        <f>((ET450/100)/HM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V450">
        <v>0</v>
      </c>
      <c r="EW450">
        <f>((EV450/100)/HO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X450">
        <v>0</v>
      </c>
      <c r="EY450">
        <f>((EX450/100)/GW$2)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EZ450">
        <v>0</v>
      </c>
      <c r="FA450">
        <f>((EZ450/100)/HA$10)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0</v>
      </c>
      <c r="FB450">
        <v>100</v>
      </c>
      <c r="FC450">
        <f>((FB450/100)/GU$13)/((ER450/100)/HK$2+(ET450/100)/HM$2+(EV450/100)/HO$2+(EX450/100)/GW$2+(EZ450/100)/HA$10+(FB450/100)/GU$13+(FD450/100)/GW$13+(FF450/100)/GY$13+(FH450/100)/HA$13+(FJ450/100)/GU$19+(FL450/100)/GU$2+(FN450/100)/HC$2+(FP450/100)/GY$2+(FR450/100)/GU$22+(FT450/100)/GW$22+(FV450/100)/HE$2+(FX450/100)/GU$6+(FZ450/100)/GU$10+(GB450/100)/GZ$22+(GD450/100)/GY$25+(GF450/100)/GU$28+(GH450/100)/GU$31+(GJ450/100)/GW$31+(GL450/100)/GY$31+(GN450/100)/HA$31+(GP450/100)/GU$34)</f>
        <v>1</v>
      </c>
      <c r="FD450">
        <v>0</v>
      </c>
      <c r="FE450">
        <f t="shared" si="1490"/>
        <v>0</v>
      </c>
      <c r="FF450">
        <v>0</v>
      </c>
      <c r="FG450">
        <f t="shared" si="1491"/>
        <v>0</v>
      </c>
      <c r="FH450">
        <v>0</v>
      </c>
      <c r="FI450">
        <f t="shared" si="1492"/>
        <v>0</v>
      </c>
      <c r="FJ450">
        <v>0</v>
      </c>
      <c r="FK450">
        <f t="shared" si="1493"/>
        <v>0</v>
      </c>
      <c r="FL450">
        <v>0</v>
      </c>
      <c r="FM450">
        <f t="shared" si="1494"/>
        <v>0</v>
      </c>
      <c r="FN450">
        <v>0</v>
      </c>
      <c r="FO450">
        <f t="shared" si="1495"/>
        <v>0</v>
      </c>
      <c r="FP450">
        <v>0</v>
      </c>
      <c r="FQ450">
        <f t="shared" si="1496"/>
        <v>0</v>
      </c>
      <c r="FR450">
        <v>0</v>
      </c>
      <c r="FS450">
        <f t="shared" si="1497"/>
        <v>0</v>
      </c>
      <c r="FT450">
        <v>0</v>
      </c>
      <c r="FU450">
        <f t="shared" si="1498"/>
        <v>0</v>
      </c>
      <c r="FV450">
        <v>0</v>
      </c>
      <c r="FW450">
        <f t="shared" si="1499"/>
        <v>0</v>
      </c>
      <c r="FX450">
        <v>0</v>
      </c>
      <c r="FY450">
        <f t="shared" si="1500"/>
        <v>0</v>
      </c>
      <c r="FZ450">
        <v>0</v>
      </c>
      <c r="GA450">
        <f t="shared" si="1501"/>
        <v>0</v>
      </c>
      <c r="GB450">
        <v>0</v>
      </c>
      <c r="GC450">
        <f t="shared" si="1502"/>
        <v>0</v>
      </c>
      <c r="GD450">
        <v>0</v>
      </c>
      <c r="GE450">
        <f t="shared" si="1503"/>
        <v>0</v>
      </c>
      <c r="GF450">
        <v>0</v>
      </c>
      <c r="GG450">
        <f t="shared" si="1504"/>
        <v>0</v>
      </c>
      <c r="GH450">
        <v>0</v>
      </c>
      <c r="GI450">
        <f t="shared" si="1505"/>
        <v>0</v>
      </c>
      <c r="GJ450">
        <v>0</v>
      </c>
      <c r="GK450">
        <f t="shared" si="1506"/>
        <v>0</v>
      </c>
      <c r="GL450">
        <v>0</v>
      </c>
      <c r="GM450">
        <f t="shared" si="1507"/>
        <v>0</v>
      </c>
      <c r="GN450">
        <v>0</v>
      </c>
      <c r="GO450">
        <f t="shared" si="1508"/>
        <v>0</v>
      </c>
      <c r="GP450">
        <v>0</v>
      </c>
      <c r="GQ450">
        <f t="shared" si="1509"/>
        <v>0</v>
      </c>
      <c r="GR450" s="3" t="s">
        <v>798</v>
      </c>
    </row>
    <row r="451" spans="1:200" x14ac:dyDescent="0.45">
      <c r="A451">
        <v>450</v>
      </c>
      <c r="B451" t="s">
        <v>543</v>
      </c>
      <c r="C451" t="s">
        <v>398</v>
      </c>
      <c r="E451" t="s">
        <v>549</v>
      </c>
      <c r="F451">
        <f t="shared" si="1571"/>
        <v>504.9</v>
      </c>
      <c r="G451">
        <f t="shared" si="1572"/>
        <v>533</v>
      </c>
      <c r="H451">
        <f>900+273</f>
        <v>1173</v>
      </c>
      <c r="I451" s="2">
        <f t="shared" si="1519"/>
        <v>0.45439045183290705</v>
      </c>
      <c r="J451" s="2">
        <f t="shared" si="1520"/>
        <v>28.100000000000023</v>
      </c>
      <c r="K451" s="2">
        <f t="shared" si="1521"/>
        <v>1.0556545850663499</v>
      </c>
      <c r="N451">
        <v>2.25</v>
      </c>
      <c r="O451">
        <v>23.25</v>
      </c>
      <c r="P451" s="2">
        <f t="shared" si="1033"/>
        <v>9.6774193548387094E-2</v>
      </c>
      <c r="Q451" s="2">
        <f t="shared" si="1034"/>
        <v>0.90322580645161288</v>
      </c>
      <c r="S451">
        <v>150</v>
      </c>
      <c r="U451">
        <v>266</v>
      </c>
      <c r="V451">
        <v>356</v>
      </c>
      <c r="W451" s="2">
        <f t="shared" si="1522"/>
        <v>5.9850000000000003</v>
      </c>
      <c r="X451" s="2">
        <f t="shared" si="1523"/>
        <v>82.77</v>
      </c>
      <c r="Y451" s="7">
        <f t="shared" si="1524"/>
        <v>0.9276911924610366</v>
      </c>
      <c r="Z451" s="2">
        <f t="shared" si="1525"/>
        <v>0.7471910112359551</v>
      </c>
      <c r="AA451" s="2" t="e">
        <f t="shared" si="1526"/>
        <v>#DIV/0!</v>
      </c>
      <c r="AB451" s="2">
        <f t="shared" si="1527"/>
        <v>2.3733333333333335</v>
      </c>
      <c r="AC451" s="2">
        <f t="shared" si="1528"/>
        <v>0.90322580645161288</v>
      </c>
      <c r="AD451" s="2">
        <f t="shared" si="1529"/>
        <v>266</v>
      </c>
      <c r="AE451" s="2">
        <f t="shared" si="1530"/>
        <v>206</v>
      </c>
      <c r="AG451" s="2">
        <f t="shared" si="1531"/>
        <v>1.2912621359223302</v>
      </c>
      <c r="AH451" s="2">
        <f t="shared" ref="AH451:AH514" si="1576">(AE451/V451)*O451</f>
        <v>13.453651685393258</v>
      </c>
      <c r="AI451" s="2">
        <v>2</v>
      </c>
      <c r="AJ451">
        <f t="shared" si="1567"/>
        <v>1E-3</v>
      </c>
      <c r="AK451">
        <f t="shared" si="1240"/>
        <v>22.5</v>
      </c>
      <c r="AL451">
        <v>10</v>
      </c>
      <c r="AM451">
        <f t="shared" si="1241"/>
        <v>32.5</v>
      </c>
      <c r="AP451" t="s">
        <v>37</v>
      </c>
      <c r="AQ451">
        <v>380</v>
      </c>
      <c r="AS451">
        <v>6.35</v>
      </c>
      <c r="AT451">
        <v>1</v>
      </c>
      <c r="AU451">
        <f t="shared" si="1235"/>
        <v>377.98809505062457</v>
      </c>
      <c r="AV451" t="s">
        <v>287</v>
      </c>
      <c r="AW451" t="s">
        <v>442</v>
      </c>
      <c r="AZ451" s="2">
        <f t="shared" si="1532"/>
        <v>1.3790291359121036</v>
      </c>
      <c r="BA451" s="2">
        <f t="shared" si="1533"/>
        <v>4</v>
      </c>
      <c r="BB451">
        <v>61.39</v>
      </c>
      <c r="BC451">
        <f t="shared" si="1510"/>
        <v>0.62075191185506495</v>
      </c>
      <c r="BD451">
        <v>38.56</v>
      </c>
      <c r="BE451">
        <f t="shared" si="1511"/>
        <v>0.37890849203599558</v>
      </c>
      <c r="BF451">
        <v>0.01</v>
      </c>
      <c r="BG451">
        <f t="shared" si="1423"/>
        <v>1.0947611641586948E-4</v>
      </c>
      <c r="BH451">
        <v>0</v>
      </c>
      <c r="BI451">
        <f t="shared" si="1512"/>
        <v>0</v>
      </c>
      <c r="BJ451">
        <v>0</v>
      </c>
      <c r="BK451">
        <f t="shared" si="1513"/>
        <v>0</v>
      </c>
      <c r="BL451">
        <v>0</v>
      </c>
      <c r="BM451">
        <f t="shared" si="1514"/>
        <v>0</v>
      </c>
      <c r="BN451">
        <v>0</v>
      </c>
      <c r="BO451">
        <f t="shared" si="1515"/>
        <v>0</v>
      </c>
      <c r="BP451">
        <v>0</v>
      </c>
      <c r="BQ451">
        <f t="shared" si="1516"/>
        <v>0</v>
      </c>
      <c r="BR451">
        <v>0.02</v>
      </c>
      <c r="BS451">
        <f t="shared" si="1534"/>
        <v>2.3011999252370643E-4</v>
      </c>
      <c r="BT451">
        <v>0</v>
      </c>
      <c r="BU451">
        <f t="shared" si="1535"/>
        <v>0</v>
      </c>
      <c r="BV451">
        <v>0</v>
      </c>
      <c r="BW451">
        <f t="shared" si="1536"/>
        <v>0</v>
      </c>
      <c r="BX451">
        <v>0</v>
      </c>
      <c r="BY451">
        <f t="shared" si="1537"/>
        <v>0</v>
      </c>
      <c r="BZ451">
        <v>0</v>
      </c>
      <c r="CA451">
        <f t="shared" si="1538"/>
        <v>0</v>
      </c>
      <c r="CB451">
        <v>0</v>
      </c>
      <c r="CC451">
        <f t="shared" si="1539"/>
        <v>0</v>
      </c>
      <c r="CD451">
        <v>0</v>
      </c>
      <c r="CE451">
        <f t="shared" si="1540"/>
        <v>0</v>
      </c>
      <c r="CF451">
        <v>0</v>
      </c>
      <c r="CG451">
        <f t="shared" si="1541"/>
        <v>0</v>
      </c>
      <c r="CH451">
        <v>0</v>
      </c>
      <c r="CI451">
        <f t="shared" si="1542"/>
        <v>0</v>
      </c>
      <c r="CJ451">
        <v>0</v>
      </c>
      <c r="CK451">
        <f t="shared" si="1543"/>
        <v>0</v>
      </c>
      <c r="CL451">
        <v>0</v>
      </c>
      <c r="CM451">
        <f t="shared" si="1544"/>
        <v>0</v>
      </c>
      <c r="CN451">
        <v>0</v>
      </c>
      <c r="CO451">
        <f t="shared" si="1545"/>
        <v>0</v>
      </c>
      <c r="CP451">
        <v>0</v>
      </c>
      <c r="CQ451">
        <f t="shared" si="1546"/>
        <v>0</v>
      </c>
      <c r="CR451">
        <v>0</v>
      </c>
      <c r="CS451">
        <f t="shared" si="1547"/>
        <v>0</v>
      </c>
      <c r="CT451">
        <v>0</v>
      </c>
      <c r="CU451">
        <f t="shared" si="1548"/>
        <v>0</v>
      </c>
      <c r="CV451">
        <v>0</v>
      </c>
      <c r="CW451">
        <f t="shared" si="1549"/>
        <v>0</v>
      </c>
      <c r="CX451">
        <v>0</v>
      </c>
      <c r="CY451">
        <f t="shared" si="1550"/>
        <v>0</v>
      </c>
      <c r="CZ451">
        <v>0</v>
      </c>
      <c r="DA451">
        <f t="shared" si="1551"/>
        <v>0</v>
      </c>
      <c r="DB451">
        <v>0</v>
      </c>
      <c r="DC451">
        <f t="shared" si="1552"/>
        <v>0</v>
      </c>
      <c r="DD451">
        <v>0</v>
      </c>
      <c r="DE451">
        <f t="shared" si="1553"/>
        <v>0</v>
      </c>
      <c r="DF451">
        <v>0</v>
      </c>
      <c r="DG451">
        <f t="shared" si="1554"/>
        <v>0</v>
      </c>
      <c r="DH451">
        <v>0</v>
      </c>
      <c r="DI451">
        <f t="shared" si="1555"/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f t="shared" si="1556"/>
        <v>0</v>
      </c>
      <c r="ET451">
        <v>0</v>
      </c>
      <c r="EU451">
        <f t="shared" si="1557"/>
        <v>0</v>
      </c>
      <c r="EV451">
        <v>0</v>
      </c>
      <c r="EW451">
        <f t="shared" si="1558"/>
        <v>0</v>
      </c>
      <c r="EX451">
        <v>0</v>
      </c>
      <c r="EY451">
        <f t="shared" si="1559"/>
        <v>0</v>
      </c>
      <c r="EZ451">
        <v>0</v>
      </c>
      <c r="FA451">
        <f t="shared" si="1517"/>
        <v>0</v>
      </c>
      <c r="FB451">
        <v>100</v>
      </c>
      <c r="FC451">
        <f t="shared" si="1560"/>
        <v>1</v>
      </c>
      <c r="FD451">
        <v>0</v>
      </c>
      <c r="FE451">
        <f t="shared" si="1490"/>
        <v>0</v>
      </c>
      <c r="FF451">
        <v>0</v>
      </c>
      <c r="FG451">
        <f t="shared" si="1491"/>
        <v>0</v>
      </c>
      <c r="FH451">
        <v>0</v>
      </c>
      <c r="FI451">
        <f t="shared" si="1492"/>
        <v>0</v>
      </c>
      <c r="FJ451">
        <v>0</v>
      </c>
      <c r="FK451">
        <f t="shared" si="1493"/>
        <v>0</v>
      </c>
      <c r="FL451">
        <v>0</v>
      </c>
      <c r="FM451">
        <f t="shared" si="1494"/>
        <v>0</v>
      </c>
      <c r="FN451">
        <v>0</v>
      </c>
      <c r="FO451">
        <f t="shared" si="1495"/>
        <v>0</v>
      </c>
      <c r="FP451">
        <v>0</v>
      </c>
      <c r="FQ451">
        <f t="shared" si="1496"/>
        <v>0</v>
      </c>
      <c r="FR451">
        <v>0</v>
      </c>
      <c r="FS451">
        <f t="shared" si="1497"/>
        <v>0</v>
      </c>
      <c r="FT451">
        <v>0</v>
      </c>
      <c r="FU451">
        <f t="shared" si="1498"/>
        <v>0</v>
      </c>
      <c r="FV451">
        <v>0</v>
      </c>
      <c r="FW451">
        <f t="shared" si="1499"/>
        <v>0</v>
      </c>
      <c r="FX451">
        <v>0</v>
      </c>
      <c r="FY451">
        <f t="shared" si="1500"/>
        <v>0</v>
      </c>
      <c r="FZ451">
        <v>0</v>
      </c>
      <c r="GA451">
        <f t="shared" si="1501"/>
        <v>0</v>
      </c>
      <c r="GB451">
        <v>0</v>
      </c>
      <c r="GC451">
        <f t="shared" si="1502"/>
        <v>0</v>
      </c>
      <c r="GD451">
        <v>0</v>
      </c>
      <c r="GE451">
        <f t="shared" si="1503"/>
        <v>0</v>
      </c>
      <c r="GF451">
        <v>0</v>
      </c>
      <c r="GG451">
        <f t="shared" si="1504"/>
        <v>0</v>
      </c>
      <c r="GH451">
        <v>0</v>
      </c>
      <c r="GI451">
        <f t="shared" si="1505"/>
        <v>0</v>
      </c>
      <c r="GJ451">
        <v>0</v>
      </c>
      <c r="GK451">
        <f t="shared" si="1506"/>
        <v>0</v>
      </c>
      <c r="GL451">
        <v>0</v>
      </c>
      <c r="GM451">
        <f t="shared" si="1507"/>
        <v>0</v>
      </c>
      <c r="GN451">
        <v>0</v>
      </c>
      <c r="GO451">
        <f t="shared" si="1508"/>
        <v>0</v>
      </c>
      <c r="GP451">
        <v>0</v>
      </c>
      <c r="GQ451">
        <f t="shared" si="1509"/>
        <v>0</v>
      </c>
      <c r="GR451" s="3" t="s">
        <v>798</v>
      </c>
    </row>
    <row r="452" spans="1:200" x14ac:dyDescent="0.45">
      <c r="A452">
        <v>451</v>
      </c>
      <c r="B452" t="s">
        <v>543</v>
      </c>
      <c r="C452" t="s">
        <v>398</v>
      </c>
      <c r="E452" t="s">
        <v>549</v>
      </c>
      <c r="F452">
        <f t="shared" si="1571"/>
        <v>504.9</v>
      </c>
      <c r="G452">
        <f t="shared" si="1572"/>
        <v>533</v>
      </c>
      <c r="H452">
        <f>900+273</f>
        <v>1173</v>
      </c>
      <c r="I452" s="2">
        <f>G452/H452</f>
        <v>0.45439045183290705</v>
      </c>
      <c r="J452" s="2">
        <f>G452-F452</f>
        <v>28.100000000000023</v>
      </c>
      <c r="K452" s="2">
        <f>G452/F452</f>
        <v>1.0556545850663499</v>
      </c>
      <c r="N452">
        <v>3</v>
      </c>
      <c r="O452">
        <v>23.25</v>
      </c>
      <c r="P452" s="2">
        <f t="shared" si="1033"/>
        <v>0.12903225806451613</v>
      </c>
      <c r="Q452" s="2">
        <f t="shared" si="1034"/>
        <v>0.87096774193548387</v>
      </c>
      <c r="S452">
        <v>150</v>
      </c>
      <c r="U452">
        <v>212</v>
      </c>
      <c r="V452">
        <v>356</v>
      </c>
      <c r="W452" s="2">
        <f t="shared" ref="W452:X454" si="1577">U452*N452/100</f>
        <v>6.36</v>
      </c>
      <c r="X452" s="2">
        <f t="shared" si="1577"/>
        <v>82.77</v>
      </c>
      <c r="Y452" s="7">
        <f>(X452-W452)/X452</f>
        <v>0.92316056542225444</v>
      </c>
      <c r="Z452" s="2">
        <f>U452/V452</f>
        <v>0.5955056179775281</v>
      </c>
      <c r="AA452" s="2" t="e">
        <f t="shared" ref="AA452:AB454" si="1578">U452/R452</f>
        <v>#DIV/0!</v>
      </c>
      <c r="AB452" s="2">
        <f t="shared" si="1578"/>
        <v>2.3733333333333335</v>
      </c>
      <c r="AC452" s="2">
        <f>(O452-N452)/O452</f>
        <v>0.87096774193548387</v>
      </c>
      <c r="AD452" s="2">
        <f t="shared" ref="AD452:AE454" si="1579">U452-R452</f>
        <v>212</v>
      </c>
      <c r="AE452" s="2">
        <f t="shared" si="1579"/>
        <v>206</v>
      </c>
      <c r="AG452" s="2">
        <f>AD452/AE452</f>
        <v>1.029126213592233</v>
      </c>
      <c r="AH452" s="2">
        <f t="shared" si="1576"/>
        <v>13.453651685393258</v>
      </c>
      <c r="AI452" s="2">
        <v>2</v>
      </c>
      <c r="AJ452">
        <f t="shared" si="1567"/>
        <v>1E-3</v>
      </c>
      <c r="AK452">
        <f t="shared" si="1240"/>
        <v>30</v>
      </c>
      <c r="AL452">
        <f>1.5*60</f>
        <v>90</v>
      </c>
      <c r="AM452">
        <f t="shared" si="1241"/>
        <v>120</v>
      </c>
      <c r="AP452" t="s">
        <v>37</v>
      </c>
      <c r="AQ452">
        <v>380</v>
      </c>
      <c r="AS452">
        <v>6.35</v>
      </c>
      <c r="AT452">
        <v>1</v>
      </c>
      <c r="AU452">
        <f t="shared" si="1235"/>
        <v>377.98809505062457</v>
      </c>
      <c r="AV452" t="s">
        <v>287</v>
      </c>
      <c r="AW452" t="s">
        <v>442</v>
      </c>
      <c r="AZ452" s="2">
        <f t="shared" si="1532"/>
        <v>1.3790291359121036</v>
      </c>
      <c r="BA452" s="2">
        <f t="shared" si="1533"/>
        <v>4</v>
      </c>
      <c r="BB452">
        <v>61.39</v>
      </c>
      <c r="BC452">
        <f>((BB452/100)/GU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0.62075191185506495</v>
      </c>
      <c r="BD452">
        <v>38.56</v>
      </c>
      <c r="BE452">
        <f>((BD452/100)/GW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0.37890849203599558</v>
      </c>
      <c r="BF452">
        <v>0.01</v>
      </c>
      <c r="BG452">
        <f>((BF452/100)/GY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1.0947611641586948E-4</v>
      </c>
      <c r="BH452">
        <v>0</v>
      </c>
      <c r="BI452">
        <f>((BH452/100)/HA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J452">
        <v>0</v>
      </c>
      <c r="BK452">
        <f>((BJ452/100)/HC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L452">
        <v>0</v>
      </c>
      <c r="BM452">
        <f>((BL452/100)/HE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N452">
        <v>0</v>
      </c>
      <c r="BO452">
        <f>((BN452/100)/HG$2)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P452">
        <v>0</v>
      </c>
      <c r="BQ452">
        <f>((BP452/100)/HA$13)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R452">
        <v>0.02</v>
      </c>
      <c r="BS452">
        <f>((BR452/100)/GU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2.3011999252370643E-4</v>
      </c>
      <c r="BT452">
        <v>0</v>
      </c>
      <c r="BU452">
        <f>((BT452/100)/GW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V452">
        <v>0</v>
      </c>
      <c r="BW452">
        <f>((BV452/100)/GY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X452">
        <v>0</v>
      </c>
      <c r="BY452">
        <f>((BX452/100)/HA$6)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BZ452">
        <v>0</v>
      </c>
      <c r="CA452">
        <f>((BZ452/100)/GU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B452">
        <v>0</v>
      </c>
      <c r="CC452">
        <f>((CB452/100)/GW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D452">
        <v>0</v>
      </c>
      <c r="CE452">
        <f>((CD452/100)/GY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F452">
        <v>0</v>
      </c>
      <c r="CG452">
        <f>((CF452/100)/GU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H452">
        <v>0</v>
      </c>
      <c r="CI452">
        <f>((CH452/100)/GW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J452">
        <v>0</v>
      </c>
      <c r="CK452">
        <f>((CJ452/100)/GY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L452">
        <v>0</v>
      </c>
      <c r="CM452">
        <f>((CL452/100)/HA$16)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N452">
        <v>0</v>
      </c>
      <c r="CO452">
        <f>((CN452/100)/GW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P452">
        <v>0</v>
      </c>
      <c r="CQ452">
        <f>((CP452/100)/GY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R452">
        <v>0</v>
      </c>
      <c r="CS452">
        <f>((CR452/100)/HA$19)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T452">
        <v>0</v>
      </c>
      <c r="CU452">
        <f>((CT452/100)/GU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V452">
        <v>0</v>
      </c>
      <c r="CW452">
        <f>((CV452/100)/GW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X452">
        <v>0</v>
      </c>
      <c r="CY452">
        <f>((CX452/100)/HA$25)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CZ452">
        <v>0</v>
      </c>
      <c r="DA452">
        <f>((CZ452/100)/GU$13)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B452">
        <v>0</v>
      </c>
      <c r="DC452">
        <f>((DB452/100)/HA$10)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D452">
        <v>0</v>
      </c>
      <c r="DE452">
        <f>((DD452/100)/GW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F452">
        <v>0</v>
      </c>
      <c r="DG452">
        <f>((DF452/100)/GY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H452">
        <v>0</v>
      </c>
      <c r="DI452">
        <f>((DH452/100)/HA$28)/((BR452/100)/GU$6+(BH452/100)/HA$2+(BT452/100)/GW$6+(BV452/100)/GY$6+(BX452/100)/HA$6+(BZ452/100)/GU$10+(CB452/100)/GW$10+(CD452/100)/GY$10+(BF452/100)/GY$2+(BB452/100)/GU$2+(CF452/100)/GU$16+(CH452/100)/GW$16+(CJ452/100)/GY$16+(CL452/100)/HA$16+(BL452/100)/HE$2+(CN452/100)/GW$19+(CP452/100)/GY$19+(CR452/100)/HA$19+(BP452/100)/HA$13+(CZ452/100)/GU$13+(DB452/100)/HA$10+(CT452/100)/GU$25+(CV452/100)/GW$25+(CX452/100)/HA$25+(DD452/100)/GW$28+(DF452/100)/GY$28+(BD452/100)/GW$2+(BJ452/100)/HC$2+(BN452/100)/HG$2+(DH452/100)/HA$28)</f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f>((ER452/100)/HK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T452">
        <v>0</v>
      </c>
      <c r="EU452">
        <f>((ET452/100)/HM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V452">
        <v>0</v>
      </c>
      <c r="EW452">
        <f>((EV452/100)/HO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X452">
        <v>0</v>
      </c>
      <c r="EY452">
        <f>((EX452/100)/GW$2)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EZ452">
        <v>0</v>
      </c>
      <c r="FA452">
        <f>((EZ452/100)/HA$10)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0</v>
      </c>
      <c r="FB452">
        <v>100</v>
      </c>
      <c r="FC452">
        <f>((FB452/100)/GU$13)/((ER452/100)/HK$2+(ET452/100)/HM$2+(EV452/100)/HO$2+(EX452/100)/GW$2+(EZ452/100)/HA$10+(FB452/100)/GU$13+(FD452/100)/GW$13+(FF452/100)/GY$13+(FH452/100)/HA$13+(FJ452/100)/GU$19+(FL452/100)/GU$2+(FN452/100)/HC$2+(FP452/100)/GY$2+(FR452/100)/GU$22+(FT452/100)/GW$22+(FV452/100)/HE$2+(FX452/100)/GU$6+(FZ452/100)/GU$10+(GB452/100)/GZ$22+(GD452/100)/GY$25+(GF452/100)/GU$28+(GH452/100)/GU$31+(GJ452/100)/GW$31+(GL452/100)/GY$31+(GN452/100)/HA$31+(GP452/100)/GU$34)</f>
        <v>1</v>
      </c>
      <c r="FD452">
        <v>0</v>
      </c>
      <c r="FE452">
        <f t="shared" si="1490"/>
        <v>0</v>
      </c>
      <c r="FF452">
        <v>0</v>
      </c>
      <c r="FG452">
        <f t="shared" si="1491"/>
        <v>0</v>
      </c>
      <c r="FH452">
        <v>0</v>
      </c>
      <c r="FI452">
        <f t="shared" si="1492"/>
        <v>0</v>
      </c>
      <c r="FJ452">
        <v>0</v>
      </c>
      <c r="FK452">
        <f t="shared" si="1493"/>
        <v>0</v>
      </c>
      <c r="FL452">
        <v>0</v>
      </c>
      <c r="FM452">
        <f t="shared" si="1494"/>
        <v>0</v>
      </c>
      <c r="FN452">
        <v>0</v>
      </c>
      <c r="FO452">
        <f t="shared" si="1495"/>
        <v>0</v>
      </c>
      <c r="FP452">
        <v>0</v>
      </c>
      <c r="FQ452">
        <f t="shared" si="1496"/>
        <v>0</v>
      </c>
      <c r="FR452">
        <v>0</v>
      </c>
      <c r="FS452">
        <f t="shared" si="1497"/>
        <v>0</v>
      </c>
      <c r="FT452">
        <v>0</v>
      </c>
      <c r="FU452">
        <f t="shared" si="1498"/>
        <v>0</v>
      </c>
      <c r="FV452">
        <v>0</v>
      </c>
      <c r="FW452">
        <f t="shared" si="1499"/>
        <v>0</v>
      </c>
      <c r="FX452">
        <v>0</v>
      </c>
      <c r="FY452">
        <f t="shared" si="1500"/>
        <v>0</v>
      </c>
      <c r="FZ452">
        <v>0</v>
      </c>
      <c r="GA452">
        <f t="shared" si="1501"/>
        <v>0</v>
      </c>
      <c r="GB452">
        <v>0</v>
      </c>
      <c r="GC452">
        <f t="shared" si="1502"/>
        <v>0</v>
      </c>
      <c r="GD452">
        <v>0</v>
      </c>
      <c r="GE452">
        <f t="shared" si="1503"/>
        <v>0</v>
      </c>
      <c r="GF452">
        <v>0</v>
      </c>
      <c r="GG452">
        <f t="shared" si="1504"/>
        <v>0</v>
      </c>
      <c r="GH452">
        <v>0</v>
      </c>
      <c r="GI452">
        <f t="shared" si="1505"/>
        <v>0</v>
      </c>
      <c r="GJ452">
        <v>0</v>
      </c>
      <c r="GK452">
        <f t="shared" si="1506"/>
        <v>0</v>
      </c>
      <c r="GL452">
        <v>0</v>
      </c>
      <c r="GM452">
        <f t="shared" si="1507"/>
        <v>0</v>
      </c>
      <c r="GN452">
        <v>0</v>
      </c>
      <c r="GO452">
        <f t="shared" si="1508"/>
        <v>0</v>
      </c>
      <c r="GP452">
        <v>0</v>
      </c>
      <c r="GQ452">
        <f t="shared" si="1509"/>
        <v>0</v>
      </c>
      <c r="GR452" s="3" t="s">
        <v>798</v>
      </c>
    </row>
    <row r="453" spans="1:200" x14ac:dyDescent="0.45">
      <c r="A453">
        <v>452</v>
      </c>
      <c r="B453" t="s">
        <v>543</v>
      </c>
      <c r="C453" t="s">
        <v>398</v>
      </c>
      <c r="E453" t="s">
        <v>549</v>
      </c>
      <c r="F453">
        <f t="shared" si="1571"/>
        <v>504.9</v>
      </c>
      <c r="G453">
        <f t="shared" si="1572"/>
        <v>533</v>
      </c>
      <c r="H453">
        <f>900+273</f>
        <v>1173</v>
      </c>
      <c r="I453" s="2">
        <f>G453/H453</f>
        <v>0.45439045183290705</v>
      </c>
      <c r="J453" s="2">
        <f>G453-F453</f>
        <v>28.100000000000023</v>
      </c>
      <c r="K453" s="2">
        <f>G453/F453</f>
        <v>1.0556545850663499</v>
      </c>
      <c r="N453">
        <v>2.5</v>
      </c>
      <c r="O453">
        <v>23.25</v>
      </c>
      <c r="P453" s="2">
        <f t="shared" si="1033"/>
        <v>0.10752688172043011</v>
      </c>
      <c r="Q453" s="2">
        <f t="shared" si="1034"/>
        <v>0.89247311827956988</v>
      </c>
      <c r="S453">
        <v>150</v>
      </c>
      <c r="U453">
        <v>204</v>
      </c>
      <c r="V453">
        <v>356</v>
      </c>
      <c r="W453" s="2">
        <f t="shared" si="1577"/>
        <v>5.0999999999999996</v>
      </c>
      <c r="X453" s="2">
        <f t="shared" si="1577"/>
        <v>82.77</v>
      </c>
      <c r="Y453" s="7">
        <f>(X453-W453)/X453</f>
        <v>0.93838347227256258</v>
      </c>
      <c r="Z453" s="2">
        <f>U453/V453</f>
        <v>0.5730337078651685</v>
      </c>
      <c r="AA453" s="2" t="e">
        <f t="shared" si="1578"/>
        <v>#DIV/0!</v>
      </c>
      <c r="AB453" s="2">
        <f t="shared" si="1578"/>
        <v>2.3733333333333335</v>
      </c>
      <c r="AC453" s="2">
        <f>(O453-N453)/O453</f>
        <v>0.89247311827956988</v>
      </c>
      <c r="AD453" s="2">
        <f t="shared" si="1579"/>
        <v>204</v>
      </c>
      <c r="AE453" s="2">
        <f t="shared" si="1579"/>
        <v>206</v>
      </c>
      <c r="AG453" s="2">
        <f>AD453/AE453</f>
        <v>0.99029126213592233</v>
      </c>
      <c r="AH453" s="2">
        <f t="shared" si="1576"/>
        <v>13.453651685393258</v>
      </c>
      <c r="AI453" s="2">
        <v>2</v>
      </c>
      <c r="AJ453">
        <f t="shared" si="1567"/>
        <v>1E-3</v>
      </c>
      <c r="AK453">
        <f t="shared" si="1240"/>
        <v>25</v>
      </c>
      <c r="AL453">
        <f>11*60</f>
        <v>660</v>
      </c>
      <c r="AM453">
        <f t="shared" si="1241"/>
        <v>685</v>
      </c>
      <c r="AP453" t="s">
        <v>37</v>
      </c>
      <c r="AQ453">
        <v>380</v>
      </c>
      <c r="AS453">
        <v>6.35</v>
      </c>
      <c r="AT453">
        <v>1</v>
      </c>
      <c r="AU453">
        <f t="shared" si="1235"/>
        <v>377.98809505062457</v>
      </c>
      <c r="AV453" t="s">
        <v>287</v>
      </c>
      <c r="AW453" t="s">
        <v>442</v>
      </c>
      <c r="AZ453" s="2">
        <f t="shared" si="1532"/>
        <v>1.3790291359121036</v>
      </c>
      <c r="BA453" s="2">
        <f t="shared" si="1533"/>
        <v>4</v>
      </c>
      <c r="BB453">
        <v>61.39</v>
      </c>
      <c r="BC453">
        <f>((BB453/100)/GU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0.62075191185506495</v>
      </c>
      <c r="BD453">
        <v>38.56</v>
      </c>
      <c r="BE453">
        <f>((BD453/100)/GW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0.37890849203599558</v>
      </c>
      <c r="BF453">
        <v>0.01</v>
      </c>
      <c r="BG453">
        <f>((BF453/100)/GY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1.0947611641586948E-4</v>
      </c>
      <c r="BH453">
        <v>0</v>
      </c>
      <c r="BI453">
        <f>((BH453/100)/HA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J453">
        <v>0</v>
      </c>
      <c r="BK453">
        <f>((BJ453/100)/HC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L453">
        <v>0</v>
      </c>
      <c r="BM453">
        <f>((BL453/100)/HE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N453">
        <v>0</v>
      </c>
      <c r="BO453">
        <f>((BN453/100)/HG$2)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P453">
        <v>0</v>
      </c>
      <c r="BQ453">
        <f>((BP453/100)/HA$13)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R453">
        <v>0.02</v>
      </c>
      <c r="BS453">
        <f>((BR453/100)/GU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2.3011999252370643E-4</v>
      </c>
      <c r="BT453">
        <v>0</v>
      </c>
      <c r="BU453">
        <f>((BT453/100)/GW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V453">
        <v>0</v>
      </c>
      <c r="BW453">
        <f>((BV453/100)/GY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X453">
        <v>0</v>
      </c>
      <c r="BY453">
        <f>((BX453/100)/HA$6)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BZ453">
        <v>0</v>
      </c>
      <c r="CA453">
        <f>((BZ453/100)/GU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B453">
        <v>0</v>
      </c>
      <c r="CC453">
        <f>((CB453/100)/GW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D453">
        <v>0</v>
      </c>
      <c r="CE453">
        <f>((CD453/100)/GY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F453">
        <v>0</v>
      </c>
      <c r="CG453">
        <f>((CF453/100)/GU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H453">
        <v>0</v>
      </c>
      <c r="CI453">
        <f>((CH453/100)/GW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J453">
        <v>0</v>
      </c>
      <c r="CK453">
        <f>((CJ453/100)/GY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L453">
        <v>0</v>
      </c>
      <c r="CM453">
        <f>((CL453/100)/HA$16)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N453">
        <v>0</v>
      </c>
      <c r="CO453">
        <f>((CN453/100)/GW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P453">
        <v>0</v>
      </c>
      <c r="CQ453">
        <f>((CP453/100)/GY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R453">
        <v>0</v>
      </c>
      <c r="CS453">
        <f>((CR453/100)/HA$19)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T453">
        <v>0</v>
      </c>
      <c r="CU453">
        <f>((CT453/100)/GU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V453">
        <v>0</v>
      </c>
      <c r="CW453">
        <f>((CV453/100)/GW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X453">
        <v>0</v>
      </c>
      <c r="CY453">
        <f>((CX453/100)/HA$25)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CZ453">
        <v>0</v>
      </c>
      <c r="DA453">
        <f>((CZ453/100)/GU$13)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B453">
        <v>0</v>
      </c>
      <c r="DC453">
        <f>((DB453/100)/HA$10)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D453">
        <v>0</v>
      </c>
      <c r="DE453">
        <f>((DD453/100)/GW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F453">
        <v>0</v>
      </c>
      <c r="DG453">
        <f>((DF453/100)/GY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H453">
        <v>0</v>
      </c>
      <c r="DI453">
        <f>((DH453/100)/HA$28)/((BR453/100)/GU$6+(BH453/100)/HA$2+(BT453/100)/GW$6+(BV453/100)/GY$6+(BX453/100)/HA$6+(BZ453/100)/GU$10+(CB453/100)/GW$10+(CD453/100)/GY$10+(BF453/100)/GY$2+(BB453/100)/GU$2+(CF453/100)/GU$16+(CH453/100)/GW$16+(CJ453/100)/GY$16+(CL453/100)/HA$16+(BL453/100)/HE$2+(CN453/100)/GW$19+(CP453/100)/GY$19+(CR453/100)/HA$19+(BP453/100)/HA$13+(CZ453/100)/GU$13+(DB453/100)/HA$10+(CT453/100)/GU$25+(CV453/100)/GW$25+(CX453/100)/HA$25+(DD453/100)/GW$28+(DF453/100)/GY$28+(BD453/100)/GW$2+(BJ453/100)/HC$2+(BN453/100)/HG$2+(DH453/100)/HA$28)</f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f>((ER453/100)/HK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T453">
        <v>0</v>
      </c>
      <c r="EU453">
        <f>((ET453/100)/HM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V453">
        <v>0</v>
      </c>
      <c r="EW453">
        <f>((EV453/100)/HO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X453">
        <v>0</v>
      </c>
      <c r="EY453">
        <f>((EX453/100)/GW$2)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EZ453">
        <v>0</v>
      </c>
      <c r="FA453">
        <f>((EZ453/100)/HA$10)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0</v>
      </c>
      <c r="FB453">
        <v>100</v>
      </c>
      <c r="FC453">
        <f>((FB453/100)/GU$13)/((ER453/100)/HK$2+(ET453/100)/HM$2+(EV453/100)/HO$2+(EX453/100)/GW$2+(EZ453/100)/HA$10+(FB453/100)/GU$13+(FD453/100)/GW$13+(FF453/100)/GY$13+(FH453/100)/HA$13+(FJ453/100)/GU$19+(FL453/100)/GU$2+(FN453/100)/HC$2+(FP453/100)/GY$2+(FR453/100)/GU$22+(FT453/100)/GW$22+(FV453/100)/HE$2+(FX453/100)/GU$6+(FZ453/100)/GU$10+(GB453/100)/GZ$22+(GD453/100)/GY$25+(GF453/100)/GU$28+(GH453/100)/GU$31+(GJ453/100)/GW$31+(GL453/100)/GY$31+(GN453/100)/HA$31+(GP453/100)/GU$34)</f>
        <v>1</v>
      </c>
      <c r="FD453">
        <v>0</v>
      </c>
      <c r="FE453">
        <f t="shared" si="1490"/>
        <v>0</v>
      </c>
      <c r="FF453">
        <v>0</v>
      </c>
      <c r="FG453">
        <f t="shared" si="1491"/>
        <v>0</v>
      </c>
      <c r="FH453">
        <v>0</v>
      </c>
      <c r="FI453">
        <f t="shared" si="1492"/>
        <v>0</v>
      </c>
      <c r="FJ453">
        <v>0</v>
      </c>
      <c r="FK453">
        <f t="shared" si="1493"/>
        <v>0</v>
      </c>
      <c r="FL453">
        <v>0</v>
      </c>
      <c r="FM453">
        <f t="shared" si="1494"/>
        <v>0</v>
      </c>
      <c r="FN453">
        <v>0</v>
      </c>
      <c r="FO453">
        <f t="shared" si="1495"/>
        <v>0</v>
      </c>
      <c r="FP453">
        <v>0</v>
      </c>
      <c r="FQ453">
        <f t="shared" si="1496"/>
        <v>0</v>
      </c>
      <c r="FR453">
        <v>0</v>
      </c>
      <c r="FS453">
        <f t="shared" si="1497"/>
        <v>0</v>
      </c>
      <c r="FT453">
        <v>0</v>
      </c>
      <c r="FU453">
        <f t="shared" si="1498"/>
        <v>0</v>
      </c>
      <c r="FV453">
        <v>0</v>
      </c>
      <c r="FW453">
        <f t="shared" si="1499"/>
        <v>0</v>
      </c>
      <c r="FX453">
        <v>0</v>
      </c>
      <c r="FY453">
        <f t="shared" si="1500"/>
        <v>0</v>
      </c>
      <c r="FZ453">
        <v>0</v>
      </c>
      <c r="GA453">
        <f t="shared" si="1501"/>
        <v>0</v>
      </c>
      <c r="GB453">
        <v>0</v>
      </c>
      <c r="GC453">
        <f t="shared" si="1502"/>
        <v>0</v>
      </c>
      <c r="GD453">
        <v>0</v>
      </c>
      <c r="GE453">
        <f t="shared" si="1503"/>
        <v>0</v>
      </c>
      <c r="GF453">
        <v>0</v>
      </c>
      <c r="GG453">
        <f t="shared" si="1504"/>
        <v>0</v>
      </c>
      <c r="GH453">
        <v>0</v>
      </c>
      <c r="GI453">
        <f t="shared" si="1505"/>
        <v>0</v>
      </c>
      <c r="GJ453">
        <v>0</v>
      </c>
      <c r="GK453">
        <f t="shared" si="1506"/>
        <v>0</v>
      </c>
      <c r="GL453">
        <v>0</v>
      </c>
      <c r="GM453">
        <f t="shared" si="1507"/>
        <v>0</v>
      </c>
      <c r="GN453">
        <v>0</v>
      </c>
      <c r="GO453">
        <f t="shared" si="1508"/>
        <v>0</v>
      </c>
      <c r="GP453">
        <v>0</v>
      </c>
      <c r="GQ453">
        <f t="shared" si="1509"/>
        <v>0</v>
      </c>
      <c r="GR453" s="3" t="s">
        <v>798</v>
      </c>
    </row>
    <row r="454" spans="1:200" x14ac:dyDescent="0.45">
      <c r="A454">
        <v>453</v>
      </c>
      <c r="B454" t="s">
        <v>543</v>
      </c>
      <c r="C454" t="s">
        <v>398</v>
      </c>
      <c r="E454" t="s">
        <v>549</v>
      </c>
      <c r="F454">
        <f t="shared" si="1571"/>
        <v>504.9</v>
      </c>
      <c r="G454">
        <f t="shared" si="1572"/>
        <v>533</v>
      </c>
      <c r="H454">
        <f>900+273</f>
        <v>1173</v>
      </c>
      <c r="I454" s="2">
        <f>G454/H454</f>
        <v>0.45439045183290705</v>
      </c>
      <c r="J454" s="2">
        <f>G454-F454</f>
        <v>28.100000000000023</v>
      </c>
      <c r="K454" s="2">
        <f>G454/F454</f>
        <v>1.0556545850663499</v>
      </c>
      <c r="N454">
        <v>4</v>
      </c>
      <c r="O454">
        <v>23.25</v>
      </c>
      <c r="P454" s="2">
        <f t="shared" si="1033"/>
        <v>0.17204301075268819</v>
      </c>
      <c r="Q454" s="2">
        <f t="shared" si="1034"/>
        <v>0.82795698924731187</v>
      </c>
      <c r="S454">
        <v>150</v>
      </c>
      <c r="U454">
        <v>196</v>
      </c>
      <c r="V454">
        <v>356</v>
      </c>
      <c r="W454" s="2">
        <f t="shared" si="1577"/>
        <v>7.84</v>
      </c>
      <c r="X454" s="2">
        <f t="shared" si="1577"/>
        <v>82.77</v>
      </c>
      <c r="Y454" s="7">
        <f>(X454-W454)/X454</f>
        <v>0.90527969070919412</v>
      </c>
      <c r="Z454" s="2">
        <f>U454/V454</f>
        <v>0.550561797752809</v>
      </c>
      <c r="AA454" s="2" t="e">
        <f t="shared" si="1578"/>
        <v>#DIV/0!</v>
      </c>
      <c r="AB454" s="2">
        <f t="shared" si="1578"/>
        <v>2.3733333333333335</v>
      </c>
      <c r="AC454" s="2">
        <f>(O454-N454)/O454</f>
        <v>0.82795698924731187</v>
      </c>
      <c r="AD454" s="2">
        <f t="shared" si="1579"/>
        <v>196</v>
      </c>
      <c r="AE454" s="2">
        <f t="shared" si="1579"/>
        <v>206</v>
      </c>
      <c r="AG454" s="2">
        <f>AD454/AE454</f>
        <v>0.95145631067961167</v>
      </c>
      <c r="AH454" s="2">
        <f t="shared" si="1576"/>
        <v>13.453651685393258</v>
      </c>
      <c r="AI454" s="2">
        <v>2</v>
      </c>
      <c r="AJ454">
        <f t="shared" si="1567"/>
        <v>1E-3</v>
      </c>
      <c r="AK454">
        <f t="shared" si="1240"/>
        <v>40</v>
      </c>
      <c r="AL454">
        <f>25*60</f>
        <v>1500</v>
      </c>
      <c r="AM454">
        <f t="shared" si="1241"/>
        <v>1540</v>
      </c>
      <c r="AP454" t="s">
        <v>37</v>
      </c>
      <c r="AQ454">
        <v>380</v>
      </c>
      <c r="AS454">
        <v>6.35</v>
      </c>
      <c r="AT454">
        <v>1</v>
      </c>
      <c r="AU454">
        <f t="shared" si="1235"/>
        <v>377.98809505062457</v>
      </c>
      <c r="AV454" t="s">
        <v>287</v>
      </c>
      <c r="AW454" t="s">
        <v>442</v>
      </c>
      <c r="AZ454" s="2">
        <f t="shared" si="1532"/>
        <v>1.3790291359121036</v>
      </c>
      <c r="BA454" s="2">
        <f t="shared" si="1533"/>
        <v>4</v>
      </c>
      <c r="BB454">
        <v>61.39</v>
      </c>
      <c r="BC454">
        <f>((BB454/100)/GU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0.62075191185506495</v>
      </c>
      <c r="BD454">
        <v>38.56</v>
      </c>
      <c r="BE454">
        <f>((BD454/100)/GW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0.37890849203599558</v>
      </c>
      <c r="BF454">
        <v>0.01</v>
      </c>
      <c r="BG454">
        <f>((BF454/100)/GY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1.0947611641586948E-4</v>
      </c>
      <c r="BH454">
        <v>0</v>
      </c>
      <c r="BI454">
        <f>((BH454/100)/HA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J454">
        <v>0</v>
      </c>
      <c r="BK454">
        <f>((BJ454/100)/HC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L454">
        <v>0</v>
      </c>
      <c r="BM454">
        <f>((BL454/100)/HE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N454">
        <v>0</v>
      </c>
      <c r="BO454">
        <f>((BN454/100)/HG$2)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P454">
        <v>0</v>
      </c>
      <c r="BQ454">
        <f>((BP454/100)/HA$13)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R454">
        <v>0.02</v>
      </c>
      <c r="BS454">
        <f>((BR454/100)/GU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2.3011999252370643E-4</v>
      </c>
      <c r="BT454">
        <v>0</v>
      </c>
      <c r="BU454">
        <f>((BT454/100)/GW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V454">
        <v>0</v>
      </c>
      <c r="BW454">
        <f>((BV454/100)/GY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X454">
        <v>0</v>
      </c>
      <c r="BY454">
        <f>((BX454/100)/HA$6)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BZ454">
        <v>0</v>
      </c>
      <c r="CA454">
        <f>((BZ454/100)/GU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B454">
        <v>0</v>
      </c>
      <c r="CC454">
        <f>((CB454/100)/GW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D454">
        <v>0</v>
      </c>
      <c r="CE454">
        <f>((CD454/100)/GY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F454">
        <v>0</v>
      </c>
      <c r="CG454">
        <f>((CF454/100)/GU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H454">
        <v>0</v>
      </c>
      <c r="CI454">
        <f>((CH454/100)/GW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J454">
        <v>0</v>
      </c>
      <c r="CK454">
        <f>((CJ454/100)/GY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L454">
        <v>0</v>
      </c>
      <c r="CM454">
        <f>((CL454/100)/HA$16)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N454">
        <v>0</v>
      </c>
      <c r="CO454">
        <f>((CN454/100)/GW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P454">
        <v>0</v>
      </c>
      <c r="CQ454">
        <f>((CP454/100)/GY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R454">
        <v>0</v>
      </c>
      <c r="CS454">
        <f>((CR454/100)/HA$19)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T454">
        <v>0</v>
      </c>
      <c r="CU454">
        <f>((CT454/100)/GU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V454">
        <v>0</v>
      </c>
      <c r="CW454">
        <f>((CV454/100)/GW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X454">
        <v>0</v>
      </c>
      <c r="CY454">
        <f>((CX454/100)/HA$25)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CZ454">
        <v>0</v>
      </c>
      <c r="DA454">
        <f>((CZ454/100)/GU$13)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B454">
        <v>0</v>
      </c>
      <c r="DC454">
        <f>((DB454/100)/HA$10)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D454">
        <v>0</v>
      </c>
      <c r="DE454">
        <f>((DD454/100)/GW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F454">
        <v>0</v>
      </c>
      <c r="DG454">
        <f>((DF454/100)/GY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H454">
        <v>0</v>
      </c>
      <c r="DI454">
        <f>((DH454/100)/HA$28)/((BR454/100)/GU$6+(BH454/100)/HA$2+(BT454/100)/GW$6+(BV454/100)/GY$6+(BX454/100)/HA$6+(BZ454/100)/GU$10+(CB454/100)/GW$10+(CD454/100)/GY$10+(BF454/100)/GY$2+(BB454/100)/GU$2+(CF454/100)/GU$16+(CH454/100)/GW$16+(CJ454/100)/GY$16+(CL454/100)/HA$16+(BL454/100)/HE$2+(CN454/100)/GW$19+(CP454/100)/GY$19+(CR454/100)/HA$19+(BP454/100)/HA$13+(CZ454/100)/GU$13+(DB454/100)/HA$10+(CT454/100)/GU$25+(CV454/100)/GW$25+(CX454/100)/HA$25+(DD454/100)/GW$28+(DF454/100)/GY$28+(BD454/100)/GW$2+(BJ454/100)/HC$2+(BN454/100)/HG$2+(DH454/100)/HA$28)</f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f>((ER454/100)/HK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T454">
        <v>0</v>
      </c>
      <c r="EU454">
        <f>((ET454/100)/HM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V454">
        <v>0</v>
      </c>
      <c r="EW454">
        <f>((EV454/100)/HO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X454">
        <v>0</v>
      </c>
      <c r="EY454">
        <f>((EX454/100)/GW$2)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EZ454">
        <v>0</v>
      </c>
      <c r="FA454">
        <f>((EZ454/100)/HA$10)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0</v>
      </c>
      <c r="FB454">
        <v>100</v>
      </c>
      <c r="FC454">
        <f>((FB454/100)/GU$13)/((ER454/100)/HK$2+(ET454/100)/HM$2+(EV454/100)/HO$2+(EX454/100)/GW$2+(EZ454/100)/HA$10+(FB454/100)/GU$13+(FD454/100)/GW$13+(FF454/100)/GY$13+(FH454/100)/HA$13+(FJ454/100)/GU$19+(FL454/100)/GU$2+(FN454/100)/HC$2+(FP454/100)/GY$2+(FR454/100)/GU$22+(FT454/100)/GW$22+(FV454/100)/HE$2+(FX454/100)/GU$6+(FZ454/100)/GU$10+(GB454/100)/GZ$22+(GD454/100)/GY$25+(GF454/100)/GU$28+(GH454/100)/GU$31+(GJ454/100)/GW$31+(GL454/100)/GY$31+(GN454/100)/HA$31+(GP454/100)/GU$34)</f>
        <v>1</v>
      </c>
      <c r="FD454">
        <v>0</v>
      </c>
      <c r="FE454">
        <f t="shared" si="1490"/>
        <v>0</v>
      </c>
      <c r="FF454">
        <v>0</v>
      </c>
      <c r="FG454">
        <f t="shared" si="1491"/>
        <v>0</v>
      </c>
      <c r="FH454">
        <v>0</v>
      </c>
      <c r="FI454">
        <f t="shared" si="1492"/>
        <v>0</v>
      </c>
      <c r="FJ454">
        <v>0</v>
      </c>
      <c r="FK454">
        <f t="shared" si="1493"/>
        <v>0</v>
      </c>
      <c r="FL454">
        <v>0</v>
      </c>
      <c r="FM454">
        <f t="shared" si="1494"/>
        <v>0</v>
      </c>
      <c r="FN454">
        <v>0</v>
      </c>
      <c r="FO454">
        <f t="shared" si="1495"/>
        <v>0</v>
      </c>
      <c r="FP454">
        <v>0</v>
      </c>
      <c r="FQ454">
        <f t="shared" si="1496"/>
        <v>0</v>
      </c>
      <c r="FR454">
        <v>0</v>
      </c>
      <c r="FS454">
        <f t="shared" si="1497"/>
        <v>0</v>
      </c>
      <c r="FT454">
        <v>0</v>
      </c>
      <c r="FU454">
        <f t="shared" si="1498"/>
        <v>0</v>
      </c>
      <c r="FV454">
        <v>0</v>
      </c>
      <c r="FW454">
        <f t="shared" si="1499"/>
        <v>0</v>
      </c>
      <c r="FX454">
        <v>0</v>
      </c>
      <c r="FY454">
        <f t="shared" si="1500"/>
        <v>0</v>
      </c>
      <c r="FZ454">
        <v>0</v>
      </c>
      <c r="GA454">
        <f t="shared" si="1501"/>
        <v>0</v>
      </c>
      <c r="GB454">
        <v>0</v>
      </c>
      <c r="GC454">
        <f t="shared" si="1502"/>
        <v>0</v>
      </c>
      <c r="GD454">
        <v>0</v>
      </c>
      <c r="GE454">
        <f t="shared" si="1503"/>
        <v>0</v>
      </c>
      <c r="GF454">
        <v>0</v>
      </c>
      <c r="GG454">
        <f t="shared" si="1504"/>
        <v>0</v>
      </c>
      <c r="GH454">
        <v>0</v>
      </c>
      <c r="GI454">
        <f t="shared" si="1505"/>
        <v>0</v>
      </c>
      <c r="GJ454">
        <v>0</v>
      </c>
      <c r="GK454">
        <f t="shared" si="1506"/>
        <v>0</v>
      </c>
      <c r="GL454">
        <v>0</v>
      </c>
      <c r="GM454">
        <f t="shared" si="1507"/>
        <v>0</v>
      </c>
      <c r="GN454">
        <v>0</v>
      </c>
      <c r="GO454">
        <f t="shared" si="1508"/>
        <v>0</v>
      </c>
      <c r="GP454">
        <v>0</v>
      </c>
      <c r="GQ454">
        <f t="shared" si="1509"/>
        <v>0</v>
      </c>
      <c r="GR454" s="3" t="s">
        <v>798</v>
      </c>
    </row>
    <row r="455" spans="1:200" x14ac:dyDescent="0.45">
      <c r="A455">
        <v>454</v>
      </c>
      <c r="B455" t="s">
        <v>543</v>
      </c>
      <c r="C455" t="s">
        <v>799</v>
      </c>
      <c r="E455" t="s">
        <v>545</v>
      </c>
      <c r="F455">
        <f t="shared" ref="F455:F460" si="1580">200+273</f>
        <v>473</v>
      </c>
      <c r="G455">
        <f t="shared" ref="G455:G460" si="1581">220+273</f>
        <v>493</v>
      </c>
      <c r="H455">
        <f>925+273</f>
        <v>1198</v>
      </c>
      <c r="I455" s="2">
        <f t="shared" si="1519"/>
        <v>0.41151919866444076</v>
      </c>
      <c r="J455" s="2">
        <f t="shared" si="1520"/>
        <v>20</v>
      </c>
      <c r="K455" s="2">
        <f t="shared" si="1521"/>
        <v>1.0422832980972516</v>
      </c>
      <c r="N455">
        <v>2.27</v>
      </c>
      <c r="O455">
        <v>28</v>
      </c>
      <c r="P455" s="2">
        <f t="shared" si="1033"/>
        <v>8.1071428571428572E-2</v>
      </c>
      <c r="Q455" s="2">
        <f t="shared" si="1034"/>
        <v>0.91892857142857143</v>
      </c>
      <c r="S455">
        <v>120</v>
      </c>
      <c r="U455">
        <v>274</v>
      </c>
      <c r="V455">
        <v>335</v>
      </c>
      <c r="W455" s="2">
        <f t="shared" si="1522"/>
        <v>6.2198000000000002</v>
      </c>
      <c r="X455" s="2">
        <f t="shared" si="1523"/>
        <v>93.8</v>
      </c>
      <c r="Y455" s="7">
        <f t="shared" si="1524"/>
        <v>0.93369083155650312</v>
      </c>
      <c r="Z455" s="2">
        <f t="shared" si="1525"/>
        <v>0.81791044776119404</v>
      </c>
      <c r="AA455" s="2" t="e">
        <f t="shared" si="1526"/>
        <v>#DIV/0!</v>
      </c>
      <c r="AB455" s="2">
        <f t="shared" si="1527"/>
        <v>2.7916666666666665</v>
      </c>
      <c r="AC455" s="2">
        <f t="shared" si="1528"/>
        <v>0.91892857142857143</v>
      </c>
      <c r="AD455" s="2">
        <f t="shared" si="1529"/>
        <v>274</v>
      </c>
      <c r="AE455" s="2">
        <f t="shared" si="1530"/>
        <v>215</v>
      </c>
      <c r="AG455" s="2">
        <f t="shared" si="1531"/>
        <v>1.2744186046511627</v>
      </c>
      <c r="AH455" s="2">
        <f t="shared" si="1576"/>
        <v>17.970149253731343</v>
      </c>
      <c r="AI455" s="2">
        <v>1</v>
      </c>
      <c r="AJ455">
        <f t="shared" si="1567"/>
        <v>1E-3</v>
      </c>
      <c r="AK455">
        <f t="shared" si="1240"/>
        <v>22.700000000000003</v>
      </c>
      <c r="AL455">
        <v>10</v>
      </c>
      <c r="AM455">
        <f t="shared" si="1241"/>
        <v>32.700000000000003</v>
      </c>
      <c r="AP455" t="s">
        <v>37</v>
      </c>
      <c r="AQ455">
        <v>450</v>
      </c>
      <c r="AS455">
        <v>6.35</v>
      </c>
      <c r="AT455">
        <v>1</v>
      </c>
      <c r="AU455">
        <f t="shared" si="1235"/>
        <v>302.39047604049966</v>
      </c>
      <c r="AV455" t="s">
        <v>385</v>
      </c>
      <c r="AW455" t="s">
        <v>64</v>
      </c>
      <c r="AZ455" s="2">
        <f t="shared" si="1532"/>
        <v>1.2885331676615606</v>
      </c>
      <c r="BA455" s="2">
        <f t="shared" si="1533"/>
        <v>4</v>
      </c>
      <c r="BB455">
        <v>70.53</v>
      </c>
      <c r="BC455">
        <f t="shared" si="1510"/>
        <v>0.71124847066812147</v>
      </c>
      <c r="BD455">
        <v>29.43</v>
      </c>
      <c r="BE455">
        <f t="shared" si="1511"/>
        <v>0.28841284918862309</v>
      </c>
      <c r="BF455">
        <v>0.01</v>
      </c>
      <c r="BG455">
        <f t="shared" si="1423"/>
        <v>1.0918083515904992E-4</v>
      </c>
      <c r="BH455">
        <v>0</v>
      </c>
      <c r="BI455">
        <f t="shared" si="1512"/>
        <v>0</v>
      </c>
      <c r="BJ455">
        <v>0</v>
      </c>
      <c r="BK455">
        <f t="shared" si="1513"/>
        <v>0</v>
      </c>
      <c r="BL455">
        <v>0</v>
      </c>
      <c r="BM455">
        <f t="shared" si="1514"/>
        <v>0</v>
      </c>
      <c r="BN455">
        <v>0</v>
      </c>
      <c r="BO455">
        <f t="shared" si="1515"/>
        <v>0</v>
      </c>
      <c r="BP455">
        <v>0</v>
      </c>
      <c r="BQ455">
        <f t="shared" si="1516"/>
        <v>0</v>
      </c>
      <c r="BR455">
        <v>0.02</v>
      </c>
      <c r="BS455">
        <f t="shared" si="1534"/>
        <v>2.2949930809648781E-4</v>
      </c>
      <c r="BT455">
        <v>0</v>
      </c>
      <c r="BU455">
        <f t="shared" si="1535"/>
        <v>0</v>
      </c>
      <c r="BV455">
        <v>0</v>
      </c>
      <c r="BW455">
        <f t="shared" si="1536"/>
        <v>0</v>
      </c>
      <c r="BX455">
        <v>0</v>
      </c>
      <c r="BY455">
        <f t="shared" si="1537"/>
        <v>0</v>
      </c>
      <c r="BZ455">
        <v>0</v>
      </c>
      <c r="CA455">
        <f t="shared" si="1538"/>
        <v>0</v>
      </c>
      <c r="CB455">
        <v>0</v>
      </c>
      <c r="CC455">
        <f t="shared" si="1539"/>
        <v>0</v>
      </c>
      <c r="CD455">
        <v>0</v>
      </c>
      <c r="CE455">
        <f t="shared" si="1540"/>
        <v>0</v>
      </c>
      <c r="CF455">
        <v>0</v>
      </c>
      <c r="CG455">
        <f t="shared" si="1541"/>
        <v>0</v>
      </c>
      <c r="CH455">
        <v>0</v>
      </c>
      <c r="CI455">
        <f t="shared" si="1542"/>
        <v>0</v>
      </c>
      <c r="CJ455">
        <v>0</v>
      </c>
      <c r="CK455">
        <f t="shared" si="1543"/>
        <v>0</v>
      </c>
      <c r="CL455">
        <v>0</v>
      </c>
      <c r="CM455">
        <f t="shared" si="1544"/>
        <v>0</v>
      </c>
      <c r="CN455">
        <v>0</v>
      </c>
      <c r="CO455">
        <f t="shared" si="1545"/>
        <v>0</v>
      </c>
      <c r="CP455">
        <v>0</v>
      </c>
      <c r="CQ455">
        <f t="shared" si="1546"/>
        <v>0</v>
      </c>
      <c r="CR455">
        <v>0</v>
      </c>
      <c r="CS455">
        <f t="shared" si="1547"/>
        <v>0</v>
      </c>
      <c r="CT455">
        <v>0</v>
      </c>
      <c r="CU455">
        <f t="shared" si="1548"/>
        <v>0</v>
      </c>
      <c r="CV455">
        <v>0</v>
      </c>
      <c r="CW455">
        <f t="shared" si="1549"/>
        <v>0</v>
      </c>
      <c r="CX455">
        <v>0</v>
      </c>
      <c r="CY455">
        <f t="shared" si="1550"/>
        <v>0</v>
      </c>
      <c r="CZ455">
        <v>0</v>
      </c>
      <c r="DA455">
        <f t="shared" si="1551"/>
        <v>0</v>
      </c>
      <c r="DB455">
        <v>0</v>
      </c>
      <c r="DC455">
        <f t="shared" si="1552"/>
        <v>0</v>
      </c>
      <c r="DD455">
        <v>0</v>
      </c>
      <c r="DE455">
        <f t="shared" si="1553"/>
        <v>0</v>
      </c>
      <c r="DF455">
        <v>0</v>
      </c>
      <c r="DG455">
        <f t="shared" si="1554"/>
        <v>0</v>
      </c>
      <c r="DH455">
        <v>0</v>
      </c>
      <c r="DI455">
        <f t="shared" si="1555"/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f t="shared" si="1556"/>
        <v>0</v>
      </c>
      <c r="ET455">
        <v>0</v>
      </c>
      <c r="EU455">
        <f t="shared" si="1557"/>
        <v>0</v>
      </c>
      <c r="EV455">
        <v>0</v>
      </c>
      <c r="EW455">
        <f t="shared" si="1558"/>
        <v>0</v>
      </c>
      <c r="EX455">
        <v>0</v>
      </c>
      <c r="EY455">
        <f t="shared" si="1559"/>
        <v>0</v>
      </c>
      <c r="EZ455">
        <v>50</v>
      </c>
      <c r="FA455">
        <f t="shared" si="1517"/>
        <v>0.36424166180847467</v>
      </c>
      <c r="FB455">
        <v>50</v>
      </c>
      <c r="FC455">
        <f t="shared" si="1560"/>
        <v>0.63575833819152527</v>
      </c>
      <c r="FD455">
        <v>0</v>
      </c>
      <c r="FE455">
        <f t="shared" si="1490"/>
        <v>0</v>
      </c>
      <c r="FF455">
        <v>0</v>
      </c>
      <c r="FG455">
        <f t="shared" si="1491"/>
        <v>0</v>
      </c>
      <c r="FH455">
        <v>0</v>
      </c>
      <c r="FI455">
        <f t="shared" si="1492"/>
        <v>0</v>
      </c>
      <c r="FJ455">
        <v>0</v>
      </c>
      <c r="FK455">
        <f t="shared" si="1493"/>
        <v>0</v>
      </c>
      <c r="FL455">
        <v>0</v>
      </c>
      <c r="FM455">
        <f t="shared" si="1494"/>
        <v>0</v>
      </c>
      <c r="FN455">
        <v>0</v>
      </c>
      <c r="FO455">
        <f t="shared" si="1495"/>
        <v>0</v>
      </c>
      <c r="FP455">
        <v>0</v>
      </c>
      <c r="FQ455">
        <f t="shared" si="1496"/>
        <v>0</v>
      </c>
      <c r="FR455">
        <v>0</v>
      </c>
      <c r="FS455">
        <f t="shared" si="1497"/>
        <v>0</v>
      </c>
      <c r="FT455">
        <v>0</v>
      </c>
      <c r="FU455">
        <f t="shared" si="1498"/>
        <v>0</v>
      </c>
      <c r="FV455">
        <v>0</v>
      </c>
      <c r="FW455">
        <f t="shared" si="1499"/>
        <v>0</v>
      </c>
      <c r="FX455">
        <v>0</v>
      </c>
      <c r="FY455">
        <f t="shared" si="1500"/>
        <v>0</v>
      </c>
      <c r="FZ455">
        <v>0</v>
      </c>
      <c r="GA455">
        <f t="shared" si="1501"/>
        <v>0</v>
      </c>
      <c r="GB455">
        <v>0</v>
      </c>
      <c r="GC455">
        <f t="shared" si="1502"/>
        <v>0</v>
      </c>
      <c r="GD455">
        <v>0</v>
      </c>
      <c r="GE455">
        <f t="shared" si="1503"/>
        <v>0</v>
      </c>
      <c r="GF455">
        <v>0</v>
      </c>
      <c r="GG455">
        <f t="shared" si="1504"/>
        <v>0</v>
      </c>
      <c r="GH455">
        <v>0</v>
      </c>
      <c r="GI455">
        <f t="shared" si="1505"/>
        <v>0</v>
      </c>
      <c r="GJ455">
        <v>0</v>
      </c>
      <c r="GK455">
        <f t="shared" si="1506"/>
        <v>0</v>
      </c>
      <c r="GL455">
        <v>0</v>
      </c>
      <c r="GM455">
        <f t="shared" si="1507"/>
        <v>0</v>
      </c>
      <c r="GN455">
        <v>0</v>
      </c>
      <c r="GO455">
        <f t="shared" si="1508"/>
        <v>0</v>
      </c>
      <c r="GP455">
        <v>0</v>
      </c>
      <c r="GQ455">
        <f t="shared" si="1509"/>
        <v>0</v>
      </c>
      <c r="GR455" s="3" t="s">
        <v>798</v>
      </c>
    </row>
    <row r="456" spans="1:200" x14ac:dyDescent="0.45">
      <c r="A456">
        <v>455</v>
      </c>
      <c r="B456" t="s">
        <v>543</v>
      </c>
      <c r="C456" t="s">
        <v>799</v>
      </c>
      <c r="E456" t="s">
        <v>545</v>
      </c>
      <c r="F456">
        <f t="shared" si="1580"/>
        <v>473</v>
      </c>
      <c r="G456">
        <f t="shared" si="1581"/>
        <v>493</v>
      </c>
      <c r="H456">
        <f>925+273</f>
        <v>1198</v>
      </c>
      <c r="I456" s="2">
        <f>G456/H456</f>
        <v>0.41151919866444076</v>
      </c>
      <c r="J456" s="2">
        <f>G456-F456</f>
        <v>20</v>
      </c>
      <c r="K456" s="2">
        <f>G456/F456</f>
        <v>1.0422832980972516</v>
      </c>
      <c r="N456">
        <v>2.25</v>
      </c>
      <c r="O456">
        <v>28</v>
      </c>
      <c r="P456" s="2">
        <f t="shared" si="1033"/>
        <v>8.0357142857142863E-2</v>
      </c>
      <c r="Q456" s="2">
        <f t="shared" si="1034"/>
        <v>0.9196428571428571</v>
      </c>
      <c r="S456">
        <v>120</v>
      </c>
      <c r="U456">
        <f>13.8*17</f>
        <v>234.60000000000002</v>
      </c>
      <c r="V456">
        <v>335</v>
      </c>
      <c r="W456" s="2">
        <f t="shared" ref="W456:X460" si="1582">U456*N456/100</f>
        <v>5.2785000000000002</v>
      </c>
      <c r="X456" s="2">
        <f t="shared" si="1582"/>
        <v>93.8</v>
      </c>
      <c r="Y456" s="7">
        <f>(X456-W456)/X456</f>
        <v>0.94372601279317703</v>
      </c>
      <c r="Z456" s="2">
        <f>U456/V456</f>
        <v>0.70029850746268663</v>
      </c>
      <c r="AA456" s="2" t="e">
        <f t="shared" ref="AA456:AB460" si="1583">U456/R456</f>
        <v>#DIV/0!</v>
      </c>
      <c r="AB456" s="2">
        <f t="shared" si="1583"/>
        <v>2.7916666666666665</v>
      </c>
      <c r="AC456" s="2">
        <f>(O456-N456)/O456</f>
        <v>0.9196428571428571</v>
      </c>
      <c r="AD456" s="2">
        <f t="shared" ref="AD456:AE460" si="1584">U456-R456</f>
        <v>234.60000000000002</v>
      </c>
      <c r="AE456" s="2">
        <f t="shared" si="1584"/>
        <v>215</v>
      </c>
      <c r="AG456" s="2">
        <f>AD456/AE456</f>
        <v>1.0911627906976746</v>
      </c>
      <c r="AH456" s="2">
        <f t="shared" si="1576"/>
        <v>17.970149253731343</v>
      </c>
      <c r="AI456" s="2">
        <v>1</v>
      </c>
      <c r="AJ456">
        <f t="shared" si="1567"/>
        <v>1E-3</v>
      </c>
      <c r="AK456">
        <f t="shared" si="1240"/>
        <v>22.5</v>
      </c>
      <c r="AL456">
        <v>30</v>
      </c>
      <c r="AM456">
        <f t="shared" si="1241"/>
        <v>52.5</v>
      </c>
      <c r="AP456" t="s">
        <v>37</v>
      </c>
      <c r="AQ456">
        <v>450</v>
      </c>
      <c r="AS456">
        <v>6.35</v>
      </c>
      <c r="AT456">
        <v>1</v>
      </c>
      <c r="AU456">
        <f t="shared" ref="AU456:AU519" si="1585">SQRT(AS456)*(S456*AT456)</f>
        <v>302.39047604049966</v>
      </c>
      <c r="AV456" t="s">
        <v>385</v>
      </c>
      <c r="AW456" t="s">
        <v>64</v>
      </c>
      <c r="AZ456" s="2">
        <f t="shared" si="1532"/>
        <v>1.2885331676615606</v>
      </c>
      <c r="BA456" s="2">
        <f t="shared" si="1533"/>
        <v>4</v>
      </c>
      <c r="BB456">
        <v>70.53</v>
      </c>
      <c r="BC456">
        <f>((BB456/100)/GU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0.71124847066812147</v>
      </c>
      <c r="BD456">
        <v>29.43</v>
      </c>
      <c r="BE456">
        <f>((BD456/100)/GW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0.28841284918862309</v>
      </c>
      <c r="BF456">
        <v>0.01</v>
      </c>
      <c r="BG456">
        <f>((BF456/100)/GY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1.0918083515904992E-4</v>
      </c>
      <c r="BH456">
        <v>0</v>
      </c>
      <c r="BI456">
        <f>((BH456/100)/HA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J456">
        <v>0</v>
      </c>
      <c r="BK456">
        <f>((BJ456/100)/HC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L456">
        <v>0</v>
      </c>
      <c r="BM456">
        <f>((BL456/100)/HE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N456">
        <v>0</v>
      </c>
      <c r="BO456">
        <f>((BN456/100)/HG$2)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P456">
        <v>0</v>
      </c>
      <c r="BQ456">
        <f>((BP456/100)/HA$13)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R456">
        <v>0.02</v>
      </c>
      <c r="BS456">
        <f>((BR456/100)/GU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2.2949930809648781E-4</v>
      </c>
      <c r="BT456">
        <v>0</v>
      </c>
      <c r="BU456">
        <f>((BT456/100)/GW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V456">
        <v>0</v>
      </c>
      <c r="BW456">
        <f>((BV456/100)/GY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X456">
        <v>0</v>
      </c>
      <c r="BY456">
        <f>((BX456/100)/HA$6)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BZ456">
        <v>0</v>
      </c>
      <c r="CA456">
        <f>((BZ456/100)/GU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B456">
        <v>0</v>
      </c>
      <c r="CC456">
        <f>((CB456/100)/GW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D456">
        <v>0</v>
      </c>
      <c r="CE456">
        <f>((CD456/100)/GY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F456">
        <v>0</v>
      </c>
      <c r="CG456">
        <f>((CF456/100)/GU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H456">
        <v>0</v>
      </c>
      <c r="CI456">
        <f>((CH456/100)/GW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J456">
        <v>0</v>
      </c>
      <c r="CK456">
        <f>((CJ456/100)/GY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L456">
        <v>0</v>
      </c>
      <c r="CM456">
        <f>((CL456/100)/HA$16)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N456">
        <v>0</v>
      </c>
      <c r="CO456">
        <f>((CN456/100)/GW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P456">
        <v>0</v>
      </c>
      <c r="CQ456">
        <f>((CP456/100)/GY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R456">
        <v>0</v>
      </c>
      <c r="CS456">
        <f>((CR456/100)/HA$19)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T456">
        <v>0</v>
      </c>
      <c r="CU456">
        <f>((CT456/100)/GU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V456">
        <v>0</v>
      </c>
      <c r="CW456">
        <f>((CV456/100)/GW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X456">
        <v>0</v>
      </c>
      <c r="CY456">
        <f>((CX456/100)/HA$25)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CZ456">
        <v>0</v>
      </c>
      <c r="DA456">
        <f>((CZ456/100)/GU$13)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B456">
        <v>0</v>
      </c>
      <c r="DC456">
        <f>((DB456/100)/HA$10)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D456">
        <v>0</v>
      </c>
      <c r="DE456">
        <f>((DD456/100)/GW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F456">
        <v>0</v>
      </c>
      <c r="DG456">
        <f>((DF456/100)/GY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H456">
        <v>0</v>
      </c>
      <c r="DI456">
        <f>((DH456/100)/HA$28)/((BR456/100)/GU$6+(BH456/100)/HA$2+(BT456/100)/GW$6+(BV456/100)/GY$6+(BX456/100)/HA$6+(BZ456/100)/GU$10+(CB456/100)/GW$10+(CD456/100)/GY$10+(BF456/100)/GY$2+(BB456/100)/GU$2+(CF456/100)/GU$16+(CH456/100)/GW$16+(CJ456/100)/GY$16+(CL456/100)/HA$16+(BL456/100)/HE$2+(CN456/100)/GW$19+(CP456/100)/GY$19+(CR456/100)/HA$19+(BP456/100)/HA$13+(CZ456/100)/GU$13+(DB456/100)/HA$10+(CT456/100)/GU$25+(CV456/100)/GW$25+(CX456/100)/HA$25+(DD456/100)/GW$28+(DF456/100)/GY$28+(BD456/100)/GW$2+(BJ456/100)/HC$2+(BN456/100)/HG$2+(DH456/100)/HA$28)</f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f>((ER456/100)/HK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T456">
        <v>0</v>
      </c>
      <c r="EU456">
        <f>((ET456/100)/HM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V456">
        <v>0</v>
      </c>
      <c r="EW456">
        <f>((EV456/100)/HO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X456">
        <v>0</v>
      </c>
      <c r="EY456">
        <f>((EX456/100)/GW$2)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</v>
      </c>
      <c r="EZ456">
        <v>50</v>
      </c>
      <c r="FA456">
        <f>((EZ456/100)/HA$10)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0.36424166180847467</v>
      </c>
      <c r="FB456">
        <v>50</v>
      </c>
      <c r="FC456">
        <f>((FB456/100)/GU$13)/((ER456/100)/HK$2+(ET456/100)/HM$2+(EV456/100)/HO$2+(EX456/100)/GW$2+(EZ456/100)/HA$10+(FB456/100)/GU$13+(FD456/100)/GW$13+(FF456/100)/GY$13+(FH456/100)/HA$13+(FJ456/100)/GU$19+(FL456/100)/GU$2+(FN456/100)/HC$2+(FP456/100)/GY$2+(FR456/100)/GU$22+(FT456/100)/GW$22+(FV456/100)/HE$2+(FX456/100)/GU$6+(FZ456/100)/GU$10+(GB456/100)/GZ$22+(GD456/100)/GY$25+(GF456/100)/GU$28+(GH456/100)/GU$31+(GJ456/100)/GW$31+(GL456/100)/GY$31+(GN456/100)/HA$31+(GP456/100)/GU$34)</f>
        <v>0.63575833819152527</v>
      </c>
      <c r="FD456">
        <v>0</v>
      </c>
      <c r="FE456">
        <f t="shared" si="1490"/>
        <v>0</v>
      </c>
      <c r="FF456">
        <v>0</v>
      </c>
      <c r="FG456">
        <f t="shared" si="1491"/>
        <v>0</v>
      </c>
      <c r="FH456">
        <v>0</v>
      </c>
      <c r="FI456">
        <f t="shared" si="1492"/>
        <v>0</v>
      </c>
      <c r="FJ456">
        <v>0</v>
      </c>
      <c r="FK456">
        <f t="shared" si="1493"/>
        <v>0</v>
      </c>
      <c r="FL456">
        <v>0</v>
      </c>
      <c r="FM456">
        <f t="shared" si="1494"/>
        <v>0</v>
      </c>
      <c r="FN456">
        <v>0</v>
      </c>
      <c r="FO456">
        <f t="shared" si="1495"/>
        <v>0</v>
      </c>
      <c r="FP456">
        <v>0</v>
      </c>
      <c r="FQ456">
        <f t="shared" si="1496"/>
        <v>0</v>
      </c>
      <c r="FR456">
        <v>0</v>
      </c>
      <c r="FS456">
        <f t="shared" si="1497"/>
        <v>0</v>
      </c>
      <c r="FT456">
        <v>0</v>
      </c>
      <c r="FU456">
        <f t="shared" si="1498"/>
        <v>0</v>
      </c>
      <c r="FV456">
        <v>0</v>
      </c>
      <c r="FW456">
        <f t="shared" si="1499"/>
        <v>0</v>
      </c>
      <c r="FX456">
        <v>0</v>
      </c>
      <c r="FY456">
        <f t="shared" si="1500"/>
        <v>0</v>
      </c>
      <c r="FZ456">
        <v>0</v>
      </c>
      <c r="GA456">
        <f t="shared" si="1501"/>
        <v>0</v>
      </c>
      <c r="GB456">
        <v>0</v>
      </c>
      <c r="GC456">
        <f t="shared" si="1502"/>
        <v>0</v>
      </c>
      <c r="GD456">
        <v>0</v>
      </c>
      <c r="GE456">
        <f t="shared" si="1503"/>
        <v>0</v>
      </c>
      <c r="GF456">
        <v>0</v>
      </c>
      <c r="GG456">
        <f t="shared" si="1504"/>
        <v>0</v>
      </c>
      <c r="GH456">
        <v>0</v>
      </c>
      <c r="GI456">
        <f t="shared" si="1505"/>
        <v>0</v>
      </c>
      <c r="GJ456">
        <v>0</v>
      </c>
      <c r="GK456">
        <f t="shared" si="1506"/>
        <v>0</v>
      </c>
      <c r="GL456">
        <v>0</v>
      </c>
      <c r="GM456">
        <f t="shared" si="1507"/>
        <v>0</v>
      </c>
      <c r="GN456">
        <v>0</v>
      </c>
      <c r="GO456">
        <f t="shared" si="1508"/>
        <v>0</v>
      </c>
      <c r="GP456">
        <v>0</v>
      </c>
      <c r="GQ456">
        <f t="shared" si="1509"/>
        <v>0</v>
      </c>
      <c r="GR456" s="3" t="s">
        <v>798</v>
      </c>
    </row>
    <row r="457" spans="1:200" x14ac:dyDescent="0.45">
      <c r="A457">
        <v>456</v>
      </c>
      <c r="B457" t="s">
        <v>543</v>
      </c>
      <c r="C457" t="s">
        <v>799</v>
      </c>
      <c r="E457" t="s">
        <v>545</v>
      </c>
      <c r="F457">
        <f t="shared" si="1580"/>
        <v>473</v>
      </c>
      <c r="G457">
        <f t="shared" si="1581"/>
        <v>493</v>
      </c>
      <c r="H457">
        <f>925+273</f>
        <v>1198</v>
      </c>
      <c r="I457" s="2">
        <f>G457/H457</f>
        <v>0.41151919866444076</v>
      </c>
      <c r="J457" s="2">
        <f>G457-F457</f>
        <v>20</v>
      </c>
      <c r="K457" s="2">
        <f>G457/F457</f>
        <v>1.0422832980972516</v>
      </c>
      <c r="N457">
        <v>2</v>
      </c>
      <c r="O457">
        <v>28</v>
      </c>
      <c r="P457" s="2">
        <f t="shared" si="1033"/>
        <v>7.1428571428571425E-2</v>
      </c>
      <c r="Q457" s="2">
        <f t="shared" si="1034"/>
        <v>0.9285714285714286</v>
      </c>
      <c r="S457">
        <v>120</v>
      </c>
      <c r="U457">
        <f>13.8*15.6</f>
        <v>215.28</v>
      </c>
      <c r="V457">
        <v>335</v>
      </c>
      <c r="W457" s="2">
        <f t="shared" si="1582"/>
        <v>4.3056000000000001</v>
      </c>
      <c r="X457" s="2">
        <f t="shared" si="1582"/>
        <v>93.8</v>
      </c>
      <c r="Y457" s="7">
        <f>(X457-W457)/X457</f>
        <v>0.95409808102345417</v>
      </c>
      <c r="Z457" s="2">
        <f>U457/V457</f>
        <v>0.64262686567164184</v>
      </c>
      <c r="AA457" s="2" t="e">
        <f t="shared" si="1583"/>
        <v>#DIV/0!</v>
      </c>
      <c r="AB457" s="2">
        <f t="shared" si="1583"/>
        <v>2.7916666666666665</v>
      </c>
      <c r="AC457" s="2">
        <f>(O457-N457)/O457</f>
        <v>0.9285714285714286</v>
      </c>
      <c r="AD457" s="2">
        <f t="shared" si="1584"/>
        <v>215.28</v>
      </c>
      <c r="AE457" s="2">
        <f t="shared" si="1584"/>
        <v>215</v>
      </c>
      <c r="AG457" s="2">
        <f>AD457/AE457</f>
        <v>1.0013023255813953</v>
      </c>
      <c r="AH457" s="2">
        <f t="shared" si="1576"/>
        <v>17.970149253731343</v>
      </c>
      <c r="AI457" s="2">
        <v>1</v>
      </c>
      <c r="AJ457">
        <f t="shared" si="1567"/>
        <v>1E-3</v>
      </c>
      <c r="AK457">
        <f t="shared" si="1240"/>
        <v>20</v>
      </c>
      <c r="AL457">
        <f>26*60</f>
        <v>1560</v>
      </c>
      <c r="AM457">
        <f t="shared" si="1241"/>
        <v>1580</v>
      </c>
      <c r="AP457" t="s">
        <v>37</v>
      </c>
      <c r="AQ457">
        <v>450</v>
      </c>
      <c r="AS457">
        <v>6.35</v>
      </c>
      <c r="AT457">
        <v>1</v>
      </c>
      <c r="AU457">
        <f t="shared" si="1585"/>
        <v>302.39047604049966</v>
      </c>
      <c r="AV457" t="s">
        <v>385</v>
      </c>
      <c r="AW457" t="s">
        <v>64</v>
      </c>
      <c r="AZ457" s="2">
        <f t="shared" si="1532"/>
        <v>1.2885331676615606</v>
      </c>
      <c r="BA457" s="2">
        <f t="shared" si="1533"/>
        <v>4</v>
      </c>
      <c r="BB457">
        <v>70.53</v>
      </c>
      <c r="BC457">
        <f>((BB457/100)/GU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0.71124847066812147</v>
      </c>
      <c r="BD457">
        <v>29.43</v>
      </c>
      <c r="BE457">
        <f>((BD457/100)/GW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0.28841284918862309</v>
      </c>
      <c r="BF457">
        <v>0.01</v>
      </c>
      <c r="BG457">
        <f>((BF457/100)/GY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1.0918083515904992E-4</v>
      </c>
      <c r="BH457">
        <v>0</v>
      </c>
      <c r="BI457">
        <f>((BH457/100)/HA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J457">
        <v>0</v>
      </c>
      <c r="BK457">
        <f>((BJ457/100)/HC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L457">
        <v>0</v>
      </c>
      <c r="BM457">
        <f>((BL457/100)/HE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N457">
        <v>0</v>
      </c>
      <c r="BO457">
        <f>((BN457/100)/HG$2)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P457">
        <v>0</v>
      </c>
      <c r="BQ457">
        <f>((BP457/100)/HA$13)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R457">
        <v>0.02</v>
      </c>
      <c r="BS457">
        <f>((BR457/100)/GU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2.2949930809648781E-4</v>
      </c>
      <c r="BT457">
        <v>0</v>
      </c>
      <c r="BU457">
        <f>((BT457/100)/GW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V457">
        <v>0</v>
      </c>
      <c r="BW457">
        <f>((BV457/100)/GY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X457">
        <v>0</v>
      </c>
      <c r="BY457">
        <f>((BX457/100)/HA$6)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BZ457">
        <v>0</v>
      </c>
      <c r="CA457">
        <f>((BZ457/100)/GU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B457">
        <v>0</v>
      </c>
      <c r="CC457">
        <f>((CB457/100)/GW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D457">
        <v>0</v>
      </c>
      <c r="CE457">
        <f>((CD457/100)/GY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F457">
        <v>0</v>
      </c>
      <c r="CG457">
        <f>((CF457/100)/GU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H457">
        <v>0</v>
      </c>
      <c r="CI457">
        <f>((CH457/100)/GW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J457">
        <v>0</v>
      </c>
      <c r="CK457">
        <f>((CJ457/100)/GY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L457">
        <v>0</v>
      </c>
      <c r="CM457">
        <f>((CL457/100)/HA$16)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N457">
        <v>0</v>
      </c>
      <c r="CO457">
        <f>((CN457/100)/GW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P457">
        <v>0</v>
      </c>
      <c r="CQ457">
        <f>((CP457/100)/GY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R457">
        <v>0</v>
      </c>
      <c r="CS457">
        <f>((CR457/100)/HA$19)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T457">
        <v>0</v>
      </c>
      <c r="CU457">
        <f>((CT457/100)/GU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V457">
        <v>0</v>
      </c>
      <c r="CW457">
        <f>((CV457/100)/GW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X457">
        <v>0</v>
      </c>
      <c r="CY457">
        <f>((CX457/100)/HA$25)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CZ457">
        <v>0</v>
      </c>
      <c r="DA457">
        <f>((CZ457/100)/GU$13)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B457">
        <v>0</v>
      </c>
      <c r="DC457">
        <f>((DB457/100)/HA$10)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D457">
        <v>0</v>
      </c>
      <c r="DE457">
        <f>((DD457/100)/GW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F457">
        <v>0</v>
      </c>
      <c r="DG457">
        <f>((DF457/100)/GY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H457">
        <v>0</v>
      </c>
      <c r="DI457">
        <f>((DH457/100)/HA$28)/((BR457/100)/GU$6+(BH457/100)/HA$2+(BT457/100)/GW$6+(BV457/100)/GY$6+(BX457/100)/HA$6+(BZ457/100)/GU$10+(CB457/100)/GW$10+(CD457/100)/GY$10+(BF457/100)/GY$2+(BB457/100)/GU$2+(CF457/100)/GU$16+(CH457/100)/GW$16+(CJ457/100)/GY$16+(CL457/100)/HA$16+(BL457/100)/HE$2+(CN457/100)/GW$19+(CP457/100)/GY$19+(CR457/100)/HA$19+(BP457/100)/HA$13+(CZ457/100)/GU$13+(DB457/100)/HA$10+(CT457/100)/GU$25+(CV457/100)/GW$25+(CX457/100)/HA$25+(DD457/100)/GW$28+(DF457/100)/GY$28+(BD457/100)/GW$2+(BJ457/100)/HC$2+(BN457/100)/HG$2+(DH457/100)/HA$28)</f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f>((ER457/100)/HK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T457">
        <v>0</v>
      </c>
      <c r="EU457">
        <f>((ET457/100)/HM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V457">
        <v>0</v>
      </c>
      <c r="EW457">
        <f>((EV457/100)/HO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X457">
        <v>0</v>
      </c>
      <c r="EY457">
        <f>((EX457/100)/GW$2)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</v>
      </c>
      <c r="EZ457">
        <v>50</v>
      </c>
      <c r="FA457">
        <f>((EZ457/100)/HA$10)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0.36424166180847467</v>
      </c>
      <c r="FB457">
        <v>50</v>
      </c>
      <c r="FC457">
        <f>((FB457/100)/GU$13)/((ER457/100)/HK$2+(ET457/100)/HM$2+(EV457/100)/HO$2+(EX457/100)/GW$2+(EZ457/100)/HA$10+(FB457/100)/GU$13+(FD457/100)/GW$13+(FF457/100)/GY$13+(FH457/100)/HA$13+(FJ457/100)/GU$19+(FL457/100)/GU$2+(FN457/100)/HC$2+(FP457/100)/GY$2+(FR457/100)/GU$22+(FT457/100)/GW$22+(FV457/100)/HE$2+(FX457/100)/GU$6+(FZ457/100)/GU$10+(GB457/100)/GZ$22+(GD457/100)/GY$25+(GF457/100)/GU$28+(GH457/100)/GU$31+(GJ457/100)/GW$31+(GL457/100)/GY$31+(GN457/100)/HA$31+(GP457/100)/GU$34)</f>
        <v>0.63575833819152527</v>
      </c>
      <c r="FD457">
        <v>0</v>
      </c>
      <c r="FE457">
        <f t="shared" si="1490"/>
        <v>0</v>
      </c>
      <c r="FF457">
        <v>0</v>
      </c>
      <c r="FG457">
        <f t="shared" si="1491"/>
        <v>0</v>
      </c>
      <c r="FH457">
        <v>0</v>
      </c>
      <c r="FI457">
        <f t="shared" si="1492"/>
        <v>0</v>
      </c>
      <c r="FJ457">
        <v>0</v>
      </c>
      <c r="FK457">
        <f t="shared" si="1493"/>
        <v>0</v>
      </c>
      <c r="FL457">
        <v>0</v>
      </c>
      <c r="FM457">
        <f t="shared" si="1494"/>
        <v>0</v>
      </c>
      <c r="FN457">
        <v>0</v>
      </c>
      <c r="FO457">
        <f t="shared" si="1495"/>
        <v>0</v>
      </c>
      <c r="FP457">
        <v>0</v>
      </c>
      <c r="FQ457">
        <f t="shared" si="1496"/>
        <v>0</v>
      </c>
      <c r="FR457">
        <v>0</v>
      </c>
      <c r="FS457">
        <f t="shared" si="1497"/>
        <v>0</v>
      </c>
      <c r="FT457">
        <v>0</v>
      </c>
      <c r="FU457">
        <f t="shared" si="1498"/>
        <v>0</v>
      </c>
      <c r="FV457">
        <v>0</v>
      </c>
      <c r="FW457">
        <f t="shared" si="1499"/>
        <v>0</v>
      </c>
      <c r="FX457">
        <v>0</v>
      </c>
      <c r="FY457">
        <f t="shared" si="1500"/>
        <v>0</v>
      </c>
      <c r="FZ457">
        <v>0</v>
      </c>
      <c r="GA457">
        <f t="shared" si="1501"/>
        <v>0</v>
      </c>
      <c r="GB457">
        <v>0</v>
      </c>
      <c r="GC457">
        <f t="shared" si="1502"/>
        <v>0</v>
      </c>
      <c r="GD457">
        <v>0</v>
      </c>
      <c r="GE457">
        <f t="shared" si="1503"/>
        <v>0</v>
      </c>
      <c r="GF457">
        <v>0</v>
      </c>
      <c r="GG457">
        <f t="shared" si="1504"/>
        <v>0</v>
      </c>
      <c r="GH457">
        <v>0</v>
      </c>
      <c r="GI457">
        <f t="shared" si="1505"/>
        <v>0</v>
      </c>
      <c r="GJ457">
        <v>0</v>
      </c>
      <c r="GK457">
        <f t="shared" si="1506"/>
        <v>0</v>
      </c>
      <c r="GL457">
        <v>0</v>
      </c>
      <c r="GM457">
        <f t="shared" si="1507"/>
        <v>0</v>
      </c>
      <c r="GN457">
        <v>0</v>
      </c>
      <c r="GO457">
        <f t="shared" si="1508"/>
        <v>0</v>
      </c>
      <c r="GP457">
        <v>0</v>
      </c>
      <c r="GQ457">
        <f t="shared" si="1509"/>
        <v>0</v>
      </c>
      <c r="GR457" s="3" t="s">
        <v>798</v>
      </c>
    </row>
    <row r="458" spans="1:200" x14ac:dyDescent="0.45">
      <c r="A458">
        <v>457</v>
      </c>
      <c r="B458" t="s">
        <v>543</v>
      </c>
      <c r="C458" t="s">
        <v>799</v>
      </c>
      <c r="E458" t="s">
        <v>549</v>
      </c>
      <c r="F458">
        <f t="shared" si="1580"/>
        <v>473</v>
      </c>
      <c r="G458">
        <f t="shared" si="1581"/>
        <v>493</v>
      </c>
      <c r="H458">
        <f>900+273</f>
        <v>1173</v>
      </c>
      <c r="I458" s="2">
        <f t="shared" si="1519"/>
        <v>0.42028985507246375</v>
      </c>
      <c r="J458" s="2">
        <f t="shared" si="1520"/>
        <v>20</v>
      </c>
      <c r="K458" s="2">
        <f t="shared" si="1521"/>
        <v>1.0422832980972516</v>
      </c>
      <c r="N458">
        <v>3</v>
      </c>
      <c r="O458">
        <v>23.5</v>
      </c>
      <c r="P458" s="2">
        <f t="shared" si="1033"/>
        <v>0.1276595744680851</v>
      </c>
      <c r="Q458" s="2">
        <f t="shared" si="1034"/>
        <v>0.87234042553191493</v>
      </c>
      <c r="S458">
        <v>150</v>
      </c>
      <c r="U458">
        <v>274</v>
      </c>
      <c r="V458">
        <v>378</v>
      </c>
      <c r="W458" s="2">
        <f t="shared" si="1582"/>
        <v>8.2200000000000006</v>
      </c>
      <c r="X458" s="2">
        <f t="shared" si="1582"/>
        <v>88.83</v>
      </c>
      <c r="Y458" s="7">
        <f>(X458-W458)/X458</f>
        <v>0.90746369469773724</v>
      </c>
      <c r="Z458" s="2">
        <f>U458/V458</f>
        <v>0.72486772486772488</v>
      </c>
      <c r="AA458" s="2" t="e">
        <f t="shared" si="1583"/>
        <v>#DIV/0!</v>
      </c>
      <c r="AB458" s="2">
        <f t="shared" si="1583"/>
        <v>2.52</v>
      </c>
      <c r="AC458" s="2">
        <f>(O458-N458)/O458</f>
        <v>0.87234042553191493</v>
      </c>
      <c r="AD458" s="2">
        <f t="shared" si="1584"/>
        <v>274</v>
      </c>
      <c r="AE458" s="2">
        <f t="shared" si="1584"/>
        <v>228</v>
      </c>
      <c r="AG458" s="2">
        <f>AD458/AE458</f>
        <v>1.2017543859649122</v>
      </c>
      <c r="AH458" s="2">
        <f t="shared" si="1576"/>
        <v>14.174603174603174</v>
      </c>
      <c r="AI458" s="2">
        <v>1</v>
      </c>
      <c r="AJ458">
        <f t="shared" si="1567"/>
        <v>1E-3</v>
      </c>
      <c r="AK458">
        <f t="shared" si="1240"/>
        <v>30</v>
      </c>
      <c r="AL458">
        <v>10</v>
      </c>
      <c r="AM458">
        <f t="shared" si="1241"/>
        <v>40</v>
      </c>
      <c r="AP458" t="s">
        <v>37</v>
      </c>
      <c r="AQ458">
        <v>380</v>
      </c>
      <c r="AS458">
        <v>6.35</v>
      </c>
      <c r="AT458">
        <v>1</v>
      </c>
      <c r="AU458">
        <f t="shared" si="1585"/>
        <v>377.98809505062457</v>
      </c>
      <c r="AV458" t="s">
        <v>287</v>
      </c>
      <c r="AW458" t="s">
        <v>442</v>
      </c>
      <c r="AZ458" s="2">
        <f t="shared" si="1532"/>
        <v>1.3790291359121036</v>
      </c>
      <c r="BA458" s="2">
        <f t="shared" si="1533"/>
        <v>4</v>
      </c>
      <c r="BB458">
        <v>61.39</v>
      </c>
      <c r="BC458">
        <f t="shared" si="1510"/>
        <v>0.62075191185506495</v>
      </c>
      <c r="BD458">
        <v>38.56</v>
      </c>
      <c r="BE458">
        <f t="shared" si="1511"/>
        <v>0.37890849203599558</v>
      </c>
      <c r="BF458">
        <v>0.01</v>
      </c>
      <c r="BG458">
        <f t="shared" si="1423"/>
        <v>1.0947611641586948E-4</v>
      </c>
      <c r="BH458">
        <v>0</v>
      </c>
      <c r="BI458">
        <f t="shared" si="1512"/>
        <v>0</v>
      </c>
      <c r="BJ458">
        <v>0</v>
      </c>
      <c r="BK458">
        <f t="shared" si="1513"/>
        <v>0</v>
      </c>
      <c r="BL458">
        <v>0</v>
      </c>
      <c r="BM458">
        <f t="shared" si="1514"/>
        <v>0</v>
      </c>
      <c r="BN458">
        <v>0</v>
      </c>
      <c r="BO458">
        <f t="shared" si="1515"/>
        <v>0</v>
      </c>
      <c r="BP458">
        <v>0</v>
      </c>
      <c r="BQ458">
        <f t="shared" si="1516"/>
        <v>0</v>
      </c>
      <c r="BR458">
        <v>0.02</v>
      </c>
      <c r="BS458">
        <f t="shared" si="1534"/>
        <v>2.3011999252370643E-4</v>
      </c>
      <c r="BT458">
        <v>0</v>
      </c>
      <c r="BU458">
        <f t="shared" si="1535"/>
        <v>0</v>
      </c>
      <c r="BV458">
        <v>0</v>
      </c>
      <c r="BW458">
        <f t="shared" si="1536"/>
        <v>0</v>
      </c>
      <c r="BX458">
        <v>0</v>
      </c>
      <c r="BY458">
        <f t="shared" si="1537"/>
        <v>0</v>
      </c>
      <c r="BZ458">
        <v>0</v>
      </c>
      <c r="CA458">
        <f t="shared" si="1538"/>
        <v>0</v>
      </c>
      <c r="CB458">
        <v>0</v>
      </c>
      <c r="CC458">
        <f t="shared" si="1539"/>
        <v>0</v>
      </c>
      <c r="CD458">
        <v>0</v>
      </c>
      <c r="CE458">
        <f t="shared" si="1540"/>
        <v>0</v>
      </c>
      <c r="CF458">
        <v>0</v>
      </c>
      <c r="CG458">
        <f t="shared" si="1541"/>
        <v>0</v>
      </c>
      <c r="CH458">
        <v>0</v>
      </c>
      <c r="CI458">
        <f t="shared" si="1542"/>
        <v>0</v>
      </c>
      <c r="CJ458">
        <v>0</v>
      </c>
      <c r="CK458">
        <f t="shared" si="1543"/>
        <v>0</v>
      </c>
      <c r="CL458">
        <v>0</v>
      </c>
      <c r="CM458">
        <f t="shared" si="1544"/>
        <v>0</v>
      </c>
      <c r="CN458">
        <v>0</v>
      </c>
      <c r="CO458">
        <f t="shared" si="1545"/>
        <v>0</v>
      </c>
      <c r="CP458">
        <v>0</v>
      </c>
      <c r="CQ458">
        <f t="shared" si="1546"/>
        <v>0</v>
      </c>
      <c r="CR458">
        <v>0</v>
      </c>
      <c r="CS458">
        <f t="shared" si="1547"/>
        <v>0</v>
      </c>
      <c r="CT458">
        <v>0</v>
      </c>
      <c r="CU458">
        <f t="shared" si="1548"/>
        <v>0</v>
      </c>
      <c r="CV458">
        <v>0</v>
      </c>
      <c r="CW458">
        <f t="shared" si="1549"/>
        <v>0</v>
      </c>
      <c r="CX458">
        <v>0</v>
      </c>
      <c r="CY458">
        <f t="shared" si="1550"/>
        <v>0</v>
      </c>
      <c r="CZ458">
        <v>0</v>
      </c>
      <c r="DA458">
        <f t="shared" si="1551"/>
        <v>0</v>
      </c>
      <c r="DB458">
        <v>0</v>
      </c>
      <c r="DC458">
        <f t="shared" si="1552"/>
        <v>0</v>
      </c>
      <c r="DD458">
        <v>0</v>
      </c>
      <c r="DE458">
        <f t="shared" si="1553"/>
        <v>0</v>
      </c>
      <c r="DF458">
        <v>0</v>
      </c>
      <c r="DG458">
        <f t="shared" si="1554"/>
        <v>0</v>
      </c>
      <c r="DH458">
        <v>0</v>
      </c>
      <c r="DI458">
        <f t="shared" si="1555"/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f t="shared" si="1556"/>
        <v>0</v>
      </c>
      <c r="ET458">
        <v>0</v>
      </c>
      <c r="EU458">
        <f t="shared" si="1557"/>
        <v>0</v>
      </c>
      <c r="EV458">
        <v>0</v>
      </c>
      <c r="EW458">
        <f t="shared" si="1558"/>
        <v>0</v>
      </c>
      <c r="EX458">
        <v>0</v>
      </c>
      <c r="EY458">
        <f t="shared" si="1559"/>
        <v>0</v>
      </c>
      <c r="EZ458">
        <v>50</v>
      </c>
      <c r="FA458">
        <f t="shared" si="1517"/>
        <v>0.36424166180847467</v>
      </c>
      <c r="FB458">
        <v>50</v>
      </c>
      <c r="FC458">
        <f t="shared" si="1560"/>
        <v>0.63575833819152527</v>
      </c>
      <c r="FD458">
        <v>0</v>
      </c>
      <c r="FE458">
        <f t="shared" si="1490"/>
        <v>0</v>
      </c>
      <c r="FF458">
        <v>0</v>
      </c>
      <c r="FG458">
        <f t="shared" si="1491"/>
        <v>0</v>
      </c>
      <c r="FH458">
        <v>0</v>
      </c>
      <c r="FI458">
        <f t="shared" si="1492"/>
        <v>0</v>
      </c>
      <c r="FJ458">
        <v>0</v>
      </c>
      <c r="FK458">
        <f t="shared" si="1493"/>
        <v>0</v>
      </c>
      <c r="FL458">
        <v>0</v>
      </c>
      <c r="FM458">
        <f t="shared" si="1494"/>
        <v>0</v>
      </c>
      <c r="FN458">
        <v>0</v>
      </c>
      <c r="FO458">
        <f t="shared" si="1495"/>
        <v>0</v>
      </c>
      <c r="FP458">
        <v>0</v>
      </c>
      <c r="FQ458">
        <f t="shared" si="1496"/>
        <v>0</v>
      </c>
      <c r="FR458">
        <v>0</v>
      </c>
      <c r="FS458">
        <f t="shared" si="1497"/>
        <v>0</v>
      </c>
      <c r="FT458">
        <v>0</v>
      </c>
      <c r="FU458">
        <f t="shared" si="1498"/>
        <v>0</v>
      </c>
      <c r="FV458">
        <v>0</v>
      </c>
      <c r="FW458">
        <f t="shared" si="1499"/>
        <v>0</v>
      </c>
      <c r="FX458">
        <v>0</v>
      </c>
      <c r="FY458">
        <f t="shared" si="1500"/>
        <v>0</v>
      </c>
      <c r="FZ458">
        <v>0</v>
      </c>
      <c r="GA458">
        <f t="shared" si="1501"/>
        <v>0</v>
      </c>
      <c r="GB458">
        <v>0</v>
      </c>
      <c r="GC458">
        <f t="shared" si="1502"/>
        <v>0</v>
      </c>
      <c r="GD458">
        <v>0</v>
      </c>
      <c r="GE458">
        <f t="shared" si="1503"/>
        <v>0</v>
      </c>
      <c r="GF458">
        <v>0</v>
      </c>
      <c r="GG458">
        <f t="shared" si="1504"/>
        <v>0</v>
      </c>
      <c r="GH458">
        <v>0</v>
      </c>
      <c r="GI458">
        <f t="shared" si="1505"/>
        <v>0</v>
      </c>
      <c r="GJ458">
        <v>0</v>
      </c>
      <c r="GK458">
        <f t="shared" si="1506"/>
        <v>0</v>
      </c>
      <c r="GL458">
        <v>0</v>
      </c>
      <c r="GM458">
        <f t="shared" si="1507"/>
        <v>0</v>
      </c>
      <c r="GN458">
        <v>0</v>
      </c>
      <c r="GO458">
        <f t="shared" si="1508"/>
        <v>0</v>
      </c>
      <c r="GP458">
        <v>0</v>
      </c>
      <c r="GQ458">
        <f t="shared" si="1509"/>
        <v>0</v>
      </c>
      <c r="GR458" s="3" t="s">
        <v>798</v>
      </c>
    </row>
    <row r="459" spans="1:200" x14ac:dyDescent="0.45">
      <c r="A459">
        <v>458</v>
      </c>
      <c r="B459" t="s">
        <v>543</v>
      </c>
      <c r="C459" t="s">
        <v>799</v>
      </c>
      <c r="E459" t="s">
        <v>549</v>
      </c>
      <c r="F459">
        <f t="shared" si="1580"/>
        <v>473</v>
      </c>
      <c r="G459">
        <f t="shared" si="1581"/>
        <v>493</v>
      </c>
      <c r="H459">
        <f>900+273</f>
        <v>1173</v>
      </c>
      <c r="I459" s="2">
        <f>G459/H459</f>
        <v>0.42028985507246375</v>
      </c>
      <c r="J459" s="2">
        <f>G459-F459</f>
        <v>20</v>
      </c>
      <c r="K459" s="2">
        <f>G459/F459</f>
        <v>1.0422832980972516</v>
      </c>
      <c r="N459">
        <v>2.5</v>
      </c>
      <c r="O459">
        <v>23.5</v>
      </c>
      <c r="P459" s="2">
        <f t="shared" si="1033"/>
        <v>0.10638297872340426</v>
      </c>
      <c r="Q459" s="2">
        <f t="shared" si="1034"/>
        <v>0.8936170212765957</v>
      </c>
      <c r="S459">
        <v>150</v>
      </c>
      <c r="U459">
        <f>15.7*13.8</f>
        <v>216.66</v>
      </c>
      <c r="V459">
        <v>378</v>
      </c>
      <c r="W459" s="2">
        <f t="shared" si="1582"/>
        <v>5.4165000000000001</v>
      </c>
      <c r="X459" s="2">
        <f t="shared" si="1582"/>
        <v>88.83</v>
      </c>
      <c r="Y459" s="7">
        <f>(X459-W459)/X459</f>
        <v>0.93902397838568052</v>
      </c>
      <c r="Z459" s="2">
        <f>U459/V459</f>
        <v>0.57317460317460311</v>
      </c>
      <c r="AA459" s="2" t="e">
        <f t="shared" si="1583"/>
        <v>#DIV/0!</v>
      </c>
      <c r="AB459" s="2">
        <f t="shared" si="1583"/>
        <v>2.52</v>
      </c>
      <c r="AC459" s="2">
        <f>(O459-N459)/O459</f>
        <v>0.8936170212765957</v>
      </c>
      <c r="AD459" s="2">
        <f t="shared" si="1584"/>
        <v>216.66</v>
      </c>
      <c r="AE459" s="2">
        <f t="shared" si="1584"/>
        <v>228</v>
      </c>
      <c r="AG459" s="2">
        <f>AD459/AE459</f>
        <v>0.95026315789473681</v>
      </c>
      <c r="AH459" s="2">
        <f t="shared" si="1576"/>
        <v>14.174603174603174</v>
      </c>
      <c r="AI459" s="2">
        <v>1</v>
      </c>
      <c r="AJ459">
        <f t="shared" si="1567"/>
        <v>1E-3</v>
      </c>
      <c r="AK459">
        <f t="shared" si="1240"/>
        <v>25</v>
      </c>
      <c r="AL459">
        <v>120</v>
      </c>
      <c r="AM459">
        <f t="shared" si="1241"/>
        <v>145</v>
      </c>
      <c r="AP459" t="s">
        <v>37</v>
      </c>
      <c r="AQ459">
        <v>380</v>
      </c>
      <c r="AS459">
        <v>6.35</v>
      </c>
      <c r="AT459">
        <v>1</v>
      </c>
      <c r="AU459">
        <f t="shared" si="1585"/>
        <v>377.98809505062457</v>
      </c>
      <c r="AV459" t="s">
        <v>287</v>
      </c>
      <c r="AW459" t="s">
        <v>442</v>
      </c>
      <c r="AZ459" s="2">
        <f t="shared" si="1532"/>
        <v>1.3790291359121036</v>
      </c>
      <c r="BA459" s="2">
        <f t="shared" si="1533"/>
        <v>4</v>
      </c>
      <c r="BB459">
        <v>61.39</v>
      </c>
      <c r="BC459">
        <f>((BB459/100)/GU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0.62075191185506495</v>
      </c>
      <c r="BD459">
        <v>38.56</v>
      </c>
      <c r="BE459">
        <f>((BD459/100)/GW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0.37890849203599558</v>
      </c>
      <c r="BF459">
        <v>0.01</v>
      </c>
      <c r="BG459">
        <f>((BF459/100)/GY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1.0947611641586948E-4</v>
      </c>
      <c r="BH459">
        <v>0</v>
      </c>
      <c r="BI459">
        <f>((BH459/100)/HA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J459">
        <v>0</v>
      </c>
      <c r="BK459">
        <f>((BJ459/100)/HC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L459">
        <v>0</v>
      </c>
      <c r="BM459">
        <f>((BL459/100)/HE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N459">
        <v>0</v>
      </c>
      <c r="BO459">
        <f>((BN459/100)/HG$2)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P459">
        <v>0</v>
      </c>
      <c r="BQ459">
        <f>((BP459/100)/HA$13)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R459">
        <v>0.02</v>
      </c>
      <c r="BS459">
        <f>((BR459/100)/GU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2.3011999252370643E-4</v>
      </c>
      <c r="BT459">
        <v>0</v>
      </c>
      <c r="BU459">
        <f>((BT459/100)/GW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V459">
        <v>0</v>
      </c>
      <c r="BW459">
        <f>((BV459/100)/GY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X459">
        <v>0</v>
      </c>
      <c r="BY459">
        <f>((BX459/100)/HA$6)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BZ459">
        <v>0</v>
      </c>
      <c r="CA459">
        <f>((BZ459/100)/GU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B459">
        <v>0</v>
      </c>
      <c r="CC459">
        <f>((CB459/100)/GW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D459">
        <v>0</v>
      </c>
      <c r="CE459">
        <f>((CD459/100)/GY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F459">
        <v>0</v>
      </c>
      <c r="CG459">
        <f>((CF459/100)/GU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H459">
        <v>0</v>
      </c>
      <c r="CI459">
        <f>((CH459/100)/GW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J459">
        <v>0</v>
      </c>
      <c r="CK459">
        <f>((CJ459/100)/GY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L459">
        <v>0</v>
      </c>
      <c r="CM459">
        <f>((CL459/100)/HA$16)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N459">
        <v>0</v>
      </c>
      <c r="CO459">
        <f>((CN459/100)/GW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P459">
        <v>0</v>
      </c>
      <c r="CQ459">
        <f>((CP459/100)/GY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R459">
        <v>0</v>
      </c>
      <c r="CS459">
        <f>((CR459/100)/HA$19)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T459">
        <v>0</v>
      </c>
      <c r="CU459">
        <f>((CT459/100)/GU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V459">
        <v>0</v>
      </c>
      <c r="CW459">
        <f>((CV459/100)/GW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X459">
        <v>0</v>
      </c>
      <c r="CY459">
        <f>((CX459/100)/HA$25)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CZ459">
        <v>0</v>
      </c>
      <c r="DA459">
        <f>((CZ459/100)/GU$13)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B459">
        <v>0</v>
      </c>
      <c r="DC459">
        <f>((DB459/100)/HA$10)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D459">
        <v>0</v>
      </c>
      <c r="DE459">
        <f>((DD459/100)/GW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F459">
        <v>0</v>
      </c>
      <c r="DG459">
        <f>((DF459/100)/GY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H459">
        <v>0</v>
      </c>
      <c r="DI459">
        <f>((DH459/100)/HA$28)/((BR459/100)/GU$6+(BH459/100)/HA$2+(BT459/100)/GW$6+(BV459/100)/GY$6+(BX459/100)/HA$6+(BZ459/100)/GU$10+(CB459/100)/GW$10+(CD459/100)/GY$10+(BF459/100)/GY$2+(BB459/100)/GU$2+(CF459/100)/GU$16+(CH459/100)/GW$16+(CJ459/100)/GY$16+(CL459/100)/HA$16+(BL459/100)/HE$2+(CN459/100)/GW$19+(CP459/100)/GY$19+(CR459/100)/HA$19+(BP459/100)/HA$13+(CZ459/100)/GU$13+(DB459/100)/HA$10+(CT459/100)/GU$25+(CV459/100)/GW$25+(CX459/100)/HA$25+(DD459/100)/GW$28+(DF459/100)/GY$28+(BD459/100)/GW$2+(BJ459/100)/HC$2+(BN459/100)/HG$2+(DH459/100)/HA$28)</f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f>((ER459/100)/HK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T459">
        <v>0</v>
      </c>
      <c r="EU459">
        <f>((ET459/100)/HM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V459">
        <v>0</v>
      </c>
      <c r="EW459">
        <f>((EV459/100)/HO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X459">
        <v>0</v>
      </c>
      <c r="EY459">
        <f>((EX459/100)/GW$2)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</v>
      </c>
      <c r="EZ459">
        <v>50</v>
      </c>
      <c r="FA459">
        <f>((EZ459/100)/HA$10)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0.36424166180847467</v>
      </c>
      <c r="FB459">
        <v>50</v>
      </c>
      <c r="FC459">
        <f>((FB459/100)/GU$13)/((ER459/100)/HK$2+(ET459/100)/HM$2+(EV459/100)/HO$2+(EX459/100)/GW$2+(EZ459/100)/HA$10+(FB459/100)/GU$13+(FD459/100)/GW$13+(FF459/100)/GY$13+(FH459/100)/HA$13+(FJ459/100)/GU$19+(FL459/100)/GU$2+(FN459/100)/HC$2+(FP459/100)/GY$2+(FR459/100)/GU$22+(FT459/100)/GW$22+(FV459/100)/HE$2+(FX459/100)/GU$6+(FZ459/100)/GU$10+(GB459/100)/GZ$22+(GD459/100)/GY$25+(GF459/100)/GU$28+(GH459/100)/GU$31+(GJ459/100)/GW$31+(GL459/100)/GY$31+(GN459/100)/HA$31+(GP459/100)/GU$34)</f>
        <v>0.63575833819152527</v>
      </c>
      <c r="FD459">
        <v>0</v>
      </c>
      <c r="FE459">
        <f t="shared" si="1490"/>
        <v>0</v>
      </c>
      <c r="FF459">
        <v>0</v>
      </c>
      <c r="FG459">
        <f t="shared" si="1491"/>
        <v>0</v>
      </c>
      <c r="FH459">
        <v>0</v>
      </c>
      <c r="FI459">
        <f t="shared" si="1492"/>
        <v>0</v>
      </c>
      <c r="FJ459">
        <v>0</v>
      </c>
      <c r="FK459">
        <f t="shared" si="1493"/>
        <v>0</v>
      </c>
      <c r="FL459">
        <v>0</v>
      </c>
      <c r="FM459">
        <f t="shared" si="1494"/>
        <v>0</v>
      </c>
      <c r="FN459">
        <v>0</v>
      </c>
      <c r="FO459">
        <f t="shared" si="1495"/>
        <v>0</v>
      </c>
      <c r="FP459">
        <v>0</v>
      </c>
      <c r="FQ459">
        <f t="shared" si="1496"/>
        <v>0</v>
      </c>
      <c r="FR459">
        <v>0</v>
      </c>
      <c r="FS459">
        <f t="shared" si="1497"/>
        <v>0</v>
      </c>
      <c r="FT459">
        <v>0</v>
      </c>
      <c r="FU459">
        <f t="shared" si="1498"/>
        <v>0</v>
      </c>
      <c r="FV459">
        <v>0</v>
      </c>
      <c r="FW459">
        <f t="shared" si="1499"/>
        <v>0</v>
      </c>
      <c r="FX459">
        <v>0</v>
      </c>
      <c r="FY459">
        <f t="shared" si="1500"/>
        <v>0</v>
      </c>
      <c r="FZ459">
        <v>0</v>
      </c>
      <c r="GA459">
        <f t="shared" si="1501"/>
        <v>0</v>
      </c>
      <c r="GB459">
        <v>0</v>
      </c>
      <c r="GC459">
        <f t="shared" si="1502"/>
        <v>0</v>
      </c>
      <c r="GD459">
        <v>0</v>
      </c>
      <c r="GE459">
        <f t="shared" si="1503"/>
        <v>0</v>
      </c>
      <c r="GF459">
        <v>0</v>
      </c>
      <c r="GG459">
        <f t="shared" si="1504"/>
        <v>0</v>
      </c>
      <c r="GH459">
        <v>0</v>
      </c>
      <c r="GI459">
        <f t="shared" si="1505"/>
        <v>0</v>
      </c>
      <c r="GJ459">
        <v>0</v>
      </c>
      <c r="GK459">
        <f t="shared" si="1506"/>
        <v>0</v>
      </c>
      <c r="GL459">
        <v>0</v>
      </c>
      <c r="GM459">
        <f t="shared" si="1507"/>
        <v>0</v>
      </c>
      <c r="GN459">
        <v>0</v>
      </c>
      <c r="GO459">
        <f t="shared" si="1508"/>
        <v>0</v>
      </c>
      <c r="GP459">
        <v>0</v>
      </c>
      <c r="GQ459">
        <f t="shared" si="1509"/>
        <v>0</v>
      </c>
      <c r="GR459" s="3" t="s">
        <v>798</v>
      </c>
    </row>
    <row r="460" spans="1:200" x14ac:dyDescent="0.45">
      <c r="A460">
        <v>459</v>
      </c>
      <c r="B460" t="s">
        <v>543</v>
      </c>
      <c r="C460" t="s">
        <v>799</v>
      </c>
      <c r="E460" t="s">
        <v>549</v>
      </c>
      <c r="F460">
        <f t="shared" si="1580"/>
        <v>473</v>
      </c>
      <c r="G460">
        <f t="shared" si="1581"/>
        <v>493</v>
      </c>
      <c r="H460">
        <f>900+273</f>
        <v>1173</v>
      </c>
      <c r="I460" s="2">
        <f>G460/H460</f>
        <v>0.42028985507246375</v>
      </c>
      <c r="J460" s="2">
        <f>G460-F460</f>
        <v>20</v>
      </c>
      <c r="K460" s="2">
        <f>G460/F460</f>
        <v>1.0422832980972516</v>
      </c>
      <c r="N460">
        <v>3</v>
      </c>
      <c r="O460">
        <v>23.5</v>
      </c>
      <c r="P460" s="2">
        <f t="shared" si="1033"/>
        <v>0.1276595744680851</v>
      </c>
      <c r="Q460" s="2">
        <f t="shared" si="1034"/>
        <v>0.87234042553191493</v>
      </c>
      <c r="S460">
        <v>150</v>
      </c>
      <c r="U460">
        <f>13.8*15.3</f>
        <v>211.14000000000001</v>
      </c>
      <c r="V460">
        <v>378</v>
      </c>
      <c r="W460" s="2">
        <f t="shared" si="1582"/>
        <v>6.3342000000000009</v>
      </c>
      <c r="X460" s="2">
        <f t="shared" si="1582"/>
        <v>88.83</v>
      </c>
      <c r="Y460" s="7">
        <f>(X460-W460)/X460</f>
        <v>0.92869300911854114</v>
      </c>
      <c r="Z460" s="2">
        <f>U460/V460</f>
        <v>0.55857142857142861</v>
      </c>
      <c r="AA460" s="2" t="e">
        <f t="shared" si="1583"/>
        <v>#DIV/0!</v>
      </c>
      <c r="AB460" s="2">
        <f t="shared" si="1583"/>
        <v>2.52</v>
      </c>
      <c r="AC460" s="2">
        <f>(O460-N460)/O460</f>
        <v>0.87234042553191493</v>
      </c>
      <c r="AD460" s="2">
        <f t="shared" si="1584"/>
        <v>211.14000000000001</v>
      </c>
      <c r="AE460" s="2">
        <f t="shared" si="1584"/>
        <v>228</v>
      </c>
      <c r="AG460" s="2">
        <f>AD460/AE460</f>
        <v>0.92605263157894746</v>
      </c>
      <c r="AH460" s="2">
        <f t="shared" si="1576"/>
        <v>14.174603174603174</v>
      </c>
      <c r="AI460" s="2">
        <v>1</v>
      </c>
      <c r="AJ460">
        <f t="shared" si="1567"/>
        <v>1E-3</v>
      </c>
      <c r="AK460">
        <f t="shared" si="1240"/>
        <v>30</v>
      </c>
      <c r="AL460">
        <f>23*60</f>
        <v>1380</v>
      </c>
      <c r="AM460">
        <f t="shared" si="1241"/>
        <v>1410</v>
      </c>
      <c r="AP460" t="s">
        <v>37</v>
      </c>
      <c r="AQ460">
        <v>380</v>
      </c>
      <c r="AS460">
        <v>6.35</v>
      </c>
      <c r="AT460">
        <v>1</v>
      </c>
      <c r="AU460">
        <f t="shared" si="1585"/>
        <v>377.98809505062457</v>
      </c>
      <c r="AV460" t="s">
        <v>287</v>
      </c>
      <c r="AW460" t="s">
        <v>442</v>
      </c>
      <c r="AZ460" s="2">
        <f t="shared" si="1532"/>
        <v>1.3790291359121036</v>
      </c>
      <c r="BA460" s="2">
        <f t="shared" si="1533"/>
        <v>4</v>
      </c>
      <c r="BB460">
        <v>61.39</v>
      </c>
      <c r="BC460">
        <f>((BB460/100)/GU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0.62075191185506495</v>
      </c>
      <c r="BD460">
        <v>38.56</v>
      </c>
      <c r="BE460">
        <f>((BD460/100)/GW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0.37890849203599558</v>
      </c>
      <c r="BF460">
        <v>0.01</v>
      </c>
      <c r="BG460">
        <f>((BF460/100)/GY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1.0947611641586948E-4</v>
      </c>
      <c r="BH460">
        <v>0</v>
      </c>
      <c r="BI460">
        <f>((BH460/100)/HA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J460">
        <v>0</v>
      </c>
      <c r="BK460">
        <f>((BJ460/100)/HC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L460">
        <v>0</v>
      </c>
      <c r="BM460">
        <f>((BL460/100)/HE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N460">
        <v>0</v>
      </c>
      <c r="BO460">
        <f>((BN460/100)/HG$2)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P460">
        <v>0</v>
      </c>
      <c r="BQ460">
        <f>((BP460/100)/HA$13)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R460">
        <v>0.02</v>
      </c>
      <c r="BS460">
        <f>((BR460/100)/GU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2.3011999252370643E-4</v>
      </c>
      <c r="BT460">
        <v>0</v>
      </c>
      <c r="BU460">
        <f>((BT460/100)/GW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V460">
        <v>0</v>
      </c>
      <c r="BW460">
        <f>((BV460/100)/GY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X460">
        <v>0</v>
      </c>
      <c r="BY460">
        <f>((BX460/100)/HA$6)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BZ460">
        <v>0</v>
      </c>
      <c r="CA460">
        <f>((BZ460/100)/GU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B460">
        <v>0</v>
      </c>
      <c r="CC460">
        <f>((CB460/100)/GW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D460">
        <v>0</v>
      </c>
      <c r="CE460">
        <f>((CD460/100)/GY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F460">
        <v>0</v>
      </c>
      <c r="CG460">
        <f>((CF460/100)/GU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H460">
        <v>0</v>
      </c>
      <c r="CI460">
        <f>((CH460/100)/GW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J460">
        <v>0</v>
      </c>
      <c r="CK460">
        <f>((CJ460/100)/GY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L460">
        <v>0</v>
      </c>
      <c r="CM460">
        <f>((CL460/100)/HA$16)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N460">
        <v>0</v>
      </c>
      <c r="CO460">
        <f>((CN460/100)/GW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P460">
        <v>0</v>
      </c>
      <c r="CQ460">
        <f>((CP460/100)/GY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R460">
        <v>0</v>
      </c>
      <c r="CS460">
        <f>((CR460/100)/HA$19)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T460">
        <v>0</v>
      </c>
      <c r="CU460">
        <f>((CT460/100)/GU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V460">
        <v>0</v>
      </c>
      <c r="CW460">
        <f>((CV460/100)/GW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X460">
        <v>0</v>
      </c>
      <c r="CY460">
        <f>((CX460/100)/HA$25)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CZ460">
        <v>0</v>
      </c>
      <c r="DA460">
        <f>((CZ460/100)/GU$13)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B460">
        <v>0</v>
      </c>
      <c r="DC460">
        <f>((DB460/100)/HA$10)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D460">
        <v>0</v>
      </c>
      <c r="DE460">
        <f>((DD460/100)/GW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F460">
        <v>0</v>
      </c>
      <c r="DG460">
        <f>((DF460/100)/GY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H460">
        <v>0</v>
      </c>
      <c r="DI460">
        <f>((DH460/100)/HA$28)/((BR460/100)/GU$6+(BH460/100)/HA$2+(BT460/100)/GW$6+(BV460/100)/GY$6+(BX460/100)/HA$6+(BZ460/100)/GU$10+(CB460/100)/GW$10+(CD460/100)/GY$10+(BF460/100)/GY$2+(BB460/100)/GU$2+(CF460/100)/GU$16+(CH460/100)/GW$16+(CJ460/100)/GY$16+(CL460/100)/HA$16+(BL460/100)/HE$2+(CN460/100)/GW$19+(CP460/100)/GY$19+(CR460/100)/HA$19+(BP460/100)/HA$13+(CZ460/100)/GU$13+(DB460/100)/HA$10+(CT460/100)/GU$25+(CV460/100)/GW$25+(CX460/100)/HA$25+(DD460/100)/GW$28+(DF460/100)/GY$28+(BD460/100)/GW$2+(BJ460/100)/HC$2+(BN460/100)/HG$2+(DH460/100)/HA$28)</f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f>((ER460/100)/HK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T460">
        <v>0</v>
      </c>
      <c r="EU460">
        <f>((ET460/100)/HM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V460">
        <v>0</v>
      </c>
      <c r="EW460">
        <f>((EV460/100)/HO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X460">
        <v>0</v>
      </c>
      <c r="EY460">
        <f>((EX460/100)/GW$2)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</v>
      </c>
      <c r="EZ460">
        <v>50</v>
      </c>
      <c r="FA460">
        <f>((EZ460/100)/HA$10)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0.36424166180847467</v>
      </c>
      <c r="FB460">
        <v>50</v>
      </c>
      <c r="FC460">
        <f>((FB460/100)/GU$13)/((ER460/100)/HK$2+(ET460/100)/HM$2+(EV460/100)/HO$2+(EX460/100)/GW$2+(EZ460/100)/HA$10+(FB460/100)/GU$13+(FD460/100)/GW$13+(FF460/100)/GY$13+(FH460/100)/HA$13+(FJ460/100)/GU$19+(FL460/100)/GU$2+(FN460/100)/HC$2+(FP460/100)/GY$2+(FR460/100)/GU$22+(FT460/100)/GW$22+(FV460/100)/HE$2+(FX460/100)/GU$6+(FZ460/100)/GU$10+(GB460/100)/GZ$22+(GD460/100)/GY$25+(GF460/100)/GU$28+(GH460/100)/GU$31+(GJ460/100)/GW$31+(GL460/100)/GY$31+(GN460/100)/HA$31+(GP460/100)/GU$34)</f>
        <v>0.63575833819152527</v>
      </c>
      <c r="FD460">
        <v>0</v>
      </c>
      <c r="FE460">
        <f t="shared" si="1490"/>
        <v>0</v>
      </c>
      <c r="FF460">
        <v>0</v>
      </c>
      <c r="FG460">
        <f t="shared" si="1491"/>
        <v>0</v>
      </c>
      <c r="FH460">
        <v>0</v>
      </c>
      <c r="FI460">
        <f t="shared" si="1492"/>
        <v>0</v>
      </c>
      <c r="FJ460">
        <v>0</v>
      </c>
      <c r="FK460">
        <f t="shared" si="1493"/>
        <v>0</v>
      </c>
      <c r="FL460">
        <v>0</v>
      </c>
      <c r="FM460">
        <f t="shared" si="1494"/>
        <v>0</v>
      </c>
      <c r="FN460">
        <v>0</v>
      </c>
      <c r="FO460">
        <f t="shared" si="1495"/>
        <v>0</v>
      </c>
      <c r="FP460">
        <v>0</v>
      </c>
      <c r="FQ460">
        <f t="shared" si="1496"/>
        <v>0</v>
      </c>
      <c r="FR460">
        <v>0</v>
      </c>
      <c r="FS460">
        <f t="shared" si="1497"/>
        <v>0</v>
      </c>
      <c r="FT460">
        <v>0</v>
      </c>
      <c r="FU460">
        <f t="shared" si="1498"/>
        <v>0</v>
      </c>
      <c r="FV460">
        <v>0</v>
      </c>
      <c r="FW460">
        <f t="shared" si="1499"/>
        <v>0</v>
      </c>
      <c r="FX460">
        <v>0</v>
      </c>
      <c r="FY460">
        <f t="shared" si="1500"/>
        <v>0</v>
      </c>
      <c r="FZ460">
        <v>0</v>
      </c>
      <c r="GA460">
        <f t="shared" si="1501"/>
        <v>0</v>
      </c>
      <c r="GB460">
        <v>0</v>
      </c>
      <c r="GC460">
        <f t="shared" si="1502"/>
        <v>0</v>
      </c>
      <c r="GD460">
        <v>0</v>
      </c>
      <c r="GE460">
        <f t="shared" si="1503"/>
        <v>0</v>
      </c>
      <c r="GF460">
        <v>0</v>
      </c>
      <c r="GG460">
        <f t="shared" si="1504"/>
        <v>0</v>
      </c>
      <c r="GH460">
        <v>0</v>
      </c>
      <c r="GI460">
        <f t="shared" si="1505"/>
        <v>0</v>
      </c>
      <c r="GJ460">
        <v>0</v>
      </c>
      <c r="GK460">
        <f t="shared" si="1506"/>
        <v>0</v>
      </c>
      <c r="GL460">
        <v>0</v>
      </c>
      <c r="GM460">
        <f t="shared" si="1507"/>
        <v>0</v>
      </c>
      <c r="GN460">
        <v>0</v>
      </c>
      <c r="GO460">
        <f t="shared" si="1508"/>
        <v>0</v>
      </c>
      <c r="GP460">
        <v>0</v>
      </c>
      <c r="GQ460">
        <f t="shared" si="1509"/>
        <v>0</v>
      </c>
      <c r="GR460" s="3" t="s">
        <v>798</v>
      </c>
    </row>
    <row r="461" spans="1:200" x14ac:dyDescent="0.45">
      <c r="A461">
        <v>460</v>
      </c>
      <c r="B461" t="s">
        <v>543</v>
      </c>
      <c r="C461" t="s">
        <v>369</v>
      </c>
      <c r="E461" t="s">
        <v>545</v>
      </c>
      <c r="F461">
        <v>600.5</v>
      </c>
      <c r="G461">
        <f t="shared" ref="G461:G467" si="1586">350+273</f>
        <v>623</v>
      </c>
      <c r="H461">
        <f>925+273</f>
        <v>1198</v>
      </c>
      <c r="I461" s="2">
        <f t="shared" si="1519"/>
        <v>0.52003338898163609</v>
      </c>
      <c r="J461" s="2">
        <f t="shared" si="1520"/>
        <v>22.5</v>
      </c>
      <c r="K461" s="2">
        <f t="shared" si="1521"/>
        <v>1.0374687760199834</v>
      </c>
      <c r="N461">
        <v>0.5</v>
      </c>
      <c r="O461">
        <v>14.5</v>
      </c>
      <c r="P461" s="2">
        <f t="shared" si="1033"/>
        <v>3.4482758620689655E-2</v>
      </c>
      <c r="Q461" s="2">
        <f t="shared" si="1034"/>
        <v>0.96551724137931039</v>
      </c>
      <c r="S461">
        <v>80</v>
      </c>
      <c r="U461">
        <v>186</v>
      </c>
      <c r="V461">
        <v>309</v>
      </c>
      <c r="W461" s="2">
        <f t="shared" si="1522"/>
        <v>0.93</v>
      </c>
      <c r="X461" s="2">
        <f t="shared" si="1523"/>
        <v>44.805</v>
      </c>
      <c r="Y461" s="7">
        <f t="shared" si="1524"/>
        <v>0.97924338801473054</v>
      </c>
      <c r="Z461" s="2">
        <f t="shared" si="1525"/>
        <v>0.60194174757281549</v>
      </c>
      <c r="AA461" s="2" t="e">
        <f t="shared" si="1526"/>
        <v>#DIV/0!</v>
      </c>
      <c r="AB461" s="2">
        <f t="shared" si="1527"/>
        <v>3.8624999999999998</v>
      </c>
      <c r="AC461" s="2">
        <f t="shared" si="1528"/>
        <v>0.96551724137931039</v>
      </c>
      <c r="AD461" s="2">
        <f t="shared" si="1529"/>
        <v>186</v>
      </c>
      <c r="AE461" s="2">
        <f t="shared" si="1530"/>
        <v>229</v>
      </c>
      <c r="AG461" s="2">
        <f t="shared" si="1531"/>
        <v>0.81222707423580787</v>
      </c>
      <c r="AH461" s="2">
        <f t="shared" si="1576"/>
        <v>10.745954692556634</v>
      </c>
      <c r="AI461" s="2">
        <v>1</v>
      </c>
      <c r="AJ461">
        <f t="shared" si="1567"/>
        <v>1E-3</v>
      </c>
      <c r="AK461">
        <f t="shared" si="1240"/>
        <v>5</v>
      </c>
      <c r="AL461">
        <v>10</v>
      </c>
      <c r="AM461">
        <f t="shared" si="1241"/>
        <v>15</v>
      </c>
      <c r="AP461" t="s">
        <v>37</v>
      </c>
      <c r="AQ461">
        <v>450</v>
      </c>
      <c r="AS461">
        <v>6.35</v>
      </c>
      <c r="AT461">
        <v>1</v>
      </c>
      <c r="AU461">
        <f t="shared" si="1585"/>
        <v>201.59365069366643</v>
      </c>
      <c r="AV461" t="s">
        <v>385</v>
      </c>
      <c r="AW461" t="s">
        <v>64</v>
      </c>
      <c r="AZ461" s="2">
        <f t="shared" si="1532"/>
        <v>1.2885331676615606</v>
      </c>
      <c r="BA461" s="2">
        <f t="shared" si="1533"/>
        <v>4</v>
      </c>
      <c r="BB461">
        <v>70.53</v>
      </c>
      <c r="BC461">
        <f t="shared" si="1510"/>
        <v>0.71124847066812147</v>
      </c>
      <c r="BD461">
        <v>29.43</v>
      </c>
      <c r="BE461">
        <f t="shared" si="1511"/>
        <v>0.28841284918862309</v>
      </c>
      <c r="BF461">
        <v>0.01</v>
      </c>
      <c r="BG461">
        <f t="shared" si="1423"/>
        <v>1.0918083515904992E-4</v>
      </c>
      <c r="BH461">
        <v>0</v>
      </c>
      <c r="BI461">
        <f t="shared" si="1512"/>
        <v>0</v>
      </c>
      <c r="BJ461">
        <v>0</v>
      </c>
      <c r="BK461">
        <f t="shared" si="1513"/>
        <v>0</v>
      </c>
      <c r="BL461">
        <v>0</v>
      </c>
      <c r="BM461">
        <f t="shared" si="1514"/>
        <v>0</v>
      </c>
      <c r="BN461">
        <v>0</v>
      </c>
      <c r="BO461">
        <f t="shared" si="1515"/>
        <v>0</v>
      </c>
      <c r="BP461">
        <v>0</v>
      </c>
      <c r="BQ461">
        <f t="shared" si="1516"/>
        <v>0</v>
      </c>
      <c r="BR461">
        <v>0.02</v>
      </c>
      <c r="BS461">
        <f t="shared" si="1534"/>
        <v>2.2949930809648781E-4</v>
      </c>
      <c r="BT461">
        <v>0</v>
      </c>
      <c r="BU461">
        <f t="shared" si="1535"/>
        <v>0</v>
      </c>
      <c r="BV461">
        <v>0</v>
      </c>
      <c r="BW461">
        <f t="shared" si="1536"/>
        <v>0</v>
      </c>
      <c r="BX461">
        <v>0</v>
      </c>
      <c r="BY461">
        <f t="shared" si="1537"/>
        <v>0</v>
      </c>
      <c r="BZ461">
        <v>0</v>
      </c>
      <c r="CA461">
        <f t="shared" si="1538"/>
        <v>0</v>
      </c>
      <c r="CB461">
        <v>0</v>
      </c>
      <c r="CC461">
        <f t="shared" si="1539"/>
        <v>0</v>
      </c>
      <c r="CD461">
        <v>0</v>
      </c>
      <c r="CE461">
        <f t="shared" si="1540"/>
        <v>0</v>
      </c>
      <c r="CF461">
        <v>0</v>
      </c>
      <c r="CG461">
        <f t="shared" si="1541"/>
        <v>0</v>
      </c>
      <c r="CH461">
        <v>0</v>
      </c>
      <c r="CI461">
        <f t="shared" si="1542"/>
        <v>0</v>
      </c>
      <c r="CJ461">
        <v>0</v>
      </c>
      <c r="CK461">
        <f t="shared" si="1543"/>
        <v>0</v>
      </c>
      <c r="CL461">
        <v>0</v>
      </c>
      <c r="CM461">
        <f t="shared" si="1544"/>
        <v>0</v>
      </c>
      <c r="CN461">
        <v>0</v>
      </c>
      <c r="CO461">
        <f t="shared" si="1545"/>
        <v>0</v>
      </c>
      <c r="CP461">
        <v>0</v>
      </c>
      <c r="CQ461">
        <f t="shared" si="1546"/>
        <v>0</v>
      </c>
      <c r="CR461">
        <v>0</v>
      </c>
      <c r="CS461">
        <f t="shared" si="1547"/>
        <v>0</v>
      </c>
      <c r="CT461">
        <v>0</v>
      </c>
      <c r="CU461">
        <f t="shared" si="1548"/>
        <v>0</v>
      </c>
      <c r="CV461">
        <v>0</v>
      </c>
      <c r="CW461">
        <f t="shared" si="1549"/>
        <v>0</v>
      </c>
      <c r="CX461">
        <v>0</v>
      </c>
      <c r="CY461">
        <f t="shared" si="1550"/>
        <v>0</v>
      </c>
      <c r="CZ461">
        <v>0</v>
      </c>
      <c r="DA461">
        <f t="shared" si="1551"/>
        <v>0</v>
      </c>
      <c r="DB461">
        <v>0</v>
      </c>
      <c r="DC461">
        <f t="shared" si="1552"/>
        <v>0</v>
      </c>
      <c r="DD461">
        <v>0</v>
      </c>
      <c r="DE461">
        <f t="shared" si="1553"/>
        <v>0</v>
      </c>
      <c r="DF461">
        <v>0</v>
      </c>
      <c r="DG461">
        <f t="shared" si="1554"/>
        <v>0</v>
      </c>
      <c r="DH461">
        <v>0</v>
      </c>
      <c r="DI461">
        <f t="shared" si="1555"/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f t="shared" si="1556"/>
        <v>0</v>
      </c>
      <c r="ET461">
        <v>0</v>
      </c>
      <c r="EU461">
        <f t="shared" si="1557"/>
        <v>0</v>
      </c>
      <c r="EV461">
        <v>0</v>
      </c>
      <c r="EW461">
        <f t="shared" si="1558"/>
        <v>0</v>
      </c>
      <c r="EX461">
        <v>0</v>
      </c>
      <c r="EY461">
        <f t="shared" si="1559"/>
        <v>0</v>
      </c>
      <c r="EZ461">
        <v>100</v>
      </c>
      <c r="FA461">
        <f t="shared" si="1517"/>
        <v>1</v>
      </c>
      <c r="FB461">
        <v>0</v>
      </c>
      <c r="FC461">
        <f t="shared" si="1560"/>
        <v>0</v>
      </c>
      <c r="FD461">
        <v>0</v>
      </c>
      <c r="FE461">
        <f t="shared" si="1490"/>
        <v>0</v>
      </c>
      <c r="FF461">
        <v>0</v>
      </c>
      <c r="FG461">
        <f t="shared" si="1491"/>
        <v>0</v>
      </c>
      <c r="FH461">
        <v>0</v>
      </c>
      <c r="FI461">
        <f t="shared" si="1492"/>
        <v>0</v>
      </c>
      <c r="FJ461">
        <v>0</v>
      </c>
      <c r="FK461">
        <f t="shared" si="1493"/>
        <v>0</v>
      </c>
      <c r="FL461">
        <v>0</v>
      </c>
      <c r="FM461">
        <f t="shared" si="1494"/>
        <v>0</v>
      </c>
      <c r="FN461">
        <v>0</v>
      </c>
      <c r="FO461">
        <f t="shared" si="1495"/>
        <v>0</v>
      </c>
      <c r="FP461">
        <v>0</v>
      </c>
      <c r="FQ461">
        <f t="shared" si="1496"/>
        <v>0</v>
      </c>
      <c r="FR461">
        <v>0</v>
      </c>
      <c r="FS461">
        <f t="shared" si="1497"/>
        <v>0</v>
      </c>
      <c r="FT461">
        <v>0</v>
      </c>
      <c r="FU461">
        <f t="shared" si="1498"/>
        <v>0</v>
      </c>
      <c r="FV461">
        <v>0</v>
      </c>
      <c r="FW461">
        <f t="shared" si="1499"/>
        <v>0</v>
      </c>
      <c r="FX461">
        <v>0</v>
      </c>
      <c r="FY461">
        <f t="shared" si="1500"/>
        <v>0</v>
      </c>
      <c r="FZ461">
        <v>0</v>
      </c>
      <c r="GA461">
        <f t="shared" si="1501"/>
        <v>0</v>
      </c>
      <c r="GB461">
        <v>0</v>
      </c>
      <c r="GC461">
        <f t="shared" si="1502"/>
        <v>0</v>
      </c>
      <c r="GD461">
        <v>0</v>
      </c>
      <c r="GE461">
        <f t="shared" si="1503"/>
        <v>0</v>
      </c>
      <c r="GF461">
        <v>0</v>
      </c>
      <c r="GG461">
        <f t="shared" si="1504"/>
        <v>0</v>
      </c>
      <c r="GH461">
        <v>0</v>
      </c>
      <c r="GI461">
        <f t="shared" si="1505"/>
        <v>0</v>
      </c>
      <c r="GJ461">
        <v>0</v>
      </c>
      <c r="GK461">
        <f t="shared" si="1506"/>
        <v>0</v>
      </c>
      <c r="GL461">
        <v>0</v>
      </c>
      <c r="GM461">
        <f t="shared" si="1507"/>
        <v>0</v>
      </c>
      <c r="GN461">
        <v>0</v>
      </c>
      <c r="GO461">
        <f t="shared" si="1508"/>
        <v>0</v>
      </c>
      <c r="GP461">
        <v>0</v>
      </c>
      <c r="GQ461">
        <f t="shared" si="1509"/>
        <v>0</v>
      </c>
      <c r="GR461" s="3" t="s">
        <v>798</v>
      </c>
    </row>
    <row r="462" spans="1:200" x14ac:dyDescent="0.45">
      <c r="A462">
        <v>461</v>
      </c>
      <c r="B462" t="s">
        <v>543</v>
      </c>
      <c r="C462" t="s">
        <v>369</v>
      </c>
      <c r="E462" t="s">
        <v>545</v>
      </c>
      <c r="F462">
        <v>600.5</v>
      </c>
      <c r="G462">
        <f t="shared" si="1586"/>
        <v>623</v>
      </c>
      <c r="H462">
        <f>925+273</f>
        <v>1198</v>
      </c>
      <c r="I462" s="2">
        <f>G462/H462</f>
        <v>0.52003338898163609</v>
      </c>
      <c r="J462" s="2">
        <f>G462-F462</f>
        <v>22.5</v>
      </c>
      <c r="K462" s="2">
        <f>G462/F462</f>
        <v>1.0374687760199834</v>
      </c>
      <c r="N462">
        <v>1</v>
      </c>
      <c r="O462">
        <v>14.5</v>
      </c>
      <c r="P462" s="2">
        <f t="shared" si="1033"/>
        <v>6.8965517241379309E-2</v>
      </c>
      <c r="Q462" s="2">
        <f t="shared" si="1034"/>
        <v>0.93103448275862066</v>
      </c>
      <c r="S462">
        <v>80</v>
      </c>
      <c r="U462">
        <f>10.7*13.8</f>
        <v>147.66</v>
      </c>
      <c r="V462">
        <v>309</v>
      </c>
      <c r="W462" s="2">
        <f t="shared" ref="W462:X464" si="1587">U462*N462/100</f>
        <v>1.4765999999999999</v>
      </c>
      <c r="X462" s="2">
        <f t="shared" si="1587"/>
        <v>44.805</v>
      </c>
      <c r="Y462" s="7">
        <f>(X462-W462)/X462</f>
        <v>0.96704385671242055</v>
      </c>
      <c r="Z462" s="2">
        <f>U462/V462</f>
        <v>0.47786407766990291</v>
      </c>
      <c r="AA462" s="2" t="e">
        <f t="shared" ref="AA462:AB464" si="1588">U462/R462</f>
        <v>#DIV/0!</v>
      </c>
      <c r="AB462" s="2">
        <f t="shared" si="1588"/>
        <v>3.8624999999999998</v>
      </c>
      <c r="AC462" s="2">
        <f>(O462-N462)/O462</f>
        <v>0.93103448275862066</v>
      </c>
      <c r="AD462" s="2">
        <f t="shared" ref="AD462:AE464" si="1589">U462-R462</f>
        <v>147.66</v>
      </c>
      <c r="AE462" s="2">
        <f t="shared" si="1589"/>
        <v>229</v>
      </c>
      <c r="AG462" s="2">
        <f>AD462/AE462</f>
        <v>0.64480349344978161</v>
      </c>
      <c r="AH462" s="2">
        <f t="shared" si="1576"/>
        <v>10.745954692556634</v>
      </c>
      <c r="AI462" s="2">
        <v>1</v>
      </c>
      <c r="AJ462">
        <f t="shared" si="1567"/>
        <v>1E-3</v>
      </c>
      <c r="AK462">
        <f t="shared" si="1240"/>
        <v>10</v>
      </c>
      <c r="AL462">
        <v>60</v>
      </c>
      <c r="AM462">
        <f t="shared" si="1241"/>
        <v>70</v>
      </c>
      <c r="AP462" t="s">
        <v>37</v>
      </c>
      <c r="AQ462">
        <v>450</v>
      </c>
      <c r="AS462">
        <v>6.35</v>
      </c>
      <c r="AT462">
        <v>1</v>
      </c>
      <c r="AU462">
        <f t="shared" si="1585"/>
        <v>201.59365069366643</v>
      </c>
      <c r="AV462" t="s">
        <v>385</v>
      </c>
      <c r="AW462" t="s">
        <v>64</v>
      </c>
      <c r="AZ462" s="2">
        <f t="shared" si="1532"/>
        <v>1.2885331676615606</v>
      </c>
      <c r="BA462" s="2">
        <f t="shared" si="1533"/>
        <v>4</v>
      </c>
      <c r="BB462">
        <v>70.53</v>
      </c>
      <c r="BC462">
        <f>((BB462/100)/GU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0.71124847066812147</v>
      </c>
      <c r="BD462">
        <v>29.43</v>
      </c>
      <c r="BE462">
        <f>((BD462/100)/GW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0.28841284918862309</v>
      </c>
      <c r="BF462">
        <v>0.01</v>
      </c>
      <c r="BG462">
        <f>((BF462/100)/GY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1.0918083515904992E-4</v>
      </c>
      <c r="BH462">
        <v>0</v>
      </c>
      <c r="BI462">
        <f>((BH462/100)/HA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J462">
        <v>0</v>
      </c>
      <c r="BK462">
        <f>((BJ462/100)/HC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L462">
        <v>0</v>
      </c>
      <c r="BM462">
        <f>((BL462/100)/HE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N462">
        <v>0</v>
      </c>
      <c r="BO462">
        <f>((BN462/100)/HG$2)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P462">
        <v>0</v>
      </c>
      <c r="BQ462">
        <f>((BP462/100)/HA$13)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R462">
        <v>0.02</v>
      </c>
      <c r="BS462">
        <f>((BR462/100)/GU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2.2949930809648781E-4</v>
      </c>
      <c r="BT462">
        <v>0</v>
      </c>
      <c r="BU462">
        <f>((BT462/100)/GW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V462">
        <v>0</v>
      </c>
      <c r="BW462">
        <f>((BV462/100)/GY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X462">
        <v>0</v>
      </c>
      <c r="BY462">
        <f>((BX462/100)/HA$6)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BZ462">
        <v>0</v>
      </c>
      <c r="CA462">
        <f>((BZ462/100)/GU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B462">
        <v>0</v>
      </c>
      <c r="CC462">
        <f>((CB462/100)/GW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D462">
        <v>0</v>
      </c>
      <c r="CE462">
        <f>((CD462/100)/GY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F462">
        <v>0</v>
      </c>
      <c r="CG462">
        <f>((CF462/100)/GU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H462">
        <v>0</v>
      </c>
      <c r="CI462">
        <f>((CH462/100)/GW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J462">
        <v>0</v>
      </c>
      <c r="CK462">
        <f>((CJ462/100)/GY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L462">
        <v>0</v>
      </c>
      <c r="CM462">
        <f>((CL462/100)/HA$16)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N462">
        <v>0</v>
      </c>
      <c r="CO462">
        <f>((CN462/100)/GW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P462">
        <v>0</v>
      </c>
      <c r="CQ462">
        <f>((CP462/100)/GY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R462">
        <v>0</v>
      </c>
      <c r="CS462">
        <f>((CR462/100)/HA$19)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T462">
        <v>0</v>
      </c>
      <c r="CU462">
        <f>((CT462/100)/GU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V462">
        <v>0</v>
      </c>
      <c r="CW462">
        <f>((CV462/100)/GW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X462">
        <v>0</v>
      </c>
      <c r="CY462">
        <f>((CX462/100)/HA$25)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CZ462">
        <v>0</v>
      </c>
      <c r="DA462">
        <f>((CZ462/100)/GU$13)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B462">
        <v>0</v>
      </c>
      <c r="DC462">
        <f>((DB462/100)/HA$10)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D462">
        <v>0</v>
      </c>
      <c r="DE462">
        <f>((DD462/100)/GW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F462">
        <v>0</v>
      </c>
      <c r="DG462">
        <f>((DF462/100)/GY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H462">
        <v>0</v>
      </c>
      <c r="DI462">
        <f>((DH462/100)/HA$28)/((BR462/100)/GU$6+(BH462/100)/HA$2+(BT462/100)/GW$6+(BV462/100)/GY$6+(BX462/100)/HA$6+(BZ462/100)/GU$10+(CB462/100)/GW$10+(CD462/100)/GY$10+(BF462/100)/GY$2+(BB462/100)/GU$2+(CF462/100)/GU$16+(CH462/100)/GW$16+(CJ462/100)/GY$16+(CL462/100)/HA$16+(BL462/100)/HE$2+(CN462/100)/GW$19+(CP462/100)/GY$19+(CR462/100)/HA$19+(BP462/100)/HA$13+(CZ462/100)/GU$13+(DB462/100)/HA$10+(CT462/100)/GU$25+(CV462/100)/GW$25+(CX462/100)/HA$25+(DD462/100)/GW$28+(DF462/100)/GY$28+(BD462/100)/GW$2+(BJ462/100)/HC$2+(BN462/100)/HG$2+(DH462/100)/HA$28)</f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f>((ER462/100)/HK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T462">
        <v>0</v>
      </c>
      <c r="EU462">
        <f>((ET462/100)/HM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V462">
        <v>0</v>
      </c>
      <c r="EW462">
        <f>((EV462/100)/HO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X462">
        <v>0</v>
      </c>
      <c r="EY462">
        <f>((EX462/100)/GW$2)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EZ462">
        <v>100</v>
      </c>
      <c r="FA462">
        <f>((EZ462/100)/HA$10)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1</v>
      </c>
      <c r="FB462">
        <v>0</v>
      </c>
      <c r="FC462">
        <f>((FB462/100)/GU$13)/((ER462/100)/HK$2+(ET462/100)/HM$2+(EV462/100)/HO$2+(EX462/100)/GW$2+(EZ462/100)/HA$10+(FB462/100)/GU$13+(FD462/100)/GW$13+(FF462/100)/GY$13+(FH462/100)/HA$13+(FJ462/100)/GU$19+(FL462/100)/GU$2+(FN462/100)/HC$2+(FP462/100)/GY$2+(FR462/100)/GU$22+(FT462/100)/GW$22+(FV462/100)/HE$2+(FX462/100)/GU$6+(FZ462/100)/GU$10+(GB462/100)/GZ$22+(GD462/100)/GY$25+(GF462/100)/GU$28+(GH462/100)/GU$31+(GJ462/100)/GW$31+(GL462/100)/GY$31+(GN462/100)/HA$31+(GP462/100)/GU$34)</f>
        <v>0</v>
      </c>
      <c r="FD462">
        <v>0</v>
      </c>
      <c r="FE462">
        <f t="shared" si="1490"/>
        <v>0</v>
      </c>
      <c r="FF462">
        <v>0</v>
      </c>
      <c r="FG462">
        <f t="shared" si="1491"/>
        <v>0</v>
      </c>
      <c r="FH462">
        <v>0</v>
      </c>
      <c r="FI462">
        <f t="shared" si="1492"/>
        <v>0</v>
      </c>
      <c r="FJ462">
        <v>0</v>
      </c>
      <c r="FK462">
        <f t="shared" si="1493"/>
        <v>0</v>
      </c>
      <c r="FL462">
        <v>0</v>
      </c>
      <c r="FM462">
        <f t="shared" si="1494"/>
        <v>0</v>
      </c>
      <c r="FN462">
        <v>0</v>
      </c>
      <c r="FO462">
        <f t="shared" si="1495"/>
        <v>0</v>
      </c>
      <c r="FP462">
        <v>0</v>
      </c>
      <c r="FQ462">
        <f t="shared" si="1496"/>
        <v>0</v>
      </c>
      <c r="FR462">
        <v>0</v>
      </c>
      <c r="FS462">
        <f t="shared" si="1497"/>
        <v>0</v>
      </c>
      <c r="FT462">
        <v>0</v>
      </c>
      <c r="FU462">
        <f t="shared" si="1498"/>
        <v>0</v>
      </c>
      <c r="FV462">
        <v>0</v>
      </c>
      <c r="FW462">
        <f t="shared" si="1499"/>
        <v>0</v>
      </c>
      <c r="FX462">
        <v>0</v>
      </c>
      <c r="FY462">
        <f t="shared" si="1500"/>
        <v>0</v>
      </c>
      <c r="FZ462">
        <v>0</v>
      </c>
      <c r="GA462">
        <f t="shared" si="1501"/>
        <v>0</v>
      </c>
      <c r="GB462">
        <v>0</v>
      </c>
      <c r="GC462">
        <f t="shared" si="1502"/>
        <v>0</v>
      </c>
      <c r="GD462">
        <v>0</v>
      </c>
      <c r="GE462">
        <f t="shared" si="1503"/>
        <v>0</v>
      </c>
      <c r="GF462">
        <v>0</v>
      </c>
      <c r="GG462">
        <f t="shared" si="1504"/>
        <v>0</v>
      </c>
      <c r="GH462">
        <v>0</v>
      </c>
      <c r="GI462">
        <f t="shared" si="1505"/>
        <v>0</v>
      </c>
      <c r="GJ462">
        <v>0</v>
      </c>
      <c r="GK462">
        <f t="shared" si="1506"/>
        <v>0</v>
      </c>
      <c r="GL462">
        <v>0</v>
      </c>
      <c r="GM462">
        <f t="shared" si="1507"/>
        <v>0</v>
      </c>
      <c r="GN462">
        <v>0</v>
      </c>
      <c r="GO462">
        <f t="shared" si="1508"/>
        <v>0</v>
      </c>
      <c r="GP462">
        <v>0</v>
      </c>
      <c r="GQ462">
        <f t="shared" si="1509"/>
        <v>0</v>
      </c>
      <c r="GR462" s="3" t="s">
        <v>798</v>
      </c>
    </row>
    <row r="463" spans="1:200" x14ac:dyDescent="0.45">
      <c r="A463">
        <v>462</v>
      </c>
      <c r="B463" t="s">
        <v>543</v>
      </c>
      <c r="C463" t="s">
        <v>369</v>
      </c>
      <c r="E463" t="s">
        <v>545</v>
      </c>
      <c r="F463">
        <v>600.5</v>
      </c>
      <c r="G463">
        <f t="shared" si="1586"/>
        <v>623</v>
      </c>
      <c r="H463">
        <f>925+273</f>
        <v>1198</v>
      </c>
      <c r="I463" s="2">
        <f>G463/H463</f>
        <v>0.52003338898163609</v>
      </c>
      <c r="J463" s="2">
        <f>G463-F463</f>
        <v>22.5</v>
      </c>
      <c r="K463" s="2">
        <f>G463/F463</f>
        <v>1.0374687760199834</v>
      </c>
      <c r="N463">
        <v>1.5</v>
      </c>
      <c r="O463">
        <v>14.5</v>
      </c>
      <c r="P463" s="2">
        <f t="shared" si="1033"/>
        <v>0.10344827586206896</v>
      </c>
      <c r="Q463" s="2">
        <f t="shared" si="1034"/>
        <v>0.89655172413793105</v>
      </c>
      <c r="S463">
        <v>80</v>
      </c>
      <c r="U463">
        <f>8.9*13.8</f>
        <v>122.82000000000001</v>
      </c>
      <c r="V463">
        <v>309</v>
      </c>
      <c r="W463" s="2">
        <f t="shared" si="1587"/>
        <v>1.8423000000000003</v>
      </c>
      <c r="X463" s="2">
        <f t="shared" si="1587"/>
        <v>44.805</v>
      </c>
      <c r="Y463" s="7">
        <f>(X463-W463)/X463</f>
        <v>0.95888182122530963</v>
      </c>
      <c r="Z463" s="2">
        <f>U463/V463</f>
        <v>0.39747572815533982</v>
      </c>
      <c r="AA463" s="2" t="e">
        <f t="shared" si="1588"/>
        <v>#DIV/0!</v>
      </c>
      <c r="AB463" s="2">
        <f t="shared" si="1588"/>
        <v>3.8624999999999998</v>
      </c>
      <c r="AC463" s="2">
        <f>(O463-N463)/O463</f>
        <v>0.89655172413793105</v>
      </c>
      <c r="AD463" s="2">
        <f t="shared" si="1589"/>
        <v>122.82000000000001</v>
      </c>
      <c r="AE463" s="2">
        <f t="shared" si="1589"/>
        <v>229</v>
      </c>
      <c r="AG463" s="2">
        <f>AD463/AE463</f>
        <v>0.53633187772925772</v>
      </c>
      <c r="AH463" s="2">
        <f t="shared" si="1576"/>
        <v>10.745954692556634</v>
      </c>
      <c r="AI463" s="2">
        <v>1</v>
      </c>
      <c r="AJ463">
        <f t="shared" si="1567"/>
        <v>1E-3</v>
      </c>
      <c r="AK463">
        <f t="shared" si="1240"/>
        <v>15</v>
      </c>
      <c r="AL463">
        <f>6.5*60</f>
        <v>390</v>
      </c>
      <c r="AM463">
        <f t="shared" si="1241"/>
        <v>405</v>
      </c>
      <c r="AP463" t="s">
        <v>37</v>
      </c>
      <c r="AQ463">
        <v>450</v>
      </c>
      <c r="AS463">
        <v>6.35</v>
      </c>
      <c r="AT463">
        <v>1</v>
      </c>
      <c r="AU463">
        <f t="shared" si="1585"/>
        <v>201.59365069366643</v>
      </c>
      <c r="AV463" t="s">
        <v>385</v>
      </c>
      <c r="AW463" t="s">
        <v>64</v>
      </c>
      <c r="AZ463" s="2">
        <f t="shared" si="1532"/>
        <v>1.2885331676615606</v>
      </c>
      <c r="BA463" s="2">
        <f t="shared" si="1533"/>
        <v>4</v>
      </c>
      <c r="BB463">
        <v>70.53</v>
      </c>
      <c r="BC463">
        <f>((BB463/100)/GU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0.71124847066812147</v>
      </c>
      <c r="BD463">
        <v>29.43</v>
      </c>
      <c r="BE463">
        <f>((BD463/100)/GW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0.28841284918862309</v>
      </c>
      <c r="BF463">
        <v>0.01</v>
      </c>
      <c r="BG463">
        <f>((BF463/100)/GY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1.0918083515904992E-4</v>
      </c>
      <c r="BH463">
        <v>0</v>
      </c>
      <c r="BI463">
        <f>((BH463/100)/HA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J463">
        <v>0</v>
      </c>
      <c r="BK463">
        <f>((BJ463/100)/HC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L463">
        <v>0</v>
      </c>
      <c r="BM463">
        <f>((BL463/100)/HE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N463">
        <v>0</v>
      </c>
      <c r="BO463">
        <f>((BN463/100)/HG$2)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P463">
        <v>0</v>
      </c>
      <c r="BQ463">
        <f>((BP463/100)/HA$13)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R463">
        <v>0.02</v>
      </c>
      <c r="BS463">
        <f>((BR463/100)/GU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2.2949930809648781E-4</v>
      </c>
      <c r="BT463">
        <v>0</v>
      </c>
      <c r="BU463">
        <f>((BT463/100)/GW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V463">
        <v>0</v>
      </c>
      <c r="BW463">
        <f>((BV463/100)/GY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X463">
        <v>0</v>
      </c>
      <c r="BY463">
        <f>((BX463/100)/HA$6)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BZ463">
        <v>0</v>
      </c>
      <c r="CA463">
        <f>((BZ463/100)/GU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B463">
        <v>0</v>
      </c>
      <c r="CC463">
        <f>((CB463/100)/GW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D463">
        <v>0</v>
      </c>
      <c r="CE463">
        <f>((CD463/100)/GY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F463">
        <v>0</v>
      </c>
      <c r="CG463">
        <f>((CF463/100)/GU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H463">
        <v>0</v>
      </c>
      <c r="CI463">
        <f>((CH463/100)/GW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J463">
        <v>0</v>
      </c>
      <c r="CK463">
        <f>((CJ463/100)/GY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L463">
        <v>0</v>
      </c>
      <c r="CM463">
        <f>((CL463/100)/HA$16)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N463">
        <v>0</v>
      </c>
      <c r="CO463">
        <f>((CN463/100)/GW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P463">
        <v>0</v>
      </c>
      <c r="CQ463">
        <f>((CP463/100)/GY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R463">
        <v>0</v>
      </c>
      <c r="CS463">
        <f>((CR463/100)/HA$19)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T463">
        <v>0</v>
      </c>
      <c r="CU463">
        <f>((CT463/100)/GU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V463">
        <v>0</v>
      </c>
      <c r="CW463">
        <f>((CV463/100)/GW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X463">
        <v>0</v>
      </c>
      <c r="CY463">
        <f>((CX463/100)/HA$25)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CZ463">
        <v>0</v>
      </c>
      <c r="DA463">
        <f>((CZ463/100)/GU$13)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B463">
        <v>0</v>
      </c>
      <c r="DC463">
        <f>((DB463/100)/HA$10)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D463">
        <v>0</v>
      </c>
      <c r="DE463">
        <f>((DD463/100)/GW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F463">
        <v>0</v>
      </c>
      <c r="DG463">
        <f>((DF463/100)/GY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H463">
        <v>0</v>
      </c>
      <c r="DI463">
        <f>((DH463/100)/HA$28)/((BR463/100)/GU$6+(BH463/100)/HA$2+(BT463/100)/GW$6+(BV463/100)/GY$6+(BX463/100)/HA$6+(BZ463/100)/GU$10+(CB463/100)/GW$10+(CD463/100)/GY$10+(BF463/100)/GY$2+(BB463/100)/GU$2+(CF463/100)/GU$16+(CH463/100)/GW$16+(CJ463/100)/GY$16+(CL463/100)/HA$16+(BL463/100)/HE$2+(CN463/100)/GW$19+(CP463/100)/GY$19+(CR463/100)/HA$19+(BP463/100)/HA$13+(CZ463/100)/GU$13+(DB463/100)/HA$10+(CT463/100)/GU$25+(CV463/100)/GW$25+(CX463/100)/HA$25+(DD463/100)/GW$28+(DF463/100)/GY$28+(BD463/100)/GW$2+(BJ463/100)/HC$2+(BN463/100)/HG$2+(DH463/100)/HA$28)</f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f>((ER463/100)/HK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T463">
        <v>0</v>
      </c>
      <c r="EU463">
        <f>((ET463/100)/HM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V463">
        <v>0</v>
      </c>
      <c r="EW463">
        <f>((EV463/100)/HO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X463">
        <v>0</v>
      </c>
      <c r="EY463">
        <f>((EX463/100)/GW$2)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EZ463">
        <v>100</v>
      </c>
      <c r="FA463">
        <f>((EZ463/100)/HA$10)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1</v>
      </c>
      <c r="FB463">
        <v>0</v>
      </c>
      <c r="FC463">
        <f>((FB463/100)/GU$13)/((ER463/100)/HK$2+(ET463/100)/HM$2+(EV463/100)/HO$2+(EX463/100)/GW$2+(EZ463/100)/HA$10+(FB463/100)/GU$13+(FD463/100)/GW$13+(FF463/100)/GY$13+(FH463/100)/HA$13+(FJ463/100)/GU$19+(FL463/100)/GU$2+(FN463/100)/HC$2+(FP463/100)/GY$2+(FR463/100)/GU$22+(FT463/100)/GW$22+(FV463/100)/HE$2+(FX463/100)/GU$6+(FZ463/100)/GU$10+(GB463/100)/GZ$22+(GD463/100)/GY$25+(GF463/100)/GU$28+(GH463/100)/GU$31+(GJ463/100)/GW$31+(GL463/100)/GY$31+(GN463/100)/HA$31+(GP463/100)/GU$34)</f>
        <v>0</v>
      </c>
      <c r="FD463">
        <v>0</v>
      </c>
      <c r="FE463">
        <f t="shared" si="1490"/>
        <v>0</v>
      </c>
      <c r="FF463">
        <v>0</v>
      </c>
      <c r="FG463">
        <f t="shared" si="1491"/>
        <v>0</v>
      </c>
      <c r="FH463">
        <v>0</v>
      </c>
      <c r="FI463">
        <f t="shared" si="1492"/>
        <v>0</v>
      </c>
      <c r="FJ463">
        <v>0</v>
      </c>
      <c r="FK463">
        <f t="shared" si="1493"/>
        <v>0</v>
      </c>
      <c r="FL463">
        <v>0</v>
      </c>
      <c r="FM463">
        <f t="shared" si="1494"/>
        <v>0</v>
      </c>
      <c r="FN463">
        <v>0</v>
      </c>
      <c r="FO463">
        <f t="shared" si="1495"/>
        <v>0</v>
      </c>
      <c r="FP463">
        <v>0</v>
      </c>
      <c r="FQ463">
        <f t="shared" si="1496"/>
        <v>0</v>
      </c>
      <c r="FR463">
        <v>0</v>
      </c>
      <c r="FS463">
        <f t="shared" si="1497"/>
        <v>0</v>
      </c>
      <c r="FT463">
        <v>0</v>
      </c>
      <c r="FU463">
        <f t="shared" si="1498"/>
        <v>0</v>
      </c>
      <c r="FV463">
        <v>0</v>
      </c>
      <c r="FW463">
        <f t="shared" si="1499"/>
        <v>0</v>
      </c>
      <c r="FX463">
        <v>0</v>
      </c>
      <c r="FY463">
        <f t="shared" si="1500"/>
        <v>0</v>
      </c>
      <c r="FZ463">
        <v>0</v>
      </c>
      <c r="GA463">
        <f t="shared" si="1501"/>
        <v>0</v>
      </c>
      <c r="GB463">
        <v>0</v>
      </c>
      <c r="GC463">
        <f t="shared" si="1502"/>
        <v>0</v>
      </c>
      <c r="GD463">
        <v>0</v>
      </c>
      <c r="GE463">
        <f t="shared" si="1503"/>
        <v>0</v>
      </c>
      <c r="GF463">
        <v>0</v>
      </c>
      <c r="GG463">
        <f t="shared" si="1504"/>
        <v>0</v>
      </c>
      <c r="GH463">
        <v>0</v>
      </c>
      <c r="GI463">
        <f t="shared" si="1505"/>
        <v>0</v>
      </c>
      <c r="GJ463">
        <v>0</v>
      </c>
      <c r="GK463">
        <f t="shared" si="1506"/>
        <v>0</v>
      </c>
      <c r="GL463">
        <v>0</v>
      </c>
      <c r="GM463">
        <f t="shared" si="1507"/>
        <v>0</v>
      </c>
      <c r="GN463">
        <v>0</v>
      </c>
      <c r="GO463">
        <f t="shared" si="1508"/>
        <v>0</v>
      </c>
      <c r="GP463">
        <v>0</v>
      </c>
      <c r="GQ463">
        <f t="shared" si="1509"/>
        <v>0</v>
      </c>
      <c r="GR463" s="3" t="s">
        <v>798</v>
      </c>
    </row>
    <row r="464" spans="1:200" x14ac:dyDescent="0.45">
      <c r="A464">
        <v>463</v>
      </c>
      <c r="B464" t="s">
        <v>543</v>
      </c>
      <c r="C464" t="s">
        <v>369</v>
      </c>
      <c r="E464" t="s">
        <v>545</v>
      </c>
      <c r="F464">
        <v>600.5</v>
      </c>
      <c r="G464">
        <f t="shared" si="1586"/>
        <v>623</v>
      </c>
      <c r="H464">
        <f>925+273</f>
        <v>1198</v>
      </c>
      <c r="I464" s="2">
        <f>G464/H464</f>
        <v>0.52003338898163609</v>
      </c>
      <c r="J464" s="2">
        <f>G464-F464</f>
        <v>22.5</v>
      </c>
      <c r="K464" s="2">
        <f>G464/F464</f>
        <v>1.0374687760199834</v>
      </c>
      <c r="N464">
        <v>0</v>
      </c>
      <c r="O464">
        <v>14.5</v>
      </c>
      <c r="P464" s="2">
        <f t="shared" si="1033"/>
        <v>0</v>
      </c>
      <c r="Q464" s="2">
        <f t="shared" si="1034"/>
        <v>1</v>
      </c>
      <c r="S464">
        <v>80</v>
      </c>
      <c r="U464">
        <f>6.7*13.8</f>
        <v>92.460000000000008</v>
      </c>
      <c r="V464">
        <v>309</v>
      </c>
      <c r="W464" s="2">
        <f t="shared" si="1587"/>
        <v>0</v>
      </c>
      <c r="X464" s="2">
        <f t="shared" si="1587"/>
        <v>44.805</v>
      </c>
      <c r="Y464" s="7">
        <f>(X464-W464)/X464</f>
        <v>1</v>
      </c>
      <c r="Z464" s="2">
        <f>U464/V464</f>
        <v>0.2992233009708738</v>
      </c>
      <c r="AA464" s="2" t="e">
        <f t="shared" si="1588"/>
        <v>#DIV/0!</v>
      </c>
      <c r="AB464" s="2">
        <f t="shared" si="1588"/>
        <v>3.8624999999999998</v>
      </c>
      <c r="AC464" s="2">
        <f>(O464-N464)/O464</f>
        <v>1</v>
      </c>
      <c r="AD464" s="2">
        <f t="shared" si="1589"/>
        <v>92.460000000000008</v>
      </c>
      <c r="AE464" s="2">
        <f t="shared" si="1589"/>
        <v>229</v>
      </c>
      <c r="AG464" s="2">
        <f>AD464/AE464</f>
        <v>0.40375545851528388</v>
      </c>
      <c r="AH464" s="2">
        <f t="shared" si="1576"/>
        <v>10.745954692556634</v>
      </c>
      <c r="AI464" s="2">
        <v>1</v>
      </c>
      <c r="AJ464">
        <f t="shared" si="1567"/>
        <v>1E-3</v>
      </c>
      <c r="AK464">
        <f t="shared" si="1240"/>
        <v>0</v>
      </c>
      <c r="AL464">
        <f>23*60</f>
        <v>1380</v>
      </c>
      <c r="AM464">
        <f t="shared" si="1241"/>
        <v>1380</v>
      </c>
      <c r="AP464" t="s">
        <v>37</v>
      </c>
      <c r="AQ464">
        <v>450</v>
      </c>
      <c r="AS464">
        <v>6.35</v>
      </c>
      <c r="AT464">
        <v>1</v>
      </c>
      <c r="AU464">
        <f t="shared" si="1585"/>
        <v>201.59365069366643</v>
      </c>
      <c r="AV464" t="s">
        <v>385</v>
      </c>
      <c r="AW464" t="s">
        <v>64</v>
      </c>
      <c r="AZ464" s="2">
        <f t="shared" si="1532"/>
        <v>1.2885331676615606</v>
      </c>
      <c r="BA464" s="2">
        <f t="shared" si="1533"/>
        <v>4</v>
      </c>
      <c r="BB464">
        <v>70.53</v>
      </c>
      <c r="BC464">
        <f>((BB464/100)/GU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0.71124847066812147</v>
      </c>
      <c r="BD464">
        <v>29.43</v>
      </c>
      <c r="BE464">
        <f>((BD464/100)/GW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0.28841284918862309</v>
      </c>
      <c r="BF464">
        <v>0.01</v>
      </c>
      <c r="BG464">
        <f>((BF464/100)/GY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1.0918083515904992E-4</v>
      </c>
      <c r="BH464">
        <v>0</v>
      </c>
      <c r="BI464">
        <f>((BH464/100)/HA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J464">
        <v>0</v>
      </c>
      <c r="BK464">
        <f>((BJ464/100)/HC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L464">
        <v>0</v>
      </c>
      <c r="BM464">
        <f>((BL464/100)/HE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N464">
        <v>0</v>
      </c>
      <c r="BO464">
        <f>((BN464/100)/HG$2)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P464">
        <v>0</v>
      </c>
      <c r="BQ464">
        <f>((BP464/100)/HA$13)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R464">
        <v>0.02</v>
      </c>
      <c r="BS464">
        <f>((BR464/100)/GU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2.2949930809648781E-4</v>
      </c>
      <c r="BT464">
        <v>0</v>
      </c>
      <c r="BU464">
        <f>((BT464/100)/GW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V464">
        <v>0</v>
      </c>
      <c r="BW464">
        <f>((BV464/100)/GY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X464">
        <v>0</v>
      </c>
      <c r="BY464">
        <f>((BX464/100)/HA$6)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BZ464">
        <v>0</v>
      </c>
      <c r="CA464">
        <f>((BZ464/100)/GU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B464">
        <v>0</v>
      </c>
      <c r="CC464">
        <f>((CB464/100)/GW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D464">
        <v>0</v>
      </c>
      <c r="CE464">
        <f>((CD464/100)/GY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F464">
        <v>0</v>
      </c>
      <c r="CG464">
        <f>((CF464/100)/GU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H464">
        <v>0</v>
      </c>
      <c r="CI464">
        <f>((CH464/100)/GW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J464">
        <v>0</v>
      </c>
      <c r="CK464">
        <f>((CJ464/100)/GY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L464">
        <v>0</v>
      </c>
      <c r="CM464">
        <f>((CL464/100)/HA$16)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N464">
        <v>0</v>
      </c>
      <c r="CO464">
        <f>((CN464/100)/GW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P464">
        <v>0</v>
      </c>
      <c r="CQ464">
        <f>((CP464/100)/GY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R464">
        <v>0</v>
      </c>
      <c r="CS464">
        <f>((CR464/100)/HA$19)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T464">
        <v>0</v>
      </c>
      <c r="CU464">
        <f>((CT464/100)/GU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V464">
        <v>0</v>
      </c>
      <c r="CW464">
        <f>((CV464/100)/GW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X464">
        <v>0</v>
      </c>
      <c r="CY464">
        <f>((CX464/100)/HA$25)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CZ464">
        <v>0</v>
      </c>
      <c r="DA464">
        <f>((CZ464/100)/GU$13)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B464">
        <v>0</v>
      </c>
      <c r="DC464">
        <f>((DB464/100)/HA$10)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D464">
        <v>0</v>
      </c>
      <c r="DE464">
        <f>((DD464/100)/GW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F464">
        <v>0</v>
      </c>
      <c r="DG464">
        <f>((DF464/100)/GY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H464">
        <v>0</v>
      </c>
      <c r="DI464">
        <f>((DH464/100)/HA$28)/((BR464/100)/GU$6+(BH464/100)/HA$2+(BT464/100)/GW$6+(BV464/100)/GY$6+(BX464/100)/HA$6+(BZ464/100)/GU$10+(CB464/100)/GW$10+(CD464/100)/GY$10+(BF464/100)/GY$2+(BB464/100)/GU$2+(CF464/100)/GU$16+(CH464/100)/GW$16+(CJ464/100)/GY$16+(CL464/100)/HA$16+(BL464/100)/HE$2+(CN464/100)/GW$19+(CP464/100)/GY$19+(CR464/100)/HA$19+(BP464/100)/HA$13+(CZ464/100)/GU$13+(DB464/100)/HA$10+(CT464/100)/GU$25+(CV464/100)/GW$25+(CX464/100)/HA$25+(DD464/100)/GW$28+(DF464/100)/GY$28+(BD464/100)/GW$2+(BJ464/100)/HC$2+(BN464/100)/HG$2+(DH464/100)/HA$28)</f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f>((ER464/100)/HK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T464">
        <v>0</v>
      </c>
      <c r="EU464">
        <f>((ET464/100)/HM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V464">
        <v>0</v>
      </c>
      <c r="EW464">
        <f>((EV464/100)/HO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X464">
        <v>0</v>
      </c>
      <c r="EY464">
        <f>((EX464/100)/GW$2)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EZ464">
        <v>100</v>
      </c>
      <c r="FA464">
        <f>((EZ464/100)/HA$10)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1</v>
      </c>
      <c r="FB464">
        <v>0</v>
      </c>
      <c r="FC464">
        <f>((FB464/100)/GU$13)/((ER464/100)/HK$2+(ET464/100)/HM$2+(EV464/100)/HO$2+(EX464/100)/GW$2+(EZ464/100)/HA$10+(FB464/100)/GU$13+(FD464/100)/GW$13+(FF464/100)/GY$13+(FH464/100)/HA$13+(FJ464/100)/GU$19+(FL464/100)/GU$2+(FN464/100)/HC$2+(FP464/100)/GY$2+(FR464/100)/GU$22+(FT464/100)/GW$22+(FV464/100)/HE$2+(FX464/100)/GU$6+(FZ464/100)/GU$10+(GB464/100)/GZ$22+(GD464/100)/GY$25+(GF464/100)/GU$28+(GH464/100)/GU$31+(GJ464/100)/GW$31+(GL464/100)/GY$31+(GN464/100)/HA$31+(GP464/100)/GU$34)</f>
        <v>0</v>
      </c>
      <c r="FD464">
        <v>0</v>
      </c>
      <c r="FE464">
        <f t="shared" si="1490"/>
        <v>0</v>
      </c>
      <c r="FF464">
        <v>0</v>
      </c>
      <c r="FG464">
        <f t="shared" si="1491"/>
        <v>0</v>
      </c>
      <c r="FH464">
        <v>0</v>
      </c>
      <c r="FI464">
        <f t="shared" si="1492"/>
        <v>0</v>
      </c>
      <c r="FJ464">
        <v>0</v>
      </c>
      <c r="FK464">
        <f t="shared" si="1493"/>
        <v>0</v>
      </c>
      <c r="FL464">
        <v>0</v>
      </c>
      <c r="FM464">
        <f t="shared" si="1494"/>
        <v>0</v>
      </c>
      <c r="FN464">
        <v>0</v>
      </c>
      <c r="FO464">
        <f t="shared" si="1495"/>
        <v>0</v>
      </c>
      <c r="FP464">
        <v>0</v>
      </c>
      <c r="FQ464">
        <f t="shared" si="1496"/>
        <v>0</v>
      </c>
      <c r="FR464">
        <v>0</v>
      </c>
      <c r="FS464">
        <f t="shared" si="1497"/>
        <v>0</v>
      </c>
      <c r="FT464">
        <v>0</v>
      </c>
      <c r="FU464">
        <f t="shared" si="1498"/>
        <v>0</v>
      </c>
      <c r="FV464">
        <v>0</v>
      </c>
      <c r="FW464">
        <f t="shared" si="1499"/>
        <v>0</v>
      </c>
      <c r="FX464">
        <v>0</v>
      </c>
      <c r="FY464">
        <f t="shared" si="1500"/>
        <v>0</v>
      </c>
      <c r="FZ464">
        <v>0</v>
      </c>
      <c r="GA464">
        <f t="shared" si="1501"/>
        <v>0</v>
      </c>
      <c r="GB464">
        <v>0</v>
      </c>
      <c r="GC464">
        <f t="shared" si="1502"/>
        <v>0</v>
      </c>
      <c r="GD464">
        <v>0</v>
      </c>
      <c r="GE464">
        <f t="shared" si="1503"/>
        <v>0</v>
      </c>
      <c r="GF464">
        <v>0</v>
      </c>
      <c r="GG464">
        <f t="shared" si="1504"/>
        <v>0</v>
      </c>
      <c r="GH464">
        <v>0</v>
      </c>
      <c r="GI464">
        <f t="shared" si="1505"/>
        <v>0</v>
      </c>
      <c r="GJ464">
        <v>0</v>
      </c>
      <c r="GK464">
        <f t="shared" si="1506"/>
        <v>0</v>
      </c>
      <c r="GL464">
        <v>0</v>
      </c>
      <c r="GM464">
        <f t="shared" si="1507"/>
        <v>0</v>
      </c>
      <c r="GN464">
        <v>0</v>
      </c>
      <c r="GO464">
        <f t="shared" si="1508"/>
        <v>0</v>
      </c>
      <c r="GP464">
        <v>0</v>
      </c>
      <c r="GQ464">
        <f t="shared" si="1509"/>
        <v>0</v>
      </c>
      <c r="GR464" s="3" t="s">
        <v>798</v>
      </c>
    </row>
    <row r="465" spans="1:200" x14ac:dyDescent="0.45">
      <c r="A465">
        <v>464</v>
      </c>
      <c r="B465" t="s">
        <v>543</v>
      </c>
      <c r="C465" t="s">
        <v>398</v>
      </c>
      <c r="E465" t="s">
        <v>545</v>
      </c>
      <c r="F465">
        <f>231.9+273</f>
        <v>504.9</v>
      </c>
      <c r="G465">
        <f t="shared" si="1586"/>
        <v>623</v>
      </c>
      <c r="H465">
        <f>900+273</f>
        <v>1173</v>
      </c>
      <c r="I465" s="2">
        <f t="shared" si="1519"/>
        <v>0.53111679454390448</v>
      </c>
      <c r="J465" s="2">
        <f t="shared" si="1520"/>
        <v>118.10000000000002</v>
      </c>
      <c r="K465" s="2">
        <f t="shared" si="1521"/>
        <v>1.2339077044959399</v>
      </c>
      <c r="N465">
        <v>1.75</v>
      </c>
      <c r="O465">
        <v>14.5</v>
      </c>
      <c r="P465" s="2">
        <f t="shared" si="1033"/>
        <v>0.1206896551724138</v>
      </c>
      <c r="Q465" s="2">
        <f t="shared" si="1034"/>
        <v>0.87931034482758619</v>
      </c>
      <c r="S465">
        <v>80</v>
      </c>
      <c r="U465">
        <v>207</v>
      </c>
      <c r="V465">
        <v>309</v>
      </c>
      <c r="W465" s="2">
        <f t="shared" si="1522"/>
        <v>3.6225000000000001</v>
      </c>
      <c r="X465" s="2">
        <f t="shared" si="1523"/>
        <v>44.805</v>
      </c>
      <c r="Y465" s="7">
        <f t="shared" si="1524"/>
        <v>0.91914964847673242</v>
      </c>
      <c r="Z465" s="2">
        <f t="shared" si="1525"/>
        <v>0.66990291262135926</v>
      </c>
      <c r="AA465" s="2" t="e">
        <f t="shared" si="1526"/>
        <v>#DIV/0!</v>
      </c>
      <c r="AB465" s="2">
        <f t="shared" si="1527"/>
        <v>3.8624999999999998</v>
      </c>
      <c r="AC465" s="2">
        <f t="shared" si="1528"/>
        <v>0.87931034482758619</v>
      </c>
      <c r="AD465" s="2">
        <f t="shared" si="1529"/>
        <v>207</v>
      </c>
      <c r="AE465" s="2">
        <f t="shared" si="1530"/>
        <v>229</v>
      </c>
      <c r="AG465" s="2">
        <f t="shared" si="1531"/>
        <v>0.90393013100436681</v>
      </c>
      <c r="AH465" s="2">
        <f t="shared" si="1576"/>
        <v>10.745954692556634</v>
      </c>
      <c r="AI465" s="2">
        <v>2</v>
      </c>
      <c r="AJ465">
        <f t="shared" si="1567"/>
        <v>1E-3</v>
      </c>
      <c r="AK465">
        <f t="shared" si="1240"/>
        <v>17.5</v>
      </c>
      <c r="AL465">
        <v>10</v>
      </c>
      <c r="AM465">
        <f t="shared" si="1241"/>
        <v>27.5</v>
      </c>
      <c r="AP465" t="s">
        <v>37</v>
      </c>
      <c r="AQ465">
        <v>450</v>
      </c>
      <c r="AS465">
        <v>6.35</v>
      </c>
      <c r="AT465">
        <v>1</v>
      </c>
      <c r="AU465">
        <f t="shared" si="1585"/>
        <v>201.59365069366643</v>
      </c>
      <c r="AV465" t="s">
        <v>385</v>
      </c>
      <c r="AW465" t="s">
        <v>64</v>
      </c>
      <c r="AZ465" s="2">
        <f t="shared" si="1532"/>
        <v>1.3790291359121036</v>
      </c>
      <c r="BA465" s="2">
        <f t="shared" si="1533"/>
        <v>4</v>
      </c>
      <c r="BB465">
        <v>61.39</v>
      </c>
      <c r="BC465">
        <f t="shared" si="1510"/>
        <v>0.62075191185506495</v>
      </c>
      <c r="BD465">
        <v>38.56</v>
      </c>
      <c r="BE465">
        <f t="shared" si="1511"/>
        <v>0.37890849203599558</v>
      </c>
      <c r="BF465">
        <v>0.01</v>
      </c>
      <c r="BG465">
        <f t="shared" si="1423"/>
        <v>1.0947611641586948E-4</v>
      </c>
      <c r="BH465">
        <v>0</v>
      </c>
      <c r="BI465">
        <f t="shared" si="1512"/>
        <v>0</v>
      </c>
      <c r="BJ465">
        <v>0</v>
      </c>
      <c r="BK465">
        <f t="shared" si="1513"/>
        <v>0</v>
      </c>
      <c r="BL465">
        <v>0</v>
      </c>
      <c r="BM465">
        <f t="shared" si="1514"/>
        <v>0</v>
      </c>
      <c r="BN465">
        <v>0</v>
      </c>
      <c r="BO465">
        <f t="shared" si="1515"/>
        <v>0</v>
      </c>
      <c r="BP465">
        <v>0</v>
      </c>
      <c r="BQ465">
        <f t="shared" si="1516"/>
        <v>0</v>
      </c>
      <c r="BR465">
        <v>0.02</v>
      </c>
      <c r="BS465">
        <f t="shared" si="1534"/>
        <v>2.3011999252370643E-4</v>
      </c>
      <c r="BT465">
        <v>0</v>
      </c>
      <c r="BU465">
        <f t="shared" si="1535"/>
        <v>0</v>
      </c>
      <c r="BV465">
        <v>0</v>
      </c>
      <c r="BW465">
        <f t="shared" si="1536"/>
        <v>0</v>
      </c>
      <c r="BX465">
        <v>0</v>
      </c>
      <c r="BY465">
        <f t="shared" si="1537"/>
        <v>0</v>
      </c>
      <c r="BZ465">
        <v>0</v>
      </c>
      <c r="CA465">
        <f t="shared" si="1538"/>
        <v>0</v>
      </c>
      <c r="CB465">
        <v>0</v>
      </c>
      <c r="CC465">
        <f t="shared" si="1539"/>
        <v>0</v>
      </c>
      <c r="CD465">
        <v>0</v>
      </c>
      <c r="CE465">
        <f t="shared" si="1540"/>
        <v>0</v>
      </c>
      <c r="CF465">
        <v>0</v>
      </c>
      <c r="CG465">
        <f t="shared" si="1541"/>
        <v>0</v>
      </c>
      <c r="CH465">
        <v>0</v>
      </c>
      <c r="CI465">
        <f t="shared" si="1542"/>
        <v>0</v>
      </c>
      <c r="CJ465">
        <v>0</v>
      </c>
      <c r="CK465">
        <f t="shared" si="1543"/>
        <v>0</v>
      </c>
      <c r="CL465">
        <v>0</v>
      </c>
      <c r="CM465">
        <f t="shared" si="1544"/>
        <v>0</v>
      </c>
      <c r="CN465">
        <v>0</v>
      </c>
      <c r="CO465">
        <f t="shared" si="1545"/>
        <v>0</v>
      </c>
      <c r="CP465">
        <v>0</v>
      </c>
      <c r="CQ465">
        <f t="shared" si="1546"/>
        <v>0</v>
      </c>
      <c r="CR465">
        <v>0</v>
      </c>
      <c r="CS465">
        <f t="shared" si="1547"/>
        <v>0</v>
      </c>
      <c r="CT465">
        <v>0</v>
      </c>
      <c r="CU465">
        <f t="shared" si="1548"/>
        <v>0</v>
      </c>
      <c r="CV465">
        <v>0</v>
      </c>
      <c r="CW465">
        <f t="shared" si="1549"/>
        <v>0</v>
      </c>
      <c r="CX465">
        <v>0</v>
      </c>
      <c r="CY465">
        <f t="shared" si="1550"/>
        <v>0</v>
      </c>
      <c r="CZ465">
        <v>0</v>
      </c>
      <c r="DA465">
        <f t="shared" si="1551"/>
        <v>0</v>
      </c>
      <c r="DB465">
        <v>0</v>
      </c>
      <c r="DC465">
        <f t="shared" si="1552"/>
        <v>0</v>
      </c>
      <c r="DD465">
        <v>0</v>
      </c>
      <c r="DE465">
        <f t="shared" si="1553"/>
        <v>0</v>
      </c>
      <c r="DF465">
        <v>0</v>
      </c>
      <c r="DG465">
        <f t="shared" si="1554"/>
        <v>0</v>
      </c>
      <c r="DH465">
        <v>0</v>
      </c>
      <c r="DI465">
        <f t="shared" si="1555"/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f t="shared" si="1556"/>
        <v>0</v>
      </c>
      <c r="ET465">
        <v>0</v>
      </c>
      <c r="EU465">
        <f t="shared" si="1557"/>
        <v>0</v>
      </c>
      <c r="EV465">
        <v>0</v>
      </c>
      <c r="EW465">
        <f t="shared" si="1558"/>
        <v>0</v>
      </c>
      <c r="EX465">
        <v>0</v>
      </c>
      <c r="EY465">
        <f t="shared" si="1559"/>
        <v>0</v>
      </c>
      <c r="EZ465">
        <v>0</v>
      </c>
      <c r="FA465">
        <f t="shared" si="1517"/>
        <v>0</v>
      </c>
      <c r="FB465">
        <v>100</v>
      </c>
      <c r="FC465">
        <f t="shared" si="1560"/>
        <v>1</v>
      </c>
      <c r="FD465">
        <v>0</v>
      </c>
      <c r="FE465">
        <f t="shared" si="1490"/>
        <v>0</v>
      </c>
      <c r="FF465">
        <v>0</v>
      </c>
      <c r="FG465">
        <f t="shared" si="1491"/>
        <v>0</v>
      </c>
      <c r="FH465">
        <v>0</v>
      </c>
      <c r="FI465">
        <f t="shared" si="1492"/>
        <v>0</v>
      </c>
      <c r="FJ465">
        <v>0</v>
      </c>
      <c r="FK465">
        <f t="shared" si="1493"/>
        <v>0</v>
      </c>
      <c r="FL465">
        <v>0</v>
      </c>
      <c r="FM465">
        <f t="shared" si="1494"/>
        <v>0</v>
      </c>
      <c r="FN465">
        <v>0</v>
      </c>
      <c r="FO465">
        <f t="shared" si="1495"/>
        <v>0</v>
      </c>
      <c r="FP465">
        <v>0</v>
      </c>
      <c r="FQ465">
        <f t="shared" si="1496"/>
        <v>0</v>
      </c>
      <c r="FR465">
        <v>0</v>
      </c>
      <c r="FS465">
        <f t="shared" si="1497"/>
        <v>0</v>
      </c>
      <c r="FT465">
        <v>0</v>
      </c>
      <c r="FU465">
        <f t="shared" si="1498"/>
        <v>0</v>
      </c>
      <c r="FV465">
        <v>0</v>
      </c>
      <c r="FW465">
        <f t="shared" si="1499"/>
        <v>0</v>
      </c>
      <c r="FX465">
        <v>0</v>
      </c>
      <c r="FY465">
        <f t="shared" si="1500"/>
        <v>0</v>
      </c>
      <c r="FZ465">
        <v>0</v>
      </c>
      <c r="GA465">
        <f t="shared" si="1501"/>
        <v>0</v>
      </c>
      <c r="GB465">
        <v>0</v>
      </c>
      <c r="GC465">
        <f t="shared" si="1502"/>
        <v>0</v>
      </c>
      <c r="GD465">
        <v>0</v>
      </c>
      <c r="GE465">
        <f t="shared" si="1503"/>
        <v>0</v>
      </c>
      <c r="GF465">
        <v>0</v>
      </c>
      <c r="GG465">
        <f t="shared" si="1504"/>
        <v>0</v>
      </c>
      <c r="GH465">
        <v>0</v>
      </c>
      <c r="GI465">
        <f t="shared" si="1505"/>
        <v>0</v>
      </c>
      <c r="GJ465">
        <v>0</v>
      </c>
      <c r="GK465">
        <f t="shared" si="1506"/>
        <v>0</v>
      </c>
      <c r="GL465">
        <v>0</v>
      </c>
      <c r="GM465">
        <f t="shared" si="1507"/>
        <v>0</v>
      </c>
      <c r="GN465">
        <v>0</v>
      </c>
      <c r="GO465">
        <f t="shared" si="1508"/>
        <v>0</v>
      </c>
      <c r="GP465">
        <v>0</v>
      </c>
      <c r="GQ465">
        <f t="shared" si="1509"/>
        <v>0</v>
      </c>
      <c r="GR465" s="3" t="s">
        <v>798</v>
      </c>
    </row>
    <row r="466" spans="1:200" x14ac:dyDescent="0.45">
      <c r="A466">
        <v>465</v>
      </c>
      <c r="B466" t="s">
        <v>543</v>
      </c>
      <c r="C466" t="s">
        <v>398</v>
      </c>
      <c r="E466" t="s">
        <v>545</v>
      </c>
      <c r="F466">
        <f>231.9+273</f>
        <v>504.9</v>
      </c>
      <c r="G466">
        <f t="shared" si="1586"/>
        <v>623</v>
      </c>
      <c r="H466">
        <f>900+273</f>
        <v>1173</v>
      </c>
      <c r="I466" s="2">
        <f>G466/H466</f>
        <v>0.53111679454390448</v>
      </c>
      <c r="J466" s="2">
        <f>G466-F466</f>
        <v>118.10000000000002</v>
      </c>
      <c r="K466" s="2">
        <f>G466/F466</f>
        <v>1.2339077044959399</v>
      </c>
      <c r="N466">
        <v>1</v>
      </c>
      <c r="O466">
        <v>14.5</v>
      </c>
      <c r="P466" s="2">
        <f>N466/O466</f>
        <v>6.8965517241379309E-2</v>
      </c>
      <c r="Q466" s="2">
        <f>(O466-N466)/O466</f>
        <v>0.93103448275862066</v>
      </c>
      <c r="S466">
        <v>80</v>
      </c>
      <c r="U466">
        <f>9*13.8</f>
        <v>124.2</v>
      </c>
      <c r="V466">
        <v>309</v>
      </c>
      <c r="W466" s="2">
        <f>U466*N466/100</f>
        <v>1.242</v>
      </c>
      <c r="X466" s="2">
        <f>V466*O466/100</f>
        <v>44.805</v>
      </c>
      <c r="Y466" s="7">
        <f>(X466-W466)/X466</f>
        <v>0.97227987947773697</v>
      </c>
      <c r="Z466" s="2">
        <f>U466/V466</f>
        <v>0.40194174757281553</v>
      </c>
      <c r="AA466" s="2" t="e">
        <f>U466/R466</f>
        <v>#DIV/0!</v>
      </c>
      <c r="AB466" s="2">
        <f>V466/S466</f>
        <v>3.8624999999999998</v>
      </c>
      <c r="AC466" s="2">
        <f>(O466-N466)/O466</f>
        <v>0.93103448275862066</v>
      </c>
      <c r="AD466" s="2">
        <f>U466-R466</f>
        <v>124.2</v>
      </c>
      <c r="AE466" s="2">
        <f>V466-S466</f>
        <v>229</v>
      </c>
      <c r="AG466" s="2">
        <f>AD466/AE466</f>
        <v>0.54235807860262009</v>
      </c>
      <c r="AH466" s="2">
        <f t="shared" si="1576"/>
        <v>10.745954692556634</v>
      </c>
      <c r="AI466" s="2">
        <v>2</v>
      </c>
      <c r="AJ466">
        <f t="shared" si="1567"/>
        <v>1E-3</v>
      </c>
      <c r="AK466">
        <f t="shared" si="1240"/>
        <v>10</v>
      </c>
      <c r="AL466">
        <f>3.5*60</f>
        <v>210</v>
      </c>
      <c r="AM466">
        <f t="shared" si="1241"/>
        <v>220</v>
      </c>
      <c r="AP466" t="s">
        <v>37</v>
      </c>
      <c r="AQ466">
        <v>450</v>
      </c>
      <c r="AS466">
        <v>6.35</v>
      </c>
      <c r="AT466">
        <v>1</v>
      </c>
      <c r="AU466">
        <f t="shared" si="1585"/>
        <v>201.59365069366643</v>
      </c>
      <c r="AV466" t="s">
        <v>385</v>
      </c>
      <c r="AW466" t="s">
        <v>64</v>
      </c>
      <c r="AZ466" s="2">
        <f t="shared" si="1532"/>
        <v>1.3790291359121036</v>
      </c>
      <c r="BA466" s="2">
        <f t="shared" si="1533"/>
        <v>4</v>
      </c>
      <c r="BB466">
        <v>61.39</v>
      </c>
      <c r="BC466">
        <f>((BB466/100)/GU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0.62075191185506495</v>
      </c>
      <c r="BD466">
        <v>38.56</v>
      </c>
      <c r="BE466">
        <f>((BD466/100)/GW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0.37890849203599558</v>
      </c>
      <c r="BF466">
        <v>0.01</v>
      </c>
      <c r="BG466">
        <f>((BF466/100)/GY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1.0947611641586948E-4</v>
      </c>
      <c r="BH466">
        <v>0</v>
      </c>
      <c r="BI466">
        <f>((BH466/100)/HA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J466">
        <v>0</v>
      </c>
      <c r="BK466">
        <f>((BJ466/100)/HC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L466">
        <v>0</v>
      </c>
      <c r="BM466">
        <f>((BL466/100)/HE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N466">
        <v>0</v>
      </c>
      <c r="BO466">
        <f>((BN466/100)/HG$2)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P466">
        <v>0</v>
      </c>
      <c r="BQ466">
        <f>((BP466/100)/HA$13)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R466">
        <v>0.02</v>
      </c>
      <c r="BS466">
        <f>((BR466/100)/GU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2.3011999252370643E-4</v>
      </c>
      <c r="BT466">
        <v>0</v>
      </c>
      <c r="BU466">
        <f>((BT466/100)/GW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V466">
        <v>0</v>
      </c>
      <c r="BW466">
        <f>((BV466/100)/GY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X466">
        <v>0</v>
      </c>
      <c r="BY466">
        <f>((BX466/100)/HA$6)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BZ466">
        <v>0</v>
      </c>
      <c r="CA466">
        <f>((BZ466/100)/GU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B466">
        <v>0</v>
      </c>
      <c r="CC466">
        <f>((CB466/100)/GW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D466">
        <v>0</v>
      </c>
      <c r="CE466">
        <f>((CD466/100)/GY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F466">
        <v>0</v>
      </c>
      <c r="CG466">
        <f>((CF466/100)/GU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H466">
        <v>0</v>
      </c>
      <c r="CI466">
        <f>((CH466/100)/GW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J466">
        <v>0</v>
      </c>
      <c r="CK466">
        <f>((CJ466/100)/GY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L466">
        <v>0</v>
      </c>
      <c r="CM466">
        <f>((CL466/100)/HA$16)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N466">
        <v>0</v>
      </c>
      <c r="CO466">
        <f>((CN466/100)/GW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P466">
        <v>0</v>
      </c>
      <c r="CQ466">
        <f>((CP466/100)/GY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R466">
        <v>0</v>
      </c>
      <c r="CS466">
        <f>((CR466/100)/HA$19)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T466">
        <v>0</v>
      </c>
      <c r="CU466">
        <f>((CT466/100)/GU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V466">
        <v>0</v>
      </c>
      <c r="CW466">
        <f>((CV466/100)/GW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X466">
        <v>0</v>
      </c>
      <c r="CY466">
        <f>((CX466/100)/HA$25)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CZ466">
        <v>0</v>
      </c>
      <c r="DA466">
        <f>((CZ466/100)/GU$13)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B466">
        <v>0</v>
      </c>
      <c r="DC466">
        <f>((DB466/100)/HA$10)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D466">
        <v>0</v>
      </c>
      <c r="DE466">
        <f>((DD466/100)/GW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F466">
        <v>0</v>
      </c>
      <c r="DG466">
        <f>((DF466/100)/GY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H466">
        <v>0</v>
      </c>
      <c r="DI466">
        <f>((DH466/100)/HA$28)/((BR466/100)/GU$6+(BH466/100)/HA$2+(BT466/100)/GW$6+(BV466/100)/GY$6+(BX466/100)/HA$6+(BZ466/100)/GU$10+(CB466/100)/GW$10+(CD466/100)/GY$10+(BF466/100)/GY$2+(BB466/100)/GU$2+(CF466/100)/GU$16+(CH466/100)/GW$16+(CJ466/100)/GY$16+(CL466/100)/HA$16+(BL466/100)/HE$2+(CN466/100)/GW$19+(CP466/100)/GY$19+(CR466/100)/HA$19+(BP466/100)/HA$13+(CZ466/100)/GU$13+(DB466/100)/HA$10+(CT466/100)/GU$25+(CV466/100)/GW$25+(CX466/100)/HA$25+(DD466/100)/GW$28+(DF466/100)/GY$28+(BD466/100)/GW$2+(BJ466/100)/HC$2+(BN466/100)/HG$2+(DH466/100)/HA$28)</f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f>((ER466/100)/HK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T466">
        <v>0</v>
      </c>
      <c r="EU466">
        <f>((ET466/100)/HM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V466">
        <v>0</v>
      </c>
      <c r="EW466">
        <f>((EV466/100)/HO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X466">
        <v>0</v>
      </c>
      <c r="EY466">
        <f>((EX466/100)/GW$2)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EZ466">
        <v>0</v>
      </c>
      <c r="FA466">
        <f>((EZ466/100)/HA$10)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0</v>
      </c>
      <c r="FB466">
        <v>100</v>
      </c>
      <c r="FC466">
        <f>((FB466/100)/GU$13)/((ER466/100)/HK$2+(ET466/100)/HM$2+(EV466/100)/HO$2+(EX466/100)/GW$2+(EZ466/100)/HA$10+(FB466/100)/GU$13+(FD466/100)/GW$13+(FF466/100)/GY$13+(FH466/100)/HA$13+(FJ466/100)/GU$19+(FL466/100)/GU$2+(FN466/100)/HC$2+(FP466/100)/GY$2+(FR466/100)/GU$22+(FT466/100)/GW$22+(FV466/100)/HE$2+(FX466/100)/GU$6+(FZ466/100)/GU$10+(GB466/100)/GZ$22+(GD466/100)/GY$25+(GF466/100)/GU$28+(GH466/100)/GU$31+(GJ466/100)/GW$31+(GL466/100)/GY$31+(GN466/100)/HA$31+(GP466/100)/GU$34)</f>
        <v>1</v>
      </c>
      <c r="FD466">
        <v>0</v>
      </c>
      <c r="FE466">
        <f t="shared" si="1490"/>
        <v>0</v>
      </c>
      <c r="FF466">
        <v>0</v>
      </c>
      <c r="FG466">
        <f t="shared" si="1491"/>
        <v>0</v>
      </c>
      <c r="FH466">
        <v>0</v>
      </c>
      <c r="FI466">
        <f t="shared" si="1492"/>
        <v>0</v>
      </c>
      <c r="FJ466">
        <v>0</v>
      </c>
      <c r="FK466">
        <f t="shared" si="1493"/>
        <v>0</v>
      </c>
      <c r="FL466">
        <v>0</v>
      </c>
      <c r="FM466">
        <f t="shared" si="1494"/>
        <v>0</v>
      </c>
      <c r="FN466">
        <v>0</v>
      </c>
      <c r="FO466">
        <f t="shared" si="1495"/>
        <v>0</v>
      </c>
      <c r="FP466">
        <v>0</v>
      </c>
      <c r="FQ466">
        <f t="shared" si="1496"/>
        <v>0</v>
      </c>
      <c r="FR466">
        <v>0</v>
      </c>
      <c r="FS466">
        <f t="shared" si="1497"/>
        <v>0</v>
      </c>
      <c r="FT466">
        <v>0</v>
      </c>
      <c r="FU466">
        <f t="shared" si="1498"/>
        <v>0</v>
      </c>
      <c r="FV466">
        <v>0</v>
      </c>
      <c r="FW466">
        <f t="shared" si="1499"/>
        <v>0</v>
      </c>
      <c r="FX466">
        <v>0</v>
      </c>
      <c r="FY466">
        <f t="shared" si="1500"/>
        <v>0</v>
      </c>
      <c r="FZ466">
        <v>0</v>
      </c>
      <c r="GA466">
        <f t="shared" si="1501"/>
        <v>0</v>
      </c>
      <c r="GB466">
        <v>0</v>
      </c>
      <c r="GC466">
        <f t="shared" si="1502"/>
        <v>0</v>
      </c>
      <c r="GD466">
        <v>0</v>
      </c>
      <c r="GE466">
        <f t="shared" si="1503"/>
        <v>0</v>
      </c>
      <c r="GF466">
        <v>0</v>
      </c>
      <c r="GG466">
        <f t="shared" si="1504"/>
        <v>0</v>
      </c>
      <c r="GH466">
        <v>0</v>
      </c>
      <c r="GI466">
        <f t="shared" si="1505"/>
        <v>0</v>
      </c>
      <c r="GJ466">
        <v>0</v>
      </c>
      <c r="GK466">
        <f t="shared" si="1506"/>
        <v>0</v>
      </c>
      <c r="GL466">
        <v>0</v>
      </c>
      <c r="GM466">
        <f t="shared" si="1507"/>
        <v>0</v>
      </c>
      <c r="GN466">
        <v>0</v>
      </c>
      <c r="GO466">
        <f t="shared" si="1508"/>
        <v>0</v>
      </c>
      <c r="GP466">
        <v>0</v>
      </c>
      <c r="GQ466">
        <f t="shared" si="1509"/>
        <v>0</v>
      </c>
      <c r="GR466" s="3" t="s">
        <v>798</v>
      </c>
    </row>
    <row r="467" spans="1:200" x14ac:dyDescent="0.45">
      <c r="A467">
        <v>466</v>
      </c>
      <c r="B467" t="s">
        <v>543</v>
      </c>
      <c r="C467" t="s">
        <v>398</v>
      </c>
      <c r="E467" t="s">
        <v>545</v>
      </c>
      <c r="F467">
        <f>231.9+273</f>
        <v>504.9</v>
      </c>
      <c r="G467">
        <f t="shared" si="1586"/>
        <v>623</v>
      </c>
      <c r="H467">
        <f>900+273</f>
        <v>1173</v>
      </c>
      <c r="I467" s="2">
        <f>G467/H467</f>
        <v>0.53111679454390448</v>
      </c>
      <c r="J467" s="2">
        <f>G467-F467</f>
        <v>118.10000000000002</v>
      </c>
      <c r="K467" s="2">
        <f>G467/F467</f>
        <v>1.2339077044959399</v>
      </c>
      <c r="N467">
        <v>1</v>
      </c>
      <c r="O467">
        <v>14.5</v>
      </c>
      <c r="P467" s="2">
        <f>N467/O467</f>
        <v>6.8965517241379309E-2</v>
      </c>
      <c r="Q467" s="2">
        <f>(O467-N467)/O467</f>
        <v>0.93103448275862066</v>
      </c>
      <c r="S467">
        <v>80</v>
      </c>
      <c r="U467">
        <f>7.9*13.8</f>
        <v>109.02000000000001</v>
      </c>
      <c r="V467">
        <v>309</v>
      </c>
      <c r="W467" s="2">
        <f>U467*N467/100</f>
        <v>1.0902000000000001</v>
      </c>
      <c r="X467" s="2">
        <f>V467*O467/100</f>
        <v>44.805</v>
      </c>
      <c r="Y467" s="7">
        <f>(X467-W467)/X467</f>
        <v>0.97566789420823563</v>
      </c>
      <c r="Z467" s="2">
        <f>U467/V467</f>
        <v>0.35281553398058257</v>
      </c>
      <c r="AA467" s="2" t="e">
        <f>U467/R467</f>
        <v>#DIV/0!</v>
      </c>
      <c r="AB467" s="2">
        <f>V467/S467</f>
        <v>3.8624999999999998</v>
      </c>
      <c r="AC467" s="2">
        <f>(O467-N467)/O467</f>
        <v>0.93103448275862066</v>
      </c>
      <c r="AD467" s="2">
        <f>U467-R467</f>
        <v>109.02000000000001</v>
      </c>
      <c r="AE467" s="2">
        <f>V467-S467</f>
        <v>229</v>
      </c>
      <c r="AG467" s="2">
        <f>AD467/AE467</f>
        <v>0.47606986899563325</v>
      </c>
      <c r="AH467" s="2">
        <f t="shared" si="1576"/>
        <v>10.745954692556634</v>
      </c>
      <c r="AI467" s="2">
        <v>2</v>
      </c>
      <c r="AJ467">
        <f t="shared" si="1567"/>
        <v>1E-3</v>
      </c>
      <c r="AK467">
        <f t="shared" si="1240"/>
        <v>10</v>
      </c>
      <c r="AL467">
        <f>5*60</f>
        <v>300</v>
      </c>
      <c r="AM467">
        <f t="shared" si="1241"/>
        <v>310</v>
      </c>
      <c r="AP467" t="s">
        <v>37</v>
      </c>
      <c r="AQ467">
        <v>450</v>
      </c>
      <c r="AS467">
        <v>6.35</v>
      </c>
      <c r="AT467">
        <v>1</v>
      </c>
      <c r="AU467">
        <f t="shared" si="1585"/>
        <v>201.59365069366643</v>
      </c>
      <c r="AV467" t="s">
        <v>385</v>
      </c>
      <c r="AW467" t="s">
        <v>64</v>
      </c>
      <c r="AZ467" s="2">
        <f t="shared" si="1532"/>
        <v>1.3790291359121036</v>
      </c>
      <c r="BA467" s="2">
        <f t="shared" si="1533"/>
        <v>4</v>
      </c>
      <c r="BB467">
        <v>61.39</v>
      </c>
      <c r="BC467">
        <f>((BB467/100)/GU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0.62075191185506495</v>
      </c>
      <c r="BD467">
        <v>38.56</v>
      </c>
      <c r="BE467">
        <f>((BD467/100)/GW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0.37890849203599558</v>
      </c>
      <c r="BF467">
        <v>0.01</v>
      </c>
      <c r="BG467">
        <f>((BF467/100)/GY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1.0947611641586948E-4</v>
      </c>
      <c r="BH467">
        <v>0</v>
      </c>
      <c r="BI467">
        <f>((BH467/100)/HA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J467">
        <v>0</v>
      </c>
      <c r="BK467">
        <f>((BJ467/100)/HC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L467">
        <v>0</v>
      </c>
      <c r="BM467">
        <f>((BL467/100)/HE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N467">
        <v>0</v>
      </c>
      <c r="BO467">
        <f>((BN467/100)/HG$2)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P467">
        <v>0</v>
      </c>
      <c r="BQ467">
        <f>((BP467/100)/HA$13)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R467">
        <v>0.02</v>
      </c>
      <c r="BS467">
        <f>((BR467/100)/GU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2.3011999252370643E-4</v>
      </c>
      <c r="BT467">
        <v>0</v>
      </c>
      <c r="BU467">
        <f>((BT467/100)/GW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V467">
        <v>0</v>
      </c>
      <c r="BW467">
        <f>((BV467/100)/GY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X467">
        <v>0</v>
      </c>
      <c r="BY467">
        <f>((BX467/100)/HA$6)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BZ467">
        <v>0</v>
      </c>
      <c r="CA467">
        <f>((BZ467/100)/GU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B467">
        <v>0</v>
      </c>
      <c r="CC467">
        <f>((CB467/100)/GW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D467">
        <v>0</v>
      </c>
      <c r="CE467">
        <f>((CD467/100)/GY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F467">
        <v>0</v>
      </c>
      <c r="CG467">
        <f>((CF467/100)/GU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H467">
        <v>0</v>
      </c>
      <c r="CI467">
        <f>((CH467/100)/GW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J467">
        <v>0</v>
      </c>
      <c r="CK467">
        <f>((CJ467/100)/GY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L467">
        <v>0</v>
      </c>
      <c r="CM467">
        <f>((CL467/100)/HA$16)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N467">
        <v>0</v>
      </c>
      <c r="CO467">
        <f>((CN467/100)/GW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P467">
        <v>0</v>
      </c>
      <c r="CQ467">
        <f>((CP467/100)/GY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R467">
        <v>0</v>
      </c>
      <c r="CS467">
        <f>((CR467/100)/HA$19)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T467">
        <v>0</v>
      </c>
      <c r="CU467">
        <f>((CT467/100)/GU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V467">
        <v>0</v>
      </c>
      <c r="CW467">
        <f>((CV467/100)/GW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X467">
        <v>0</v>
      </c>
      <c r="CY467">
        <f>((CX467/100)/HA$25)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CZ467">
        <v>0</v>
      </c>
      <c r="DA467">
        <f>((CZ467/100)/GU$13)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B467">
        <v>0</v>
      </c>
      <c r="DC467">
        <f>((DB467/100)/HA$10)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D467">
        <v>0</v>
      </c>
      <c r="DE467">
        <f>((DD467/100)/GW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F467">
        <v>0</v>
      </c>
      <c r="DG467">
        <f>((DF467/100)/GY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H467">
        <v>0</v>
      </c>
      <c r="DI467">
        <f>((DH467/100)/HA$28)/((BR467/100)/GU$6+(BH467/100)/HA$2+(BT467/100)/GW$6+(BV467/100)/GY$6+(BX467/100)/HA$6+(BZ467/100)/GU$10+(CB467/100)/GW$10+(CD467/100)/GY$10+(BF467/100)/GY$2+(BB467/100)/GU$2+(CF467/100)/GU$16+(CH467/100)/GW$16+(CJ467/100)/GY$16+(CL467/100)/HA$16+(BL467/100)/HE$2+(CN467/100)/GW$19+(CP467/100)/GY$19+(CR467/100)/HA$19+(BP467/100)/HA$13+(CZ467/100)/GU$13+(DB467/100)/HA$10+(CT467/100)/GU$25+(CV467/100)/GW$25+(CX467/100)/HA$25+(DD467/100)/GW$28+(DF467/100)/GY$28+(BD467/100)/GW$2+(BJ467/100)/HC$2+(BN467/100)/HG$2+(DH467/100)/HA$28)</f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f>((ER467/100)/HK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T467">
        <v>0</v>
      </c>
      <c r="EU467">
        <f>((ET467/100)/HM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V467">
        <v>0</v>
      </c>
      <c r="EW467">
        <f>((EV467/100)/HO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X467">
        <v>0</v>
      </c>
      <c r="EY467">
        <f>((EX467/100)/GW$2)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EZ467">
        <v>0</v>
      </c>
      <c r="FA467">
        <f>((EZ467/100)/HA$10)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0</v>
      </c>
      <c r="FB467">
        <v>100</v>
      </c>
      <c r="FC467">
        <f>((FB467/100)/GU$13)/((ER467/100)/HK$2+(ET467/100)/HM$2+(EV467/100)/HO$2+(EX467/100)/GW$2+(EZ467/100)/HA$10+(FB467/100)/GU$13+(FD467/100)/GW$13+(FF467/100)/GY$13+(FH467/100)/HA$13+(FJ467/100)/GU$19+(FL467/100)/GU$2+(FN467/100)/HC$2+(FP467/100)/GY$2+(FR467/100)/GU$22+(FT467/100)/GW$22+(FV467/100)/HE$2+(FX467/100)/GU$6+(FZ467/100)/GU$10+(GB467/100)/GZ$22+(GD467/100)/GY$25+(GF467/100)/GU$28+(GH467/100)/GU$31+(GJ467/100)/GW$31+(GL467/100)/GY$31+(GN467/100)/HA$31+(GP467/100)/GU$34)</f>
        <v>1</v>
      </c>
      <c r="FD467">
        <v>0</v>
      </c>
      <c r="FE467">
        <f t="shared" si="1490"/>
        <v>0</v>
      </c>
      <c r="FF467">
        <v>0</v>
      </c>
      <c r="FG467">
        <f t="shared" si="1491"/>
        <v>0</v>
      </c>
      <c r="FH467">
        <v>0</v>
      </c>
      <c r="FI467">
        <f t="shared" si="1492"/>
        <v>0</v>
      </c>
      <c r="FJ467">
        <v>0</v>
      </c>
      <c r="FK467">
        <f t="shared" si="1493"/>
        <v>0</v>
      </c>
      <c r="FL467">
        <v>0</v>
      </c>
      <c r="FM467">
        <f t="shared" si="1494"/>
        <v>0</v>
      </c>
      <c r="FN467">
        <v>0</v>
      </c>
      <c r="FO467">
        <f t="shared" si="1495"/>
        <v>0</v>
      </c>
      <c r="FP467">
        <v>0</v>
      </c>
      <c r="FQ467">
        <f t="shared" si="1496"/>
        <v>0</v>
      </c>
      <c r="FR467">
        <v>0</v>
      </c>
      <c r="FS467">
        <f t="shared" si="1497"/>
        <v>0</v>
      </c>
      <c r="FT467">
        <v>0</v>
      </c>
      <c r="FU467">
        <f t="shared" si="1498"/>
        <v>0</v>
      </c>
      <c r="FV467">
        <v>0</v>
      </c>
      <c r="FW467">
        <f t="shared" si="1499"/>
        <v>0</v>
      </c>
      <c r="FX467">
        <v>0</v>
      </c>
      <c r="FY467">
        <f t="shared" si="1500"/>
        <v>0</v>
      </c>
      <c r="FZ467">
        <v>0</v>
      </c>
      <c r="GA467">
        <f t="shared" si="1501"/>
        <v>0</v>
      </c>
      <c r="GB467">
        <v>0</v>
      </c>
      <c r="GC467">
        <f t="shared" si="1502"/>
        <v>0</v>
      </c>
      <c r="GD467">
        <v>0</v>
      </c>
      <c r="GE467">
        <f t="shared" si="1503"/>
        <v>0</v>
      </c>
      <c r="GF467">
        <v>0</v>
      </c>
      <c r="GG467">
        <f t="shared" si="1504"/>
        <v>0</v>
      </c>
      <c r="GH467">
        <v>0</v>
      </c>
      <c r="GI467">
        <f t="shared" si="1505"/>
        <v>0</v>
      </c>
      <c r="GJ467">
        <v>0</v>
      </c>
      <c r="GK467">
        <f t="shared" si="1506"/>
        <v>0</v>
      </c>
      <c r="GL467">
        <v>0</v>
      </c>
      <c r="GM467">
        <f t="shared" si="1507"/>
        <v>0</v>
      </c>
      <c r="GN467">
        <v>0</v>
      </c>
      <c r="GO467">
        <f t="shared" si="1508"/>
        <v>0</v>
      </c>
      <c r="GP467">
        <v>0</v>
      </c>
      <c r="GQ467">
        <f t="shared" si="1509"/>
        <v>0</v>
      </c>
      <c r="GR467" s="3" t="s">
        <v>798</v>
      </c>
    </row>
    <row r="468" spans="1:200" x14ac:dyDescent="0.45">
      <c r="A468">
        <v>467</v>
      </c>
      <c r="B468" t="s">
        <v>368</v>
      </c>
      <c r="C468" t="s">
        <v>408</v>
      </c>
      <c r="D468" t="s">
        <v>800</v>
      </c>
      <c r="E468" t="s">
        <v>801</v>
      </c>
      <c r="F468">
        <f>419.5+273</f>
        <v>692.5</v>
      </c>
      <c r="G468">
        <v>873</v>
      </c>
      <c r="H468">
        <v>1700</v>
      </c>
      <c r="I468" s="2">
        <f t="shared" si="1519"/>
        <v>0.5135294117647059</v>
      </c>
      <c r="J468" s="2">
        <f t="shared" si="1520"/>
        <v>180.5</v>
      </c>
      <c r="K468" s="2">
        <f t="shared" si="1521"/>
        <v>1.2606498194945848</v>
      </c>
      <c r="N468">
        <v>37.5</v>
      </c>
      <c r="O468">
        <v>37.5</v>
      </c>
      <c r="P468" s="2">
        <f t="shared" ref="P468:P534" si="1590">N468/O468</f>
        <v>1</v>
      </c>
      <c r="Q468" s="2">
        <f t="shared" ref="Q468:Q534" si="1591">(O468-N468)/O468</f>
        <v>0</v>
      </c>
      <c r="R468">
        <v>300</v>
      </c>
      <c r="S468">
        <v>300</v>
      </c>
      <c r="T468" s="2">
        <f t="shared" ref="T468:T545" si="1592">R468/S468</f>
        <v>1</v>
      </c>
      <c r="U468">
        <v>580</v>
      </c>
      <c r="V468">
        <v>580</v>
      </c>
      <c r="W468" s="2">
        <f t="shared" si="1522"/>
        <v>217.5</v>
      </c>
      <c r="X468" s="2">
        <f t="shared" si="1523"/>
        <v>217.5</v>
      </c>
      <c r="Y468" s="7">
        <f t="shared" si="1524"/>
        <v>0</v>
      </c>
      <c r="Z468" s="2">
        <f t="shared" si="1525"/>
        <v>1</v>
      </c>
      <c r="AA468" s="2">
        <f t="shared" si="1526"/>
        <v>1.9333333333333333</v>
      </c>
      <c r="AB468" s="2">
        <f t="shared" si="1527"/>
        <v>1.9333333333333333</v>
      </c>
      <c r="AC468" s="2">
        <f t="shared" si="1528"/>
        <v>0</v>
      </c>
      <c r="AD468" s="2">
        <f t="shared" si="1529"/>
        <v>280</v>
      </c>
      <c r="AE468" s="2">
        <f t="shared" si="1530"/>
        <v>280</v>
      </c>
      <c r="AF468" s="2">
        <f t="shared" si="1314"/>
        <v>0.48275862068965519</v>
      </c>
      <c r="AG468" s="2">
        <f t="shared" si="1531"/>
        <v>1</v>
      </c>
      <c r="AH468" s="2">
        <f t="shared" si="1576"/>
        <v>18.103448275862071</v>
      </c>
      <c r="AI468" s="2">
        <v>0</v>
      </c>
      <c r="AJ468">
        <v>0.13</v>
      </c>
      <c r="AK468">
        <f t="shared" si="1240"/>
        <v>2.8846153846153841</v>
      </c>
      <c r="AL468">
        <v>10</v>
      </c>
      <c r="AM468">
        <f t="shared" si="1241"/>
        <v>12.884615384615383</v>
      </c>
      <c r="AP468" t="s">
        <v>37</v>
      </c>
      <c r="AS468">
        <v>3</v>
      </c>
      <c r="AT468">
        <v>1</v>
      </c>
      <c r="AU468">
        <f t="shared" si="1585"/>
        <v>519.6152422706632</v>
      </c>
      <c r="AV468" t="s">
        <v>448</v>
      </c>
      <c r="AW468" t="s">
        <v>64</v>
      </c>
      <c r="AZ468" s="2">
        <f t="shared" ref="AZ468:AZ531" si="1593">BC468*GV$2+BE468*GX$2+BG468*GZ$2+BI468*HB$2+BK468*HD$2+BM468*HF$2+BO468*HH$2+BQ468*HB$13+BS468*GV$6+BU468*GX$6+BW468*GZ$6+BY468*HB$6+CA468*GV$10+CC468*GX$10+CE468*GZ$10+CG468*GV$16+CI468*GX$16+CK468*GZ$16+CM468*HB$16+CO468*GX$19+CQ468*GZ$19+CS468*HB$19+CU468*GV$25+DA468*GV$13+DC468*HB$10+CW468*GX$25+CY468*HB$25+DE468*GX$28</f>
        <v>2.0396419142265771</v>
      </c>
      <c r="BA468" s="2">
        <f t="shared" ref="BA468:BA531" si="1594">ES468*HL$2+EU468*HN$2+EW468*HP$2+EY468*GX$2+FA468*HB$10+FC468*GV$13+FE468*GX$13+FG468*GZ$13+FI468*HB$13+FK468*GV$19+FM468*GV$2+FO468*HD$2+FQ468*HB$2+FS468*GV$22+FU468*GX$22+FW468*HF$2+FY468*GV$6+GA468*GV$10+GC468*HA$22+GE468*GZ$25+GG468*GV$28+GI468*GV$31+GK468*GX$31+GM468*GZ$31+GO468*HB$31+GQ468*GV$34</f>
        <v>2</v>
      </c>
      <c r="BB468">
        <v>0</v>
      </c>
      <c r="BC468">
        <f t="shared" si="1510"/>
        <v>0</v>
      </c>
      <c r="BD468">
        <v>0</v>
      </c>
      <c r="BE468">
        <f t="shared" si="1511"/>
        <v>0</v>
      </c>
      <c r="BF468">
        <v>0</v>
      </c>
      <c r="BG468">
        <f t="shared" si="1423"/>
        <v>0</v>
      </c>
      <c r="BH468">
        <v>22</v>
      </c>
      <c r="BI468">
        <f t="shared" si="1512"/>
        <v>0.21552674013519763</v>
      </c>
      <c r="BJ468">
        <v>0</v>
      </c>
      <c r="BK468">
        <f t="shared" si="1513"/>
        <v>0</v>
      </c>
      <c r="BL468">
        <v>0</v>
      </c>
      <c r="BM468">
        <f t="shared" si="1514"/>
        <v>0</v>
      </c>
      <c r="BN468">
        <v>0</v>
      </c>
      <c r="BO468">
        <f t="shared" si="1515"/>
        <v>0</v>
      </c>
      <c r="BP468">
        <v>0</v>
      </c>
      <c r="BQ468">
        <f t="shared" si="1516"/>
        <v>0</v>
      </c>
      <c r="BR468">
        <v>77.42</v>
      </c>
      <c r="BS468">
        <f t="shared" si="1534"/>
        <v>0.74613978234884426</v>
      </c>
      <c r="BT468">
        <v>0.57999999999999996</v>
      </c>
      <c r="BU468">
        <f t="shared" si="1535"/>
        <v>2.599179724751171E-2</v>
      </c>
      <c r="BV468">
        <v>0</v>
      </c>
      <c r="BW468">
        <f t="shared" si="1536"/>
        <v>0</v>
      </c>
      <c r="BX468">
        <v>0</v>
      </c>
      <c r="BY468">
        <f t="shared" si="1537"/>
        <v>0</v>
      </c>
      <c r="BZ468">
        <v>0</v>
      </c>
      <c r="CA468">
        <f t="shared" si="1538"/>
        <v>0</v>
      </c>
      <c r="CB468">
        <v>0</v>
      </c>
      <c r="CC468">
        <f t="shared" si="1539"/>
        <v>0</v>
      </c>
      <c r="CD468">
        <v>2.2000000000000002</v>
      </c>
      <c r="CE468">
        <f t="shared" si="1540"/>
        <v>1.2341680268446415E-2</v>
      </c>
      <c r="CF468">
        <v>0</v>
      </c>
      <c r="CG468">
        <f t="shared" si="1541"/>
        <v>0</v>
      </c>
      <c r="CH468">
        <v>0</v>
      </c>
      <c r="CI468">
        <f t="shared" si="1542"/>
        <v>0</v>
      </c>
      <c r="CJ468">
        <v>0</v>
      </c>
      <c r="CK468">
        <f t="shared" si="1543"/>
        <v>0</v>
      </c>
      <c r="CL468">
        <v>0</v>
      </c>
      <c r="CM468">
        <f t="shared" si="1544"/>
        <v>0</v>
      </c>
      <c r="CN468">
        <v>0</v>
      </c>
      <c r="CO468">
        <f t="shared" si="1545"/>
        <v>0</v>
      </c>
      <c r="CP468">
        <v>0</v>
      </c>
      <c r="CQ468">
        <f t="shared" si="1546"/>
        <v>0</v>
      </c>
      <c r="CR468">
        <v>0</v>
      </c>
      <c r="CS468">
        <f t="shared" si="1547"/>
        <v>0</v>
      </c>
      <c r="CT468">
        <v>0</v>
      </c>
      <c r="CU468">
        <f t="shared" si="1548"/>
        <v>0</v>
      </c>
      <c r="CV468">
        <v>0</v>
      </c>
      <c r="CW468">
        <f t="shared" si="1549"/>
        <v>0</v>
      </c>
      <c r="CX468">
        <v>0</v>
      </c>
      <c r="CY468">
        <f t="shared" si="1550"/>
        <v>0</v>
      </c>
      <c r="CZ468">
        <v>0</v>
      </c>
      <c r="DA468">
        <f t="shared" si="1551"/>
        <v>0</v>
      </c>
      <c r="DB468">
        <v>0</v>
      </c>
      <c r="DC468">
        <f t="shared" si="1552"/>
        <v>0</v>
      </c>
      <c r="DD468">
        <v>0</v>
      </c>
      <c r="DE468">
        <f t="shared" si="1553"/>
        <v>0</v>
      </c>
      <c r="DF468">
        <v>0</v>
      </c>
      <c r="DG468">
        <f t="shared" si="1554"/>
        <v>0</v>
      </c>
      <c r="DH468">
        <v>0</v>
      </c>
      <c r="DI468">
        <f t="shared" si="1555"/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f t="shared" si="1556"/>
        <v>0</v>
      </c>
      <c r="ET468">
        <v>0</v>
      </c>
      <c r="EU468">
        <f t="shared" si="1557"/>
        <v>0</v>
      </c>
      <c r="EV468">
        <v>0</v>
      </c>
      <c r="EW468">
        <f t="shared" si="1558"/>
        <v>0</v>
      </c>
      <c r="EX468">
        <v>100</v>
      </c>
      <c r="EY468">
        <f t="shared" si="1559"/>
        <v>1</v>
      </c>
      <c r="EZ468">
        <v>0</v>
      </c>
      <c r="FA468">
        <f t="shared" si="1517"/>
        <v>0</v>
      </c>
      <c r="FB468">
        <v>0</v>
      </c>
      <c r="FC468">
        <f t="shared" si="1560"/>
        <v>0</v>
      </c>
      <c r="FD468">
        <v>0</v>
      </c>
      <c r="FE468">
        <f t="shared" ref="FE468:FE534" si="1595">((FD468/100)/GW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F468">
        <v>0</v>
      </c>
      <c r="FG468">
        <f t="shared" ref="FG468:FG534" si="1596">((FF468/100)/GY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H468">
        <v>0</v>
      </c>
      <c r="FI468">
        <f t="shared" ref="FI468:FI534" si="1597">((FH468/100)/HA$13)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J468">
        <v>0</v>
      </c>
      <c r="FK468">
        <f t="shared" ref="FK468:FK534" si="1598">((FJ468/100)/GU$19)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L468">
        <v>0</v>
      </c>
      <c r="FM468">
        <f t="shared" ref="FM468:FM534" si="1599">((FL468/100)/GU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N468">
        <v>0</v>
      </c>
      <c r="FO468">
        <f t="shared" ref="FO468:FO534" si="1600">((FN468/100)/HC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P468">
        <v>0</v>
      </c>
      <c r="FQ468">
        <f t="shared" ref="FQ468:FQ534" si="1601">((FP468/100)/GY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R468">
        <v>0</v>
      </c>
      <c r="FS468">
        <f t="shared" ref="FS468:FS534" si="1602">((FR468/100)/GU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T468">
        <v>0</v>
      </c>
      <c r="FU468">
        <f t="shared" ref="FU468:FU534" si="1603">((FT468/100)/GW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V468">
        <v>0</v>
      </c>
      <c r="FW468">
        <f t="shared" ref="FW468:FW534" si="1604">((FV468/100)/HE$2)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X468">
        <v>0</v>
      </c>
      <c r="FY468">
        <f t="shared" ref="FY468:FY534" si="1605">((FX468/100)/GU$6)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FZ468">
        <v>0</v>
      </c>
      <c r="GA468">
        <f t="shared" ref="GA468:GA534" si="1606">((FZ468/100)/GU$10)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B468">
        <v>0</v>
      </c>
      <c r="GC468">
        <f t="shared" ref="GC468:GC534" si="1607">((GB468/100)/GZ$22)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D468">
        <v>0</v>
      </c>
      <c r="GE468">
        <f t="shared" ref="GE468:GE534" si="1608">((GD468/100)/GY$25)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</f>
        <v>0</v>
      </c>
      <c r="GF468">
        <v>0</v>
      </c>
      <c r="GG468">
        <f t="shared" ref="GG468:GG534" si="1609">(((GF468/100)/GU$28)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H468">
        <v>0</v>
      </c>
      <c r="GI468">
        <f t="shared" ref="GI468:GI534" si="1610">(((GH468/100)/GU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J468">
        <v>0</v>
      </c>
      <c r="GK468">
        <f t="shared" ref="GK468:GK534" si="1611">(((GJ468/100)/GW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L468">
        <v>0</v>
      </c>
      <c r="GM468">
        <f t="shared" ref="GM468:GM534" si="1612">(((GL468/100)/GY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N468">
        <v>0</v>
      </c>
      <c r="GO468">
        <f t="shared" ref="GO468:GO534" si="1613">(((GN468/100)/HA$31)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P468">
        <v>0</v>
      </c>
      <c r="GQ468">
        <f t="shared" ref="GQ468:GQ534" si="1614">(((GP468/100)/GU$34)/((ER468/100)/HK$2+(ET468/100)/HM$2+(EV468/100)/HO$2+(EX468/100)/GW$2+(EZ468/100)/HA$10+(FB468/100)/GU$13+(FD468/100)/GW$13+(FF468/100)/GY$13+(FH468/100)/HA$13+(FJ468/100)/GU$19+(FL468/100)/GU$2+(FN468/100)/HC$2+(FP468/100)/GY$2+(FR468/100)/GU$22+(FT468/100)/GW$22+(FV468/100)/HE$2+(FX468/100)/GU$6+(FZ468/100)/GU$10+(GB468/100)/GZ$22+(GD468/100)/GY$25+(GF468/100)/GU$28+(GH468/100)/GU$31+(GJ468/100)/GW$31+(GL468/100)/GY$31+(GN468/100)/HA$31+(GP468/100)/GU$34))</f>
        <v>0</v>
      </c>
      <c r="GR468" s="3" t="s">
        <v>802</v>
      </c>
    </row>
    <row r="469" spans="1:200" x14ac:dyDescent="0.45">
      <c r="A469">
        <v>468</v>
      </c>
      <c r="B469" t="s">
        <v>368</v>
      </c>
      <c r="C469" t="s">
        <v>408</v>
      </c>
      <c r="D469" t="s">
        <v>800</v>
      </c>
      <c r="E469" t="s">
        <v>801</v>
      </c>
      <c r="F469">
        <f>419.5+273</f>
        <v>692.5</v>
      </c>
      <c r="G469">
        <v>973</v>
      </c>
      <c r="H469">
        <v>1700</v>
      </c>
      <c r="I469" s="2">
        <f t="shared" si="1519"/>
        <v>0.57235294117647062</v>
      </c>
      <c r="J469" s="2">
        <f t="shared" si="1520"/>
        <v>280.5</v>
      </c>
      <c r="K469" s="2">
        <f t="shared" si="1521"/>
        <v>1.4050541516245487</v>
      </c>
      <c r="N469">
        <v>20</v>
      </c>
      <c r="O469">
        <v>38</v>
      </c>
      <c r="P469" s="2">
        <f t="shared" si="1590"/>
        <v>0.52631578947368418</v>
      </c>
      <c r="Q469" s="2">
        <f t="shared" si="1591"/>
        <v>0.47368421052631576</v>
      </c>
      <c r="R469">
        <v>225</v>
      </c>
      <c r="S469">
        <v>225</v>
      </c>
      <c r="T469" s="2">
        <f t="shared" si="1592"/>
        <v>1</v>
      </c>
      <c r="U469">
        <v>360</v>
      </c>
      <c r="V469">
        <v>420</v>
      </c>
      <c r="W469" s="2">
        <f t="shared" si="1522"/>
        <v>72</v>
      </c>
      <c r="X469" s="2">
        <f t="shared" si="1523"/>
        <v>159.6</v>
      </c>
      <c r="Y469" s="7">
        <f t="shared" si="1524"/>
        <v>0.54887218045112784</v>
      </c>
      <c r="Z469" s="2">
        <f t="shared" si="1525"/>
        <v>0.8571428571428571</v>
      </c>
      <c r="AA469" s="2">
        <f t="shared" si="1526"/>
        <v>1.6</v>
      </c>
      <c r="AB469" s="2">
        <f t="shared" si="1527"/>
        <v>1.8666666666666667</v>
      </c>
      <c r="AC469" s="2">
        <f t="shared" si="1528"/>
        <v>0.47368421052631576</v>
      </c>
      <c r="AD469" s="2">
        <f t="shared" si="1529"/>
        <v>135</v>
      </c>
      <c r="AE469" s="2">
        <f t="shared" si="1530"/>
        <v>195</v>
      </c>
      <c r="AF469" s="2">
        <f t="shared" si="1314"/>
        <v>0.4642857142857143</v>
      </c>
      <c r="AG469" s="2">
        <f t="shared" si="1531"/>
        <v>0.69230769230769229</v>
      </c>
      <c r="AH469" s="2">
        <f t="shared" si="1576"/>
        <v>17.642857142857142</v>
      </c>
      <c r="AI469" s="2">
        <v>1</v>
      </c>
      <c r="AJ469">
        <v>0.13</v>
      </c>
      <c r="AK469">
        <f t="shared" si="1240"/>
        <v>1.5384615384615383</v>
      </c>
      <c r="AL469">
        <v>10</v>
      </c>
      <c r="AM469">
        <f t="shared" si="1241"/>
        <v>11.538461538461538</v>
      </c>
      <c r="AP469" t="s">
        <v>37</v>
      </c>
      <c r="AS469">
        <v>3</v>
      </c>
      <c r="AT469">
        <v>1</v>
      </c>
      <c r="AU469">
        <f t="shared" si="1585"/>
        <v>389.71143170299734</v>
      </c>
      <c r="AV469" t="s">
        <v>448</v>
      </c>
      <c r="AW469" t="s">
        <v>64</v>
      </c>
      <c r="AZ469" s="2">
        <f t="shared" si="1593"/>
        <v>2.0396419142265771</v>
      </c>
      <c r="BA469" s="2">
        <f t="shared" si="1594"/>
        <v>2</v>
      </c>
      <c r="BB469">
        <v>0</v>
      </c>
      <c r="BC469">
        <f t="shared" si="1510"/>
        <v>0</v>
      </c>
      <c r="BD469">
        <v>0</v>
      </c>
      <c r="BE469">
        <f t="shared" si="1511"/>
        <v>0</v>
      </c>
      <c r="BF469">
        <v>0</v>
      </c>
      <c r="BG469">
        <f t="shared" si="1423"/>
        <v>0</v>
      </c>
      <c r="BH469">
        <v>22</v>
      </c>
      <c r="BI469">
        <f t="shared" si="1512"/>
        <v>0.21552674013519763</v>
      </c>
      <c r="BJ469">
        <v>0</v>
      </c>
      <c r="BK469">
        <f t="shared" si="1513"/>
        <v>0</v>
      </c>
      <c r="BL469">
        <v>0</v>
      </c>
      <c r="BM469">
        <f t="shared" si="1514"/>
        <v>0</v>
      </c>
      <c r="BN469">
        <v>0</v>
      </c>
      <c r="BO469">
        <f t="shared" si="1515"/>
        <v>0</v>
      </c>
      <c r="BP469">
        <v>0</v>
      </c>
      <c r="BQ469">
        <f t="shared" si="1516"/>
        <v>0</v>
      </c>
      <c r="BR469">
        <v>77.42</v>
      </c>
      <c r="BS469">
        <f t="shared" si="1534"/>
        <v>0.74613978234884426</v>
      </c>
      <c r="BT469">
        <v>0.57999999999999996</v>
      </c>
      <c r="BU469">
        <f t="shared" si="1535"/>
        <v>2.599179724751171E-2</v>
      </c>
      <c r="BV469">
        <v>0</v>
      </c>
      <c r="BW469">
        <f t="shared" si="1536"/>
        <v>0</v>
      </c>
      <c r="BX469">
        <v>0</v>
      </c>
      <c r="BY469">
        <f t="shared" si="1537"/>
        <v>0</v>
      </c>
      <c r="BZ469">
        <v>0</v>
      </c>
      <c r="CA469">
        <f t="shared" si="1538"/>
        <v>0</v>
      </c>
      <c r="CB469">
        <v>0</v>
      </c>
      <c r="CC469">
        <f t="shared" si="1539"/>
        <v>0</v>
      </c>
      <c r="CD469">
        <v>2.2000000000000002</v>
      </c>
      <c r="CE469">
        <f t="shared" si="1540"/>
        <v>1.2341680268446415E-2</v>
      </c>
      <c r="CF469">
        <v>0</v>
      </c>
      <c r="CG469">
        <f t="shared" si="1541"/>
        <v>0</v>
      </c>
      <c r="CH469">
        <v>0</v>
      </c>
      <c r="CI469">
        <f t="shared" si="1542"/>
        <v>0</v>
      </c>
      <c r="CJ469">
        <v>0</v>
      </c>
      <c r="CK469">
        <f t="shared" si="1543"/>
        <v>0</v>
      </c>
      <c r="CL469">
        <v>0</v>
      </c>
      <c r="CM469">
        <f t="shared" si="1544"/>
        <v>0</v>
      </c>
      <c r="CN469">
        <v>0</v>
      </c>
      <c r="CO469">
        <f t="shared" si="1545"/>
        <v>0</v>
      </c>
      <c r="CP469">
        <v>0</v>
      </c>
      <c r="CQ469">
        <f t="shared" si="1546"/>
        <v>0</v>
      </c>
      <c r="CR469">
        <v>0</v>
      </c>
      <c r="CS469">
        <f t="shared" si="1547"/>
        <v>0</v>
      </c>
      <c r="CT469">
        <v>0</v>
      </c>
      <c r="CU469">
        <f t="shared" si="1548"/>
        <v>0</v>
      </c>
      <c r="CV469">
        <v>0</v>
      </c>
      <c r="CW469">
        <f t="shared" si="1549"/>
        <v>0</v>
      </c>
      <c r="CX469">
        <v>0</v>
      </c>
      <c r="CY469">
        <f t="shared" si="1550"/>
        <v>0</v>
      </c>
      <c r="CZ469">
        <v>0</v>
      </c>
      <c r="DA469">
        <f t="shared" si="1551"/>
        <v>0</v>
      </c>
      <c r="DB469">
        <v>0</v>
      </c>
      <c r="DC469">
        <f t="shared" si="1552"/>
        <v>0</v>
      </c>
      <c r="DD469">
        <v>0</v>
      </c>
      <c r="DE469">
        <f t="shared" si="1553"/>
        <v>0</v>
      </c>
      <c r="DF469">
        <v>0</v>
      </c>
      <c r="DG469">
        <f t="shared" si="1554"/>
        <v>0</v>
      </c>
      <c r="DH469">
        <v>0</v>
      </c>
      <c r="DI469">
        <f t="shared" si="1555"/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f t="shared" si="1556"/>
        <v>0</v>
      </c>
      <c r="ET469">
        <v>0</v>
      </c>
      <c r="EU469">
        <f t="shared" si="1557"/>
        <v>0</v>
      </c>
      <c r="EV469">
        <v>0</v>
      </c>
      <c r="EW469">
        <f t="shared" si="1558"/>
        <v>0</v>
      </c>
      <c r="EX469">
        <v>100</v>
      </c>
      <c r="EY469">
        <f t="shared" si="1559"/>
        <v>1</v>
      </c>
      <c r="EZ469">
        <v>0</v>
      </c>
      <c r="FA469">
        <f t="shared" si="1517"/>
        <v>0</v>
      </c>
      <c r="FB469">
        <v>0</v>
      </c>
      <c r="FC469">
        <f t="shared" si="1560"/>
        <v>0</v>
      </c>
      <c r="FD469">
        <v>0</v>
      </c>
      <c r="FE469">
        <f t="shared" si="1595"/>
        <v>0</v>
      </c>
      <c r="FF469">
        <v>0</v>
      </c>
      <c r="FG469">
        <f t="shared" si="1596"/>
        <v>0</v>
      </c>
      <c r="FH469">
        <v>0</v>
      </c>
      <c r="FI469">
        <f t="shared" si="1597"/>
        <v>0</v>
      </c>
      <c r="FJ469">
        <v>0</v>
      </c>
      <c r="FK469">
        <f t="shared" si="1598"/>
        <v>0</v>
      </c>
      <c r="FL469">
        <v>0</v>
      </c>
      <c r="FM469">
        <f t="shared" si="1599"/>
        <v>0</v>
      </c>
      <c r="FN469">
        <v>0</v>
      </c>
      <c r="FO469">
        <f t="shared" si="1600"/>
        <v>0</v>
      </c>
      <c r="FP469">
        <v>0</v>
      </c>
      <c r="FQ469">
        <f t="shared" si="1601"/>
        <v>0</v>
      </c>
      <c r="FR469">
        <v>0</v>
      </c>
      <c r="FS469">
        <f t="shared" si="1602"/>
        <v>0</v>
      </c>
      <c r="FT469">
        <v>0</v>
      </c>
      <c r="FU469">
        <f t="shared" si="1603"/>
        <v>0</v>
      </c>
      <c r="FV469">
        <v>0</v>
      </c>
      <c r="FW469">
        <f t="shared" si="1604"/>
        <v>0</v>
      </c>
      <c r="FX469">
        <v>0</v>
      </c>
      <c r="FY469">
        <f t="shared" si="1605"/>
        <v>0</v>
      </c>
      <c r="FZ469">
        <v>0</v>
      </c>
      <c r="GA469">
        <f t="shared" si="1606"/>
        <v>0</v>
      </c>
      <c r="GB469">
        <v>0</v>
      </c>
      <c r="GC469">
        <f t="shared" si="1607"/>
        <v>0</v>
      </c>
      <c r="GD469">
        <v>0</v>
      </c>
      <c r="GE469">
        <f t="shared" si="1608"/>
        <v>0</v>
      </c>
      <c r="GF469">
        <v>0</v>
      </c>
      <c r="GG469">
        <f t="shared" si="1609"/>
        <v>0</v>
      </c>
      <c r="GH469">
        <v>0</v>
      </c>
      <c r="GI469">
        <f t="shared" si="1610"/>
        <v>0</v>
      </c>
      <c r="GJ469">
        <v>0</v>
      </c>
      <c r="GK469">
        <f t="shared" si="1611"/>
        <v>0</v>
      </c>
      <c r="GL469">
        <v>0</v>
      </c>
      <c r="GM469">
        <f t="shared" si="1612"/>
        <v>0</v>
      </c>
      <c r="GN469">
        <v>0</v>
      </c>
      <c r="GO469">
        <f t="shared" si="1613"/>
        <v>0</v>
      </c>
      <c r="GP469">
        <v>0</v>
      </c>
      <c r="GQ469">
        <f t="shared" si="1614"/>
        <v>0</v>
      </c>
      <c r="GR469" s="3" t="s">
        <v>803</v>
      </c>
    </row>
    <row r="470" spans="1:200" x14ac:dyDescent="0.45">
      <c r="A470">
        <v>469</v>
      </c>
      <c r="B470" t="s">
        <v>368</v>
      </c>
      <c r="C470" t="s">
        <v>408</v>
      </c>
      <c r="D470" t="s">
        <v>800</v>
      </c>
      <c r="E470" t="s">
        <v>801</v>
      </c>
      <c r="F470">
        <f>419.5+273</f>
        <v>692.5</v>
      </c>
      <c r="G470">
        <v>1073</v>
      </c>
      <c r="H470">
        <v>1700</v>
      </c>
      <c r="I470" s="2">
        <f t="shared" si="1519"/>
        <v>0.63117647058823534</v>
      </c>
      <c r="J470" s="2">
        <f t="shared" si="1520"/>
        <v>380.5</v>
      </c>
      <c r="K470" s="2">
        <f t="shared" si="1521"/>
        <v>1.5494584837545127</v>
      </c>
      <c r="N470">
        <v>5</v>
      </c>
      <c r="O470">
        <v>42</v>
      </c>
      <c r="P470" s="2">
        <f t="shared" si="1590"/>
        <v>0.11904761904761904</v>
      </c>
      <c r="Q470" s="2">
        <f t="shared" si="1591"/>
        <v>0.88095238095238093</v>
      </c>
      <c r="R470">
        <v>180</v>
      </c>
      <c r="S470">
        <v>200</v>
      </c>
      <c r="T470" s="2">
        <f t="shared" si="1592"/>
        <v>0.9</v>
      </c>
      <c r="U470">
        <v>180</v>
      </c>
      <c r="V470">
        <v>275</v>
      </c>
      <c r="W470" s="2">
        <f t="shared" si="1522"/>
        <v>9</v>
      </c>
      <c r="X470" s="2">
        <f t="shared" si="1523"/>
        <v>115.5</v>
      </c>
      <c r="Y470" s="7">
        <f t="shared" si="1524"/>
        <v>0.92207792207792205</v>
      </c>
      <c r="Z470" s="2">
        <f t="shared" si="1525"/>
        <v>0.65454545454545454</v>
      </c>
      <c r="AA470" s="2">
        <f t="shared" si="1526"/>
        <v>1</v>
      </c>
      <c r="AB470" s="2">
        <f t="shared" si="1527"/>
        <v>1.375</v>
      </c>
      <c r="AC470" s="2">
        <f t="shared" si="1528"/>
        <v>0.88095238095238093</v>
      </c>
      <c r="AD470" s="2">
        <f t="shared" si="1529"/>
        <v>0</v>
      </c>
      <c r="AE470" s="2">
        <f t="shared" si="1530"/>
        <v>75</v>
      </c>
      <c r="AF470" s="2">
        <f t="shared" si="1314"/>
        <v>0.27272727272727271</v>
      </c>
      <c r="AG470" s="2">
        <f t="shared" si="1531"/>
        <v>0</v>
      </c>
      <c r="AH470" s="2">
        <f t="shared" si="1576"/>
        <v>11.454545454545453</v>
      </c>
      <c r="AI470" s="2">
        <v>1</v>
      </c>
      <c r="AJ470">
        <v>0.13</v>
      </c>
      <c r="AK470">
        <f t="shared" si="1240"/>
        <v>0.38461538461538458</v>
      </c>
      <c r="AL470">
        <v>10</v>
      </c>
      <c r="AM470">
        <f t="shared" si="1241"/>
        <v>10.384615384615385</v>
      </c>
      <c r="AP470" t="s">
        <v>37</v>
      </c>
      <c r="AS470">
        <v>3</v>
      </c>
      <c r="AT470">
        <v>1</v>
      </c>
      <c r="AU470">
        <f t="shared" si="1585"/>
        <v>346.41016151377545</v>
      </c>
      <c r="AV470" t="s">
        <v>448</v>
      </c>
      <c r="AW470" t="s">
        <v>64</v>
      </c>
      <c r="AZ470" s="2">
        <f t="shared" si="1593"/>
        <v>2.0396419142265771</v>
      </c>
      <c r="BA470" s="2">
        <f t="shared" si="1594"/>
        <v>2</v>
      </c>
      <c r="BB470">
        <v>0</v>
      </c>
      <c r="BC470">
        <f t="shared" si="1510"/>
        <v>0</v>
      </c>
      <c r="BD470">
        <v>0</v>
      </c>
      <c r="BE470">
        <f t="shared" si="1511"/>
        <v>0</v>
      </c>
      <c r="BF470">
        <v>0</v>
      </c>
      <c r="BG470">
        <f t="shared" si="1423"/>
        <v>0</v>
      </c>
      <c r="BH470">
        <v>22</v>
      </c>
      <c r="BI470">
        <f t="shared" si="1512"/>
        <v>0.21552674013519763</v>
      </c>
      <c r="BJ470">
        <v>0</v>
      </c>
      <c r="BK470">
        <f t="shared" si="1513"/>
        <v>0</v>
      </c>
      <c r="BL470">
        <v>0</v>
      </c>
      <c r="BM470">
        <f t="shared" si="1514"/>
        <v>0</v>
      </c>
      <c r="BN470">
        <v>0</v>
      </c>
      <c r="BO470">
        <f t="shared" si="1515"/>
        <v>0</v>
      </c>
      <c r="BP470">
        <v>0</v>
      </c>
      <c r="BQ470">
        <f t="shared" si="1516"/>
        <v>0</v>
      </c>
      <c r="BR470">
        <v>77.42</v>
      </c>
      <c r="BS470">
        <f t="shared" si="1534"/>
        <v>0.74613978234884426</v>
      </c>
      <c r="BT470">
        <v>0.57999999999999996</v>
      </c>
      <c r="BU470">
        <f t="shared" si="1535"/>
        <v>2.599179724751171E-2</v>
      </c>
      <c r="BV470">
        <v>0</v>
      </c>
      <c r="BW470">
        <f t="shared" si="1536"/>
        <v>0</v>
      </c>
      <c r="BX470">
        <v>0</v>
      </c>
      <c r="BY470">
        <f t="shared" si="1537"/>
        <v>0</v>
      </c>
      <c r="BZ470">
        <v>0</v>
      </c>
      <c r="CA470">
        <f t="shared" si="1538"/>
        <v>0</v>
      </c>
      <c r="CB470">
        <v>0</v>
      </c>
      <c r="CC470">
        <f t="shared" si="1539"/>
        <v>0</v>
      </c>
      <c r="CD470">
        <v>2.2000000000000002</v>
      </c>
      <c r="CE470">
        <f t="shared" si="1540"/>
        <v>1.2341680268446415E-2</v>
      </c>
      <c r="CF470">
        <v>0</v>
      </c>
      <c r="CG470">
        <f t="shared" si="1541"/>
        <v>0</v>
      </c>
      <c r="CH470">
        <v>0</v>
      </c>
      <c r="CI470">
        <f t="shared" si="1542"/>
        <v>0</v>
      </c>
      <c r="CJ470">
        <v>0</v>
      </c>
      <c r="CK470">
        <f t="shared" si="1543"/>
        <v>0</v>
      </c>
      <c r="CL470">
        <v>0</v>
      </c>
      <c r="CM470">
        <f t="shared" si="1544"/>
        <v>0</v>
      </c>
      <c r="CN470">
        <v>0</v>
      </c>
      <c r="CO470">
        <f t="shared" si="1545"/>
        <v>0</v>
      </c>
      <c r="CP470">
        <v>0</v>
      </c>
      <c r="CQ470">
        <f t="shared" si="1546"/>
        <v>0</v>
      </c>
      <c r="CR470">
        <v>0</v>
      </c>
      <c r="CS470">
        <f t="shared" si="1547"/>
        <v>0</v>
      </c>
      <c r="CT470">
        <v>0</v>
      </c>
      <c r="CU470">
        <f t="shared" si="1548"/>
        <v>0</v>
      </c>
      <c r="CV470">
        <v>0</v>
      </c>
      <c r="CW470">
        <f t="shared" si="1549"/>
        <v>0</v>
      </c>
      <c r="CX470">
        <v>0</v>
      </c>
      <c r="CY470">
        <f t="shared" si="1550"/>
        <v>0</v>
      </c>
      <c r="CZ470">
        <v>0</v>
      </c>
      <c r="DA470">
        <f t="shared" si="1551"/>
        <v>0</v>
      </c>
      <c r="DB470">
        <v>0</v>
      </c>
      <c r="DC470">
        <f t="shared" si="1552"/>
        <v>0</v>
      </c>
      <c r="DD470">
        <v>0</v>
      </c>
      <c r="DE470">
        <f t="shared" si="1553"/>
        <v>0</v>
      </c>
      <c r="DF470">
        <v>0</v>
      </c>
      <c r="DG470">
        <f t="shared" si="1554"/>
        <v>0</v>
      </c>
      <c r="DH470">
        <v>0</v>
      </c>
      <c r="DI470">
        <f t="shared" si="1555"/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f t="shared" si="1556"/>
        <v>0</v>
      </c>
      <c r="ET470">
        <v>0</v>
      </c>
      <c r="EU470">
        <f t="shared" si="1557"/>
        <v>0</v>
      </c>
      <c r="EV470">
        <v>0</v>
      </c>
      <c r="EW470">
        <f t="shared" si="1558"/>
        <v>0</v>
      </c>
      <c r="EX470">
        <v>100</v>
      </c>
      <c r="EY470">
        <f t="shared" si="1559"/>
        <v>1</v>
      </c>
      <c r="EZ470">
        <v>0</v>
      </c>
      <c r="FA470">
        <f t="shared" si="1517"/>
        <v>0</v>
      </c>
      <c r="FB470">
        <v>0</v>
      </c>
      <c r="FC470">
        <f t="shared" si="1560"/>
        <v>0</v>
      </c>
      <c r="FD470">
        <v>0</v>
      </c>
      <c r="FE470">
        <f t="shared" si="1595"/>
        <v>0</v>
      </c>
      <c r="FF470">
        <v>0</v>
      </c>
      <c r="FG470">
        <f t="shared" si="1596"/>
        <v>0</v>
      </c>
      <c r="FH470">
        <v>0</v>
      </c>
      <c r="FI470">
        <f t="shared" si="1597"/>
        <v>0</v>
      </c>
      <c r="FJ470">
        <v>0</v>
      </c>
      <c r="FK470">
        <f t="shared" si="1598"/>
        <v>0</v>
      </c>
      <c r="FL470">
        <v>0</v>
      </c>
      <c r="FM470">
        <f t="shared" si="1599"/>
        <v>0</v>
      </c>
      <c r="FN470">
        <v>0</v>
      </c>
      <c r="FO470">
        <f t="shared" si="1600"/>
        <v>0</v>
      </c>
      <c r="FP470">
        <v>0</v>
      </c>
      <c r="FQ470">
        <f t="shared" si="1601"/>
        <v>0</v>
      </c>
      <c r="FR470">
        <v>0</v>
      </c>
      <c r="FS470">
        <f t="shared" si="1602"/>
        <v>0</v>
      </c>
      <c r="FT470">
        <v>0</v>
      </c>
      <c r="FU470">
        <f t="shared" si="1603"/>
        <v>0</v>
      </c>
      <c r="FV470">
        <v>0</v>
      </c>
      <c r="FW470">
        <f t="shared" si="1604"/>
        <v>0</v>
      </c>
      <c r="FX470">
        <v>0</v>
      </c>
      <c r="FY470">
        <f t="shared" si="1605"/>
        <v>0</v>
      </c>
      <c r="FZ470">
        <v>0</v>
      </c>
      <c r="GA470">
        <f t="shared" si="1606"/>
        <v>0</v>
      </c>
      <c r="GB470">
        <v>0</v>
      </c>
      <c r="GC470">
        <f t="shared" si="1607"/>
        <v>0</v>
      </c>
      <c r="GD470">
        <v>0</v>
      </c>
      <c r="GE470">
        <f t="shared" si="1608"/>
        <v>0</v>
      </c>
      <c r="GF470">
        <v>0</v>
      </c>
      <c r="GG470">
        <f t="shared" si="1609"/>
        <v>0</v>
      </c>
      <c r="GH470">
        <v>0</v>
      </c>
      <c r="GI470">
        <f t="shared" si="1610"/>
        <v>0</v>
      </c>
      <c r="GJ470">
        <v>0</v>
      </c>
      <c r="GK470">
        <f t="shared" si="1611"/>
        <v>0</v>
      </c>
      <c r="GL470">
        <v>0</v>
      </c>
      <c r="GM470">
        <f t="shared" si="1612"/>
        <v>0</v>
      </c>
      <c r="GN470">
        <v>0</v>
      </c>
      <c r="GO470">
        <f t="shared" si="1613"/>
        <v>0</v>
      </c>
      <c r="GP470">
        <v>0</v>
      </c>
      <c r="GQ470">
        <f t="shared" si="1614"/>
        <v>0</v>
      </c>
      <c r="GR470" s="3" t="s">
        <v>804</v>
      </c>
    </row>
    <row r="471" spans="1:200" x14ac:dyDescent="0.45">
      <c r="A471">
        <v>470</v>
      </c>
      <c r="B471" t="s">
        <v>53</v>
      </c>
      <c r="C471" t="s">
        <v>805</v>
      </c>
      <c r="D471" t="s">
        <v>768</v>
      </c>
      <c r="E471" t="s">
        <v>768</v>
      </c>
      <c r="F471">
        <f>273-41.6</f>
        <v>231.4</v>
      </c>
      <c r="G471">
        <f>20+273</f>
        <v>293</v>
      </c>
      <c r="H471">
        <v>933</v>
      </c>
      <c r="I471" s="2">
        <f t="shared" si="1519"/>
        <v>0.31404072883172562</v>
      </c>
      <c r="J471" s="2">
        <f t="shared" si="1520"/>
        <v>61.599999999999994</v>
      </c>
      <c r="K471" s="2">
        <f t="shared" si="1521"/>
        <v>1.2662057044079515</v>
      </c>
      <c r="N471">
        <v>10</v>
      </c>
      <c r="O471">
        <v>45</v>
      </c>
      <c r="P471" s="2">
        <f t="shared" si="1590"/>
        <v>0.22222222222222221</v>
      </c>
      <c r="Q471" s="2">
        <f t="shared" si="1591"/>
        <v>0.77777777777777779</v>
      </c>
      <c r="S471">
        <v>12</v>
      </c>
      <c r="T471" s="2">
        <f t="shared" si="1592"/>
        <v>0</v>
      </c>
      <c r="U471">
        <v>22</v>
      </c>
      <c r="V471">
        <v>60</v>
      </c>
      <c r="W471" s="2">
        <f t="shared" si="1522"/>
        <v>2.2000000000000002</v>
      </c>
      <c r="X471" s="2">
        <f t="shared" si="1523"/>
        <v>27</v>
      </c>
      <c r="Y471" s="7">
        <f t="shared" si="1524"/>
        <v>0.91851851851851851</v>
      </c>
      <c r="Z471" s="2">
        <f t="shared" si="1525"/>
        <v>0.36666666666666664</v>
      </c>
      <c r="AA471" s="2" t="e">
        <f t="shared" si="1526"/>
        <v>#DIV/0!</v>
      </c>
      <c r="AB471" s="2">
        <f t="shared" si="1527"/>
        <v>5</v>
      </c>
      <c r="AC471" s="2">
        <f t="shared" si="1528"/>
        <v>0.77777777777777779</v>
      </c>
      <c r="AD471" s="2">
        <f t="shared" si="1529"/>
        <v>22</v>
      </c>
      <c r="AE471" s="2">
        <f t="shared" si="1530"/>
        <v>48</v>
      </c>
      <c r="AF471" s="2">
        <f t="shared" si="1314"/>
        <v>0.8</v>
      </c>
      <c r="AG471" s="2">
        <f t="shared" si="1531"/>
        <v>0.45833333333333331</v>
      </c>
      <c r="AH471" s="2">
        <f t="shared" si="1576"/>
        <v>36</v>
      </c>
      <c r="AI471" s="2">
        <v>1</v>
      </c>
      <c r="AJ471">
        <v>1.2E-2</v>
      </c>
      <c r="AK471">
        <f t="shared" si="1240"/>
        <v>8.3333333333333339</v>
      </c>
      <c r="AL471">
        <v>10</v>
      </c>
      <c r="AM471">
        <f t="shared" si="1241"/>
        <v>18.333333333333336</v>
      </c>
      <c r="AP471" t="s">
        <v>37</v>
      </c>
      <c r="AQ471">
        <v>105</v>
      </c>
      <c r="AR471">
        <v>2.3E-3</v>
      </c>
      <c r="AS471">
        <v>3</v>
      </c>
      <c r="AT471">
        <v>1</v>
      </c>
      <c r="AU471">
        <f t="shared" si="1585"/>
        <v>20.784609690826528</v>
      </c>
      <c r="AV471" t="s">
        <v>53</v>
      </c>
      <c r="AW471" t="s">
        <v>64</v>
      </c>
      <c r="AZ471" s="2">
        <f t="shared" si="1593"/>
        <v>3</v>
      </c>
      <c r="BA471" s="2">
        <f t="shared" si="1594"/>
        <v>2</v>
      </c>
      <c r="BB471">
        <v>0</v>
      </c>
      <c r="BC471">
        <f t="shared" si="1510"/>
        <v>0</v>
      </c>
      <c r="BD471">
        <v>0</v>
      </c>
      <c r="BE471">
        <f t="shared" si="1511"/>
        <v>0</v>
      </c>
      <c r="BF471">
        <v>0</v>
      </c>
      <c r="BG471">
        <f t="shared" si="1423"/>
        <v>0</v>
      </c>
      <c r="BH471">
        <v>0</v>
      </c>
      <c r="BI471">
        <f t="shared" si="1512"/>
        <v>0</v>
      </c>
      <c r="BJ471">
        <v>0</v>
      </c>
      <c r="BK471">
        <f t="shared" si="1513"/>
        <v>0</v>
      </c>
      <c r="BL471">
        <v>100</v>
      </c>
      <c r="BM471">
        <f t="shared" si="1514"/>
        <v>1</v>
      </c>
      <c r="BN471">
        <v>0</v>
      </c>
      <c r="BO471">
        <f t="shared" si="1515"/>
        <v>0</v>
      </c>
      <c r="BP471">
        <v>0</v>
      </c>
      <c r="BQ471">
        <f t="shared" si="1516"/>
        <v>0</v>
      </c>
      <c r="BR471">
        <v>0</v>
      </c>
      <c r="BS471">
        <f t="shared" si="1534"/>
        <v>0</v>
      </c>
      <c r="BT471">
        <v>0</v>
      </c>
      <c r="BU471">
        <f t="shared" si="1535"/>
        <v>0</v>
      </c>
      <c r="BV471">
        <v>0</v>
      </c>
      <c r="BW471">
        <f t="shared" si="1536"/>
        <v>0</v>
      </c>
      <c r="BX471">
        <v>0</v>
      </c>
      <c r="BY471">
        <f t="shared" si="1537"/>
        <v>0</v>
      </c>
      <c r="BZ471">
        <v>0</v>
      </c>
      <c r="CA471">
        <f t="shared" si="1538"/>
        <v>0</v>
      </c>
      <c r="CB471">
        <v>0</v>
      </c>
      <c r="CC471">
        <f t="shared" si="1539"/>
        <v>0</v>
      </c>
      <c r="CD471">
        <v>0</v>
      </c>
      <c r="CE471">
        <f t="shared" si="1540"/>
        <v>0</v>
      </c>
      <c r="CF471">
        <v>0</v>
      </c>
      <c r="CG471">
        <f t="shared" si="1541"/>
        <v>0</v>
      </c>
      <c r="CH471">
        <v>0</v>
      </c>
      <c r="CI471">
        <f t="shared" si="1542"/>
        <v>0</v>
      </c>
      <c r="CJ471">
        <v>0</v>
      </c>
      <c r="CK471">
        <f t="shared" si="1543"/>
        <v>0</v>
      </c>
      <c r="CL471">
        <v>0</v>
      </c>
      <c r="CM471">
        <f t="shared" si="1544"/>
        <v>0</v>
      </c>
      <c r="CN471">
        <v>0</v>
      </c>
      <c r="CO471">
        <f t="shared" si="1545"/>
        <v>0</v>
      </c>
      <c r="CP471">
        <v>0</v>
      </c>
      <c r="CQ471">
        <f t="shared" si="1546"/>
        <v>0</v>
      </c>
      <c r="CR471">
        <v>0</v>
      </c>
      <c r="CS471">
        <f t="shared" si="1547"/>
        <v>0</v>
      </c>
      <c r="CT471">
        <v>0</v>
      </c>
      <c r="CU471">
        <f t="shared" si="1548"/>
        <v>0</v>
      </c>
      <c r="CV471">
        <v>0</v>
      </c>
      <c r="CW471">
        <f t="shared" si="1549"/>
        <v>0</v>
      </c>
      <c r="CX471">
        <v>0</v>
      </c>
      <c r="CY471">
        <f t="shared" si="1550"/>
        <v>0</v>
      </c>
      <c r="CZ471">
        <v>0</v>
      </c>
      <c r="DA471">
        <f t="shared" si="1551"/>
        <v>0</v>
      </c>
      <c r="DB471">
        <v>0</v>
      </c>
      <c r="DC471">
        <f t="shared" si="1552"/>
        <v>0</v>
      </c>
      <c r="DD471">
        <v>0</v>
      </c>
      <c r="DE471">
        <f t="shared" si="1553"/>
        <v>0</v>
      </c>
      <c r="DF471">
        <v>0</v>
      </c>
      <c r="DG471">
        <f t="shared" si="1554"/>
        <v>0</v>
      </c>
      <c r="DH471">
        <v>0</v>
      </c>
      <c r="DI471">
        <f t="shared" si="1555"/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f t="shared" si="1556"/>
        <v>0</v>
      </c>
      <c r="ET471">
        <v>0</v>
      </c>
      <c r="EU471">
        <f t="shared" si="1557"/>
        <v>0</v>
      </c>
      <c r="EV471">
        <v>97</v>
      </c>
      <c r="EW471">
        <f t="shared" si="1558"/>
        <v>0.91334706102583296</v>
      </c>
      <c r="EX471">
        <v>3</v>
      </c>
      <c r="EY471">
        <f t="shared" si="1559"/>
        <v>8.6652938974166982E-2</v>
      </c>
      <c r="EZ471">
        <v>0</v>
      </c>
      <c r="FA471">
        <f t="shared" si="1517"/>
        <v>0</v>
      </c>
      <c r="FB471">
        <v>0</v>
      </c>
      <c r="FC471">
        <f t="shared" si="1560"/>
        <v>0</v>
      </c>
      <c r="FD471">
        <v>0</v>
      </c>
      <c r="FE471">
        <f t="shared" si="1595"/>
        <v>0</v>
      </c>
      <c r="FF471">
        <v>0</v>
      </c>
      <c r="FG471">
        <f t="shared" si="1596"/>
        <v>0</v>
      </c>
      <c r="FH471">
        <v>0</v>
      </c>
      <c r="FI471">
        <f t="shared" si="1597"/>
        <v>0</v>
      </c>
      <c r="FJ471">
        <v>0</v>
      </c>
      <c r="FK471">
        <f t="shared" si="1598"/>
        <v>0</v>
      </c>
      <c r="FL471">
        <v>0</v>
      </c>
      <c r="FM471">
        <f t="shared" si="1599"/>
        <v>0</v>
      </c>
      <c r="FN471">
        <v>0</v>
      </c>
      <c r="FO471">
        <f t="shared" si="1600"/>
        <v>0</v>
      </c>
      <c r="FP471">
        <v>0</v>
      </c>
      <c r="FQ471">
        <f t="shared" si="1601"/>
        <v>0</v>
      </c>
      <c r="FR471">
        <v>0</v>
      </c>
      <c r="FS471">
        <f t="shared" si="1602"/>
        <v>0</v>
      </c>
      <c r="FT471">
        <v>0</v>
      </c>
      <c r="FU471">
        <f t="shared" si="1603"/>
        <v>0</v>
      </c>
      <c r="FV471">
        <v>0</v>
      </c>
      <c r="FW471">
        <f t="shared" si="1604"/>
        <v>0</v>
      </c>
      <c r="FX471">
        <v>0</v>
      </c>
      <c r="FY471">
        <f t="shared" si="1605"/>
        <v>0</v>
      </c>
      <c r="FZ471">
        <v>0</v>
      </c>
      <c r="GA471">
        <f t="shared" si="1606"/>
        <v>0</v>
      </c>
      <c r="GB471">
        <v>0</v>
      </c>
      <c r="GC471">
        <f t="shared" si="1607"/>
        <v>0</v>
      </c>
      <c r="GD471">
        <v>0</v>
      </c>
      <c r="GE471">
        <f t="shared" si="1608"/>
        <v>0</v>
      </c>
      <c r="GF471">
        <v>0</v>
      </c>
      <c r="GG471">
        <f t="shared" si="1609"/>
        <v>0</v>
      </c>
      <c r="GH471">
        <v>0</v>
      </c>
      <c r="GI471">
        <f t="shared" si="1610"/>
        <v>0</v>
      </c>
      <c r="GJ471">
        <v>0</v>
      </c>
      <c r="GK471">
        <f t="shared" si="1611"/>
        <v>0</v>
      </c>
      <c r="GL471">
        <v>0</v>
      </c>
      <c r="GM471">
        <f t="shared" si="1612"/>
        <v>0</v>
      </c>
      <c r="GN471">
        <v>0</v>
      </c>
      <c r="GO471">
        <f t="shared" si="1613"/>
        <v>0</v>
      </c>
      <c r="GP471">
        <v>0</v>
      </c>
      <c r="GQ471">
        <f t="shared" si="1614"/>
        <v>0</v>
      </c>
      <c r="GR471" s="3" t="s">
        <v>806</v>
      </c>
    </row>
    <row r="472" spans="1:200" x14ac:dyDescent="0.45">
      <c r="A472">
        <v>471</v>
      </c>
      <c r="B472" t="s">
        <v>53</v>
      </c>
      <c r="C472" t="s">
        <v>805</v>
      </c>
      <c r="D472" t="s">
        <v>768</v>
      </c>
      <c r="E472" t="s">
        <v>768</v>
      </c>
      <c r="F472">
        <f t="shared" ref="F472:F484" si="1615">273-41.6</f>
        <v>231.4</v>
      </c>
      <c r="G472">
        <f>273+60</f>
        <v>333</v>
      </c>
      <c r="H472">
        <v>933</v>
      </c>
      <c r="I472" s="2">
        <f t="shared" si="1519"/>
        <v>0.35691318327974275</v>
      </c>
      <c r="J472" s="2">
        <f t="shared" si="1520"/>
        <v>101.6</v>
      </c>
      <c r="K472" s="2">
        <f t="shared" si="1521"/>
        <v>1.4390665514261018</v>
      </c>
      <c r="N472">
        <v>10</v>
      </c>
      <c r="O472">
        <v>42</v>
      </c>
      <c r="P472" s="2">
        <f t="shared" si="1590"/>
        <v>0.23809523809523808</v>
      </c>
      <c r="Q472" s="2">
        <f t="shared" si="1591"/>
        <v>0.76190476190476186</v>
      </c>
      <c r="S472">
        <v>12</v>
      </c>
      <c r="T472" s="2">
        <f t="shared" si="1592"/>
        <v>0</v>
      </c>
      <c r="U472">
        <v>15</v>
      </c>
      <c r="V472">
        <v>55</v>
      </c>
      <c r="W472" s="2">
        <f t="shared" si="1522"/>
        <v>1.5</v>
      </c>
      <c r="X472" s="2">
        <f t="shared" si="1523"/>
        <v>23.1</v>
      </c>
      <c r="Y472" s="7">
        <f t="shared" si="1524"/>
        <v>0.93506493506493504</v>
      </c>
      <c r="Z472" s="2">
        <f t="shared" si="1525"/>
        <v>0.27272727272727271</v>
      </c>
      <c r="AA472" s="2" t="e">
        <f t="shared" si="1526"/>
        <v>#DIV/0!</v>
      </c>
      <c r="AB472" s="2">
        <f t="shared" si="1527"/>
        <v>4.583333333333333</v>
      </c>
      <c r="AC472" s="2">
        <f t="shared" si="1528"/>
        <v>0.76190476190476186</v>
      </c>
      <c r="AD472" s="2">
        <f t="shared" si="1529"/>
        <v>15</v>
      </c>
      <c r="AE472" s="2">
        <f t="shared" si="1530"/>
        <v>43</v>
      </c>
      <c r="AF472" s="2">
        <f t="shared" si="1314"/>
        <v>0.78181818181818186</v>
      </c>
      <c r="AG472" s="2">
        <f t="shared" si="1531"/>
        <v>0.34883720930232559</v>
      </c>
      <c r="AH472" s="2">
        <f t="shared" si="1576"/>
        <v>32.836363636363636</v>
      </c>
      <c r="AI472" s="2">
        <v>1</v>
      </c>
      <c r="AJ472">
        <v>1.2E-2</v>
      </c>
      <c r="AK472">
        <f t="shared" si="1240"/>
        <v>8.3333333333333339</v>
      </c>
      <c r="AL472">
        <v>10</v>
      </c>
      <c r="AM472">
        <f t="shared" si="1241"/>
        <v>18.333333333333336</v>
      </c>
      <c r="AP472" t="s">
        <v>37</v>
      </c>
      <c r="AQ472">
        <v>105</v>
      </c>
      <c r="AR472">
        <v>2.3E-3</v>
      </c>
      <c r="AS472">
        <v>3</v>
      </c>
      <c r="AT472">
        <v>1</v>
      </c>
      <c r="AU472">
        <f t="shared" si="1585"/>
        <v>20.784609690826528</v>
      </c>
      <c r="AV472" t="s">
        <v>53</v>
      </c>
      <c r="AW472" t="s">
        <v>64</v>
      </c>
      <c r="AZ472" s="2">
        <f t="shared" si="1593"/>
        <v>3</v>
      </c>
      <c r="BA472" s="2">
        <f t="shared" si="1594"/>
        <v>2</v>
      </c>
      <c r="BB472">
        <v>0</v>
      </c>
      <c r="BC472">
        <f t="shared" si="1510"/>
        <v>0</v>
      </c>
      <c r="BD472">
        <v>0</v>
      </c>
      <c r="BE472">
        <f t="shared" si="1511"/>
        <v>0</v>
      </c>
      <c r="BF472">
        <v>0</v>
      </c>
      <c r="BG472">
        <f t="shared" si="1423"/>
        <v>0</v>
      </c>
      <c r="BH472">
        <v>0</v>
      </c>
      <c r="BI472">
        <f t="shared" si="1512"/>
        <v>0</v>
      </c>
      <c r="BJ472">
        <v>0</v>
      </c>
      <c r="BK472">
        <f t="shared" si="1513"/>
        <v>0</v>
      </c>
      <c r="BL472">
        <v>100</v>
      </c>
      <c r="BM472">
        <f t="shared" si="1514"/>
        <v>1</v>
      </c>
      <c r="BN472">
        <v>0</v>
      </c>
      <c r="BO472">
        <f t="shared" si="1515"/>
        <v>0</v>
      </c>
      <c r="BP472">
        <v>0</v>
      </c>
      <c r="BQ472">
        <f t="shared" si="1516"/>
        <v>0</v>
      </c>
      <c r="BR472">
        <v>0</v>
      </c>
      <c r="BS472">
        <f t="shared" si="1534"/>
        <v>0</v>
      </c>
      <c r="BT472">
        <v>0</v>
      </c>
      <c r="BU472">
        <f t="shared" si="1535"/>
        <v>0</v>
      </c>
      <c r="BV472">
        <v>0</v>
      </c>
      <c r="BW472">
        <f t="shared" si="1536"/>
        <v>0</v>
      </c>
      <c r="BX472">
        <v>0</v>
      </c>
      <c r="BY472">
        <f t="shared" si="1537"/>
        <v>0</v>
      </c>
      <c r="BZ472">
        <v>0</v>
      </c>
      <c r="CA472">
        <f t="shared" si="1538"/>
        <v>0</v>
      </c>
      <c r="CB472">
        <v>0</v>
      </c>
      <c r="CC472">
        <f t="shared" si="1539"/>
        <v>0</v>
      </c>
      <c r="CD472">
        <v>0</v>
      </c>
      <c r="CE472">
        <f t="shared" si="1540"/>
        <v>0</v>
      </c>
      <c r="CF472">
        <v>0</v>
      </c>
      <c r="CG472">
        <f t="shared" si="1541"/>
        <v>0</v>
      </c>
      <c r="CH472">
        <v>0</v>
      </c>
      <c r="CI472">
        <f t="shared" si="1542"/>
        <v>0</v>
      </c>
      <c r="CJ472">
        <v>0</v>
      </c>
      <c r="CK472">
        <f t="shared" si="1543"/>
        <v>0</v>
      </c>
      <c r="CL472">
        <v>0</v>
      </c>
      <c r="CM472">
        <f t="shared" si="1544"/>
        <v>0</v>
      </c>
      <c r="CN472">
        <v>0</v>
      </c>
      <c r="CO472">
        <f t="shared" si="1545"/>
        <v>0</v>
      </c>
      <c r="CP472">
        <v>0</v>
      </c>
      <c r="CQ472">
        <f t="shared" si="1546"/>
        <v>0</v>
      </c>
      <c r="CR472">
        <v>0</v>
      </c>
      <c r="CS472">
        <f t="shared" si="1547"/>
        <v>0</v>
      </c>
      <c r="CT472">
        <v>0</v>
      </c>
      <c r="CU472">
        <f t="shared" si="1548"/>
        <v>0</v>
      </c>
      <c r="CV472">
        <v>0</v>
      </c>
      <c r="CW472">
        <f t="shared" si="1549"/>
        <v>0</v>
      </c>
      <c r="CX472">
        <v>0</v>
      </c>
      <c r="CY472">
        <f t="shared" si="1550"/>
        <v>0</v>
      </c>
      <c r="CZ472">
        <v>0</v>
      </c>
      <c r="DA472">
        <f t="shared" si="1551"/>
        <v>0</v>
      </c>
      <c r="DB472">
        <v>0</v>
      </c>
      <c r="DC472">
        <f t="shared" si="1552"/>
        <v>0</v>
      </c>
      <c r="DD472">
        <v>0</v>
      </c>
      <c r="DE472">
        <f t="shared" si="1553"/>
        <v>0</v>
      </c>
      <c r="DF472">
        <v>0</v>
      </c>
      <c r="DG472">
        <f t="shared" si="1554"/>
        <v>0</v>
      </c>
      <c r="DH472">
        <v>0</v>
      </c>
      <c r="DI472">
        <f t="shared" si="1555"/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f t="shared" si="1556"/>
        <v>0</v>
      </c>
      <c r="ET472">
        <v>0</v>
      </c>
      <c r="EU472">
        <f t="shared" si="1557"/>
        <v>0</v>
      </c>
      <c r="EV472">
        <v>97</v>
      </c>
      <c r="EW472">
        <f t="shared" si="1558"/>
        <v>0.91334706102583296</v>
      </c>
      <c r="EX472">
        <v>3</v>
      </c>
      <c r="EY472">
        <f t="shared" si="1559"/>
        <v>8.6652938974166982E-2</v>
      </c>
      <c r="EZ472">
        <v>0</v>
      </c>
      <c r="FA472">
        <f t="shared" si="1517"/>
        <v>0</v>
      </c>
      <c r="FB472">
        <v>0</v>
      </c>
      <c r="FC472">
        <f t="shared" si="1560"/>
        <v>0</v>
      </c>
      <c r="FD472">
        <v>0</v>
      </c>
      <c r="FE472">
        <f t="shared" si="1595"/>
        <v>0</v>
      </c>
      <c r="FF472">
        <v>0</v>
      </c>
      <c r="FG472">
        <f t="shared" si="1596"/>
        <v>0</v>
      </c>
      <c r="FH472">
        <v>0</v>
      </c>
      <c r="FI472">
        <f t="shared" si="1597"/>
        <v>0</v>
      </c>
      <c r="FJ472">
        <v>0</v>
      </c>
      <c r="FK472">
        <f t="shared" si="1598"/>
        <v>0</v>
      </c>
      <c r="FL472">
        <v>0</v>
      </c>
      <c r="FM472">
        <f t="shared" si="1599"/>
        <v>0</v>
      </c>
      <c r="FN472">
        <v>0</v>
      </c>
      <c r="FO472">
        <f t="shared" si="1600"/>
        <v>0</v>
      </c>
      <c r="FP472">
        <v>0</v>
      </c>
      <c r="FQ472">
        <f t="shared" si="1601"/>
        <v>0</v>
      </c>
      <c r="FR472">
        <v>0</v>
      </c>
      <c r="FS472">
        <f t="shared" si="1602"/>
        <v>0</v>
      </c>
      <c r="FT472">
        <v>0</v>
      </c>
      <c r="FU472">
        <f t="shared" si="1603"/>
        <v>0</v>
      </c>
      <c r="FV472">
        <v>0</v>
      </c>
      <c r="FW472">
        <f t="shared" si="1604"/>
        <v>0</v>
      </c>
      <c r="FX472">
        <v>0</v>
      </c>
      <c r="FY472">
        <f t="shared" si="1605"/>
        <v>0</v>
      </c>
      <c r="FZ472">
        <v>0</v>
      </c>
      <c r="GA472">
        <f t="shared" si="1606"/>
        <v>0</v>
      </c>
      <c r="GB472">
        <v>0</v>
      </c>
      <c r="GC472">
        <f t="shared" si="1607"/>
        <v>0</v>
      </c>
      <c r="GD472">
        <v>0</v>
      </c>
      <c r="GE472">
        <f t="shared" si="1608"/>
        <v>0</v>
      </c>
      <c r="GF472">
        <v>0</v>
      </c>
      <c r="GG472">
        <f t="shared" si="1609"/>
        <v>0</v>
      </c>
      <c r="GH472">
        <v>0</v>
      </c>
      <c r="GI472">
        <f t="shared" si="1610"/>
        <v>0</v>
      </c>
      <c r="GJ472">
        <v>0</v>
      </c>
      <c r="GK472">
        <f t="shared" si="1611"/>
        <v>0</v>
      </c>
      <c r="GL472">
        <v>0</v>
      </c>
      <c r="GM472">
        <f t="shared" si="1612"/>
        <v>0</v>
      </c>
      <c r="GN472">
        <v>0</v>
      </c>
      <c r="GO472">
        <f t="shared" si="1613"/>
        <v>0</v>
      </c>
      <c r="GP472">
        <v>0</v>
      </c>
      <c r="GQ472">
        <f t="shared" si="1614"/>
        <v>0</v>
      </c>
      <c r="GR472" s="3" t="s">
        <v>806</v>
      </c>
    </row>
    <row r="473" spans="1:200" x14ac:dyDescent="0.45">
      <c r="A473">
        <v>472</v>
      </c>
      <c r="B473" t="s">
        <v>53</v>
      </c>
      <c r="C473" t="s">
        <v>805</v>
      </c>
      <c r="D473" t="s">
        <v>768</v>
      </c>
      <c r="E473" t="s">
        <v>768</v>
      </c>
      <c r="F473">
        <f t="shared" si="1615"/>
        <v>231.4</v>
      </c>
      <c r="G473">
        <f>100+273</f>
        <v>373</v>
      </c>
      <c r="H473">
        <v>933</v>
      </c>
      <c r="I473" s="2">
        <f t="shared" si="1519"/>
        <v>0.39978563772775993</v>
      </c>
      <c r="J473" s="2">
        <f t="shared" si="1520"/>
        <v>141.6</v>
      </c>
      <c r="K473" s="2">
        <f t="shared" si="1521"/>
        <v>1.6119273984442524</v>
      </c>
      <c r="N473">
        <v>6</v>
      </c>
      <c r="O473">
        <v>41</v>
      </c>
      <c r="P473" s="2">
        <f t="shared" si="1590"/>
        <v>0.14634146341463414</v>
      </c>
      <c r="Q473" s="2">
        <f t="shared" si="1591"/>
        <v>0.85365853658536583</v>
      </c>
      <c r="S473">
        <v>12</v>
      </c>
      <c r="T473" s="2">
        <f t="shared" si="1592"/>
        <v>0</v>
      </c>
      <c r="U473">
        <v>13</v>
      </c>
      <c r="V473">
        <v>48</v>
      </c>
      <c r="W473" s="2">
        <f t="shared" si="1522"/>
        <v>0.78</v>
      </c>
      <c r="X473" s="2">
        <f t="shared" si="1523"/>
        <v>19.68</v>
      </c>
      <c r="Y473" s="7">
        <f t="shared" si="1524"/>
        <v>0.96036585365853655</v>
      </c>
      <c r="Z473" s="2">
        <f t="shared" si="1525"/>
        <v>0.27083333333333331</v>
      </c>
      <c r="AA473" s="2" t="e">
        <f t="shared" si="1526"/>
        <v>#DIV/0!</v>
      </c>
      <c r="AB473" s="2">
        <f t="shared" si="1527"/>
        <v>4</v>
      </c>
      <c r="AC473" s="2">
        <f t="shared" si="1528"/>
        <v>0.85365853658536583</v>
      </c>
      <c r="AD473" s="2">
        <f t="shared" si="1529"/>
        <v>13</v>
      </c>
      <c r="AE473" s="2">
        <f t="shared" si="1530"/>
        <v>36</v>
      </c>
      <c r="AF473" s="2">
        <f t="shared" si="1314"/>
        <v>0.75</v>
      </c>
      <c r="AG473" s="2">
        <f t="shared" si="1531"/>
        <v>0.3611111111111111</v>
      </c>
      <c r="AH473" s="2">
        <f t="shared" si="1576"/>
        <v>30.75</v>
      </c>
      <c r="AI473" s="2">
        <v>1</v>
      </c>
      <c r="AJ473">
        <v>1.2E-2</v>
      </c>
      <c r="AK473">
        <f t="shared" si="1240"/>
        <v>4.9999999999999991</v>
      </c>
      <c r="AL473">
        <v>10</v>
      </c>
      <c r="AM473">
        <f t="shared" si="1241"/>
        <v>15</v>
      </c>
      <c r="AP473" t="s">
        <v>37</v>
      </c>
      <c r="AQ473">
        <v>105</v>
      </c>
      <c r="AR473">
        <v>2.3E-3</v>
      </c>
      <c r="AS473">
        <v>3</v>
      </c>
      <c r="AT473">
        <v>1</v>
      </c>
      <c r="AU473">
        <f t="shared" si="1585"/>
        <v>20.784609690826528</v>
      </c>
      <c r="AV473" t="s">
        <v>53</v>
      </c>
      <c r="AW473" t="s">
        <v>64</v>
      </c>
      <c r="AZ473" s="2">
        <f t="shared" si="1593"/>
        <v>3</v>
      </c>
      <c r="BA473" s="2">
        <f t="shared" si="1594"/>
        <v>2</v>
      </c>
      <c r="BB473">
        <v>0</v>
      </c>
      <c r="BC473">
        <f t="shared" si="1510"/>
        <v>0</v>
      </c>
      <c r="BD473">
        <v>0</v>
      </c>
      <c r="BE473">
        <f t="shared" si="1511"/>
        <v>0</v>
      </c>
      <c r="BF473">
        <v>0</v>
      </c>
      <c r="BG473">
        <f t="shared" si="1423"/>
        <v>0</v>
      </c>
      <c r="BH473">
        <v>0</v>
      </c>
      <c r="BI473">
        <f t="shared" si="1512"/>
        <v>0</v>
      </c>
      <c r="BJ473">
        <v>0</v>
      </c>
      <c r="BK473">
        <f t="shared" si="1513"/>
        <v>0</v>
      </c>
      <c r="BL473">
        <v>100</v>
      </c>
      <c r="BM473">
        <f t="shared" si="1514"/>
        <v>1</v>
      </c>
      <c r="BN473">
        <v>0</v>
      </c>
      <c r="BO473">
        <f t="shared" si="1515"/>
        <v>0</v>
      </c>
      <c r="BP473">
        <v>0</v>
      </c>
      <c r="BQ473">
        <f t="shared" si="1516"/>
        <v>0</v>
      </c>
      <c r="BR473">
        <v>0</v>
      </c>
      <c r="BS473">
        <f t="shared" si="1534"/>
        <v>0</v>
      </c>
      <c r="BT473">
        <v>0</v>
      </c>
      <c r="BU473">
        <f t="shared" si="1535"/>
        <v>0</v>
      </c>
      <c r="BV473">
        <v>0</v>
      </c>
      <c r="BW473">
        <f t="shared" si="1536"/>
        <v>0</v>
      </c>
      <c r="BX473">
        <v>0</v>
      </c>
      <c r="BY473">
        <f t="shared" si="1537"/>
        <v>0</v>
      </c>
      <c r="BZ473">
        <v>0</v>
      </c>
      <c r="CA473">
        <f t="shared" si="1538"/>
        <v>0</v>
      </c>
      <c r="CB473">
        <v>0</v>
      </c>
      <c r="CC473">
        <f t="shared" si="1539"/>
        <v>0</v>
      </c>
      <c r="CD473">
        <v>0</v>
      </c>
      <c r="CE473">
        <f t="shared" si="1540"/>
        <v>0</v>
      </c>
      <c r="CF473">
        <v>0</v>
      </c>
      <c r="CG473">
        <f t="shared" si="1541"/>
        <v>0</v>
      </c>
      <c r="CH473">
        <v>0</v>
      </c>
      <c r="CI473">
        <f t="shared" si="1542"/>
        <v>0</v>
      </c>
      <c r="CJ473">
        <v>0</v>
      </c>
      <c r="CK473">
        <f t="shared" si="1543"/>
        <v>0</v>
      </c>
      <c r="CL473">
        <v>0</v>
      </c>
      <c r="CM473">
        <f t="shared" si="1544"/>
        <v>0</v>
      </c>
      <c r="CN473">
        <v>0</v>
      </c>
      <c r="CO473">
        <f t="shared" si="1545"/>
        <v>0</v>
      </c>
      <c r="CP473">
        <v>0</v>
      </c>
      <c r="CQ473">
        <f t="shared" si="1546"/>
        <v>0</v>
      </c>
      <c r="CR473">
        <v>0</v>
      </c>
      <c r="CS473">
        <f t="shared" si="1547"/>
        <v>0</v>
      </c>
      <c r="CT473">
        <v>0</v>
      </c>
      <c r="CU473">
        <f t="shared" si="1548"/>
        <v>0</v>
      </c>
      <c r="CV473">
        <v>0</v>
      </c>
      <c r="CW473">
        <f t="shared" si="1549"/>
        <v>0</v>
      </c>
      <c r="CX473">
        <v>0</v>
      </c>
      <c r="CY473">
        <f t="shared" si="1550"/>
        <v>0</v>
      </c>
      <c r="CZ473">
        <v>0</v>
      </c>
      <c r="DA473">
        <f t="shared" si="1551"/>
        <v>0</v>
      </c>
      <c r="DB473">
        <v>0</v>
      </c>
      <c r="DC473">
        <f t="shared" si="1552"/>
        <v>0</v>
      </c>
      <c r="DD473">
        <v>0</v>
      </c>
      <c r="DE473">
        <f t="shared" si="1553"/>
        <v>0</v>
      </c>
      <c r="DF473">
        <v>0</v>
      </c>
      <c r="DG473">
        <f t="shared" si="1554"/>
        <v>0</v>
      </c>
      <c r="DH473">
        <v>0</v>
      </c>
      <c r="DI473">
        <f t="shared" si="1555"/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f t="shared" si="1556"/>
        <v>0</v>
      </c>
      <c r="ET473">
        <v>0</v>
      </c>
      <c r="EU473">
        <f t="shared" si="1557"/>
        <v>0</v>
      </c>
      <c r="EV473">
        <v>97</v>
      </c>
      <c r="EW473">
        <f t="shared" si="1558"/>
        <v>0.91334706102583296</v>
      </c>
      <c r="EX473">
        <v>3</v>
      </c>
      <c r="EY473">
        <f t="shared" si="1559"/>
        <v>8.6652938974166982E-2</v>
      </c>
      <c r="EZ473">
        <v>0</v>
      </c>
      <c r="FA473">
        <f t="shared" si="1517"/>
        <v>0</v>
      </c>
      <c r="FB473">
        <v>0</v>
      </c>
      <c r="FC473">
        <f t="shared" si="1560"/>
        <v>0</v>
      </c>
      <c r="FD473">
        <v>0</v>
      </c>
      <c r="FE473">
        <f t="shared" si="1595"/>
        <v>0</v>
      </c>
      <c r="FF473">
        <v>0</v>
      </c>
      <c r="FG473">
        <f t="shared" si="1596"/>
        <v>0</v>
      </c>
      <c r="FH473">
        <v>0</v>
      </c>
      <c r="FI473">
        <f t="shared" si="1597"/>
        <v>0</v>
      </c>
      <c r="FJ473">
        <v>0</v>
      </c>
      <c r="FK473">
        <f t="shared" si="1598"/>
        <v>0</v>
      </c>
      <c r="FL473">
        <v>0</v>
      </c>
      <c r="FM473">
        <f t="shared" si="1599"/>
        <v>0</v>
      </c>
      <c r="FN473">
        <v>0</v>
      </c>
      <c r="FO473">
        <f t="shared" si="1600"/>
        <v>0</v>
      </c>
      <c r="FP473">
        <v>0</v>
      </c>
      <c r="FQ473">
        <f t="shared" si="1601"/>
        <v>0</v>
      </c>
      <c r="FR473">
        <v>0</v>
      </c>
      <c r="FS473">
        <f t="shared" si="1602"/>
        <v>0</v>
      </c>
      <c r="FT473">
        <v>0</v>
      </c>
      <c r="FU473">
        <f t="shared" si="1603"/>
        <v>0</v>
      </c>
      <c r="FV473">
        <v>0</v>
      </c>
      <c r="FW473">
        <f t="shared" si="1604"/>
        <v>0</v>
      </c>
      <c r="FX473">
        <v>0</v>
      </c>
      <c r="FY473">
        <f t="shared" si="1605"/>
        <v>0</v>
      </c>
      <c r="FZ473">
        <v>0</v>
      </c>
      <c r="GA473">
        <f t="shared" si="1606"/>
        <v>0</v>
      </c>
      <c r="GB473">
        <v>0</v>
      </c>
      <c r="GC473">
        <f t="shared" si="1607"/>
        <v>0</v>
      </c>
      <c r="GD473">
        <v>0</v>
      </c>
      <c r="GE473">
        <f t="shared" si="1608"/>
        <v>0</v>
      </c>
      <c r="GF473">
        <v>0</v>
      </c>
      <c r="GG473">
        <f t="shared" si="1609"/>
        <v>0</v>
      </c>
      <c r="GH473">
        <v>0</v>
      </c>
      <c r="GI473">
        <f t="shared" si="1610"/>
        <v>0</v>
      </c>
      <c r="GJ473">
        <v>0</v>
      </c>
      <c r="GK473">
        <f t="shared" si="1611"/>
        <v>0</v>
      </c>
      <c r="GL473">
        <v>0</v>
      </c>
      <c r="GM473">
        <f t="shared" si="1612"/>
        <v>0</v>
      </c>
      <c r="GN473">
        <v>0</v>
      </c>
      <c r="GO473">
        <f t="shared" si="1613"/>
        <v>0</v>
      </c>
      <c r="GP473">
        <v>0</v>
      </c>
      <c r="GQ473">
        <f t="shared" si="1614"/>
        <v>0</v>
      </c>
      <c r="GR473" s="3" t="s">
        <v>806</v>
      </c>
    </row>
    <row r="474" spans="1:200" x14ac:dyDescent="0.45">
      <c r="A474">
        <v>473</v>
      </c>
      <c r="B474" t="s">
        <v>53</v>
      </c>
      <c r="C474" t="s">
        <v>805</v>
      </c>
      <c r="D474" t="s">
        <v>768</v>
      </c>
      <c r="E474" t="s">
        <v>768</v>
      </c>
      <c r="F474">
        <f t="shared" si="1615"/>
        <v>231.4</v>
      </c>
      <c r="G474">
        <f>140+273</f>
        <v>413</v>
      </c>
      <c r="H474">
        <v>933</v>
      </c>
      <c r="I474" s="2">
        <f t="shared" si="1519"/>
        <v>0.44265809217577706</v>
      </c>
      <c r="J474" s="2">
        <f t="shared" si="1520"/>
        <v>181.6</v>
      </c>
      <c r="K474" s="2">
        <f t="shared" si="1521"/>
        <v>1.7847882454624027</v>
      </c>
      <c r="N474">
        <v>55</v>
      </c>
      <c r="O474">
        <v>55</v>
      </c>
      <c r="P474" s="2">
        <f t="shared" si="1590"/>
        <v>1</v>
      </c>
      <c r="Q474" s="2">
        <f t="shared" si="1591"/>
        <v>0</v>
      </c>
      <c r="S474">
        <v>12</v>
      </c>
      <c r="T474" s="2">
        <f t="shared" si="1592"/>
        <v>0</v>
      </c>
      <c r="U474">
        <v>39</v>
      </c>
      <c r="V474">
        <v>42</v>
      </c>
      <c r="W474" s="2">
        <f t="shared" si="1522"/>
        <v>21.45</v>
      </c>
      <c r="X474" s="2">
        <f t="shared" si="1523"/>
        <v>23.1</v>
      </c>
      <c r="Y474" s="7">
        <f t="shared" si="1524"/>
        <v>7.1428571428571522E-2</v>
      </c>
      <c r="Z474" s="2">
        <f t="shared" si="1525"/>
        <v>0.9285714285714286</v>
      </c>
      <c r="AA474" s="2" t="e">
        <f t="shared" si="1526"/>
        <v>#DIV/0!</v>
      </c>
      <c r="AB474" s="2">
        <f t="shared" si="1527"/>
        <v>3.5</v>
      </c>
      <c r="AC474" s="2">
        <f t="shared" si="1528"/>
        <v>0</v>
      </c>
      <c r="AD474" s="2">
        <f t="shared" si="1529"/>
        <v>39</v>
      </c>
      <c r="AE474" s="2">
        <f t="shared" si="1530"/>
        <v>30</v>
      </c>
      <c r="AF474" s="2">
        <f t="shared" si="1314"/>
        <v>0.7142857142857143</v>
      </c>
      <c r="AG474" s="2">
        <f t="shared" si="1531"/>
        <v>1.3</v>
      </c>
      <c r="AH474" s="2">
        <f t="shared" si="1576"/>
        <v>39.285714285714285</v>
      </c>
      <c r="AI474" s="2">
        <v>0</v>
      </c>
      <c r="AJ474">
        <v>1.2E-2</v>
      </c>
      <c r="AK474">
        <f t="shared" si="1240"/>
        <v>45.833333333333336</v>
      </c>
      <c r="AL474">
        <v>10</v>
      </c>
      <c r="AM474">
        <f t="shared" si="1241"/>
        <v>55.833333333333336</v>
      </c>
      <c r="AP474" t="s">
        <v>37</v>
      </c>
      <c r="AQ474">
        <v>105</v>
      </c>
      <c r="AR474">
        <v>2.3E-3</v>
      </c>
      <c r="AS474">
        <v>3</v>
      </c>
      <c r="AT474">
        <v>1</v>
      </c>
      <c r="AU474">
        <f t="shared" si="1585"/>
        <v>20.784609690826528</v>
      </c>
      <c r="AV474" t="s">
        <v>53</v>
      </c>
      <c r="AW474" t="s">
        <v>64</v>
      </c>
      <c r="AZ474" s="2">
        <f t="shared" si="1593"/>
        <v>3</v>
      </c>
      <c r="BA474" s="2">
        <f t="shared" si="1594"/>
        <v>2</v>
      </c>
      <c r="BB474">
        <v>0</v>
      </c>
      <c r="BC474">
        <f t="shared" si="1510"/>
        <v>0</v>
      </c>
      <c r="BD474">
        <v>0</v>
      </c>
      <c r="BE474">
        <f t="shared" si="1511"/>
        <v>0</v>
      </c>
      <c r="BF474">
        <v>0</v>
      </c>
      <c r="BG474">
        <f t="shared" si="1423"/>
        <v>0</v>
      </c>
      <c r="BH474">
        <v>0</v>
      </c>
      <c r="BI474">
        <f t="shared" si="1512"/>
        <v>0</v>
      </c>
      <c r="BJ474">
        <v>0</v>
      </c>
      <c r="BK474">
        <f t="shared" si="1513"/>
        <v>0</v>
      </c>
      <c r="BL474">
        <v>100</v>
      </c>
      <c r="BM474">
        <f t="shared" si="1514"/>
        <v>1</v>
      </c>
      <c r="BN474">
        <v>0</v>
      </c>
      <c r="BO474">
        <f t="shared" si="1515"/>
        <v>0</v>
      </c>
      <c r="BP474">
        <v>0</v>
      </c>
      <c r="BQ474">
        <f t="shared" si="1516"/>
        <v>0</v>
      </c>
      <c r="BR474">
        <v>0</v>
      </c>
      <c r="BS474">
        <f t="shared" si="1534"/>
        <v>0</v>
      </c>
      <c r="BT474">
        <v>0</v>
      </c>
      <c r="BU474">
        <f t="shared" si="1535"/>
        <v>0</v>
      </c>
      <c r="BV474">
        <v>0</v>
      </c>
      <c r="BW474">
        <f t="shared" si="1536"/>
        <v>0</v>
      </c>
      <c r="BX474">
        <v>0</v>
      </c>
      <c r="BY474">
        <f t="shared" si="1537"/>
        <v>0</v>
      </c>
      <c r="BZ474">
        <v>0</v>
      </c>
      <c r="CA474">
        <f t="shared" si="1538"/>
        <v>0</v>
      </c>
      <c r="CB474">
        <v>0</v>
      </c>
      <c r="CC474">
        <f t="shared" si="1539"/>
        <v>0</v>
      </c>
      <c r="CD474">
        <v>0</v>
      </c>
      <c r="CE474">
        <f t="shared" si="1540"/>
        <v>0</v>
      </c>
      <c r="CF474">
        <v>0</v>
      </c>
      <c r="CG474">
        <f t="shared" si="1541"/>
        <v>0</v>
      </c>
      <c r="CH474">
        <v>0</v>
      </c>
      <c r="CI474">
        <f t="shared" si="1542"/>
        <v>0</v>
      </c>
      <c r="CJ474">
        <v>0</v>
      </c>
      <c r="CK474">
        <f t="shared" si="1543"/>
        <v>0</v>
      </c>
      <c r="CL474">
        <v>0</v>
      </c>
      <c r="CM474">
        <f t="shared" si="1544"/>
        <v>0</v>
      </c>
      <c r="CN474">
        <v>0</v>
      </c>
      <c r="CO474">
        <f t="shared" si="1545"/>
        <v>0</v>
      </c>
      <c r="CP474">
        <v>0</v>
      </c>
      <c r="CQ474">
        <f t="shared" si="1546"/>
        <v>0</v>
      </c>
      <c r="CR474">
        <v>0</v>
      </c>
      <c r="CS474">
        <f t="shared" si="1547"/>
        <v>0</v>
      </c>
      <c r="CT474">
        <v>0</v>
      </c>
      <c r="CU474">
        <f t="shared" si="1548"/>
        <v>0</v>
      </c>
      <c r="CV474">
        <v>0</v>
      </c>
      <c r="CW474">
        <f t="shared" si="1549"/>
        <v>0</v>
      </c>
      <c r="CX474">
        <v>0</v>
      </c>
      <c r="CY474">
        <f t="shared" si="1550"/>
        <v>0</v>
      </c>
      <c r="CZ474">
        <v>0</v>
      </c>
      <c r="DA474">
        <f t="shared" si="1551"/>
        <v>0</v>
      </c>
      <c r="DB474">
        <v>0</v>
      </c>
      <c r="DC474">
        <f t="shared" si="1552"/>
        <v>0</v>
      </c>
      <c r="DD474">
        <v>0</v>
      </c>
      <c r="DE474">
        <f t="shared" si="1553"/>
        <v>0</v>
      </c>
      <c r="DF474">
        <v>0</v>
      </c>
      <c r="DG474">
        <f t="shared" si="1554"/>
        <v>0</v>
      </c>
      <c r="DH474">
        <v>0</v>
      </c>
      <c r="DI474">
        <f t="shared" si="1555"/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f t="shared" si="1556"/>
        <v>0</v>
      </c>
      <c r="ET474">
        <v>0</v>
      </c>
      <c r="EU474">
        <f t="shared" si="1557"/>
        <v>0</v>
      </c>
      <c r="EV474">
        <v>97</v>
      </c>
      <c r="EW474">
        <f t="shared" si="1558"/>
        <v>0.91334706102583296</v>
      </c>
      <c r="EX474">
        <v>3</v>
      </c>
      <c r="EY474">
        <f t="shared" si="1559"/>
        <v>8.6652938974166982E-2</v>
      </c>
      <c r="EZ474">
        <v>0</v>
      </c>
      <c r="FA474">
        <f t="shared" si="1517"/>
        <v>0</v>
      </c>
      <c r="FB474">
        <v>0</v>
      </c>
      <c r="FC474">
        <f t="shared" si="1560"/>
        <v>0</v>
      </c>
      <c r="FD474">
        <v>0</v>
      </c>
      <c r="FE474">
        <f t="shared" si="1595"/>
        <v>0</v>
      </c>
      <c r="FF474">
        <v>0</v>
      </c>
      <c r="FG474">
        <f t="shared" si="1596"/>
        <v>0</v>
      </c>
      <c r="FH474">
        <v>0</v>
      </c>
      <c r="FI474">
        <f t="shared" si="1597"/>
        <v>0</v>
      </c>
      <c r="FJ474">
        <v>0</v>
      </c>
      <c r="FK474">
        <f t="shared" si="1598"/>
        <v>0</v>
      </c>
      <c r="FL474">
        <v>0</v>
      </c>
      <c r="FM474">
        <f t="shared" si="1599"/>
        <v>0</v>
      </c>
      <c r="FN474">
        <v>0</v>
      </c>
      <c r="FO474">
        <f t="shared" si="1600"/>
        <v>0</v>
      </c>
      <c r="FP474">
        <v>0</v>
      </c>
      <c r="FQ474">
        <f t="shared" si="1601"/>
        <v>0</v>
      </c>
      <c r="FR474">
        <v>0</v>
      </c>
      <c r="FS474">
        <f t="shared" si="1602"/>
        <v>0</v>
      </c>
      <c r="FT474">
        <v>0</v>
      </c>
      <c r="FU474">
        <f t="shared" si="1603"/>
        <v>0</v>
      </c>
      <c r="FV474">
        <v>0</v>
      </c>
      <c r="FW474">
        <f t="shared" si="1604"/>
        <v>0</v>
      </c>
      <c r="FX474">
        <v>0</v>
      </c>
      <c r="FY474">
        <f t="shared" si="1605"/>
        <v>0</v>
      </c>
      <c r="FZ474">
        <v>0</v>
      </c>
      <c r="GA474">
        <f t="shared" si="1606"/>
        <v>0</v>
      </c>
      <c r="GB474">
        <v>0</v>
      </c>
      <c r="GC474">
        <f t="shared" si="1607"/>
        <v>0</v>
      </c>
      <c r="GD474">
        <v>0</v>
      </c>
      <c r="GE474">
        <f t="shared" si="1608"/>
        <v>0</v>
      </c>
      <c r="GF474">
        <v>0</v>
      </c>
      <c r="GG474">
        <f t="shared" si="1609"/>
        <v>0</v>
      </c>
      <c r="GH474">
        <v>0</v>
      </c>
      <c r="GI474">
        <f t="shared" si="1610"/>
        <v>0</v>
      </c>
      <c r="GJ474">
        <v>0</v>
      </c>
      <c r="GK474">
        <f t="shared" si="1611"/>
        <v>0</v>
      </c>
      <c r="GL474">
        <v>0</v>
      </c>
      <c r="GM474">
        <f t="shared" si="1612"/>
        <v>0</v>
      </c>
      <c r="GN474">
        <v>0</v>
      </c>
      <c r="GO474">
        <f t="shared" si="1613"/>
        <v>0</v>
      </c>
      <c r="GP474">
        <v>0</v>
      </c>
      <c r="GQ474">
        <f t="shared" si="1614"/>
        <v>0</v>
      </c>
      <c r="GR474" s="3" t="s">
        <v>806</v>
      </c>
    </row>
    <row r="475" spans="1:200" x14ac:dyDescent="0.45">
      <c r="A475">
        <v>474</v>
      </c>
      <c r="B475" t="s">
        <v>53</v>
      </c>
      <c r="C475" t="s">
        <v>805</v>
      </c>
      <c r="D475" t="s">
        <v>768</v>
      </c>
      <c r="E475" t="s">
        <v>768</v>
      </c>
      <c r="F475">
        <f t="shared" si="1615"/>
        <v>231.4</v>
      </c>
      <c r="G475">
        <f>200+273</f>
        <v>473</v>
      </c>
      <c r="H475">
        <v>933</v>
      </c>
      <c r="I475" s="2">
        <f t="shared" si="1519"/>
        <v>0.50696677384780275</v>
      </c>
      <c r="J475" s="2">
        <f t="shared" si="1520"/>
        <v>241.6</v>
      </c>
      <c r="K475" s="2">
        <f t="shared" si="1521"/>
        <v>2.0440795159896283</v>
      </c>
      <c r="N475">
        <v>70</v>
      </c>
      <c r="O475">
        <v>70</v>
      </c>
      <c r="P475" s="2">
        <f t="shared" si="1590"/>
        <v>1</v>
      </c>
      <c r="Q475" s="2">
        <f t="shared" si="1591"/>
        <v>0</v>
      </c>
      <c r="S475">
        <v>12</v>
      </c>
      <c r="T475" s="2">
        <f t="shared" si="1592"/>
        <v>0</v>
      </c>
      <c r="U475">
        <v>35</v>
      </c>
      <c r="V475">
        <v>36</v>
      </c>
      <c r="W475" s="2">
        <f t="shared" si="1522"/>
        <v>24.5</v>
      </c>
      <c r="X475" s="2">
        <f t="shared" si="1523"/>
        <v>25.2</v>
      </c>
      <c r="Y475" s="7">
        <f t="shared" si="1524"/>
        <v>2.7777777777777752E-2</v>
      </c>
      <c r="Z475" s="2">
        <f t="shared" si="1525"/>
        <v>0.97222222222222221</v>
      </c>
      <c r="AA475" s="2" t="e">
        <f t="shared" si="1526"/>
        <v>#DIV/0!</v>
      </c>
      <c r="AB475" s="2">
        <f t="shared" si="1527"/>
        <v>3</v>
      </c>
      <c r="AC475" s="2">
        <f t="shared" si="1528"/>
        <v>0</v>
      </c>
      <c r="AD475" s="2">
        <f t="shared" si="1529"/>
        <v>35</v>
      </c>
      <c r="AE475" s="2">
        <f t="shared" si="1530"/>
        <v>24</v>
      </c>
      <c r="AF475" s="2">
        <f t="shared" si="1314"/>
        <v>0.66666666666666663</v>
      </c>
      <c r="AG475" s="2">
        <f t="shared" si="1531"/>
        <v>1.4583333333333333</v>
      </c>
      <c r="AH475" s="2">
        <f t="shared" si="1576"/>
        <v>46.666666666666664</v>
      </c>
      <c r="AI475" s="2">
        <v>0</v>
      </c>
      <c r="AJ475">
        <v>1.2E-2</v>
      </c>
      <c r="AK475">
        <f t="shared" si="1240"/>
        <v>58.333333333333329</v>
      </c>
      <c r="AL475">
        <v>10</v>
      </c>
      <c r="AM475">
        <f t="shared" si="1241"/>
        <v>68.333333333333329</v>
      </c>
      <c r="AP475" t="s">
        <v>37</v>
      </c>
      <c r="AQ475">
        <v>105</v>
      </c>
      <c r="AR475">
        <v>2.3E-3</v>
      </c>
      <c r="AS475">
        <v>3</v>
      </c>
      <c r="AT475">
        <v>1</v>
      </c>
      <c r="AU475">
        <f t="shared" si="1585"/>
        <v>20.784609690826528</v>
      </c>
      <c r="AV475" t="s">
        <v>53</v>
      </c>
      <c r="AW475" t="s">
        <v>64</v>
      </c>
      <c r="AZ475" s="2">
        <f t="shared" si="1593"/>
        <v>3</v>
      </c>
      <c r="BA475" s="2">
        <f t="shared" si="1594"/>
        <v>2</v>
      </c>
      <c r="BB475">
        <v>0</v>
      </c>
      <c r="BC475">
        <f t="shared" si="1510"/>
        <v>0</v>
      </c>
      <c r="BD475">
        <v>0</v>
      </c>
      <c r="BE475">
        <f t="shared" si="1511"/>
        <v>0</v>
      </c>
      <c r="BF475">
        <v>0</v>
      </c>
      <c r="BG475">
        <f t="shared" si="1423"/>
        <v>0</v>
      </c>
      <c r="BH475">
        <v>0</v>
      </c>
      <c r="BI475">
        <f t="shared" si="1512"/>
        <v>0</v>
      </c>
      <c r="BJ475">
        <v>0</v>
      </c>
      <c r="BK475">
        <f t="shared" si="1513"/>
        <v>0</v>
      </c>
      <c r="BL475">
        <v>100</v>
      </c>
      <c r="BM475">
        <f t="shared" si="1514"/>
        <v>1</v>
      </c>
      <c r="BN475">
        <v>0</v>
      </c>
      <c r="BO475">
        <f t="shared" si="1515"/>
        <v>0</v>
      </c>
      <c r="BP475">
        <v>0</v>
      </c>
      <c r="BQ475">
        <f t="shared" si="1516"/>
        <v>0</v>
      </c>
      <c r="BR475">
        <v>0</v>
      </c>
      <c r="BS475">
        <f t="shared" si="1534"/>
        <v>0</v>
      </c>
      <c r="BT475">
        <v>0</v>
      </c>
      <c r="BU475">
        <f t="shared" si="1535"/>
        <v>0</v>
      </c>
      <c r="BV475">
        <v>0</v>
      </c>
      <c r="BW475">
        <f t="shared" si="1536"/>
        <v>0</v>
      </c>
      <c r="BX475">
        <v>0</v>
      </c>
      <c r="BY475">
        <f t="shared" si="1537"/>
        <v>0</v>
      </c>
      <c r="BZ475">
        <v>0</v>
      </c>
      <c r="CA475">
        <f t="shared" si="1538"/>
        <v>0</v>
      </c>
      <c r="CB475">
        <v>0</v>
      </c>
      <c r="CC475">
        <f t="shared" si="1539"/>
        <v>0</v>
      </c>
      <c r="CD475">
        <v>0</v>
      </c>
      <c r="CE475">
        <f t="shared" si="1540"/>
        <v>0</v>
      </c>
      <c r="CF475">
        <v>0</v>
      </c>
      <c r="CG475">
        <f t="shared" si="1541"/>
        <v>0</v>
      </c>
      <c r="CH475">
        <v>0</v>
      </c>
      <c r="CI475">
        <f t="shared" si="1542"/>
        <v>0</v>
      </c>
      <c r="CJ475">
        <v>0</v>
      </c>
      <c r="CK475">
        <f t="shared" si="1543"/>
        <v>0</v>
      </c>
      <c r="CL475">
        <v>0</v>
      </c>
      <c r="CM475">
        <f t="shared" si="1544"/>
        <v>0</v>
      </c>
      <c r="CN475">
        <v>0</v>
      </c>
      <c r="CO475">
        <f t="shared" si="1545"/>
        <v>0</v>
      </c>
      <c r="CP475">
        <v>0</v>
      </c>
      <c r="CQ475">
        <f t="shared" si="1546"/>
        <v>0</v>
      </c>
      <c r="CR475">
        <v>0</v>
      </c>
      <c r="CS475">
        <f t="shared" si="1547"/>
        <v>0</v>
      </c>
      <c r="CT475">
        <v>0</v>
      </c>
      <c r="CU475">
        <f t="shared" si="1548"/>
        <v>0</v>
      </c>
      <c r="CV475">
        <v>0</v>
      </c>
      <c r="CW475">
        <f t="shared" si="1549"/>
        <v>0</v>
      </c>
      <c r="CX475">
        <v>0</v>
      </c>
      <c r="CY475">
        <f t="shared" si="1550"/>
        <v>0</v>
      </c>
      <c r="CZ475">
        <v>0</v>
      </c>
      <c r="DA475">
        <f t="shared" si="1551"/>
        <v>0</v>
      </c>
      <c r="DB475">
        <v>0</v>
      </c>
      <c r="DC475">
        <f t="shared" si="1552"/>
        <v>0</v>
      </c>
      <c r="DD475">
        <v>0</v>
      </c>
      <c r="DE475">
        <f t="shared" si="1553"/>
        <v>0</v>
      </c>
      <c r="DF475">
        <v>0</v>
      </c>
      <c r="DG475">
        <f t="shared" si="1554"/>
        <v>0</v>
      </c>
      <c r="DH475">
        <v>0</v>
      </c>
      <c r="DI475">
        <f t="shared" si="1555"/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f t="shared" si="1556"/>
        <v>0</v>
      </c>
      <c r="ET475">
        <v>0</v>
      </c>
      <c r="EU475">
        <f t="shared" si="1557"/>
        <v>0</v>
      </c>
      <c r="EV475">
        <v>97</v>
      </c>
      <c r="EW475">
        <f t="shared" si="1558"/>
        <v>0.91334706102583296</v>
      </c>
      <c r="EX475">
        <v>3</v>
      </c>
      <c r="EY475">
        <f t="shared" si="1559"/>
        <v>8.6652938974166982E-2</v>
      </c>
      <c r="EZ475">
        <v>0</v>
      </c>
      <c r="FA475">
        <f t="shared" si="1517"/>
        <v>0</v>
      </c>
      <c r="FB475">
        <v>0</v>
      </c>
      <c r="FC475">
        <f t="shared" si="1560"/>
        <v>0</v>
      </c>
      <c r="FD475">
        <v>0</v>
      </c>
      <c r="FE475">
        <f t="shared" si="1595"/>
        <v>0</v>
      </c>
      <c r="FF475">
        <v>0</v>
      </c>
      <c r="FG475">
        <f t="shared" si="1596"/>
        <v>0</v>
      </c>
      <c r="FH475">
        <v>0</v>
      </c>
      <c r="FI475">
        <f t="shared" si="1597"/>
        <v>0</v>
      </c>
      <c r="FJ475">
        <v>0</v>
      </c>
      <c r="FK475">
        <f t="shared" si="1598"/>
        <v>0</v>
      </c>
      <c r="FL475">
        <v>0</v>
      </c>
      <c r="FM475">
        <f t="shared" si="1599"/>
        <v>0</v>
      </c>
      <c r="FN475">
        <v>0</v>
      </c>
      <c r="FO475">
        <f t="shared" si="1600"/>
        <v>0</v>
      </c>
      <c r="FP475">
        <v>0</v>
      </c>
      <c r="FQ475">
        <f t="shared" si="1601"/>
        <v>0</v>
      </c>
      <c r="FR475">
        <v>0</v>
      </c>
      <c r="FS475">
        <f t="shared" si="1602"/>
        <v>0</v>
      </c>
      <c r="FT475">
        <v>0</v>
      </c>
      <c r="FU475">
        <f t="shared" si="1603"/>
        <v>0</v>
      </c>
      <c r="FV475">
        <v>0</v>
      </c>
      <c r="FW475">
        <f t="shared" si="1604"/>
        <v>0</v>
      </c>
      <c r="FX475">
        <v>0</v>
      </c>
      <c r="FY475">
        <f t="shared" si="1605"/>
        <v>0</v>
      </c>
      <c r="FZ475">
        <v>0</v>
      </c>
      <c r="GA475">
        <f t="shared" si="1606"/>
        <v>0</v>
      </c>
      <c r="GB475">
        <v>0</v>
      </c>
      <c r="GC475">
        <f t="shared" si="1607"/>
        <v>0</v>
      </c>
      <c r="GD475">
        <v>0</v>
      </c>
      <c r="GE475">
        <f t="shared" si="1608"/>
        <v>0</v>
      </c>
      <c r="GF475">
        <v>0</v>
      </c>
      <c r="GG475">
        <f t="shared" si="1609"/>
        <v>0</v>
      </c>
      <c r="GH475">
        <v>0</v>
      </c>
      <c r="GI475">
        <f t="shared" si="1610"/>
        <v>0</v>
      </c>
      <c r="GJ475">
        <v>0</v>
      </c>
      <c r="GK475">
        <f t="shared" si="1611"/>
        <v>0</v>
      </c>
      <c r="GL475">
        <v>0</v>
      </c>
      <c r="GM475">
        <f t="shared" si="1612"/>
        <v>0</v>
      </c>
      <c r="GN475">
        <v>0</v>
      </c>
      <c r="GO475">
        <f t="shared" si="1613"/>
        <v>0</v>
      </c>
      <c r="GP475">
        <v>0</v>
      </c>
      <c r="GQ475">
        <f t="shared" si="1614"/>
        <v>0</v>
      </c>
      <c r="GR475" s="3" t="s">
        <v>806</v>
      </c>
    </row>
    <row r="476" spans="1:200" x14ac:dyDescent="0.45">
      <c r="A476">
        <v>475</v>
      </c>
      <c r="B476" t="s">
        <v>53</v>
      </c>
      <c r="C476" t="s">
        <v>805</v>
      </c>
      <c r="D476" t="s">
        <v>768</v>
      </c>
      <c r="E476" t="s">
        <v>768</v>
      </c>
      <c r="F476">
        <f t="shared" si="1615"/>
        <v>231.4</v>
      </c>
      <c r="G476">
        <v>293</v>
      </c>
      <c r="H476">
        <v>933</v>
      </c>
      <c r="I476" s="2">
        <f t="shared" si="1519"/>
        <v>0.31404072883172562</v>
      </c>
      <c r="J476" s="2">
        <f t="shared" si="1520"/>
        <v>61.599999999999994</v>
      </c>
      <c r="K476" s="2">
        <f t="shared" si="1521"/>
        <v>1.2662057044079515</v>
      </c>
      <c r="N476">
        <v>9</v>
      </c>
      <c r="O476">
        <v>43</v>
      </c>
      <c r="P476" s="2">
        <f t="shared" si="1590"/>
        <v>0.20930232558139536</v>
      </c>
      <c r="Q476" s="2">
        <f t="shared" si="1591"/>
        <v>0.79069767441860461</v>
      </c>
      <c r="S476">
        <v>16</v>
      </c>
      <c r="T476" s="2">
        <f t="shared" si="1592"/>
        <v>0</v>
      </c>
      <c r="U476">
        <f>3.2*9.8</f>
        <v>31.360000000000003</v>
      </c>
      <c r="V476">
        <v>66</v>
      </c>
      <c r="W476" s="2">
        <f t="shared" si="1522"/>
        <v>2.8224</v>
      </c>
      <c r="X476" s="2">
        <f t="shared" si="1523"/>
        <v>28.38</v>
      </c>
      <c r="Y476" s="7">
        <f t="shared" si="1524"/>
        <v>0.90054968287526438</v>
      </c>
      <c r="Z476" s="2">
        <f t="shared" si="1525"/>
        <v>0.47515151515151521</v>
      </c>
      <c r="AA476" s="2" t="e">
        <f t="shared" si="1526"/>
        <v>#DIV/0!</v>
      </c>
      <c r="AB476" s="2">
        <f t="shared" si="1527"/>
        <v>4.125</v>
      </c>
      <c r="AC476" s="2">
        <f t="shared" si="1528"/>
        <v>0.79069767441860461</v>
      </c>
      <c r="AD476" s="2">
        <f t="shared" si="1529"/>
        <v>31.360000000000003</v>
      </c>
      <c r="AE476" s="2">
        <f t="shared" si="1530"/>
        <v>50</v>
      </c>
      <c r="AF476" s="2">
        <f t="shared" si="1314"/>
        <v>0.75757575757575757</v>
      </c>
      <c r="AG476" s="2">
        <f t="shared" si="1531"/>
        <v>0.62720000000000009</v>
      </c>
      <c r="AH476" s="2">
        <f t="shared" si="1576"/>
        <v>32.575757575757578</v>
      </c>
      <c r="AI476" s="2">
        <v>1</v>
      </c>
      <c r="AJ476">
        <v>1.2E-2</v>
      </c>
      <c r="AK476">
        <f t="shared" si="1240"/>
        <v>7.4999999999999991</v>
      </c>
      <c r="AL476">
        <v>10</v>
      </c>
      <c r="AM476">
        <f t="shared" si="1241"/>
        <v>17.5</v>
      </c>
      <c r="AP476" t="s">
        <v>37</v>
      </c>
      <c r="AQ476">
        <v>105</v>
      </c>
      <c r="AR476">
        <f>0.2/1000</f>
        <v>2.0000000000000001E-4</v>
      </c>
      <c r="AS476">
        <v>3</v>
      </c>
      <c r="AT476">
        <v>1</v>
      </c>
      <c r="AU476">
        <f t="shared" si="1585"/>
        <v>27.712812921102035</v>
      </c>
      <c r="AV476" t="s">
        <v>53</v>
      </c>
      <c r="AW476" t="s">
        <v>64</v>
      </c>
      <c r="AZ476" s="2">
        <f t="shared" si="1593"/>
        <v>3</v>
      </c>
      <c r="BA476" s="2">
        <f t="shared" si="1594"/>
        <v>2</v>
      </c>
      <c r="BB476">
        <v>0</v>
      </c>
      <c r="BC476">
        <f t="shared" si="1510"/>
        <v>0</v>
      </c>
      <c r="BD476">
        <v>0</v>
      </c>
      <c r="BE476">
        <f t="shared" si="1511"/>
        <v>0</v>
      </c>
      <c r="BF476">
        <v>0</v>
      </c>
      <c r="BG476">
        <f t="shared" si="1423"/>
        <v>0</v>
      </c>
      <c r="BH476">
        <v>0</v>
      </c>
      <c r="BI476">
        <f t="shared" si="1512"/>
        <v>0</v>
      </c>
      <c r="BJ476">
        <v>0</v>
      </c>
      <c r="BK476">
        <f t="shared" si="1513"/>
        <v>0</v>
      </c>
      <c r="BL476">
        <v>100</v>
      </c>
      <c r="BM476">
        <f t="shared" si="1514"/>
        <v>1</v>
      </c>
      <c r="BN476">
        <v>0</v>
      </c>
      <c r="BO476">
        <f t="shared" si="1515"/>
        <v>0</v>
      </c>
      <c r="BP476">
        <v>0</v>
      </c>
      <c r="BQ476">
        <f t="shared" si="1516"/>
        <v>0</v>
      </c>
      <c r="BR476">
        <v>0</v>
      </c>
      <c r="BS476">
        <f t="shared" si="1534"/>
        <v>0</v>
      </c>
      <c r="BT476">
        <v>0</v>
      </c>
      <c r="BU476">
        <f t="shared" si="1535"/>
        <v>0</v>
      </c>
      <c r="BV476">
        <v>0</v>
      </c>
      <c r="BW476">
        <f t="shared" si="1536"/>
        <v>0</v>
      </c>
      <c r="BX476">
        <v>0</v>
      </c>
      <c r="BY476">
        <f t="shared" si="1537"/>
        <v>0</v>
      </c>
      <c r="BZ476">
        <v>0</v>
      </c>
      <c r="CA476">
        <f t="shared" si="1538"/>
        <v>0</v>
      </c>
      <c r="CB476">
        <v>0</v>
      </c>
      <c r="CC476">
        <f t="shared" si="1539"/>
        <v>0</v>
      </c>
      <c r="CD476">
        <v>0</v>
      </c>
      <c r="CE476">
        <f t="shared" si="1540"/>
        <v>0</v>
      </c>
      <c r="CF476">
        <v>0</v>
      </c>
      <c r="CG476">
        <f t="shared" si="1541"/>
        <v>0</v>
      </c>
      <c r="CH476">
        <v>0</v>
      </c>
      <c r="CI476">
        <f t="shared" si="1542"/>
        <v>0</v>
      </c>
      <c r="CJ476">
        <v>0</v>
      </c>
      <c r="CK476">
        <f t="shared" si="1543"/>
        <v>0</v>
      </c>
      <c r="CL476">
        <v>0</v>
      </c>
      <c r="CM476">
        <f t="shared" si="1544"/>
        <v>0</v>
      </c>
      <c r="CN476">
        <v>0</v>
      </c>
      <c r="CO476">
        <f t="shared" si="1545"/>
        <v>0</v>
      </c>
      <c r="CP476">
        <v>0</v>
      </c>
      <c r="CQ476">
        <f t="shared" si="1546"/>
        <v>0</v>
      </c>
      <c r="CR476">
        <v>0</v>
      </c>
      <c r="CS476">
        <f t="shared" si="1547"/>
        <v>0</v>
      </c>
      <c r="CT476">
        <v>0</v>
      </c>
      <c r="CU476">
        <f t="shared" si="1548"/>
        <v>0</v>
      </c>
      <c r="CV476">
        <v>0</v>
      </c>
      <c r="CW476">
        <f t="shared" si="1549"/>
        <v>0</v>
      </c>
      <c r="CX476">
        <v>0</v>
      </c>
      <c r="CY476">
        <f t="shared" si="1550"/>
        <v>0</v>
      </c>
      <c r="CZ476">
        <v>0</v>
      </c>
      <c r="DA476">
        <f t="shared" si="1551"/>
        <v>0</v>
      </c>
      <c r="DB476">
        <v>0</v>
      </c>
      <c r="DC476">
        <f t="shared" si="1552"/>
        <v>0</v>
      </c>
      <c r="DD476">
        <v>0</v>
      </c>
      <c r="DE476">
        <f t="shared" si="1553"/>
        <v>0</v>
      </c>
      <c r="DF476">
        <v>0</v>
      </c>
      <c r="DG476">
        <f t="shared" si="1554"/>
        <v>0</v>
      </c>
      <c r="DH476">
        <v>0</v>
      </c>
      <c r="DI476">
        <f t="shared" si="1555"/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f t="shared" si="1556"/>
        <v>0</v>
      </c>
      <c r="ET476">
        <v>0</v>
      </c>
      <c r="EU476">
        <f t="shared" si="1557"/>
        <v>0</v>
      </c>
      <c r="EV476">
        <v>97</v>
      </c>
      <c r="EW476">
        <f t="shared" si="1558"/>
        <v>0.91334706102583296</v>
      </c>
      <c r="EX476">
        <v>3</v>
      </c>
      <c r="EY476">
        <f t="shared" si="1559"/>
        <v>8.6652938974166982E-2</v>
      </c>
      <c r="EZ476">
        <v>0</v>
      </c>
      <c r="FA476">
        <f t="shared" si="1517"/>
        <v>0</v>
      </c>
      <c r="FB476">
        <v>0</v>
      </c>
      <c r="FC476">
        <f t="shared" si="1560"/>
        <v>0</v>
      </c>
      <c r="FD476">
        <v>0</v>
      </c>
      <c r="FE476">
        <f t="shared" si="1595"/>
        <v>0</v>
      </c>
      <c r="FF476">
        <v>0</v>
      </c>
      <c r="FG476">
        <f t="shared" si="1596"/>
        <v>0</v>
      </c>
      <c r="FH476">
        <v>0</v>
      </c>
      <c r="FI476">
        <f t="shared" si="1597"/>
        <v>0</v>
      </c>
      <c r="FJ476">
        <v>0</v>
      </c>
      <c r="FK476">
        <f t="shared" si="1598"/>
        <v>0</v>
      </c>
      <c r="FL476">
        <v>0</v>
      </c>
      <c r="FM476">
        <f t="shared" si="1599"/>
        <v>0</v>
      </c>
      <c r="FN476">
        <v>0</v>
      </c>
      <c r="FO476">
        <f t="shared" si="1600"/>
        <v>0</v>
      </c>
      <c r="FP476">
        <v>0</v>
      </c>
      <c r="FQ476">
        <f t="shared" si="1601"/>
        <v>0</v>
      </c>
      <c r="FR476">
        <v>0</v>
      </c>
      <c r="FS476">
        <f t="shared" si="1602"/>
        <v>0</v>
      </c>
      <c r="FT476">
        <v>0</v>
      </c>
      <c r="FU476">
        <f t="shared" si="1603"/>
        <v>0</v>
      </c>
      <c r="FV476">
        <v>0</v>
      </c>
      <c r="FW476">
        <f t="shared" si="1604"/>
        <v>0</v>
      </c>
      <c r="FX476">
        <v>0</v>
      </c>
      <c r="FY476">
        <f t="shared" si="1605"/>
        <v>0</v>
      </c>
      <c r="FZ476">
        <v>0</v>
      </c>
      <c r="GA476">
        <f t="shared" si="1606"/>
        <v>0</v>
      </c>
      <c r="GB476">
        <v>0</v>
      </c>
      <c r="GC476">
        <f t="shared" si="1607"/>
        <v>0</v>
      </c>
      <c r="GD476">
        <v>0</v>
      </c>
      <c r="GE476">
        <f t="shared" si="1608"/>
        <v>0</v>
      </c>
      <c r="GF476">
        <v>0</v>
      </c>
      <c r="GG476">
        <f t="shared" si="1609"/>
        <v>0</v>
      </c>
      <c r="GH476">
        <v>0</v>
      </c>
      <c r="GI476">
        <f t="shared" si="1610"/>
        <v>0</v>
      </c>
      <c r="GJ476">
        <v>0</v>
      </c>
      <c r="GK476">
        <f t="shared" si="1611"/>
        <v>0</v>
      </c>
      <c r="GL476">
        <v>0</v>
      </c>
      <c r="GM476">
        <f t="shared" si="1612"/>
        <v>0</v>
      </c>
      <c r="GN476">
        <v>0</v>
      </c>
      <c r="GO476">
        <f t="shared" si="1613"/>
        <v>0</v>
      </c>
      <c r="GP476">
        <v>0</v>
      </c>
      <c r="GQ476">
        <f t="shared" si="1614"/>
        <v>0</v>
      </c>
      <c r="GR476" s="3" t="s">
        <v>806</v>
      </c>
    </row>
    <row r="477" spans="1:200" x14ac:dyDescent="0.45">
      <c r="A477">
        <v>476</v>
      </c>
      <c r="B477" t="s">
        <v>53</v>
      </c>
      <c r="C477" t="s">
        <v>805</v>
      </c>
      <c r="D477" t="s">
        <v>768</v>
      </c>
      <c r="E477" t="s">
        <v>768</v>
      </c>
      <c r="F477">
        <f t="shared" si="1615"/>
        <v>231.4</v>
      </c>
      <c r="G477">
        <v>333</v>
      </c>
      <c r="H477">
        <v>933</v>
      </c>
      <c r="I477" s="2">
        <f t="shared" si="1519"/>
        <v>0.35691318327974275</v>
      </c>
      <c r="J477" s="2">
        <f t="shared" si="1520"/>
        <v>101.6</v>
      </c>
      <c r="K477" s="2">
        <f t="shared" si="1521"/>
        <v>1.4390665514261018</v>
      </c>
      <c r="N477">
        <v>10</v>
      </c>
      <c r="O477">
        <v>43</v>
      </c>
      <c r="P477" s="2">
        <f t="shared" si="1590"/>
        <v>0.23255813953488372</v>
      </c>
      <c r="Q477" s="2">
        <f t="shared" si="1591"/>
        <v>0.76744186046511631</v>
      </c>
      <c r="S477">
        <v>16</v>
      </c>
      <c r="T477" s="2">
        <f t="shared" si="1592"/>
        <v>0</v>
      </c>
      <c r="U477">
        <f>2.5*9.8</f>
        <v>24.5</v>
      </c>
      <c r="V477">
        <f>6.3*9.8</f>
        <v>61.74</v>
      </c>
      <c r="W477" s="2">
        <f t="shared" si="1522"/>
        <v>2.4500000000000002</v>
      </c>
      <c r="X477" s="2">
        <f t="shared" si="1523"/>
        <v>26.548200000000001</v>
      </c>
      <c r="Y477" s="7">
        <f t="shared" si="1524"/>
        <v>0.90771502399409376</v>
      </c>
      <c r="Z477" s="2">
        <f t="shared" si="1525"/>
        <v>0.3968253968253968</v>
      </c>
      <c r="AA477" s="2" t="e">
        <f t="shared" si="1526"/>
        <v>#DIV/0!</v>
      </c>
      <c r="AB477" s="2">
        <f t="shared" si="1527"/>
        <v>3.8587500000000001</v>
      </c>
      <c r="AC477" s="2">
        <f t="shared" si="1528"/>
        <v>0.76744186046511631</v>
      </c>
      <c r="AD477" s="2">
        <f t="shared" si="1529"/>
        <v>24.5</v>
      </c>
      <c r="AE477" s="2">
        <f t="shared" si="1530"/>
        <v>45.74</v>
      </c>
      <c r="AF477" s="2">
        <f t="shared" si="1314"/>
        <v>0.74084872044055716</v>
      </c>
      <c r="AG477" s="2">
        <f t="shared" si="1531"/>
        <v>0.53563620463489281</v>
      </c>
      <c r="AH477" s="2">
        <f t="shared" si="1576"/>
        <v>31.856494978943957</v>
      </c>
      <c r="AI477" s="2">
        <v>1</v>
      </c>
      <c r="AJ477">
        <v>1.2E-2</v>
      </c>
      <c r="AK477">
        <f t="shared" si="1240"/>
        <v>8.3333333333333339</v>
      </c>
      <c r="AL477">
        <v>10</v>
      </c>
      <c r="AM477">
        <f t="shared" si="1241"/>
        <v>18.333333333333336</v>
      </c>
      <c r="AP477" t="s">
        <v>37</v>
      </c>
      <c r="AQ477">
        <v>105</v>
      </c>
      <c r="AR477">
        <f>0.2/1000</f>
        <v>2.0000000000000001E-4</v>
      </c>
      <c r="AS477">
        <v>3</v>
      </c>
      <c r="AT477">
        <v>1</v>
      </c>
      <c r="AU477">
        <f t="shared" si="1585"/>
        <v>27.712812921102035</v>
      </c>
      <c r="AV477" t="s">
        <v>53</v>
      </c>
      <c r="AW477" t="s">
        <v>64</v>
      </c>
      <c r="AZ477" s="2">
        <f t="shared" si="1593"/>
        <v>3</v>
      </c>
      <c r="BA477" s="2">
        <f t="shared" si="1594"/>
        <v>2</v>
      </c>
      <c r="BB477">
        <v>0</v>
      </c>
      <c r="BC477">
        <f t="shared" si="1510"/>
        <v>0</v>
      </c>
      <c r="BD477">
        <v>0</v>
      </c>
      <c r="BE477">
        <f t="shared" si="1511"/>
        <v>0</v>
      </c>
      <c r="BF477">
        <v>0</v>
      </c>
      <c r="BG477">
        <f t="shared" si="1423"/>
        <v>0</v>
      </c>
      <c r="BH477">
        <v>0</v>
      </c>
      <c r="BI477">
        <f t="shared" si="1512"/>
        <v>0</v>
      </c>
      <c r="BJ477">
        <v>0</v>
      </c>
      <c r="BK477">
        <f t="shared" si="1513"/>
        <v>0</v>
      </c>
      <c r="BL477">
        <v>100</v>
      </c>
      <c r="BM477">
        <f t="shared" si="1514"/>
        <v>1</v>
      </c>
      <c r="BN477">
        <v>0</v>
      </c>
      <c r="BO477">
        <f t="shared" si="1515"/>
        <v>0</v>
      </c>
      <c r="BP477">
        <v>0</v>
      </c>
      <c r="BQ477">
        <f t="shared" si="1516"/>
        <v>0</v>
      </c>
      <c r="BR477">
        <v>0</v>
      </c>
      <c r="BS477">
        <f t="shared" si="1534"/>
        <v>0</v>
      </c>
      <c r="BT477">
        <v>0</v>
      </c>
      <c r="BU477">
        <f t="shared" si="1535"/>
        <v>0</v>
      </c>
      <c r="BV477">
        <v>0</v>
      </c>
      <c r="BW477">
        <f t="shared" si="1536"/>
        <v>0</v>
      </c>
      <c r="BX477">
        <v>0</v>
      </c>
      <c r="BY477">
        <f t="shared" si="1537"/>
        <v>0</v>
      </c>
      <c r="BZ477">
        <v>0</v>
      </c>
      <c r="CA477">
        <f t="shared" si="1538"/>
        <v>0</v>
      </c>
      <c r="CB477">
        <v>0</v>
      </c>
      <c r="CC477">
        <f t="shared" si="1539"/>
        <v>0</v>
      </c>
      <c r="CD477">
        <v>0</v>
      </c>
      <c r="CE477">
        <f t="shared" si="1540"/>
        <v>0</v>
      </c>
      <c r="CF477">
        <v>0</v>
      </c>
      <c r="CG477">
        <f t="shared" si="1541"/>
        <v>0</v>
      </c>
      <c r="CH477">
        <v>0</v>
      </c>
      <c r="CI477">
        <f t="shared" si="1542"/>
        <v>0</v>
      </c>
      <c r="CJ477">
        <v>0</v>
      </c>
      <c r="CK477">
        <f t="shared" si="1543"/>
        <v>0</v>
      </c>
      <c r="CL477">
        <v>0</v>
      </c>
      <c r="CM477">
        <f t="shared" si="1544"/>
        <v>0</v>
      </c>
      <c r="CN477">
        <v>0</v>
      </c>
      <c r="CO477">
        <f t="shared" si="1545"/>
        <v>0</v>
      </c>
      <c r="CP477">
        <v>0</v>
      </c>
      <c r="CQ477">
        <f t="shared" si="1546"/>
        <v>0</v>
      </c>
      <c r="CR477">
        <v>0</v>
      </c>
      <c r="CS477">
        <f t="shared" si="1547"/>
        <v>0</v>
      </c>
      <c r="CT477">
        <v>0</v>
      </c>
      <c r="CU477">
        <f t="shared" si="1548"/>
        <v>0</v>
      </c>
      <c r="CV477">
        <v>0</v>
      </c>
      <c r="CW477">
        <f t="shared" si="1549"/>
        <v>0</v>
      </c>
      <c r="CX477">
        <v>0</v>
      </c>
      <c r="CY477">
        <f t="shared" si="1550"/>
        <v>0</v>
      </c>
      <c r="CZ477">
        <v>0</v>
      </c>
      <c r="DA477">
        <f t="shared" si="1551"/>
        <v>0</v>
      </c>
      <c r="DB477">
        <v>0</v>
      </c>
      <c r="DC477">
        <f t="shared" si="1552"/>
        <v>0</v>
      </c>
      <c r="DD477">
        <v>0</v>
      </c>
      <c r="DE477">
        <f t="shared" si="1553"/>
        <v>0</v>
      </c>
      <c r="DF477">
        <v>0</v>
      </c>
      <c r="DG477">
        <f t="shared" si="1554"/>
        <v>0</v>
      </c>
      <c r="DH477">
        <v>0</v>
      </c>
      <c r="DI477">
        <f t="shared" si="1555"/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f t="shared" si="1556"/>
        <v>0</v>
      </c>
      <c r="ET477">
        <v>0</v>
      </c>
      <c r="EU477">
        <f t="shared" si="1557"/>
        <v>0</v>
      </c>
      <c r="EV477">
        <v>97</v>
      </c>
      <c r="EW477">
        <f t="shared" si="1558"/>
        <v>0.91334706102583296</v>
      </c>
      <c r="EX477">
        <v>3</v>
      </c>
      <c r="EY477">
        <f t="shared" si="1559"/>
        <v>8.6652938974166982E-2</v>
      </c>
      <c r="EZ477">
        <v>0</v>
      </c>
      <c r="FA477">
        <f t="shared" si="1517"/>
        <v>0</v>
      </c>
      <c r="FB477">
        <v>0</v>
      </c>
      <c r="FC477">
        <f t="shared" si="1560"/>
        <v>0</v>
      </c>
      <c r="FD477">
        <v>0</v>
      </c>
      <c r="FE477">
        <f t="shared" si="1595"/>
        <v>0</v>
      </c>
      <c r="FF477">
        <v>0</v>
      </c>
      <c r="FG477">
        <f t="shared" si="1596"/>
        <v>0</v>
      </c>
      <c r="FH477">
        <v>0</v>
      </c>
      <c r="FI477">
        <f t="shared" si="1597"/>
        <v>0</v>
      </c>
      <c r="FJ477">
        <v>0</v>
      </c>
      <c r="FK477">
        <f t="shared" si="1598"/>
        <v>0</v>
      </c>
      <c r="FL477">
        <v>0</v>
      </c>
      <c r="FM477">
        <f t="shared" si="1599"/>
        <v>0</v>
      </c>
      <c r="FN477">
        <v>0</v>
      </c>
      <c r="FO477">
        <f t="shared" si="1600"/>
        <v>0</v>
      </c>
      <c r="FP477">
        <v>0</v>
      </c>
      <c r="FQ477">
        <f t="shared" si="1601"/>
        <v>0</v>
      </c>
      <c r="FR477">
        <v>0</v>
      </c>
      <c r="FS477">
        <f t="shared" si="1602"/>
        <v>0</v>
      </c>
      <c r="FT477">
        <v>0</v>
      </c>
      <c r="FU477">
        <f t="shared" si="1603"/>
        <v>0</v>
      </c>
      <c r="FV477">
        <v>0</v>
      </c>
      <c r="FW477">
        <f t="shared" si="1604"/>
        <v>0</v>
      </c>
      <c r="FX477">
        <v>0</v>
      </c>
      <c r="FY477">
        <f t="shared" si="1605"/>
        <v>0</v>
      </c>
      <c r="FZ477">
        <v>0</v>
      </c>
      <c r="GA477">
        <f t="shared" si="1606"/>
        <v>0</v>
      </c>
      <c r="GB477">
        <v>0</v>
      </c>
      <c r="GC477">
        <f t="shared" si="1607"/>
        <v>0</v>
      </c>
      <c r="GD477">
        <v>0</v>
      </c>
      <c r="GE477">
        <f t="shared" si="1608"/>
        <v>0</v>
      </c>
      <c r="GF477">
        <v>0</v>
      </c>
      <c r="GG477">
        <f t="shared" si="1609"/>
        <v>0</v>
      </c>
      <c r="GH477">
        <v>0</v>
      </c>
      <c r="GI477">
        <f t="shared" si="1610"/>
        <v>0</v>
      </c>
      <c r="GJ477">
        <v>0</v>
      </c>
      <c r="GK477">
        <f t="shared" si="1611"/>
        <v>0</v>
      </c>
      <c r="GL477">
        <v>0</v>
      </c>
      <c r="GM477">
        <f t="shared" si="1612"/>
        <v>0</v>
      </c>
      <c r="GN477">
        <v>0</v>
      </c>
      <c r="GO477">
        <f t="shared" si="1613"/>
        <v>0</v>
      </c>
      <c r="GP477">
        <v>0</v>
      </c>
      <c r="GQ477">
        <f t="shared" si="1614"/>
        <v>0</v>
      </c>
      <c r="GR477" s="3" t="s">
        <v>806</v>
      </c>
    </row>
    <row r="478" spans="1:200" x14ac:dyDescent="0.45">
      <c r="A478">
        <v>477</v>
      </c>
      <c r="B478" t="s">
        <v>53</v>
      </c>
      <c r="C478" t="s">
        <v>805</v>
      </c>
      <c r="D478" t="s">
        <v>768</v>
      </c>
      <c r="E478" t="s">
        <v>768</v>
      </c>
      <c r="F478">
        <f t="shared" si="1615"/>
        <v>231.4</v>
      </c>
      <c r="G478">
        <v>373</v>
      </c>
      <c r="H478">
        <v>933</v>
      </c>
      <c r="I478" s="2">
        <f t="shared" si="1519"/>
        <v>0.39978563772775993</v>
      </c>
      <c r="J478" s="2">
        <f t="shared" si="1520"/>
        <v>141.6</v>
      </c>
      <c r="K478" s="2">
        <f t="shared" si="1521"/>
        <v>1.6119273984442524</v>
      </c>
      <c r="N478">
        <v>11</v>
      </c>
      <c r="O478">
        <v>50</v>
      </c>
      <c r="P478" s="2">
        <f t="shared" si="1590"/>
        <v>0.22</v>
      </c>
      <c r="Q478" s="2">
        <f t="shared" si="1591"/>
        <v>0.78</v>
      </c>
      <c r="S478">
        <v>16</v>
      </c>
      <c r="T478" s="2">
        <f t="shared" si="1592"/>
        <v>0</v>
      </c>
      <c r="U478">
        <f>2.3*9.8</f>
        <v>22.54</v>
      </c>
      <c r="V478">
        <f>5.7*9.8</f>
        <v>55.860000000000007</v>
      </c>
      <c r="W478" s="2">
        <f t="shared" si="1522"/>
        <v>2.4794</v>
      </c>
      <c r="X478" s="2">
        <f t="shared" si="1523"/>
        <v>27.930000000000003</v>
      </c>
      <c r="Y478" s="7">
        <f t="shared" si="1524"/>
        <v>0.9112280701754385</v>
      </c>
      <c r="Z478" s="2">
        <f t="shared" si="1525"/>
        <v>0.40350877192982448</v>
      </c>
      <c r="AA478" s="2" t="e">
        <f t="shared" si="1526"/>
        <v>#DIV/0!</v>
      </c>
      <c r="AB478" s="2">
        <f t="shared" si="1527"/>
        <v>3.4912500000000004</v>
      </c>
      <c r="AC478" s="2">
        <f t="shared" si="1528"/>
        <v>0.78</v>
      </c>
      <c r="AD478" s="2">
        <f t="shared" si="1529"/>
        <v>22.54</v>
      </c>
      <c r="AE478" s="2">
        <f t="shared" si="1530"/>
        <v>39.860000000000007</v>
      </c>
      <c r="AF478" s="2">
        <f t="shared" si="1314"/>
        <v>0.71356963838166854</v>
      </c>
      <c r="AG478" s="2">
        <f t="shared" si="1531"/>
        <v>0.56547917711991957</v>
      </c>
      <c r="AH478" s="2">
        <f t="shared" si="1576"/>
        <v>35.678481919083424</v>
      </c>
      <c r="AI478" s="2">
        <v>1</v>
      </c>
      <c r="AJ478">
        <v>1.2E-2</v>
      </c>
      <c r="AK478">
        <f t="shared" si="1240"/>
        <v>9.1666666666666661</v>
      </c>
      <c r="AL478">
        <v>10</v>
      </c>
      <c r="AM478">
        <f t="shared" si="1241"/>
        <v>19.166666666666664</v>
      </c>
      <c r="AP478" t="s">
        <v>37</v>
      </c>
      <c r="AQ478">
        <v>105</v>
      </c>
      <c r="AR478">
        <f>0.2/1000</f>
        <v>2.0000000000000001E-4</v>
      </c>
      <c r="AS478">
        <v>3</v>
      </c>
      <c r="AT478">
        <v>1</v>
      </c>
      <c r="AU478">
        <f t="shared" si="1585"/>
        <v>27.712812921102035</v>
      </c>
      <c r="AV478" t="s">
        <v>53</v>
      </c>
      <c r="AW478" t="s">
        <v>64</v>
      </c>
      <c r="AZ478" s="2">
        <f t="shared" si="1593"/>
        <v>3</v>
      </c>
      <c r="BA478" s="2">
        <f t="shared" si="1594"/>
        <v>2</v>
      </c>
      <c r="BB478">
        <v>0</v>
      </c>
      <c r="BC478">
        <f t="shared" si="1510"/>
        <v>0</v>
      </c>
      <c r="BD478">
        <v>0</v>
      </c>
      <c r="BE478">
        <f t="shared" si="1511"/>
        <v>0</v>
      </c>
      <c r="BF478">
        <v>0</v>
      </c>
      <c r="BG478">
        <f t="shared" si="1423"/>
        <v>0</v>
      </c>
      <c r="BH478">
        <v>0</v>
      </c>
      <c r="BI478">
        <f t="shared" si="1512"/>
        <v>0</v>
      </c>
      <c r="BJ478">
        <v>0</v>
      </c>
      <c r="BK478">
        <f t="shared" si="1513"/>
        <v>0</v>
      </c>
      <c r="BL478">
        <v>100</v>
      </c>
      <c r="BM478">
        <f t="shared" si="1514"/>
        <v>1</v>
      </c>
      <c r="BN478">
        <v>0</v>
      </c>
      <c r="BO478">
        <f t="shared" si="1515"/>
        <v>0</v>
      </c>
      <c r="BP478">
        <v>0</v>
      </c>
      <c r="BQ478">
        <f t="shared" si="1516"/>
        <v>0</v>
      </c>
      <c r="BR478">
        <v>0</v>
      </c>
      <c r="BS478">
        <f t="shared" si="1534"/>
        <v>0</v>
      </c>
      <c r="BT478">
        <v>0</v>
      </c>
      <c r="BU478">
        <f t="shared" si="1535"/>
        <v>0</v>
      </c>
      <c r="BV478">
        <v>0</v>
      </c>
      <c r="BW478">
        <f t="shared" si="1536"/>
        <v>0</v>
      </c>
      <c r="BX478">
        <v>0</v>
      </c>
      <c r="BY478">
        <f t="shared" si="1537"/>
        <v>0</v>
      </c>
      <c r="BZ478">
        <v>0</v>
      </c>
      <c r="CA478">
        <f t="shared" si="1538"/>
        <v>0</v>
      </c>
      <c r="CB478">
        <v>0</v>
      </c>
      <c r="CC478">
        <f t="shared" si="1539"/>
        <v>0</v>
      </c>
      <c r="CD478">
        <v>0</v>
      </c>
      <c r="CE478">
        <f t="shared" si="1540"/>
        <v>0</v>
      </c>
      <c r="CF478">
        <v>0</v>
      </c>
      <c r="CG478">
        <f t="shared" si="1541"/>
        <v>0</v>
      </c>
      <c r="CH478">
        <v>0</v>
      </c>
      <c r="CI478">
        <f t="shared" si="1542"/>
        <v>0</v>
      </c>
      <c r="CJ478">
        <v>0</v>
      </c>
      <c r="CK478">
        <f t="shared" si="1543"/>
        <v>0</v>
      </c>
      <c r="CL478">
        <v>0</v>
      </c>
      <c r="CM478">
        <f t="shared" si="1544"/>
        <v>0</v>
      </c>
      <c r="CN478">
        <v>0</v>
      </c>
      <c r="CO478">
        <f t="shared" si="1545"/>
        <v>0</v>
      </c>
      <c r="CP478">
        <v>0</v>
      </c>
      <c r="CQ478">
        <f t="shared" si="1546"/>
        <v>0</v>
      </c>
      <c r="CR478">
        <v>0</v>
      </c>
      <c r="CS478">
        <f t="shared" si="1547"/>
        <v>0</v>
      </c>
      <c r="CT478">
        <v>0</v>
      </c>
      <c r="CU478">
        <f t="shared" si="1548"/>
        <v>0</v>
      </c>
      <c r="CV478">
        <v>0</v>
      </c>
      <c r="CW478">
        <f t="shared" si="1549"/>
        <v>0</v>
      </c>
      <c r="CX478">
        <v>0</v>
      </c>
      <c r="CY478">
        <f t="shared" si="1550"/>
        <v>0</v>
      </c>
      <c r="CZ478">
        <v>0</v>
      </c>
      <c r="DA478">
        <f t="shared" si="1551"/>
        <v>0</v>
      </c>
      <c r="DB478">
        <v>0</v>
      </c>
      <c r="DC478">
        <f t="shared" si="1552"/>
        <v>0</v>
      </c>
      <c r="DD478">
        <v>0</v>
      </c>
      <c r="DE478">
        <f t="shared" si="1553"/>
        <v>0</v>
      </c>
      <c r="DF478">
        <v>0</v>
      </c>
      <c r="DG478">
        <f t="shared" si="1554"/>
        <v>0</v>
      </c>
      <c r="DH478">
        <v>0</v>
      </c>
      <c r="DI478">
        <f t="shared" si="1555"/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f t="shared" si="1556"/>
        <v>0</v>
      </c>
      <c r="ET478">
        <v>0</v>
      </c>
      <c r="EU478">
        <f t="shared" si="1557"/>
        <v>0</v>
      </c>
      <c r="EV478">
        <v>97</v>
      </c>
      <c r="EW478">
        <f t="shared" si="1558"/>
        <v>0.91334706102583296</v>
      </c>
      <c r="EX478">
        <v>3</v>
      </c>
      <c r="EY478">
        <f t="shared" si="1559"/>
        <v>8.6652938974166982E-2</v>
      </c>
      <c r="EZ478">
        <v>0</v>
      </c>
      <c r="FA478">
        <f t="shared" si="1517"/>
        <v>0</v>
      </c>
      <c r="FB478">
        <v>0</v>
      </c>
      <c r="FC478">
        <f t="shared" si="1560"/>
        <v>0</v>
      </c>
      <c r="FD478">
        <v>0</v>
      </c>
      <c r="FE478">
        <f t="shared" si="1595"/>
        <v>0</v>
      </c>
      <c r="FF478">
        <v>0</v>
      </c>
      <c r="FG478">
        <f t="shared" si="1596"/>
        <v>0</v>
      </c>
      <c r="FH478">
        <v>0</v>
      </c>
      <c r="FI478">
        <f t="shared" si="1597"/>
        <v>0</v>
      </c>
      <c r="FJ478">
        <v>0</v>
      </c>
      <c r="FK478">
        <f t="shared" si="1598"/>
        <v>0</v>
      </c>
      <c r="FL478">
        <v>0</v>
      </c>
      <c r="FM478">
        <f t="shared" si="1599"/>
        <v>0</v>
      </c>
      <c r="FN478">
        <v>0</v>
      </c>
      <c r="FO478">
        <f t="shared" si="1600"/>
        <v>0</v>
      </c>
      <c r="FP478">
        <v>0</v>
      </c>
      <c r="FQ478">
        <f t="shared" si="1601"/>
        <v>0</v>
      </c>
      <c r="FR478">
        <v>0</v>
      </c>
      <c r="FS478">
        <f t="shared" si="1602"/>
        <v>0</v>
      </c>
      <c r="FT478">
        <v>0</v>
      </c>
      <c r="FU478">
        <f t="shared" si="1603"/>
        <v>0</v>
      </c>
      <c r="FV478">
        <v>0</v>
      </c>
      <c r="FW478">
        <f t="shared" si="1604"/>
        <v>0</v>
      </c>
      <c r="FX478">
        <v>0</v>
      </c>
      <c r="FY478">
        <f t="shared" si="1605"/>
        <v>0</v>
      </c>
      <c r="FZ478">
        <v>0</v>
      </c>
      <c r="GA478">
        <f t="shared" si="1606"/>
        <v>0</v>
      </c>
      <c r="GB478">
        <v>0</v>
      </c>
      <c r="GC478">
        <f t="shared" si="1607"/>
        <v>0</v>
      </c>
      <c r="GD478">
        <v>0</v>
      </c>
      <c r="GE478">
        <f t="shared" si="1608"/>
        <v>0</v>
      </c>
      <c r="GF478">
        <v>0</v>
      </c>
      <c r="GG478">
        <f t="shared" si="1609"/>
        <v>0</v>
      </c>
      <c r="GH478">
        <v>0</v>
      </c>
      <c r="GI478">
        <f t="shared" si="1610"/>
        <v>0</v>
      </c>
      <c r="GJ478">
        <v>0</v>
      </c>
      <c r="GK478">
        <f t="shared" si="1611"/>
        <v>0</v>
      </c>
      <c r="GL478">
        <v>0</v>
      </c>
      <c r="GM478">
        <f t="shared" si="1612"/>
        <v>0</v>
      </c>
      <c r="GN478">
        <v>0</v>
      </c>
      <c r="GO478">
        <f t="shared" si="1613"/>
        <v>0</v>
      </c>
      <c r="GP478">
        <v>0</v>
      </c>
      <c r="GQ478">
        <f t="shared" si="1614"/>
        <v>0</v>
      </c>
      <c r="GR478" s="3" t="s">
        <v>806</v>
      </c>
    </row>
    <row r="479" spans="1:200" x14ac:dyDescent="0.45">
      <c r="A479">
        <v>478</v>
      </c>
      <c r="B479" t="s">
        <v>53</v>
      </c>
      <c r="C479" t="s">
        <v>805</v>
      </c>
      <c r="D479" t="s">
        <v>768</v>
      </c>
      <c r="E479" t="s">
        <v>768</v>
      </c>
      <c r="F479">
        <f t="shared" si="1615"/>
        <v>231.4</v>
      </c>
      <c r="G479">
        <f>160+273</f>
        <v>433</v>
      </c>
      <c r="H479">
        <v>933</v>
      </c>
      <c r="I479" s="2">
        <f t="shared" si="1519"/>
        <v>0.46409431939978563</v>
      </c>
      <c r="J479" s="2">
        <f t="shared" si="1520"/>
        <v>201.6</v>
      </c>
      <c r="K479" s="2">
        <f t="shared" si="1521"/>
        <v>1.8712186689714778</v>
      </c>
      <c r="N479">
        <v>50</v>
      </c>
      <c r="O479">
        <v>55</v>
      </c>
      <c r="P479" s="2">
        <f t="shared" si="1590"/>
        <v>0.90909090909090906</v>
      </c>
      <c r="Q479" s="2">
        <f t="shared" si="1591"/>
        <v>9.0909090909090912E-2</v>
      </c>
      <c r="S479">
        <v>16</v>
      </c>
      <c r="T479" s="2">
        <f t="shared" si="1592"/>
        <v>0</v>
      </c>
      <c r="U479">
        <f>4*9.8</f>
        <v>39.200000000000003</v>
      </c>
      <c r="V479">
        <f>4.7*9.8</f>
        <v>46.06</v>
      </c>
      <c r="W479" s="2">
        <f t="shared" si="1522"/>
        <v>19.600000000000001</v>
      </c>
      <c r="X479" s="2">
        <f t="shared" si="1523"/>
        <v>25.333000000000002</v>
      </c>
      <c r="Y479" s="7">
        <f t="shared" si="1524"/>
        <v>0.22630560928433269</v>
      </c>
      <c r="Z479" s="2">
        <f t="shared" si="1525"/>
        <v>0.85106382978723405</v>
      </c>
      <c r="AA479" s="2" t="e">
        <f t="shared" si="1526"/>
        <v>#DIV/0!</v>
      </c>
      <c r="AB479" s="2">
        <f t="shared" si="1527"/>
        <v>2.8787500000000001</v>
      </c>
      <c r="AC479" s="2">
        <f t="shared" si="1528"/>
        <v>9.0909090909090912E-2</v>
      </c>
      <c r="AD479" s="2">
        <f t="shared" si="1529"/>
        <v>39.200000000000003</v>
      </c>
      <c r="AE479" s="2">
        <f t="shared" si="1530"/>
        <v>30.060000000000002</v>
      </c>
      <c r="AF479" s="2">
        <f t="shared" si="1314"/>
        <v>0.65262700825010855</v>
      </c>
      <c r="AG479" s="2">
        <f t="shared" si="1531"/>
        <v>1.3040585495675316</v>
      </c>
      <c r="AH479" s="2">
        <f t="shared" si="1576"/>
        <v>35.894485453755969</v>
      </c>
      <c r="AI479" s="2">
        <v>1</v>
      </c>
      <c r="AJ479">
        <v>1.2E-2</v>
      </c>
      <c r="AK479">
        <f t="shared" ref="AK479:AK545" si="1616">(1/AJ479)*(N479/100)</f>
        <v>41.666666666666664</v>
      </c>
      <c r="AL479">
        <v>10</v>
      </c>
      <c r="AM479">
        <f t="shared" ref="AM479:AM545" si="1617">AK479+AL479</f>
        <v>51.666666666666664</v>
      </c>
      <c r="AP479" t="s">
        <v>37</v>
      </c>
      <c r="AQ479">
        <v>105</v>
      </c>
      <c r="AR479">
        <f>0.2/1000</f>
        <v>2.0000000000000001E-4</v>
      </c>
      <c r="AS479">
        <v>3</v>
      </c>
      <c r="AT479">
        <v>1</v>
      </c>
      <c r="AU479">
        <f t="shared" si="1585"/>
        <v>27.712812921102035</v>
      </c>
      <c r="AV479" t="s">
        <v>53</v>
      </c>
      <c r="AW479" t="s">
        <v>64</v>
      </c>
      <c r="AZ479" s="2">
        <f t="shared" si="1593"/>
        <v>3</v>
      </c>
      <c r="BA479" s="2">
        <f t="shared" si="1594"/>
        <v>2</v>
      </c>
      <c r="BB479">
        <v>0</v>
      </c>
      <c r="BC479">
        <f t="shared" si="1510"/>
        <v>0</v>
      </c>
      <c r="BD479">
        <v>0</v>
      </c>
      <c r="BE479">
        <f t="shared" si="1511"/>
        <v>0</v>
      </c>
      <c r="BF479">
        <v>0</v>
      </c>
      <c r="BG479">
        <f t="shared" si="1423"/>
        <v>0</v>
      </c>
      <c r="BH479">
        <v>0</v>
      </c>
      <c r="BI479">
        <f t="shared" si="1512"/>
        <v>0</v>
      </c>
      <c r="BJ479">
        <v>0</v>
      </c>
      <c r="BK479">
        <f t="shared" si="1513"/>
        <v>0</v>
      </c>
      <c r="BL479">
        <v>100</v>
      </c>
      <c r="BM479">
        <f t="shared" si="1514"/>
        <v>1</v>
      </c>
      <c r="BN479">
        <v>0</v>
      </c>
      <c r="BO479">
        <f t="shared" si="1515"/>
        <v>0</v>
      </c>
      <c r="BP479">
        <v>0</v>
      </c>
      <c r="BQ479">
        <f t="shared" si="1516"/>
        <v>0</v>
      </c>
      <c r="BR479">
        <v>0</v>
      </c>
      <c r="BS479">
        <f t="shared" si="1534"/>
        <v>0</v>
      </c>
      <c r="BT479">
        <v>0</v>
      </c>
      <c r="BU479">
        <f t="shared" si="1535"/>
        <v>0</v>
      </c>
      <c r="BV479">
        <v>0</v>
      </c>
      <c r="BW479">
        <f t="shared" si="1536"/>
        <v>0</v>
      </c>
      <c r="BX479">
        <v>0</v>
      </c>
      <c r="BY479">
        <f t="shared" si="1537"/>
        <v>0</v>
      </c>
      <c r="BZ479">
        <v>0</v>
      </c>
      <c r="CA479">
        <f t="shared" si="1538"/>
        <v>0</v>
      </c>
      <c r="CB479">
        <v>0</v>
      </c>
      <c r="CC479">
        <f t="shared" si="1539"/>
        <v>0</v>
      </c>
      <c r="CD479">
        <v>0</v>
      </c>
      <c r="CE479">
        <f t="shared" si="1540"/>
        <v>0</v>
      </c>
      <c r="CF479">
        <v>0</v>
      </c>
      <c r="CG479">
        <f t="shared" si="1541"/>
        <v>0</v>
      </c>
      <c r="CH479">
        <v>0</v>
      </c>
      <c r="CI479">
        <f t="shared" si="1542"/>
        <v>0</v>
      </c>
      <c r="CJ479">
        <v>0</v>
      </c>
      <c r="CK479">
        <f t="shared" si="1543"/>
        <v>0</v>
      </c>
      <c r="CL479">
        <v>0</v>
      </c>
      <c r="CM479">
        <f t="shared" si="1544"/>
        <v>0</v>
      </c>
      <c r="CN479">
        <v>0</v>
      </c>
      <c r="CO479">
        <f t="shared" si="1545"/>
        <v>0</v>
      </c>
      <c r="CP479">
        <v>0</v>
      </c>
      <c r="CQ479">
        <f t="shared" si="1546"/>
        <v>0</v>
      </c>
      <c r="CR479">
        <v>0</v>
      </c>
      <c r="CS479">
        <f t="shared" si="1547"/>
        <v>0</v>
      </c>
      <c r="CT479">
        <v>0</v>
      </c>
      <c r="CU479">
        <f t="shared" si="1548"/>
        <v>0</v>
      </c>
      <c r="CV479">
        <v>0</v>
      </c>
      <c r="CW479">
        <f t="shared" si="1549"/>
        <v>0</v>
      </c>
      <c r="CX479">
        <v>0</v>
      </c>
      <c r="CY479">
        <f t="shared" si="1550"/>
        <v>0</v>
      </c>
      <c r="CZ479">
        <v>0</v>
      </c>
      <c r="DA479">
        <f t="shared" si="1551"/>
        <v>0</v>
      </c>
      <c r="DB479">
        <v>0</v>
      </c>
      <c r="DC479">
        <f t="shared" si="1552"/>
        <v>0</v>
      </c>
      <c r="DD479">
        <v>0</v>
      </c>
      <c r="DE479">
        <f t="shared" si="1553"/>
        <v>0</v>
      </c>
      <c r="DF479">
        <v>0</v>
      </c>
      <c r="DG479">
        <f t="shared" si="1554"/>
        <v>0</v>
      </c>
      <c r="DH479">
        <v>0</v>
      </c>
      <c r="DI479">
        <f t="shared" si="1555"/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f t="shared" si="1556"/>
        <v>0</v>
      </c>
      <c r="ET479">
        <v>0</v>
      </c>
      <c r="EU479">
        <f t="shared" si="1557"/>
        <v>0</v>
      </c>
      <c r="EV479">
        <v>97</v>
      </c>
      <c r="EW479">
        <f t="shared" si="1558"/>
        <v>0.91334706102583296</v>
      </c>
      <c r="EX479">
        <v>3</v>
      </c>
      <c r="EY479">
        <f t="shared" si="1559"/>
        <v>8.6652938974166982E-2</v>
      </c>
      <c r="EZ479">
        <v>0</v>
      </c>
      <c r="FA479">
        <f t="shared" si="1517"/>
        <v>0</v>
      </c>
      <c r="FB479">
        <v>0</v>
      </c>
      <c r="FC479">
        <f t="shared" si="1560"/>
        <v>0</v>
      </c>
      <c r="FD479">
        <v>0</v>
      </c>
      <c r="FE479">
        <f t="shared" si="1595"/>
        <v>0</v>
      </c>
      <c r="FF479">
        <v>0</v>
      </c>
      <c r="FG479">
        <f t="shared" si="1596"/>
        <v>0</v>
      </c>
      <c r="FH479">
        <v>0</v>
      </c>
      <c r="FI479">
        <f t="shared" si="1597"/>
        <v>0</v>
      </c>
      <c r="FJ479">
        <v>0</v>
      </c>
      <c r="FK479">
        <f t="shared" si="1598"/>
        <v>0</v>
      </c>
      <c r="FL479">
        <v>0</v>
      </c>
      <c r="FM479">
        <f t="shared" si="1599"/>
        <v>0</v>
      </c>
      <c r="FN479">
        <v>0</v>
      </c>
      <c r="FO479">
        <f t="shared" si="1600"/>
        <v>0</v>
      </c>
      <c r="FP479">
        <v>0</v>
      </c>
      <c r="FQ479">
        <f t="shared" si="1601"/>
        <v>0</v>
      </c>
      <c r="FR479">
        <v>0</v>
      </c>
      <c r="FS479">
        <f t="shared" si="1602"/>
        <v>0</v>
      </c>
      <c r="FT479">
        <v>0</v>
      </c>
      <c r="FU479">
        <f t="shared" si="1603"/>
        <v>0</v>
      </c>
      <c r="FV479">
        <v>0</v>
      </c>
      <c r="FW479">
        <f t="shared" si="1604"/>
        <v>0</v>
      </c>
      <c r="FX479">
        <v>0</v>
      </c>
      <c r="FY479">
        <f t="shared" si="1605"/>
        <v>0</v>
      </c>
      <c r="FZ479">
        <v>0</v>
      </c>
      <c r="GA479">
        <f t="shared" si="1606"/>
        <v>0</v>
      </c>
      <c r="GB479">
        <v>0</v>
      </c>
      <c r="GC479">
        <f t="shared" si="1607"/>
        <v>0</v>
      </c>
      <c r="GD479">
        <v>0</v>
      </c>
      <c r="GE479">
        <f t="shared" si="1608"/>
        <v>0</v>
      </c>
      <c r="GF479">
        <v>0</v>
      </c>
      <c r="GG479">
        <f t="shared" si="1609"/>
        <v>0</v>
      </c>
      <c r="GH479">
        <v>0</v>
      </c>
      <c r="GI479">
        <f t="shared" si="1610"/>
        <v>0</v>
      </c>
      <c r="GJ479">
        <v>0</v>
      </c>
      <c r="GK479">
        <f t="shared" si="1611"/>
        <v>0</v>
      </c>
      <c r="GL479">
        <v>0</v>
      </c>
      <c r="GM479">
        <f t="shared" si="1612"/>
        <v>0</v>
      </c>
      <c r="GN479">
        <v>0</v>
      </c>
      <c r="GO479">
        <f t="shared" si="1613"/>
        <v>0</v>
      </c>
      <c r="GP479">
        <v>0</v>
      </c>
      <c r="GQ479">
        <f t="shared" si="1614"/>
        <v>0</v>
      </c>
      <c r="GR479" s="3" t="s">
        <v>806</v>
      </c>
    </row>
    <row r="480" spans="1:200" x14ac:dyDescent="0.45">
      <c r="A480">
        <v>479</v>
      </c>
      <c r="B480" t="s">
        <v>53</v>
      </c>
      <c r="C480" t="s">
        <v>805</v>
      </c>
      <c r="D480" t="s">
        <v>768</v>
      </c>
      <c r="E480" t="s">
        <v>768</v>
      </c>
      <c r="F480">
        <f t="shared" si="1615"/>
        <v>231.4</v>
      </c>
      <c r="G480">
        <f>190+273</f>
        <v>463</v>
      </c>
      <c r="H480">
        <v>933</v>
      </c>
      <c r="I480" s="2">
        <f t="shared" si="1519"/>
        <v>0.4962486602357985</v>
      </c>
      <c r="J480" s="2">
        <f t="shared" si="1520"/>
        <v>231.6</v>
      </c>
      <c r="K480" s="2">
        <f t="shared" si="1521"/>
        <v>2.0008643042350909</v>
      </c>
      <c r="N480">
        <v>59</v>
      </c>
      <c r="O480">
        <v>59</v>
      </c>
      <c r="P480" s="2">
        <f t="shared" si="1590"/>
        <v>1</v>
      </c>
      <c r="Q480" s="2">
        <f t="shared" si="1591"/>
        <v>0</v>
      </c>
      <c r="S480">
        <v>16</v>
      </c>
      <c r="T480" s="2">
        <f t="shared" si="1592"/>
        <v>0</v>
      </c>
      <c r="U480">
        <f>4*9.8</f>
        <v>39.200000000000003</v>
      </c>
      <c r="V480">
        <f>3.8*9.8</f>
        <v>37.24</v>
      </c>
      <c r="W480" s="2">
        <f t="shared" si="1522"/>
        <v>23.128</v>
      </c>
      <c r="X480" s="2">
        <f t="shared" si="1523"/>
        <v>21.971600000000002</v>
      </c>
      <c r="Y480" s="7">
        <f t="shared" si="1524"/>
        <v>-5.2631578947368321E-2</v>
      </c>
      <c r="Z480" s="2">
        <f t="shared" si="1525"/>
        <v>1.0526315789473684</v>
      </c>
      <c r="AA480" s="2" t="e">
        <f t="shared" si="1526"/>
        <v>#DIV/0!</v>
      </c>
      <c r="AB480" s="2">
        <f t="shared" si="1527"/>
        <v>2.3275000000000001</v>
      </c>
      <c r="AC480" s="2">
        <f t="shared" si="1528"/>
        <v>0</v>
      </c>
      <c r="AD480" s="2">
        <f t="shared" si="1529"/>
        <v>39.200000000000003</v>
      </c>
      <c r="AE480" s="2">
        <f t="shared" si="1530"/>
        <v>21.240000000000002</v>
      </c>
      <c r="AF480" s="2">
        <f t="shared" si="1314"/>
        <v>0.57035445757250269</v>
      </c>
      <c r="AG480" s="2">
        <f t="shared" si="1531"/>
        <v>1.8455743879472692</v>
      </c>
      <c r="AH480" s="2">
        <f t="shared" si="1576"/>
        <v>33.650912996777656</v>
      </c>
      <c r="AI480" s="2">
        <v>0</v>
      </c>
      <c r="AJ480">
        <v>1.2E-2</v>
      </c>
      <c r="AK480">
        <f t="shared" si="1616"/>
        <v>49.166666666666664</v>
      </c>
      <c r="AL480">
        <v>10</v>
      </c>
      <c r="AM480">
        <f t="shared" si="1617"/>
        <v>59.166666666666664</v>
      </c>
      <c r="AP480" t="s">
        <v>37</v>
      </c>
      <c r="AQ480">
        <v>105</v>
      </c>
      <c r="AR480">
        <f>0.2/1000</f>
        <v>2.0000000000000001E-4</v>
      </c>
      <c r="AS480">
        <v>3</v>
      </c>
      <c r="AT480">
        <v>1</v>
      </c>
      <c r="AU480">
        <f t="shared" si="1585"/>
        <v>27.712812921102035</v>
      </c>
      <c r="AV480" t="s">
        <v>53</v>
      </c>
      <c r="AW480" t="s">
        <v>64</v>
      </c>
      <c r="AZ480" s="2">
        <f t="shared" si="1593"/>
        <v>3</v>
      </c>
      <c r="BA480" s="2">
        <f t="shared" si="1594"/>
        <v>2</v>
      </c>
      <c r="BB480">
        <v>0</v>
      </c>
      <c r="BC480">
        <f t="shared" si="1510"/>
        <v>0</v>
      </c>
      <c r="BD480">
        <v>0</v>
      </c>
      <c r="BE480">
        <f t="shared" si="1511"/>
        <v>0</v>
      </c>
      <c r="BF480">
        <v>0</v>
      </c>
      <c r="BG480">
        <f t="shared" si="1423"/>
        <v>0</v>
      </c>
      <c r="BH480">
        <v>0</v>
      </c>
      <c r="BI480">
        <f t="shared" si="1512"/>
        <v>0</v>
      </c>
      <c r="BJ480">
        <v>0</v>
      </c>
      <c r="BK480">
        <f t="shared" si="1513"/>
        <v>0</v>
      </c>
      <c r="BL480">
        <v>100</v>
      </c>
      <c r="BM480">
        <f t="shared" si="1514"/>
        <v>1</v>
      </c>
      <c r="BN480">
        <v>0</v>
      </c>
      <c r="BO480">
        <f t="shared" si="1515"/>
        <v>0</v>
      </c>
      <c r="BP480">
        <v>0</v>
      </c>
      <c r="BQ480">
        <f t="shared" si="1516"/>
        <v>0</v>
      </c>
      <c r="BR480">
        <v>0</v>
      </c>
      <c r="BS480">
        <f t="shared" si="1534"/>
        <v>0</v>
      </c>
      <c r="BT480">
        <v>0</v>
      </c>
      <c r="BU480">
        <f t="shared" si="1535"/>
        <v>0</v>
      </c>
      <c r="BV480">
        <v>0</v>
      </c>
      <c r="BW480">
        <f t="shared" si="1536"/>
        <v>0</v>
      </c>
      <c r="BX480">
        <v>0</v>
      </c>
      <c r="BY480">
        <f t="shared" si="1537"/>
        <v>0</v>
      </c>
      <c r="BZ480">
        <v>0</v>
      </c>
      <c r="CA480">
        <f t="shared" si="1538"/>
        <v>0</v>
      </c>
      <c r="CB480">
        <v>0</v>
      </c>
      <c r="CC480">
        <f t="shared" si="1539"/>
        <v>0</v>
      </c>
      <c r="CD480">
        <v>0</v>
      </c>
      <c r="CE480">
        <f t="shared" si="1540"/>
        <v>0</v>
      </c>
      <c r="CF480">
        <v>0</v>
      </c>
      <c r="CG480">
        <f t="shared" si="1541"/>
        <v>0</v>
      </c>
      <c r="CH480">
        <v>0</v>
      </c>
      <c r="CI480">
        <f t="shared" si="1542"/>
        <v>0</v>
      </c>
      <c r="CJ480">
        <v>0</v>
      </c>
      <c r="CK480">
        <f t="shared" si="1543"/>
        <v>0</v>
      </c>
      <c r="CL480">
        <v>0</v>
      </c>
      <c r="CM480">
        <f t="shared" si="1544"/>
        <v>0</v>
      </c>
      <c r="CN480">
        <v>0</v>
      </c>
      <c r="CO480">
        <f t="shared" si="1545"/>
        <v>0</v>
      </c>
      <c r="CP480">
        <v>0</v>
      </c>
      <c r="CQ480">
        <f t="shared" si="1546"/>
        <v>0</v>
      </c>
      <c r="CR480">
        <v>0</v>
      </c>
      <c r="CS480">
        <f t="shared" si="1547"/>
        <v>0</v>
      </c>
      <c r="CT480">
        <v>0</v>
      </c>
      <c r="CU480">
        <f t="shared" si="1548"/>
        <v>0</v>
      </c>
      <c r="CV480">
        <v>0</v>
      </c>
      <c r="CW480">
        <f t="shared" si="1549"/>
        <v>0</v>
      </c>
      <c r="CX480">
        <v>0</v>
      </c>
      <c r="CY480">
        <f t="shared" si="1550"/>
        <v>0</v>
      </c>
      <c r="CZ480">
        <v>0</v>
      </c>
      <c r="DA480">
        <f t="shared" si="1551"/>
        <v>0</v>
      </c>
      <c r="DB480">
        <v>0</v>
      </c>
      <c r="DC480">
        <f t="shared" si="1552"/>
        <v>0</v>
      </c>
      <c r="DD480">
        <v>0</v>
      </c>
      <c r="DE480">
        <f t="shared" si="1553"/>
        <v>0</v>
      </c>
      <c r="DF480">
        <v>0</v>
      </c>
      <c r="DG480">
        <f t="shared" si="1554"/>
        <v>0</v>
      </c>
      <c r="DH480">
        <v>0</v>
      </c>
      <c r="DI480">
        <f t="shared" si="1555"/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f t="shared" si="1556"/>
        <v>0</v>
      </c>
      <c r="ET480">
        <v>0</v>
      </c>
      <c r="EU480">
        <f t="shared" si="1557"/>
        <v>0</v>
      </c>
      <c r="EV480">
        <v>97</v>
      </c>
      <c r="EW480">
        <f t="shared" si="1558"/>
        <v>0.91334706102583296</v>
      </c>
      <c r="EX480">
        <v>3</v>
      </c>
      <c r="EY480">
        <f t="shared" si="1559"/>
        <v>8.6652938974166982E-2</v>
      </c>
      <c r="EZ480">
        <v>0</v>
      </c>
      <c r="FA480">
        <f t="shared" si="1517"/>
        <v>0</v>
      </c>
      <c r="FB480">
        <v>0</v>
      </c>
      <c r="FC480">
        <f t="shared" si="1560"/>
        <v>0</v>
      </c>
      <c r="FD480">
        <v>0</v>
      </c>
      <c r="FE480">
        <f t="shared" si="1595"/>
        <v>0</v>
      </c>
      <c r="FF480">
        <v>0</v>
      </c>
      <c r="FG480">
        <f t="shared" si="1596"/>
        <v>0</v>
      </c>
      <c r="FH480">
        <v>0</v>
      </c>
      <c r="FI480">
        <f t="shared" si="1597"/>
        <v>0</v>
      </c>
      <c r="FJ480">
        <v>0</v>
      </c>
      <c r="FK480">
        <f t="shared" si="1598"/>
        <v>0</v>
      </c>
      <c r="FL480">
        <v>0</v>
      </c>
      <c r="FM480">
        <f t="shared" si="1599"/>
        <v>0</v>
      </c>
      <c r="FN480">
        <v>0</v>
      </c>
      <c r="FO480">
        <f t="shared" si="1600"/>
        <v>0</v>
      </c>
      <c r="FP480">
        <v>0</v>
      </c>
      <c r="FQ480">
        <f t="shared" si="1601"/>
        <v>0</v>
      </c>
      <c r="FR480">
        <v>0</v>
      </c>
      <c r="FS480">
        <f t="shared" si="1602"/>
        <v>0</v>
      </c>
      <c r="FT480">
        <v>0</v>
      </c>
      <c r="FU480">
        <f t="shared" si="1603"/>
        <v>0</v>
      </c>
      <c r="FV480">
        <v>0</v>
      </c>
      <c r="FW480">
        <f t="shared" si="1604"/>
        <v>0</v>
      </c>
      <c r="FX480">
        <v>0</v>
      </c>
      <c r="FY480">
        <f t="shared" si="1605"/>
        <v>0</v>
      </c>
      <c r="FZ480">
        <v>0</v>
      </c>
      <c r="GA480">
        <f t="shared" si="1606"/>
        <v>0</v>
      </c>
      <c r="GB480">
        <v>0</v>
      </c>
      <c r="GC480">
        <f t="shared" si="1607"/>
        <v>0</v>
      </c>
      <c r="GD480">
        <v>0</v>
      </c>
      <c r="GE480">
        <f t="shared" si="1608"/>
        <v>0</v>
      </c>
      <c r="GF480">
        <v>0</v>
      </c>
      <c r="GG480">
        <f t="shared" si="1609"/>
        <v>0</v>
      </c>
      <c r="GH480">
        <v>0</v>
      </c>
      <c r="GI480">
        <f t="shared" si="1610"/>
        <v>0</v>
      </c>
      <c r="GJ480">
        <v>0</v>
      </c>
      <c r="GK480">
        <f t="shared" si="1611"/>
        <v>0</v>
      </c>
      <c r="GL480">
        <v>0</v>
      </c>
      <c r="GM480">
        <f t="shared" si="1612"/>
        <v>0</v>
      </c>
      <c r="GN480">
        <v>0</v>
      </c>
      <c r="GO480">
        <f t="shared" si="1613"/>
        <v>0</v>
      </c>
      <c r="GP480">
        <v>0</v>
      </c>
      <c r="GQ480">
        <f t="shared" si="1614"/>
        <v>0</v>
      </c>
      <c r="GR480" s="3" t="s">
        <v>806</v>
      </c>
    </row>
    <row r="481" spans="1:200" x14ac:dyDescent="0.45">
      <c r="A481">
        <v>480</v>
      </c>
      <c r="B481" t="s">
        <v>53</v>
      </c>
      <c r="C481" t="s">
        <v>805</v>
      </c>
      <c r="D481" t="s">
        <v>768</v>
      </c>
      <c r="E481" t="s">
        <v>768</v>
      </c>
      <c r="F481">
        <f t="shared" si="1615"/>
        <v>231.4</v>
      </c>
      <c r="G481">
        <v>293</v>
      </c>
      <c r="H481">
        <v>933</v>
      </c>
      <c r="I481" s="2">
        <f t="shared" si="1519"/>
        <v>0.31404072883172562</v>
      </c>
      <c r="J481" s="2">
        <f t="shared" si="1520"/>
        <v>61.599999999999994</v>
      </c>
      <c r="K481" s="2">
        <f t="shared" si="1521"/>
        <v>1.2662057044079515</v>
      </c>
      <c r="N481">
        <v>11</v>
      </c>
      <c r="O481">
        <v>40</v>
      </c>
      <c r="P481" s="2">
        <f t="shared" si="1590"/>
        <v>0.27500000000000002</v>
      </c>
      <c r="Q481" s="2">
        <f t="shared" si="1591"/>
        <v>0.72499999999999998</v>
      </c>
      <c r="S481">
        <v>24</v>
      </c>
      <c r="T481" s="2">
        <f t="shared" si="1592"/>
        <v>0</v>
      </c>
      <c r="U481">
        <f>4.3*9.8</f>
        <v>42.14</v>
      </c>
      <c r="V481">
        <f>7.3*9.8</f>
        <v>71.540000000000006</v>
      </c>
      <c r="W481" s="2">
        <f t="shared" si="1522"/>
        <v>4.6354000000000006</v>
      </c>
      <c r="X481" s="2">
        <f t="shared" si="1523"/>
        <v>28.616000000000003</v>
      </c>
      <c r="Y481" s="7">
        <f t="shared" si="1524"/>
        <v>0.83801369863013697</v>
      </c>
      <c r="Z481" s="2">
        <f t="shared" si="1525"/>
        <v>0.58904109589041087</v>
      </c>
      <c r="AA481" s="2" t="e">
        <f t="shared" si="1526"/>
        <v>#DIV/0!</v>
      </c>
      <c r="AB481" s="2">
        <f t="shared" si="1527"/>
        <v>2.9808333333333334</v>
      </c>
      <c r="AC481" s="2">
        <f t="shared" si="1528"/>
        <v>0.72499999999999998</v>
      </c>
      <c r="AD481" s="2">
        <f t="shared" si="1529"/>
        <v>42.14</v>
      </c>
      <c r="AE481" s="2">
        <f t="shared" si="1530"/>
        <v>47.540000000000006</v>
      </c>
      <c r="AF481" s="2">
        <f t="shared" si="1314"/>
        <v>0.664523343584009</v>
      </c>
      <c r="AG481" s="2">
        <f t="shared" si="1531"/>
        <v>0.88641144299537222</v>
      </c>
      <c r="AH481" s="2">
        <f t="shared" si="1576"/>
        <v>26.580933743360362</v>
      </c>
      <c r="AI481" s="2">
        <v>1</v>
      </c>
      <c r="AJ481">
        <v>1.2E-2</v>
      </c>
      <c r="AK481">
        <f t="shared" si="1616"/>
        <v>9.1666666666666661</v>
      </c>
      <c r="AL481">
        <v>10</v>
      </c>
      <c r="AM481">
        <f t="shared" si="1617"/>
        <v>19.166666666666664</v>
      </c>
      <c r="AP481" t="s">
        <v>37</v>
      </c>
      <c r="AQ481">
        <v>105</v>
      </c>
      <c r="AR481">
        <f>0.0425/1000</f>
        <v>4.2500000000000003E-5</v>
      </c>
      <c r="AS481">
        <v>3</v>
      </c>
      <c r="AT481">
        <v>1</v>
      </c>
      <c r="AU481">
        <f t="shared" si="1585"/>
        <v>41.569219381653056</v>
      </c>
      <c r="AV481" t="s">
        <v>53</v>
      </c>
      <c r="AW481" t="s">
        <v>64</v>
      </c>
      <c r="AZ481" s="2">
        <f t="shared" si="1593"/>
        <v>3</v>
      </c>
      <c r="BA481" s="2">
        <f t="shared" si="1594"/>
        <v>2</v>
      </c>
      <c r="BB481">
        <v>0</v>
      </c>
      <c r="BC481">
        <f t="shared" si="1510"/>
        <v>0</v>
      </c>
      <c r="BD481">
        <v>0</v>
      </c>
      <c r="BE481">
        <f t="shared" si="1511"/>
        <v>0</v>
      </c>
      <c r="BF481">
        <v>0</v>
      </c>
      <c r="BG481">
        <f t="shared" si="1423"/>
        <v>0</v>
      </c>
      <c r="BH481">
        <v>0</v>
      </c>
      <c r="BI481">
        <f t="shared" si="1512"/>
        <v>0</v>
      </c>
      <c r="BJ481">
        <v>0</v>
      </c>
      <c r="BK481">
        <f t="shared" si="1513"/>
        <v>0</v>
      </c>
      <c r="BL481">
        <v>100</v>
      </c>
      <c r="BM481">
        <f t="shared" si="1514"/>
        <v>1</v>
      </c>
      <c r="BN481">
        <v>0</v>
      </c>
      <c r="BO481">
        <f t="shared" si="1515"/>
        <v>0</v>
      </c>
      <c r="BP481">
        <v>0</v>
      </c>
      <c r="BQ481">
        <f t="shared" si="1516"/>
        <v>0</v>
      </c>
      <c r="BR481">
        <v>0</v>
      </c>
      <c r="BS481">
        <f t="shared" si="1534"/>
        <v>0</v>
      </c>
      <c r="BT481">
        <v>0</v>
      </c>
      <c r="BU481">
        <f t="shared" si="1535"/>
        <v>0</v>
      </c>
      <c r="BV481">
        <v>0</v>
      </c>
      <c r="BW481">
        <f t="shared" si="1536"/>
        <v>0</v>
      </c>
      <c r="BX481">
        <v>0</v>
      </c>
      <c r="BY481">
        <f t="shared" si="1537"/>
        <v>0</v>
      </c>
      <c r="BZ481">
        <v>0</v>
      </c>
      <c r="CA481">
        <f t="shared" si="1538"/>
        <v>0</v>
      </c>
      <c r="CB481">
        <v>0</v>
      </c>
      <c r="CC481">
        <f t="shared" si="1539"/>
        <v>0</v>
      </c>
      <c r="CD481">
        <v>0</v>
      </c>
      <c r="CE481">
        <f t="shared" si="1540"/>
        <v>0</v>
      </c>
      <c r="CF481">
        <v>0</v>
      </c>
      <c r="CG481">
        <f t="shared" si="1541"/>
        <v>0</v>
      </c>
      <c r="CH481">
        <v>0</v>
      </c>
      <c r="CI481">
        <f t="shared" si="1542"/>
        <v>0</v>
      </c>
      <c r="CJ481">
        <v>0</v>
      </c>
      <c r="CK481">
        <f t="shared" si="1543"/>
        <v>0</v>
      </c>
      <c r="CL481">
        <v>0</v>
      </c>
      <c r="CM481">
        <f t="shared" si="1544"/>
        <v>0</v>
      </c>
      <c r="CN481">
        <v>0</v>
      </c>
      <c r="CO481">
        <f t="shared" si="1545"/>
        <v>0</v>
      </c>
      <c r="CP481">
        <v>0</v>
      </c>
      <c r="CQ481">
        <f t="shared" si="1546"/>
        <v>0</v>
      </c>
      <c r="CR481">
        <v>0</v>
      </c>
      <c r="CS481">
        <f t="shared" si="1547"/>
        <v>0</v>
      </c>
      <c r="CT481">
        <v>0</v>
      </c>
      <c r="CU481">
        <f t="shared" si="1548"/>
        <v>0</v>
      </c>
      <c r="CV481">
        <v>0</v>
      </c>
      <c r="CW481">
        <f t="shared" si="1549"/>
        <v>0</v>
      </c>
      <c r="CX481">
        <v>0</v>
      </c>
      <c r="CY481">
        <f t="shared" si="1550"/>
        <v>0</v>
      </c>
      <c r="CZ481">
        <v>0</v>
      </c>
      <c r="DA481">
        <f t="shared" si="1551"/>
        <v>0</v>
      </c>
      <c r="DB481">
        <v>0</v>
      </c>
      <c r="DC481">
        <f t="shared" si="1552"/>
        <v>0</v>
      </c>
      <c r="DD481">
        <v>0</v>
      </c>
      <c r="DE481">
        <f t="shared" si="1553"/>
        <v>0</v>
      </c>
      <c r="DF481">
        <v>0</v>
      </c>
      <c r="DG481">
        <f t="shared" si="1554"/>
        <v>0</v>
      </c>
      <c r="DH481">
        <v>0</v>
      </c>
      <c r="DI481">
        <f t="shared" si="1555"/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f t="shared" si="1556"/>
        <v>0</v>
      </c>
      <c r="ET481">
        <v>0</v>
      </c>
      <c r="EU481">
        <f t="shared" si="1557"/>
        <v>0</v>
      </c>
      <c r="EV481">
        <v>97</v>
      </c>
      <c r="EW481">
        <f t="shared" si="1558"/>
        <v>0.91334706102583296</v>
      </c>
      <c r="EX481">
        <v>3</v>
      </c>
      <c r="EY481">
        <f t="shared" si="1559"/>
        <v>8.6652938974166982E-2</v>
      </c>
      <c r="EZ481">
        <v>0</v>
      </c>
      <c r="FA481">
        <f t="shared" si="1517"/>
        <v>0</v>
      </c>
      <c r="FB481">
        <v>0</v>
      </c>
      <c r="FC481">
        <f t="shared" si="1560"/>
        <v>0</v>
      </c>
      <c r="FD481">
        <v>0</v>
      </c>
      <c r="FE481">
        <f t="shared" si="1595"/>
        <v>0</v>
      </c>
      <c r="FF481">
        <v>0</v>
      </c>
      <c r="FG481">
        <f t="shared" si="1596"/>
        <v>0</v>
      </c>
      <c r="FH481">
        <v>0</v>
      </c>
      <c r="FI481">
        <f t="shared" si="1597"/>
        <v>0</v>
      </c>
      <c r="FJ481">
        <v>0</v>
      </c>
      <c r="FK481">
        <f t="shared" si="1598"/>
        <v>0</v>
      </c>
      <c r="FL481">
        <v>0</v>
      </c>
      <c r="FM481">
        <f t="shared" si="1599"/>
        <v>0</v>
      </c>
      <c r="FN481">
        <v>0</v>
      </c>
      <c r="FO481">
        <f t="shared" si="1600"/>
        <v>0</v>
      </c>
      <c r="FP481">
        <v>0</v>
      </c>
      <c r="FQ481">
        <f t="shared" si="1601"/>
        <v>0</v>
      </c>
      <c r="FR481">
        <v>0</v>
      </c>
      <c r="FS481">
        <f t="shared" si="1602"/>
        <v>0</v>
      </c>
      <c r="FT481">
        <v>0</v>
      </c>
      <c r="FU481">
        <f t="shared" si="1603"/>
        <v>0</v>
      </c>
      <c r="FV481">
        <v>0</v>
      </c>
      <c r="FW481">
        <f t="shared" si="1604"/>
        <v>0</v>
      </c>
      <c r="FX481">
        <v>0</v>
      </c>
      <c r="FY481">
        <f t="shared" si="1605"/>
        <v>0</v>
      </c>
      <c r="FZ481">
        <v>0</v>
      </c>
      <c r="GA481">
        <f t="shared" si="1606"/>
        <v>0</v>
      </c>
      <c r="GB481">
        <v>0</v>
      </c>
      <c r="GC481">
        <f t="shared" si="1607"/>
        <v>0</v>
      </c>
      <c r="GD481">
        <v>0</v>
      </c>
      <c r="GE481">
        <f t="shared" si="1608"/>
        <v>0</v>
      </c>
      <c r="GF481">
        <v>0</v>
      </c>
      <c r="GG481">
        <f t="shared" si="1609"/>
        <v>0</v>
      </c>
      <c r="GH481">
        <v>0</v>
      </c>
      <c r="GI481">
        <f t="shared" si="1610"/>
        <v>0</v>
      </c>
      <c r="GJ481">
        <v>0</v>
      </c>
      <c r="GK481">
        <f t="shared" si="1611"/>
        <v>0</v>
      </c>
      <c r="GL481">
        <v>0</v>
      </c>
      <c r="GM481">
        <f t="shared" si="1612"/>
        <v>0</v>
      </c>
      <c r="GN481">
        <v>0</v>
      </c>
      <c r="GO481">
        <f t="shared" si="1613"/>
        <v>0</v>
      </c>
      <c r="GP481">
        <v>0</v>
      </c>
      <c r="GQ481">
        <f t="shared" si="1614"/>
        <v>0</v>
      </c>
      <c r="GR481" s="3" t="s">
        <v>806</v>
      </c>
    </row>
    <row r="482" spans="1:200" x14ac:dyDescent="0.45">
      <c r="A482">
        <v>481</v>
      </c>
      <c r="B482" t="s">
        <v>53</v>
      </c>
      <c r="C482" t="s">
        <v>805</v>
      </c>
      <c r="D482" t="s">
        <v>768</v>
      </c>
      <c r="E482" t="s">
        <v>768</v>
      </c>
      <c r="F482">
        <f t="shared" si="1615"/>
        <v>231.4</v>
      </c>
      <c r="G482">
        <f>80+273</f>
        <v>353</v>
      </c>
      <c r="H482">
        <v>933</v>
      </c>
      <c r="I482" s="2">
        <f t="shared" si="1519"/>
        <v>0.37834941050375132</v>
      </c>
      <c r="J482" s="2">
        <f t="shared" si="1520"/>
        <v>121.6</v>
      </c>
      <c r="K482" s="2">
        <f t="shared" si="1521"/>
        <v>1.5254969749351772</v>
      </c>
      <c r="N482">
        <v>13</v>
      </c>
      <c r="O482">
        <v>39</v>
      </c>
      <c r="P482" s="2">
        <f t="shared" si="1590"/>
        <v>0.33333333333333331</v>
      </c>
      <c r="Q482" s="2">
        <f t="shared" si="1591"/>
        <v>0.66666666666666663</v>
      </c>
      <c r="S482">
        <v>24</v>
      </c>
      <c r="T482" s="2">
        <f t="shared" si="1592"/>
        <v>0</v>
      </c>
      <c r="U482">
        <f>3.9*9.8</f>
        <v>38.22</v>
      </c>
      <c r="V482">
        <f>6.6*9.8</f>
        <v>64.680000000000007</v>
      </c>
      <c r="W482" s="2">
        <f t="shared" si="1522"/>
        <v>4.9686000000000003</v>
      </c>
      <c r="X482" s="2">
        <f t="shared" si="1523"/>
        <v>25.225200000000005</v>
      </c>
      <c r="Y482" s="7">
        <f t="shared" si="1524"/>
        <v>0.80303030303030309</v>
      </c>
      <c r="Z482" s="2">
        <f t="shared" si="1525"/>
        <v>0.59090909090909083</v>
      </c>
      <c r="AA482" s="2" t="e">
        <f t="shared" si="1526"/>
        <v>#DIV/0!</v>
      </c>
      <c r="AB482" s="2">
        <f t="shared" si="1527"/>
        <v>2.6950000000000003</v>
      </c>
      <c r="AC482" s="2">
        <f t="shared" si="1528"/>
        <v>0.66666666666666663</v>
      </c>
      <c r="AD482" s="2">
        <f t="shared" si="1529"/>
        <v>38.22</v>
      </c>
      <c r="AE482" s="2">
        <f t="shared" si="1530"/>
        <v>40.680000000000007</v>
      </c>
      <c r="AF482" s="2">
        <f t="shared" si="1314"/>
        <v>0.62894248608534331</v>
      </c>
      <c r="AG482" s="2">
        <f t="shared" si="1531"/>
        <v>0.93952802359881993</v>
      </c>
      <c r="AH482" s="2">
        <f t="shared" si="1576"/>
        <v>24.52875695732839</v>
      </c>
      <c r="AI482" s="2">
        <v>1</v>
      </c>
      <c r="AJ482">
        <v>1.2E-2</v>
      </c>
      <c r="AK482">
        <f t="shared" si="1616"/>
        <v>10.833333333333334</v>
      </c>
      <c r="AL482">
        <v>10</v>
      </c>
      <c r="AM482">
        <f t="shared" si="1617"/>
        <v>20.833333333333336</v>
      </c>
      <c r="AP482" t="s">
        <v>37</v>
      </c>
      <c r="AQ482">
        <v>105</v>
      </c>
      <c r="AR482">
        <f>0.0425/1000</f>
        <v>4.2500000000000003E-5</v>
      </c>
      <c r="AS482">
        <v>3</v>
      </c>
      <c r="AT482">
        <v>1</v>
      </c>
      <c r="AU482">
        <f t="shared" si="1585"/>
        <v>41.569219381653056</v>
      </c>
      <c r="AV482" t="s">
        <v>53</v>
      </c>
      <c r="AW482" t="s">
        <v>64</v>
      </c>
      <c r="AZ482" s="2">
        <f t="shared" si="1593"/>
        <v>3</v>
      </c>
      <c r="BA482" s="2">
        <f t="shared" si="1594"/>
        <v>2</v>
      </c>
      <c r="BB482">
        <v>0</v>
      </c>
      <c r="BC482">
        <f t="shared" si="1510"/>
        <v>0</v>
      </c>
      <c r="BD482">
        <v>0</v>
      </c>
      <c r="BE482">
        <f t="shared" si="1511"/>
        <v>0</v>
      </c>
      <c r="BF482">
        <v>0</v>
      </c>
      <c r="BG482">
        <f t="shared" si="1423"/>
        <v>0</v>
      </c>
      <c r="BH482">
        <v>0</v>
      </c>
      <c r="BI482">
        <f t="shared" si="1512"/>
        <v>0</v>
      </c>
      <c r="BJ482">
        <v>0</v>
      </c>
      <c r="BK482">
        <f t="shared" si="1513"/>
        <v>0</v>
      </c>
      <c r="BL482">
        <v>100</v>
      </c>
      <c r="BM482">
        <f t="shared" si="1514"/>
        <v>1</v>
      </c>
      <c r="BN482">
        <v>0</v>
      </c>
      <c r="BO482">
        <f t="shared" si="1515"/>
        <v>0</v>
      </c>
      <c r="BP482">
        <v>0</v>
      </c>
      <c r="BQ482">
        <f t="shared" si="1516"/>
        <v>0</v>
      </c>
      <c r="BR482">
        <v>0</v>
      </c>
      <c r="BS482">
        <f t="shared" si="1534"/>
        <v>0</v>
      </c>
      <c r="BT482">
        <v>0</v>
      </c>
      <c r="BU482">
        <f t="shared" si="1535"/>
        <v>0</v>
      </c>
      <c r="BV482">
        <v>0</v>
      </c>
      <c r="BW482">
        <f t="shared" si="1536"/>
        <v>0</v>
      </c>
      <c r="BX482">
        <v>0</v>
      </c>
      <c r="BY482">
        <f t="shared" si="1537"/>
        <v>0</v>
      </c>
      <c r="BZ482">
        <v>0</v>
      </c>
      <c r="CA482">
        <f t="shared" si="1538"/>
        <v>0</v>
      </c>
      <c r="CB482">
        <v>0</v>
      </c>
      <c r="CC482">
        <f t="shared" si="1539"/>
        <v>0</v>
      </c>
      <c r="CD482">
        <v>0</v>
      </c>
      <c r="CE482">
        <f t="shared" si="1540"/>
        <v>0</v>
      </c>
      <c r="CF482">
        <v>0</v>
      </c>
      <c r="CG482">
        <f t="shared" si="1541"/>
        <v>0</v>
      </c>
      <c r="CH482">
        <v>0</v>
      </c>
      <c r="CI482">
        <f t="shared" si="1542"/>
        <v>0</v>
      </c>
      <c r="CJ482">
        <v>0</v>
      </c>
      <c r="CK482">
        <f t="shared" si="1543"/>
        <v>0</v>
      </c>
      <c r="CL482">
        <v>0</v>
      </c>
      <c r="CM482">
        <f t="shared" si="1544"/>
        <v>0</v>
      </c>
      <c r="CN482">
        <v>0</v>
      </c>
      <c r="CO482">
        <f t="shared" si="1545"/>
        <v>0</v>
      </c>
      <c r="CP482">
        <v>0</v>
      </c>
      <c r="CQ482">
        <f t="shared" si="1546"/>
        <v>0</v>
      </c>
      <c r="CR482">
        <v>0</v>
      </c>
      <c r="CS482">
        <f t="shared" si="1547"/>
        <v>0</v>
      </c>
      <c r="CT482">
        <v>0</v>
      </c>
      <c r="CU482">
        <f t="shared" si="1548"/>
        <v>0</v>
      </c>
      <c r="CV482">
        <v>0</v>
      </c>
      <c r="CW482">
        <f t="shared" si="1549"/>
        <v>0</v>
      </c>
      <c r="CX482">
        <v>0</v>
      </c>
      <c r="CY482">
        <f t="shared" si="1550"/>
        <v>0</v>
      </c>
      <c r="CZ482">
        <v>0</v>
      </c>
      <c r="DA482">
        <f t="shared" si="1551"/>
        <v>0</v>
      </c>
      <c r="DB482">
        <v>0</v>
      </c>
      <c r="DC482">
        <f t="shared" si="1552"/>
        <v>0</v>
      </c>
      <c r="DD482">
        <v>0</v>
      </c>
      <c r="DE482">
        <f t="shared" si="1553"/>
        <v>0</v>
      </c>
      <c r="DF482">
        <v>0</v>
      </c>
      <c r="DG482">
        <f t="shared" si="1554"/>
        <v>0</v>
      </c>
      <c r="DH482">
        <v>0</v>
      </c>
      <c r="DI482">
        <f t="shared" si="1555"/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f t="shared" si="1556"/>
        <v>0</v>
      </c>
      <c r="ET482">
        <v>0</v>
      </c>
      <c r="EU482">
        <f t="shared" si="1557"/>
        <v>0</v>
      </c>
      <c r="EV482">
        <v>97</v>
      </c>
      <c r="EW482">
        <f t="shared" si="1558"/>
        <v>0.91334706102583296</v>
      </c>
      <c r="EX482">
        <v>3</v>
      </c>
      <c r="EY482">
        <f t="shared" si="1559"/>
        <v>8.6652938974166982E-2</v>
      </c>
      <c r="EZ482">
        <v>0</v>
      </c>
      <c r="FA482">
        <f t="shared" si="1517"/>
        <v>0</v>
      </c>
      <c r="FB482">
        <v>0</v>
      </c>
      <c r="FC482">
        <f t="shared" si="1560"/>
        <v>0</v>
      </c>
      <c r="FD482">
        <v>0</v>
      </c>
      <c r="FE482">
        <f t="shared" si="1595"/>
        <v>0</v>
      </c>
      <c r="FF482">
        <v>0</v>
      </c>
      <c r="FG482">
        <f t="shared" si="1596"/>
        <v>0</v>
      </c>
      <c r="FH482">
        <v>0</v>
      </c>
      <c r="FI482">
        <f t="shared" si="1597"/>
        <v>0</v>
      </c>
      <c r="FJ482">
        <v>0</v>
      </c>
      <c r="FK482">
        <f t="shared" si="1598"/>
        <v>0</v>
      </c>
      <c r="FL482">
        <v>0</v>
      </c>
      <c r="FM482">
        <f t="shared" si="1599"/>
        <v>0</v>
      </c>
      <c r="FN482">
        <v>0</v>
      </c>
      <c r="FO482">
        <f t="shared" si="1600"/>
        <v>0</v>
      </c>
      <c r="FP482">
        <v>0</v>
      </c>
      <c r="FQ482">
        <f t="shared" si="1601"/>
        <v>0</v>
      </c>
      <c r="FR482">
        <v>0</v>
      </c>
      <c r="FS482">
        <f t="shared" si="1602"/>
        <v>0</v>
      </c>
      <c r="FT482">
        <v>0</v>
      </c>
      <c r="FU482">
        <f t="shared" si="1603"/>
        <v>0</v>
      </c>
      <c r="FV482">
        <v>0</v>
      </c>
      <c r="FW482">
        <f t="shared" si="1604"/>
        <v>0</v>
      </c>
      <c r="FX482">
        <v>0</v>
      </c>
      <c r="FY482">
        <f t="shared" si="1605"/>
        <v>0</v>
      </c>
      <c r="FZ482">
        <v>0</v>
      </c>
      <c r="GA482">
        <f t="shared" si="1606"/>
        <v>0</v>
      </c>
      <c r="GB482">
        <v>0</v>
      </c>
      <c r="GC482">
        <f t="shared" si="1607"/>
        <v>0</v>
      </c>
      <c r="GD482">
        <v>0</v>
      </c>
      <c r="GE482">
        <f t="shared" si="1608"/>
        <v>0</v>
      </c>
      <c r="GF482">
        <v>0</v>
      </c>
      <c r="GG482">
        <f t="shared" si="1609"/>
        <v>0</v>
      </c>
      <c r="GH482">
        <v>0</v>
      </c>
      <c r="GI482">
        <f t="shared" si="1610"/>
        <v>0</v>
      </c>
      <c r="GJ482">
        <v>0</v>
      </c>
      <c r="GK482">
        <f t="shared" si="1611"/>
        <v>0</v>
      </c>
      <c r="GL482">
        <v>0</v>
      </c>
      <c r="GM482">
        <f t="shared" si="1612"/>
        <v>0</v>
      </c>
      <c r="GN482">
        <v>0</v>
      </c>
      <c r="GO482">
        <f t="shared" si="1613"/>
        <v>0</v>
      </c>
      <c r="GP482">
        <v>0</v>
      </c>
      <c r="GQ482">
        <f t="shared" si="1614"/>
        <v>0</v>
      </c>
      <c r="GR482" s="3" t="s">
        <v>806</v>
      </c>
    </row>
    <row r="483" spans="1:200" x14ac:dyDescent="0.45">
      <c r="A483">
        <v>482</v>
      </c>
      <c r="B483" t="s">
        <v>53</v>
      </c>
      <c r="C483" t="s">
        <v>805</v>
      </c>
      <c r="D483" t="s">
        <v>768</v>
      </c>
      <c r="E483" t="s">
        <v>768</v>
      </c>
      <c r="F483">
        <f t="shared" si="1615"/>
        <v>231.4</v>
      </c>
      <c r="G483">
        <f>160+273</f>
        <v>433</v>
      </c>
      <c r="H483">
        <v>933</v>
      </c>
      <c r="I483" s="2">
        <f t="shared" si="1519"/>
        <v>0.46409431939978563</v>
      </c>
      <c r="J483" s="2">
        <f t="shared" si="1520"/>
        <v>201.6</v>
      </c>
      <c r="K483" s="2">
        <f t="shared" si="1521"/>
        <v>1.8712186689714778</v>
      </c>
      <c r="N483">
        <v>13</v>
      </c>
      <c r="O483">
        <v>45</v>
      </c>
      <c r="P483" s="2">
        <f t="shared" si="1590"/>
        <v>0.28888888888888886</v>
      </c>
      <c r="Q483" s="2">
        <f t="shared" si="1591"/>
        <v>0.71111111111111114</v>
      </c>
      <c r="S483">
        <v>24</v>
      </c>
      <c r="T483" s="2">
        <f t="shared" si="1592"/>
        <v>0</v>
      </c>
      <c r="U483">
        <f>2.4*9.8</f>
        <v>23.52</v>
      </c>
      <c r="V483">
        <f>5.3*9.8</f>
        <v>51.940000000000005</v>
      </c>
      <c r="W483" s="2">
        <f t="shared" si="1522"/>
        <v>3.0575999999999999</v>
      </c>
      <c r="X483" s="2">
        <f t="shared" si="1523"/>
        <v>23.373000000000001</v>
      </c>
      <c r="Y483" s="7">
        <f t="shared" si="1524"/>
        <v>0.86918238993710695</v>
      </c>
      <c r="Z483" s="2">
        <f t="shared" si="1525"/>
        <v>0.45283018867924524</v>
      </c>
      <c r="AA483" s="2" t="e">
        <f t="shared" si="1526"/>
        <v>#DIV/0!</v>
      </c>
      <c r="AB483" s="2">
        <f t="shared" si="1527"/>
        <v>2.164166666666667</v>
      </c>
      <c r="AC483" s="2">
        <f t="shared" si="1528"/>
        <v>0.71111111111111114</v>
      </c>
      <c r="AD483" s="2">
        <f t="shared" si="1529"/>
        <v>23.52</v>
      </c>
      <c r="AE483" s="2">
        <f t="shared" si="1530"/>
        <v>27.940000000000005</v>
      </c>
      <c r="AF483" s="2">
        <f t="shared" si="1314"/>
        <v>0.53792837889872935</v>
      </c>
      <c r="AG483" s="2">
        <f t="shared" si="1531"/>
        <v>0.84180386542591246</v>
      </c>
      <c r="AH483" s="2">
        <f t="shared" si="1576"/>
        <v>24.20677705044282</v>
      </c>
      <c r="AI483" s="2">
        <v>1</v>
      </c>
      <c r="AJ483">
        <v>1.2E-2</v>
      </c>
      <c r="AK483">
        <f t="shared" si="1616"/>
        <v>10.833333333333334</v>
      </c>
      <c r="AL483">
        <v>10</v>
      </c>
      <c r="AM483">
        <f t="shared" si="1617"/>
        <v>20.833333333333336</v>
      </c>
      <c r="AP483" t="s">
        <v>37</v>
      </c>
      <c r="AQ483">
        <v>105</v>
      </c>
      <c r="AR483">
        <f>0.0425/1000</f>
        <v>4.2500000000000003E-5</v>
      </c>
      <c r="AS483">
        <v>3</v>
      </c>
      <c r="AT483">
        <v>1</v>
      </c>
      <c r="AU483">
        <f t="shared" si="1585"/>
        <v>41.569219381653056</v>
      </c>
      <c r="AV483" t="s">
        <v>53</v>
      </c>
      <c r="AW483" t="s">
        <v>64</v>
      </c>
      <c r="AZ483" s="2">
        <f t="shared" si="1593"/>
        <v>3</v>
      </c>
      <c r="BA483" s="2">
        <f t="shared" si="1594"/>
        <v>2</v>
      </c>
      <c r="BB483">
        <v>0</v>
      </c>
      <c r="BC483">
        <f t="shared" si="1510"/>
        <v>0</v>
      </c>
      <c r="BD483">
        <v>0</v>
      </c>
      <c r="BE483">
        <f t="shared" si="1511"/>
        <v>0</v>
      </c>
      <c r="BF483">
        <v>0</v>
      </c>
      <c r="BG483">
        <f t="shared" si="1423"/>
        <v>0</v>
      </c>
      <c r="BH483">
        <v>0</v>
      </c>
      <c r="BI483">
        <f t="shared" si="1512"/>
        <v>0</v>
      </c>
      <c r="BJ483">
        <v>0</v>
      </c>
      <c r="BK483">
        <f t="shared" si="1513"/>
        <v>0</v>
      </c>
      <c r="BL483">
        <v>100</v>
      </c>
      <c r="BM483">
        <f t="shared" si="1514"/>
        <v>1</v>
      </c>
      <c r="BN483">
        <v>0</v>
      </c>
      <c r="BO483">
        <f t="shared" si="1515"/>
        <v>0</v>
      </c>
      <c r="BP483">
        <v>0</v>
      </c>
      <c r="BQ483">
        <f t="shared" si="1516"/>
        <v>0</v>
      </c>
      <c r="BR483">
        <v>0</v>
      </c>
      <c r="BS483">
        <f t="shared" si="1534"/>
        <v>0</v>
      </c>
      <c r="BT483">
        <v>0</v>
      </c>
      <c r="BU483">
        <f t="shared" si="1535"/>
        <v>0</v>
      </c>
      <c r="BV483">
        <v>0</v>
      </c>
      <c r="BW483">
        <f t="shared" si="1536"/>
        <v>0</v>
      </c>
      <c r="BX483">
        <v>0</v>
      </c>
      <c r="BY483">
        <f t="shared" si="1537"/>
        <v>0</v>
      </c>
      <c r="BZ483">
        <v>0</v>
      </c>
      <c r="CA483">
        <f t="shared" si="1538"/>
        <v>0</v>
      </c>
      <c r="CB483">
        <v>0</v>
      </c>
      <c r="CC483">
        <f t="shared" si="1539"/>
        <v>0</v>
      </c>
      <c r="CD483">
        <v>0</v>
      </c>
      <c r="CE483">
        <f t="shared" si="1540"/>
        <v>0</v>
      </c>
      <c r="CF483">
        <v>0</v>
      </c>
      <c r="CG483">
        <f t="shared" si="1541"/>
        <v>0</v>
      </c>
      <c r="CH483">
        <v>0</v>
      </c>
      <c r="CI483">
        <f t="shared" si="1542"/>
        <v>0</v>
      </c>
      <c r="CJ483">
        <v>0</v>
      </c>
      <c r="CK483">
        <f t="shared" si="1543"/>
        <v>0</v>
      </c>
      <c r="CL483">
        <v>0</v>
      </c>
      <c r="CM483">
        <f t="shared" si="1544"/>
        <v>0</v>
      </c>
      <c r="CN483">
        <v>0</v>
      </c>
      <c r="CO483">
        <f t="shared" si="1545"/>
        <v>0</v>
      </c>
      <c r="CP483">
        <v>0</v>
      </c>
      <c r="CQ483">
        <f t="shared" si="1546"/>
        <v>0</v>
      </c>
      <c r="CR483">
        <v>0</v>
      </c>
      <c r="CS483">
        <f t="shared" si="1547"/>
        <v>0</v>
      </c>
      <c r="CT483">
        <v>0</v>
      </c>
      <c r="CU483">
        <f t="shared" si="1548"/>
        <v>0</v>
      </c>
      <c r="CV483">
        <v>0</v>
      </c>
      <c r="CW483">
        <f t="shared" si="1549"/>
        <v>0</v>
      </c>
      <c r="CX483">
        <v>0</v>
      </c>
      <c r="CY483">
        <f t="shared" si="1550"/>
        <v>0</v>
      </c>
      <c r="CZ483">
        <v>0</v>
      </c>
      <c r="DA483">
        <f t="shared" si="1551"/>
        <v>0</v>
      </c>
      <c r="DB483">
        <v>0</v>
      </c>
      <c r="DC483">
        <f t="shared" si="1552"/>
        <v>0</v>
      </c>
      <c r="DD483">
        <v>0</v>
      </c>
      <c r="DE483">
        <f t="shared" si="1553"/>
        <v>0</v>
      </c>
      <c r="DF483">
        <v>0</v>
      </c>
      <c r="DG483">
        <f t="shared" si="1554"/>
        <v>0</v>
      </c>
      <c r="DH483">
        <v>0</v>
      </c>
      <c r="DI483">
        <f t="shared" si="1555"/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f t="shared" si="1556"/>
        <v>0</v>
      </c>
      <c r="ET483">
        <v>0</v>
      </c>
      <c r="EU483">
        <f t="shared" si="1557"/>
        <v>0</v>
      </c>
      <c r="EV483">
        <v>97</v>
      </c>
      <c r="EW483">
        <f t="shared" si="1558"/>
        <v>0.91334706102583296</v>
      </c>
      <c r="EX483">
        <v>3</v>
      </c>
      <c r="EY483">
        <f t="shared" si="1559"/>
        <v>8.6652938974166982E-2</v>
      </c>
      <c r="EZ483">
        <v>0</v>
      </c>
      <c r="FA483">
        <f t="shared" si="1517"/>
        <v>0</v>
      </c>
      <c r="FB483">
        <v>0</v>
      </c>
      <c r="FC483">
        <f t="shared" si="1560"/>
        <v>0</v>
      </c>
      <c r="FD483">
        <v>0</v>
      </c>
      <c r="FE483">
        <f t="shared" si="1595"/>
        <v>0</v>
      </c>
      <c r="FF483">
        <v>0</v>
      </c>
      <c r="FG483">
        <f t="shared" si="1596"/>
        <v>0</v>
      </c>
      <c r="FH483">
        <v>0</v>
      </c>
      <c r="FI483">
        <f t="shared" si="1597"/>
        <v>0</v>
      </c>
      <c r="FJ483">
        <v>0</v>
      </c>
      <c r="FK483">
        <f t="shared" si="1598"/>
        <v>0</v>
      </c>
      <c r="FL483">
        <v>0</v>
      </c>
      <c r="FM483">
        <f t="shared" si="1599"/>
        <v>0</v>
      </c>
      <c r="FN483">
        <v>0</v>
      </c>
      <c r="FO483">
        <f t="shared" si="1600"/>
        <v>0</v>
      </c>
      <c r="FP483">
        <v>0</v>
      </c>
      <c r="FQ483">
        <f t="shared" si="1601"/>
        <v>0</v>
      </c>
      <c r="FR483">
        <v>0</v>
      </c>
      <c r="FS483">
        <f t="shared" si="1602"/>
        <v>0</v>
      </c>
      <c r="FT483">
        <v>0</v>
      </c>
      <c r="FU483">
        <f t="shared" si="1603"/>
        <v>0</v>
      </c>
      <c r="FV483">
        <v>0</v>
      </c>
      <c r="FW483">
        <f t="shared" si="1604"/>
        <v>0</v>
      </c>
      <c r="FX483">
        <v>0</v>
      </c>
      <c r="FY483">
        <f t="shared" si="1605"/>
        <v>0</v>
      </c>
      <c r="FZ483">
        <v>0</v>
      </c>
      <c r="GA483">
        <f t="shared" si="1606"/>
        <v>0</v>
      </c>
      <c r="GB483">
        <v>0</v>
      </c>
      <c r="GC483">
        <f t="shared" si="1607"/>
        <v>0</v>
      </c>
      <c r="GD483">
        <v>0</v>
      </c>
      <c r="GE483">
        <f t="shared" si="1608"/>
        <v>0</v>
      </c>
      <c r="GF483">
        <v>0</v>
      </c>
      <c r="GG483">
        <f t="shared" si="1609"/>
        <v>0</v>
      </c>
      <c r="GH483">
        <v>0</v>
      </c>
      <c r="GI483">
        <f t="shared" si="1610"/>
        <v>0</v>
      </c>
      <c r="GJ483">
        <v>0</v>
      </c>
      <c r="GK483">
        <f t="shared" si="1611"/>
        <v>0</v>
      </c>
      <c r="GL483">
        <v>0</v>
      </c>
      <c r="GM483">
        <f t="shared" si="1612"/>
        <v>0</v>
      </c>
      <c r="GN483">
        <v>0</v>
      </c>
      <c r="GO483">
        <f t="shared" si="1613"/>
        <v>0</v>
      </c>
      <c r="GP483">
        <v>0</v>
      </c>
      <c r="GQ483">
        <f t="shared" si="1614"/>
        <v>0</v>
      </c>
      <c r="GR483" s="3" t="s">
        <v>806</v>
      </c>
    </row>
    <row r="484" spans="1:200" x14ac:dyDescent="0.45">
      <c r="A484">
        <v>483</v>
      </c>
      <c r="B484" t="s">
        <v>53</v>
      </c>
      <c r="C484" t="s">
        <v>805</v>
      </c>
      <c r="D484" t="s">
        <v>768</v>
      </c>
      <c r="E484" t="s">
        <v>768</v>
      </c>
      <c r="F484">
        <f t="shared" si="1615"/>
        <v>231.4</v>
      </c>
      <c r="G484">
        <f>473</f>
        <v>473</v>
      </c>
      <c r="H484">
        <v>933</v>
      </c>
      <c r="I484" s="2">
        <f t="shared" si="1519"/>
        <v>0.50696677384780275</v>
      </c>
      <c r="J484" s="2">
        <f t="shared" si="1520"/>
        <v>241.6</v>
      </c>
      <c r="K484" s="2">
        <f t="shared" si="1521"/>
        <v>2.0440795159896283</v>
      </c>
      <c r="N484">
        <v>55</v>
      </c>
      <c r="O484">
        <v>52</v>
      </c>
      <c r="P484" s="2">
        <f t="shared" si="1590"/>
        <v>1.0576923076923077</v>
      </c>
      <c r="Q484" s="2">
        <f t="shared" si="1591"/>
        <v>-5.7692307692307696E-2</v>
      </c>
      <c r="S484">
        <v>24</v>
      </c>
      <c r="T484" s="2">
        <f t="shared" si="1592"/>
        <v>0</v>
      </c>
      <c r="U484">
        <f>4.7*9.8</f>
        <v>46.06</v>
      </c>
      <c r="V484">
        <f>4.7*9.8</f>
        <v>46.06</v>
      </c>
      <c r="W484" s="2">
        <f t="shared" si="1522"/>
        <v>25.333000000000002</v>
      </c>
      <c r="X484" s="2">
        <f t="shared" si="1523"/>
        <v>23.9512</v>
      </c>
      <c r="Y484" s="7">
        <f t="shared" si="1524"/>
        <v>-5.7692307692307772E-2</v>
      </c>
      <c r="Z484" s="2">
        <f t="shared" si="1525"/>
        <v>1</v>
      </c>
      <c r="AA484" s="2" t="e">
        <f t="shared" si="1526"/>
        <v>#DIV/0!</v>
      </c>
      <c r="AB484" s="2">
        <f t="shared" si="1527"/>
        <v>1.9191666666666667</v>
      </c>
      <c r="AC484" s="2">
        <f t="shared" si="1528"/>
        <v>-5.7692307692307696E-2</v>
      </c>
      <c r="AD484" s="2">
        <f t="shared" si="1529"/>
        <v>46.06</v>
      </c>
      <c r="AE484" s="2">
        <f t="shared" si="1530"/>
        <v>22.060000000000002</v>
      </c>
      <c r="AF484" s="2">
        <f t="shared" si="1314"/>
        <v>0.47894051237516283</v>
      </c>
      <c r="AG484" s="2">
        <f t="shared" si="1531"/>
        <v>2.0879419764279237</v>
      </c>
      <c r="AH484" s="2">
        <f t="shared" si="1576"/>
        <v>24.904906643508468</v>
      </c>
      <c r="AI484" s="2">
        <v>0</v>
      </c>
      <c r="AJ484">
        <v>1.2E-2</v>
      </c>
      <c r="AK484">
        <f t="shared" si="1616"/>
        <v>45.833333333333336</v>
      </c>
      <c r="AL484">
        <v>10</v>
      </c>
      <c r="AM484">
        <f t="shared" si="1617"/>
        <v>55.833333333333336</v>
      </c>
      <c r="AP484" t="s">
        <v>37</v>
      </c>
      <c r="AQ484">
        <v>105</v>
      </c>
      <c r="AR484">
        <f>0.0425/1000</f>
        <v>4.2500000000000003E-5</v>
      </c>
      <c r="AS484">
        <v>3</v>
      </c>
      <c r="AT484">
        <v>1</v>
      </c>
      <c r="AU484">
        <f t="shared" si="1585"/>
        <v>41.569219381653056</v>
      </c>
      <c r="AV484" t="s">
        <v>53</v>
      </c>
      <c r="AW484" t="s">
        <v>64</v>
      </c>
      <c r="AZ484" s="2">
        <f t="shared" si="1593"/>
        <v>3</v>
      </c>
      <c r="BA484" s="2">
        <f t="shared" si="1594"/>
        <v>2</v>
      </c>
      <c r="BB484">
        <v>0</v>
      </c>
      <c r="BC484">
        <f t="shared" si="1510"/>
        <v>0</v>
      </c>
      <c r="BD484">
        <v>0</v>
      </c>
      <c r="BE484">
        <f t="shared" si="1511"/>
        <v>0</v>
      </c>
      <c r="BF484">
        <v>0</v>
      </c>
      <c r="BG484">
        <f t="shared" si="1423"/>
        <v>0</v>
      </c>
      <c r="BH484">
        <v>0</v>
      </c>
      <c r="BI484">
        <f t="shared" si="1512"/>
        <v>0</v>
      </c>
      <c r="BJ484">
        <v>0</v>
      </c>
      <c r="BK484">
        <f t="shared" si="1513"/>
        <v>0</v>
      </c>
      <c r="BL484">
        <v>100</v>
      </c>
      <c r="BM484">
        <f t="shared" si="1514"/>
        <v>1</v>
      </c>
      <c r="BN484">
        <v>0</v>
      </c>
      <c r="BO484">
        <f t="shared" si="1515"/>
        <v>0</v>
      </c>
      <c r="BP484">
        <v>0</v>
      </c>
      <c r="BQ484">
        <f t="shared" si="1516"/>
        <v>0</v>
      </c>
      <c r="BR484">
        <v>0</v>
      </c>
      <c r="BS484">
        <f t="shared" si="1534"/>
        <v>0</v>
      </c>
      <c r="BT484">
        <v>0</v>
      </c>
      <c r="BU484">
        <f t="shared" si="1535"/>
        <v>0</v>
      </c>
      <c r="BV484">
        <v>0</v>
      </c>
      <c r="BW484">
        <f t="shared" si="1536"/>
        <v>0</v>
      </c>
      <c r="BX484">
        <v>0</v>
      </c>
      <c r="BY484">
        <f t="shared" si="1537"/>
        <v>0</v>
      </c>
      <c r="BZ484">
        <v>0</v>
      </c>
      <c r="CA484">
        <f t="shared" si="1538"/>
        <v>0</v>
      </c>
      <c r="CB484">
        <v>0</v>
      </c>
      <c r="CC484">
        <f t="shared" si="1539"/>
        <v>0</v>
      </c>
      <c r="CD484">
        <v>0</v>
      </c>
      <c r="CE484">
        <f t="shared" si="1540"/>
        <v>0</v>
      </c>
      <c r="CF484">
        <v>0</v>
      </c>
      <c r="CG484">
        <f t="shared" si="1541"/>
        <v>0</v>
      </c>
      <c r="CH484">
        <v>0</v>
      </c>
      <c r="CI484">
        <f t="shared" si="1542"/>
        <v>0</v>
      </c>
      <c r="CJ484">
        <v>0</v>
      </c>
      <c r="CK484">
        <f t="shared" si="1543"/>
        <v>0</v>
      </c>
      <c r="CL484">
        <v>0</v>
      </c>
      <c r="CM484">
        <f t="shared" si="1544"/>
        <v>0</v>
      </c>
      <c r="CN484">
        <v>0</v>
      </c>
      <c r="CO484">
        <f t="shared" si="1545"/>
        <v>0</v>
      </c>
      <c r="CP484">
        <v>0</v>
      </c>
      <c r="CQ484">
        <f t="shared" si="1546"/>
        <v>0</v>
      </c>
      <c r="CR484">
        <v>0</v>
      </c>
      <c r="CS484">
        <f t="shared" si="1547"/>
        <v>0</v>
      </c>
      <c r="CT484">
        <v>0</v>
      </c>
      <c r="CU484">
        <f t="shared" si="1548"/>
        <v>0</v>
      </c>
      <c r="CV484">
        <v>0</v>
      </c>
      <c r="CW484">
        <f t="shared" si="1549"/>
        <v>0</v>
      </c>
      <c r="CX484">
        <v>0</v>
      </c>
      <c r="CY484">
        <f t="shared" si="1550"/>
        <v>0</v>
      </c>
      <c r="CZ484">
        <v>0</v>
      </c>
      <c r="DA484">
        <f t="shared" si="1551"/>
        <v>0</v>
      </c>
      <c r="DB484">
        <v>0</v>
      </c>
      <c r="DC484">
        <f t="shared" si="1552"/>
        <v>0</v>
      </c>
      <c r="DD484">
        <v>0</v>
      </c>
      <c r="DE484">
        <f t="shared" si="1553"/>
        <v>0</v>
      </c>
      <c r="DF484">
        <v>0</v>
      </c>
      <c r="DG484">
        <f t="shared" si="1554"/>
        <v>0</v>
      </c>
      <c r="DH484">
        <v>0</v>
      </c>
      <c r="DI484">
        <f t="shared" si="1555"/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f t="shared" si="1556"/>
        <v>0</v>
      </c>
      <c r="ET484">
        <v>0</v>
      </c>
      <c r="EU484">
        <f t="shared" si="1557"/>
        <v>0</v>
      </c>
      <c r="EV484">
        <v>97</v>
      </c>
      <c r="EW484">
        <f t="shared" si="1558"/>
        <v>0.91334706102583296</v>
      </c>
      <c r="EX484">
        <v>3</v>
      </c>
      <c r="EY484">
        <f t="shared" si="1559"/>
        <v>8.6652938974166982E-2</v>
      </c>
      <c r="EZ484">
        <v>0</v>
      </c>
      <c r="FA484">
        <f t="shared" si="1517"/>
        <v>0</v>
      </c>
      <c r="FB484">
        <v>0</v>
      </c>
      <c r="FC484">
        <f t="shared" si="1560"/>
        <v>0</v>
      </c>
      <c r="FD484">
        <v>0</v>
      </c>
      <c r="FE484">
        <f t="shared" si="1595"/>
        <v>0</v>
      </c>
      <c r="FF484">
        <v>0</v>
      </c>
      <c r="FG484">
        <f t="shared" si="1596"/>
        <v>0</v>
      </c>
      <c r="FH484">
        <v>0</v>
      </c>
      <c r="FI484">
        <f t="shared" si="1597"/>
        <v>0</v>
      </c>
      <c r="FJ484">
        <v>0</v>
      </c>
      <c r="FK484">
        <f t="shared" si="1598"/>
        <v>0</v>
      </c>
      <c r="FL484">
        <v>0</v>
      </c>
      <c r="FM484">
        <f t="shared" si="1599"/>
        <v>0</v>
      </c>
      <c r="FN484">
        <v>0</v>
      </c>
      <c r="FO484">
        <f t="shared" si="1600"/>
        <v>0</v>
      </c>
      <c r="FP484">
        <v>0</v>
      </c>
      <c r="FQ484">
        <f t="shared" si="1601"/>
        <v>0</v>
      </c>
      <c r="FR484">
        <v>0</v>
      </c>
      <c r="FS484">
        <f t="shared" si="1602"/>
        <v>0</v>
      </c>
      <c r="FT484">
        <v>0</v>
      </c>
      <c r="FU484">
        <f t="shared" si="1603"/>
        <v>0</v>
      </c>
      <c r="FV484">
        <v>0</v>
      </c>
      <c r="FW484">
        <f t="shared" si="1604"/>
        <v>0</v>
      </c>
      <c r="FX484">
        <v>0</v>
      </c>
      <c r="FY484">
        <f t="shared" si="1605"/>
        <v>0</v>
      </c>
      <c r="FZ484">
        <v>0</v>
      </c>
      <c r="GA484">
        <f t="shared" si="1606"/>
        <v>0</v>
      </c>
      <c r="GB484">
        <v>0</v>
      </c>
      <c r="GC484">
        <f t="shared" si="1607"/>
        <v>0</v>
      </c>
      <c r="GD484">
        <v>0</v>
      </c>
      <c r="GE484">
        <f t="shared" si="1608"/>
        <v>0</v>
      </c>
      <c r="GF484">
        <v>0</v>
      </c>
      <c r="GG484">
        <f t="shared" si="1609"/>
        <v>0</v>
      </c>
      <c r="GH484">
        <v>0</v>
      </c>
      <c r="GI484">
        <f t="shared" si="1610"/>
        <v>0</v>
      </c>
      <c r="GJ484">
        <v>0</v>
      </c>
      <c r="GK484">
        <f t="shared" si="1611"/>
        <v>0</v>
      </c>
      <c r="GL484">
        <v>0</v>
      </c>
      <c r="GM484">
        <f t="shared" si="1612"/>
        <v>0</v>
      </c>
      <c r="GN484">
        <v>0</v>
      </c>
      <c r="GO484">
        <f t="shared" si="1613"/>
        <v>0</v>
      </c>
      <c r="GP484">
        <v>0</v>
      </c>
      <c r="GQ484">
        <f t="shared" si="1614"/>
        <v>0</v>
      </c>
      <c r="GR484" s="3" t="s">
        <v>806</v>
      </c>
    </row>
    <row r="485" spans="1:200" x14ac:dyDescent="0.45">
      <c r="A485">
        <v>484</v>
      </c>
      <c r="B485" t="s">
        <v>53</v>
      </c>
      <c r="C485" t="s">
        <v>807</v>
      </c>
      <c r="D485" t="s">
        <v>768</v>
      </c>
      <c r="E485" t="s">
        <v>768</v>
      </c>
      <c r="F485">
        <v>473</v>
      </c>
      <c r="G485">
        <v>473</v>
      </c>
      <c r="H485">
        <v>933</v>
      </c>
      <c r="I485" s="2">
        <f t="shared" si="1519"/>
        <v>0.50696677384780275</v>
      </c>
      <c r="J485" s="2">
        <f t="shared" si="1520"/>
        <v>0</v>
      </c>
      <c r="K485" s="2">
        <f t="shared" si="1521"/>
        <v>1</v>
      </c>
      <c r="N485">
        <v>10</v>
      </c>
      <c r="O485">
        <v>60</v>
      </c>
      <c r="P485" s="2">
        <f t="shared" si="1590"/>
        <v>0.16666666666666666</v>
      </c>
      <c r="Q485" s="2">
        <f t="shared" si="1591"/>
        <v>0.83333333333333337</v>
      </c>
      <c r="S485">
        <v>12</v>
      </c>
      <c r="T485" s="2">
        <f t="shared" si="1592"/>
        <v>0</v>
      </c>
      <c r="U485">
        <f>1.2*9.8</f>
        <v>11.76</v>
      </c>
      <c r="V485">
        <f>3.7*9.8</f>
        <v>36.260000000000005</v>
      </c>
      <c r="W485" s="2">
        <f t="shared" si="1522"/>
        <v>1.1759999999999999</v>
      </c>
      <c r="X485" s="2">
        <f t="shared" si="1523"/>
        <v>21.756000000000004</v>
      </c>
      <c r="Y485" s="7">
        <f t="shared" si="1524"/>
        <v>0.94594594594594605</v>
      </c>
      <c r="Z485" s="2">
        <f t="shared" si="1525"/>
        <v>0.32432432432432429</v>
      </c>
      <c r="AA485" s="2" t="e">
        <f t="shared" si="1526"/>
        <v>#DIV/0!</v>
      </c>
      <c r="AB485" s="2">
        <f t="shared" si="1527"/>
        <v>3.0216666666666669</v>
      </c>
      <c r="AC485" s="2">
        <f t="shared" si="1528"/>
        <v>0.83333333333333337</v>
      </c>
      <c r="AD485" s="2">
        <f t="shared" si="1529"/>
        <v>11.76</v>
      </c>
      <c r="AE485" s="2">
        <f t="shared" si="1530"/>
        <v>24.260000000000005</v>
      </c>
      <c r="AF485" s="2">
        <f t="shared" si="1314"/>
        <v>0.66905681191395483</v>
      </c>
      <c r="AG485" s="2">
        <f t="shared" si="1531"/>
        <v>0.48474855729596034</v>
      </c>
      <c r="AH485" s="2">
        <f t="shared" si="1576"/>
        <v>40.143408714837292</v>
      </c>
      <c r="AI485" s="2">
        <v>1</v>
      </c>
      <c r="AJ485">
        <v>1.2E-2</v>
      </c>
      <c r="AK485">
        <f t="shared" si="1616"/>
        <v>8.3333333333333339</v>
      </c>
      <c r="AL485">
        <v>10</v>
      </c>
      <c r="AM485">
        <f t="shared" si="1617"/>
        <v>18.333333333333336</v>
      </c>
      <c r="AP485" t="s">
        <v>37</v>
      </c>
      <c r="AQ485">
        <v>105</v>
      </c>
      <c r="AR485">
        <v>2.3E-3</v>
      </c>
      <c r="AS485">
        <v>3</v>
      </c>
      <c r="AT485">
        <v>1</v>
      </c>
      <c r="AU485">
        <f t="shared" si="1585"/>
        <v>20.784609690826528</v>
      </c>
      <c r="AV485" t="s">
        <v>53</v>
      </c>
      <c r="AW485" t="s">
        <v>64</v>
      </c>
      <c r="AZ485" s="2">
        <f t="shared" si="1593"/>
        <v>3</v>
      </c>
      <c r="BA485" s="2">
        <f t="shared" si="1594"/>
        <v>3.6642911682361925</v>
      </c>
      <c r="BB485">
        <v>0</v>
      </c>
      <c r="BC485">
        <f t="shared" si="1510"/>
        <v>0</v>
      </c>
      <c r="BD485">
        <v>0</v>
      </c>
      <c r="BE485">
        <f t="shared" si="1511"/>
        <v>0</v>
      </c>
      <c r="BF485">
        <v>0</v>
      </c>
      <c r="BG485">
        <f t="shared" si="1423"/>
        <v>0</v>
      </c>
      <c r="BH485">
        <v>0</v>
      </c>
      <c r="BI485">
        <f t="shared" si="1512"/>
        <v>0</v>
      </c>
      <c r="BJ485">
        <v>0</v>
      </c>
      <c r="BK485">
        <f t="shared" si="1513"/>
        <v>0</v>
      </c>
      <c r="BL485">
        <v>100</v>
      </c>
      <c r="BM485">
        <f t="shared" si="1514"/>
        <v>1</v>
      </c>
      <c r="BN485">
        <v>0</v>
      </c>
      <c r="BO485">
        <f t="shared" si="1515"/>
        <v>0</v>
      </c>
      <c r="BP485">
        <v>0</v>
      </c>
      <c r="BQ485">
        <f t="shared" si="1516"/>
        <v>0</v>
      </c>
      <c r="BR485">
        <v>0</v>
      </c>
      <c r="BS485">
        <f t="shared" si="1534"/>
        <v>0</v>
      </c>
      <c r="BT485">
        <v>0</v>
      </c>
      <c r="BU485">
        <f t="shared" si="1535"/>
        <v>0</v>
      </c>
      <c r="BV485">
        <v>0</v>
      </c>
      <c r="BW485">
        <f t="shared" si="1536"/>
        <v>0</v>
      </c>
      <c r="BX485">
        <v>0</v>
      </c>
      <c r="BY485">
        <f t="shared" si="1537"/>
        <v>0</v>
      </c>
      <c r="BZ485">
        <v>0</v>
      </c>
      <c r="CA485">
        <f t="shared" si="1538"/>
        <v>0</v>
      </c>
      <c r="CB485">
        <v>0</v>
      </c>
      <c r="CC485">
        <f t="shared" si="1539"/>
        <v>0</v>
      </c>
      <c r="CD485">
        <v>0</v>
      </c>
      <c r="CE485">
        <f t="shared" si="1540"/>
        <v>0</v>
      </c>
      <c r="CF485">
        <v>0</v>
      </c>
      <c r="CG485">
        <f t="shared" si="1541"/>
        <v>0</v>
      </c>
      <c r="CH485">
        <v>0</v>
      </c>
      <c r="CI485">
        <f t="shared" si="1542"/>
        <v>0</v>
      </c>
      <c r="CJ485">
        <v>0</v>
      </c>
      <c r="CK485">
        <f t="shared" si="1543"/>
        <v>0</v>
      </c>
      <c r="CL485">
        <v>0</v>
      </c>
      <c r="CM485">
        <f t="shared" si="1544"/>
        <v>0</v>
      </c>
      <c r="CN485">
        <v>0</v>
      </c>
      <c r="CO485">
        <f t="shared" si="1545"/>
        <v>0</v>
      </c>
      <c r="CP485">
        <v>0</v>
      </c>
      <c r="CQ485">
        <f t="shared" si="1546"/>
        <v>0</v>
      </c>
      <c r="CR485">
        <v>0</v>
      </c>
      <c r="CS485">
        <f t="shared" si="1547"/>
        <v>0</v>
      </c>
      <c r="CT485">
        <v>0</v>
      </c>
      <c r="CU485">
        <f t="shared" si="1548"/>
        <v>0</v>
      </c>
      <c r="CV485">
        <v>0</v>
      </c>
      <c r="CW485">
        <f t="shared" si="1549"/>
        <v>0</v>
      </c>
      <c r="CX485">
        <v>0</v>
      </c>
      <c r="CY485">
        <f t="shared" si="1550"/>
        <v>0</v>
      </c>
      <c r="CZ485">
        <v>0</v>
      </c>
      <c r="DA485">
        <f t="shared" si="1551"/>
        <v>0</v>
      </c>
      <c r="DB485">
        <v>0</v>
      </c>
      <c r="DC485">
        <f t="shared" si="1552"/>
        <v>0</v>
      </c>
      <c r="DD485">
        <v>0</v>
      </c>
      <c r="DE485">
        <f t="shared" si="1553"/>
        <v>0</v>
      </c>
      <c r="DF485">
        <v>0</v>
      </c>
      <c r="DG485">
        <f t="shared" si="1554"/>
        <v>0</v>
      </c>
      <c r="DH485">
        <v>0</v>
      </c>
      <c r="DI485">
        <f t="shared" si="1555"/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f t="shared" si="1556"/>
        <v>0</v>
      </c>
      <c r="ET485">
        <v>0</v>
      </c>
      <c r="EU485">
        <f t="shared" si="1557"/>
        <v>0</v>
      </c>
      <c r="EV485">
        <v>0</v>
      </c>
      <c r="EW485">
        <f t="shared" si="1558"/>
        <v>0</v>
      </c>
      <c r="EX485">
        <v>10</v>
      </c>
      <c r="EY485">
        <f t="shared" si="1559"/>
        <v>0.16785441588190378</v>
      </c>
      <c r="EZ485">
        <v>0</v>
      </c>
      <c r="FA485">
        <f t="shared" si="1517"/>
        <v>0</v>
      </c>
      <c r="FB485">
        <v>90</v>
      </c>
      <c r="FC485">
        <f t="shared" si="1560"/>
        <v>0.83214558411809625</v>
      </c>
      <c r="FD485">
        <v>0</v>
      </c>
      <c r="FE485">
        <f t="shared" si="1595"/>
        <v>0</v>
      </c>
      <c r="FF485">
        <v>0</v>
      </c>
      <c r="FG485">
        <f t="shared" si="1596"/>
        <v>0</v>
      </c>
      <c r="FH485">
        <v>0</v>
      </c>
      <c r="FI485">
        <f t="shared" si="1597"/>
        <v>0</v>
      </c>
      <c r="FJ485">
        <v>0</v>
      </c>
      <c r="FK485">
        <f t="shared" si="1598"/>
        <v>0</v>
      </c>
      <c r="FL485">
        <v>0</v>
      </c>
      <c r="FM485">
        <f t="shared" si="1599"/>
        <v>0</v>
      </c>
      <c r="FN485">
        <v>0</v>
      </c>
      <c r="FO485">
        <f t="shared" si="1600"/>
        <v>0</v>
      </c>
      <c r="FP485">
        <v>0</v>
      </c>
      <c r="FQ485">
        <f t="shared" si="1601"/>
        <v>0</v>
      </c>
      <c r="FR485">
        <v>0</v>
      </c>
      <c r="FS485">
        <f t="shared" si="1602"/>
        <v>0</v>
      </c>
      <c r="FT485">
        <v>0</v>
      </c>
      <c r="FU485">
        <f t="shared" si="1603"/>
        <v>0</v>
      </c>
      <c r="FV485">
        <v>0</v>
      </c>
      <c r="FW485">
        <f t="shared" si="1604"/>
        <v>0</v>
      </c>
      <c r="FX485">
        <v>0</v>
      </c>
      <c r="FY485">
        <f t="shared" si="1605"/>
        <v>0</v>
      </c>
      <c r="FZ485">
        <v>0</v>
      </c>
      <c r="GA485">
        <f t="shared" si="1606"/>
        <v>0</v>
      </c>
      <c r="GB485">
        <v>0</v>
      </c>
      <c r="GC485">
        <f t="shared" si="1607"/>
        <v>0</v>
      </c>
      <c r="GD485">
        <v>0</v>
      </c>
      <c r="GE485">
        <f t="shared" si="1608"/>
        <v>0</v>
      </c>
      <c r="GF485">
        <v>0</v>
      </c>
      <c r="GG485">
        <f t="shared" si="1609"/>
        <v>0</v>
      </c>
      <c r="GH485">
        <v>0</v>
      </c>
      <c r="GI485">
        <f t="shared" si="1610"/>
        <v>0</v>
      </c>
      <c r="GJ485">
        <v>0</v>
      </c>
      <c r="GK485">
        <f t="shared" si="1611"/>
        <v>0</v>
      </c>
      <c r="GL485">
        <v>0</v>
      </c>
      <c r="GM485">
        <f t="shared" si="1612"/>
        <v>0</v>
      </c>
      <c r="GN485">
        <v>0</v>
      </c>
      <c r="GO485">
        <f t="shared" si="1613"/>
        <v>0</v>
      </c>
      <c r="GP485">
        <v>0</v>
      </c>
      <c r="GQ485">
        <f t="shared" si="1614"/>
        <v>0</v>
      </c>
      <c r="GR485" s="3" t="s">
        <v>806</v>
      </c>
    </row>
    <row r="486" spans="1:200" x14ac:dyDescent="0.45">
      <c r="A486">
        <v>485</v>
      </c>
      <c r="B486" t="s">
        <v>53</v>
      </c>
      <c r="C486" t="s">
        <v>807</v>
      </c>
      <c r="D486" t="s">
        <v>768</v>
      </c>
      <c r="E486" t="s">
        <v>768</v>
      </c>
      <c r="F486">
        <v>473</v>
      </c>
      <c r="G486">
        <f>220+273</f>
        <v>493</v>
      </c>
      <c r="H486">
        <v>933</v>
      </c>
      <c r="I486" s="2">
        <f t="shared" si="1519"/>
        <v>0.52840300107181137</v>
      </c>
      <c r="J486" s="2">
        <f t="shared" si="1520"/>
        <v>20</v>
      </c>
      <c r="K486" s="2">
        <f t="shared" si="1521"/>
        <v>1.0422832980972516</v>
      </c>
      <c r="N486">
        <v>7</v>
      </c>
      <c r="O486">
        <v>60</v>
      </c>
      <c r="P486" s="2">
        <f t="shared" si="1590"/>
        <v>0.11666666666666667</v>
      </c>
      <c r="Q486" s="2">
        <f t="shared" si="1591"/>
        <v>0.8833333333333333</v>
      </c>
      <c r="S486">
        <v>12</v>
      </c>
      <c r="T486" s="2">
        <f t="shared" si="1592"/>
        <v>0</v>
      </c>
      <c r="U486">
        <f>9.8</f>
        <v>9.8000000000000007</v>
      </c>
      <c r="V486">
        <f>3.4*9.8</f>
        <v>33.32</v>
      </c>
      <c r="W486" s="2">
        <f t="shared" si="1522"/>
        <v>0.68600000000000005</v>
      </c>
      <c r="X486" s="2">
        <f t="shared" si="1523"/>
        <v>19.992000000000001</v>
      </c>
      <c r="Y486" s="7">
        <f t="shared" si="1524"/>
        <v>0.96568627450980393</v>
      </c>
      <c r="Z486" s="2">
        <f t="shared" si="1525"/>
        <v>0.29411764705882354</v>
      </c>
      <c r="AA486" s="2" t="e">
        <f t="shared" si="1526"/>
        <v>#DIV/0!</v>
      </c>
      <c r="AB486" s="2">
        <f t="shared" si="1527"/>
        <v>2.7766666666666668</v>
      </c>
      <c r="AC486" s="2">
        <f t="shared" si="1528"/>
        <v>0.8833333333333333</v>
      </c>
      <c r="AD486" s="2">
        <f t="shared" si="1529"/>
        <v>9.8000000000000007</v>
      </c>
      <c r="AE486" s="2">
        <f t="shared" si="1530"/>
        <v>21.32</v>
      </c>
      <c r="AF486" s="2">
        <f t="shared" si="1314"/>
        <v>0.63985594237695076</v>
      </c>
      <c r="AG486" s="2">
        <f t="shared" si="1531"/>
        <v>0.45966228893058164</v>
      </c>
      <c r="AH486" s="2">
        <f t="shared" si="1576"/>
        <v>38.391356542617046</v>
      </c>
      <c r="AI486" s="2">
        <v>1</v>
      </c>
      <c r="AJ486">
        <v>1.2E-2</v>
      </c>
      <c r="AK486">
        <f t="shared" si="1616"/>
        <v>5.8333333333333339</v>
      </c>
      <c r="AL486">
        <v>10</v>
      </c>
      <c r="AM486">
        <f t="shared" si="1617"/>
        <v>15.833333333333334</v>
      </c>
      <c r="AP486" t="s">
        <v>37</v>
      </c>
      <c r="AQ486">
        <v>105</v>
      </c>
      <c r="AR486">
        <v>2.3E-3</v>
      </c>
      <c r="AS486">
        <v>3</v>
      </c>
      <c r="AT486">
        <v>1</v>
      </c>
      <c r="AU486">
        <f t="shared" si="1585"/>
        <v>20.784609690826528</v>
      </c>
      <c r="AV486" t="s">
        <v>53</v>
      </c>
      <c r="AW486" t="s">
        <v>64</v>
      </c>
      <c r="AZ486" s="2">
        <f t="shared" si="1593"/>
        <v>3</v>
      </c>
      <c r="BA486" s="2">
        <f t="shared" si="1594"/>
        <v>3.6642911682361925</v>
      </c>
      <c r="BB486">
        <v>0</v>
      </c>
      <c r="BC486">
        <f t="shared" si="1510"/>
        <v>0</v>
      </c>
      <c r="BD486">
        <v>0</v>
      </c>
      <c r="BE486">
        <f t="shared" si="1511"/>
        <v>0</v>
      </c>
      <c r="BF486">
        <v>0</v>
      </c>
      <c r="BG486">
        <f t="shared" si="1423"/>
        <v>0</v>
      </c>
      <c r="BH486">
        <v>0</v>
      </c>
      <c r="BI486">
        <f t="shared" si="1512"/>
        <v>0</v>
      </c>
      <c r="BJ486">
        <v>0</v>
      </c>
      <c r="BK486">
        <f t="shared" si="1513"/>
        <v>0</v>
      </c>
      <c r="BL486">
        <v>100</v>
      </c>
      <c r="BM486">
        <f t="shared" si="1514"/>
        <v>1</v>
      </c>
      <c r="BN486">
        <v>0</v>
      </c>
      <c r="BO486">
        <f t="shared" si="1515"/>
        <v>0</v>
      </c>
      <c r="BP486">
        <v>0</v>
      </c>
      <c r="BQ486">
        <f t="shared" si="1516"/>
        <v>0</v>
      </c>
      <c r="BR486">
        <v>0</v>
      </c>
      <c r="BS486">
        <f t="shared" si="1534"/>
        <v>0</v>
      </c>
      <c r="BT486">
        <v>0</v>
      </c>
      <c r="BU486">
        <f t="shared" si="1535"/>
        <v>0</v>
      </c>
      <c r="BV486">
        <v>0</v>
      </c>
      <c r="BW486">
        <f t="shared" si="1536"/>
        <v>0</v>
      </c>
      <c r="BX486">
        <v>0</v>
      </c>
      <c r="BY486">
        <f t="shared" si="1537"/>
        <v>0</v>
      </c>
      <c r="BZ486">
        <v>0</v>
      </c>
      <c r="CA486">
        <f t="shared" si="1538"/>
        <v>0</v>
      </c>
      <c r="CB486">
        <v>0</v>
      </c>
      <c r="CC486">
        <f t="shared" si="1539"/>
        <v>0</v>
      </c>
      <c r="CD486">
        <v>0</v>
      </c>
      <c r="CE486">
        <f t="shared" si="1540"/>
        <v>0</v>
      </c>
      <c r="CF486">
        <v>0</v>
      </c>
      <c r="CG486">
        <f t="shared" si="1541"/>
        <v>0</v>
      </c>
      <c r="CH486">
        <v>0</v>
      </c>
      <c r="CI486">
        <f t="shared" si="1542"/>
        <v>0</v>
      </c>
      <c r="CJ486">
        <v>0</v>
      </c>
      <c r="CK486">
        <f t="shared" si="1543"/>
        <v>0</v>
      </c>
      <c r="CL486">
        <v>0</v>
      </c>
      <c r="CM486">
        <f t="shared" si="1544"/>
        <v>0</v>
      </c>
      <c r="CN486">
        <v>0</v>
      </c>
      <c r="CO486">
        <f t="shared" si="1545"/>
        <v>0</v>
      </c>
      <c r="CP486">
        <v>0</v>
      </c>
      <c r="CQ486">
        <f t="shared" si="1546"/>
        <v>0</v>
      </c>
      <c r="CR486">
        <v>0</v>
      </c>
      <c r="CS486">
        <f t="shared" si="1547"/>
        <v>0</v>
      </c>
      <c r="CT486">
        <v>0</v>
      </c>
      <c r="CU486">
        <f t="shared" si="1548"/>
        <v>0</v>
      </c>
      <c r="CV486">
        <v>0</v>
      </c>
      <c r="CW486">
        <f t="shared" si="1549"/>
        <v>0</v>
      </c>
      <c r="CX486">
        <v>0</v>
      </c>
      <c r="CY486">
        <f t="shared" si="1550"/>
        <v>0</v>
      </c>
      <c r="CZ486">
        <v>0</v>
      </c>
      <c r="DA486">
        <f t="shared" si="1551"/>
        <v>0</v>
      </c>
      <c r="DB486">
        <v>0</v>
      </c>
      <c r="DC486">
        <f t="shared" si="1552"/>
        <v>0</v>
      </c>
      <c r="DD486">
        <v>0</v>
      </c>
      <c r="DE486">
        <f t="shared" si="1553"/>
        <v>0</v>
      </c>
      <c r="DF486">
        <v>0</v>
      </c>
      <c r="DG486">
        <f t="shared" si="1554"/>
        <v>0</v>
      </c>
      <c r="DH486">
        <v>0</v>
      </c>
      <c r="DI486">
        <f t="shared" si="1555"/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f t="shared" si="1556"/>
        <v>0</v>
      </c>
      <c r="ET486">
        <v>0</v>
      </c>
      <c r="EU486">
        <f t="shared" si="1557"/>
        <v>0</v>
      </c>
      <c r="EV486">
        <v>0</v>
      </c>
      <c r="EW486">
        <f t="shared" si="1558"/>
        <v>0</v>
      </c>
      <c r="EX486">
        <v>10</v>
      </c>
      <c r="EY486">
        <f t="shared" si="1559"/>
        <v>0.16785441588190378</v>
      </c>
      <c r="EZ486">
        <v>0</v>
      </c>
      <c r="FA486">
        <f t="shared" si="1517"/>
        <v>0</v>
      </c>
      <c r="FB486">
        <v>90</v>
      </c>
      <c r="FC486">
        <f t="shared" si="1560"/>
        <v>0.83214558411809625</v>
      </c>
      <c r="FD486">
        <v>0</v>
      </c>
      <c r="FE486">
        <f t="shared" si="1595"/>
        <v>0</v>
      </c>
      <c r="FF486">
        <v>0</v>
      </c>
      <c r="FG486">
        <f t="shared" si="1596"/>
        <v>0</v>
      </c>
      <c r="FH486">
        <v>0</v>
      </c>
      <c r="FI486">
        <f t="shared" si="1597"/>
        <v>0</v>
      </c>
      <c r="FJ486">
        <v>0</v>
      </c>
      <c r="FK486">
        <f t="shared" si="1598"/>
        <v>0</v>
      </c>
      <c r="FL486">
        <v>0</v>
      </c>
      <c r="FM486">
        <f t="shared" si="1599"/>
        <v>0</v>
      </c>
      <c r="FN486">
        <v>0</v>
      </c>
      <c r="FO486">
        <f t="shared" si="1600"/>
        <v>0</v>
      </c>
      <c r="FP486">
        <v>0</v>
      </c>
      <c r="FQ486">
        <f t="shared" si="1601"/>
        <v>0</v>
      </c>
      <c r="FR486">
        <v>0</v>
      </c>
      <c r="FS486">
        <f t="shared" si="1602"/>
        <v>0</v>
      </c>
      <c r="FT486">
        <v>0</v>
      </c>
      <c r="FU486">
        <f t="shared" si="1603"/>
        <v>0</v>
      </c>
      <c r="FV486">
        <v>0</v>
      </c>
      <c r="FW486">
        <f t="shared" si="1604"/>
        <v>0</v>
      </c>
      <c r="FX486">
        <v>0</v>
      </c>
      <c r="FY486">
        <f t="shared" si="1605"/>
        <v>0</v>
      </c>
      <c r="FZ486">
        <v>0</v>
      </c>
      <c r="GA486">
        <f t="shared" si="1606"/>
        <v>0</v>
      </c>
      <c r="GB486">
        <v>0</v>
      </c>
      <c r="GC486">
        <f t="shared" si="1607"/>
        <v>0</v>
      </c>
      <c r="GD486">
        <v>0</v>
      </c>
      <c r="GE486">
        <f t="shared" si="1608"/>
        <v>0</v>
      </c>
      <c r="GF486">
        <v>0</v>
      </c>
      <c r="GG486">
        <f t="shared" si="1609"/>
        <v>0</v>
      </c>
      <c r="GH486">
        <v>0</v>
      </c>
      <c r="GI486">
        <f t="shared" si="1610"/>
        <v>0</v>
      </c>
      <c r="GJ486">
        <v>0</v>
      </c>
      <c r="GK486">
        <f t="shared" si="1611"/>
        <v>0</v>
      </c>
      <c r="GL486">
        <v>0</v>
      </c>
      <c r="GM486">
        <f t="shared" si="1612"/>
        <v>0</v>
      </c>
      <c r="GN486">
        <v>0</v>
      </c>
      <c r="GO486">
        <f t="shared" si="1613"/>
        <v>0</v>
      </c>
      <c r="GP486">
        <v>0</v>
      </c>
      <c r="GQ486">
        <f t="shared" si="1614"/>
        <v>0</v>
      </c>
      <c r="GR486" s="3" t="s">
        <v>806</v>
      </c>
    </row>
    <row r="487" spans="1:200" x14ac:dyDescent="0.45">
      <c r="A487">
        <v>486</v>
      </c>
      <c r="B487" t="s">
        <v>53</v>
      </c>
      <c r="C487" t="s">
        <v>807</v>
      </c>
      <c r="D487" t="s">
        <v>768</v>
      </c>
      <c r="E487" t="s">
        <v>768</v>
      </c>
      <c r="F487">
        <v>473</v>
      </c>
      <c r="G487">
        <f>240+273</f>
        <v>513</v>
      </c>
      <c r="H487">
        <v>933</v>
      </c>
      <c r="I487" s="2">
        <f t="shared" si="1519"/>
        <v>0.54983922829581988</v>
      </c>
      <c r="J487" s="2">
        <f t="shared" si="1520"/>
        <v>40</v>
      </c>
      <c r="K487" s="2">
        <f t="shared" si="1521"/>
        <v>1.0845665961945032</v>
      </c>
      <c r="N487">
        <v>11</v>
      </c>
      <c r="O487">
        <v>62</v>
      </c>
      <c r="P487" s="2">
        <f t="shared" si="1590"/>
        <v>0.17741935483870969</v>
      </c>
      <c r="Q487" s="2">
        <f t="shared" si="1591"/>
        <v>0.82258064516129037</v>
      </c>
      <c r="S487">
        <v>12</v>
      </c>
      <c r="T487" s="2">
        <f t="shared" si="1592"/>
        <v>0</v>
      </c>
      <c r="U487">
        <f>1.3*9.8</f>
        <v>12.740000000000002</v>
      </c>
      <c r="V487">
        <f>3*9.8</f>
        <v>29.400000000000002</v>
      </c>
      <c r="W487" s="2">
        <f t="shared" si="1522"/>
        <v>1.4014000000000002</v>
      </c>
      <c r="X487" s="2">
        <f t="shared" si="1523"/>
        <v>18.228000000000002</v>
      </c>
      <c r="Y487" s="7">
        <f t="shared" si="1524"/>
        <v>0.92311827956989256</v>
      </c>
      <c r="Z487" s="2">
        <f t="shared" si="1525"/>
        <v>0.43333333333333335</v>
      </c>
      <c r="AA487" s="2" t="e">
        <f t="shared" si="1526"/>
        <v>#DIV/0!</v>
      </c>
      <c r="AB487" s="2">
        <f t="shared" si="1527"/>
        <v>2.4500000000000002</v>
      </c>
      <c r="AC487" s="2">
        <f t="shared" si="1528"/>
        <v>0.82258064516129037</v>
      </c>
      <c r="AD487" s="2">
        <f t="shared" si="1529"/>
        <v>12.740000000000002</v>
      </c>
      <c r="AE487" s="2">
        <f t="shared" si="1530"/>
        <v>17.400000000000002</v>
      </c>
      <c r="AF487" s="2">
        <f t="shared" si="1314"/>
        <v>0.59183673469387754</v>
      </c>
      <c r="AG487" s="2">
        <f t="shared" si="1531"/>
        <v>0.73218390804597699</v>
      </c>
      <c r="AH487" s="2">
        <f t="shared" si="1576"/>
        <v>36.693877551020407</v>
      </c>
      <c r="AI487" s="2">
        <v>1</v>
      </c>
      <c r="AJ487">
        <v>1.2E-2</v>
      </c>
      <c r="AK487">
        <f t="shared" si="1616"/>
        <v>9.1666666666666661</v>
      </c>
      <c r="AL487">
        <v>10</v>
      </c>
      <c r="AM487">
        <f t="shared" si="1617"/>
        <v>19.166666666666664</v>
      </c>
      <c r="AP487" t="s">
        <v>37</v>
      </c>
      <c r="AQ487">
        <v>105</v>
      </c>
      <c r="AR487">
        <v>2.3E-3</v>
      </c>
      <c r="AS487">
        <v>3</v>
      </c>
      <c r="AT487">
        <v>1</v>
      </c>
      <c r="AU487">
        <f t="shared" si="1585"/>
        <v>20.784609690826528</v>
      </c>
      <c r="AV487" t="s">
        <v>53</v>
      </c>
      <c r="AW487" t="s">
        <v>64</v>
      </c>
      <c r="AZ487" s="2">
        <f t="shared" si="1593"/>
        <v>3</v>
      </c>
      <c r="BA487" s="2">
        <f t="shared" si="1594"/>
        <v>3.6642911682361925</v>
      </c>
      <c r="BB487">
        <v>0</v>
      </c>
      <c r="BC487">
        <f t="shared" si="1510"/>
        <v>0</v>
      </c>
      <c r="BD487">
        <v>0</v>
      </c>
      <c r="BE487">
        <f t="shared" si="1511"/>
        <v>0</v>
      </c>
      <c r="BF487">
        <v>0</v>
      </c>
      <c r="BG487">
        <f t="shared" si="1423"/>
        <v>0</v>
      </c>
      <c r="BH487">
        <v>0</v>
      </c>
      <c r="BI487">
        <f t="shared" si="1512"/>
        <v>0</v>
      </c>
      <c r="BJ487">
        <v>0</v>
      </c>
      <c r="BK487">
        <f t="shared" si="1513"/>
        <v>0</v>
      </c>
      <c r="BL487">
        <v>100</v>
      </c>
      <c r="BM487">
        <f t="shared" si="1514"/>
        <v>1</v>
      </c>
      <c r="BN487">
        <v>0</v>
      </c>
      <c r="BO487">
        <f t="shared" si="1515"/>
        <v>0</v>
      </c>
      <c r="BP487">
        <v>0</v>
      </c>
      <c r="BQ487">
        <f t="shared" si="1516"/>
        <v>0</v>
      </c>
      <c r="BR487">
        <v>0</v>
      </c>
      <c r="BS487">
        <f t="shared" si="1534"/>
        <v>0</v>
      </c>
      <c r="BT487">
        <v>0</v>
      </c>
      <c r="BU487">
        <f t="shared" si="1535"/>
        <v>0</v>
      </c>
      <c r="BV487">
        <v>0</v>
      </c>
      <c r="BW487">
        <f t="shared" si="1536"/>
        <v>0</v>
      </c>
      <c r="BX487">
        <v>0</v>
      </c>
      <c r="BY487">
        <f t="shared" si="1537"/>
        <v>0</v>
      </c>
      <c r="BZ487">
        <v>0</v>
      </c>
      <c r="CA487">
        <f t="shared" si="1538"/>
        <v>0</v>
      </c>
      <c r="CB487">
        <v>0</v>
      </c>
      <c r="CC487">
        <f t="shared" si="1539"/>
        <v>0</v>
      </c>
      <c r="CD487">
        <v>0</v>
      </c>
      <c r="CE487">
        <f t="shared" si="1540"/>
        <v>0</v>
      </c>
      <c r="CF487">
        <v>0</v>
      </c>
      <c r="CG487">
        <f t="shared" si="1541"/>
        <v>0</v>
      </c>
      <c r="CH487">
        <v>0</v>
      </c>
      <c r="CI487">
        <f t="shared" si="1542"/>
        <v>0</v>
      </c>
      <c r="CJ487">
        <v>0</v>
      </c>
      <c r="CK487">
        <f t="shared" si="1543"/>
        <v>0</v>
      </c>
      <c r="CL487">
        <v>0</v>
      </c>
      <c r="CM487">
        <f t="shared" si="1544"/>
        <v>0</v>
      </c>
      <c r="CN487">
        <v>0</v>
      </c>
      <c r="CO487">
        <f t="shared" si="1545"/>
        <v>0</v>
      </c>
      <c r="CP487">
        <v>0</v>
      </c>
      <c r="CQ487">
        <f t="shared" si="1546"/>
        <v>0</v>
      </c>
      <c r="CR487">
        <v>0</v>
      </c>
      <c r="CS487">
        <f t="shared" si="1547"/>
        <v>0</v>
      </c>
      <c r="CT487">
        <v>0</v>
      </c>
      <c r="CU487">
        <f t="shared" si="1548"/>
        <v>0</v>
      </c>
      <c r="CV487">
        <v>0</v>
      </c>
      <c r="CW487">
        <f t="shared" si="1549"/>
        <v>0</v>
      </c>
      <c r="CX487">
        <v>0</v>
      </c>
      <c r="CY487">
        <f t="shared" si="1550"/>
        <v>0</v>
      </c>
      <c r="CZ487">
        <v>0</v>
      </c>
      <c r="DA487">
        <f t="shared" si="1551"/>
        <v>0</v>
      </c>
      <c r="DB487">
        <v>0</v>
      </c>
      <c r="DC487">
        <f t="shared" si="1552"/>
        <v>0</v>
      </c>
      <c r="DD487">
        <v>0</v>
      </c>
      <c r="DE487">
        <f t="shared" si="1553"/>
        <v>0</v>
      </c>
      <c r="DF487">
        <v>0</v>
      </c>
      <c r="DG487">
        <f t="shared" si="1554"/>
        <v>0</v>
      </c>
      <c r="DH487">
        <v>0</v>
      </c>
      <c r="DI487">
        <f t="shared" si="1555"/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f t="shared" si="1556"/>
        <v>0</v>
      </c>
      <c r="ET487">
        <v>0</v>
      </c>
      <c r="EU487">
        <f t="shared" si="1557"/>
        <v>0</v>
      </c>
      <c r="EV487">
        <v>0</v>
      </c>
      <c r="EW487">
        <f t="shared" si="1558"/>
        <v>0</v>
      </c>
      <c r="EX487">
        <v>10</v>
      </c>
      <c r="EY487">
        <f t="shared" si="1559"/>
        <v>0.16785441588190378</v>
      </c>
      <c r="EZ487">
        <v>0</v>
      </c>
      <c r="FA487">
        <f t="shared" si="1517"/>
        <v>0</v>
      </c>
      <c r="FB487">
        <v>90</v>
      </c>
      <c r="FC487">
        <f t="shared" si="1560"/>
        <v>0.83214558411809625</v>
      </c>
      <c r="FD487">
        <v>0</v>
      </c>
      <c r="FE487">
        <f t="shared" si="1595"/>
        <v>0</v>
      </c>
      <c r="FF487">
        <v>0</v>
      </c>
      <c r="FG487">
        <f t="shared" si="1596"/>
        <v>0</v>
      </c>
      <c r="FH487">
        <v>0</v>
      </c>
      <c r="FI487">
        <f t="shared" si="1597"/>
        <v>0</v>
      </c>
      <c r="FJ487">
        <v>0</v>
      </c>
      <c r="FK487">
        <f t="shared" si="1598"/>
        <v>0</v>
      </c>
      <c r="FL487">
        <v>0</v>
      </c>
      <c r="FM487">
        <f t="shared" si="1599"/>
        <v>0</v>
      </c>
      <c r="FN487">
        <v>0</v>
      </c>
      <c r="FO487">
        <f t="shared" si="1600"/>
        <v>0</v>
      </c>
      <c r="FP487">
        <v>0</v>
      </c>
      <c r="FQ487">
        <f t="shared" si="1601"/>
        <v>0</v>
      </c>
      <c r="FR487">
        <v>0</v>
      </c>
      <c r="FS487">
        <f t="shared" si="1602"/>
        <v>0</v>
      </c>
      <c r="FT487">
        <v>0</v>
      </c>
      <c r="FU487">
        <f t="shared" si="1603"/>
        <v>0</v>
      </c>
      <c r="FV487">
        <v>0</v>
      </c>
      <c r="FW487">
        <f t="shared" si="1604"/>
        <v>0</v>
      </c>
      <c r="FX487">
        <v>0</v>
      </c>
      <c r="FY487">
        <f t="shared" si="1605"/>
        <v>0</v>
      </c>
      <c r="FZ487">
        <v>0</v>
      </c>
      <c r="GA487">
        <f t="shared" si="1606"/>
        <v>0</v>
      </c>
      <c r="GB487">
        <v>0</v>
      </c>
      <c r="GC487">
        <f t="shared" si="1607"/>
        <v>0</v>
      </c>
      <c r="GD487">
        <v>0</v>
      </c>
      <c r="GE487">
        <f t="shared" si="1608"/>
        <v>0</v>
      </c>
      <c r="GF487">
        <v>0</v>
      </c>
      <c r="GG487">
        <f t="shared" si="1609"/>
        <v>0</v>
      </c>
      <c r="GH487">
        <v>0</v>
      </c>
      <c r="GI487">
        <f t="shared" si="1610"/>
        <v>0</v>
      </c>
      <c r="GJ487">
        <v>0</v>
      </c>
      <c r="GK487">
        <f t="shared" si="1611"/>
        <v>0</v>
      </c>
      <c r="GL487">
        <v>0</v>
      </c>
      <c r="GM487">
        <f t="shared" si="1612"/>
        <v>0</v>
      </c>
      <c r="GN487">
        <v>0</v>
      </c>
      <c r="GO487">
        <f t="shared" si="1613"/>
        <v>0</v>
      </c>
      <c r="GP487">
        <v>0</v>
      </c>
      <c r="GQ487">
        <f t="shared" si="1614"/>
        <v>0</v>
      </c>
      <c r="GR487" s="3" t="s">
        <v>806</v>
      </c>
    </row>
    <row r="488" spans="1:200" x14ac:dyDescent="0.45">
      <c r="A488">
        <v>487</v>
      </c>
      <c r="B488" t="s">
        <v>53</v>
      </c>
      <c r="C488" t="s">
        <v>807</v>
      </c>
      <c r="D488" t="s">
        <v>768</v>
      </c>
      <c r="E488" t="s">
        <v>768</v>
      </c>
      <c r="F488">
        <v>473</v>
      </c>
      <c r="G488">
        <f>260+273</f>
        <v>533</v>
      </c>
      <c r="H488">
        <v>933</v>
      </c>
      <c r="I488" s="2">
        <f t="shared" si="1519"/>
        <v>0.5712754555198285</v>
      </c>
      <c r="J488" s="2">
        <f t="shared" si="1520"/>
        <v>60</v>
      </c>
      <c r="K488" s="2">
        <f t="shared" si="1521"/>
        <v>1.1268498942917549</v>
      </c>
      <c r="N488">
        <v>33</v>
      </c>
      <c r="O488">
        <v>65</v>
      </c>
      <c r="P488" s="2">
        <f t="shared" si="1590"/>
        <v>0.50769230769230766</v>
      </c>
      <c r="Q488" s="2">
        <f t="shared" si="1591"/>
        <v>0.49230769230769234</v>
      </c>
      <c r="S488">
        <v>12</v>
      </c>
      <c r="T488" s="2">
        <f t="shared" si="1592"/>
        <v>0</v>
      </c>
      <c r="U488">
        <f>1.7*9.8</f>
        <v>16.66</v>
      </c>
      <c r="V488">
        <f>2.7*9.8</f>
        <v>26.460000000000004</v>
      </c>
      <c r="W488" s="2">
        <f t="shared" si="1522"/>
        <v>5.4977999999999998</v>
      </c>
      <c r="X488" s="2">
        <f t="shared" si="1523"/>
        <v>17.199000000000002</v>
      </c>
      <c r="Y488" s="7">
        <f t="shared" si="1524"/>
        <v>0.68034188034188037</v>
      </c>
      <c r="Z488" s="2">
        <f t="shared" si="1525"/>
        <v>0.62962962962962954</v>
      </c>
      <c r="AA488" s="2" t="e">
        <f t="shared" si="1526"/>
        <v>#DIV/0!</v>
      </c>
      <c r="AB488" s="2">
        <f t="shared" si="1527"/>
        <v>2.2050000000000005</v>
      </c>
      <c r="AC488" s="2">
        <f t="shared" si="1528"/>
        <v>0.49230769230769234</v>
      </c>
      <c r="AD488" s="2">
        <f t="shared" si="1529"/>
        <v>16.66</v>
      </c>
      <c r="AE488" s="2">
        <f t="shared" si="1530"/>
        <v>14.460000000000004</v>
      </c>
      <c r="AF488" s="2">
        <f t="shared" si="1314"/>
        <v>0.54648526077097515</v>
      </c>
      <c r="AG488" s="2">
        <f t="shared" si="1531"/>
        <v>1.1521438450899029</v>
      </c>
      <c r="AH488" s="2">
        <f t="shared" si="1576"/>
        <v>35.521541950113388</v>
      </c>
      <c r="AI488" s="2">
        <v>1</v>
      </c>
      <c r="AJ488">
        <v>1.2E-2</v>
      </c>
      <c r="AK488">
        <f t="shared" si="1616"/>
        <v>27.5</v>
      </c>
      <c r="AL488">
        <v>10</v>
      </c>
      <c r="AM488">
        <f t="shared" si="1617"/>
        <v>37.5</v>
      </c>
      <c r="AP488" t="s">
        <v>37</v>
      </c>
      <c r="AQ488">
        <v>105</v>
      </c>
      <c r="AR488">
        <v>2.3E-3</v>
      </c>
      <c r="AS488">
        <v>3</v>
      </c>
      <c r="AT488">
        <v>1</v>
      </c>
      <c r="AU488">
        <f t="shared" si="1585"/>
        <v>20.784609690826528</v>
      </c>
      <c r="AV488" t="s">
        <v>53</v>
      </c>
      <c r="AW488" t="s">
        <v>64</v>
      </c>
      <c r="AZ488" s="2">
        <f t="shared" si="1593"/>
        <v>3</v>
      </c>
      <c r="BA488" s="2">
        <f t="shared" si="1594"/>
        <v>3.6642911682361925</v>
      </c>
      <c r="BB488">
        <v>0</v>
      </c>
      <c r="BC488">
        <f t="shared" si="1510"/>
        <v>0</v>
      </c>
      <c r="BD488">
        <v>0</v>
      </c>
      <c r="BE488">
        <f t="shared" si="1511"/>
        <v>0</v>
      </c>
      <c r="BF488">
        <v>0</v>
      </c>
      <c r="BG488">
        <f t="shared" si="1423"/>
        <v>0</v>
      </c>
      <c r="BH488">
        <v>0</v>
      </c>
      <c r="BI488">
        <f t="shared" si="1512"/>
        <v>0</v>
      </c>
      <c r="BJ488">
        <v>0</v>
      </c>
      <c r="BK488">
        <f t="shared" si="1513"/>
        <v>0</v>
      </c>
      <c r="BL488">
        <v>100</v>
      </c>
      <c r="BM488">
        <f t="shared" si="1514"/>
        <v>1</v>
      </c>
      <c r="BN488">
        <v>0</v>
      </c>
      <c r="BO488">
        <f t="shared" si="1515"/>
        <v>0</v>
      </c>
      <c r="BP488">
        <v>0</v>
      </c>
      <c r="BQ488">
        <f t="shared" si="1516"/>
        <v>0</v>
      </c>
      <c r="BR488">
        <v>0</v>
      </c>
      <c r="BS488">
        <f t="shared" si="1534"/>
        <v>0</v>
      </c>
      <c r="BT488">
        <v>0</v>
      </c>
      <c r="BU488">
        <f t="shared" si="1535"/>
        <v>0</v>
      </c>
      <c r="BV488">
        <v>0</v>
      </c>
      <c r="BW488">
        <f t="shared" si="1536"/>
        <v>0</v>
      </c>
      <c r="BX488">
        <v>0</v>
      </c>
      <c r="BY488">
        <f t="shared" si="1537"/>
        <v>0</v>
      </c>
      <c r="BZ488">
        <v>0</v>
      </c>
      <c r="CA488">
        <f t="shared" si="1538"/>
        <v>0</v>
      </c>
      <c r="CB488">
        <v>0</v>
      </c>
      <c r="CC488">
        <f t="shared" si="1539"/>
        <v>0</v>
      </c>
      <c r="CD488">
        <v>0</v>
      </c>
      <c r="CE488">
        <f t="shared" si="1540"/>
        <v>0</v>
      </c>
      <c r="CF488">
        <v>0</v>
      </c>
      <c r="CG488">
        <f t="shared" si="1541"/>
        <v>0</v>
      </c>
      <c r="CH488">
        <v>0</v>
      </c>
      <c r="CI488">
        <f t="shared" si="1542"/>
        <v>0</v>
      </c>
      <c r="CJ488">
        <v>0</v>
      </c>
      <c r="CK488">
        <f t="shared" si="1543"/>
        <v>0</v>
      </c>
      <c r="CL488">
        <v>0</v>
      </c>
      <c r="CM488">
        <f t="shared" si="1544"/>
        <v>0</v>
      </c>
      <c r="CN488">
        <v>0</v>
      </c>
      <c r="CO488">
        <f t="shared" si="1545"/>
        <v>0</v>
      </c>
      <c r="CP488">
        <v>0</v>
      </c>
      <c r="CQ488">
        <f t="shared" si="1546"/>
        <v>0</v>
      </c>
      <c r="CR488">
        <v>0</v>
      </c>
      <c r="CS488">
        <f t="shared" si="1547"/>
        <v>0</v>
      </c>
      <c r="CT488">
        <v>0</v>
      </c>
      <c r="CU488">
        <f t="shared" si="1548"/>
        <v>0</v>
      </c>
      <c r="CV488">
        <v>0</v>
      </c>
      <c r="CW488">
        <f t="shared" si="1549"/>
        <v>0</v>
      </c>
      <c r="CX488">
        <v>0</v>
      </c>
      <c r="CY488">
        <f t="shared" si="1550"/>
        <v>0</v>
      </c>
      <c r="CZ488">
        <v>0</v>
      </c>
      <c r="DA488">
        <f t="shared" si="1551"/>
        <v>0</v>
      </c>
      <c r="DB488">
        <v>0</v>
      </c>
      <c r="DC488">
        <f t="shared" si="1552"/>
        <v>0</v>
      </c>
      <c r="DD488">
        <v>0</v>
      </c>
      <c r="DE488">
        <f t="shared" si="1553"/>
        <v>0</v>
      </c>
      <c r="DF488">
        <v>0</v>
      </c>
      <c r="DG488">
        <f t="shared" si="1554"/>
        <v>0</v>
      </c>
      <c r="DH488">
        <v>0</v>
      </c>
      <c r="DI488">
        <f t="shared" si="1555"/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f t="shared" si="1556"/>
        <v>0</v>
      </c>
      <c r="ET488">
        <v>0</v>
      </c>
      <c r="EU488">
        <f t="shared" si="1557"/>
        <v>0</v>
      </c>
      <c r="EV488">
        <v>0</v>
      </c>
      <c r="EW488">
        <f t="shared" si="1558"/>
        <v>0</v>
      </c>
      <c r="EX488">
        <v>10</v>
      </c>
      <c r="EY488">
        <f t="shared" si="1559"/>
        <v>0.16785441588190378</v>
      </c>
      <c r="EZ488">
        <v>0</v>
      </c>
      <c r="FA488">
        <f t="shared" si="1517"/>
        <v>0</v>
      </c>
      <c r="FB488">
        <v>90</v>
      </c>
      <c r="FC488">
        <f t="shared" si="1560"/>
        <v>0.83214558411809625</v>
      </c>
      <c r="FD488">
        <v>0</v>
      </c>
      <c r="FE488">
        <f t="shared" si="1595"/>
        <v>0</v>
      </c>
      <c r="FF488">
        <v>0</v>
      </c>
      <c r="FG488">
        <f t="shared" si="1596"/>
        <v>0</v>
      </c>
      <c r="FH488">
        <v>0</v>
      </c>
      <c r="FI488">
        <f t="shared" si="1597"/>
        <v>0</v>
      </c>
      <c r="FJ488">
        <v>0</v>
      </c>
      <c r="FK488">
        <f t="shared" si="1598"/>
        <v>0</v>
      </c>
      <c r="FL488">
        <v>0</v>
      </c>
      <c r="FM488">
        <f t="shared" si="1599"/>
        <v>0</v>
      </c>
      <c r="FN488">
        <v>0</v>
      </c>
      <c r="FO488">
        <f t="shared" si="1600"/>
        <v>0</v>
      </c>
      <c r="FP488">
        <v>0</v>
      </c>
      <c r="FQ488">
        <f t="shared" si="1601"/>
        <v>0</v>
      </c>
      <c r="FR488">
        <v>0</v>
      </c>
      <c r="FS488">
        <f t="shared" si="1602"/>
        <v>0</v>
      </c>
      <c r="FT488">
        <v>0</v>
      </c>
      <c r="FU488">
        <f t="shared" si="1603"/>
        <v>0</v>
      </c>
      <c r="FV488">
        <v>0</v>
      </c>
      <c r="FW488">
        <f t="shared" si="1604"/>
        <v>0</v>
      </c>
      <c r="FX488">
        <v>0</v>
      </c>
      <c r="FY488">
        <f t="shared" si="1605"/>
        <v>0</v>
      </c>
      <c r="FZ488">
        <v>0</v>
      </c>
      <c r="GA488">
        <f t="shared" si="1606"/>
        <v>0</v>
      </c>
      <c r="GB488">
        <v>0</v>
      </c>
      <c r="GC488">
        <f t="shared" si="1607"/>
        <v>0</v>
      </c>
      <c r="GD488">
        <v>0</v>
      </c>
      <c r="GE488">
        <f t="shared" si="1608"/>
        <v>0</v>
      </c>
      <c r="GF488">
        <v>0</v>
      </c>
      <c r="GG488">
        <f t="shared" si="1609"/>
        <v>0</v>
      </c>
      <c r="GH488">
        <v>0</v>
      </c>
      <c r="GI488">
        <f t="shared" si="1610"/>
        <v>0</v>
      </c>
      <c r="GJ488">
        <v>0</v>
      </c>
      <c r="GK488">
        <f t="shared" si="1611"/>
        <v>0</v>
      </c>
      <c r="GL488">
        <v>0</v>
      </c>
      <c r="GM488">
        <f t="shared" si="1612"/>
        <v>0</v>
      </c>
      <c r="GN488">
        <v>0</v>
      </c>
      <c r="GO488">
        <f t="shared" si="1613"/>
        <v>0</v>
      </c>
      <c r="GP488">
        <v>0</v>
      </c>
      <c r="GQ488">
        <f t="shared" si="1614"/>
        <v>0</v>
      </c>
      <c r="GR488" s="3" t="s">
        <v>806</v>
      </c>
    </row>
    <row r="489" spans="1:200" x14ac:dyDescent="0.45">
      <c r="A489">
        <v>488</v>
      </c>
      <c r="B489" t="s">
        <v>53</v>
      </c>
      <c r="C489" t="s">
        <v>807</v>
      </c>
      <c r="D489" t="s">
        <v>768</v>
      </c>
      <c r="E489" t="s">
        <v>768</v>
      </c>
      <c r="F489">
        <v>473</v>
      </c>
      <c r="G489">
        <f>280+273</f>
        <v>553</v>
      </c>
      <c r="H489">
        <v>933</v>
      </c>
      <c r="I489" s="2">
        <f t="shared" si="1519"/>
        <v>0.59271168274383712</v>
      </c>
      <c r="J489" s="2">
        <f t="shared" si="1520"/>
        <v>80</v>
      </c>
      <c r="K489" s="2">
        <f t="shared" si="1521"/>
        <v>1.1691331923890063</v>
      </c>
      <c r="N489">
        <v>52</v>
      </c>
      <c r="O489">
        <v>70</v>
      </c>
      <c r="P489" s="2">
        <f t="shared" si="1590"/>
        <v>0.74285714285714288</v>
      </c>
      <c r="Q489" s="2">
        <f t="shared" si="1591"/>
        <v>0.25714285714285712</v>
      </c>
      <c r="S489">
        <v>12</v>
      </c>
      <c r="T489" s="2">
        <f t="shared" si="1592"/>
        <v>0</v>
      </c>
      <c r="U489">
        <f>2.5*9.8</f>
        <v>24.5</v>
      </c>
      <c r="V489">
        <f>2.5*9.8</f>
        <v>24.5</v>
      </c>
      <c r="W489" s="2">
        <f t="shared" si="1522"/>
        <v>12.74</v>
      </c>
      <c r="X489" s="2">
        <f t="shared" si="1523"/>
        <v>17.149999999999999</v>
      </c>
      <c r="Y489" s="7">
        <f t="shared" si="1524"/>
        <v>0.25714285714285706</v>
      </c>
      <c r="Z489" s="2">
        <f t="shared" si="1525"/>
        <v>1</v>
      </c>
      <c r="AA489" s="2" t="e">
        <f t="shared" si="1526"/>
        <v>#DIV/0!</v>
      </c>
      <c r="AB489" s="2">
        <f t="shared" si="1527"/>
        <v>2.0416666666666665</v>
      </c>
      <c r="AC489" s="2">
        <f t="shared" si="1528"/>
        <v>0.25714285714285712</v>
      </c>
      <c r="AD489" s="2">
        <f t="shared" si="1529"/>
        <v>24.5</v>
      </c>
      <c r="AE489" s="2">
        <f t="shared" si="1530"/>
        <v>12.5</v>
      </c>
      <c r="AF489" s="2">
        <f t="shared" si="1314"/>
        <v>0.51020408163265307</v>
      </c>
      <c r="AG489" s="2">
        <f t="shared" si="1531"/>
        <v>1.96</v>
      </c>
      <c r="AH489" s="2">
        <f t="shared" si="1576"/>
        <v>35.714285714285715</v>
      </c>
      <c r="AI489" s="2">
        <v>1</v>
      </c>
      <c r="AJ489">
        <v>1.2E-2</v>
      </c>
      <c r="AK489">
        <f t="shared" si="1616"/>
        <v>43.333333333333336</v>
      </c>
      <c r="AL489">
        <v>10</v>
      </c>
      <c r="AM489">
        <f t="shared" si="1617"/>
        <v>53.333333333333336</v>
      </c>
      <c r="AP489" t="s">
        <v>37</v>
      </c>
      <c r="AQ489">
        <v>105</v>
      </c>
      <c r="AR489">
        <v>2.3E-3</v>
      </c>
      <c r="AS489">
        <v>3</v>
      </c>
      <c r="AT489">
        <v>1</v>
      </c>
      <c r="AU489">
        <f t="shared" si="1585"/>
        <v>20.784609690826528</v>
      </c>
      <c r="AV489" t="s">
        <v>53</v>
      </c>
      <c r="AW489" t="s">
        <v>64</v>
      </c>
      <c r="AZ489" s="2">
        <f t="shared" si="1593"/>
        <v>3</v>
      </c>
      <c r="BA489" s="2">
        <f t="shared" si="1594"/>
        <v>3.6642911682361925</v>
      </c>
      <c r="BB489">
        <v>0</v>
      </c>
      <c r="BC489">
        <f t="shared" si="1510"/>
        <v>0</v>
      </c>
      <c r="BD489">
        <v>0</v>
      </c>
      <c r="BE489">
        <f t="shared" si="1511"/>
        <v>0</v>
      </c>
      <c r="BF489">
        <v>0</v>
      </c>
      <c r="BG489">
        <f t="shared" si="1423"/>
        <v>0</v>
      </c>
      <c r="BH489">
        <v>0</v>
      </c>
      <c r="BI489">
        <f t="shared" si="1512"/>
        <v>0</v>
      </c>
      <c r="BJ489">
        <v>0</v>
      </c>
      <c r="BK489">
        <f t="shared" si="1513"/>
        <v>0</v>
      </c>
      <c r="BL489">
        <v>100</v>
      </c>
      <c r="BM489">
        <f t="shared" si="1514"/>
        <v>1</v>
      </c>
      <c r="BN489">
        <v>0</v>
      </c>
      <c r="BO489">
        <f t="shared" si="1515"/>
        <v>0</v>
      </c>
      <c r="BP489">
        <v>0</v>
      </c>
      <c r="BQ489">
        <f t="shared" si="1516"/>
        <v>0</v>
      </c>
      <c r="BR489">
        <v>0</v>
      </c>
      <c r="BS489">
        <f t="shared" si="1534"/>
        <v>0</v>
      </c>
      <c r="BT489">
        <v>0</v>
      </c>
      <c r="BU489">
        <f t="shared" si="1535"/>
        <v>0</v>
      </c>
      <c r="BV489">
        <v>0</v>
      </c>
      <c r="BW489">
        <f t="shared" si="1536"/>
        <v>0</v>
      </c>
      <c r="BX489">
        <v>0</v>
      </c>
      <c r="BY489">
        <f t="shared" si="1537"/>
        <v>0</v>
      </c>
      <c r="BZ489">
        <v>0</v>
      </c>
      <c r="CA489">
        <f t="shared" si="1538"/>
        <v>0</v>
      </c>
      <c r="CB489">
        <v>0</v>
      </c>
      <c r="CC489">
        <f t="shared" si="1539"/>
        <v>0</v>
      </c>
      <c r="CD489">
        <v>0</v>
      </c>
      <c r="CE489">
        <f t="shared" si="1540"/>
        <v>0</v>
      </c>
      <c r="CF489">
        <v>0</v>
      </c>
      <c r="CG489">
        <f t="shared" si="1541"/>
        <v>0</v>
      </c>
      <c r="CH489">
        <v>0</v>
      </c>
      <c r="CI489">
        <f t="shared" si="1542"/>
        <v>0</v>
      </c>
      <c r="CJ489">
        <v>0</v>
      </c>
      <c r="CK489">
        <f t="shared" si="1543"/>
        <v>0</v>
      </c>
      <c r="CL489">
        <v>0</v>
      </c>
      <c r="CM489">
        <f t="shared" si="1544"/>
        <v>0</v>
      </c>
      <c r="CN489">
        <v>0</v>
      </c>
      <c r="CO489">
        <f t="shared" si="1545"/>
        <v>0</v>
      </c>
      <c r="CP489">
        <v>0</v>
      </c>
      <c r="CQ489">
        <f t="shared" si="1546"/>
        <v>0</v>
      </c>
      <c r="CR489">
        <v>0</v>
      </c>
      <c r="CS489">
        <f t="shared" si="1547"/>
        <v>0</v>
      </c>
      <c r="CT489">
        <v>0</v>
      </c>
      <c r="CU489">
        <f t="shared" si="1548"/>
        <v>0</v>
      </c>
      <c r="CV489">
        <v>0</v>
      </c>
      <c r="CW489">
        <f t="shared" si="1549"/>
        <v>0</v>
      </c>
      <c r="CX489">
        <v>0</v>
      </c>
      <c r="CY489">
        <f t="shared" si="1550"/>
        <v>0</v>
      </c>
      <c r="CZ489">
        <v>0</v>
      </c>
      <c r="DA489">
        <f t="shared" si="1551"/>
        <v>0</v>
      </c>
      <c r="DB489">
        <v>0</v>
      </c>
      <c r="DC489">
        <f t="shared" si="1552"/>
        <v>0</v>
      </c>
      <c r="DD489">
        <v>0</v>
      </c>
      <c r="DE489">
        <f t="shared" si="1553"/>
        <v>0</v>
      </c>
      <c r="DF489">
        <v>0</v>
      </c>
      <c r="DG489">
        <f t="shared" si="1554"/>
        <v>0</v>
      </c>
      <c r="DH489">
        <v>0</v>
      </c>
      <c r="DI489">
        <f t="shared" si="1555"/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f t="shared" si="1556"/>
        <v>0</v>
      </c>
      <c r="ET489">
        <v>0</v>
      </c>
      <c r="EU489">
        <f t="shared" si="1557"/>
        <v>0</v>
      </c>
      <c r="EV489">
        <v>0</v>
      </c>
      <c r="EW489">
        <f t="shared" si="1558"/>
        <v>0</v>
      </c>
      <c r="EX489">
        <v>10</v>
      </c>
      <c r="EY489">
        <f t="shared" si="1559"/>
        <v>0.16785441588190378</v>
      </c>
      <c r="EZ489">
        <v>0</v>
      </c>
      <c r="FA489">
        <f t="shared" si="1517"/>
        <v>0</v>
      </c>
      <c r="FB489">
        <v>90</v>
      </c>
      <c r="FC489">
        <f t="shared" si="1560"/>
        <v>0.83214558411809625</v>
      </c>
      <c r="FD489">
        <v>0</v>
      </c>
      <c r="FE489">
        <f t="shared" si="1595"/>
        <v>0</v>
      </c>
      <c r="FF489">
        <v>0</v>
      </c>
      <c r="FG489">
        <f t="shared" si="1596"/>
        <v>0</v>
      </c>
      <c r="FH489">
        <v>0</v>
      </c>
      <c r="FI489">
        <f t="shared" si="1597"/>
        <v>0</v>
      </c>
      <c r="FJ489">
        <v>0</v>
      </c>
      <c r="FK489">
        <f t="shared" si="1598"/>
        <v>0</v>
      </c>
      <c r="FL489">
        <v>0</v>
      </c>
      <c r="FM489">
        <f t="shared" si="1599"/>
        <v>0</v>
      </c>
      <c r="FN489">
        <v>0</v>
      </c>
      <c r="FO489">
        <f t="shared" si="1600"/>
        <v>0</v>
      </c>
      <c r="FP489">
        <v>0</v>
      </c>
      <c r="FQ489">
        <f t="shared" si="1601"/>
        <v>0</v>
      </c>
      <c r="FR489">
        <v>0</v>
      </c>
      <c r="FS489">
        <f t="shared" si="1602"/>
        <v>0</v>
      </c>
      <c r="FT489">
        <v>0</v>
      </c>
      <c r="FU489">
        <f t="shared" si="1603"/>
        <v>0</v>
      </c>
      <c r="FV489">
        <v>0</v>
      </c>
      <c r="FW489">
        <f t="shared" si="1604"/>
        <v>0</v>
      </c>
      <c r="FX489">
        <v>0</v>
      </c>
      <c r="FY489">
        <f t="shared" si="1605"/>
        <v>0</v>
      </c>
      <c r="FZ489">
        <v>0</v>
      </c>
      <c r="GA489">
        <f t="shared" si="1606"/>
        <v>0</v>
      </c>
      <c r="GB489">
        <v>0</v>
      </c>
      <c r="GC489">
        <f t="shared" si="1607"/>
        <v>0</v>
      </c>
      <c r="GD489">
        <v>0</v>
      </c>
      <c r="GE489">
        <f t="shared" si="1608"/>
        <v>0</v>
      </c>
      <c r="GF489">
        <v>0</v>
      </c>
      <c r="GG489">
        <f t="shared" si="1609"/>
        <v>0</v>
      </c>
      <c r="GH489">
        <v>0</v>
      </c>
      <c r="GI489">
        <f t="shared" si="1610"/>
        <v>0</v>
      </c>
      <c r="GJ489">
        <v>0</v>
      </c>
      <c r="GK489">
        <f t="shared" si="1611"/>
        <v>0</v>
      </c>
      <c r="GL489">
        <v>0</v>
      </c>
      <c r="GM489">
        <f t="shared" si="1612"/>
        <v>0</v>
      </c>
      <c r="GN489">
        <v>0</v>
      </c>
      <c r="GO489">
        <f t="shared" si="1613"/>
        <v>0</v>
      </c>
      <c r="GP489">
        <v>0</v>
      </c>
      <c r="GQ489">
        <f t="shared" si="1614"/>
        <v>0</v>
      </c>
      <c r="GR489" s="3" t="s">
        <v>806</v>
      </c>
    </row>
    <row r="490" spans="1:200" x14ac:dyDescent="0.45">
      <c r="A490">
        <v>489</v>
      </c>
      <c r="B490" t="s">
        <v>53</v>
      </c>
      <c r="C490" t="s">
        <v>807</v>
      </c>
      <c r="D490" t="s">
        <v>768</v>
      </c>
      <c r="E490" t="s">
        <v>768</v>
      </c>
      <c r="F490">
        <v>473</v>
      </c>
      <c r="G490">
        <v>473</v>
      </c>
      <c r="H490">
        <v>933</v>
      </c>
      <c r="I490" s="2">
        <f t="shared" si="1519"/>
        <v>0.50696677384780275</v>
      </c>
      <c r="J490" s="2">
        <f t="shared" si="1520"/>
        <v>0</v>
      </c>
      <c r="K490" s="2">
        <f t="shared" si="1521"/>
        <v>1</v>
      </c>
      <c r="N490">
        <v>10</v>
      </c>
      <c r="O490">
        <v>58</v>
      </c>
      <c r="P490" s="2">
        <f t="shared" si="1590"/>
        <v>0.17241379310344829</v>
      </c>
      <c r="Q490" s="2">
        <f t="shared" si="1591"/>
        <v>0.82758620689655171</v>
      </c>
      <c r="S490">
        <v>16</v>
      </c>
      <c r="T490" s="2">
        <f t="shared" si="1592"/>
        <v>0</v>
      </c>
      <c r="U490">
        <f>1.5*9.8</f>
        <v>14.700000000000001</v>
      </c>
      <c r="V490">
        <f>4.2*9.8</f>
        <v>41.160000000000004</v>
      </c>
      <c r="W490" s="2">
        <f t="shared" si="1522"/>
        <v>1.47</v>
      </c>
      <c r="X490" s="2">
        <f t="shared" si="1523"/>
        <v>23.872800000000002</v>
      </c>
      <c r="Y490" s="7">
        <f t="shared" si="1524"/>
        <v>0.93842364532019706</v>
      </c>
      <c r="Z490" s="2">
        <f t="shared" si="1525"/>
        <v>0.35714285714285715</v>
      </c>
      <c r="AA490" s="2" t="e">
        <f t="shared" si="1526"/>
        <v>#DIV/0!</v>
      </c>
      <c r="AB490" s="2">
        <f t="shared" si="1527"/>
        <v>2.5725000000000002</v>
      </c>
      <c r="AC490" s="2">
        <f t="shared" si="1528"/>
        <v>0.82758620689655171</v>
      </c>
      <c r="AD490" s="2">
        <f t="shared" si="1529"/>
        <v>14.700000000000001</v>
      </c>
      <c r="AE490" s="2">
        <f t="shared" si="1530"/>
        <v>25.160000000000004</v>
      </c>
      <c r="AF490" s="2">
        <f t="shared" si="1314"/>
        <v>0.61127308066083574</v>
      </c>
      <c r="AG490" s="2">
        <f t="shared" si="1531"/>
        <v>0.5842607313195548</v>
      </c>
      <c r="AH490" s="2">
        <f t="shared" si="1576"/>
        <v>35.453838678328474</v>
      </c>
      <c r="AI490" s="2">
        <v>1</v>
      </c>
      <c r="AJ490">
        <v>1.2E-2</v>
      </c>
      <c r="AK490">
        <f t="shared" si="1616"/>
        <v>8.3333333333333339</v>
      </c>
      <c r="AL490">
        <v>10</v>
      </c>
      <c r="AM490">
        <f t="shared" si="1617"/>
        <v>18.333333333333336</v>
      </c>
      <c r="AP490" t="s">
        <v>37</v>
      </c>
      <c r="AQ490">
        <v>105</v>
      </c>
      <c r="AR490">
        <v>2.0000000000000001E-4</v>
      </c>
      <c r="AS490">
        <v>3</v>
      </c>
      <c r="AT490">
        <v>1</v>
      </c>
      <c r="AU490">
        <f t="shared" si="1585"/>
        <v>27.712812921102035</v>
      </c>
      <c r="AV490" t="s">
        <v>53</v>
      </c>
      <c r="AW490" t="s">
        <v>64</v>
      </c>
      <c r="AZ490" s="2">
        <f t="shared" si="1593"/>
        <v>3</v>
      </c>
      <c r="BA490" s="2">
        <f t="shared" si="1594"/>
        <v>3.6642911682361925</v>
      </c>
      <c r="BB490">
        <v>0</v>
      </c>
      <c r="BC490">
        <f t="shared" si="1510"/>
        <v>0</v>
      </c>
      <c r="BD490">
        <v>0</v>
      </c>
      <c r="BE490">
        <f t="shared" si="1511"/>
        <v>0</v>
      </c>
      <c r="BF490">
        <v>0</v>
      </c>
      <c r="BG490">
        <f t="shared" si="1423"/>
        <v>0</v>
      </c>
      <c r="BH490">
        <v>0</v>
      </c>
      <c r="BI490">
        <f t="shared" si="1512"/>
        <v>0</v>
      </c>
      <c r="BJ490">
        <v>0</v>
      </c>
      <c r="BK490">
        <f t="shared" si="1513"/>
        <v>0</v>
      </c>
      <c r="BL490">
        <v>100</v>
      </c>
      <c r="BM490">
        <f t="shared" si="1514"/>
        <v>1</v>
      </c>
      <c r="BN490">
        <v>0</v>
      </c>
      <c r="BO490">
        <f t="shared" si="1515"/>
        <v>0</v>
      </c>
      <c r="BP490">
        <v>0</v>
      </c>
      <c r="BQ490">
        <f t="shared" si="1516"/>
        <v>0</v>
      </c>
      <c r="BR490">
        <v>0</v>
      </c>
      <c r="BS490">
        <f t="shared" si="1534"/>
        <v>0</v>
      </c>
      <c r="BT490">
        <v>0</v>
      </c>
      <c r="BU490">
        <f t="shared" si="1535"/>
        <v>0</v>
      </c>
      <c r="BV490">
        <v>0</v>
      </c>
      <c r="BW490">
        <f t="shared" si="1536"/>
        <v>0</v>
      </c>
      <c r="BX490">
        <v>0</v>
      </c>
      <c r="BY490">
        <f t="shared" si="1537"/>
        <v>0</v>
      </c>
      <c r="BZ490">
        <v>0</v>
      </c>
      <c r="CA490">
        <f t="shared" si="1538"/>
        <v>0</v>
      </c>
      <c r="CB490">
        <v>0</v>
      </c>
      <c r="CC490">
        <f t="shared" si="1539"/>
        <v>0</v>
      </c>
      <c r="CD490">
        <v>0</v>
      </c>
      <c r="CE490">
        <f t="shared" si="1540"/>
        <v>0</v>
      </c>
      <c r="CF490">
        <v>0</v>
      </c>
      <c r="CG490">
        <f t="shared" si="1541"/>
        <v>0</v>
      </c>
      <c r="CH490">
        <v>0</v>
      </c>
      <c r="CI490">
        <f t="shared" si="1542"/>
        <v>0</v>
      </c>
      <c r="CJ490">
        <v>0</v>
      </c>
      <c r="CK490">
        <f t="shared" si="1543"/>
        <v>0</v>
      </c>
      <c r="CL490">
        <v>0</v>
      </c>
      <c r="CM490">
        <f t="shared" si="1544"/>
        <v>0</v>
      </c>
      <c r="CN490">
        <v>0</v>
      </c>
      <c r="CO490">
        <f t="shared" si="1545"/>
        <v>0</v>
      </c>
      <c r="CP490">
        <v>0</v>
      </c>
      <c r="CQ490">
        <f t="shared" si="1546"/>
        <v>0</v>
      </c>
      <c r="CR490">
        <v>0</v>
      </c>
      <c r="CS490">
        <f t="shared" si="1547"/>
        <v>0</v>
      </c>
      <c r="CT490">
        <v>0</v>
      </c>
      <c r="CU490">
        <f t="shared" si="1548"/>
        <v>0</v>
      </c>
      <c r="CV490">
        <v>0</v>
      </c>
      <c r="CW490">
        <f t="shared" si="1549"/>
        <v>0</v>
      </c>
      <c r="CX490">
        <v>0</v>
      </c>
      <c r="CY490">
        <f t="shared" si="1550"/>
        <v>0</v>
      </c>
      <c r="CZ490">
        <v>0</v>
      </c>
      <c r="DA490">
        <f t="shared" si="1551"/>
        <v>0</v>
      </c>
      <c r="DB490">
        <v>0</v>
      </c>
      <c r="DC490">
        <f t="shared" si="1552"/>
        <v>0</v>
      </c>
      <c r="DD490">
        <v>0</v>
      </c>
      <c r="DE490">
        <f t="shared" si="1553"/>
        <v>0</v>
      </c>
      <c r="DF490">
        <v>0</v>
      </c>
      <c r="DG490">
        <f t="shared" si="1554"/>
        <v>0</v>
      </c>
      <c r="DH490">
        <v>0</v>
      </c>
      <c r="DI490">
        <f t="shared" si="1555"/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f t="shared" si="1556"/>
        <v>0</v>
      </c>
      <c r="ET490">
        <v>0</v>
      </c>
      <c r="EU490">
        <f t="shared" si="1557"/>
        <v>0</v>
      </c>
      <c r="EV490">
        <v>0</v>
      </c>
      <c r="EW490">
        <f t="shared" si="1558"/>
        <v>0</v>
      </c>
      <c r="EX490">
        <v>10</v>
      </c>
      <c r="EY490">
        <f t="shared" si="1559"/>
        <v>0.16785441588190378</v>
      </c>
      <c r="EZ490">
        <v>0</v>
      </c>
      <c r="FA490">
        <f t="shared" si="1517"/>
        <v>0</v>
      </c>
      <c r="FB490">
        <v>90</v>
      </c>
      <c r="FC490">
        <f t="shared" si="1560"/>
        <v>0.83214558411809625</v>
      </c>
      <c r="FD490">
        <v>0</v>
      </c>
      <c r="FE490">
        <f t="shared" si="1595"/>
        <v>0</v>
      </c>
      <c r="FF490">
        <v>0</v>
      </c>
      <c r="FG490">
        <f t="shared" si="1596"/>
        <v>0</v>
      </c>
      <c r="FH490">
        <v>0</v>
      </c>
      <c r="FI490">
        <f t="shared" si="1597"/>
        <v>0</v>
      </c>
      <c r="FJ490">
        <v>0</v>
      </c>
      <c r="FK490">
        <f t="shared" si="1598"/>
        <v>0</v>
      </c>
      <c r="FL490">
        <v>0</v>
      </c>
      <c r="FM490">
        <f t="shared" si="1599"/>
        <v>0</v>
      </c>
      <c r="FN490">
        <v>0</v>
      </c>
      <c r="FO490">
        <f t="shared" si="1600"/>
        <v>0</v>
      </c>
      <c r="FP490">
        <v>0</v>
      </c>
      <c r="FQ490">
        <f t="shared" si="1601"/>
        <v>0</v>
      </c>
      <c r="FR490">
        <v>0</v>
      </c>
      <c r="FS490">
        <f t="shared" si="1602"/>
        <v>0</v>
      </c>
      <c r="FT490">
        <v>0</v>
      </c>
      <c r="FU490">
        <f t="shared" si="1603"/>
        <v>0</v>
      </c>
      <c r="FV490">
        <v>0</v>
      </c>
      <c r="FW490">
        <f t="shared" si="1604"/>
        <v>0</v>
      </c>
      <c r="FX490">
        <v>0</v>
      </c>
      <c r="FY490">
        <f t="shared" si="1605"/>
        <v>0</v>
      </c>
      <c r="FZ490">
        <v>0</v>
      </c>
      <c r="GA490">
        <f t="shared" si="1606"/>
        <v>0</v>
      </c>
      <c r="GB490">
        <v>0</v>
      </c>
      <c r="GC490">
        <f t="shared" si="1607"/>
        <v>0</v>
      </c>
      <c r="GD490">
        <v>0</v>
      </c>
      <c r="GE490">
        <f t="shared" si="1608"/>
        <v>0</v>
      </c>
      <c r="GF490">
        <v>0</v>
      </c>
      <c r="GG490">
        <f t="shared" si="1609"/>
        <v>0</v>
      </c>
      <c r="GH490">
        <v>0</v>
      </c>
      <c r="GI490">
        <f t="shared" si="1610"/>
        <v>0</v>
      </c>
      <c r="GJ490">
        <v>0</v>
      </c>
      <c r="GK490">
        <f t="shared" si="1611"/>
        <v>0</v>
      </c>
      <c r="GL490">
        <v>0</v>
      </c>
      <c r="GM490">
        <f t="shared" si="1612"/>
        <v>0</v>
      </c>
      <c r="GN490">
        <v>0</v>
      </c>
      <c r="GO490">
        <f t="shared" si="1613"/>
        <v>0</v>
      </c>
      <c r="GP490">
        <v>0</v>
      </c>
      <c r="GQ490">
        <f t="shared" si="1614"/>
        <v>0</v>
      </c>
      <c r="GR490" s="3" t="s">
        <v>806</v>
      </c>
    </row>
    <row r="491" spans="1:200" x14ac:dyDescent="0.45">
      <c r="A491">
        <v>490</v>
      </c>
      <c r="B491" t="s">
        <v>53</v>
      </c>
      <c r="C491" t="s">
        <v>807</v>
      </c>
      <c r="D491" t="s">
        <v>768</v>
      </c>
      <c r="E491" t="s">
        <v>768</v>
      </c>
      <c r="F491">
        <v>473</v>
      </c>
      <c r="G491">
        <f>220+273</f>
        <v>493</v>
      </c>
      <c r="H491">
        <v>933</v>
      </c>
      <c r="I491" s="2">
        <f t="shared" si="1519"/>
        <v>0.52840300107181137</v>
      </c>
      <c r="J491" s="2">
        <f t="shared" si="1520"/>
        <v>20</v>
      </c>
      <c r="K491" s="2">
        <f t="shared" si="1521"/>
        <v>1.0422832980972516</v>
      </c>
      <c r="N491">
        <v>10</v>
      </c>
      <c r="O491">
        <v>60</v>
      </c>
      <c r="P491" s="2">
        <f t="shared" si="1590"/>
        <v>0.16666666666666666</v>
      </c>
      <c r="Q491" s="2">
        <f t="shared" si="1591"/>
        <v>0.83333333333333337</v>
      </c>
      <c r="S491">
        <v>16</v>
      </c>
      <c r="T491" s="2">
        <f t="shared" si="1592"/>
        <v>0</v>
      </c>
      <c r="U491">
        <f>1.5*9.8</f>
        <v>14.700000000000001</v>
      </c>
      <c r="V491">
        <f>3.8*9.8</f>
        <v>37.24</v>
      </c>
      <c r="W491" s="2">
        <f t="shared" si="1522"/>
        <v>1.47</v>
      </c>
      <c r="X491" s="2">
        <f t="shared" si="1523"/>
        <v>22.344000000000001</v>
      </c>
      <c r="Y491" s="7">
        <f t="shared" si="1524"/>
        <v>0.93421052631578949</v>
      </c>
      <c r="Z491" s="2">
        <f t="shared" si="1525"/>
        <v>0.39473684210526316</v>
      </c>
      <c r="AA491" s="2" t="e">
        <f t="shared" si="1526"/>
        <v>#DIV/0!</v>
      </c>
      <c r="AB491" s="2">
        <f t="shared" si="1527"/>
        <v>2.3275000000000001</v>
      </c>
      <c r="AC491" s="2">
        <f t="shared" si="1528"/>
        <v>0.83333333333333337</v>
      </c>
      <c r="AD491" s="2">
        <f t="shared" si="1529"/>
        <v>14.700000000000001</v>
      </c>
      <c r="AE491" s="2">
        <f t="shared" si="1530"/>
        <v>21.240000000000002</v>
      </c>
      <c r="AF491" s="2">
        <f t="shared" si="1314"/>
        <v>0.57035445757250269</v>
      </c>
      <c r="AG491" s="2">
        <f t="shared" si="1531"/>
        <v>0.69209039548022599</v>
      </c>
      <c r="AH491" s="2">
        <f t="shared" si="1576"/>
        <v>34.221267454350162</v>
      </c>
      <c r="AI491" s="2">
        <v>1</v>
      </c>
      <c r="AJ491">
        <v>1.2E-2</v>
      </c>
      <c r="AK491">
        <f t="shared" si="1616"/>
        <v>8.3333333333333339</v>
      </c>
      <c r="AL491">
        <v>10</v>
      </c>
      <c r="AM491">
        <f t="shared" si="1617"/>
        <v>18.333333333333336</v>
      </c>
      <c r="AP491" t="s">
        <v>37</v>
      </c>
      <c r="AQ491">
        <v>105</v>
      </c>
      <c r="AR491">
        <v>2.0000000000000001E-4</v>
      </c>
      <c r="AS491">
        <v>3</v>
      </c>
      <c r="AT491">
        <v>1</v>
      </c>
      <c r="AU491">
        <f t="shared" si="1585"/>
        <v>27.712812921102035</v>
      </c>
      <c r="AV491" t="s">
        <v>53</v>
      </c>
      <c r="AW491" t="s">
        <v>64</v>
      </c>
      <c r="AZ491" s="2">
        <f t="shared" si="1593"/>
        <v>3</v>
      </c>
      <c r="BA491" s="2">
        <f t="shared" si="1594"/>
        <v>3.6642911682361925</v>
      </c>
      <c r="BB491">
        <v>0</v>
      </c>
      <c r="BC491">
        <f t="shared" si="1510"/>
        <v>0</v>
      </c>
      <c r="BD491">
        <v>0</v>
      </c>
      <c r="BE491">
        <f t="shared" si="1511"/>
        <v>0</v>
      </c>
      <c r="BF491">
        <v>0</v>
      </c>
      <c r="BG491">
        <f t="shared" si="1423"/>
        <v>0</v>
      </c>
      <c r="BH491">
        <v>0</v>
      </c>
      <c r="BI491">
        <f t="shared" si="1512"/>
        <v>0</v>
      </c>
      <c r="BJ491">
        <v>0</v>
      </c>
      <c r="BK491">
        <f t="shared" si="1513"/>
        <v>0</v>
      </c>
      <c r="BL491">
        <v>100</v>
      </c>
      <c r="BM491">
        <f t="shared" si="1514"/>
        <v>1</v>
      </c>
      <c r="BN491">
        <v>0</v>
      </c>
      <c r="BO491">
        <f t="shared" si="1515"/>
        <v>0</v>
      </c>
      <c r="BP491">
        <v>0</v>
      </c>
      <c r="BQ491">
        <f t="shared" si="1516"/>
        <v>0</v>
      </c>
      <c r="BR491">
        <v>0</v>
      </c>
      <c r="BS491">
        <f t="shared" si="1534"/>
        <v>0</v>
      </c>
      <c r="BT491">
        <v>0</v>
      </c>
      <c r="BU491">
        <f t="shared" si="1535"/>
        <v>0</v>
      </c>
      <c r="BV491">
        <v>0</v>
      </c>
      <c r="BW491">
        <f t="shared" si="1536"/>
        <v>0</v>
      </c>
      <c r="BX491">
        <v>0</v>
      </c>
      <c r="BY491">
        <f t="shared" si="1537"/>
        <v>0</v>
      </c>
      <c r="BZ491">
        <v>0</v>
      </c>
      <c r="CA491">
        <f t="shared" si="1538"/>
        <v>0</v>
      </c>
      <c r="CB491">
        <v>0</v>
      </c>
      <c r="CC491">
        <f t="shared" si="1539"/>
        <v>0</v>
      </c>
      <c r="CD491">
        <v>0</v>
      </c>
      <c r="CE491">
        <f t="shared" si="1540"/>
        <v>0</v>
      </c>
      <c r="CF491">
        <v>0</v>
      </c>
      <c r="CG491">
        <f t="shared" si="1541"/>
        <v>0</v>
      </c>
      <c r="CH491">
        <v>0</v>
      </c>
      <c r="CI491">
        <f t="shared" si="1542"/>
        <v>0</v>
      </c>
      <c r="CJ491">
        <v>0</v>
      </c>
      <c r="CK491">
        <f t="shared" si="1543"/>
        <v>0</v>
      </c>
      <c r="CL491">
        <v>0</v>
      </c>
      <c r="CM491">
        <f t="shared" si="1544"/>
        <v>0</v>
      </c>
      <c r="CN491">
        <v>0</v>
      </c>
      <c r="CO491">
        <f t="shared" si="1545"/>
        <v>0</v>
      </c>
      <c r="CP491">
        <v>0</v>
      </c>
      <c r="CQ491">
        <f t="shared" si="1546"/>
        <v>0</v>
      </c>
      <c r="CR491">
        <v>0</v>
      </c>
      <c r="CS491">
        <f t="shared" si="1547"/>
        <v>0</v>
      </c>
      <c r="CT491">
        <v>0</v>
      </c>
      <c r="CU491">
        <f t="shared" si="1548"/>
        <v>0</v>
      </c>
      <c r="CV491">
        <v>0</v>
      </c>
      <c r="CW491">
        <f t="shared" si="1549"/>
        <v>0</v>
      </c>
      <c r="CX491">
        <v>0</v>
      </c>
      <c r="CY491">
        <f t="shared" si="1550"/>
        <v>0</v>
      </c>
      <c r="CZ491">
        <v>0</v>
      </c>
      <c r="DA491">
        <f t="shared" si="1551"/>
        <v>0</v>
      </c>
      <c r="DB491">
        <v>0</v>
      </c>
      <c r="DC491">
        <f t="shared" si="1552"/>
        <v>0</v>
      </c>
      <c r="DD491">
        <v>0</v>
      </c>
      <c r="DE491">
        <f t="shared" si="1553"/>
        <v>0</v>
      </c>
      <c r="DF491">
        <v>0</v>
      </c>
      <c r="DG491">
        <f t="shared" si="1554"/>
        <v>0</v>
      </c>
      <c r="DH491">
        <v>0</v>
      </c>
      <c r="DI491">
        <f t="shared" si="1555"/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f t="shared" si="1556"/>
        <v>0</v>
      </c>
      <c r="ET491">
        <v>0</v>
      </c>
      <c r="EU491">
        <f t="shared" si="1557"/>
        <v>0</v>
      </c>
      <c r="EV491">
        <v>0</v>
      </c>
      <c r="EW491">
        <f t="shared" si="1558"/>
        <v>0</v>
      </c>
      <c r="EX491">
        <v>10</v>
      </c>
      <c r="EY491">
        <f t="shared" si="1559"/>
        <v>0.16785441588190378</v>
      </c>
      <c r="EZ491">
        <v>0</v>
      </c>
      <c r="FA491">
        <f t="shared" si="1517"/>
        <v>0</v>
      </c>
      <c r="FB491">
        <v>90</v>
      </c>
      <c r="FC491">
        <f t="shared" si="1560"/>
        <v>0.83214558411809625</v>
      </c>
      <c r="FD491">
        <v>0</v>
      </c>
      <c r="FE491">
        <f t="shared" si="1595"/>
        <v>0</v>
      </c>
      <c r="FF491">
        <v>0</v>
      </c>
      <c r="FG491">
        <f t="shared" si="1596"/>
        <v>0</v>
      </c>
      <c r="FH491">
        <v>0</v>
      </c>
      <c r="FI491">
        <f t="shared" si="1597"/>
        <v>0</v>
      </c>
      <c r="FJ491">
        <v>0</v>
      </c>
      <c r="FK491">
        <f t="shared" si="1598"/>
        <v>0</v>
      </c>
      <c r="FL491">
        <v>0</v>
      </c>
      <c r="FM491">
        <f t="shared" si="1599"/>
        <v>0</v>
      </c>
      <c r="FN491">
        <v>0</v>
      </c>
      <c r="FO491">
        <f t="shared" si="1600"/>
        <v>0</v>
      </c>
      <c r="FP491">
        <v>0</v>
      </c>
      <c r="FQ491">
        <f t="shared" si="1601"/>
        <v>0</v>
      </c>
      <c r="FR491">
        <v>0</v>
      </c>
      <c r="FS491">
        <f t="shared" si="1602"/>
        <v>0</v>
      </c>
      <c r="FT491">
        <v>0</v>
      </c>
      <c r="FU491">
        <f t="shared" si="1603"/>
        <v>0</v>
      </c>
      <c r="FV491">
        <v>0</v>
      </c>
      <c r="FW491">
        <f t="shared" si="1604"/>
        <v>0</v>
      </c>
      <c r="FX491">
        <v>0</v>
      </c>
      <c r="FY491">
        <f t="shared" si="1605"/>
        <v>0</v>
      </c>
      <c r="FZ491">
        <v>0</v>
      </c>
      <c r="GA491">
        <f t="shared" si="1606"/>
        <v>0</v>
      </c>
      <c r="GB491">
        <v>0</v>
      </c>
      <c r="GC491">
        <f t="shared" si="1607"/>
        <v>0</v>
      </c>
      <c r="GD491">
        <v>0</v>
      </c>
      <c r="GE491">
        <f t="shared" si="1608"/>
        <v>0</v>
      </c>
      <c r="GF491">
        <v>0</v>
      </c>
      <c r="GG491">
        <f t="shared" si="1609"/>
        <v>0</v>
      </c>
      <c r="GH491">
        <v>0</v>
      </c>
      <c r="GI491">
        <f t="shared" si="1610"/>
        <v>0</v>
      </c>
      <c r="GJ491">
        <v>0</v>
      </c>
      <c r="GK491">
        <f t="shared" si="1611"/>
        <v>0</v>
      </c>
      <c r="GL491">
        <v>0</v>
      </c>
      <c r="GM491">
        <f t="shared" si="1612"/>
        <v>0</v>
      </c>
      <c r="GN491">
        <v>0</v>
      </c>
      <c r="GO491">
        <f t="shared" si="1613"/>
        <v>0</v>
      </c>
      <c r="GP491">
        <v>0</v>
      </c>
      <c r="GQ491">
        <f t="shared" si="1614"/>
        <v>0</v>
      </c>
      <c r="GR491" s="3" t="s">
        <v>806</v>
      </c>
    </row>
    <row r="492" spans="1:200" x14ac:dyDescent="0.45">
      <c r="A492">
        <v>491</v>
      </c>
      <c r="B492" t="s">
        <v>53</v>
      </c>
      <c r="C492" t="s">
        <v>807</v>
      </c>
      <c r="D492" t="s">
        <v>768</v>
      </c>
      <c r="E492" t="s">
        <v>768</v>
      </c>
      <c r="F492">
        <v>473</v>
      </c>
      <c r="G492">
        <f>240+273</f>
        <v>513</v>
      </c>
      <c r="H492">
        <v>933</v>
      </c>
      <c r="I492" s="2">
        <f t="shared" si="1519"/>
        <v>0.54983922829581988</v>
      </c>
      <c r="J492" s="2">
        <f t="shared" si="1520"/>
        <v>40</v>
      </c>
      <c r="K492" s="2">
        <f t="shared" si="1521"/>
        <v>1.0845665961945032</v>
      </c>
      <c r="N492">
        <v>22</v>
      </c>
      <c r="O492">
        <v>63</v>
      </c>
      <c r="P492" s="2">
        <f t="shared" si="1590"/>
        <v>0.34920634920634919</v>
      </c>
      <c r="Q492" s="2">
        <f t="shared" si="1591"/>
        <v>0.65079365079365081</v>
      </c>
      <c r="S492">
        <v>16</v>
      </c>
      <c r="T492" s="2">
        <f t="shared" si="1592"/>
        <v>0</v>
      </c>
      <c r="U492">
        <f>2.2*9.8</f>
        <v>21.560000000000002</v>
      </c>
      <c r="V492">
        <f>3.5*9.8</f>
        <v>34.300000000000004</v>
      </c>
      <c r="W492" s="2">
        <f t="shared" si="1522"/>
        <v>4.7432000000000007</v>
      </c>
      <c r="X492" s="2">
        <f t="shared" si="1523"/>
        <v>21.609000000000002</v>
      </c>
      <c r="Y492" s="7">
        <f t="shared" si="1524"/>
        <v>0.7804988662131519</v>
      </c>
      <c r="Z492" s="2">
        <f t="shared" si="1525"/>
        <v>0.62857142857142856</v>
      </c>
      <c r="AA492" s="2" t="e">
        <f t="shared" si="1526"/>
        <v>#DIV/0!</v>
      </c>
      <c r="AB492" s="2">
        <f t="shared" si="1527"/>
        <v>2.1437500000000003</v>
      </c>
      <c r="AC492" s="2">
        <f t="shared" si="1528"/>
        <v>0.65079365079365081</v>
      </c>
      <c r="AD492" s="2">
        <f t="shared" si="1529"/>
        <v>21.560000000000002</v>
      </c>
      <c r="AE492" s="2">
        <f t="shared" si="1530"/>
        <v>18.300000000000004</v>
      </c>
      <c r="AF492" s="2">
        <f t="shared" si="1314"/>
        <v>0.53352769679300294</v>
      </c>
      <c r="AG492" s="2">
        <f t="shared" si="1531"/>
        <v>1.1781420765027322</v>
      </c>
      <c r="AH492" s="2">
        <f t="shared" si="1576"/>
        <v>33.612244897959187</v>
      </c>
      <c r="AI492" s="2">
        <v>1</v>
      </c>
      <c r="AJ492">
        <v>1.2E-2</v>
      </c>
      <c r="AK492">
        <f t="shared" si="1616"/>
        <v>18.333333333333332</v>
      </c>
      <c r="AL492">
        <v>10</v>
      </c>
      <c r="AM492">
        <f t="shared" si="1617"/>
        <v>28.333333333333332</v>
      </c>
      <c r="AP492" t="s">
        <v>37</v>
      </c>
      <c r="AQ492">
        <v>105</v>
      </c>
      <c r="AR492">
        <v>2.0000000000000001E-4</v>
      </c>
      <c r="AS492">
        <v>3</v>
      </c>
      <c r="AT492">
        <v>1</v>
      </c>
      <c r="AU492">
        <f t="shared" si="1585"/>
        <v>27.712812921102035</v>
      </c>
      <c r="AV492" t="s">
        <v>53</v>
      </c>
      <c r="AW492" t="s">
        <v>64</v>
      </c>
      <c r="AZ492" s="2">
        <f t="shared" si="1593"/>
        <v>3</v>
      </c>
      <c r="BA492" s="2">
        <f t="shared" si="1594"/>
        <v>3.6642911682361925</v>
      </c>
      <c r="BB492">
        <v>0</v>
      </c>
      <c r="BC492">
        <f t="shared" si="1510"/>
        <v>0</v>
      </c>
      <c r="BD492">
        <v>0</v>
      </c>
      <c r="BE492">
        <f t="shared" si="1511"/>
        <v>0</v>
      </c>
      <c r="BF492">
        <v>0</v>
      </c>
      <c r="BG492">
        <f t="shared" si="1423"/>
        <v>0</v>
      </c>
      <c r="BH492">
        <v>0</v>
      </c>
      <c r="BI492">
        <f t="shared" si="1512"/>
        <v>0</v>
      </c>
      <c r="BJ492">
        <v>0</v>
      </c>
      <c r="BK492">
        <f t="shared" si="1513"/>
        <v>0</v>
      </c>
      <c r="BL492">
        <v>100</v>
      </c>
      <c r="BM492">
        <f t="shared" si="1514"/>
        <v>1</v>
      </c>
      <c r="BN492">
        <v>0</v>
      </c>
      <c r="BO492">
        <f t="shared" si="1515"/>
        <v>0</v>
      </c>
      <c r="BP492">
        <v>0</v>
      </c>
      <c r="BQ492">
        <f t="shared" si="1516"/>
        <v>0</v>
      </c>
      <c r="BR492">
        <v>0</v>
      </c>
      <c r="BS492">
        <f t="shared" si="1534"/>
        <v>0</v>
      </c>
      <c r="BT492">
        <v>0</v>
      </c>
      <c r="BU492">
        <f t="shared" si="1535"/>
        <v>0</v>
      </c>
      <c r="BV492">
        <v>0</v>
      </c>
      <c r="BW492">
        <f t="shared" si="1536"/>
        <v>0</v>
      </c>
      <c r="BX492">
        <v>0</v>
      </c>
      <c r="BY492">
        <f t="shared" si="1537"/>
        <v>0</v>
      </c>
      <c r="BZ492">
        <v>0</v>
      </c>
      <c r="CA492">
        <f t="shared" si="1538"/>
        <v>0</v>
      </c>
      <c r="CB492">
        <v>0</v>
      </c>
      <c r="CC492">
        <f t="shared" si="1539"/>
        <v>0</v>
      </c>
      <c r="CD492">
        <v>0</v>
      </c>
      <c r="CE492">
        <f t="shared" si="1540"/>
        <v>0</v>
      </c>
      <c r="CF492">
        <v>0</v>
      </c>
      <c r="CG492">
        <f t="shared" si="1541"/>
        <v>0</v>
      </c>
      <c r="CH492">
        <v>0</v>
      </c>
      <c r="CI492">
        <f t="shared" si="1542"/>
        <v>0</v>
      </c>
      <c r="CJ492">
        <v>0</v>
      </c>
      <c r="CK492">
        <f t="shared" si="1543"/>
        <v>0</v>
      </c>
      <c r="CL492">
        <v>0</v>
      </c>
      <c r="CM492">
        <f t="shared" si="1544"/>
        <v>0</v>
      </c>
      <c r="CN492">
        <v>0</v>
      </c>
      <c r="CO492">
        <f t="shared" si="1545"/>
        <v>0</v>
      </c>
      <c r="CP492">
        <v>0</v>
      </c>
      <c r="CQ492">
        <f t="shared" si="1546"/>
        <v>0</v>
      </c>
      <c r="CR492">
        <v>0</v>
      </c>
      <c r="CS492">
        <f t="shared" si="1547"/>
        <v>0</v>
      </c>
      <c r="CT492">
        <v>0</v>
      </c>
      <c r="CU492">
        <f t="shared" si="1548"/>
        <v>0</v>
      </c>
      <c r="CV492">
        <v>0</v>
      </c>
      <c r="CW492">
        <f t="shared" si="1549"/>
        <v>0</v>
      </c>
      <c r="CX492">
        <v>0</v>
      </c>
      <c r="CY492">
        <f t="shared" si="1550"/>
        <v>0</v>
      </c>
      <c r="CZ492">
        <v>0</v>
      </c>
      <c r="DA492">
        <f t="shared" si="1551"/>
        <v>0</v>
      </c>
      <c r="DB492">
        <v>0</v>
      </c>
      <c r="DC492">
        <f t="shared" si="1552"/>
        <v>0</v>
      </c>
      <c r="DD492">
        <v>0</v>
      </c>
      <c r="DE492">
        <f t="shared" si="1553"/>
        <v>0</v>
      </c>
      <c r="DF492">
        <v>0</v>
      </c>
      <c r="DG492">
        <f t="shared" si="1554"/>
        <v>0</v>
      </c>
      <c r="DH492">
        <v>0</v>
      </c>
      <c r="DI492">
        <f t="shared" si="1555"/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f t="shared" si="1556"/>
        <v>0</v>
      </c>
      <c r="ET492">
        <v>0</v>
      </c>
      <c r="EU492">
        <f t="shared" si="1557"/>
        <v>0</v>
      </c>
      <c r="EV492">
        <v>0</v>
      </c>
      <c r="EW492">
        <f t="shared" si="1558"/>
        <v>0</v>
      </c>
      <c r="EX492">
        <v>10</v>
      </c>
      <c r="EY492">
        <f t="shared" si="1559"/>
        <v>0.16785441588190378</v>
      </c>
      <c r="EZ492">
        <v>0</v>
      </c>
      <c r="FA492">
        <f t="shared" si="1517"/>
        <v>0</v>
      </c>
      <c r="FB492">
        <v>90</v>
      </c>
      <c r="FC492">
        <f t="shared" si="1560"/>
        <v>0.83214558411809625</v>
      </c>
      <c r="FD492">
        <v>0</v>
      </c>
      <c r="FE492">
        <f t="shared" si="1595"/>
        <v>0</v>
      </c>
      <c r="FF492">
        <v>0</v>
      </c>
      <c r="FG492">
        <f t="shared" si="1596"/>
        <v>0</v>
      </c>
      <c r="FH492">
        <v>0</v>
      </c>
      <c r="FI492">
        <f t="shared" si="1597"/>
        <v>0</v>
      </c>
      <c r="FJ492">
        <v>0</v>
      </c>
      <c r="FK492">
        <f t="shared" si="1598"/>
        <v>0</v>
      </c>
      <c r="FL492">
        <v>0</v>
      </c>
      <c r="FM492">
        <f t="shared" si="1599"/>
        <v>0</v>
      </c>
      <c r="FN492">
        <v>0</v>
      </c>
      <c r="FO492">
        <f t="shared" si="1600"/>
        <v>0</v>
      </c>
      <c r="FP492">
        <v>0</v>
      </c>
      <c r="FQ492">
        <f t="shared" si="1601"/>
        <v>0</v>
      </c>
      <c r="FR492">
        <v>0</v>
      </c>
      <c r="FS492">
        <f t="shared" si="1602"/>
        <v>0</v>
      </c>
      <c r="FT492">
        <v>0</v>
      </c>
      <c r="FU492">
        <f t="shared" si="1603"/>
        <v>0</v>
      </c>
      <c r="FV492">
        <v>0</v>
      </c>
      <c r="FW492">
        <f t="shared" si="1604"/>
        <v>0</v>
      </c>
      <c r="FX492">
        <v>0</v>
      </c>
      <c r="FY492">
        <f t="shared" si="1605"/>
        <v>0</v>
      </c>
      <c r="FZ492">
        <v>0</v>
      </c>
      <c r="GA492">
        <f t="shared" si="1606"/>
        <v>0</v>
      </c>
      <c r="GB492">
        <v>0</v>
      </c>
      <c r="GC492">
        <f t="shared" si="1607"/>
        <v>0</v>
      </c>
      <c r="GD492">
        <v>0</v>
      </c>
      <c r="GE492">
        <f t="shared" si="1608"/>
        <v>0</v>
      </c>
      <c r="GF492">
        <v>0</v>
      </c>
      <c r="GG492">
        <f t="shared" si="1609"/>
        <v>0</v>
      </c>
      <c r="GH492">
        <v>0</v>
      </c>
      <c r="GI492">
        <f t="shared" si="1610"/>
        <v>0</v>
      </c>
      <c r="GJ492">
        <v>0</v>
      </c>
      <c r="GK492">
        <f t="shared" si="1611"/>
        <v>0</v>
      </c>
      <c r="GL492">
        <v>0</v>
      </c>
      <c r="GM492">
        <f t="shared" si="1612"/>
        <v>0</v>
      </c>
      <c r="GN492">
        <v>0</v>
      </c>
      <c r="GO492">
        <f t="shared" si="1613"/>
        <v>0</v>
      </c>
      <c r="GP492">
        <v>0</v>
      </c>
      <c r="GQ492">
        <f t="shared" si="1614"/>
        <v>0</v>
      </c>
      <c r="GR492" s="3" t="s">
        <v>806</v>
      </c>
    </row>
    <row r="493" spans="1:200" x14ac:dyDescent="0.45">
      <c r="A493">
        <v>492</v>
      </c>
      <c r="B493" t="s">
        <v>53</v>
      </c>
      <c r="C493" t="s">
        <v>807</v>
      </c>
      <c r="D493" t="s">
        <v>768</v>
      </c>
      <c r="E493" t="s">
        <v>768</v>
      </c>
      <c r="F493">
        <v>473</v>
      </c>
      <c r="G493">
        <f>260+273</f>
        <v>533</v>
      </c>
      <c r="H493">
        <v>933</v>
      </c>
      <c r="I493" s="2">
        <f t="shared" si="1519"/>
        <v>0.5712754555198285</v>
      </c>
      <c r="J493" s="2">
        <f t="shared" si="1520"/>
        <v>60</v>
      </c>
      <c r="K493" s="2">
        <f t="shared" si="1521"/>
        <v>1.1268498942917549</v>
      </c>
      <c r="N493">
        <v>49</v>
      </c>
      <c r="O493">
        <v>66</v>
      </c>
      <c r="P493" s="2">
        <f t="shared" si="1590"/>
        <v>0.74242424242424243</v>
      </c>
      <c r="Q493" s="2">
        <f t="shared" si="1591"/>
        <v>0.25757575757575757</v>
      </c>
      <c r="S493">
        <v>16</v>
      </c>
      <c r="T493" s="2">
        <f t="shared" si="1592"/>
        <v>0</v>
      </c>
      <c r="U493">
        <f>2.7*9.8</f>
        <v>26.460000000000004</v>
      </c>
      <c r="V493">
        <f>3.2*9.8</f>
        <v>31.360000000000003</v>
      </c>
      <c r="W493" s="2">
        <f t="shared" si="1522"/>
        <v>12.965400000000002</v>
      </c>
      <c r="X493" s="2">
        <f t="shared" si="1523"/>
        <v>20.697600000000001</v>
      </c>
      <c r="Y493" s="7">
        <f t="shared" si="1524"/>
        <v>0.37357954545454536</v>
      </c>
      <c r="Z493" s="2">
        <f t="shared" si="1525"/>
        <v>0.84375000000000011</v>
      </c>
      <c r="AA493" s="2" t="e">
        <f t="shared" si="1526"/>
        <v>#DIV/0!</v>
      </c>
      <c r="AB493" s="2">
        <f t="shared" si="1527"/>
        <v>1.9600000000000002</v>
      </c>
      <c r="AC493" s="2">
        <f t="shared" si="1528"/>
        <v>0.25757575757575757</v>
      </c>
      <c r="AD493" s="2">
        <f t="shared" si="1529"/>
        <v>26.460000000000004</v>
      </c>
      <c r="AE493" s="2">
        <f t="shared" si="1530"/>
        <v>15.360000000000003</v>
      </c>
      <c r="AF493" s="2">
        <f t="shared" ref="AF493:AF499" si="1618">(V493-S493)/V493</f>
        <v>0.48979591836734698</v>
      </c>
      <c r="AG493" s="2">
        <f t="shared" si="1531"/>
        <v>1.72265625</v>
      </c>
      <c r="AH493" s="2">
        <f t="shared" si="1576"/>
        <v>32.326530612244902</v>
      </c>
      <c r="AI493" s="2">
        <v>1</v>
      </c>
      <c r="AJ493">
        <v>1.2E-2</v>
      </c>
      <c r="AK493">
        <f t="shared" si="1616"/>
        <v>40.833333333333329</v>
      </c>
      <c r="AL493">
        <v>10</v>
      </c>
      <c r="AM493">
        <f t="shared" si="1617"/>
        <v>50.833333333333329</v>
      </c>
      <c r="AP493" t="s">
        <v>37</v>
      </c>
      <c r="AQ493">
        <v>105</v>
      </c>
      <c r="AR493">
        <v>2.0000000000000001E-4</v>
      </c>
      <c r="AS493">
        <v>3</v>
      </c>
      <c r="AT493">
        <v>1</v>
      </c>
      <c r="AU493">
        <f t="shared" si="1585"/>
        <v>27.712812921102035</v>
      </c>
      <c r="AV493" t="s">
        <v>53</v>
      </c>
      <c r="AW493" t="s">
        <v>64</v>
      </c>
      <c r="AZ493" s="2">
        <f t="shared" si="1593"/>
        <v>3</v>
      </c>
      <c r="BA493" s="2">
        <f t="shared" si="1594"/>
        <v>3.6642911682361925</v>
      </c>
      <c r="BB493">
        <v>0</v>
      </c>
      <c r="BC493">
        <f t="shared" si="1510"/>
        <v>0</v>
      </c>
      <c r="BD493">
        <v>0</v>
      </c>
      <c r="BE493">
        <f t="shared" si="1511"/>
        <v>0</v>
      </c>
      <c r="BF493">
        <v>0</v>
      </c>
      <c r="BG493">
        <f t="shared" si="1423"/>
        <v>0</v>
      </c>
      <c r="BH493">
        <v>0</v>
      </c>
      <c r="BI493">
        <f t="shared" si="1512"/>
        <v>0</v>
      </c>
      <c r="BJ493">
        <v>0</v>
      </c>
      <c r="BK493">
        <f t="shared" si="1513"/>
        <v>0</v>
      </c>
      <c r="BL493">
        <v>100</v>
      </c>
      <c r="BM493">
        <f t="shared" si="1514"/>
        <v>1</v>
      </c>
      <c r="BN493">
        <v>0</v>
      </c>
      <c r="BO493">
        <f t="shared" si="1515"/>
        <v>0</v>
      </c>
      <c r="BP493">
        <v>0</v>
      </c>
      <c r="BQ493">
        <f t="shared" si="1516"/>
        <v>0</v>
      </c>
      <c r="BR493">
        <v>0</v>
      </c>
      <c r="BS493">
        <f t="shared" si="1534"/>
        <v>0</v>
      </c>
      <c r="BT493">
        <v>0</v>
      </c>
      <c r="BU493">
        <f t="shared" si="1535"/>
        <v>0</v>
      </c>
      <c r="BV493">
        <v>0</v>
      </c>
      <c r="BW493">
        <f t="shared" si="1536"/>
        <v>0</v>
      </c>
      <c r="BX493">
        <v>0</v>
      </c>
      <c r="BY493">
        <f t="shared" si="1537"/>
        <v>0</v>
      </c>
      <c r="BZ493">
        <v>0</v>
      </c>
      <c r="CA493">
        <f t="shared" si="1538"/>
        <v>0</v>
      </c>
      <c r="CB493">
        <v>0</v>
      </c>
      <c r="CC493">
        <f t="shared" si="1539"/>
        <v>0</v>
      </c>
      <c r="CD493">
        <v>0</v>
      </c>
      <c r="CE493">
        <f t="shared" si="1540"/>
        <v>0</v>
      </c>
      <c r="CF493">
        <v>0</v>
      </c>
      <c r="CG493">
        <f t="shared" si="1541"/>
        <v>0</v>
      </c>
      <c r="CH493">
        <v>0</v>
      </c>
      <c r="CI493">
        <f t="shared" si="1542"/>
        <v>0</v>
      </c>
      <c r="CJ493">
        <v>0</v>
      </c>
      <c r="CK493">
        <f t="shared" si="1543"/>
        <v>0</v>
      </c>
      <c r="CL493">
        <v>0</v>
      </c>
      <c r="CM493">
        <f t="shared" si="1544"/>
        <v>0</v>
      </c>
      <c r="CN493">
        <v>0</v>
      </c>
      <c r="CO493">
        <f t="shared" si="1545"/>
        <v>0</v>
      </c>
      <c r="CP493">
        <v>0</v>
      </c>
      <c r="CQ493">
        <f t="shared" si="1546"/>
        <v>0</v>
      </c>
      <c r="CR493">
        <v>0</v>
      </c>
      <c r="CS493">
        <f t="shared" si="1547"/>
        <v>0</v>
      </c>
      <c r="CT493">
        <v>0</v>
      </c>
      <c r="CU493">
        <f t="shared" si="1548"/>
        <v>0</v>
      </c>
      <c r="CV493">
        <v>0</v>
      </c>
      <c r="CW493">
        <f t="shared" si="1549"/>
        <v>0</v>
      </c>
      <c r="CX493">
        <v>0</v>
      </c>
      <c r="CY493">
        <f t="shared" si="1550"/>
        <v>0</v>
      </c>
      <c r="CZ493">
        <v>0</v>
      </c>
      <c r="DA493">
        <f t="shared" si="1551"/>
        <v>0</v>
      </c>
      <c r="DB493">
        <v>0</v>
      </c>
      <c r="DC493">
        <f t="shared" si="1552"/>
        <v>0</v>
      </c>
      <c r="DD493">
        <v>0</v>
      </c>
      <c r="DE493">
        <f t="shared" si="1553"/>
        <v>0</v>
      </c>
      <c r="DF493">
        <v>0</v>
      </c>
      <c r="DG493">
        <f t="shared" si="1554"/>
        <v>0</v>
      </c>
      <c r="DH493">
        <v>0</v>
      </c>
      <c r="DI493">
        <f t="shared" si="1555"/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f t="shared" si="1556"/>
        <v>0</v>
      </c>
      <c r="ET493">
        <v>0</v>
      </c>
      <c r="EU493">
        <f t="shared" si="1557"/>
        <v>0</v>
      </c>
      <c r="EV493">
        <v>0</v>
      </c>
      <c r="EW493">
        <f t="shared" si="1558"/>
        <v>0</v>
      </c>
      <c r="EX493">
        <v>10</v>
      </c>
      <c r="EY493">
        <f t="shared" si="1559"/>
        <v>0.16785441588190378</v>
      </c>
      <c r="EZ493">
        <v>0</v>
      </c>
      <c r="FA493">
        <f t="shared" si="1517"/>
        <v>0</v>
      </c>
      <c r="FB493">
        <v>90</v>
      </c>
      <c r="FC493">
        <f t="shared" si="1560"/>
        <v>0.83214558411809625</v>
      </c>
      <c r="FD493">
        <v>0</v>
      </c>
      <c r="FE493">
        <f t="shared" si="1595"/>
        <v>0</v>
      </c>
      <c r="FF493">
        <v>0</v>
      </c>
      <c r="FG493">
        <f t="shared" si="1596"/>
        <v>0</v>
      </c>
      <c r="FH493">
        <v>0</v>
      </c>
      <c r="FI493">
        <f t="shared" si="1597"/>
        <v>0</v>
      </c>
      <c r="FJ493">
        <v>0</v>
      </c>
      <c r="FK493">
        <f t="shared" si="1598"/>
        <v>0</v>
      </c>
      <c r="FL493">
        <v>0</v>
      </c>
      <c r="FM493">
        <f t="shared" si="1599"/>
        <v>0</v>
      </c>
      <c r="FN493">
        <v>0</v>
      </c>
      <c r="FO493">
        <f t="shared" si="1600"/>
        <v>0</v>
      </c>
      <c r="FP493">
        <v>0</v>
      </c>
      <c r="FQ493">
        <f t="shared" si="1601"/>
        <v>0</v>
      </c>
      <c r="FR493">
        <v>0</v>
      </c>
      <c r="FS493">
        <f t="shared" si="1602"/>
        <v>0</v>
      </c>
      <c r="FT493">
        <v>0</v>
      </c>
      <c r="FU493">
        <f t="shared" si="1603"/>
        <v>0</v>
      </c>
      <c r="FV493">
        <v>0</v>
      </c>
      <c r="FW493">
        <f t="shared" si="1604"/>
        <v>0</v>
      </c>
      <c r="FX493">
        <v>0</v>
      </c>
      <c r="FY493">
        <f t="shared" si="1605"/>
        <v>0</v>
      </c>
      <c r="FZ493">
        <v>0</v>
      </c>
      <c r="GA493">
        <f t="shared" si="1606"/>
        <v>0</v>
      </c>
      <c r="GB493">
        <v>0</v>
      </c>
      <c r="GC493">
        <f t="shared" si="1607"/>
        <v>0</v>
      </c>
      <c r="GD493">
        <v>0</v>
      </c>
      <c r="GE493">
        <f t="shared" si="1608"/>
        <v>0</v>
      </c>
      <c r="GF493">
        <v>0</v>
      </c>
      <c r="GG493">
        <f t="shared" si="1609"/>
        <v>0</v>
      </c>
      <c r="GH493">
        <v>0</v>
      </c>
      <c r="GI493">
        <f t="shared" si="1610"/>
        <v>0</v>
      </c>
      <c r="GJ493">
        <v>0</v>
      </c>
      <c r="GK493">
        <f t="shared" si="1611"/>
        <v>0</v>
      </c>
      <c r="GL493">
        <v>0</v>
      </c>
      <c r="GM493">
        <f t="shared" si="1612"/>
        <v>0</v>
      </c>
      <c r="GN493">
        <v>0</v>
      </c>
      <c r="GO493">
        <f t="shared" si="1613"/>
        <v>0</v>
      </c>
      <c r="GP493">
        <v>0</v>
      </c>
      <c r="GQ493">
        <f t="shared" si="1614"/>
        <v>0</v>
      </c>
      <c r="GR493" s="3" t="s">
        <v>806</v>
      </c>
    </row>
    <row r="494" spans="1:200" x14ac:dyDescent="0.45">
      <c r="A494">
        <v>493</v>
      </c>
      <c r="B494" t="s">
        <v>53</v>
      </c>
      <c r="C494" t="s">
        <v>807</v>
      </c>
      <c r="D494" t="s">
        <v>768</v>
      </c>
      <c r="E494" t="s">
        <v>768</v>
      </c>
      <c r="F494">
        <v>473</v>
      </c>
      <c r="G494">
        <f>280+273</f>
        <v>553</v>
      </c>
      <c r="H494">
        <v>933</v>
      </c>
      <c r="I494" s="2">
        <f t="shared" si="1519"/>
        <v>0.59271168274383712</v>
      </c>
      <c r="J494" s="2">
        <f t="shared" si="1520"/>
        <v>80</v>
      </c>
      <c r="K494" s="2">
        <f t="shared" si="1521"/>
        <v>1.1691331923890063</v>
      </c>
      <c r="N494">
        <v>53</v>
      </c>
      <c r="O494">
        <v>70</v>
      </c>
      <c r="P494" s="2">
        <f t="shared" si="1590"/>
        <v>0.75714285714285712</v>
      </c>
      <c r="Q494" s="2">
        <f t="shared" si="1591"/>
        <v>0.24285714285714285</v>
      </c>
      <c r="S494">
        <v>16</v>
      </c>
      <c r="T494" s="2">
        <f t="shared" si="1592"/>
        <v>0</v>
      </c>
      <c r="U494">
        <f>2.7*9.8</f>
        <v>26.460000000000004</v>
      </c>
      <c r="V494">
        <f>2.9*9.8</f>
        <v>28.42</v>
      </c>
      <c r="W494" s="2">
        <f t="shared" si="1522"/>
        <v>14.023800000000003</v>
      </c>
      <c r="X494" s="2">
        <f t="shared" si="1523"/>
        <v>19.894000000000002</v>
      </c>
      <c r="Y494" s="7">
        <f t="shared" si="1524"/>
        <v>0.29507389162561565</v>
      </c>
      <c r="Z494" s="2">
        <f t="shared" si="1525"/>
        <v>0.93103448275862077</v>
      </c>
      <c r="AA494" s="2" t="e">
        <f t="shared" si="1526"/>
        <v>#DIV/0!</v>
      </c>
      <c r="AB494" s="2">
        <f t="shared" si="1527"/>
        <v>1.7762500000000001</v>
      </c>
      <c r="AC494" s="2">
        <f t="shared" si="1528"/>
        <v>0.24285714285714285</v>
      </c>
      <c r="AD494" s="2">
        <f t="shared" si="1529"/>
        <v>26.460000000000004</v>
      </c>
      <c r="AE494" s="2">
        <f t="shared" si="1530"/>
        <v>12.420000000000002</v>
      </c>
      <c r="AF494" s="2">
        <f t="shared" si="1618"/>
        <v>0.43701618578465873</v>
      </c>
      <c r="AG494" s="2">
        <f t="shared" si="1531"/>
        <v>2.1304347826086958</v>
      </c>
      <c r="AH494" s="2">
        <f t="shared" si="1576"/>
        <v>30.59113300492611</v>
      </c>
      <c r="AI494" s="2">
        <v>1</v>
      </c>
      <c r="AJ494">
        <v>1.2E-2</v>
      </c>
      <c r="AK494">
        <f t="shared" si="1616"/>
        <v>44.166666666666664</v>
      </c>
      <c r="AL494">
        <v>10</v>
      </c>
      <c r="AM494">
        <f t="shared" si="1617"/>
        <v>54.166666666666664</v>
      </c>
      <c r="AP494" t="s">
        <v>37</v>
      </c>
      <c r="AQ494">
        <v>105</v>
      </c>
      <c r="AR494">
        <v>2.0000000000000001E-4</v>
      </c>
      <c r="AS494">
        <v>3</v>
      </c>
      <c r="AT494">
        <v>1</v>
      </c>
      <c r="AU494">
        <f t="shared" si="1585"/>
        <v>27.712812921102035</v>
      </c>
      <c r="AV494" t="s">
        <v>53</v>
      </c>
      <c r="AW494" t="s">
        <v>64</v>
      </c>
      <c r="AZ494" s="2">
        <f t="shared" si="1593"/>
        <v>3</v>
      </c>
      <c r="BA494" s="2">
        <f t="shared" si="1594"/>
        <v>3.6642911682361925</v>
      </c>
      <c r="BB494">
        <v>0</v>
      </c>
      <c r="BC494">
        <f t="shared" si="1510"/>
        <v>0</v>
      </c>
      <c r="BD494">
        <v>0</v>
      </c>
      <c r="BE494">
        <f t="shared" si="1511"/>
        <v>0</v>
      </c>
      <c r="BF494">
        <v>0</v>
      </c>
      <c r="BG494">
        <f t="shared" si="1423"/>
        <v>0</v>
      </c>
      <c r="BH494">
        <v>0</v>
      </c>
      <c r="BI494">
        <f t="shared" si="1512"/>
        <v>0</v>
      </c>
      <c r="BJ494">
        <v>0</v>
      </c>
      <c r="BK494">
        <f t="shared" si="1513"/>
        <v>0</v>
      </c>
      <c r="BL494">
        <v>100</v>
      </c>
      <c r="BM494">
        <f t="shared" si="1514"/>
        <v>1</v>
      </c>
      <c r="BN494">
        <v>0</v>
      </c>
      <c r="BO494">
        <f t="shared" si="1515"/>
        <v>0</v>
      </c>
      <c r="BP494">
        <v>0</v>
      </c>
      <c r="BQ494">
        <f t="shared" si="1516"/>
        <v>0</v>
      </c>
      <c r="BR494">
        <v>0</v>
      </c>
      <c r="BS494">
        <f t="shared" si="1534"/>
        <v>0</v>
      </c>
      <c r="BT494">
        <v>0</v>
      </c>
      <c r="BU494">
        <f t="shared" si="1535"/>
        <v>0</v>
      </c>
      <c r="BV494">
        <v>0</v>
      </c>
      <c r="BW494">
        <f t="shared" si="1536"/>
        <v>0</v>
      </c>
      <c r="BX494">
        <v>0</v>
      </c>
      <c r="BY494">
        <f t="shared" si="1537"/>
        <v>0</v>
      </c>
      <c r="BZ494">
        <v>0</v>
      </c>
      <c r="CA494">
        <f t="shared" si="1538"/>
        <v>0</v>
      </c>
      <c r="CB494">
        <v>0</v>
      </c>
      <c r="CC494">
        <f t="shared" si="1539"/>
        <v>0</v>
      </c>
      <c r="CD494">
        <v>0</v>
      </c>
      <c r="CE494">
        <f t="shared" si="1540"/>
        <v>0</v>
      </c>
      <c r="CF494">
        <v>0</v>
      </c>
      <c r="CG494">
        <f t="shared" si="1541"/>
        <v>0</v>
      </c>
      <c r="CH494">
        <v>0</v>
      </c>
      <c r="CI494">
        <f t="shared" si="1542"/>
        <v>0</v>
      </c>
      <c r="CJ494">
        <v>0</v>
      </c>
      <c r="CK494">
        <f t="shared" si="1543"/>
        <v>0</v>
      </c>
      <c r="CL494">
        <v>0</v>
      </c>
      <c r="CM494">
        <f t="shared" si="1544"/>
        <v>0</v>
      </c>
      <c r="CN494">
        <v>0</v>
      </c>
      <c r="CO494">
        <f t="shared" si="1545"/>
        <v>0</v>
      </c>
      <c r="CP494">
        <v>0</v>
      </c>
      <c r="CQ494">
        <f t="shared" si="1546"/>
        <v>0</v>
      </c>
      <c r="CR494">
        <v>0</v>
      </c>
      <c r="CS494">
        <f t="shared" si="1547"/>
        <v>0</v>
      </c>
      <c r="CT494">
        <v>0</v>
      </c>
      <c r="CU494">
        <f t="shared" si="1548"/>
        <v>0</v>
      </c>
      <c r="CV494">
        <v>0</v>
      </c>
      <c r="CW494">
        <f t="shared" si="1549"/>
        <v>0</v>
      </c>
      <c r="CX494">
        <v>0</v>
      </c>
      <c r="CY494">
        <f t="shared" si="1550"/>
        <v>0</v>
      </c>
      <c r="CZ494">
        <v>0</v>
      </c>
      <c r="DA494">
        <f t="shared" si="1551"/>
        <v>0</v>
      </c>
      <c r="DB494">
        <v>0</v>
      </c>
      <c r="DC494">
        <f t="shared" si="1552"/>
        <v>0</v>
      </c>
      <c r="DD494">
        <v>0</v>
      </c>
      <c r="DE494">
        <f t="shared" si="1553"/>
        <v>0</v>
      </c>
      <c r="DF494">
        <v>0</v>
      </c>
      <c r="DG494">
        <f t="shared" si="1554"/>
        <v>0</v>
      </c>
      <c r="DH494">
        <v>0</v>
      </c>
      <c r="DI494">
        <f t="shared" si="1555"/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f t="shared" si="1556"/>
        <v>0</v>
      </c>
      <c r="ET494">
        <v>0</v>
      </c>
      <c r="EU494">
        <f t="shared" si="1557"/>
        <v>0</v>
      </c>
      <c r="EV494">
        <v>0</v>
      </c>
      <c r="EW494">
        <f t="shared" si="1558"/>
        <v>0</v>
      </c>
      <c r="EX494">
        <v>10</v>
      </c>
      <c r="EY494">
        <f t="shared" si="1559"/>
        <v>0.16785441588190378</v>
      </c>
      <c r="EZ494">
        <v>0</v>
      </c>
      <c r="FA494">
        <f t="shared" si="1517"/>
        <v>0</v>
      </c>
      <c r="FB494">
        <v>90</v>
      </c>
      <c r="FC494">
        <f t="shared" si="1560"/>
        <v>0.83214558411809625</v>
      </c>
      <c r="FD494">
        <v>0</v>
      </c>
      <c r="FE494">
        <f t="shared" si="1595"/>
        <v>0</v>
      </c>
      <c r="FF494">
        <v>0</v>
      </c>
      <c r="FG494">
        <f t="shared" si="1596"/>
        <v>0</v>
      </c>
      <c r="FH494">
        <v>0</v>
      </c>
      <c r="FI494">
        <f t="shared" si="1597"/>
        <v>0</v>
      </c>
      <c r="FJ494">
        <v>0</v>
      </c>
      <c r="FK494">
        <f t="shared" si="1598"/>
        <v>0</v>
      </c>
      <c r="FL494">
        <v>0</v>
      </c>
      <c r="FM494">
        <f t="shared" si="1599"/>
        <v>0</v>
      </c>
      <c r="FN494">
        <v>0</v>
      </c>
      <c r="FO494">
        <f t="shared" si="1600"/>
        <v>0</v>
      </c>
      <c r="FP494">
        <v>0</v>
      </c>
      <c r="FQ494">
        <f t="shared" si="1601"/>
        <v>0</v>
      </c>
      <c r="FR494">
        <v>0</v>
      </c>
      <c r="FS494">
        <f t="shared" si="1602"/>
        <v>0</v>
      </c>
      <c r="FT494">
        <v>0</v>
      </c>
      <c r="FU494">
        <f t="shared" si="1603"/>
        <v>0</v>
      </c>
      <c r="FV494">
        <v>0</v>
      </c>
      <c r="FW494">
        <f t="shared" si="1604"/>
        <v>0</v>
      </c>
      <c r="FX494">
        <v>0</v>
      </c>
      <c r="FY494">
        <f t="shared" si="1605"/>
        <v>0</v>
      </c>
      <c r="FZ494">
        <v>0</v>
      </c>
      <c r="GA494">
        <f t="shared" si="1606"/>
        <v>0</v>
      </c>
      <c r="GB494">
        <v>0</v>
      </c>
      <c r="GC494">
        <f t="shared" si="1607"/>
        <v>0</v>
      </c>
      <c r="GD494">
        <v>0</v>
      </c>
      <c r="GE494">
        <f t="shared" si="1608"/>
        <v>0</v>
      </c>
      <c r="GF494">
        <v>0</v>
      </c>
      <c r="GG494">
        <f t="shared" si="1609"/>
        <v>0</v>
      </c>
      <c r="GH494">
        <v>0</v>
      </c>
      <c r="GI494">
        <f t="shared" si="1610"/>
        <v>0</v>
      </c>
      <c r="GJ494">
        <v>0</v>
      </c>
      <c r="GK494">
        <f t="shared" si="1611"/>
        <v>0</v>
      </c>
      <c r="GL494">
        <v>0</v>
      </c>
      <c r="GM494">
        <f t="shared" si="1612"/>
        <v>0</v>
      </c>
      <c r="GN494">
        <v>0</v>
      </c>
      <c r="GO494">
        <f t="shared" si="1613"/>
        <v>0</v>
      </c>
      <c r="GP494">
        <v>0</v>
      </c>
      <c r="GQ494">
        <f t="shared" si="1614"/>
        <v>0</v>
      </c>
      <c r="GR494" s="3" t="s">
        <v>806</v>
      </c>
    </row>
    <row r="495" spans="1:200" x14ac:dyDescent="0.45">
      <c r="A495">
        <v>494</v>
      </c>
      <c r="B495" t="s">
        <v>53</v>
      </c>
      <c r="C495" t="s">
        <v>807</v>
      </c>
      <c r="D495" t="s">
        <v>768</v>
      </c>
      <c r="E495" t="s">
        <v>768</v>
      </c>
      <c r="F495">
        <v>473</v>
      </c>
      <c r="G495">
        <v>473</v>
      </c>
      <c r="H495">
        <v>933</v>
      </c>
      <c r="I495" s="2">
        <f t="shared" si="1519"/>
        <v>0.50696677384780275</v>
      </c>
      <c r="J495" s="2">
        <f t="shared" si="1520"/>
        <v>0</v>
      </c>
      <c r="K495" s="2">
        <f t="shared" si="1521"/>
        <v>1</v>
      </c>
      <c r="N495">
        <v>9</v>
      </c>
      <c r="O495">
        <v>53</v>
      </c>
      <c r="P495" s="2">
        <f t="shared" si="1590"/>
        <v>0.16981132075471697</v>
      </c>
      <c r="Q495" s="2">
        <f t="shared" si="1591"/>
        <v>0.83018867924528306</v>
      </c>
      <c r="S495">
        <v>24</v>
      </c>
      <c r="T495" s="2">
        <f t="shared" si="1592"/>
        <v>0</v>
      </c>
      <c r="U495">
        <f>2*9.8</f>
        <v>19.600000000000001</v>
      </c>
      <c r="V495">
        <f>4.7*9.8</f>
        <v>46.06</v>
      </c>
      <c r="W495" s="2">
        <f t="shared" si="1522"/>
        <v>1.764</v>
      </c>
      <c r="X495" s="2">
        <f t="shared" si="1523"/>
        <v>24.411800000000003</v>
      </c>
      <c r="Y495" s="7">
        <f t="shared" si="1524"/>
        <v>0.92773986350863114</v>
      </c>
      <c r="Z495" s="2">
        <f t="shared" si="1525"/>
        <v>0.42553191489361702</v>
      </c>
      <c r="AA495" s="2" t="e">
        <f t="shared" si="1526"/>
        <v>#DIV/0!</v>
      </c>
      <c r="AB495" s="2">
        <f t="shared" si="1527"/>
        <v>1.9191666666666667</v>
      </c>
      <c r="AC495" s="2">
        <f t="shared" si="1528"/>
        <v>0.83018867924528306</v>
      </c>
      <c r="AD495" s="2">
        <f t="shared" si="1529"/>
        <v>19.600000000000001</v>
      </c>
      <c r="AE495" s="2">
        <f t="shared" si="1530"/>
        <v>22.060000000000002</v>
      </c>
      <c r="AF495" s="2">
        <f t="shared" si="1618"/>
        <v>0.47894051237516283</v>
      </c>
      <c r="AG495" s="2">
        <f t="shared" si="1531"/>
        <v>0.88848594741613773</v>
      </c>
      <c r="AH495" s="2">
        <f t="shared" si="1576"/>
        <v>25.383847155883629</v>
      </c>
      <c r="AI495" s="2">
        <v>1</v>
      </c>
      <c r="AJ495">
        <v>1.2E-2</v>
      </c>
      <c r="AK495">
        <f t="shared" si="1616"/>
        <v>7.4999999999999991</v>
      </c>
      <c r="AL495">
        <v>10</v>
      </c>
      <c r="AM495">
        <f t="shared" si="1617"/>
        <v>17.5</v>
      </c>
      <c r="AP495" t="s">
        <v>37</v>
      </c>
      <c r="AQ495">
        <v>105</v>
      </c>
      <c r="AR495">
        <v>4.2500000000000003E-5</v>
      </c>
      <c r="AS495">
        <v>3</v>
      </c>
      <c r="AT495">
        <v>1</v>
      </c>
      <c r="AU495">
        <f t="shared" si="1585"/>
        <v>41.569219381653056</v>
      </c>
      <c r="AV495" t="s">
        <v>53</v>
      </c>
      <c r="AW495" t="s">
        <v>64</v>
      </c>
      <c r="AZ495" s="2">
        <f t="shared" si="1593"/>
        <v>3</v>
      </c>
      <c r="BA495" s="2">
        <f t="shared" si="1594"/>
        <v>3.6642911682361925</v>
      </c>
      <c r="BB495">
        <v>0</v>
      </c>
      <c r="BC495">
        <f t="shared" si="1510"/>
        <v>0</v>
      </c>
      <c r="BD495">
        <v>0</v>
      </c>
      <c r="BE495">
        <f t="shared" si="1511"/>
        <v>0</v>
      </c>
      <c r="BF495">
        <v>0</v>
      </c>
      <c r="BG495">
        <f t="shared" si="1423"/>
        <v>0</v>
      </c>
      <c r="BH495">
        <v>0</v>
      </c>
      <c r="BI495">
        <f t="shared" si="1512"/>
        <v>0</v>
      </c>
      <c r="BJ495">
        <v>0</v>
      </c>
      <c r="BK495">
        <f t="shared" si="1513"/>
        <v>0</v>
      </c>
      <c r="BL495">
        <v>100</v>
      </c>
      <c r="BM495">
        <f t="shared" si="1514"/>
        <v>1</v>
      </c>
      <c r="BN495">
        <v>0</v>
      </c>
      <c r="BO495">
        <f t="shared" si="1515"/>
        <v>0</v>
      </c>
      <c r="BP495">
        <v>0</v>
      </c>
      <c r="BQ495">
        <f t="shared" si="1516"/>
        <v>0</v>
      </c>
      <c r="BR495">
        <v>0</v>
      </c>
      <c r="BS495">
        <f t="shared" si="1534"/>
        <v>0</v>
      </c>
      <c r="BT495">
        <v>0</v>
      </c>
      <c r="BU495">
        <f t="shared" si="1535"/>
        <v>0</v>
      </c>
      <c r="BV495">
        <v>0</v>
      </c>
      <c r="BW495">
        <f t="shared" si="1536"/>
        <v>0</v>
      </c>
      <c r="BX495">
        <v>0</v>
      </c>
      <c r="BY495">
        <f t="shared" si="1537"/>
        <v>0</v>
      </c>
      <c r="BZ495">
        <v>0</v>
      </c>
      <c r="CA495">
        <f t="shared" si="1538"/>
        <v>0</v>
      </c>
      <c r="CB495">
        <v>0</v>
      </c>
      <c r="CC495">
        <f t="shared" si="1539"/>
        <v>0</v>
      </c>
      <c r="CD495">
        <v>0</v>
      </c>
      <c r="CE495">
        <f t="shared" si="1540"/>
        <v>0</v>
      </c>
      <c r="CF495">
        <v>0</v>
      </c>
      <c r="CG495">
        <f t="shared" si="1541"/>
        <v>0</v>
      </c>
      <c r="CH495">
        <v>0</v>
      </c>
      <c r="CI495">
        <f t="shared" si="1542"/>
        <v>0</v>
      </c>
      <c r="CJ495">
        <v>0</v>
      </c>
      <c r="CK495">
        <f t="shared" si="1543"/>
        <v>0</v>
      </c>
      <c r="CL495">
        <v>0</v>
      </c>
      <c r="CM495">
        <f t="shared" si="1544"/>
        <v>0</v>
      </c>
      <c r="CN495">
        <v>0</v>
      </c>
      <c r="CO495">
        <f t="shared" si="1545"/>
        <v>0</v>
      </c>
      <c r="CP495">
        <v>0</v>
      </c>
      <c r="CQ495">
        <f t="shared" si="1546"/>
        <v>0</v>
      </c>
      <c r="CR495">
        <v>0</v>
      </c>
      <c r="CS495">
        <f t="shared" si="1547"/>
        <v>0</v>
      </c>
      <c r="CT495">
        <v>0</v>
      </c>
      <c r="CU495">
        <f t="shared" si="1548"/>
        <v>0</v>
      </c>
      <c r="CV495">
        <v>0</v>
      </c>
      <c r="CW495">
        <f t="shared" si="1549"/>
        <v>0</v>
      </c>
      <c r="CX495">
        <v>0</v>
      </c>
      <c r="CY495">
        <f t="shared" si="1550"/>
        <v>0</v>
      </c>
      <c r="CZ495">
        <v>0</v>
      </c>
      <c r="DA495">
        <f t="shared" si="1551"/>
        <v>0</v>
      </c>
      <c r="DB495">
        <v>0</v>
      </c>
      <c r="DC495">
        <f t="shared" si="1552"/>
        <v>0</v>
      </c>
      <c r="DD495">
        <v>0</v>
      </c>
      <c r="DE495">
        <f t="shared" si="1553"/>
        <v>0</v>
      </c>
      <c r="DF495">
        <v>0</v>
      </c>
      <c r="DG495">
        <f t="shared" si="1554"/>
        <v>0</v>
      </c>
      <c r="DH495">
        <v>0</v>
      </c>
      <c r="DI495">
        <f t="shared" si="1555"/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f t="shared" si="1556"/>
        <v>0</v>
      </c>
      <c r="ET495">
        <v>0</v>
      </c>
      <c r="EU495">
        <f t="shared" si="1557"/>
        <v>0</v>
      </c>
      <c r="EV495">
        <v>0</v>
      </c>
      <c r="EW495">
        <f t="shared" si="1558"/>
        <v>0</v>
      </c>
      <c r="EX495">
        <v>10</v>
      </c>
      <c r="EY495">
        <f t="shared" si="1559"/>
        <v>0.16785441588190378</v>
      </c>
      <c r="EZ495">
        <v>0</v>
      </c>
      <c r="FA495">
        <f t="shared" si="1517"/>
        <v>0</v>
      </c>
      <c r="FB495">
        <v>90</v>
      </c>
      <c r="FC495">
        <f t="shared" si="1560"/>
        <v>0.83214558411809625</v>
      </c>
      <c r="FD495">
        <v>0</v>
      </c>
      <c r="FE495">
        <f t="shared" si="1595"/>
        <v>0</v>
      </c>
      <c r="FF495">
        <v>0</v>
      </c>
      <c r="FG495">
        <f t="shared" si="1596"/>
        <v>0</v>
      </c>
      <c r="FH495">
        <v>0</v>
      </c>
      <c r="FI495">
        <f t="shared" si="1597"/>
        <v>0</v>
      </c>
      <c r="FJ495">
        <v>0</v>
      </c>
      <c r="FK495">
        <f t="shared" si="1598"/>
        <v>0</v>
      </c>
      <c r="FL495">
        <v>0</v>
      </c>
      <c r="FM495">
        <f t="shared" si="1599"/>
        <v>0</v>
      </c>
      <c r="FN495">
        <v>0</v>
      </c>
      <c r="FO495">
        <f t="shared" si="1600"/>
        <v>0</v>
      </c>
      <c r="FP495">
        <v>0</v>
      </c>
      <c r="FQ495">
        <f t="shared" si="1601"/>
        <v>0</v>
      </c>
      <c r="FR495">
        <v>0</v>
      </c>
      <c r="FS495">
        <f t="shared" si="1602"/>
        <v>0</v>
      </c>
      <c r="FT495">
        <v>0</v>
      </c>
      <c r="FU495">
        <f t="shared" si="1603"/>
        <v>0</v>
      </c>
      <c r="FV495">
        <v>0</v>
      </c>
      <c r="FW495">
        <f t="shared" si="1604"/>
        <v>0</v>
      </c>
      <c r="FX495">
        <v>0</v>
      </c>
      <c r="FY495">
        <f t="shared" si="1605"/>
        <v>0</v>
      </c>
      <c r="FZ495">
        <v>0</v>
      </c>
      <c r="GA495">
        <f t="shared" si="1606"/>
        <v>0</v>
      </c>
      <c r="GB495">
        <v>0</v>
      </c>
      <c r="GC495">
        <f t="shared" si="1607"/>
        <v>0</v>
      </c>
      <c r="GD495">
        <v>0</v>
      </c>
      <c r="GE495">
        <f t="shared" si="1608"/>
        <v>0</v>
      </c>
      <c r="GF495">
        <v>0</v>
      </c>
      <c r="GG495">
        <f t="shared" si="1609"/>
        <v>0</v>
      </c>
      <c r="GH495">
        <v>0</v>
      </c>
      <c r="GI495">
        <f t="shared" si="1610"/>
        <v>0</v>
      </c>
      <c r="GJ495">
        <v>0</v>
      </c>
      <c r="GK495">
        <f t="shared" si="1611"/>
        <v>0</v>
      </c>
      <c r="GL495">
        <v>0</v>
      </c>
      <c r="GM495">
        <f t="shared" si="1612"/>
        <v>0</v>
      </c>
      <c r="GN495">
        <v>0</v>
      </c>
      <c r="GO495">
        <f t="shared" si="1613"/>
        <v>0</v>
      </c>
      <c r="GP495">
        <v>0</v>
      </c>
      <c r="GQ495">
        <f t="shared" si="1614"/>
        <v>0</v>
      </c>
      <c r="GR495" s="3" t="s">
        <v>806</v>
      </c>
    </row>
    <row r="496" spans="1:200" x14ac:dyDescent="0.45">
      <c r="A496">
        <v>495</v>
      </c>
      <c r="B496" t="s">
        <v>53</v>
      </c>
      <c r="C496" t="s">
        <v>807</v>
      </c>
      <c r="D496" t="s">
        <v>768</v>
      </c>
      <c r="E496" t="s">
        <v>768</v>
      </c>
      <c r="F496">
        <v>473</v>
      </c>
      <c r="G496">
        <f>220+273</f>
        <v>493</v>
      </c>
      <c r="H496">
        <v>933</v>
      </c>
      <c r="I496" s="2">
        <f t="shared" si="1519"/>
        <v>0.52840300107181137</v>
      </c>
      <c r="J496" s="2">
        <f t="shared" si="1520"/>
        <v>20</v>
      </c>
      <c r="K496" s="2">
        <f t="shared" si="1521"/>
        <v>1.0422832980972516</v>
      </c>
      <c r="N496">
        <v>17</v>
      </c>
      <c r="O496">
        <v>55</v>
      </c>
      <c r="P496" s="2">
        <f t="shared" si="1590"/>
        <v>0.30909090909090908</v>
      </c>
      <c r="Q496" s="2">
        <f t="shared" si="1591"/>
        <v>0.69090909090909092</v>
      </c>
      <c r="S496">
        <v>24</v>
      </c>
      <c r="T496" s="2">
        <f t="shared" si="1592"/>
        <v>0</v>
      </c>
      <c r="U496">
        <f>2.3*9.8</f>
        <v>22.54</v>
      </c>
      <c r="V496">
        <f>4.4*9.8</f>
        <v>43.120000000000005</v>
      </c>
      <c r="W496" s="2">
        <f t="shared" si="1522"/>
        <v>3.8317999999999999</v>
      </c>
      <c r="X496" s="2">
        <f t="shared" si="1523"/>
        <v>23.716000000000005</v>
      </c>
      <c r="Y496" s="7">
        <f t="shared" si="1524"/>
        <v>0.8384297520661157</v>
      </c>
      <c r="Z496" s="2">
        <f t="shared" si="1525"/>
        <v>0.52272727272727271</v>
      </c>
      <c r="AA496" s="2" t="e">
        <f t="shared" si="1526"/>
        <v>#DIV/0!</v>
      </c>
      <c r="AB496" s="2">
        <f t="shared" si="1527"/>
        <v>1.7966666666666669</v>
      </c>
      <c r="AC496" s="2">
        <f t="shared" si="1528"/>
        <v>0.69090909090909092</v>
      </c>
      <c r="AD496" s="2">
        <f t="shared" si="1529"/>
        <v>22.54</v>
      </c>
      <c r="AE496" s="2">
        <f t="shared" si="1530"/>
        <v>19.120000000000005</v>
      </c>
      <c r="AF496" s="2">
        <f t="shared" si="1618"/>
        <v>0.44341372912801491</v>
      </c>
      <c r="AG496" s="2">
        <f t="shared" si="1531"/>
        <v>1.1788702928870289</v>
      </c>
      <c r="AH496" s="2">
        <f t="shared" si="1576"/>
        <v>24.387755102040821</v>
      </c>
      <c r="AI496" s="2">
        <v>1</v>
      </c>
      <c r="AJ496">
        <v>1.2E-2</v>
      </c>
      <c r="AK496">
        <f t="shared" si="1616"/>
        <v>14.166666666666666</v>
      </c>
      <c r="AL496">
        <v>10</v>
      </c>
      <c r="AM496">
        <f t="shared" si="1617"/>
        <v>24.166666666666664</v>
      </c>
      <c r="AP496" t="s">
        <v>37</v>
      </c>
      <c r="AQ496">
        <v>105</v>
      </c>
      <c r="AR496">
        <v>4.2500000000000003E-5</v>
      </c>
      <c r="AS496">
        <v>3</v>
      </c>
      <c r="AT496">
        <v>1</v>
      </c>
      <c r="AU496">
        <f t="shared" si="1585"/>
        <v>41.569219381653056</v>
      </c>
      <c r="AV496" t="s">
        <v>53</v>
      </c>
      <c r="AW496" t="s">
        <v>64</v>
      </c>
      <c r="AZ496" s="2">
        <f t="shared" si="1593"/>
        <v>3</v>
      </c>
      <c r="BA496" s="2">
        <f t="shared" si="1594"/>
        <v>3.6642911682361925</v>
      </c>
      <c r="BB496">
        <v>0</v>
      </c>
      <c r="BC496">
        <f t="shared" si="1510"/>
        <v>0</v>
      </c>
      <c r="BD496">
        <v>0</v>
      </c>
      <c r="BE496">
        <f t="shared" si="1511"/>
        <v>0</v>
      </c>
      <c r="BF496">
        <v>0</v>
      </c>
      <c r="BG496">
        <f t="shared" si="1423"/>
        <v>0</v>
      </c>
      <c r="BH496">
        <v>0</v>
      </c>
      <c r="BI496">
        <f t="shared" si="1512"/>
        <v>0</v>
      </c>
      <c r="BJ496">
        <v>0</v>
      </c>
      <c r="BK496">
        <f t="shared" si="1513"/>
        <v>0</v>
      </c>
      <c r="BL496">
        <v>100</v>
      </c>
      <c r="BM496">
        <f t="shared" si="1514"/>
        <v>1</v>
      </c>
      <c r="BN496">
        <v>0</v>
      </c>
      <c r="BO496">
        <f t="shared" si="1515"/>
        <v>0</v>
      </c>
      <c r="BP496">
        <v>0</v>
      </c>
      <c r="BQ496">
        <f t="shared" si="1516"/>
        <v>0</v>
      </c>
      <c r="BR496">
        <v>0</v>
      </c>
      <c r="BS496">
        <f t="shared" si="1534"/>
        <v>0</v>
      </c>
      <c r="BT496">
        <v>0</v>
      </c>
      <c r="BU496">
        <f t="shared" si="1535"/>
        <v>0</v>
      </c>
      <c r="BV496">
        <v>0</v>
      </c>
      <c r="BW496">
        <f t="shared" si="1536"/>
        <v>0</v>
      </c>
      <c r="BX496">
        <v>0</v>
      </c>
      <c r="BY496">
        <f t="shared" si="1537"/>
        <v>0</v>
      </c>
      <c r="BZ496">
        <v>0</v>
      </c>
      <c r="CA496">
        <f t="shared" si="1538"/>
        <v>0</v>
      </c>
      <c r="CB496">
        <v>0</v>
      </c>
      <c r="CC496">
        <f t="shared" si="1539"/>
        <v>0</v>
      </c>
      <c r="CD496">
        <v>0</v>
      </c>
      <c r="CE496">
        <f t="shared" si="1540"/>
        <v>0</v>
      </c>
      <c r="CF496">
        <v>0</v>
      </c>
      <c r="CG496">
        <f t="shared" si="1541"/>
        <v>0</v>
      </c>
      <c r="CH496">
        <v>0</v>
      </c>
      <c r="CI496">
        <f t="shared" si="1542"/>
        <v>0</v>
      </c>
      <c r="CJ496">
        <v>0</v>
      </c>
      <c r="CK496">
        <f t="shared" si="1543"/>
        <v>0</v>
      </c>
      <c r="CL496">
        <v>0</v>
      </c>
      <c r="CM496">
        <f t="shared" si="1544"/>
        <v>0</v>
      </c>
      <c r="CN496">
        <v>0</v>
      </c>
      <c r="CO496">
        <f t="shared" si="1545"/>
        <v>0</v>
      </c>
      <c r="CP496">
        <v>0</v>
      </c>
      <c r="CQ496">
        <f t="shared" si="1546"/>
        <v>0</v>
      </c>
      <c r="CR496">
        <v>0</v>
      </c>
      <c r="CS496">
        <f t="shared" si="1547"/>
        <v>0</v>
      </c>
      <c r="CT496">
        <v>0</v>
      </c>
      <c r="CU496">
        <f t="shared" si="1548"/>
        <v>0</v>
      </c>
      <c r="CV496">
        <v>0</v>
      </c>
      <c r="CW496">
        <f t="shared" si="1549"/>
        <v>0</v>
      </c>
      <c r="CX496">
        <v>0</v>
      </c>
      <c r="CY496">
        <f t="shared" si="1550"/>
        <v>0</v>
      </c>
      <c r="CZ496">
        <v>0</v>
      </c>
      <c r="DA496">
        <f t="shared" si="1551"/>
        <v>0</v>
      </c>
      <c r="DB496">
        <v>0</v>
      </c>
      <c r="DC496">
        <f t="shared" si="1552"/>
        <v>0</v>
      </c>
      <c r="DD496">
        <v>0</v>
      </c>
      <c r="DE496">
        <f t="shared" si="1553"/>
        <v>0</v>
      </c>
      <c r="DF496">
        <v>0</v>
      </c>
      <c r="DG496">
        <f t="shared" si="1554"/>
        <v>0</v>
      </c>
      <c r="DH496">
        <v>0</v>
      </c>
      <c r="DI496">
        <f t="shared" si="1555"/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f t="shared" si="1556"/>
        <v>0</v>
      </c>
      <c r="ET496">
        <v>0</v>
      </c>
      <c r="EU496">
        <f t="shared" si="1557"/>
        <v>0</v>
      </c>
      <c r="EV496">
        <v>0</v>
      </c>
      <c r="EW496">
        <f t="shared" si="1558"/>
        <v>0</v>
      </c>
      <c r="EX496">
        <v>10</v>
      </c>
      <c r="EY496">
        <f t="shared" si="1559"/>
        <v>0.16785441588190378</v>
      </c>
      <c r="EZ496">
        <v>0</v>
      </c>
      <c r="FA496">
        <f t="shared" si="1517"/>
        <v>0</v>
      </c>
      <c r="FB496">
        <v>90</v>
      </c>
      <c r="FC496">
        <f t="shared" si="1560"/>
        <v>0.83214558411809625</v>
      </c>
      <c r="FD496">
        <v>0</v>
      </c>
      <c r="FE496">
        <f t="shared" si="1595"/>
        <v>0</v>
      </c>
      <c r="FF496">
        <v>0</v>
      </c>
      <c r="FG496">
        <f t="shared" si="1596"/>
        <v>0</v>
      </c>
      <c r="FH496">
        <v>0</v>
      </c>
      <c r="FI496">
        <f t="shared" si="1597"/>
        <v>0</v>
      </c>
      <c r="FJ496">
        <v>0</v>
      </c>
      <c r="FK496">
        <f t="shared" si="1598"/>
        <v>0</v>
      </c>
      <c r="FL496">
        <v>0</v>
      </c>
      <c r="FM496">
        <f t="shared" si="1599"/>
        <v>0</v>
      </c>
      <c r="FN496">
        <v>0</v>
      </c>
      <c r="FO496">
        <f t="shared" si="1600"/>
        <v>0</v>
      </c>
      <c r="FP496">
        <v>0</v>
      </c>
      <c r="FQ496">
        <f t="shared" si="1601"/>
        <v>0</v>
      </c>
      <c r="FR496">
        <v>0</v>
      </c>
      <c r="FS496">
        <f t="shared" si="1602"/>
        <v>0</v>
      </c>
      <c r="FT496">
        <v>0</v>
      </c>
      <c r="FU496">
        <f t="shared" si="1603"/>
        <v>0</v>
      </c>
      <c r="FV496">
        <v>0</v>
      </c>
      <c r="FW496">
        <f t="shared" si="1604"/>
        <v>0</v>
      </c>
      <c r="FX496">
        <v>0</v>
      </c>
      <c r="FY496">
        <f t="shared" si="1605"/>
        <v>0</v>
      </c>
      <c r="FZ496">
        <v>0</v>
      </c>
      <c r="GA496">
        <f t="shared" si="1606"/>
        <v>0</v>
      </c>
      <c r="GB496">
        <v>0</v>
      </c>
      <c r="GC496">
        <f t="shared" si="1607"/>
        <v>0</v>
      </c>
      <c r="GD496">
        <v>0</v>
      </c>
      <c r="GE496">
        <f t="shared" si="1608"/>
        <v>0</v>
      </c>
      <c r="GF496">
        <v>0</v>
      </c>
      <c r="GG496">
        <f t="shared" si="1609"/>
        <v>0</v>
      </c>
      <c r="GH496">
        <v>0</v>
      </c>
      <c r="GI496">
        <f t="shared" si="1610"/>
        <v>0</v>
      </c>
      <c r="GJ496">
        <v>0</v>
      </c>
      <c r="GK496">
        <f t="shared" si="1611"/>
        <v>0</v>
      </c>
      <c r="GL496">
        <v>0</v>
      </c>
      <c r="GM496">
        <f t="shared" si="1612"/>
        <v>0</v>
      </c>
      <c r="GN496">
        <v>0</v>
      </c>
      <c r="GO496">
        <f t="shared" si="1613"/>
        <v>0</v>
      </c>
      <c r="GP496">
        <v>0</v>
      </c>
      <c r="GQ496">
        <f t="shared" si="1614"/>
        <v>0</v>
      </c>
      <c r="GR496" s="3" t="s">
        <v>806</v>
      </c>
    </row>
    <row r="497" spans="1:200" x14ac:dyDescent="0.45">
      <c r="A497">
        <v>496</v>
      </c>
      <c r="B497" t="s">
        <v>53</v>
      </c>
      <c r="C497" t="s">
        <v>807</v>
      </c>
      <c r="D497" t="s">
        <v>768</v>
      </c>
      <c r="E497" t="s">
        <v>768</v>
      </c>
      <c r="F497">
        <v>473</v>
      </c>
      <c r="G497">
        <f>240+273</f>
        <v>513</v>
      </c>
      <c r="H497">
        <v>933</v>
      </c>
      <c r="I497" s="2">
        <f t="shared" si="1519"/>
        <v>0.54983922829581988</v>
      </c>
      <c r="J497" s="2">
        <f t="shared" si="1520"/>
        <v>40</v>
      </c>
      <c r="K497" s="2">
        <f t="shared" si="1521"/>
        <v>1.0845665961945032</v>
      </c>
      <c r="N497">
        <v>33</v>
      </c>
      <c r="O497">
        <v>60</v>
      </c>
      <c r="P497" s="2">
        <f t="shared" si="1590"/>
        <v>0.55000000000000004</v>
      </c>
      <c r="Q497" s="2">
        <f t="shared" si="1591"/>
        <v>0.45</v>
      </c>
      <c r="S497">
        <v>24</v>
      </c>
      <c r="T497" s="2">
        <f t="shared" si="1592"/>
        <v>0</v>
      </c>
      <c r="U497">
        <f>2.8*9.8</f>
        <v>27.44</v>
      </c>
      <c r="V497">
        <f>4*9.8</f>
        <v>39.200000000000003</v>
      </c>
      <c r="W497" s="2">
        <f t="shared" si="1522"/>
        <v>9.055200000000001</v>
      </c>
      <c r="X497" s="2">
        <f t="shared" si="1523"/>
        <v>23.52</v>
      </c>
      <c r="Y497" s="7">
        <f t="shared" si="1524"/>
        <v>0.61499999999999999</v>
      </c>
      <c r="Z497" s="2">
        <f t="shared" si="1525"/>
        <v>0.7</v>
      </c>
      <c r="AA497" s="2" t="e">
        <f t="shared" si="1526"/>
        <v>#DIV/0!</v>
      </c>
      <c r="AB497" s="2">
        <f t="shared" si="1527"/>
        <v>1.6333333333333335</v>
      </c>
      <c r="AC497" s="2">
        <f t="shared" si="1528"/>
        <v>0.45</v>
      </c>
      <c r="AD497" s="2">
        <f t="shared" si="1529"/>
        <v>27.44</v>
      </c>
      <c r="AE497" s="2">
        <f t="shared" si="1530"/>
        <v>15.200000000000003</v>
      </c>
      <c r="AF497" s="2">
        <f t="shared" si="1618"/>
        <v>0.38775510204081637</v>
      </c>
      <c r="AG497" s="2">
        <f t="shared" si="1531"/>
        <v>1.8052631578947367</v>
      </c>
      <c r="AH497" s="2">
        <f t="shared" si="1576"/>
        <v>23.265306122448983</v>
      </c>
      <c r="AI497" s="2">
        <v>1</v>
      </c>
      <c r="AJ497">
        <v>1.2E-2</v>
      </c>
      <c r="AK497">
        <f t="shared" si="1616"/>
        <v>27.5</v>
      </c>
      <c r="AL497">
        <v>10</v>
      </c>
      <c r="AM497">
        <f t="shared" si="1617"/>
        <v>37.5</v>
      </c>
      <c r="AP497" t="s">
        <v>37</v>
      </c>
      <c r="AQ497">
        <v>105</v>
      </c>
      <c r="AR497">
        <v>4.2500000000000003E-5</v>
      </c>
      <c r="AS497">
        <v>3</v>
      </c>
      <c r="AT497">
        <v>1</v>
      </c>
      <c r="AU497">
        <f t="shared" si="1585"/>
        <v>41.569219381653056</v>
      </c>
      <c r="AV497" t="s">
        <v>53</v>
      </c>
      <c r="AW497" t="s">
        <v>64</v>
      </c>
      <c r="AZ497" s="2">
        <f t="shared" si="1593"/>
        <v>3</v>
      </c>
      <c r="BA497" s="2">
        <f t="shared" si="1594"/>
        <v>3.6642911682361925</v>
      </c>
      <c r="BB497">
        <v>0</v>
      </c>
      <c r="BC497">
        <f t="shared" si="1510"/>
        <v>0</v>
      </c>
      <c r="BD497">
        <v>0</v>
      </c>
      <c r="BE497">
        <f t="shared" si="1511"/>
        <v>0</v>
      </c>
      <c r="BF497">
        <v>0</v>
      </c>
      <c r="BG497">
        <f t="shared" si="1423"/>
        <v>0</v>
      </c>
      <c r="BH497">
        <v>0</v>
      </c>
      <c r="BI497">
        <f t="shared" si="1512"/>
        <v>0</v>
      </c>
      <c r="BJ497">
        <v>0</v>
      </c>
      <c r="BK497">
        <f t="shared" si="1513"/>
        <v>0</v>
      </c>
      <c r="BL497">
        <v>100</v>
      </c>
      <c r="BM497">
        <f t="shared" si="1514"/>
        <v>1</v>
      </c>
      <c r="BN497">
        <v>0</v>
      </c>
      <c r="BO497">
        <f t="shared" si="1515"/>
        <v>0</v>
      </c>
      <c r="BP497">
        <v>0</v>
      </c>
      <c r="BQ497">
        <f t="shared" si="1516"/>
        <v>0</v>
      </c>
      <c r="BR497">
        <v>0</v>
      </c>
      <c r="BS497">
        <f t="shared" si="1534"/>
        <v>0</v>
      </c>
      <c r="BT497">
        <v>0</v>
      </c>
      <c r="BU497">
        <f t="shared" si="1535"/>
        <v>0</v>
      </c>
      <c r="BV497">
        <v>0</v>
      </c>
      <c r="BW497">
        <f t="shared" si="1536"/>
        <v>0</v>
      </c>
      <c r="BX497">
        <v>0</v>
      </c>
      <c r="BY497">
        <f t="shared" si="1537"/>
        <v>0</v>
      </c>
      <c r="BZ497">
        <v>0</v>
      </c>
      <c r="CA497">
        <f t="shared" si="1538"/>
        <v>0</v>
      </c>
      <c r="CB497">
        <v>0</v>
      </c>
      <c r="CC497">
        <f t="shared" si="1539"/>
        <v>0</v>
      </c>
      <c r="CD497">
        <v>0</v>
      </c>
      <c r="CE497">
        <f t="shared" si="1540"/>
        <v>0</v>
      </c>
      <c r="CF497">
        <v>0</v>
      </c>
      <c r="CG497">
        <f t="shared" si="1541"/>
        <v>0</v>
      </c>
      <c r="CH497">
        <v>0</v>
      </c>
      <c r="CI497">
        <f t="shared" si="1542"/>
        <v>0</v>
      </c>
      <c r="CJ497">
        <v>0</v>
      </c>
      <c r="CK497">
        <f t="shared" si="1543"/>
        <v>0</v>
      </c>
      <c r="CL497">
        <v>0</v>
      </c>
      <c r="CM497">
        <f t="shared" si="1544"/>
        <v>0</v>
      </c>
      <c r="CN497">
        <v>0</v>
      </c>
      <c r="CO497">
        <f t="shared" si="1545"/>
        <v>0</v>
      </c>
      <c r="CP497">
        <v>0</v>
      </c>
      <c r="CQ497">
        <f t="shared" si="1546"/>
        <v>0</v>
      </c>
      <c r="CR497">
        <v>0</v>
      </c>
      <c r="CS497">
        <f t="shared" si="1547"/>
        <v>0</v>
      </c>
      <c r="CT497">
        <v>0</v>
      </c>
      <c r="CU497">
        <f t="shared" si="1548"/>
        <v>0</v>
      </c>
      <c r="CV497">
        <v>0</v>
      </c>
      <c r="CW497">
        <f t="shared" si="1549"/>
        <v>0</v>
      </c>
      <c r="CX497">
        <v>0</v>
      </c>
      <c r="CY497">
        <f t="shared" si="1550"/>
        <v>0</v>
      </c>
      <c r="CZ497">
        <v>0</v>
      </c>
      <c r="DA497">
        <f t="shared" si="1551"/>
        <v>0</v>
      </c>
      <c r="DB497">
        <v>0</v>
      </c>
      <c r="DC497">
        <f t="shared" si="1552"/>
        <v>0</v>
      </c>
      <c r="DD497">
        <v>0</v>
      </c>
      <c r="DE497">
        <f t="shared" si="1553"/>
        <v>0</v>
      </c>
      <c r="DF497">
        <v>0</v>
      </c>
      <c r="DG497">
        <f t="shared" si="1554"/>
        <v>0</v>
      </c>
      <c r="DH497">
        <v>0</v>
      </c>
      <c r="DI497">
        <f t="shared" si="1555"/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f t="shared" si="1556"/>
        <v>0</v>
      </c>
      <c r="ET497">
        <v>0</v>
      </c>
      <c r="EU497">
        <f t="shared" si="1557"/>
        <v>0</v>
      </c>
      <c r="EV497">
        <v>0</v>
      </c>
      <c r="EW497">
        <f t="shared" si="1558"/>
        <v>0</v>
      </c>
      <c r="EX497">
        <v>10</v>
      </c>
      <c r="EY497">
        <f t="shared" si="1559"/>
        <v>0.16785441588190378</v>
      </c>
      <c r="EZ497">
        <v>0</v>
      </c>
      <c r="FA497">
        <f t="shared" si="1517"/>
        <v>0</v>
      </c>
      <c r="FB497">
        <v>90</v>
      </c>
      <c r="FC497">
        <f t="shared" si="1560"/>
        <v>0.83214558411809625</v>
      </c>
      <c r="FD497">
        <v>0</v>
      </c>
      <c r="FE497">
        <f t="shared" si="1595"/>
        <v>0</v>
      </c>
      <c r="FF497">
        <v>0</v>
      </c>
      <c r="FG497">
        <f t="shared" si="1596"/>
        <v>0</v>
      </c>
      <c r="FH497">
        <v>0</v>
      </c>
      <c r="FI497">
        <f t="shared" si="1597"/>
        <v>0</v>
      </c>
      <c r="FJ497">
        <v>0</v>
      </c>
      <c r="FK497">
        <f t="shared" si="1598"/>
        <v>0</v>
      </c>
      <c r="FL497">
        <v>0</v>
      </c>
      <c r="FM497">
        <f t="shared" si="1599"/>
        <v>0</v>
      </c>
      <c r="FN497">
        <v>0</v>
      </c>
      <c r="FO497">
        <f t="shared" si="1600"/>
        <v>0</v>
      </c>
      <c r="FP497">
        <v>0</v>
      </c>
      <c r="FQ497">
        <f t="shared" si="1601"/>
        <v>0</v>
      </c>
      <c r="FR497">
        <v>0</v>
      </c>
      <c r="FS497">
        <f t="shared" si="1602"/>
        <v>0</v>
      </c>
      <c r="FT497">
        <v>0</v>
      </c>
      <c r="FU497">
        <f t="shared" si="1603"/>
        <v>0</v>
      </c>
      <c r="FV497">
        <v>0</v>
      </c>
      <c r="FW497">
        <f t="shared" si="1604"/>
        <v>0</v>
      </c>
      <c r="FX497">
        <v>0</v>
      </c>
      <c r="FY497">
        <f t="shared" si="1605"/>
        <v>0</v>
      </c>
      <c r="FZ497">
        <v>0</v>
      </c>
      <c r="GA497">
        <f t="shared" si="1606"/>
        <v>0</v>
      </c>
      <c r="GB497">
        <v>0</v>
      </c>
      <c r="GC497">
        <f t="shared" si="1607"/>
        <v>0</v>
      </c>
      <c r="GD497">
        <v>0</v>
      </c>
      <c r="GE497">
        <f t="shared" si="1608"/>
        <v>0</v>
      </c>
      <c r="GF497">
        <v>0</v>
      </c>
      <c r="GG497">
        <f t="shared" si="1609"/>
        <v>0</v>
      </c>
      <c r="GH497">
        <v>0</v>
      </c>
      <c r="GI497">
        <f t="shared" si="1610"/>
        <v>0</v>
      </c>
      <c r="GJ497">
        <v>0</v>
      </c>
      <c r="GK497">
        <f t="shared" si="1611"/>
        <v>0</v>
      </c>
      <c r="GL497">
        <v>0</v>
      </c>
      <c r="GM497">
        <f t="shared" si="1612"/>
        <v>0</v>
      </c>
      <c r="GN497">
        <v>0</v>
      </c>
      <c r="GO497">
        <f t="shared" si="1613"/>
        <v>0</v>
      </c>
      <c r="GP497">
        <v>0</v>
      </c>
      <c r="GQ497">
        <f t="shared" si="1614"/>
        <v>0</v>
      </c>
      <c r="GR497" s="3" t="s">
        <v>806</v>
      </c>
    </row>
    <row r="498" spans="1:200" x14ac:dyDescent="0.45">
      <c r="A498">
        <v>497</v>
      </c>
      <c r="B498" t="s">
        <v>53</v>
      </c>
      <c r="C498" t="s">
        <v>807</v>
      </c>
      <c r="D498" t="s">
        <v>768</v>
      </c>
      <c r="E498" t="s">
        <v>768</v>
      </c>
      <c r="F498">
        <v>473</v>
      </c>
      <c r="G498">
        <f>260+273</f>
        <v>533</v>
      </c>
      <c r="H498">
        <v>933</v>
      </c>
      <c r="I498" s="2">
        <f t="shared" si="1519"/>
        <v>0.5712754555198285</v>
      </c>
      <c r="J498" s="2">
        <f t="shared" si="1520"/>
        <v>60</v>
      </c>
      <c r="K498" s="2">
        <f t="shared" si="1521"/>
        <v>1.1268498942917549</v>
      </c>
      <c r="N498">
        <v>53</v>
      </c>
      <c r="O498">
        <v>63</v>
      </c>
      <c r="P498" s="2">
        <f t="shared" si="1590"/>
        <v>0.84126984126984128</v>
      </c>
      <c r="Q498" s="2">
        <f t="shared" si="1591"/>
        <v>0.15873015873015872</v>
      </c>
      <c r="S498">
        <v>24</v>
      </c>
      <c r="T498" s="2">
        <f t="shared" si="1592"/>
        <v>0</v>
      </c>
      <c r="U498">
        <f>3.2*9.8</f>
        <v>31.360000000000003</v>
      </c>
      <c r="V498">
        <f>3.6*9.8</f>
        <v>35.28</v>
      </c>
      <c r="W498" s="2">
        <f t="shared" si="1522"/>
        <v>16.620800000000003</v>
      </c>
      <c r="X498" s="2">
        <f t="shared" si="1523"/>
        <v>22.226399999999998</v>
      </c>
      <c r="Y498" s="7">
        <f t="shared" si="1524"/>
        <v>0.25220458553791869</v>
      </c>
      <c r="Z498" s="2">
        <f t="shared" si="1525"/>
        <v>0.88888888888888895</v>
      </c>
      <c r="AA498" s="2" t="e">
        <f t="shared" si="1526"/>
        <v>#DIV/0!</v>
      </c>
      <c r="AB498" s="2">
        <f t="shared" si="1527"/>
        <v>1.47</v>
      </c>
      <c r="AC498" s="2">
        <f t="shared" si="1528"/>
        <v>0.15873015873015872</v>
      </c>
      <c r="AD498" s="2">
        <f t="shared" si="1529"/>
        <v>31.360000000000003</v>
      </c>
      <c r="AE498" s="2">
        <f t="shared" si="1530"/>
        <v>11.280000000000001</v>
      </c>
      <c r="AF498" s="2">
        <f t="shared" si="1618"/>
        <v>0.31972789115646261</v>
      </c>
      <c r="AG498" s="2">
        <f t="shared" si="1531"/>
        <v>2.7801418439716312</v>
      </c>
      <c r="AH498" s="2">
        <f t="shared" si="1576"/>
        <v>20.142857142857146</v>
      </c>
      <c r="AI498" s="2">
        <v>1</v>
      </c>
      <c r="AJ498">
        <v>1.2E-2</v>
      </c>
      <c r="AK498">
        <f t="shared" si="1616"/>
        <v>44.166666666666664</v>
      </c>
      <c r="AL498">
        <v>10</v>
      </c>
      <c r="AM498">
        <f t="shared" si="1617"/>
        <v>54.166666666666664</v>
      </c>
      <c r="AP498" t="s">
        <v>37</v>
      </c>
      <c r="AQ498">
        <v>105</v>
      </c>
      <c r="AR498">
        <v>4.2500000000000003E-5</v>
      </c>
      <c r="AS498">
        <v>3</v>
      </c>
      <c r="AT498">
        <v>1</v>
      </c>
      <c r="AU498">
        <f t="shared" si="1585"/>
        <v>41.569219381653056</v>
      </c>
      <c r="AV498" t="s">
        <v>53</v>
      </c>
      <c r="AW498" t="s">
        <v>64</v>
      </c>
      <c r="AZ498" s="2">
        <f t="shared" si="1593"/>
        <v>3</v>
      </c>
      <c r="BA498" s="2">
        <f t="shared" si="1594"/>
        <v>3.6642911682361925</v>
      </c>
      <c r="BB498">
        <v>0</v>
      </c>
      <c r="BC498">
        <f t="shared" si="1510"/>
        <v>0</v>
      </c>
      <c r="BD498">
        <v>0</v>
      </c>
      <c r="BE498">
        <f t="shared" si="1511"/>
        <v>0</v>
      </c>
      <c r="BF498">
        <v>0</v>
      </c>
      <c r="BG498">
        <f t="shared" si="1423"/>
        <v>0</v>
      </c>
      <c r="BH498">
        <v>0</v>
      </c>
      <c r="BI498">
        <f t="shared" si="1512"/>
        <v>0</v>
      </c>
      <c r="BJ498">
        <v>0</v>
      </c>
      <c r="BK498">
        <f t="shared" si="1513"/>
        <v>0</v>
      </c>
      <c r="BL498">
        <v>100</v>
      </c>
      <c r="BM498">
        <f t="shared" si="1514"/>
        <v>1</v>
      </c>
      <c r="BN498">
        <v>0</v>
      </c>
      <c r="BO498">
        <f t="shared" si="1515"/>
        <v>0</v>
      </c>
      <c r="BP498">
        <v>0</v>
      </c>
      <c r="BQ498">
        <f t="shared" si="1516"/>
        <v>0</v>
      </c>
      <c r="BR498">
        <v>0</v>
      </c>
      <c r="BS498">
        <f t="shared" si="1534"/>
        <v>0</v>
      </c>
      <c r="BT498">
        <v>0</v>
      </c>
      <c r="BU498">
        <f t="shared" si="1535"/>
        <v>0</v>
      </c>
      <c r="BV498">
        <v>0</v>
      </c>
      <c r="BW498">
        <f t="shared" si="1536"/>
        <v>0</v>
      </c>
      <c r="BX498">
        <v>0</v>
      </c>
      <c r="BY498">
        <f t="shared" si="1537"/>
        <v>0</v>
      </c>
      <c r="BZ498">
        <v>0</v>
      </c>
      <c r="CA498">
        <f t="shared" si="1538"/>
        <v>0</v>
      </c>
      <c r="CB498">
        <v>0</v>
      </c>
      <c r="CC498">
        <f t="shared" si="1539"/>
        <v>0</v>
      </c>
      <c r="CD498">
        <v>0</v>
      </c>
      <c r="CE498">
        <f t="shared" si="1540"/>
        <v>0</v>
      </c>
      <c r="CF498">
        <v>0</v>
      </c>
      <c r="CG498">
        <f t="shared" si="1541"/>
        <v>0</v>
      </c>
      <c r="CH498">
        <v>0</v>
      </c>
      <c r="CI498">
        <f t="shared" si="1542"/>
        <v>0</v>
      </c>
      <c r="CJ498">
        <v>0</v>
      </c>
      <c r="CK498">
        <f t="shared" si="1543"/>
        <v>0</v>
      </c>
      <c r="CL498">
        <v>0</v>
      </c>
      <c r="CM498">
        <f t="shared" si="1544"/>
        <v>0</v>
      </c>
      <c r="CN498">
        <v>0</v>
      </c>
      <c r="CO498">
        <f t="shared" si="1545"/>
        <v>0</v>
      </c>
      <c r="CP498">
        <v>0</v>
      </c>
      <c r="CQ498">
        <f t="shared" si="1546"/>
        <v>0</v>
      </c>
      <c r="CR498">
        <v>0</v>
      </c>
      <c r="CS498">
        <f t="shared" si="1547"/>
        <v>0</v>
      </c>
      <c r="CT498">
        <v>0</v>
      </c>
      <c r="CU498">
        <f t="shared" si="1548"/>
        <v>0</v>
      </c>
      <c r="CV498">
        <v>0</v>
      </c>
      <c r="CW498">
        <f t="shared" si="1549"/>
        <v>0</v>
      </c>
      <c r="CX498">
        <v>0</v>
      </c>
      <c r="CY498">
        <f t="shared" si="1550"/>
        <v>0</v>
      </c>
      <c r="CZ498">
        <v>0</v>
      </c>
      <c r="DA498">
        <f t="shared" si="1551"/>
        <v>0</v>
      </c>
      <c r="DB498">
        <v>0</v>
      </c>
      <c r="DC498">
        <f t="shared" si="1552"/>
        <v>0</v>
      </c>
      <c r="DD498">
        <v>0</v>
      </c>
      <c r="DE498">
        <f t="shared" si="1553"/>
        <v>0</v>
      </c>
      <c r="DF498">
        <v>0</v>
      </c>
      <c r="DG498">
        <f t="shared" si="1554"/>
        <v>0</v>
      </c>
      <c r="DH498">
        <v>0</v>
      </c>
      <c r="DI498">
        <f t="shared" si="1555"/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f t="shared" si="1556"/>
        <v>0</v>
      </c>
      <c r="ET498">
        <v>0</v>
      </c>
      <c r="EU498">
        <f t="shared" si="1557"/>
        <v>0</v>
      </c>
      <c r="EV498">
        <v>0</v>
      </c>
      <c r="EW498">
        <f t="shared" si="1558"/>
        <v>0</v>
      </c>
      <c r="EX498">
        <v>10</v>
      </c>
      <c r="EY498">
        <f t="shared" si="1559"/>
        <v>0.16785441588190378</v>
      </c>
      <c r="EZ498">
        <v>0</v>
      </c>
      <c r="FA498">
        <f t="shared" si="1517"/>
        <v>0</v>
      </c>
      <c r="FB498">
        <v>90</v>
      </c>
      <c r="FC498">
        <f t="shared" si="1560"/>
        <v>0.83214558411809625</v>
      </c>
      <c r="FD498">
        <v>0</v>
      </c>
      <c r="FE498">
        <f t="shared" si="1595"/>
        <v>0</v>
      </c>
      <c r="FF498">
        <v>0</v>
      </c>
      <c r="FG498">
        <f t="shared" si="1596"/>
        <v>0</v>
      </c>
      <c r="FH498">
        <v>0</v>
      </c>
      <c r="FI498">
        <f t="shared" si="1597"/>
        <v>0</v>
      </c>
      <c r="FJ498">
        <v>0</v>
      </c>
      <c r="FK498">
        <f t="shared" si="1598"/>
        <v>0</v>
      </c>
      <c r="FL498">
        <v>0</v>
      </c>
      <c r="FM498">
        <f t="shared" si="1599"/>
        <v>0</v>
      </c>
      <c r="FN498">
        <v>0</v>
      </c>
      <c r="FO498">
        <f t="shared" si="1600"/>
        <v>0</v>
      </c>
      <c r="FP498">
        <v>0</v>
      </c>
      <c r="FQ498">
        <f t="shared" si="1601"/>
        <v>0</v>
      </c>
      <c r="FR498">
        <v>0</v>
      </c>
      <c r="FS498">
        <f t="shared" si="1602"/>
        <v>0</v>
      </c>
      <c r="FT498">
        <v>0</v>
      </c>
      <c r="FU498">
        <f t="shared" si="1603"/>
        <v>0</v>
      </c>
      <c r="FV498">
        <v>0</v>
      </c>
      <c r="FW498">
        <f t="shared" si="1604"/>
        <v>0</v>
      </c>
      <c r="FX498">
        <v>0</v>
      </c>
      <c r="FY498">
        <f t="shared" si="1605"/>
        <v>0</v>
      </c>
      <c r="FZ498">
        <v>0</v>
      </c>
      <c r="GA498">
        <f t="shared" si="1606"/>
        <v>0</v>
      </c>
      <c r="GB498">
        <v>0</v>
      </c>
      <c r="GC498">
        <f t="shared" si="1607"/>
        <v>0</v>
      </c>
      <c r="GD498">
        <v>0</v>
      </c>
      <c r="GE498">
        <f t="shared" si="1608"/>
        <v>0</v>
      </c>
      <c r="GF498">
        <v>0</v>
      </c>
      <c r="GG498">
        <f t="shared" si="1609"/>
        <v>0</v>
      </c>
      <c r="GH498">
        <v>0</v>
      </c>
      <c r="GI498">
        <f t="shared" si="1610"/>
        <v>0</v>
      </c>
      <c r="GJ498">
        <v>0</v>
      </c>
      <c r="GK498">
        <f t="shared" si="1611"/>
        <v>0</v>
      </c>
      <c r="GL498">
        <v>0</v>
      </c>
      <c r="GM498">
        <f t="shared" si="1612"/>
        <v>0</v>
      </c>
      <c r="GN498">
        <v>0</v>
      </c>
      <c r="GO498">
        <f t="shared" si="1613"/>
        <v>0</v>
      </c>
      <c r="GP498">
        <v>0</v>
      </c>
      <c r="GQ498">
        <f t="shared" si="1614"/>
        <v>0</v>
      </c>
      <c r="GR498" s="3" t="s">
        <v>806</v>
      </c>
    </row>
    <row r="499" spans="1:200" x14ac:dyDescent="0.45">
      <c r="A499">
        <v>498</v>
      </c>
      <c r="B499" t="s">
        <v>53</v>
      </c>
      <c r="C499" t="s">
        <v>807</v>
      </c>
      <c r="D499" t="s">
        <v>768</v>
      </c>
      <c r="E499" t="s">
        <v>768</v>
      </c>
      <c r="F499">
        <v>473</v>
      </c>
      <c r="G499">
        <f>280+273</f>
        <v>553</v>
      </c>
      <c r="H499">
        <v>933</v>
      </c>
      <c r="I499" s="2">
        <f t="shared" si="1519"/>
        <v>0.59271168274383712</v>
      </c>
      <c r="J499" s="2">
        <f t="shared" si="1520"/>
        <v>80</v>
      </c>
      <c r="K499" s="2">
        <f t="shared" si="1521"/>
        <v>1.1691331923890063</v>
      </c>
      <c r="N499">
        <v>57</v>
      </c>
      <c r="O499">
        <v>67</v>
      </c>
      <c r="P499" s="2">
        <f t="shared" si="1590"/>
        <v>0.85074626865671643</v>
      </c>
      <c r="Q499" s="2">
        <f t="shared" si="1591"/>
        <v>0.14925373134328357</v>
      </c>
      <c r="S499">
        <v>24</v>
      </c>
      <c r="T499" s="2">
        <f t="shared" si="1592"/>
        <v>0</v>
      </c>
      <c r="U499">
        <f>3*9.8</f>
        <v>29.400000000000002</v>
      </c>
      <c r="V499">
        <f>3.3*9.8</f>
        <v>32.340000000000003</v>
      </c>
      <c r="W499" s="2">
        <f t="shared" si="1522"/>
        <v>16.758000000000003</v>
      </c>
      <c r="X499" s="2">
        <f t="shared" si="1523"/>
        <v>21.667800000000003</v>
      </c>
      <c r="Y499" s="7">
        <f t="shared" si="1524"/>
        <v>0.22659430122116689</v>
      </c>
      <c r="Z499" s="2">
        <f t="shared" si="1525"/>
        <v>0.90909090909090906</v>
      </c>
      <c r="AA499" s="2" t="e">
        <f t="shared" si="1526"/>
        <v>#DIV/0!</v>
      </c>
      <c r="AB499" s="2">
        <f t="shared" si="1527"/>
        <v>1.3475000000000001</v>
      </c>
      <c r="AC499" s="2">
        <f t="shared" si="1528"/>
        <v>0.14925373134328357</v>
      </c>
      <c r="AD499" s="2">
        <f t="shared" si="1529"/>
        <v>29.400000000000002</v>
      </c>
      <c r="AE499" s="2">
        <f t="shared" si="1530"/>
        <v>8.3400000000000034</v>
      </c>
      <c r="AF499" s="2">
        <f t="shared" si="1618"/>
        <v>0.25788497217068651</v>
      </c>
      <c r="AG499" s="2">
        <f t="shared" si="1531"/>
        <v>3.5251798561151069</v>
      </c>
      <c r="AH499" s="2">
        <f t="shared" si="1576"/>
        <v>17.278293135435995</v>
      </c>
      <c r="AI499" s="2">
        <v>1</v>
      </c>
      <c r="AJ499">
        <v>1.2E-2</v>
      </c>
      <c r="AK499">
        <f t="shared" si="1616"/>
        <v>47.499999999999993</v>
      </c>
      <c r="AL499">
        <v>10</v>
      </c>
      <c r="AM499">
        <f t="shared" si="1617"/>
        <v>57.499999999999993</v>
      </c>
      <c r="AP499" t="s">
        <v>37</v>
      </c>
      <c r="AQ499">
        <v>105</v>
      </c>
      <c r="AR499">
        <v>4.2500000000000003E-5</v>
      </c>
      <c r="AS499">
        <v>3</v>
      </c>
      <c r="AT499">
        <v>1</v>
      </c>
      <c r="AU499">
        <f t="shared" si="1585"/>
        <v>41.569219381653056</v>
      </c>
      <c r="AV499" t="s">
        <v>53</v>
      </c>
      <c r="AW499" t="s">
        <v>64</v>
      </c>
      <c r="AZ499" s="2">
        <f t="shared" si="1593"/>
        <v>3</v>
      </c>
      <c r="BA499" s="2">
        <f t="shared" si="1594"/>
        <v>3.6642911682361925</v>
      </c>
      <c r="BB499">
        <v>0</v>
      </c>
      <c r="BC499">
        <f t="shared" si="1510"/>
        <v>0</v>
      </c>
      <c r="BD499">
        <v>0</v>
      </c>
      <c r="BE499">
        <f t="shared" si="1511"/>
        <v>0</v>
      </c>
      <c r="BF499">
        <v>0</v>
      </c>
      <c r="BG499">
        <f t="shared" si="1423"/>
        <v>0</v>
      </c>
      <c r="BH499">
        <v>0</v>
      </c>
      <c r="BI499">
        <f t="shared" si="1512"/>
        <v>0</v>
      </c>
      <c r="BJ499">
        <v>0</v>
      </c>
      <c r="BK499">
        <f t="shared" si="1513"/>
        <v>0</v>
      </c>
      <c r="BL499">
        <v>100</v>
      </c>
      <c r="BM499">
        <f t="shared" si="1514"/>
        <v>1</v>
      </c>
      <c r="BN499">
        <v>0</v>
      </c>
      <c r="BO499">
        <f t="shared" si="1515"/>
        <v>0</v>
      </c>
      <c r="BP499">
        <v>0</v>
      </c>
      <c r="BQ499">
        <f t="shared" si="1516"/>
        <v>0</v>
      </c>
      <c r="BR499">
        <v>0</v>
      </c>
      <c r="BS499">
        <f t="shared" si="1534"/>
        <v>0</v>
      </c>
      <c r="BT499">
        <v>0</v>
      </c>
      <c r="BU499">
        <f t="shared" si="1535"/>
        <v>0</v>
      </c>
      <c r="BV499">
        <v>0</v>
      </c>
      <c r="BW499">
        <f t="shared" si="1536"/>
        <v>0</v>
      </c>
      <c r="BX499">
        <v>0</v>
      </c>
      <c r="BY499">
        <f t="shared" si="1537"/>
        <v>0</v>
      </c>
      <c r="BZ499">
        <v>0</v>
      </c>
      <c r="CA499">
        <f t="shared" si="1538"/>
        <v>0</v>
      </c>
      <c r="CB499">
        <v>0</v>
      </c>
      <c r="CC499">
        <f t="shared" si="1539"/>
        <v>0</v>
      </c>
      <c r="CD499">
        <v>0</v>
      </c>
      <c r="CE499">
        <f t="shared" si="1540"/>
        <v>0</v>
      </c>
      <c r="CF499">
        <v>0</v>
      </c>
      <c r="CG499">
        <f t="shared" si="1541"/>
        <v>0</v>
      </c>
      <c r="CH499">
        <v>0</v>
      </c>
      <c r="CI499">
        <f t="shared" si="1542"/>
        <v>0</v>
      </c>
      <c r="CJ499">
        <v>0</v>
      </c>
      <c r="CK499">
        <f t="shared" si="1543"/>
        <v>0</v>
      </c>
      <c r="CL499">
        <v>0</v>
      </c>
      <c r="CM499">
        <f t="shared" si="1544"/>
        <v>0</v>
      </c>
      <c r="CN499">
        <v>0</v>
      </c>
      <c r="CO499">
        <f t="shared" si="1545"/>
        <v>0</v>
      </c>
      <c r="CP499">
        <v>0</v>
      </c>
      <c r="CQ499">
        <f t="shared" si="1546"/>
        <v>0</v>
      </c>
      <c r="CR499">
        <v>0</v>
      </c>
      <c r="CS499">
        <f t="shared" si="1547"/>
        <v>0</v>
      </c>
      <c r="CT499">
        <v>0</v>
      </c>
      <c r="CU499">
        <f t="shared" si="1548"/>
        <v>0</v>
      </c>
      <c r="CV499">
        <v>0</v>
      </c>
      <c r="CW499">
        <f t="shared" si="1549"/>
        <v>0</v>
      </c>
      <c r="CX499">
        <v>0</v>
      </c>
      <c r="CY499">
        <f t="shared" si="1550"/>
        <v>0</v>
      </c>
      <c r="CZ499">
        <v>0</v>
      </c>
      <c r="DA499">
        <f t="shared" si="1551"/>
        <v>0</v>
      </c>
      <c r="DB499">
        <v>0</v>
      </c>
      <c r="DC499">
        <f t="shared" si="1552"/>
        <v>0</v>
      </c>
      <c r="DD499">
        <v>0</v>
      </c>
      <c r="DE499">
        <f t="shared" si="1553"/>
        <v>0</v>
      </c>
      <c r="DF499">
        <v>0</v>
      </c>
      <c r="DG499">
        <f t="shared" si="1554"/>
        <v>0</v>
      </c>
      <c r="DH499">
        <v>0</v>
      </c>
      <c r="DI499">
        <f t="shared" si="1555"/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f t="shared" si="1556"/>
        <v>0</v>
      </c>
      <c r="ET499">
        <v>0</v>
      </c>
      <c r="EU499">
        <f t="shared" si="1557"/>
        <v>0</v>
      </c>
      <c r="EV499">
        <v>0</v>
      </c>
      <c r="EW499">
        <f t="shared" si="1558"/>
        <v>0</v>
      </c>
      <c r="EX499">
        <v>10</v>
      </c>
      <c r="EY499">
        <f t="shared" si="1559"/>
        <v>0.16785441588190378</v>
      </c>
      <c r="EZ499">
        <v>0</v>
      </c>
      <c r="FA499">
        <f t="shared" si="1517"/>
        <v>0</v>
      </c>
      <c r="FB499">
        <v>90</v>
      </c>
      <c r="FC499">
        <f t="shared" si="1560"/>
        <v>0.83214558411809625</v>
      </c>
      <c r="FD499">
        <v>0</v>
      </c>
      <c r="FE499">
        <f t="shared" si="1595"/>
        <v>0</v>
      </c>
      <c r="FF499">
        <v>0</v>
      </c>
      <c r="FG499">
        <f t="shared" si="1596"/>
        <v>0</v>
      </c>
      <c r="FH499">
        <v>0</v>
      </c>
      <c r="FI499">
        <f t="shared" si="1597"/>
        <v>0</v>
      </c>
      <c r="FJ499">
        <v>0</v>
      </c>
      <c r="FK499">
        <f t="shared" si="1598"/>
        <v>0</v>
      </c>
      <c r="FL499">
        <v>0</v>
      </c>
      <c r="FM499">
        <f t="shared" si="1599"/>
        <v>0</v>
      </c>
      <c r="FN499">
        <v>0</v>
      </c>
      <c r="FO499">
        <f t="shared" si="1600"/>
        <v>0</v>
      </c>
      <c r="FP499">
        <v>0</v>
      </c>
      <c r="FQ499">
        <f t="shared" si="1601"/>
        <v>0</v>
      </c>
      <c r="FR499">
        <v>0</v>
      </c>
      <c r="FS499">
        <f t="shared" si="1602"/>
        <v>0</v>
      </c>
      <c r="FT499">
        <v>0</v>
      </c>
      <c r="FU499">
        <f t="shared" si="1603"/>
        <v>0</v>
      </c>
      <c r="FV499">
        <v>0</v>
      </c>
      <c r="FW499">
        <f t="shared" si="1604"/>
        <v>0</v>
      </c>
      <c r="FX499">
        <v>0</v>
      </c>
      <c r="FY499">
        <f t="shared" si="1605"/>
        <v>0</v>
      </c>
      <c r="FZ499">
        <v>0</v>
      </c>
      <c r="GA499">
        <f t="shared" si="1606"/>
        <v>0</v>
      </c>
      <c r="GB499">
        <v>0</v>
      </c>
      <c r="GC499">
        <f t="shared" si="1607"/>
        <v>0</v>
      </c>
      <c r="GD499">
        <v>0</v>
      </c>
      <c r="GE499">
        <f t="shared" si="1608"/>
        <v>0</v>
      </c>
      <c r="GF499">
        <v>0</v>
      </c>
      <c r="GG499">
        <f t="shared" si="1609"/>
        <v>0</v>
      </c>
      <c r="GH499">
        <v>0</v>
      </c>
      <c r="GI499">
        <f t="shared" si="1610"/>
        <v>0</v>
      </c>
      <c r="GJ499">
        <v>0</v>
      </c>
      <c r="GK499">
        <f t="shared" si="1611"/>
        <v>0</v>
      </c>
      <c r="GL499">
        <v>0</v>
      </c>
      <c r="GM499">
        <f t="shared" si="1612"/>
        <v>0</v>
      </c>
      <c r="GN499">
        <v>0</v>
      </c>
      <c r="GO499">
        <f t="shared" si="1613"/>
        <v>0</v>
      </c>
      <c r="GP499">
        <v>0</v>
      </c>
      <c r="GQ499">
        <f t="shared" si="1614"/>
        <v>0</v>
      </c>
      <c r="GR499" s="3" t="s">
        <v>806</v>
      </c>
    </row>
    <row r="500" spans="1:200" x14ac:dyDescent="0.45">
      <c r="A500">
        <v>499</v>
      </c>
      <c r="B500" t="s">
        <v>368</v>
      </c>
      <c r="C500" t="s">
        <v>51</v>
      </c>
      <c r="D500">
        <v>4142</v>
      </c>
      <c r="F500">
        <v>234.3</v>
      </c>
      <c r="G500">
        <v>298</v>
      </c>
      <c r="H500">
        <v>1773</v>
      </c>
      <c r="I500" s="2">
        <f t="shared" si="1519"/>
        <v>0.16807670614777215</v>
      </c>
      <c r="J500" s="2">
        <f t="shared" si="1520"/>
        <v>63.699999999999989</v>
      </c>
      <c r="K500" s="2">
        <f t="shared" si="1521"/>
        <v>1.2718736662398633</v>
      </c>
      <c r="N500">
        <v>2</v>
      </c>
      <c r="O500">
        <v>6</v>
      </c>
      <c r="P500" s="2">
        <f t="shared" si="1590"/>
        <v>0.33333333333333331</v>
      </c>
      <c r="Q500" s="2">
        <f t="shared" si="1591"/>
        <v>0.66666666666666663</v>
      </c>
      <c r="R500">
        <v>1500</v>
      </c>
      <c r="S500">
        <v>1500</v>
      </c>
      <c r="T500" s="2">
        <f t="shared" si="1592"/>
        <v>1</v>
      </c>
      <c r="U500">
        <v>2250</v>
      </c>
      <c r="V500">
        <v>2400</v>
      </c>
      <c r="W500" s="2">
        <f t="shared" si="1522"/>
        <v>45</v>
      </c>
      <c r="X500" s="2">
        <f t="shared" si="1523"/>
        <v>144</v>
      </c>
      <c r="Y500" s="7">
        <f t="shared" si="1524"/>
        <v>0.6875</v>
      </c>
      <c r="Z500" s="2">
        <f t="shared" si="1525"/>
        <v>0.9375</v>
      </c>
      <c r="AA500" s="2">
        <f t="shared" si="1526"/>
        <v>1.5</v>
      </c>
      <c r="AB500" s="2">
        <f t="shared" si="1527"/>
        <v>1.6</v>
      </c>
      <c r="AC500" s="2">
        <f t="shared" si="1528"/>
        <v>0.66666666666666663</v>
      </c>
      <c r="AD500" s="2">
        <f t="shared" si="1529"/>
        <v>750</v>
      </c>
      <c r="AE500" s="2">
        <f t="shared" si="1530"/>
        <v>900</v>
      </c>
      <c r="AF500" s="2">
        <f t="shared" ref="AF500:AF545" si="1619">(V500-S500)/V500</f>
        <v>0.375</v>
      </c>
      <c r="AG500" s="2">
        <f t="shared" si="1531"/>
        <v>0.83333333333333337</v>
      </c>
      <c r="AH500" s="2">
        <f t="shared" si="1576"/>
        <v>2.25</v>
      </c>
      <c r="AI500" s="2">
        <v>1</v>
      </c>
      <c r="AJ500">
        <f>10^-4</f>
        <v>1E-4</v>
      </c>
      <c r="AK500">
        <f t="shared" si="1616"/>
        <v>200</v>
      </c>
      <c r="AL500">
        <v>10</v>
      </c>
      <c r="AM500">
        <f t="shared" si="1617"/>
        <v>210</v>
      </c>
      <c r="AP500" t="s">
        <v>37</v>
      </c>
      <c r="AS500">
        <v>5</v>
      </c>
      <c r="AT500">
        <v>1</v>
      </c>
      <c r="AU500">
        <f t="shared" si="1585"/>
        <v>3354.1019662496847</v>
      </c>
      <c r="AV500" t="s">
        <v>372</v>
      </c>
      <c r="AW500" t="s">
        <v>373</v>
      </c>
      <c r="AZ500" s="2">
        <f t="shared" si="1593"/>
        <v>2.0365227979827609</v>
      </c>
      <c r="BA500" s="2">
        <f t="shared" si="1594"/>
        <v>2</v>
      </c>
      <c r="BB500">
        <v>0</v>
      </c>
      <c r="BC500">
        <f t="shared" si="1510"/>
        <v>0</v>
      </c>
      <c r="BD500">
        <v>0</v>
      </c>
      <c r="BE500">
        <f t="shared" si="1511"/>
        <v>0</v>
      </c>
      <c r="BF500">
        <v>0</v>
      </c>
      <c r="BG500">
        <f t="shared" si="1423"/>
        <v>0</v>
      </c>
      <c r="BH500">
        <v>0.88</v>
      </c>
      <c r="BI500">
        <f t="shared" si="1512"/>
        <v>8.7898732842597669E-3</v>
      </c>
      <c r="BJ500">
        <v>0</v>
      </c>
      <c r="BK500">
        <f t="shared" si="1513"/>
        <v>0</v>
      </c>
      <c r="BL500">
        <v>0</v>
      </c>
      <c r="BM500">
        <f t="shared" si="1514"/>
        <v>0</v>
      </c>
      <c r="BN500">
        <v>0</v>
      </c>
      <c r="BO500">
        <f t="shared" si="1515"/>
        <v>0</v>
      </c>
      <c r="BP500">
        <v>0</v>
      </c>
      <c r="BQ500">
        <f t="shared" si="1516"/>
        <v>0</v>
      </c>
      <c r="BR500">
        <v>97.31</v>
      </c>
      <c r="BS500">
        <f t="shared" si="1534"/>
        <v>0.95619389038911318</v>
      </c>
      <c r="BT500">
        <v>0.41499999999999998</v>
      </c>
      <c r="BU500">
        <f t="shared" si="1535"/>
        <v>1.8961726428130456E-2</v>
      </c>
      <c r="BV500">
        <v>0</v>
      </c>
      <c r="BW500">
        <f t="shared" si="1536"/>
        <v>0</v>
      </c>
      <c r="BX500">
        <v>0</v>
      </c>
      <c r="BY500">
        <f t="shared" si="1537"/>
        <v>0</v>
      </c>
      <c r="BZ500">
        <v>0.25</v>
      </c>
      <c r="CA500">
        <f t="shared" si="1538"/>
        <v>4.8846183416655373E-3</v>
      </c>
      <c r="CB500">
        <v>0.95</v>
      </c>
      <c r="CC500">
        <f t="shared" si="1539"/>
        <v>1.0025952024332985E-2</v>
      </c>
      <c r="CD500">
        <v>0.2</v>
      </c>
      <c r="CE500">
        <f t="shared" si="1540"/>
        <v>1.1439395324982068E-3</v>
      </c>
      <c r="CF500">
        <v>0</v>
      </c>
      <c r="CG500">
        <f t="shared" si="1541"/>
        <v>0</v>
      </c>
      <c r="CH500">
        <v>0</v>
      </c>
      <c r="CI500">
        <f t="shared" si="1542"/>
        <v>0</v>
      </c>
      <c r="CJ500">
        <v>0</v>
      </c>
      <c r="CK500">
        <f t="shared" si="1543"/>
        <v>0</v>
      </c>
      <c r="CL500">
        <v>0</v>
      </c>
      <c r="CM500">
        <f t="shared" si="1544"/>
        <v>0</v>
      </c>
      <c r="CN500">
        <v>0</v>
      </c>
      <c r="CO500">
        <f t="shared" si="1545"/>
        <v>0</v>
      </c>
      <c r="CP500">
        <v>0</v>
      </c>
      <c r="CQ500">
        <f t="shared" si="1546"/>
        <v>0</v>
      </c>
      <c r="CR500">
        <v>0</v>
      </c>
      <c r="CS500">
        <f t="shared" si="1547"/>
        <v>0</v>
      </c>
      <c r="CT500">
        <v>0</v>
      </c>
      <c r="CU500">
        <f t="shared" si="1548"/>
        <v>0</v>
      </c>
      <c r="CV500">
        <v>0</v>
      </c>
      <c r="CW500">
        <f t="shared" si="1549"/>
        <v>0</v>
      </c>
      <c r="CX500">
        <v>0</v>
      </c>
      <c r="CY500">
        <f t="shared" si="1550"/>
        <v>0</v>
      </c>
      <c r="CZ500">
        <v>0</v>
      </c>
      <c r="DA500">
        <f t="shared" si="1551"/>
        <v>0</v>
      </c>
      <c r="DB500">
        <v>0</v>
      </c>
      <c r="DC500">
        <f t="shared" si="1552"/>
        <v>0</v>
      </c>
      <c r="DD500">
        <v>0</v>
      </c>
      <c r="DE500">
        <f t="shared" si="1553"/>
        <v>0</v>
      </c>
      <c r="DF500">
        <v>0</v>
      </c>
      <c r="DG500">
        <f t="shared" si="1554"/>
        <v>0</v>
      </c>
      <c r="DH500">
        <v>0</v>
      </c>
      <c r="DI500">
        <f t="shared" si="1555"/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f t="shared" si="1556"/>
        <v>0</v>
      </c>
      <c r="ET500">
        <v>0</v>
      </c>
      <c r="EU500">
        <f t="shared" si="1557"/>
        <v>0</v>
      </c>
      <c r="EV500">
        <v>100</v>
      </c>
      <c r="EW500">
        <f t="shared" si="1558"/>
        <v>1</v>
      </c>
      <c r="EX500">
        <v>0</v>
      </c>
      <c r="EY500">
        <f t="shared" si="1559"/>
        <v>0</v>
      </c>
      <c r="EZ500">
        <v>0</v>
      </c>
      <c r="FA500">
        <f t="shared" si="1517"/>
        <v>0</v>
      </c>
      <c r="FB500">
        <v>0</v>
      </c>
      <c r="FC500">
        <f t="shared" si="1560"/>
        <v>0</v>
      </c>
      <c r="FD500">
        <v>0</v>
      </c>
      <c r="FE500">
        <f t="shared" si="1595"/>
        <v>0</v>
      </c>
      <c r="FF500">
        <v>0</v>
      </c>
      <c r="FG500">
        <f t="shared" si="1596"/>
        <v>0</v>
      </c>
      <c r="FH500">
        <v>0</v>
      </c>
      <c r="FI500">
        <f t="shared" si="1597"/>
        <v>0</v>
      </c>
      <c r="FJ500">
        <v>0</v>
      </c>
      <c r="FK500">
        <f t="shared" si="1598"/>
        <v>0</v>
      </c>
      <c r="FL500">
        <v>0</v>
      </c>
      <c r="FM500">
        <f t="shared" si="1599"/>
        <v>0</v>
      </c>
      <c r="FN500">
        <v>0</v>
      </c>
      <c r="FO500">
        <f t="shared" si="1600"/>
        <v>0</v>
      </c>
      <c r="FP500">
        <v>0</v>
      </c>
      <c r="FQ500">
        <f t="shared" si="1601"/>
        <v>0</v>
      </c>
      <c r="FR500">
        <v>0</v>
      </c>
      <c r="FS500">
        <f t="shared" si="1602"/>
        <v>0</v>
      </c>
      <c r="FT500">
        <v>0</v>
      </c>
      <c r="FU500">
        <f t="shared" si="1603"/>
        <v>0</v>
      </c>
      <c r="FV500">
        <v>0</v>
      </c>
      <c r="FW500">
        <f t="shared" si="1604"/>
        <v>0</v>
      </c>
      <c r="FX500">
        <v>0</v>
      </c>
      <c r="FY500">
        <f t="shared" si="1605"/>
        <v>0</v>
      </c>
      <c r="FZ500">
        <v>0</v>
      </c>
      <c r="GA500">
        <f t="shared" si="1606"/>
        <v>0</v>
      </c>
      <c r="GB500">
        <v>0</v>
      </c>
      <c r="GC500">
        <f t="shared" si="1607"/>
        <v>0</v>
      </c>
      <c r="GD500">
        <v>0</v>
      </c>
      <c r="GE500">
        <f t="shared" si="1608"/>
        <v>0</v>
      </c>
      <c r="GF500">
        <v>0</v>
      </c>
      <c r="GG500">
        <f t="shared" si="1609"/>
        <v>0</v>
      </c>
      <c r="GH500">
        <v>0</v>
      </c>
      <c r="GI500">
        <f t="shared" si="1610"/>
        <v>0</v>
      </c>
      <c r="GJ500">
        <v>0</v>
      </c>
      <c r="GK500">
        <f t="shared" si="1611"/>
        <v>0</v>
      </c>
      <c r="GL500">
        <v>0</v>
      </c>
      <c r="GM500">
        <f t="shared" si="1612"/>
        <v>0</v>
      </c>
      <c r="GN500">
        <v>0</v>
      </c>
      <c r="GO500">
        <f t="shared" si="1613"/>
        <v>0</v>
      </c>
      <c r="GP500">
        <v>0</v>
      </c>
      <c r="GQ500">
        <f t="shared" si="1614"/>
        <v>0</v>
      </c>
      <c r="GR500" s="3" t="s">
        <v>687</v>
      </c>
    </row>
    <row r="501" spans="1:200" x14ac:dyDescent="0.45">
      <c r="A501">
        <v>500</v>
      </c>
      <c r="B501" t="s">
        <v>368</v>
      </c>
      <c r="C501" t="s">
        <v>51</v>
      </c>
      <c r="D501">
        <v>4142</v>
      </c>
      <c r="F501">
        <v>234.3</v>
      </c>
      <c r="G501">
        <v>298</v>
      </c>
      <c r="H501">
        <v>1773</v>
      </c>
      <c r="I501" s="2">
        <f t="shared" si="1519"/>
        <v>0.16807670614777215</v>
      </c>
      <c r="J501" s="2">
        <f t="shared" si="1520"/>
        <v>63.699999999999989</v>
      </c>
      <c r="K501" s="2">
        <f t="shared" si="1521"/>
        <v>1.2718736662398633</v>
      </c>
      <c r="N501">
        <v>9</v>
      </c>
      <c r="O501">
        <v>10</v>
      </c>
      <c r="P501" s="2">
        <f t="shared" si="1590"/>
        <v>0.9</v>
      </c>
      <c r="Q501" s="2">
        <f t="shared" si="1591"/>
        <v>0.1</v>
      </c>
      <c r="R501">
        <v>900</v>
      </c>
      <c r="S501">
        <v>900</v>
      </c>
      <c r="T501" s="2">
        <f t="shared" si="1592"/>
        <v>1</v>
      </c>
      <c r="U501">
        <v>1050</v>
      </c>
      <c r="V501">
        <v>1100</v>
      </c>
      <c r="W501" s="2">
        <f t="shared" si="1522"/>
        <v>94.5</v>
      </c>
      <c r="X501" s="2">
        <f t="shared" si="1523"/>
        <v>110</v>
      </c>
      <c r="Y501" s="7">
        <f t="shared" si="1524"/>
        <v>0.1409090909090909</v>
      </c>
      <c r="Z501" s="2">
        <f t="shared" si="1525"/>
        <v>0.95454545454545459</v>
      </c>
      <c r="AA501" s="2">
        <f t="shared" si="1526"/>
        <v>1.1666666666666667</v>
      </c>
      <c r="AB501" s="2">
        <f t="shared" si="1527"/>
        <v>1.2222222222222223</v>
      </c>
      <c r="AC501" s="2">
        <f t="shared" si="1528"/>
        <v>0.1</v>
      </c>
      <c r="AD501" s="2">
        <f t="shared" si="1529"/>
        <v>150</v>
      </c>
      <c r="AE501" s="2">
        <f t="shared" si="1530"/>
        <v>200</v>
      </c>
      <c r="AF501" s="2">
        <f t="shared" si="1619"/>
        <v>0.18181818181818182</v>
      </c>
      <c r="AG501" s="2">
        <f t="shared" si="1531"/>
        <v>0.75</v>
      </c>
      <c r="AH501" s="2">
        <f t="shared" si="1576"/>
        <v>1.8181818181818183</v>
      </c>
      <c r="AI501" s="2">
        <v>1</v>
      </c>
      <c r="AJ501">
        <f>10^-5</f>
        <v>1.0000000000000001E-5</v>
      </c>
      <c r="AK501">
        <f t="shared" si="1616"/>
        <v>8999.9999999999982</v>
      </c>
      <c r="AL501">
        <v>10</v>
      </c>
      <c r="AM501">
        <f t="shared" si="1617"/>
        <v>9009.9999999999982</v>
      </c>
      <c r="AP501" t="s">
        <v>37</v>
      </c>
      <c r="AS501">
        <v>5</v>
      </c>
      <c r="AT501">
        <v>1</v>
      </c>
      <c r="AU501">
        <f t="shared" si="1585"/>
        <v>2012.4611797498108</v>
      </c>
      <c r="AV501" t="s">
        <v>372</v>
      </c>
      <c r="AW501" t="s">
        <v>373</v>
      </c>
      <c r="AZ501" s="2">
        <f t="shared" si="1593"/>
        <v>2.0365227979827609</v>
      </c>
      <c r="BA501" s="2">
        <f t="shared" si="1594"/>
        <v>2</v>
      </c>
      <c r="BB501">
        <v>0</v>
      </c>
      <c r="BC501">
        <f t="shared" si="1510"/>
        <v>0</v>
      </c>
      <c r="BD501">
        <v>0</v>
      </c>
      <c r="BE501">
        <f t="shared" si="1511"/>
        <v>0</v>
      </c>
      <c r="BF501">
        <v>0</v>
      </c>
      <c r="BG501">
        <f t="shared" si="1423"/>
        <v>0</v>
      </c>
      <c r="BH501">
        <v>0.88</v>
      </c>
      <c r="BI501">
        <f t="shared" si="1512"/>
        <v>8.7898732842597669E-3</v>
      </c>
      <c r="BJ501">
        <v>0</v>
      </c>
      <c r="BK501">
        <f t="shared" si="1513"/>
        <v>0</v>
      </c>
      <c r="BL501">
        <v>0</v>
      </c>
      <c r="BM501">
        <f t="shared" si="1514"/>
        <v>0</v>
      </c>
      <c r="BN501">
        <v>0</v>
      </c>
      <c r="BO501">
        <f t="shared" si="1515"/>
        <v>0</v>
      </c>
      <c r="BP501">
        <v>0</v>
      </c>
      <c r="BQ501">
        <f t="shared" si="1516"/>
        <v>0</v>
      </c>
      <c r="BR501">
        <v>97.31</v>
      </c>
      <c r="BS501">
        <f t="shared" si="1534"/>
        <v>0.95619389038911318</v>
      </c>
      <c r="BT501">
        <v>0.41499999999999998</v>
      </c>
      <c r="BU501">
        <f t="shared" si="1535"/>
        <v>1.8961726428130456E-2</v>
      </c>
      <c r="BV501">
        <v>0</v>
      </c>
      <c r="BW501">
        <f t="shared" si="1536"/>
        <v>0</v>
      </c>
      <c r="BX501">
        <v>0</v>
      </c>
      <c r="BY501">
        <f t="shared" si="1537"/>
        <v>0</v>
      </c>
      <c r="BZ501">
        <v>0.25</v>
      </c>
      <c r="CA501">
        <f t="shared" si="1538"/>
        <v>4.8846183416655373E-3</v>
      </c>
      <c r="CB501">
        <v>0.95</v>
      </c>
      <c r="CC501">
        <f t="shared" si="1539"/>
        <v>1.0025952024332985E-2</v>
      </c>
      <c r="CD501">
        <v>0.2</v>
      </c>
      <c r="CE501">
        <f t="shared" si="1540"/>
        <v>1.1439395324982068E-3</v>
      </c>
      <c r="CF501">
        <v>0</v>
      </c>
      <c r="CG501">
        <f t="shared" si="1541"/>
        <v>0</v>
      </c>
      <c r="CH501">
        <v>0</v>
      </c>
      <c r="CI501">
        <f t="shared" si="1542"/>
        <v>0</v>
      </c>
      <c r="CJ501">
        <v>0</v>
      </c>
      <c r="CK501">
        <f t="shared" si="1543"/>
        <v>0</v>
      </c>
      <c r="CL501">
        <v>0</v>
      </c>
      <c r="CM501">
        <f t="shared" si="1544"/>
        <v>0</v>
      </c>
      <c r="CN501">
        <v>0</v>
      </c>
      <c r="CO501">
        <f t="shared" si="1545"/>
        <v>0</v>
      </c>
      <c r="CP501">
        <v>0</v>
      </c>
      <c r="CQ501">
        <f t="shared" si="1546"/>
        <v>0</v>
      </c>
      <c r="CR501">
        <v>0</v>
      </c>
      <c r="CS501">
        <f t="shared" si="1547"/>
        <v>0</v>
      </c>
      <c r="CT501">
        <v>0</v>
      </c>
      <c r="CU501">
        <f t="shared" si="1548"/>
        <v>0</v>
      </c>
      <c r="CV501">
        <v>0</v>
      </c>
      <c r="CW501">
        <f t="shared" si="1549"/>
        <v>0</v>
      </c>
      <c r="CX501">
        <v>0</v>
      </c>
      <c r="CY501">
        <f t="shared" si="1550"/>
        <v>0</v>
      </c>
      <c r="CZ501">
        <v>0</v>
      </c>
      <c r="DA501">
        <f t="shared" si="1551"/>
        <v>0</v>
      </c>
      <c r="DB501">
        <v>0</v>
      </c>
      <c r="DC501">
        <f t="shared" si="1552"/>
        <v>0</v>
      </c>
      <c r="DD501">
        <v>0</v>
      </c>
      <c r="DE501">
        <f t="shared" si="1553"/>
        <v>0</v>
      </c>
      <c r="DF501">
        <v>0</v>
      </c>
      <c r="DG501">
        <f t="shared" si="1554"/>
        <v>0</v>
      </c>
      <c r="DH501">
        <v>0</v>
      </c>
      <c r="DI501">
        <f t="shared" si="1555"/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f t="shared" si="1556"/>
        <v>0</v>
      </c>
      <c r="ET501">
        <v>0</v>
      </c>
      <c r="EU501">
        <f t="shared" si="1557"/>
        <v>0</v>
      </c>
      <c r="EV501">
        <v>100</v>
      </c>
      <c r="EW501">
        <f t="shared" si="1558"/>
        <v>1</v>
      </c>
      <c r="EX501">
        <v>0</v>
      </c>
      <c r="EY501">
        <f t="shared" si="1559"/>
        <v>0</v>
      </c>
      <c r="EZ501">
        <v>0</v>
      </c>
      <c r="FA501">
        <f t="shared" si="1517"/>
        <v>0</v>
      </c>
      <c r="FB501">
        <v>0</v>
      </c>
      <c r="FC501">
        <f t="shared" si="1560"/>
        <v>0</v>
      </c>
      <c r="FD501">
        <v>0</v>
      </c>
      <c r="FE501">
        <f t="shared" si="1595"/>
        <v>0</v>
      </c>
      <c r="FF501">
        <v>0</v>
      </c>
      <c r="FG501">
        <f t="shared" si="1596"/>
        <v>0</v>
      </c>
      <c r="FH501">
        <v>0</v>
      </c>
      <c r="FI501">
        <f t="shared" si="1597"/>
        <v>0</v>
      </c>
      <c r="FJ501">
        <v>0</v>
      </c>
      <c r="FK501">
        <f t="shared" si="1598"/>
        <v>0</v>
      </c>
      <c r="FL501">
        <v>0</v>
      </c>
      <c r="FM501">
        <f t="shared" si="1599"/>
        <v>0</v>
      </c>
      <c r="FN501">
        <v>0</v>
      </c>
      <c r="FO501">
        <f t="shared" si="1600"/>
        <v>0</v>
      </c>
      <c r="FP501">
        <v>0</v>
      </c>
      <c r="FQ501">
        <f t="shared" si="1601"/>
        <v>0</v>
      </c>
      <c r="FR501">
        <v>0</v>
      </c>
      <c r="FS501">
        <f t="shared" si="1602"/>
        <v>0</v>
      </c>
      <c r="FT501">
        <v>0</v>
      </c>
      <c r="FU501">
        <f t="shared" si="1603"/>
        <v>0</v>
      </c>
      <c r="FV501">
        <v>0</v>
      </c>
      <c r="FW501">
        <f t="shared" si="1604"/>
        <v>0</v>
      </c>
      <c r="FX501">
        <v>0</v>
      </c>
      <c r="FY501">
        <f t="shared" si="1605"/>
        <v>0</v>
      </c>
      <c r="FZ501">
        <v>0</v>
      </c>
      <c r="GA501">
        <f t="shared" si="1606"/>
        <v>0</v>
      </c>
      <c r="GB501">
        <v>0</v>
      </c>
      <c r="GC501">
        <f t="shared" si="1607"/>
        <v>0</v>
      </c>
      <c r="GD501">
        <v>0</v>
      </c>
      <c r="GE501">
        <f t="shared" si="1608"/>
        <v>0</v>
      </c>
      <c r="GF501">
        <v>0</v>
      </c>
      <c r="GG501">
        <f t="shared" si="1609"/>
        <v>0</v>
      </c>
      <c r="GH501">
        <v>0</v>
      </c>
      <c r="GI501">
        <f t="shared" si="1610"/>
        <v>0</v>
      </c>
      <c r="GJ501">
        <v>0</v>
      </c>
      <c r="GK501">
        <f t="shared" si="1611"/>
        <v>0</v>
      </c>
      <c r="GL501">
        <v>0</v>
      </c>
      <c r="GM501">
        <f t="shared" si="1612"/>
        <v>0</v>
      </c>
      <c r="GN501">
        <v>0</v>
      </c>
      <c r="GO501">
        <f t="shared" si="1613"/>
        <v>0</v>
      </c>
      <c r="GP501">
        <v>0</v>
      </c>
      <c r="GQ501">
        <f t="shared" si="1614"/>
        <v>0</v>
      </c>
      <c r="GR501" s="3" t="s">
        <v>687</v>
      </c>
    </row>
    <row r="502" spans="1:200" x14ac:dyDescent="0.45">
      <c r="A502">
        <v>501</v>
      </c>
      <c r="B502" t="s">
        <v>368</v>
      </c>
      <c r="C502" t="s">
        <v>51</v>
      </c>
      <c r="D502">
        <v>4142</v>
      </c>
      <c r="F502">
        <v>234.3</v>
      </c>
      <c r="G502">
        <v>298</v>
      </c>
      <c r="H502">
        <v>1773</v>
      </c>
      <c r="I502" s="2">
        <f t="shared" si="1519"/>
        <v>0.16807670614777215</v>
      </c>
      <c r="J502" s="2">
        <f t="shared" si="1520"/>
        <v>63.699999999999989</v>
      </c>
      <c r="K502" s="2">
        <f t="shared" si="1521"/>
        <v>1.2718736662398633</v>
      </c>
      <c r="N502">
        <v>4.5</v>
      </c>
      <c r="O502">
        <v>7</v>
      </c>
      <c r="P502" s="2">
        <f t="shared" si="1590"/>
        <v>0.6428571428571429</v>
      </c>
      <c r="Q502" s="2">
        <f t="shared" si="1591"/>
        <v>0.35714285714285715</v>
      </c>
      <c r="R502">
        <v>1200</v>
      </c>
      <c r="S502">
        <v>1300</v>
      </c>
      <c r="T502" s="2">
        <f t="shared" si="1592"/>
        <v>0.92307692307692313</v>
      </c>
      <c r="U502">
        <v>1400</v>
      </c>
      <c r="V502">
        <v>1500</v>
      </c>
      <c r="W502" s="2">
        <f t="shared" si="1522"/>
        <v>63</v>
      </c>
      <c r="X502" s="2">
        <f t="shared" si="1523"/>
        <v>105</v>
      </c>
      <c r="Y502" s="7">
        <f t="shared" si="1524"/>
        <v>0.4</v>
      </c>
      <c r="Z502" s="2">
        <f t="shared" si="1525"/>
        <v>0.93333333333333335</v>
      </c>
      <c r="AA502" s="2">
        <f t="shared" si="1526"/>
        <v>1.1666666666666667</v>
      </c>
      <c r="AB502" s="2">
        <f t="shared" si="1527"/>
        <v>1.1538461538461537</v>
      </c>
      <c r="AC502" s="2">
        <f t="shared" si="1528"/>
        <v>0.35714285714285715</v>
      </c>
      <c r="AD502" s="2">
        <f t="shared" si="1529"/>
        <v>200</v>
      </c>
      <c r="AE502" s="2">
        <f t="shared" si="1530"/>
        <v>200</v>
      </c>
      <c r="AF502" s="2">
        <f t="shared" si="1619"/>
        <v>0.13333333333333333</v>
      </c>
      <c r="AG502" s="2">
        <f t="shared" si="1531"/>
        <v>1</v>
      </c>
      <c r="AH502" s="2">
        <f t="shared" si="1576"/>
        <v>0.93333333333333335</v>
      </c>
      <c r="AI502" s="2">
        <v>1</v>
      </c>
      <c r="AJ502">
        <f>10^-5</f>
        <v>1.0000000000000001E-5</v>
      </c>
      <c r="AK502">
        <f t="shared" si="1616"/>
        <v>4499.9999999999991</v>
      </c>
      <c r="AL502">
        <v>10</v>
      </c>
      <c r="AM502">
        <f t="shared" si="1617"/>
        <v>4509.9999999999991</v>
      </c>
      <c r="AP502" t="s">
        <v>37</v>
      </c>
      <c r="AS502">
        <v>5</v>
      </c>
      <c r="AT502">
        <v>1</v>
      </c>
      <c r="AU502">
        <f t="shared" si="1585"/>
        <v>2906.8883707497266</v>
      </c>
      <c r="AV502" t="s">
        <v>372</v>
      </c>
      <c r="AW502" t="s">
        <v>373</v>
      </c>
      <c r="AZ502" s="2">
        <f t="shared" si="1593"/>
        <v>2.0365227979827609</v>
      </c>
      <c r="BA502" s="2">
        <f t="shared" si="1594"/>
        <v>2</v>
      </c>
      <c r="BB502">
        <v>0</v>
      </c>
      <c r="BC502">
        <f t="shared" si="1510"/>
        <v>0</v>
      </c>
      <c r="BD502">
        <v>0</v>
      </c>
      <c r="BE502">
        <f t="shared" si="1511"/>
        <v>0</v>
      </c>
      <c r="BF502">
        <v>0</v>
      </c>
      <c r="BG502">
        <f t="shared" si="1423"/>
        <v>0</v>
      </c>
      <c r="BH502">
        <v>0.88</v>
      </c>
      <c r="BI502">
        <f t="shared" si="1512"/>
        <v>8.7898732842597669E-3</v>
      </c>
      <c r="BJ502">
        <v>0</v>
      </c>
      <c r="BK502">
        <f t="shared" si="1513"/>
        <v>0</v>
      </c>
      <c r="BL502">
        <v>0</v>
      </c>
      <c r="BM502">
        <f t="shared" si="1514"/>
        <v>0</v>
      </c>
      <c r="BN502">
        <v>0</v>
      </c>
      <c r="BO502">
        <f t="shared" si="1515"/>
        <v>0</v>
      </c>
      <c r="BP502">
        <v>0</v>
      </c>
      <c r="BQ502">
        <f t="shared" si="1516"/>
        <v>0</v>
      </c>
      <c r="BR502">
        <v>97.31</v>
      </c>
      <c r="BS502">
        <f t="shared" si="1534"/>
        <v>0.95619389038911318</v>
      </c>
      <c r="BT502">
        <v>0.41499999999999998</v>
      </c>
      <c r="BU502">
        <f t="shared" si="1535"/>
        <v>1.8961726428130456E-2</v>
      </c>
      <c r="BV502">
        <v>0</v>
      </c>
      <c r="BW502">
        <f t="shared" si="1536"/>
        <v>0</v>
      </c>
      <c r="BX502">
        <v>0</v>
      </c>
      <c r="BY502">
        <f t="shared" si="1537"/>
        <v>0</v>
      </c>
      <c r="BZ502">
        <v>0.25</v>
      </c>
      <c r="CA502">
        <f t="shared" si="1538"/>
        <v>4.8846183416655373E-3</v>
      </c>
      <c r="CB502">
        <v>0.95</v>
      </c>
      <c r="CC502">
        <f t="shared" si="1539"/>
        <v>1.0025952024332985E-2</v>
      </c>
      <c r="CD502">
        <v>0.2</v>
      </c>
      <c r="CE502">
        <f t="shared" si="1540"/>
        <v>1.1439395324982068E-3</v>
      </c>
      <c r="CF502">
        <v>0</v>
      </c>
      <c r="CG502">
        <f t="shared" si="1541"/>
        <v>0</v>
      </c>
      <c r="CH502">
        <v>0</v>
      </c>
      <c r="CI502">
        <f t="shared" si="1542"/>
        <v>0</v>
      </c>
      <c r="CJ502">
        <v>0</v>
      </c>
      <c r="CK502">
        <f t="shared" si="1543"/>
        <v>0</v>
      </c>
      <c r="CL502">
        <v>0</v>
      </c>
      <c r="CM502">
        <f t="shared" si="1544"/>
        <v>0</v>
      </c>
      <c r="CN502">
        <v>0</v>
      </c>
      <c r="CO502">
        <f t="shared" si="1545"/>
        <v>0</v>
      </c>
      <c r="CP502">
        <v>0</v>
      </c>
      <c r="CQ502">
        <f t="shared" si="1546"/>
        <v>0</v>
      </c>
      <c r="CR502">
        <v>0</v>
      </c>
      <c r="CS502">
        <f t="shared" si="1547"/>
        <v>0</v>
      </c>
      <c r="CT502">
        <v>0</v>
      </c>
      <c r="CU502">
        <f t="shared" si="1548"/>
        <v>0</v>
      </c>
      <c r="CV502">
        <v>0</v>
      </c>
      <c r="CW502">
        <f t="shared" si="1549"/>
        <v>0</v>
      </c>
      <c r="CX502">
        <v>0</v>
      </c>
      <c r="CY502">
        <f t="shared" si="1550"/>
        <v>0</v>
      </c>
      <c r="CZ502">
        <v>0</v>
      </c>
      <c r="DA502">
        <f t="shared" si="1551"/>
        <v>0</v>
      </c>
      <c r="DB502">
        <v>0</v>
      </c>
      <c r="DC502">
        <f t="shared" si="1552"/>
        <v>0</v>
      </c>
      <c r="DD502">
        <v>0</v>
      </c>
      <c r="DE502">
        <f t="shared" si="1553"/>
        <v>0</v>
      </c>
      <c r="DF502">
        <v>0</v>
      </c>
      <c r="DG502">
        <f t="shared" si="1554"/>
        <v>0</v>
      </c>
      <c r="DH502">
        <v>0</v>
      </c>
      <c r="DI502">
        <f t="shared" si="1555"/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f t="shared" si="1556"/>
        <v>0</v>
      </c>
      <c r="ET502">
        <v>0</v>
      </c>
      <c r="EU502">
        <f t="shared" si="1557"/>
        <v>0</v>
      </c>
      <c r="EV502">
        <v>100</v>
      </c>
      <c r="EW502">
        <f t="shared" si="1558"/>
        <v>1</v>
      </c>
      <c r="EX502">
        <v>0</v>
      </c>
      <c r="EY502">
        <f t="shared" si="1559"/>
        <v>0</v>
      </c>
      <c r="EZ502">
        <v>0</v>
      </c>
      <c r="FA502">
        <f t="shared" si="1517"/>
        <v>0</v>
      </c>
      <c r="FB502">
        <v>0</v>
      </c>
      <c r="FC502">
        <f t="shared" si="1560"/>
        <v>0</v>
      </c>
      <c r="FD502">
        <v>0</v>
      </c>
      <c r="FE502">
        <f t="shared" si="1595"/>
        <v>0</v>
      </c>
      <c r="FF502">
        <v>0</v>
      </c>
      <c r="FG502">
        <f t="shared" si="1596"/>
        <v>0</v>
      </c>
      <c r="FH502">
        <v>0</v>
      </c>
      <c r="FI502">
        <f t="shared" si="1597"/>
        <v>0</v>
      </c>
      <c r="FJ502">
        <v>0</v>
      </c>
      <c r="FK502">
        <f t="shared" si="1598"/>
        <v>0</v>
      </c>
      <c r="FL502">
        <v>0</v>
      </c>
      <c r="FM502">
        <f t="shared" si="1599"/>
        <v>0</v>
      </c>
      <c r="FN502">
        <v>0</v>
      </c>
      <c r="FO502">
        <f t="shared" si="1600"/>
        <v>0</v>
      </c>
      <c r="FP502">
        <v>0</v>
      </c>
      <c r="FQ502">
        <f t="shared" si="1601"/>
        <v>0</v>
      </c>
      <c r="FR502">
        <v>0</v>
      </c>
      <c r="FS502">
        <f t="shared" si="1602"/>
        <v>0</v>
      </c>
      <c r="FT502">
        <v>0</v>
      </c>
      <c r="FU502">
        <f t="shared" si="1603"/>
        <v>0</v>
      </c>
      <c r="FV502">
        <v>0</v>
      </c>
      <c r="FW502">
        <f t="shared" si="1604"/>
        <v>0</v>
      </c>
      <c r="FX502">
        <v>0</v>
      </c>
      <c r="FY502">
        <f t="shared" si="1605"/>
        <v>0</v>
      </c>
      <c r="FZ502">
        <v>0</v>
      </c>
      <c r="GA502">
        <f t="shared" si="1606"/>
        <v>0</v>
      </c>
      <c r="GB502">
        <v>0</v>
      </c>
      <c r="GC502">
        <f t="shared" si="1607"/>
        <v>0</v>
      </c>
      <c r="GD502">
        <v>0</v>
      </c>
      <c r="GE502">
        <f t="shared" si="1608"/>
        <v>0</v>
      </c>
      <c r="GF502">
        <v>0</v>
      </c>
      <c r="GG502">
        <f t="shared" si="1609"/>
        <v>0</v>
      </c>
      <c r="GH502">
        <v>0</v>
      </c>
      <c r="GI502">
        <f t="shared" si="1610"/>
        <v>0</v>
      </c>
      <c r="GJ502">
        <v>0</v>
      </c>
      <c r="GK502">
        <f t="shared" si="1611"/>
        <v>0</v>
      </c>
      <c r="GL502">
        <v>0</v>
      </c>
      <c r="GM502">
        <f t="shared" si="1612"/>
        <v>0</v>
      </c>
      <c r="GN502">
        <v>0</v>
      </c>
      <c r="GO502">
        <f t="shared" si="1613"/>
        <v>0</v>
      </c>
      <c r="GP502">
        <v>0</v>
      </c>
      <c r="GQ502">
        <f t="shared" si="1614"/>
        <v>0</v>
      </c>
      <c r="GR502" s="3" t="s">
        <v>687</v>
      </c>
    </row>
    <row r="503" spans="1:200" x14ac:dyDescent="0.45">
      <c r="A503">
        <v>502</v>
      </c>
      <c r="B503" t="s">
        <v>368</v>
      </c>
      <c r="C503" t="s">
        <v>51</v>
      </c>
      <c r="D503">
        <v>4142</v>
      </c>
      <c r="F503">
        <v>234.3</v>
      </c>
      <c r="G503">
        <v>298</v>
      </c>
      <c r="H503">
        <v>1773</v>
      </c>
      <c r="I503" s="2">
        <f t="shared" si="1519"/>
        <v>0.16807670614777215</v>
      </c>
      <c r="J503" s="2">
        <f t="shared" si="1520"/>
        <v>63.699999999999989</v>
      </c>
      <c r="K503" s="2">
        <f t="shared" si="1521"/>
        <v>1.2718736662398633</v>
      </c>
      <c r="N503">
        <v>4</v>
      </c>
      <c r="O503">
        <v>6.5</v>
      </c>
      <c r="P503" s="2">
        <f t="shared" si="1590"/>
        <v>0.61538461538461542</v>
      </c>
      <c r="Q503" s="2">
        <f t="shared" si="1591"/>
        <v>0.38461538461538464</v>
      </c>
      <c r="R503">
        <v>1700</v>
      </c>
      <c r="S503">
        <v>1700</v>
      </c>
      <c r="T503" s="2">
        <f t="shared" si="1592"/>
        <v>1</v>
      </c>
      <c r="U503">
        <v>2400</v>
      </c>
      <c r="V503">
        <v>2400</v>
      </c>
      <c r="W503" s="2">
        <f t="shared" si="1522"/>
        <v>96</v>
      </c>
      <c r="X503" s="2">
        <f t="shared" si="1523"/>
        <v>156</v>
      </c>
      <c r="Y503" s="7">
        <f t="shared" si="1524"/>
        <v>0.38461538461538464</v>
      </c>
      <c r="Z503" s="2">
        <f t="shared" si="1525"/>
        <v>1</v>
      </c>
      <c r="AA503" s="2">
        <f t="shared" si="1526"/>
        <v>1.411764705882353</v>
      </c>
      <c r="AB503" s="2">
        <f t="shared" si="1527"/>
        <v>1.411764705882353</v>
      </c>
      <c r="AC503" s="2">
        <f t="shared" si="1528"/>
        <v>0.38461538461538464</v>
      </c>
      <c r="AD503" s="2">
        <f t="shared" si="1529"/>
        <v>700</v>
      </c>
      <c r="AE503" s="2">
        <f t="shared" si="1530"/>
        <v>700</v>
      </c>
      <c r="AF503" s="2">
        <f t="shared" si="1619"/>
        <v>0.29166666666666669</v>
      </c>
      <c r="AG503" s="2">
        <f t="shared" si="1531"/>
        <v>1</v>
      </c>
      <c r="AH503" s="2">
        <f t="shared" si="1576"/>
        <v>1.8958333333333335</v>
      </c>
      <c r="AI503" s="2">
        <v>1</v>
      </c>
      <c r="AJ503">
        <f>10^-5</f>
        <v>1.0000000000000001E-5</v>
      </c>
      <c r="AK503">
        <f t="shared" si="1616"/>
        <v>3999.9999999999995</v>
      </c>
      <c r="AL503">
        <v>10</v>
      </c>
      <c r="AM503">
        <f t="shared" si="1617"/>
        <v>4009.9999999999995</v>
      </c>
      <c r="AP503" t="s">
        <v>37</v>
      </c>
      <c r="AS503">
        <v>5</v>
      </c>
      <c r="AT503">
        <v>1</v>
      </c>
      <c r="AU503">
        <f t="shared" si="1585"/>
        <v>3801.3155617496427</v>
      </c>
      <c r="AV503" t="s">
        <v>372</v>
      </c>
      <c r="AW503" t="s">
        <v>373</v>
      </c>
      <c r="AZ503" s="2">
        <f t="shared" si="1593"/>
        <v>2.0365227979827609</v>
      </c>
      <c r="BA503" s="2">
        <f t="shared" si="1594"/>
        <v>2</v>
      </c>
      <c r="BB503">
        <v>0</v>
      </c>
      <c r="BC503">
        <f t="shared" si="1510"/>
        <v>0</v>
      </c>
      <c r="BD503">
        <v>0</v>
      </c>
      <c r="BE503">
        <f t="shared" si="1511"/>
        <v>0</v>
      </c>
      <c r="BF503">
        <v>0</v>
      </c>
      <c r="BG503">
        <f t="shared" si="1423"/>
        <v>0</v>
      </c>
      <c r="BH503">
        <v>0.88</v>
      </c>
      <c r="BI503">
        <f t="shared" si="1512"/>
        <v>8.7898732842597669E-3</v>
      </c>
      <c r="BJ503">
        <v>0</v>
      </c>
      <c r="BK503">
        <f t="shared" si="1513"/>
        <v>0</v>
      </c>
      <c r="BL503">
        <v>0</v>
      </c>
      <c r="BM503">
        <f t="shared" si="1514"/>
        <v>0</v>
      </c>
      <c r="BN503">
        <v>0</v>
      </c>
      <c r="BO503">
        <f t="shared" si="1515"/>
        <v>0</v>
      </c>
      <c r="BP503">
        <v>0</v>
      </c>
      <c r="BQ503">
        <f t="shared" si="1516"/>
        <v>0</v>
      </c>
      <c r="BR503">
        <v>97.31</v>
      </c>
      <c r="BS503">
        <f t="shared" si="1534"/>
        <v>0.95619389038911318</v>
      </c>
      <c r="BT503">
        <v>0.41499999999999998</v>
      </c>
      <c r="BU503">
        <f t="shared" si="1535"/>
        <v>1.8961726428130456E-2</v>
      </c>
      <c r="BV503">
        <v>0</v>
      </c>
      <c r="BW503">
        <f t="shared" si="1536"/>
        <v>0</v>
      </c>
      <c r="BX503">
        <v>0</v>
      </c>
      <c r="BY503">
        <f t="shared" si="1537"/>
        <v>0</v>
      </c>
      <c r="BZ503">
        <v>0.25</v>
      </c>
      <c r="CA503">
        <f t="shared" si="1538"/>
        <v>4.8846183416655373E-3</v>
      </c>
      <c r="CB503">
        <v>0.95</v>
      </c>
      <c r="CC503">
        <f t="shared" si="1539"/>
        <v>1.0025952024332985E-2</v>
      </c>
      <c r="CD503">
        <v>0.2</v>
      </c>
      <c r="CE503">
        <f t="shared" si="1540"/>
        <v>1.1439395324982068E-3</v>
      </c>
      <c r="CF503">
        <v>0</v>
      </c>
      <c r="CG503">
        <f t="shared" si="1541"/>
        <v>0</v>
      </c>
      <c r="CH503">
        <v>0</v>
      </c>
      <c r="CI503">
        <f t="shared" si="1542"/>
        <v>0</v>
      </c>
      <c r="CJ503">
        <v>0</v>
      </c>
      <c r="CK503">
        <f t="shared" si="1543"/>
        <v>0</v>
      </c>
      <c r="CL503">
        <v>0</v>
      </c>
      <c r="CM503">
        <f t="shared" si="1544"/>
        <v>0</v>
      </c>
      <c r="CN503">
        <v>0</v>
      </c>
      <c r="CO503">
        <f t="shared" si="1545"/>
        <v>0</v>
      </c>
      <c r="CP503">
        <v>0</v>
      </c>
      <c r="CQ503">
        <f t="shared" si="1546"/>
        <v>0</v>
      </c>
      <c r="CR503">
        <v>0</v>
      </c>
      <c r="CS503">
        <f t="shared" si="1547"/>
        <v>0</v>
      </c>
      <c r="CT503">
        <v>0</v>
      </c>
      <c r="CU503">
        <f t="shared" si="1548"/>
        <v>0</v>
      </c>
      <c r="CV503">
        <v>0</v>
      </c>
      <c r="CW503">
        <f t="shared" si="1549"/>
        <v>0</v>
      </c>
      <c r="CX503">
        <v>0</v>
      </c>
      <c r="CY503">
        <f t="shared" si="1550"/>
        <v>0</v>
      </c>
      <c r="CZ503">
        <v>0</v>
      </c>
      <c r="DA503">
        <f t="shared" si="1551"/>
        <v>0</v>
      </c>
      <c r="DB503">
        <v>0</v>
      </c>
      <c r="DC503">
        <f t="shared" si="1552"/>
        <v>0</v>
      </c>
      <c r="DD503">
        <v>0</v>
      </c>
      <c r="DE503">
        <f t="shared" si="1553"/>
        <v>0</v>
      </c>
      <c r="DF503">
        <v>0</v>
      </c>
      <c r="DG503">
        <f t="shared" si="1554"/>
        <v>0</v>
      </c>
      <c r="DH503">
        <v>0</v>
      </c>
      <c r="DI503">
        <f t="shared" si="1555"/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f t="shared" si="1556"/>
        <v>0</v>
      </c>
      <c r="ET503">
        <v>0</v>
      </c>
      <c r="EU503">
        <f t="shared" si="1557"/>
        <v>0</v>
      </c>
      <c r="EV503">
        <v>100</v>
      </c>
      <c r="EW503">
        <f t="shared" si="1558"/>
        <v>1</v>
      </c>
      <c r="EX503">
        <v>0</v>
      </c>
      <c r="EY503">
        <f t="shared" si="1559"/>
        <v>0</v>
      </c>
      <c r="EZ503">
        <v>0</v>
      </c>
      <c r="FA503">
        <f t="shared" si="1517"/>
        <v>0</v>
      </c>
      <c r="FB503">
        <v>0</v>
      </c>
      <c r="FC503">
        <f t="shared" si="1560"/>
        <v>0</v>
      </c>
      <c r="FD503">
        <v>0</v>
      </c>
      <c r="FE503">
        <f t="shared" si="1595"/>
        <v>0</v>
      </c>
      <c r="FF503">
        <v>0</v>
      </c>
      <c r="FG503">
        <f t="shared" si="1596"/>
        <v>0</v>
      </c>
      <c r="FH503">
        <v>0</v>
      </c>
      <c r="FI503">
        <f t="shared" si="1597"/>
        <v>0</v>
      </c>
      <c r="FJ503">
        <v>0</v>
      </c>
      <c r="FK503">
        <f t="shared" si="1598"/>
        <v>0</v>
      </c>
      <c r="FL503">
        <v>0</v>
      </c>
      <c r="FM503">
        <f t="shared" si="1599"/>
        <v>0</v>
      </c>
      <c r="FN503">
        <v>0</v>
      </c>
      <c r="FO503">
        <f t="shared" si="1600"/>
        <v>0</v>
      </c>
      <c r="FP503">
        <v>0</v>
      </c>
      <c r="FQ503">
        <f t="shared" si="1601"/>
        <v>0</v>
      </c>
      <c r="FR503">
        <v>0</v>
      </c>
      <c r="FS503">
        <f t="shared" si="1602"/>
        <v>0</v>
      </c>
      <c r="FT503">
        <v>0</v>
      </c>
      <c r="FU503">
        <f t="shared" si="1603"/>
        <v>0</v>
      </c>
      <c r="FV503">
        <v>0</v>
      </c>
      <c r="FW503">
        <f t="shared" si="1604"/>
        <v>0</v>
      </c>
      <c r="FX503">
        <v>0</v>
      </c>
      <c r="FY503">
        <f t="shared" si="1605"/>
        <v>0</v>
      </c>
      <c r="FZ503">
        <v>0</v>
      </c>
      <c r="GA503">
        <f t="shared" si="1606"/>
        <v>0</v>
      </c>
      <c r="GB503">
        <v>0</v>
      </c>
      <c r="GC503">
        <f t="shared" si="1607"/>
        <v>0</v>
      </c>
      <c r="GD503">
        <v>0</v>
      </c>
      <c r="GE503">
        <f t="shared" si="1608"/>
        <v>0</v>
      </c>
      <c r="GF503">
        <v>0</v>
      </c>
      <c r="GG503">
        <f t="shared" si="1609"/>
        <v>0</v>
      </c>
      <c r="GH503">
        <v>0</v>
      </c>
      <c r="GI503">
        <f t="shared" si="1610"/>
        <v>0</v>
      </c>
      <c r="GJ503">
        <v>0</v>
      </c>
      <c r="GK503">
        <f t="shared" si="1611"/>
        <v>0</v>
      </c>
      <c r="GL503">
        <v>0</v>
      </c>
      <c r="GM503">
        <f t="shared" si="1612"/>
        <v>0</v>
      </c>
      <c r="GN503">
        <v>0</v>
      </c>
      <c r="GO503">
        <f t="shared" si="1613"/>
        <v>0</v>
      </c>
      <c r="GP503">
        <v>0</v>
      </c>
      <c r="GQ503">
        <f t="shared" si="1614"/>
        <v>0</v>
      </c>
      <c r="GR503" s="3" t="s">
        <v>687</v>
      </c>
    </row>
    <row r="504" spans="1:200" x14ac:dyDescent="0.45">
      <c r="A504">
        <v>503</v>
      </c>
      <c r="B504" t="s">
        <v>368</v>
      </c>
      <c r="C504" t="s">
        <v>369</v>
      </c>
      <c r="D504" t="s">
        <v>808</v>
      </c>
      <c r="E504" t="s">
        <v>809</v>
      </c>
      <c r="F504">
        <f t="shared" ref="F504:F509" si="1620">327.5+273</f>
        <v>600.5</v>
      </c>
      <c r="G504">
        <f>350+273</f>
        <v>623</v>
      </c>
      <c r="H504">
        <v>1673</v>
      </c>
      <c r="I504" s="2">
        <f t="shared" si="1519"/>
        <v>0.3723849372384937</v>
      </c>
      <c r="J504" s="2">
        <f t="shared" si="1520"/>
        <v>22.5</v>
      </c>
      <c r="K504" s="2">
        <f t="shared" si="1521"/>
        <v>1.0374687760199834</v>
      </c>
      <c r="N504">
        <v>8.6999999999999993</v>
      </c>
      <c r="O504">
        <v>9.6999999999999993</v>
      </c>
      <c r="P504" s="2">
        <f t="shared" si="1590"/>
        <v>0.89690721649484539</v>
      </c>
      <c r="Q504" s="2">
        <f t="shared" si="1591"/>
        <v>0.10309278350515465</v>
      </c>
      <c r="R504">
        <v>150</v>
      </c>
      <c r="S504">
        <v>155</v>
      </c>
      <c r="T504" s="2">
        <f t="shared" si="1592"/>
        <v>0.967741935483871</v>
      </c>
      <c r="U504">
        <v>214</v>
      </c>
      <c r="V504">
        <v>215</v>
      </c>
      <c r="W504" s="2">
        <f t="shared" si="1522"/>
        <v>18.617999999999999</v>
      </c>
      <c r="X504" s="2">
        <f t="shared" si="1523"/>
        <v>20.855</v>
      </c>
      <c r="Y504" s="7">
        <f t="shared" si="1524"/>
        <v>0.10726444497722377</v>
      </c>
      <c r="Z504" s="2">
        <f t="shared" si="1525"/>
        <v>0.99534883720930234</v>
      </c>
      <c r="AA504" s="2">
        <f t="shared" si="1526"/>
        <v>1.4266666666666667</v>
      </c>
      <c r="AB504" s="2">
        <f t="shared" si="1527"/>
        <v>1.3870967741935485</v>
      </c>
      <c r="AC504" s="2">
        <f t="shared" si="1528"/>
        <v>0.10309278350515465</v>
      </c>
      <c r="AD504" s="2">
        <f t="shared" si="1529"/>
        <v>64</v>
      </c>
      <c r="AE504" s="2">
        <f t="shared" si="1530"/>
        <v>60</v>
      </c>
      <c r="AF504" s="2">
        <f t="shared" si="1619"/>
        <v>0.27906976744186046</v>
      </c>
      <c r="AG504" s="2">
        <f t="shared" si="1531"/>
        <v>1.0666666666666667</v>
      </c>
      <c r="AH504" s="2">
        <f t="shared" si="1576"/>
        <v>2.7069767441860462</v>
      </c>
      <c r="AI504" s="2">
        <v>1</v>
      </c>
      <c r="AJ504">
        <f>5*10^-4</f>
        <v>5.0000000000000001E-4</v>
      </c>
      <c r="AK504">
        <f t="shared" si="1616"/>
        <v>174</v>
      </c>
      <c r="AL504">
        <v>10</v>
      </c>
      <c r="AM504">
        <f t="shared" si="1617"/>
        <v>184</v>
      </c>
      <c r="AP504" t="s">
        <v>37</v>
      </c>
      <c r="AS504">
        <v>1</v>
      </c>
      <c r="AT504">
        <v>1</v>
      </c>
      <c r="AU504">
        <f t="shared" si="1585"/>
        <v>155</v>
      </c>
      <c r="AV504" t="s">
        <v>448</v>
      </c>
      <c r="AW504" t="s">
        <v>64</v>
      </c>
      <c r="AZ504" s="2">
        <f t="shared" si="1593"/>
        <v>1.5994719424538215</v>
      </c>
      <c r="BA504" s="2">
        <f t="shared" si="1594"/>
        <v>4</v>
      </c>
      <c r="BB504">
        <v>0</v>
      </c>
      <c r="BC504">
        <f t="shared" si="1510"/>
        <v>0</v>
      </c>
      <c r="BD504">
        <v>0</v>
      </c>
      <c r="BE504">
        <f t="shared" si="1511"/>
        <v>0</v>
      </c>
      <c r="BF504">
        <v>13</v>
      </c>
      <c r="BG504">
        <f t="shared" si="1423"/>
        <v>0.1197670770705417</v>
      </c>
      <c r="BH504">
        <v>0</v>
      </c>
      <c r="BI504">
        <f t="shared" si="1512"/>
        <v>0</v>
      </c>
      <c r="BJ504">
        <v>0</v>
      </c>
      <c r="BK504">
        <f t="shared" si="1513"/>
        <v>0</v>
      </c>
      <c r="BL504">
        <v>0</v>
      </c>
      <c r="BM504">
        <f t="shared" si="1514"/>
        <v>0</v>
      </c>
      <c r="BN504">
        <v>0</v>
      </c>
      <c r="BO504">
        <f t="shared" si="1515"/>
        <v>0</v>
      </c>
      <c r="BP504">
        <v>0</v>
      </c>
      <c r="BQ504">
        <f t="shared" si="1516"/>
        <v>0</v>
      </c>
      <c r="BR504">
        <f>100-20-13</f>
        <v>67</v>
      </c>
      <c r="BS504">
        <f t="shared" si="1534"/>
        <v>0.64874477628222726</v>
      </c>
      <c r="BT504">
        <f t="shared" ref="BT504:BT515" si="1621">(0.38+0.45)/2</f>
        <v>0.41500000000000004</v>
      </c>
      <c r="BU504">
        <f t="shared" si="1535"/>
        <v>1.8684800095771694E-2</v>
      </c>
      <c r="BV504">
        <v>0</v>
      </c>
      <c r="BW504">
        <f t="shared" si="1536"/>
        <v>0</v>
      </c>
      <c r="BX504">
        <v>0</v>
      </c>
      <c r="BY504">
        <f t="shared" si="1537"/>
        <v>0</v>
      </c>
      <c r="BZ504">
        <v>0.25</v>
      </c>
      <c r="CA504">
        <f t="shared" si="1538"/>
        <v>4.8132809849403069E-3</v>
      </c>
      <c r="CB504">
        <v>20</v>
      </c>
      <c r="CC504">
        <f t="shared" si="1539"/>
        <v>0.20799006556651903</v>
      </c>
      <c r="CD504">
        <v>0</v>
      </c>
      <c r="CE504">
        <f t="shared" si="1540"/>
        <v>0</v>
      </c>
      <c r="CF504">
        <v>0</v>
      </c>
      <c r="CG504">
        <f t="shared" si="1541"/>
        <v>0</v>
      </c>
      <c r="CH504">
        <v>0</v>
      </c>
      <c r="CI504">
        <f t="shared" si="1542"/>
        <v>0</v>
      </c>
      <c r="CJ504">
        <v>0</v>
      </c>
      <c r="CK504">
        <f t="shared" si="1543"/>
        <v>0</v>
      </c>
      <c r="CL504">
        <v>0</v>
      </c>
      <c r="CM504">
        <f t="shared" si="1544"/>
        <v>0</v>
      </c>
      <c r="CN504">
        <v>0</v>
      </c>
      <c r="CO504">
        <f t="shared" si="1545"/>
        <v>0</v>
      </c>
      <c r="CP504">
        <v>0</v>
      </c>
      <c r="CQ504">
        <f t="shared" si="1546"/>
        <v>0</v>
      </c>
      <c r="CR504">
        <v>0</v>
      </c>
      <c r="CS504">
        <f t="shared" si="1547"/>
        <v>0</v>
      </c>
      <c r="CT504">
        <v>0</v>
      </c>
      <c r="CU504">
        <f t="shared" si="1548"/>
        <v>0</v>
      </c>
      <c r="CV504">
        <v>0</v>
      </c>
      <c r="CW504">
        <f t="shared" si="1549"/>
        <v>0</v>
      </c>
      <c r="CX504">
        <v>0</v>
      </c>
      <c r="CY504">
        <f t="shared" si="1550"/>
        <v>0</v>
      </c>
      <c r="CZ504">
        <v>0</v>
      </c>
      <c r="DA504">
        <f t="shared" si="1551"/>
        <v>0</v>
      </c>
      <c r="DB504">
        <v>0</v>
      </c>
      <c r="DC504">
        <f t="shared" si="1552"/>
        <v>0</v>
      </c>
      <c r="DD504">
        <v>0</v>
      </c>
      <c r="DE504">
        <f t="shared" si="1553"/>
        <v>0</v>
      </c>
      <c r="DF504">
        <v>0</v>
      </c>
      <c r="DG504">
        <f t="shared" si="1554"/>
        <v>0</v>
      </c>
      <c r="DH504">
        <v>0</v>
      </c>
      <c r="DI504">
        <f t="shared" si="1555"/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f t="shared" si="1556"/>
        <v>0</v>
      </c>
      <c r="ET504">
        <v>0</v>
      </c>
      <c r="EU504">
        <f t="shared" si="1557"/>
        <v>0</v>
      </c>
      <c r="EV504">
        <v>0</v>
      </c>
      <c r="EW504">
        <f t="shared" si="1558"/>
        <v>0</v>
      </c>
      <c r="EX504">
        <v>0</v>
      </c>
      <c r="EY504">
        <f t="shared" si="1559"/>
        <v>0</v>
      </c>
      <c r="EZ504">
        <v>100</v>
      </c>
      <c r="FA504">
        <f t="shared" si="1517"/>
        <v>1</v>
      </c>
      <c r="FB504">
        <v>0</v>
      </c>
      <c r="FC504">
        <f t="shared" si="1560"/>
        <v>0</v>
      </c>
      <c r="FD504">
        <v>0</v>
      </c>
      <c r="FE504">
        <f t="shared" si="1595"/>
        <v>0</v>
      </c>
      <c r="FF504">
        <v>0</v>
      </c>
      <c r="FG504">
        <f t="shared" si="1596"/>
        <v>0</v>
      </c>
      <c r="FH504">
        <v>0</v>
      </c>
      <c r="FI504">
        <f t="shared" si="1597"/>
        <v>0</v>
      </c>
      <c r="FJ504">
        <v>0</v>
      </c>
      <c r="FK504">
        <f t="shared" si="1598"/>
        <v>0</v>
      </c>
      <c r="FL504">
        <v>0</v>
      </c>
      <c r="FM504">
        <f t="shared" si="1599"/>
        <v>0</v>
      </c>
      <c r="FN504">
        <v>0</v>
      </c>
      <c r="FO504">
        <f t="shared" si="1600"/>
        <v>0</v>
      </c>
      <c r="FP504">
        <v>0</v>
      </c>
      <c r="FQ504">
        <f t="shared" si="1601"/>
        <v>0</v>
      </c>
      <c r="FR504">
        <v>0</v>
      </c>
      <c r="FS504">
        <f t="shared" si="1602"/>
        <v>0</v>
      </c>
      <c r="FT504">
        <v>0</v>
      </c>
      <c r="FU504">
        <f t="shared" si="1603"/>
        <v>0</v>
      </c>
      <c r="FV504">
        <v>0</v>
      </c>
      <c r="FW504">
        <f t="shared" si="1604"/>
        <v>0</v>
      </c>
      <c r="FX504">
        <v>0</v>
      </c>
      <c r="FY504">
        <f t="shared" si="1605"/>
        <v>0</v>
      </c>
      <c r="FZ504">
        <v>0</v>
      </c>
      <c r="GA504">
        <f t="shared" si="1606"/>
        <v>0</v>
      </c>
      <c r="GB504">
        <v>0</v>
      </c>
      <c r="GC504">
        <f t="shared" si="1607"/>
        <v>0</v>
      </c>
      <c r="GD504">
        <v>0</v>
      </c>
      <c r="GE504">
        <f t="shared" si="1608"/>
        <v>0</v>
      </c>
      <c r="GF504">
        <v>0</v>
      </c>
      <c r="GG504">
        <f t="shared" si="1609"/>
        <v>0</v>
      </c>
      <c r="GH504">
        <v>0</v>
      </c>
      <c r="GI504">
        <f t="shared" si="1610"/>
        <v>0</v>
      </c>
      <c r="GJ504">
        <v>0</v>
      </c>
      <c r="GK504">
        <f t="shared" si="1611"/>
        <v>0</v>
      </c>
      <c r="GL504">
        <v>0</v>
      </c>
      <c r="GM504">
        <f t="shared" si="1612"/>
        <v>0</v>
      </c>
      <c r="GN504">
        <v>0</v>
      </c>
      <c r="GO504">
        <f t="shared" si="1613"/>
        <v>0</v>
      </c>
      <c r="GP504">
        <v>0</v>
      </c>
      <c r="GQ504">
        <f t="shared" si="1614"/>
        <v>0</v>
      </c>
      <c r="GR504" s="14" t="s">
        <v>810</v>
      </c>
    </row>
    <row r="505" spans="1:200" x14ac:dyDescent="0.45">
      <c r="A505">
        <v>504</v>
      </c>
      <c r="B505" t="s">
        <v>368</v>
      </c>
      <c r="C505" t="s">
        <v>369</v>
      </c>
      <c r="D505" t="s">
        <v>808</v>
      </c>
      <c r="E505" t="s">
        <v>809</v>
      </c>
      <c r="F505">
        <f t="shared" si="1620"/>
        <v>600.5</v>
      </c>
      <c r="G505">
        <f>400+273</f>
        <v>673</v>
      </c>
      <c r="H505">
        <v>1673</v>
      </c>
      <c r="I505" s="2">
        <f t="shared" si="1519"/>
        <v>0.40227136879856545</v>
      </c>
      <c r="J505" s="2">
        <f t="shared" si="1520"/>
        <v>72.5</v>
      </c>
      <c r="K505" s="2">
        <f t="shared" si="1521"/>
        <v>1.1207327227310575</v>
      </c>
      <c r="N505">
        <v>9.5</v>
      </c>
      <c r="O505">
        <v>9.6</v>
      </c>
      <c r="P505" s="2">
        <f t="shared" si="1590"/>
        <v>0.98958333333333337</v>
      </c>
      <c r="Q505" s="2">
        <f t="shared" si="1591"/>
        <v>1.041666666666663E-2</v>
      </c>
      <c r="R505">
        <v>145</v>
      </c>
      <c r="S505">
        <v>128</v>
      </c>
      <c r="T505" s="2">
        <f t="shared" si="1592"/>
        <v>1.1328125</v>
      </c>
      <c r="U505">
        <v>186</v>
      </c>
      <c r="V505">
        <v>205</v>
      </c>
      <c r="W505" s="2">
        <f t="shared" si="1522"/>
        <v>17.670000000000002</v>
      </c>
      <c r="X505" s="2">
        <f t="shared" si="1523"/>
        <v>19.68</v>
      </c>
      <c r="Y505" s="7">
        <f t="shared" si="1524"/>
        <v>0.10213414634146331</v>
      </c>
      <c r="Z505" s="2">
        <f t="shared" si="1525"/>
        <v>0.90731707317073174</v>
      </c>
      <c r="AA505" s="2">
        <f t="shared" si="1526"/>
        <v>1.2827586206896551</v>
      </c>
      <c r="AB505" s="2">
        <f t="shared" si="1527"/>
        <v>1.6015625</v>
      </c>
      <c r="AC505" s="2">
        <f t="shared" si="1528"/>
        <v>1.041666666666663E-2</v>
      </c>
      <c r="AD505" s="2">
        <f t="shared" si="1529"/>
        <v>41</v>
      </c>
      <c r="AE505" s="2">
        <f t="shared" si="1530"/>
        <v>77</v>
      </c>
      <c r="AF505" s="2">
        <f t="shared" si="1619"/>
        <v>0.37560975609756098</v>
      </c>
      <c r="AG505" s="2">
        <f t="shared" si="1531"/>
        <v>0.53246753246753242</v>
      </c>
      <c r="AH505" s="2">
        <f t="shared" si="1576"/>
        <v>3.605853658536585</v>
      </c>
      <c r="AI505" s="2">
        <v>1</v>
      </c>
      <c r="AJ505">
        <f t="shared" ref="AJ505:AJ515" si="1622">5*10^-4</f>
        <v>5.0000000000000001E-4</v>
      </c>
      <c r="AK505">
        <f t="shared" si="1616"/>
        <v>190</v>
      </c>
      <c r="AL505">
        <v>10</v>
      </c>
      <c r="AM505">
        <f t="shared" si="1617"/>
        <v>200</v>
      </c>
      <c r="AP505" t="s">
        <v>37</v>
      </c>
      <c r="AS505">
        <v>1</v>
      </c>
      <c r="AT505">
        <v>1</v>
      </c>
      <c r="AU505">
        <f t="shared" si="1585"/>
        <v>128</v>
      </c>
      <c r="AV505" t="s">
        <v>448</v>
      </c>
      <c r="AW505" t="s">
        <v>64</v>
      </c>
      <c r="AZ505" s="2">
        <f t="shared" si="1593"/>
        <v>1.5994719424538215</v>
      </c>
      <c r="BA505" s="2">
        <f t="shared" si="1594"/>
        <v>4</v>
      </c>
      <c r="BB505">
        <v>0</v>
      </c>
      <c r="BC505">
        <f t="shared" si="1510"/>
        <v>0</v>
      </c>
      <c r="BD505">
        <v>0</v>
      </c>
      <c r="BE505">
        <f t="shared" si="1511"/>
        <v>0</v>
      </c>
      <c r="BF505">
        <v>13</v>
      </c>
      <c r="BG505">
        <f t="shared" si="1423"/>
        <v>0.1197670770705417</v>
      </c>
      <c r="BH505">
        <v>0</v>
      </c>
      <c r="BI505">
        <f t="shared" si="1512"/>
        <v>0</v>
      </c>
      <c r="BJ505">
        <v>0</v>
      </c>
      <c r="BK505">
        <f t="shared" si="1513"/>
        <v>0</v>
      </c>
      <c r="BL505">
        <v>0</v>
      </c>
      <c r="BM505">
        <f t="shared" si="1514"/>
        <v>0</v>
      </c>
      <c r="BN505">
        <v>0</v>
      </c>
      <c r="BO505">
        <f t="shared" si="1515"/>
        <v>0</v>
      </c>
      <c r="BP505">
        <v>0</v>
      </c>
      <c r="BQ505">
        <f t="shared" si="1516"/>
        <v>0</v>
      </c>
      <c r="BR505">
        <f t="shared" ref="BR505:BR515" si="1623">100-20-13</f>
        <v>67</v>
      </c>
      <c r="BS505">
        <f t="shared" si="1534"/>
        <v>0.64874477628222726</v>
      </c>
      <c r="BT505">
        <f t="shared" si="1621"/>
        <v>0.41500000000000004</v>
      </c>
      <c r="BU505">
        <f t="shared" si="1535"/>
        <v>1.8684800095771694E-2</v>
      </c>
      <c r="BV505">
        <v>0</v>
      </c>
      <c r="BW505">
        <f t="shared" si="1536"/>
        <v>0</v>
      </c>
      <c r="BX505">
        <v>0</v>
      </c>
      <c r="BY505">
        <f t="shared" si="1537"/>
        <v>0</v>
      </c>
      <c r="BZ505">
        <v>0.25</v>
      </c>
      <c r="CA505">
        <f t="shared" si="1538"/>
        <v>4.8132809849403069E-3</v>
      </c>
      <c r="CB505">
        <v>20</v>
      </c>
      <c r="CC505">
        <f t="shared" si="1539"/>
        <v>0.20799006556651903</v>
      </c>
      <c r="CD505">
        <v>0</v>
      </c>
      <c r="CE505">
        <f t="shared" si="1540"/>
        <v>0</v>
      </c>
      <c r="CF505">
        <v>0</v>
      </c>
      <c r="CG505">
        <f t="shared" si="1541"/>
        <v>0</v>
      </c>
      <c r="CH505">
        <v>0</v>
      </c>
      <c r="CI505">
        <f t="shared" si="1542"/>
        <v>0</v>
      </c>
      <c r="CJ505">
        <v>0</v>
      </c>
      <c r="CK505">
        <f t="shared" si="1543"/>
        <v>0</v>
      </c>
      <c r="CL505">
        <v>0</v>
      </c>
      <c r="CM505">
        <f t="shared" si="1544"/>
        <v>0</v>
      </c>
      <c r="CN505">
        <v>0</v>
      </c>
      <c r="CO505">
        <f t="shared" si="1545"/>
        <v>0</v>
      </c>
      <c r="CP505">
        <v>0</v>
      </c>
      <c r="CQ505">
        <f t="shared" si="1546"/>
        <v>0</v>
      </c>
      <c r="CR505">
        <v>0</v>
      </c>
      <c r="CS505">
        <f t="shared" si="1547"/>
        <v>0</v>
      </c>
      <c r="CT505">
        <v>0</v>
      </c>
      <c r="CU505">
        <f t="shared" si="1548"/>
        <v>0</v>
      </c>
      <c r="CV505">
        <v>0</v>
      </c>
      <c r="CW505">
        <f t="shared" si="1549"/>
        <v>0</v>
      </c>
      <c r="CX505">
        <v>0</v>
      </c>
      <c r="CY505">
        <f t="shared" si="1550"/>
        <v>0</v>
      </c>
      <c r="CZ505">
        <v>0</v>
      </c>
      <c r="DA505">
        <f t="shared" si="1551"/>
        <v>0</v>
      </c>
      <c r="DB505">
        <v>0</v>
      </c>
      <c r="DC505">
        <f t="shared" si="1552"/>
        <v>0</v>
      </c>
      <c r="DD505">
        <v>0</v>
      </c>
      <c r="DE505">
        <f t="shared" si="1553"/>
        <v>0</v>
      </c>
      <c r="DF505">
        <v>0</v>
      </c>
      <c r="DG505">
        <f t="shared" si="1554"/>
        <v>0</v>
      </c>
      <c r="DH505">
        <v>0</v>
      </c>
      <c r="DI505">
        <f t="shared" si="1555"/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f t="shared" si="1556"/>
        <v>0</v>
      </c>
      <c r="ET505">
        <v>0</v>
      </c>
      <c r="EU505">
        <f t="shared" si="1557"/>
        <v>0</v>
      </c>
      <c r="EV505">
        <v>0</v>
      </c>
      <c r="EW505">
        <f t="shared" si="1558"/>
        <v>0</v>
      </c>
      <c r="EX505">
        <v>0</v>
      </c>
      <c r="EY505">
        <f t="shared" si="1559"/>
        <v>0</v>
      </c>
      <c r="EZ505">
        <v>100</v>
      </c>
      <c r="FA505">
        <f t="shared" si="1517"/>
        <v>1</v>
      </c>
      <c r="FB505">
        <v>0</v>
      </c>
      <c r="FC505">
        <f t="shared" si="1560"/>
        <v>0</v>
      </c>
      <c r="FD505">
        <v>0</v>
      </c>
      <c r="FE505">
        <f t="shared" si="1595"/>
        <v>0</v>
      </c>
      <c r="FF505">
        <v>0</v>
      </c>
      <c r="FG505">
        <f t="shared" si="1596"/>
        <v>0</v>
      </c>
      <c r="FH505">
        <v>0</v>
      </c>
      <c r="FI505">
        <f t="shared" si="1597"/>
        <v>0</v>
      </c>
      <c r="FJ505">
        <v>0</v>
      </c>
      <c r="FK505">
        <f t="shared" si="1598"/>
        <v>0</v>
      </c>
      <c r="FL505">
        <v>0</v>
      </c>
      <c r="FM505">
        <f t="shared" si="1599"/>
        <v>0</v>
      </c>
      <c r="FN505">
        <v>0</v>
      </c>
      <c r="FO505">
        <f t="shared" si="1600"/>
        <v>0</v>
      </c>
      <c r="FP505">
        <v>0</v>
      </c>
      <c r="FQ505">
        <f t="shared" si="1601"/>
        <v>0</v>
      </c>
      <c r="FR505">
        <v>0</v>
      </c>
      <c r="FS505">
        <f t="shared" si="1602"/>
        <v>0</v>
      </c>
      <c r="FT505">
        <v>0</v>
      </c>
      <c r="FU505">
        <f t="shared" si="1603"/>
        <v>0</v>
      </c>
      <c r="FV505">
        <v>0</v>
      </c>
      <c r="FW505">
        <f t="shared" si="1604"/>
        <v>0</v>
      </c>
      <c r="FX505">
        <v>0</v>
      </c>
      <c r="FY505">
        <f t="shared" si="1605"/>
        <v>0</v>
      </c>
      <c r="FZ505">
        <v>0</v>
      </c>
      <c r="GA505">
        <f t="shared" si="1606"/>
        <v>0</v>
      </c>
      <c r="GB505">
        <v>0</v>
      </c>
      <c r="GC505">
        <f t="shared" si="1607"/>
        <v>0</v>
      </c>
      <c r="GD505">
        <v>0</v>
      </c>
      <c r="GE505">
        <f t="shared" si="1608"/>
        <v>0</v>
      </c>
      <c r="GF505">
        <v>0</v>
      </c>
      <c r="GG505">
        <f t="shared" si="1609"/>
        <v>0</v>
      </c>
      <c r="GH505">
        <v>0</v>
      </c>
      <c r="GI505">
        <f t="shared" si="1610"/>
        <v>0</v>
      </c>
      <c r="GJ505">
        <v>0</v>
      </c>
      <c r="GK505">
        <f t="shared" si="1611"/>
        <v>0</v>
      </c>
      <c r="GL505">
        <v>0</v>
      </c>
      <c r="GM505">
        <f t="shared" si="1612"/>
        <v>0</v>
      </c>
      <c r="GN505">
        <v>0</v>
      </c>
      <c r="GO505">
        <f t="shared" si="1613"/>
        <v>0</v>
      </c>
      <c r="GP505">
        <v>0</v>
      </c>
      <c r="GQ505">
        <f t="shared" si="1614"/>
        <v>0</v>
      </c>
      <c r="GR505" s="14" t="s">
        <v>811</v>
      </c>
    </row>
    <row r="506" spans="1:200" x14ac:dyDescent="0.45">
      <c r="A506">
        <v>505</v>
      </c>
      <c r="B506" t="s">
        <v>368</v>
      </c>
      <c r="C506" t="s">
        <v>369</v>
      </c>
      <c r="D506" t="s">
        <v>808</v>
      </c>
      <c r="E506" t="s">
        <v>809</v>
      </c>
      <c r="F506">
        <f t="shared" si="1620"/>
        <v>600.5</v>
      </c>
      <c r="G506">
        <f>450+273</f>
        <v>723</v>
      </c>
      <c r="H506">
        <v>1673</v>
      </c>
      <c r="I506" s="2">
        <f t="shared" si="1519"/>
        <v>0.43215780035863716</v>
      </c>
      <c r="J506" s="2">
        <f t="shared" si="1520"/>
        <v>122.5</v>
      </c>
      <c r="K506" s="2">
        <f t="shared" si="1521"/>
        <v>1.2039966694421316</v>
      </c>
      <c r="N506">
        <v>8</v>
      </c>
      <c r="O506">
        <v>9.1</v>
      </c>
      <c r="P506" s="2">
        <f t="shared" si="1590"/>
        <v>0.87912087912087911</v>
      </c>
      <c r="Q506" s="2">
        <f t="shared" si="1591"/>
        <v>0.12087912087912084</v>
      </c>
      <c r="R506">
        <v>105</v>
      </c>
      <c r="S506">
        <v>120</v>
      </c>
      <c r="T506" s="2">
        <f t="shared" si="1592"/>
        <v>0.875</v>
      </c>
      <c r="U506">
        <v>178</v>
      </c>
      <c r="V506">
        <v>179</v>
      </c>
      <c r="W506" s="2">
        <f t="shared" si="1522"/>
        <v>14.24</v>
      </c>
      <c r="X506" s="2">
        <f t="shared" si="1523"/>
        <v>16.288999999999998</v>
      </c>
      <c r="Y506" s="7">
        <f t="shared" si="1524"/>
        <v>0.1257904107066117</v>
      </c>
      <c r="Z506" s="2">
        <f t="shared" si="1525"/>
        <v>0.994413407821229</v>
      </c>
      <c r="AA506" s="2">
        <f t="shared" si="1526"/>
        <v>1.6952380952380952</v>
      </c>
      <c r="AB506" s="2">
        <f t="shared" si="1527"/>
        <v>1.4916666666666667</v>
      </c>
      <c r="AC506" s="2">
        <f t="shared" si="1528"/>
        <v>0.12087912087912084</v>
      </c>
      <c r="AD506" s="2">
        <f t="shared" si="1529"/>
        <v>73</v>
      </c>
      <c r="AE506" s="2">
        <f t="shared" si="1530"/>
        <v>59</v>
      </c>
      <c r="AF506" s="2">
        <f t="shared" si="1619"/>
        <v>0.32960893854748602</v>
      </c>
      <c r="AG506" s="2">
        <f t="shared" si="1531"/>
        <v>1.2372881355932204</v>
      </c>
      <c r="AH506" s="2">
        <f t="shared" si="1576"/>
        <v>2.9994413407821225</v>
      </c>
      <c r="AI506" s="2">
        <v>1</v>
      </c>
      <c r="AJ506">
        <f t="shared" si="1622"/>
        <v>5.0000000000000001E-4</v>
      </c>
      <c r="AK506">
        <f t="shared" si="1616"/>
        <v>160</v>
      </c>
      <c r="AL506">
        <v>10</v>
      </c>
      <c r="AM506">
        <f t="shared" si="1617"/>
        <v>170</v>
      </c>
      <c r="AP506" t="s">
        <v>37</v>
      </c>
      <c r="AS506">
        <v>1</v>
      </c>
      <c r="AT506">
        <v>1</v>
      </c>
      <c r="AU506">
        <f t="shared" si="1585"/>
        <v>120</v>
      </c>
      <c r="AV506" t="s">
        <v>448</v>
      </c>
      <c r="AW506" t="s">
        <v>64</v>
      </c>
      <c r="AZ506" s="2">
        <f t="shared" si="1593"/>
        <v>1.5994719424538215</v>
      </c>
      <c r="BA506" s="2">
        <f t="shared" si="1594"/>
        <v>4</v>
      </c>
      <c r="BB506">
        <v>0</v>
      </c>
      <c r="BC506">
        <f t="shared" si="1510"/>
        <v>0</v>
      </c>
      <c r="BD506">
        <v>0</v>
      </c>
      <c r="BE506">
        <f t="shared" si="1511"/>
        <v>0</v>
      </c>
      <c r="BF506">
        <v>13</v>
      </c>
      <c r="BG506">
        <f t="shared" si="1423"/>
        <v>0.1197670770705417</v>
      </c>
      <c r="BH506">
        <v>0</v>
      </c>
      <c r="BI506">
        <f t="shared" si="1512"/>
        <v>0</v>
      </c>
      <c r="BJ506">
        <v>0</v>
      </c>
      <c r="BK506">
        <f t="shared" si="1513"/>
        <v>0</v>
      </c>
      <c r="BL506">
        <v>0</v>
      </c>
      <c r="BM506">
        <f t="shared" si="1514"/>
        <v>0</v>
      </c>
      <c r="BN506">
        <v>0</v>
      </c>
      <c r="BO506">
        <f t="shared" si="1515"/>
        <v>0</v>
      </c>
      <c r="BP506">
        <v>0</v>
      </c>
      <c r="BQ506">
        <f t="shared" si="1516"/>
        <v>0</v>
      </c>
      <c r="BR506">
        <f t="shared" si="1623"/>
        <v>67</v>
      </c>
      <c r="BS506">
        <f t="shared" si="1534"/>
        <v>0.64874477628222726</v>
      </c>
      <c r="BT506">
        <f t="shared" si="1621"/>
        <v>0.41500000000000004</v>
      </c>
      <c r="BU506">
        <f t="shared" si="1535"/>
        <v>1.8684800095771694E-2</v>
      </c>
      <c r="BV506">
        <v>0</v>
      </c>
      <c r="BW506">
        <f t="shared" si="1536"/>
        <v>0</v>
      </c>
      <c r="BX506">
        <v>0</v>
      </c>
      <c r="BY506">
        <f t="shared" si="1537"/>
        <v>0</v>
      </c>
      <c r="BZ506">
        <v>0.25</v>
      </c>
      <c r="CA506">
        <f t="shared" si="1538"/>
        <v>4.8132809849403069E-3</v>
      </c>
      <c r="CB506">
        <v>20</v>
      </c>
      <c r="CC506">
        <f t="shared" si="1539"/>
        <v>0.20799006556651903</v>
      </c>
      <c r="CD506">
        <v>0</v>
      </c>
      <c r="CE506">
        <f t="shared" si="1540"/>
        <v>0</v>
      </c>
      <c r="CF506">
        <v>0</v>
      </c>
      <c r="CG506">
        <f t="shared" si="1541"/>
        <v>0</v>
      </c>
      <c r="CH506">
        <v>0</v>
      </c>
      <c r="CI506">
        <f t="shared" si="1542"/>
        <v>0</v>
      </c>
      <c r="CJ506">
        <v>0</v>
      </c>
      <c r="CK506">
        <f t="shared" si="1543"/>
        <v>0</v>
      </c>
      <c r="CL506">
        <v>0</v>
      </c>
      <c r="CM506">
        <f t="shared" si="1544"/>
        <v>0</v>
      </c>
      <c r="CN506">
        <v>0</v>
      </c>
      <c r="CO506">
        <f t="shared" si="1545"/>
        <v>0</v>
      </c>
      <c r="CP506">
        <v>0</v>
      </c>
      <c r="CQ506">
        <f t="shared" si="1546"/>
        <v>0</v>
      </c>
      <c r="CR506">
        <v>0</v>
      </c>
      <c r="CS506">
        <f t="shared" si="1547"/>
        <v>0</v>
      </c>
      <c r="CT506">
        <v>0</v>
      </c>
      <c r="CU506">
        <f t="shared" si="1548"/>
        <v>0</v>
      </c>
      <c r="CV506">
        <v>0</v>
      </c>
      <c r="CW506">
        <f t="shared" si="1549"/>
        <v>0</v>
      </c>
      <c r="CX506">
        <v>0</v>
      </c>
      <c r="CY506">
        <f t="shared" si="1550"/>
        <v>0</v>
      </c>
      <c r="CZ506">
        <v>0</v>
      </c>
      <c r="DA506">
        <f t="shared" si="1551"/>
        <v>0</v>
      </c>
      <c r="DB506">
        <v>0</v>
      </c>
      <c r="DC506">
        <f t="shared" si="1552"/>
        <v>0</v>
      </c>
      <c r="DD506">
        <v>0</v>
      </c>
      <c r="DE506">
        <f t="shared" si="1553"/>
        <v>0</v>
      </c>
      <c r="DF506">
        <v>0</v>
      </c>
      <c r="DG506">
        <f t="shared" si="1554"/>
        <v>0</v>
      </c>
      <c r="DH506">
        <v>0</v>
      </c>
      <c r="DI506">
        <f t="shared" si="1555"/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f t="shared" si="1556"/>
        <v>0</v>
      </c>
      <c r="ET506">
        <v>0</v>
      </c>
      <c r="EU506">
        <f t="shared" si="1557"/>
        <v>0</v>
      </c>
      <c r="EV506">
        <v>0</v>
      </c>
      <c r="EW506">
        <f t="shared" si="1558"/>
        <v>0</v>
      </c>
      <c r="EX506">
        <v>0</v>
      </c>
      <c r="EY506">
        <f t="shared" si="1559"/>
        <v>0</v>
      </c>
      <c r="EZ506">
        <v>100</v>
      </c>
      <c r="FA506">
        <f t="shared" si="1517"/>
        <v>1</v>
      </c>
      <c r="FB506">
        <v>0</v>
      </c>
      <c r="FC506">
        <f t="shared" si="1560"/>
        <v>0</v>
      </c>
      <c r="FD506">
        <v>0</v>
      </c>
      <c r="FE506">
        <f t="shared" si="1595"/>
        <v>0</v>
      </c>
      <c r="FF506">
        <v>0</v>
      </c>
      <c r="FG506">
        <f t="shared" si="1596"/>
        <v>0</v>
      </c>
      <c r="FH506">
        <v>0</v>
      </c>
      <c r="FI506">
        <f t="shared" si="1597"/>
        <v>0</v>
      </c>
      <c r="FJ506">
        <v>0</v>
      </c>
      <c r="FK506">
        <f t="shared" si="1598"/>
        <v>0</v>
      </c>
      <c r="FL506">
        <v>0</v>
      </c>
      <c r="FM506">
        <f t="shared" si="1599"/>
        <v>0</v>
      </c>
      <c r="FN506">
        <v>0</v>
      </c>
      <c r="FO506">
        <f t="shared" si="1600"/>
        <v>0</v>
      </c>
      <c r="FP506">
        <v>0</v>
      </c>
      <c r="FQ506">
        <f t="shared" si="1601"/>
        <v>0</v>
      </c>
      <c r="FR506">
        <v>0</v>
      </c>
      <c r="FS506">
        <f t="shared" si="1602"/>
        <v>0</v>
      </c>
      <c r="FT506">
        <v>0</v>
      </c>
      <c r="FU506">
        <f t="shared" si="1603"/>
        <v>0</v>
      </c>
      <c r="FV506">
        <v>0</v>
      </c>
      <c r="FW506">
        <f t="shared" si="1604"/>
        <v>0</v>
      </c>
      <c r="FX506">
        <v>0</v>
      </c>
      <c r="FY506">
        <f t="shared" si="1605"/>
        <v>0</v>
      </c>
      <c r="FZ506">
        <v>0</v>
      </c>
      <c r="GA506">
        <f t="shared" si="1606"/>
        <v>0</v>
      </c>
      <c r="GB506">
        <v>0</v>
      </c>
      <c r="GC506">
        <f t="shared" si="1607"/>
        <v>0</v>
      </c>
      <c r="GD506">
        <v>0</v>
      </c>
      <c r="GE506">
        <f t="shared" si="1608"/>
        <v>0</v>
      </c>
      <c r="GF506">
        <v>0</v>
      </c>
      <c r="GG506">
        <f t="shared" si="1609"/>
        <v>0</v>
      </c>
      <c r="GH506">
        <v>0</v>
      </c>
      <c r="GI506">
        <f t="shared" si="1610"/>
        <v>0</v>
      </c>
      <c r="GJ506">
        <v>0</v>
      </c>
      <c r="GK506">
        <f t="shared" si="1611"/>
        <v>0</v>
      </c>
      <c r="GL506">
        <v>0</v>
      </c>
      <c r="GM506">
        <f t="shared" si="1612"/>
        <v>0</v>
      </c>
      <c r="GN506">
        <v>0</v>
      </c>
      <c r="GO506">
        <f t="shared" si="1613"/>
        <v>0</v>
      </c>
      <c r="GP506">
        <v>0</v>
      </c>
      <c r="GQ506">
        <f t="shared" si="1614"/>
        <v>0</v>
      </c>
      <c r="GR506" s="14" t="s">
        <v>812</v>
      </c>
    </row>
    <row r="507" spans="1:200" x14ac:dyDescent="0.45">
      <c r="A507">
        <v>506</v>
      </c>
      <c r="B507" t="s">
        <v>368</v>
      </c>
      <c r="C507" t="s">
        <v>369</v>
      </c>
      <c r="D507" t="s">
        <v>808</v>
      </c>
      <c r="E507" t="s">
        <v>809</v>
      </c>
      <c r="F507">
        <f t="shared" si="1620"/>
        <v>600.5</v>
      </c>
      <c r="G507">
        <f>500+273</f>
        <v>773</v>
      </c>
      <c r="H507">
        <v>1673</v>
      </c>
      <c r="I507" s="2">
        <f t="shared" si="1519"/>
        <v>0.46204423191870891</v>
      </c>
      <c r="J507" s="2">
        <f t="shared" si="1520"/>
        <v>172.5</v>
      </c>
      <c r="K507" s="2">
        <f t="shared" si="1521"/>
        <v>1.2872606161532056</v>
      </c>
      <c r="N507">
        <v>11.5</v>
      </c>
      <c r="O507">
        <v>9.9</v>
      </c>
      <c r="P507" s="2">
        <f t="shared" si="1590"/>
        <v>1.1616161616161615</v>
      </c>
      <c r="Q507" s="2">
        <f t="shared" si="1591"/>
        <v>-0.16161616161616157</v>
      </c>
      <c r="R507">
        <v>110</v>
      </c>
      <c r="S507">
        <v>105</v>
      </c>
      <c r="T507" s="2">
        <f t="shared" si="1592"/>
        <v>1.0476190476190477</v>
      </c>
      <c r="U507">
        <v>135</v>
      </c>
      <c r="V507">
        <v>172</v>
      </c>
      <c r="W507" s="2">
        <f t="shared" si="1522"/>
        <v>15.525</v>
      </c>
      <c r="X507" s="2">
        <f t="shared" si="1523"/>
        <v>17.027999999999999</v>
      </c>
      <c r="Y507" s="7">
        <f t="shared" si="1524"/>
        <v>8.8266384778012588E-2</v>
      </c>
      <c r="Z507" s="2">
        <f t="shared" si="1525"/>
        <v>0.78488372093023251</v>
      </c>
      <c r="AA507" s="2">
        <f t="shared" si="1526"/>
        <v>1.2272727272727273</v>
      </c>
      <c r="AB507" s="2">
        <f t="shared" si="1527"/>
        <v>1.638095238095238</v>
      </c>
      <c r="AC507" s="2">
        <f t="shared" si="1528"/>
        <v>-0.16161616161616157</v>
      </c>
      <c r="AD507" s="2">
        <f t="shared" si="1529"/>
        <v>25</v>
      </c>
      <c r="AE507" s="2">
        <f t="shared" si="1530"/>
        <v>67</v>
      </c>
      <c r="AF507" s="2">
        <f t="shared" si="1619"/>
        <v>0.38953488372093026</v>
      </c>
      <c r="AG507" s="2">
        <f t="shared" si="1531"/>
        <v>0.37313432835820898</v>
      </c>
      <c r="AH507" s="2">
        <f t="shared" si="1576"/>
        <v>3.8563953488372098</v>
      </c>
      <c r="AI507" s="2">
        <v>0</v>
      </c>
      <c r="AJ507">
        <f t="shared" si="1622"/>
        <v>5.0000000000000001E-4</v>
      </c>
      <c r="AK507">
        <f t="shared" si="1616"/>
        <v>230</v>
      </c>
      <c r="AL507">
        <v>10</v>
      </c>
      <c r="AM507">
        <f t="shared" si="1617"/>
        <v>240</v>
      </c>
      <c r="AP507" t="s">
        <v>37</v>
      </c>
      <c r="AS507">
        <v>1</v>
      </c>
      <c r="AT507">
        <v>1</v>
      </c>
      <c r="AU507">
        <f t="shared" si="1585"/>
        <v>105</v>
      </c>
      <c r="AV507" t="s">
        <v>448</v>
      </c>
      <c r="AW507" t="s">
        <v>64</v>
      </c>
      <c r="AZ507" s="2">
        <f t="shared" si="1593"/>
        <v>1.5994719424538215</v>
      </c>
      <c r="BA507" s="2">
        <f t="shared" si="1594"/>
        <v>4</v>
      </c>
      <c r="BB507">
        <v>0</v>
      </c>
      <c r="BC507">
        <f t="shared" si="1510"/>
        <v>0</v>
      </c>
      <c r="BD507">
        <v>0</v>
      </c>
      <c r="BE507">
        <f t="shared" si="1511"/>
        <v>0</v>
      </c>
      <c r="BF507">
        <v>13</v>
      </c>
      <c r="BG507">
        <f t="shared" si="1423"/>
        <v>0.1197670770705417</v>
      </c>
      <c r="BH507">
        <v>0</v>
      </c>
      <c r="BI507">
        <f t="shared" si="1512"/>
        <v>0</v>
      </c>
      <c r="BJ507">
        <v>0</v>
      </c>
      <c r="BK507">
        <f t="shared" si="1513"/>
        <v>0</v>
      </c>
      <c r="BL507">
        <v>0</v>
      </c>
      <c r="BM507">
        <f t="shared" si="1514"/>
        <v>0</v>
      </c>
      <c r="BN507">
        <v>0</v>
      </c>
      <c r="BO507">
        <f t="shared" si="1515"/>
        <v>0</v>
      </c>
      <c r="BP507">
        <v>0</v>
      </c>
      <c r="BQ507">
        <f t="shared" si="1516"/>
        <v>0</v>
      </c>
      <c r="BR507">
        <f t="shared" si="1623"/>
        <v>67</v>
      </c>
      <c r="BS507">
        <f t="shared" si="1534"/>
        <v>0.64874477628222726</v>
      </c>
      <c r="BT507">
        <f t="shared" si="1621"/>
        <v>0.41500000000000004</v>
      </c>
      <c r="BU507">
        <f t="shared" si="1535"/>
        <v>1.8684800095771694E-2</v>
      </c>
      <c r="BV507">
        <v>0</v>
      </c>
      <c r="BW507">
        <f t="shared" si="1536"/>
        <v>0</v>
      </c>
      <c r="BX507">
        <v>0</v>
      </c>
      <c r="BY507">
        <f t="shared" si="1537"/>
        <v>0</v>
      </c>
      <c r="BZ507">
        <v>0.25</v>
      </c>
      <c r="CA507">
        <f t="shared" si="1538"/>
        <v>4.8132809849403069E-3</v>
      </c>
      <c r="CB507">
        <v>20</v>
      </c>
      <c r="CC507">
        <f t="shared" si="1539"/>
        <v>0.20799006556651903</v>
      </c>
      <c r="CD507">
        <v>0</v>
      </c>
      <c r="CE507">
        <f t="shared" si="1540"/>
        <v>0</v>
      </c>
      <c r="CF507">
        <v>0</v>
      </c>
      <c r="CG507">
        <f t="shared" si="1541"/>
        <v>0</v>
      </c>
      <c r="CH507">
        <v>0</v>
      </c>
      <c r="CI507">
        <f t="shared" si="1542"/>
        <v>0</v>
      </c>
      <c r="CJ507">
        <v>0</v>
      </c>
      <c r="CK507">
        <f t="shared" si="1543"/>
        <v>0</v>
      </c>
      <c r="CL507">
        <v>0</v>
      </c>
      <c r="CM507">
        <f t="shared" si="1544"/>
        <v>0</v>
      </c>
      <c r="CN507">
        <v>0</v>
      </c>
      <c r="CO507">
        <f t="shared" si="1545"/>
        <v>0</v>
      </c>
      <c r="CP507">
        <v>0</v>
      </c>
      <c r="CQ507">
        <f t="shared" si="1546"/>
        <v>0</v>
      </c>
      <c r="CR507">
        <v>0</v>
      </c>
      <c r="CS507">
        <f t="shared" si="1547"/>
        <v>0</v>
      </c>
      <c r="CT507">
        <v>0</v>
      </c>
      <c r="CU507">
        <f t="shared" si="1548"/>
        <v>0</v>
      </c>
      <c r="CV507">
        <v>0</v>
      </c>
      <c r="CW507">
        <f t="shared" si="1549"/>
        <v>0</v>
      </c>
      <c r="CX507">
        <v>0</v>
      </c>
      <c r="CY507">
        <f t="shared" si="1550"/>
        <v>0</v>
      </c>
      <c r="CZ507">
        <v>0</v>
      </c>
      <c r="DA507">
        <f t="shared" si="1551"/>
        <v>0</v>
      </c>
      <c r="DB507">
        <v>0</v>
      </c>
      <c r="DC507">
        <f t="shared" si="1552"/>
        <v>0</v>
      </c>
      <c r="DD507">
        <v>0</v>
      </c>
      <c r="DE507">
        <f t="shared" si="1553"/>
        <v>0</v>
      </c>
      <c r="DF507">
        <v>0</v>
      </c>
      <c r="DG507">
        <f t="shared" si="1554"/>
        <v>0</v>
      </c>
      <c r="DH507">
        <v>0</v>
      </c>
      <c r="DI507">
        <f t="shared" si="1555"/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f t="shared" si="1556"/>
        <v>0</v>
      </c>
      <c r="ET507">
        <v>0</v>
      </c>
      <c r="EU507">
        <f t="shared" si="1557"/>
        <v>0</v>
      </c>
      <c r="EV507">
        <v>0</v>
      </c>
      <c r="EW507">
        <f t="shared" si="1558"/>
        <v>0</v>
      </c>
      <c r="EX507">
        <v>0</v>
      </c>
      <c r="EY507">
        <f t="shared" si="1559"/>
        <v>0</v>
      </c>
      <c r="EZ507">
        <v>100</v>
      </c>
      <c r="FA507">
        <f t="shared" si="1517"/>
        <v>1</v>
      </c>
      <c r="FB507">
        <v>0</v>
      </c>
      <c r="FC507">
        <f t="shared" si="1560"/>
        <v>0</v>
      </c>
      <c r="FD507">
        <v>0</v>
      </c>
      <c r="FE507">
        <f t="shared" si="1595"/>
        <v>0</v>
      </c>
      <c r="FF507">
        <v>0</v>
      </c>
      <c r="FG507">
        <f t="shared" si="1596"/>
        <v>0</v>
      </c>
      <c r="FH507">
        <v>0</v>
      </c>
      <c r="FI507">
        <f t="shared" si="1597"/>
        <v>0</v>
      </c>
      <c r="FJ507">
        <v>0</v>
      </c>
      <c r="FK507">
        <f t="shared" si="1598"/>
        <v>0</v>
      </c>
      <c r="FL507">
        <v>0</v>
      </c>
      <c r="FM507">
        <f t="shared" si="1599"/>
        <v>0</v>
      </c>
      <c r="FN507">
        <v>0</v>
      </c>
      <c r="FO507">
        <f t="shared" si="1600"/>
        <v>0</v>
      </c>
      <c r="FP507">
        <v>0</v>
      </c>
      <c r="FQ507">
        <f t="shared" si="1601"/>
        <v>0</v>
      </c>
      <c r="FR507">
        <v>0</v>
      </c>
      <c r="FS507">
        <f t="shared" si="1602"/>
        <v>0</v>
      </c>
      <c r="FT507">
        <v>0</v>
      </c>
      <c r="FU507">
        <f t="shared" si="1603"/>
        <v>0</v>
      </c>
      <c r="FV507">
        <v>0</v>
      </c>
      <c r="FW507">
        <f t="shared" si="1604"/>
        <v>0</v>
      </c>
      <c r="FX507">
        <v>0</v>
      </c>
      <c r="FY507">
        <f t="shared" si="1605"/>
        <v>0</v>
      </c>
      <c r="FZ507">
        <v>0</v>
      </c>
      <c r="GA507">
        <f t="shared" si="1606"/>
        <v>0</v>
      </c>
      <c r="GB507">
        <v>0</v>
      </c>
      <c r="GC507">
        <f t="shared" si="1607"/>
        <v>0</v>
      </c>
      <c r="GD507">
        <v>0</v>
      </c>
      <c r="GE507">
        <f t="shared" si="1608"/>
        <v>0</v>
      </c>
      <c r="GF507">
        <v>0</v>
      </c>
      <c r="GG507">
        <f t="shared" si="1609"/>
        <v>0</v>
      </c>
      <c r="GH507">
        <v>0</v>
      </c>
      <c r="GI507">
        <f t="shared" si="1610"/>
        <v>0</v>
      </c>
      <c r="GJ507">
        <v>0</v>
      </c>
      <c r="GK507">
        <f t="shared" si="1611"/>
        <v>0</v>
      </c>
      <c r="GL507">
        <v>0</v>
      </c>
      <c r="GM507">
        <f t="shared" si="1612"/>
        <v>0</v>
      </c>
      <c r="GN507">
        <v>0</v>
      </c>
      <c r="GO507">
        <f t="shared" si="1613"/>
        <v>0</v>
      </c>
      <c r="GP507">
        <v>0</v>
      </c>
      <c r="GQ507">
        <f t="shared" si="1614"/>
        <v>0</v>
      </c>
      <c r="GR507" s="14" t="s">
        <v>813</v>
      </c>
    </row>
    <row r="508" spans="1:200" x14ac:dyDescent="0.45">
      <c r="A508">
        <v>507</v>
      </c>
      <c r="B508" t="s">
        <v>368</v>
      </c>
      <c r="C508" t="s">
        <v>369</v>
      </c>
      <c r="D508" t="s">
        <v>808</v>
      </c>
      <c r="E508" t="s">
        <v>809</v>
      </c>
      <c r="F508">
        <f t="shared" si="1620"/>
        <v>600.5</v>
      </c>
      <c r="G508">
        <f>550+273</f>
        <v>823</v>
      </c>
      <c r="H508">
        <v>1673</v>
      </c>
      <c r="I508" s="2">
        <f t="shared" si="1519"/>
        <v>0.49193066347878062</v>
      </c>
      <c r="J508" s="2">
        <f t="shared" si="1520"/>
        <v>222.5</v>
      </c>
      <c r="K508" s="2">
        <f t="shared" si="1521"/>
        <v>1.3705245628642797</v>
      </c>
      <c r="N508">
        <v>12.1</v>
      </c>
      <c r="O508">
        <f>(9.9+11.2)/2</f>
        <v>10.55</v>
      </c>
      <c r="P508" s="2">
        <f t="shared" si="1590"/>
        <v>1.1469194312796207</v>
      </c>
      <c r="Q508" s="2">
        <f t="shared" si="1591"/>
        <v>-0.14691943127962073</v>
      </c>
      <c r="R508">
        <v>87</v>
      </c>
      <c r="S508">
        <v>90</v>
      </c>
      <c r="T508" s="2">
        <f t="shared" si="1592"/>
        <v>0.96666666666666667</v>
      </c>
      <c r="U508">
        <v>106</v>
      </c>
      <c r="V508">
        <f>(172+93)/2</f>
        <v>132.5</v>
      </c>
      <c r="W508" s="2">
        <f t="shared" si="1522"/>
        <v>12.825999999999999</v>
      </c>
      <c r="X508" s="2">
        <f t="shared" si="1523"/>
        <v>13.97875</v>
      </c>
      <c r="Y508" s="7">
        <f t="shared" si="1524"/>
        <v>8.2464454976303392E-2</v>
      </c>
      <c r="Z508" s="2">
        <f t="shared" si="1525"/>
        <v>0.8</v>
      </c>
      <c r="AA508" s="2">
        <f t="shared" si="1526"/>
        <v>1.2183908045977012</v>
      </c>
      <c r="AB508" s="2">
        <f t="shared" si="1527"/>
        <v>1.4722222222222223</v>
      </c>
      <c r="AC508" s="2">
        <f t="shared" si="1528"/>
        <v>-0.14691943127962073</v>
      </c>
      <c r="AD508" s="2">
        <f t="shared" si="1529"/>
        <v>19</v>
      </c>
      <c r="AE508" s="2">
        <f t="shared" si="1530"/>
        <v>42.5</v>
      </c>
      <c r="AF508" s="2">
        <f t="shared" si="1619"/>
        <v>0.32075471698113206</v>
      </c>
      <c r="AG508" s="2">
        <f t="shared" si="1531"/>
        <v>0.44705882352941179</v>
      </c>
      <c r="AH508" s="2">
        <f t="shared" si="1576"/>
        <v>3.3839622641509433</v>
      </c>
      <c r="AI508" s="2">
        <v>0</v>
      </c>
      <c r="AJ508">
        <f t="shared" si="1622"/>
        <v>5.0000000000000001E-4</v>
      </c>
      <c r="AK508">
        <f t="shared" si="1616"/>
        <v>242</v>
      </c>
      <c r="AL508">
        <v>10</v>
      </c>
      <c r="AM508">
        <f t="shared" si="1617"/>
        <v>252</v>
      </c>
      <c r="AP508" t="s">
        <v>37</v>
      </c>
      <c r="AS508">
        <v>1</v>
      </c>
      <c r="AT508">
        <v>1</v>
      </c>
      <c r="AU508">
        <f t="shared" si="1585"/>
        <v>90</v>
      </c>
      <c r="AV508" t="s">
        <v>448</v>
      </c>
      <c r="AW508" t="s">
        <v>64</v>
      </c>
      <c r="AZ508" s="2">
        <f t="shared" si="1593"/>
        <v>1.5994719424538215</v>
      </c>
      <c r="BA508" s="2">
        <f t="shared" si="1594"/>
        <v>4</v>
      </c>
      <c r="BB508">
        <v>0</v>
      </c>
      <c r="BC508">
        <f t="shared" si="1510"/>
        <v>0</v>
      </c>
      <c r="BD508">
        <v>0</v>
      </c>
      <c r="BE508">
        <f t="shared" si="1511"/>
        <v>0</v>
      </c>
      <c r="BF508">
        <v>13</v>
      </c>
      <c r="BG508">
        <f t="shared" ref="BG508:BG574" si="1624">((BF508/100)/GY$2)/((BR508/100)/GU$6+(BH508/100)/HA$2+(BT508/100)/GW$6+(BV508/100)/GY$6+(BX508/100)/HA$6+(BZ508/100)/GU$10+(CB508/100)/GW$10+(CD508/100)/GY$10+(BF508/100)/GY$2+(BB508/100)/GU$2+(CF508/100)/GU$16+(CH508/100)/GW$16+(CJ508/100)/GY$16+(CL508/100)/HA$16+(BL508/100)/HE$2+(CN508/100)/GW$19+(CP508/100)/GY$19+(CR508/100)/HA$19+(BP508/100)/HA$13+(CZ508/100)/GU$13+(DB508/100)/HA$10+(CT508/100)/GU$25+(CV508/100)/GW$25+(CX508/100)/HA$25+(DD508/100)/GW$28+(DF508/100)/GY$28+(BD508/100)/GW$2+(BJ508/100)/HC$2+(BN508/100)/HG$2+(DH508/100)/HA$28)</f>
        <v>0.1197670770705417</v>
      </c>
      <c r="BH508">
        <v>0</v>
      </c>
      <c r="BI508">
        <f t="shared" si="1512"/>
        <v>0</v>
      </c>
      <c r="BJ508">
        <v>0</v>
      </c>
      <c r="BK508">
        <f t="shared" si="1513"/>
        <v>0</v>
      </c>
      <c r="BL508">
        <v>0</v>
      </c>
      <c r="BM508">
        <f t="shared" si="1514"/>
        <v>0</v>
      </c>
      <c r="BN508">
        <v>0</v>
      </c>
      <c r="BO508">
        <f t="shared" si="1515"/>
        <v>0</v>
      </c>
      <c r="BP508">
        <v>0</v>
      </c>
      <c r="BQ508">
        <f t="shared" si="1516"/>
        <v>0</v>
      </c>
      <c r="BR508">
        <f t="shared" si="1623"/>
        <v>67</v>
      </c>
      <c r="BS508">
        <f t="shared" si="1534"/>
        <v>0.64874477628222726</v>
      </c>
      <c r="BT508">
        <f t="shared" si="1621"/>
        <v>0.41500000000000004</v>
      </c>
      <c r="BU508">
        <f t="shared" si="1535"/>
        <v>1.8684800095771694E-2</v>
      </c>
      <c r="BV508">
        <v>0</v>
      </c>
      <c r="BW508">
        <f t="shared" si="1536"/>
        <v>0</v>
      </c>
      <c r="BX508">
        <v>0</v>
      </c>
      <c r="BY508">
        <f t="shared" si="1537"/>
        <v>0</v>
      </c>
      <c r="BZ508">
        <v>0.25</v>
      </c>
      <c r="CA508">
        <f t="shared" si="1538"/>
        <v>4.8132809849403069E-3</v>
      </c>
      <c r="CB508">
        <v>20</v>
      </c>
      <c r="CC508">
        <f t="shared" si="1539"/>
        <v>0.20799006556651903</v>
      </c>
      <c r="CD508">
        <v>0</v>
      </c>
      <c r="CE508">
        <f t="shared" si="1540"/>
        <v>0</v>
      </c>
      <c r="CF508">
        <v>0</v>
      </c>
      <c r="CG508">
        <f t="shared" si="1541"/>
        <v>0</v>
      </c>
      <c r="CH508">
        <v>0</v>
      </c>
      <c r="CI508">
        <f t="shared" si="1542"/>
        <v>0</v>
      </c>
      <c r="CJ508">
        <v>0</v>
      </c>
      <c r="CK508">
        <f t="shared" si="1543"/>
        <v>0</v>
      </c>
      <c r="CL508">
        <v>0</v>
      </c>
      <c r="CM508">
        <f t="shared" si="1544"/>
        <v>0</v>
      </c>
      <c r="CN508">
        <v>0</v>
      </c>
      <c r="CO508">
        <f t="shared" si="1545"/>
        <v>0</v>
      </c>
      <c r="CP508">
        <v>0</v>
      </c>
      <c r="CQ508">
        <f t="shared" si="1546"/>
        <v>0</v>
      </c>
      <c r="CR508">
        <v>0</v>
      </c>
      <c r="CS508">
        <f t="shared" si="1547"/>
        <v>0</v>
      </c>
      <c r="CT508">
        <v>0</v>
      </c>
      <c r="CU508">
        <f t="shared" si="1548"/>
        <v>0</v>
      </c>
      <c r="CV508">
        <v>0</v>
      </c>
      <c r="CW508">
        <f t="shared" si="1549"/>
        <v>0</v>
      </c>
      <c r="CX508">
        <v>0</v>
      </c>
      <c r="CY508">
        <f t="shared" si="1550"/>
        <v>0</v>
      </c>
      <c r="CZ508">
        <v>0</v>
      </c>
      <c r="DA508">
        <f t="shared" si="1551"/>
        <v>0</v>
      </c>
      <c r="DB508">
        <v>0</v>
      </c>
      <c r="DC508">
        <f t="shared" si="1552"/>
        <v>0</v>
      </c>
      <c r="DD508">
        <v>0</v>
      </c>
      <c r="DE508">
        <f t="shared" si="1553"/>
        <v>0</v>
      </c>
      <c r="DF508">
        <v>0</v>
      </c>
      <c r="DG508">
        <f t="shared" si="1554"/>
        <v>0</v>
      </c>
      <c r="DH508">
        <v>0</v>
      </c>
      <c r="DI508">
        <f t="shared" si="1555"/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f t="shared" si="1556"/>
        <v>0</v>
      </c>
      <c r="ET508">
        <v>0</v>
      </c>
      <c r="EU508">
        <f t="shared" si="1557"/>
        <v>0</v>
      </c>
      <c r="EV508">
        <v>0</v>
      </c>
      <c r="EW508">
        <f t="shared" si="1558"/>
        <v>0</v>
      </c>
      <c r="EX508">
        <v>0</v>
      </c>
      <c r="EY508">
        <f t="shared" si="1559"/>
        <v>0</v>
      </c>
      <c r="EZ508">
        <v>100</v>
      </c>
      <c r="FA508">
        <f t="shared" si="1517"/>
        <v>1</v>
      </c>
      <c r="FB508">
        <v>0</v>
      </c>
      <c r="FC508">
        <f t="shared" si="1560"/>
        <v>0</v>
      </c>
      <c r="FD508">
        <v>0</v>
      </c>
      <c r="FE508">
        <f t="shared" si="1595"/>
        <v>0</v>
      </c>
      <c r="FF508">
        <v>0</v>
      </c>
      <c r="FG508">
        <f t="shared" si="1596"/>
        <v>0</v>
      </c>
      <c r="FH508">
        <v>0</v>
      </c>
      <c r="FI508">
        <f t="shared" si="1597"/>
        <v>0</v>
      </c>
      <c r="FJ508">
        <v>0</v>
      </c>
      <c r="FK508">
        <f t="shared" si="1598"/>
        <v>0</v>
      </c>
      <c r="FL508">
        <v>0</v>
      </c>
      <c r="FM508">
        <f t="shared" si="1599"/>
        <v>0</v>
      </c>
      <c r="FN508">
        <v>0</v>
      </c>
      <c r="FO508">
        <f t="shared" si="1600"/>
        <v>0</v>
      </c>
      <c r="FP508">
        <v>0</v>
      </c>
      <c r="FQ508">
        <f t="shared" si="1601"/>
        <v>0</v>
      </c>
      <c r="FR508">
        <v>0</v>
      </c>
      <c r="FS508">
        <f t="shared" si="1602"/>
        <v>0</v>
      </c>
      <c r="FT508">
        <v>0</v>
      </c>
      <c r="FU508">
        <f t="shared" si="1603"/>
        <v>0</v>
      </c>
      <c r="FV508">
        <v>0</v>
      </c>
      <c r="FW508">
        <f t="shared" si="1604"/>
        <v>0</v>
      </c>
      <c r="FX508">
        <v>0</v>
      </c>
      <c r="FY508">
        <f t="shared" si="1605"/>
        <v>0</v>
      </c>
      <c r="FZ508">
        <v>0</v>
      </c>
      <c r="GA508">
        <f t="shared" si="1606"/>
        <v>0</v>
      </c>
      <c r="GB508">
        <v>0</v>
      </c>
      <c r="GC508">
        <f t="shared" si="1607"/>
        <v>0</v>
      </c>
      <c r="GD508">
        <v>0</v>
      </c>
      <c r="GE508">
        <f t="shared" si="1608"/>
        <v>0</v>
      </c>
      <c r="GF508">
        <v>0</v>
      </c>
      <c r="GG508">
        <f t="shared" si="1609"/>
        <v>0</v>
      </c>
      <c r="GH508">
        <v>0</v>
      </c>
      <c r="GI508">
        <f t="shared" si="1610"/>
        <v>0</v>
      </c>
      <c r="GJ508">
        <v>0</v>
      </c>
      <c r="GK508">
        <f t="shared" si="1611"/>
        <v>0</v>
      </c>
      <c r="GL508">
        <v>0</v>
      </c>
      <c r="GM508">
        <f t="shared" si="1612"/>
        <v>0</v>
      </c>
      <c r="GN508">
        <v>0</v>
      </c>
      <c r="GO508">
        <f t="shared" si="1613"/>
        <v>0</v>
      </c>
      <c r="GP508">
        <v>0</v>
      </c>
      <c r="GQ508">
        <f t="shared" si="1614"/>
        <v>0</v>
      </c>
      <c r="GR508" s="14" t="s">
        <v>814</v>
      </c>
    </row>
    <row r="509" spans="1:200" x14ac:dyDescent="0.45">
      <c r="A509">
        <v>508</v>
      </c>
      <c r="B509" t="s">
        <v>368</v>
      </c>
      <c r="C509" t="s">
        <v>369</v>
      </c>
      <c r="D509" t="s">
        <v>808</v>
      </c>
      <c r="E509" t="s">
        <v>809</v>
      </c>
      <c r="F509">
        <f t="shared" si="1620"/>
        <v>600.5</v>
      </c>
      <c r="G509">
        <f>600+273</f>
        <v>873</v>
      </c>
      <c r="H509">
        <v>1673</v>
      </c>
      <c r="I509" s="2">
        <f t="shared" si="1519"/>
        <v>0.52181709503885232</v>
      </c>
      <c r="J509" s="2">
        <f t="shared" si="1520"/>
        <v>272.5</v>
      </c>
      <c r="K509" s="2">
        <f t="shared" si="1521"/>
        <v>1.4537885095753538</v>
      </c>
      <c r="N509">
        <v>11.1</v>
      </c>
      <c r="O509">
        <v>11.2</v>
      </c>
      <c r="P509" s="2">
        <f t="shared" si="1590"/>
        <v>0.9910714285714286</v>
      </c>
      <c r="Q509" s="2">
        <f t="shared" si="1591"/>
        <v>8.9285714285713969E-3</v>
      </c>
      <c r="R509">
        <v>70</v>
      </c>
      <c r="S509">
        <v>75</v>
      </c>
      <c r="T509" s="2">
        <f t="shared" si="1592"/>
        <v>0.93333333333333335</v>
      </c>
      <c r="U509">
        <v>82</v>
      </c>
      <c r="V509">
        <v>93</v>
      </c>
      <c r="W509" s="2">
        <f t="shared" si="1522"/>
        <v>9.1019999999999985</v>
      </c>
      <c r="X509" s="2">
        <f t="shared" si="1523"/>
        <v>10.415999999999999</v>
      </c>
      <c r="Y509" s="7">
        <f t="shared" si="1524"/>
        <v>0.12615207373271892</v>
      </c>
      <c r="Z509" s="2">
        <f t="shared" si="1525"/>
        <v>0.88172043010752688</v>
      </c>
      <c r="AA509" s="2">
        <f t="shared" si="1526"/>
        <v>1.1714285714285715</v>
      </c>
      <c r="AB509" s="2">
        <f t="shared" si="1527"/>
        <v>1.24</v>
      </c>
      <c r="AC509" s="2">
        <f t="shared" si="1528"/>
        <v>8.9285714285713969E-3</v>
      </c>
      <c r="AD509" s="2">
        <f t="shared" si="1529"/>
        <v>12</v>
      </c>
      <c r="AE509" s="2">
        <f t="shared" si="1530"/>
        <v>18</v>
      </c>
      <c r="AF509" s="2">
        <f t="shared" si="1619"/>
        <v>0.19354838709677419</v>
      </c>
      <c r="AG509" s="2">
        <f t="shared" si="1531"/>
        <v>0.66666666666666663</v>
      </c>
      <c r="AH509" s="2">
        <f t="shared" si="1576"/>
        <v>2.1677419354838707</v>
      </c>
      <c r="AI509" s="2">
        <v>1</v>
      </c>
      <c r="AJ509">
        <f t="shared" si="1622"/>
        <v>5.0000000000000001E-4</v>
      </c>
      <c r="AK509">
        <f t="shared" si="1616"/>
        <v>222</v>
      </c>
      <c r="AL509">
        <v>10</v>
      </c>
      <c r="AM509">
        <f t="shared" si="1617"/>
        <v>232</v>
      </c>
      <c r="AP509" t="s">
        <v>37</v>
      </c>
      <c r="AS509">
        <v>1</v>
      </c>
      <c r="AT509">
        <v>1</v>
      </c>
      <c r="AU509">
        <f t="shared" si="1585"/>
        <v>75</v>
      </c>
      <c r="AV509" t="s">
        <v>448</v>
      </c>
      <c r="AW509" t="s">
        <v>64</v>
      </c>
      <c r="AZ509" s="2">
        <f t="shared" si="1593"/>
        <v>1.5994719424538215</v>
      </c>
      <c r="BA509" s="2">
        <f t="shared" si="1594"/>
        <v>4</v>
      </c>
      <c r="BB509">
        <v>0</v>
      </c>
      <c r="BC509">
        <f t="shared" si="1510"/>
        <v>0</v>
      </c>
      <c r="BD509">
        <v>0</v>
      </c>
      <c r="BE509">
        <f t="shared" si="1511"/>
        <v>0</v>
      </c>
      <c r="BF509">
        <v>13</v>
      </c>
      <c r="BG509">
        <f t="shared" si="1624"/>
        <v>0.1197670770705417</v>
      </c>
      <c r="BH509">
        <v>0</v>
      </c>
      <c r="BI509">
        <f t="shared" si="1512"/>
        <v>0</v>
      </c>
      <c r="BJ509">
        <v>0</v>
      </c>
      <c r="BK509">
        <f t="shared" si="1513"/>
        <v>0</v>
      </c>
      <c r="BL509">
        <v>0</v>
      </c>
      <c r="BM509">
        <f t="shared" si="1514"/>
        <v>0</v>
      </c>
      <c r="BN509">
        <v>0</v>
      </c>
      <c r="BO509">
        <f t="shared" si="1515"/>
        <v>0</v>
      </c>
      <c r="BP509">
        <v>0</v>
      </c>
      <c r="BQ509">
        <f t="shared" si="1516"/>
        <v>0</v>
      </c>
      <c r="BR509">
        <f t="shared" si="1623"/>
        <v>67</v>
      </c>
      <c r="BS509">
        <f t="shared" si="1534"/>
        <v>0.64874477628222726</v>
      </c>
      <c r="BT509">
        <f t="shared" si="1621"/>
        <v>0.41500000000000004</v>
      </c>
      <c r="BU509">
        <f t="shared" si="1535"/>
        <v>1.8684800095771694E-2</v>
      </c>
      <c r="BV509">
        <v>0</v>
      </c>
      <c r="BW509">
        <f t="shared" si="1536"/>
        <v>0</v>
      </c>
      <c r="BX509">
        <v>0</v>
      </c>
      <c r="BY509">
        <f t="shared" si="1537"/>
        <v>0</v>
      </c>
      <c r="BZ509">
        <v>0.25</v>
      </c>
      <c r="CA509">
        <f t="shared" si="1538"/>
        <v>4.8132809849403069E-3</v>
      </c>
      <c r="CB509">
        <v>20</v>
      </c>
      <c r="CC509">
        <f t="shared" si="1539"/>
        <v>0.20799006556651903</v>
      </c>
      <c r="CD509">
        <v>0</v>
      </c>
      <c r="CE509">
        <f t="shared" si="1540"/>
        <v>0</v>
      </c>
      <c r="CF509">
        <v>0</v>
      </c>
      <c r="CG509">
        <f t="shared" si="1541"/>
        <v>0</v>
      </c>
      <c r="CH509">
        <v>0</v>
      </c>
      <c r="CI509">
        <f t="shared" si="1542"/>
        <v>0</v>
      </c>
      <c r="CJ509">
        <v>0</v>
      </c>
      <c r="CK509">
        <f t="shared" si="1543"/>
        <v>0</v>
      </c>
      <c r="CL509">
        <v>0</v>
      </c>
      <c r="CM509">
        <f t="shared" si="1544"/>
        <v>0</v>
      </c>
      <c r="CN509">
        <v>0</v>
      </c>
      <c r="CO509">
        <f t="shared" si="1545"/>
        <v>0</v>
      </c>
      <c r="CP509">
        <v>0</v>
      </c>
      <c r="CQ509">
        <f t="shared" si="1546"/>
        <v>0</v>
      </c>
      <c r="CR509">
        <v>0</v>
      </c>
      <c r="CS509">
        <f t="shared" si="1547"/>
        <v>0</v>
      </c>
      <c r="CT509">
        <v>0</v>
      </c>
      <c r="CU509">
        <f t="shared" si="1548"/>
        <v>0</v>
      </c>
      <c r="CV509">
        <v>0</v>
      </c>
      <c r="CW509">
        <f t="shared" si="1549"/>
        <v>0</v>
      </c>
      <c r="CX509">
        <v>0</v>
      </c>
      <c r="CY509">
        <f t="shared" si="1550"/>
        <v>0</v>
      </c>
      <c r="CZ509">
        <v>0</v>
      </c>
      <c r="DA509">
        <f t="shared" si="1551"/>
        <v>0</v>
      </c>
      <c r="DB509">
        <v>0</v>
      </c>
      <c r="DC509">
        <f t="shared" si="1552"/>
        <v>0</v>
      </c>
      <c r="DD509">
        <v>0</v>
      </c>
      <c r="DE509">
        <f t="shared" si="1553"/>
        <v>0</v>
      </c>
      <c r="DF509">
        <v>0</v>
      </c>
      <c r="DG509">
        <f t="shared" si="1554"/>
        <v>0</v>
      </c>
      <c r="DH509">
        <v>0</v>
      </c>
      <c r="DI509">
        <f t="shared" si="1555"/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f t="shared" si="1556"/>
        <v>0</v>
      </c>
      <c r="ET509">
        <v>0</v>
      </c>
      <c r="EU509">
        <f t="shared" si="1557"/>
        <v>0</v>
      </c>
      <c r="EV509">
        <v>0</v>
      </c>
      <c r="EW509">
        <f t="shared" si="1558"/>
        <v>0</v>
      </c>
      <c r="EX509">
        <v>0</v>
      </c>
      <c r="EY509">
        <f t="shared" si="1559"/>
        <v>0</v>
      </c>
      <c r="EZ509">
        <v>100</v>
      </c>
      <c r="FA509">
        <f t="shared" si="1517"/>
        <v>1</v>
      </c>
      <c r="FB509">
        <v>0</v>
      </c>
      <c r="FC509">
        <f t="shared" si="1560"/>
        <v>0</v>
      </c>
      <c r="FD509">
        <v>0</v>
      </c>
      <c r="FE509">
        <f t="shared" si="1595"/>
        <v>0</v>
      </c>
      <c r="FF509">
        <v>0</v>
      </c>
      <c r="FG509">
        <f t="shared" si="1596"/>
        <v>0</v>
      </c>
      <c r="FH509">
        <v>0</v>
      </c>
      <c r="FI509">
        <f t="shared" si="1597"/>
        <v>0</v>
      </c>
      <c r="FJ509">
        <v>0</v>
      </c>
      <c r="FK509">
        <f t="shared" si="1598"/>
        <v>0</v>
      </c>
      <c r="FL509">
        <v>0</v>
      </c>
      <c r="FM509">
        <f t="shared" si="1599"/>
        <v>0</v>
      </c>
      <c r="FN509">
        <v>0</v>
      </c>
      <c r="FO509">
        <f t="shared" si="1600"/>
        <v>0</v>
      </c>
      <c r="FP509">
        <v>0</v>
      </c>
      <c r="FQ509">
        <f t="shared" si="1601"/>
        <v>0</v>
      </c>
      <c r="FR509">
        <v>0</v>
      </c>
      <c r="FS509">
        <f t="shared" si="1602"/>
        <v>0</v>
      </c>
      <c r="FT509">
        <v>0</v>
      </c>
      <c r="FU509">
        <f t="shared" si="1603"/>
        <v>0</v>
      </c>
      <c r="FV509">
        <v>0</v>
      </c>
      <c r="FW509">
        <f t="shared" si="1604"/>
        <v>0</v>
      </c>
      <c r="FX509">
        <v>0</v>
      </c>
      <c r="FY509">
        <f t="shared" si="1605"/>
        <v>0</v>
      </c>
      <c r="FZ509">
        <v>0</v>
      </c>
      <c r="GA509">
        <f t="shared" si="1606"/>
        <v>0</v>
      </c>
      <c r="GB509">
        <v>0</v>
      </c>
      <c r="GC509">
        <f t="shared" si="1607"/>
        <v>0</v>
      </c>
      <c r="GD509">
        <v>0</v>
      </c>
      <c r="GE509">
        <f t="shared" si="1608"/>
        <v>0</v>
      </c>
      <c r="GF509">
        <v>0</v>
      </c>
      <c r="GG509">
        <f t="shared" si="1609"/>
        <v>0</v>
      </c>
      <c r="GH509">
        <v>0</v>
      </c>
      <c r="GI509">
        <f t="shared" si="1610"/>
        <v>0</v>
      </c>
      <c r="GJ509">
        <v>0</v>
      </c>
      <c r="GK509">
        <f t="shared" si="1611"/>
        <v>0</v>
      </c>
      <c r="GL509">
        <v>0</v>
      </c>
      <c r="GM509">
        <f t="shared" si="1612"/>
        <v>0</v>
      </c>
      <c r="GN509">
        <v>0</v>
      </c>
      <c r="GO509">
        <f t="shared" si="1613"/>
        <v>0</v>
      </c>
      <c r="GP509">
        <v>0</v>
      </c>
      <c r="GQ509">
        <f t="shared" si="1614"/>
        <v>0</v>
      </c>
      <c r="GR509" s="14" t="s">
        <v>815</v>
      </c>
    </row>
    <row r="510" spans="1:200" x14ac:dyDescent="0.45">
      <c r="A510">
        <v>509</v>
      </c>
      <c r="B510" t="s">
        <v>368</v>
      </c>
      <c r="C510" t="s">
        <v>816</v>
      </c>
      <c r="D510" t="s">
        <v>808</v>
      </c>
      <c r="E510" t="s">
        <v>809</v>
      </c>
      <c r="F510">
        <f t="shared" ref="F510:F515" si="1625">123.5+273</f>
        <v>396.5</v>
      </c>
      <c r="G510">
        <f>350+273</f>
        <v>623</v>
      </c>
      <c r="H510">
        <v>1673</v>
      </c>
      <c r="I510" s="2">
        <f t="shared" si="1519"/>
        <v>0.3723849372384937</v>
      </c>
      <c r="J510" s="2">
        <f t="shared" si="1520"/>
        <v>226.5</v>
      </c>
      <c r="K510" s="2">
        <f t="shared" si="1521"/>
        <v>1.57124842370744</v>
      </c>
      <c r="N510">
        <v>8.1</v>
      </c>
      <c r="O510">
        <v>9.6999999999999993</v>
      </c>
      <c r="P510" s="2">
        <f t="shared" si="1590"/>
        <v>0.83505154639175261</v>
      </c>
      <c r="Q510" s="2">
        <f t="shared" si="1591"/>
        <v>0.16494845360824739</v>
      </c>
      <c r="R510">
        <v>150</v>
      </c>
      <c r="S510">
        <v>155</v>
      </c>
      <c r="T510" s="2">
        <f t="shared" si="1592"/>
        <v>0.967741935483871</v>
      </c>
      <c r="U510">
        <v>200</v>
      </c>
      <c r="V510">
        <v>215</v>
      </c>
      <c r="W510" s="2">
        <f t="shared" si="1522"/>
        <v>16.2</v>
      </c>
      <c r="X510" s="2">
        <f t="shared" si="1523"/>
        <v>20.855</v>
      </c>
      <c r="Y510" s="7">
        <f t="shared" si="1524"/>
        <v>0.22320786382162555</v>
      </c>
      <c r="Z510" s="2">
        <f t="shared" si="1525"/>
        <v>0.93023255813953487</v>
      </c>
      <c r="AA510" s="2">
        <f t="shared" si="1526"/>
        <v>1.3333333333333333</v>
      </c>
      <c r="AB510" s="2">
        <f t="shared" si="1527"/>
        <v>1.3870967741935485</v>
      </c>
      <c r="AC510" s="2">
        <f t="shared" si="1528"/>
        <v>0.16494845360824739</v>
      </c>
      <c r="AD510" s="2">
        <f t="shared" si="1529"/>
        <v>50</v>
      </c>
      <c r="AE510" s="2">
        <f t="shared" si="1530"/>
        <v>60</v>
      </c>
      <c r="AF510" s="2">
        <f t="shared" si="1619"/>
        <v>0.27906976744186046</v>
      </c>
      <c r="AG510" s="2">
        <f t="shared" si="1531"/>
        <v>0.83333333333333337</v>
      </c>
      <c r="AH510" s="2">
        <f t="shared" si="1576"/>
        <v>2.7069767441860462</v>
      </c>
      <c r="AI510" s="2">
        <v>1</v>
      </c>
      <c r="AJ510">
        <f t="shared" si="1622"/>
        <v>5.0000000000000001E-4</v>
      </c>
      <c r="AK510">
        <f t="shared" si="1616"/>
        <v>162</v>
      </c>
      <c r="AL510">
        <v>10</v>
      </c>
      <c r="AM510">
        <f t="shared" si="1617"/>
        <v>172</v>
      </c>
      <c r="AP510" t="s">
        <v>37</v>
      </c>
      <c r="AS510">
        <v>1</v>
      </c>
      <c r="AT510">
        <v>1</v>
      </c>
      <c r="AU510">
        <f t="shared" si="1585"/>
        <v>155</v>
      </c>
      <c r="AV510" t="s">
        <v>448</v>
      </c>
      <c r="AW510" t="s">
        <v>64</v>
      </c>
      <c r="AZ510" s="2">
        <f t="shared" si="1593"/>
        <v>1.5994719424538215</v>
      </c>
      <c r="BA510" s="2">
        <f t="shared" si="1594"/>
        <v>4</v>
      </c>
      <c r="BB510">
        <v>0</v>
      </c>
      <c r="BC510">
        <f t="shared" si="1510"/>
        <v>0</v>
      </c>
      <c r="BD510">
        <v>0</v>
      </c>
      <c r="BE510">
        <f t="shared" si="1511"/>
        <v>0</v>
      </c>
      <c r="BF510">
        <v>13</v>
      </c>
      <c r="BG510">
        <f t="shared" si="1624"/>
        <v>0.1197670770705417</v>
      </c>
      <c r="BH510">
        <v>0</v>
      </c>
      <c r="BI510">
        <f t="shared" si="1512"/>
        <v>0</v>
      </c>
      <c r="BJ510">
        <v>0</v>
      </c>
      <c r="BK510">
        <f t="shared" si="1513"/>
        <v>0</v>
      </c>
      <c r="BL510">
        <v>0</v>
      </c>
      <c r="BM510">
        <f t="shared" si="1514"/>
        <v>0</v>
      </c>
      <c r="BN510">
        <v>0</v>
      </c>
      <c r="BO510">
        <f t="shared" si="1515"/>
        <v>0</v>
      </c>
      <c r="BP510">
        <v>0</v>
      </c>
      <c r="BQ510">
        <f t="shared" si="1516"/>
        <v>0</v>
      </c>
      <c r="BR510">
        <f t="shared" si="1623"/>
        <v>67</v>
      </c>
      <c r="BS510">
        <f t="shared" si="1534"/>
        <v>0.64874477628222726</v>
      </c>
      <c r="BT510">
        <f t="shared" si="1621"/>
        <v>0.41500000000000004</v>
      </c>
      <c r="BU510">
        <f t="shared" si="1535"/>
        <v>1.8684800095771694E-2</v>
      </c>
      <c r="BV510">
        <v>0</v>
      </c>
      <c r="BW510">
        <f t="shared" si="1536"/>
        <v>0</v>
      </c>
      <c r="BX510">
        <v>0</v>
      </c>
      <c r="BY510">
        <f t="shared" si="1537"/>
        <v>0</v>
      </c>
      <c r="BZ510">
        <v>0.25</v>
      </c>
      <c r="CA510">
        <f t="shared" si="1538"/>
        <v>4.8132809849403069E-3</v>
      </c>
      <c r="CB510">
        <v>20</v>
      </c>
      <c r="CC510">
        <f t="shared" si="1539"/>
        <v>0.20799006556651903</v>
      </c>
      <c r="CD510">
        <v>0</v>
      </c>
      <c r="CE510">
        <f t="shared" si="1540"/>
        <v>0</v>
      </c>
      <c r="CF510">
        <v>0</v>
      </c>
      <c r="CG510">
        <f t="shared" si="1541"/>
        <v>0</v>
      </c>
      <c r="CH510">
        <v>0</v>
      </c>
      <c r="CI510">
        <f t="shared" si="1542"/>
        <v>0</v>
      </c>
      <c r="CJ510">
        <v>0</v>
      </c>
      <c r="CK510">
        <f t="shared" si="1543"/>
        <v>0</v>
      </c>
      <c r="CL510">
        <v>0</v>
      </c>
      <c r="CM510">
        <f t="shared" si="1544"/>
        <v>0</v>
      </c>
      <c r="CN510">
        <v>0</v>
      </c>
      <c r="CO510">
        <f t="shared" si="1545"/>
        <v>0</v>
      </c>
      <c r="CP510">
        <v>0</v>
      </c>
      <c r="CQ510">
        <f t="shared" si="1546"/>
        <v>0</v>
      </c>
      <c r="CR510">
        <v>0</v>
      </c>
      <c r="CS510">
        <f t="shared" si="1547"/>
        <v>0</v>
      </c>
      <c r="CT510">
        <v>0</v>
      </c>
      <c r="CU510">
        <f t="shared" si="1548"/>
        <v>0</v>
      </c>
      <c r="CV510">
        <v>0</v>
      </c>
      <c r="CW510">
        <f t="shared" si="1549"/>
        <v>0</v>
      </c>
      <c r="CX510">
        <v>0</v>
      </c>
      <c r="CY510">
        <f t="shared" si="1550"/>
        <v>0</v>
      </c>
      <c r="CZ510">
        <v>0</v>
      </c>
      <c r="DA510">
        <f t="shared" si="1551"/>
        <v>0</v>
      </c>
      <c r="DB510">
        <v>0</v>
      </c>
      <c r="DC510">
        <f t="shared" si="1552"/>
        <v>0</v>
      </c>
      <c r="DD510">
        <v>0</v>
      </c>
      <c r="DE510">
        <f t="shared" si="1553"/>
        <v>0</v>
      </c>
      <c r="DF510">
        <v>0</v>
      </c>
      <c r="DG510">
        <f t="shared" si="1554"/>
        <v>0</v>
      </c>
      <c r="DH510">
        <v>0</v>
      </c>
      <c r="DI510">
        <f t="shared" si="1555"/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f t="shared" si="1556"/>
        <v>0</v>
      </c>
      <c r="ET510">
        <v>0</v>
      </c>
      <c r="EU510">
        <f t="shared" si="1557"/>
        <v>0</v>
      </c>
      <c r="EV510">
        <v>0</v>
      </c>
      <c r="EW510">
        <f t="shared" si="1558"/>
        <v>0</v>
      </c>
      <c r="EX510">
        <v>0</v>
      </c>
      <c r="EY510">
        <f t="shared" si="1559"/>
        <v>0</v>
      </c>
      <c r="EZ510">
        <v>44.5</v>
      </c>
      <c r="FA510">
        <f t="shared" si="1517"/>
        <v>1</v>
      </c>
      <c r="FB510">
        <v>0</v>
      </c>
      <c r="FC510">
        <f t="shared" si="1560"/>
        <v>0</v>
      </c>
      <c r="FD510">
        <v>0</v>
      </c>
      <c r="FE510">
        <f t="shared" si="1595"/>
        <v>0</v>
      </c>
      <c r="FF510">
        <v>0</v>
      </c>
      <c r="FG510">
        <f t="shared" si="1596"/>
        <v>0</v>
      </c>
      <c r="FH510">
        <v>0</v>
      </c>
      <c r="FI510">
        <f t="shared" si="1597"/>
        <v>0</v>
      </c>
      <c r="FJ510">
        <v>0</v>
      </c>
      <c r="FK510">
        <f t="shared" si="1598"/>
        <v>0</v>
      </c>
      <c r="FL510">
        <v>0</v>
      </c>
      <c r="FM510">
        <f t="shared" si="1599"/>
        <v>0</v>
      </c>
      <c r="FN510">
        <v>0</v>
      </c>
      <c r="FO510">
        <f t="shared" si="1600"/>
        <v>0</v>
      </c>
      <c r="FP510">
        <v>0</v>
      </c>
      <c r="FQ510">
        <f t="shared" si="1601"/>
        <v>0</v>
      </c>
      <c r="FR510">
        <v>0</v>
      </c>
      <c r="FS510">
        <f t="shared" si="1602"/>
        <v>0</v>
      </c>
      <c r="FT510">
        <v>0</v>
      </c>
      <c r="FU510">
        <f t="shared" si="1603"/>
        <v>0</v>
      </c>
      <c r="FV510">
        <v>0</v>
      </c>
      <c r="FW510">
        <f t="shared" si="1604"/>
        <v>0</v>
      </c>
      <c r="FX510">
        <v>0</v>
      </c>
      <c r="FY510">
        <f t="shared" si="1605"/>
        <v>0</v>
      </c>
      <c r="FZ510">
        <v>0</v>
      </c>
      <c r="GA510">
        <f t="shared" si="1606"/>
        <v>0</v>
      </c>
      <c r="GB510">
        <v>0</v>
      </c>
      <c r="GC510">
        <f t="shared" si="1607"/>
        <v>0</v>
      </c>
      <c r="GD510">
        <v>0</v>
      </c>
      <c r="GE510">
        <f t="shared" si="1608"/>
        <v>0</v>
      </c>
      <c r="GF510">
        <v>0</v>
      </c>
      <c r="GG510">
        <f t="shared" si="1609"/>
        <v>0</v>
      </c>
      <c r="GH510">
        <v>0</v>
      </c>
      <c r="GI510">
        <f t="shared" si="1610"/>
        <v>0</v>
      </c>
      <c r="GJ510">
        <v>0</v>
      </c>
      <c r="GK510">
        <f t="shared" si="1611"/>
        <v>0</v>
      </c>
      <c r="GL510">
        <v>0</v>
      </c>
      <c r="GM510">
        <f t="shared" si="1612"/>
        <v>0</v>
      </c>
      <c r="GN510">
        <v>0</v>
      </c>
      <c r="GO510">
        <f t="shared" si="1613"/>
        <v>0</v>
      </c>
      <c r="GP510">
        <v>0</v>
      </c>
      <c r="GQ510">
        <f t="shared" si="1614"/>
        <v>0</v>
      </c>
      <c r="GR510" s="14" t="s">
        <v>817</v>
      </c>
    </row>
    <row r="511" spans="1:200" x14ac:dyDescent="0.45">
      <c r="A511">
        <v>510</v>
      </c>
      <c r="B511" t="s">
        <v>368</v>
      </c>
      <c r="C511" t="s">
        <v>816</v>
      </c>
      <c r="D511" t="s">
        <v>808</v>
      </c>
      <c r="E511" t="s">
        <v>809</v>
      </c>
      <c r="F511">
        <f t="shared" si="1625"/>
        <v>396.5</v>
      </c>
      <c r="G511">
        <f>400+273</f>
        <v>673</v>
      </c>
      <c r="H511">
        <v>1673</v>
      </c>
      <c r="I511" s="2">
        <f t="shared" si="1519"/>
        <v>0.40227136879856545</v>
      </c>
      <c r="J511" s="2">
        <f t="shared" si="1520"/>
        <v>276.5</v>
      </c>
      <c r="K511" s="2">
        <f t="shared" si="1521"/>
        <v>1.6973518284993694</v>
      </c>
      <c r="N511">
        <v>6.6</v>
      </c>
      <c r="O511">
        <v>9.6</v>
      </c>
      <c r="P511" s="2">
        <f t="shared" si="1590"/>
        <v>0.6875</v>
      </c>
      <c r="Q511" s="2">
        <f t="shared" si="1591"/>
        <v>0.3125</v>
      </c>
      <c r="R511">
        <v>148</v>
      </c>
      <c r="S511">
        <v>128</v>
      </c>
      <c r="T511" s="2">
        <f t="shared" si="1592"/>
        <v>1.15625</v>
      </c>
      <c r="U511">
        <v>187</v>
      </c>
      <c r="V511">
        <v>205</v>
      </c>
      <c r="W511" s="2">
        <f t="shared" si="1522"/>
        <v>12.342000000000001</v>
      </c>
      <c r="X511" s="2">
        <f t="shared" si="1523"/>
        <v>19.68</v>
      </c>
      <c r="Y511" s="7">
        <f t="shared" si="1524"/>
        <v>0.37286585365853653</v>
      </c>
      <c r="Z511" s="2">
        <f t="shared" si="1525"/>
        <v>0.91219512195121955</v>
      </c>
      <c r="AA511" s="2">
        <f t="shared" si="1526"/>
        <v>1.2635135135135136</v>
      </c>
      <c r="AB511" s="2">
        <f t="shared" si="1527"/>
        <v>1.6015625</v>
      </c>
      <c r="AC511" s="2">
        <f t="shared" si="1528"/>
        <v>0.3125</v>
      </c>
      <c r="AD511" s="2">
        <f t="shared" si="1529"/>
        <v>39</v>
      </c>
      <c r="AE511" s="2">
        <f t="shared" si="1530"/>
        <v>77</v>
      </c>
      <c r="AF511" s="2">
        <f t="shared" si="1619"/>
        <v>0.37560975609756098</v>
      </c>
      <c r="AG511" s="2">
        <f t="shared" si="1531"/>
        <v>0.50649350649350644</v>
      </c>
      <c r="AH511" s="2">
        <f t="shared" si="1576"/>
        <v>3.605853658536585</v>
      </c>
      <c r="AI511" s="2">
        <v>1</v>
      </c>
      <c r="AJ511">
        <f t="shared" si="1622"/>
        <v>5.0000000000000001E-4</v>
      </c>
      <c r="AK511">
        <f t="shared" si="1616"/>
        <v>132</v>
      </c>
      <c r="AL511">
        <v>10</v>
      </c>
      <c r="AM511">
        <f t="shared" si="1617"/>
        <v>142</v>
      </c>
      <c r="AP511" t="s">
        <v>37</v>
      </c>
      <c r="AS511">
        <v>1</v>
      </c>
      <c r="AT511">
        <v>1</v>
      </c>
      <c r="AU511">
        <f t="shared" si="1585"/>
        <v>128</v>
      </c>
      <c r="AV511" t="s">
        <v>448</v>
      </c>
      <c r="AW511" t="s">
        <v>64</v>
      </c>
      <c r="AZ511" s="2">
        <f t="shared" si="1593"/>
        <v>1.5994719424538215</v>
      </c>
      <c r="BA511" s="2">
        <f t="shared" si="1594"/>
        <v>4</v>
      </c>
      <c r="BB511">
        <v>0</v>
      </c>
      <c r="BC511">
        <f t="shared" si="1510"/>
        <v>0</v>
      </c>
      <c r="BD511">
        <v>0</v>
      </c>
      <c r="BE511">
        <f t="shared" si="1511"/>
        <v>0</v>
      </c>
      <c r="BF511">
        <v>13</v>
      </c>
      <c r="BG511">
        <f t="shared" si="1624"/>
        <v>0.1197670770705417</v>
      </c>
      <c r="BH511">
        <v>0</v>
      </c>
      <c r="BI511">
        <f t="shared" si="1512"/>
        <v>0</v>
      </c>
      <c r="BJ511">
        <v>0</v>
      </c>
      <c r="BK511">
        <f t="shared" si="1513"/>
        <v>0</v>
      </c>
      <c r="BL511">
        <v>0</v>
      </c>
      <c r="BM511">
        <f t="shared" si="1514"/>
        <v>0</v>
      </c>
      <c r="BN511">
        <v>0</v>
      </c>
      <c r="BO511">
        <f t="shared" si="1515"/>
        <v>0</v>
      </c>
      <c r="BP511">
        <v>0</v>
      </c>
      <c r="BQ511">
        <f t="shared" si="1516"/>
        <v>0</v>
      </c>
      <c r="BR511">
        <f t="shared" si="1623"/>
        <v>67</v>
      </c>
      <c r="BS511">
        <f t="shared" si="1534"/>
        <v>0.64874477628222726</v>
      </c>
      <c r="BT511">
        <f t="shared" si="1621"/>
        <v>0.41500000000000004</v>
      </c>
      <c r="BU511">
        <f t="shared" si="1535"/>
        <v>1.8684800095771694E-2</v>
      </c>
      <c r="BV511">
        <v>0</v>
      </c>
      <c r="BW511">
        <f t="shared" si="1536"/>
        <v>0</v>
      </c>
      <c r="BX511">
        <v>0</v>
      </c>
      <c r="BY511">
        <f t="shared" si="1537"/>
        <v>0</v>
      </c>
      <c r="BZ511">
        <v>0.25</v>
      </c>
      <c r="CA511">
        <f t="shared" si="1538"/>
        <v>4.8132809849403069E-3</v>
      </c>
      <c r="CB511">
        <v>20</v>
      </c>
      <c r="CC511">
        <f t="shared" si="1539"/>
        <v>0.20799006556651903</v>
      </c>
      <c r="CD511">
        <v>0</v>
      </c>
      <c r="CE511">
        <f t="shared" si="1540"/>
        <v>0</v>
      </c>
      <c r="CF511">
        <v>0</v>
      </c>
      <c r="CG511">
        <f t="shared" si="1541"/>
        <v>0</v>
      </c>
      <c r="CH511">
        <v>0</v>
      </c>
      <c r="CI511">
        <f t="shared" si="1542"/>
        <v>0</v>
      </c>
      <c r="CJ511">
        <v>0</v>
      </c>
      <c r="CK511">
        <f t="shared" si="1543"/>
        <v>0</v>
      </c>
      <c r="CL511">
        <v>0</v>
      </c>
      <c r="CM511">
        <f t="shared" si="1544"/>
        <v>0</v>
      </c>
      <c r="CN511">
        <v>0</v>
      </c>
      <c r="CO511">
        <f t="shared" si="1545"/>
        <v>0</v>
      </c>
      <c r="CP511">
        <v>0</v>
      </c>
      <c r="CQ511">
        <f t="shared" si="1546"/>
        <v>0</v>
      </c>
      <c r="CR511">
        <v>0</v>
      </c>
      <c r="CS511">
        <f t="shared" si="1547"/>
        <v>0</v>
      </c>
      <c r="CT511">
        <v>0</v>
      </c>
      <c r="CU511">
        <f t="shared" si="1548"/>
        <v>0</v>
      </c>
      <c r="CV511">
        <v>0</v>
      </c>
      <c r="CW511">
        <f t="shared" si="1549"/>
        <v>0</v>
      </c>
      <c r="CX511">
        <v>0</v>
      </c>
      <c r="CY511">
        <f t="shared" si="1550"/>
        <v>0</v>
      </c>
      <c r="CZ511">
        <v>0</v>
      </c>
      <c r="DA511">
        <f t="shared" si="1551"/>
        <v>0</v>
      </c>
      <c r="DB511">
        <v>0</v>
      </c>
      <c r="DC511">
        <f t="shared" si="1552"/>
        <v>0</v>
      </c>
      <c r="DD511">
        <v>0</v>
      </c>
      <c r="DE511">
        <f t="shared" si="1553"/>
        <v>0</v>
      </c>
      <c r="DF511">
        <v>0</v>
      </c>
      <c r="DG511">
        <f t="shared" si="1554"/>
        <v>0</v>
      </c>
      <c r="DH511">
        <v>0</v>
      </c>
      <c r="DI511">
        <f t="shared" si="1555"/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f t="shared" si="1556"/>
        <v>0</v>
      </c>
      <c r="ET511">
        <v>0</v>
      </c>
      <c r="EU511">
        <f t="shared" si="1557"/>
        <v>0</v>
      </c>
      <c r="EV511">
        <v>0</v>
      </c>
      <c r="EW511">
        <f t="shared" si="1558"/>
        <v>0</v>
      </c>
      <c r="EX511">
        <v>0</v>
      </c>
      <c r="EY511">
        <f t="shared" si="1559"/>
        <v>0</v>
      </c>
      <c r="EZ511">
        <v>44.5</v>
      </c>
      <c r="FA511">
        <f t="shared" si="1517"/>
        <v>1</v>
      </c>
      <c r="FB511">
        <v>0</v>
      </c>
      <c r="FC511">
        <f t="shared" si="1560"/>
        <v>0</v>
      </c>
      <c r="FD511">
        <v>0</v>
      </c>
      <c r="FE511">
        <f t="shared" si="1595"/>
        <v>0</v>
      </c>
      <c r="FF511">
        <v>0</v>
      </c>
      <c r="FG511">
        <f t="shared" si="1596"/>
        <v>0</v>
      </c>
      <c r="FH511">
        <v>0</v>
      </c>
      <c r="FI511">
        <f t="shared" si="1597"/>
        <v>0</v>
      </c>
      <c r="FJ511">
        <v>0</v>
      </c>
      <c r="FK511">
        <f t="shared" si="1598"/>
        <v>0</v>
      </c>
      <c r="FL511">
        <v>0</v>
      </c>
      <c r="FM511">
        <f t="shared" si="1599"/>
        <v>0</v>
      </c>
      <c r="FN511">
        <v>0</v>
      </c>
      <c r="FO511">
        <f t="shared" si="1600"/>
        <v>0</v>
      </c>
      <c r="FP511">
        <v>0</v>
      </c>
      <c r="FQ511">
        <f t="shared" si="1601"/>
        <v>0</v>
      </c>
      <c r="FR511">
        <v>0</v>
      </c>
      <c r="FS511">
        <f t="shared" si="1602"/>
        <v>0</v>
      </c>
      <c r="FT511">
        <v>0</v>
      </c>
      <c r="FU511">
        <f t="shared" si="1603"/>
        <v>0</v>
      </c>
      <c r="FV511">
        <v>0</v>
      </c>
      <c r="FW511">
        <f t="shared" si="1604"/>
        <v>0</v>
      </c>
      <c r="FX511">
        <v>0</v>
      </c>
      <c r="FY511">
        <f t="shared" si="1605"/>
        <v>0</v>
      </c>
      <c r="FZ511">
        <v>0</v>
      </c>
      <c r="GA511">
        <f t="shared" si="1606"/>
        <v>0</v>
      </c>
      <c r="GB511">
        <v>0</v>
      </c>
      <c r="GC511">
        <f t="shared" si="1607"/>
        <v>0</v>
      </c>
      <c r="GD511">
        <v>0</v>
      </c>
      <c r="GE511">
        <f t="shared" si="1608"/>
        <v>0</v>
      </c>
      <c r="GF511">
        <v>0</v>
      </c>
      <c r="GG511">
        <f t="shared" si="1609"/>
        <v>0</v>
      </c>
      <c r="GH511">
        <v>0</v>
      </c>
      <c r="GI511">
        <f t="shared" si="1610"/>
        <v>0</v>
      </c>
      <c r="GJ511">
        <v>0</v>
      </c>
      <c r="GK511">
        <f t="shared" si="1611"/>
        <v>0</v>
      </c>
      <c r="GL511">
        <v>0</v>
      </c>
      <c r="GM511">
        <f t="shared" si="1612"/>
        <v>0</v>
      </c>
      <c r="GN511">
        <v>0</v>
      </c>
      <c r="GO511">
        <f t="shared" si="1613"/>
        <v>0</v>
      </c>
      <c r="GP511">
        <v>0</v>
      </c>
      <c r="GQ511">
        <f t="shared" si="1614"/>
        <v>0</v>
      </c>
      <c r="GR511" s="14" t="s">
        <v>818</v>
      </c>
    </row>
    <row r="512" spans="1:200" x14ac:dyDescent="0.45">
      <c r="A512">
        <v>511</v>
      </c>
      <c r="B512" t="s">
        <v>368</v>
      </c>
      <c r="C512" t="s">
        <v>816</v>
      </c>
      <c r="D512" t="s">
        <v>808</v>
      </c>
      <c r="E512" t="s">
        <v>809</v>
      </c>
      <c r="F512">
        <f t="shared" si="1625"/>
        <v>396.5</v>
      </c>
      <c r="G512">
        <f>450+273</f>
        <v>723</v>
      </c>
      <c r="H512">
        <v>1673</v>
      </c>
      <c r="I512" s="2">
        <f t="shared" si="1519"/>
        <v>0.43215780035863716</v>
      </c>
      <c r="J512" s="2">
        <f t="shared" si="1520"/>
        <v>326.5</v>
      </c>
      <c r="K512" s="2">
        <f t="shared" si="1521"/>
        <v>1.8234552332912988</v>
      </c>
      <c r="N512">
        <v>8</v>
      </c>
      <c r="O512">
        <v>9.1</v>
      </c>
      <c r="P512" s="2">
        <f t="shared" si="1590"/>
        <v>0.87912087912087911</v>
      </c>
      <c r="Q512" s="2">
        <f t="shared" si="1591"/>
        <v>0.12087912087912084</v>
      </c>
      <c r="R512">
        <v>146</v>
      </c>
      <c r="S512">
        <v>120</v>
      </c>
      <c r="T512" s="2">
        <f t="shared" si="1592"/>
        <v>1.2166666666666666</v>
      </c>
      <c r="U512">
        <v>180</v>
      </c>
      <c r="V512">
        <v>179</v>
      </c>
      <c r="W512" s="2">
        <f t="shared" si="1522"/>
        <v>14.4</v>
      </c>
      <c r="X512" s="2">
        <f t="shared" si="1523"/>
        <v>16.288999999999998</v>
      </c>
      <c r="Y512" s="7">
        <f t="shared" si="1524"/>
        <v>0.1159678310516298</v>
      </c>
      <c r="Z512" s="2">
        <f t="shared" si="1525"/>
        <v>1.005586592178771</v>
      </c>
      <c r="AA512" s="2">
        <f t="shared" si="1526"/>
        <v>1.2328767123287672</v>
      </c>
      <c r="AB512" s="2">
        <f t="shared" si="1527"/>
        <v>1.4916666666666667</v>
      </c>
      <c r="AC512" s="2">
        <f t="shared" si="1528"/>
        <v>0.12087912087912084</v>
      </c>
      <c r="AD512" s="2">
        <f t="shared" si="1529"/>
        <v>34</v>
      </c>
      <c r="AE512" s="2">
        <f t="shared" si="1530"/>
        <v>59</v>
      </c>
      <c r="AF512" s="2">
        <f t="shared" si="1619"/>
        <v>0.32960893854748602</v>
      </c>
      <c r="AG512" s="2">
        <f t="shared" si="1531"/>
        <v>0.57627118644067798</v>
      </c>
      <c r="AH512" s="2">
        <f t="shared" si="1576"/>
        <v>2.9994413407821225</v>
      </c>
      <c r="AI512" s="2">
        <v>1</v>
      </c>
      <c r="AJ512">
        <f t="shared" si="1622"/>
        <v>5.0000000000000001E-4</v>
      </c>
      <c r="AK512">
        <f t="shared" si="1616"/>
        <v>160</v>
      </c>
      <c r="AL512">
        <v>10</v>
      </c>
      <c r="AM512">
        <f t="shared" si="1617"/>
        <v>170</v>
      </c>
      <c r="AP512" t="s">
        <v>37</v>
      </c>
      <c r="AS512">
        <v>1</v>
      </c>
      <c r="AT512">
        <v>1</v>
      </c>
      <c r="AU512">
        <f t="shared" si="1585"/>
        <v>120</v>
      </c>
      <c r="AV512" t="s">
        <v>448</v>
      </c>
      <c r="AW512" t="s">
        <v>64</v>
      </c>
      <c r="AZ512" s="2">
        <f t="shared" si="1593"/>
        <v>1.5994719424538215</v>
      </c>
      <c r="BA512" s="2">
        <f t="shared" si="1594"/>
        <v>4</v>
      </c>
      <c r="BB512">
        <v>0</v>
      </c>
      <c r="BC512">
        <f t="shared" si="1510"/>
        <v>0</v>
      </c>
      <c r="BD512">
        <v>0</v>
      </c>
      <c r="BE512">
        <f t="shared" si="1511"/>
        <v>0</v>
      </c>
      <c r="BF512">
        <v>13</v>
      </c>
      <c r="BG512">
        <f t="shared" si="1624"/>
        <v>0.1197670770705417</v>
      </c>
      <c r="BH512">
        <v>0</v>
      </c>
      <c r="BI512">
        <f t="shared" si="1512"/>
        <v>0</v>
      </c>
      <c r="BJ512">
        <v>0</v>
      </c>
      <c r="BK512">
        <f t="shared" si="1513"/>
        <v>0</v>
      </c>
      <c r="BL512">
        <v>0</v>
      </c>
      <c r="BM512">
        <f t="shared" si="1514"/>
        <v>0</v>
      </c>
      <c r="BN512">
        <v>0</v>
      </c>
      <c r="BO512">
        <f t="shared" si="1515"/>
        <v>0</v>
      </c>
      <c r="BP512">
        <v>0</v>
      </c>
      <c r="BQ512">
        <f t="shared" si="1516"/>
        <v>0</v>
      </c>
      <c r="BR512">
        <f t="shared" si="1623"/>
        <v>67</v>
      </c>
      <c r="BS512">
        <f t="shared" si="1534"/>
        <v>0.64874477628222726</v>
      </c>
      <c r="BT512">
        <f t="shared" si="1621"/>
        <v>0.41500000000000004</v>
      </c>
      <c r="BU512">
        <f t="shared" si="1535"/>
        <v>1.8684800095771694E-2</v>
      </c>
      <c r="BV512">
        <v>0</v>
      </c>
      <c r="BW512">
        <f t="shared" si="1536"/>
        <v>0</v>
      </c>
      <c r="BX512">
        <v>0</v>
      </c>
      <c r="BY512">
        <f t="shared" si="1537"/>
        <v>0</v>
      </c>
      <c r="BZ512">
        <v>0.25</v>
      </c>
      <c r="CA512">
        <f t="shared" si="1538"/>
        <v>4.8132809849403069E-3</v>
      </c>
      <c r="CB512">
        <v>20</v>
      </c>
      <c r="CC512">
        <f t="shared" si="1539"/>
        <v>0.20799006556651903</v>
      </c>
      <c r="CD512">
        <v>0</v>
      </c>
      <c r="CE512">
        <f t="shared" si="1540"/>
        <v>0</v>
      </c>
      <c r="CF512">
        <v>0</v>
      </c>
      <c r="CG512">
        <f t="shared" si="1541"/>
        <v>0</v>
      </c>
      <c r="CH512">
        <v>0</v>
      </c>
      <c r="CI512">
        <f t="shared" si="1542"/>
        <v>0</v>
      </c>
      <c r="CJ512">
        <v>0</v>
      </c>
      <c r="CK512">
        <f t="shared" si="1543"/>
        <v>0</v>
      </c>
      <c r="CL512">
        <v>0</v>
      </c>
      <c r="CM512">
        <f t="shared" si="1544"/>
        <v>0</v>
      </c>
      <c r="CN512">
        <v>0</v>
      </c>
      <c r="CO512">
        <f t="shared" si="1545"/>
        <v>0</v>
      </c>
      <c r="CP512">
        <v>0</v>
      </c>
      <c r="CQ512">
        <f t="shared" si="1546"/>
        <v>0</v>
      </c>
      <c r="CR512">
        <v>0</v>
      </c>
      <c r="CS512">
        <f t="shared" si="1547"/>
        <v>0</v>
      </c>
      <c r="CT512">
        <v>0</v>
      </c>
      <c r="CU512">
        <f t="shared" si="1548"/>
        <v>0</v>
      </c>
      <c r="CV512">
        <v>0</v>
      </c>
      <c r="CW512">
        <f t="shared" si="1549"/>
        <v>0</v>
      </c>
      <c r="CX512">
        <v>0</v>
      </c>
      <c r="CY512">
        <f t="shared" si="1550"/>
        <v>0</v>
      </c>
      <c r="CZ512">
        <v>0</v>
      </c>
      <c r="DA512">
        <f t="shared" si="1551"/>
        <v>0</v>
      </c>
      <c r="DB512">
        <v>0</v>
      </c>
      <c r="DC512">
        <f t="shared" si="1552"/>
        <v>0</v>
      </c>
      <c r="DD512">
        <v>0</v>
      </c>
      <c r="DE512">
        <f t="shared" si="1553"/>
        <v>0</v>
      </c>
      <c r="DF512">
        <v>0</v>
      </c>
      <c r="DG512">
        <f t="shared" si="1554"/>
        <v>0</v>
      </c>
      <c r="DH512">
        <v>0</v>
      </c>
      <c r="DI512">
        <f t="shared" si="1555"/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f t="shared" si="1556"/>
        <v>0</v>
      </c>
      <c r="ET512">
        <v>0</v>
      </c>
      <c r="EU512">
        <f t="shared" si="1557"/>
        <v>0</v>
      </c>
      <c r="EV512">
        <v>0</v>
      </c>
      <c r="EW512">
        <f t="shared" si="1558"/>
        <v>0</v>
      </c>
      <c r="EX512">
        <v>0</v>
      </c>
      <c r="EY512">
        <f t="shared" si="1559"/>
        <v>0</v>
      </c>
      <c r="EZ512">
        <v>44.5</v>
      </c>
      <c r="FA512">
        <f t="shared" si="1517"/>
        <v>1</v>
      </c>
      <c r="FB512">
        <v>0</v>
      </c>
      <c r="FC512">
        <f t="shared" si="1560"/>
        <v>0</v>
      </c>
      <c r="FD512">
        <v>0</v>
      </c>
      <c r="FE512">
        <f t="shared" si="1595"/>
        <v>0</v>
      </c>
      <c r="FF512">
        <v>0</v>
      </c>
      <c r="FG512">
        <f t="shared" si="1596"/>
        <v>0</v>
      </c>
      <c r="FH512">
        <v>0</v>
      </c>
      <c r="FI512">
        <f t="shared" si="1597"/>
        <v>0</v>
      </c>
      <c r="FJ512">
        <v>0</v>
      </c>
      <c r="FK512">
        <f t="shared" si="1598"/>
        <v>0</v>
      </c>
      <c r="FL512">
        <v>0</v>
      </c>
      <c r="FM512">
        <f t="shared" si="1599"/>
        <v>0</v>
      </c>
      <c r="FN512">
        <v>0</v>
      </c>
      <c r="FO512">
        <f t="shared" si="1600"/>
        <v>0</v>
      </c>
      <c r="FP512">
        <v>0</v>
      </c>
      <c r="FQ512">
        <f t="shared" si="1601"/>
        <v>0</v>
      </c>
      <c r="FR512">
        <v>0</v>
      </c>
      <c r="FS512">
        <f t="shared" si="1602"/>
        <v>0</v>
      </c>
      <c r="FT512">
        <v>0</v>
      </c>
      <c r="FU512">
        <f t="shared" si="1603"/>
        <v>0</v>
      </c>
      <c r="FV512">
        <v>0</v>
      </c>
      <c r="FW512">
        <f t="shared" si="1604"/>
        <v>0</v>
      </c>
      <c r="FX512">
        <v>0</v>
      </c>
      <c r="FY512">
        <f t="shared" si="1605"/>
        <v>0</v>
      </c>
      <c r="FZ512">
        <v>0</v>
      </c>
      <c r="GA512">
        <f t="shared" si="1606"/>
        <v>0</v>
      </c>
      <c r="GB512">
        <v>0</v>
      </c>
      <c r="GC512">
        <f t="shared" si="1607"/>
        <v>0</v>
      </c>
      <c r="GD512">
        <v>0</v>
      </c>
      <c r="GE512">
        <f t="shared" si="1608"/>
        <v>0</v>
      </c>
      <c r="GF512">
        <v>0</v>
      </c>
      <c r="GG512">
        <f t="shared" si="1609"/>
        <v>0</v>
      </c>
      <c r="GH512">
        <v>0</v>
      </c>
      <c r="GI512">
        <f t="shared" si="1610"/>
        <v>0</v>
      </c>
      <c r="GJ512">
        <v>0</v>
      </c>
      <c r="GK512">
        <f t="shared" si="1611"/>
        <v>0</v>
      </c>
      <c r="GL512">
        <v>0</v>
      </c>
      <c r="GM512">
        <f t="shared" si="1612"/>
        <v>0</v>
      </c>
      <c r="GN512">
        <v>0</v>
      </c>
      <c r="GO512">
        <f t="shared" si="1613"/>
        <v>0</v>
      </c>
      <c r="GP512">
        <v>0</v>
      </c>
      <c r="GQ512">
        <f t="shared" si="1614"/>
        <v>0</v>
      </c>
      <c r="GR512" s="14" t="s">
        <v>819</v>
      </c>
    </row>
    <row r="513" spans="1:200" x14ac:dyDescent="0.45">
      <c r="A513">
        <v>512</v>
      </c>
      <c r="B513" t="s">
        <v>368</v>
      </c>
      <c r="C513" t="s">
        <v>816</v>
      </c>
      <c r="D513" t="s">
        <v>808</v>
      </c>
      <c r="E513" t="s">
        <v>809</v>
      </c>
      <c r="F513">
        <f t="shared" si="1625"/>
        <v>396.5</v>
      </c>
      <c r="G513">
        <f>500+273</f>
        <v>773</v>
      </c>
      <c r="H513">
        <v>1673</v>
      </c>
      <c r="I513" s="2">
        <f t="shared" si="1519"/>
        <v>0.46204423191870891</v>
      </c>
      <c r="J513" s="2">
        <f t="shared" si="1520"/>
        <v>376.5</v>
      </c>
      <c r="K513" s="2">
        <f t="shared" si="1521"/>
        <v>1.9495586380832282</v>
      </c>
      <c r="N513">
        <v>11.6</v>
      </c>
      <c r="O513">
        <v>9.9</v>
      </c>
      <c r="P513" s="2">
        <f t="shared" si="1590"/>
        <v>1.1717171717171717</v>
      </c>
      <c r="Q513" s="2">
        <f t="shared" si="1591"/>
        <v>-0.17171717171717163</v>
      </c>
      <c r="R513">
        <v>110</v>
      </c>
      <c r="S513">
        <v>105</v>
      </c>
      <c r="T513" s="2">
        <f t="shared" si="1592"/>
        <v>1.0476190476190477</v>
      </c>
      <c r="U513">
        <v>140</v>
      </c>
      <c r="V513">
        <v>172</v>
      </c>
      <c r="W513" s="2">
        <f t="shared" si="1522"/>
        <v>16.239999999999998</v>
      </c>
      <c r="X513" s="2">
        <f t="shared" si="1523"/>
        <v>17.027999999999999</v>
      </c>
      <c r="Y513" s="7">
        <f t="shared" si="1524"/>
        <v>4.6276720695325367E-2</v>
      </c>
      <c r="Z513" s="2">
        <f t="shared" si="1525"/>
        <v>0.81395348837209303</v>
      </c>
      <c r="AA513" s="2">
        <f t="shared" si="1526"/>
        <v>1.2727272727272727</v>
      </c>
      <c r="AB513" s="2">
        <f t="shared" si="1527"/>
        <v>1.638095238095238</v>
      </c>
      <c r="AC513" s="2">
        <f t="shared" si="1528"/>
        <v>-0.17171717171717163</v>
      </c>
      <c r="AD513" s="2">
        <f t="shared" si="1529"/>
        <v>30</v>
      </c>
      <c r="AE513" s="2">
        <f t="shared" si="1530"/>
        <v>67</v>
      </c>
      <c r="AF513" s="2">
        <f t="shared" si="1619"/>
        <v>0.38953488372093026</v>
      </c>
      <c r="AG513" s="2">
        <f t="shared" si="1531"/>
        <v>0.44776119402985076</v>
      </c>
      <c r="AH513" s="2">
        <f t="shared" si="1576"/>
        <v>3.8563953488372098</v>
      </c>
      <c r="AI513" s="2">
        <v>1</v>
      </c>
      <c r="AJ513">
        <f t="shared" si="1622"/>
        <v>5.0000000000000001E-4</v>
      </c>
      <c r="AK513">
        <f t="shared" si="1616"/>
        <v>231.99999999999997</v>
      </c>
      <c r="AL513">
        <v>10</v>
      </c>
      <c r="AM513">
        <f t="shared" si="1617"/>
        <v>241.99999999999997</v>
      </c>
      <c r="AP513" t="s">
        <v>37</v>
      </c>
      <c r="AS513">
        <v>1</v>
      </c>
      <c r="AT513">
        <v>1</v>
      </c>
      <c r="AU513">
        <f t="shared" si="1585"/>
        <v>105</v>
      </c>
      <c r="AV513" t="s">
        <v>448</v>
      </c>
      <c r="AW513" t="s">
        <v>64</v>
      </c>
      <c r="AZ513" s="2">
        <f t="shared" si="1593"/>
        <v>1.5994719424538215</v>
      </c>
      <c r="BA513" s="2">
        <f t="shared" si="1594"/>
        <v>4</v>
      </c>
      <c r="BB513">
        <v>0</v>
      </c>
      <c r="BC513">
        <f t="shared" si="1510"/>
        <v>0</v>
      </c>
      <c r="BD513">
        <v>0</v>
      </c>
      <c r="BE513">
        <f t="shared" si="1511"/>
        <v>0</v>
      </c>
      <c r="BF513">
        <v>13</v>
      </c>
      <c r="BG513">
        <f t="shared" si="1624"/>
        <v>0.1197670770705417</v>
      </c>
      <c r="BH513">
        <v>0</v>
      </c>
      <c r="BI513">
        <f t="shared" si="1512"/>
        <v>0</v>
      </c>
      <c r="BJ513">
        <v>0</v>
      </c>
      <c r="BK513">
        <f t="shared" si="1513"/>
        <v>0</v>
      </c>
      <c r="BL513">
        <v>0</v>
      </c>
      <c r="BM513">
        <f t="shared" si="1514"/>
        <v>0</v>
      </c>
      <c r="BN513">
        <v>0</v>
      </c>
      <c r="BO513">
        <f t="shared" si="1515"/>
        <v>0</v>
      </c>
      <c r="BP513">
        <v>0</v>
      </c>
      <c r="BQ513">
        <f t="shared" si="1516"/>
        <v>0</v>
      </c>
      <c r="BR513">
        <f t="shared" si="1623"/>
        <v>67</v>
      </c>
      <c r="BS513">
        <f t="shared" si="1534"/>
        <v>0.64874477628222726</v>
      </c>
      <c r="BT513">
        <f t="shared" si="1621"/>
        <v>0.41500000000000004</v>
      </c>
      <c r="BU513">
        <f t="shared" si="1535"/>
        <v>1.8684800095771694E-2</v>
      </c>
      <c r="BV513">
        <v>0</v>
      </c>
      <c r="BW513">
        <f t="shared" si="1536"/>
        <v>0</v>
      </c>
      <c r="BX513">
        <v>0</v>
      </c>
      <c r="BY513">
        <f t="shared" si="1537"/>
        <v>0</v>
      </c>
      <c r="BZ513">
        <v>0.25</v>
      </c>
      <c r="CA513">
        <f t="shared" si="1538"/>
        <v>4.8132809849403069E-3</v>
      </c>
      <c r="CB513">
        <v>20</v>
      </c>
      <c r="CC513">
        <f t="shared" si="1539"/>
        <v>0.20799006556651903</v>
      </c>
      <c r="CD513">
        <v>0</v>
      </c>
      <c r="CE513">
        <f t="shared" si="1540"/>
        <v>0</v>
      </c>
      <c r="CF513">
        <v>0</v>
      </c>
      <c r="CG513">
        <f t="shared" si="1541"/>
        <v>0</v>
      </c>
      <c r="CH513">
        <v>0</v>
      </c>
      <c r="CI513">
        <f t="shared" si="1542"/>
        <v>0</v>
      </c>
      <c r="CJ513">
        <v>0</v>
      </c>
      <c r="CK513">
        <f t="shared" si="1543"/>
        <v>0</v>
      </c>
      <c r="CL513">
        <v>0</v>
      </c>
      <c r="CM513">
        <f t="shared" si="1544"/>
        <v>0</v>
      </c>
      <c r="CN513">
        <v>0</v>
      </c>
      <c r="CO513">
        <f t="shared" si="1545"/>
        <v>0</v>
      </c>
      <c r="CP513">
        <v>0</v>
      </c>
      <c r="CQ513">
        <f t="shared" si="1546"/>
        <v>0</v>
      </c>
      <c r="CR513">
        <v>0</v>
      </c>
      <c r="CS513">
        <f t="shared" si="1547"/>
        <v>0</v>
      </c>
      <c r="CT513">
        <v>0</v>
      </c>
      <c r="CU513">
        <f t="shared" si="1548"/>
        <v>0</v>
      </c>
      <c r="CV513">
        <v>0</v>
      </c>
      <c r="CW513">
        <f t="shared" si="1549"/>
        <v>0</v>
      </c>
      <c r="CX513">
        <v>0</v>
      </c>
      <c r="CY513">
        <f t="shared" si="1550"/>
        <v>0</v>
      </c>
      <c r="CZ513">
        <v>0</v>
      </c>
      <c r="DA513">
        <f t="shared" si="1551"/>
        <v>0</v>
      </c>
      <c r="DB513">
        <v>0</v>
      </c>
      <c r="DC513">
        <f t="shared" si="1552"/>
        <v>0</v>
      </c>
      <c r="DD513">
        <v>0</v>
      </c>
      <c r="DE513">
        <f t="shared" si="1553"/>
        <v>0</v>
      </c>
      <c r="DF513">
        <v>0</v>
      </c>
      <c r="DG513">
        <f t="shared" si="1554"/>
        <v>0</v>
      </c>
      <c r="DH513">
        <v>0</v>
      </c>
      <c r="DI513">
        <f t="shared" si="1555"/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f t="shared" si="1556"/>
        <v>0</v>
      </c>
      <c r="ET513">
        <v>0</v>
      </c>
      <c r="EU513">
        <f t="shared" si="1557"/>
        <v>0</v>
      </c>
      <c r="EV513">
        <v>0</v>
      </c>
      <c r="EW513">
        <f t="shared" si="1558"/>
        <v>0</v>
      </c>
      <c r="EX513">
        <v>0</v>
      </c>
      <c r="EY513">
        <f t="shared" si="1559"/>
        <v>0</v>
      </c>
      <c r="EZ513">
        <v>44.5</v>
      </c>
      <c r="FA513">
        <f t="shared" si="1517"/>
        <v>1</v>
      </c>
      <c r="FB513">
        <v>0</v>
      </c>
      <c r="FC513">
        <f t="shared" si="1560"/>
        <v>0</v>
      </c>
      <c r="FD513">
        <v>0</v>
      </c>
      <c r="FE513">
        <f t="shared" si="1595"/>
        <v>0</v>
      </c>
      <c r="FF513">
        <v>0</v>
      </c>
      <c r="FG513">
        <f t="shared" si="1596"/>
        <v>0</v>
      </c>
      <c r="FH513">
        <v>0</v>
      </c>
      <c r="FI513">
        <f t="shared" si="1597"/>
        <v>0</v>
      </c>
      <c r="FJ513">
        <v>0</v>
      </c>
      <c r="FK513">
        <f t="shared" si="1598"/>
        <v>0</v>
      </c>
      <c r="FL513">
        <v>0</v>
      </c>
      <c r="FM513">
        <f t="shared" si="1599"/>
        <v>0</v>
      </c>
      <c r="FN513">
        <v>0</v>
      </c>
      <c r="FO513">
        <f t="shared" si="1600"/>
        <v>0</v>
      </c>
      <c r="FP513">
        <v>0</v>
      </c>
      <c r="FQ513">
        <f t="shared" si="1601"/>
        <v>0</v>
      </c>
      <c r="FR513">
        <v>0</v>
      </c>
      <c r="FS513">
        <f t="shared" si="1602"/>
        <v>0</v>
      </c>
      <c r="FT513">
        <v>0</v>
      </c>
      <c r="FU513">
        <f t="shared" si="1603"/>
        <v>0</v>
      </c>
      <c r="FV513">
        <v>0</v>
      </c>
      <c r="FW513">
        <f t="shared" si="1604"/>
        <v>0</v>
      </c>
      <c r="FX513">
        <v>0</v>
      </c>
      <c r="FY513">
        <f t="shared" si="1605"/>
        <v>0</v>
      </c>
      <c r="FZ513">
        <v>0</v>
      </c>
      <c r="GA513">
        <f t="shared" si="1606"/>
        <v>0</v>
      </c>
      <c r="GB513">
        <v>0</v>
      </c>
      <c r="GC513">
        <f t="shared" si="1607"/>
        <v>0</v>
      </c>
      <c r="GD513">
        <v>0</v>
      </c>
      <c r="GE513">
        <f t="shared" si="1608"/>
        <v>0</v>
      </c>
      <c r="GF513">
        <v>0</v>
      </c>
      <c r="GG513">
        <f t="shared" si="1609"/>
        <v>0</v>
      </c>
      <c r="GH513">
        <v>0</v>
      </c>
      <c r="GI513">
        <f t="shared" si="1610"/>
        <v>0</v>
      </c>
      <c r="GJ513">
        <v>0</v>
      </c>
      <c r="GK513">
        <f t="shared" si="1611"/>
        <v>0</v>
      </c>
      <c r="GL513">
        <v>0</v>
      </c>
      <c r="GM513">
        <f t="shared" si="1612"/>
        <v>0</v>
      </c>
      <c r="GN513">
        <v>0</v>
      </c>
      <c r="GO513">
        <f t="shared" si="1613"/>
        <v>0</v>
      </c>
      <c r="GP513">
        <v>0</v>
      </c>
      <c r="GQ513">
        <f t="shared" si="1614"/>
        <v>0</v>
      </c>
      <c r="GR513" s="14" t="s">
        <v>820</v>
      </c>
    </row>
    <row r="514" spans="1:200" x14ac:dyDescent="0.45">
      <c r="A514">
        <v>513</v>
      </c>
      <c r="B514" t="s">
        <v>368</v>
      </c>
      <c r="C514" t="s">
        <v>816</v>
      </c>
      <c r="D514" t="s">
        <v>808</v>
      </c>
      <c r="E514" t="s">
        <v>809</v>
      </c>
      <c r="F514">
        <f t="shared" si="1625"/>
        <v>396.5</v>
      </c>
      <c r="G514">
        <f>550+273</f>
        <v>823</v>
      </c>
      <c r="H514">
        <v>1673</v>
      </c>
      <c r="I514" s="2">
        <f t="shared" si="1519"/>
        <v>0.49193066347878062</v>
      </c>
      <c r="J514" s="2">
        <f t="shared" si="1520"/>
        <v>426.5</v>
      </c>
      <c r="K514" s="2">
        <f t="shared" si="1521"/>
        <v>2.0756620428751575</v>
      </c>
      <c r="N514">
        <v>12.2</v>
      </c>
      <c r="O514">
        <f>(9.9+11.2)/2</f>
        <v>10.55</v>
      </c>
      <c r="P514" s="2">
        <f t="shared" si="1590"/>
        <v>1.1563981042654028</v>
      </c>
      <c r="Q514" s="2">
        <f t="shared" si="1591"/>
        <v>-0.15639810426540271</v>
      </c>
      <c r="R514">
        <v>65</v>
      </c>
      <c r="S514">
        <v>90</v>
      </c>
      <c r="T514" s="2">
        <f t="shared" si="1592"/>
        <v>0.72222222222222221</v>
      </c>
      <c r="U514">
        <v>115</v>
      </c>
      <c r="V514">
        <f>(172+93)/2</f>
        <v>132.5</v>
      </c>
      <c r="W514" s="2">
        <f t="shared" si="1522"/>
        <v>14.03</v>
      </c>
      <c r="X514" s="2">
        <f t="shared" si="1523"/>
        <v>13.97875</v>
      </c>
      <c r="Y514" s="7">
        <f t="shared" si="1524"/>
        <v>-3.6662791737458338E-3</v>
      </c>
      <c r="Z514" s="2">
        <f t="shared" si="1525"/>
        <v>0.86792452830188682</v>
      </c>
      <c r="AA514" s="2">
        <f t="shared" si="1526"/>
        <v>1.7692307692307692</v>
      </c>
      <c r="AB514" s="2">
        <f t="shared" si="1527"/>
        <v>1.4722222222222223</v>
      </c>
      <c r="AC514" s="2">
        <f t="shared" si="1528"/>
        <v>-0.15639810426540271</v>
      </c>
      <c r="AD514" s="2">
        <f t="shared" si="1529"/>
        <v>50</v>
      </c>
      <c r="AE514" s="2">
        <f t="shared" si="1530"/>
        <v>42.5</v>
      </c>
      <c r="AF514" s="2">
        <f t="shared" si="1619"/>
        <v>0.32075471698113206</v>
      </c>
      <c r="AG514" s="2">
        <f t="shared" si="1531"/>
        <v>1.1764705882352942</v>
      </c>
      <c r="AH514" s="2">
        <f t="shared" si="1576"/>
        <v>3.3839622641509433</v>
      </c>
      <c r="AI514" s="2">
        <v>0</v>
      </c>
      <c r="AJ514">
        <f t="shared" si="1622"/>
        <v>5.0000000000000001E-4</v>
      </c>
      <c r="AK514">
        <f t="shared" si="1616"/>
        <v>244</v>
      </c>
      <c r="AL514">
        <v>10</v>
      </c>
      <c r="AM514">
        <f t="shared" si="1617"/>
        <v>254</v>
      </c>
      <c r="AP514" t="s">
        <v>37</v>
      </c>
      <c r="AS514">
        <v>1</v>
      </c>
      <c r="AT514">
        <v>1</v>
      </c>
      <c r="AU514">
        <f t="shared" si="1585"/>
        <v>90</v>
      </c>
      <c r="AV514" t="s">
        <v>448</v>
      </c>
      <c r="AW514" t="s">
        <v>64</v>
      </c>
      <c r="AZ514" s="2">
        <f t="shared" si="1593"/>
        <v>1.5994719424538215</v>
      </c>
      <c r="BA514" s="2">
        <f t="shared" si="1594"/>
        <v>4</v>
      </c>
      <c r="BB514">
        <v>0</v>
      </c>
      <c r="BC514">
        <f t="shared" si="1510"/>
        <v>0</v>
      </c>
      <c r="BD514">
        <v>0</v>
      </c>
      <c r="BE514">
        <f t="shared" si="1511"/>
        <v>0</v>
      </c>
      <c r="BF514">
        <v>13</v>
      </c>
      <c r="BG514">
        <f t="shared" si="1624"/>
        <v>0.1197670770705417</v>
      </c>
      <c r="BH514">
        <v>0</v>
      </c>
      <c r="BI514">
        <f t="shared" si="1512"/>
        <v>0</v>
      </c>
      <c r="BJ514">
        <v>0</v>
      </c>
      <c r="BK514">
        <f t="shared" si="1513"/>
        <v>0</v>
      </c>
      <c r="BL514">
        <v>0</v>
      </c>
      <c r="BM514">
        <f t="shared" si="1514"/>
        <v>0</v>
      </c>
      <c r="BN514">
        <v>0</v>
      </c>
      <c r="BO514">
        <f t="shared" si="1515"/>
        <v>0</v>
      </c>
      <c r="BP514">
        <v>0</v>
      </c>
      <c r="BQ514">
        <f t="shared" si="1516"/>
        <v>0</v>
      </c>
      <c r="BR514">
        <f t="shared" si="1623"/>
        <v>67</v>
      </c>
      <c r="BS514">
        <f t="shared" si="1534"/>
        <v>0.64874477628222726</v>
      </c>
      <c r="BT514">
        <f t="shared" si="1621"/>
        <v>0.41500000000000004</v>
      </c>
      <c r="BU514">
        <f t="shared" si="1535"/>
        <v>1.8684800095771694E-2</v>
      </c>
      <c r="BV514">
        <v>0</v>
      </c>
      <c r="BW514">
        <f t="shared" si="1536"/>
        <v>0</v>
      </c>
      <c r="BX514">
        <v>0</v>
      </c>
      <c r="BY514">
        <f t="shared" si="1537"/>
        <v>0</v>
      </c>
      <c r="BZ514">
        <v>0.25</v>
      </c>
      <c r="CA514">
        <f t="shared" si="1538"/>
        <v>4.8132809849403069E-3</v>
      </c>
      <c r="CB514">
        <v>20</v>
      </c>
      <c r="CC514">
        <f t="shared" si="1539"/>
        <v>0.20799006556651903</v>
      </c>
      <c r="CD514">
        <v>0</v>
      </c>
      <c r="CE514">
        <f t="shared" si="1540"/>
        <v>0</v>
      </c>
      <c r="CF514">
        <v>0</v>
      </c>
      <c r="CG514">
        <f t="shared" si="1541"/>
        <v>0</v>
      </c>
      <c r="CH514">
        <v>0</v>
      </c>
      <c r="CI514">
        <f t="shared" si="1542"/>
        <v>0</v>
      </c>
      <c r="CJ514">
        <v>0</v>
      </c>
      <c r="CK514">
        <f t="shared" si="1543"/>
        <v>0</v>
      </c>
      <c r="CL514">
        <v>0</v>
      </c>
      <c r="CM514">
        <f t="shared" si="1544"/>
        <v>0</v>
      </c>
      <c r="CN514">
        <v>0</v>
      </c>
      <c r="CO514">
        <f t="shared" si="1545"/>
        <v>0</v>
      </c>
      <c r="CP514">
        <v>0</v>
      </c>
      <c r="CQ514">
        <f t="shared" si="1546"/>
        <v>0</v>
      </c>
      <c r="CR514">
        <v>0</v>
      </c>
      <c r="CS514">
        <f t="shared" si="1547"/>
        <v>0</v>
      </c>
      <c r="CT514">
        <v>0</v>
      </c>
      <c r="CU514">
        <f t="shared" si="1548"/>
        <v>0</v>
      </c>
      <c r="CV514">
        <v>0</v>
      </c>
      <c r="CW514">
        <f t="shared" si="1549"/>
        <v>0</v>
      </c>
      <c r="CX514">
        <v>0</v>
      </c>
      <c r="CY514">
        <f t="shared" si="1550"/>
        <v>0</v>
      </c>
      <c r="CZ514">
        <v>0</v>
      </c>
      <c r="DA514">
        <f t="shared" si="1551"/>
        <v>0</v>
      </c>
      <c r="DB514">
        <v>0</v>
      </c>
      <c r="DC514">
        <f t="shared" si="1552"/>
        <v>0</v>
      </c>
      <c r="DD514">
        <v>0</v>
      </c>
      <c r="DE514">
        <f t="shared" si="1553"/>
        <v>0</v>
      </c>
      <c r="DF514">
        <v>0</v>
      </c>
      <c r="DG514">
        <f t="shared" si="1554"/>
        <v>0</v>
      </c>
      <c r="DH514">
        <v>0</v>
      </c>
      <c r="DI514">
        <f t="shared" si="1555"/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f t="shared" si="1556"/>
        <v>0</v>
      </c>
      <c r="ET514">
        <v>0</v>
      </c>
      <c r="EU514">
        <f t="shared" si="1557"/>
        <v>0</v>
      </c>
      <c r="EV514">
        <v>0</v>
      </c>
      <c r="EW514">
        <f t="shared" si="1558"/>
        <v>0</v>
      </c>
      <c r="EX514">
        <v>0</v>
      </c>
      <c r="EY514">
        <f t="shared" si="1559"/>
        <v>0</v>
      </c>
      <c r="EZ514">
        <v>44.5</v>
      </c>
      <c r="FA514">
        <f t="shared" si="1517"/>
        <v>1</v>
      </c>
      <c r="FB514">
        <v>0</v>
      </c>
      <c r="FC514">
        <f t="shared" si="1560"/>
        <v>0</v>
      </c>
      <c r="FD514">
        <v>0</v>
      </c>
      <c r="FE514">
        <f t="shared" si="1595"/>
        <v>0</v>
      </c>
      <c r="FF514">
        <v>0</v>
      </c>
      <c r="FG514">
        <f t="shared" si="1596"/>
        <v>0</v>
      </c>
      <c r="FH514">
        <v>0</v>
      </c>
      <c r="FI514">
        <f t="shared" si="1597"/>
        <v>0</v>
      </c>
      <c r="FJ514">
        <v>0</v>
      </c>
      <c r="FK514">
        <f t="shared" si="1598"/>
        <v>0</v>
      </c>
      <c r="FL514">
        <v>0</v>
      </c>
      <c r="FM514">
        <f t="shared" si="1599"/>
        <v>0</v>
      </c>
      <c r="FN514">
        <v>0</v>
      </c>
      <c r="FO514">
        <f t="shared" si="1600"/>
        <v>0</v>
      </c>
      <c r="FP514">
        <v>0</v>
      </c>
      <c r="FQ514">
        <f t="shared" si="1601"/>
        <v>0</v>
      </c>
      <c r="FR514">
        <v>0</v>
      </c>
      <c r="FS514">
        <f t="shared" si="1602"/>
        <v>0</v>
      </c>
      <c r="FT514">
        <v>0</v>
      </c>
      <c r="FU514">
        <f t="shared" si="1603"/>
        <v>0</v>
      </c>
      <c r="FV514">
        <v>0</v>
      </c>
      <c r="FW514">
        <f t="shared" si="1604"/>
        <v>0</v>
      </c>
      <c r="FX514">
        <v>0</v>
      </c>
      <c r="FY514">
        <f t="shared" si="1605"/>
        <v>0</v>
      </c>
      <c r="FZ514">
        <v>0</v>
      </c>
      <c r="GA514">
        <f t="shared" si="1606"/>
        <v>0</v>
      </c>
      <c r="GB514">
        <v>0</v>
      </c>
      <c r="GC514">
        <f t="shared" si="1607"/>
        <v>0</v>
      </c>
      <c r="GD514">
        <v>0</v>
      </c>
      <c r="GE514">
        <f t="shared" si="1608"/>
        <v>0</v>
      </c>
      <c r="GF514">
        <v>0</v>
      </c>
      <c r="GG514">
        <f t="shared" si="1609"/>
        <v>0</v>
      </c>
      <c r="GH514">
        <v>0</v>
      </c>
      <c r="GI514">
        <f t="shared" si="1610"/>
        <v>0</v>
      </c>
      <c r="GJ514">
        <v>0</v>
      </c>
      <c r="GK514">
        <f t="shared" si="1611"/>
        <v>0</v>
      </c>
      <c r="GL514">
        <v>0</v>
      </c>
      <c r="GM514">
        <f t="shared" si="1612"/>
        <v>0</v>
      </c>
      <c r="GN514">
        <v>0</v>
      </c>
      <c r="GO514">
        <f t="shared" si="1613"/>
        <v>0</v>
      </c>
      <c r="GP514">
        <v>0</v>
      </c>
      <c r="GQ514">
        <f t="shared" si="1614"/>
        <v>0</v>
      </c>
      <c r="GR514" s="14" t="s">
        <v>821</v>
      </c>
    </row>
    <row r="515" spans="1:200" x14ac:dyDescent="0.45">
      <c r="A515">
        <v>514</v>
      </c>
      <c r="B515" t="s">
        <v>368</v>
      </c>
      <c r="C515" t="s">
        <v>816</v>
      </c>
      <c r="D515" t="s">
        <v>808</v>
      </c>
      <c r="E515" t="s">
        <v>809</v>
      </c>
      <c r="F515">
        <f t="shared" si="1625"/>
        <v>396.5</v>
      </c>
      <c r="G515">
        <f>600+273</f>
        <v>873</v>
      </c>
      <c r="H515">
        <v>1673</v>
      </c>
      <c r="I515" s="2">
        <f t="shared" si="1519"/>
        <v>0.52181709503885232</v>
      </c>
      <c r="J515" s="2">
        <f t="shared" si="1520"/>
        <v>476.5</v>
      </c>
      <c r="K515" s="2">
        <f t="shared" si="1521"/>
        <v>2.2017654476670869</v>
      </c>
      <c r="N515">
        <v>9.6</v>
      </c>
      <c r="O515">
        <v>11.2</v>
      </c>
      <c r="P515" s="2">
        <f t="shared" si="1590"/>
        <v>0.85714285714285721</v>
      </c>
      <c r="Q515" s="2">
        <f t="shared" si="1591"/>
        <v>0.14285714285714282</v>
      </c>
      <c r="R515">
        <v>63</v>
      </c>
      <c r="S515">
        <v>75</v>
      </c>
      <c r="T515" s="2">
        <f t="shared" si="1592"/>
        <v>0.84</v>
      </c>
      <c r="U515">
        <v>83</v>
      </c>
      <c r="V515">
        <v>93</v>
      </c>
      <c r="W515" s="2">
        <f t="shared" si="1522"/>
        <v>7.968</v>
      </c>
      <c r="X515" s="2">
        <f t="shared" si="1523"/>
        <v>10.415999999999999</v>
      </c>
      <c r="Y515" s="7">
        <f t="shared" si="1524"/>
        <v>0.23502304147465428</v>
      </c>
      <c r="Z515" s="2">
        <f t="shared" si="1525"/>
        <v>0.89247311827956988</v>
      </c>
      <c r="AA515" s="2">
        <f t="shared" si="1526"/>
        <v>1.3174603174603174</v>
      </c>
      <c r="AB515" s="2">
        <f t="shared" si="1527"/>
        <v>1.24</v>
      </c>
      <c r="AC515" s="2">
        <f t="shared" si="1528"/>
        <v>0.14285714285714282</v>
      </c>
      <c r="AD515" s="2">
        <f t="shared" si="1529"/>
        <v>20</v>
      </c>
      <c r="AE515" s="2">
        <f t="shared" si="1530"/>
        <v>18</v>
      </c>
      <c r="AF515" s="2">
        <f t="shared" si="1619"/>
        <v>0.19354838709677419</v>
      </c>
      <c r="AG515" s="2">
        <f t="shared" si="1531"/>
        <v>1.1111111111111112</v>
      </c>
      <c r="AH515" s="2">
        <f t="shared" ref="AH515:AH578" si="1626">(AE515/V515)*O515</f>
        <v>2.1677419354838707</v>
      </c>
      <c r="AI515" s="2">
        <v>1</v>
      </c>
      <c r="AJ515">
        <f t="shared" si="1622"/>
        <v>5.0000000000000001E-4</v>
      </c>
      <c r="AK515">
        <f t="shared" si="1616"/>
        <v>192</v>
      </c>
      <c r="AL515">
        <v>10</v>
      </c>
      <c r="AM515">
        <f t="shared" si="1617"/>
        <v>202</v>
      </c>
      <c r="AP515" t="s">
        <v>37</v>
      </c>
      <c r="AS515">
        <v>1</v>
      </c>
      <c r="AT515">
        <v>1</v>
      </c>
      <c r="AU515">
        <f t="shared" si="1585"/>
        <v>75</v>
      </c>
      <c r="AV515" t="s">
        <v>448</v>
      </c>
      <c r="AW515" t="s">
        <v>64</v>
      </c>
      <c r="AZ515" s="2">
        <f t="shared" si="1593"/>
        <v>1.5994719424538215</v>
      </c>
      <c r="BA515" s="2">
        <f t="shared" si="1594"/>
        <v>4</v>
      </c>
      <c r="BB515">
        <v>0</v>
      </c>
      <c r="BC515">
        <f t="shared" si="1510"/>
        <v>0</v>
      </c>
      <c r="BD515">
        <v>0</v>
      </c>
      <c r="BE515">
        <f t="shared" si="1511"/>
        <v>0</v>
      </c>
      <c r="BF515">
        <v>13</v>
      </c>
      <c r="BG515">
        <f t="shared" si="1624"/>
        <v>0.1197670770705417</v>
      </c>
      <c r="BH515">
        <v>0</v>
      </c>
      <c r="BI515">
        <f t="shared" si="1512"/>
        <v>0</v>
      </c>
      <c r="BJ515">
        <v>0</v>
      </c>
      <c r="BK515">
        <f t="shared" si="1513"/>
        <v>0</v>
      </c>
      <c r="BL515">
        <v>0</v>
      </c>
      <c r="BM515">
        <f t="shared" si="1514"/>
        <v>0</v>
      </c>
      <c r="BN515">
        <v>0</v>
      </c>
      <c r="BO515">
        <f t="shared" si="1515"/>
        <v>0</v>
      </c>
      <c r="BP515">
        <v>0</v>
      </c>
      <c r="BQ515">
        <f t="shared" si="1516"/>
        <v>0</v>
      </c>
      <c r="BR515">
        <f t="shared" si="1623"/>
        <v>67</v>
      </c>
      <c r="BS515">
        <f t="shared" si="1534"/>
        <v>0.64874477628222726</v>
      </c>
      <c r="BT515">
        <f t="shared" si="1621"/>
        <v>0.41500000000000004</v>
      </c>
      <c r="BU515">
        <f t="shared" si="1535"/>
        <v>1.8684800095771694E-2</v>
      </c>
      <c r="BV515">
        <v>0</v>
      </c>
      <c r="BW515">
        <f t="shared" si="1536"/>
        <v>0</v>
      </c>
      <c r="BX515">
        <v>0</v>
      </c>
      <c r="BY515">
        <f t="shared" si="1537"/>
        <v>0</v>
      </c>
      <c r="BZ515">
        <v>0.25</v>
      </c>
      <c r="CA515">
        <f t="shared" si="1538"/>
        <v>4.8132809849403069E-3</v>
      </c>
      <c r="CB515">
        <v>20</v>
      </c>
      <c r="CC515">
        <f t="shared" si="1539"/>
        <v>0.20799006556651903</v>
      </c>
      <c r="CD515">
        <v>0</v>
      </c>
      <c r="CE515">
        <f t="shared" si="1540"/>
        <v>0</v>
      </c>
      <c r="CF515">
        <v>0</v>
      </c>
      <c r="CG515">
        <f t="shared" si="1541"/>
        <v>0</v>
      </c>
      <c r="CH515">
        <v>0</v>
      </c>
      <c r="CI515">
        <f t="shared" si="1542"/>
        <v>0</v>
      </c>
      <c r="CJ515">
        <v>0</v>
      </c>
      <c r="CK515">
        <f t="shared" si="1543"/>
        <v>0</v>
      </c>
      <c r="CL515">
        <v>0</v>
      </c>
      <c r="CM515">
        <f t="shared" si="1544"/>
        <v>0</v>
      </c>
      <c r="CN515">
        <v>0</v>
      </c>
      <c r="CO515">
        <f t="shared" si="1545"/>
        <v>0</v>
      </c>
      <c r="CP515">
        <v>0</v>
      </c>
      <c r="CQ515">
        <f t="shared" si="1546"/>
        <v>0</v>
      </c>
      <c r="CR515">
        <v>0</v>
      </c>
      <c r="CS515">
        <f t="shared" si="1547"/>
        <v>0</v>
      </c>
      <c r="CT515">
        <v>0</v>
      </c>
      <c r="CU515">
        <f t="shared" si="1548"/>
        <v>0</v>
      </c>
      <c r="CV515">
        <v>0</v>
      </c>
      <c r="CW515">
        <f t="shared" si="1549"/>
        <v>0</v>
      </c>
      <c r="CX515">
        <v>0</v>
      </c>
      <c r="CY515">
        <f t="shared" si="1550"/>
        <v>0</v>
      </c>
      <c r="CZ515">
        <v>0</v>
      </c>
      <c r="DA515">
        <f t="shared" si="1551"/>
        <v>0</v>
      </c>
      <c r="DB515">
        <v>0</v>
      </c>
      <c r="DC515">
        <f t="shared" si="1552"/>
        <v>0</v>
      </c>
      <c r="DD515">
        <v>0</v>
      </c>
      <c r="DE515">
        <f t="shared" si="1553"/>
        <v>0</v>
      </c>
      <c r="DF515">
        <v>0</v>
      </c>
      <c r="DG515">
        <f t="shared" si="1554"/>
        <v>0</v>
      </c>
      <c r="DH515">
        <v>0</v>
      </c>
      <c r="DI515">
        <f t="shared" si="1555"/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f t="shared" si="1556"/>
        <v>0</v>
      </c>
      <c r="ET515">
        <v>0</v>
      </c>
      <c r="EU515">
        <f t="shared" si="1557"/>
        <v>0</v>
      </c>
      <c r="EV515">
        <v>0</v>
      </c>
      <c r="EW515">
        <f t="shared" si="1558"/>
        <v>0</v>
      </c>
      <c r="EX515">
        <v>0</v>
      </c>
      <c r="EY515">
        <f t="shared" si="1559"/>
        <v>0</v>
      </c>
      <c r="EZ515">
        <v>44.5</v>
      </c>
      <c r="FA515">
        <f t="shared" si="1517"/>
        <v>1</v>
      </c>
      <c r="FB515">
        <v>0</v>
      </c>
      <c r="FC515">
        <f t="shared" si="1560"/>
        <v>0</v>
      </c>
      <c r="FD515">
        <v>0</v>
      </c>
      <c r="FE515">
        <f t="shared" si="1595"/>
        <v>0</v>
      </c>
      <c r="FF515">
        <v>0</v>
      </c>
      <c r="FG515">
        <f t="shared" si="1596"/>
        <v>0</v>
      </c>
      <c r="FH515">
        <v>0</v>
      </c>
      <c r="FI515">
        <f t="shared" si="1597"/>
        <v>0</v>
      </c>
      <c r="FJ515">
        <v>0</v>
      </c>
      <c r="FK515">
        <f t="shared" si="1598"/>
        <v>0</v>
      </c>
      <c r="FL515">
        <v>0</v>
      </c>
      <c r="FM515">
        <f t="shared" si="1599"/>
        <v>0</v>
      </c>
      <c r="FN515">
        <v>0</v>
      </c>
      <c r="FO515">
        <f t="shared" si="1600"/>
        <v>0</v>
      </c>
      <c r="FP515">
        <v>0</v>
      </c>
      <c r="FQ515">
        <f t="shared" si="1601"/>
        <v>0</v>
      </c>
      <c r="FR515">
        <v>0</v>
      </c>
      <c r="FS515">
        <f t="shared" si="1602"/>
        <v>0</v>
      </c>
      <c r="FT515">
        <v>0</v>
      </c>
      <c r="FU515">
        <f t="shared" si="1603"/>
        <v>0</v>
      </c>
      <c r="FV515">
        <v>0</v>
      </c>
      <c r="FW515">
        <f t="shared" si="1604"/>
        <v>0</v>
      </c>
      <c r="FX515">
        <v>0</v>
      </c>
      <c r="FY515">
        <f t="shared" si="1605"/>
        <v>0</v>
      </c>
      <c r="FZ515">
        <v>0</v>
      </c>
      <c r="GA515">
        <f t="shared" si="1606"/>
        <v>0</v>
      </c>
      <c r="GB515">
        <v>0</v>
      </c>
      <c r="GC515">
        <f t="shared" si="1607"/>
        <v>0</v>
      </c>
      <c r="GD515">
        <v>0</v>
      </c>
      <c r="GE515">
        <f t="shared" si="1608"/>
        <v>0</v>
      </c>
      <c r="GF515">
        <v>0</v>
      </c>
      <c r="GG515">
        <f t="shared" si="1609"/>
        <v>0</v>
      </c>
      <c r="GH515">
        <v>0</v>
      </c>
      <c r="GI515">
        <f t="shared" si="1610"/>
        <v>0</v>
      </c>
      <c r="GJ515">
        <v>0</v>
      </c>
      <c r="GK515">
        <f t="shared" si="1611"/>
        <v>0</v>
      </c>
      <c r="GL515">
        <v>0</v>
      </c>
      <c r="GM515">
        <f t="shared" si="1612"/>
        <v>0</v>
      </c>
      <c r="GN515">
        <v>0</v>
      </c>
      <c r="GO515">
        <f t="shared" si="1613"/>
        <v>0</v>
      </c>
      <c r="GP515">
        <v>0</v>
      </c>
      <c r="GQ515">
        <f t="shared" si="1614"/>
        <v>0</v>
      </c>
      <c r="GR515" s="14" t="s">
        <v>822</v>
      </c>
    </row>
    <row r="516" spans="1:200" x14ac:dyDescent="0.45">
      <c r="A516">
        <v>515</v>
      </c>
      <c r="B516" t="s">
        <v>368</v>
      </c>
      <c r="C516" t="s">
        <v>408</v>
      </c>
      <c r="D516" t="s">
        <v>823</v>
      </c>
      <c r="E516" t="s">
        <v>824</v>
      </c>
      <c r="F516">
        <f>419.5+273</f>
        <v>692.5</v>
      </c>
      <c r="G516">
        <v>1123</v>
      </c>
      <c r="H516">
        <v>1773</v>
      </c>
      <c r="I516" s="2">
        <f t="shared" si="1519"/>
        <v>0.63338973491257755</v>
      </c>
      <c r="J516" s="2">
        <f t="shared" si="1520"/>
        <v>430.5</v>
      </c>
      <c r="K516" s="2">
        <f t="shared" si="1521"/>
        <v>1.6216606498194945</v>
      </c>
      <c r="N516">
        <v>40</v>
      </c>
      <c r="O516">
        <v>40</v>
      </c>
      <c r="P516" s="2">
        <f t="shared" si="1590"/>
        <v>1</v>
      </c>
      <c r="Q516" s="2">
        <f t="shared" si="1591"/>
        <v>0</v>
      </c>
      <c r="R516">
        <v>50</v>
      </c>
      <c r="S516">
        <v>50</v>
      </c>
      <c r="T516" s="2">
        <f t="shared" si="1592"/>
        <v>1</v>
      </c>
      <c r="U516">
        <v>59</v>
      </c>
      <c r="V516">
        <v>60</v>
      </c>
      <c r="W516" s="2">
        <f t="shared" si="1522"/>
        <v>23.6</v>
      </c>
      <c r="X516" s="2">
        <f t="shared" si="1523"/>
        <v>24</v>
      </c>
      <c r="Y516" s="7">
        <f t="shared" si="1524"/>
        <v>1.6666666666666607E-2</v>
      </c>
      <c r="Z516" s="2">
        <f t="shared" si="1525"/>
        <v>0.98333333333333328</v>
      </c>
      <c r="AA516" s="2">
        <f t="shared" si="1526"/>
        <v>1.18</v>
      </c>
      <c r="AB516" s="2">
        <f t="shared" si="1527"/>
        <v>1.2</v>
      </c>
      <c r="AC516" s="2">
        <f t="shared" si="1528"/>
        <v>0</v>
      </c>
      <c r="AD516" s="2">
        <f t="shared" si="1529"/>
        <v>9</v>
      </c>
      <c r="AE516" s="2">
        <f t="shared" si="1530"/>
        <v>10</v>
      </c>
      <c r="AF516" s="2">
        <f t="shared" si="1619"/>
        <v>0.16666666666666666</v>
      </c>
      <c r="AG516" s="2">
        <f t="shared" si="1531"/>
        <v>0.9</v>
      </c>
      <c r="AH516" s="2">
        <f t="shared" si="1626"/>
        <v>6.6666666666666661</v>
      </c>
      <c r="AI516" s="2">
        <v>0</v>
      </c>
      <c r="AJ516">
        <v>0.5</v>
      </c>
      <c r="AK516">
        <f t="shared" si="1616"/>
        <v>0.8</v>
      </c>
      <c r="AL516">
        <v>30</v>
      </c>
      <c r="AM516">
        <f t="shared" si="1617"/>
        <v>30.8</v>
      </c>
      <c r="AP516" t="s">
        <v>37</v>
      </c>
      <c r="AS516">
        <v>1</v>
      </c>
      <c r="AT516">
        <v>1</v>
      </c>
      <c r="AU516">
        <f t="shared" si="1585"/>
        <v>50</v>
      </c>
      <c r="AV516" t="s">
        <v>511</v>
      </c>
      <c r="AW516" t="s">
        <v>442</v>
      </c>
      <c r="AZ516" s="2">
        <f t="shared" si="1593"/>
        <v>2.0012923559419336</v>
      </c>
      <c r="BA516" s="2">
        <f t="shared" si="1594"/>
        <v>2</v>
      </c>
      <c r="BB516">
        <v>0</v>
      </c>
      <c r="BC516">
        <f t="shared" si="1510"/>
        <v>0</v>
      </c>
      <c r="BD516">
        <v>0</v>
      </c>
      <c r="BE516">
        <f t="shared" si="1511"/>
        <v>0</v>
      </c>
      <c r="BF516">
        <v>0</v>
      </c>
      <c r="BG516">
        <f t="shared" si="1624"/>
        <v>0</v>
      </c>
      <c r="BH516">
        <v>7.9000000000000001E-2</v>
      </c>
      <c r="BI516">
        <f t="shared" si="1512"/>
        <v>8.0242591782817084E-4</v>
      </c>
      <c r="BJ516">
        <v>0</v>
      </c>
      <c r="BK516">
        <f t="shared" si="1513"/>
        <v>0</v>
      </c>
      <c r="BL516">
        <v>3.3000000000000002E-2</v>
      </c>
      <c r="BM516">
        <f t="shared" si="1514"/>
        <v>6.8248090261311279E-4</v>
      </c>
      <c r="BN516">
        <v>0</v>
      </c>
      <c r="BO516">
        <f t="shared" si="1515"/>
        <v>0</v>
      </c>
      <c r="BP516">
        <v>0</v>
      </c>
      <c r="BQ516">
        <f t="shared" si="1516"/>
        <v>0</v>
      </c>
      <c r="BR516">
        <f>100-BT516-BH516-BL516-BZ516-CB516-CF516</f>
        <v>99.808000000000007</v>
      </c>
      <c r="BS516">
        <f t="shared" si="1534"/>
        <v>0.99731364088673702</v>
      </c>
      <c r="BT516">
        <v>7.0000000000000001E-3</v>
      </c>
      <c r="BU516">
        <f t="shared" si="1535"/>
        <v>3.2524133424204342E-4</v>
      </c>
      <c r="BV516">
        <v>0</v>
      </c>
      <c r="BW516">
        <f t="shared" si="1536"/>
        <v>0</v>
      </c>
      <c r="BX516">
        <v>0</v>
      </c>
      <c r="BY516">
        <f t="shared" si="1537"/>
        <v>0</v>
      </c>
      <c r="BZ516">
        <v>6.0000000000000001E-3</v>
      </c>
      <c r="CA516">
        <f t="shared" si="1538"/>
        <v>1.1921194996646287E-4</v>
      </c>
      <c r="CB516">
        <v>2.5999999999999999E-2</v>
      </c>
      <c r="CC516">
        <f t="shared" si="1539"/>
        <v>2.7903152909660659E-4</v>
      </c>
      <c r="CD516">
        <v>0</v>
      </c>
      <c r="CE516">
        <f t="shared" si="1540"/>
        <v>0</v>
      </c>
      <c r="CF516">
        <v>4.1000000000000002E-2</v>
      </c>
      <c r="CG516">
        <f t="shared" si="1541"/>
        <v>4.7796747951653123E-4</v>
      </c>
      <c r="CH516">
        <v>0</v>
      </c>
      <c r="CI516">
        <f t="shared" si="1542"/>
        <v>0</v>
      </c>
      <c r="CJ516">
        <v>0</v>
      </c>
      <c r="CK516">
        <f t="shared" si="1543"/>
        <v>0</v>
      </c>
      <c r="CL516">
        <v>0</v>
      </c>
      <c r="CM516">
        <f t="shared" si="1544"/>
        <v>0</v>
      </c>
      <c r="CN516">
        <v>0</v>
      </c>
      <c r="CO516">
        <f t="shared" si="1545"/>
        <v>0</v>
      </c>
      <c r="CP516">
        <v>0</v>
      </c>
      <c r="CQ516">
        <f t="shared" si="1546"/>
        <v>0</v>
      </c>
      <c r="CR516">
        <v>0</v>
      </c>
      <c r="CS516">
        <f t="shared" si="1547"/>
        <v>0</v>
      </c>
      <c r="CT516">
        <v>0</v>
      </c>
      <c r="CU516">
        <f t="shared" si="1548"/>
        <v>0</v>
      </c>
      <c r="CV516">
        <v>0</v>
      </c>
      <c r="CW516">
        <f t="shared" si="1549"/>
        <v>0</v>
      </c>
      <c r="CX516">
        <v>0</v>
      </c>
      <c r="CY516">
        <f t="shared" si="1550"/>
        <v>0</v>
      </c>
      <c r="CZ516">
        <v>0</v>
      </c>
      <c r="DA516">
        <f t="shared" si="1551"/>
        <v>0</v>
      </c>
      <c r="DB516">
        <v>0</v>
      </c>
      <c r="DC516">
        <f t="shared" si="1552"/>
        <v>0</v>
      </c>
      <c r="DD516">
        <v>0</v>
      </c>
      <c r="DE516">
        <f t="shared" si="1553"/>
        <v>0</v>
      </c>
      <c r="DF516">
        <v>0</v>
      </c>
      <c r="DG516">
        <f t="shared" si="1554"/>
        <v>0</v>
      </c>
      <c r="DH516">
        <v>0</v>
      </c>
      <c r="DI516">
        <f t="shared" si="1555"/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f t="shared" si="1556"/>
        <v>0</v>
      </c>
      <c r="ET516">
        <v>0</v>
      </c>
      <c r="EU516">
        <f t="shared" si="1557"/>
        <v>0</v>
      </c>
      <c r="EV516">
        <v>0</v>
      </c>
      <c r="EW516">
        <f t="shared" si="1558"/>
        <v>0</v>
      </c>
      <c r="EX516">
        <v>100</v>
      </c>
      <c r="EY516">
        <f t="shared" si="1559"/>
        <v>1</v>
      </c>
      <c r="EZ516">
        <v>0</v>
      </c>
      <c r="FA516">
        <f t="shared" si="1517"/>
        <v>0</v>
      </c>
      <c r="FB516">
        <v>0</v>
      </c>
      <c r="FC516">
        <f t="shared" si="1560"/>
        <v>0</v>
      </c>
      <c r="FD516">
        <v>0</v>
      </c>
      <c r="FE516">
        <f t="shared" si="1595"/>
        <v>0</v>
      </c>
      <c r="FF516">
        <v>0</v>
      </c>
      <c r="FG516">
        <f t="shared" si="1596"/>
        <v>0</v>
      </c>
      <c r="FH516">
        <v>0</v>
      </c>
      <c r="FI516">
        <f t="shared" si="1597"/>
        <v>0</v>
      </c>
      <c r="FJ516">
        <v>0</v>
      </c>
      <c r="FK516">
        <f t="shared" si="1598"/>
        <v>0</v>
      </c>
      <c r="FL516">
        <v>0</v>
      </c>
      <c r="FM516">
        <f t="shared" si="1599"/>
        <v>0</v>
      </c>
      <c r="FN516">
        <v>0</v>
      </c>
      <c r="FO516">
        <f t="shared" si="1600"/>
        <v>0</v>
      </c>
      <c r="FP516">
        <v>0</v>
      </c>
      <c r="FQ516">
        <f t="shared" si="1601"/>
        <v>0</v>
      </c>
      <c r="FR516">
        <v>0</v>
      </c>
      <c r="FS516">
        <f t="shared" si="1602"/>
        <v>0</v>
      </c>
      <c r="FT516">
        <v>0</v>
      </c>
      <c r="FU516">
        <f t="shared" si="1603"/>
        <v>0</v>
      </c>
      <c r="FV516">
        <v>0</v>
      </c>
      <c r="FW516">
        <f t="shared" si="1604"/>
        <v>0</v>
      </c>
      <c r="FX516">
        <v>0</v>
      </c>
      <c r="FY516">
        <f t="shared" si="1605"/>
        <v>0</v>
      </c>
      <c r="FZ516">
        <v>0</v>
      </c>
      <c r="GA516">
        <f t="shared" si="1606"/>
        <v>0</v>
      </c>
      <c r="GB516">
        <v>0</v>
      </c>
      <c r="GC516">
        <f t="shared" si="1607"/>
        <v>0</v>
      </c>
      <c r="GD516">
        <v>0</v>
      </c>
      <c r="GE516">
        <f t="shared" si="1608"/>
        <v>0</v>
      </c>
      <c r="GF516">
        <v>0</v>
      </c>
      <c r="GG516">
        <f t="shared" si="1609"/>
        <v>0</v>
      </c>
      <c r="GH516">
        <v>0</v>
      </c>
      <c r="GI516">
        <f t="shared" si="1610"/>
        <v>0</v>
      </c>
      <c r="GJ516">
        <v>0</v>
      </c>
      <c r="GK516">
        <f t="shared" si="1611"/>
        <v>0</v>
      </c>
      <c r="GL516">
        <v>0</v>
      </c>
      <c r="GM516">
        <f t="shared" si="1612"/>
        <v>0</v>
      </c>
      <c r="GN516">
        <v>0</v>
      </c>
      <c r="GO516">
        <f t="shared" si="1613"/>
        <v>0</v>
      </c>
      <c r="GP516">
        <v>0</v>
      </c>
      <c r="GQ516">
        <f t="shared" si="1614"/>
        <v>0</v>
      </c>
      <c r="GR516" s="3" t="s">
        <v>825</v>
      </c>
    </row>
    <row r="517" spans="1:200" x14ac:dyDescent="0.45">
      <c r="A517">
        <v>516</v>
      </c>
      <c r="B517" t="s">
        <v>368</v>
      </c>
      <c r="C517" t="s">
        <v>408</v>
      </c>
      <c r="D517" t="s">
        <v>826</v>
      </c>
      <c r="E517" t="s">
        <v>827</v>
      </c>
      <c r="F517">
        <f>419.5+273</f>
        <v>692.5</v>
      </c>
      <c r="G517">
        <v>1123</v>
      </c>
      <c r="H517">
        <v>1773</v>
      </c>
      <c r="I517" s="2">
        <f t="shared" si="1519"/>
        <v>0.63338973491257755</v>
      </c>
      <c r="J517" s="2">
        <f t="shared" si="1520"/>
        <v>430.5</v>
      </c>
      <c r="K517" s="2">
        <f t="shared" si="1521"/>
        <v>1.6216606498194945</v>
      </c>
      <c r="N517">
        <v>10</v>
      </c>
      <c r="O517">
        <v>33</v>
      </c>
      <c r="P517" s="2">
        <f t="shared" si="1590"/>
        <v>0.30303030303030304</v>
      </c>
      <c r="Q517" s="2">
        <f t="shared" si="1591"/>
        <v>0.69696969696969702</v>
      </c>
      <c r="R517">
        <v>100</v>
      </c>
      <c r="S517">
        <v>100</v>
      </c>
      <c r="T517" s="2">
        <f t="shared" si="1592"/>
        <v>1</v>
      </c>
      <c r="U517">
        <v>140</v>
      </c>
      <c r="V517">
        <v>160</v>
      </c>
      <c r="W517" s="2">
        <f t="shared" si="1522"/>
        <v>14</v>
      </c>
      <c r="X517" s="2">
        <f t="shared" si="1523"/>
        <v>52.8</v>
      </c>
      <c r="Y517" s="7">
        <f t="shared" si="1524"/>
        <v>0.73484848484848486</v>
      </c>
      <c r="Z517" s="2">
        <f t="shared" si="1525"/>
        <v>0.875</v>
      </c>
      <c r="AA517" s="2">
        <f t="shared" si="1526"/>
        <v>1.4</v>
      </c>
      <c r="AB517" s="2">
        <f t="shared" si="1527"/>
        <v>1.6</v>
      </c>
      <c r="AC517" s="2">
        <f t="shared" si="1528"/>
        <v>0.69696969696969702</v>
      </c>
      <c r="AD517" s="2">
        <f t="shared" si="1529"/>
        <v>40</v>
      </c>
      <c r="AE517" s="2">
        <f t="shared" si="1530"/>
        <v>60</v>
      </c>
      <c r="AF517" s="2">
        <f t="shared" si="1619"/>
        <v>0.375</v>
      </c>
      <c r="AG517" s="2">
        <f t="shared" si="1531"/>
        <v>0.66666666666666663</v>
      </c>
      <c r="AH517" s="2">
        <f t="shared" si="1626"/>
        <v>12.375</v>
      </c>
      <c r="AI517" s="2">
        <v>1</v>
      </c>
      <c r="AJ517">
        <v>0.5</v>
      </c>
      <c r="AK517">
        <f t="shared" si="1616"/>
        <v>0.2</v>
      </c>
      <c r="AL517">
        <v>30</v>
      </c>
      <c r="AM517">
        <f t="shared" si="1617"/>
        <v>30.2</v>
      </c>
      <c r="AP517" t="s">
        <v>37</v>
      </c>
      <c r="AS517">
        <v>1</v>
      </c>
      <c r="AT517">
        <v>1</v>
      </c>
      <c r="AU517">
        <f t="shared" si="1585"/>
        <v>100</v>
      </c>
      <c r="AV517" t="s">
        <v>372</v>
      </c>
      <c r="AW517" t="s">
        <v>373</v>
      </c>
      <c r="AZ517" s="2">
        <f t="shared" si="1593"/>
        <v>2.0287672035881763</v>
      </c>
      <c r="BA517" s="2">
        <f t="shared" si="1594"/>
        <v>2</v>
      </c>
      <c r="BB517">
        <v>0</v>
      </c>
      <c r="BC517">
        <f t="shared" si="1510"/>
        <v>0</v>
      </c>
      <c r="BD517">
        <v>0</v>
      </c>
      <c r="BE517">
        <f t="shared" si="1511"/>
        <v>0</v>
      </c>
      <c r="BF517">
        <v>0</v>
      </c>
      <c r="BG517">
        <f t="shared" si="1624"/>
        <v>0</v>
      </c>
      <c r="BH517">
        <v>1.22</v>
      </c>
      <c r="BI517">
        <f t="shared" si="1512"/>
        <v>1.2263629800632633E-2</v>
      </c>
      <c r="BJ517">
        <v>0</v>
      </c>
      <c r="BK517">
        <f t="shared" si="1513"/>
        <v>0</v>
      </c>
      <c r="BL517">
        <v>5.0999999999999997E-2</v>
      </c>
      <c r="BM517">
        <f t="shared" si="1514"/>
        <v>1.0438259384017072E-3</v>
      </c>
      <c r="BN517">
        <v>0</v>
      </c>
      <c r="BO517">
        <f t="shared" si="1515"/>
        <v>0</v>
      </c>
      <c r="BP517">
        <v>0</v>
      </c>
      <c r="BQ517">
        <f t="shared" si="1516"/>
        <v>0</v>
      </c>
      <c r="BR517">
        <f>100-BT517-BH517-BL517-BZ517-CB517-CF517</f>
        <v>98.028999999999996</v>
      </c>
      <c r="BS517">
        <f t="shared" si="1534"/>
        <v>0.96939845577068395</v>
      </c>
      <c r="BT517">
        <v>0.21</v>
      </c>
      <c r="BU517">
        <f t="shared" si="1535"/>
        <v>9.6562462795554711E-3</v>
      </c>
      <c r="BV517">
        <v>0</v>
      </c>
      <c r="BW517">
        <f t="shared" si="1536"/>
        <v>0</v>
      </c>
      <c r="BX517">
        <v>0</v>
      </c>
      <c r="BY517">
        <f t="shared" si="1537"/>
        <v>0</v>
      </c>
      <c r="BZ517">
        <v>0.26600000000000001</v>
      </c>
      <c r="CA517">
        <f t="shared" si="1538"/>
        <v>5.2303592922368324E-3</v>
      </c>
      <c r="CB517">
        <v>0.193</v>
      </c>
      <c r="CC517">
        <f t="shared" si="1539"/>
        <v>2.0498334938096564E-3</v>
      </c>
      <c r="CD517">
        <v>0</v>
      </c>
      <c r="CE517">
        <f t="shared" si="1540"/>
        <v>0</v>
      </c>
      <c r="CF517">
        <v>3.1E-2</v>
      </c>
      <c r="CG517">
        <f t="shared" si="1541"/>
        <v>3.5764942467982194E-4</v>
      </c>
      <c r="CH517">
        <v>0</v>
      </c>
      <c r="CI517">
        <f t="shared" si="1542"/>
        <v>0</v>
      </c>
      <c r="CJ517">
        <v>0</v>
      </c>
      <c r="CK517">
        <f t="shared" si="1543"/>
        <v>0</v>
      </c>
      <c r="CL517">
        <v>0</v>
      </c>
      <c r="CM517">
        <f t="shared" si="1544"/>
        <v>0</v>
      </c>
      <c r="CN517">
        <v>0</v>
      </c>
      <c r="CO517">
        <f t="shared" si="1545"/>
        <v>0</v>
      </c>
      <c r="CP517">
        <v>0</v>
      </c>
      <c r="CQ517">
        <f t="shared" si="1546"/>
        <v>0</v>
      </c>
      <c r="CR517">
        <v>0</v>
      </c>
      <c r="CS517">
        <f t="shared" si="1547"/>
        <v>0</v>
      </c>
      <c r="CT517">
        <v>0</v>
      </c>
      <c r="CU517">
        <f t="shared" si="1548"/>
        <v>0</v>
      </c>
      <c r="CV517">
        <v>0</v>
      </c>
      <c r="CW517">
        <f t="shared" si="1549"/>
        <v>0</v>
      </c>
      <c r="CX517">
        <v>0</v>
      </c>
      <c r="CY517">
        <f t="shared" si="1550"/>
        <v>0</v>
      </c>
      <c r="CZ517">
        <v>0</v>
      </c>
      <c r="DA517">
        <f t="shared" si="1551"/>
        <v>0</v>
      </c>
      <c r="DB517">
        <v>0</v>
      </c>
      <c r="DC517">
        <f t="shared" si="1552"/>
        <v>0</v>
      </c>
      <c r="DD517">
        <v>0</v>
      </c>
      <c r="DE517">
        <f t="shared" si="1553"/>
        <v>0</v>
      </c>
      <c r="DF517">
        <v>0</v>
      </c>
      <c r="DG517">
        <f t="shared" si="1554"/>
        <v>0</v>
      </c>
      <c r="DH517">
        <v>0</v>
      </c>
      <c r="DI517">
        <f t="shared" si="1555"/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f t="shared" si="1556"/>
        <v>0</v>
      </c>
      <c r="ET517">
        <v>0</v>
      </c>
      <c r="EU517">
        <f t="shared" si="1557"/>
        <v>0</v>
      </c>
      <c r="EV517">
        <v>0</v>
      </c>
      <c r="EW517">
        <f t="shared" si="1558"/>
        <v>0</v>
      </c>
      <c r="EX517">
        <v>100</v>
      </c>
      <c r="EY517">
        <f t="shared" si="1559"/>
        <v>1</v>
      </c>
      <c r="EZ517">
        <v>0</v>
      </c>
      <c r="FA517">
        <f t="shared" si="1517"/>
        <v>0</v>
      </c>
      <c r="FB517">
        <v>0</v>
      </c>
      <c r="FC517">
        <f t="shared" si="1560"/>
        <v>0</v>
      </c>
      <c r="FD517">
        <v>0</v>
      </c>
      <c r="FE517">
        <f t="shared" si="1595"/>
        <v>0</v>
      </c>
      <c r="FF517">
        <v>0</v>
      </c>
      <c r="FG517">
        <f t="shared" si="1596"/>
        <v>0</v>
      </c>
      <c r="FH517">
        <v>0</v>
      </c>
      <c r="FI517">
        <f t="shared" si="1597"/>
        <v>0</v>
      </c>
      <c r="FJ517">
        <v>0</v>
      </c>
      <c r="FK517">
        <f t="shared" si="1598"/>
        <v>0</v>
      </c>
      <c r="FL517">
        <v>0</v>
      </c>
      <c r="FM517">
        <f t="shared" si="1599"/>
        <v>0</v>
      </c>
      <c r="FN517">
        <v>0</v>
      </c>
      <c r="FO517">
        <f t="shared" si="1600"/>
        <v>0</v>
      </c>
      <c r="FP517">
        <v>0</v>
      </c>
      <c r="FQ517">
        <f t="shared" si="1601"/>
        <v>0</v>
      </c>
      <c r="FR517">
        <v>0</v>
      </c>
      <c r="FS517">
        <f t="shared" si="1602"/>
        <v>0</v>
      </c>
      <c r="FT517">
        <v>0</v>
      </c>
      <c r="FU517">
        <f t="shared" si="1603"/>
        <v>0</v>
      </c>
      <c r="FV517">
        <v>0</v>
      </c>
      <c r="FW517">
        <f t="shared" si="1604"/>
        <v>0</v>
      </c>
      <c r="FX517">
        <v>0</v>
      </c>
      <c r="FY517">
        <f t="shared" si="1605"/>
        <v>0</v>
      </c>
      <c r="FZ517">
        <v>0</v>
      </c>
      <c r="GA517">
        <f t="shared" si="1606"/>
        <v>0</v>
      </c>
      <c r="GB517">
        <v>0</v>
      </c>
      <c r="GC517">
        <f t="shared" si="1607"/>
        <v>0</v>
      </c>
      <c r="GD517">
        <v>0</v>
      </c>
      <c r="GE517">
        <f t="shared" si="1608"/>
        <v>0</v>
      </c>
      <c r="GF517">
        <v>0</v>
      </c>
      <c r="GG517">
        <f t="shared" si="1609"/>
        <v>0</v>
      </c>
      <c r="GH517">
        <v>0</v>
      </c>
      <c r="GI517">
        <f t="shared" si="1610"/>
        <v>0</v>
      </c>
      <c r="GJ517">
        <v>0</v>
      </c>
      <c r="GK517">
        <f t="shared" si="1611"/>
        <v>0</v>
      </c>
      <c r="GL517">
        <v>0</v>
      </c>
      <c r="GM517">
        <f t="shared" si="1612"/>
        <v>0</v>
      </c>
      <c r="GN517">
        <v>0</v>
      </c>
      <c r="GO517">
        <f t="shared" si="1613"/>
        <v>0</v>
      </c>
      <c r="GP517">
        <v>0</v>
      </c>
      <c r="GQ517">
        <f t="shared" si="1614"/>
        <v>0</v>
      </c>
      <c r="GR517" s="3" t="s">
        <v>825</v>
      </c>
    </row>
    <row r="518" spans="1:200" x14ac:dyDescent="0.45">
      <c r="A518">
        <v>517</v>
      </c>
      <c r="B518" t="s">
        <v>368</v>
      </c>
      <c r="C518" t="s">
        <v>408</v>
      </c>
      <c r="D518" t="s">
        <v>800</v>
      </c>
      <c r="E518" t="s">
        <v>828</v>
      </c>
      <c r="F518">
        <f>419.5+273</f>
        <v>692.5</v>
      </c>
      <c r="G518">
        <v>1123</v>
      </c>
      <c r="H518">
        <v>1700</v>
      </c>
      <c r="I518" s="2">
        <f t="shared" si="1519"/>
        <v>0.6605882352941177</v>
      </c>
      <c r="J518" s="2">
        <f t="shared" si="1520"/>
        <v>430.5</v>
      </c>
      <c r="K518" s="2">
        <f t="shared" si="1521"/>
        <v>1.6216606498194945</v>
      </c>
      <c r="N518">
        <v>4</v>
      </c>
      <c r="O518">
        <v>40</v>
      </c>
      <c r="P518" s="2">
        <f t="shared" si="1590"/>
        <v>0.1</v>
      </c>
      <c r="Q518" s="2">
        <f t="shared" si="1591"/>
        <v>0.9</v>
      </c>
      <c r="R518">
        <v>180</v>
      </c>
      <c r="S518">
        <v>180</v>
      </c>
      <c r="T518" s="2">
        <f t="shared" si="1592"/>
        <v>1</v>
      </c>
      <c r="U518">
        <v>210</v>
      </c>
      <c r="V518">
        <v>250</v>
      </c>
      <c r="W518" s="2">
        <f t="shared" si="1522"/>
        <v>8.4</v>
      </c>
      <c r="X518" s="2">
        <f t="shared" si="1523"/>
        <v>100</v>
      </c>
      <c r="Y518" s="7">
        <f t="shared" si="1524"/>
        <v>0.91599999999999993</v>
      </c>
      <c r="Z518" s="2">
        <f t="shared" si="1525"/>
        <v>0.84</v>
      </c>
      <c r="AA518" s="2">
        <f t="shared" si="1526"/>
        <v>1.1666666666666667</v>
      </c>
      <c r="AB518" s="2">
        <f t="shared" si="1527"/>
        <v>1.3888888888888888</v>
      </c>
      <c r="AC518" s="2">
        <f t="shared" si="1528"/>
        <v>0.9</v>
      </c>
      <c r="AD518" s="2">
        <f t="shared" si="1529"/>
        <v>30</v>
      </c>
      <c r="AE518" s="2">
        <f t="shared" si="1530"/>
        <v>70</v>
      </c>
      <c r="AF518" s="2">
        <f t="shared" si="1619"/>
        <v>0.28000000000000003</v>
      </c>
      <c r="AG518" s="2">
        <f t="shared" si="1531"/>
        <v>0.42857142857142855</v>
      </c>
      <c r="AH518" s="2">
        <f t="shared" si="1626"/>
        <v>11.200000000000001</v>
      </c>
      <c r="AI518" s="2">
        <v>1</v>
      </c>
      <c r="AJ518">
        <v>0.5</v>
      </c>
      <c r="AK518">
        <f t="shared" si="1616"/>
        <v>0.08</v>
      </c>
      <c r="AL518">
        <v>30</v>
      </c>
      <c r="AM518">
        <f t="shared" si="1617"/>
        <v>30.08</v>
      </c>
      <c r="AP518" t="s">
        <v>37</v>
      </c>
      <c r="AS518">
        <v>1</v>
      </c>
      <c r="AT518">
        <v>1</v>
      </c>
      <c r="AU518">
        <f t="shared" si="1585"/>
        <v>180</v>
      </c>
      <c r="AV518" t="s">
        <v>448</v>
      </c>
      <c r="AW518" t="s">
        <v>64</v>
      </c>
      <c r="AZ518" s="2">
        <f t="shared" si="1593"/>
        <v>2.0648884428699139</v>
      </c>
      <c r="BA518" s="2">
        <f t="shared" si="1594"/>
        <v>2</v>
      </c>
      <c r="BB518">
        <v>0</v>
      </c>
      <c r="BC518">
        <f t="shared" si="1510"/>
        <v>0</v>
      </c>
      <c r="BD518">
        <v>0</v>
      </c>
      <c r="BE518">
        <f t="shared" si="1511"/>
        <v>0</v>
      </c>
      <c r="BF518">
        <v>0</v>
      </c>
      <c r="BG518">
        <f t="shared" si="1624"/>
        <v>0</v>
      </c>
      <c r="BH518">
        <v>17.440000000000001</v>
      </c>
      <c r="BI518">
        <f t="shared" si="1512"/>
        <v>0.17125681853949717</v>
      </c>
      <c r="BJ518">
        <v>0</v>
      </c>
      <c r="BK518">
        <f t="shared" si="1513"/>
        <v>0</v>
      </c>
      <c r="BL518">
        <v>1.415</v>
      </c>
      <c r="BM518">
        <f t="shared" si="1514"/>
        <v>2.8291536742609875E-2</v>
      </c>
      <c r="BN518">
        <v>0</v>
      </c>
      <c r="BO518">
        <f t="shared" si="1515"/>
        <v>0</v>
      </c>
      <c r="BP518">
        <v>0</v>
      </c>
      <c r="BQ518">
        <f t="shared" si="1516"/>
        <v>0</v>
      </c>
      <c r="BR518">
        <f>100-BT518-BH518-BL518-BZ518-CB518-CF518</f>
        <v>80.075999999999993</v>
      </c>
      <c r="BS518">
        <f t="shared" si="1534"/>
        <v>0.77355698469674605</v>
      </c>
      <c r="BT518">
        <v>0.441</v>
      </c>
      <c r="BU518">
        <f t="shared" si="1535"/>
        <v>1.9809331433204541E-2</v>
      </c>
      <c r="BV518">
        <v>0</v>
      </c>
      <c r="BW518">
        <f t="shared" si="1536"/>
        <v>0</v>
      </c>
      <c r="BX518">
        <v>0</v>
      </c>
      <c r="BY518">
        <f t="shared" si="1537"/>
        <v>0</v>
      </c>
      <c r="BZ518">
        <v>5.8000000000000003E-2</v>
      </c>
      <c r="CA518">
        <f t="shared" si="1538"/>
        <v>1.1140894711037348E-3</v>
      </c>
      <c r="CB518">
        <v>0.50600000000000001</v>
      </c>
      <c r="CC518">
        <f t="shared" si="1539"/>
        <v>5.2499356813120648E-3</v>
      </c>
      <c r="CD518">
        <v>0</v>
      </c>
      <c r="CE518">
        <f t="shared" si="1540"/>
        <v>0</v>
      </c>
      <c r="CF518">
        <v>6.4000000000000001E-2</v>
      </c>
      <c r="CG518">
        <f t="shared" si="1541"/>
        <v>7.2130343552637328E-4</v>
      </c>
      <c r="CH518">
        <v>0</v>
      </c>
      <c r="CI518">
        <f t="shared" si="1542"/>
        <v>0</v>
      </c>
      <c r="CJ518">
        <v>0</v>
      </c>
      <c r="CK518">
        <f t="shared" si="1543"/>
        <v>0</v>
      </c>
      <c r="CL518">
        <v>0</v>
      </c>
      <c r="CM518">
        <f t="shared" si="1544"/>
        <v>0</v>
      </c>
      <c r="CN518">
        <v>0</v>
      </c>
      <c r="CO518">
        <f t="shared" si="1545"/>
        <v>0</v>
      </c>
      <c r="CP518">
        <v>0</v>
      </c>
      <c r="CQ518">
        <f t="shared" si="1546"/>
        <v>0</v>
      </c>
      <c r="CR518">
        <v>0</v>
      </c>
      <c r="CS518">
        <f t="shared" si="1547"/>
        <v>0</v>
      </c>
      <c r="CT518">
        <v>0</v>
      </c>
      <c r="CU518">
        <f t="shared" si="1548"/>
        <v>0</v>
      </c>
      <c r="CV518">
        <v>0</v>
      </c>
      <c r="CW518">
        <f t="shared" si="1549"/>
        <v>0</v>
      </c>
      <c r="CX518">
        <v>0</v>
      </c>
      <c r="CY518">
        <f t="shared" si="1550"/>
        <v>0</v>
      </c>
      <c r="CZ518">
        <v>0</v>
      </c>
      <c r="DA518">
        <f t="shared" si="1551"/>
        <v>0</v>
      </c>
      <c r="DB518">
        <v>0</v>
      </c>
      <c r="DC518">
        <f t="shared" si="1552"/>
        <v>0</v>
      </c>
      <c r="DD518">
        <v>0</v>
      </c>
      <c r="DE518">
        <f t="shared" si="1553"/>
        <v>0</v>
      </c>
      <c r="DF518">
        <v>0</v>
      </c>
      <c r="DG518">
        <f t="shared" si="1554"/>
        <v>0</v>
      </c>
      <c r="DH518">
        <v>0</v>
      </c>
      <c r="DI518">
        <f t="shared" si="1555"/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f t="shared" si="1556"/>
        <v>0</v>
      </c>
      <c r="ET518">
        <v>0</v>
      </c>
      <c r="EU518">
        <f t="shared" si="1557"/>
        <v>0</v>
      </c>
      <c r="EV518">
        <v>0</v>
      </c>
      <c r="EW518">
        <f t="shared" si="1558"/>
        <v>0</v>
      </c>
      <c r="EX518">
        <v>100</v>
      </c>
      <c r="EY518">
        <f t="shared" si="1559"/>
        <v>1</v>
      </c>
      <c r="EZ518">
        <v>0</v>
      </c>
      <c r="FA518">
        <f t="shared" si="1517"/>
        <v>0</v>
      </c>
      <c r="FB518">
        <v>0</v>
      </c>
      <c r="FC518">
        <f t="shared" si="1560"/>
        <v>0</v>
      </c>
      <c r="FD518">
        <v>0</v>
      </c>
      <c r="FE518">
        <f t="shared" si="1595"/>
        <v>0</v>
      </c>
      <c r="FF518">
        <v>0</v>
      </c>
      <c r="FG518">
        <f t="shared" si="1596"/>
        <v>0</v>
      </c>
      <c r="FH518">
        <v>0</v>
      </c>
      <c r="FI518">
        <f t="shared" si="1597"/>
        <v>0</v>
      </c>
      <c r="FJ518">
        <v>0</v>
      </c>
      <c r="FK518">
        <f t="shared" si="1598"/>
        <v>0</v>
      </c>
      <c r="FL518">
        <v>0</v>
      </c>
      <c r="FM518">
        <f t="shared" si="1599"/>
        <v>0</v>
      </c>
      <c r="FN518">
        <v>0</v>
      </c>
      <c r="FO518">
        <f t="shared" si="1600"/>
        <v>0</v>
      </c>
      <c r="FP518">
        <v>0</v>
      </c>
      <c r="FQ518">
        <f t="shared" si="1601"/>
        <v>0</v>
      </c>
      <c r="FR518">
        <v>0</v>
      </c>
      <c r="FS518">
        <f t="shared" si="1602"/>
        <v>0</v>
      </c>
      <c r="FT518">
        <v>0</v>
      </c>
      <c r="FU518">
        <f t="shared" si="1603"/>
        <v>0</v>
      </c>
      <c r="FV518">
        <v>0</v>
      </c>
      <c r="FW518">
        <f t="shared" si="1604"/>
        <v>0</v>
      </c>
      <c r="FX518">
        <v>0</v>
      </c>
      <c r="FY518">
        <f t="shared" si="1605"/>
        <v>0</v>
      </c>
      <c r="FZ518">
        <v>0</v>
      </c>
      <c r="GA518">
        <f t="shared" si="1606"/>
        <v>0</v>
      </c>
      <c r="GB518">
        <v>0</v>
      </c>
      <c r="GC518">
        <f t="shared" si="1607"/>
        <v>0</v>
      </c>
      <c r="GD518">
        <v>0</v>
      </c>
      <c r="GE518">
        <f t="shared" si="1608"/>
        <v>0</v>
      </c>
      <c r="GF518">
        <v>0</v>
      </c>
      <c r="GG518">
        <f t="shared" si="1609"/>
        <v>0</v>
      </c>
      <c r="GH518">
        <v>0</v>
      </c>
      <c r="GI518">
        <f t="shared" si="1610"/>
        <v>0</v>
      </c>
      <c r="GJ518">
        <v>0</v>
      </c>
      <c r="GK518">
        <f t="shared" si="1611"/>
        <v>0</v>
      </c>
      <c r="GL518">
        <v>0</v>
      </c>
      <c r="GM518">
        <f t="shared" si="1612"/>
        <v>0</v>
      </c>
      <c r="GN518">
        <v>0</v>
      </c>
      <c r="GO518">
        <f t="shared" si="1613"/>
        <v>0</v>
      </c>
      <c r="GP518">
        <v>0</v>
      </c>
      <c r="GQ518">
        <f t="shared" si="1614"/>
        <v>0</v>
      </c>
      <c r="GR518" s="3" t="s">
        <v>825</v>
      </c>
    </row>
    <row r="519" spans="1:200" x14ac:dyDescent="0.45">
      <c r="A519">
        <v>518</v>
      </c>
      <c r="B519" t="s">
        <v>445</v>
      </c>
      <c r="C519" t="s">
        <v>829</v>
      </c>
      <c r="D519" t="s">
        <v>830</v>
      </c>
      <c r="F519">
        <v>234.3</v>
      </c>
      <c r="G519">
        <v>298</v>
      </c>
      <c r="H519">
        <f>1085+273</f>
        <v>1358</v>
      </c>
      <c r="I519" s="2">
        <f t="shared" si="1519"/>
        <v>0.21944035346097202</v>
      </c>
      <c r="J519" s="2">
        <f t="shared" si="1520"/>
        <v>63.699999999999989</v>
      </c>
      <c r="K519" s="2">
        <f t="shared" si="1521"/>
        <v>1.2718736662398633</v>
      </c>
      <c r="N519">
        <v>18</v>
      </c>
      <c r="O519">
        <v>29</v>
      </c>
      <c r="P519" s="2">
        <f t="shared" si="1590"/>
        <v>0.62068965517241381</v>
      </c>
      <c r="Q519" s="2">
        <f t="shared" si="1591"/>
        <v>0.37931034482758619</v>
      </c>
      <c r="R519">
        <v>20</v>
      </c>
      <c r="S519">
        <v>20</v>
      </c>
      <c r="T519" s="2">
        <f t="shared" si="1592"/>
        <v>1</v>
      </c>
      <c r="U519">
        <v>94</v>
      </c>
      <c r="V519">
        <v>124</v>
      </c>
      <c r="W519" s="2">
        <f t="shared" si="1522"/>
        <v>16.920000000000002</v>
      </c>
      <c r="X519" s="2">
        <f t="shared" si="1523"/>
        <v>35.96</v>
      </c>
      <c r="Y519" s="7">
        <f t="shared" si="1524"/>
        <v>0.52947719688542827</v>
      </c>
      <c r="Z519" s="2">
        <f t="shared" si="1525"/>
        <v>0.75806451612903225</v>
      </c>
      <c r="AA519" s="2">
        <f t="shared" si="1526"/>
        <v>4.7</v>
      </c>
      <c r="AB519" s="2">
        <f t="shared" si="1527"/>
        <v>6.2</v>
      </c>
      <c r="AC519" s="2">
        <f t="shared" si="1528"/>
        <v>0.37931034482758619</v>
      </c>
      <c r="AD519" s="2">
        <f t="shared" si="1529"/>
        <v>74</v>
      </c>
      <c r="AE519" s="2">
        <f t="shared" si="1530"/>
        <v>104</v>
      </c>
      <c r="AF519" s="2">
        <f t="shared" si="1619"/>
        <v>0.83870967741935487</v>
      </c>
      <c r="AG519" s="2">
        <f t="shared" si="1531"/>
        <v>0.71153846153846156</v>
      </c>
      <c r="AH519" s="2">
        <f t="shared" si="1626"/>
        <v>24.322580645161292</v>
      </c>
      <c r="AI519" s="2">
        <v>1</v>
      </c>
      <c r="AJ519">
        <f t="shared" ref="AJ519:AJ524" si="1627">2.9*10^-4</f>
        <v>2.9E-4</v>
      </c>
      <c r="AK519">
        <f t="shared" si="1616"/>
        <v>620.68965517241384</v>
      </c>
      <c r="AL519">
        <v>60</v>
      </c>
      <c r="AM519">
        <f t="shared" si="1617"/>
        <v>680.68965517241384</v>
      </c>
      <c r="AP519" t="s">
        <v>37</v>
      </c>
      <c r="AQ519">
        <v>365</v>
      </c>
      <c r="AR519">
        <f>0.485/1000</f>
        <v>4.8499999999999997E-4</v>
      </c>
      <c r="AS519">
        <v>0.63500000000000001</v>
      </c>
      <c r="AT519">
        <v>1</v>
      </c>
      <c r="AU519">
        <f t="shared" si="1585"/>
        <v>15.937377450509228</v>
      </c>
      <c r="AV519" t="s">
        <v>831</v>
      </c>
      <c r="AW519" t="s">
        <v>64</v>
      </c>
      <c r="AZ519" s="2">
        <f t="shared" si="1593"/>
        <v>1</v>
      </c>
      <c r="BA519" s="2">
        <f t="shared" si="1594"/>
        <v>2</v>
      </c>
      <c r="BB519">
        <v>100</v>
      </c>
      <c r="BC519">
        <f t="shared" si="1510"/>
        <v>1</v>
      </c>
      <c r="BD519">
        <v>0</v>
      </c>
      <c r="BE519">
        <f t="shared" si="1511"/>
        <v>0</v>
      </c>
      <c r="BF519">
        <v>0</v>
      </c>
      <c r="BG519">
        <f t="shared" si="1624"/>
        <v>0</v>
      </c>
      <c r="BH519">
        <v>0</v>
      </c>
      <c r="BI519">
        <f t="shared" si="1512"/>
        <v>0</v>
      </c>
      <c r="BJ519">
        <v>0</v>
      </c>
      <c r="BK519">
        <f t="shared" si="1513"/>
        <v>0</v>
      </c>
      <c r="BL519">
        <v>0</v>
      </c>
      <c r="BM519">
        <f t="shared" si="1514"/>
        <v>0</v>
      </c>
      <c r="BN519">
        <v>0</v>
      </c>
      <c r="BO519">
        <f t="shared" si="1515"/>
        <v>0</v>
      </c>
      <c r="BP519">
        <v>0</v>
      </c>
      <c r="BQ519">
        <f t="shared" si="1516"/>
        <v>0</v>
      </c>
      <c r="BR519">
        <v>0</v>
      </c>
      <c r="BS519">
        <f t="shared" si="1534"/>
        <v>0</v>
      </c>
      <c r="BT519">
        <v>0</v>
      </c>
      <c r="BU519">
        <f t="shared" si="1535"/>
        <v>0</v>
      </c>
      <c r="BV519">
        <v>0</v>
      </c>
      <c r="BW519">
        <f t="shared" si="1536"/>
        <v>0</v>
      </c>
      <c r="BX519">
        <v>0</v>
      </c>
      <c r="BY519">
        <f t="shared" si="1537"/>
        <v>0</v>
      </c>
      <c r="BZ519">
        <v>0</v>
      </c>
      <c r="CA519">
        <f t="shared" si="1538"/>
        <v>0</v>
      </c>
      <c r="CB519">
        <v>0</v>
      </c>
      <c r="CC519">
        <f t="shared" si="1539"/>
        <v>0</v>
      </c>
      <c r="CD519">
        <v>0</v>
      </c>
      <c r="CE519">
        <f t="shared" si="1540"/>
        <v>0</v>
      </c>
      <c r="CF519">
        <v>0</v>
      </c>
      <c r="CG519">
        <f t="shared" si="1541"/>
        <v>0</v>
      </c>
      <c r="CH519">
        <v>0</v>
      </c>
      <c r="CI519">
        <f t="shared" si="1542"/>
        <v>0</v>
      </c>
      <c r="CJ519">
        <v>0</v>
      </c>
      <c r="CK519">
        <f t="shared" si="1543"/>
        <v>0</v>
      </c>
      <c r="CL519">
        <v>0</v>
      </c>
      <c r="CM519">
        <f t="shared" si="1544"/>
        <v>0</v>
      </c>
      <c r="CN519">
        <v>0</v>
      </c>
      <c r="CO519">
        <f t="shared" si="1545"/>
        <v>0</v>
      </c>
      <c r="CP519">
        <v>0</v>
      </c>
      <c r="CQ519">
        <f t="shared" si="1546"/>
        <v>0</v>
      </c>
      <c r="CR519">
        <v>0</v>
      </c>
      <c r="CS519">
        <f t="shared" si="1547"/>
        <v>0</v>
      </c>
      <c r="CT519">
        <v>0</v>
      </c>
      <c r="CU519">
        <f t="shared" si="1548"/>
        <v>0</v>
      </c>
      <c r="CV519">
        <v>0</v>
      </c>
      <c r="CW519">
        <f t="shared" si="1549"/>
        <v>0</v>
      </c>
      <c r="CX519">
        <v>0</v>
      </c>
      <c r="CY519">
        <f t="shared" si="1550"/>
        <v>0</v>
      </c>
      <c r="CZ519">
        <v>0</v>
      </c>
      <c r="DA519">
        <f t="shared" si="1551"/>
        <v>0</v>
      </c>
      <c r="DB519">
        <v>0</v>
      </c>
      <c r="DC519">
        <f t="shared" si="1552"/>
        <v>0</v>
      </c>
      <c r="DD519">
        <v>0</v>
      </c>
      <c r="DE519">
        <f t="shared" si="1553"/>
        <v>0</v>
      </c>
      <c r="DF519">
        <v>0</v>
      </c>
      <c r="DG519">
        <f t="shared" si="1554"/>
        <v>0</v>
      </c>
      <c r="DH519">
        <v>0</v>
      </c>
      <c r="DI519">
        <f t="shared" si="1555"/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f t="shared" si="1556"/>
        <v>0</v>
      </c>
      <c r="ET519">
        <v>0</v>
      </c>
      <c r="EU519">
        <f t="shared" si="1557"/>
        <v>0</v>
      </c>
      <c r="EV519">
        <v>100</v>
      </c>
      <c r="EW519">
        <f t="shared" si="1558"/>
        <v>1</v>
      </c>
      <c r="EX519">
        <v>0</v>
      </c>
      <c r="EY519">
        <f t="shared" si="1559"/>
        <v>0</v>
      </c>
      <c r="EZ519">
        <v>0</v>
      </c>
      <c r="FA519">
        <f t="shared" si="1517"/>
        <v>0</v>
      </c>
      <c r="FB519">
        <v>0</v>
      </c>
      <c r="FC519">
        <f t="shared" si="1560"/>
        <v>0</v>
      </c>
      <c r="FD519">
        <v>0</v>
      </c>
      <c r="FE519">
        <f t="shared" si="1595"/>
        <v>0</v>
      </c>
      <c r="FF519">
        <v>0</v>
      </c>
      <c r="FG519">
        <f t="shared" si="1596"/>
        <v>0</v>
      </c>
      <c r="FH519">
        <v>0</v>
      </c>
      <c r="FI519">
        <f t="shared" si="1597"/>
        <v>0</v>
      </c>
      <c r="FJ519">
        <v>0</v>
      </c>
      <c r="FK519">
        <f t="shared" si="1598"/>
        <v>0</v>
      </c>
      <c r="FL519">
        <v>0</v>
      </c>
      <c r="FM519">
        <f t="shared" si="1599"/>
        <v>0</v>
      </c>
      <c r="FN519">
        <v>0</v>
      </c>
      <c r="FO519">
        <f t="shared" si="1600"/>
        <v>0</v>
      </c>
      <c r="FP519">
        <v>0</v>
      </c>
      <c r="FQ519">
        <f t="shared" si="1601"/>
        <v>0</v>
      </c>
      <c r="FR519">
        <v>0</v>
      </c>
      <c r="FS519">
        <f t="shared" si="1602"/>
        <v>0</v>
      </c>
      <c r="FT519">
        <v>0</v>
      </c>
      <c r="FU519">
        <f t="shared" si="1603"/>
        <v>0</v>
      </c>
      <c r="FV519">
        <v>0</v>
      </c>
      <c r="FW519">
        <f t="shared" si="1604"/>
        <v>0</v>
      </c>
      <c r="FX519">
        <v>0</v>
      </c>
      <c r="FY519">
        <f t="shared" si="1605"/>
        <v>0</v>
      </c>
      <c r="FZ519">
        <v>0</v>
      </c>
      <c r="GA519">
        <f t="shared" si="1606"/>
        <v>0</v>
      </c>
      <c r="GB519">
        <v>0</v>
      </c>
      <c r="GC519">
        <f t="shared" si="1607"/>
        <v>0</v>
      </c>
      <c r="GD519">
        <v>0</v>
      </c>
      <c r="GE519">
        <f t="shared" si="1608"/>
        <v>0</v>
      </c>
      <c r="GF519">
        <v>0</v>
      </c>
      <c r="GG519">
        <f t="shared" si="1609"/>
        <v>0</v>
      </c>
      <c r="GH519">
        <v>0</v>
      </c>
      <c r="GI519">
        <f t="shared" si="1610"/>
        <v>0</v>
      </c>
      <c r="GJ519">
        <v>0</v>
      </c>
      <c r="GK519">
        <f t="shared" si="1611"/>
        <v>0</v>
      </c>
      <c r="GL519">
        <v>0</v>
      </c>
      <c r="GM519">
        <f t="shared" si="1612"/>
        <v>0</v>
      </c>
      <c r="GN519">
        <v>0</v>
      </c>
      <c r="GO519">
        <f t="shared" si="1613"/>
        <v>0</v>
      </c>
      <c r="GP519">
        <v>0</v>
      </c>
      <c r="GQ519">
        <f t="shared" si="1614"/>
        <v>0</v>
      </c>
      <c r="GR519" s="3" t="s">
        <v>832</v>
      </c>
    </row>
    <row r="520" spans="1:200" x14ac:dyDescent="0.45">
      <c r="A520">
        <v>519</v>
      </c>
      <c r="B520" t="s">
        <v>445</v>
      </c>
      <c r="C520" t="s">
        <v>829</v>
      </c>
      <c r="D520" t="s">
        <v>830</v>
      </c>
      <c r="F520">
        <v>234.3</v>
      </c>
      <c r="G520">
        <v>298</v>
      </c>
      <c r="H520">
        <f>1085+273</f>
        <v>1358</v>
      </c>
      <c r="I520" s="2">
        <f t="shared" si="1519"/>
        <v>0.21944035346097202</v>
      </c>
      <c r="J520" s="2">
        <f t="shared" si="1520"/>
        <v>63.699999999999989</v>
      </c>
      <c r="K520" s="2">
        <f t="shared" si="1521"/>
        <v>1.2718736662398633</v>
      </c>
      <c r="N520">
        <v>36</v>
      </c>
      <c r="O520">
        <v>45</v>
      </c>
      <c r="P520" s="2">
        <f t="shared" si="1590"/>
        <v>0.8</v>
      </c>
      <c r="Q520" s="2">
        <f t="shared" si="1591"/>
        <v>0.2</v>
      </c>
      <c r="R520">
        <v>20</v>
      </c>
      <c r="S520">
        <v>20</v>
      </c>
      <c r="T520" s="2">
        <f t="shared" si="1592"/>
        <v>1</v>
      </c>
      <c r="U520">
        <v>151</v>
      </c>
      <c r="V520">
        <v>165</v>
      </c>
      <c r="W520" s="2">
        <f t="shared" si="1522"/>
        <v>54.36</v>
      </c>
      <c r="X520" s="2">
        <f t="shared" si="1523"/>
        <v>74.25</v>
      </c>
      <c r="Y520" s="7">
        <f t="shared" si="1524"/>
        <v>0.26787878787878788</v>
      </c>
      <c r="Z520" s="2">
        <f t="shared" si="1525"/>
        <v>0.91515151515151516</v>
      </c>
      <c r="AA520" s="2">
        <f t="shared" si="1526"/>
        <v>7.55</v>
      </c>
      <c r="AB520" s="2">
        <f t="shared" si="1527"/>
        <v>8.25</v>
      </c>
      <c r="AC520" s="2">
        <f t="shared" si="1528"/>
        <v>0.2</v>
      </c>
      <c r="AD520" s="2">
        <f t="shared" si="1529"/>
        <v>131</v>
      </c>
      <c r="AE520" s="2">
        <f t="shared" si="1530"/>
        <v>145</v>
      </c>
      <c r="AF520" s="2">
        <f t="shared" si="1619"/>
        <v>0.87878787878787878</v>
      </c>
      <c r="AG520" s="2">
        <f t="shared" si="1531"/>
        <v>0.90344827586206899</v>
      </c>
      <c r="AH520" s="2">
        <f t="shared" si="1626"/>
        <v>39.545454545454547</v>
      </c>
      <c r="AI520" s="2">
        <v>1</v>
      </c>
      <c r="AJ520">
        <f t="shared" si="1627"/>
        <v>2.9E-4</v>
      </c>
      <c r="AK520">
        <f t="shared" si="1616"/>
        <v>1241.3793103448277</v>
      </c>
      <c r="AL520">
        <v>60</v>
      </c>
      <c r="AM520">
        <f t="shared" si="1617"/>
        <v>1301.3793103448277</v>
      </c>
      <c r="AP520" t="s">
        <v>37</v>
      </c>
      <c r="AQ520">
        <v>365</v>
      </c>
      <c r="AR520">
        <f>0.31/1000</f>
        <v>3.1E-4</v>
      </c>
      <c r="AS520">
        <v>0.63500000000000001</v>
      </c>
      <c r="AT520">
        <v>1</v>
      </c>
      <c r="AU520">
        <f t="shared" ref="AU520:AU583" si="1628">SQRT(AS520)*(S520*AT520)</f>
        <v>15.937377450509228</v>
      </c>
      <c r="AV520" t="s">
        <v>831</v>
      </c>
      <c r="AW520" t="s">
        <v>64</v>
      </c>
      <c r="AZ520" s="2">
        <f t="shared" si="1593"/>
        <v>1</v>
      </c>
      <c r="BA520" s="2">
        <f t="shared" si="1594"/>
        <v>2</v>
      </c>
      <c r="BB520">
        <v>100</v>
      </c>
      <c r="BC520">
        <f t="shared" si="1510"/>
        <v>1</v>
      </c>
      <c r="BD520">
        <v>0</v>
      </c>
      <c r="BE520">
        <f t="shared" si="1511"/>
        <v>0</v>
      </c>
      <c r="BF520">
        <v>0</v>
      </c>
      <c r="BG520">
        <f t="shared" si="1624"/>
        <v>0</v>
      </c>
      <c r="BH520">
        <v>0</v>
      </c>
      <c r="BI520">
        <f t="shared" si="1512"/>
        <v>0</v>
      </c>
      <c r="BJ520">
        <v>0</v>
      </c>
      <c r="BK520">
        <f t="shared" si="1513"/>
        <v>0</v>
      </c>
      <c r="BL520">
        <v>0</v>
      </c>
      <c r="BM520">
        <f t="shared" si="1514"/>
        <v>0</v>
      </c>
      <c r="BN520">
        <v>0</v>
      </c>
      <c r="BO520">
        <f t="shared" si="1515"/>
        <v>0</v>
      </c>
      <c r="BP520">
        <v>0</v>
      </c>
      <c r="BQ520">
        <f t="shared" si="1516"/>
        <v>0</v>
      </c>
      <c r="BR520">
        <v>0</v>
      </c>
      <c r="BS520">
        <f t="shared" si="1534"/>
        <v>0</v>
      </c>
      <c r="BT520">
        <v>0</v>
      </c>
      <c r="BU520">
        <f t="shared" si="1535"/>
        <v>0</v>
      </c>
      <c r="BV520">
        <v>0</v>
      </c>
      <c r="BW520">
        <f t="shared" si="1536"/>
        <v>0</v>
      </c>
      <c r="BX520">
        <v>0</v>
      </c>
      <c r="BY520">
        <f t="shared" si="1537"/>
        <v>0</v>
      </c>
      <c r="BZ520">
        <v>0</v>
      </c>
      <c r="CA520">
        <f t="shared" si="1538"/>
        <v>0</v>
      </c>
      <c r="CB520">
        <v>0</v>
      </c>
      <c r="CC520">
        <f t="shared" si="1539"/>
        <v>0</v>
      </c>
      <c r="CD520">
        <v>0</v>
      </c>
      <c r="CE520">
        <f t="shared" si="1540"/>
        <v>0</v>
      </c>
      <c r="CF520">
        <v>0</v>
      </c>
      <c r="CG520">
        <f t="shared" si="1541"/>
        <v>0</v>
      </c>
      <c r="CH520">
        <v>0</v>
      </c>
      <c r="CI520">
        <f t="shared" si="1542"/>
        <v>0</v>
      </c>
      <c r="CJ520">
        <v>0</v>
      </c>
      <c r="CK520">
        <f t="shared" si="1543"/>
        <v>0</v>
      </c>
      <c r="CL520">
        <v>0</v>
      </c>
      <c r="CM520">
        <f t="shared" si="1544"/>
        <v>0</v>
      </c>
      <c r="CN520">
        <v>0</v>
      </c>
      <c r="CO520">
        <f t="shared" si="1545"/>
        <v>0</v>
      </c>
      <c r="CP520">
        <v>0</v>
      </c>
      <c r="CQ520">
        <f t="shared" si="1546"/>
        <v>0</v>
      </c>
      <c r="CR520">
        <v>0</v>
      </c>
      <c r="CS520">
        <f t="shared" si="1547"/>
        <v>0</v>
      </c>
      <c r="CT520">
        <v>0</v>
      </c>
      <c r="CU520">
        <f t="shared" si="1548"/>
        <v>0</v>
      </c>
      <c r="CV520">
        <v>0</v>
      </c>
      <c r="CW520">
        <f t="shared" si="1549"/>
        <v>0</v>
      </c>
      <c r="CX520">
        <v>0</v>
      </c>
      <c r="CY520">
        <f t="shared" si="1550"/>
        <v>0</v>
      </c>
      <c r="CZ520">
        <v>0</v>
      </c>
      <c r="DA520">
        <f t="shared" si="1551"/>
        <v>0</v>
      </c>
      <c r="DB520">
        <v>0</v>
      </c>
      <c r="DC520">
        <f t="shared" si="1552"/>
        <v>0</v>
      </c>
      <c r="DD520">
        <v>0</v>
      </c>
      <c r="DE520">
        <f t="shared" si="1553"/>
        <v>0</v>
      </c>
      <c r="DF520">
        <v>0</v>
      </c>
      <c r="DG520">
        <f t="shared" si="1554"/>
        <v>0</v>
      </c>
      <c r="DH520">
        <v>0</v>
      </c>
      <c r="DI520">
        <f t="shared" si="1555"/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f t="shared" si="1556"/>
        <v>0</v>
      </c>
      <c r="ET520">
        <v>0</v>
      </c>
      <c r="EU520">
        <f t="shared" si="1557"/>
        <v>0</v>
      </c>
      <c r="EV520">
        <v>100</v>
      </c>
      <c r="EW520">
        <f t="shared" si="1558"/>
        <v>1</v>
      </c>
      <c r="EX520">
        <v>0</v>
      </c>
      <c r="EY520">
        <f t="shared" si="1559"/>
        <v>0</v>
      </c>
      <c r="EZ520">
        <v>0</v>
      </c>
      <c r="FA520">
        <f t="shared" si="1517"/>
        <v>0</v>
      </c>
      <c r="FB520">
        <v>0</v>
      </c>
      <c r="FC520">
        <f t="shared" si="1560"/>
        <v>0</v>
      </c>
      <c r="FD520">
        <v>0</v>
      </c>
      <c r="FE520">
        <f t="shared" si="1595"/>
        <v>0</v>
      </c>
      <c r="FF520">
        <v>0</v>
      </c>
      <c r="FG520">
        <f t="shared" si="1596"/>
        <v>0</v>
      </c>
      <c r="FH520">
        <v>0</v>
      </c>
      <c r="FI520">
        <f t="shared" si="1597"/>
        <v>0</v>
      </c>
      <c r="FJ520">
        <v>0</v>
      </c>
      <c r="FK520">
        <f t="shared" si="1598"/>
        <v>0</v>
      </c>
      <c r="FL520">
        <v>0</v>
      </c>
      <c r="FM520">
        <f t="shared" si="1599"/>
        <v>0</v>
      </c>
      <c r="FN520">
        <v>0</v>
      </c>
      <c r="FO520">
        <f t="shared" si="1600"/>
        <v>0</v>
      </c>
      <c r="FP520">
        <v>0</v>
      </c>
      <c r="FQ520">
        <f t="shared" si="1601"/>
        <v>0</v>
      </c>
      <c r="FR520">
        <v>0</v>
      </c>
      <c r="FS520">
        <f t="shared" si="1602"/>
        <v>0</v>
      </c>
      <c r="FT520">
        <v>0</v>
      </c>
      <c r="FU520">
        <f t="shared" si="1603"/>
        <v>0</v>
      </c>
      <c r="FV520">
        <v>0</v>
      </c>
      <c r="FW520">
        <f t="shared" si="1604"/>
        <v>0</v>
      </c>
      <c r="FX520">
        <v>0</v>
      </c>
      <c r="FY520">
        <f t="shared" si="1605"/>
        <v>0</v>
      </c>
      <c r="FZ520">
        <v>0</v>
      </c>
      <c r="GA520">
        <f t="shared" si="1606"/>
        <v>0</v>
      </c>
      <c r="GB520">
        <v>0</v>
      </c>
      <c r="GC520">
        <f t="shared" si="1607"/>
        <v>0</v>
      </c>
      <c r="GD520">
        <v>0</v>
      </c>
      <c r="GE520">
        <f t="shared" si="1608"/>
        <v>0</v>
      </c>
      <c r="GF520">
        <v>0</v>
      </c>
      <c r="GG520">
        <f t="shared" si="1609"/>
        <v>0</v>
      </c>
      <c r="GH520">
        <v>0</v>
      </c>
      <c r="GI520">
        <f t="shared" si="1610"/>
        <v>0</v>
      </c>
      <c r="GJ520">
        <v>0</v>
      </c>
      <c r="GK520">
        <f t="shared" si="1611"/>
        <v>0</v>
      </c>
      <c r="GL520">
        <v>0</v>
      </c>
      <c r="GM520">
        <f t="shared" si="1612"/>
        <v>0</v>
      </c>
      <c r="GN520">
        <v>0</v>
      </c>
      <c r="GO520">
        <f t="shared" si="1613"/>
        <v>0</v>
      </c>
      <c r="GP520">
        <v>0</v>
      </c>
      <c r="GQ520">
        <f t="shared" si="1614"/>
        <v>0</v>
      </c>
      <c r="GR520" s="3" t="s">
        <v>832</v>
      </c>
    </row>
    <row r="521" spans="1:200" x14ac:dyDescent="0.45">
      <c r="A521">
        <v>520</v>
      </c>
      <c r="B521" t="s">
        <v>445</v>
      </c>
      <c r="C521" t="s">
        <v>829</v>
      </c>
      <c r="D521" t="s">
        <v>830</v>
      </c>
      <c r="F521">
        <v>234.3</v>
      </c>
      <c r="G521">
        <v>298</v>
      </c>
      <c r="H521">
        <f>1085+273</f>
        <v>1358</v>
      </c>
      <c r="I521" s="2">
        <f t="shared" si="1519"/>
        <v>0.21944035346097202</v>
      </c>
      <c r="J521" s="2">
        <f t="shared" si="1520"/>
        <v>63.699999999999989</v>
      </c>
      <c r="K521" s="2">
        <f t="shared" si="1521"/>
        <v>1.2718736662398633</v>
      </c>
      <c r="N521">
        <v>41</v>
      </c>
      <c r="O521">
        <v>50</v>
      </c>
      <c r="P521" s="2">
        <f t="shared" si="1590"/>
        <v>0.82</v>
      </c>
      <c r="Q521" s="2">
        <f t="shared" si="1591"/>
        <v>0.18</v>
      </c>
      <c r="R521">
        <v>34</v>
      </c>
      <c r="S521">
        <v>34</v>
      </c>
      <c r="T521" s="2">
        <f t="shared" si="1592"/>
        <v>1</v>
      </c>
      <c r="U521">
        <v>172</v>
      </c>
      <c r="V521">
        <v>186</v>
      </c>
      <c r="W521" s="2">
        <f t="shared" si="1522"/>
        <v>70.52</v>
      </c>
      <c r="X521" s="2">
        <f t="shared" si="1523"/>
        <v>93</v>
      </c>
      <c r="Y521" s="7">
        <f t="shared" si="1524"/>
        <v>0.24172043010752692</v>
      </c>
      <c r="Z521" s="2">
        <f t="shared" si="1525"/>
        <v>0.92473118279569888</v>
      </c>
      <c r="AA521" s="2">
        <f t="shared" si="1526"/>
        <v>5.0588235294117645</v>
      </c>
      <c r="AB521" s="2">
        <f t="shared" si="1527"/>
        <v>5.4705882352941178</v>
      </c>
      <c r="AC521" s="2">
        <f t="shared" si="1528"/>
        <v>0.18</v>
      </c>
      <c r="AD521" s="2">
        <f t="shared" si="1529"/>
        <v>138</v>
      </c>
      <c r="AE521" s="2">
        <f t="shared" si="1530"/>
        <v>152</v>
      </c>
      <c r="AF521" s="2">
        <f t="shared" si="1619"/>
        <v>0.81720430107526887</v>
      </c>
      <c r="AG521" s="2">
        <f t="shared" si="1531"/>
        <v>0.90789473684210531</v>
      </c>
      <c r="AH521" s="2">
        <f t="shared" si="1626"/>
        <v>40.86021505376344</v>
      </c>
      <c r="AI521" s="2">
        <v>1</v>
      </c>
      <c r="AJ521">
        <f t="shared" si="1627"/>
        <v>2.9E-4</v>
      </c>
      <c r="AK521">
        <f t="shared" si="1616"/>
        <v>1413.7931034482758</v>
      </c>
      <c r="AL521">
        <v>60</v>
      </c>
      <c r="AM521">
        <f t="shared" si="1617"/>
        <v>1473.7931034482758</v>
      </c>
      <c r="AP521" t="s">
        <v>37</v>
      </c>
      <c r="AQ521">
        <v>365</v>
      </c>
      <c r="AR521">
        <f>0.113/1000</f>
        <v>1.1300000000000001E-4</v>
      </c>
      <c r="AS521">
        <v>0.63500000000000001</v>
      </c>
      <c r="AT521">
        <v>1</v>
      </c>
      <c r="AU521">
        <f t="shared" si="1628"/>
        <v>27.093541665865686</v>
      </c>
      <c r="AV521" t="s">
        <v>831</v>
      </c>
      <c r="AW521" t="s">
        <v>64</v>
      </c>
      <c r="AZ521" s="2">
        <f t="shared" si="1593"/>
        <v>1</v>
      </c>
      <c r="BA521" s="2">
        <f t="shared" si="1594"/>
        <v>2</v>
      </c>
      <c r="BB521">
        <v>100</v>
      </c>
      <c r="BC521">
        <f t="shared" ref="BC521:BC587" si="1629">((BB521/100)/GU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1</v>
      </c>
      <c r="BD521">
        <v>0</v>
      </c>
      <c r="BE521">
        <f t="shared" ref="BE521:BE587" si="1630">((BD521/100)/GW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F521">
        <v>0</v>
      </c>
      <c r="BG521">
        <f t="shared" si="1624"/>
        <v>0</v>
      </c>
      <c r="BH521">
        <v>0</v>
      </c>
      <c r="BI521">
        <f t="shared" ref="BI521:BI587" si="1631">((BH521/100)/HA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J521">
        <v>0</v>
      </c>
      <c r="BK521">
        <f t="shared" ref="BK521:BK587" si="1632">((BJ521/100)/HC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L521">
        <v>0</v>
      </c>
      <c r="BM521">
        <f t="shared" ref="BM521:BM587" si="1633">((BL521/100)/HE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N521">
        <v>0</v>
      </c>
      <c r="BO521">
        <f t="shared" ref="BO521:BO587" si="1634">((BN521/100)/HG$2)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P521">
        <v>0</v>
      </c>
      <c r="BQ521">
        <f t="shared" ref="BQ521:BQ587" si="1635">((BP521/100)/HA$13)/((BR521/100)/GU$6+(BH521/100)/HA$2+(BT521/100)/GW$6+(BV521/100)/GY$6+(BX521/100)/HA$6+(BZ521/100)/GU$10+(CB521/100)/GW$10+(CD521/100)/GY$10+(BF521/100)/GY$2+(BB521/100)/GU$2+(CF521/100)/GU$16+(CH521/100)/GW$16+(CJ521/100)/GY$16+(CL521/100)/HA$16+(BL521/100)/HE$2+(CN521/100)/GW$19+(CP521/100)/GY$19+(CR521/100)/HA$19+(BP521/100)/HA$13+(CZ521/100)/GU$13+(DB521/100)/HA$10+(CT521/100)/GU$25+(CV521/100)/GW$25+(CX521/100)/HA$25+(DD521/100)/GW$28+(DF521/100)/GY$28+(BD521/100)/GW$2+(BJ521/100)/HC$2+(BN521/100)/HG$2+(DH521/100)/HA$28)</f>
        <v>0</v>
      </c>
      <c r="BR521">
        <v>0</v>
      </c>
      <c r="BS521">
        <f t="shared" si="1534"/>
        <v>0</v>
      </c>
      <c r="BT521">
        <v>0</v>
      </c>
      <c r="BU521">
        <f t="shared" si="1535"/>
        <v>0</v>
      </c>
      <c r="BV521">
        <v>0</v>
      </c>
      <c r="BW521">
        <f t="shared" si="1536"/>
        <v>0</v>
      </c>
      <c r="BX521">
        <v>0</v>
      </c>
      <c r="BY521">
        <f t="shared" si="1537"/>
        <v>0</v>
      </c>
      <c r="BZ521">
        <v>0</v>
      </c>
      <c r="CA521">
        <f t="shared" si="1538"/>
        <v>0</v>
      </c>
      <c r="CB521">
        <v>0</v>
      </c>
      <c r="CC521">
        <f t="shared" si="1539"/>
        <v>0</v>
      </c>
      <c r="CD521">
        <v>0</v>
      </c>
      <c r="CE521">
        <f t="shared" si="1540"/>
        <v>0</v>
      </c>
      <c r="CF521">
        <v>0</v>
      </c>
      <c r="CG521">
        <f t="shared" si="1541"/>
        <v>0</v>
      </c>
      <c r="CH521">
        <v>0</v>
      </c>
      <c r="CI521">
        <f t="shared" si="1542"/>
        <v>0</v>
      </c>
      <c r="CJ521">
        <v>0</v>
      </c>
      <c r="CK521">
        <f t="shared" si="1543"/>
        <v>0</v>
      </c>
      <c r="CL521">
        <v>0</v>
      </c>
      <c r="CM521">
        <f t="shared" si="1544"/>
        <v>0</v>
      </c>
      <c r="CN521">
        <v>0</v>
      </c>
      <c r="CO521">
        <f t="shared" si="1545"/>
        <v>0</v>
      </c>
      <c r="CP521">
        <v>0</v>
      </c>
      <c r="CQ521">
        <f t="shared" si="1546"/>
        <v>0</v>
      </c>
      <c r="CR521">
        <v>0</v>
      </c>
      <c r="CS521">
        <f t="shared" si="1547"/>
        <v>0</v>
      </c>
      <c r="CT521">
        <v>0</v>
      </c>
      <c r="CU521">
        <f t="shared" si="1548"/>
        <v>0</v>
      </c>
      <c r="CV521">
        <v>0</v>
      </c>
      <c r="CW521">
        <f t="shared" si="1549"/>
        <v>0</v>
      </c>
      <c r="CX521">
        <v>0</v>
      </c>
      <c r="CY521">
        <f t="shared" si="1550"/>
        <v>0</v>
      </c>
      <c r="CZ521">
        <v>0</v>
      </c>
      <c r="DA521">
        <f t="shared" si="1551"/>
        <v>0</v>
      </c>
      <c r="DB521">
        <v>0</v>
      </c>
      <c r="DC521">
        <f t="shared" si="1552"/>
        <v>0</v>
      </c>
      <c r="DD521">
        <v>0</v>
      </c>
      <c r="DE521">
        <f t="shared" si="1553"/>
        <v>0</v>
      </c>
      <c r="DF521">
        <v>0</v>
      </c>
      <c r="DG521">
        <f t="shared" si="1554"/>
        <v>0</v>
      </c>
      <c r="DH521">
        <v>0</v>
      </c>
      <c r="DI521">
        <f t="shared" si="1555"/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f t="shared" si="1556"/>
        <v>0</v>
      </c>
      <c r="ET521">
        <v>0</v>
      </c>
      <c r="EU521">
        <f t="shared" si="1557"/>
        <v>0</v>
      </c>
      <c r="EV521">
        <v>100</v>
      </c>
      <c r="EW521">
        <f t="shared" si="1558"/>
        <v>1</v>
      </c>
      <c r="EX521">
        <v>0</v>
      </c>
      <c r="EY521">
        <f t="shared" si="1559"/>
        <v>0</v>
      </c>
      <c r="EZ521">
        <v>0</v>
      </c>
      <c r="FA521">
        <f t="shared" ref="FA521:FA541" si="1636">((EZ521/100)/HA$10)/((ER521/100)/HK$2+(ET521/100)/HM$2+(EV521/100)/HO$2+(EX521/100)/GW$2+(EZ521/100)/HA$10+(FB521/100)/GU$13+(FD521/100)/GW$13+(FF521/100)/GY$13+(FH521/100)/HA$13+(FJ521/100)/GU$19+(FL521/100)/GU$2+(FN521/100)/HC$2+(FP521/100)/GY$2+(FR521/100)/GU$22+(FT521/100)/GW$22+(FV521/100)/HE$2+(FX521/100)/GU$6+(FZ521/100)/GU$10+(GB521/100)/GZ$22+(GD521/100)/GY$25+(GF521/100)/GU$28+(GH521/100)/GU$31+(GJ521/100)/GW$31+(GL521/100)/GY$31+(GN521/100)/HA$31+(GP521/100)/GU$34)</f>
        <v>0</v>
      </c>
      <c r="FB521">
        <v>0</v>
      </c>
      <c r="FC521">
        <f t="shared" si="1560"/>
        <v>0</v>
      </c>
      <c r="FD521">
        <v>0</v>
      </c>
      <c r="FE521">
        <f t="shared" si="1595"/>
        <v>0</v>
      </c>
      <c r="FF521">
        <v>0</v>
      </c>
      <c r="FG521">
        <f t="shared" si="1596"/>
        <v>0</v>
      </c>
      <c r="FH521">
        <v>0</v>
      </c>
      <c r="FI521">
        <f t="shared" si="1597"/>
        <v>0</v>
      </c>
      <c r="FJ521">
        <v>0</v>
      </c>
      <c r="FK521">
        <f t="shared" si="1598"/>
        <v>0</v>
      </c>
      <c r="FL521">
        <v>0</v>
      </c>
      <c r="FM521">
        <f t="shared" si="1599"/>
        <v>0</v>
      </c>
      <c r="FN521">
        <v>0</v>
      </c>
      <c r="FO521">
        <f t="shared" si="1600"/>
        <v>0</v>
      </c>
      <c r="FP521">
        <v>0</v>
      </c>
      <c r="FQ521">
        <f t="shared" si="1601"/>
        <v>0</v>
      </c>
      <c r="FR521">
        <v>0</v>
      </c>
      <c r="FS521">
        <f t="shared" si="1602"/>
        <v>0</v>
      </c>
      <c r="FT521">
        <v>0</v>
      </c>
      <c r="FU521">
        <f t="shared" si="1603"/>
        <v>0</v>
      </c>
      <c r="FV521">
        <v>0</v>
      </c>
      <c r="FW521">
        <f t="shared" si="1604"/>
        <v>0</v>
      </c>
      <c r="FX521">
        <v>0</v>
      </c>
      <c r="FY521">
        <f t="shared" si="1605"/>
        <v>0</v>
      </c>
      <c r="FZ521">
        <v>0</v>
      </c>
      <c r="GA521">
        <f t="shared" si="1606"/>
        <v>0</v>
      </c>
      <c r="GB521">
        <v>0</v>
      </c>
      <c r="GC521">
        <f t="shared" si="1607"/>
        <v>0</v>
      </c>
      <c r="GD521">
        <v>0</v>
      </c>
      <c r="GE521">
        <f t="shared" si="1608"/>
        <v>0</v>
      </c>
      <c r="GF521">
        <v>0</v>
      </c>
      <c r="GG521">
        <f t="shared" si="1609"/>
        <v>0</v>
      </c>
      <c r="GH521">
        <v>0</v>
      </c>
      <c r="GI521">
        <f t="shared" si="1610"/>
        <v>0</v>
      </c>
      <c r="GJ521">
        <v>0</v>
      </c>
      <c r="GK521">
        <f t="shared" si="1611"/>
        <v>0</v>
      </c>
      <c r="GL521">
        <v>0</v>
      </c>
      <c r="GM521">
        <f t="shared" si="1612"/>
        <v>0</v>
      </c>
      <c r="GN521">
        <v>0</v>
      </c>
      <c r="GO521">
        <f t="shared" si="1613"/>
        <v>0</v>
      </c>
      <c r="GP521">
        <v>0</v>
      </c>
      <c r="GQ521">
        <f t="shared" si="1614"/>
        <v>0</v>
      </c>
      <c r="GR521" s="3" t="s">
        <v>832</v>
      </c>
    </row>
    <row r="522" spans="1:200" x14ac:dyDescent="0.45">
      <c r="A522">
        <v>521</v>
      </c>
      <c r="B522" t="s">
        <v>445</v>
      </c>
      <c r="C522" t="s">
        <v>829</v>
      </c>
      <c r="D522" t="s">
        <v>545</v>
      </c>
      <c r="E522" t="s">
        <v>833</v>
      </c>
      <c r="F522">
        <v>234.3</v>
      </c>
      <c r="G522">
        <v>298</v>
      </c>
      <c r="H522">
        <v>1173</v>
      </c>
      <c r="I522" s="2">
        <f t="shared" si="1519"/>
        <v>0.25404944586530265</v>
      </c>
      <c r="J522" s="2">
        <f t="shared" si="1520"/>
        <v>63.699999999999989</v>
      </c>
      <c r="K522" s="2">
        <f t="shared" si="1521"/>
        <v>1.2718736662398633</v>
      </c>
      <c r="N522">
        <v>10</v>
      </c>
      <c r="O522">
        <v>45</v>
      </c>
      <c r="P522" s="2">
        <f t="shared" si="1590"/>
        <v>0.22222222222222221</v>
      </c>
      <c r="Q522" s="2">
        <f t="shared" si="1591"/>
        <v>0.77777777777777779</v>
      </c>
      <c r="R522">
        <v>34</v>
      </c>
      <c r="S522">
        <v>34</v>
      </c>
      <c r="T522" s="2">
        <f t="shared" si="1592"/>
        <v>1</v>
      </c>
      <c r="U522">
        <v>82</v>
      </c>
      <c r="V522">
        <v>165</v>
      </c>
      <c r="W522" s="2">
        <f t="shared" si="1522"/>
        <v>8.1999999999999993</v>
      </c>
      <c r="X522" s="2">
        <f t="shared" si="1523"/>
        <v>74.25</v>
      </c>
      <c r="Y522" s="7">
        <f t="shared" si="1524"/>
        <v>0.88956228956228955</v>
      </c>
      <c r="Z522" s="2">
        <f t="shared" si="1525"/>
        <v>0.49696969696969695</v>
      </c>
      <c r="AA522" s="2">
        <f t="shared" si="1526"/>
        <v>2.4117647058823528</v>
      </c>
      <c r="AB522" s="2">
        <f t="shared" si="1527"/>
        <v>4.8529411764705879</v>
      </c>
      <c r="AC522" s="2">
        <f t="shared" si="1528"/>
        <v>0.77777777777777779</v>
      </c>
      <c r="AD522" s="2">
        <f t="shared" si="1529"/>
        <v>48</v>
      </c>
      <c r="AE522" s="2">
        <f t="shared" si="1530"/>
        <v>131</v>
      </c>
      <c r="AF522" s="2">
        <f t="shared" si="1619"/>
        <v>0.79393939393939394</v>
      </c>
      <c r="AG522" s="2">
        <f t="shared" si="1531"/>
        <v>0.36641221374045801</v>
      </c>
      <c r="AH522" s="2">
        <f t="shared" si="1626"/>
        <v>35.727272727272727</v>
      </c>
      <c r="AI522" s="2">
        <v>1</v>
      </c>
      <c r="AJ522">
        <f t="shared" si="1627"/>
        <v>2.9E-4</v>
      </c>
      <c r="AK522">
        <f t="shared" si="1616"/>
        <v>344.82758620689657</v>
      </c>
      <c r="AL522">
        <v>60</v>
      </c>
      <c r="AM522">
        <f t="shared" si="1617"/>
        <v>404.82758620689657</v>
      </c>
      <c r="AP522" t="s">
        <v>37</v>
      </c>
      <c r="AQ522">
        <v>450</v>
      </c>
      <c r="AR522">
        <f>0.275/1000</f>
        <v>2.7500000000000002E-4</v>
      </c>
      <c r="AS522">
        <v>0.63500000000000001</v>
      </c>
      <c r="AT522">
        <v>1</v>
      </c>
      <c r="AU522">
        <f t="shared" si="1628"/>
        <v>27.093541665865686</v>
      </c>
      <c r="AV522" t="s">
        <v>831</v>
      </c>
      <c r="AW522" t="s">
        <v>64</v>
      </c>
      <c r="AZ522" s="2">
        <f t="shared" si="1593"/>
        <v>1.299959201388782</v>
      </c>
      <c r="BA522" s="2">
        <f t="shared" si="1594"/>
        <v>2</v>
      </c>
      <c r="BB522">
        <v>69.400000000000006</v>
      </c>
      <c r="BC522">
        <f t="shared" si="1629"/>
        <v>0.70004079861121826</v>
      </c>
      <c r="BD522">
        <v>30.6</v>
      </c>
      <c r="BE522">
        <f t="shared" si="1630"/>
        <v>0.29995920138878179</v>
      </c>
      <c r="BF522">
        <v>0</v>
      </c>
      <c r="BG522">
        <f t="shared" si="1624"/>
        <v>0</v>
      </c>
      <c r="BH522">
        <v>0</v>
      </c>
      <c r="BI522">
        <f t="shared" si="1631"/>
        <v>0</v>
      </c>
      <c r="BJ522">
        <v>0</v>
      </c>
      <c r="BK522">
        <f t="shared" si="1632"/>
        <v>0</v>
      </c>
      <c r="BL522">
        <v>0</v>
      </c>
      <c r="BM522">
        <f t="shared" si="1633"/>
        <v>0</v>
      </c>
      <c r="BN522">
        <v>0</v>
      </c>
      <c r="BO522">
        <f t="shared" si="1634"/>
        <v>0</v>
      </c>
      <c r="BP522">
        <v>0</v>
      </c>
      <c r="BQ522">
        <f t="shared" si="1635"/>
        <v>0</v>
      </c>
      <c r="BR522">
        <v>0</v>
      </c>
      <c r="BS522">
        <f t="shared" si="1534"/>
        <v>0</v>
      </c>
      <c r="BT522">
        <v>0</v>
      </c>
      <c r="BU522">
        <f t="shared" si="1535"/>
        <v>0</v>
      </c>
      <c r="BV522">
        <v>0</v>
      </c>
      <c r="BW522">
        <f t="shared" si="1536"/>
        <v>0</v>
      </c>
      <c r="BX522">
        <v>0</v>
      </c>
      <c r="BY522">
        <f t="shared" si="1537"/>
        <v>0</v>
      </c>
      <c r="BZ522">
        <v>0</v>
      </c>
      <c r="CA522">
        <f t="shared" si="1538"/>
        <v>0</v>
      </c>
      <c r="CB522">
        <v>0</v>
      </c>
      <c r="CC522">
        <f t="shared" si="1539"/>
        <v>0</v>
      </c>
      <c r="CD522">
        <v>0</v>
      </c>
      <c r="CE522">
        <f t="shared" si="1540"/>
        <v>0</v>
      </c>
      <c r="CF522">
        <v>0</v>
      </c>
      <c r="CG522">
        <f t="shared" si="1541"/>
        <v>0</v>
      </c>
      <c r="CH522">
        <v>0</v>
      </c>
      <c r="CI522">
        <f t="shared" si="1542"/>
        <v>0</v>
      </c>
      <c r="CJ522">
        <v>0</v>
      </c>
      <c r="CK522">
        <f t="shared" si="1543"/>
        <v>0</v>
      </c>
      <c r="CL522">
        <v>0</v>
      </c>
      <c r="CM522">
        <f t="shared" si="1544"/>
        <v>0</v>
      </c>
      <c r="CN522">
        <v>0</v>
      </c>
      <c r="CO522">
        <f t="shared" si="1545"/>
        <v>0</v>
      </c>
      <c r="CP522">
        <v>0</v>
      </c>
      <c r="CQ522">
        <f t="shared" si="1546"/>
        <v>0</v>
      </c>
      <c r="CR522">
        <v>0</v>
      </c>
      <c r="CS522">
        <f t="shared" si="1547"/>
        <v>0</v>
      </c>
      <c r="CT522">
        <v>0</v>
      </c>
      <c r="CU522">
        <f t="shared" si="1548"/>
        <v>0</v>
      </c>
      <c r="CV522">
        <v>0</v>
      </c>
      <c r="CW522">
        <f t="shared" si="1549"/>
        <v>0</v>
      </c>
      <c r="CX522">
        <v>0</v>
      </c>
      <c r="CY522">
        <f t="shared" si="1550"/>
        <v>0</v>
      </c>
      <c r="CZ522">
        <v>0</v>
      </c>
      <c r="DA522">
        <f t="shared" si="1551"/>
        <v>0</v>
      </c>
      <c r="DB522">
        <v>0</v>
      </c>
      <c r="DC522">
        <f t="shared" si="1552"/>
        <v>0</v>
      </c>
      <c r="DD522">
        <v>0</v>
      </c>
      <c r="DE522">
        <f t="shared" si="1553"/>
        <v>0</v>
      </c>
      <c r="DF522">
        <v>0</v>
      </c>
      <c r="DG522">
        <f t="shared" si="1554"/>
        <v>0</v>
      </c>
      <c r="DH522">
        <v>0</v>
      </c>
      <c r="DI522">
        <f t="shared" si="1555"/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f t="shared" si="1556"/>
        <v>0</v>
      </c>
      <c r="ET522">
        <v>0</v>
      </c>
      <c r="EU522">
        <f t="shared" si="1557"/>
        <v>0</v>
      </c>
      <c r="EV522">
        <v>100</v>
      </c>
      <c r="EW522">
        <f t="shared" si="1558"/>
        <v>1</v>
      </c>
      <c r="EX522">
        <v>0</v>
      </c>
      <c r="EY522">
        <f t="shared" si="1559"/>
        <v>0</v>
      </c>
      <c r="EZ522">
        <v>0</v>
      </c>
      <c r="FA522">
        <f t="shared" si="1636"/>
        <v>0</v>
      </c>
      <c r="FB522">
        <v>0</v>
      </c>
      <c r="FC522">
        <f t="shared" si="1560"/>
        <v>0</v>
      </c>
      <c r="FD522">
        <v>0</v>
      </c>
      <c r="FE522">
        <f t="shared" si="1595"/>
        <v>0</v>
      </c>
      <c r="FF522">
        <v>0</v>
      </c>
      <c r="FG522">
        <f t="shared" si="1596"/>
        <v>0</v>
      </c>
      <c r="FH522">
        <v>0</v>
      </c>
      <c r="FI522">
        <f t="shared" si="1597"/>
        <v>0</v>
      </c>
      <c r="FJ522">
        <v>0</v>
      </c>
      <c r="FK522">
        <f t="shared" si="1598"/>
        <v>0</v>
      </c>
      <c r="FL522">
        <v>0</v>
      </c>
      <c r="FM522">
        <f t="shared" si="1599"/>
        <v>0</v>
      </c>
      <c r="FN522">
        <v>0</v>
      </c>
      <c r="FO522">
        <f t="shared" si="1600"/>
        <v>0</v>
      </c>
      <c r="FP522">
        <v>0</v>
      </c>
      <c r="FQ522">
        <f t="shared" si="1601"/>
        <v>0</v>
      </c>
      <c r="FR522">
        <v>0</v>
      </c>
      <c r="FS522">
        <f t="shared" si="1602"/>
        <v>0</v>
      </c>
      <c r="FT522">
        <v>0</v>
      </c>
      <c r="FU522">
        <f t="shared" si="1603"/>
        <v>0</v>
      </c>
      <c r="FV522">
        <v>0</v>
      </c>
      <c r="FW522">
        <f t="shared" si="1604"/>
        <v>0</v>
      </c>
      <c r="FX522">
        <v>0</v>
      </c>
      <c r="FY522">
        <f t="shared" si="1605"/>
        <v>0</v>
      </c>
      <c r="FZ522">
        <v>0</v>
      </c>
      <c r="GA522">
        <f t="shared" si="1606"/>
        <v>0</v>
      </c>
      <c r="GB522">
        <v>0</v>
      </c>
      <c r="GC522">
        <f t="shared" si="1607"/>
        <v>0</v>
      </c>
      <c r="GD522">
        <v>0</v>
      </c>
      <c r="GE522">
        <f t="shared" si="1608"/>
        <v>0</v>
      </c>
      <c r="GF522">
        <v>0</v>
      </c>
      <c r="GG522">
        <f t="shared" si="1609"/>
        <v>0</v>
      </c>
      <c r="GH522">
        <v>0</v>
      </c>
      <c r="GI522">
        <f t="shared" si="1610"/>
        <v>0</v>
      </c>
      <c r="GJ522">
        <v>0</v>
      </c>
      <c r="GK522">
        <f t="shared" si="1611"/>
        <v>0</v>
      </c>
      <c r="GL522">
        <v>0</v>
      </c>
      <c r="GM522">
        <f t="shared" si="1612"/>
        <v>0</v>
      </c>
      <c r="GN522">
        <v>0</v>
      </c>
      <c r="GO522">
        <f t="shared" si="1613"/>
        <v>0</v>
      </c>
      <c r="GP522">
        <v>0</v>
      </c>
      <c r="GQ522">
        <f t="shared" si="1614"/>
        <v>0</v>
      </c>
      <c r="GR522" s="3" t="s">
        <v>832</v>
      </c>
    </row>
    <row r="523" spans="1:200" x14ac:dyDescent="0.45">
      <c r="A523">
        <v>522</v>
      </c>
      <c r="B523" t="s">
        <v>445</v>
      </c>
      <c r="C523" t="s">
        <v>829</v>
      </c>
      <c r="D523" t="s">
        <v>545</v>
      </c>
      <c r="E523" t="s">
        <v>833</v>
      </c>
      <c r="F523">
        <v>234.3</v>
      </c>
      <c r="G523">
        <v>298</v>
      </c>
      <c r="H523">
        <v>1173</v>
      </c>
      <c r="I523" s="2">
        <f t="shared" si="1519"/>
        <v>0.25404944586530265</v>
      </c>
      <c r="J523" s="2">
        <f t="shared" si="1520"/>
        <v>63.699999999999989</v>
      </c>
      <c r="K523" s="2">
        <f t="shared" si="1521"/>
        <v>1.2718736662398633</v>
      </c>
      <c r="N523">
        <v>8</v>
      </c>
      <c r="O523">
        <v>42</v>
      </c>
      <c r="P523" s="2">
        <f t="shared" si="1590"/>
        <v>0.19047619047619047</v>
      </c>
      <c r="Q523" s="2">
        <f t="shared" si="1591"/>
        <v>0.80952380952380953</v>
      </c>
      <c r="R523">
        <v>80</v>
      </c>
      <c r="S523">
        <v>80</v>
      </c>
      <c r="T523" s="2">
        <f t="shared" si="1592"/>
        <v>1</v>
      </c>
      <c r="U523">
        <v>117</v>
      </c>
      <c r="V523">
        <v>220</v>
      </c>
      <c r="W523" s="2">
        <f t="shared" si="1522"/>
        <v>9.36</v>
      </c>
      <c r="X523" s="2">
        <f t="shared" si="1523"/>
        <v>92.4</v>
      </c>
      <c r="Y523" s="7">
        <f t="shared" si="1524"/>
        <v>0.89870129870129867</v>
      </c>
      <c r="Z523" s="2">
        <f t="shared" si="1525"/>
        <v>0.53181818181818186</v>
      </c>
      <c r="AA523" s="2">
        <f t="shared" si="1526"/>
        <v>1.4624999999999999</v>
      </c>
      <c r="AB523" s="2">
        <f t="shared" si="1527"/>
        <v>2.75</v>
      </c>
      <c r="AC523" s="2">
        <f t="shared" si="1528"/>
        <v>0.80952380952380953</v>
      </c>
      <c r="AD523" s="2">
        <f t="shared" si="1529"/>
        <v>37</v>
      </c>
      <c r="AE523" s="2">
        <f t="shared" si="1530"/>
        <v>140</v>
      </c>
      <c r="AF523" s="2">
        <f t="shared" si="1619"/>
        <v>0.63636363636363635</v>
      </c>
      <c r="AG523" s="2">
        <f t="shared" si="1531"/>
        <v>0.26428571428571429</v>
      </c>
      <c r="AH523" s="2">
        <f t="shared" si="1626"/>
        <v>26.727272727272727</v>
      </c>
      <c r="AI523" s="2">
        <v>1</v>
      </c>
      <c r="AJ523">
        <f t="shared" si="1627"/>
        <v>2.9E-4</v>
      </c>
      <c r="AK523">
        <f t="shared" si="1616"/>
        <v>275.86206896551727</v>
      </c>
      <c r="AL523">
        <v>60</v>
      </c>
      <c r="AM523">
        <f t="shared" si="1617"/>
        <v>335.86206896551727</v>
      </c>
      <c r="AP523" t="s">
        <v>37</v>
      </c>
      <c r="AQ523">
        <v>450</v>
      </c>
      <c r="AR523">
        <f>0.001/1000</f>
        <v>9.9999999999999995E-7</v>
      </c>
      <c r="AS523">
        <v>0.63500000000000001</v>
      </c>
      <c r="AT523">
        <v>1</v>
      </c>
      <c r="AU523">
        <f t="shared" si="1628"/>
        <v>63.749509802036911</v>
      </c>
      <c r="AV523" t="s">
        <v>831</v>
      </c>
      <c r="AW523" t="s">
        <v>64</v>
      </c>
      <c r="AZ523" s="2">
        <f t="shared" si="1593"/>
        <v>1.299959201388782</v>
      </c>
      <c r="BA523" s="2">
        <f t="shared" si="1594"/>
        <v>2</v>
      </c>
      <c r="BB523">
        <v>69.400000000000006</v>
      </c>
      <c r="BC523">
        <f t="shared" si="1629"/>
        <v>0.70004079861121826</v>
      </c>
      <c r="BD523">
        <v>30.6</v>
      </c>
      <c r="BE523">
        <f t="shared" si="1630"/>
        <v>0.29995920138878179</v>
      </c>
      <c r="BF523">
        <v>0</v>
      </c>
      <c r="BG523">
        <f t="shared" si="1624"/>
        <v>0</v>
      </c>
      <c r="BH523">
        <v>0</v>
      </c>
      <c r="BI523">
        <f t="shared" si="1631"/>
        <v>0</v>
      </c>
      <c r="BJ523">
        <v>0</v>
      </c>
      <c r="BK523">
        <f t="shared" si="1632"/>
        <v>0</v>
      </c>
      <c r="BL523">
        <v>0</v>
      </c>
      <c r="BM523">
        <f t="shared" si="1633"/>
        <v>0</v>
      </c>
      <c r="BN523">
        <v>0</v>
      </c>
      <c r="BO523">
        <f t="shared" si="1634"/>
        <v>0</v>
      </c>
      <c r="BP523">
        <v>0</v>
      </c>
      <c r="BQ523">
        <f t="shared" si="1635"/>
        <v>0</v>
      </c>
      <c r="BR523">
        <v>0</v>
      </c>
      <c r="BS523">
        <f t="shared" si="1534"/>
        <v>0</v>
      </c>
      <c r="BT523">
        <v>0</v>
      </c>
      <c r="BU523">
        <f t="shared" si="1535"/>
        <v>0</v>
      </c>
      <c r="BV523">
        <v>0</v>
      </c>
      <c r="BW523">
        <f t="shared" si="1536"/>
        <v>0</v>
      </c>
      <c r="BX523">
        <v>0</v>
      </c>
      <c r="BY523">
        <f t="shared" si="1537"/>
        <v>0</v>
      </c>
      <c r="BZ523">
        <v>0</v>
      </c>
      <c r="CA523">
        <f t="shared" si="1538"/>
        <v>0</v>
      </c>
      <c r="CB523">
        <v>0</v>
      </c>
      <c r="CC523">
        <f t="shared" si="1539"/>
        <v>0</v>
      </c>
      <c r="CD523">
        <v>0</v>
      </c>
      <c r="CE523">
        <f t="shared" si="1540"/>
        <v>0</v>
      </c>
      <c r="CF523">
        <v>0</v>
      </c>
      <c r="CG523">
        <f t="shared" si="1541"/>
        <v>0</v>
      </c>
      <c r="CH523">
        <v>0</v>
      </c>
      <c r="CI523">
        <f t="shared" si="1542"/>
        <v>0</v>
      </c>
      <c r="CJ523">
        <v>0</v>
      </c>
      <c r="CK523">
        <f t="shared" si="1543"/>
        <v>0</v>
      </c>
      <c r="CL523">
        <v>0</v>
      </c>
      <c r="CM523">
        <f t="shared" si="1544"/>
        <v>0</v>
      </c>
      <c r="CN523">
        <v>0</v>
      </c>
      <c r="CO523">
        <f t="shared" si="1545"/>
        <v>0</v>
      </c>
      <c r="CP523">
        <v>0</v>
      </c>
      <c r="CQ523">
        <f t="shared" si="1546"/>
        <v>0</v>
      </c>
      <c r="CR523">
        <v>0</v>
      </c>
      <c r="CS523">
        <f t="shared" si="1547"/>
        <v>0</v>
      </c>
      <c r="CT523">
        <v>0</v>
      </c>
      <c r="CU523">
        <f t="shared" si="1548"/>
        <v>0</v>
      </c>
      <c r="CV523">
        <v>0</v>
      </c>
      <c r="CW523">
        <f t="shared" si="1549"/>
        <v>0</v>
      </c>
      <c r="CX523">
        <v>0</v>
      </c>
      <c r="CY523">
        <f t="shared" si="1550"/>
        <v>0</v>
      </c>
      <c r="CZ523">
        <v>0</v>
      </c>
      <c r="DA523">
        <f t="shared" si="1551"/>
        <v>0</v>
      </c>
      <c r="DB523">
        <v>0</v>
      </c>
      <c r="DC523">
        <f t="shared" si="1552"/>
        <v>0</v>
      </c>
      <c r="DD523">
        <v>0</v>
      </c>
      <c r="DE523">
        <f t="shared" si="1553"/>
        <v>0</v>
      </c>
      <c r="DF523">
        <v>0</v>
      </c>
      <c r="DG523">
        <f t="shared" si="1554"/>
        <v>0</v>
      </c>
      <c r="DH523">
        <v>0</v>
      </c>
      <c r="DI523">
        <f t="shared" si="1555"/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f t="shared" si="1556"/>
        <v>0</v>
      </c>
      <c r="ET523">
        <v>0</v>
      </c>
      <c r="EU523">
        <f t="shared" si="1557"/>
        <v>0</v>
      </c>
      <c r="EV523">
        <v>100</v>
      </c>
      <c r="EW523">
        <f t="shared" si="1558"/>
        <v>1</v>
      </c>
      <c r="EX523">
        <v>0</v>
      </c>
      <c r="EY523">
        <f t="shared" si="1559"/>
        <v>0</v>
      </c>
      <c r="EZ523">
        <v>0</v>
      </c>
      <c r="FA523">
        <f t="shared" si="1636"/>
        <v>0</v>
      </c>
      <c r="FB523">
        <v>0</v>
      </c>
      <c r="FC523">
        <f t="shared" si="1560"/>
        <v>0</v>
      </c>
      <c r="FD523">
        <v>0</v>
      </c>
      <c r="FE523">
        <f t="shared" si="1595"/>
        <v>0</v>
      </c>
      <c r="FF523">
        <v>0</v>
      </c>
      <c r="FG523">
        <f t="shared" si="1596"/>
        <v>0</v>
      </c>
      <c r="FH523">
        <v>0</v>
      </c>
      <c r="FI523">
        <f t="shared" si="1597"/>
        <v>0</v>
      </c>
      <c r="FJ523">
        <v>0</v>
      </c>
      <c r="FK523">
        <f t="shared" si="1598"/>
        <v>0</v>
      </c>
      <c r="FL523">
        <v>0</v>
      </c>
      <c r="FM523">
        <f t="shared" si="1599"/>
        <v>0</v>
      </c>
      <c r="FN523">
        <v>0</v>
      </c>
      <c r="FO523">
        <f t="shared" si="1600"/>
        <v>0</v>
      </c>
      <c r="FP523">
        <v>0</v>
      </c>
      <c r="FQ523">
        <f t="shared" si="1601"/>
        <v>0</v>
      </c>
      <c r="FR523">
        <v>0</v>
      </c>
      <c r="FS523">
        <f t="shared" si="1602"/>
        <v>0</v>
      </c>
      <c r="FT523">
        <v>0</v>
      </c>
      <c r="FU523">
        <f t="shared" si="1603"/>
        <v>0</v>
      </c>
      <c r="FV523">
        <v>0</v>
      </c>
      <c r="FW523">
        <f t="shared" si="1604"/>
        <v>0</v>
      </c>
      <c r="FX523">
        <v>0</v>
      </c>
      <c r="FY523">
        <f t="shared" si="1605"/>
        <v>0</v>
      </c>
      <c r="FZ523">
        <v>0</v>
      </c>
      <c r="GA523">
        <f t="shared" si="1606"/>
        <v>0</v>
      </c>
      <c r="GB523">
        <v>0</v>
      </c>
      <c r="GC523">
        <f t="shared" si="1607"/>
        <v>0</v>
      </c>
      <c r="GD523">
        <v>0</v>
      </c>
      <c r="GE523">
        <f t="shared" si="1608"/>
        <v>0</v>
      </c>
      <c r="GF523">
        <v>0</v>
      </c>
      <c r="GG523">
        <f t="shared" si="1609"/>
        <v>0</v>
      </c>
      <c r="GH523">
        <v>0</v>
      </c>
      <c r="GI523">
        <f t="shared" si="1610"/>
        <v>0</v>
      </c>
      <c r="GJ523">
        <v>0</v>
      </c>
      <c r="GK523">
        <f t="shared" si="1611"/>
        <v>0</v>
      </c>
      <c r="GL523">
        <v>0</v>
      </c>
      <c r="GM523">
        <f t="shared" si="1612"/>
        <v>0</v>
      </c>
      <c r="GN523">
        <v>0</v>
      </c>
      <c r="GO523">
        <f t="shared" si="1613"/>
        <v>0</v>
      </c>
      <c r="GP523">
        <v>0</v>
      </c>
      <c r="GQ523">
        <f t="shared" si="1614"/>
        <v>0</v>
      </c>
      <c r="GR523" s="3" t="s">
        <v>832</v>
      </c>
    </row>
    <row r="524" spans="1:200" x14ac:dyDescent="0.45">
      <c r="A524">
        <v>523</v>
      </c>
      <c r="B524" t="s">
        <v>445</v>
      </c>
      <c r="C524" t="s">
        <v>829</v>
      </c>
      <c r="D524" t="s">
        <v>545</v>
      </c>
      <c r="E524" t="s">
        <v>833</v>
      </c>
      <c r="F524">
        <v>234.3</v>
      </c>
      <c r="G524">
        <v>298</v>
      </c>
      <c r="H524">
        <v>1173</v>
      </c>
      <c r="I524" s="2">
        <f t="shared" ref="I524:I577" si="1637">G524/H524</f>
        <v>0.25404944586530265</v>
      </c>
      <c r="J524" s="2">
        <f t="shared" ref="J524:J577" si="1638">G524-F524</f>
        <v>63.699999999999989</v>
      </c>
      <c r="K524" s="2">
        <f t="shared" ref="K524:K577" si="1639">G524/F524</f>
        <v>1.2718736662398633</v>
      </c>
      <c r="N524">
        <v>6</v>
      </c>
      <c r="O524">
        <v>37</v>
      </c>
      <c r="P524" s="2">
        <f t="shared" si="1590"/>
        <v>0.16216216216216217</v>
      </c>
      <c r="Q524" s="2">
        <f t="shared" si="1591"/>
        <v>0.83783783783783783</v>
      </c>
      <c r="R524">
        <v>124</v>
      </c>
      <c r="S524">
        <v>124</v>
      </c>
      <c r="T524" s="2">
        <f t="shared" si="1592"/>
        <v>1</v>
      </c>
      <c r="U524">
        <v>158</v>
      </c>
      <c r="V524">
        <v>255</v>
      </c>
      <c r="W524" s="2">
        <f t="shared" ref="W524:X548" si="1640">U524*N524/100</f>
        <v>9.48</v>
      </c>
      <c r="X524" s="2">
        <f t="shared" si="1640"/>
        <v>94.35</v>
      </c>
      <c r="Y524" s="7">
        <f t="shared" ref="Y524:Y577" si="1641">(X524-W524)/X524</f>
        <v>0.89952305246422892</v>
      </c>
      <c r="Z524" s="2">
        <f t="shared" ref="Z524:Z577" si="1642">U524/V524</f>
        <v>0.61960784313725492</v>
      </c>
      <c r="AA524" s="2">
        <f t="shared" ref="AA524:AB548" si="1643">U524/R524</f>
        <v>1.2741935483870968</v>
      </c>
      <c r="AB524" s="2">
        <f t="shared" si="1643"/>
        <v>2.056451612903226</v>
      </c>
      <c r="AC524" s="2">
        <f t="shared" ref="AC524:AC577" si="1644">(O524-N524)/O524</f>
        <v>0.83783783783783783</v>
      </c>
      <c r="AD524" s="2">
        <f t="shared" ref="AD524:AE548" si="1645">U524-R524</f>
        <v>34</v>
      </c>
      <c r="AE524" s="2">
        <f t="shared" si="1645"/>
        <v>131</v>
      </c>
      <c r="AF524" s="2">
        <f t="shared" si="1619"/>
        <v>0.51372549019607838</v>
      </c>
      <c r="AG524" s="2">
        <f t="shared" ref="AG524:AG577" si="1646">AD524/AE524</f>
        <v>0.25954198473282442</v>
      </c>
      <c r="AH524" s="2">
        <f t="shared" si="1626"/>
        <v>19.007843137254902</v>
      </c>
      <c r="AI524" s="2">
        <v>1</v>
      </c>
      <c r="AJ524">
        <f t="shared" si="1627"/>
        <v>2.9E-4</v>
      </c>
      <c r="AK524">
        <f t="shared" si="1616"/>
        <v>206.89655172413794</v>
      </c>
      <c r="AL524">
        <v>60</v>
      </c>
      <c r="AM524">
        <f t="shared" si="1617"/>
        <v>266.89655172413791</v>
      </c>
      <c r="AP524" t="s">
        <v>37</v>
      </c>
      <c r="AQ524">
        <v>450</v>
      </c>
      <c r="AR524">
        <f>0.033/1000</f>
        <v>3.3000000000000003E-5</v>
      </c>
      <c r="AS524">
        <v>0.63500000000000001</v>
      </c>
      <c r="AT524">
        <v>1</v>
      </c>
      <c r="AU524">
        <f t="shared" si="1628"/>
        <v>98.811740193157206</v>
      </c>
      <c r="AV524" t="s">
        <v>831</v>
      </c>
      <c r="AW524" t="s">
        <v>64</v>
      </c>
      <c r="AZ524" s="2">
        <f t="shared" si="1593"/>
        <v>1.2357520824544443</v>
      </c>
      <c r="BA524" s="2">
        <f t="shared" si="1594"/>
        <v>2</v>
      </c>
      <c r="BB524">
        <v>96.4</v>
      </c>
      <c r="BC524">
        <f t="shared" si="1629"/>
        <v>0.76424791754555554</v>
      </c>
      <c r="BD524">
        <v>30.6</v>
      </c>
      <c r="BE524">
        <f t="shared" si="1630"/>
        <v>0.23575208245444443</v>
      </c>
      <c r="BF524">
        <v>0</v>
      </c>
      <c r="BG524">
        <f t="shared" si="1624"/>
        <v>0</v>
      </c>
      <c r="BH524">
        <v>0</v>
      </c>
      <c r="BI524">
        <f t="shared" si="1631"/>
        <v>0</v>
      </c>
      <c r="BJ524">
        <v>0</v>
      </c>
      <c r="BK524">
        <f t="shared" si="1632"/>
        <v>0</v>
      </c>
      <c r="BL524">
        <v>0</v>
      </c>
      <c r="BM524">
        <f t="shared" si="1633"/>
        <v>0</v>
      </c>
      <c r="BN524">
        <v>0</v>
      </c>
      <c r="BO524">
        <f t="shared" si="1634"/>
        <v>0</v>
      </c>
      <c r="BP524">
        <v>0</v>
      </c>
      <c r="BQ524">
        <f t="shared" si="1635"/>
        <v>0</v>
      </c>
      <c r="BR524">
        <v>0</v>
      </c>
      <c r="BS524">
        <f t="shared" ref="BS524:BS590" si="1647">((BR524/100)/GU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T524">
        <v>0</v>
      </c>
      <c r="BU524">
        <f t="shared" ref="BU524:BU590" si="1648">((BT524/100)/GW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V524">
        <v>0</v>
      </c>
      <c r="BW524">
        <f t="shared" ref="BW524:BW590" si="1649">((BV524/100)/GY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X524">
        <v>0</v>
      </c>
      <c r="BY524">
        <f t="shared" ref="BY524:BY590" si="1650">((BX524/100)/HA$6)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BZ524">
        <v>0</v>
      </c>
      <c r="CA524">
        <f t="shared" ref="CA524:CA590" si="1651">((BZ524/100)/GU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B524">
        <v>0</v>
      </c>
      <c r="CC524">
        <f t="shared" ref="CC524:CC590" si="1652">((CB524/100)/GW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D524">
        <v>0</v>
      </c>
      <c r="CE524">
        <f t="shared" ref="CE524:CE590" si="1653">((CD524/100)/GY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F524">
        <v>0</v>
      </c>
      <c r="CG524">
        <f t="shared" ref="CG524:CG590" si="1654">((CF524/100)/GU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H524">
        <v>0</v>
      </c>
      <c r="CI524">
        <f t="shared" ref="CI524:CI590" si="1655">((CH524/100)/GW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J524">
        <v>0</v>
      </c>
      <c r="CK524">
        <f t="shared" ref="CK524:CK590" si="1656">((CJ524/100)/GY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L524">
        <v>0</v>
      </c>
      <c r="CM524">
        <f t="shared" ref="CM524:CM590" si="1657">((CL524/100)/HA$16)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N524">
        <v>0</v>
      </c>
      <c r="CO524">
        <f t="shared" ref="CO524:CO590" si="1658">((CN524/100)/GW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P524">
        <v>0</v>
      </c>
      <c r="CQ524">
        <f t="shared" ref="CQ524:CQ590" si="1659">((CP524/100)/GY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R524">
        <v>0</v>
      </c>
      <c r="CS524">
        <f t="shared" ref="CS524:CS590" si="1660">((CR524/100)/HA$19)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T524">
        <v>0</v>
      </c>
      <c r="CU524">
        <f t="shared" ref="CU524:CU590" si="1661">((CT524/100)/GU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V524">
        <v>0</v>
      </c>
      <c r="CW524">
        <f t="shared" ref="CW524:CW590" si="1662">((CV524/100)/GW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X524">
        <v>0</v>
      </c>
      <c r="CY524">
        <f t="shared" ref="CY524:CY590" si="1663">((CX524/100)/HA$25)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CZ524">
        <v>0</v>
      </c>
      <c r="DA524">
        <f t="shared" ref="DA524:DA590" si="1664">((CZ524/100)/GU$13)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B524">
        <v>0</v>
      </c>
      <c r="DC524">
        <f t="shared" ref="DC524:DC590" si="1665">((DB524/100)/HA$10)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D524">
        <v>0</v>
      </c>
      <c r="DE524">
        <f t="shared" ref="DE524:DE590" si="1666">((DD524/100)/GW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F524">
        <v>0</v>
      </c>
      <c r="DG524">
        <f t="shared" ref="DG524:DG590" si="1667">((DF524/100)/GY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H524">
        <v>0</v>
      </c>
      <c r="DI524">
        <f t="shared" ref="DI524:DI590" si="1668">((DH524/100)/HA$28)/((BR524/100)/GU$6+(BH524/100)/HA$2+(BT524/100)/GW$6+(BV524/100)/GY$6+(BX524/100)/HA$6+(BZ524/100)/GU$10+(CB524/100)/GW$10+(CD524/100)/GY$10+(BF524/100)/GY$2+(BB524/100)/GU$2+(CF524/100)/GU$16+(CH524/100)/GW$16+(CJ524/100)/GY$16+(CL524/100)/HA$16+(BL524/100)/HE$2+(CN524/100)/GW$19+(CP524/100)/GY$19+(CR524/100)/HA$19+(BP524/100)/HA$13+(CZ524/100)/GU$13+(DB524/100)/HA$10+(CT524/100)/GU$25+(CV524/100)/GW$25+(CX524/100)/HA$25+(DD524/100)/GW$28+(DF524/100)/GY$28+(BD524/100)/GW$2+(BJ524/100)/HC$2+(BN524/100)/HG$2+(DH524/100)/HA$28)</f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f t="shared" ref="ES524:ES541" si="1669">((ER524/100)/HK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T524">
        <v>0</v>
      </c>
      <c r="EU524">
        <f t="shared" ref="EU524:EU541" si="1670">((ET524/100)/HM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V524">
        <v>100</v>
      </c>
      <c r="EW524">
        <f t="shared" ref="EW524:EW590" si="1671">((EV524/100)/HO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1</v>
      </c>
      <c r="EX524">
        <v>0</v>
      </c>
      <c r="EY524">
        <f t="shared" ref="EY524:EY590" si="1672">((EX524/100)/GW$2)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EZ524">
        <v>0</v>
      </c>
      <c r="FA524">
        <f t="shared" si="1636"/>
        <v>0</v>
      </c>
      <c r="FB524">
        <v>0</v>
      </c>
      <c r="FC524">
        <f t="shared" ref="FC524:FC541" si="1673">((FB524/100)/GU$13)/((ER524/100)/HK$2+(ET524/100)/HM$2+(EV524/100)/HO$2+(EX524/100)/GW$2+(EZ524/100)/HA$10+(FB524/100)/GU$13+(FD524/100)/GW$13+(FF524/100)/GY$13+(FH524/100)/HA$13+(FJ524/100)/GU$19+(FL524/100)/GU$2+(FN524/100)/HC$2+(FP524/100)/GY$2+(FR524/100)/GU$22+(FT524/100)/GW$22+(FV524/100)/HE$2+(FX524/100)/GU$6+(FZ524/100)/GU$10+(GB524/100)/GZ$22+(GD524/100)/GY$25+(GF524/100)/GU$28+(GH524/100)/GU$31+(GJ524/100)/GW$31+(GL524/100)/GY$31+(GN524/100)/HA$31+(GP524/100)/GU$34)</f>
        <v>0</v>
      </c>
      <c r="FD524">
        <v>0</v>
      </c>
      <c r="FE524">
        <f t="shared" si="1595"/>
        <v>0</v>
      </c>
      <c r="FF524">
        <v>0</v>
      </c>
      <c r="FG524">
        <f t="shared" si="1596"/>
        <v>0</v>
      </c>
      <c r="FH524">
        <v>0</v>
      </c>
      <c r="FI524">
        <f t="shared" si="1597"/>
        <v>0</v>
      </c>
      <c r="FJ524">
        <v>0</v>
      </c>
      <c r="FK524">
        <f t="shared" si="1598"/>
        <v>0</v>
      </c>
      <c r="FL524">
        <v>0</v>
      </c>
      <c r="FM524">
        <f t="shared" si="1599"/>
        <v>0</v>
      </c>
      <c r="FN524">
        <v>0</v>
      </c>
      <c r="FO524">
        <f t="shared" si="1600"/>
        <v>0</v>
      </c>
      <c r="FP524">
        <v>0</v>
      </c>
      <c r="FQ524">
        <f t="shared" si="1601"/>
        <v>0</v>
      </c>
      <c r="FR524">
        <v>0</v>
      </c>
      <c r="FS524">
        <f t="shared" si="1602"/>
        <v>0</v>
      </c>
      <c r="FT524">
        <v>0</v>
      </c>
      <c r="FU524">
        <f t="shared" si="1603"/>
        <v>0</v>
      </c>
      <c r="FV524">
        <v>0</v>
      </c>
      <c r="FW524">
        <f t="shared" si="1604"/>
        <v>0</v>
      </c>
      <c r="FX524">
        <v>0</v>
      </c>
      <c r="FY524">
        <f t="shared" si="1605"/>
        <v>0</v>
      </c>
      <c r="FZ524">
        <v>0</v>
      </c>
      <c r="GA524">
        <f t="shared" si="1606"/>
        <v>0</v>
      </c>
      <c r="GB524">
        <v>0</v>
      </c>
      <c r="GC524">
        <f t="shared" si="1607"/>
        <v>0</v>
      </c>
      <c r="GD524">
        <v>0</v>
      </c>
      <c r="GE524">
        <f t="shared" si="1608"/>
        <v>0</v>
      </c>
      <c r="GF524">
        <v>0</v>
      </c>
      <c r="GG524">
        <f t="shared" si="1609"/>
        <v>0</v>
      </c>
      <c r="GH524">
        <v>0</v>
      </c>
      <c r="GI524">
        <f t="shared" si="1610"/>
        <v>0</v>
      </c>
      <c r="GJ524">
        <v>0</v>
      </c>
      <c r="GK524">
        <f t="shared" si="1611"/>
        <v>0</v>
      </c>
      <c r="GL524">
        <v>0</v>
      </c>
      <c r="GM524">
        <f t="shared" si="1612"/>
        <v>0</v>
      </c>
      <c r="GN524">
        <v>0</v>
      </c>
      <c r="GO524">
        <f t="shared" si="1613"/>
        <v>0</v>
      </c>
      <c r="GP524">
        <v>0</v>
      </c>
      <c r="GQ524">
        <f t="shared" si="1614"/>
        <v>0</v>
      </c>
      <c r="GR524" s="3" t="s">
        <v>832</v>
      </c>
    </row>
    <row r="525" spans="1:200" x14ac:dyDescent="0.45">
      <c r="A525">
        <v>524</v>
      </c>
      <c r="B525" t="s">
        <v>368</v>
      </c>
      <c r="C525" t="s">
        <v>408</v>
      </c>
      <c r="D525" t="s">
        <v>834</v>
      </c>
      <c r="E525" t="s">
        <v>835</v>
      </c>
      <c r="F525">
        <v>692.5</v>
      </c>
      <c r="G525">
        <v>973</v>
      </c>
      <c r="H525">
        <v>1700</v>
      </c>
      <c r="I525" s="2">
        <f t="shared" si="1637"/>
        <v>0.57235294117647062</v>
      </c>
      <c r="J525" s="2">
        <f t="shared" si="1638"/>
        <v>280.5</v>
      </c>
      <c r="K525" s="2">
        <f t="shared" si="1639"/>
        <v>1.4050541516245487</v>
      </c>
      <c r="N525">
        <v>37</v>
      </c>
      <c r="O525">
        <v>37</v>
      </c>
      <c r="P525" s="2">
        <f t="shared" si="1590"/>
        <v>1</v>
      </c>
      <c r="Q525" s="2">
        <f t="shared" si="1591"/>
        <v>0</v>
      </c>
      <c r="R525">
        <v>125</v>
      </c>
      <c r="S525">
        <v>125</v>
      </c>
      <c r="T525" s="2">
        <f t="shared" si="1592"/>
        <v>1</v>
      </c>
      <c r="U525">
        <v>225</v>
      </c>
      <c r="V525">
        <v>225</v>
      </c>
      <c r="W525" s="2">
        <f t="shared" si="1640"/>
        <v>83.25</v>
      </c>
      <c r="X525" s="2">
        <f t="shared" si="1640"/>
        <v>83.25</v>
      </c>
      <c r="Y525" s="7">
        <f t="shared" si="1641"/>
        <v>0</v>
      </c>
      <c r="Z525" s="2">
        <f t="shared" si="1642"/>
        <v>1</v>
      </c>
      <c r="AA525" s="2">
        <f t="shared" si="1643"/>
        <v>1.8</v>
      </c>
      <c r="AB525" s="2">
        <f t="shared" si="1643"/>
        <v>1.8</v>
      </c>
      <c r="AC525" s="2">
        <f t="shared" si="1644"/>
        <v>0</v>
      </c>
      <c r="AD525" s="2">
        <f t="shared" si="1645"/>
        <v>100</v>
      </c>
      <c r="AE525" s="2">
        <f t="shared" si="1645"/>
        <v>100</v>
      </c>
      <c r="AF525" s="2">
        <f t="shared" si="1619"/>
        <v>0.44444444444444442</v>
      </c>
      <c r="AG525" s="2">
        <f t="shared" si="1646"/>
        <v>1</v>
      </c>
      <c r="AH525" s="2">
        <f t="shared" si="1626"/>
        <v>16.444444444444443</v>
      </c>
      <c r="AI525" s="2">
        <v>0</v>
      </c>
      <c r="AJ525">
        <v>0.5</v>
      </c>
      <c r="AK525">
        <f t="shared" si="1616"/>
        <v>0.74</v>
      </c>
      <c r="AM525">
        <f t="shared" si="1617"/>
        <v>0.74</v>
      </c>
      <c r="AP525" t="s">
        <v>37</v>
      </c>
      <c r="AS525">
        <v>1.5</v>
      </c>
      <c r="AT525">
        <v>1</v>
      </c>
      <c r="AU525">
        <f t="shared" si="1628"/>
        <v>153.09310892394862</v>
      </c>
      <c r="AV525" t="s">
        <v>372</v>
      </c>
      <c r="AW525" t="s">
        <v>373</v>
      </c>
      <c r="AZ525" s="2">
        <f t="shared" si="1593"/>
        <v>2.0203925319678517</v>
      </c>
      <c r="BA525" s="2">
        <f t="shared" si="1594"/>
        <v>2</v>
      </c>
      <c r="BB525">
        <v>0</v>
      </c>
      <c r="BC525">
        <f t="shared" si="1629"/>
        <v>0</v>
      </c>
      <c r="BD525">
        <v>0</v>
      </c>
      <c r="BE525">
        <f t="shared" si="1630"/>
        <v>0</v>
      </c>
      <c r="BF525">
        <v>0</v>
      </c>
      <c r="BG525">
        <f t="shared" si="1624"/>
        <v>0</v>
      </c>
      <c r="BH525">
        <v>1.3</v>
      </c>
      <c r="BI525">
        <f t="shared" si="1631"/>
        <v>1.3105225783012245E-2</v>
      </c>
      <c r="BJ525">
        <v>0</v>
      </c>
      <c r="BK525">
        <f t="shared" si="1632"/>
        <v>0</v>
      </c>
      <c r="BL525">
        <v>0</v>
      </c>
      <c r="BM525">
        <f t="shared" si="1633"/>
        <v>0</v>
      </c>
      <c r="BN525">
        <v>0</v>
      </c>
      <c r="BO525">
        <f t="shared" si="1634"/>
        <v>0</v>
      </c>
      <c r="BP525">
        <v>0</v>
      </c>
      <c r="BQ525">
        <f t="shared" si="1635"/>
        <v>0</v>
      </c>
      <c r="BR525">
        <v>98.48</v>
      </c>
      <c r="BS525">
        <f t="shared" si="1647"/>
        <v>0.97664728014670599</v>
      </c>
      <c r="BT525">
        <v>0.22</v>
      </c>
      <c r="BU525">
        <f t="shared" si="1648"/>
        <v>1.0145037897570479E-2</v>
      </c>
      <c r="BV525">
        <v>0</v>
      </c>
      <c r="BW525">
        <f t="shared" si="1649"/>
        <v>0</v>
      </c>
      <c r="BX525">
        <v>0</v>
      </c>
      <c r="BY525">
        <f t="shared" si="1650"/>
        <v>0</v>
      </c>
      <c r="BZ525">
        <v>0</v>
      </c>
      <c r="CA525">
        <f t="shared" si="1651"/>
        <v>0</v>
      </c>
      <c r="CB525">
        <v>0</v>
      </c>
      <c r="CC525">
        <f t="shared" si="1652"/>
        <v>0</v>
      </c>
      <c r="CD525">
        <v>0</v>
      </c>
      <c r="CE525">
        <f t="shared" si="1653"/>
        <v>0</v>
      </c>
      <c r="CF525">
        <v>0</v>
      </c>
      <c r="CG525">
        <f t="shared" si="1654"/>
        <v>0</v>
      </c>
      <c r="CH525">
        <v>0</v>
      </c>
      <c r="CI525">
        <f t="shared" si="1655"/>
        <v>0</v>
      </c>
      <c r="CJ525">
        <v>0</v>
      </c>
      <c r="CK525">
        <f t="shared" si="1656"/>
        <v>0</v>
      </c>
      <c r="CL525">
        <v>0</v>
      </c>
      <c r="CM525">
        <f t="shared" si="1657"/>
        <v>0</v>
      </c>
      <c r="CN525">
        <v>0</v>
      </c>
      <c r="CO525">
        <f t="shared" si="1658"/>
        <v>0</v>
      </c>
      <c r="CP525">
        <v>0</v>
      </c>
      <c r="CQ525">
        <f t="shared" si="1659"/>
        <v>0</v>
      </c>
      <c r="CR525">
        <v>0</v>
      </c>
      <c r="CS525">
        <f t="shared" si="1660"/>
        <v>0</v>
      </c>
      <c r="CT525">
        <v>0</v>
      </c>
      <c r="CU525">
        <f t="shared" si="1661"/>
        <v>0</v>
      </c>
      <c r="CV525">
        <v>0</v>
      </c>
      <c r="CW525">
        <f t="shared" si="1662"/>
        <v>0</v>
      </c>
      <c r="CX525">
        <v>0</v>
      </c>
      <c r="CY525">
        <f t="shared" si="1663"/>
        <v>0</v>
      </c>
      <c r="CZ525">
        <v>0</v>
      </c>
      <c r="DA525">
        <f t="shared" si="1664"/>
        <v>0</v>
      </c>
      <c r="DB525">
        <v>0</v>
      </c>
      <c r="DC525">
        <f t="shared" si="1665"/>
        <v>0</v>
      </c>
      <c r="DD525">
        <v>2E-3</v>
      </c>
      <c r="DE525">
        <f t="shared" si="1666"/>
        <v>1.0245617271114559E-4</v>
      </c>
      <c r="DF525">
        <v>0</v>
      </c>
      <c r="DG525">
        <f t="shared" si="1667"/>
        <v>0</v>
      </c>
      <c r="DH525">
        <v>0</v>
      </c>
      <c r="DI525">
        <f t="shared" si="1668"/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f t="shared" si="1669"/>
        <v>0</v>
      </c>
      <c r="ET525">
        <v>0</v>
      </c>
      <c r="EU525">
        <f t="shared" si="1670"/>
        <v>0</v>
      </c>
      <c r="EV525">
        <v>0</v>
      </c>
      <c r="EW525">
        <f t="shared" si="1671"/>
        <v>0</v>
      </c>
      <c r="EX525">
        <v>100</v>
      </c>
      <c r="EY525">
        <f t="shared" si="1672"/>
        <v>1</v>
      </c>
      <c r="EZ525">
        <v>0</v>
      </c>
      <c r="FA525">
        <f t="shared" si="1636"/>
        <v>0</v>
      </c>
      <c r="FB525">
        <v>0</v>
      </c>
      <c r="FC525">
        <f t="shared" si="1673"/>
        <v>0</v>
      </c>
      <c r="FD525">
        <v>0</v>
      </c>
      <c r="FE525">
        <f t="shared" si="1595"/>
        <v>0</v>
      </c>
      <c r="FF525">
        <v>0</v>
      </c>
      <c r="FG525">
        <f t="shared" si="1596"/>
        <v>0</v>
      </c>
      <c r="FH525">
        <v>0</v>
      </c>
      <c r="FI525">
        <f t="shared" si="1597"/>
        <v>0</v>
      </c>
      <c r="FJ525">
        <v>0</v>
      </c>
      <c r="FK525">
        <f t="shared" si="1598"/>
        <v>0</v>
      </c>
      <c r="FL525">
        <v>0</v>
      </c>
      <c r="FM525">
        <f t="shared" si="1599"/>
        <v>0</v>
      </c>
      <c r="FN525">
        <v>0</v>
      </c>
      <c r="FO525">
        <f t="shared" si="1600"/>
        <v>0</v>
      </c>
      <c r="FP525">
        <v>0</v>
      </c>
      <c r="FQ525">
        <f t="shared" si="1601"/>
        <v>0</v>
      </c>
      <c r="FR525">
        <v>0</v>
      </c>
      <c r="FS525">
        <f t="shared" si="1602"/>
        <v>0</v>
      </c>
      <c r="FT525">
        <v>0</v>
      </c>
      <c r="FU525">
        <f t="shared" si="1603"/>
        <v>0</v>
      </c>
      <c r="FV525">
        <v>0</v>
      </c>
      <c r="FW525">
        <f t="shared" si="1604"/>
        <v>0</v>
      </c>
      <c r="FX525">
        <v>0</v>
      </c>
      <c r="FY525">
        <f t="shared" si="1605"/>
        <v>0</v>
      </c>
      <c r="FZ525">
        <v>0</v>
      </c>
      <c r="GA525">
        <f t="shared" si="1606"/>
        <v>0</v>
      </c>
      <c r="GB525">
        <v>0</v>
      </c>
      <c r="GC525">
        <f t="shared" si="1607"/>
        <v>0</v>
      </c>
      <c r="GD525">
        <v>0</v>
      </c>
      <c r="GE525">
        <f t="shared" si="1608"/>
        <v>0</v>
      </c>
      <c r="GF525">
        <v>0</v>
      </c>
      <c r="GG525">
        <f t="shared" si="1609"/>
        <v>0</v>
      </c>
      <c r="GH525">
        <v>0</v>
      </c>
      <c r="GI525">
        <f t="shared" si="1610"/>
        <v>0</v>
      </c>
      <c r="GJ525">
        <v>0</v>
      </c>
      <c r="GK525">
        <f t="shared" si="1611"/>
        <v>0</v>
      </c>
      <c r="GL525">
        <v>0</v>
      </c>
      <c r="GM525">
        <f t="shared" si="1612"/>
        <v>0</v>
      </c>
      <c r="GN525">
        <v>0</v>
      </c>
      <c r="GO525">
        <f t="shared" si="1613"/>
        <v>0</v>
      </c>
      <c r="GP525">
        <v>0</v>
      </c>
      <c r="GQ525">
        <f t="shared" si="1614"/>
        <v>0</v>
      </c>
      <c r="GR525" s="3" t="s">
        <v>836</v>
      </c>
    </row>
    <row r="526" spans="1:200" x14ac:dyDescent="0.45">
      <c r="A526">
        <v>525</v>
      </c>
      <c r="B526" t="s">
        <v>368</v>
      </c>
      <c r="C526" t="s">
        <v>408</v>
      </c>
      <c r="D526" t="s">
        <v>834</v>
      </c>
      <c r="E526" t="s">
        <v>835</v>
      </c>
      <c r="F526">
        <v>692.5</v>
      </c>
      <c r="G526">
        <f>850+273</f>
        <v>1123</v>
      </c>
      <c r="H526">
        <v>1700</v>
      </c>
      <c r="I526" s="2">
        <f t="shared" si="1637"/>
        <v>0.6605882352941177</v>
      </c>
      <c r="J526" s="2">
        <f t="shared" si="1638"/>
        <v>430.5</v>
      </c>
      <c r="K526" s="2">
        <f t="shared" si="1639"/>
        <v>1.6216606498194945</v>
      </c>
      <c r="N526">
        <v>10</v>
      </c>
      <c r="O526">
        <v>38</v>
      </c>
      <c r="P526" s="2">
        <f t="shared" si="1590"/>
        <v>0.26315789473684209</v>
      </c>
      <c r="Q526" s="2">
        <f t="shared" si="1591"/>
        <v>0.73684210526315785</v>
      </c>
      <c r="R526">
        <v>90</v>
      </c>
      <c r="S526">
        <v>90</v>
      </c>
      <c r="T526" s="2">
        <f t="shared" si="1592"/>
        <v>1</v>
      </c>
      <c r="U526">
        <v>130</v>
      </c>
      <c r="V526">
        <v>145</v>
      </c>
      <c r="W526" s="2">
        <f t="shared" si="1640"/>
        <v>13</v>
      </c>
      <c r="X526" s="2">
        <f t="shared" si="1640"/>
        <v>55.1</v>
      </c>
      <c r="Y526" s="7">
        <f t="shared" si="1641"/>
        <v>0.76406533575317603</v>
      </c>
      <c r="Z526" s="2">
        <f t="shared" si="1642"/>
        <v>0.89655172413793105</v>
      </c>
      <c r="AA526" s="2">
        <f t="shared" si="1643"/>
        <v>1.4444444444444444</v>
      </c>
      <c r="AB526" s="2">
        <f t="shared" si="1643"/>
        <v>1.6111111111111112</v>
      </c>
      <c r="AC526" s="2">
        <f t="shared" si="1644"/>
        <v>0.73684210526315785</v>
      </c>
      <c r="AD526" s="2">
        <f t="shared" si="1645"/>
        <v>40</v>
      </c>
      <c r="AE526" s="2">
        <f t="shared" si="1645"/>
        <v>55</v>
      </c>
      <c r="AF526" s="2">
        <f t="shared" si="1619"/>
        <v>0.37931034482758619</v>
      </c>
      <c r="AG526" s="2">
        <f t="shared" si="1646"/>
        <v>0.72727272727272729</v>
      </c>
      <c r="AH526" s="2">
        <f t="shared" si="1626"/>
        <v>14.413793103448276</v>
      </c>
      <c r="AI526" s="2">
        <v>1</v>
      </c>
      <c r="AJ526">
        <v>0.5</v>
      </c>
      <c r="AK526">
        <f t="shared" si="1616"/>
        <v>0.2</v>
      </c>
      <c r="AL526">
        <f>4*60</f>
        <v>240</v>
      </c>
      <c r="AM526">
        <f t="shared" si="1617"/>
        <v>240.2</v>
      </c>
      <c r="AP526" t="s">
        <v>37</v>
      </c>
      <c r="AS526">
        <v>1.5</v>
      </c>
      <c r="AT526">
        <v>1</v>
      </c>
      <c r="AU526">
        <f t="shared" si="1628"/>
        <v>110.22703842524301</v>
      </c>
      <c r="AV526" t="s">
        <v>372</v>
      </c>
      <c r="AW526" t="s">
        <v>373</v>
      </c>
      <c r="AZ526" s="2">
        <f t="shared" si="1593"/>
        <v>2.0203925319678517</v>
      </c>
      <c r="BA526" s="2">
        <f t="shared" si="1594"/>
        <v>2</v>
      </c>
      <c r="BB526">
        <v>0</v>
      </c>
      <c r="BC526">
        <f t="shared" si="1629"/>
        <v>0</v>
      </c>
      <c r="BD526">
        <v>0</v>
      </c>
      <c r="BE526">
        <f t="shared" si="1630"/>
        <v>0</v>
      </c>
      <c r="BF526">
        <v>0</v>
      </c>
      <c r="BG526">
        <f t="shared" si="1624"/>
        <v>0</v>
      </c>
      <c r="BH526">
        <v>1.3</v>
      </c>
      <c r="BI526">
        <f t="shared" si="1631"/>
        <v>1.3105225783012245E-2</v>
      </c>
      <c r="BJ526">
        <v>0</v>
      </c>
      <c r="BK526">
        <f t="shared" si="1632"/>
        <v>0</v>
      </c>
      <c r="BL526">
        <v>0</v>
      </c>
      <c r="BM526">
        <f t="shared" si="1633"/>
        <v>0</v>
      </c>
      <c r="BN526">
        <v>0</v>
      </c>
      <c r="BO526">
        <f t="shared" si="1634"/>
        <v>0</v>
      </c>
      <c r="BP526">
        <v>0</v>
      </c>
      <c r="BQ526">
        <f t="shared" si="1635"/>
        <v>0</v>
      </c>
      <c r="BR526">
        <v>98.48</v>
      </c>
      <c r="BS526">
        <f t="shared" si="1647"/>
        <v>0.97664728014670599</v>
      </c>
      <c r="BT526">
        <v>0.22</v>
      </c>
      <c r="BU526">
        <f t="shared" si="1648"/>
        <v>1.0145037897570479E-2</v>
      </c>
      <c r="BV526">
        <v>0</v>
      </c>
      <c r="BW526">
        <f t="shared" si="1649"/>
        <v>0</v>
      </c>
      <c r="BX526">
        <v>0</v>
      </c>
      <c r="BY526">
        <f t="shared" si="1650"/>
        <v>0</v>
      </c>
      <c r="BZ526">
        <v>0</v>
      </c>
      <c r="CA526">
        <f t="shared" si="1651"/>
        <v>0</v>
      </c>
      <c r="CB526">
        <v>0</v>
      </c>
      <c r="CC526">
        <f t="shared" si="1652"/>
        <v>0</v>
      </c>
      <c r="CD526">
        <v>0</v>
      </c>
      <c r="CE526">
        <f t="shared" si="1653"/>
        <v>0</v>
      </c>
      <c r="CF526">
        <v>0</v>
      </c>
      <c r="CG526">
        <f t="shared" si="1654"/>
        <v>0</v>
      </c>
      <c r="CH526">
        <v>0</v>
      </c>
      <c r="CI526">
        <f t="shared" si="1655"/>
        <v>0</v>
      </c>
      <c r="CJ526">
        <v>0</v>
      </c>
      <c r="CK526">
        <f t="shared" si="1656"/>
        <v>0</v>
      </c>
      <c r="CL526">
        <v>0</v>
      </c>
      <c r="CM526">
        <f t="shared" si="1657"/>
        <v>0</v>
      </c>
      <c r="CN526">
        <v>0</v>
      </c>
      <c r="CO526">
        <f t="shared" si="1658"/>
        <v>0</v>
      </c>
      <c r="CP526">
        <v>0</v>
      </c>
      <c r="CQ526">
        <f t="shared" si="1659"/>
        <v>0</v>
      </c>
      <c r="CR526">
        <v>0</v>
      </c>
      <c r="CS526">
        <f t="shared" si="1660"/>
        <v>0</v>
      </c>
      <c r="CT526">
        <v>0</v>
      </c>
      <c r="CU526">
        <f t="shared" si="1661"/>
        <v>0</v>
      </c>
      <c r="CV526">
        <v>0</v>
      </c>
      <c r="CW526">
        <f t="shared" si="1662"/>
        <v>0</v>
      </c>
      <c r="CX526">
        <v>0</v>
      </c>
      <c r="CY526">
        <f t="shared" si="1663"/>
        <v>0</v>
      </c>
      <c r="CZ526">
        <v>0</v>
      </c>
      <c r="DA526">
        <f t="shared" si="1664"/>
        <v>0</v>
      </c>
      <c r="DB526">
        <v>0</v>
      </c>
      <c r="DC526">
        <f t="shared" si="1665"/>
        <v>0</v>
      </c>
      <c r="DD526">
        <v>2E-3</v>
      </c>
      <c r="DE526">
        <f t="shared" si="1666"/>
        <v>1.0245617271114559E-4</v>
      </c>
      <c r="DF526">
        <v>0</v>
      </c>
      <c r="DG526">
        <f t="shared" si="1667"/>
        <v>0</v>
      </c>
      <c r="DH526">
        <v>0</v>
      </c>
      <c r="DI526">
        <f t="shared" si="1668"/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f t="shared" si="1669"/>
        <v>0</v>
      </c>
      <c r="ET526">
        <v>0</v>
      </c>
      <c r="EU526">
        <f t="shared" si="1670"/>
        <v>0</v>
      </c>
      <c r="EV526">
        <v>0</v>
      </c>
      <c r="EW526">
        <f t="shared" si="1671"/>
        <v>0</v>
      </c>
      <c r="EX526">
        <v>100</v>
      </c>
      <c r="EY526">
        <f t="shared" si="1672"/>
        <v>1</v>
      </c>
      <c r="EZ526">
        <v>0</v>
      </c>
      <c r="FA526">
        <f t="shared" si="1636"/>
        <v>0</v>
      </c>
      <c r="FB526">
        <v>0</v>
      </c>
      <c r="FC526">
        <f t="shared" si="1673"/>
        <v>0</v>
      </c>
      <c r="FD526">
        <v>0</v>
      </c>
      <c r="FE526">
        <f t="shared" si="1595"/>
        <v>0</v>
      </c>
      <c r="FF526">
        <v>0</v>
      </c>
      <c r="FG526">
        <f t="shared" si="1596"/>
        <v>0</v>
      </c>
      <c r="FH526">
        <v>0</v>
      </c>
      <c r="FI526">
        <f t="shared" si="1597"/>
        <v>0</v>
      </c>
      <c r="FJ526">
        <v>0</v>
      </c>
      <c r="FK526">
        <f t="shared" si="1598"/>
        <v>0</v>
      </c>
      <c r="FL526">
        <v>0</v>
      </c>
      <c r="FM526">
        <f t="shared" si="1599"/>
        <v>0</v>
      </c>
      <c r="FN526">
        <v>0</v>
      </c>
      <c r="FO526">
        <f t="shared" si="1600"/>
        <v>0</v>
      </c>
      <c r="FP526">
        <v>0</v>
      </c>
      <c r="FQ526">
        <f t="shared" si="1601"/>
        <v>0</v>
      </c>
      <c r="FR526">
        <v>0</v>
      </c>
      <c r="FS526">
        <f t="shared" si="1602"/>
        <v>0</v>
      </c>
      <c r="FT526">
        <v>0</v>
      </c>
      <c r="FU526">
        <f t="shared" si="1603"/>
        <v>0</v>
      </c>
      <c r="FV526">
        <v>0</v>
      </c>
      <c r="FW526">
        <f t="shared" si="1604"/>
        <v>0</v>
      </c>
      <c r="FX526">
        <v>0</v>
      </c>
      <c r="FY526">
        <f t="shared" si="1605"/>
        <v>0</v>
      </c>
      <c r="FZ526">
        <v>0</v>
      </c>
      <c r="GA526">
        <f t="shared" si="1606"/>
        <v>0</v>
      </c>
      <c r="GB526">
        <v>0</v>
      </c>
      <c r="GC526">
        <f t="shared" si="1607"/>
        <v>0</v>
      </c>
      <c r="GD526">
        <v>0</v>
      </c>
      <c r="GE526">
        <f t="shared" si="1608"/>
        <v>0</v>
      </c>
      <c r="GF526">
        <v>0</v>
      </c>
      <c r="GG526">
        <f t="shared" si="1609"/>
        <v>0</v>
      </c>
      <c r="GH526">
        <v>0</v>
      </c>
      <c r="GI526">
        <f t="shared" si="1610"/>
        <v>0</v>
      </c>
      <c r="GJ526">
        <v>0</v>
      </c>
      <c r="GK526">
        <f t="shared" si="1611"/>
        <v>0</v>
      </c>
      <c r="GL526">
        <v>0</v>
      </c>
      <c r="GM526">
        <f t="shared" si="1612"/>
        <v>0</v>
      </c>
      <c r="GN526">
        <v>0</v>
      </c>
      <c r="GO526">
        <f t="shared" si="1613"/>
        <v>0</v>
      </c>
      <c r="GP526">
        <v>0</v>
      </c>
      <c r="GQ526">
        <f t="shared" si="1614"/>
        <v>0</v>
      </c>
      <c r="GR526" s="3" t="s">
        <v>836</v>
      </c>
    </row>
    <row r="527" spans="1:200" x14ac:dyDescent="0.45">
      <c r="A527">
        <v>526</v>
      </c>
      <c r="B527" t="s">
        <v>368</v>
      </c>
      <c r="C527" t="s">
        <v>408</v>
      </c>
      <c r="D527" t="s">
        <v>834</v>
      </c>
      <c r="E527" t="s">
        <v>835</v>
      </c>
      <c r="F527">
        <v>693.5</v>
      </c>
      <c r="G527">
        <f>850+273</f>
        <v>1123</v>
      </c>
      <c r="H527">
        <v>1701</v>
      </c>
      <c r="I527" s="2">
        <f>G527/H527</f>
        <v>0.66019988242210459</v>
      </c>
      <c r="J527" s="2">
        <f>G527-F527</f>
        <v>429.5</v>
      </c>
      <c r="K527" s="2">
        <f>G527/F527</f>
        <v>1.619322278298486</v>
      </c>
      <c r="N527">
        <v>14</v>
      </c>
      <c r="O527">
        <v>38</v>
      </c>
      <c r="P527" s="2">
        <f t="shared" si="1590"/>
        <v>0.36842105263157893</v>
      </c>
      <c r="Q527" s="2">
        <f t="shared" si="1591"/>
        <v>0.63157894736842102</v>
      </c>
      <c r="R527">
        <v>90</v>
      </c>
      <c r="S527">
        <v>90</v>
      </c>
      <c r="U527">
        <v>132</v>
      </c>
      <c r="V527">
        <v>145</v>
      </c>
      <c r="W527" s="2">
        <f t="shared" ref="W527:X529" si="1674">U527*N527/100</f>
        <v>18.48</v>
      </c>
      <c r="X527" s="2">
        <f t="shared" si="1674"/>
        <v>55.1</v>
      </c>
      <c r="Y527" s="7">
        <f>(X527-W527)/X527</f>
        <v>0.66460980036297646</v>
      </c>
      <c r="Z527" s="2">
        <f>U527/V527</f>
        <v>0.91034482758620694</v>
      </c>
      <c r="AA527" s="2">
        <f t="shared" ref="AA527:AB529" si="1675">U527/R527</f>
        <v>1.4666666666666666</v>
      </c>
      <c r="AB527" s="2">
        <f t="shared" si="1675"/>
        <v>1.6111111111111112</v>
      </c>
      <c r="AC527" s="2">
        <f>(O527-N527)/O527</f>
        <v>0.63157894736842102</v>
      </c>
      <c r="AD527" s="2">
        <f t="shared" ref="AD527:AE529" si="1676">U527-R527</f>
        <v>42</v>
      </c>
      <c r="AE527" s="2">
        <f t="shared" si="1676"/>
        <v>55</v>
      </c>
      <c r="AF527" s="2">
        <f>(V527-S527)/V527</f>
        <v>0.37931034482758619</v>
      </c>
      <c r="AG527" s="2">
        <f>AD527/AE527</f>
        <v>0.76363636363636367</v>
      </c>
      <c r="AH527" s="2">
        <f t="shared" si="1626"/>
        <v>14.413793103448276</v>
      </c>
      <c r="AI527" s="2">
        <v>1</v>
      </c>
      <c r="AJ527">
        <v>0.5</v>
      </c>
      <c r="AK527">
        <f t="shared" si="1616"/>
        <v>0.28000000000000003</v>
      </c>
      <c r="AL527">
        <f>6*60</f>
        <v>360</v>
      </c>
      <c r="AM527">
        <f t="shared" si="1617"/>
        <v>360.28</v>
      </c>
      <c r="AP527" t="s">
        <v>37</v>
      </c>
      <c r="AS527">
        <v>1.5</v>
      </c>
      <c r="AT527">
        <v>1</v>
      </c>
      <c r="AU527">
        <f t="shared" si="1628"/>
        <v>110.22703842524301</v>
      </c>
      <c r="AV527" t="s">
        <v>372</v>
      </c>
      <c r="AW527" t="s">
        <v>373</v>
      </c>
      <c r="AZ527" s="2">
        <f t="shared" si="1593"/>
        <v>2.0203925319678517</v>
      </c>
      <c r="BA527" s="2">
        <f t="shared" si="1594"/>
        <v>2</v>
      </c>
      <c r="BB527">
        <v>0</v>
      </c>
      <c r="BC527">
        <f>((BB527/100)/GU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D527">
        <v>0</v>
      </c>
      <c r="BE527">
        <f>((BD527/100)/GW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F527">
        <v>0</v>
      </c>
      <c r="BG527">
        <f>((BF527/100)/GY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H527">
        <v>1.3</v>
      </c>
      <c r="BI527">
        <f>((BH527/100)/HA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1.3105225783012245E-2</v>
      </c>
      <c r="BJ527">
        <v>0</v>
      </c>
      <c r="BK527">
        <f>((BJ527/100)/HC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L527">
        <v>0</v>
      </c>
      <c r="BM527">
        <f>((BL527/100)/HE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N527">
        <v>0</v>
      </c>
      <c r="BO527">
        <f>((BN527/100)/HG$2)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P527">
        <v>0</v>
      </c>
      <c r="BQ527">
        <f>((BP527/100)/HA$13)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R527">
        <v>98.48</v>
      </c>
      <c r="BS527">
        <f>((BR527/100)/GU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0.97664728014670599</v>
      </c>
      <c r="BT527">
        <v>0.22</v>
      </c>
      <c r="BU527">
        <f>((BT527/100)/GW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1.0145037897570479E-2</v>
      </c>
      <c r="BV527">
        <v>0</v>
      </c>
      <c r="BW527">
        <f>((BV527/100)/GY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X527">
        <v>0</v>
      </c>
      <c r="BY527">
        <f>((BX527/100)/HA$6)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BZ527">
        <v>0</v>
      </c>
      <c r="CA527">
        <f>((BZ527/100)/GU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B527">
        <v>0</v>
      </c>
      <c r="CC527">
        <f>((CB527/100)/GW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D527">
        <v>0</v>
      </c>
      <c r="CE527">
        <f>((CD527/100)/GY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F527">
        <v>0</v>
      </c>
      <c r="CG527">
        <f>((CF527/100)/GU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H527">
        <v>0</v>
      </c>
      <c r="CI527">
        <f>((CH527/100)/GW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J527">
        <v>0</v>
      </c>
      <c r="CK527">
        <f>((CJ527/100)/GY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L527">
        <v>0</v>
      </c>
      <c r="CM527">
        <f>((CL527/100)/HA$16)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N527">
        <v>0</v>
      </c>
      <c r="CO527">
        <f>((CN527/100)/GW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P527">
        <v>0</v>
      </c>
      <c r="CQ527">
        <f>((CP527/100)/GY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R527">
        <v>0</v>
      </c>
      <c r="CS527">
        <f>((CR527/100)/HA$19)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T527">
        <v>0</v>
      </c>
      <c r="CU527">
        <f>((CT527/100)/GU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V527">
        <v>0</v>
      </c>
      <c r="CW527">
        <f>((CV527/100)/GW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X527">
        <v>0</v>
      </c>
      <c r="CY527">
        <f>((CX527/100)/HA$25)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CZ527">
        <v>0</v>
      </c>
      <c r="DA527">
        <f>((CZ527/100)/GU$13)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B527">
        <v>0</v>
      </c>
      <c r="DC527">
        <f>((DB527/100)/HA$10)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D527">
        <v>2E-3</v>
      </c>
      <c r="DE527">
        <f>((DD527/100)/GW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1.0245617271114559E-4</v>
      </c>
      <c r="DF527">
        <v>0</v>
      </c>
      <c r="DG527">
        <f>((DF527/100)/GY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H527">
        <v>0</v>
      </c>
      <c r="DI527">
        <f>((DH527/100)/HA$28)/((BR527/100)/GU$6+(BH527/100)/HA$2+(BT527/100)/GW$6+(BV527/100)/GY$6+(BX527/100)/HA$6+(BZ527/100)/GU$10+(CB527/100)/GW$10+(CD527/100)/GY$10+(BF527/100)/GY$2+(BB527/100)/GU$2+(CF527/100)/GU$16+(CH527/100)/GW$16+(CJ527/100)/GY$16+(CL527/100)/HA$16+(BL527/100)/HE$2+(CN527/100)/GW$19+(CP527/100)/GY$19+(CR527/100)/HA$19+(BP527/100)/HA$13+(CZ527/100)/GU$13+(DB527/100)/HA$10+(CT527/100)/GU$25+(CV527/100)/GW$25+(CX527/100)/HA$25+(DD527/100)/GW$28+(DF527/100)/GY$28+(BD527/100)/GW$2+(BJ527/100)/HC$2+(BN527/100)/HG$2+(DH527/100)/HA$28)</f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f>((ER527/100)/HK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T527">
        <v>0</v>
      </c>
      <c r="EU527">
        <f>((ET527/100)/HM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V527">
        <v>0</v>
      </c>
      <c r="EW527">
        <f>((EV527/100)/HO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EX527">
        <v>100</v>
      </c>
      <c r="EY527">
        <f>((EX527/100)/GW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1</v>
      </c>
      <c r="EZ527">
        <v>0</v>
      </c>
      <c r="FA527">
        <f>((EZ527/100)/HA$10)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B527">
        <v>0</v>
      </c>
      <c r="FC527">
        <f>((FB527/100)/GU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D527">
        <v>0</v>
      </c>
      <c r="FE527">
        <f>((FD527/100)/GW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F527">
        <v>0</v>
      </c>
      <c r="FG527">
        <f>((FF527/100)/GY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H527">
        <v>0</v>
      </c>
      <c r="FI527">
        <f>((FH527/100)/HA$13)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J527">
        <v>0</v>
      </c>
      <c r="FK527">
        <f>((FJ527/100)/GU$19)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L527">
        <v>0</v>
      </c>
      <c r="FM527">
        <f>((FL527/100)/GU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N527">
        <v>0</v>
      </c>
      <c r="FO527">
        <f>((FN527/100)/HC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P527">
        <v>0</v>
      </c>
      <c r="FQ527">
        <f>((FP527/100)/GY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R527">
        <v>0</v>
      </c>
      <c r="FS527">
        <f>((FR527/100)/GU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T527">
        <v>0</v>
      </c>
      <c r="FU527">
        <f>((FT527/100)/GW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V527">
        <v>0</v>
      </c>
      <c r="FW527">
        <f>((FV527/100)/HE$2)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X527">
        <v>0</v>
      </c>
      <c r="FY527">
        <f>((FX527/100)/GU$6)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FZ527">
        <v>0</v>
      </c>
      <c r="GA527">
        <f>((FZ527/100)/GU$10)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B527">
        <v>0</v>
      </c>
      <c r="GC527">
        <f>((GB527/100)/GZ$22)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D527">
        <v>0</v>
      </c>
      <c r="GE527">
        <f>((GD527/100)/GY$25)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</f>
        <v>0</v>
      </c>
      <c r="GF527">
        <v>0</v>
      </c>
      <c r="GG527">
        <f>(((GF527/100)/GU$28)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H527">
        <v>0</v>
      </c>
      <c r="GI527">
        <f>(((GH527/100)/GU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J527">
        <v>0</v>
      </c>
      <c r="GK527">
        <f>(((GJ527/100)/GW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L527">
        <v>0</v>
      </c>
      <c r="GM527">
        <f>(((GL527/100)/GY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N527">
        <v>0</v>
      </c>
      <c r="GO527">
        <f>(((GN527/100)/HA$31)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P527">
        <v>0</v>
      </c>
      <c r="GQ527">
        <f>(((GP527/100)/GU$34)/((ER527/100)/HK$2+(ET527/100)/HM$2+(EV527/100)/HO$2+(EX527/100)/GW$2+(EZ527/100)/HA$10+(FB527/100)/GU$13+(FD527/100)/GW$13+(FF527/100)/GY$13+(FH527/100)/HA$13+(FJ527/100)/GU$19+(FL527/100)/GU$2+(FN527/100)/HC$2+(FP527/100)/GY$2+(FR527/100)/GU$22+(FT527/100)/GW$22+(FV527/100)/HE$2+(FX527/100)/GU$6+(FZ527/100)/GU$10+(GB527/100)/GZ$22+(GD527/100)/GY$25+(GF527/100)/GU$28+(GH527/100)/GU$31+(GJ527/100)/GW$31+(GL527/100)/GY$31+(GN527/100)/HA$31+(GP527/100)/GU$34))</f>
        <v>0</v>
      </c>
      <c r="GR527" s="3" t="s">
        <v>836</v>
      </c>
    </row>
    <row r="528" spans="1:200" x14ac:dyDescent="0.45">
      <c r="A528">
        <v>527</v>
      </c>
      <c r="B528" t="s">
        <v>368</v>
      </c>
      <c r="C528" t="s">
        <v>408</v>
      </c>
      <c r="D528" t="s">
        <v>834</v>
      </c>
      <c r="E528" t="s">
        <v>835</v>
      </c>
      <c r="F528">
        <v>694.5</v>
      </c>
      <c r="G528">
        <f>850+273</f>
        <v>1123</v>
      </c>
      <c r="H528">
        <v>1702</v>
      </c>
      <c r="I528" s="2">
        <f>G528/H528</f>
        <v>0.65981198589894241</v>
      </c>
      <c r="J528" s="2">
        <f>G528-F528</f>
        <v>428.5</v>
      </c>
      <c r="K528" s="2">
        <f>G528/F528</f>
        <v>1.61699064074874</v>
      </c>
      <c r="N528">
        <v>38</v>
      </c>
      <c r="O528">
        <v>38</v>
      </c>
      <c r="P528" s="2">
        <f t="shared" si="1590"/>
        <v>1</v>
      </c>
      <c r="Q528" s="2">
        <f t="shared" si="1591"/>
        <v>0</v>
      </c>
      <c r="R528">
        <v>90</v>
      </c>
      <c r="S528">
        <v>90</v>
      </c>
      <c r="U528">
        <v>143</v>
      </c>
      <c r="V528">
        <v>145</v>
      </c>
      <c r="W528" s="2">
        <f t="shared" si="1674"/>
        <v>54.34</v>
      </c>
      <c r="X528" s="2">
        <f t="shared" si="1674"/>
        <v>55.1</v>
      </c>
      <c r="Y528" s="7">
        <f>(X528-W528)/X528</f>
        <v>1.3793103448275825E-2</v>
      </c>
      <c r="Z528" s="2">
        <f>U528/V528</f>
        <v>0.98620689655172411</v>
      </c>
      <c r="AA528" s="2">
        <f t="shared" si="1675"/>
        <v>1.5888888888888888</v>
      </c>
      <c r="AB528" s="2">
        <f t="shared" si="1675"/>
        <v>1.6111111111111112</v>
      </c>
      <c r="AC528" s="2">
        <f>(O528-N528)/O528</f>
        <v>0</v>
      </c>
      <c r="AD528" s="2">
        <f t="shared" si="1676"/>
        <v>53</v>
      </c>
      <c r="AE528" s="2">
        <f t="shared" si="1676"/>
        <v>55</v>
      </c>
      <c r="AF528" s="2">
        <f>(V528-S528)/V528</f>
        <v>0.37931034482758619</v>
      </c>
      <c r="AG528" s="2">
        <f>AD528/AE528</f>
        <v>0.96363636363636362</v>
      </c>
      <c r="AH528" s="2">
        <f t="shared" si="1626"/>
        <v>14.413793103448276</v>
      </c>
      <c r="AI528" s="2">
        <v>1</v>
      </c>
      <c r="AJ528">
        <v>0.5</v>
      </c>
      <c r="AK528">
        <f t="shared" si="1616"/>
        <v>0.76</v>
      </c>
      <c r="AL528">
        <f>8*60</f>
        <v>480</v>
      </c>
      <c r="AM528">
        <f t="shared" si="1617"/>
        <v>480.76</v>
      </c>
      <c r="AP528" t="s">
        <v>37</v>
      </c>
      <c r="AS528">
        <v>1.5</v>
      </c>
      <c r="AT528">
        <v>1</v>
      </c>
      <c r="AU528">
        <f t="shared" si="1628"/>
        <v>110.22703842524301</v>
      </c>
      <c r="AV528" t="s">
        <v>372</v>
      </c>
      <c r="AW528" t="s">
        <v>373</v>
      </c>
      <c r="AZ528" s="2">
        <f t="shared" si="1593"/>
        <v>2.0203925319678517</v>
      </c>
      <c r="BA528" s="2">
        <f t="shared" si="1594"/>
        <v>2</v>
      </c>
      <c r="BB528">
        <v>0</v>
      </c>
      <c r="BC528">
        <f>((BB528/100)/GU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D528">
        <v>0</v>
      </c>
      <c r="BE528">
        <f>((BD528/100)/GW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F528">
        <v>0</v>
      </c>
      <c r="BG528">
        <f>((BF528/100)/GY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H528">
        <v>1.3</v>
      </c>
      <c r="BI528">
        <f>((BH528/100)/HA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1.3105225783012245E-2</v>
      </c>
      <c r="BJ528">
        <v>0</v>
      </c>
      <c r="BK528">
        <f>((BJ528/100)/HC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L528">
        <v>0</v>
      </c>
      <c r="BM528">
        <f>((BL528/100)/HE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N528">
        <v>0</v>
      </c>
      <c r="BO528">
        <f>((BN528/100)/HG$2)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P528">
        <v>0</v>
      </c>
      <c r="BQ528">
        <f>((BP528/100)/HA$13)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R528">
        <v>98.48</v>
      </c>
      <c r="BS528">
        <f>((BR528/100)/GU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0.97664728014670599</v>
      </c>
      <c r="BT528">
        <v>0.22</v>
      </c>
      <c r="BU528">
        <f>((BT528/100)/GW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1.0145037897570479E-2</v>
      </c>
      <c r="BV528">
        <v>0</v>
      </c>
      <c r="BW528">
        <f>((BV528/100)/GY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X528">
        <v>0</v>
      </c>
      <c r="BY528">
        <f>((BX528/100)/HA$6)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BZ528">
        <v>0</v>
      </c>
      <c r="CA528">
        <f>((BZ528/100)/GU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B528">
        <v>0</v>
      </c>
      <c r="CC528">
        <f>((CB528/100)/GW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D528">
        <v>0</v>
      </c>
      <c r="CE528">
        <f>((CD528/100)/GY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F528">
        <v>0</v>
      </c>
      <c r="CG528">
        <f>((CF528/100)/GU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H528">
        <v>0</v>
      </c>
      <c r="CI528">
        <f>((CH528/100)/GW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J528">
        <v>0</v>
      </c>
      <c r="CK528">
        <f>((CJ528/100)/GY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L528">
        <v>0</v>
      </c>
      <c r="CM528">
        <f>((CL528/100)/HA$16)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N528">
        <v>0</v>
      </c>
      <c r="CO528">
        <f>((CN528/100)/GW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P528">
        <v>0</v>
      </c>
      <c r="CQ528">
        <f>((CP528/100)/GY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R528">
        <v>0</v>
      </c>
      <c r="CS528">
        <f>((CR528/100)/HA$19)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T528">
        <v>0</v>
      </c>
      <c r="CU528">
        <f>((CT528/100)/GU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V528">
        <v>0</v>
      </c>
      <c r="CW528">
        <f>((CV528/100)/GW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X528">
        <v>0</v>
      </c>
      <c r="CY528">
        <f>((CX528/100)/HA$25)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CZ528">
        <v>0</v>
      </c>
      <c r="DA528">
        <f>((CZ528/100)/GU$13)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B528">
        <v>0</v>
      </c>
      <c r="DC528">
        <f>((DB528/100)/HA$10)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D528">
        <v>2E-3</v>
      </c>
      <c r="DE528">
        <f>((DD528/100)/GW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1.0245617271114559E-4</v>
      </c>
      <c r="DF528">
        <v>0</v>
      </c>
      <c r="DG528">
        <f>((DF528/100)/GY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H528">
        <v>0</v>
      </c>
      <c r="DI528">
        <f>((DH528/100)/HA$28)/((BR528/100)/GU$6+(BH528/100)/HA$2+(BT528/100)/GW$6+(BV528/100)/GY$6+(BX528/100)/HA$6+(BZ528/100)/GU$10+(CB528/100)/GW$10+(CD528/100)/GY$10+(BF528/100)/GY$2+(BB528/100)/GU$2+(CF528/100)/GU$16+(CH528/100)/GW$16+(CJ528/100)/GY$16+(CL528/100)/HA$16+(BL528/100)/HE$2+(CN528/100)/GW$19+(CP528/100)/GY$19+(CR528/100)/HA$19+(BP528/100)/HA$13+(CZ528/100)/GU$13+(DB528/100)/HA$10+(CT528/100)/GU$25+(CV528/100)/GW$25+(CX528/100)/HA$25+(DD528/100)/GW$28+(DF528/100)/GY$28+(BD528/100)/GW$2+(BJ528/100)/HC$2+(BN528/100)/HG$2+(DH528/100)/HA$28)</f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f>((ER528/100)/HK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T528">
        <v>0</v>
      </c>
      <c r="EU528">
        <f>((ET528/100)/HM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V528">
        <v>0</v>
      </c>
      <c r="EW528">
        <f>((EV528/100)/HO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EX528">
        <v>100</v>
      </c>
      <c r="EY528">
        <f>((EX528/100)/GW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1</v>
      </c>
      <c r="EZ528">
        <v>0</v>
      </c>
      <c r="FA528">
        <f>((EZ528/100)/HA$10)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B528">
        <v>0</v>
      </c>
      <c r="FC528">
        <f>((FB528/100)/GU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D528">
        <v>0</v>
      </c>
      <c r="FE528">
        <f>((FD528/100)/GW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F528">
        <v>0</v>
      </c>
      <c r="FG528">
        <f>((FF528/100)/GY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H528">
        <v>0</v>
      </c>
      <c r="FI528">
        <f>((FH528/100)/HA$13)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J528">
        <v>0</v>
      </c>
      <c r="FK528">
        <f>((FJ528/100)/GU$19)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L528">
        <v>0</v>
      </c>
      <c r="FM528">
        <f>((FL528/100)/GU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N528">
        <v>0</v>
      </c>
      <c r="FO528">
        <f>((FN528/100)/HC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P528">
        <v>0</v>
      </c>
      <c r="FQ528">
        <f>((FP528/100)/GY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R528">
        <v>0</v>
      </c>
      <c r="FS528">
        <f>((FR528/100)/GU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T528">
        <v>0</v>
      </c>
      <c r="FU528">
        <f>((FT528/100)/GW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V528">
        <v>0</v>
      </c>
      <c r="FW528">
        <f>((FV528/100)/HE$2)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X528">
        <v>0</v>
      </c>
      <c r="FY528">
        <f>((FX528/100)/GU$6)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FZ528">
        <v>0</v>
      </c>
      <c r="GA528">
        <f>((FZ528/100)/GU$10)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B528">
        <v>0</v>
      </c>
      <c r="GC528">
        <f>((GB528/100)/GZ$22)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D528">
        <v>0</v>
      </c>
      <c r="GE528">
        <f>((GD528/100)/GY$25)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</f>
        <v>0</v>
      </c>
      <c r="GF528">
        <v>0</v>
      </c>
      <c r="GG528">
        <f>(((GF528/100)/GU$28)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H528">
        <v>0</v>
      </c>
      <c r="GI528">
        <f>(((GH528/100)/GU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J528">
        <v>0</v>
      </c>
      <c r="GK528">
        <f>(((GJ528/100)/GW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L528">
        <v>0</v>
      </c>
      <c r="GM528">
        <f>(((GL528/100)/GY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N528">
        <v>0</v>
      </c>
      <c r="GO528">
        <f>(((GN528/100)/HA$31)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P528">
        <v>0</v>
      </c>
      <c r="GQ528">
        <f>(((GP528/100)/GU$34)/((ER528/100)/HK$2+(ET528/100)/HM$2+(EV528/100)/HO$2+(EX528/100)/GW$2+(EZ528/100)/HA$10+(FB528/100)/GU$13+(FD528/100)/GW$13+(FF528/100)/GY$13+(FH528/100)/HA$13+(FJ528/100)/GU$19+(FL528/100)/GU$2+(FN528/100)/HC$2+(FP528/100)/GY$2+(FR528/100)/GU$22+(FT528/100)/GW$22+(FV528/100)/HE$2+(FX528/100)/GU$6+(FZ528/100)/GU$10+(GB528/100)/GZ$22+(GD528/100)/GY$25+(GF528/100)/GU$28+(GH528/100)/GU$31+(GJ528/100)/GW$31+(GL528/100)/GY$31+(GN528/100)/HA$31+(GP528/100)/GU$34))</f>
        <v>0</v>
      </c>
      <c r="GR528" s="3" t="s">
        <v>836</v>
      </c>
    </row>
    <row r="529" spans="1:200" x14ac:dyDescent="0.45">
      <c r="A529">
        <v>528</v>
      </c>
      <c r="B529" t="s">
        <v>368</v>
      </c>
      <c r="C529" t="s">
        <v>408</v>
      </c>
      <c r="D529" t="s">
        <v>834</v>
      </c>
      <c r="E529" t="s">
        <v>835</v>
      </c>
      <c r="F529">
        <v>695.5</v>
      </c>
      <c r="G529">
        <f>850+273</f>
        <v>1123</v>
      </c>
      <c r="H529">
        <v>1703</v>
      </c>
      <c r="I529" s="2">
        <f>G529/H529</f>
        <v>0.65942454492072811</v>
      </c>
      <c r="J529" s="2">
        <f>G529-F529</f>
        <v>427.5</v>
      </c>
      <c r="K529" s="2">
        <f>G529/F529</f>
        <v>1.614665708123652</v>
      </c>
      <c r="N529">
        <v>38</v>
      </c>
      <c r="O529">
        <v>38</v>
      </c>
      <c r="P529" s="2">
        <f t="shared" si="1590"/>
        <v>1</v>
      </c>
      <c r="Q529" s="2">
        <f t="shared" si="1591"/>
        <v>0</v>
      </c>
      <c r="R529">
        <v>90</v>
      </c>
      <c r="S529">
        <v>90</v>
      </c>
      <c r="U529">
        <v>145</v>
      </c>
      <c r="V529">
        <v>145</v>
      </c>
      <c r="W529" s="2">
        <f t="shared" si="1674"/>
        <v>55.1</v>
      </c>
      <c r="X529" s="2">
        <f t="shared" si="1674"/>
        <v>55.1</v>
      </c>
      <c r="Y529" s="7">
        <f>(X529-W529)/X529</f>
        <v>0</v>
      </c>
      <c r="Z529" s="2">
        <f>U529/V529</f>
        <v>1</v>
      </c>
      <c r="AA529" s="2">
        <f t="shared" si="1675"/>
        <v>1.6111111111111112</v>
      </c>
      <c r="AB529" s="2">
        <f t="shared" si="1675"/>
        <v>1.6111111111111112</v>
      </c>
      <c r="AC529" s="2">
        <f>(O529-N529)/O529</f>
        <v>0</v>
      </c>
      <c r="AD529" s="2">
        <f t="shared" si="1676"/>
        <v>55</v>
      </c>
      <c r="AE529" s="2">
        <f t="shared" si="1676"/>
        <v>55</v>
      </c>
      <c r="AF529" s="2">
        <f>(V529-S529)/V529</f>
        <v>0.37931034482758619</v>
      </c>
      <c r="AG529" s="2">
        <f>AD529/AE529</f>
        <v>1</v>
      </c>
      <c r="AH529" s="2">
        <f t="shared" si="1626"/>
        <v>14.413793103448276</v>
      </c>
      <c r="AI529" s="2">
        <v>0</v>
      </c>
      <c r="AJ529">
        <v>0.5</v>
      </c>
      <c r="AK529">
        <f t="shared" si="1616"/>
        <v>0.76</v>
      </c>
      <c r="AL529">
        <f>20*60</f>
        <v>1200</v>
      </c>
      <c r="AM529">
        <f t="shared" si="1617"/>
        <v>1200.76</v>
      </c>
      <c r="AP529" t="s">
        <v>37</v>
      </c>
      <c r="AS529">
        <v>1.5</v>
      </c>
      <c r="AT529">
        <v>1</v>
      </c>
      <c r="AU529">
        <f t="shared" si="1628"/>
        <v>110.22703842524301</v>
      </c>
      <c r="AV529" t="s">
        <v>372</v>
      </c>
      <c r="AW529" t="s">
        <v>373</v>
      </c>
      <c r="AZ529" s="2">
        <f t="shared" si="1593"/>
        <v>2.0203925319678517</v>
      </c>
      <c r="BA529" s="2">
        <f t="shared" si="1594"/>
        <v>2</v>
      </c>
      <c r="BB529">
        <v>0</v>
      </c>
      <c r="BC529">
        <f>((BB529/100)/GU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D529">
        <v>0</v>
      </c>
      <c r="BE529">
        <f>((BD529/100)/GW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F529">
        <v>0</v>
      </c>
      <c r="BG529">
        <f>((BF529/100)/GY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H529">
        <v>1.3</v>
      </c>
      <c r="BI529">
        <f>((BH529/100)/HA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1.3105225783012245E-2</v>
      </c>
      <c r="BJ529">
        <v>0</v>
      </c>
      <c r="BK529">
        <f>((BJ529/100)/HC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L529">
        <v>0</v>
      </c>
      <c r="BM529">
        <f>((BL529/100)/HE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N529">
        <v>0</v>
      </c>
      <c r="BO529">
        <f>((BN529/100)/HG$2)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P529">
        <v>0</v>
      </c>
      <c r="BQ529">
        <f>((BP529/100)/HA$13)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R529">
        <v>98.48</v>
      </c>
      <c r="BS529">
        <f>((BR529/100)/GU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0.97664728014670599</v>
      </c>
      <c r="BT529">
        <v>0.22</v>
      </c>
      <c r="BU529">
        <f>((BT529/100)/GW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1.0145037897570479E-2</v>
      </c>
      <c r="BV529">
        <v>0</v>
      </c>
      <c r="BW529">
        <f>((BV529/100)/GY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X529">
        <v>0</v>
      </c>
      <c r="BY529">
        <f>((BX529/100)/HA$6)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BZ529">
        <v>0</v>
      </c>
      <c r="CA529">
        <f>((BZ529/100)/GU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B529">
        <v>0</v>
      </c>
      <c r="CC529">
        <f>((CB529/100)/GW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D529">
        <v>0</v>
      </c>
      <c r="CE529">
        <f>((CD529/100)/GY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F529">
        <v>0</v>
      </c>
      <c r="CG529">
        <f>((CF529/100)/GU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H529">
        <v>0</v>
      </c>
      <c r="CI529">
        <f>((CH529/100)/GW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J529">
        <v>0</v>
      </c>
      <c r="CK529">
        <f>((CJ529/100)/GY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L529">
        <v>0</v>
      </c>
      <c r="CM529">
        <f>((CL529/100)/HA$16)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N529">
        <v>0</v>
      </c>
      <c r="CO529">
        <f>((CN529/100)/GW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P529">
        <v>0</v>
      </c>
      <c r="CQ529">
        <f>((CP529/100)/GY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R529">
        <v>0</v>
      </c>
      <c r="CS529">
        <f>((CR529/100)/HA$19)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T529">
        <v>0</v>
      </c>
      <c r="CU529">
        <f>((CT529/100)/GU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V529">
        <v>0</v>
      </c>
      <c r="CW529">
        <f>((CV529/100)/GW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X529">
        <v>0</v>
      </c>
      <c r="CY529">
        <f>((CX529/100)/HA$25)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CZ529">
        <v>0</v>
      </c>
      <c r="DA529">
        <f>((CZ529/100)/GU$13)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B529">
        <v>0</v>
      </c>
      <c r="DC529">
        <f>((DB529/100)/HA$10)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D529">
        <v>2E-3</v>
      </c>
      <c r="DE529">
        <f>((DD529/100)/GW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1.0245617271114559E-4</v>
      </c>
      <c r="DF529">
        <v>0</v>
      </c>
      <c r="DG529">
        <f>((DF529/100)/GY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H529">
        <v>0</v>
      </c>
      <c r="DI529">
        <f>((DH529/100)/HA$28)/((BR529/100)/GU$6+(BH529/100)/HA$2+(BT529/100)/GW$6+(BV529/100)/GY$6+(BX529/100)/HA$6+(BZ529/100)/GU$10+(CB529/100)/GW$10+(CD529/100)/GY$10+(BF529/100)/GY$2+(BB529/100)/GU$2+(CF529/100)/GU$16+(CH529/100)/GW$16+(CJ529/100)/GY$16+(CL529/100)/HA$16+(BL529/100)/HE$2+(CN529/100)/GW$19+(CP529/100)/GY$19+(CR529/100)/HA$19+(BP529/100)/HA$13+(CZ529/100)/GU$13+(DB529/100)/HA$10+(CT529/100)/GU$25+(CV529/100)/GW$25+(CX529/100)/HA$25+(DD529/100)/GW$28+(DF529/100)/GY$28+(BD529/100)/GW$2+(BJ529/100)/HC$2+(BN529/100)/HG$2+(DH529/100)/HA$28)</f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f>((ER529/100)/HK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T529">
        <v>0</v>
      </c>
      <c r="EU529">
        <f>((ET529/100)/HM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V529">
        <v>0</v>
      </c>
      <c r="EW529">
        <f>((EV529/100)/HO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EX529">
        <v>100</v>
      </c>
      <c r="EY529">
        <f>((EX529/100)/GW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1</v>
      </c>
      <c r="EZ529">
        <v>0</v>
      </c>
      <c r="FA529">
        <f>((EZ529/100)/HA$10)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B529">
        <v>0</v>
      </c>
      <c r="FC529">
        <f>((FB529/100)/GU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D529">
        <v>0</v>
      </c>
      <c r="FE529">
        <f>((FD529/100)/GW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F529">
        <v>0</v>
      </c>
      <c r="FG529">
        <f>((FF529/100)/GY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H529">
        <v>0</v>
      </c>
      <c r="FI529">
        <f>((FH529/100)/HA$13)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J529">
        <v>0</v>
      </c>
      <c r="FK529">
        <f>((FJ529/100)/GU$19)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L529">
        <v>0</v>
      </c>
      <c r="FM529">
        <f>((FL529/100)/GU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N529">
        <v>0</v>
      </c>
      <c r="FO529">
        <f>((FN529/100)/HC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P529">
        <v>0</v>
      </c>
      <c r="FQ529">
        <f>((FP529/100)/GY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R529">
        <v>0</v>
      </c>
      <c r="FS529">
        <f>((FR529/100)/GU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T529">
        <v>0</v>
      </c>
      <c r="FU529">
        <f>((FT529/100)/GW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V529">
        <v>0</v>
      </c>
      <c r="FW529">
        <f>((FV529/100)/HE$2)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X529">
        <v>0</v>
      </c>
      <c r="FY529">
        <f>((FX529/100)/GU$6)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FZ529">
        <v>0</v>
      </c>
      <c r="GA529">
        <f>((FZ529/100)/GU$10)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B529">
        <v>0</v>
      </c>
      <c r="GC529">
        <f>((GB529/100)/GZ$22)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D529">
        <v>0</v>
      </c>
      <c r="GE529">
        <f>((GD529/100)/GY$25)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</f>
        <v>0</v>
      </c>
      <c r="GF529">
        <v>0</v>
      </c>
      <c r="GG529">
        <f>(((GF529/100)/GU$28)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H529">
        <v>0</v>
      </c>
      <c r="GI529">
        <f>(((GH529/100)/GU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J529">
        <v>0</v>
      </c>
      <c r="GK529">
        <f>(((GJ529/100)/GW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L529">
        <v>0</v>
      </c>
      <c r="GM529">
        <f>(((GL529/100)/GY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N529">
        <v>0</v>
      </c>
      <c r="GO529">
        <f>(((GN529/100)/HA$31)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P529">
        <v>0</v>
      </c>
      <c r="GQ529">
        <f>(((GP529/100)/GU$34)/((ER529/100)/HK$2+(ET529/100)/HM$2+(EV529/100)/HO$2+(EX529/100)/GW$2+(EZ529/100)/HA$10+(FB529/100)/GU$13+(FD529/100)/GW$13+(FF529/100)/GY$13+(FH529/100)/HA$13+(FJ529/100)/GU$19+(FL529/100)/GU$2+(FN529/100)/HC$2+(FP529/100)/GY$2+(FR529/100)/GU$22+(FT529/100)/GW$22+(FV529/100)/HE$2+(FX529/100)/GU$6+(FZ529/100)/GU$10+(GB529/100)/GZ$22+(GD529/100)/GY$25+(GF529/100)/GU$28+(GH529/100)/GU$31+(GJ529/100)/GW$31+(GL529/100)/GY$31+(GN529/100)/HA$31+(GP529/100)/GU$34))</f>
        <v>0</v>
      </c>
      <c r="GR529" s="3" t="s">
        <v>836</v>
      </c>
    </row>
    <row r="530" spans="1:200" x14ac:dyDescent="0.45">
      <c r="A530">
        <v>529</v>
      </c>
      <c r="B530" t="s">
        <v>445</v>
      </c>
      <c r="C530" t="s">
        <v>829</v>
      </c>
      <c r="E530" t="s">
        <v>837</v>
      </c>
      <c r="F530">
        <v>234.5</v>
      </c>
      <c r="G530">
        <v>298</v>
      </c>
      <c r="H530">
        <f>1080+273</f>
        <v>1353</v>
      </c>
      <c r="I530" s="2">
        <f t="shared" si="1637"/>
        <v>0.22025129342202512</v>
      </c>
      <c r="J530" s="2">
        <f t="shared" si="1638"/>
        <v>63.5</v>
      </c>
      <c r="K530" s="2">
        <f t="shared" si="1639"/>
        <v>1.2707889125799574</v>
      </c>
      <c r="N530">
        <v>22</v>
      </c>
      <c r="O530">
        <v>43</v>
      </c>
      <c r="P530" s="2">
        <f t="shared" si="1590"/>
        <v>0.51162790697674421</v>
      </c>
      <c r="Q530" s="2">
        <f t="shared" si="1591"/>
        <v>0.48837209302325579</v>
      </c>
      <c r="R530">
        <v>3</v>
      </c>
      <c r="S530">
        <v>3</v>
      </c>
      <c r="T530" s="2">
        <f t="shared" si="1592"/>
        <v>1</v>
      </c>
      <c r="U530">
        <v>130</v>
      </c>
      <c r="V530">
        <v>165</v>
      </c>
      <c r="W530" s="2">
        <f t="shared" si="1640"/>
        <v>28.6</v>
      </c>
      <c r="X530" s="2">
        <f t="shared" si="1640"/>
        <v>70.95</v>
      </c>
      <c r="Y530" s="7">
        <f t="shared" si="1641"/>
        <v>0.5968992248062015</v>
      </c>
      <c r="Z530" s="2">
        <f t="shared" si="1642"/>
        <v>0.78787878787878785</v>
      </c>
      <c r="AA530" s="2">
        <f>U530/R530</f>
        <v>43.333333333333336</v>
      </c>
      <c r="AB530" s="2">
        <f t="shared" si="1643"/>
        <v>55</v>
      </c>
      <c r="AC530" s="2">
        <f t="shared" si="1644"/>
        <v>0.48837209302325579</v>
      </c>
      <c r="AD530" s="2">
        <f t="shared" si="1645"/>
        <v>127</v>
      </c>
      <c r="AE530" s="2">
        <f t="shared" si="1645"/>
        <v>162</v>
      </c>
      <c r="AF530" s="2">
        <f t="shared" si="1619"/>
        <v>0.98181818181818181</v>
      </c>
      <c r="AG530" s="2">
        <f t="shared" si="1646"/>
        <v>0.78395061728395066</v>
      </c>
      <c r="AH530" s="2">
        <f t="shared" si="1626"/>
        <v>42.218181818181819</v>
      </c>
      <c r="AI530" s="2">
        <v>1</v>
      </c>
      <c r="AJ530">
        <f t="shared" ref="AJ530:AJ541" si="1677">2.9*10^-4</f>
        <v>2.9E-4</v>
      </c>
      <c r="AK530">
        <f t="shared" si="1616"/>
        <v>758.62068965517244</v>
      </c>
      <c r="AL530">
        <v>60</v>
      </c>
      <c r="AM530">
        <f t="shared" si="1617"/>
        <v>818.62068965517244</v>
      </c>
      <c r="AP530" t="s">
        <v>37</v>
      </c>
      <c r="AR530">
        <f>0.205/1000</f>
        <v>2.05E-4</v>
      </c>
      <c r="AS530">
        <v>0.63500000000000001</v>
      </c>
      <c r="AT530">
        <v>1</v>
      </c>
      <c r="AU530">
        <f t="shared" si="1628"/>
        <v>2.3906066175763838</v>
      </c>
      <c r="AV530" t="s">
        <v>831</v>
      </c>
      <c r="AW530" t="s">
        <v>64</v>
      </c>
      <c r="AZ530" s="2">
        <f t="shared" si="1593"/>
        <v>1</v>
      </c>
      <c r="BA530" s="2">
        <f t="shared" si="1594"/>
        <v>2</v>
      </c>
      <c r="BB530">
        <v>98.85</v>
      </c>
      <c r="BC530">
        <f t="shared" si="1629"/>
        <v>1</v>
      </c>
      <c r="BD530">
        <v>0</v>
      </c>
      <c r="BE530">
        <f t="shared" si="1630"/>
        <v>0</v>
      </c>
      <c r="BF530">
        <v>0</v>
      </c>
      <c r="BG530">
        <f t="shared" si="1624"/>
        <v>0</v>
      </c>
      <c r="BH530">
        <v>0</v>
      </c>
      <c r="BI530">
        <f t="shared" si="1631"/>
        <v>0</v>
      </c>
      <c r="BJ530">
        <v>0</v>
      </c>
      <c r="BK530">
        <f t="shared" si="1632"/>
        <v>0</v>
      </c>
      <c r="BL530">
        <v>0</v>
      </c>
      <c r="BM530">
        <f t="shared" si="1633"/>
        <v>0</v>
      </c>
      <c r="BN530">
        <v>0</v>
      </c>
      <c r="BO530">
        <f t="shared" si="1634"/>
        <v>0</v>
      </c>
      <c r="BP530">
        <v>0</v>
      </c>
      <c r="BQ530">
        <f t="shared" si="1635"/>
        <v>0</v>
      </c>
      <c r="BR530">
        <v>0</v>
      </c>
      <c r="BS530">
        <f t="shared" si="1647"/>
        <v>0</v>
      </c>
      <c r="BT530">
        <v>0</v>
      </c>
      <c r="BU530">
        <f t="shared" si="1648"/>
        <v>0</v>
      </c>
      <c r="BV530">
        <v>0</v>
      </c>
      <c r="BW530">
        <f t="shared" si="1649"/>
        <v>0</v>
      </c>
      <c r="BX530">
        <v>0</v>
      </c>
      <c r="BY530">
        <f t="shared" si="1650"/>
        <v>0</v>
      </c>
      <c r="BZ530">
        <v>0</v>
      </c>
      <c r="CA530">
        <f t="shared" si="1651"/>
        <v>0</v>
      </c>
      <c r="CB530">
        <v>0</v>
      </c>
      <c r="CC530">
        <f t="shared" si="1652"/>
        <v>0</v>
      </c>
      <c r="CD530">
        <v>0</v>
      </c>
      <c r="CE530">
        <f t="shared" si="1653"/>
        <v>0</v>
      </c>
      <c r="CF530">
        <v>0</v>
      </c>
      <c r="CG530">
        <f t="shared" si="1654"/>
        <v>0</v>
      </c>
      <c r="CH530">
        <v>0</v>
      </c>
      <c r="CI530">
        <f t="shared" si="1655"/>
        <v>0</v>
      </c>
      <c r="CJ530">
        <v>0</v>
      </c>
      <c r="CK530">
        <f t="shared" si="1656"/>
        <v>0</v>
      </c>
      <c r="CL530">
        <v>0</v>
      </c>
      <c r="CM530">
        <f t="shared" si="1657"/>
        <v>0</v>
      </c>
      <c r="CN530">
        <v>0</v>
      </c>
      <c r="CO530">
        <f t="shared" si="1658"/>
        <v>0</v>
      </c>
      <c r="CP530">
        <v>0</v>
      </c>
      <c r="CQ530">
        <f t="shared" si="1659"/>
        <v>0</v>
      </c>
      <c r="CR530">
        <v>0</v>
      </c>
      <c r="CS530">
        <f t="shared" si="1660"/>
        <v>0</v>
      </c>
      <c r="CT530">
        <v>0</v>
      </c>
      <c r="CU530">
        <f t="shared" si="1661"/>
        <v>0</v>
      </c>
      <c r="CV530">
        <v>0</v>
      </c>
      <c r="CW530">
        <f t="shared" si="1662"/>
        <v>0</v>
      </c>
      <c r="CX530">
        <v>0</v>
      </c>
      <c r="CY530">
        <f t="shared" si="1663"/>
        <v>0</v>
      </c>
      <c r="CZ530">
        <v>0</v>
      </c>
      <c r="DA530">
        <f t="shared" si="1664"/>
        <v>0</v>
      </c>
      <c r="DB530">
        <v>0</v>
      </c>
      <c r="DC530">
        <f t="shared" si="1665"/>
        <v>0</v>
      </c>
      <c r="DD530">
        <v>0</v>
      </c>
      <c r="DE530">
        <f t="shared" si="1666"/>
        <v>0</v>
      </c>
      <c r="DF530">
        <v>0</v>
      </c>
      <c r="DG530">
        <f t="shared" si="1667"/>
        <v>0</v>
      </c>
      <c r="DH530">
        <v>0</v>
      </c>
      <c r="DI530">
        <f t="shared" si="1668"/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1.1499999999999999</v>
      </c>
      <c r="DS530">
        <v>1.0077535126245646E-2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f t="shared" si="1669"/>
        <v>0</v>
      </c>
      <c r="ET530">
        <v>0</v>
      </c>
      <c r="EU530">
        <f t="shared" si="1670"/>
        <v>0</v>
      </c>
      <c r="EV530">
        <v>100</v>
      </c>
      <c r="EW530">
        <f t="shared" si="1671"/>
        <v>1</v>
      </c>
      <c r="EX530">
        <v>0</v>
      </c>
      <c r="EY530">
        <f t="shared" si="1672"/>
        <v>0</v>
      </c>
      <c r="EZ530">
        <v>0</v>
      </c>
      <c r="FA530">
        <f t="shared" si="1636"/>
        <v>0</v>
      </c>
      <c r="FB530">
        <v>0</v>
      </c>
      <c r="FC530">
        <f t="shared" si="1673"/>
        <v>0</v>
      </c>
      <c r="FD530">
        <v>0</v>
      </c>
      <c r="FE530">
        <f t="shared" si="1595"/>
        <v>0</v>
      </c>
      <c r="FF530">
        <v>0</v>
      </c>
      <c r="FG530">
        <f t="shared" si="1596"/>
        <v>0</v>
      </c>
      <c r="FH530">
        <v>0</v>
      </c>
      <c r="FI530">
        <f t="shared" si="1597"/>
        <v>0</v>
      </c>
      <c r="FJ530">
        <v>0</v>
      </c>
      <c r="FK530">
        <f t="shared" si="1598"/>
        <v>0</v>
      </c>
      <c r="FL530">
        <v>0</v>
      </c>
      <c r="FM530">
        <f t="shared" si="1599"/>
        <v>0</v>
      </c>
      <c r="FN530">
        <v>0</v>
      </c>
      <c r="FO530">
        <f t="shared" si="1600"/>
        <v>0</v>
      </c>
      <c r="FP530">
        <v>0</v>
      </c>
      <c r="FQ530">
        <f t="shared" si="1601"/>
        <v>0</v>
      </c>
      <c r="FR530">
        <v>0</v>
      </c>
      <c r="FS530">
        <f t="shared" si="1602"/>
        <v>0</v>
      </c>
      <c r="FT530">
        <v>0</v>
      </c>
      <c r="FU530">
        <f t="shared" si="1603"/>
        <v>0</v>
      </c>
      <c r="FV530">
        <v>0</v>
      </c>
      <c r="FW530">
        <f t="shared" si="1604"/>
        <v>0</v>
      </c>
      <c r="FX530">
        <v>0</v>
      </c>
      <c r="FY530">
        <f t="shared" si="1605"/>
        <v>0</v>
      </c>
      <c r="FZ530">
        <v>0</v>
      </c>
      <c r="GA530">
        <f t="shared" si="1606"/>
        <v>0</v>
      </c>
      <c r="GB530">
        <v>0</v>
      </c>
      <c r="GC530">
        <f t="shared" si="1607"/>
        <v>0</v>
      </c>
      <c r="GD530">
        <v>0</v>
      </c>
      <c r="GE530">
        <f t="shared" si="1608"/>
        <v>0</v>
      </c>
      <c r="GF530">
        <v>0</v>
      </c>
      <c r="GG530">
        <f t="shared" si="1609"/>
        <v>0</v>
      </c>
      <c r="GH530">
        <v>0</v>
      </c>
      <c r="GI530">
        <f t="shared" si="1610"/>
        <v>0</v>
      </c>
      <c r="GJ530">
        <v>0</v>
      </c>
      <c r="GK530">
        <f t="shared" si="1611"/>
        <v>0</v>
      </c>
      <c r="GL530">
        <v>0</v>
      </c>
      <c r="GM530">
        <f t="shared" si="1612"/>
        <v>0</v>
      </c>
      <c r="GN530">
        <v>0</v>
      </c>
      <c r="GO530">
        <f t="shared" si="1613"/>
        <v>0</v>
      </c>
      <c r="GP530">
        <v>0</v>
      </c>
      <c r="GQ530">
        <f t="shared" si="1614"/>
        <v>0</v>
      </c>
      <c r="GR530" s="3" t="s">
        <v>832</v>
      </c>
    </row>
    <row r="531" spans="1:200" x14ac:dyDescent="0.45">
      <c r="A531">
        <v>530</v>
      </c>
      <c r="B531" t="s">
        <v>445</v>
      </c>
      <c r="C531" t="s">
        <v>829</v>
      </c>
      <c r="E531" t="s">
        <v>837</v>
      </c>
      <c r="F531">
        <v>234.5</v>
      </c>
      <c r="G531">
        <v>298</v>
      </c>
      <c r="H531">
        <f t="shared" ref="H531:H541" si="1678">1080+273</f>
        <v>1353</v>
      </c>
      <c r="I531" s="2">
        <f t="shared" si="1637"/>
        <v>0.22025129342202512</v>
      </c>
      <c r="J531" s="2">
        <f t="shared" si="1638"/>
        <v>63.5</v>
      </c>
      <c r="K531" s="2">
        <f t="shared" si="1639"/>
        <v>1.2707889125799574</v>
      </c>
      <c r="N531">
        <v>34</v>
      </c>
      <c r="O531">
        <v>56</v>
      </c>
      <c r="P531" s="2">
        <f t="shared" si="1590"/>
        <v>0.6071428571428571</v>
      </c>
      <c r="Q531" s="2">
        <f t="shared" si="1591"/>
        <v>0.39285714285714285</v>
      </c>
      <c r="R531">
        <v>5</v>
      </c>
      <c r="S531">
        <v>5</v>
      </c>
      <c r="T531" s="2">
        <f t="shared" si="1592"/>
        <v>1</v>
      </c>
      <c r="U531">
        <v>158</v>
      </c>
      <c r="V531">
        <v>186</v>
      </c>
      <c r="W531" s="2">
        <f t="shared" si="1640"/>
        <v>53.72</v>
      </c>
      <c r="X531" s="2">
        <f t="shared" si="1640"/>
        <v>104.16</v>
      </c>
      <c r="Y531" s="7">
        <f t="shared" si="1641"/>
        <v>0.48425499231950841</v>
      </c>
      <c r="Z531" s="2">
        <f t="shared" si="1642"/>
        <v>0.84946236559139787</v>
      </c>
      <c r="AA531" s="2">
        <f t="shared" si="1643"/>
        <v>31.6</v>
      </c>
      <c r="AB531" s="2">
        <f t="shared" si="1643"/>
        <v>37.200000000000003</v>
      </c>
      <c r="AC531" s="2">
        <f t="shared" si="1644"/>
        <v>0.39285714285714285</v>
      </c>
      <c r="AD531" s="2">
        <f t="shared" si="1645"/>
        <v>153</v>
      </c>
      <c r="AE531" s="2">
        <f t="shared" si="1645"/>
        <v>181</v>
      </c>
      <c r="AF531" s="2">
        <f t="shared" si="1619"/>
        <v>0.9731182795698925</v>
      </c>
      <c r="AG531" s="2">
        <f t="shared" si="1646"/>
        <v>0.84530386740331487</v>
      </c>
      <c r="AH531" s="2">
        <f t="shared" si="1626"/>
        <v>54.494623655913983</v>
      </c>
      <c r="AI531" s="2">
        <v>1</v>
      </c>
      <c r="AJ531">
        <f t="shared" si="1677"/>
        <v>2.9E-4</v>
      </c>
      <c r="AK531">
        <f t="shared" si="1616"/>
        <v>1172.4137931034484</v>
      </c>
      <c r="AL531">
        <v>60</v>
      </c>
      <c r="AM531">
        <f t="shared" si="1617"/>
        <v>1232.4137931034484</v>
      </c>
      <c r="AP531" t="s">
        <v>37</v>
      </c>
      <c r="AR531">
        <f>0.082/1000</f>
        <v>8.2000000000000001E-5</v>
      </c>
      <c r="AS531">
        <v>0.63500000000000001</v>
      </c>
      <c r="AT531">
        <v>1</v>
      </c>
      <c r="AU531">
        <f t="shared" si="1628"/>
        <v>3.984344362627307</v>
      </c>
      <c r="AV531" t="s">
        <v>831</v>
      </c>
      <c r="AW531" t="s">
        <v>64</v>
      </c>
      <c r="AZ531" s="2">
        <f t="shared" si="1593"/>
        <v>1</v>
      </c>
      <c r="BA531" s="2">
        <f t="shared" si="1594"/>
        <v>2</v>
      </c>
      <c r="BB531">
        <v>98.85</v>
      </c>
      <c r="BC531">
        <f t="shared" si="1629"/>
        <v>1</v>
      </c>
      <c r="BD531">
        <v>0</v>
      </c>
      <c r="BE531">
        <f t="shared" si="1630"/>
        <v>0</v>
      </c>
      <c r="BF531">
        <v>0</v>
      </c>
      <c r="BG531">
        <f t="shared" si="1624"/>
        <v>0</v>
      </c>
      <c r="BH531">
        <v>0</v>
      </c>
      <c r="BI531">
        <f t="shared" si="1631"/>
        <v>0</v>
      </c>
      <c r="BJ531">
        <v>0</v>
      </c>
      <c r="BK531">
        <f t="shared" si="1632"/>
        <v>0</v>
      </c>
      <c r="BL531">
        <v>0</v>
      </c>
      <c r="BM531">
        <f t="shared" si="1633"/>
        <v>0</v>
      </c>
      <c r="BN531">
        <v>0</v>
      </c>
      <c r="BO531">
        <f t="shared" si="1634"/>
        <v>0</v>
      </c>
      <c r="BP531">
        <v>0</v>
      </c>
      <c r="BQ531">
        <f t="shared" si="1635"/>
        <v>0</v>
      </c>
      <c r="BR531">
        <v>0</v>
      </c>
      <c r="BS531">
        <f t="shared" si="1647"/>
        <v>0</v>
      </c>
      <c r="BT531">
        <v>0</v>
      </c>
      <c r="BU531">
        <f t="shared" si="1648"/>
        <v>0</v>
      </c>
      <c r="BV531">
        <v>0</v>
      </c>
      <c r="BW531">
        <f t="shared" si="1649"/>
        <v>0</v>
      </c>
      <c r="BX531">
        <v>0</v>
      </c>
      <c r="BY531">
        <f t="shared" si="1650"/>
        <v>0</v>
      </c>
      <c r="BZ531">
        <v>0</v>
      </c>
      <c r="CA531">
        <f t="shared" si="1651"/>
        <v>0</v>
      </c>
      <c r="CB531">
        <v>0</v>
      </c>
      <c r="CC531">
        <f t="shared" si="1652"/>
        <v>0</v>
      </c>
      <c r="CD531">
        <v>0</v>
      </c>
      <c r="CE531">
        <f t="shared" si="1653"/>
        <v>0</v>
      </c>
      <c r="CF531">
        <v>0</v>
      </c>
      <c r="CG531">
        <f t="shared" si="1654"/>
        <v>0</v>
      </c>
      <c r="CH531">
        <v>0</v>
      </c>
      <c r="CI531">
        <f t="shared" si="1655"/>
        <v>0</v>
      </c>
      <c r="CJ531">
        <v>0</v>
      </c>
      <c r="CK531">
        <f t="shared" si="1656"/>
        <v>0</v>
      </c>
      <c r="CL531">
        <v>0</v>
      </c>
      <c r="CM531">
        <f t="shared" si="1657"/>
        <v>0</v>
      </c>
      <c r="CN531">
        <v>0</v>
      </c>
      <c r="CO531">
        <f t="shared" si="1658"/>
        <v>0</v>
      </c>
      <c r="CP531">
        <v>0</v>
      </c>
      <c r="CQ531">
        <f t="shared" si="1659"/>
        <v>0</v>
      </c>
      <c r="CR531">
        <v>0</v>
      </c>
      <c r="CS531">
        <f t="shared" si="1660"/>
        <v>0</v>
      </c>
      <c r="CT531">
        <v>0</v>
      </c>
      <c r="CU531">
        <f t="shared" si="1661"/>
        <v>0</v>
      </c>
      <c r="CV531">
        <v>0</v>
      </c>
      <c r="CW531">
        <f t="shared" si="1662"/>
        <v>0</v>
      </c>
      <c r="CX531">
        <v>0</v>
      </c>
      <c r="CY531">
        <f t="shared" si="1663"/>
        <v>0</v>
      </c>
      <c r="CZ531">
        <v>0</v>
      </c>
      <c r="DA531">
        <f t="shared" si="1664"/>
        <v>0</v>
      </c>
      <c r="DB531">
        <v>0</v>
      </c>
      <c r="DC531">
        <f t="shared" si="1665"/>
        <v>0</v>
      </c>
      <c r="DD531">
        <v>0</v>
      </c>
      <c r="DE531">
        <f t="shared" si="1666"/>
        <v>0</v>
      </c>
      <c r="DF531">
        <v>0</v>
      </c>
      <c r="DG531">
        <f t="shared" si="1667"/>
        <v>0</v>
      </c>
      <c r="DH531">
        <v>0</v>
      </c>
      <c r="DI531">
        <f t="shared" si="1668"/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1.1499999999999999</v>
      </c>
      <c r="DS531">
        <v>1.0077535126245646E-2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f t="shared" si="1669"/>
        <v>0</v>
      </c>
      <c r="ET531">
        <v>0</v>
      </c>
      <c r="EU531">
        <f t="shared" si="1670"/>
        <v>0</v>
      </c>
      <c r="EV531">
        <v>100</v>
      </c>
      <c r="EW531">
        <f t="shared" si="1671"/>
        <v>1</v>
      </c>
      <c r="EX531">
        <v>0</v>
      </c>
      <c r="EY531">
        <f t="shared" si="1672"/>
        <v>0</v>
      </c>
      <c r="EZ531">
        <v>0</v>
      </c>
      <c r="FA531">
        <f t="shared" si="1636"/>
        <v>0</v>
      </c>
      <c r="FB531">
        <v>0</v>
      </c>
      <c r="FC531">
        <f t="shared" si="1673"/>
        <v>0</v>
      </c>
      <c r="FD531">
        <v>0</v>
      </c>
      <c r="FE531">
        <f t="shared" si="1595"/>
        <v>0</v>
      </c>
      <c r="FF531">
        <v>0</v>
      </c>
      <c r="FG531">
        <f t="shared" si="1596"/>
        <v>0</v>
      </c>
      <c r="FH531">
        <v>0</v>
      </c>
      <c r="FI531">
        <f t="shared" si="1597"/>
        <v>0</v>
      </c>
      <c r="FJ531">
        <v>0</v>
      </c>
      <c r="FK531">
        <f t="shared" si="1598"/>
        <v>0</v>
      </c>
      <c r="FL531">
        <v>0</v>
      </c>
      <c r="FM531">
        <f t="shared" si="1599"/>
        <v>0</v>
      </c>
      <c r="FN531">
        <v>0</v>
      </c>
      <c r="FO531">
        <f t="shared" si="1600"/>
        <v>0</v>
      </c>
      <c r="FP531">
        <v>0</v>
      </c>
      <c r="FQ531">
        <f t="shared" si="1601"/>
        <v>0</v>
      </c>
      <c r="FR531">
        <v>0</v>
      </c>
      <c r="FS531">
        <f t="shared" si="1602"/>
        <v>0</v>
      </c>
      <c r="FT531">
        <v>0</v>
      </c>
      <c r="FU531">
        <f t="shared" si="1603"/>
        <v>0</v>
      </c>
      <c r="FV531">
        <v>0</v>
      </c>
      <c r="FW531">
        <f t="shared" si="1604"/>
        <v>0</v>
      </c>
      <c r="FX531">
        <v>0</v>
      </c>
      <c r="FY531">
        <f t="shared" si="1605"/>
        <v>0</v>
      </c>
      <c r="FZ531">
        <v>0</v>
      </c>
      <c r="GA531">
        <f t="shared" si="1606"/>
        <v>0</v>
      </c>
      <c r="GB531">
        <v>0</v>
      </c>
      <c r="GC531">
        <f t="shared" si="1607"/>
        <v>0</v>
      </c>
      <c r="GD531">
        <v>0</v>
      </c>
      <c r="GE531">
        <f t="shared" si="1608"/>
        <v>0</v>
      </c>
      <c r="GF531">
        <v>0</v>
      </c>
      <c r="GG531">
        <f t="shared" si="1609"/>
        <v>0</v>
      </c>
      <c r="GH531">
        <v>0</v>
      </c>
      <c r="GI531">
        <f t="shared" si="1610"/>
        <v>0</v>
      </c>
      <c r="GJ531">
        <v>0</v>
      </c>
      <c r="GK531">
        <f t="shared" si="1611"/>
        <v>0</v>
      </c>
      <c r="GL531">
        <v>0</v>
      </c>
      <c r="GM531">
        <f t="shared" si="1612"/>
        <v>0</v>
      </c>
      <c r="GN531">
        <v>0</v>
      </c>
      <c r="GO531">
        <f t="shared" si="1613"/>
        <v>0</v>
      </c>
      <c r="GP531">
        <v>0</v>
      </c>
      <c r="GQ531">
        <f t="shared" si="1614"/>
        <v>0</v>
      </c>
      <c r="GR531" s="3" t="s">
        <v>832</v>
      </c>
    </row>
    <row r="532" spans="1:200" x14ac:dyDescent="0.45">
      <c r="A532">
        <v>531</v>
      </c>
      <c r="B532" t="s">
        <v>445</v>
      </c>
      <c r="C532" t="s">
        <v>829</v>
      </c>
      <c r="E532" t="s">
        <v>837</v>
      </c>
      <c r="F532">
        <v>234.5</v>
      </c>
      <c r="G532">
        <v>298</v>
      </c>
      <c r="H532">
        <f t="shared" si="1678"/>
        <v>1353</v>
      </c>
      <c r="I532" s="2">
        <f t="shared" si="1637"/>
        <v>0.22025129342202512</v>
      </c>
      <c r="J532" s="2">
        <f t="shared" si="1638"/>
        <v>63.5</v>
      </c>
      <c r="K532" s="2">
        <f t="shared" si="1639"/>
        <v>1.2707889125799574</v>
      </c>
      <c r="N532">
        <v>44</v>
      </c>
      <c r="O532">
        <v>66</v>
      </c>
      <c r="P532" s="2">
        <f t="shared" si="1590"/>
        <v>0.66666666666666663</v>
      </c>
      <c r="Q532" s="2">
        <f t="shared" si="1591"/>
        <v>0.33333333333333331</v>
      </c>
      <c r="R532">
        <v>7</v>
      </c>
      <c r="S532">
        <v>7</v>
      </c>
      <c r="T532" s="2">
        <f t="shared" si="1592"/>
        <v>1</v>
      </c>
      <c r="U532">
        <v>193</v>
      </c>
      <c r="V532">
        <v>213</v>
      </c>
      <c r="W532" s="2">
        <f t="shared" si="1640"/>
        <v>84.92</v>
      </c>
      <c r="X532" s="2">
        <f t="shared" si="1640"/>
        <v>140.58000000000001</v>
      </c>
      <c r="Y532" s="7">
        <f t="shared" si="1641"/>
        <v>0.3959311424100157</v>
      </c>
      <c r="Z532" s="2">
        <f t="shared" si="1642"/>
        <v>0.9061032863849765</v>
      </c>
      <c r="AA532" s="2">
        <f t="shared" si="1643"/>
        <v>27.571428571428573</v>
      </c>
      <c r="AB532" s="2">
        <f t="shared" si="1643"/>
        <v>30.428571428571427</v>
      </c>
      <c r="AC532" s="2">
        <f t="shared" si="1644"/>
        <v>0.33333333333333331</v>
      </c>
      <c r="AD532" s="2">
        <f t="shared" si="1645"/>
        <v>186</v>
      </c>
      <c r="AE532" s="2">
        <f t="shared" si="1645"/>
        <v>206</v>
      </c>
      <c r="AF532" s="2">
        <f t="shared" si="1619"/>
        <v>0.96713615023474175</v>
      </c>
      <c r="AG532" s="2">
        <f t="shared" si="1646"/>
        <v>0.90291262135922334</v>
      </c>
      <c r="AH532" s="2">
        <f t="shared" si="1626"/>
        <v>63.830985915492953</v>
      </c>
      <c r="AI532" s="2">
        <v>1</v>
      </c>
      <c r="AJ532">
        <f t="shared" si="1677"/>
        <v>2.9E-4</v>
      </c>
      <c r="AK532">
        <f t="shared" si="1616"/>
        <v>1517.2413793103449</v>
      </c>
      <c r="AL532">
        <v>60</v>
      </c>
      <c r="AM532">
        <f t="shared" si="1617"/>
        <v>1577.2413793103449</v>
      </c>
      <c r="AP532" t="s">
        <v>37</v>
      </c>
      <c r="AR532">
        <f>0.033/1000</f>
        <v>3.3000000000000003E-5</v>
      </c>
      <c r="AS532">
        <v>0.63500000000000001</v>
      </c>
      <c r="AT532">
        <v>1</v>
      </c>
      <c r="AU532">
        <f t="shared" si="1628"/>
        <v>5.5780821076782292</v>
      </c>
      <c r="AV532" t="s">
        <v>831</v>
      </c>
      <c r="AW532" t="s">
        <v>64</v>
      </c>
      <c r="AZ532" s="2">
        <f t="shared" ref="AZ532:AZ595" si="1679">BC532*GV$2+BE532*GX$2+BG532*GZ$2+BI532*HB$2+BK532*HD$2+BM532*HF$2+BO532*HH$2+BQ532*HB$13+BS532*GV$6+BU532*GX$6+BW532*GZ$6+BY532*HB$6+CA532*GV$10+CC532*GX$10+CE532*GZ$10+CG532*GV$16+CI532*GX$16+CK532*GZ$16+CM532*HB$16+CO532*GX$19+CQ532*GZ$19+CS532*HB$19+CU532*GV$25+DA532*GV$13+DC532*HB$10+CW532*GX$25+CY532*HB$25+DE532*GX$28</f>
        <v>1</v>
      </c>
      <c r="BA532" s="2">
        <f t="shared" ref="BA532:BA595" si="1680">ES532*HL$2+EU532*HN$2+EW532*HP$2+EY532*GX$2+FA532*HB$10+FC532*GV$13+FE532*GX$13+FG532*GZ$13+FI532*HB$13+FK532*GV$19+FM532*GV$2+FO532*HD$2+FQ532*HB$2+FS532*GV$22+FU532*GX$22+FW532*HF$2+FY532*GV$6+GA532*GV$10+GC532*HA$22+GE532*GZ$25+GG532*GV$28+GI532*GV$31+GK532*GX$31+GM532*GZ$31+GO532*HB$31+GQ532*GV$34</f>
        <v>2</v>
      </c>
      <c r="BB532">
        <v>98.85</v>
      </c>
      <c r="BC532">
        <f t="shared" si="1629"/>
        <v>1</v>
      </c>
      <c r="BD532">
        <v>0</v>
      </c>
      <c r="BE532">
        <f t="shared" si="1630"/>
        <v>0</v>
      </c>
      <c r="BF532">
        <v>0</v>
      </c>
      <c r="BG532">
        <f t="shared" si="1624"/>
        <v>0</v>
      </c>
      <c r="BH532">
        <v>0</v>
      </c>
      <c r="BI532">
        <f t="shared" si="1631"/>
        <v>0</v>
      </c>
      <c r="BJ532">
        <v>0</v>
      </c>
      <c r="BK532">
        <f t="shared" si="1632"/>
        <v>0</v>
      </c>
      <c r="BL532">
        <v>0</v>
      </c>
      <c r="BM532">
        <f t="shared" si="1633"/>
        <v>0</v>
      </c>
      <c r="BN532">
        <v>0</v>
      </c>
      <c r="BO532">
        <f t="shared" si="1634"/>
        <v>0</v>
      </c>
      <c r="BP532">
        <v>0</v>
      </c>
      <c r="BQ532">
        <f t="shared" si="1635"/>
        <v>0</v>
      </c>
      <c r="BR532">
        <v>0</v>
      </c>
      <c r="BS532">
        <f t="shared" si="1647"/>
        <v>0</v>
      </c>
      <c r="BT532">
        <v>0</v>
      </c>
      <c r="BU532">
        <f t="shared" si="1648"/>
        <v>0</v>
      </c>
      <c r="BV532">
        <v>0</v>
      </c>
      <c r="BW532">
        <f t="shared" si="1649"/>
        <v>0</v>
      </c>
      <c r="BX532">
        <v>0</v>
      </c>
      <c r="BY532">
        <f t="shared" si="1650"/>
        <v>0</v>
      </c>
      <c r="BZ532">
        <v>0</v>
      </c>
      <c r="CA532">
        <f t="shared" si="1651"/>
        <v>0</v>
      </c>
      <c r="CB532">
        <v>0</v>
      </c>
      <c r="CC532">
        <f t="shared" si="1652"/>
        <v>0</v>
      </c>
      <c r="CD532">
        <v>0</v>
      </c>
      <c r="CE532">
        <f t="shared" si="1653"/>
        <v>0</v>
      </c>
      <c r="CF532">
        <v>0</v>
      </c>
      <c r="CG532">
        <f t="shared" si="1654"/>
        <v>0</v>
      </c>
      <c r="CH532">
        <v>0</v>
      </c>
      <c r="CI532">
        <f t="shared" si="1655"/>
        <v>0</v>
      </c>
      <c r="CJ532">
        <v>0</v>
      </c>
      <c r="CK532">
        <f t="shared" si="1656"/>
        <v>0</v>
      </c>
      <c r="CL532">
        <v>0</v>
      </c>
      <c r="CM532">
        <f t="shared" si="1657"/>
        <v>0</v>
      </c>
      <c r="CN532">
        <v>0</v>
      </c>
      <c r="CO532">
        <f t="shared" si="1658"/>
        <v>0</v>
      </c>
      <c r="CP532">
        <v>0</v>
      </c>
      <c r="CQ532">
        <f t="shared" si="1659"/>
        <v>0</v>
      </c>
      <c r="CR532">
        <v>0</v>
      </c>
      <c r="CS532">
        <f t="shared" si="1660"/>
        <v>0</v>
      </c>
      <c r="CT532">
        <v>0</v>
      </c>
      <c r="CU532">
        <f t="shared" si="1661"/>
        <v>0</v>
      </c>
      <c r="CV532">
        <v>0</v>
      </c>
      <c r="CW532">
        <f t="shared" si="1662"/>
        <v>0</v>
      </c>
      <c r="CX532">
        <v>0</v>
      </c>
      <c r="CY532">
        <f t="shared" si="1663"/>
        <v>0</v>
      </c>
      <c r="CZ532">
        <v>0</v>
      </c>
      <c r="DA532">
        <f t="shared" si="1664"/>
        <v>0</v>
      </c>
      <c r="DB532">
        <v>0</v>
      </c>
      <c r="DC532">
        <f t="shared" si="1665"/>
        <v>0</v>
      </c>
      <c r="DD532">
        <v>0</v>
      </c>
      <c r="DE532">
        <f t="shared" si="1666"/>
        <v>0</v>
      </c>
      <c r="DF532">
        <v>0</v>
      </c>
      <c r="DG532">
        <f t="shared" si="1667"/>
        <v>0</v>
      </c>
      <c r="DH532">
        <v>0</v>
      </c>
      <c r="DI532">
        <f t="shared" si="1668"/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1.1499999999999999</v>
      </c>
      <c r="DS532">
        <v>1.0077535126245646E-2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f t="shared" si="1669"/>
        <v>0</v>
      </c>
      <c r="ET532">
        <v>0</v>
      </c>
      <c r="EU532">
        <f t="shared" si="1670"/>
        <v>0</v>
      </c>
      <c r="EV532">
        <v>100</v>
      </c>
      <c r="EW532">
        <f t="shared" si="1671"/>
        <v>1</v>
      </c>
      <c r="EX532">
        <v>0</v>
      </c>
      <c r="EY532">
        <f t="shared" si="1672"/>
        <v>0</v>
      </c>
      <c r="EZ532">
        <v>0</v>
      </c>
      <c r="FA532">
        <f t="shared" si="1636"/>
        <v>0</v>
      </c>
      <c r="FB532">
        <v>0</v>
      </c>
      <c r="FC532">
        <f t="shared" si="1673"/>
        <v>0</v>
      </c>
      <c r="FD532">
        <v>0</v>
      </c>
      <c r="FE532">
        <f t="shared" si="1595"/>
        <v>0</v>
      </c>
      <c r="FF532">
        <v>0</v>
      </c>
      <c r="FG532">
        <f t="shared" si="1596"/>
        <v>0</v>
      </c>
      <c r="FH532">
        <v>0</v>
      </c>
      <c r="FI532">
        <f t="shared" si="1597"/>
        <v>0</v>
      </c>
      <c r="FJ532">
        <v>0</v>
      </c>
      <c r="FK532">
        <f t="shared" si="1598"/>
        <v>0</v>
      </c>
      <c r="FL532">
        <v>0</v>
      </c>
      <c r="FM532">
        <f t="shared" si="1599"/>
        <v>0</v>
      </c>
      <c r="FN532">
        <v>0</v>
      </c>
      <c r="FO532">
        <f t="shared" si="1600"/>
        <v>0</v>
      </c>
      <c r="FP532">
        <v>0</v>
      </c>
      <c r="FQ532">
        <f t="shared" si="1601"/>
        <v>0</v>
      </c>
      <c r="FR532">
        <v>0</v>
      </c>
      <c r="FS532">
        <f t="shared" si="1602"/>
        <v>0</v>
      </c>
      <c r="FT532">
        <v>0</v>
      </c>
      <c r="FU532">
        <f t="shared" si="1603"/>
        <v>0</v>
      </c>
      <c r="FV532">
        <v>0</v>
      </c>
      <c r="FW532">
        <f t="shared" si="1604"/>
        <v>0</v>
      </c>
      <c r="FX532">
        <v>0</v>
      </c>
      <c r="FY532">
        <f t="shared" si="1605"/>
        <v>0</v>
      </c>
      <c r="FZ532">
        <v>0</v>
      </c>
      <c r="GA532">
        <f t="shared" si="1606"/>
        <v>0</v>
      </c>
      <c r="GB532">
        <v>0</v>
      </c>
      <c r="GC532">
        <f t="shared" si="1607"/>
        <v>0</v>
      </c>
      <c r="GD532">
        <v>0</v>
      </c>
      <c r="GE532">
        <f t="shared" si="1608"/>
        <v>0</v>
      </c>
      <c r="GF532">
        <v>0</v>
      </c>
      <c r="GG532">
        <f t="shared" si="1609"/>
        <v>0</v>
      </c>
      <c r="GH532">
        <v>0</v>
      </c>
      <c r="GI532">
        <f t="shared" si="1610"/>
        <v>0</v>
      </c>
      <c r="GJ532">
        <v>0</v>
      </c>
      <c r="GK532">
        <f t="shared" si="1611"/>
        <v>0</v>
      </c>
      <c r="GL532">
        <v>0</v>
      </c>
      <c r="GM532">
        <f t="shared" si="1612"/>
        <v>0</v>
      </c>
      <c r="GN532">
        <v>0</v>
      </c>
      <c r="GO532">
        <f t="shared" si="1613"/>
        <v>0</v>
      </c>
      <c r="GP532">
        <v>0</v>
      </c>
      <c r="GQ532">
        <f t="shared" si="1614"/>
        <v>0</v>
      </c>
      <c r="GR532" s="3" t="s">
        <v>832</v>
      </c>
    </row>
    <row r="533" spans="1:200" x14ac:dyDescent="0.45">
      <c r="A533">
        <v>532</v>
      </c>
      <c r="B533" t="s">
        <v>445</v>
      </c>
      <c r="C533" t="s">
        <v>838</v>
      </c>
      <c r="E533" t="s">
        <v>837</v>
      </c>
      <c r="F533">
        <v>273</v>
      </c>
      <c r="G533">
        <v>298</v>
      </c>
      <c r="H533">
        <f t="shared" si="1678"/>
        <v>1353</v>
      </c>
      <c r="I533" s="2">
        <f t="shared" si="1637"/>
        <v>0.22025129342202512</v>
      </c>
      <c r="J533" s="2">
        <f t="shared" si="1638"/>
        <v>25</v>
      </c>
      <c r="K533" s="2">
        <f t="shared" si="1639"/>
        <v>1.0915750915750915</v>
      </c>
      <c r="N533">
        <v>42</v>
      </c>
      <c r="O533">
        <v>43</v>
      </c>
      <c r="P533" s="2">
        <f t="shared" si="1590"/>
        <v>0.97674418604651159</v>
      </c>
      <c r="Q533" s="2">
        <f t="shared" si="1591"/>
        <v>2.3255813953488372E-2</v>
      </c>
      <c r="R533">
        <v>3</v>
      </c>
      <c r="S533">
        <v>3</v>
      </c>
      <c r="T533" s="2">
        <f t="shared" si="1592"/>
        <v>1</v>
      </c>
      <c r="U533">
        <v>165</v>
      </c>
      <c r="V533">
        <v>165</v>
      </c>
      <c r="W533" s="2">
        <f t="shared" si="1640"/>
        <v>69.3</v>
      </c>
      <c r="X533" s="2">
        <f t="shared" si="1640"/>
        <v>70.95</v>
      </c>
      <c r="Y533" s="7">
        <f t="shared" si="1641"/>
        <v>2.3255813953488452E-2</v>
      </c>
      <c r="Z533" s="2">
        <f t="shared" si="1642"/>
        <v>1</v>
      </c>
      <c r="AA533" s="2">
        <f t="shared" si="1643"/>
        <v>55</v>
      </c>
      <c r="AB533" s="2">
        <f t="shared" si="1643"/>
        <v>55</v>
      </c>
      <c r="AC533" s="2">
        <f t="shared" si="1644"/>
        <v>2.3255813953488372E-2</v>
      </c>
      <c r="AD533" s="2">
        <f t="shared" si="1645"/>
        <v>162</v>
      </c>
      <c r="AE533" s="2">
        <f t="shared" si="1645"/>
        <v>162</v>
      </c>
      <c r="AF533" s="2">
        <f t="shared" si="1619"/>
        <v>0.98181818181818181</v>
      </c>
      <c r="AG533" s="2">
        <f t="shared" si="1646"/>
        <v>1</v>
      </c>
      <c r="AH533" s="2">
        <f t="shared" si="1626"/>
        <v>42.218181818181819</v>
      </c>
      <c r="AI533" s="2">
        <v>0</v>
      </c>
      <c r="AJ533">
        <f t="shared" si="1677"/>
        <v>2.9E-4</v>
      </c>
      <c r="AK533">
        <f t="shared" si="1616"/>
        <v>1448.2758620689656</v>
      </c>
      <c r="AL533">
        <v>60</v>
      </c>
      <c r="AM533">
        <f t="shared" si="1617"/>
        <v>1508.2758620689656</v>
      </c>
      <c r="AP533" t="s">
        <v>37</v>
      </c>
      <c r="AR533">
        <f>0.205/1000</f>
        <v>2.05E-4</v>
      </c>
      <c r="AS533">
        <v>0.63500000000000001</v>
      </c>
      <c r="AT533">
        <v>1</v>
      </c>
      <c r="AU533">
        <f t="shared" si="1628"/>
        <v>2.3906066175763838</v>
      </c>
      <c r="AV533" t="s">
        <v>831</v>
      </c>
      <c r="AW533" t="s">
        <v>64</v>
      </c>
      <c r="AZ533" s="2">
        <f t="shared" si="1679"/>
        <v>1</v>
      </c>
      <c r="BA533" s="2">
        <f t="shared" si="1680"/>
        <v>2</v>
      </c>
      <c r="BB533">
        <v>98.85</v>
      </c>
      <c r="BC533">
        <f t="shared" si="1629"/>
        <v>1</v>
      </c>
      <c r="BD533">
        <v>0</v>
      </c>
      <c r="BE533">
        <f t="shared" si="1630"/>
        <v>0</v>
      </c>
      <c r="BF533">
        <v>0</v>
      </c>
      <c r="BG533">
        <f t="shared" si="1624"/>
        <v>0</v>
      </c>
      <c r="BH533">
        <v>0</v>
      </c>
      <c r="BI533">
        <f t="shared" si="1631"/>
        <v>0</v>
      </c>
      <c r="BJ533">
        <v>0</v>
      </c>
      <c r="BK533">
        <f t="shared" si="1632"/>
        <v>0</v>
      </c>
      <c r="BL533">
        <v>0</v>
      </c>
      <c r="BM533">
        <f t="shared" si="1633"/>
        <v>0</v>
      </c>
      <c r="BN533">
        <v>0</v>
      </c>
      <c r="BO533">
        <f t="shared" si="1634"/>
        <v>0</v>
      </c>
      <c r="BP533">
        <v>0</v>
      </c>
      <c r="BQ533">
        <f t="shared" si="1635"/>
        <v>0</v>
      </c>
      <c r="BR533">
        <v>0</v>
      </c>
      <c r="BS533">
        <f t="shared" si="1647"/>
        <v>0</v>
      </c>
      <c r="BT533">
        <v>0</v>
      </c>
      <c r="BU533">
        <f t="shared" si="1648"/>
        <v>0</v>
      </c>
      <c r="BV533">
        <v>0</v>
      </c>
      <c r="BW533">
        <f t="shared" si="1649"/>
        <v>0</v>
      </c>
      <c r="BX533">
        <v>0</v>
      </c>
      <c r="BY533">
        <f t="shared" si="1650"/>
        <v>0</v>
      </c>
      <c r="BZ533">
        <v>0</v>
      </c>
      <c r="CA533">
        <f t="shared" si="1651"/>
        <v>0</v>
      </c>
      <c r="CB533">
        <v>0</v>
      </c>
      <c r="CC533">
        <f t="shared" si="1652"/>
        <v>0</v>
      </c>
      <c r="CD533">
        <v>0</v>
      </c>
      <c r="CE533">
        <f t="shared" si="1653"/>
        <v>0</v>
      </c>
      <c r="CF533">
        <v>0</v>
      </c>
      <c r="CG533">
        <f t="shared" si="1654"/>
        <v>0</v>
      </c>
      <c r="CH533">
        <v>0</v>
      </c>
      <c r="CI533">
        <f t="shared" si="1655"/>
        <v>0</v>
      </c>
      <c r="CJ533">
        <v>0</v>
      </c>
      <c r="CK533">
        <f t="shared" si="1656"/>
        <v>0</v>
      </c>
      <c r="CL533">
        <v>0</v>
      </c>
      <c r="CM533">
        <f t="shared" si="1657"/>
        <v>0</v>
      </c>
      <c r="CN533">
        <v>0</v>
      </c>
      <c r="CO533">
        <f t="shared" si="1658"/>
        <v>0</v>
      </c>
      <c r="CP533">
        <v>0</v>
      </c>
      <c r="CQ533">
        <f t="shared" si="1659"/>
        <v>0</v>
      </c>
      <c r="CR533">
        <v>0</v>
      </c>
      <c r="CS533">
        <f t="shared" si="1660"/>
        <v>0</v>
      </c>
      <c r="CT533">
        <v>0</v>
      </c>
      <c r="CU533">
        <f t="shared" si="1661"/>
        <v>0</v>
      </c>
      <c r="CV533">
        <v>0</v>
      </c>
      <c r="CW533">
        <f t="shared" si="1662"/>
        <v>0</v>
      </c>
      <c r="CX533">
        <v>0</v>
      </c>
      <c r="CY533">
        <f t="shared" si="1663"/>
        <v>0</v>
      </c>
      <c r="CZ533">
        <v>0</v>
      </c>
      <c r="DA533">
        <f t="shared" si="1664"/>
        <v>0</v>
      </c>
      <c r="DB533">
        <v>0</v>
      </c>
      <c r="DC533">
        <f t="shared" si="1665"/>
        <v>0</v>
      </c>
      <c r="DD533">
        <v>0</v>
      </c>
      <c r="DE533">
        <f t="shared" si="1666"/>
        <v>0</v>
      </c>
      <c r="DF533">
        <v>0</v>
      </c>
      <c r="DG533">
        <f t="shared" si="1667"/>
        <v>0</v>
      </c>
      <c r="DH533">
        <v>0</v>
      </c>
      <c r="DI533">
        <f t="shared" si="1668"/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1.1499999999999999</v>
      </c>
      <c r="DS533">
        <v>1.0077535126245646E-2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f t="shared" si="1669"/>
        <v>0</v>
      </c>
      <c r="ET533">
        <v>0</v>
      </c>
      <c r="EU533">
        <f t="shared" si="1670"/>
        <v>0</v>
      </c>
      <c r="EV533">
        <v>98.3</v>
      </c>
      <c r="EW533">
        <f t="shared" si="1671"/>
        <v>0.94962164861335185</v>
      </c>
      <c r="EX533">
        <v>1.7</v>
      </c>
      <c r="EY533">
        <f t="shared" si="1672"/>
        <v>5.0378351386648236E-2</v>
      </c>
      <c r="EZ533">
        <v>0</v>
      </c>
      <c r="FA533">
        <f t="shared" si="1636"/>
        <v>0</v>
      </c>
      <c r="FB533">
        <v>0</v>
      </c>
      <c r="FC533">
        <f t="shared" si="1673"/>
        <v>0</v>
      </c>
      <c r="FD533">
        <v>0</v>
      </c>
      <c r="FE533">
        <f t="shared" si="1595"/>
        <v>0</v>
      </c>
      <c r="FF533">
        <v>0</v>
      </c>
      <c r="FG533">
        <f t="shared" si="1596"/>
        <v>0</v>
      </c>
      <c r="FH533">
        <v>0</v>
      </c>
      <c r="FI533">
        <f t="shared" si="1597"/>
        <v>0</v>
      </c>
      <c r="FJ533">
        <v>0</v>
      </c>
      <c r="FK533">
        <f t="shared" si="1598"/>
        <v>0</v>
      </c>
      <c r="FL533">
        <v>0</v>
      </c>
      <c r="FM533">
        <f t="shared" si="1599"/>
        <v>0</v>
      </c>
      <c r="FN533">
        <v>0</v>
      </c>
      <c r="FO533">
        <f t="shared" si="1600"/>
        <v>0</v>
      </c>
      <c r="FP533">
        <v>0</v>
      </c>
      <c r="FQ533">
        <f t="shared" si="1601"/>
        <v>0</v>
      </c>
      <c r="FR533">
        <v>0</v>
      </c>
      <c r="FS533">
        <f t="shared" si="1602"/>
        <v>0</v>
      </c>
      <c r="FT533">
        <v>0</v>
      </c>
      <c r="FU533">
        <f t="shared" si="1603"/>
        <v>0</v>
      </c>
      <c r="FV533">
        <v>0</v>
      </c>
      <c r="FW533">
        <f t="shared" si="1604"/>
        <v>0</v>
      </c>
      <c r="FX533">
        <v>0</v>
      </c>
      <c r="FY533">
        <f t="shared" si="1605"/>
        <v>0</v>
      </c>
      <c r="FZ533">
        <v>0</v>
      </c>
      <c r="GA533">
        <f t="shared" si="1606"/>
        <v>0</v>
      </c>
      <c r="GB533">
        <v>0</v>
      </c>
      <c r="GC533">
        <f t="shared" si="1607"/>
        <v>0</v>
      </c>
      <c r="GD533">
        <v>0</v>
      </c>
      <c r="GE533">
        <f t="shared" si="1608"/>
        <v>0</v>
      </c>
      <c r="GF533">
        <v>0</v>
      </c>
      <c r="GG533">
        <f t="shared" si="1609"/>
        <v>0</v>
      </c>
      <c r="GH533">
        <v>0</v>
      </c>
      <c r="GI533">
        <f t="shared" si="1610"/>
        <v>0</v>
      </c>
      <c r="GJ533">
        <v>0</v>
      </c>
      <c r="GK533">
        <f t="shared" si="1611"/>
        <v>0</v>
      </c>
      <c r="GL533">
        <v>0</v>
      </c>
      <c r="GM533">
        <f t="shared" si="1612"/>
        <v>0</v>
      </c>
      <c r="GN533">
        <v>0</v>
      </c>
      <c r="GO533">
        <f t="shared" si="1613"/>
        <v>0</v>
      </c>
      <c r="GP533">
        <v>0</v>
      </c>
      <c r="GQ533">
        <f t="shared" si="1614"/>
        <v>0</v>
      </c>
      <c r="GR533" s="3" t="s">
        <v>832</v>
      </c>
    </row>
    <row r="534" spans="1:200" x14ac:dyDescent="0.45">
      <c r="A534">
        <v>533</v>
      </c>
      <c r="B534" t="s">
        <v>445</v>
      </c>
      <c r="C534" t="s">
        <v>838</v>
      </c>
      <c r="E534" t="s">
        <v>837</v>
      </c>
      <c r="F534">
        <v>273</v>
      </c>
      <c r="G534">
        <v>298</v>
      </c>
      <c r="H534">
        <f t="shared" si="1678"/>
        <v>1353</v>
      </c>
      <c r="I534" s="2">
        <f t="shared" si="1637"/>
        <v>0.22025129342202512</v>
      </c>
      <c r="J534" s="2">
        <f t="shared" si="1638"/>
        <v>25</v>
      </c>
      <c r="K534" s="2">
        <f t="shared" si="1639"/>
        <v>1.0915750915750915</v>
      </c>
      <c r="N534">
        <v>56</v>
      </c>
      <c r="O534">
        <v>56</v>
      </c>
      <c r="P534" s="2">
        <f t="shared" si="1590"/>
        <v>1</v>
      </c>
      <c r="Q534" s="2">
        <f t="shared" si="1591"/>
        <v>0</v>
      </c>
      <c r="R534">
        <v>5</v>
      </c>
      <c r="S534">
        <v>5</v>
      </c>
      <c r="T534" s="2">
        <f t="shared" si="1592"/>
        <v>1</v>
      </c>
      <c r="U534">
        <v>186</v>
      </c>
      <c r="V534">
        <v>186</v>
      </c>
      <c r="W534" s="2">
        <f t="shared" si="1640"/>
        <v>104.16</v>
      </c>
      <c r="X534" s="2">
        <f t="shared" si="1640"/>
        <v>104.16</v>
      </c>
      <c r="Y534" s="7">
        <f t="shared" si="1641"/>
        <v>0</v>
      </c>
      <c r="Z534" s="2">
        <f t="shared" si="1642"/>
        <v>1</v>
      </c>
      <c r="AA534" s="2">
        <f t="shared" si="1643"/>
        <v>37.200000000000003</v>
      </c>
      <c r="AB534" s="2">
        <f t="shared" si="1643"/>
        <v>37.200000000000003</v>
      </c>
      <c r="AC534" s="2">
        <f t="shared" si="1644"/>
        <v>0</v>
      </c>
      <c r="AD534" s="2">
        <f t="shared" si="1645"/>
        <v>181</v>
      </c>
      <c r="AE534" s="2">
        <f t="shared" si="1645"/>
        <v>181</v>
      </c>
      <c r="AF534" s="2">
        <f t="shared" si="1619"/>
        <v>0.9731182795698925</v>
      </c>
      <c r="AG534" s="2">
        <f t="shared" si="1646"/>
        <v>1</v>
      </c>
      <c r="AH534" s="2">
        <f t="shared" si="1626"/>
        <v>54.494623655913983</v>
      </c>
      <c r="AI534" s="2">
        <v>0</v>
      </c>
      <c r="AJ534">
        <f t="shared" si="1677"/>
        <v>2.9E-4</v>
      </c>
      <c r="AK534">
        <f t="shared" si="1616"/>
        <v>1931.0344827586209</v>
      </c>
      <c r="AL534">
        <v>60</v>
      </c>
      <c r="AM534">
        <f t="shared" si="1617"/>
        <v>1991.0344827586209</v>
      </c>
      <c r="AP534" t="s">
        <v>37</v>
      </c>
      <c r="AR534">
        <f>0.082/1000</f>
        <v>8.2000000000000001E-5</v>
      </c>
      <c r="AS534">
        <v>0.63500000000000001</v>
      </c>
      <c r="AT534">
        <v>1</v>
      </c>
      <c r="AU534">
        <f t="shared" si="1628"/>
        <v>3.984344362627307</v>
      </c>
      <c r="AV534" t="s">
        <v>831</v>
      </c>
      <c r="AW534" t="s">
        <v>64</v>
      </c>
      <c r="AZ534" s="2">
        <f t="shared" si="1679"/>
        <v>1</v>
      </c>
      <c r="BA534" s="2">
        <f t="shared" si="1680"/>
        <v>2</v>
      </c>
      <c r="BB534">
        <v>98.85</v>
      </c>
      <c r="BC534">
        <f t="shared" si="1629"/>
        <v>1</v>
      </c>
      <c r="BD534">
        <v>0</v>
      </c>
      <c r="BE534">
        <f t="shared" si="1630"/>
        <v>0</v>
      </c>
      <c r="BF534">
        <v>0</v>
      </c>
      <c r="BG534">
        <f t="shared" si="1624"/>
        <v>0</v>
      </c>
      <c r="BH534">
        <v>0</v>
      </c>
      <c r="BI534">
        <f t="shared" si="1631"/>
        <v>0</v>
      </c>
      <c r="BJ534">
        <v>0</v>
      </c>
      <c r="BK534">
        <f t="shared" si="1632"/>
        <v>0</v>
      </c>
      <c r="BL534">
        <v>0</v>
      </c>
      <c r="BM534">
        <f t="shared" si="1633"/>
        <v>0</v>
      </c>
      <c r="BN534">
        <v>0</v>
      </c>
      <c r="BO534">
        <f t="shared" si="1634"/>
        <v>0</v>
      </c>
      <c r="BP534">
        <v>0</v>
      </c>
      <c r="BQ534">
        <f t="shared" si="1635"/>
        <v>0</v>
      </c>
      <c r="BR534">
        <v>0</v>
      </c>
      <c r="BS534">
        <f t="shared" si="1647"/>
        <v>0</v>
      </c>
      <c r="BT534">
        <v>0</v>
      </c>
      <c r="BU534">
        <f t="shared" si="1648"/>
        <v>0</v>
      </c>
      <c r="BV534">
        <v>0</v>
      </c>
      <c r="BW534">
        <f t="shared" si="1649"/>
        <v>0</v>
      </c>
      <c r="BX534">
        <v>0</v>
      </c>
      <c r="BY534">
        <f t="shared" si="1650"/>
        <v>0</v>
      </c>
      <c r="BZ534">
        <v>0</v>
      </c>
      <c r="CA534">
        <f t="shared" si="1651"/>
        <v>0</v>
      </c>
      <c r="CB534">
        <v>0</v>
      </c>
      <c r="CC534">
        <f t="shared" si="1652"/>
        <v>0</v>
      </c>
      <c r="CD534">
        <v>0</v>
      </c>
      <c r="CE534">
        <f t="shared" si="1653"/>
        <v>0</v>
      </c>
      <c r="CF534">
        <v>0</v>
      </c>
      <c r="CG534">
        <f t="shared" si="1654"/>
        <v>0</v>
      </c>
      <c r="CH534">
        <v>0</v>
      </c>
      <c r="CI534">
        <f t="shared" si="1655"/>
        <v>0</v>
      </c>
      <c r="CJ534">
        <v>0</v>
      </c>
      <c r="CK534">
        <f t="shared" si="1656"/>
        <v>0</v>
      </c>
      <c r="CL534">
        <v>0</v>
      </c>
      <c r="CM534">
        <f t="shared" si="1657"/>
        <v>0</v>
      </c>
      <c r="CN534">
        <v>0</v>
      </c>
      <c r="CO534">
        <f t="shared" si="1658"/>
        <v>0</v>
      </c>
      <c r="CP534">
        <v>0</v>
      </c>
      <c r="CQ534">
        <f t="shared" si="1659"/>
        <v>0</v>
      </c>
      <c r="CR534">
        <v>0</v>
      </c>
      <c r="CS534">
        <f t="shared" si="1660"/>
        <v>0</v>
      </c>
      <c r="CT534">
        <v>0</v>
      </c>
      <c r="CU534">
        <f t="shared" si="1661"/>
        <v>0</v>
      </c>
      <c r="CV534">
        <v>0</v>
      </c>
      <c r="CW534">
        <f t="shared" si="1662"/>
        <v>0</v>
      </c>
      <c r="CX534">
        <v>0</v>
      </c>
      <c r="CY534">
        <f t="shared" si="1663"/>
        <v>0</v>
      </c>
      <c r="CZ534">
        <v>0</v>
      </c>
      <c r="DA534">
        <f t="shared" si="1664"/>
        <v>0</v>
      </c>
      <c r="DB534">
        <v>0</v>
      </c>
      <c r="DC534">
        <f t="shared" si="1665"/>
        <v>0</v>
      </c>
      <c r="DD534">
        <v>0</v>
      </c>
      <c r="DE534">
        <f t="shared" si="1666"/>
        <v>0</v>
      </c>
      <c r="DF534">
        <v>0</v>
      </c>
      <c r="DG534">
        <f t="shared" si="1667"/>
        <v>0</v>
      </c>
      <c r="DH534">
        <v>0</v>
      </c>
      <c r="DI534">
        <f t="shared" si="1668"/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1.1499999999999999</v>
      </c>
      <c r="DS534">
        <v>1.0077535126245646E-2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f t="shared" si="1669"/>
        <v>0</v>
      </c>
      <c r="ET534">
        <v>0</v>
      </c>
      <c r="EU534">
        <f t="shared" si="1670"/>
        <v>0</v>
      </c>
      <c r="EV534">
        <v>98.3</v>
      </c>
      <c r="EW534">
        <f t="shared" si="1671"/>
        <v>0.94962164861335185</v>
      </c>
      <c r="EX534">
        <v>1.7</v>
      </c>
      <c r="EY534">
        <f t="shared" si="1672"/>
        <v>5.0378351386648236E-2</v>
      </c>
      <c r="EZ534">
        <v>0</v>
      </c>
      <c r="FA534">
        <f t="shared" si="1636"/>
        <v>0</v>
      </c>
      <c r="FB534">
        <v>0</v>
      </c>
      <c r="FC534">
        <f t="shared" si="1673"/>
        <v>0</v>
      </c>
      <c r="FD534">
        <v>0</v>
      </c>
      <c r="FE534">
        <f t="shared" si="1595"/>
        <v>0</v>
      </c>
      <c r="FF534">
        <v>0</v>
      </c>
      <c r="FG534">
        <f t="shared" si="1596"/>
        <v>0</v>
      </c>
      <c r="FH534">
        <v>0</v>
      </c>
      <c r="FI534">
        <f t="shared" si="1597"/>
        <v>0</v>
      </c>
      <c r="FJ534">
        <v>0</v>
      </c>
      <c r="FK534">
        <f t="shared" si="1598"/>
        <v>0</v>
      </c>
      <c r="FL534">
        <v>0</v>
      </c>
      <c r="FM534">
        <f t="shared" si="1599"/>
        <v>0</v>
      </c>
      <c r="FN534">
        <v>0</v>
      </c>
      <c r="FO534">
        <f t="shared" si="1600"/>
        <v>0</v>
      </c>
      <c r="FP534">
        <v>0</v>
      </c>
      <c r="FQ534">
        <f t="shared" si="1601"/>
        <v>0</v>
      </c>
      <c r="FR534">
        <v>0</v>
      </c>
      <c r="FS534">
        <f t="shared" si="1602"/>
        <v>0</v>
      </c>
      <c r="FT534">
        <v>0</v>
      </c>
      <c r="FU534">
        <f t="shared" si="1603"/>
        <v>0</v>
      </c>
      <c r="FV534">
        <v>0</v>
      </c>
      <c r="FW534">
        <f t="shared" si="1604"/>
        <v>0</v>
      </c>
      <c r="FX534">
        <v>0</v>
      </c>
      <c r="FY534">
        <f t="shared" si="1605"/>
        <v>0</v>
      </c>
      <c r="FZ534">
        <v>0</v>
      </c>
      <c r="GA534">
        <f t="shared" si="1606"/>
        <v>0</v>
      </c>
      <c r="GB534">
        <v>0</v>
      </c>
      <c r="GC534">
        <f t="shared" si="1607"/>
        <v>0</v>
      </c>
      <c r="GD534">
        <v>0</v>
      </c>
      <c r="GE534">
        <f t="shared" si="1608"/>
        <v>0</v>
      </c>
      <c r="GF534">
        <v>0</v>
      </c>
      <c r="GG534">
        <f t="shared" si="1609"/>
        <v>0</v>
      </c>
      <c r="GH534">
        <v>0</v>
      </c>
      <c r="GI534">
        <f t="shared" si="1610"/>
        <v>0</v>
      </c>
      <c r="GJ534">
        <v>0</v>
      </c>
      <c r="GK534">
        <f t="shared" si="1611"/>
        <v>0</v>
      </c>
      <c r="GL534">
        <v>0</v>
      </c>
      <c r="GM534">
        <f t="shared" si="1612"/>
        <v>0</v>
      </c>
      <c r="GN534">
        <v>0</v>
      </c>
      <c r="GO534">
        <f t="shared" si="1613"/>
        <v>0</v>
      </c>
      <c r="GP534">
        <v>0</v>
      </c>
      <c r="GQ534">
        <f t="shared" si="1614"/>
        <v>0</v>
      </c>
      <c r="GR534" s="3" t="s">
        <v>832</v>
      </c>
    </row>
    <row r="535" spans="1:200" x14ac:dyDescent="0.45">
      <c r="A535">
        <v>534</v>
      </c>
      <c r="B535" t="s">
        <v>445</v>
      </c>
      <c r="C535" t="s">
        <v>838</v>
      </c>
      <c r="E535" t="s">
        <v>837</v>
      </c>
      <c r="F535">
        <v>273</v>
      </c>
      <c r="G535">
        <v>298</v>
      </c>
      <c r="H535">
        <f t="shared" si="1678"/>
        <v>1353</v>
      </c>
      <c r="I535" s="2">
        <f t="shared" si="1637"/>
        <v>0.22025129342202512</v>
      </c>
      <c r="J535" s="2">
        <f t="shared" si="1638"/>
        <v>25</v>
      </c>
      <c r="K535" s="2">
        <f t="shared" si="1639"/>
        <v>1.0915750915750915</v>
      </c>
      <c r="N535">
        <v>62</v>
      </c>
      <c r="O535">
        <v>66</v>
      </c>
      <c r="P535" s="2">
        <f t="shared" ref="P535:P629" si="1681">N535/O535</f>
        <v>0.93939393939393945</v>
      </c>
      <c r="Q535" s="2">
        <f t="shared" ref="Q535:Q629" si="1682">(O535-N535)/O535</f>
        <v>6.0606060606060608E-2</v>
      </c>
      <c r="R535">
        <v>7</v>
      </c>
      <c r="S535">
        <v>7</v>
      </c>
      <c r="T535" s="2">
        <f t="shared" si="1592"/>
        <v>1</v>
      </c>
      <c r="U535">
        <v>213</v>
      </c>
      <c r="V535">
        <v>213</v>
      </c>
      <c r="W535" s="2">
        <f t="shared" si="1640"/>
        <v>132.06</v>
      </c>
      <c r="X535" s="2">
        <f t="shared" si="1640"/>
        <v>140.58000000000001</v>
      </c>
      <c r="Y535" s="7">
        <f t="shared" si="1641"/>
        <v>6.060606060606067E-2</v>
      </c>
      <c r="Z535" s="2">
        <f t="shared" si="1642"/>
        <v>1</v>
      </c>
      <c r="AA535" s="2">
        <f t="shared" si="1643"/>
        <v>30.428571428571427</v>
      </c>
      <c r="AB535" s="2">
        <f t="shared" si="1643"/>
        <v>30.428571428571427</v>
      </c>
      <c r="AC535" s="2">
        <f t="shared" si="1644"/>
        <v>6.0606060606060608E-2</v>
      </c>
      <c r="AD535" s="2">
        <f t="shared" si="1645"/>
        <v>206</v>
      </c>
      <c r="AE535" s="2">
        <f t="shared" si="1645"/>
        <v>206</v>
      </c>
      <c r="AF535" s="2">
        <f t="shared" si="1619"/>
        <v>0.96713615023474175</v>
      </c>
      <c r="AG535" s="2">
        <f t="shared" si="1646"/>
        <v>1</v>
      </c>
      <c r="AH535" s="2">
        <f t="shared" si="1626"/>
        <v>63.830985915492953</v>
      </c>
      <c r="AI535" s="2">
        <v>0</v>
      </c>
      <c r="AJ535">
        <f t="shared" si="1677"/>
        <v>2.9E-4</v>
      </c>
      <c r="AK535">
        <f t="shared" si="1616"/>
        <v>2137.9310344827586</v>
      </c>
      <c r="AL535">
        <v>60</v>
      </c>
      <c r="AM535">
        <f t="shared" si="1617"/>
        <v>2197.9310344827586</v>
      </c>
      <c r="AP535" t="s">
        <v>37</v>
      </c>
      <c r="AR535">
        <f>0.033/1000</f>
        <v>3.3000000000000003E-5</v>
      </c>
      <c r="AS535">
        <v>0.63500000000000001</v>
      </c>
      <c r="AT535">
        <v>1</v>
      </c>
      <c r="AU535">
        <f t="shared" si="1628"/>
        <v>5.5780821076782292</v>
      </c>
      <c r="AV535" t="s">
        <v>831</v>
      </c>
      <c r="AW535" t="s">
        <v>64</v>
      </c>
      <c r="AZ535" s="2">
        <f t="shared" si="1679"/>
        <v>1</v>
      </c>
      <c r="BA535" s="2">
        <f t="shared" si="1680"/>
        <v>2</v>
      </c>
      <c r="BB535">
        <v>98.85</v>
      </c>
      <c r="BC535">
        <f t="shared" si="1629"/>
        <v>1</v>
      </c>
      <c r="BD535">
        <v>0</v>
      </c>
      <c r="BE535">
        <f t="shared" si="1630"/>
        <v>0</v>
      </c>
      <c r="BF535">
        <v>0</v>
      </c>
      <c r="BG535">
        <f t="shared" si="1624"/>
        <v>0</v>
      </c>
      <c r="BH535">
        <v>0</v>
      </c>
      <c r="BI535">
        <f t="shared" si="1631"/>
        <v>0</v>
      </c>
      <c r="BJ535">
        <v>0</v>
      </c>
      <c r="BK535">
        <f t="shared" si="1632"/>
        <v>0</v>
      </c>
      <c r="BL535">
        <v>0</v>
      </c>
      <c r="BM535">
        <f t="shared" si="1633"/>
        <v>0</v>
      </c>
      <c r="BN535">
        <v>0</v>
      </c>
      <c r="BO535">
        <f t="shared" si="1634"/>
        <v>0</v>
      </c>
      <c r="BP535">
        <v>0</v>
      </c>
      <c r="BQ535">
        <f t="shared" si="1635"/>
        <v>0</v>
      </c>
      <c r="BR535">
        <v>0</v>
      </c>
      <c r="BS535">
        <f t="shared" si="1647"/>
        <v>0</v>
      </c>
      <c r="BT535">
        <v>0</v>
      </c>
      <c r="BU535">
        <f t="shared" si="1648"/>
        <v>0</v>
      </c>
      <c r="BV535">
        <v>0</v>
      </c>
      <c r="BW535">
        <f t="shared" si="1649"/>
        <v>0</v>
      </c>
      <c r="BX535">
        <v>0</v>
      </c>
      <c r="BY535">
        <f t="shared" si="1650"/>
        <v>0</v>
      </c>
      <c r="BZ535">
        <v>0</v>
      </c>
      <c r="CA535">
        <f t="shared" si="1651"/>
        <v>0</v>
      </c>
      <c r="CB535">
        <v>0</v>
      </c>
      <c r="CC535">
        <f t="shared" si="1652"/>
        <v>0</v>
      </c>
      <c r="CD535">
        <v>0</v>
      </c>
      <c r="CE535">
        <f t="shared" si="1653"/>
        <v>0</v>
      </c>
      <c r="CF535">
        <v>0</v>
      </c>
      <c r="CG535">
        <f t="shared" si="1654"/>
        <v>0</v>
      </c>
      <c r="CH535">
        <v>0</v>
      </c>
      <c r="CI535">
        <f t="shared" si="1655"/>
        <v>0</v>
      </c>
      <c r="CJ535">
        <v>0</v>
      </c>
      <c r="CK535">
        <f t="shared" si="1656"/>
        <v>0</v>
      </c>
      <c r="CL535">
        <v>0</v>
      </c>
      <c r="CM535">
        <f t="shared" si="1657"/>
        <v>0</v>
      </c>
      <c r="CN535">
        <v>0</v>
      </c>
      <c r="CO535">
        <f t="shared" si="1658"/>
        <v>0</v>
      </c>
      <c r="CP535">
        <v>0</v>
      </c>
      <c r="CQ535">
        <f t="shared" si="1659"/>
        <v>0</v>
      </c>
      <c r="CR535">
        <v>0</v>
      </c>
      <c r="CS535">
        <f t="shared" si="1660"/>
        <v>0</v>
      </c>
      <c r="CT535">
        <v>0</v>
      </c>
      <c r="CU535">
        <f t="shared" si="1661"/>
        <v>0</v>
      </c>
      <c r="CV535">
        <v>0</v>
      </c>
      <c r="CW535">
        <f t="shared" si="1662"/>
        <v>0</v>
      </c>
      <c r="CX535">
        <v>0</v>
      </c>
      <c r="CY535">
        <f t="shared" si="1663"/>
        <v>0</v>
      </c>
      <c r="CZ535">
        <v>0</v>
      </c>
      <c r="DA535">
        <f t="shared" si="1664"/>
        <v>0</v>
      </c>
      <c r="DB535">
        <v>0</v>
      </c>
      <c r="DC535">
        <f t="shared" si="1665"/>
        <v>0</v>
      </c>
      <c r="DD535">
        <v>0</v>
      </c>
      <c r="DE535">
        <f t="shared" si="1666"/>
        <v>0</v>
      </c>
      <c r="DF535">
        <v>0</v>
      </c>
      <c r="DG535">
        <f t="shared" si="1667"/>
        <v>0</v>
      </c>
      <c r="DH535">
        <v>0</v>
      </c>
      <c r="DI535">
        <f t="shared" si="1668"/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1.1499999999999999</v>
      </c>
      <c r="DS535">
        <v>1.0077535126245646E-2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f t="shared" si="1669"/>
        <v>0</v>
      </c>
      <c r="ET535">
        <v>0</v>
      </c>
      <c r="EU535">
        <f t="shared" si="1670"/>
        <v>0</v>
      </c>
      <c r="EV535">
        <v>98.3</v>
      </c>
      <c r="EW535">
        <f t="shared" si="1671"/>
        <v>0.94962164861335185</v>
      </c>
      <c r="EX535">
        <v>1.7</v>
      </c>
      <c r="EY535">
        <f t="shared" si="1672"/>
        <v>5.0378351386648236E-2</v>
      </c>
      <c r="EZ535">
        <v>0</v>
      </c>
      <c r="FA535">
        <f t="shared" si="1636"/>
        <v>0</v>
      </c>
      <c r="FB535">
        <v>0</v>
      </c>
      <c r="FC535">
        <f t="shared" si="1673"/>
        <v>0</v>
      </c>
      <c r="FD535">
        <v>0</v>
      </c>
      <c r="FE535">
        <f t="shared" ref="FE535:FE541" si="1683">((FD535/100)/GW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F535">
        <v>0</v>
      </c>
      <c r="FG535">
        <f t="shared" ref="FG535:FG541" si="1684">((FF535/100)/GY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H535">
        <v>0</v>
      </c>
      <c r="FI535">
        <f t="shared" ref="FI535:FI541" si="1685">((FH535/100)/HA$13)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J535">
        <v>0</v>
      </c>
      <c r="FK535">
        <f t="shared" ref="FK535:FK541" si="1686">((FJ535/100)/GU$19)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L535">
        <v>0</v>
      </c>
      <c r="FM535">
        <f t="shared" ref="FM535:FM541" si="1687">((FL535/100)/GU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N535">
        <v>0</v>
      </c>
      <c r="FO535">
        <f t="shared" ref="FO535:FO541" si="1688">((FN535/100)/HC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P535">
        <v>0</v>
      </c>
      <c r="FQ535">
        <f t="shared" ref="FQ535:FQ541" si="1689">((FP535/100)/GY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R535">
        <v>0</v>
      </c>
      <c r="FS535">
        <f t="shared" ref="FS535:FS541" si="1690">((FR535/100)/GU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T535">
        <v>0</v>
      </c>
      <c r="FU535">
        <f t="shared" ref="FU535:FU541" si="1691">((FT535/100)/GW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V535">
        <v>0</v>
      </c>
      <c r="FW535">
        <f t="shared" ref="FW535:FW541" si="1692">((FV535/100)/HE$2)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X535">
        <v>0</v>
      </c>
      <c r="FY535">
        <f t="shared" ref="FY535:FY541" si="1693">((FX535/100)/GU$6)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FZ535">
        <v>0</v>
      </c>
      <c r="GA535">
        <f t="shared" ref="GA535:GA541" si="1694">((FZ535/100)/GU$10)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B535">
        <v>0</v>
      </c>
      <c r="GC535">
        <f t="shared" ref="GC535:GC541" si="1695">((GB535/100)/GZ$22)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D535">
        <v>0</v>
      </c>
      <c r="GE535">
        <f t="shared" ref="GE535:GE541" si="1696">((GD535/100)/GY$25)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</f>
        <v>0</v>
      </c>
      <c r="GF535">
        <v>0</v>
      </c>
      <c r="GG535">
        <f t="shared" ref="GG535:GG598" si="1697">(((GF535/100)/GU$28)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H535">
        <v>0</v>
      </c>
      <c r="GI535">
        <f t="shared" ref="GI535:GI541" si="1698">(((GH535/100)/GU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J535">
        <v>0</v>
      </c>
      <c r="GK535">
        <f t="shared" ref="GK535:GK541" si="1699">(((GJ535/100)/GW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L535">
        <v>0</v>
      </c>
      <c r="GM535">
        <f t="shared" ref="GM535:GM541" si="1700">(((GL535/100)/GY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N535">
        <v>0</v>
      </c>
      <c r="GO535">
        <f t="shared" ref="GO535:GO541" si="1701">(((GN535/100)/HA$31)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P535">
        <v>0</v>
      </c>
      <c r="GQ535">
        <f t="shared" ref="GQ535:GQ541" si="1702">(((GP535/100)/GU$34)/((ER535/100)/HK$2+(ET535/100)/HM$2+(EV535/100)/HO$2+(EX535/100)/GW$2+(EZ535/100)/HA$10+(FB535/100)/GU$13+(FD535/100)/GW$13+(FF535/100)/GY$13+(FH535/100)/HA$13+(FJ535/100)/GU$19+(FL535/100)/GU$2+(FN535/100)/HC$2+(FP535/100)/GY$2+(FR535/100)/GU$22+(FT535/100)/GW$22+(FV535/100)/HE$2+(FX535/100)/GU$6+(FZ535/100)/GU$10+(GB535/100)/GZ$22+(GD535/100)/GY$25+(GF535/100)/GU$28+(GH535/100)/GU$31+(GJ535/100)/GW$31+(GL535/100)/GY$31+(GN535/100)/HA$31+(GP535/100)/GU$34))</f>
        <v>0</v>
      </c>
      <c r="GR535" s="3" t="s">
        <v>832</v>
      </c>
    </row>
    <row r="536" spans="1:200" x14ac:dyDescent="0.45">
      <c r="A536">
        <v>535</v>
      </c>
      <c r="B536" t="s">
        <v>445</v>
      </c>
      <c r="C536" t="s">
        <v>829</v>
      </c>
      <c r="E536" t="s">
        <v>839</v>
      </c>
      <c r="F536">
        <v>234.5</v>
      </c>
      <c r="G536">
        <v>298</v>
      </c>
      <c r="H536">
        <f t="shared" si="1678"/>
        <v>1353</v>
      </c>
      <c r="I536" s="2">
        <f t="shared" si="1637"/>
        <v>0.22025129342202512</v>
      </c>
      <c r="J536" s="2">
        <f t="shared" si="1638"/>
        <v>63.5</v>
      </c>
      <c r="K536" s="2">
        <f t="shared" si="1639"/>
        <v>1.2707889125799574</v>
      </c>
      <c r="N536">
        <v>4</v>
      </c>
      <c r="O536">
        <v>27</v>
      </c>
      <c r="P536" s="2">
        <f t="shared" si="1681"/>
        <v>0.14814814814814814</v>
      </c>
      <c r="Q536" s="2">
        <f t="shared" si="1682"/>
        <v>0.85185185185185186</v>
      </c>
      <c r="R536">
        <v>5</v>
      </c>
      <c r="S536">
        <v>5</v>
      </c>
      <c r="T536" s="2">
        <f t="shared" si="1592"/>
        <v>1</v>
      </c>
      <c r="U536">
        <v>68</v>
      </c>
      <c r="V536">
        <v>165</v>
      </c>
      <c r="W536" s="2">
        <f t="shared" si="1640"/>
        <v>2.72</v>
      </c>
      <c r="X536" s="2">
        <f t="shared" si="1640"/>
        <v>44.55</v>
      </c>
      <c r="Y536" s="7">
        <f t="shared" si="1641"/>
        <v>0.93894500561167227</v>
      </c>
      <c r="Z536" s="2">
        <f t="shared" si="1642"/>
        <v>0.41212121212121211</v>
      </c>
      <c r="AA536" s="2">
        <f t="shared" si="1643"/>
        <v>13.6</v>
      </c>
      <c r="AB536" s="2">
        <f t="shared" si="1643"/>
        <v>33</v>
      </c>
      <c r="AC536" s="2">
        <f t="shared" si="1644"/>
        <v>0.85185185185185186</v>
      </c>
      <c r="AD536" s="2">
        <f t="shared" si="1645"/>
        <v>63</v>
      </c>
      <c r="AE536" s="2">
        <f t="shared" si="1645"/>
        <v>160</v>
      </c>
      <c r="AF536" s="2">
        <f t="shared" si="1619"/>
        <v>0.96969696969696972</v>
      </c>
      <c r="AG536" s="2">
        <f t="shared" si="1646"/>
        <v>0.39374999999999999</v>
      </c>
      <c r="AH536" s="2">
        <f t="shared" si="1626"/>
        <v>26.181818181818183</v>
      </c>
      <c r="AI536" s="2">
        <v>1</v>
      </c>
      <c r="AJ536">
        <f t="shared" si="1677"/>
        <v>2.9E-4</v>
      </c>
      <c r="AK536">
        <f t="shared" si="1616"/>
        <v>137.93103448275863</v>
      </c>
      <c r="AL536">
        <v>60</v>
      </c>
      <c r="AM536">
        <f t="shared" si="1617"/>
        <v>197.93103448275863</v>
      </c>
      <c r="AP536" t="s">
        <v>37</v>
      </c>
      <c r="AR536">
        <f>0.35/1000</f>
        <v>3.5E-4</v>
      </c>
      <c r="AS536">
        <v>0.63500000000000001</v>
      </c>
      <c r="AT536">
        <v>1</v>
      </c>
      <c r="AU536">
        <f t="shared" si="1628"/>
        <v>3.984344362627307</v>
      </c>
      <c r="AV536" t="s">
        <v>831</v>
      </c>
      <c r="AW536" t="s">
        <v>64</v>
      </c>
      <c r="AZ536" s="2">
        <f t="shared" si="1679"/>
        <v>1</v>
      </c>
      <c r="BA536" s="2">
        <f t="shared" si="1680"/>
        <v>2</v>
      </c>
      <c r="BB536">
        <v>92.1</v>
      </c>
      <c r="BC536">
        <f t="shared" si="1629"/>
        <v>1</v>
      </c>
      <c r="BD536">
        <v>0</v>
      </c>
      <c r="BE536">
        <f t="shared" si="1630"/>
        <v>0</v>
      </c>
      <c r="BF536">
        <v>0</v>
      </c>
      <c r="BG536">
        <f t="shared" si="1624"/>
        <v>0</v>
      </c>
      <c r="BH536">
        <v>0</v>
      </c>
      <c r="BI536">
        <f t="shared" si="1631"/>
        <v>0</v>
      </c>
      <c r="BJ536">
        <v>0</v>
      </c>
      <c r="BK536">
        <f t="shared" si="1632"/>
        <v>0</v>
      </c>
      <c r="BL536">
        <v>0</v>
      </c>
      <c r="BM536">
        <f t="shared" si="1633"/>
        <v>0</v>
      </c>
      <c r="BN536">
        <v>0</v>
      </c>
      <c r="BO536">
        <f t="shared" si="1634"/>
        <v>0</v>
      </c>
      <c r="BP536">
        <v>0</v>
      </c>
      <c r="BQ536">
        <f t="shared" si="1635"/>
        <v>0</v>
      </c>
      <c r="BR536">
        <v>0</v>
      </c>
      <c r="BS536">
        <f t="shared" si="1647"/>
        <v>0</v>
      </c>
      <c r="BT536">
        <v>0</v>
      </c>
      <c r="BU536">
        <f t="shared" si="1648"/>
        <v>0</v>
      </c>
      <c r="BV536">
        <v>0</v>
      </c>
      <c r="BW536">
        <f t="shared" si="1649"/>
        <v>0</v>
      </c>
      <c r="BX536">
        <v>0</v>
      </c>
      <c r="BY536">
        <f t="shared" si="1650"/>
        <v>0</v>
      </c>
      <c r="BZ536">
        <v>0</v>
      </c>
      <c r="CA536">
        <f t="shared" si="1651"/>
        <v>0</v>
      </c>
      <c r="CB536">
        <v>0</v>
      </c>
      <c r="CC536">
        <f t="shared" si="1652"/>
        <v>0</v>
      </c>
      <c r="CD536">
        <v>0</v>
      </c>
      <c r="CE536">
        <f t="shared" si="1653"/>
        <v>0</v>
      </c>
      <c r="CF536">
        <v>0</v>
      </c>
      <c r="CG536">
        <f t="shared" si="1654"/>
        <v>0</v>
      </c>
      <c r="CH536">
        <v>0</v>
      </c>
      <c r="CI536">
        <f t="shared" si="1655"/>
        <v>0</v>
      </c>
      <c r="CJ536">
        <v>0</v>
      </c>
      <c r="CK536">
        <f t="shared" si="1656"/>
        <v>0</v>
      </c>
      <c r="CL536">
        <v>0</v>
      </c>
      <c r="CM536">
        <f t="shared" si="1657"/>
        <v>0</v>
      </c>
      <c r="CN536">
        <v>0</v>
      </c>
      <c r="CO536">
        <f t="shared" si="1658"/>
        <v>0</v>
      </c>
      <c r="CP536">
        <v>0</v>
      </c>
      <c r="CQ536">
        <f t="shared" si="1659"/>
        <v>0</v>
      </c>
      <c r="CR536">
        <v>0</v>
      </c>
      <c r="CS536">
        <f t="shared" si="1660"/>
        <v>0</v>
      </c>
      <c r="CT536">
        <v>0</v>
      </c>
      <c r="CU536">
        <f t="shared" si="1661"/>
        <v>0</v>
      </c>
      <c r="CV536">
        <v>0</v>
      </c>
      <c r="CW536">
        <f t="shared" si="1662"/>
        <v>0</v>
      </c>
      <c r="CX536">
        <v>0</v>
      </c>
      <c r="CY536">
        <f t="shared" si="1663"/>
        <v>0</v>
      </c>
      <c r="CZ536">
        <v>0</v>
      </c>
      <c r="DA536">
        <f t="shared" si="1664"/>
        <v>0</v>
      </c>
      <c r="DB536">
        <v>0</v>
      </c>
      <c r="DC536">
        <f t="shared" si="1665"/>
        <v>0</v>
      </c>
      <c r="DD536">
        <v>0</v>
      </c>
      <c r="DE536">
        <f t="shared" si="1666"/>
        <v>0</v>
      </c>
      <c r="DF536">
        <v>0</v>
      </c>
      <c r="DG536">
        <f t="shared" si="1667"/>
        <v>0</v>
      </c>
      <c r="DH536">
        <v>0</v>
      </c>
      <c r="DI536">
        <f t="shared" si="1668"/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7.9</v>
      </c>
      <c r="DS536">
        <v>6.9817994353905538E-2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f t="shared" si="1669"/>
        <v>0</v>
      </c>
      <c r="ET536">
        <v>0</v>
      </c>
      <c r="EU536">
        <f t="shared" si="1670"/>
        <v>0</v>
      </c>
      <c r="EV536">
        <v>100</v>
      </c>
      <c r="EW536">
        <f t="shared" si="1671"/>
        <v>1</v>
      </c>
      <c r="EX536">
        <v>0</v>
      </c>
      <c r="EY536">
        <f t="shared" si="1672"/>
        <v>0</v>
      </c>
      <c r="EZ536">
        <v>0</v>
      </c>
      <c r="FA536">
        <f t="shared" si="1636"/>
        <v>0</v>
      </c>
      <c r="FB536">
        <v>0</v>
      </c>
      <c r="FC536">
        <f t="shared" si="1673"/>
        <v>0</v>
      </c>
      <c r="FD536">
        <v>0</v>
      </c>
      <c r="FE536">
        <f t="shared" si="1683"/>
        <v>0</v>
      </c>
      <c r="FF536">
        <v>0</v>
      </c>
      <c r="FG536">
        <f t="shared" si="1684"/>
        <v>0</v>
      </c>
      <c r="FH536">
        <v>0</v>
      </c>
      <c r="FI536">
        <f t="shared" si="1685"/>
        <v>0</v>
      </c>
      <c r="FJ536">
        <v>0</v>
      </c>
      <c r="FK536">
        <f t="shared" si="1686"/>
        <v>0</v>
      </c>
      <c r="FL536">
        <v>0</v>
      </c>
      <c r="FM536">
        <f t="shared" si="1687"/>
        <v>0</v>
      </c>
      <c r="FN536">
        <v>0</v>
      </c>
      <c r="FO536">
        <f t="shared" si="1688"/>
        <v>0</v>
      </c>
      <c r="FP536">
        <v>0</v>
      </c>
      <c r="FQ536">
        <f t="shared" si="1689"/>
        <v>0</v>
      </c>
      <c r="FR536">
        <v>0</v>
      </c>
      <c r="FS536">
        <f t="shared" si="1690"/>
        <v>0</v>
      </c>
      <c r="FT536">
        <v>0</v>
      </c>
      <c r="FU536">
        <f t="shared" si="1691"/>
        <v>0</v>
      </c>
      <c r="FV536">
        <v>0</v>
      </c>
      <c r="FW536">
        <f t="shared" si="1692"/>
        <v>0</v>
      </c>
      <c r="FX536">
        <v>0</v>
      </c>
      <c r="FY536">
        <f t="shared" si="1693"/>
        <v>0</v>
      </c>
      <c r="FZ536">
        <v>0</v>
      </c>
      <c r="GA536">
        <f t="shared" si="1694"/>
        <v>0</v>
      </c>
      <c r="GB536">
        <v>0</v>
      </c>
      <c r="GC536">
        <f t="shared" si="1695"/>
        <v>0</v>
      </c>
      <c r="GD536">
        <v>0</v>
      </c>
      <c r="GE536">
        <f t="shared" si="1696"/>
        <v>0</v>
      </c>
      <c r="GF536">
        <v>0</v>
      </c>
      <c r="GG536">
        <f t="shared" si="1697"/>
        <v>0</v>
      </c>
      <c r="GH536">
        <v>0</v>
      </c>
      <c r="GI536">
        <f t="shared" si="1698"/>
        <v>0</v>
      </c>
      <c r="GJ536">
        <v>0</v>
      </c>
      <c r="GK536">
        <f t="shared" si="1699"/>
        <v>0</v>
      </c>
      <c r="GL536">
        <v>0</v>
      </c>
      <c r="GM536">
        <f t="shared" si="1700"/>
        <v>0</v>
      </c>
      <c r="GN536">
        <v>0</v>
      </c>
      <c r="GO536">
        <f t="shared" si="1701"/>
        <v>0</v>
      </c>
      <c r="GP536">
        <v>0</v>
      </c>
      <c r="GQ536">
        <f t="shared" si="1702"/>
        <v>0</v>
      </c>
      <c r="GR536" s="3" t="s">
        <v>832</v>
      </c>
    </row>
    <row r="537" spans="1:200" x14ac:dyDescent="0.45">
      <c r="A537">
        <v>536</v>
      </c>
      <c r="B537" t="s">
        <v>445</v>
      </c>
      <c r="C537" t="s">
        <v>829</v>
      </c>
      <c r="E537" t="s">
        <v>839</v>
      </c>
      <c r="F537">
        <v>234.5</v>
      </c>
      <c r="G537">
        <v>298</v>
      </c>
      <c r="H537">
        <f t="shared" si="1678"/>
        <v>1353</v>
      </c>
      <c r="I537" s="2">
        <f t="shared" si="1637"/>
        <v>0.22025129342202512</v>
      </c>
      <c r="J537" s="2">
        <f t="shared" si="1638"/>
        <v>63.5</v>
      </c>
      <c r="K537" s="2">
        <f t="shared" si="1639"/>
        <v>1.2707889125799574</v>
      </c>
      <c r="N537">
        <v>5</v>
      </c>
      <c r="O537">
        <v>13</v>
      </c>
      <c r="P537" s="2">
        <f t="shared" si="1681"/>
        <v>0.38461538461538464</v>
      </c>
      <c r="Q537" s="2">
        <f t="shared" si="1682"/>
        <v>0.61538461538461542</v>
      </c>
      <c r="R537">
        <v>7</v>
      </c>
      <c r="S537">
        <v>7</v>
      </c>
      <c r="T537" s="2">
        <f t="shared" si="1592"/>
        <v>1</v>
      </c>
      <c r="U537">
        <v>110</v>
      </c>
      <c r="V537">
        <v>158</v>
      </c>
      <c r="W537" s="2">
        <f t="shared" si="1640"/>
        <v>5.5</v>
      </c>
      <c r="X537" s="2">
        <f t="shared" si="1640"/>
        <v>20.54</v>
      </c>
      <c r="Y537" s="7">
        <f t="shared" si="1641"/>
        <v>0.7322297955209347</v>
      </c>
      <c r="Z537" s="2">
        <f t="shared" si="1642"/>
        <v>0.69620253164556967</v>
      </c>
      <c r="AA537" s="2">
        <f t="shared" si="1643"/>
        <v>15.714285714285714</v>
      </c>
      <c r="AB537" s="2">
        <f t="shared" si="1643"/>
        <v>22.571428571428573</v>
      </c>
      <c r="AC537" s="2">
        <f t="shared" si="1644"/>
        <v>0.61538461538461542</v>
      </c>
      <c r="AD537" s="2">
        <f t="shared" si="1645"/>
        <v>103</v>
      </c>
      <c r="AE537" s="2">
        <f t="shared" si="1645"/>
        <v>151</v>
      </c>
      <c r="AF537" s="2">
        <f t="shared" si="1619"/>
        <v>0.95569620253164556</v>
      </c>
      <c r="AG537" s="2">
        <f t="shared" si="1646"/>
        <v>0.68211920529801329</v>
      </c>
      <c r="AH537" s="2">
        <f t="shared" si="1626"/>
        <v>12.424050632911392</v>
      </c>
      <c r="AI537" s="2">
        <v>1</v>
      </c>
      <c r="AJ537">
        <f t="shared" si="1677"/>
        <v>2.9E-4</v>
      </c>
      <c r="AK537">
        <f t="shared" si="1616"/>
        <v>172.41379310344828</v>
      </c>
      <c r="AL537">
        <v>60</v>
      </c>
      <c r="AM537">
        <f t="shared" si="1617"/>
        <v>232.41379310344828</v>
      </c>
      <c r="AP537" t="s">
        <v>37</v>
      </c>
      <c r="AR537">
        <f>0.086/1000</f>
        <v>8.599999999999999E-5</v>
      </c>
      <c r="AS537">
        <v>0.63500000000000001</v>
      </c>
      <c r="AT537">
        <v>1</v>
      </c>
      <c r="AU537">
        <f t="shared" si="1628"/>
        <v>5.5780821076782292</v>
      </c>
      <c r="AV537" t="s">
        <v>831</v>
      </c>
      <c r="AW537" t="s">
        <v>64</v>
      </c>
      <c r="AZ537" s="2">
        <f t="shared" si="1679"/>
        <v>1</v>
      </c>
      <c r="BA537" s="2">
        <f t="shared" si="1680"/>
        <v>2</v>
      </c>
      <c r="BB537">
        <v>92.1</v>
      </c>
      <c r="BC537">
        <f t="shared" si="1629"/>
        <v>1</v>
      </c>
      <c r="BD537">
        <v>0</v>
      </c>
      <c r="BE537">
        <f t="shared" si="1630"/>
        <v>0</v>
      </c>
      <c r="BF537">
        <v>0</v>
      </c>
      <c r="BG537">
        <f t="shared" si="1624"/>
        <v>0</v>
      </c>
      <c r="BH537">
        <v>0</v>
      </c>
      <c r="BI537">
        <f t="shared" si="1631"/>
        <v>0</v>
      </c>
      <c r="BJ537">
        <v>0</v>
      </c>
      <c r="BK537">
        <f t="shared" si="1632"/>
        <v>0</v>
      </c>
      <c r="BL537">
        <v>0</v>
      </c>
      <c r="BM537">
        <f t="shared" si="1633"/>
        <v>0</v>
      </c>
      <c r="BN537">
        <v>0</v>
      </c>
      <c r="BO537">
        <f t="shared" si="1634"/>
        <v>0</v>
      </c>
      <c r="BP537">
        <v>0</v>
      </c>
      <c r="BQ537">
        <f t="shared" si="1635"/>
        <v>0</v>
      </c>
      <c r="BR537">
        <v>0</v>
      </c>
      <c r="BS537">
        <f t="shared" si="1647"/>
        <v>0</v>
      </c>
      <c r="BT537">
        <v>0</v>
      </c>
      <c r="BU537">
        <f t="shared" si="1648"/>
        <v>0</v>
      </c>
      <c r="BV537">
        <v>0</v>
      </c>
      <c r="BW537">
        <f t="shared" si="1649"/>
        <v>0</v>
      </c>
      <c r="BX537">
        <v>0</v>
      </c>
      <c r="BY537">
        <f t="shared" si="1650"/>
        <v>0</v>
      </c>
      <c r="BZ537">
        <v>0</v>
      </c>
      <c r="CA537">
        <f t="shared" si="1651"/>
        <v>0</v>
      </c>
      <c r="CB537">
        <v>0</v>
      </c>
      <c r="CC537">
        <f t="shared" si="1652"/>
        <v>0</v>
      </c>
      <c r="CD537">
        <v>0</v>
      </c>
      <c r="CE537">
        <f t="shared" si="1653"/>
        <v>0</v>
      </c>
      <c r="CF537">
        <v>0</v>
      </c>
      <c r="CG537">
        <f t="shared" si="1654"/>
        <v>0</v>
      </c>
      <c r="CH537">
        <v>0</v>
      </c>
      <c r="CI537">
        <f t="shared" si="1655"/>
        <v>0</v>
      </c>
      <c r="CJ537">
        <v>0</v>
      </c>
      <c r="CK537">
        <f t="shared" si="1656"/>
        <v>0</v>
      </c>
      <c r="CL537">
        <v>0</v>
      </c>
      <c r="CM537">
        <f t="shared" si="1657"/>
        <v>0</v>
      </c>
      <c r="CN537">
        <v>0</v>
      </c>
      <c r="CO537">
        <f t="shared" si="1658"/>
        <v>0</v>
      </c>
      <c r="CP537">
        <v>0</v>
      </c>
      <c r="CQ537">
        <f t="shared" si="1659"/>
        <v>0</v>
      </c>
      <c r="CR537">
        <v>0</v>
      </c>
      <c r="CS537">
        <f t="shared" si="1660"/>
        <v>0</v>
      </c>
      <c r="CT537">
        <v>0</v>
      </c>
      <c r="CU537">
        <f t="shared" si="1661"/>
        <v>0</v>
      </c>
      <c r="CV537">
        <v>0</v>
      </c>
      <c r="CW537">
        <f t="shared" si="1662"/>
        <v>0</v>
      </c>
      <c r="CX537">
        <v>0</v>
      </c>
      <c r="CY537">
        <f t="shared" si="1663"/>
        <v>0</v>
      </c>
      <c r="CZ537">
        <v>0</v>
      </c>
      <c r="DA537">
        <f t="shared" si="1664"/>
        <v>0</v>
      </c>
      <c r="DB537">
        <v>0</v>
      </c>
      <c r="DC537">
        <f t="shared" si="1665"/>
        <v>0</v>
      </c>
      <c r="DD537">
        <v>0</v>
      </c>
      <c r="DE537">
        <f t="shared" si="1666"/>
        <v>0</v>
      </c>
      <c r="DF537">
        <v>0</v>
      </c>
      <c r="DG537">
        <f t="shared" si="1667"/>
        <v>0</v>
      </c>
      <c r="DH537">
        <v>0</v>
      </c>
      <c r="DI537">
        <f t="shared" si="1668"/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7.9</v>
      </c>
      <c r="DS537">
        <v>6.9817994353905538E-2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f t="shared" si="1669"/>
        <v>0</v>
      </c>
      <c r="ET537">
        <v>0</v>
      </c>
      <c r="EU537">
        <f t="shared" si="1670"/>
        <v>0</v>
      </c>
      <c r="EV537">
        <v>100</v>
      </c>
      <c r="EW537">
        <f t="shared" si="1671"/>
        <v>1</v>
      </c>
      <c r="EX537">
        <v>0</v>
      </c>
      <c r="EY537">
        <f t="shared" si="1672"/>
        <v>0</v>
      </c>
      <c r="EZ537">
        <v>0</v>
      </c>
      <c r="FA537">
        <f t="shared" si="1636"/>
        <v>0</v>
      </c>
      <c r="FB537">
        <v>0</v>
      </c>
      <c r="FC537">
        <f t="shared" si="1673"/>
        <v>0</v>
      </c>
      <c r="FD537">
        <v>0</v>
      </c>
      <c r="FE537">
        <f t="shared" si="1683"/>
        <v>0</v>
      </c>
      <c r="FF537">
        <v>0</v>
      </c>
      <c r="FG537">
        <f t="shared" si="1684"/>
        <v>0</v>
      </c>
      <c r="FH537">
        <v>0</v>
      </c>
      <c r="FI537">
        <f t="shared" si="1685"/>
        <v>0</v>
      </c>
      <c r="FJ537">
        <v>0</v>
      </c>
      <c r="FK537">
        <f t="shared" si="1686"/>
        <v>0</v>
      </c>
      <c r="FL537">
        <v>0</v>
      </c>
      <c r="FM537">
        <f t="shared" si="1687"/>
        <v>0</v>
      </c>
      <c r="FN537">
        <v>0</v>
      </c>
      <c r="FO537">
        <f t="shared" si="1688"/>
        <v>0</v>
      </c>
      <c r="FP537">
        <v>0</v>
      </c>
      <c r="FQ537">
        <f t="shared" si="1689"/>
        <v>0</v>
      </c>
      <c r="FR537">
        <v>0</v>
      </c>
      <c r="FS537">
        <f t="shared" si="1690"/>
        <v>0</v>
      </c>
      <c r="FT537">
        <v>0</v>
      </c>
      <c r="FU537">
        <f t="shared" si="1691"/>
        <v>0</v>
      </c>
      <c r="FV537">
        <v>0</v>
      </c>
      <c r="FW537">
        <f t="shared" si="1692"/>
        <v>0</v>
      </c>
      <c r="FX537">
        <v>0</v>
      </c>
      <c r="FY537">
        <f t="shared" si="1693"/>
        <v>0</v>
      </c>
      <c r="FZ537">
        <v>0</v>
      </c>
      <c r="GA537">
        <f t="shared" si="1694"/>
        <v>0</v>
      </c>
      <c r="GB537">
        <v>0</v>
      </c>
      <c r="GC537">
        <f t="shared" si="1695"/>
        <v>0</v>
      </c>
      <c r="GD537">
        <v>0</v>
      </c>
      <c r="GE537">
        <f t="shared" si="1696"/>
        <v>0</v>
      </c>
      <c r="GF537">
        <v>0</v>
      </c>
      <c r="GG537">
        <f t="shared" si="1697"/>
        <v>0</v>
      </c>
      <c r="GH537">
        <v>0</v>
      </c>
      <c r="GI537">
        <f t="shared" si="1698"/>
        <v>0</v>
      </c>
      <c r="GJ537">
        <v>0</v>
      </c>
      <c r="GK537">
        <f t="shared" si="1699"/>
        <v>0</v>
      </c>
      <c r="GL537">
        <v>0</v>
      </c>
      <c r="GM537">
        <f t="shared" si="1700"/>
        <v>0</v>
      </c>
      <c r="GN537">
        <v>0</v>
      </c>
      <c r="GO537">
        <f t="shared" si="1701"/>
        <v>0</v>
      </c>
      <c r="GP537">
        <v>0</v>
      </c>
      <c r="GQ537">
        <f t="shared" si="1702"/>
        <v>0</v>
      </c>
      <c r="GR537" s="3" t="s">
        <v>832</v>
      </c>
    </row>
    <row r="538" spans="1:200" x14ac:dyDescent="0.45">
      <c r="A538">
        <v>537</v>
      </c>
      <c r="B538" t="s">
        <v>445</v>
      </c>
      <c r="C538" t="s">
        <v>829</v>
      </c>
      <c r="E538" t="s">
        <v>839</v>
      </c>
      <c r="F538">
        <v>234.5</v>
      </c>
      <c r="G538">
        <v>298</v>
      </c>
      <c r="H538">
        <f t="shared" si="1678"/>
        <v>1353</v>
      </c>
      <c r="I538" s="2">
        <f t="shared" si="1637"/>
        <v>0.22025129342202512</v>
      </c>
      <c r="J538" s="2">
        <f t="shared" si="1638"/>
        <v>63.5</v>
      </c>
      <c r="K538" s="2">
        <f t="shared" si="1639"/>
        <v>1.2707889125799574</v>
      </c>
      <c r="N538">
        <v>5</v>
      </c>
      <c r="O538">
        <v>35</v>
      </c>
      <c r="P538" s="2">
        <f t="shared" si="1681"/>
        <v>0.14285714285714285</v>
      </c>
      <c r="Q538" s="2">
        <f t="shared" si="1682"/>
        <v>0.8571428571428571</v>
      </c>
      <c r="R538">
        <v>12</v>
      </c>
      <c r="S538">
        <v>12</v>
      </c>
      <c r="T538" s="2">
        <f t="shared" si="1592"/>
        <v>1</v>
      </c>
      <c r="U538">
        <v>144</v>
      </c>
      <c r="V538">
        <v>241</v>
      </c>
      <c r="W538" s="2">
        <f t="shared" si="1640"/>
        <v>7.2</v>
      </c>
      <c r="X538" s="2">
        <f t="shared" si="1640"/>
        <v>84.35</v>
      </c>
      <c r="Y538" s="7">
        <f t="shared" si="1641"/>
        <v>0.91464137522228806</v>
      </c>
      <c r="Z538" s="2">
        <f t="shared" si="1642"/>
        <v>0.59751037344398339</v>
      </c>
      <c r="AA538" s="2">
        <f t="shared" si="1643"/>
        <v>12</v>
      </c>
      <c r="AB538" s="2">
        <f t="shared" si="1643"/>
        <v>20.083333333333332</v>
      </c>
      <c r="AC538" s="2">
        <f t="shared" si="1644"/>
        <v>0.8571428571428571</v>
      </c>
      <c r="AD538" s="2">
        <f t="shared" si="1645"/>
        <v>132</v>
      </c>
      <c r="AE538" s="2">
        <f t="shared" si="1645"/>
        <v>229</v>
      </c>
      <c r="AF538" s="2">
        <f t="shared" si="1619"/>
        <v>0.950207468879668</v>
      </c>
      <c r="AG538" s="2">
        <f t="shared" si="1646"/>
        <v>0.57641921397379914</v>
      </c>
      <c r="AH538" s="2">
        <f t="shared" si="1626"/>
        <v>33.257261410788381</v>
      </c>
      <c r="AI538" s="2">
        <v>1</v>
      </c>
      <c r="AJ538">
        <f t="shared" si="1677"/>
        <v>2.9E-4</v>
      </c>
      <c r="AK538">
        <f t="shared" si="1616"/>
        <v>172.41379310344828</v>
      </c>
      <c r="AL538">
        <v>60</v>
      </c>
      <c r="AM538">
        <f t="shared" si="1617"/>
        <v>232.41379310344828</v>
      </c>
      <c r="AP538" t="s">
        <v>37</v>
      </c>
      <c r="AR538">
        <f>0.038/1000</f>
        <v>3.8000000000000002E-5</v>
      </c>
      <c r="AS538">
        <v>0.63500000000000001</v>
      </c>
      <c r="AT538">
        <v>1</v>
      </c>
      <c r="AU538">
        <f t="shared" si="1628"/>
        <v>9.5624264703055353</v>
      </c>
      <c r="AV538" t="s">
        <v>831</v>
      </c>
      <c r="AW538" t="s">
        <v>64</v>
      </c>
      <c r="AZ538" s="2">
        <f t="shared" si="1679"/>
        <v>1</v>
      </c>
      <c r="BA538" s="2">
        <f t="shared" si="1680"/>
        <v>2</v>
      </c>
      <c r="BB538">
        <v>92.1</v>
      </c>
      <c r="BC538">
        <f t="shared" si="1629"/>
        <v>1</v>
      </c>
      <c r="BD538">
        <v>0</v>
      </c>
      <c r="BE538">
        <f t="shared" si="1630"/>
        <v>0</v>
      </c>
      <c r="BF538">
        <v>0</v>
      </c>
      <c r="BG538">
        <f t="shared" si="1624"/>
        <v>0</v>
      </c>
      <c r="BH538">
        <v>0</v>
      </c>
      <c r="BI538">
        <f t="shared" si="1631"/>
        <v>0</v>
      </c>
      <c r="BJ538">
        <v>0</v>
      </c>
      <c r="BK538">
        <f t="shared" si="1632"/>
        <v>0</v>
      </c>
      <c r="BL538">
        <v>0</v>
      </c>
      <c r="BM538">
        <f t="shared" si="1633"/>
        <v>0</v>
      </c>
      <c r="BN538">
        <v>0</v>
      </c>
      <c r="BO538">
        <f t="shared" si="1634"/>
        <v>0</v>
      </c>
      <c r="BP538">
        <v>0</v>
      </c>
      <c r="BQ538">
        <f t="shared" si="1635"/>
        <v>0</v>
      </c>
      <c r="BR538">
        <v>0</v>
      </c>
      <c r="BS538">
        <f t="shared" si="1647"/>
        <v>0</v>
      </c>
      <c r="BT538">
        <v>0</v>
      </c>
      <c r="BU538">
        <f t="shared" si="1648"/>
        <v>0</v>
      </c>
      <c r="BV538">
        <v>0</v>
      </c>
      <c r="BW538">
        <f t="shared" si="1649"/>
        <v>0</v>
      </c>
      <c r="BX538">
        <v>0</v>
      </c>
      <c r="BY538">
        <f t="shared" si="1650"/>
        <v>0</v>
      </c>
      <c r="BZ538">
        <v>0</v>
      </c>
      <c r="CA538">
        <f t="shared" si="1651"/>
        <v>0</v>
      </c>
      <c r="CB538">
        <v>0</v>
      </c>
      <c r="CC538">
        <f t="shared" si="1652"/>
        <v>0</v>
      </c>
      <c r="CD538">
        <v>0</v>
      </c>
      <c r="CE538">
        <f t="shared" si="1653"/>
        <v>0</v>
      </c>
      <c r="CF538">
        <v>0</v>
      </c>
      <c r="CG538">
        <f t="shared" si="1654"/>
        <v>0</v>
      </c>
      <c r="CH538">
        <v>0</v>
      </c>
      <c r="CI538">
        <f t="shared" si="1655"/>
        <v>0</v>
      </c>
      <c r="CJ538">
        <v>0</v>
      </c>
      <c r="CK538">
        <f t="shared" si="1656"/>
        <v>0</v>
      </c>
      <c r="CL538">
        <v>0</v>
      </c>
      <c r="CM538">
        <f t="shared" si="1657"/>
        <v>0</v>
      </c>
      <c r="CN538">
        <v>0</v>
      </c>
      <c r="CO538">
        <f t="shared" si="1658"/>
        <v>0</v>
      </c>
      <c r="CP538">
        <v>0</v>
      </c>
      <c r="CQ538">
        <f t="shared" si="1659"/>
        <v>0</v>
      </c>
      <c r="CR538">
        <v>0</v>
      </c>
      <c r="CS538">
        <f t="shared" si="1660"/>
        <v>0</v>
      </c>
      <c r="CT538">
        <v>0</v>
      </c>
      <c r="CU538">
        <f t="shared" si="1661"/>
        <v>0</v>
      </c>
      <c r="CV538">
        <v>0</v>
      </c>
      <c r="CW538">
        <f t="shared" si="1662"/>
        <v>0</v>
      </c>
      <c r="CX538">
        <v>0</v>
      </c>
      <c r="CY538">
        <f t="shared" si="1663"/>
        <v>0</v>
      </c>
      <c r="CZ538">
        <v>0</v>
      </c>
      <c r="DA538">
        <f t="shared" si="1664"/>
        <v>0</v>
      </c>
      <c r="DB538">
        <v>0</v>
      </c>
      <c r="DC538">
        <f t="shared" si="1665"/>
        <v>0</v>
      </c>
      <c r="DD538">
        <v>0</v>
      </c>
      <c r="DE538">
        <f t="shared" si="1666"/>
        <v>0</v>
      </c>
      <c r="DF538">
        <v>0</v>
      </c>
      <c r="DG538">
        <f t="shared" si="1667"/>
        <v>0</v>
      </c>
      <c r="DH538">
        <v>0</v>
      </c>
      <c r="DI538">
        <f t="shared" si="1668"/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7.9</v>
      </c>
      <c r="DS538">
        <v>6.9817994353905538E-2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f t="shared" si="1669"/>
        <v>0</v>
      </c>
      <c r="ET538">
        <v>0</v>
      </c>
      <c r="EU538">
        <f t="shared" si="1670"/>
        <v>0</v>
      </c>
      <c r="EV538">
        <v>100</v>
      </c>
      <c r="EW538">
        <f t="shared" si="1671"/>
        <v>1</v>
      </c>
      <c r="EX538">
        <v>0</v>
      </c>
      <c r="EY538">
        <f t="shared" si="1672"/>
        <v>0</v>
      </c>
      <c r="EZ538">
        <v>0</v>
      </c>
      <c r="FA538">
        <f t="shared" si="1636"/>
        <v>0</v>
      </c>
      <c r="FB538">
        <v>0</v>
      </c>
      <c r="FC538">
        <f t="shared" si="1673"/>
        <v>0</v>
      </c>
      <c r="FD538">
        <v>0</v>
      </c>
      <c r="FE538">
        <f t="shared" si="1683"/>
        <v>0</v>
      </c>
      <c r="FF538">
        <v>0</v>
      </c>
      <c r="FG538">
        <f t="shared" si="1684"/>
        <v>0</v>
      </c>
      <c r="FH538">
        <v>0</v>
      </c>
      <c r="FI538">
        <f t="shared" si="1685"/>
        <v>0</v>
      </c>
      <c r="FJ538">
        <v>0</v>
      </c>
      <c r="FK538">
        <f t="shared" si="1686"/>
        <v>0</v>
      </c>
      <c r="FL538">
        <v>0</v>
      </c>
      <c r="FM538">
        <f t="shared" si="1687"/>
        <v>0</v>
      </c>
      <c r="FN538">
        <v>0</v>
      </c>
      <c r="FO538">
        <f t="shared" si="1688"/>
        <v>0</v>
      </c>
      <c r="FP538">
        <v>0</v>
      </c>
      <c r="FQ538">
        <f t="shared" si="1689"/>
        <v>0</v>
      </c>
      <c r="FR538">
        <v>0</v>
      </c>
      <c r="FS538">
        <f t="shared" si="1690"/>
        <v>0</v>
      </c>
      <c r="FT538">
        <v>0</v>
      </c>
      <c r="FU538">
        <f t="shared" si="1691"/>
        <v>0</v>
      </c>
      <c r="FV538">
        <v>0</v>
      </c>
      <c r="FW538">
        <f t="shared" si="1692"/>
        <v>0</v>
      </c>
      <c r="FX538">
        <v>0</v>
      </c>
      <c r="FY538">
        <f t="shared" si="1693"/>
        <v>0</v>
      </c>
      <c r="FZ538">
        <v>0</v>
      </c>
      <c r="GA538">
        <f t="shared" si="1694"/>
        <v>0</v>
      </c>
      <c r="GB538">
        <v>0</v>
      </c>
      <c r="GC538">
        <f t="shared" si="1695"/>
        <v>0</v>
      </c>
      <c r="GD538">
        <v>0</v>
      </c>
      <c r="GE538">
        <f t="shared" si="1696"/>
        <v>0</v>
      </c>
      <c r="GF538">
        <v>0</v>
      </c>
      <c r="GG538">
        <f t="shared" si="1697"/>
        <v>0</v>
      </c>
      <c r="GH538">
        <v>0</v>
      </c>
      <c r="GI538">
        <f t="shared" si="1698"/>
        <v>0</v>
      </c>
      <c r="GJ538">
        <v>0</v>
      </c>
      <c r="GK538">
        <f t="shared" si="1699"/>
        <v>0</v>
      </c>
      <c r="GL538">
        <v>0</v>
      </c>
      <c r="GM538">
        <f t="shared" si="1700"/>
        <v>0</v>
      </c>
      <c r="GN538">
        <v>0</v>
      </c>
      <c r="GO538">
        <f t="shared" si="1701"/>
        <v>0</v>
      </c>
      <c r="GP538">
        <v>0</v>
      </c>
      <c r="GQ538">
        <f t="shared" si="1702"/>
        <v>0</v>
      </c>
      <c r="GR538" s="3" t="s">
        <v>832</v>
      </c>
    </row>
    <row r="539" spans="1:200" x14ac:dyDescent="0.45">
      <c r="A539">
        <v>538</v>
      </c>
      <c r="B539" t="s">
        <v>445</v>
      </c>
      <c r="C539" t="s">
        <v>838</v>
      </c>
      <c r="E539" t="s">
        <v>839</v>
      </c>
      <c r="F539">
        <v>273</v>
      </c>
      <c r="G539">
        <v>298</v>
      </c>
      <c r="H539">
        <f t="shared" si="1678"/>
        <v>1353</v>
      </c>
      <c r="I539" s="2">
        <f t="shared" si="1637"/>
        <v>0.22025129342202512</v>
      </c>
      <c r="J539" s="2">
        <f t="shared" si="1638"/>
        <v>25</v>
      </c>
      <c r="K539" s="2">
        <f t="shared" si="1639"/>
        <v>1.0915750915750915</v>
      </c>
      <c r="N539">
        <v>27</v>
      </c>
      <c r="O539">
        <v>27</v>
      </c>
      <c r="P539" s="2">
        <f t="shared" si="1681"/>
        <v>1</v>
      </c>
      <c r="Q539" s="2">
        <f t="shared" si="1682"/>
        <v>0</v>
      </c>
      <c r="R539">
        <v>5</v>
      </c>
      <c r="S539">
        <v>5</v>
      </c>
      <c r="T539" s="2">
        <f t="shared" si="1592"/>
        <v>1</v>
      </c>
      <c r="U539">
        <v>165</v>
      </c>
      <c r="V539">
        <v>165</v>
      </c>
      <c r="W539" s="2">
        <f t="shared" si="1640"/>
        <v>44.55</v>
      </c>
      <c r="X539" s="2">
        <f t="shared" si="1640"/>
        <v>44.55</v>
      </c>
      <c r="Y539" s="7">
        <f t="shared" si="1641"/>
        <v>0</v>
      </c>
      <c r="Z539" s="2">
        <f t="shared" si="1642"/>
        <v>1</v>
      </c>
      <c r="AA539" s="2">
        <f t="shared" si="1643"/>
        <v>33</v>
      </c>
      <c r="AB539" s="2">
        <f t="shared" si="1643"/>
        <v>33</v>
      </c>
      <c r="AC539" s="2">
        <f t="shared" si="1644"/>
        <v>0</v>
      </c>
      <c r="AD539" s="2">
        <f t="shared" si="1645"/>
        <v>160</v>
      </c>
      <c r="AE539" s="2">
        <f t="shared" si="1645"/>
        <v>160</v>
      </c>
      <c r="AF539" s="2">
        <f t="shared" si="1619"/>
        <v>0.96969696969696972</v>
      </c>
      <c r="AG539" s="2">
        <f t="shared" si="1646"/>
        <v>1</v>
      </c>
      <c r="AH539" s="2">
        <f t="shared" si="1626"/>
        <v>26.181818181818183</v>
      </c>
      <c r="AI539" s="2">
        <v>0</v>
      </c>
      <c r="AJ539">
        <f t="shared" si="1677"/>
        <v>2.9E-4</v>
      </c>
      <c r="AK539">
        <f t="shared" si="1616"/>
        <v>931.03448275862081</v>
      </c>
      <c r="AL539">
        <v>60</v>
      </c>
      <c r="AM539">
        <f t="shared" si="1617"/>
        <v>991.03448275862081</v>
      </c>
      <c r="AP539" t="s">
        <v>37</v>
      </c>
      <c r="AR539">
        <f>0.35/1000</f>
        <v>3.5E-4</v>
      </c>
      <c r="AS539">
        <v>0.63500000000000001</v>
      </c>
      <c r="AT539">
        <v>1</v>
      </c>
      <c r="AU539">
        <f t="shared" si="1628"/>
        <v>3.984344362627307</v>
      </c>
      <c r="AV539" t="s">
        <v>831</v>
      </c>
      <c r="AW539" t="s">
        <v>64</v>
      </c>
      <c r="AZ539" s="2">
        <f t="shared" si="1679"/>
        <v>1</v>
      </c>
      <c r="BA539" s="2">
        <f t="shared" si="1680"/>
        <v>2</v>
      </c>
      <c r="BB539">
        <v>92.1</v>
      </c>
      <c r="BC539">
        <f t="shared" si="1629"/>
        <v>1</v>
      </c>
      <c r="BD539">
        <v>0</v>
      </c>
      <c r="BE539">
        <f t="shared" si="1630"/>
        <v>0</v>
      </c>
      <c r="BF539">
        <v>0</v>
      </c>
      <c r="BG539">
        <f t="shared" si="1624"/>
        <v>0</v>
      </c>
      <c r="BH539">
        <v>0</v>
      </c>
      <c r="BI539">
        <f t="shared" si="1631"/>
        <v>0</v>
      </c>
      <c r="BJ539">
        <v>0</v>
      </c>
      <c r="BK539">
        <f t="shared" si="1632"/>
        <v>0</v>
      </c>
      <c r="BL539">
        <v>0</v>
      </c>
      <c r="BM539">
        <f t="shared" si="1633"/>
        <v>0</v>
      </c>
      <c r="BN539">
        <v>0</v>
      </c>
      <c r="BO539">
        <f t="shared" si="1634"/>
        <v>0</v>
      </c>
      <c r="BP539">
        <v>0</v>
      </c>
      <c r="BQ539">
        <f t="shared" si="1635"/>
        <v>0</v>
      </c>
      <c r="BR539">
        <v>0</v>
      </c>
      <c r="BS539">
        <f t="shared" si="1647"/>
        <v>0</v>
      </c>
      <c r="BT539">
        <v>0</v>
      </c>
      <c r="BU539">
        <f t="shared" si="1648"/>
        <v>0</v>
      </c>
      <c r="BV539">
        <v>0</v>
      </c>
      <c r="BW539">
        <f t="shared" si="1649"/>
        <v>0</v>
      </c>
      <c r="BX539">
        <v>0</v>
      </c>
      <c r="BY539">
        <f t="shared" si="1650"/>
        <v>0</v>
      </c>
      <c r="BZ539">
        <v>0</v>
      </c>
      <c r="CA539">
        <f t="shared" si="1651"/>
        <v>0</v>
      </c>
      <c r="CB539">
        <v>0</v>
      </c>
      <c r="CC539">
        <f t="shared" si="1652"/>
        <v>0</v>
      </c>
      <c r="CD539">
        <v>0</v>
      </c>
      <c r="CE539">
        <f t="shared" si="1653"/>
        <v>0</v>
      </c>
      <c r="CF539">
        <v>0</v>
      </c>
      <c r="CG539">
        <f t="shared" si="1654"/>
        <v>0</v>
      </c>
      <c r="CH539">
        <v>0</v>
      </c>
      <c r="CI539">
        <f t="shared" si="1655"/>
        <v>0</v>
      </c>
      <c r="CJ539">
        <v>0</v>
      </c>
      <c r="CK539">
        <f t="shared" si="1656"/>
        <v>0</v>
      </c>
      <c r="CL539">
        <v>0</v>
      </c>
      <c r="CM539">
        <f t="shared" si="1657"/>
        <v>0</v>
      </c>
      <c r="CN539">
        <v>0</v>
      </c>
      <c r="CO539">
        <f t="shared" si="1658"/>
        <v>0</v>
      </c>
      <c r="CP539">
        <v>0</v>
      </c>
      <c r="CQ539">
        <f t="shared" si="1659"/>
        <v>0</v>
      </c>
      <c r="CR539">
        <v>0</v>
      </c>
      <c r="CS539">
        <f t="shared" si="1660"/>
        <v>0</v>
      </c>
      <c r="CT539">
        <v>0</v>
      </c>
      <c r="CU539">
        <f t="shared" si="1661"/>
        <v>0</v>
      </c>
      <c r="CV539">
        <v>0</v>
      </c>
      <c r="CW539">
        <f t="shared" si="1662"/>
        <v>0</v>
      </c>
      <c r="CX539">
        <v>0</v>
      </c>
      <c r="CY539">
        <f t="shared" si="1663"/>
        <v>0</v>
      </c>
      <c r="CZ539">
        <v>0</v>
      </c>
      <c r="DA539">
        <f t="shared" si="1664"/>
        <v>0</v>
      </c>
      <c r="DB539">
        <v>0</v>
      </c>
      <c r="DC539">
        <f t="shared" si="1665"/>
        <v>0</v>
      </c>
      <c r="DD539">
        <v>0</v>
      </c>
      <c r="DE539">
        <f t="shared" si="1666"/>
        <v>0</v>
      </c>
      <c r="DF539">
        <v>0</v>
      </c>
      <c r="DG539">
        <f t="shared" si="1667"/>
        <v>0</v>
      </c>
      <c r="DH539">
        <v>0</v>
      </c>
      <c r="DI539">
        <f t="shared" si="1668"/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7.9</v>
      </c>
      <c r="DS539">
        <v>6.9817994353905538E-2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f t="shared" si="1669"/>
        <v>0</v>
      </c>
      <c r="ET539">
        <v>0</v>
      </c>
      <c r="EU539">
        <f t="shared" si="1670"/>
        <v>0</v>
      </c>
      <c r="EV539">
        <v>98.3</v>
      </c>
      <c r="EW539">
        <f t="shared" si="1671"/>
        <v>0.94962164861335185</v>
      </c>
      <c r="EX539">
        <v>1.7</v>
      </c>
      <c r="EY539">
        <f t="shared" si="1672"/>
        <v>5.0378351386648236E-2</v>
      </c>
      <c r="EZ539">
        <v>0</v>
      </c>
      <c r="FA539">
        <f t="shared" si="1636"/>
        <v>0</v>
      </c>
      <c r="FB539">
        <v>0</v>
      </c>
      <c r="FC539">
        <f t="shared" si="1673"/>
        <v>0</v>
      </c>
      <c r="FD539">
        <v>0</v>
      </c>
      <c r="FE539">
        <f t="shared" si="1683"/>
        <v>0</v>
      </c>
      <c r="FF539">
        <v>0</v>
      </c>
      <c r="FG539">
        <f t="shared" si="1684"/>
        <v>0</v>
      </c>
      <c r="FH539">
        <v>0</v>
      </c>
      <c r="FI539">
        <f t="shared" si="1685"/>
        <v>0</v>
      </c>
      <c r="FJ539">
        <v>0</v>
      </c>
      <c r="FK539">
        <f t="shared" si="1686"/>
        <v>0</v>
      </c>
      <c r="FL539">
        <v>0</v>
      </c>
      <c r="FM539">
        <f t="shared" si="1687"/>
        <v>0</v>
      </c>
      <c r="FN539">
        <v>0</v>
      </c>
      <c r="FO539">
        <f t="shared" si="1688"/>
        <v>0</v>
      </c>
      <c r="FP539">
        <v>0</v>
      </c>
      <c r="FQ539">
        <f t="shared" si="1689"/>
        <v>0</v>
      </c>
      <c r="FR539">
        <v>0</v>
      </c>
      <c r="FS539">
        <f t="shared" si="1690"/>
        <v>0</v>
      </c>
      <c r="FT539">
        <v>0</v>
      </c>
      <c r="FU539">
        <f t="shared" si="1691"/>
        <v>0</v>
      </c>
      <c r="FV539">
        <v>0</v>
      </c>
      <c r="FW539">
        <f t="shared" si="1692"/>
        <v>0</v>
      </c>
      <c r="FX539">
        <v>0</v>
      </c>
      <c r="FY539">
        <f t="shared" si="1693"/>
        <v>0</v>
      </c>
      <c r="FZ539">
        <v>0</v>
      </c>
      <c r="GA539">
        <f t="shared" si="1694"/>
        <v>0</v>
      </c>
      <c r="GB539">
        <v>0</v>
      </c>
      <c r="GC539">
        <f t="shared" si="1695"/>
        <v>0</v>
      </c>
      <c r="GD539">
        <v>0</v>
      </c>
      <c r="GE539">
        <f t="shared" si="1696"/>
        <v>0</v>
      </c>
      <c r="GF539">
        <v>0</v>
      </c>
      <c r="GG539">
        <f t="shared" si="1697"/>
        <v>0</v>
      </c>
      <c r="GH539">
        <v>0</v>
      </c>
      <c r="GI539">
        <f t="shared" si="1698"/>
        <v>0</v>
      </c>
      <c r="GJ539">
        <v>0</v>
      </c>
      <c r="GK539">
        <f t="shared" si="1699"/>
        <v>0</v>
      </c>
      <c r="GL539">
        <v>0</v>
      </c>
      <c r="GM539">
        <f t="shared" si="1700"/>
        <v>0</v>
      </c>
      <c r="GN539">
        <v>0</v>
      </c>
      <c r="GO539">
        <f t="shared" si="1701"/>
        <v>0</v>
      </c>
      <c r="GP539">
        <v>0</v>
      </c>
      <c r="GQ539">
        <f t="shared" si="1702"/>
        <v>0</v>
      </c>
      <c r="GR539" s="3" t="s">
        <v>832</v>
      </c>
    </row>
    <row r="540" spans="1:200" x14ac:dyDescent="0.45">
      <c r="A540">
        <v>539</v>
      </c>
      <c r="B540" t="s">
        <v>445</v>
      </c>
      <c r="C540" t="s">
        <v>838</v>
      </c>
      <c r="E540" t="s">
        <v>839</v>
      </c>
      <c r="F540">
        <v>273</v>
      </c>
      <c r="G540">
        <v>298</v>
      </c>
      <c r="H540">
        <f t="shared" si="1678"/>
        <v>1353</v>
      </c>
      <c r="I540" s="2">
        <f t="shared" si="1637"/>
        <v>0.22025129342202512</v>
      </c>
      <c r="J540" s="2">
        <f t="shared" si="1638"/>
        <v>25</v>
      </c>
      <c r="K540" s="2">
        <f t="shared" si="1639"/>
        <v>1.0915750915750915</v>
      </c>
      <c r="N540">
        <v>13</v>
      </c>
      <c r="O540">
        <v>13</v>
      </c>
      <c r="P540" s="2">
        <f t="shared" si="1681"/>
        <v>1</v>
      </c>
      <c r="Q540" s="2">
        <f t="shared" si="1682"/>
        <v>0</v>
      </c>
      <c r="R540">
        <v>7</v>
      </c>
      <c r="S540">
        <v>7</v>
      </c>
      <c r="T540" s="2">
        <f t="shared" si="1592"/>
        <v>1</v>
      </c>
      <c r="U540">
        <v>155</v>
      </c>
      <c r="V540">
        <v>158</v>
      </c>
      <c r="W540" s="2">
        <f t="shared" si="1640"/>
        <v>20.149999999999999</v>
      </c>
      <c r="X540" s="2">
        <f t="shared" si="1640"/>
        <v>20.54</v>
      </c>
      <c r="Y540" s="7">
        <f t="shared" si="1641"/>
        <v>1.8987341772151927E-2</v>
      </c>
      <c r="Z540" s="2">
        <f t="shared" si="1642"/>
        <v>0.98101265822784811</v>
      </c>
      <c r="AA540" s="2">
        <f t="shared" si="1643"/>
        <v>22.142857142857142</v>
      </c>
      <c r="AB540" s="2">
        <f t="shared" si="1643"/>
        <v>22.571428571428573</v>
      </c>
      <c r="AC540" s="2">
        <f t="shared" si="1644"/>
        <v>0</v>
      </c>
      <c r="AD540" s="2">
        <f t="shared" si="1645"/>
        <v>148</v>
      </c>
      <c r="AE540" s="2">
        <f t="shared" si="1645"/>
        <v>151</v>
      </c>
      <c r="AF540" s="2">
        <f t="shared" si="1619"/>
        <v>0.95569620253164556</v>
      </c>
      <c r="AG540" s="2">
        <f t="shared" si="1646"/>
        <v>0.98013245033112584</v>
      </c>
      <c r="AH540" s="2">
        <f t="shared" si="1626"/>
        <v>12.424050632911392</v>
      </c>
      <c r="AI540" s="2">
        <v>0</v>
      </c>
      <c r="AJ540">
        <f t="shared" si="1677"/>
        <v>2.9E-4</v>
      </c>
      <c r="AK540">
        <f t="shared" si="1616"/>
        <v>448.27586206896552</v>
      </c>
      <c r="AL540">
        <v>60</v>
      </c>
      <c r="AM540">
        <f t="shared" si="1617"/>
        <v>508.27586206896552</v>
      </c>
      <c r="AP540" t="s">
        <v>37</v>
      </c>
      <c r="AR540">
        <f>0.086/1000</f>
        <v>8.599999999999999E-5</v>
      </c>
      <c r="AS540">
        <v>0.63500000000000001</v>
      </c>
      <c r="AT540">
        <v>1</v>
      </c>
      <c r="AU540">
        <f t="shared" si="1628"/>
        <v>5.5780821076782292</v>
      </c>
      <c r="AV540" t="s">
        <v>831</v>
      </c>
      <c r="AW540" t="s">
        <v>64</v>
      </c>
      <c r="AZ540" s="2">
        <f t="shared" si="1679"/>
        <v>1</v>
      </c>
      <c r="BA540" s="2">
        <f t="shared" si="1680"/>
        <v>2</v>
      </c>
      <c r="BB540">
        <v>92.1</v>
      </c>
      <c r="BC540">
        <f t="shared" si="1629"/>
        <v>1</v>
      </c>
      <c r="BD540">
        <v>0</v>
      </c>
      <c r="BE540">
        <f t="shared" si="1630"/>
        <v>0</v>
      </c>
      <c r="BF540">
        <v>0</v>
      </c>
      <c r="BG540">
        <f t="shared" si="1624"/>
        <v>0</v>
      </c>
      <c r="BH540">
        <v>0</v>
      </c>
      <c r="BI540">
        <f t="shared" si="1631"/>
        <v>0</v>
      </c>
      <c r="BJ540">
        <v>0</v>
      </c>
      <c r="BK540">
        <f t="shared" si="1632"/>
        <v>0</v>
      </c>
      <c r="BL540">
        <v>0</v>
      </c>
      <c r="BM540">
        <f t="shared" si="1633"/>
        <v>0</v>
      </c>
      <c r="BN540">
        <v>0</v>
      </c>
      <c r="BO540">
        <f t="shared" si="1634"/>
        <v>0</v>
      </c>
      <c r="BP540">
        <v>0</v>
      </c>
      <c r="BQ540">
        <f t="shared" si="1635"/>
        <v>0</v>
      </c>
      <c r="BR540">
        <v>0</v>
      </c>
      <c r="BS540">
        <f t="shared" si="1647"/>
        <v>0</v>
      </c>
      <c r="BT540">
        <v>0</v>
      </c>
      <c r="BU540">
        <f t="shared" si="1648"/>
        <v>0</v>
      </c>
      <c r="BV540">
        <v>0</v>
      </c>
      <c r="BW540">
        <f t="shared" si="1649"/>
        <v>0</v>
      </c>
      <c r="BX540">
        <v>0</v>
      </c>
      <c r="BY540">
        <f t="shared" si="1650"/>
        <v>0</v>
      </c>
      <c r="BZ540">
        <v>0</v>
      </c>
      <c r="CA540">
        <f t="shared" si="1651"/>
        <v>0</v>
      </c>
      <c r="CB540">
        <v>0</v>
      </c>
      <c r="CC540">
        <f t="shared" si="1652"/>
        <v>0</v>
      </c>
      <c r="CD540">
        <v>0</v>
      </c>
      <c r="CE540">
        <f t="shared" si="1653"/>
        <v>0</v>
      </c>
      <c r="CF540">
        <v>0</v>
      </c>
      <c r="CG540">
        <f t="shared" si="1654"/>
        <v>0</v>
      </c>
      <c r="CH540">
        <v>0</v>
      </c>
      <c r="CI540">
        <f t="shared" si="1655"/>
        <v>0</v>
      </c>
      <c r="CJ540">
        <v>0</v>
      </c>
      <c r="CK540">
        <f t="shared" si="1656"/>
        <v>0</v>
      </c>
      <c r="CL540">
        <v>0</v>
      </c>
      <c r="CM540">
        <f t="shared" si="1657"/>
        <v>0</v>
      </c>
      <c r="CN540">
        <v>0</v>
      </c>
      <c r="CO540">
        <f t="shared" si="1658"/>
        <v>0</v>
      </c>
      <c r="CP540">
        <v>0</v>
      </c>
      <c r="CQ540">
        <f t="shared" si="1659"/>
        <v>0</v>
      </c>
      <c r="CR540">
        <v>0</v>
      </c>
      <c r="CS540">
        <f t="shared" si="1660"/>
        <v>0</v>
      </c>
      <c r="CT540">
        <v>0</v>
      </c>
      <c r="CU540">
        <f t="shared" si="1661"/>
        <v>0</v>
      </c>
      <c r="CV540">
        <v>0</v>
      </c>
      <c r="CW540">
        <f t="shared" si="1662"/>
        <v>0</v>
      </c>
      <c r="CX540">
        <v>0</v>
      </c>
      <c r="CY540">
        <f t="shared" si="1663"/>
        <v>0</v>
      </c>
      <c r="CZ540">
        <v>0</v>
      </c>
      <c r="DA540">
        <f t="shared" si="1664"/>
        <v>0</v>
      </c>
      <c r="DB540">
        <v>0</v>
      </c>
      <c r="DC540">
        <f t="shared" si="1665"/>
        <v>0</v>
      </c>
      <c r="DD540">
        <v>0</v>
      </c>
      <c r="DE540">
        <f t="shared" si="1666"/>
        <v>0</v>
      </c>
      <c r="DF540">
        <v>0</v>
      </c>
      <c r="DG540">
        <f t="shared" si="1667"/>
        <v>0</v>
      </c>
      <c r="DH540">
        <v>0</v>
      </c>
      <c r="DI540">
        <f t="shared" si="1668"/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7.9</v>
      </c>
      <c r="DS540">
        <v>6.9817994353905538E-2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f t="shared" si="1669"/>
        <v>0</v>
      </c>
      <c r="ET540">
        <v>0</v>
      </c>
      <c r="EU540">
        <f t="shared" si="1670"/>
        <v>0</v>
      </c>
      <c r="EV540">
        <v>98.3</v>
      </c>
      <c r="EW540">
        <f t="shared" si="1671"/>
        <v>0.94962164861335185</v>
      </c>
      <c r="EX540">
        <v>1.7</v>
      </c>
      <c r="EY540">
        <f t="shared" si="1672"/>
        <v>5.0378351386648236E-2</v>
      </c>
      <c r="EZ540">
        <v>0</v>
      </c>
      <c r="FA540">
        <f t="shared" si="1636"/>
        <v>0</v>
      </c>
      <c r="FB540">
        <v>0</v>
      </c>
      <c r="FC540">
        <f t="shared" si="1673"/>
        <v>0</v>
      </c>
      <c r="FD540">
        <v>0</v>
      </c>
      <c r="FE540">
        <f t="shared" si="1683"/>
        <v>0</v>
      </c>
      <c r="FF540">
        <v>0</v>
      </c>
      <c r="FG540">
        <f t="shared" si="1684"/>
        <v>0</v>
      </c>
      <c r="FH540">
        <v>0</v>
      </c>
      <c r="FI540">
        <f t="shared" si="1685"/>
        <v>0</v>
      </c>
      <c r="FJ540">
        <v>0</v>
      </c>
      <c r="FK540">
        <f t="shared" si="1686"/>
        <v>0</v>
      </c>
      <c r="FL540">
        <v>0</v>
      </c>
      <c r="FM540">
        <f t="shared" si="1687"/>
        <v>0</v>
      </c>
      <c r="FN540">
        <v>0</v>
      </c>
      <c r="FO540">
        <f t="shared" si="1688"/>
        <v>0</v>
      </c>
      <c r="FP540">
        <v>0</v>
      </c>
      <c r="FQ540">
        <f t="shared" si="1689"/>
        <v>0</v>
      </c>
      <c r="FR540">
        <v>0</v>
      </c>
      <c r="FS540">
        <f t="shared" si="1690"/>
        <v>0</v>
      </c>
      <c r="FT540">
        <v>0</v>
      </c>
      <c r="FU540">
        <f t="shared" si="1691"/>
        <v>0</v>
      </c>
      <c r="FV540">
        <v>0</v>
      </c>
      <c r="FW540">
        <f t="shared" si="1692"/>
        <v>0</v>
      </c>
      <c r="FX540">
        <v>0</v>
      </c>
      <c r="FY540">
        <f t="shared" si="1693"/>
        <v>0</v>
      </c>
      <c r="FZ540">
        <v>0</v>
      </c>
      <c r="GA540">
        <f t="shared" si="1694"/>
        <v>0</v>
      </c>
      <c r="GB540">
        <v>0</v>
      </c>
      <c r="GC540">
        <f t="shared" si="1695"/>
        <v>0</v>
      </c>
      <c r="GD540">
        <v>0</v>
      </c>
      <c r="GE540">
        <f t="shared" si="1696"/>
        <v>0</v>
      </c>
      <c r="GF540">
        <v>0</v>
      </c>
      <c r="GG540">
        <f t="shared" si="1697"/>
        <v>0</v>
      </c>
      <c r="GH540">
        <v>0</v>
      </c>
      <c r="GI540">
        <f t="shared" si="1698"/>
        <v>0</v>
      </c>
      <c r="GJ540">
        <v>0</v>
      </c>
      <c r="GK540">
        <f t="shared" si="1699"/>
        <v>0</v>
      </c>
      <c r="GL540">
        <v>0</v>
      </c>
      <c r="GM540">
        <f t="shared" si="1700"/>
        <v>0</v>
      </c>
      <c r="GN540">
        <v>0</v>
      </c>
      <c r="GO540">
        <f t="shared" si="1701"/>
        <v>0</v>
      </c>
      <c r="GP540">
        <v>0</v>
      </c>
      <c r="GQ540">
        <f t="shared" si="1702"/>
        <v>0</v>
      </c>
      <c r="GR540" s="3" t="s">
        <v>832</v>
      </c>
    </row>
    <row r="541" spans="1:200" x14ac:dyDescent="0.45">
      <c r="A541">
        <v>540</v>
      </c>
      <c r="B541" t="s">
        <v>445</v>
      </c>
      <c r="C541" t="s">
        <v>838</v>
      </c>
      <c r="E541" t="s">
        <v>839</v>
      </c>
      <c r="F541">
        <v>273</v>
      </c>
      <c r="G541">
        <v>298</v>
      </c>
      <c r="H541">
        <f t="shared" si="1678"/>
        <v>1353</v>
      </c>
      <c r="I541" s="2">
        <f t="shared" si="1637"/>
        <v>0.22025129342202512</v>
      </c>
      <c r="J541" s="2">
        <f t="shared" si="1638"/>
        <v>25</v>
      </c>
      <c r="K541" s="2">
        <f t="shared" si="1639"/>
        <v>1.0915750915750915</v>
      </c>
      <c r="N541">
        <v>11</v>
      </c>
      <c r="O541">
        <v>35</v>
      </c>
      <c r="P541" s="2">
        <f t="shared" si="1681"/>
        <v>0.31428571428571428</v>
      </c>
      <c r="Q541" s="2">
        <f t="shared" si="1682"/>
        <v>0.68571428571428572</v>
      </c>
      <c r="R541">
        <v>12</v>
      </c>
      <c r="S541">
        <v>12</v>
      </c>
      <c r="T541" s="2">
        <f t="shared" si="1592"/>
        <v>1</v>
      </c>
      <c r="U541">
        <v>179</v>
      </c>
      <c r="V541">
        <v>241</v>
      </c>
      <c r="W541" s="2">
        <f t="shared" si="1640"/>
        <v>19.690000000000001</v>
      </c>
      <c r="X541" s="2">
        <f t="shared" si="1640"/>
        <v>84.35</v>
      </c>
      <c r="Y541" s="7">
        <f t="shared" si="1641"/>
        <v>0.76656787196206289</v>
      </c>
      <c r="Z541" s="2">
        <f t="shared" si="1642"/>
        <v>0.74273858921161828</v>
      </c>
      <c r="AA541" s="2">
        <f t="shared" si="1643"/>
        <v>14.916666666666666</v>
      </c>
      <c r="AB541" s="2">
        <f t="shared" si="1643"/>
        <v>20.083333333333332</v>
      </c>
      <c r="AC541" s="2">
        <f t="shared" si="1644"/>
        <v>0.68571428571428572</v>
      </c>
      <c r="AD541" s="2">
        <f t="shared" si="1645"/>
        <v>167</v>
      </c>
      <c r="AE541" s="2">
        <f t="shared" si="1645"/>
        <v>229</v>
      </c>
      <c r="AF541" s="2">
        <f t="shared" si="1619"/>
        <v>0.950207468879668</v>
      </c>
      <c r="AG541" s="2">
        <f t="shared" si="1646"/>
        <v>0.72925764192139741</v>
      </c>
      <c r="AH541" s="2">
        <f t="shared" si="1626"/>
        <v>33.257261410788381</v>
      </c>
      <c r="AI541" s="2">
        <v>1</v>
      </c>
      <c r="AJ541">
        <f t="shared" si="1677"/>
        <v>2.9E-4</v>
      </c>
      <c r="AK541">
        <f t="shared" si="1616"/>
        <v>379.31034482758622</v>
      </c>
      <c r="AL541">
        <v>60</v>
      </c>
      <c r="AM541">
        <f t="shared" si="1617"/>
        <v>439.31034482758622</v>
      </c>
      <c r="AP541" t="s">
        <v>37</v>
      </c>
      <c r="AR541">
        <f>0.038/1000</f>
        <v>3.8000000000000002E-5</v>
      </c>
      <c r="AS541">
        <v>0.63500000000000001</v>
      </c>
      <c r="AT541">
        <v>1</v>
      </c>
      <c r="AU541">
        <f t="shared" si="1628"/>
        <v>9.5624264703055353</v>
      </c>
      <c r="AV541" t="s">
        <v>831</v>
      </c>
      <c r="AW541" t="s">
        <v>64</v>
      </c>
      <c r="AZ541" s="2">
        <f t="shared" si="1679"/>
        <v>1</v>
      </c>
      <c r="BA541" s="2">
        <f t="shared" si="1680"/>
        <v>2</v>
      </c>
      <c r="BB541">
        <v>92.1</v>
      </c>
      <c r="BC541">
        <f t="shared" si="1629"/>
        <v>1</v>
      </c>
      <c r="BD541">
        <v>0</v>
      </c>
      <c r="BE541">
        <f t="shared" si="1630"/>
        <v>0</v>
      </c>
      <c r="BF541">
        <v>0</v>
      </c>
      <c r="BG541">
        <f t="shared" si="1624"/>
        <v>0</v>
      </c>
      <c r="BH541">
        <v>0</v>
      </c>
      <c r="BI541">
        <f t="shared" si="1631"/>
        <v>0</v>
      </c>
      <c r="BJ541">
        <v>0</v>
      </c>
      <c r="BK541">
        <f t="shared" si="1632"/>
        <v>0</v>
      </c>
      <c r="BL541">
        <v>0</v>
      </c>
      <c r="BM541">
        <f t="shared" si="1633"/>
        <v>0</v>
      </c>
      <c r="BN541">
        <v>0</v>
      </c>
      <c r="BO541">
        <f t="shared" si="1634"/>
        <v>0</v>
      </c>
      <c r="BP541">
        <v>0</v>
      </c>
      <c r="BQ541">
        <f t="shared" si="1635"/>
        <v>0</v>
      </c>
      <c r="BR541">
        <v>0</v>
      </c>
      <c r="BS541">
        <f t="shared" si="1647"/>
        <v>0</v>
      </c>
      <c r="BT541">
        <v>0</v>
      </c>
      <c r="BU541">
        <f t="shared" si="1648"/>
        <v>0</v>
      </c>
      <c r="BV541">
        <v>0</v>
      </c>
      <c r="BW541">
        <f t="shared" si="1649"/>
        <v>0</v>
      </c>
      <c r="BX541">
        <v>0</v>
      </c>
      <c r="BY541">
        <f t="shared" si="1650"/>
        <v>0</v>
      </c>
      <c r="BZ541">
        <v>0</v>
      </c>
      <c r="CA541">
        <f t="shared" si="1651"/>
        <v>0</v>
      </c>
      <c r="CB541">
        <v>0</v>
      </c>
      <c r="CC541">
        <f t="shared" si="1652"/>
        <v>0</v>
      </c>
      <c r="CD541">
        <v>0</v>
      </c>
      <c r="CE541">
        <f t="shared" si="1653"/>
        <v>0</v>
      </c>
      <c r="CF541">
        <v>0</v>
      </c>
      <c r="CG541">
        <f t="shared" si="1654"/>
        <v>0</v>
      </c>
      <c r="CH541">
        <v>0</v>
      </c>
      <c r="CI541">
        <f t="shared" si="1655"/>
        <v>0</v>
      </c>
      <c r="CJ541">
        <v>0</v>
      </c>
      <c r="CK541">
        <f t="shared" si="1656"/>
        <v>0</v>
      </c>
      <c r="CL541">
        <v>0</v>
      </c>
      <c r="CM541">
        <f t="shared" si="1657"/>
        <v>0</v>
      </c>
      <c r="CN541">
        <v>0</v>
      </c>
      <c r="CO541">
        <f t="shared" si="1658"/>
        <v>0</v>
      </c>
      <c r="CP541">
        <v>0</v>
      </c>
      <c r="CQ541">
        <f t="shared" si="1659"/>
        <v>0</v>
      </c>
      <c r="CR541">
        <v>0</v>
      </c>
      <c r="CS541">
        <f t="shared" si="1660"/>
        <v>0</v>
      </c>
      <c r="CT541">
        <v>0</v>
      </c>
      <c r="CU541">
        <f t="shared" si="1661"/>
        <v>0</v>
      </c>
      <c r="CV541">
        <v>0</v>
      </c>
      <c r="CW541">
        <f t="shared" si="1662"/>
        <v>0</v>
      </c>
      <c r="CX541">
        <v>0</v>
      </c>
      <c r="CY541">
        <f t="shared" si="1663"/>
        <v>0</v>
      </c>
      <c r="CZ541">
        <v>0</v>
      </c>
      <c r="DA541">
        <f t="shared" si="1664"/>
        <v>0</v>
      </c>
      <c r="DB541">
        <v>0</v>
      </c>
      <c r="DC541">
        <f t="shared" si="1665"/>
        <v>0</v>
      </c>
      <c r="DD541">
        <v>0</v>
      </c>
      <c r="DE541">
        <f t="shared" si="1666"/>
        <v>0</v>
      </c>
      <c r="DF541">
        <v>0</v>
      </c>
      <c r="DG541">
        <f t="shared" si="1667"/>
        <v>0</v>
      </c>
      <c r="DH541">
        <v>0</v>
      </c>
      <c r="DI541">
        <f t="shared" si="1668"/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7.9</v>
      </c>
      <c r="DS541">
        <v>6.9119904329591031E-2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f t="shared" si="1669"/>
        <v>0</v>
      </c>
      <c r="ET541">
        <v>0</v>
      </c>
      <c r="EU541">
        <f t="shared" si="1670"/>
        <v>0</v>
      </c>
      <c r="EV541">
        <v>98.3</v>
      </c>
      <c r="EW541">
        <f t="shared" si="1671"/>
        <v>0.94962164861335185</v>
      </c>
      <c r="EX541">
        <v>1.7</v>
      </c>
      <c r="EY541">
        <f t="shared" si="1672"/>
        <v>5.0378351386648236E-2</v>
      </c>
      <c r="EZ541">
        <v>0</v>
      </c>
      <c r="FA541">
        <f t="shared" si="1636"/>
        <v>0</v>
      </c>
      <c r="FB541">
        <v>0</v>
      </c>
      <c r="FC541">
        <f t="shared" si="1673"/>
        <v>0</v>
      </c>
      <c r="FD541">
        <v>0</v>
      </c>
      <c r="FE541">
        <f t="shared" si="1683"/>
        <v>0</v>
      </c>
      <c r="FF541">
        <v>0</v>
      </c>
      <c r="FG541">
        <f t="shared" si="1684"/>
        <v>0</v>
      </c>
      <c r="FH541">
        <v>0</v>
      </c>
      <c r="FI541">
        <f t="shared" si="1685"/>
        <v>0</v>
      </c>
      <c r="FJ541">
        <v>0</v>
      </c>
      <c r="FK541">
        <f t="shared" si="1686"/>
        <v>0</v>
      </c>
      <c r="FL541">
        <v>0</v>
      </c>
      <c r="FM541">
        <f t="shared" si="1687"/>
        <v>0</v>
      </c>
      <c r="FN541">
        <v>0</v>
      </c>
      <c r="FO541">
        <f t="shared" si="1688"/>
        <v>0</v>
      </c>
      <c r="FP541">
        <v>0</v>
      </c>
      <c r="FQ541">
        <f t="shared" si="1689"/>
        <v>0</v>
      </c>
      <c r="FR541">
        <v>0</v>
      </c>
      <c r="FS541">
        <f t="shared" si="1690"/>
        <v>0</v>
      </c>
      <c r="FT541">
        <v>0</v>
      </c>
      <c r="FU541">
        <f t="shared" si="1691"/>
        <v>0</v>
      </c>
      <c r="FV541">
        <v>0</v>
      </c>
      <c r="FW541">
        <f t="shared" si="1692"/>
        <v>0</v>
      </c>
      <c r="FX541">
        <v>0</v>
      </c>
      <c r="FY541">
        <f t="shared" si="1693"/>
        <v>0</v>
      </c>
      <c r="FZ541">
        <v>0</v>
      </c>
      <c r="GA541">
        <f t="shared" si="1694"/>
        <v>0</v>
      </c>
      <c r="GB541">
        <v>0</v>
      </c>
      <c r="GC541">
        <f t="shared" si="1695"/>
        <v>0</v>
      </c>
      <c r="GD541">
        <v>0</v>
      </c>
      <c r="GE541">
        <f t="shared" si="1696"/>
        <v>0</v>
      </c>
      <c r="GF541">
        <v>0</v>
      </c>
      <c r="GG541">
        <f t="shared" si="1697"/>
        <v>0</v>
      </c>
      <c r="GH541">
        <v>0</v>
      </c>
      <c r="GI541">
        <f t="shared" si="1698"/>
        <v>0</v>
      </c>
      <c r="GJ541">
        <v>0</v>
      </c>
      <c r="GK541">
        <f t="shared" si="1699"/>
        <v>0</v>
      </c>
      <c r="GL541">
        <v>0</v>
      </c>
      <c r="GM541">
        <f t="shared" si="1700"/>
        <v>0</v>
      </c>
      <c r="GN541">
        <v>0</v>
      </c>
      <c r="GO541">
        <f t="shared" si="1701"/>
        <v>0</v>
      </c>
      <c r="GP541">
        <v>0</v>
      </c>
      <c r="GQ541">
        <f t="shared" si="1702"/>
        <v>0</v>
      </c>
      <c r="GR541" s="3" t="s">
        <v>832</v>
      </c>
    </row>
    <row r="542" spans="1:200" x14ac:dyDescent="0.45">
      <c r="A542">
        <v>541</v>
      </c>
      <c r="B542" t="s">
        <v>840</v>
      </c>
      <c r="C542" t="s">
        <v>581</v>
      </c>
      <c r="D542" t="s">
        <v>830</v>
      </c>
      <c r="F542">
        <v>453.7</v>
      </c>
      <c r="G542">
        <v>573</v>
      </c>
      <c r="H542">
        <v>2183</v>
      </c>
      <c r="I542" s="2">
        <f t="shared" si="1637"/>
        <v>0.26248282180485571</v>
      </c>
      <c r="J542" s="2">
        <f t="shared" si="1638"/>
        <v>119.30000000000001</v>
      </c>
      <c r="K542" s="2">
        <f t="shared" si="1639"/>
        <v>1.2629490852986556</v>
      </c>
      <c r="N542">
        <v>25</v>
      </c>
      <c r="O542">
        <v>18</v>
      </c>
      <c r="P542" s="2">
        <f t="shared" si="1681"/>
        <v>1.3888888888888888</v>
      </c>
      <c r="Q542" s="2">
        <f t="shared" si="1682"/>
        <v>-0.3888888888888889</v>
      </c>
      <c r="R542">
        <v>120</v>
      </c>
      <c r="S542">
        <v>175</v>
      </c>
      <c r="T542" s="2">
        <f t="shared" si="1592"/>
        <v>0.68571428571428572</v>
      </c>
      <c r="U542">
        <v>250</v>
      </c>
      <c r="V542">
        <v>350</v>
      </c>
      <c r="W542" s="2">
        <f t="shared" si="1640"/>
        <v>62.5</v>
      </c>
      <c r="X542" s="2">
        <f t="shared" si="1640"/>
        <v>63</v>
      </c>
      <c r="Y542" s="7">
        <f t="shared" si="1641"/>
        <v>7.9365079365079361E-3</v>
      </c>
      <c r="Z542" s="2">
        <f t="shared" si="1642"/>
        <v>0.7142857142857143</v>
      </c>
      <c r="AA542" s="2">
        <f t="shared" si="1643"/>
        <v>2.0833333333333335</v>
      </c>
      <c r="AB542" s="2">
        <f t="shared" si="1643"/>
        <v>2</v>
      </c>
      <c r="AC542" s="2">
        <f t="shared" si="1644"/>
        <v>-0.3888888888888889</v>
      </c>
      <c r="AD542" s="2">
        <f t="shared" si="1645"/>
        <v>130</v>
      </c>
      <c r="AE542" s="2">
        <f t="shared" si="1645"/>
        <v>175</v>
      </c>
      <c r="AF542" s="2">
        <f t="shared" si="1619"/>
        <v>0.5</v>
      </c>
      <c r="AG542" s="2">
        <f t="shared" si="1646"/>
        <v>0.74285714285714288</v>
      </c>
      <c r="AH542" s="2">
        <f t="shared" si="1626"/>
        <v>9</v>
      </c>
      <c r="AI542" s="2">
        <v>0</v>
      </c>
      <c r="AJ542">
        <f>5*10^-3</f>
        <v>5.0000000000000001E-3</v>
      </c>
      <c r="AK542">
        <f t="shared" si="1616"/>
        <v>50</v>
      </c>
      <c r="AL542">
        <f>15*60</f>
        <v>900</v>
      </c>
      <c r="AM542">
        <f t="shared" si="1617"/>
        <v>950</v>
      </c>
      <c r="AP542" t="s">
        <v>37</v>
      </c>
      <c r="AS542">
        <v>1</v>
      </c>
      <c r="AT542">
        <v>1</v>
      </c>
      <c r="AU542">
        <f t="shared" si="1628"/>
        <v>175</v>
      </c>
      <c r="AV542" t="s">
        <v>840</v>
      </c>
      <c r="AW542" t="s">
        <v>442</v>
      </c>
      <c r="AZ542" s="2">
        <f t="shared" si="1679"/>
        <v>4.9994726284349662</v>
      </c>
      <c r="BA542" s="2">
        <f t="shared" si="1680"/>
        <v>1</v>
      </c>
      <c r="BB542">
        <v>0</v>
      </c>
      <c r="BC542">
        <f t="shared" ref="BC542:BC565" si="1703">((BB542/100)/GU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D542">
        <v>0</v>
      </c>
      <c r="BE542">
        <f t="shared" ref="BE542:BE565" si="1704">((BD542/100)/GW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F542">
        <v>0</v>
      </c>
      <c r="BG542">
        <f t="shared" ref="BG542:BG565" si="1705">((BF542/100)/GY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H542">
        <v>0</v>
      </c>
      <c r="BI542">
        <f t="shared" ref="BI542:BI565" si="1706">((BH542/100)/HA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J542">
        <v>0</v>
      </c>
      <c r="BK542">
        <f t="shared" ref="BK542:BK565" si="1707">((BJ542/100)/HC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L542">
        <v>0</v>
      </c>
      <c r="BM542">
        <f t="shared" ref="BM542:BM565" si="1708">((BL542/100)/HE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N542">
        <v>0</v>
      </c>
      <c r="BO542">
        <f t="shared" ref="BO542:BO565" si="1709">((BN542/100)/HG$2)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P542">
        <v>0</v>
      </c>
      <c r="BQ542">
        <f t="shared" ref="BQ542:BQ565" si="1710">((BP542/100)/HA$13)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R542">
        <v>0</v>
      </c>
      <c r="BS542">
        <f t="shared" ref="BS542:BS565" si="1711">((BR542/100)/GU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T542">
        <v>0.05</v>
      </c>
      <c r="BU542">
        <f t="shared" si="1648"/>
        <v>2.1147731931237253E-3</v>
      </c>
      <c r="BV542">
        <v>0</v>
      </c>
      <c r="BW542">
        <f t="shared" ref="BW542:BW565" si="1712">((BV542/100)/GY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X542">
        <v>0</v>
      </c>
      <c r="BY542">
        <f t="shared" ref="BY542:BY565" si="1713">((BX542/100)/HA$6)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BZ542">
        <v>0</v>
      </c>
      <c r="CA542">
        <f t="shared" ref="CA542:CA565" si="1714">((BZ542/100)/GU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B542">
        <v>0</v>
      </c>
      <c r="CC542">
        <f t="shared" ref="CC542:CC565" si="1715">((CB542/100)/GW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D542">
        <v>0</v>
      </c>
      <c r="CE542">
        <f t="shared" ref="CE542:CE565" si="1716">((CD542/100)/GY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F542">
        <v>0</v>
      </c>
      <c r="CG542">
        <f t="shared" ref="CG542:CG565" si="1717">((CF542/100)/GU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H542">
        <v>0.05</v>
      </c>
      <c r="CI542">
        <f t="shared" ref="CI542:CI565" si="1718">((CH542/100)/GW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1.5874016280884964E-3</v>
      </c>
      <c r="CJ542">
        <v>0</v>
      </c>
      <c r="CK542">
        <f t="shared" ref="CK542:CK565" si="1719">((CJ542/100)/GY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L542">
        <v>4.0000000000000001E-3</v>
      </c>
      <c r="CM542">
        <f t="shared" ref="CM542:CM565" si="1720">((CL542/100)/HA$16)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1.4503027008945578E-4</v>
      </c>
      <c r="CN542">
        <v>0</v>
      </c>
      <c r="CO542">
        <f t="shared" ref="CO542:CO565" si="1721">((CN542/100)/GW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P542">
        <f t="shared" ref="CP542:CP547" si="1722">100-BT542-CH542-CL542</f>
        <v>99.896000000000001</v>
      </c>
      <c r="CQ542">
        <f t="shared" ref="CQ542:CQ565" si="1723">((CP542/100)/GY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0.99615279490869846</v>
      </c>
      <c r="CR542">
        <v>0</v>
      </c>
      <c r="CS542">
        <f t="shared" ref="CS542:CS565" si="1724">((CR542/100)/HA$19)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T542">
        <v>0</v>
      </c>
      <c r="CU542">
        <f t="shared" ref="CU542:CU565" si="1725">((CT542/100)/GU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V542">
        <v>0</v>
      </c>
      <c r="CW542">
        <f t="shared" ref="CW542:CW565" si="1726">((CV542/100)/GW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X542">
        <v>0</v>
      </c>
      <c r="CY542">
        <f t="shared" ref="CY542:CY565" si="1727">((CX542/100)/HA$25)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CZ542">
        <v>0</v>
      </c>
      <c r="DA542">
        <f t="shared" ref="DA542:DA565" si="1728">((CZ542/100)/GU$13)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B542">
        <v>0</v>
      </c>
      <c r="DC542">
        <f t="shared" ref="DC542:DC565" si="1729">((DB542/100)/HA$10)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D542">
        <v>0</v>
      </c>
      <c r="DE542">
        <f t="shared" ref="DE542:DE565" si="1730">((DD542/100)/GW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F542">
        <v>0</v>
      </c>
      <c r="DG542">
        <f t="shared" ref="DG542:DG565" si="1731">((DF542/100)/GY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H542">
        <v>0</v>
      </c>
      <c r="DI542">
        <f t="shared" ref="DI542:DI565" si="1732">((DH542/100)/HA$28)/((BR542/100)/GU$6+(BH542/100)/HA$2+(BT542/100)/GW$6+(BV542/100)/GY$6+(BX542/100)/HA$6+(BZ542/100)/GU$10+(CB542/100)/GW$10+(CD542/100)/GY$10+(BF542/100)/GY$2+(BB542/100)/GU$2+(CF542/100)/GU$16+(CH542/100)/GW$16+(CJ542/100)/GY$16+(CL542/100)/HA$16+(BL542/100)/HE$2+(CN542/100)/GW$19+(CP542/100)/GY$19+(CR542/100)/HA$19+(BP542/100)/HA$13+(CZ542/100)/GU$13+(DB542/100)/HA$10+(CT542/100)/GU$25+(CV542/100)/GW$25+(CX542/100)/HA$25+(DD542/100)/GW$28+(DF542/100)/GY$28+(BD542/100)/GW$2+(BJ542/100)/HC$2+(BN542/100)/HG$2+(DH542/100)/HA$28)</f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f t="shared" ref="ES542:ES605" si="1733">((ER542/100)/HK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ET542">
        <v>0</v>
      </c>
      <c r="EU542">
        <f t="shared" ref="EU542:EU605" si="1734">((ET542/100)/HM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EV542">
        <v>0</v>
      </c>
      <c r="EW542">
        <f t="shared" si="1671"/>
        <v>0</v>
      </c>
      <c r="EX542">
        <v>0</v>
      </c>
      <c r="EY542">
        <f t="shared" si="1672"/>
        <v>0</v>
      </c>
      <c r="EZ542">
        <v>0</v>
      </c>
      <c r="FA542">
        <f t="shared" ref="FA542:FA605" si="1735">((EZ542/100)/HA$10)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B542">
        <v>0</v>
      </c>
      <c r="FC542">
        <f t="shared" ref="FC542:FC605" si="1736">((FB542/100)/GU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D542">
        <v>0</v>
      </c>
      <c r="FE542">
        <f t="shared" ref="FE542:FE605" si="1737">((FD542/100)/GW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F542">
        <v>0</v>
      </c>
      <c r="FG542">
        <f t="shared" ref="FG542:FG605" si="1738">((FF542/100)/GY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H542">
        <v>0</v>
      </c>
      <c r="FI542">
        <f t="shared" ref="FI542:FI605" si="1739">((FH542/100)/HA$13)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J542">
        <v>0</v>
      </c>
      <c r="FK542">
        <f t="shared" ref="FK542:FK565" si="1740">((FJ542/100)/GU$19)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L542">
        <v>0</v>
      </c>
      <c r="FM542">
        <f t="shared" ref="FM542:FM565" si="1741">((FL542/100)/GU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N542">
        <v>0</v>
      </c>
      <c r="FO542">
        <f t="shared" ref="FO542:FO565" si="1742">((FN542/100)/HC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P542">
        <v>0</v>
      </c>
      <c r="FQ542">
        <f t="shared" ref="FQ542:FQ565" si="1743">((FP542/100)/GY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R542">
        <v>0</v>
      </c>
      <c r="FS542">
        <f t="shared" ref="FS542:FS565" si="1744">((FR542/100)/GU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T542">
        <v>0</v>
      </c>
      <c r="FU542">
        <f t="shared" ref="FU542:FU565" si="1745">((FT542/100)/GW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V542">
        <v>0</v>
      </c>
      <c r="FW542">
        <f t="shared" ref="FW542:FW565" si="1746">((FV542/100)/HE$2)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X542">
        <v>0</v>
      </c>
      <c r="FY542">
        <f t="shared" ref="FY542:FY565" si="1747">((FX542/100)/GU$6)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FZ542">
        <v>0</v>
      </c>
      <c r="GA542">
        <f t="shared" ref="GA542:GA565" si="1748">((FZ542/100)/GU$10)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B542">
        <v>0</v>
      </c>
      <c r="GC542">
        <f t="shared" ref="GC542:GC565" si="1749">((GB542/100)/GZ$22)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D542">
        <v>0</v>
      </c>
      <c r="GE542">
        <f t="shared" ref="GE542:GE565" si="1750">((GD542/100)/GY$25)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</f>
        <v>0</v>
      </c>
      <c r="GF542">
        <v>100</v>
      </c>
      <c r="GG542">
        <f t="shared" si="1697"/>
        <v>1</v>
      </c>
      <c r="GH542">
        <v>0</v>
      </c>
      <c r="GI542">
        <f t="shared" ref="GI542:GI605" si="1751">(((GH542/100)/GU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J542">
        <v>0</v>
      </c>
      <c r="GK542">
        <f t="shared" ref="GK542:GK605" si="1752">(((GJ542/100)/GW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L542">
        <v>0</v>
      </c>
      <c r="GM542">
        <f t="shared" ref="GM542:GM605" si="1753">(((GL542/100)/GY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N542">
        <v>0</v>
      </c>
      <c r="GO542">
        <f t="shared" ref="GO542:GO605" si="1754">(((GN542/100)/HA$31)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P542">
        <v>0</v>
      </c>
      <c r="GQ542">
        <f t="shared" ref="GQ542:GQ605" si="1755">(((GP542/100)/GU$34)/((ER542/100)/HK$2+(ET542/100)/HM$2+(EV542/100)/HO$2+(EX542/100)/GW$2+(EZ542/100)/HA$10+(FB542/100)/GU$13+(FD542/100)/GW$13+(FF542/100)/GY$13+(FH542/100)/HA$13+(FJ542/100)/GU$19+(FL542/100)/GU$2+(FN542/100)/HC$2+(FP542/100)/GY$2+(FR542/100)/GU$22+(FT542/100)/GW$22+(FV542/100)/HE$2+(FX542/100)/GU$6+(FZ542/100)/GU$10+(GB542/100)/GZ$22+(GD542/100)/GY$25+(GF542/100)/GU$28+(GH542/100)/GU$31+(GJ542/100)/GW$31+(GL542/100)/GY$31+(GN542/100)/HA$31+(GP542/100)/GU$34))</f>
        <v>0</v>
      </c>
      <c r="GR542" s="3" t="s">
        <v>841</v>
      </c>
    </row>
    <row r="543" spans="1:200" x14ac:dyDescent="0.45">
      <c r="A543">
        <v>542</v>
      </c>
      <c r="B543" t="s">
        <v>840</v>
      </c>
      <c r="C543" t="s">
        <v>581</v>
      </c>
      <c r="D543" t="s">
        <v>830</v>
      </c>
      <c r="F543">
        <v>453.7</v>
      </c>
      <c r="G543">
        <v>673</v>
      </c>
      <c r="H543">
        <v>2183</v>
      </c>
      <c r="I543" s="2">
        <f t="shared" si="1637"/>
        <v>0.30829134218964727</v>
      </c>
      <c r="J543" s="2">
        <f t="shared" si="1638"/>
        <v>219.3</v>
      </c>
      <c r="K543" s="2">
        <f t="shared" si="1639"/>
        <v>1.483359047828962</v>
      </c>
      <c r="N543">
        <v>26</v>
      </c>
      <c r="O543">
        <v>20</v>
      </c>
      <c r="P543" s="2">
        <f t="shared" si="1681"/>
        <v>1.3</v>
      </c>
      <c r="Q543" s="2">
        <f t="shared" si="1682"/>
        <v>-0.3</v>
      </c>
      <c r="R543">
        <v>70</v>
      </c>
      <c r="S543">
        <v>175</v>
      </c>
      <c r="T543" s="2">
        <f t="shared" si="1592"/>
        <v>0.4</v>
      </c>
      <c r="U543">
        <v>250</v>
      </c>
      <c r="V543">
        <v>350</v>
      </c>
      <c r="W543" s="2">
        <f t="shared" si="1640"/>
        <v>65</v>
      </c>
      <c r="X543" s="2">
        <f t="shared" si="1640"/>
        <v>70</v>
      </c>
      <c r="Y543" s="7">
        <f t="shared" si="1641"/>
        <v>7.1428571428571425E-2</v>
      </c>
      <c r="Z543" s="2">
        <f t="shared" si="1642"/>
        <v>0.7142857142857143</v>
      </c>
      <c r="AA543" s="2">
        <f t="shared" si="1643"/>
        <v>3.5714285714285716</v>
      </c>
      <c r="AB543" s="2">
        <f t="shared" si="1643"/>
        <v>2</v>
      </c>
      <c r="AC543" s="2">
        <f t="shared" si="1644"/>
        <v>-0.3</v>
      </c>
      <c r="AD543" s="2">
        <f t="shared" si="1645"/>
        <v>180</v>
      </c>
      <c r="AE543" s="2">
        <f t="shared" si="1645"/>
        <v>175</v>
      </c>
      <c r="AF543" s="2">
        <f t="shared" si="1619"/>
        <v>0.5</v>
      </c>
      <c r="AG543" s="2">
        <f t="shared" si="1646"/>
        <v>1.0285714285714285</v>
      </c>
      <c r="AH543" s="2">
        <f t="shared" si="1626"/>
        <v>10</v>
      </c>
      <c r="AI543" s="2">
        <v>0</v>
      </c>
      <c r="AJ543">
        <f t="shared" ref="AJ543:AJ565" si="1756">5*10^-3</f>
        <v>5.0000000000000001E-3</v>
      </c>
      <c r="AK543">
        <f t="shared" si="1616"/>
        <v>52</v>
      </c>
      <c r="AL543">
        <f t="shared" ref="AL543:AL565" si="1757">15*60</f>
        <v>900</v>
      </c>
      <c r="AM543">
        <f t="shared" si="1617"/>
        <v>952</v>
      </c>
      <c r="AP543" t="s">
        <v>37</v>
      </c>
      <c r="AS543">
        <v>1</v>
      </c>
      <c r="AT543">
        <v>1</v>
      </c>
      <c r="AU543">
        <f t="shared" si="1628"/>
        <v>175</v>
      </c>
      <c r="AV543" t="s">
        <v>840</v>
      </c>
      <c r="AW543" t="s">
        <v>442</v>
      </c>
      <c r="AZ543" s="2">
        <f t="shared" si="1679"/>
        <v>4.9994726284349662</v>
      </c>
      <c r="BA543" s="2">
        <f t="shared" si="1680"/>
        <v>1</v>
      </c>
      <c r="BB543">
        <v>0</v>
      </c>
      <c r="BC543">
        <f t="shared" si="1703"/>
        <v>0</v>
      </c>
      <c r="BD543">
        <v>0</v>
      </c>
      <c r="BE543">
        <f t="shared" si="1704"/>
        <v>0</v>
      </c>
      <c r="BF543">
        <v>0</v>
      </c>
      <c r="BG543">
        <f t="shared" si="1705"/>
        <v>0</v>
      </c>
      <c r="BH543">
        <v>0</v>
      </c>
      <c r="BI543">
        <f t="shared" si="1706"/>
        <v>0</v>
      </c>
      <c r="BJ543">
        <v>0</v>
      </c>
      <c r="BK543">
        <f t="shared" si="1707"/>
        <v>0</v>
      </c>
      <c r="BL543">
        <v>0</v>
      </c>
      <c r="BM543">
        <f t="shared" si="1708"/>
        <v>0</v>
      </c>
      <c r="BN543">
        <v>0</v>
      </c>
      <c r="BO543">
        <f t="shared" si="1709"/>
        <v>0</v>
      </c>
      <c r="BP543">
        <v>0</v>
      </c>
      <c r="BQ543">
        <f t="shared" si="1710"/>
        <v>0</v>
      </c>
      <c r="BR543">
        <v>0</v>
      </c>
      <c r="BS543">
        <f t="shared" si="1711"/>
        <v>0</v>
      </c>
      <c r="BT543">
        <v>0.05</v>
      </c>
      <c r="BU543">
        <f t="shared" si="1648"/>
        <v>2.1147731931237253E-3</v>
      </c>
      <c r="BV543">
        <v>0</v>
      </c>
      <c r="BW543">
        <f t="shared" si="1712"/>
        <v>0</v>
      </c>
      <c r="BX543">
        <v>0</v>
      </c>
      <c r="BY543">
        <f t="shared" si="1713"/>
        <v>0</v>
      </c>
      <c r="BZ543">
        <v>0</v>
      </c>
      <c r="CA543">
        <f t="shared" si="1714"/>
        <v>0</v>
      </c>
      <c r="CB543">
        <v>0</v>
      </c>
      <c r="CC543">
        <f t="shared" si="1715"/>
        <v>0</v>
      </c>
      <c r="CD543">
        <v>0</v>
      </c>
      <c r="CE543">
        <f t="shared" si="1716"/>
        <v>0</v>
      </c>
      <c r="CF543">
        <v>0</v>
      </c>
      <c r="CG543">
        <f t="shared" si="1717"/>
        <v>0</v>
      </c>
      <c r="CH543">
        <v>0.05</v>
      </c>
      <c r="CI543">
        <f t="shared" si="1718"/>
        <v>1.5874016280884964E-3</v>
      </c>
      <c r="CJ543">
        <v>0</v>
      </c>
      <c r="CK543">
        <f t="shared" si="1719"/>
        <v>0</v>
      </c>
      <c r="CL543">
        <v>4.0000000000000001E-3</v>
      </c>
      <c r="CM543">
        <f t="shared" si="1720"/>
        <v>1.4503027008945578E-4</v>
      </c>
      <c r="CN543">
        <v>0</v>
      </c>
      <c r="CO543">
        <f t="shared" si="1721"/>
        <v>0</v>
      </c>
      <c r="CP543">
        <f t="shared" si="1722"/>
        <v>99.896000000000001</v>
      </c>
      <c r="CQ543">
        <f t="shared" si="1723"/>
        <v>0.99615279490869846</v>
      </c>
      <c r="CR543">
        <v>0</v>
      </c>
      <c r="CS543">
        <f t="shared" si="1724"/>
        <v>0</v>
      </c>
      <c r="CT543">
        <v>0</v>
      </c>
      <c r="CU543">
        <f t="shared" si="1725"/>
        <v>0</v>
      </c>
      <c r="CV543">
        <v>0</v>
      </c>
      <c r="CW543">
        <f t="shared" si="1726"/>
        <v>0</v>
      </c>
      <c r="CX543">
        <v>0</v>
      </c>
      <c r="CY543">
        <f t="shared" si="1727"/>
        <v>0</v>
      </c>
      <c r="CZ543">
        <v>0</v>
      </c>
      <c r="DA543">
        <f t="shared" si="1728"/>
        <v>0</v>
      </c>
      <c r="DB543">
        <v>0</v>
      </c>
      <c r="DC543">
        <f t="shared" si="1729"/>
        <v>0</v>
      </c>
      <c r="DD543">
        <v>0</v>
      </c>
      <c r="DE543">
        <f t="shared" si="1730"/>
        <v>0</v>
      </c>
      <c r="DF543">
        <v>0</v>
      </c>
      <c r="DG543">
        <f t="shared" si="1731"/>
        <v>0</v>
      </c>
      <c r="DH543">
        <v>0</v>
      </c>
      <c r="DI543">
        <f t="shared" si="1732"/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f t="shared" si="1733"/>
        <v>0</v>
      </c>
      <c r="ET543">
        <v>0</v>
      </c>
      <c r="EU543">
        <f t="shared" si="1734"/>
        <v>0</v>
      </c>
      <c r="EV543">
        <v>0</v>
      </c>
      <c r="EW543">
        <f t="shared" si="1671"/>
        <v>0</v>
      </c>
      <c r="EX543">
        <v>0</v>
      </c>
      <c r="EY543">
        <f t="shared" si="1672"/>
        <v>0</v>
      </c>
      <c r="EZ543">
        <v>0</v>
      </c>
      <c r="FA543">
        <f t="shared" si="1735"/>
        <v>0</v>
      </c>
      <c r="FB543">
        <v>0</v>
      </c>
      <c r="FC543">
        <f t="shared" si="1736"/>
        <v>0</v>
      </c>
      <c r="FD543">
        <v>0</v>
      </c>
      <c r="FE543">
        <f t="shared" si="1737"/>
        <v>0</v>
      </c>
      <c r="FF543">
        <v>0</v>
      </c>
      <c r="FG543">
        <f t="shared" si="1738"/>
        <v>0</v>
      </c>
      <c r="FH543">
        <v>0</v>
      </c>
      <c r="FI543">
        <f t="shared" si="1739"/>
        <v>0</v>
      </c>
      <c r="FJ543">
        <v>0</v>
      </c>
      <c r="FK543">
        <f t="shared" si="1740"/>
        <v>0</v>
      </c>
      <c r="FL543">
        <v>0</v>
      </c>
      <c r="FM543">
        <f t="shared" si="1741"/>
        <v>0</v>
      </c>
      <c r="FN543">
        <v>0</v>
      </c>
      <c r="FO543">
        <f t="shared" si="1742"/>
        <v>0</v>
      </c>
      <c r="FP543">
        <v>0</v>
      </c>
      <c r="FQ543">
        <f t="shared" si="1743"/>
        <v>0</v>
      </c>
      <c r="FR543">
        <v>0</v>
      </c>
      <c r="FS543">
        <f t="shared" si="1744"/>
        <v>0</v>
      </c>
      <c r="FT543">
        <v>0</v>
      </c>
      <c r="FU543">
        <f t="shared" si="1745"/>
        <v>0</v>
      </c>
      <c r="FV543">
        <v>0</v>
      </c>
      <c r="FW543">
        <f t="shared" si="1746"/>
        <v>0</v>
      </c>
      <c r="FX543">
        <v>0</v>
      </c>
      <c r="FY543">
        <f t="shared" si="1747"/>
        <v>0</v>
      </c>
      <c r="FZ543">
        <v>0</v>
      </c>
      <c r="GA543">
        <f t="shared" si="1748"/>
        <v>0</v>
      </c>
      <c r="GB543">
        <v>0</v>
      </c>
      <c r="GC543">
        <f t="shared" si="1749"/>
        <v>0</v>
      </c>
      <c r="GD543">
        <v>0</v>
      </c>
      <c r="GE543">
        <f t="shared" si="1750"/>
        <v>0</v>
      </c>
      <c r="GF543">
        <v>100</v>
      </c>
      <c r="GG543">
        <f t="shared" si="1697"/>
        <v>1</v>
      </c>
      <c r="GH543">
        <v>0</v>
      </c>
      <c r="GI543">
        <f t="shared" si="1751"/>
        <v>0</v>
      </c>
      <c r="GJ543">
        <v>0</v>
      </c>
      <c r="GK543">
        <f t="shared" si="1752"/>
        <v>0</v>
      </c>
      <c r="GL543">
        <v>0</v>
      </c>
      <c r="GM543">
        <f t="shared" si="1753"/>
        <v>0</v>
      </c>
      <c r="GN543">
        <v>0</v>
      </c>
      <c r="GO543">
        <f t="shared" si="1754"/>
        <v>0</v>
      </c>
      <c r="GP543">
        <v>0</v>
      </c>
      <c r="GQ543">
        <f t="shared" si="1755"/>
        <v>0</v>
      </c>
      <c r="GR543" s="3" t="s">
        <v>841</v>
      </c>
    </row>
    <row r="544" spans="1:200" x14ac:dyDescent="0.45">
      <c r="A544">
        <v>543</v>
      </c>
      <c r="B544" t="s">
        <v>840</v>
      </c>
      <c r="C544" t="s">
        <v>581</v>
      </c>
      <c r="D544" t="s">
        <v>830</v>
      </c>
      <c r="F544">
        <v>453.7</v>
      </c>
      <c r="G544">
        <v>773</v>
      </c>
      <c r="H544">
        <v>2183</v>
      </c>
      <c r="I544" s="2">
        <f t="shared" si="1637"/>
        <v>0.35409986257443887</v>
      </c>
      <c r="J544" s="2">
        <f t="shared" si="1638"/>
        <v>319.3</v>
      </c>
      <c r="K544" s="2">
        <f t="shared" si="1639"/>
        <v>1.7037690103592682</v>
      </c>
      <c r="N544">
        <v>32</v>
      </c>
      <c r="O544">
        <v>30</v>
      </c>
      <c r="P544" s="2">
        <f t="shared" si="1681"/>
        <v>1.0666666666666667</v>
      </c>
      <c r="Q544" s="2">
        <f t="shared" si="1682"/>
        <v>-6.6666666666666666E-2</v>
      </c>
      <c r="R544">
        <v>25</v>
      </c>
      <c r="S544">
        <v>150</v>
      </c>
      <c r="T544" s="2">
        <f t="shared" si="1592"/>
        <v>0.16666666666666666</v>
      </c>
      <c r="U544">
        <v>220</v>
      </c>
      <c r="V544">
        <v>300</v>
      </c>
      <c r="W544" s="2">
        <f t="shared" si="1640"/>
        <v>70.400000000000006</v>
      </c>
      <c r="X544" s="2">
        <f t="shared" si="1640"/>
        <v>90</v>
      </c>
      <c r="Y544" s="7">
        <f t="shared" si="1641"/>
        <v>0.21777777777777771</v>
      </c>
      <c r="Z544" s="2">
        <f t="shared" si="1642"/>
        <v>0.73333333333333328</v>
      </c>
      <c r="AA544" s="2">
        <f t="shared" si="1643"/>
        <v>8.8000000000000007</v>
      </c>
      <c r="AB544" s="2">
        <f t="shared" si="1643"/>
        <v>2</v>
      </c>
      <c r="AC544" s="2">
        <f t="shared" si="1644"/>
        <v>-6.6666666666666666E-2</v>
      </c>
      <c r="AD544" s="2">
        <f t="shared" si="1645"/>
        <v>195</v>
      </c>
      <c r="AE544" s="2">
        <f t="shared" si="1645"/>
        <v>150</v>
      </c>
      <c r="AF544" s="2">
        <f t="shared" si="1619"/>
        <v>0.5</v>
      </c>
      <c r="AG544" s="2">
        <f t="shared" si="1646"/>
        <v>1.3</v>
      </c>
      <c r="AH544" s="2">
        <f t="shared" si="1626"/>
        <v>15</v>
      </c>
      <c r="AI544" s="2">
        <v>3</v>
      </c>
      <c r="AJ544">
        <f t="shared" si="1756"/>
        <v>5.0000000000000001E-3</v>
      </c>
      <c r="AK544">
        <f t="shared" si="1616"/>
        <v>64</v>
      </c>
      <c r="AL544">
        <f t="shared" si="1757"/>
        <v>900</v>
      </c>
      <c r="AM544">
        <f t="shared" si="1617"/>
        <v>964</v>
      </c>
      <c r="AP544" t="s">
        <v>37</v>
      </c>
      <c r="AS544">
        <v>1</v>
      </c>
      <c r="AT544">
        <v>1</v>
      </c>
      <c r="AU544">
        <f t="shared" si="1628"/>
        <v>150</v>
      </c>
      <c r="AV544" t="s">
        <v>840</v>
      </c>
      <c r="AW544" t="s">
        <v>442</v>
      </c>
      <c r="AZ544" s="2">
        <f t="shared" si="1679"/>
        <v>4.9994726284349662</v>
      </c>
      <c r="BA544" s="2">
        <f t="shared" si="1680"/>
        <v>1</v>
      </c>
      <c r="BB544">
        <v>0</v>
      </c>
      <c r="BC544">
        <f t="shared" si="1703"/>
        <v>0</v>
      </c>
      <c r="BD544">
        <v>0</v>
      </c>
      <c r="BE544">
        <f t="shared" si="1704"/>
        <v>0</v>
      </c>
      <c r="BF544">
        <v>0</v>
      </c>
      <c r="BG544">
        <f t="shared" si="1705"/>
        <v>0</v>
      </c>
      <c r="BH544">
        <v>0</v>
      </c>
      <c r="BI544">
        <f t="shared" si="1706"/>
        <v>0</v>
      </c>
      <c r="BJ544">
        <v>0</v>
      </c>
      <c r="BK544">
        <f t="shared" si="1707"/>
        <v>0</v>
      </c>
      <c r="BL544">
        <v>0</v>
      </c>
      <c r="BM544">
        <f t="shared" si="1708"/>
        <v>0</v>
      </c>
      <c r="BN544">
        <v>0</v>
      </c>
      <c r="BO544">
        <f t="shared" si="1709"/>
        <v>0</v>
      </c>
      <c r="BP544">
        <v>0</v>
      </c>
      <c r="BQ544">
        <f t="shared" si="1710"/>
        <v>0</v>
      </c>
      <c r="BR544">
        <v>0</v>
      </c>
      <c r="BS544">
        <f t="shared" si="1711"/>
        <v>0</v>
      </c>
      <c r="BT544">
        <v>0.05</v>
      </c>
      <c r="BU544">
        <f t="shared" si="1648"/>
        <v>2.1147731931237253E-3</v>
      </c>
      <c r="BV544">
        <v>0</v>
      </c>
      <c r="BW544">
        <f t="shared" si="1712"/>
        <v>0</v>
      </c>
      <c r="BX544">
        <v>0</v>
      </c>
      <c r="BY544">
        <f t="shared" si="1713"/>
        <v>0</v>
      </c>
      <c r="BZ544">
        <v>0</v>
      </c>
      <c r="CA544">
        <f t="shared" si="1714"/>
        <v>0</v>
      </c>
      <c r="CB544">
        <v>0</v>
      </c>
      <c r="CC544">
        <f t="shared" si="1715"/>
        <v>0</v>
      </c>
      <c r="CD544">
        <v>0</v>
      </c>
      <c r="CE544">
        <f t="shared" si="1716"/>
        <v>0</v>
      </c>
      <c r="CF544">
        <v>0</v>
      </c>
      <c r="CG544">
        <f t="shared" si="1717"/>
        <v>0</v>
      </c>
      <c r="CH544">
        <v>0.05</v>
      </c>
      <c r="CI544">
        <f t="shared" si="1718"/>
        <v>1.5874016280884964E-3</v>
      </c>
      <c r="CJ544">
        <v>0</v>
      </c>
      <c r="CK544">
        <f t="shared" si="1719"/>
        <v>0</v>
      </c>
      <c r="CL544">
        <v>4.0000000000000001E-3</v>
      </c>
      <c r="CM544">
        <f t="shared" si="1720"/>
        <v>1.4503027008945578E-4</v>
      </c>
      <c r="CN544">
        <v>0</v>
      </c>
      <c r="CO544">
        <f t="shared" si="1721"/>
        <v>0</v>
      </c>
      <c r="CP544">
        <f t="shared" si="1722"/>
        <v>99.896000000000001</v>
      </c>
      <c r="CQ544">
        <f t="shared" si="1723"/>
        <v>0.99615279490869846</v>
      </c>
      <c r="CR544">
        <v>0</v>
      </c>
      <c r="CS544">
        <f t="shared" si="1724"/>
        <v>0</v>
      </c>
      <c r="CT544">
        <v>0</v>
      </c>
      <c r="CU544">
        <f t="shared" si="1725"/>
        <v>0</v>
      </c>
      <c r="CV544">
        <v>0</v>
      </c>
      <c r="CW544">
        <f t="shared" si="1726"/>
        <v>0</v>
      </c>
      <c r="CX544">
        <v>0</v>
      </c>
      <c r="CY544">
        <f t="shared" si="1727"/>
        <v>0</v>
      </c>
      <c r="CZ544">
        <v>0</v>
      </c>
      <c r="DA544">
        <f t="shared" si="1728"/>
        <v>0</v>
      </c>
      <c r="DB544">
        <v>0</v>
      </c>
      <c r="DC544">
        <f t="shared" si="1729"/>
        <v>0</v>
      </c>
      <c r="DD544">
        <v>0</v>
      </c>
      <c r="DE544">
        <f t="shared" si="1730"/>
        <v>0</v>
      </c>
      <c r="DF544">
        <v>0</v>
      </c>
      <c r="DG544">
        <f t="shared" si="1731"/>
        <v>0</v>
      </c>
      <c r="DH544">
        <v>0</v>
      </c>
      <c r="DI544">
        <f t="shared" si="1732"/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f t="shared" si="1733"/>
        <v>0</v>
      </c>
      <c r="ET544">
        <v>0</v>
      </c>
      <c r="EU544">
        <f t="shared" si="1734"/>
        <v>0</v>
      </c>
      <c r="EV544">
        <v>0</v>
      </c>
      <c r="EW544">
        <f t="shared" si="1671"/>
        <v>0</v>
      </c>
      <c r="EX544">
        <v>0</v>
      </c>
      <c r="EY544">
        <f t="shared" si="1672"/>
        <v>0</v>
      </c>
      <c r="EZ544">
        <v>0</v>
      </c>
      <c r="FA544">
        <f t="shared" si="1735"/>
        <v>0</v>
      </c>
      <c r="FB544">
        <v>0</v>
      </c>
      <c r="FC544">
        <f t="shared" si="1736"/>
        <v>0</v>
      </c>
      <c r="FD544">
        <v>0</v>
      </c>
      <c r="FE544">
        <f t="shared" si="1737"/>
        <v>0</v>
      </c>
      <c r="FF544">
        <v>0</v>
      </c>
      <c r="FG544">
        <f t="shared" si="1738"/>
        <v>0</v>
      </c>
      <c r="FH544">
        <v>0</v>
      </c>
      <c r="FI544">
        <f t="shared" si="1739"/>
        <v>0</v>
      </c>
      <c r="FJ544">
        <v>0</v>
      </c>
      <c r="FK544">
        <f t="shared" si="1740"/>
        <v>0</v>
      </c>
      <c r="FL544">
        <v>0</v>
      </c>
      <c r="FM544">
        <f t="shared" si="1741"/>
        <v>0</v>
      </c>
      <c r="FN544">
        <v>0</v>
      </c>
      <c r="FO544">
        <f t="shared" si="1742"/>
        <v>0</v>
      </c>
      <c r="FP544">
        <v>0</v>
      </c>
      <c r="FQ544">
        <f t="shared" si="1743"/>
        <v>0</v>
      </c>
      <c r="FR544">
        <v>0</v>
      </c>
      <c r="FS544">
        <f t="shared" si="1744"/>
        <v>0</v>
      </c>
      <c r="FT544">
        <v>0</v>
      </c>
      <c r="FU544">
        <f t="shared" si="1745"/>
        <v>0</v>
      </c>
      <c r="FV544">
        <v>0</v>
      </c>
      <c r="FW544">
        <f t="shared" si="1746"/>
        <v>0</v>
      </c>
      <c r="FX544">
        <v>0</v>
      </c>
      <c r="FY544">
        <f t="shared" si="1747"/>
        <v>0</v>
      </c>
      <c r="FZ544">
        <v>0</v>
      </c>
      <c r="GA544">
        <f t="shared" si="1748"/>
        <v>0</v>
      </c>
      <c r="GB544">
        <v>0</v>
      </c>
      <c r="GC544">
        <f t="shared" si="1749"/>
        <v>0</v>
      </c>
      <c r="GD544">
        <v>0</v>
      </c>
      <c r="GE544">
        <f t="shared" si="1750"/>
        <v>0</v>
      </c>
      <c r="GF544">
        <v>100</v>
      </c>
      <c r="GG544">
        <f t="shared" si="1697"/>
        <v>1</v>
      </c>
      <c r="GH544">
        <v>0</v>
      </c>
      <c r="GI544">
        <f t="shared" si="1751"/>
        <v>0</v>
      </c>
      <c r="GJ544">
        <v>0</v>
      </c>
      <c r="GK544">
        <f t="shared" si="1752"/>
        <v>0</v>
      </c>
      <c r="GL544">
        <v>0</v>
      </c>
      <c r="GM544">
        <f t="shared" si="1753"/>
        <v>0</v>
      </c>
      <c r="GN544">
        <v>0</v>
      </c>
      <c r="GO544">
        <f t="shared" si="1754"/>
        <v>0</v>
      </c>
      <c r="GP544">
        <v>0</v>
      </c>
      <c r="GQ544">
        <f t="shared" si="1755"/>
        <v>0</v>
      </c>
      <c r="GR544" s="3" t="s">
        <v>841</v>
      </c>
    </row>
    <row r="545" spans="1:200" x14ac:dyDescent="0.45">
      <c r="A545">
        <v>544</v>
      </c>
      <c r="B545" t="s">
        <v>840</v>
      </c>
      <c r="C545" t="s">
        <v>581</v>
      </c>
      <c r="D545" t="s">
        <v>830</v>
      </c>
      <c r="F545">
        <v>453.7</v>
      </c>
      <c r="G545">
        <v>873</v>
      </c>
      <c r="H545">
        <v>2183</v>
      </c>
      <c r="I545" s="2">
        <f t="shared" si="1637"/>
        <v>0.39990838295923042</v>
      </c>
      <c r="J545" s="2">
        <f t="shared" si="1638"/>
        <v>419.3</v>
      </c>
      <c r="K545" s="2">
        <f t="shared" si="1639"/>
        <v>1.9241789728895746</v>
      </c>
      <c r="N545">
        <v>55</v>
      </c>
      <c r="O545">
        <v>45</v>
      </c>
      <c r="P545" s="2">
        <f t="shared" si="1681"/>
        <v>1.2222222222222223</v>
      </c>
      <c r="Q545" s="2">
        <f t="shared" si="1682"/>
        <v>-0.22222222222222221</v>
      </c>
      <c r="R545">
        <v>30</v>
      </c>
      <c r="S545">
        <v>125</v>
      </c>
      <c r="T545" s="2">
        <f t="shared" si="1592"/>
        <v>0.24</v>
      </c>
      <c r="U545">
        <v>150</v>
      </c>
      <c r="V545">
        <v>200</v>
      </c>
      <c r="W545" s="2">
        <f t="shared" si="1640"/>
        <v>82.5</v>
      </c>
      <c r="X545" s="2">
        <f t="shared" si="1640"/>
        <v>90</v>
      </c>
      <c r="Y545" s="7">
        <f t="shared" si="1641"/>
        <v>8.3333333333333329E-2</v>
      </c>
      <c r="Z545" s="2">
        <f t="shared" si="1642"/>
        <v>0.75</v>
      </c>
      <c r="AA545" s="2">
        <f t="shared" si="1643"/>
        <v>5</v>
      </c>
      <c r="AB545" s="2">
        <f t="shared" si="1643"/>
        <v>1.6</v>
      </c>
      <c r="AC545" s="2">
        <f t="shared" si="1644"/>
        <v>-0.22222222222222221</v>
      </c>
      <c r="AD545" s="2">
        <f t="shared" si="1645"/>
        <v>120</v>
      </c>
      <c r="AE545" s="2">
        <f t="shared" si="1645"/>
        <v>75</v>
      </c>
      <c r="AF545" s="2">
        <f t="shared" si="1619"/>
        <v>0.375</v>
      </c>
      <c r="AG545" s="2">
        <f t="shared" si="1646"/>
        <v>1.6</v>
      </c>
      <c r="AH545" s="2">
        <f t="shared" si="1626"/>
        <v>16.875</v>
      </c>
      <c r="AI545" s="2">
        <v>0</v>
      </c>
      <c r="AJ545">
        <f t="shared" si="1756"/>
        <v>5.0000000000000001E-3</v>
      </c>
      <c r="AK545">
        <f t="shared" si="1616"/>
        <v>110.00000000000001</v>
      </c>
      <c r="AL545">
        <f t="shared" si="1757"/>
        <v>900</v>
      </c>
      <c r="AM545">
        <f t="shared" si="1617"/>
        <v>1010</v>
      </c>
      <c r="AP545" t="s">
        <v>37</v>
      </c>
      <c r="AS545">
        <v>1</v>
      </c>
      <c r="AT545">
        <v>1</v>
      </c>
      <c r="AU545">
        <f t="shared" si="1628"/>
        <v>125</v>
      </c>
      <c r="AV545" t="s">
        <v>840</v>
      </c>
      <c r="AW545" t="s">
        <v>442</v>
      </c>
      <c r="AZ545" s="2">
        <f t="shared" si="1679"/>
        <v>4.9994726284349662</v>
      </c>
      <c r="BA545" s="2">
        <f t="shared" si="1680"/>
        <v>1</v>
      </c>
      <c r="BB545">
        <v>0</v>
      </c>
      <c r="BC545">
        <f t="shared" si="1703"/>
        <v>0</v>
      </c>
      <c r="BD545">
        <v>0</v>
      </c>
      <c r="BE545">
        <f t="shared" si="1704"/>
        <v>0</v>
      </c>
      <c r="BF545">
        <v>0</v>
      </c>
      <c r="BG545">
        <f t="shared" si="1705"/>
        <v>0</v>
      </c>
      <c r="BH545">
        <v>0</v>
      </c>
      <c r="BI545">
        <f t="shared" si="1706"/>
        <v>0</v>
      </c>
      <c r="BJ545">
        <v>0</v>
      </c>
      <c r="BK545">
        <f t="shared" si="1707"/>
        <v>0</v>
      </c>
      <c r="BL545">
        <v>0</v>
      </c>
      <c r="BM545">
        <f t="shared" si="1708"/>
        <v>0</v>
      </c>
      <c r="BN545">
        <v>0</v>
      </c>
      <c r="BO545">
        <f t="shared" si="1709"/>
        <v>0</v>
      </c>
      <c r="BP545">
        <v>0</v>
      </c>
      <c r="BQ545">
        <f t="shared" si="1710"/>
        <v>0</v>
      </c>
      <c r="BR545">
        <v>0</v>
      </c>
      <c r="BS545">
        <f t="shared" si="1711"/>
        <v>0</v>
      </c>
      <c r="BT545">
        <v>0.05</v>
      </c>
      <c r="BU545">
        <f t="shared" si="1648"/>
        <v>2.1147731931237253E-3</v>
      </c>
      <c r="BV545">
        <v>0</v>
      </c>
      <c r="BW545">
        <f t="shared" si="1712"/>
        <v>0</v>
      </c>
      <c r="BX545">
        <v>0</v>
      </c>
      <c r="BY545">
        <f t="shared" si="1713"/>
        <v>0</v>
      </c>
      <c r="BZ545">
        <v>0</v>
      </c>
      <c r="CA545">
        <f t="shared" si="1714"/>
        <v>0</v>
      </c>
      <c r="CB545">
        <v>0</v>
      </c>
      <c r="CC545">
        <f t="shared" si="1715"/>
        <v>0</v>
      </c>
      <c r="CD545">
        <v>0</v>
      </c>
      <c r="CE545">
        <f t="shared" si="1716"/>
        <v>0</v>
      </c>
      <c r="CF545">
        <v>0</v>
      </c>
      <c r="CG545">
        <f t="shared" si="1717"/>
        <v>0</v>
      </c>
      <c r="CH545">
        <v>0.05</v>
      </c>
      <c r="CI545">
        <f t="shared" si="1718"/>
        <v>1.5874016280884964E-3</v>
      </c>
      <c r="CJ545">
        <v>0</v>
      </c>
      <c r="CK545">
        <f t="shared" si="1719"/>
        <v>0</v>
      </c>
      <c r="CL545">
        <v>4.0000000000000001E-3</v>
      </c>
      <c r="CM545">
        <f t="shared" si="1720"/>
        <v>1.4503027008945578E-4</v>
      </c>
      <c r="CN545">
        <v>0</v>
      </c>
      <c r="CO545">
        <f t="shared" si="1721"/>
        <v>0</v>
      </c>
      <c r="CP545">
        <f t="shared" si="1722"/>
        <v>99.896000000000001</v>
      </c>
      <c r="CQ545">
        <f t="shared" si="1723"/>
        <v>0.99615279490869846</v>
      </c>
      <c r="CR545">
        <v>0</v>
      </c>
      <c r="CS545">
        <f t="shared" si="1724"/>
        <v>0</v>
      </c>
      <c r="CT545">
        <v>0</v>
      </c>
      <c r="CU545">
        <f t="shared" si="1725"/>
        <v>0</v>
      </c>
      <c r="CV545">
        <v>0</v>
      </c>
      <c r="CW545">
        <f t="shared" si="1726"/>
        <v>0</v>
      </c>
      <c r="CX545">
        <v>0</v>
      </c>
      <c r="CY545">
        <f t="shared" si="1727"/>
        <v>0</v>
      </c>
      <c r="CZ545">
        <v>0</v>
      </c>
      <c r="DA545">
        <f t="shared" si="1728"/>
        <v>0</v>
      </c>
      <c r="DB545">
        <v>0</v>
      </c>
      <c r="DC545">
        <f t="shared" si="1729"/>
        <v>0</v>
      </c>
      <c r="DD545">
        <v>0</v>
      </c>
      <c r="DE545">
        <f t="shared" si="1730"/>
        <v>0</v>
      </c>
      <c r="DF545">
        <v>0</v>
      </c>
      <c r="DG545">
        <f t="shared" si="1731"/>
        <v>0</v>
      </c>
      <c r="DH545">
        <v>0</v>
      </c>
      <c r="DI545">
        <f t="shared" si="1732"/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f t="shared" si="1733"/>
        <v>0</v>
      </c>
      <c r="ET545">
        <v>0</v>
      </c>
      <c r="EU545">
        <f t="shared" si="1734"/>
        <v>0</v>
      </c>
      <c r="EV545">
        <v>0</v>
      </c>
      <c r="EW545">
        <f t="shared" si="1671"/>
        <v>0</v>
      </c>
      <c r="EX545">
        <v>0</v>
      </c>
      <c r="EY545">
        <f t="shared" si="1672"/>
        <v>0</v>
      </c>
      <c r="EZ545">
        <v>0</v>
      </c>
      <c r="FA545">
        <f t="shared" si="1735"/>
        <v>0</v>
      </c>
      <c r="FB545">
        <v>0</v>
      </c>
      <c r="FC545">
        <f t="shared" si="1736"/>
        <v>0</v>
      </c>
      <c r="FD545">
        <v>0</v>
      </c>
      <c r="FE545">
        <f t="shared" si="1737"/>
        <v>0</v>
      </c>
      <c r="FF545">
        <v>0</v>
      </c>
      <c r="FG545">
        <f t="shared" si="1738"/>
        <v>0</v>
      </c>
      <c r="FH545">
        <v>0</v>
      </c>
      <c r="FI545">
        <f t="shared" si="1739"/>
        <v>0</v>
      </c>
      <c r="FJ545">
        <v>0</v>
      </c>
      <c r="FK545">
        <f t="shared" si="1740"/>
        <v>0</v>
      </c>
      <c r="FL545">
        <v>0</v>
      </c>
      <c r="FM545">
        <f t="shared" si="1741"/>
        <v>0</v>
      </c>
      <c r="FN545">
        <v>0</v>
      </c>
      <c r="FO545">
        <f t="shared" si="1742"/>
        <v>0</v>
      </c>
      <c r="FP545">
        <v>0</v>
      </c>
      <c r="FQ545">
        <f t="shared" si="1743"/>
        <v>0</v>
      </c>
      <c r="FR545">
        <v>0</v>
      </c>
      <c r="FS545">
        <f t="shared" si="1744"/>
        <v>0</v>
      </c>
      <c r="FT545">
        <v>0</v>
      </c>
      <c r="FU545">
        <f t="shared" si="1745"/>
        <v>0</v>
      </c>
      <c r="FV545">
        <v>0</v>
      </c>
      <c r="FW545">
        <f t="shared" si="1746"/>
        <v>0</v>
      </c>
      <c r="FX545">
        <v>0</v>
      </c>
      <c r="FY545">
        <f t="shared" si="1747"/>
        <v>0</v>
      </c>
      <c r="FZ545">
        <v>0</v>
      </c>
      <c r="GA545">
        <f t="shared" si="1748"/>
        <v>0</v>
      </c>
      <c r="GB545">
        <v>0</v>
      </c>
      <c r="GC545">
        <f t="shared" si="1749"/>
        <v>0</v>
      </c>
      <c r="GD545">
        <v>0</v>
      </c>
      <c r="GE545">
        <f t="shared" si="1750"/>
        <v>0</v>
      </c>
      <c r="GF545">
        <v>100</v>
      </c>
      <c r="GG545">
        <f t="shared" si="1697"/>
        <v>1</v>
      </c>
      <c r="GH545">
        <v>0</v>
      </c>
      <c r="GI545">
        <f t="shared" si="1751"/>
        <v>0</v>
      </c>
      <c r="GJ545">
        <v>0</v>
      </c>
      <c r="GK545">
        <f t="shared" si="1752"/>
        <v>0</v>
      </c>
      <c r="GL545">
        <v>0</v>
      </c>
      <c r="GM545">
        <f t="shared" si="1753"/>
        <v>0</v>
      </c>
      <c r="GN545">
        <v>0</v>
      </c>
      <c r="GO545">
        <f t="shared" si="1754"/>
        <v>0</v>
      </c>
      <c r="GP545">
        <v>0</v>
      </c>
      <c r="GQ545">
        <f t="shared" si="1755"/>
        <v>0</v>
      </c>
      <c r="GR545" s="3" t="s">
        <v>841</v>
      </c>
    </row>
    <row r="546" spans="1:200" x14ac:dyDescent="0.45">
      <c r="A546">
        <v>545</v>
      </c>
      <c r="B546" t="s">
        <v>840</v>
      </c>
      <c r="C546" t="s">
        <v>581</v>
      </c>
      <c r="D546" t="s">
        <v>830</v>
      </c>
      <c r="F546">
        <v>453.7</v>
      </c>
      <c r="G546">
        <v>973</v>
      </c>
      <c r="H546">
        <v>2183</v>
      </c>
      <c r="I546" s="2">
        <f t="shared" si="1637"/>
        <v>0.44571690334402198</v>
      </c>
      <c r="J546" s="2">
        <f t="shared" si="1638"/>
        <v>519.29999999999995</v>
      </c>
      <c r="K546" s="2">
        <f t="shared" si="1639"/>
        <v>2.1445889354198808</v>
      </c>
      <c r="N546">
        <v>57</v>
      </c>
      <c r="O546">
        <v>60</v>
      </c>
      <c r="P546" s="2">
        <f t="shared" si="1681"/>
        <v>0.95</v>
      </c>
      <c r="Q546" s="2">
        <f t="shared" si="1682"/>
        <v>0.05</v>
      </c>
      <c r="R546">
        <v>35</v>
      </c>
      <c r="S546">
        <v>90</v>
      </c>
      <c r="T546" s="2">
        <f t="shared" ref="T546:T596" si="1758">R546/S546</f>
        <v>0.3888888888888889</v>
      </c>
      <c r="U546">
        <v>75</v>
      </c>
      <c r="V546">
        <v>140</v>
      </c>
      <c r="W546" s="2">
        <f t="shared" si="1640"/>
        <v>42.75</v>
      </c>
      <c r="X546" s="2">
        <f t="shared" si="1640"/>
        <v>84</v>
      </c>
      <c r="Y546" s="7">
        <f t="shared" si="1641"/>
        <v>0.49107142857142855</v>
      </c>
      <c r="Z546" s="2">
        <f t="shared" si="1642"/>
        <v>0.5357142857142857</v>
      </c>
      <c r="AA546" s="2">
        <f t="shared" si="1643"/>
        <v>2.1428571428571428</v>
      </c>
      <c r="AB546" s="2">
        <f t="shared" si="1643"/>
        <v>1.5555555555555556</v>
      </c>
      <c r="AC546" s="2">
        <f t="shared" si="1644"/>
        <v>0.05</v>
      </c>
      <c r="AD546" s="2">
        <f t="shared" si="1645"/>
        <v>40</v>
      </c>
      <c r="AE546" s="2">
        <f t="shared" si="1645"/>
        <v>50</v>
      </c>
      <c r="AF546" s="2">
        <f t="shared" ref="AF546:AF602" si="1759">(V546-S546)/V546</f>
        <v>0.35714285714285715</v>
      </c>
      <c r="AG546" s="2">
        <f t="shared" si="1646"/>
        <v>0.8</v>
      </c>
      <c r="AH546" s="2">
        <f t="shared" si="1626"/>
        <v>21.428571428571431</v>
      </c>
      <c r="AI546" s="2">
        <v>3</v>
      </c>
      <c r="AJ546">
        <f t="shared" si="1756"/>
        <v>5.0000000000000001E-3</v>
      </c>
      <c r="AK546">
        <f t="shared" ref="AK546:AK609" si="1760">(1/AJ546)*(N546/100)</f>
        <v>113.99999999999999</v>
      </c>
      <c r="AL546">
        <f t="shared" si="1757"/>
        <v>900</v>
      </c>
      <c r="AM546">
        <f t="shared" ref="AM546:AM609" si="1761">AK546+AL546</f>
        <v>1014</v>
      </c>
      <c r="AP546" t="s">
        <v>37</v>
      </c>
      <c r="AS546">
        <v>1</v>
      </c>
      <c r="AT546">
        <v>1</v>
      </c>
      <c r="AU546">
        <f t="shared" si="1628"/>
        <v>90</v>
      </c>
      <c r="AV546" t="s">
        <v>840</v>
      </c>
      <c r="AW546" t="s">
        <v>442</v>
      </c>
      <c r="AZ546" s="2">
        <f t="shared" si="1679"/>
        <v>4.9994726284349662</v>
      </c>
      <c r="BA546" s="2">
        <f t="shared" si="1680"/>
        <v>1</v>
      </c>
      <c r="BB546">
        <v>0</v>
      </c>
      <c r="BC546">
        <f t="shared" si="1703"/>
        <v>0</v>
      </c>
      <c r="BD546">
        <v>0</v>
      </c>
      <c r="BE546">
        <f t="shared" si="1704"/>
        <v>0</v>
      </c>
      <c r="BF546">
        <v>0</v>
      </c>
      <c r="BG546">
        <f t="shared" si="1705"/>
        <v>0</v>
      </c>
      <c r="BH546">
        <v>0</v>
      </c>
      <c r="BI546">
        <f t="shared" si="1706"/>
        <v>0</v>
      </c>
      <c r="BJ546">
        <v>0</v>
      </c>
      <c r="BK546">
        <f t="shared" si="1707"/>
        <v>0</v>
      </c>
      <c r="BL546">
        <v>0</v>
      </c>
      <c r="BM546">
        <f t="shared" si="1708"/>
        <v>0</v>
      </c>
      <c r="BN546">
        <v>0</v>
      </c>
      <c r="BO546">
        <f t="shared" si="1709"/>
        <v>0</v>
      </c>
      <c r="BP546">
        <v>0</v>
      </c>
      <c r="BQ546">
        <f t="shared" si="1710"/>
        <v>0</v>
      </c>
      <c r="BR546">
        <v>0</v>
      </c>
      <c r="BS546">
        <f t="shared" si="1711"/>
        <v>0</v>
      </c>
      <c r="BT546">
        <v>0.05</v>
      </c>
      <c r="BU546">
        <f t="shared" si="1648"/>
        <v>2.1147731931237253E-3</v>
      </c>
      <c r="BV546">
        <v>0</v>
      </c>
      <c r="BW546">
        <f t="shared" si="1712"/>
        <v>0</v>
      </c>
      <c r="BX546">
        <v>0</v>
      </c>
      <c r="BY546">
        <f t="shared" si="1713"/>
        <v>0</v>
      </c>
      <c r="BZ546">
        <v>0</v>
      </c>
      <c r="CA546">
        <f t="shared" si="1714"/>
        <v>0</v>
      </c>
      <c r="CB546">
        <v>0</v>
      </c>
      <c r="CC546">
        <f t="shared" si="1715"/>
        <v>0</v>
      </c>
      <c r="CD546">
        <v>0</v>
      </c>
      <c r="CE546">
        <f t="shared" si="1716"/>
        <v>0</v>
      </c>
      <c r="CF546">
        <v>0</v>
      </c>
      <c r="CG546">
        <f t="shared" si="1717"/>
        <v>0</v>
      </c>
      <c r="CH546">
        <v>0.05</v>
      </c>
      <c r="CI546">
        <f t="shared" si="1718"/>
        <v>1.5874016280884964E-3</v>
      </c>
      <c r="CJ546">
        <v>0</v>
      </c>
      <c r="CK546">
        <f t="shared" si="1719"/>
        <v>0</v>
      </c>
      <c r="CL546">
        <v>4.0000000000000001E-3</v>
      </c>
      <c r="CM546">
        <f t="shared" si="1720"/>
        <v>1.4503027008945578E-4</v>
      </c>
      <c r="CN546">
        <v>0</v>
      </c>
      <c r="CO546">
        <f t="shared" si="1721"/>
        <v>0</v>
      </c>
      <c r="CP546">
        <f t="shared" si="1722"/>
        <v>99.896000000000001</v>
      </c>
      <c r="CQ546">
        <f t="shared" si="1723"/>
        <v>0.99615279490869846</v>
      </c>
      <c r="CR546">
        <v>0</v>
      </c>
      <c r="CS546">
        <f t="shared" si="1724"/>
        <v>0</v>
      </c>
      <c r="CT546">
        <v>0</v>
      </c>
      <c r="CU546">
        <f t="shared" si="1725"/>
        <v>0</v>
      </c>
      <c r="CV546">
        <v>0</v>
      </c>
      <c r="CW546">
        <f t="shared" si="1726"/>
        <v>0</v>
      </c>
      <c r="CX546">
        <v>0</v>
      </c>
      <c r="CY546">
        <f t="shared" si="1727"/>
        <v>0</v>
      </c>
      <c r="CZ546">
        <v>0</v>
      </c>
      <c r="DA546">
        <f t="shared" si="1728"/>
        <v>0</v>
      </c>
      <c r="DB546">
        <v>0</v>
      </c>
      <c r="DC546">
        <f t="shared" si="1729"/>
        <v>0</v>
      </c>
      <c r="DD546">
        <v>0</v>
      </c>
      <c r="DE546">
        <f t="shared" si="1730"/>
        <v>0</v>
      </c>
      <c r="DF546">
        <v>0</v>
      </c>
      <c r="DG546">
        <f t="shared" si="1731"/>
        <v>0</v>
      </c>
      <c r="DH546">
        <v>0</v>
      </c>
      <c r="DI546">
        <f t="shared" si="1732"/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f t="shared" si="1733"/>
        <v>0</v>
      </c>
      <c r="ET546">
        <v>0</v>
      </c>
      <c r="EU546">
        <f t="shared" si="1734"/>
        <v>0</v>
      </c>
      <c r="EV546">
        <v>0</v>
      </c>
      <c r="EW546">
        <f t="shared" si="1671"/>
        <v>0</v>
      </c>
      <c r="EX546">
        <v>0</v>
      </c>
      <c r="EY546">
        <f t="shared" si="1672"/>
        <v>0</v>
      </c>
      <c r="EZ546">
        <v>0</v>
      </c>
      <c r="FA546">
        <f t="shared" si="1735"/>
        <v>0</v>
      </c>
      <c r="FB546">
        <v>0</v>
      </c>
      <c r="FC546">
        <f t="shared" si="1736"/>
        <v>0</v>
      </c>
      <c r="FD546">
        <v>0</v>
      </c>
      <c r="FE546">
        <f t="shared" si="1737"/>
        <v>0</v>
      </c>
      <c r="FF546">
        <v>0</v>
      </c>
      <c r="FG546">
        <f t="shared" si="1738"/>
        <v>0</v>
      </c>
      <c r="FH546">
        <v>0</v>
      </c>
      <c r="FI546">
        <f t="shared" si="1739"/>
        <v>0</v>
      </c>
      <c r="FJ546">
        <v>0</v>
      </c>
      <c r="FK546">
        <f t="shared" si="1740"/>
        <v>0</v>
      </c>
      <c r="FL546">
        <v>0</v>
      </c>
      <c r="FM546">
        <f t="shared" si="1741"/>
        <v>0</v>
      </c>
      <c r="FN546">
        <v>0</v>
      </c>
      <c r="FO546">
        <f t="shared" si="1742"/>
        <v>0</v>
      </c>
      <c r="FP546">
        <v>0</v>
      </c>
      <c r="FQ546">
        <f t="shared" si="1743"/>
        <v>0</v>
      </c>
      <c r="FR546">
        <v>0</v>
      </c>
      <c r="FS546">
        <f t="shared" si="1744"/>
        <v>0</v>
      </c>
      <c r="FT546">
        <v>0</v>
      </c>
      <c r="FU546">
        <f t="shared" si="1745"/>
        <v>0</v>
      </c>
      <c r="FV546">
        <v>0</v>
      </c>
      <c r="FW546">
        <f t="shared" si="1746"/>
        <v>0</v>
      </c>
      <c r="FX546">
        <v>0</v>
      </c>
      <c r="FY546">
        <f t="shared" si="1747"/>
        <v>0</v>
      </c>
      <c r="FZ546">
        <v>0</v>
      </c>
      <c r="GA546">
        <f t="shared" si="1748"/>
        <v>0</v>
      </c>
      <c r="GB546">
        <v>0</v>
      </c>
      <c r="GC546">
        <f t="shared" si="1749"/>
        <v>0</v>
      </c>
      <c r="GD546">
        <v>0</v>
      </c>
      <c r="GE546">
        <f t="shared" si="1750"/>
        <v>0</v>
      </c>
      <c r="GF546">
        <v>100</v>
      </c>
      <c r="GG546">
        <f t="shared" si="1697"/>
        <v>1</v>
      </c>
      <c r="GH546">
        <v>0</v>
      </c>
      <c r="GI546">
        <f t="shared" si="1751"/>
        <v>0</v>
      </c>
      <c r="GJ546">
        <v>0</v>
      </c>
      <c r="GK546">
        <f t="shared" si="1752"/>
        <v>0</v>
      </c>
      <c r="GL546">
        <v>0</v>
      </c>
      <c r="GM546">
        <f t="shared" si="1753"/>
        <v>0</v>
      </c>
      <c r="GN546">
        <v>0</v>
      </c>
      <c r="GO546">
        <f t="shared" si="1754"/>
        <v>0</v>
      </c>
      <c r="GP546">
        <v>0</v>
      </c>
      <c r="GQ546">
        <f t="shared" si="1755"/>
        <v>0</v>
      </c>
      <c r="GR546" s="3" t="s">
        <v>841</v>
      </c>
    </row>
    <row r="547" spans="1:200" x14ac:dyDescent="0.45">
      <c r="A547">
        <v>546</v>
      </c>
      <c r="B547" t="s">
        <v>840</v>
      </c>
      <c r="C547" t="s">
        <v>581</v>
      </c>
      <c r="D547" t="s">
        <v>830</v>
      </c>
      <c r="F547">
        <v>453.7</v>
      </c>
      <c r="G547">
        <v>1073</v>
      </c>
      <c r="H547">
        <v>2183</v>
      </c>
      <c r="I547" s="2">
        <f t="shared" si="1637"/>
        <v>0.49152542372881358</v>
      </c>
      <c r="J547" s="2">
        <f t="shared" si="1638"/>
        <v>619.29999999999995</v>
      </c>
      <c r="K547" s="2">
        <f t="shared" si="1639"/>
        <v>2.3649988979501875</v>
      </c>
      <c r="N547">
        <v>59</v>
      </c>
      <c r="O547">
        <v>60</v>
      </c>
      <c r="P547" s="2">
        <f t="shared" si="1681"/>
        <v>0.98333333333333328</v>
      </c>
      <c r="Q547" s="2">
        <f t="shared" si="1682"/>
        <v>1.6666666666666666E-2</v>
      </c>
      <c r="R547">
        <v>40</v>
      </c>
      <c r="S547">
        <v>60</v>
      </c>
      <c r="T547" s="2">
        <f t="shared" si="1758"/>
        <v>0.66666666666666663</v>
      </c>
      <c r="U547">
        <v>55</v>
      </c>
      <c r="V547">
        <v>90</v>
      </c>
      <c r="W547" s="2">
        <f t="shared" si="1640"/>
        <v>32.450000000000003</v>
      </c>
      <c r="X547" s="2">
        <f t="shared" si="1640"/>
        <v>54</v>
      </c>
      <c r="Y547" s="7">
        <f t="shared" si="1641"/>
        <v>0.39907407407407403</v>
      </c>
      <c r="Z547" s="2">
        <f t="shared" si="1642"/>
        <v>0.61111111111111116</v>
      </c>
      <c r="AA547" s="2">
        <f t="shared" si="1643"/>
        <v>1.375</v>
      </c>
      <c r="AB547" s="2">
        <f t="shared" si="1643"/>
        <v>1.5</v>
      </c>
      <c r="AC547" s="2">
        <f t="shared" si="1644"/>
        <v>1.6666666666666666E-2</v>
      </c>
      <c r="AD547" s="2">
        <f t="shared" si="1645"/>
        <v>15</v>
      </c>
      <c r="AE547" s="2">
        <f t="shared" si="1645"/>
        <v>30</v>
      </c>
      <c r="AF547" s="2">
        <f t="shared" si="1759"/>
        <v>0.33333333333333331</v>
      </c>
      <c r="AG547" s="2">
        <f t="shared" si="1646"/>
        <v>0.5</v>
      </c>
      <c r="AH547" s="2">
        <f t="shared" si="1626"/>
        <v>20</v>
      </c>
      <c r="AI547" s="2">
        <v>3</v>
      </c>
      <c r="AJ547">
        <f t="shared" si="1756"/>
        <v>5.0000000000000001E-3</v>
      </c>
      <c r="AK547">
        <f t="shared" si="1760"/>
        <v>118</v>
      </c>
      <c r="AL547">
        <f t="shared" si="1757"/>
        <v>900</v>
      </c>
      <c r="AM547">
        <f t="shared" si="1761"/>
        <v>1018</v>
      </c>
      <c r="AP547" t="s">
        <v>37</v>
      </c>
      <c r="AS547">
        <v>1</v>
      </c>
      <c r="AT547">
        <v>1</v>
      </c>
      <c r="AU547">
        <f t="shared" si="1628"/>
        <v>60</v>
      </c>
      <c r="AV547" t="s">
        <v>840</v>
      </c>
      <c r="AW547" t="s">
        <v>442</v>
      </c>
      <c r="AZ547" s="2">
        <f t="shared" si="1679"/>
        <v>4.9994726284349662</v>
      </c>
      <c r="BA547" s="2">
        <f t="shared" si="1680"/>
        <v>1</v>
      </c>
      <c r="BB547">
        <v>0</v>
      </c>
      <c r="BC547">
        <f t="shared" si="1703"/>
        <v>0</v>
      </c>
      <c r="BD547">
        <v>0</v>
      </c>
      <c r="BE547">
        <f t="shared" si="1704"/>
        <v>0</v>
      </c>
      <c r="BF547">
        <v>0</v>
      </c>
      <c r="BG547">
        <f t="shared" si="1705"/>
        <v>0</v>
      </c>
      <c r="BH547">
        <v>0</v>
      </c>
      <c r="BI547">
        <f t="shared" si="1706"/>
        <v>0</v>
      </c>
      <c r="BJ547">
        <v>0</v>
      </c>
      <c r="BK547">
        <f t="shared" si="1707"/>
        <v>0</v>
      </c>
      <c r="BL547">
        <v>0</v>
      </c>
      <c r="BM547">
        <f t="shared" si="1708"/>
        <v>0</v>
      </c>
      <c r="BN547">
        <v>0</v>
      </c>
      <c r="BO547">
        <f t="shared" si="1709"/>
        <v>0</v>
      </c>
      <c r="BP547">
        <v>0</v>
      </c>
      <c r="BQ547">
        <f t="shared" si="1710"/>
        <v>0</v>
      </c>
      <c r="BR547">
        <v>0</v>
      </c>
      <c r="BS547">
        <f t="shared" si="1711"/>
        <v>0</v>
      </c>
      <c r="BT547">
        <v>0.05</v>
      </c>
      <c r="BU547">
        <f t="shared" si="1648"/>
        <v>2.1147731931237253E-3</v>
      </c>
      <c r="BV547">
        <v>0</v>
      </c>
      <c r="BW547">
        <f t="shared" si="1712"/>
        <v>0</v>
      </c>
      <c r="BX547">
        <v>0</v>
      </c>
      <c r="BY547">
        <f t="shared" si="1713"/>
        <v>0</v>
      </c>
      <c r="BZ547">
        <v>0</v>
      </c>
      <c r="CA547">
        <f t="shared" si="1714"/>
        <v>0</v>
      </c>
      <c r="CB547">
        <v>0</v>
      </c>
      <c r="CC547">
        <f t="shared" si="1715"/>
        <v>0</v>
      </c>
      <c r="CD547">
        <v>0</v>
      </c>
      <c r="CE547">
        <f t="shared" si="1716"/>
        <v>0</v>
      </c>
      <c r="CF547">
        <v>0</v>
      </c>
      <c r="CG547">
        <f t="shared" si="1717"/>
        <v>0</v>
      </c>
      <c r="CH547">
        <v>0.05</v>
      </c>
      <c r="CI547">
        <f t="shared" si="1718"/>
        <v>1.5874016280884964E-3</v>
      </c>
      <c r="CJ547">
        <v>0</v>
      </c>
      <c r="CK547">
        <f t="shared" si="1719"/>
        <v>0</v>
      </c>
      <c r="CL547">
        <v>4.0000000000000001E-3</v>
      </c>
      <c r="CM547">
        <f t="shared" si="1720"/>
        <v>1.4503027008945578E-4</v>
      </c>
      <c r="CN547">
        <v>0</v>
      </c>
      <c r="CO547">
        <f t="shared" si="1721"/>
        <v>0</v>
      </c>
      <c r="CP547">
        <f t="shared" si="1722"/>
        <v>99.896000000000001</v>
      </c>
      <c r="CQ547">
        <f t="shared" si="1723"/>
        <v>0.99615279490869846</v>
      </c>
      <c r="CR547">
        <v>0</v>
      </c>
      <c r="CS547">
        <f t="shared" si="1724"/>
        <v>0</v>
      </c>
      <c r="CT547">
        <v>0</v>
      </c>
      <c r="CU547">
        <f t="shared" si="1725"/>
        <v>0</v>
      </c>
      <c r="CV547">
        <v>0</v>
      </c>
      <c r="CW547">
        <f t="shared" si="1726"/>
        <v>0</v>
      </c>
      <c r="CX547">
        <v>0</v>
      </c>
      <c r="CY547">
        <f t="shared" si="1727"/>
        <v>0</v>
      </c>
      <c r="CZ547">
        <v>0</v>
      </c>
      <c r="DA547">
        <f t="shared" si="1728"/>
        <v>0</v>
      </c>
      <c r="DB547">
        <v>0</v>
      </c>
      <c r="DC547">
        <f t="shared" si="1729"/>
        <v>0</v>
      </c>
      <c r="DD547">
        <v>0</v>
      </c>
      <c r="DE547">
        <f t="shared" si="1730"/>
        <v>0</v>
      </c>
      <c r="DF547">
        <v>0</v>
      </c>
      <c r="DG547">
        <f t="shared" si="1731"/>
        <v>0</v>
      </c>
      <c r="DH547">
        <v>0</v>
      </c>
      <c r="DI547">
        <f t="shared" si="1732"/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f t="shared" si="1733"/>
        <v>0</v>
      </c>
      <c r="ET547">
        <v>0</v>
      </c>
      <c r="EU547">
        <f t="shared" si="1734"/>
        <v>0</v>
      </c>
      <c r="EV547">
        <v>0</v>
      </c>
      <c r="EW547">
        <f t="shared" si="1671"/>
        <v>0</v>
      </c>
      <c r="EX547">
        <v>0</v>
      </c>
      <c r="EY547">
        <f t="shared" si="1672"/>
        <v>0</v>
      </c>
      <c r="EZ547">
        <v>0</v>
      </c>
      <c r="FA547">
        <f t="shared" si="1735"/>
        <v>0</v>
      </c>
      <c r="FB547">
        <v>0</v>
      </c>
      <c r="FC547">
        <f t="shared" si="1736"/>
        <v>0</v>
      </c>
      <c r="FD547">
        <v>0</v>
      </c>
      <c r="FE547">
        <f t="shared" si="1737"/>
        <v>0</v>
      </c>
      <c r="FF547">
        <v>0</v>
      </c>
      <c r="FG547">
        <f t="shared" si="1738"/>
        <v>0</v>
      </c>
      <c r="FH547">
        <v>0</v>
      </c>
      <c r="FI547">
        <f t="shared" si="1739"/>
        <v>0</v>
      </c>
      <c r="FJ547">
        <v>0</v>
      </c>
      <c r="FK547">
        <f t="shared" si="1740"/>
        <v>0</v>
      </c>
      <c r="FL547">
        <v>0</v>
      </c>
      <c r="FM547">
        <f t="shared" si="1741"/>
        <v>0</v>
      </c>
      <c r="FN547">
        <v>0</v>
      </c>
      <c r="FO547">
        <f t="shared" si="1742"/>
        <v>0</v>
      </c>
      <c r="FP547">
        <v>0</v>
      </c>
      <c r="FQ547">
        <f t="shared" si="1743"/>
        <v>0</v>
      </c>
      <c r="FR547">
        <v>0</v>
      </c>
      <c r="FS547">
        <f t="shared" si="1744"/>
        <v>0</v>
      </c>
      <c r="FT547">
        <v>0</v>
      </c>
      <c r="FU547">
        <f t="shared" si="1745"/>
        <v>0</v>
      </c>
      <c r="FV547">
        <v>0</v>
      </c>
      <c r="FW547">
        <f t="shared" si="1746"/>
        <v>0</v>
      </c>
      <c r="FX547">
        <v>0</v>
      </c>
      <c r="FY547">
        <f t="shared" si="1747"/>
        <v>0</v>
      </c>
      <c r="FZ547">
        <v>0</v>
      </c>
      <c r="GA547">
        <f t="shared" si="1748"/>
        <v>0</v>
      </c>
      <c r="GB547">
        <v>0</v>
      </c>
      <c r="GC547">
        <f t="shared" si="1749"/>
        <v>0</v>
      </c>
      <c r="GD547">
        <v>0</v>
      </c>
      <c r="GE547">
        <f t="shared" si="1750"/>
        <v>0</v>
      </c>
      <c r="GF547">
        <v>100</v>
      </c>
      <c r="GG547">
        <f t="shared" si="1697"/>
        <v>1</v>
      </c>
      <c r="GH547">
        <v>0</v>
      </c>
      <c r="GI547">
        <f t="shared" si="1751"/>
        <v>0</v>
      </c>
      <c r="GJ547">
        <v>0</v>
      </c>
      <c r="GK547">
        <f t="shared" si="1752"/>
        <v>0</v>
      </c>
      <c r="GL547">
        <v>0</v>
      </c>
      <c r="GM547">
        <f t="shared" si="1753"/>
        <v>0</v>
      </c>
      <c r="GN547">
        <v>0</v>
      </c>
      <c r="GO547">
        <f t="shared" si="1754"/>
        <v>0</v>
      </c>
      <c r="GP547">
        <v>0</v>
      </c>
      <c r="GQ547">
        <f t="shared" si="1755"/>
        <v>0</v>
      </c>
      <c r="GR547" s="3" t="s">
        <v>841</v>
      </c>
    </row>
    <row r="548" spans="1:200" x14ac:dyDescent="0.45">
      <c r="A548">
        <v>547</v>
      </c>
      <c r="B548" t="s">
        <v>842</v>
      </c>
      <c r="C548" t="s">
        <v>581</v>
      </c>
      <c r="D548" t="s">
        <v>830</v>
      </c>
      <c r="F548">
        <v>453.7</v>
      </c>
      <c r="G548">
        <v>573</v>
      </c>
      <c r="H548">
        <v>2750</v>
      </c>
      <c r="I548" s="2">
        <f t="shared" si="1637"/>
        <v>0.20836363636363636</v>
      </c>
      <c r="J548" s="2">
        <f t="shared" si="1638"/>
        <v>119.30000000000001</v>
      </c>
      <c r="K548" s="2">
        <f t="shared" si="1639"/>
        <v>1.2629490852986556</v>
      </c>
      <c r="N548">
        <v>32</v>
      </c>
      <c r="O548">
        <v>40</v>
      </c>
      <c r="P548" s="2">
        <f t="shared" si="1681"/>
        <v>0.8</v>
      </c>
      <c r="Q548" s="2">
        <f t="shared" si="1682"/>
        <v>0.2</v>
      </c>
      <c r="R548">
        <v>200</v>
      </c>
      <c r="S548">
        <v>225</v>
      </c>
      <c r="T548" s="2">
        <f t="shared" si="1758"/>
        <v>0.88888888888888884</v>
      </c>
      <c r="U548">
        <v>425</v>
      </c>
      <c r="V548">
        <v>450</v>
      </c>
      <c r="W548" s="2">
        <f t="shared" si="1640"/>
        <v>136</v>
      </c>
      <c r="X548" s="2">
        <f t="shared" si="1640"/>
        <v>180</v>
      </c>
      <c r="Y548" s="7">
        <f t="shared" si="1641"/>
        <v>0.24444444444444444</v>
      </c>
      <c r="Z548" s="2">
        <f t="shared" si="1642"/>
        <v>0.94444444444444442</v>
      </c>
      <c r="AA548" s="2">
        <f t="shared" si="1643"/>
        <v>2.125</v>
      </c>
      <c r="AB548" s="2">
        <f t="shared" si="1643"/>
        <v>2</v>
      </c>
      <c r="AC548" s="2">
        <f t="shared" si="1644"/>
        <v>0.2</v>
      </c>
      <c r="AD548" s="2">
        <f t="shared" si="1645"/>
        <v>225</v>
      </c>
      <c r="AE548" s="2">
        <f t="shared" si="1645"/>
        <v>225</v>
      </c>
      <c r="AF548" s="2">
        <f t="shared" si="1759"/>
        <v>0.5</v>
      </c>
      <c r="AG548" s="2">
        <f t="shared" si="1646"/>
        <v>1</v>
      </c>
      <c r="AH548" s="2">
        <f t="shared" si="1626"/>
        <v>20</v>
      </c>
      <c r="AI548" s="2">
        <v>3</v>
      </c>
      <c r="AJ548">
        <f t="shared" si="1756"/>
        <v>5.0000000000000001E-3</v>
      </c>
      <c r="AK548">
        <f t="shared" si="1760"/>
        <v>64</v>
      </c>
      <c r="AL548">
        <f t="shared" si="1757"/>
        <v>900</v>
      </c>
      <c r="AM548">
        <f t="shared" si="1761"/>
        <v>964</v>
      </c>
      <c r="AP548" t="s">
        <v>37</v>
      </c>
      <c r="AS548">
        <v>1</v>
      </c>
      <c r="AT548">
        <v>1</v>
      </c>
      <c r="AU548">
        <f t="shared" si="1628"/>
        <v>225</v>
      </c>
      <c r="AV548" t="s">
        <v>842</v>
      </c>
      <c r="AW548" t="s">
        <v>442</v>
      </c>
      <c r="AY548">
        <v>100</v>
      </c>
      <c r="AZ548" s="2">
        <f t="shared" si="1679"/>
        <v>5.0002375631690414</v>
      </c>
      <c r="BA548" s="2">
        <f t="shared" si="1680"/>
        <v>1</v>
      </c>
      <c r="BB548">
        <v>0</v>
      </c>
      <c r="BC548">
        <f t="shared" si="1703"/>
        <v>0</v>
      </c>
      <c r="BD548">
        <v>0</v>
      </c>
      <c r="BE548">
        <f t="shared" si="1704"/>
        <v>0</v>
      </c>
      <c r="BF548">
        <v>0</v>
      </c>
      <c r="BG548">
        <f t="shared" si="1705"/>
        <v>0</v>
      </c>
      <c r="BH548">
        <v>0</v>
      </c>
      <c r="BI548">
        <f t="shared" si="1706"/>
        <v>0</v>
      </c>
      <c r="BJ548">
        <v>0</v>
      </c>
      <c r="BK548">
        <f t="shared" si="1707"/>
        <v>0</v>
      </c>
      <c r="BL548">
        <v>0</v>
      </c>
      <c r="BM548">
        <f t="shared" si="1708"/>
        <v>0</v>
      </c>
      <c r="BN548">
        <v>0</v>
      </c>
      <c r="BO548">
        <f t="shared" si="1709"/>
        <v>0</v>
      </c>
      <c r="BP548">
        <v>0</v>
      </c>
      <c r="BQ548">
        <f t="shared" si="1710"/>
        <v>0</v>
      </c>
      <c r="BR548">
        <v>0</v>
      </c>
      <c r="BS548">
        <f t="shared" si="1711"/>
        <v>0</v>
      </c>
      <c r="BT548">
        <v>0.01</v>
      </c>
      <c r="BU548">
        <f t="shared" si="1648"/>
        <v>7.706612051551476E-4</v>
      </c>
      <c r="BV548">
        <v>0</v>
      </c>
      <c r="BW548">
        <f t="shared" si="1712"/>
        <v>0</v>
      </c>
      <c r="BX548">
        <v>0</v>
      </c>
      <c r="BY548">
        <f t="shared" si="1713"/>
        <v>0</v>
      </c>
      <c r="BZ548">
        <v>0</v>
      </c>
      <c r="CA548">
        <f t="shared" si="1714"/>
        <v>0</v>
      </c>
      <c r="CB548">
        <v>0</v>
      </c>
      <c r="CC548">
        <f t="shared" si="1715"/>
        <v>0</v>
      </c>
      <c r="CD548">
        <v>0.04</v>
      </c>
      <c r="CE548">
        <f t="shared" si="1716"/>
        <v>3.858928944721001E-4</v>
      </c>
      <c r="CF548">
        <v>0</v>
      </c>
      <c r="CG548">
        <f t="shared" si="1717"/>
        <v>0</v>
      </c>
      <c r="CH548">
        <v>6.5000000000000002E-2</v>
      </c>
      <c r="CI548">
        <f t="shared" si="1718"/>
        <v>3.7601041862772864E-3</v>
      </c>
      <c r="CJ548">
        <v>0</v>
      </c>
      <c r="CK548">
        <f t="shared" si="1719"/>
        <v>0</v>
      </c>
      <c r="CL548">
        <v>5.0000000000000001E-3</v>
      </c>
      <c r="CM548">
        <f t="shared" si="1720"/>
        <v>3.3032266502188871E-4</v>
      </c>
      <c r="CN548">
        <f t="shared" ref="CN548:CN553" si="1762">100-BT548-CD548-CH548-CT548</f>
        <v>99.824999999999989</v>
      </c>
      <c r="CO548">
        <f t="shared" si="1721"/>
        <v>0.99445094199052542</v>
      </c>
      <c r="CP548">
        <v>0</v>
      </c>
      <c r="CQ548">
        <f t="shared" si="1723"/>
        <v>0</v>
      </c>
      <c r="CR548">
        <v>0</v>
      </c>
      <c r="CS548">
        <f t="shared" si="1724"/>
        <v>0</v>
      </c>
      <c r="CT548">
        <v>0.06</v>
      </c>
      <c r="CU548">
        <f t="shared" si="1725"/>
        <v>3.0207705854808488E-4</v>
      </c>
      <c r="CV548">
        <v>0</v>
      </c>
      <c r="CW548">
        <f t="shared" si="1726"/>
        <v>0</v>
      </c>
      <c r="CX548">
        <v>0</v>
      </c>
      <c r="CY548">
        <f t="shared" si="1727"/>
        <v>0</v>
      </c>
      <c r="CZ548">
        <v>0</v>
      </c>
      <c r="DA548">
        <f t="shared" si="1728"/>
        <v>0</v>
      </c>
      <c r="DB548">
        <v>0</v>
      </c>
      <c r="DC548">
        <f t="shared" si="1729"/>
        <v>0</v>
      </c>
      <c r="DD548">
        <v>0</v>
      </c>
      <c r="DE548">
        <f t="shared" si="1730"/>
        <v>0</v>
      </c>
      <c r="DF548">
        <v>0</v>
      </c>
      <c r="DG548">
        <f t="shared" si="1731"/>
        <v>0</v>
      </c>
      <c r="DH548">
        <v>0</v>
      </c>
      <c r="DI548">
        <f t="shared" si="1732"/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f t="shared" si="1733"/>
        <v>0</v>
      </c>
      <c r="ET548">
        <v>0</v>
      </c>
      <c r="EU548">
        <f t="shared" si="1734"/>
        <v>0</v>
      </c>
      <c r="EV548">
        <v>0</v>
      </c>
      <c r="EW548">
        <f t="shared" si="1671"/>
        <v>0</v>
      </c>
      <c r="EX548">
        <v>0</v>
      </c>
      <c r="EY548">
        <f t="shared" si="1672"/>
        <v>0</v>
      </c>
      <c r="EZ548">
        <v>0</v>
      </c>
      <c r="FA548">
        <f t="shared" si="1735"/>
        <v>0</v>
      </c>
      <c r="FB548">
        <v>0</v>
      </c>
      <c r="FC548">
        <f t="shared" si="1736"/>
        <v>0</v>
      </c>
      <c r="FD548">
        <v>0</v>
      </c>
      <c r="FE548">
        <f t="shared" si="1737"/>
        <v>0</v>
      </c>
      <c r="FF548">
        <v>0</v>
      </c>
      <c r="FG548">
        <f t="shared" si="1738"/>
        <v>0</v>
      </c>
      <c r="FH548">
        <v>0</v>
      </c>
      <c r="FI548">
        <f t="shared" si="1739"/>
        <v>0</v>
      </c>
      <c r="FJ548">
        <v>0</v>
      </c>
      <c r="FK548">
        <f t="shared" si="1740"/>
        <v>0</v>
      </c>
      <c r="FL548">
        <v>0</v>
      </c>
      <c r="FM548">
        <f t="shared" si="1741"/>
        <v>0</v>
      </c>
      <c r="FN548">
        <v>0</v>
      </c>
      <c r="FO548">
        <f t="shared" si="1742"/>
        <v>0</v>
      </c>
      <c r="FP548">
        <v>0</v>
      </c>
      <c r="FQ548">
        <f t="shared" si="1743"/>
        <v>0</v>
      </c>
      <c r="FR548">
        <v>0</v>
      </c>
      <c r="FS548">
        <f t="shared" si="1744"/>
        <v>0</v>
      </c>
      <c r="FT548">
        <v>0</v>
      </c>
      <c r="FU548">
        <f t="shared" si="1745"/>
        <v>0</v>
      </c>
      <c r="FV548">
        <v>0</v>
      </c>
      <c r="FW548">
        <f t="shared" si="1746"/>
        <v>0</v>
      </c>
      <c r="FX548">
        <v>0</v>
      </c>
      <c r="FY548">
        <f t="shared" si="1747"/>
        <v>0</v>
      </c>
      <c r="FZ548">
        <v>0</v>
      </c>
      <c r="GA548">
        <f t="shared" si="1748"/>
        <v>0</v>
      </c>
      <c r="GB548">
        <v>0</v>
      </c>
      <c r="GC548">
        <f t="shared" si="1749"/>
        <v>0</v>
      </c>
      <c r="GD548">
        <v>0</v>
      </c>
      <c r="GE548">
        <f t="shared" si="1750"/>
        <v>0</v>
      </c>
      <c r="GF548">
        <v>100</v>
      </c>
      <c r="GG548">
        <f t="shared" si="1697"/>
        <v>1</v>
      </c>
      <c r="GH548">
        <v>0</v>
      </c>
      <c r="GI548">
        <f t="shared" si="1751"/>
        <v>0</v>
      </c>
      <c r="GJ548">
        <v>0</v>
      </c>
      <c r="GK548">
        <f t="shared" si="1752"/>
        <v>0</v>
      </c>
      <c r="GL548">
        <v>0</v>
      </c>
      <c r="GM548">
        <f t="shared" si="1753"/>
        <v>0</v>
      </c>
      <c r="GN548">
        <v>0</v>
      </c>
      <c r="GO548">
        <f t="shared" si="1754"/>
        <v>0</v>
      </c>
      <c r="GP548">
        <v>0</v>
      </c>
      <c r="GQ548">
        <f t="shared" si="1755"/>
        <v>0</v>
      </c>
      <c r="GR548" s="3" t="s">
        <v>841</v>
      </c>
    </row>
    <row r="549" spans="1:200" x14ac:dyDescent="0.45">
      <c r="A549">
        <v>548</v>
      </c>
      <c r="B549" t="s">
        <v>842</v>
      </c>
      <c r="C549" t="s">
        <v>581</v>
      </c>
      <c r="D549" t="s">
        <v>830</v>
      </c>
      <c r="F549">
        <v>453.7</v>
      </c>
      <c r="G549">
        <v>673</v>
      </c>
      <c r="H549">
        <v>2750</v>
      </c>
      <c r="I549" s="2">
        <f t="shared" si="1637"/>
        <v>0.24472727272727274</v>
      </c>
      <c r="J549" s="2">
        <f t="shared" si="1638"/>
        <v>219.3</v>
      </c>
      <c r="K549" s="2">
        <f t="shared" si="1639"/>
        <v>1.483359047828962</v>
      </c>
      <c r="N549">
        <v>43</v>
      </c>
      <c r="O549">
        <v>48</v>
      </c>
      <c r="P549" s="2">
        <f t="shared" si="1681"/>
        <v>0.89583333333333337</v>
      </c>
      <c r="Q549" s="2">
        <f t="shared" si="1682"/>
        <v>0.10416666666666667</v>
      </c>
      <c r="R549">
        <v>180</v>
      </c>
      <c r="S549">
        <v>180</v>
      </c>
      <c r="T549" s="2">
        <f t="shared" si="1758"/>
        <v>1</v>
      </c>
      <c r="U549">
        <v>280</v>
      </c>
      <c r="V549">
        <v>290</v>
      </c>
      <c r="W549" s="2">
        <f t="shared" ref="W549:X565" si="1763">U549*N549/100</f>
        <v>120.4</v>
      </c>
      <c r="X549" s="2">
        <f t="shared" si="1763"/>
        <v>139.19999999999999</v>
      </c>
      <c r="Y549" s="7">
        <f t="shared" si="1641"/>
        <v>0.13505747126436771</v>
      </c>
      <c r="Z549" s="2">
        <f t="shared" si="1642"/>
        <v>0.96551724137931039</v>
      </c>
      <c r="AA549" s="2">
        <f t="shared" ref="AA549:AB565" si="1764">U549/R549</f>
        <v>1.5555555555555556</v>
      </c>
      <c r="AB549" s="2">
        <f t="shared" si="1764"/>
        <v>1.6111111111111112</v>
      </c>
      <c r="AC549" s="2">
        <f t="shared" si="1644"/>
        <v>0.10416666666666667</v>
      </c>
      <c r="AD549" s="2">
        <f t="shared" ref="AD549:AE565" si="1765">U549-R549</f>
        <v>100</v>
      </c>
      <c r="AE549" s="2">
        <f t="shared" si="1765"/>
        <v>110</v>
      </c>
      <c r="AF549" s="2">
        <f t="shared" si="1759"/>
        <v>0.37931034482758619</v>
      </c>
      <c r="AG549" s="2">
        <f t="shared" si="1646"/>
        <v>0.90909090909090906</v>
      </c>
      <c r="AH549" s="2">
        <f t="shared" si="1626"/>
        <v>18.206896551724135</v>
      </c>
      <c r="AI549" s="2">
        <v>3</v>
      </c>
      <c r="AJ549">
        <f t="shared" si="1756"/>
        <v>5.0000000000000001E-3</v>
      </c>
      <c r="AK549">
        <f t="shared" si="1760"/>
        <v>86</v>
      </c>
      <c r="AL549">
        <f t="shared" si="1757"/>
        <v>900</v>
      </c>
      <c r="AM549">
        <f t="shared" si="1761"/>
        <v>986</v>
      </c>
      <c r="AP549" t="s">
        <v>37</v>
      </c>
      <c r="AS549">
        <v>1</v>
      </c>
      <c r="AT549">
        <v>1</v>
      </c>
      <c r="AU549">
        <f t="shared" si="1628"/>
        <v>180</v>
      </c>
      <c r="AV549" t="s">
        <v>842</v>
      </c>
      <c r="AW549" t="s">
        <v>442</v>
      </c>
      <c r="AY549">
        <v>95</v>
      </c>
      <c r="AZ549" s="2">
        <f t="shared" si="1679"/>
        <v>5.0002375631690414</v>
      </c>
      <c r="BA549" s="2">
        <f t="shared" si="1680"/>
        <v>1</v>
      </c>
      <c r="BB549">
        <v>0</v>
      </c>
      <c r="BC549">
        <f t="shared" si="1703"/>
        <v>0</v>
      </c>
      <c r="BD549">
        <v>0</v>
      </c>
      <c r="BE549">
        <f t="shared" si="1704"/>
        <v>0</v>
      </c>
      <c r="BF549">
        <v>0</v>
      </c>
      <c r="BG549">
        <f t="shared" si="1705"/>
        <v>0</v>
      </c>
      <c r="BH549">
        <v>0</v>
      </c>
      <c r="BI549">
        <f t="shared" si="1706"/>
        <v>0</v>
      </c>
      <c r="BJ549">
        <v>0</v>
      </c>
      <c r="BK549">
        <f t="shared" si="1707"/>
        <v>0</v>
      </c>
      <c r="BL549">
        <v>0</v>
      </c>
      <c r="BM549">
        <f t="shared" si="1708"/>
        <v>0</v>
      </c>
      <c r="BN549">
        <v>0</v>
      </c>
      <c r="BO549">
        <f t="shared" si="1709"/>
        <v>0</v>
      </c>
      <c r="BP549">
        <v>0</v>
      </c>
      <c r="BQ549">
        <f t="shared" si="1710"/>
        <v>0</v>
      </c>
      <c r="BR549">
        <v>0</v>
      </c>
      <c r="BS549">
        <f t="shared" si="1711"/>
        <v>0</v>
      </c>
      <c r="BT549">
        <v>0.01</v>
      </c>
      <c r="BU549">
        <f t="shared" si="1648"/>
        <v>7.706612051551476E-4</v>
      </c>
      <c r="BV549">
        <v>0</v>
      </c>
      <c r="BW549">
        <f t="shared" si="1712"/>
        <v>0</v>
      </c>
      <c r="BX549">
        <v>0</v>
      </c>
      <c r="BY549">
        <f t="shared" si="1713"/>
        <v>0</v>
      </c>
      <c r="BZ549">
        <v>0</v>
      </c>
      <c r="CA549">
        <f t="shared" si="1714"/>
        <v>0</v>
      </c>
      <c r="CB549">
        <v>0</v>
      </c>
      <c r="CC549">
        <f t="shared" si="1715"/>
        <v>0</v>
      </c>
      <c r="CD549">
        <v>0.04</v>
      </c>
      <c r="CE549">
        <f t="shared" si="1716"/>
        <v>3.858928944721001E-4</v>
      </c>
      <c r="CF549">
        <v>0</v>
      </c>
      <c r="CG549">
        <f t="shared" si="1717"/>
        <v>0</v>
      </c>
      <c r="CH549">
        <v>6.5000000000000002E-2</v>
      </c>
      <c r="CI549">
        <f t="shared" si="1718"/>
        <v>3.7601041862772864E-3</v>
      </c>
      <c r="CJ549">
        <v>0</v>
      </c>
      <c r="CK549">
        <f t="shared" si="1719"/>
        <v>0</v>
      </c>
      <c r="CL549">
        <v>5.0000000000000001E-3</v>
      </c>
      <c r="CM549">
        <f t="shared" si="1720"/>
        <v>3.3032266502188871E-4</v>
      </c>
      <c r="CN549">
        <f t="shared" si="1762"/>
        <v>99.824999999999989</v>
      </c>
      <c r="CO549">
        <f t="shared" si="1721"/>
        <v>0.99445094199052542</v>
      </c>
      <c r="CP549">
        <v>0</v>
      </c>
      <c r="CQ549">
        <f t="shared" si="1723"/>
        <v>0</v>
      </c>
      <c r="CR549">
        <v>0</v>
      </c>
      <c r="CS549">
        <f t="shared" si="1724"/>
        <v>0</v>
      </c>
      <c r="CT549">
        <v>0.06</v>
      </c>
      <c r="CU549">
        <f t="shared" si="1725"/>
        <v>3.0207705854808488E-4</v>
      </c>
      <c r="CV549">
        <v>0</v>
      </c>
      <c r="CW549">
        <f t="shared" si="1726"/>
        <v>0</v>
      </c>
      <c r="CX549">
        <v>0</v>
      </c>
      <c r="CY549">
        <f t="shared" si="1727"/>
        <v>0</v>
      </c>
      <c r="CZ549">
        <v>0</v>
      </c>
      <c r="DA549">
        <f t="shared" si="1728"/>
        <v>0</v>
      </c>
      <c r="DB549">
        <v>0</v>
      </c>
      <c r="DC549">
        <f t="shared" si="1729"/>
        <v>0</v>
      </c>
      <c r="DD549">
        <v>0</v>
      </c>
      <c r="DE549">
        <f t="shared" si="1730"/>
        <v>0</v>
      </c>
      <c r="DF549">
        <v>0</v>
      </c>
      <c r="DG549">
        <f t="shared" si="1731"/>
        <v>0</v>
      </c>
      <c r="DH549">
        <v>0</v>
      </c>
      <c r="DI549">
        <f t="shared" si="1732"/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f t="shared" si="1733"/>
        <v>0</v>
      </c>
      <c r="ET549">
        <v>0</v>
      </c>
      <c r="EU549">
        <f t="shared" si="1734"/>
        <v>0</v>
      </c>
      <c r="EV549">
        <v>0</v>
      </c>
      <c r="EW549">
        <f t="shared" si="1671"/>
        <v>0</v>
      </c>
      <c r="EX549">
        <v>0</v>
      </c>
      <c r="EY549">
        <f t="shared" si="1672"/>
        <v>0</v>
      </c>
      <c r="EZ549">
        <v>0</v>
      </c>
      <c r="FA549">
        <f t="shared" si="1735"/>
        <v>0</v>
      </c>
      <c r="FB549">
        <v>0</v>
      </c>
      <c r="FC549">
        <f t="shared" si="1736"/>
        <v>0</v>
      </c>
      <c r="FD549">
        <v>0</v>
      </c>
      <c r="FE549">
        <f t="shared" si="1737"/>
        <v>0</v>
      </c>
      <c r="FF549">
        <v>0</v>
      </c>
      <c r="FG549">
        <f t="shared" si="1738"/>
        <v>0</v>
      </c>
      <c r="FH549">
        <v>0</v>
      </c>
      <c r="FI549">
        <f t="shared" si="1739"/>
        <v>0</v>
      </c>
      <c r="FJ549">
        <v>0</v>
      </c>
      <c r="FK549">
        <f t="shared" si="1740"/>
        <v>0</v>
      </c>
      <c r="FL549">
        <v>0</v>
      </c>
      <c r="FM549">
        <f t="shared" si="1741"/>
        <v>0</v>
      </c>
      <c r="FN549">
        <v>0</v>
      </c>
      <c r="FO549">
        <f t="shared" si="1742"/>
        <v>0</v>
      </c>
      <c r="FP549">
        <v>0</v>
      </c>
      <c r="FQ549">
        <f t="shared" si="1743"/>
        <v>0</v>
      </c>
      <c r="FR549">
        <v>0</v>
      </c>
      <c r="FS549">
        <f t="shared" si="1744"/>
        <v>0</v>
      </c>
      <c r="FT549">
        <v>0</v>
      </c>
      <c r="FU549">
        <f t="shared" si="1745"/>
        <v>0</v>
      </c>
      <c r="FV549">
        <v>0</v>
      </c>
      <c r="FW549">
        <f t="shared" si="1746"/>
        <v>0</v>
      </c>
      <c r="FX549">
        <v>0</v>
      </c>
      <c r="FY549">
        <f t="shared" si="1747"/>
        <v>0</v>
      </c>
      <c r="FZ549">
        <v>0</v>
      </c>
      <c r="GA549">
        <f t="shared" si="1748"/>
        <v>0</v>
      </c>
      <c r="GB549">
        <v>0</v>
      </c>
      <c r="GC549">
        <f t="shared" si="1749"/>
        <v>0</v>
      </c>
      <c r="GD549">
        <v>0</v>
      </c>
      <c r="GE549">
        <f t="shared" si="1750"/>
        <v>0</v>
      </c>
      <c r="GF549">
        <v>100</v>
      </c>
      <c r="GG549">
        <f t="shared" si="1697"/>
        <v>1</v>
      </c>
      <c r="GH549">
        <v>0</v>
      </c>
      <c r="GI549">
        <f t="shared" si="1751"/>
        <v>0</v>
      </c>
      <c r="GJ549">
        <v>0</v>
      </c>
      <c r="GK549">
        <f t="shared" si="1752"/>
        <v>0</v>
      </c>
      <c r="GL549">
        <v>0</v>
      </c>
      <c r="GM549">
        <f t="shared" si="1753"/>
        <v>0</v>
      </c>
      <c r="GN549">
        <v>0</v>
      </c>
      <c r="GO549">
        <f t="shared" si="1754"/>
        <v>0</v>
      </c>
      <c r="GP549">
        <v>0</v>
      </c>
      <c r="GQ549">
        <f t="shared" si="1755"/>
        <v>0</v>
      </c>
      <c r="GR549" s="3" t="s">
        <v>841</v>
      </c>
    </row>
    <row r="550" spans="1:200" x14ac:dyDescent="0.45">
      <c r="A550">
        <v>549</v>
      </c>
      <c r="B550" t="s">
        <v>842</v>
      </c>
      <c r="C550" t="s">
        <v>581</v>
      </c>
      <c r="D550" t="s">
        <v>830</v>
      </c>
      <c r="F550">
        <v>453.7</v>
      </c>
      <c r="G550">
        <v>773</v>
      </c>
      <c r="H550">
        <v>2750</v>
      </c>
      <c r="I550" s="2">
        <f t="shared" si="1637"/>
        <v>0.28109090909090911</v>
      </c>
      <c r="J550" s="2">
        <f t="shared" si="1638"/>
        <v>319.3</v>
      </c>
      <c r="K550" s="2">
        <f t="shared" si="1639"/>
        <v>1.7037690103592682</v>
      </c>
      <c r="N550">
        <v>27</v>
      </c>
      <c r="O550">
        <v>28</v>
      </c>
      <c r="P550" s="2">
        <f t="shared" si="1681"/>
        <v>0.9642857142857143</v>
      </c>
      <c r="Q550" s="2">
        <f t="shared" si="1682"/>
        <v>3.5714285714285712E-2</v>
      </c>
      <c r="R550">
        <v>140</v>
      </c>
      <c r="S550">
        <v>140</v>
      </c>
      <c r="T550" s="2">
        <f t="shared" si="1758"/>
        <v>1</v>
      </c>
      <c r="U550">
        <v>240</v>
      </c>
      <c r="V550">
        <v>240</v>
      </c>
      <c r="W550" s="2">
        <f t="shared" si="1763"/>
        <v>64.8</v>
      </c>
      <c r="X550" s="2">
        <f t="shared" si="1763"/>
        <v>67.2</v>
      </c>
      <c r="Y550" s="7">
        <f t="shared" si="1641"/>
        <v>3.5714285714285796E-2</v>
      </c>
      <c r="Z550" s="2">
        <f t="shared" si="1642"/>
        <v>1</v>
      </c>
      <c r="AA550" s="2">
        <f t="shared" si="1764"/>
        <v>1.7142857142857142</v>
      </c>
      <c r="AB550" s="2">
        <f t="shared" si="1764"/>
        <v>1.7142857142857142</v>
      </c>
      <c r="AC550" s="2">
        <f t="shared" si="1644"/>
        <v>3.5714285714285712E-2</v>
      </c>
      <c r="AD550" s="2">
        <f t="shared" si="1765"/>
        <v>100</v>
      </c>
      <c r="AE550" s="2">
        <f t="shared" si="1765"/>
        <v>100</v>
      </c>
      <c r="AF550" s="2">
        <f t="shared" si="1759"/>
        <v>0.41666666666666669</v>
      </c>
      <c r="AG550" s="2">
        <f t="shared" si="1646"/>
        <v>1</v>
      </c>
      <c r="AH550" s="2">
        <f t="shared" si="1626"/>
        <v>11.666666666666668</v>
      </c>
      <c r="AI550" s="2">
        <v>0</v>
      </c>
      <c r="AJ550">
        <f t="shared" si="1756"/>
        <v>5.0000000000000001E-3</v>
      </c>
      <c r="AK550">
        <f t="shared" si="1760"/>
        <v>54</v>
      </c>
      <c r="AL550">
        <f t="shared" si="1757"/>
        <v>900</v>
      </c>
      <c r="AM550">
        <f t="shared" si="1761"/>
        <v>954</v>
      </c>
      <c r="AP550" t="s">
        <v>37</v>
      </c>
      <c r="AS550">
        <v>1</v>
      </c>
      <c r="AT550">
        <v>1</v>
      </c>
      <c r="AU550">
        <f t="shared" si="1628"/>
        <v>140</v>
      </c>
      <c r="AV550" t="s">
        <v>842</v>
      </c>
      <c r="AW550" t="s">
        <v>442</v>
      </c>
      <c r="AY550">
        <v>90</v>
      </c>
      <c r="AZ550" s="2">
        <f t="shared" si="1679"/>
        <v>5.0002375631690414</v>
      </c>
      <c r="BA550" s="2">
        <f t="shared" si="1680"/>
        <v>1</v>
      </c>
      <c r="BB550">
        <v>0</v>
      </c>
      <c r="BC550">
        <f t="shared" si="1703"/>
        <v>0</v>
      </c>
      <c r="BD550">
        <v>0</v>
      </c>
      <c r="BE550">
        <f t="shared" si="1704"/>
        <v>0</v>
      </c>
      <c r="BF550">
        <v>0</v>
      </c>
      <c r="BG550">
        <f t="shared" si="1705"/>
        <v>0</v>
      </c>
      <c r="BH550">
        <v>0</v>
      </c>
      <c r="BI550">
        <f t="shared" si="1706"/>
        <v>0</v>
      </c>
      <c r="BJ550">
        <v>0</v>
      </c>
      <c r="BK550">
        <f t="shared" si="1707"/>
        <v>0</v>
      </c>
      <c r="BL550">
        <v>0</v>
      </c>
      <c r="BM550">
        <f t="shared" si="1708"/>
        <v>0</v>
      </c>
      <c r="BN550">
        <v>0</v>
      </c>
      <c r="BO550">
        <f t="shared" si="1709"/>
        <v>0</v>
      </c>
      <c r="BP550">
        <v>0</v>
      </c>
      <c r="BQ550">
        <f t="shared" si="1710"/>
        <v>0</v>
      </c>
      <c r="BR550">
        <v>0</v>
      </c>
      <c r="BS550">
        <f t="shared" si="1711"/>
        <v>0</v>
      </c>
      <c r="BT550">
        <v>0.01</v>
      </c>
      <c r="BU550">
        <f t="shared" si="1648"/>
        <v>7.706612051551476E-4</v>
      </c>
      <c r="BV550">
        <v>0</v>
      </c>
      <c r="BW550">
        <f t="shared" si="1712"/>
        <v>0</v>
      </c>
      <c r="BX550">
        <v>0</v>
      </c>
      <c r="BY550">
        <f t="shared" si="1713"/>
        <v>0</v>
      </c>
      <c r="BZ550">
        <v>0</v>
      </c>
      <c r="CA550">
        <f t="shared" si="1714"/>
        <v>0</v>
      </c>
      <c r="CB550">
        <v>0</v>
      </c>
      <c r="CC550">
        <f t="shared" si="1715"/>
        <v>0</v>
      </c>
      <c r="CD550">
        <v>0.04</v>
      </c>
      <c r="CE550">
        <f t="shared" si="1716"/>
        <v>3.858928944721001E-4</v>
      </c>
      <c r="CF550">
        <v>0</v>
      </c>
      <c r="CG550">
        <f t="shared" si="1717"/>
        <v>0</v>
      </c>
      <c r="CH550">
        <v>6.5000000000000002E-2</v>
      </c>
      <c r="CI550">
        <f t="shared" si="1718"/>
        <v>3.7601041862772864E-3</v>
      </c>
      <c r="CJ550">
        <v>0</v>
      </c>
      <c r="CK550">
        <f t="shared" si="1719"/>
        <v>0</v>
      </c>
      <c r="CL550">
        <v>5.0000000000000001E-3</v>
      </c>
      <c r="CM550">
        <f t="shared" si="1720"/>
        <v>3.3032266502188871E-4</v>
      </c>
      <c r="CN550">
        <f t="shared" si="1762"/>
        <v>99.824999999999989</v>
      </c>
      <c r="CO550">
        <f t="shared" si="1721"/>
        <v>0.99445094199052542</v>
      </c>
      <c r="CP550">
        <v>0</v>
      </c>
      <c r="CQ550">
        <f t="shared" si="1723"/>
        <v>0</v>
      </c>
      <c r="CR550">
        <v>0</v>
      </c>
      <c r="CS550">
        <f t="shared" si="1724"/>
        <v>0</v>
      </c>
      <c r="CT550">
        <v>0.06</v>
      </c>
      <c r="CU550">
        <f t="shared" si="1725"/>
        <v>3.0207705854808488E-4</v>
      </c>
      <c r="CV550">
        <v>0</v>
      </c>
      <c r="CW550">
        <f t="shared" si="1726"/>
        <v>0</v>
      </c>
      <c r="CX550">
        <v>0</v>
      </c>
      <c r="CY550">
        <f t="shared" si="1727"/>
        <v>0</v>
      </c>
      <c r="CZ550">
        <v>0</v>
      </c>
      <c r="DA550">
        <f t="shared" si="1728"/>
        <v>0</v>
      </c>
      <c r="DB550">
        <v>0</v>
      </c>
      <c r="DC550">
        <f t="shared" si="1729"/>
        <v>0</v>
      </c>
      <c r="DD550">
        <v>0</v>
      </c>
      <c r="DE550">
        <f t="shared" si="1730"/>
        <v>0</v>
      </c>
      <c r="DF550">
        <v>0</v>
      </c>
      <c r="DG550">
        <f t="shared" si="1731"/>
        <v>0</v>
      </c>
      <c r="DH550">
        <v>0</v>
      </c>
      <c r="DI550">
        <f t="shared" si="1732"/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f t="shared" si="1733"/>
        <v>0</v>
      </c>
      <c r="ET550">
        <v>0</v>
      </c>
      <c r="EU550">
        <f t="shared" si="1734"/>
        <v>0</v>
      </c>
      <c r="EV550">
        <v>0</v>
      </c>
      <c r="EW550">
        <f t="shared" si="1671"/>
        <v>0</v>
      </c>
      <c r="EX550">
        <v>0</v>
      </c>
      <c r="EY550">
        <f t="shared" si="1672"/>
        <v>0</v>
      </c>
      <c r="EZ550">
        <v>0</v>
      </c>
      <c r="FA550">
        <f t="shared" si="1735"/>
        <v>0</v>
      </c>
      <c r="FB550">
        <v>0</v>
      </c>
      <c r="FC550">
        <f t="shared" si="1736"/>
        <v>0</v>
      </c>
      <c r="FD550">
        <v>0</v>
      </c>
      <c r="FE550">
        <f t="shared" si="1737"/>
        <v>0</v>
      </c>
      <c r="FF550">
        <v>0</v>
      </c>
      <c r="FG550">
        <f t="shared" si="1738"/>
        <v>0</v>
      </c>
      <c r="FH550">
        <v>0</v>
      </c>
      <c r="FI550">
        <f t="shared" si="1739"/>
        <v>0</v>
      </c>
      <c r="FJ550">
        <v>0</v>
      </c>
      <c r="FK550">
        <f t="shared" si="1740"/>
        <v>0</v>
      </c>
      <c r="FL550">
        <v>0</v>
      </c>
      <c r="FM550">
        <f t="shared" si="1741"/>
        <v>0</v>
      </c>
      <c r="FN550">
        <v>0</v>
      </c>
      <c r="FO550">
        <f t="shared" si="1742"/>
        <v>0</v>
      </c>
      <c r="FP550">
        <v>0</v>
      </c>
      <c r="FQ550">
        <f t="shared" si="1743"/>
        <v>0</v>
      </c>
      <c r="FR550">
        <v>0</v>
      </c>
      <c r="FS550">
        <f t="shared" si="1744"/>
        <v>0</v>
      </c>
      <c r="FT550">
        <v>0</v>
      </c>
      <c r="FU550">
        <f t="shared" si="1745"/>
        <v>0</v>
      </c>
      <c r="FV550">
        <v>0</v>
      </c>
      <c r="FW550">
        <f t="shared" si="1746"/>
        <v>0</v>
      </c>
      <c r="FX550">
        <v>0</v>
      </c>
      <c r="FY550">
        <f t="shared" si="1747"/>
        <v>0</v>
      </c>
      <c r="FZ550">
        <v>0</v>
      </c>
      <c r="GA550">
        <f t="shared" si="1748"/>
        <v>0</v>
      </c>
      <c r="GB550">
        <v>0</v>
      </c>
      <c r="GC550">
        <f t="shared" si="1749"/>
        <v>0</v>
      </c>
      <c r="GD550">
        <v>0</v>
      </c>
      <c r="GE550">
        <f t="shared" si="1750"/>
        <v>0</v>
      </c>
      <c r="GF550">
        <v>100</v>
      </c>
      <c r="GG550">
        <f t="shared" si="1697"/>
        <v>1</v>
      </c>
      <c r="GH550">
        <v>0</v>
      </c>
      <c r="GI550">
        <f t="shared" si="1751"/>
        <v>0</v>
      </c>
      <c r="GJ550">
        <v>0</v>
      </c>
      <c r="GK550">
        <f t="shared" si="1752"/>
        <v>0</v>
      </c>
      <c r="GL550">
        <v>0</v>
      </c>
      <c r="GM550">
        <f t="shared" si="1753"/>
        <v>0</v>
      </c>
      <c r="GN550">
        <v>0</v>
      </c>
      <c r="GO550">
        <f t="shared" si="1754"/>
        <v>0</v>
      </c>
      <c r="GP550">
        <v>0</v>
      </c>
      <c r="GQ550">
        <f t="shared" si="1755"/>
        <v>0</v>
      </c>
      <c r="GR550" s="3" t="s">
        <v>841</v>
      </c>
    </row>
    <row r="551" spans="1:200" x14ac:dyDescent="0.45">
      <c r="A551">
        <v>550</v>
      </c>
      <c r="B551" t="s">
        <v>842</v>
      </c>
      <c r="C551" t="s">
        <v>581</v>
      </c>
      <c r="D551" t="s">
        <v>830</v>
      </c>
      <c r="F551">
        <v>453.7</v>
      </c>
      <c r="G551">
        <v>873</v>
      </c>
      <c r="H551">
        <v>2750</v>
      </c>
      <c r="I551" s="2">
        <f t="shared" si="1637"/>
        <v>0.31745454545454543</v>
      </c>
      <c r="J551" s="2">
        <f t="shared" si="1638"/>
        <v>419.3</v>
      </c>
      <c r="K551" s="2">
        <f t="shared" si="1639"/>
        <v>1.9241789728895746</v>
      </c>
      <c r="N551">
        <v>35</v>
      </c>
      <c r="O551">
        <v>36</v>
      </c>
      <c r="P551" s="2">
        <f t="shared" si="1681"/>
        <v>0.97222222222222221</v>
      </c>
      <c r="Q551" s="2">
        <f t="shared" si="1682"/>
        <v>2.7777777777777776E-2</v>
      </c>
      <c r="R551">
        <v>85</v>
      </c>
      <c r="S551">
        <v>90</v>
      </c>
      <c r="T551" s="2">
        <f t="shared" si="1758"/>
        <v>0.94444444444444442</v>
      </c>
      <c r="U551">
        <v>190</v>
      </c>
      <c r="V551">
        <v>210</v>
      </c>
      <c r="W551" s="2">
        <f t="shared" si="1763"/>
        <v>66.5</v>
      </c>
      <c r="X551" s="2">
        <f t="shared" si="1763"/>
        <v>75.599999999999994</v>
      </c>
      <c r="Y551" s="7">
        <f t="shared" si="1641"/>
        <v>0.12037037037037031</v>
      </c>
      <c r="Z551" s="2">
        <f t="shared" si="1642"/>
        <v>0.90476190476190477</v>
      </c>
      <c r="AA551" s="2">
        <f t="shared" si="1764"/>
        <v>2.2352941176470589</v>
      </c>
      <c r="AB551" s="2">
        <f t="shared" si="1764"/>
        <v>2.3333333333333335</v>
      </c>
      <c r="AC551" s="2">
        <f t="shared" si="1644"/>
        <v>2.7777777777777776E-2</v>
      </c>
      <c r="AD551" s="2">
        <f t="shared" si="1765"/>
        <v>105</v>
      </c>
      <c r="AE551" s="2">
        <f t="shared" si="1765"/>
        <v>120</v>
      </c>
      <c r="AF551" s="2">
        <f t="shared" si="1759"/>
        <v>0.5714285714285714</v>
      </c>
      <c r="AG551" s="2">
        <f t="shared" si="1646"/>
        <v>0.875</v>
      </c>
      <c r="AH551" s="2">
        <f t="shared" si="1626"/>
        <v>20.571428571428569</v>
      </c>
      <c r="AI551" s="2">
        <v>3</v>
      </c>
      <c r="AJ551">
        <f t="shared" si="1756"/>
        <v>5.0000000000000001E-3</v>
      </c>
      <c r="AK551">
        <f t="shared" si="1760"/>
        <v>70</v>
      </c>
      <c r="AL551">
        <f t="shared" si="1757"/>
        <v>900</v>
      </c>
      <c r="AM551">
        <f t="shared" si="1761"/>
        <v>970</v>
      </c>
      <c r="AP551" t="s">
        <v>37</v>
      </c>
      <c r="AS551">
        <v>1</v>
      </c>
      <c r="AT551">
        <v>1</v>
      </c>
      <c r="AU551">
        <f t="shared" si="1628"/>
        <v>90</v>
      </c>
      <c r="AV551" t="s">
        <v>842</v>
      </c>
      <c r="AW551" t="s">
        <v>442</v>
      </c>
      <c r="AY551">
        <v>85</v>
      </c>
      <c r="AZ551" s="2">
        <f t="shared" si="1679"/>
        <v>5.0002375631690414</v>
      </c>
      <c r="BA551" s="2">
        <f t="shared" si="1680"/>
        <v>1</v>
      </c>
      <c r="BB551">
        <v>0</v>
      </c>
      <c r="BC551">
        <f t="shared" si="1703"/>
        <v>0</v>
      </c>
      <c r="BD551">
        <v>0</v>
      </c>
      <c r="BE551">
        <f t="shared" si="1704"/>
        <v>0</v>
      </c>
      <c r="BF551">
        <v>0</v>
      </c>
      <c r="BG551">
        <f t="shared" si="1705"/>
        <v>0</v>
      </c>
      <c r="BH551">
        <v>0</v>
      </c>
      <c r="BI551">
        <f t="shared" si="1706"/>
        <v>0</v>
      </c>
      <c r="BJ551">
        <v>0</v>
      </c>
      <c r="BK551">
        <f t="shared" si="1707"/>
        <v>0</v>
      </c>
      <c r="BL551">
        <v>0</v>
      </c>
      <c r="BM551">
        <f t="shared" si="1708"/>
        <v>0</v>
      </c>
      <c r="BN551">
        <v>0</v>
      </c>
      <c r="BO551">
        <f t="shared" si="1709"/>
        <v>0</v>
      </c>
      <c r="BP551">
        <v>0</v>
      </c>
      <c r="BQ551">
        <f t="shared" si="1710"/>
        <v>0</v>
      </c>
      <c r="BR551">
        <v>0</v>
      </c>
      <c r="BS551">
        <f t="shared" si="1711"/>
        <v>0</v>
      </c>
      <c r="BT551">
        <v>0.01</v>
      </c>
      <c r="BU551">
        <f t="shared" si="1648"/>
        <v>7.706612051551476E-4</v>
      </c>
      <c r="BV551">
        <v>0</v>
      </c>
      <c r="BW551">
        <f t="shared" si="1712"/>
        <v>0</v>
      </c>
      <c r="BX551">
        <v>0</v>
      </c>
      <c r="BY551">
        <f t="shared" si="1713"/>
        <v>0</v>
      </c>
      <c r="BZ551">
        <v>0</v>
      </c>
      <c r="CA551">
        <f t="shared" si="1714"/>
        <v>0</v>
      </c>
      <c r="CB551">
        <v>0</v>
      </c>
      <c r="CC551">
        <f t="shared" si="1715"/>
        <v>0</v>
      </c>
      <c r="CD551">
        <v>0.04</v>
      </c>
      <c r="CE551">
        <f t="shared" si="1716"/>
        <v>3.858928944721001E-4</v>
      </c>
      <c r="CF551">
        <v>0</v>
      </c>
      <c r="CG551">
        <f t="shared" si="1717"/>
        <v>0</v>
      </c>
      <c r="CH551">
        <v>6.5000000000000002E-2</v>
      </c>
      <c r="CI551">
        <f t="shared" si="1718"/>
        <v>3.7601041862772864E-3</v>
      </c>
      <c r="CJ551">
        <v>0</v>
      </c>
      <c r="CK551">
        <f t="shared" si="1719"/>
        <v>0</v>
      </c>
      <c r="CL551">
        <v>5.0000000000000001E-3</v>
      </c>
      <c r="CM551">
        <f t="shared" si="1720"/>
        <v>3.3032266502188871E-4</v>
      </c>
      <c r="CN551">
        <f t="shared" si="1762"/>
        <v>99.824999999999989</v>
      </c>
      <c r="CO551">
        <f t="shared" si="1721"/>
        <v>0.99445094199052542</v>
      </c>
      <c r="CP551">
        <v>0</v>
      </c>
      <c r="CQ551">
        <f t="shared" si="1723"/>
        <v>0</v>
      </c>
      <c r="CR551">
        <v>0</v>
      </c>
      <c r="CS551">
        <f t="shared" si="1724"/>
        <v>0</v>
      </c>
      <c r="CT551">
        <v>0.06</v>
      </c>
      <c r="CU551">
        <f t="shared" si="1725"/>
        <v>3.0207705854808488E-4</v>
      </c>
      <c r="CV551">
        <v>0</v>
      </c>
      <c r="CW551">
        <f t="shared" si="1726"/>
        <v>0</v>
      </c>
      <c r="CX551">
        <v>0</v>
      </c>
      <c r="CY551">
        <f t="shared" si="1727"/>
        <v>0</v>
      </c>
      <c r="CZ551">
        <v>0</v>
      </c>
      <c r="DA551">
        <f t="shared" si="1728"/>
        <v>0</v>
      </c>
      <c r="DB551">
        <v>0</v>
      </c>
      <c r="DC551">
        <f t="shared" si="1729"/>
        <v>0</v>
      </c>
      <c r="DD551">
        <v>0</v>
      </c>
      <c r="DE551">
        <f t="shared" si="1730"/>
        <v>0</v>
      </c>
      <c r="DF551">
        <v>0</v>
      </c>
      <c r="DG551">
        <f t="shared" si="1731"/>
        <v>0</v>
      </c>
      <c r="DH551">
        <v>0</v>
      </c>
      <c r="DI551">
        <f t="shared" si="1732"/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f t="shared" si="1733"/>
        <v>0</v>
      </c>
      <c r="ET551">
        <v>0</v>
      </c>
      <c r="EU551">
        <f t="shared" si="1734"/>
        <v>0</v>
      </c>
      <c r="EV551">
        <v>0</v>
      </c>
      <c r="EW551">
        <f t="shared" si="1671"/>
        <v>0</v>
      </c>
      <c r="EX551">
        <v>0</v>
      </c>
      <c r="EY551">
        <f t="shared" si="1672"/>
        <v>0</v>
      </c>
      <c r="EZ551">
        <v>0</v>
      </c>
      <c r="FA551">
        <f t="shared" si="1735"/>
        <v>0</v>
      </c>
      <c r="FB551">
        <v>0</v>
      </c>
      <c r="FC551">
        <f t="shared" si="1736"/>
        <v>0</v>
      </c>
      <c r="FD551">
        <v>0</v>
      </c>
      <c r="FE551">
        <f t="shared" si="1737"/>
        <v>0</v>
      </c>
      <c r="FF551">
        <v>0</v>
      </c>
      <c r="FG551">
        <f t="shared" si="1738"/>
        <v>0</v>
      </c>
      <c r="FH551">
        <v>0</v>
      </c>
      <c r="FI551">
        <f t="shared" si="1739"/>
        <v>0</v>
      </c>
      <c r="FJ551">
        <v>0</v>
      </c>
      <c r="FK551">
        <f t="shared" si="1740"/>
        <v>0</v>
      </c>
      <c r="FL551">
        <v>0</v>
      </c>
      <c r="FM551">
        <f t="shared" si="1741"/>
        <v>0</v>
      </c>
      <c r="FN551">
        <v>0</v>
      </c>
      <c r="FO551">
        <f t="shared" si="1742"/>
        <v>0</v>
      </c>
      <c r="FP551">
        <v>0</v>
      </c>
      <c r="FQ551">
        <f t="shared" si="1743"/>
        <v>0</v>
      </c>
      <c r="FR551">
        <v>0</v>
      </c>
      <c r="FS551">
        <f t="shared" si="1744"/>
        <v>0</v>
      </c>
      <c r="FT551">
        <v>0</v>
      </c>
      <c r="FU551">
        <f t="shared" si="1745"/>
        <v>0</v>
      </c>
      <c r="FV551">
        <v>0</v>
      </c>
      <c r="FW551">
        <f t="shared" si="1746"/>
        <v>0</v>
      </c>
      <c r="FX551">
        <v>0</v>
      </c>
      <c r="FY551">
        <f t="shared" si="1747"/>
        <v>0</v>
      </c>
      <c r="FZ551">
        <v>0</v>
      </c>
      <c r="GA551">
        <f t="shared" si="1748"/>
        <v>0</v>
      </c>
      <c r="GB551">
        <v>0</v>
      </c>
      <c r="GC551">
        <f t="shared" si="1749"/>
        <v>0</v>
      </c>
      <c r="GD551">
        <v>0</v>
      </c>
      <c r="GE551">
        <f t="shared" si="1750"/>
        <v>0</v>
      </c>
      <c r="GF551">
        <v>100</v>
      </c>
      <c r="GG551">
        <f t="shared" si="1697"/>
        <v>1</v>
      </c>
      <c r="GH551">
        <v>0</v>
      </c>
      <c r="GI551">
        <f t="shared" si="1751"/>
        <v>0</v>
      </c>
      <c r="GJ551">
        <v>0</v>
      </c>
      <c r="GK551">
        <f t="shared" si="1752"/>
        <v>0</v>
      </c>
      <c r="GL551">
        <v>0</v>
      </c>
      <c r="GM551">
        <f t="shared" si="1753"/>
        <v>0</v>
      </c>
      <c r="GN551">
        <v>0</v>
      </c>
      <c r="GO551">
        <f t="shared" si="1754"/>
        <v>0</v>
      </c>
      <c r="GP551">
        <v>0</v>
      </c>
      <c r="GQ551">
        <f t="shared" si="1755"/>
        <v>0</v>
      </c>
      <c r="GR551" s="3" t="s">
        <v>841</v>
      </c>
    </row>
    <row r="552" spans="1:200" x14ac:dyDescent="0.45">
      <c r="A552">
        <v>551</v>
      </c>
      <c r="B552" t="s">
        <v>842</v>
      </c>
      <c r="C552" t="s">
        <v>581</v>
      </c>
      <c r="D552" t="s">
        <v>830</v>
      </c>
      <c r="F552">
        <v>453.7</v>
      </c>
      <c r="G552">
        <v>973</v>
      </c>
      <c r="H552">
        <v>2750</v>
      </c>
      <c r="I552" s="2">
        <f t="shared" si="1637"/>
        <v>0.35381818181818181</v>
      </c>
      <c r="J552" s="2">
        <f t="shared" si="1638"/>
        <v>519.29999999999995</v>
      </c>
      <c r="K552" s="2">
        <f t="shared" si="1639"/>
        <v>2.1445889354198808</v>
      </c>
      <c r="N552">
        <v>36</v>
      </c>
      <c r="O552">
        <v>38</v>
      </c>
      <c r="P552" s="2">
        <f t="shared" si="1681"/>
        <v>0.94736842105263153</v>
      </c>
      <c r="Q552" s="2">
        <f t="shared" si="1682"/>
        <v>5.2631578947368418E-2</v>
      </c>
      <c r="R552">
        <v>50</v>
      </c>
      <c r="S552">
        <v>60</v>
      </c>
      <c r="T552" s="2">
        <f t="shared" si="1758"/>
        <v>0.83333333333333337</v>
      </c>
      <c r="U552">
        <v>160</v>
      </c>
      <c r="V552">
        <v>160</v>
      </c>
      <c r="W552" s="2">
        <f t="shared" si="1763"/>
        <v>57.6</v>
      </c>
      <c r="X552" s="2">
        <f t="shared" si="1763"/>
        <v>60.8</v>
      </c>
      <c r="Y552" s="7">
        <f t="shared" si="1641"/>
        <v>5.2631578947368356E-2</v>
      </c>
      <c r="Z552" s="2">
        <f t="shared" si="1642"/>
        <v>1</v>
      </c>
      <c r="AA552" s="2">
        <f t="shared" si="1764"/>
        <v>3.2</v>
      </c>
      <c r="AB552" s="2">
        <f t="shared" si="1764"/>
        <v>2.6666666666666665</v>
      </c>
      <c r="AC552" s="2">
        <f t="shared" si="1644"/>
        <v>5.2631578947368418E-2</v>
      </c>
      <c r="AD552" s="2">
        <f t="shared" si="1765"/>
        <v>110</v>
      </c>
      <c r="AE552" s="2">
        <f t="shared" si="1765"/>
        <v>100</v>
      </c>
      <c r="AF552" s="2">
        <f t="shared" si="1759"/>
        <v>0.625</v>
      </c>
      <c r="AG552" s="2">
        <f t="shared" si="1646"/>
        <v>1.1000000000000001</v>
      </c>
      <c r="AH552" s="2">
        <f t="shared" si="1626"/>
        <v>23.75</v>
      </c>
      <c r="AI552" s="2">
        <v>0</v>
      </c>
      <c r="AJ552">
        <f t="shared" si="1756"/>
        <v>5.0000000000000001E-3</v>
      </c>
      <c r="AK552">
        <f t="shared" si="1760"/>
        <v>72</v>
      </c>
      <c r="AL552">
        <f t="shared" si="1757"/>
        <v>900</v>
      </c>
      <c r="AM552">
        <f t="shared" si="1761"/>
        <v>972</v>
      </c>
      <c r="AP552" t="s">
        <v>37</v>
      </c>
      <c r="AS552">
        <v>1</v>
      </c>
      <c r="AT552">
        <v>1</v>
      </c>
      <c r="AU552">
        <f t="shared" si="1628"/>
        <v>60</v>
      </c>
      <c r="AV552" t="s">
        <v>842</v>
      </c>
      <c r="AW552" t="s">
        <v>442</v>
      </c>
      <c r="AY552">
        <v>83</v>
      </c>
      <c r="AZ552" s="2">
        <f t="shared" si="1679"/>
        <v>5.0002375631690414</v>
      </c>
      <c r="BA552" s="2">
        <f t="shared" si="1680"/>
        <v>1</v>
      </c>
      <c r="BB552">
        <v>0</v>
      </c>
      <c r="BC552">
        <f t="shared" si="1703"/>
        <v>0</v>
      </c>
      <c r="BD552">
        <v>0</v>
      </c>
      <c r="BE552">
        <f t="shared" si="1704"/>
        <v>0</v>
      </c>
      <c r="BF552">
        <v>0</v>
      </c>
      <c r="BG552">
        <f t="shared" si="1705"/>
        <v>0</v>
      </c>
      <c r="BH552">
        <v>0</v>
      </c>
      <c r="BI552">
        <f t="shared" si="1706"/>
        <v>0</v>
      </c>
      <c r="BJ552">
        <v>0</v>
      </c>
      <c r="BK552">
        <f t="shared" si="1707"/>
        <v>0</v>
      </c>
      <c r="BL552">
        <v>0</v>
      </c>
      <c r="BM552">
        <f t="shared" si="1708"/>
        <v>0</v>
      </c>
      <c r="BN552">
        <v>0</v>
      </c>
      <c r="BO552">
        <f t="shared" si="1709"/>
        <v>0</v>
      </c>
      <c r="BP552">
        <v>0</v>
      </c>
      <c r="BQ552">
        <f t="shared" si="1710"/>
        <v>0</v>
      </c>
      <c r="BR552">
        <v>0</v>
      </c>
      <c r="BS552">
        <f t="shared" si="1711"/>
        <v>0</v>
      </c>
      <c r="BT552">
        <v>0.01</v>
      </c>
      <c r="BU552">
        <f t="shared" si="1648"/>
        <v>7.706612051551476E-4</v>
      </c>
      <c r="BV552">
        <v>0</v>
      </c>
      <c r="BW552">
        <f t="shared" si="1712"/>
        <v>0</v>
      </c>
      <c r="BX552">
        <v>0</v>
      </c>
      <c r="BY552">
        <f t="shared" si="1713"/>
        <v>0</v>
      </c>
      <c r="BZ552">
        <v>0</v>
      </c>
      <c r="CA552">
        <f t="shared" si="1714"/>
        <v>0</v>
      </c>
      <c r="CB552">
        <v>0</v>
      </c>
      <c r="CC552">
        <f t="shared" si="1715"/>
        <v>0</v>
      </c>
      <c r="CD552">
        <v>0.04</v>
      </c>
      <c r="CE552">
        <f t="shared" si="1716"/>
        <v>3.858928944721001E-4</v>
      </c>
      <c r="CF552">
        <v>0</v>
      </c>
      <c r="CG552">
        <f t="shared" si="1717"/>
        <v>0</v>
      </c>
      <c r="CH552">
        <v>6.5000000000000002E-2</v>
      </c>
      <c r="CI552">
        <f t="shared" si="1718"/>
        <v>3.7601041862772864E-3</v>
      </c>
      <c r="CJ552">
        <v>0</v>
      </c>
      <c r="CK552">
        <f t="shared" si="1719"/>
        <v>0</v>
      </c>
      <c r="CL552">
        <v>5.0000000000000001E-3</v>
      </c>
      <c r="CM552">
        <f t="shared" si="1720"/>
        <v>3.3032266502188871E-4</v>
      </c>
      <c r="CN552">
        <f t="shared" si="1762"/>
        <v>99.824999999999989</v>
      </c>
      <c r="CO552">
        <f t="shared" si="1721"/>
        <v>0.99445094199052542</v>
      </c>
      <c r="CP552">
        <v>0</v>
      </c>
      <c r="CQ552">
        <f t="shared" si="1723"/>
        <v>0</v>
      </c>
      <c r="CR552">
        <v>0</v>
      </c>
      <c r="CS552">
        <f t="shared" si="1724"/>
        <v>0</v>
      </c>
      <c r="CT552">
        <v>0.06</v>
      </c>
      <c r="CU552">
        <f t="shared" si="1725"/>
        <v>3.0207705854808488E-4</v>
      </c>
      <c r="CV552">
        <v>0</v>
      </c>
      <c r="CW552">
        <f t="shared" si="1726"/>
        <v>0</v>
      </c>
      <c r="CX552">
        <v>0</v>
      </c>
      <c r="CY552">
        <f t="shared" si="1727"/>
        <v>0</v>
      </c>
      <c r="CZ552">
        <v>0</v>
      </c>
      <c r="DA552">
        <f t="shared" si="1728"/>
        <v>0</v>
      </c>
      <c r="DB552">
        <v>0</v>
      </c>
      <c r="DC552">
        <f t="shared" si="1729"/>
        <v>0</v>
      </c>
      <c r="DD552">
        <v>0</v>
      </c>
      <c r="DE552">
        <f t="shared" si="1730"/>
        <v>0</v>
      </c>
      <c r="DF552">
        <v>0</v>
      </c>
      <c r="DG552">
        <f t="shared" si="1731"/>
        <v>0</v>
      </c>
      <c r="DH552">
        <v>0</v>
      </c>
      <c r="DI552">
        <f t="shared" si="1732"/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f t="shared" si="1733"/>
        <v>0</v>
      </c>
      <c r="ET552">
        <v>0</v>
      </c>
      <c r="EU552">
        <f t="shared" si="1734"/>
        <v>0</v>
      </c>
      <c r="EV552">
        <v>0</v>
      </c>
      <c r="EW552">
        <f t="shared" si="1671"/>
        <v>0</v>
      </c>
      <c r="EX552">
        <v>0</v>
      </c>
      <c r="EY552">
        <f t="shared" si="1672"/>
        <v>0</v>
      </c>
      <c r="EZ552">
        <v>0</v>
      </c>
      <c r="FA552">
        <f t="shared" si="1735"/>
        <v>0</v>
      </c>
      <c r="FB552">
        <v>0</v>
      </c>
      <c r="FC552">
        <f t="shared" si="1736"/>
        <v>0</v>
      </c>
      <c r="FD552">
        <v>0</v>
      </c>
      <c r="FE552">
        <f t="shared" si="1737"/>
        <v>0</v>
      </c>
      <c r="FF552">
        <v>0</v>
      </c>
      <c r="FG552">
        <f t="shared" si="1738"/>
        <v>0</v>
      </c>
      <c r="FH552">
        <v>0</v>
      </c>
      <c r="FI552">
        <f t="shared" si="1739"/>
        <v>0</v>
      </c>
      <c r="FJ552">
        <v>0</v>
      </c>
      <c r="FK552">
        <f t="shared" si="1740"/>
        <v>0</v>
      </c>
      <c r="FL552">
        <v>0</v>
      </c>
      <c r="FM552">
        <f t="shared" si="1741"/>
        <v>0</v>
      </c>
      <c r="FN552">
        <v>0</v>
      </c>
      <c r="FO552">
        <f t="shared" si="1742"/>
        <v>0</v>
      </c>
      <c r="FP552">
        <v>0</v>
      </c>
      <c r="FQ552">
        <f t="shared" si="1743"/>
        <v>0</v>
      </c>
      <c r="FR552">
        <v>0</v>
      </c>
      <c r="FS552">
        <f t="shared" si="1744"/>
        <v>0</v>
      </c>
      <c r="FT552">
        <v>0</v>
      </c>
      <c r="FU552">
        <f t="shared" si="1745"/>
        <v>0</v>
      </c>
      <c r="FV552">
        <v>0</v>
      </c>
      <c r="FW552">
        <f t="shared" si="1746"/>
        <v>0</v>
      </c>
      <c r="FX552">
        <v>0</v>
      </c>
      <c r="FY552">
        <f t="shared" si="1747"/>
        <v>0</v>
      </c>
      <c r="FZ552">
        <v>0</v>
      </c>
      <c r="GA552">
        <f t="shared" si="1748"/>
        <v>0</v>
      </c>
      <c r="GB552">
        <v>0</v>
      </c>
      <c r="GC552">
        <f t="shared" si="1749"/>
        <v>0</v>
      </c>
      <c r="GD552">
        <v>0</v>
      </c>
      <c r="GE552">
        <f t="shared" si="1750"/>
        <v>0</v>
      </c>
      <c r="GF552">
        <v>100</v>
      </c>
      <c r="GG552">
        <f t="shared" si="1697"/>
        <v>1</v>
      </c>
      <c r="GH552">
        <v>0</v>
      </c>
      <c r="GI552">
        <f t="shared" si="1751"/>
        <v>0</v>
      </c>
      <c r="GJ552">
        <v>0</v>
      </c>
      <c r="GK552">
        <f t="shared" si="1752"/>
        <v>0</v>
      </c>
      <c r="GL552">
        <v>0</v>
      </c>
      <c r="GM552">
        <f t="shared" si="1753"/>
        <v>0</v>
      </c>
      <c r="GN552">
        <v>0</v>
      </c>
      <c r="GO552">
        <f t="shared" si="1754"/>
        <v>0</v>
      </c>
      <c r="GP552">
        <v>0</v>
      </c>
      <c r="GQ552">
        <f t="shared" si="1755"/>
        <v>0</v>
      </c>
      <c r="GR552" s="3" t="s">
        <v>841</v>
      </c>
    </row>
    <row r="553" spans="1:200" x14ac:dyDescent="0.45">
      <c r="A553">
        <v>552</v>
      </c>
      <c r="B553" t="s">
        <v>842</v>
      </c>
      <c r="C553" t="s">
        <v>581</v>
      </c>
      <c r="D553" t="s">
        <v>830</v>
      </c>
      <c r="F553">
        <v>453.7</v>
      </c>
      <c r="G553">
        <v>1073</v>
      </c>
      <c r="H553">
        <v>2750</v>
      </c>
      <c r="I553" s="2">
        <f t="shared" si="1637"/>
        <v>0.39018181818181819</v>
      </c>
      <c r="J553" s="2">
        <f t="shared" si="1638"/>
        <v>619.29999999999995</v>
      </c>
      <c r="K553" s="2">
        <f t="shared" si="1639"/>
        <v>2.3649988979501875</v>
      </c>
      <c r="N553">
        <v>37</v>
      </c>
      <c r="O553">
        <v>40</v>
      </c>
      <c r="P553" s="2">
        <f t="shared" si="1681"/>
        <v>0.92500000000000004</v>
      </c>
      <c r="Q553" s="2">
        <f t="shared" si="1682"/>
        <v>7.4999999999999997E-2</v>
      </c>
      <c r="R553">
        <v>30</v>
      </c>
      <c r="S553">
        <v>40</v>
      </c>
      <c r="T553" s="2">
        <f t="shared" si="1758"/>
        <v>0.75</v>
      </c>
      <c r="U553">
        <v>145</v>
      </c>
      <c r="V553">
        <v>150</v>
      </c>
      <c r="W553" s="2">
        <f t="shared" si="1763"/>
        <v>53.65</v>
      </c>
      <c r="X553" s="2">
        <f t="shared" si="1763"/>
        <v>60</v>
      </c>
      <c r="Y553" s="7">
        <f t="shared" si="1641"/>
        <v>0.10583333333333336</v>
      </c>
      <c r="Z553" s="2">
        <f t="shared" si="1642"/>
        <v>0.96666666666666667</v>
      </c>
      <c r="AA553" s="2">
        <f t="shared" si="1764"/>
        <v>4.833333333333333</v>
      </c>
      <c r="AB553" s="2">
        <f t="shared" si="1764"/>
        <v>3.75</v>
      </c>
      <c r="AC553" s="2">
        <f t="shared" si="1644"/>
        <v>7.4999999999999997E-2</v>
      </c>
      <c r="AD553" s="2">
        <f t="shared" si="1765"/>
        <v>115</v>
      </c>
      <c r="AE553" s="2">
        <f t="shared" si="1765"/>
        <v>110</v>
      </c>
      <c r="AF553" s="2">
        <f t="shared" si="1759"/>
        <v>0.73333333333333328</v>
      </c>
      <c r="AG553" s="2">
        <f t="shared" si="1646"/>
        <v>1.0454545454545454</v>
      </c>
      <c r="AH553" s="2">
        <f t="shared" si="1626"/>
        <v>29.333333333333332</v>
      </c>
      <c r="AI553" s="2">
        <v>3</v>
      </c>
      <c r="AJ553">
        <f t="shared" si="1756"/>
        <v>5.0000000000000001E-3</v>
      </c>
      <c r="AK553">
        <f t="shared" si="1760"/>
        <v>74</v>
      </c>
      <c r="AL553">
        <f t="shared" si="1757"/>
        <v>900</v>
      </c>
      <c r="AM553">
        <f t="shared" si="1761"/>
        <v>974</v>
      </c>
      <c r="AP553" t="s">
        <v>37</v>
      </c>
      <c r="AS553">
        <v>1</v>
      </c>
      <c r="AT553">
        <v>1</v>
      </c>
      <c r="AU553">
        <f t="shared" si="1628"/>
        <v>40</v>
      </c>
      <c r="AV553" t="s">
        <v>842</v>
      </c>
      <c r="AW553" t="s">
        <v>442</v>
      </c>
      <c r="AY553">
        <v>80</v>
      </c>
      <c r="AZ553" s="2">
        <f t="shared" si="1679"/>
        <v>5.0002375631690414</v>
      </c>
      <c r="BA553" s="2">
        <f t="shared" si="1680"/>
        <v>1</v>
      </c>
      <c r="BB553">
        <v>0</v>
      </c>
      <c r="BC553">
        <f t="shared" si="1703"/>
        <v>0</v>
      </c>
      <c r="BD553">
        <v>0</v>
      </c>
      <c r="BE553">
        <f t="shared" si="1704"/>
        <v>0</v>
      </c>
      <c r="BF553">
        <v>0</v>
      </c>
      <c r="BG553">
        <f t="shared" si="1705"/>
        <v>0</v>
      </c>
      <c r="BH553">
        <v>0</v>
      </c>
      <c r="BI553">
        <f t="shared" si="1706"/>
        <v>0</v>
      </c>
      <c r="BJ553">
        <v>0</v>
      </c>
      <c r="BK553">
        <f t="shared" si="1707"/>
        <v>0</v>
      </c>
      <c r="BL553">
        <v>0</v>
      </c>
      <c r="BM553">
        <f t="shared" si="1708"/>
        <v>0</v>
      </c>
      <c r="BN553">
        <v>0</v>
      </c>
      <c r="BO553">
        <f t="shared" si="1709"/>
        <v>0</v>
      </c>
      <c r="BP553">
        <v>0</v>
      </c>
      <c r="BQ553">
        <f t="shared" si="1710"/>
        <v>0</v>
      </c>
      <c r="BR553">
        <v>0</v>
      </c>
      <c r="BS553">
        <f t="shared" si="1711"/>
        <v>0</v>
      </c>
      <c r="BT553">
        <v>0.01</v>
      </c>
      <c r="BU553">
        <f t="shared" si="1648"/>
        <v>7.706612051551476E-4</v>
      </c>
      <c r="BV553">
        <v>0</v>
      </c>
      <c r="BW553">
        <f t="shared" si="1712"/>
        <v>0</v>
      </c>
      <c r="BX553">
        <v>0</v>
      </c>
      <c r="BY553">
        <f t="shared" si="1713"/>
        <v>0</v>
      </c>
      <c r="BZ553">
        <v>0</v>
      </c>
      <c r="CA553">
        <f t="shared" si="1714"/>
        <v>0</v>
      </c>
      <c r="CB553">
        <v>0</v>
      </c>
      <c r="CC553">
        <f t="shared" si="1715"/>
        <v>0</v>
      </c>
      <c r="CD553">
        <v>0.04</v>
      </c>
      <c r="CE553">
        <f t="shared" si="1716"/>
        <v>3.858928944721001E-4</v>
      </c>
      <c r="CF553">
        <v>0</v>
      </c>
      <c r="CG553">
        <f t="shared" si="1717"/>
        <v>0</v>
      </c>
      <c r="CH553">
        <v>6.5000000000000002E-2</v>
      </c>
      <c r="CI553">
        <f t="shared" si="1718"/>
        <v>3.7601041862772864E-3</v>
      </c>
      <c r="CJ553">
        <v>0</v>
      </c>
      <c r="CK553">
        <f t="shared" si="1719"/>
        <v>0</v>
      </c>
      <c r="CL553">
        <v>5.0000000000000001E-3</v>
      </c>
      <c r="CM553">
        <f t="shared" si="1720"/>
        <v>3.3032266502188871E-4</v>
      </c>
      <c r="CN553">
        <f t="shared" si="1762"/>
        <v>99.824999999999989</v>
      </c>
      <c r="CO553">
        <f t="shared" si="1721"/>
        <v>0.99445094199052542</v>
      </c>
      <c r="CP553">
        <v>0</v>
      </c>
      <c r="CQ553">
        <f t="shared" si="1723"/>
        <v>0</v>
      </c>
      <c r="CR553">
        <v>0</v>
      </c>
      <c r="CS553">
        <f t="shared" si="1724"/>
        <v>0</v>
      </c>
      <c r="CT553">
        <v>0.06</v>
      </c>
      <c r="CU553">
        <f t="shared" si="1725"/>
        <v>3.0207705854808488E-4</v>
      </c>
      <c r="CV553">
        <v>0</v>
      </c>
      <c r="CW553">
        <f t="shared" si="1726"/>
        <v>0</v>
      </c>
      <c r="CX553">
        <v>0</v>
      </c>
      <c r="CY553">
        <f t="shared" si="1727"/>
        <v>0</v>
      </c>
      <c r="CZ553">
        <v>0</v>
      </c>
      <c r="DA553">
        <f t="shared" si="1728"/>
        <v>0</v>
      </c>
      <c r="DB553">
        <v>0</v>
      </c>
      <c r="DC553">
        <f t="shared" si="1729"/>
        <v>0</v>
      </c>
      <c r="DD553">
        <v>0</v>
      </c>
      <c r="DE553">
        <f t="shared" si="1730"/>
        <v>0</v>
      </c>
      <c r="DF553">
        <v>0</v>
      </c>
      <c r="DG553">
        <f t="shared" si="1731"/>
        <v>0</v>
      </c>
      <c r="DH553">
        <v>0</v>
      </c>
      <c r="DI553">
        <f t="shared" si="1732"/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f t="shared" si="1733"/>
        <v>0</v>
      </c>
      <c r="ET553">
        <v>0</v>
      </c>
      <c r="EU553">
        <f t="shared" si="1734"/>
        <v>0</v>
      </c>
      <c r="EV553">
        <v>0</v>
      </c>
      <c r="EW553">
        <f t="shared" si="1671"/>
        <v>0</v>
      </c>
      <c r="EX553">
        <v>0</v>
      </c>
      <c r="EY553">
        <f t="shared" si="1672"/>
        <v>0</v>
      </c>
      <c r="EZ553">
        <v>0</v>
      </c>
      <c r="FA553">
        <f t="shared" si="1735"/>
        <v>0</v>
      </c>
      <c r="FB553">
        <v>0</v>
      </c>
      <c r="FC553">
        <f t="shared" si="1736"/>
        <v>0</v>
      </c>
      <c r="FD553">
        <v>0</v>
      </c>
      <c r="FE553">
        <f t="shared" si="1737"/>
        <v>0</v>
      </c>
      <c r="FF553">
        <v>0</v>
      </c>
      <c r="FG553">
        <f t="shared" si="1738"/>
        <v>0</v>
      </c>
      <c r="FH553">
        <v>0</v>
      </c>
      <c r="FI553">
        <f t="shared" si="1739"/>
        <v>0</v>
      </c>
      <c r="FJ553">
        <v>0</v>
      </c>
      <c r="FK553">
        <f t="shared" si="1740"/>
        <v>0</v>
      </c>
      <c r="FL553">
        <v>0</v>
      </c>
      <c r="FM553">
        <f t="shared" si="1741"/>
        <v>0</v>
      </c>
      <c r="FN553">
        <v>0</v>
      </c>
      <c r="FO553">
        <f t="shared" si="1742"/>
        <v>0</v>
      </c>
      <c r="FP553">
        <v>0</v>
      </c>
      <c r="FQ553">
        <f t="shared" si="1743"/>
        <v>0</v>
      </c>
      <c r="FR553">
        <v>0</v>
      </c>
      <c r="FS553">
        <f t="shared" si="1744"/>
        <v>0</v>
      </c>
      <c r="FT553">
        <v>0</v>
      </c>
      <c r="FU553">
        <f t="shared" si="1745"/>
        <v>0</v>
      </c>
      <c r="FV553">
        <v>0</v>
      </c>
      <c r="FW553">
        <f t="shared" si="1746"/>
        <v>0</v>
      </c>
      <c r="FX553">
        <v>0</v>
      </c>
      <c r="FY553">
        <f t="shared" si="1747"/>
        <v>0</v>
      </c>
      <c r="FZ553">
        <v>0</v>
      </c>
      <c r="GA553">
        <f t="shared" si="1748"/>
        <v>0</v>
      </c>
      <c r="GB553">
        <v>0</v>
      </c>
      <c r="GC553">
        <f t="shared" si="1749"/>
        <v>0</v>
      </c>
      <c r="GD553">
        <v>0</v>
      </c>
      <c r="GE553">
        <f t="shared" si="1750"/>
        <v>0</v>
      </c>
      <c r="GF553">
        <v>100</v>
      </c>
      <c r="GG553">
        <f t="shared" si="1697"/>
        <v>1</v>
      </c>
      <c r="GH553">
        <v>0</v>
      </c>
      <c r="GI553">
        <f t="shared" si="1751"/>
        <v>0</v>
      </c>
      <c r="GJ553">
        <v>0</v>
      </c>
      <c r="GK553">
        <f t="shared" si="1752"/>
        <v>0</v>
      </c>
      <c r="GL553">
        <v>0</v>
      </c>
      <c r="GM553">
        <f t="shared" si="1753"/>
        <v>0</v>
      </c>
      <c r="GN553">
        <v>0</v>
      </c>
      <c r="GO553">
        <f t="shared" si="1754"/>
        <v>0</v>
      </c>
      <c r="GP553">
        <v>0</v>
      </c>
      <c r="GQ553">
        <f t="shared" si="1755"/>
        <v>0</v>
      </c>
      <c r="GR553" s="3" t="s">
        <v>841</v>
      </c>
    </row>
    <row r="554" spans="1:200" x14ac:dyDescent="0.45">
      <c r="A554">
        <v>553</v>
      </c>
      <c r="B554" t="s">
        <v>843</v>
      </c>
      <c r="C554" t="s">
        <v>581</v>
      </c>
      <c r="D554" t="s">
        <v>830</v>
      </c>
      <c r="F554">
        <v>453.7</v>
      </c>
      <c r="G554">
        <v>573</v>
      </c>
      <c r="H554">
        <v>3290</v>
      </c>
      <c r="I554" s="2">
        <f t="shared" si="1637"/>
        <v>0.17416413373860182</v>
      </c>
      <c r="J554" s="2">
        <f t="shared" si="1638"/>
        <v>119.30000000000001</v>
      </c>
      <c r="K554" s="2">
        <f t="shared" si="1639"/>
        <v>1.2629490852986556</v>
      </c>
      <c r="N554">
        <v>34</v>
      </c>
      <c r="O554">
        <v>33</v>
      </c>
      <c r="P554" s="2">
        <f t="shared" si="1681"/>
        <v>1.0303030303030303</v>
      </c>
      <c r="Q554" s="2">
        <f t="shared" si="1682"/>
        <v>-3.0303030303030304E-2</v>
      </c>
      <c r="R554">
        <v>60</v>
      </c>
      <c r="S554">
        <v>150</v>
      </c>
      <c r="T554" s="2">
        <f t="shared" si="1758"/>
        <v>0.4</v>
      </c>
      <c r="U554">
        <v>325</v>
      </c>
      <c r="V554">
        <v>375</v>
      </c>
      <c r="W554" s="2">
        <f t="shared" si="1763"/>
        <v>110.5</v>
      </c>
      <c r="X554" s="2">
        <f t="shared" si="1763"/>
        <v>123.75</v>
      </c>
      <c r="Y554" s="7">
        <f t="shared" si="1641"/>
        <v>0.10707070707070707</v>
      </c>
      <c r="Z554" s="2">
        <f t="shared" si="1642"/>
        <v>0.8666666666666667</v>
      </c>
      <c r="AA554" s="2">
        <f t="shared" si="1764"/>
        <v>5.416666666666667</v>
      </c>
      <c r="AB554" s="2">
        <f t="shared" si="1764"/>
        <v>2.5</v>
      </c>
      <c r="AC554" s="2">
        <f t="shared" si="1644"/>
        <v>-3.0303030303030304E-2</v>
      </c>
      <c r="AD554" s="2">
        <f t="shared" si="1765"/>
        <v>265</v>
      </c>
      <c r="AE554" s="2">
        <f t="shared" si="1765"/>
        <v>225</v>
      </c>
      <c r="AF554" s="2">
        <f t="shared" si="1759"/>
        <v>0.6</v>
      </c>
      <c r="AG554" s="2">
        <f t="shared" si="1646"/>
        <v>1.1777777777777778</v>
      </c>
      <c r="AH554" s="2">
        <f t="shared" si="1626"/>
        <v>19.8</v>
      </c>
      <c r="AI554" s="2">
        <v>3</v>
      </c>
      <c r="AJ554">
        <f t="shared" si="1756"/>
        <v>5.0000000000000001E-3</v>
      </c>
      <c r="AK554">
        <f t="shared" si="1760"/>
        <v>68</v>
      </c>
      <c r="AL554">
        <f t="shared" si="1757"/>
        <v>900</v>
      </c>
      <c r="AM554">
        <f t="shared" si="1761"/>
        <v>968</v>
      </c>
      <c r="AP554" t="s">
        <v>37</v>
      </c>
      <c r="AQ554">
        <v>750</v>
      </c>
      <c r="AS554">
        <v>1</v>
      </c>
      <c r="AT554">
        <v>1</v>
      </c>
      <c r="AU554">
        <f t="shared" si="1628"/>
        <v>150</v>
      </c>
      <c r="AV554" t="s">
        <v>843</v>
      </c>
      <c r="AW554" t="s">
        <v>442</v>
      </c>
      <c r="AY554">
        <v>180</v>
      </c>
      <c r="AZ554" s="2">
        <f t="shared" si="1679"/>
        <v>4.9976189375075757</v>
      </c>
      <c r="BA554" s="2">
        <f t="shared" si="1680"/>
        <v>1</v>
      </c>
      <c r="BB554">
        <v>0</v>
      </c>
      <c r="BC554">
        <f t="shared" si="1703"/>
        <v>0</v>
      </c>
      <c r="BD554">
        <v>0</v>
      </c>
      <c r="BE554">
        <f t="shared" si="1704"/>
        <v>0</v>
      </c>
      <c r="BF554">
        <v>0</v>
      </c>
      <c r="BG554">
        <f t="shared" si="1705"/>
        <v>0</v>
      </c>
      <c r="BH554">
        <v>0</v>
      </c>
      <c r="BI554">
        <f t="shared" si="1706"/>
        <v>0</v>
      </c>
      <c r="BJ554">
        <v>0</v>
      </c>
      <c r="BK554">
        <f t="shared" si="1707"/>
        <v>0</v>
      </c>
      <c r="BL554">
        <v>0</v>
      </c>
      <c r="BM554">
        <f t="shared" si="1708"/>
        <v>0</v>
      </c>
      <c r="BN554">
        <v>0</v>
      </c>
      <c r="BO554">
        <f t="shared" si="1709"/>
        <v>0</v>
      </c>
      <c r="BP554">
        <v>0</v>
      </c>
      <c r="BQ554">
        <f t="shared" si="1710"/>
        <v>0</v>
      </c>
      <c r="BR554">
        <v>0</v>
      </c>
      <c r="BS554">
        <f t="shared" si="1711"/>
        <v>0</v>
      </c>
      <c r="BT554">
        <v>0.01</v>
      </c>
      <c r="BU554">
        <f t="shared" si="1648"/>
        <v>1.4954858590462158E-3</v>
      </c>
      <c r="BV554">
        <v>0</v>
      </c>
      <c r="BW554">
        <f t="shared" si="1712"/>
        <v>0</v>
      </c>
      <c r="BX554">
        <v>0</v>
      </c>
      <c r="BY554">
        <f t="shared" si="1713"/>
        <v>0</v>
      </c>
      <c r="BZ554">
        <v>0</v>
      </c>
      <c r="CA554">
        <f t="shared" si="1714"/>
        <v>0</v>
      </c>
      <c r="CB554">
        <v>0</v>
      </c>
      <c r="CC554">
        <f t="shared" si="1715"/>
        <v>0</v>
      </c>
      <c r="CD554">
        <v>3.0000000000000001E-3</v>
      </c>
      <c r="CE554">
        <f t="shared" si="1716"/>
        <v>5.6162555244356009E-5</v>
      </c>
      <c r="CF554">
        <v>0</v>
      </c>
      <c r="CG554">
        <f t="shared" si="1717"/>
        <v>0</v>
      </c>
      <c r="CH554">
        <v>1.4999999999999999E-2</v>
      </c>
      <c r="CI554">
        <f t="shared" si="1718"/>
        <v>1.6838236094198484E-3</v>
      </c>
      <c r="CJ554">
        <v>0</v>
      </c>
      <c r="CK554">
        <f t="shared" si="1719"/>
        <v>0</v>
      </c>
      <c r="CL554">
        <v>2E-3</v>
      </c>
      <c r="CM554">
        <f t="shared" si="1720"/>
        <v>2.5639950274297007E-4</v>
      </c>
      <c r="CN554">
        <v>0.45</v>
      </c>
      <c r="CO554">
        <f t="shared" si="1721"/>
        <v>8.6991210044293117E-3</v>
      </c>
      <c r="CP554">
        <v>0</v>
      </c>
      <c r="CQ554">
        <f t="shared" si="1723"/>
        <v>0</v>
      </c>
      <c r="CR554">
        <v>0</v>
      </c>
      <c r="CS554">
        <f t="shared" si="1724"/>
        <v>0</v>
      </c>
      <c r="CT554">
        <v>0.06</v>
      </c>
      <c r="CU554">
        <f t="shared" si="1725"/>
        <v>5.8618750545512562E-4</v>
      </c>
      <c r="CV554">
        <v>0</v>
      </c>
      <c r="CW554">
        <f t="shared" si="1726"/>
        <v>0</v>
      </c>
      <c r="CX554">
        <f t="shared" ref="CX554:CX559" si="1766">100-BT554-CD554-CH554-CL554-CN554-CT554</f>
        <v>99.46</v>
      </c>
      <c r="CY554">
        <f t="shared" si="1727"/>
        <v>0.98722281996366212</v>
      </c>
      <c r="CZ554">
        <v>0</v>
      </c>
      <c r="DA554">
        <f t="shared" si="1728"/>
        <v>0</v>
      </c>
      <c r="DB554">
        <v>0</v>
      </c>
      <c r="DC554">
        <f t="shared" si="1729"/>
        <v>0</v>
      </c>
      <c r="DD554">
        <v>0</v>
      </c>
      <c r="DE554">
        <f t="shared" si="1730"/>
        <v>0</v>
      </c>
      <c r="DF554">
        <v>0</v>
      </c>
      <c r="DG554">
        <f t="shared" si="1731"/>
        <v>0</v>
      </c>
      <c r="DH554">
        <v>0</v>
      </c>
      <c r="DI554">
        <f t="shared" si="1732"/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f t="shared" si="1733"/>
        <v>0</v>
      </c>
      <c r="ET554">
        <v>0</v>
      </c>
      <c r="EU554">
        <f t="shared" si="1734"/>
        <v>0</v>
      </c>
      <c r="EV554">
        <v>0</v>
      </c>
      <c r="EW554">
        <f t="shared" si="1671"/>
        <v>0</v>
      </c>
      <c r="EX554">
        <v>0</v>
      </c>
      <c r="EY554">
        <f t="shared" si="1672"/>
        <v>0</v>
      </c>
      <c r="EZ554">
        <v>0</v>
      </c>
      <c r="FA554">
        <f t="shared" si="1735"/>
        <v>0</v>
      </c>
      <c r="FB554">
        <v>0</v>
      </c>
      <c r="FC554">
        <f t="shared" si="1736"/>
        <v>0</v>
      </c>
      <c r="FD554">
        <v>0</v>
      </c>
      <c r="FE554">
        <f t="shared" si="1737"/>
        <v>0</v>
      </c>
      <c r="FF554">
        <v>0</v>
      </c>
      <c r="FG554">
        <f t="shared" si="1738"/>
        <v>0</v>
      </c>
      <c r="FH554">
        <v>0</v>
      </c>
      <c r="FI554">
        <f t="shared" si="1739"/>
        <v>0</v>
      </c>
      <c r="FJ554">
        <v>0</v>
      </c>
      <c r="FK554">
        <f t="shared" si="1740"/>
        <v>0</v>
      </c>
      <c r="FL554">
        <v>0</v>
      </c>
      <c r="FM554">
        <f t="shared" si="1741"/>
        <v>0</v>
      </c>
      <c r="FN554">
        <v>0</v>
      </c>
      <c r="FO554">
        <f t="shared" si="1742"/>
        <v>0</v>
      </c>
      <c r="FP554">
        <v>0</v>
      </c>
      <c r="FQ554">
        <f t="shared" si="1743"/>
        <v>0</v>
      </c>
      <c r="FR554">
        <v>0</v>
      </c>
      <c r="FS554">
        <f t="shared" si="1744"/>
        <v>0</v>
      </c>
      <c r="FT554">
        <v>0</v>
      </c>
      <c r="FU554">
        <f t="shared" si="1745"/>
        <v>0</v>
      </c>
      <c r="FV554">
        <v>0</v>
      </c>
      <c r="FW554">
        <f t="shared" si="1746"/>
        <v>0</v>
      </c>
      <c r="FX554">
        <v>0</v>
      </c>
      <c r="FY554">
        <f t="shared" si="1747"/>
        <v>0</v>
      </c>
      <c r="FZ554">
        <v>0</v>
      </c>
      <c r="GA554">
        <f t="shared" si="1748"/>
        <v>0</v>
      </c>
      <c r="GB554">
        <v>0</v>
      </c>
      <c r="GC554">
        <f t="shared" si="1749"/>
        <v>0</v>
      </c>
      <c r="GD554">
        <v>0</v>
      </c>
      <c r="GE554">
        <f t="shared" si="1750"/>
        <v>0</v>
      </c>
      <c r="GF554">
        <v>100</v>
      </c>
      <c r="GG554">
        <f t="shared" si="1697"/>
        <v>1</v>
      </c>
      <c r="GH554">
        <v>0</v>
      </c>
      <c r="GI554">
        <f t="shared" si="1751"/>
        <v>0</v>
      </c>
      <c r="GJ554">
        <v>0</v>
      </c>
      <c r="GK554">
        <f t="shared" si="1752"/>
        <v>0</v>
      </c>
      <c r="GL554">
        <v>0</v>
      </c>
      <c r="GM554">
        <f t="shared" si="1753"/>
        <v>0</v>
      </c>
      <c r="GN554">
        <v>0</v>
      </c>
      <c r="GO554">
        <f t="shared" si="1754"/>
        <v>0</v>
      </c>
      <c r="GP554">
        <v>0</v>
      </c>
      <c r="GQ554">
        <f t="shared" si="1755"/>
        <v>0</v>
      </c>
      <c r="GR554" s="3" t="s">
        <v>841</v>
      </c>
    </row>
    <row r="555" spans="1:200" x14ac:dyDescent="0.45">
      <c r="A555">
        <v>554</v>
      </c>
      <c r="B555" t="s">
        <v>843</v>
      </c>
      <c r="C555" t="s">
        <v>581</v>
      </c>
      <c r="D555" t="s">
        <v>830</v>
      </c>
      <c r="F555">
        <v>453.7</v>
      </c>
      <c r="G555">
        <v>673</v>
      </c>
      <c r="H555">
        <v>3290</v>
      </c>
      <c r="I555" s="2">
        <f t="shared" si="1637"/>
        <v>0.20455927051671732</v>
      </c>
      <c r="J555" s="2">
        <f t="shared" si="1638"/>
        <v>219.3</v>
      </c>
      <c r="K555" s="2">
        <f t="shared" si="1639"/>
        <v>1.483359047828962</v>
      </c>
      <c r="N555">
        <v>40</v>
      </c>
      <c r="O555">
        <v>33</v>
      </c>
      <c r="P555" s="2">
        <f t="shared" si="1681"/>
        <v>1.2121212121212122</v>
      </c>
      <c r="Q555" s="2">
        <f t="shared" si="1682"/>
        <v>-0.21212121212121213</v>
      </c>
      <c r="R555">
        <v>50</v>
      </c>
      <c r="S555">
        <v>140</v>
      </c>
      <c r="T555" s="2">
        <f t="shared" si="1758"/>
        <v>0.35714285714285715</v>
      </c>
      <c r="U555">
        <v>350</v>
      </c>
      <c r="V555">
        <v>400</v>
      </c>
      <c r="W555" s="2">
        <f t="shared" si="1763"/>
        <v>140</v>
      </c>
      <c r="X555" s="2">
        <f t="shared" si="1763"/>
        <v>132</v>
      </c>
      <c r="Y555" s="7">
        <f t="shared" si="1641"/>
        <v>-6.0606060606060608E-2</v>
      </c>
      <c r="Z555" s="2">
        <f t="shared" si="1642"/>
        <v>0.875</v>
      </c>
      <c r="AA555" s="2">
        <f t="shared" si="1764"/>
        <v>7</v>
      </c>
      <c r="AB555" s="2">
        <f t="shared" si="1764"/>
        <v>2.8571428571428572</v>
      </c>
      <c r="AC555" s="2">
        <f t="shared" si="1644"/>
        <v>-0.21212121212121213</v>
      </c>
      <c r="AD555" s="2">
        <f t="shared" si="1765"/>
        <v>300</v>
      </c>
      <c r="AE555" s="2">
        <f t="shared" si="1765"/>
        <v>260</v>
      </c>
      <c r="AF555" s="2">
        <f t="shared" si="1759"/>
        <v>0.65</v>
      </c>
      <c r="AG555" s="2">
        <f t="shared" si="1646"/>
        <v>1.1538461538461537</v>
      </c>
      <c r="AH555" s="2">
        <f t="shared" si="1626"/>
        <v>21.45</v>
      </c>
      <c r="AI555" s="2">
        <v>0</v>
      </c>
      <c r="AJ555">
        <f t="shared" si="1756"/>
        <v>5.0000000000000001E-3</v>
      </c>
      <c r="AK555">
        <f t="shared" si="1760"/>
        <v>80</v>
      </c>
      <c r="AL555">
        <f t="shared" si="1757"/>
        <v>900</v>
      </c>
      <c r="AM555">
        <f t="shared" si="1761"/>
        <v>980</v>
      </c>
      <c r="AP555" t="s">
        <v>37</v>
      </c>
      <c r="AQ555">
        <v>750</v>
      </c>
      <c r="AS555">
        <v>1</v>
      </c>
      <c r="AT555">
        <v>1</v>
      </c>
      <c r="AU555">
        <f t="shared" si="1628"/>
        <v>140</v>
      </c>
      <c r="AV555" t="s">
        <v>843</v>
      </c>
      <c r="AW555" t="s">
        <v>442</v>
      </c>
      <c r="AY555">
        <v>175</v>
      </c>
      <c r="AZ555" s="2">
        <f t="shared" si="1679"/>
        <v>4.9976189375075757</v>
      </c>
      <c r="BA555" s="2">
        <f t="shared" si="1680"/>
        <v>1</v>
      </c>
      <c r="BB555">
        <v>0</v>
      </c>
      <c r="BC555">
        <f t="shared" si="1703"/>
        <v>0</v>
      </c>
      <c r="BD555">
        <v>0</v>
      </c>
      <c r="BE555">
        <f t="shared" si="1704"/>
        <v>0</v>
      </c>
      <c r="BF555">
        <v>0</v>
      </c>
      <c r="BG555">
        <f t="shared" si="1705"/>
        <v>0</v>
      </c>
      <c r="BH555">
        <v>0</v>
      </c>
      <c r="BI555">
        <f t="shared" si="1706"/>
        <v>0</v>
      </c>
      <c r="BJ555">
        <v>0</v>
      </c>
      <c r="BK555">
        <f t="shared" si="1707"/>
        <v>0</v>
      </c>
      <c r="BL555">
        <v>0</v>
      </c>
      <c r="BM555">
        <f t="shared" si="1708"/>
        <v>0</v>
      </c>
      <c r="BN555">
        <v>0</v>
      </c>
      <c r="BO555">
        <f t="shared" si="1709"/>
        <v>0</v>
      </c>
      <c r="BP555">
        <v>0</v>
      </c>
      <c r="BQ555">
        <f t="shared" si="1710"/>
        <v>0</v>
      </c>
      <c r="BR555">
        <v>0</v>
      </c>
      <c r="BS555">
        <f t="shared" si="1711"/>
        <v>0</v>
      </c>
      <c r="BT555">
        <v>0.01</v>
      </c>
      <c r="BU555">
        <f t="shared" si="1648"/>
        <v>1.4954858590462158E-3</v>
      </c>
      <c r="BV555">
        <v>0</v>
      </c>
      <c r="BW555">
        <f t="shared" si="1712"/>
        <v>0</v>
      </c>
      <c r="BX555">
        <v>0</v>
      </c>
      <c r="BY555">
        <f t="shared" si="1713"/>
        <v>0</v>
      </c>
      <c r="BZ555">
        <v>0</v>
      </c>
      <c r="CA555">
        <f t="shared" si="1714"/>
        <v>0</v>
      </c>
      <c r="CB555">
        <v>0</v>
      </c>
      <c r="CC555">
        <f t="shared" si="1715"/>
        <v>0</v>
      </c>
      <c r="CD555">
        <v>3.0000000000000001E-3</v>
      </c>
      <c r="CE555">
        <f t="shared" si="1716"/>
        <v>5.6162555244356009E-5</v>
      </c>
      <c r="CF555">
        <v>0</v>
      </c>
      <c r="CG555">
        <f t="shared" si="1717"/>
        <v>0</v>
      </c>
      <c r="CH555">
        <v>1.4999999999999999E-2</v>
      </c>
      <c r="CI555">
        <f t="shared" si="1718"/>
        <v>1.6838236094198484E-3</v>
      </c>
      <c r="CJ555">
        <v>0</v>
      </c>
      <c r="CK555">
        <f t="shared" si="1719"/>
        <v>0</v>
      </c>
      <c r="CL555">
        <v>2E-3</v>
      </c>
      <c r="CM555">
        <f t="shared" si="1720"/>
        <v>2.5639950274297007E-4</v>
      </c>
      <c r="CN555">
        <v>0.45</v>
      </c>
      <c r="CO555">
        <f t="shared" si="1721"/>
        <v>8.6991210044293117E-3</v>
      </c>
      <c r="CP555">
        <v>0</v>
      </c>
      <c r="CQ555">
        <f t="shared" si="1723"/>
        <v>0</v>
      </c>
      <c r="CR555">
        <v>0</v>
      </c>
      <c r="CS555">
        <f t="shared" si="1724"/>
        <v>0</v>
      </c>
      <c r="CT555">
        <v>0.06</v>
      </c>
      <c r="CU555">
        <f t="shared" si="1725"/>
        <v>5.8618750545512562E-4</v>
      </c>
      <c r="CV555">
        <v>0</v>
      </c>
      <c r="CW555">
        <f t="shared" si="1726"/>
        <v>0</v>
      </c>
      <c r="CX555">
        <f t="shared" si="1766"/>
        <v>99.46</v>
      </c>
      <c r="CY555">
        <f t="shared" si="1727"/>
        <v>0.98722281996366212</v>
      </c>
      <c r="CZ555">
        <v>0</v>
      </c>
      <c r="DA555">
        <f t="shared" si="1728"/>
        <v>0</v>
      </c>
      <c r="DB555">
        <v>0</v>
      </c>
      <c r="DC555">
        <f t="shared" si="1729"/>
        <v>0</v>
      </c>
      <c r="DD555">
        <v>0</v>
      </c>
      <c r="DE555">
        <f t="shared" si="1730"/>
        <v>0</v>
      </c>
      <c r="DF555">
        <v>0</v>
      </c>
      <c r="DG555">
        <f t="shared" si="1731"/>
        <v>0</v>
      </c>
      <c r="DH555">
        <v>0</v>
      </c>
      <c r="DI555">
        <f t="shared" si="1732"/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f t="shared" si="1733"/>
        <v>0</v>
      </c>
      <c r="ET555">
        <v>0</v>
      </c>
      <c r="EU555">
        <f t="shared" si="1734"/>
        <v>0</v>
      </c>
      <c r="EV555">
        <v>0</v>
      </c>
      <c r="EW555">
        <f t="shared" si="1671"/>
        <v>0</v>
      </c>
      <c r="EX555">
        <v>0</v>
      </c>
      <c r="EY555">
        <f t="shared" si="1672"/>
        <v>0</v>
      </c>
      <c r="EZ555">
        <v>0</v>
      </c>
      <c r="FA555">
        <f t="shared" si="1735"/>
        <v>0</v>
      </c>
      <c r="FB555">
        <v>0</v>
      </c>
      <c r="FC555">
        <f t="shared" si="1736"/>
        <v>0</v>
      </c>
      <c r="FD555">
        <v>0</v>
      </c>
      <c r="FE555">
        <f t="shared" si="1737"/>
        <v>0</v>
      </c>
      <c r="FF555">
        <v>0</v>
      </c>
      <c r="FG555">
        <f t="shared" si="1738"/>
        <v>0</v>
      </c>
      <c r="FH555">
        <v>0</v>
      </c>
      <c r="FI555">
        <f t="shared" si="1739"/>
        <v>0</v>
      </c>
      <c r="FJ555">
        <v>0</v>
      </c>
      <c r="FK555">
        <f t="shared" si="1740"/>
        <v>0</v>
      </c>
      <c r="FL555">
        <v>0</v>
      </c>
      <c r="FM555">
        <f t="shared" si="1741"/>
        <v>0</v>
      </c>
      <c r="FN555">
        <v>0</v>
      </c>
      <c r="FO555">
        <f t="shared" si="1742"/>
        <v>0</v>
      </c>
      <c r="FP555">
        <v>0</v>
      </c>
      <c r="FQ555">
        <f t="shared" si="1743"/>
        <v>0</v>
      </c>
      <c r="FR555">
        <v>0</v>
      </c>
      <c r="FS555">
        <f t="shared" si="1744"/>
        <v>0</v>
      </c>
      <c r="FT555">
        <v>0</v>
      </c>
      <c r="FU555">
        <f t="shared" si="1745"/>
        <v>0</v>
      </c>
      <c r="FV555">
        <v>0</v>
      </c>
      <c r="FW555">
        <f t="shared" si="1746"/>
        <v>0</v>
      </c>
      <c r="FX555">
        <v>0</v>
      </c>
      <c r="FY555">
        <f t="shared" si="1747"/>
        <v>0</v>
      </c>
      <c r="FZ555">
        <v>0</v>
      </c>
      <c r="GA555">
        <f t="shared" si="1748"/>
        <v>0</v>
      </c>
      <c r="GB555">
        <v>0</v>
      </c>
      <c r="GC555">
        <f t="shared" si="1749"/>
        <v>0</v>
      </c>
      <c r="GD555">
        <v>0</v>
      </c>
      <c r="GE555">
        <f t="shared" si="1750"/>
        <v>0</v>
      </c>
      <c r="GF555">
        <v>100</v>
      </c>
      <c r="GG555">
        <f t="shared" si="1697"/>
        <v>1</v>
      </c>
      <c r="GH555">
        <v>0</v>
      </c>
      <c r="GI555">
        <f t="shared" si="1751"/>
        <v>0</v>
      </c>
      <c r="GJ555">
        <v>0</v>
      </c>
      <c r="GK555">
        <f t="shared" si="1752"/>
        <v>0</v>
      </c>
      <c r="GL555">
        <v>0</v>
      </c>
      <c r="GM555">
        <f t="shared" si="1753"/>
        <v>0</v>
      </c>
      <c r="GN555">
        <v>0</v>
      </c>
      <c r="GO555">
        <f t="shared" si="1754"/>
        <v>0</v>
      </c>
      <c r="GP555">
        <v>0</v>
      </c>
      <c r="GQ555">
        <f t="shared" si="1755"/>
        <v>0</v>
      </c>
      <c r="GR555" s="3" t="s">
        <v>841</v>
      </c>
    </row>
    <row r="556" spans="1:200" x14ac:dyDescent="0.45">
      <c r="A556">
        <v>555</v>
      </c>
      <c r="B556" t="s">
        <v>843</v>
      </c>
      <c r="C556" t="s">
        <v>581</v>
      </c>
      <c r="D556" t="s">
        <v>830</v>
      </c>
      <c r="F556">
        <v>453.7</v>
      </c>
      <c r="G556">
        <v>773</v>
      </c>
      <c r="H556">
        <v>3290</v>
      </c>
      <c r="I556" s="2">
        <f t="shared" si="1637"/>
        <v>0.23495440729483283</v>
      </c>
      <c r="J556" s="2">
        <f t="shared" si="1638"/>
        <v>319.3</v>
      </c>
      <c r="K556" s="2">
        <f t="shared" si="1639"/>
        <v>1.7037690103592682</v>
      </c>
      <c r="N556">
        <v>30</v>
      </c>
      <c r="O556">
        <v>25</v>
      </c>
      <c r="P556" s="2">
        <f t="shared" si="1681"/>
        <v>1.2</v>
      </c>
      <c r="Q556" s="2">
        <f t="shared" si="1682"/>
        <v>-0.2</v>
      </c>
      <c r="R556">
        <v>55</v>
      </c>
      <c r="S556">
        <v>125</v>
      </c>
      <c r="T556" s="2">
        <f t="shared" si="1758"/>
        <v>0.44</v>
      </c>
      <c r="U556">
        <v>275</v>
      </c>
      <c r="V556">
        <v>325</v>
      </c>
      <c r="W556" s="2">
        <f t="shared" si="1763"/>
        <v>82.5</v>
      </c>
      <c r="X556" s="2">
        <f t="shared" si="1763"/>
        <v>81.25</v>
      </c>
      <c r="Y556" s="7">
        <f t="shared" si="1641"/>
        <v>-1.5384615384615385E-2</v>
      </c>
      <c r="Z556" s="2">
        <f t="shared" si="1642"/>
        <v>0.84615384615384615</v>
      </c>
      <c r="AA556" s="2">
        <f t="shared" si="1764"/>
        <v>5</v>
      </c>
      <c r="AB556" s="2">
        <f t="shared" si="1764"/>
        <v>2.6</v>
      </c>
      <c r="AC556" s="2">
        <f t="shared" si="1644"/>
        <v>-0.2</v>
      </c>
      <c r="AD556" s="2">
        <f t="shared" si="1765"/>
        <v>220</v>
      </c>
      <c r="AE556" s="2">
        <f t="shared" si="1765"/>
        <v>200</v>
      </c>
      <c r="AF556" s="2">
        <f t="shared" si="1759"/>
        <v>0.61538461538461542</v>
      </c>
      <c r="AG556" s="2">
        <f t="shared" si="1646"/>
        <v>1.1000000000000001</v>
      </c>
      <c r="AH556" s="2">
        <f t="shared" si="1626"/>
        <v>15.384615384615385</v>
      </c>
      <c r="AI556" s="2">
        <v>0</v>
      </c>
      <c r="AJ556">
        <f t="shared" si="1756"/>
        <v>5.0000000000000001E-3</v>
      </c>
      <c r="AK556">
        <f t="shared" si="1760"/>
        <v>60</v>
      </c>
      <c r="AL556">
        <f t="shared" si="1757"/>
        <v>900</v>
      </c>
      <c r="AM556">
        <f t="shared" si="1761"/>
        <v>960</v>
      </c>
      <c r="AP556" t="s">
        <v>37</v>
      </c>
      <c r="AQ556">
        <v>750</v>
      </c>
      <c r="AS556">
        <v>1</v>
      </c>
      <c r="AT556">
        <v>1</v>
      </c>
      <c r="AU556">
        <f t="shared" si="1628"/>
        <v>125</v>
      </c>
      <c r="AV556" t="s">
        <v>843</v>
      </c>
      <c r="AW556" t="s">
        <v>442</v>
      </c>
      <c r="AY556">
        <v>170</v>
      </c>
      <c r="AZ556" s="2">
        <f t="shared" si="1679"/>
        <v>4.9976189375075757</v>
      </c>
      <c r="BA556" s="2">
        <f t="shared" si="1680"/>
        <v>1</v>
      </c>
      <c r="BB556">
        <v>0</v>
      </c>
      <c r="BC556">
        <f t="shared" si="1703"/>
        <v>0</v>
      </c>
      <c r="BD556">
        <v>0</v>
      </c>
      <c r="BE556">
        <f t="shared" si="1704"/>
        <v>0</v>
      </c>
      <c r="BF556">
        <v>0</v>
      </c>
      <c r="BG556">
        <f t="shared" si="1705"/>
        <v>0</v>
      </c>
      <c r="BH556">
        <v>0</v>
      </c>
      <c r="BI556">
        <f t="shared" si="1706"/>
        <v>0</v>
      </c>
      <c r="BJ556">
        <v>0</v>
      </c>
      <c r="BK556">
        <f t="shared" si="1707"/>
        <v>0</v>
      </c>
      <c r="BL556">
        <v>0</v>
      </c>
      <c r="BM556">
        <f t="shared" si="1708"/>
        <v>0</v>
      </c>
      <c r="BN556">
        <v>0</v>
      </c>
      <c r="BO556">
        <f t="shared" si="1709"/>
        <v>0</v>
      </c>
      <c r="BP556">
        <v>0</v>
      </c>
      <c r="BQ556">
        <f t="shared" si="1710"/>
        <v>0</v>
      </c>
      <c r="BR556">
        <v>0</v>
      </c>
      <c r="BS556">
        <f t="shared" si="1711"/>
        <v>0</v>
      </c>
      <c r="BT556">
        <v>0.01</v>
      </c>
      <c r="BU556">
        <f t="shared" si="1648"/>
        <v>1.4954858590462158E-3</v>
      </c>
      <c r="BV556">
        <v>0</v>
      </c>
      <c r="BW556">
        <f t="shared" si="1712"/>
        <v>0</v>
      </c>
      <c r="BX556">
        <v>0</v>
      </c>
      <c r="BY556">
        <f t="shared" si="1713"/>
        <v>0</v>
      </c>
      <c r="BZ556">
        <v>0</v>
      </c>
      <c r="CA556">
        <f t="shared" si="1714"/>
        <v>0</v>
      </c>
      <c r="CB556">
        <v>0</v>
      </c>
      <c r="CC556">
        <f t="shared" si="1715"/>
        <v>0</v>
      </c>
      <c r="CD556">
        <v>3.0000000000000001E-3</v>
      </c>
      <c r="CE556">
        <f t="shared" si="1716"/>
        <v>5.6162555244356009E-5</v>
      </c>
      <c r="CF556">
        <v>0</v>
      </c>
      <c r="CG556">
        <f t="shared" si="1717"/>
        <v>0</v>
      </c>
      <c r="CH556">
        <v>1.4999999999999999E-2</v>
      </c>
      <c r="CI556">
        <f t="shared" si="1718"/>
        <v>1.6838236094198484E-3</v>
      </c>
      <c r="CJ556">
        <v>0</v>
      </c>
      <c r="CK556">
        <f t="shared" si="1719"/>
        <v>0</v>
      </c>
      <c r="CL556">
        <v>2E-3</v>
      </c>
      <c r="CM556">
        <f t="shared" si="1720"/>
        <v>2.5639950274297007E-4</v>
      </c>
      <c r="CN556">
        <v>0.45</v>
      </c>
      <c r="CO556">
        <f t="shared" si="1721"/>
        <v>8.6991210044293117E-3</v>
      </c>
      <c r="CP556">
        <v>0</v>
      </c>
      <c r="CQ556">
        <f t="shared" si="1723"/>
        <v>0</v>
      </c>
      <c r="CR556">
        <v>0</v>
      </c>
      <c r="CS556">
        <f t="shared" si="1724"/>
        <v>0</v>
      </c>
      <c r="CT556">
        <v>0.06</v>
      </c>
      <c r="CU556">
        <f t="shared" si="1725"/>
        <v>5.8618750545512562E-4</v>
      </c>
      <c r="CV556">
        <v>0</v>
      </c>
      <c r="CW556">
        <f t="shared" si="1726"/>
        <v>0</v>
      </c>
      <c r="CX556">
        <f t="shared" si="1766"/>
        <v>99.46</v>
      </c>
      <c r="CY556">
        <f t="shared" si="1727"/>
        <v>0.98722281996366212</v>
      </c>
      <c r="CZ556">
        <v>0</v>
      </c>
      <c r="DA556">
        <f t="shared" si="1728"/>
        <v>0</v>
      </c>
      <c r="DB556">
        <v>0</v>
      </c>
      <c r="DC556">
        <f t="shared" si="1729"/>
        <v>0</v>
      </c>
      <c r="DD556">
        <v>0</v>
      </c>
      <c r="DE556">
        <f t="shared" si="1730"/>
        <v>0</v>
      </c>
      <c r="DF556">
        <v>0</v>
      </c>
      <c r="DG556">
        <f t="shared" si="1731"/>
        <v>0</v>
      </c>
      <c r="DH556">
        <v>0</v>
      </c>
      <c r="DI556">
        <f t="shared" si="1732"/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f t="shared" si="1733"/>
        <v>0</v>
      </c>
      <c r="ET556">
        <v>0</v>
      </c>
      <c r="EU556">
        <f t="shared" si="1734"/>
        <v>0</v>
      </c>
      <c r="EV556">
        <v>0</v>
      </c>
      <c r="EW556">
        <f t="shared" si="1671"/>
        <v>0</v>
      </c>
      <c r="EX556">
        <v>0</v>
      </c>
      <c r="EY556">
        <f t="shared" si="1672"/>
        <v>0</v>
      </c>
      <c r="EZ556">
        <v>0</v>
      </c>
      <c r="FA556">
        <f t="shared" si="1735"/>
        <v>0</v>
      </c>
      <c r="FB556">
        <v>0</v>
      </c>
      <c r="FC556">
        <f t="shared" si="1736"/>
        <v>0</v>
      </c>
      <c r="FD556">
        <v>0</v>
      </c>
      <c r="FE556">
        <f t="shared" si="1737"/>
        <v>0</v>
      </c>
      <c r="FF556">
        <v>0</v>
      </c>
      <c r="FG556">
        <f t="shared" si="1738"/>
        <v>0</v>
      </c>
      <c r="FH556">
        <v>0</v>
      </c>
      <c r="FI556">
        <f t="shared" si="1739"/>
        <v>0</v>
      </c>
      <c r="FJ556">
        <v>0</v>
      </c>
      <c r="FK556">
        <f t="shared" si="1740"/>
        <v>0</v>
      </c>
      <c r="FL556">
        <v>0</v>
      </c>
      <c r="FM556">
        <f t="shared" si="1741"/>
        <v>0</v>
      </c>
      <c r="FN556">
        <v>0</v>
      </c>
      <c r="FO556">
        <f t="shared" si="1742"/>
        <v>0</v>
      </c>
      <c r="FP556">
        <v>0</v>
      </c>
      <c r="FQ556">
        <f t="shared" si="1743"/>
        <v>0</v>
      </c>
      <c r="FR556">
        <v>0</v>
      </c>
      <c r="FS556">
        <f t="shared" si="1744"/>
        <v>0</v>
      </c>
      <c r="FT556">
        <v>0</v>
      </c>
      <c r="FU556">
        <f t="shared" si="1745"/>
        <v>0</v>
      </c>
      <c r="FV556">
        <v>0</v>
      </c>
      <c r="FW556">
        <f t="shared" si="1746"/>
        <v>0</v>
      </c>
      <c r="FX556">
        <v>0</v>
      </c>
      <c r="FY556">
        <f t="shared" si="1747"/>
        <v>0</v>
      </c>
      <c r="FZ556">
        <v>0</v>
      </c>
      <c r="GA556">
        <f t="shared" si="1748"/>
        <v>0</v>
      </c>
      <c r="GB556">
        <v>0</v>
      </c>
      <c r="GC556">
        <f t="shared" si="1749"/>
        <v>0</v>
      </c>
      <c r="GD556">
        <v>0</v>
      </c>
      <c r="GE556">
        <f t="shared" si="1750"/>
        <v>0</v>
      </c>
      <c r="GF556">
        <v>100</v>
      </c>
      <c r="GG556">
        <f t="shared" si="1697"/>
        <v>1</v>
      </c>
      <c r="GH556">
        <v>0</v>
      </c>
      <c r="GI556">
        <f t="shared" si="1751"/>
        <v>0</v>
      </c>
      <c r="GJ556">
        <v>0</v>
      </c>
      <c r="GK556">
        <f t="shared" si="1752"/>
        <v>0</v>
      </c>
      <c r="GL556">
        <v>0</v>
      </c>
      <c r="GM556">
        <f t="shared" si="1753"/>
        <v>0</v>
      </c>
      <c r="GN556">
        <v>0</v>
      </c>
      <c r="GO556">
        <f t="shared" si="1754"/>
        <v>0</v>
      </c>
      <c r="GP556">
        <v>0</v>
      </c>
      <c r="GQ556">
        <f t="shared" si="1755"/>
        <v>0</v>
      </c>
      <c r="GR556" s="3" t="s">
        <v>841</v>
      </c>
    </row>
    <row r="557" spans="1:200" x14ac:dyDescent="0.45">
      <c r="A557">
        <v>556</v>
      </c>
      <c r="B557" t="s">
        <v>843</v>
      </c>
      <c r="C557" t="s">
        <v>581</v>
      </c>
      <c r="D557" t="s">
        <v>830</v>
      </c>
      <c r="F557">
        <v>453.7</v>
      </c>
      <c r="G557">
        <v>873</v>
      </c>
      <c r="H557">
        <v>3290</v>
      </c>
      <c r="I557" s="2">
        <f t="shared" si="1637"/>
        <v>0.26534954407294831</v>
      </c>
      <c r="J557" s="2">
        <f t="shared" si="1638"/>
        <v>419.3</v>
      </c>
      <c r="K557" s="2">
        <f t="shared" si="1639"/>
        <v>1.9241789728895746</v>
      </c>
      <c r="N557">
        <v>15</v>
      </c>
      <c r="O557">
        <v>27</v>
      </c>
      <c r="P557" s="2">
        <f t="shared" si="1681"/>
        <v>0.55555555555555558</v>
      </c>
      <c r="Q557" s="2">
        <f t="shared" si="1682"/>
        <v>0.44444444444444442</v>
      </c>
      <c r="R557">
        <v>40</v>
      </c>
      <c r="S557">
        <v>100</v>
      </c>
      <c r="T557" s="2">
        <f t="shared" si="1758"/>
        <v>0.4</v>
      </c>
      <c r="U557">
        <v>225</v>
      </c>
      <c r="V557">
        <v>350</v>
      </c>
      <c r="W557" s="2">
        <f t="shared" si="1763"/>
        <v>33.75</v>
      </c>
      <c r="X557" s="2">
        <f t="shared" si="1763"/>
        <v>94.5</v>
      </c>
      <c r="Y557" s="7">
        <f t="shared" si="1641"/>
        <v>0.6428571428571429</v>
      </c>
      <c r="Z557" s="2">
        <f t="shared" si="1642"/>
        <v>0.6428571428571429</v>
      </c>
      <c r="AA557" s="2">
        <f t="shared" si="1764"/>
        <v>5.625</v>
      </c>
      <c r="AB557" s="2">
        <f t="shared" si="1764"/>
        <v>3.5</v>
      </c>
      <c r="AC557" s="2">
        <f t="shared" si="1644"/>
        <v>0.44444444444444442</v>
      </c>
      <c r="AD557" s="2">
        <f t="shared" si="1765"/>
        <v>185</v>
      </c>
      <c r="AE557" s="2">
        <f t="shared" si="1765"/>
        <v>250</v>
      </c>
      <c r="AF557" s="2">
        <f t="shared" si="1759"/>
        <v>0.7142857142857143</v>
      </c>
      <c r="AG557" s="2">
        <f t="shared" si="1646"/>
        <v>0.74</v>
      </c>
      <c r="AH557" s="2">
        <f t="shared" si="1626"/>
        <v>19.285714285714285</v>
      </c>
      <c r="AI557" s="2">
        <v>3</v>
      </c>
      <c r="AJ557">
        <f t="shared" si="1756"/>
        <v>5.0000000000000001E-3</v>
      </c>
      <c r="AK557">
        <f t="shared" si="1760"/>
        <v>30</v>
      </c>
      <c r="AL557">
        <f t="shared" si="1757"/>
        <v>900</v>
      </c>
      <c r="AM557">
        <f t="shared" si="1761"/>
        <v>930</v>
      </c>
      <c r="AP557" t="s">
        <v>37</v>
      </c>
      <c r="AQ557">
        <v>750</v>
      </c>
      <c r="AS557">
        <v>1</v>
      </c>
      <c r="AT557">
        <v>1</v>
      </c>
      <c r="AU557">
        <f t="shared" si="1628"/>
        <v>100</v>
      </c>
      <c r="AV557" t="s">
        <v>843</v>
      </c>
      <c r="AW557" t="s">
        <v>442</v>
      </c>
      <c r="AY557">
        <v>165</v>
      </c>
      <c r="AZ557" s="2">
        <f t="shared" si="1679"/>
        <v>4.9976189375075757</v>
      </c>
      <c r="BA557" s="2">
        <f t="shared" si="1680"/>
        <v>1</v>
      </c>
      <c r="BB557">
        <v>0</v>
      </c>
      <c r="BC557">
        <f t="shared" si="1703"/>
        <v>0</v>
      </c>
      <c r="BD557">
        <v>0</v>
      </c>
      <c r="BE557">
        <f t="shared" si="1704"/>
        <v>0</v>
      </c>
      <c r="BF557">
        <v>0</v>
      </c>
      <c r="BG557">
        <f t="shared" si="1705"/>
        <v>0</v>
      </c>
      <c r="BH557">
        <v>0</v>
      </c>
      <c r="BI557">
        <f t="shared" si="1706"/>
        <v>0</v>
      </c>
      <c r="BJ557">
        <v>0</v>
      </c>
      <c r="BK557">
        <f t="shared" si="1707"/>
        <v>0</v>
      </c>
      <c r="BL557">
        <v>0</v>
      </c>
      <c r="BM557">
        <f t="shared" si="1708"/>
        <v>0</v>
      </c>
      <c r="BN557">
        <v>0</v>
      </c>
      <c r="BO557">
        <f t="shared" si="1709"/>
        <v>0</v>
      </c>
      <c r="BP557">
        <v>0</v>
      </c>
      <c r="BQ557">
        <f t="shared" si="1710"/>
        <v>0</v>
      </c>
      <c r="BR557">
        <v>0</v>
      </c>
      <c r="BS557">
        <f t="shared" si="1711"/>
        <v>0</v>
      </c>
      <c r="BT557">
        <v>0.01</v>
      </c>
      <c r="BU557">
        <f t="shared" si="1648"/>
        <v>1.4954858590462158E-3</v>
      </c>
      <c r="BV557">
        <v>0</v>
      </c>
      <c r="BW557">
        <f t="shared" si="1712"/>
        <v>0</v>
      </c>
      <c r="BX557">
        <v>0</v>
      </c>
      <c r="BY557">
        <f t="shared" si="1713"/>
        <v>0</v>
      </c>
      <c r="BZ557">
        <v>0</v>
      </c>
      <c r="CA557">
        <f t="shared" si="1714"/>
        <v>0</v>
      </c>
      <c r="CB557">
        <v>0</v>
      </c>
      <c r="CC557">
        <f t="shared" si="1715"/>
        <v>0</v>
      </c>
      <c r="CD557">
        <v>3.0000000000000001E-3</v>
      </c>
      <c r="CE557">
        <f t="shared" si="1716"/>
        <v>5.6162555244356009E-5</v>
      </c>
      <c r="CF557">
        <v>0</v>
      </c>
      <c r="CG557">
        <f t="shared" si="1717"/>
        <v>0</v>
      </c>
      <c r="CH557">
        <v>1.4999999999999999E-2</v>
      </c>
      <c r="CI557">
        <f t="shared" si="1718"/>
        <v>1.6838236094198484E-3</v>
      </c>
      <c r="CJ557">
        <v>0</v>
      </c>
      <c r="CK557">
        <f t="shared" si="1719"/>
        <v>0</v>
      </c>
      <c r="CL557">
        <v>2E-3</v>
      </c>
      <c r="CM557">
        <f t="shared" si="1720"/>
        <v>2.5639950274297007E-4</v>
      </c>
      <c r="CN557">
        <v>0.45</v>
      </c>
      <c r="CO557">
        <f t="shared" si="1721"/>
        <v>8.6991210044293117E-3</v>
      </c>
      <c r="CP557">
        <v>0</v>
      </c>
      <c r="CQ557">
        <f t="shared" si="1723"/>
        <v>0</v>
      </c>
      <c r="CR557">
        <v>0</v>
      </c>
      <c r="CS557">
        <f t="shared" si="1724"/>
        <v>0</v>
      </c>
      <c r="CT557">
        <v>0.06</v>
      </c>
      <c r="CU557">
        <f t="shared" si="1725"/>
        <v>5.8618750545512562E-4</v>
      </c>
      <c r="CV557">
        <v>0</v>
      </c>
      <c r="CW557">
        <f t="shared" si="1726"/>
        <v>0</v>
      </c>
      <c r="CX557">
        <f t="shared" si="1766"/>
        <v>99.46</v>
      </c>
      <c r="CY557">
        <f t="shared" si="1727"/>
        <v>0.98722281996366212</v>
      </c>
      <c r="CZ557">
        <v>0</v>
      </c>
      <c r="DA557">
        <f t="shared" si="1728"/>
        <v>0</v>
      </c>
      <c r="DB557">
        <v>0</v>
      </c>
      <c r="DC557">
        <f t="shared" si="1729"/>
        <v>0</v>
      </c>
      <c r="DD557">
        <v>0</v>
      </c>
      <c r="DE557">
        <f t="shared" si="1730"/>
        <v>0</v>
      </c>
      <c r="DF557">
        <v>0</v>
      </c>
      <c r="DG557">
        <f t="shared" si="1731"/>
        <v>0</v>
      </c>
      <c r="DH557">
        <v>0</v>
      </c>
      <c r="DI557">
        <f t="shared" si="1732"/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f t="shared" si="1733"/>
        <v>0</v>
      </c>
      <c r="ET557">
        <v>0</v>
      </c>
      <c r="EU557">
        <f t="shared" si="1734"/>
        <v>0</v>
      </c>
      <c r="EV557">
        <v>0</v>
      </c>
      <c r="EW557">
        <f t="shared" si="1671"/>
        <v>0</v>
      </c>
      <c r="EX557">
        <v>0</v>
      </c>
      <c r="EY557">
        <f t="shared" si="1672"/>
        <v>0</v>
      </c>
      <c r="EZ557">
        <v>0</v>
      </c>
      <c r="FA557">
        <f t="shared" si="1735"/>
        <v>0</v>
      </c>
      <c r="FB557">
        <v>0</v>
      </c>
      <c r="FC557">
        <f t="shared" si="1736"/>
        <v>0</v>
      </c>
      <c r="FD557">
        <v>0</v>
      </c>
      <c r="FE557">
        <f t="shared" si="1737"/>
        <v>0</v>
      </c>
      <c r="FF557">
        <v>0</v>
      </c>
      <c r="FG557">
        <f t="shared" si="1738"/>
        <v>0</v>
      </c>
      <c r="FH557">
        <v>0</v>
      </c>
      <c r="FI557">
        <f t="shared" si="1739"/>
        <v>0</v>
      </c>
      <c r="FJ557">
        <v>0</v>
      </c>
      <c r="FK557">
        <f t="shared" si="1740"/>
        <v>0</v>
      </c>
      <c r="FL557">
        <v>0</v>
      </c>
      <c r="FM557">
        <f t="shared" si="1741"/>
        <v>0</v>
      </c>
      <c r="FN557">
        <v>0</v>
      </c>
      <c r="FO557">
        <f t="shared" si="1742"/>
        <v>0</v>
      </c>
      <c r="FP557">
        <v>0</v>
      </c>
      <c r="FQ557">
        <f t="shared" si="1743"/>
        <v>0</v>
      </c>
      <c r="FR557">
        <v>0</v>
      </c>
      <c r="FS557">
        <f t="shared" si="1744"/>
        <v>0</v>
      </c>
      <c r="FT557">
        <v>0</v>
      </c>
      <c r="FU557">
        <f t="shared" si="1745"/>
        <v>0</v>
      </c>
      <c r="FV557">
        <v>0</v>
      </c>
      <c r="FW557">
        <f t="shared" si="1746"/>
        <v>0</v>
      </c>
      <c r="FX557">
        <v>0</v>
      </c>
      <c r="FY557">
        <f t="shared" si="1747"/>
        <v>0</v>
      </c>
      <c r="FZ557">
        <v>0</v>
      </c>
      <c r="GA557">
        <f t="shared" si="1748"/>
        <v>0</v>
      </c>
      <c r="GB557">
        <v>0</v>
      </c>
      <c r="GC557">
        <f t="shared" si="1749"/>
        <v>0</v>
      </c>
      <c r="GD557">
        <v>0</v>
      </c>
      <c r="GE557">
        <f t="shared" si="1750"/>
        <v>0</v>
      </c>
      <c r="GF557">
        <v>100</v>
      </c>
      <c r="GG557">
        <f t="shared" si="1697"/>
        <v>1</v>
      </c>
      <c r="GH557">
        <v>0</v>
      </c>
      <c r="GI557">
        <f t="shared" si="1751"/>
        <v>0</v>
      </c>
      <c r="GJ557">
        <v>0</v>
      </c>
      <c r="GK557">
        <f t="shared" si="1752"/>
        <v>0</v>
      </c>
      <c r="GL557">
        <v>0</v>
      </c>
      <c r="GM557">
        <f t="shared" si="1753"/>
        <v>0</v>
      </c>
      <c r="GN557">
        <v>0</v>
      </c>
      <c r="GO557">
        <f t="shared" si="1754"/>
        <v>0</v>
      </c>
      <c r="GP557">
        <v>0</v>
      </c>
      <c r="GQ557">
        <f t="shared" si="1755"/>
        <v>0</v>
      </c>
      <c r="GR557" s="3" t="s">
        <v>841</v>
      </c>
    </row>
    <row r="558" spans="1:200" x14ac:dyDescent="0.45">
      <c r="A558">
        <v>557</v>
      </c>
      <c r="B558" t="s">
        <v>843</v>
      </c>
      <c r="C558" t="s">
        <v>581</v>
      </c>
      <c r="D558" t="s">
        <v>830</v>
      </c>
      <c r="F558">
        <v>453.7</v>
      </c>
      <c r="G558">
        <v>973</v>
      </c>
      <c r="H558">
        <v>3290</v>
      </c>
      <c r="I558" s="2">
        <f t="shared" si="1637"/>
        <v>0.29574468085106381</v>
      </c>
      <c r="J558" s="2">
        <f t="shared" si="1638"/>
        <v>519.29999999999995</v>
      </c>
      <c r="K558" s="2">
        <f t="shared" si="1639"/>
        <v>2.1445889354198808</v>
      </c>
      <c r="N558">
        <v>35</v>
      </c>
      <c r="O558">
        <v>40</v>
      </c>
      <c r="P558" s="2">
        <f t="shared" si="1681"/>
        <v>0.875</v>
      </c>
      <c r="Q558" s="2">
        <f t="shared" si="1682"/>
        <v>0.125</v>
      </c>
      <c r="R558">
        <v>65</v>
      </c>
      <c r="S558">
        <v>40</v>
      </c>
      <c r="T558" s="2">
        <f t="shared" si="1758"/>
        <v>1.625</v>
      </c>
      <c r="U558">
        <v>150</v>
      </c>
      <c r="V558">
        <v>175</v>
      </c>
      <c r="W558" s="2">
        <f t="shared" si="1763"/>
        <v>52.5</v>
      </c>
      <c r="X558" s="2">
        <f t="shared" si="1763"/>
        <v>70</v>
      </c>
      <c r="Y558" s="7">
        <f t="shared" si="1641"/>
        <v>0.25</v>
      </c>
      <c r="Z558" s="2">
        <f t="shared" si="1642"/>
        <v>0.8571428571428571</v>
      </c>
      <c r="AA558" s="2">
        <f t="shared" si="1764"/>
        <v>2.3076923076923075</v>
      </c>
      <c r="AB558" s="2">
        <f t="shared" si="1764"/>
        <v>4.375</v>
      </c>
      <c r="AC558" s="2">
        <f t="shared" si="1644"/>
        <v>0.125</v>
      </c>
      <c r="AD558" s="2">
        <f t="shared" si="1765"/>
        <v>85</v>
      </c>
      <c r="AE558" s="2">
        <f t="shared" si="1765"/>
        <v>135</v>
      </c>
      <c r="AF558" s="2">
        <f t="shared" si="1759"/>
        <v>0.77142857142857146</v>
      </c>
      <c r="AG558" s="2">
        <f t="shared" si="1646"/>
        <v>0.62962962962962965</v>
      </c>
      <c r="AH558" s="2">
        <f t="shared" si="1626"/>
        <v>30.857142857142858</v>
      </c>
      <c r="AI558" s="2">
        <v>3</v>
      </c>
      <c r="AJ558">
        <f t="shared" si="1756"/>
        <v>5.0000000000000001E-3</v>
      </c>
      <c r="AK558">
        <f t="shared" si="1760"/>
        <v>70</v>
      </c>
      <c r="AL558">
        <f t="shared" si="1757"/>
        <v>900</v>
      </c>
      <c r="AM558">
        <f t="shared" si="1761"/>
        <v>970</v>
      </c>
      <c r="AP558" t="s">
        <v>37</v>
      </c>
      <c r="AQ558">
        <v>750</v>
      </c>
      <c r="AS558">
        <v>1</v>
      </c>
      <c r="AT558">
        <v>1</v>
      </c>
      <c r="AU558">
        <f t="shared" si="1628"/>
        <v>40</v>
      </c>
      <c r="AV558" t="s">
        <v>843</v>
      </c>
      <c r="AW558" t="s">
        <v>442</v>
      </c>
      <c r="AY558">
        <v>160</v>
      </c>
      <c r="AZ558" s="2">
        <f t="shared" si="1679"/>
        <v>4.9976189375075757</v>
      </c>
      <c r="BA558" s="2">
        <f t="shared" si="1680"/>
        <v>1</v>
      </c>
      <c r="BB558">
        <v>0</v>
      </c>
      <c r="BC558">
        <f t="shared" si="1703"/>
        <v>0</v>
      </c>
      <c r="BD558">
        <v>0</v>
      </c>
      <c r="BE558">
        <f t="shared" si="1704"/>
        <v>0</v>
      </c>
      <c r="BF558">
        <v>0</v>
      </c>
      <c r="BG558">
        <f t="shared" si="1705"/>
        <v>0</v>
      </c>
      <c r="BH558">
        <v>0</v>
      </c>
      <c r="BI558">
        <f t="shared" si="1706"/>
        <v>0</v>
      </c>
      <c r="BJ558">
        <v>0</v>
      </c>
      <c r="BK558">
        <f t="shared" si="1707"/>
        <v>0</v>
      </c>
      <c r="BL558">
        <v>0</v>
      </c>
      <c r="BM558">
        <f t="shared" si="1708"/>
        <v>0</v>
      </c>
      <c r="BN558">
        <v>0</v>
      </c>
      <c r="BO558">
        <f t="shared" si="1709"/>
        <v>0</v>
      </c>
      <c r="BP558">
        <v>0</v>
      </c>
      <c r="BQ558">
        <f t="shared" si="1710"/>
        <v>0</v>
      </c>
      <c r="BR558">
        <v>0</v>
      </c>
      <c r="BS558">
        <f t="shared" si="1711"/>
        <v>0</v>
      </c>
      <c r="BT558">
        <v>0.01</v>
      </c>
      <c r="BU558">
        <f t="shared" si="1648"/>
        <v>1.4954858590462158E-3</v>
      </c>
      <c r="BV558">
        <v>0</v>
      </c>
      <c r="BW558">
        <f t="shared" si="1712"/>
        <v>0</v>
      </c>
      <c r="BX558">
        <v>0</v>
      </c>
      <c r="BY558">
        <f t="shared" si="1713"/>
        <v>0</v>
      </c>
      <c r="BZ558">
        <v>0</v>
      </c>
      <c r="CA558">
        <f t="shared" si="1714"/>
        <v>0</v>
      </c>
      <c r="CB558">
        <v>0</v>
      </c>
      <c r="CC558">
        <f t="shared" si="1715"/>
        <v>0</v>
      </c>
      <c r="CD558">
        <v>3.0000000000000001E-3</v>
      </c>
      <c r="CE558">
        <f t="shared" si="1716"/>
        <v>5.6162555244356009E-5</v>
      </c>
      <c r="CF558">
        <v>0</v>
      </c>
      <c r="CG558">
        <f t="shared" si="1717"/>
        <v>0</v>
      </c>
      <c r="CH558">
        <v>1.4999999999999999E-2</v>
      </c>
      <c r="CI558">
        <f t="shared" si="1718"/>
        <v>1.6838236094198484E-3</v>
      </c>
      <c r="CJ558">
        <v>0</v>
      </c>
      <c r="CK558">
        <f t="shared" si="1719"/>
        <v>0</v>
      </c>
      <c r="CL558">
        <v>2E-3</v>
      </c>
      <c r="CM558">
        <f t="shared" si="1720"/>
        <v>2.5639950274297007E-4</v>
      </c>
      <c r="CN558">
        <v>0.45</v>
      </c>
      <c r="CO558">
        <f t="shared" si="1721"/>
        <v>8.6991210044293117E-3</v>
      </c>
      <c r="CP558">
        <v>0</v>
      </c>
      <c r="CQ558">
        <f t="shared" si="1723"/>
        <v>0</v>
      </c>
      <c r="CR558">
        <v>0</v>
      </c>
      <c r="CS558">
        <f t="shared" si="1724"/>
        <v>0</v>
      </c>
      <c r="CT558">
        <v>0.06</v>
      </c>
      <c r="CU558">
        <f t="shared" si="1725"/>
        <v>5.8618750545512562E-4</v>
      </c>
      <c r="CV558">
        <v>0</v>
      </c>
      <c r="CW558">
        <f t="shared" si="1726"/>
        <v>0</v>
      </c>
      <c r="CX558">
        <f t="shared" si="1766"/>
        <v>99.46</v>
      </c>
      <c r="CY558">
        <f t="shared" si="1727"/>
        <v>0.98722281996366212</v>
      </c>
      <c r="CZ558">
        <v>0</v>
      </c>
      <c r="DA558">
        <f t="shared" si="1728"/>
        <v>0</v>
      </c>
      <c r="DB558">
        <v>0</v>
      </c>
      <c r="DC558">
        <f t="shared" si="1729"/>
        <v>0</v>
      </c>
      <c r="DD558">
        <v>0</v>
      </c>
      <c r="DE558">
        <f t="shared" si="1730"/>
        <v>0</v>
      </c>
      <c r="DF558">
        <v>0</v>
      </c>
      <c r="DG558">
        <f t="shared" si="1731"/>
        <v>0</v>
      </c>
      <c r="DH558">
        <v>0</v>
      </c>
      <c r="DI558">
        <f t="shared" si="1732"/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f t="shared" si="1733"/>
        <v>0</v>
      </c>
      <c r="ET558">
        <v>0</v>
      </c>
      <c r="EU558">
        <f t="shared" si="1734"/>
        <v>0</v>
      </c>
      <c r="EV558">
        <v>0</v>
      </c>
      <c r="EW558">
        <f t="shared" si="1671"/>
        <v>0</v>
      </c>
      <c r="EX558">
        <v>0</v>
      </c>
      <c r="EY558">
        <f t="shared" si="1672"/>
        <v>0</v>
      </c>
      <c r="EZ558">
        <v>0</v>
      </c>
      <c r="FA558">
        <f t="shared" si="1735"/>
        <v>0</v>
      </c>
      <c r="FB558">
        <v>0</v>
      </c>
      <c r="FC558">
        <f t="shared" si="1736"/>
        <v>0</v>
      </c>
      <c r="FD558">
        <v>0</v>
      </c>
      <c r="FE558">
        <f t="shared" si="1737"/>
        <v>0</v>
      </c>
      <c r="FF558">
        <v>0</v>
      </c>
      <c r="FG558">
        <f t="shared" si="1738"/>
        <v>0</v>
      </c>
      <c r="FH558">
        <v>0</v>
      </c>
      <c r="FI558">
        <f t="shared" si="1739"/>
        <v>0</v>
      </c>
      <c r="FJ558">
        <v>0</v>
      </c>
      <c r="FK558">
        <f t="shared" si="1740"/>
        <v>0</v>
      </c>
      <c r="FL558">
        <v>0</v>
      </c>
      <c r="FM558">
        <f t="shared" si="1741"/>
        <v>0</v>
      </c>
      <c r="FN558">
        <v>0</v>
      </c>
      <c r="FO558">
        <f t="shared" si="1742"/>
        <v>0</v>
      </c>
      <c r="FP558">
        <v>0</v>
      </c>
      <c r="FQ558">
        <f t="shared" si="1743"/>
        <v>0</v>
      </c>
      <c r="FR558">
        <v>0</v>
      </c>
      <c r="FS558">
        <f t="shared" si="1744"/>
        <v>0</v>
      </c>
      <c r="FT558">
        <v>0</v>
      </c>
      <c r="FU558">
        <f t="shared" si="1745"/>
        <v>0</v>
      </c>
      <c r="FV558">
        <v>0</v>
      </c>
      <c r="FW558">
        <f t="shared" si="1746"/>
        <v>0</v>
      </c>
      <c r="FX558">
        <v>0</v>
      </c>
      <c r="FY558">
        <f t="shared" si="1747"/>
        <v>0</v>
      </c>
      <c r="FZ558">
        <v>0</v>
      </c>
      <c r="GA558">
        <f t="shared" si="1748"/>
        <v>0</v>
      </c>
      <c r="GB558">
        <v>0</v>
      </c>
      <c r="GC558">
        <f t="shared" si="1749"/>
        <v>0</v>
      </c>
      <c r="GD558">
        <v>0</v>
      </c>
      <c r="GE558">
        <f t="shared" si="1750"/>
        <v>0</v>
      </c>
      <c r="GF558">
        <v>100</v>
      </c>
      <c r="GG558">
        <f t="shared" si="1697"/>
        <v>1</v>
      </c>
      <c r="GH558">
        <v>0</v>
      </c>
      <c r="GI558">
        <f t="shared" si="1751"/>
        <v>0</v>
      </c>
      <c r="GJ558">
        <v>0</v>
      </c>
      <c r="GK558">
        <f t="shared" si="1752"/>
        <v>0</v>
      </c>
      <c r="GL558">
        <v>0</v>
      </c>
      <c r="GM558">
        <f t="shared" si="1753"/>
        <v>0</v>
      </c>
      <c r="GN558">
        <v>0</v>
      </c>
      <c r="GO558">
        <f t="shared" si="1754"/>
        <v>0</v>
      </c>
      <c r="GP558">
        <v>0</v>
      </c>
      <c r="GQ558">
        <f t="shared" si="1755"/>
        <v>0</v>
      </c>
      <c r="GR558" s="3" t="s">
        <v>841</v>
      </c>
    </row>
    <row r="559" spans="1:200" x14ac:dyDescent="0.45">
      <c r="A559">
        <v>558</v>
      </c>
      <c r="B559" t="s">
        <v>843</v>
      </c>
      <c r="C559" t="s">
        <v>581</v>
      </c>
      <c r="D559" t="s">
        <v>830</v>
      </c>
      <c r="F559">
        <v>453.7</v>
      </c>
      <c r="G559">
        <v>1073</v>
      </c>
      <c r="H559">
        <v>3290</v>
      </c>
      <c r="I559" s="2">
        <f t="shared" si="1637"/>
        <v>0.32613981762917932</v>
      </c>
      <c r="J559" s="2">
        <f t="shared" si="1638"/>
        <v>619.29999999999995</v>
      </c>
      <c r="K559" s="2">
        <f t="shared" si="1639"/>
        <v>2.3649988979501875</v>
      </c>
      <c r="N559">
        <v>40</v>
      </c>
      <c r="O559">
        <v>40</v>
      </c>
      <c r="P559" s="2">
        <f t="shared" si="1681"/>
        <v>1</v>
      </c>
      <c r="Q559" s="2">
        <f t="shared" si="1682"/>
        <v>0</v>
      </c>
      <c r="R559">
        <v>75</v>
      </c>
      <c r="S559">
        <v>40</v>
      </c>
      <c r="T559" s="2">
        <f t="shared" si="1758"/>
        <v>1.875</v>
      </c>
      <c r="U559">
        <v>115</v>
      </c>
      <c r="V559">
        <v>125</v>
      </c>
      <c r="W559" s="2">
        <f t="shared" si="1763"/>
        <v>46</v>
      </c>
      <c r="X559" s="2">
        <f t="shared" si="1763"/>
        <v>50</v>
      </c>
      <c r="Y559" s="7">
        <f t="shared" si="1641"/>
        <v>0.08</v>
      </c>
      <c r="Z559" s="2">
        <f t="shared" si="1642"/>
        <v>0.92</v>
      </c>
      <c r="AA559" s="2">
        <f t="shared" si="1764"/>
        <v>1.5333333333333334</v>
      </c>
      <c r="AB559" s="2">
        <f t="shared" si="1764"/>
        <v>3.125</v>
      </c>
      <c r="AC559" s="2">
        <f t="shared" si="1644"/>
        <v>0</v>
      </c>
      <c r="AD559" s="2">
        <f t="shared" si="1765"/>
        <v>40</v>
      </c>
      <c r="AE559" s="2">
        <f t="shared" si="1765"/>
        <v>85</v>
      </c>
      <c r="AF559" s="2">
        <f t="shared" si="1759"/>
        <v>0.68</v>
      </c>
      <c r="AG559" s="2">
        <f t="shared" si="1646"/>
        <v>0.47058823529411764</v>
      </c>
      <c r="AH559" s="2">
        <f t="shared" si="1626"/>
        <v>27.200000000000003</v>
      </c>
      <c r="AI559" s="2">
        <v>0</v>
      </c>
      <c r="AJ559">
        <f t="shared" si="1756"/>
        <v>5.0000000000000001E-3</v>
      </c>
      <c r="AK559">
        <f t="shared" si="1760"/>
        <v>80</v>
      </c>
      <c r="AL559">
        <f t="shared" si="1757"/>
        <v>900</v>
      </c>
      <c r="AM559">
        <f t="shared" si="1761"/>
        <v>980</v>
      </c>
      <c r="AP559" t="s">
        <v>37</v>
      </c>
      <c r="AQ559">
        <v>750</v>
      </c>
      <c r="AS559">
        <v>1</v>
      </c>
      <c r="AT559">
        <v>1</v>
      </c>
      <c r="AU559">
        <f t="shared" si="1628"/>
        <v>40</v>
      </c>
      <c r="AV559" t="s">
        <v>843</v>
      </c>
      <c r="AW559" t="s">
        <v>442</v>
      </c>
      <c r="AY559">
        <v>155</v>
      </c>
      <c r="AZ559" s="2">
        <f t="shared" si="1679"/>
        <v>4.9976189375075757</v>
      </c>
      <c r="BA559" s="2">
        <f t="shared" si="1680"/>
        <v>1</v>
      </c>
      <c r="BB559">
        <v>0</v>
      </c>
      <c r="BC559">
        <f t="shared" si="1703"/>
        <v>0</v>
      </c>
      <c r="BD559">
        <v>0</v>
      </c>
      <c r="BE559">
        <f t="shared" si="1704"/>
        <v>0</v>
      </c>
      <c r="BF559">
        <v>0</v>
      </c>
      <c r="BG559">
        <f t="shared" si="1705"/>
        <v>0</v>
      </c>
      <c r="BH559">
        <v>0</v>
      </c>
      <c r="BI559">
        <f t="shared" si="1706"/>
        <v>0</v>
      </c>
      <c r="BJ559">
        <v>0</v>
      </c>
      <c r="BK559">
        <f t="shared" si="1707"/>
        <v>0</v>
      </c>
      <c r="BL559">
        <v>0</v>
      </c>
      <c r="BM559">
        <f t="shared" si="1708"/>
        <v>0</v>
      </c>
      <c r="BN559">
        <v>0</v>
      </c>
      <c r="BO559">
        <f t="shared" si="1709"/>
        <v>0</v>
      </c>
      <c r="BP559">
        <v>0</v>
      </c>
      <c r="BQ559">
        <f t="shared" si="1710"/>
        <v>0</v>
      </c>
      <c r="BR559">
        <v>0</v>
      </c>
      <c r="BS559">
        <f t="shared" si="1711"/>
        <v>0</v>
      </c>
      <c r="BT559">
        <v>0.01</v>
      </c>
      <c r="BU559">
        <f t="shared" si="1648"/>
        <v>1.4954858590462158E-3</v>
      </c>
      <c r="BV559">
        <v>0</v>
      </c>
      <c r="BW559">
        <f t="shared" si="1712"/>
        <v>0</v>
      </c>
      <c r="BX559">
        <v>0</v>
      </c>
      <c r="BY559">
        <f t="shared" si="1713"/>
        <v>0</v>
      </c>
      <c r="BZ559">
        <v>0</v>
      </c>
      <c r="CA559">
        <f t="shared" si="1714"/>
        <v>0</v>
      </c>
      <c r="CB559">
        <v>0</v>
      </c>
      <c r="CC559">
        <f t="shared" si="1715"/>
        <v>0</v>
      </c>
      <c r="CD559">
        <v>3.0000000000000001E-3</v>
      </c>
      <c r="CE559">
        <f t="shared" si="1716"/>
        <v>5.6162555244356009E-5</v>
      </c>
      <c r="CF559">
        <v>0</v>
      </c>
      <c r="CG559">
        <f t="shared" si="1717"/>
        <v>0</v>
      </c>
      <c r="CH559">
        <v>1.4999999999999999E-2</v>
      </c>
      <c r="CI559">
        <f t="shared" si="1718"/>
        <v>1.6838236094198484E-3</v>
      </c>
      <c r="CJ559">
        <v>0</v>
      </c>
      <c r="CK559">
        <f t="shared" si="1719"/>
        <v>0</v>
      </c>
      <c r="CL559">
        <v>2E-3</v>
      </c>
      <c r="CM559">
        <f t="shared" si="1720"/>
        <v>2.5639950274297007E-4</v>
      </c>
      <c r="CN559">
        <v>0.45</v>
      </c>
      <c r="CO559">
        <f t="shared" si="1721"/>
        <v>8.6991210044293117E-3</v>
      </c>
      <c r="CP559">
        <v>0</v>
      </c>
      <c r="CQ559">
        <f t="shared" si="1723"/>
        <v>0</v>
      </c>
      <c r="CR559">
        <v>0</v>
      </c>
      <c r="CS559">
        <f t="shared" si="1724"/>
        <v>0</v>
      </c>
      <c r="CT559">
        <v>0.06</v>
      </c>
      <c r="CU559">
        <f t="shared" si="1725"/>
        <v>5.8618750545512562E-4</v>
      </c>
      <c r="CV559">
        <v>0</v>
      </c>
      <c r="CW559">
        <f t="shared" si="1726"/>
        <v>0</v>
      </c>
      <c r="CX559">
        <f t="shared" si="1766"/>
        <v>99.46</v>
      </c>
      <c r="CY559">
        <f t="shared" si="1727"/>
        <v>0.98722281996366212</v>
      </c>
      <c r="CZ559">
        <v>0</v>
      </c>
      <c r="DA559">
        <f t="shared" si="1728"/>
        <v>0</v>
      </c>
      <c r="DB559">
        <v>0</v>
      </c>
      <c r="DC559">
        <f t="shared" si="1729"/>
        <v>0</v>
      </c>
      <c r="DD559">
        <v>0</v>
      </c>
      <c r="DE559">
        <f t="shared" si="1730"/>
        <v>0</v>
      </c>
      <c r="DF559">
        <v>0</v>
      </c>
      <c r="DG559">
        <f t="shared" si="1731"/>
        <v>0</v>
      </c>
      <c r="DH559">
        <v>0</v>
      </c>
      <c r="DI559">
        <f t="shared" si="1732"/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f t="shared" si="1733"/>
        <v>0</v>
      </c>
      <c r="ET559">
        <v>0</v>
      </c>
      <c r="EU559">
        <f t="shared" si="1734"/>
        <v>0</v>
      </c>
      <c r="EV559">
        <v>0</v>
      </c>
      <c r="EW559">
        <f t="shared" si="1671"/>
        <v>0</v>
      </c>
      <c r="EX559">
        <v>0</v>
      </c>
      <c r="EY559">
        <f t="shared" si="1672"/>
        <v>0</v>
      </c>
      <c r="EZ559">
        <v>0</v>
      </c>
      <c r="FA559">
        <f t="shared" si="1735"/>
        <v>0</v>
      </c>
      <c r="FB559">
        <v>0</v>
      </c>
      <c r="FC559">
        <f t="shared" si="1736"/>
        <v>0</v>
      </c>
      <c r="FD559">
        <v>0</v>
      </c>
      <c r="FE559">
        <f t="shared" si="1737"/>
        <v>0</v>
      </c>
      <c r="FF559">
        <v>0</v>
      </c>
      <c r="FG559">
        <f t="shared" si="1738"/>
        <v>0</v>
      </c>
      <c r="FH559">
        <v>0</v>
      </c>
      <c r="FI559">
        <f t="shared" si="1739"/>
        <v>0</v>
      </c>
      <c r="FJ559">
        <v>0</v>
      </c>
      <c r="FK559">
        <f t="shared" si="1740"/>
        <v>0</v>
      </c>
      <c r="FL559">
        <v>0</v>
      </c>
      <c r="FM559">
        <f t="shared" si="1741"/>
        <v>0</v>
      </c>
      <c r="FN559">
        <v>0</v>
      </c>
      <c r="FO559">
        <f t="shared" si="1742"/>
        <v>0</v>
      </c>
      <c r="FP559">
        <v>0</v>
      </c>
      <c r="FQ559">
        <f t="shared" si="1743"/>
        <v>0</v>
      </c>
      <c r="FR559">
        <v>0</v>
      </c>
      <c r="FS559">
        <f t="shared" si="1744"/>
        <v>0</v>
      </c>
      <c r="FT559">
        <v>0</v>
      </c>
      <c r="FU559">
        <f t="shared" si="1745"/>
        <v>0</v>
      </c>
      <c r="FV559">
        <v>0</v>
      </c>
      <c r="FW559">
        <f t="shared" si="1746"/>
        <v>0</v>
      </c>
      <c r="FX559">
        <v>0</v>
      </c>
      <c r="FY559">
        <f t="shared" si="1747"/>
        <v>0</v>
      </c>
      <c r="FZ559">
        <v>0</v>
      </c>
      <c r="GA559">
        <f t="shared" si="1748"/>
        <v>0</v>
      </c>
      <c r="GB559">
        <v>0</v>
      </c>
      <c r="GC559">
        <f t="shared" si="1749"/>
        <v>0</v>
      </c>
      <c r="GD559">
        <v>0</v>
      </c>
      <c r="GE559">
        <f t="shared" si="1750"/>
        <v>0</v>
      </c>
      <c r="GF559">
        <v>100</v>
      </c>
      <c r="GG559">
        <f t="shared" si="1697"/>
        <v>1</v>
      </c>
      <c r="GH559">
        <v>0</v>
      </c>
      <c r="GI559">
        <f t="shared" si="1751"/>
        <v>0</v>
      </c>
      <c r="GJ559">
        <v>0</v>
      </c>
      <c r="GK559">
        <f t="shared" si="1752"/>
        <v>0</v>
      </c>
      <c r="GL559">
        <v>0</v>
      </c>
      <c r="GM559">
        <f t="shared" si="1753"/>
        <v>0</v>
      </c>
      <c r="GN559">
        <v>0</v>
      </c>
      <c r="GO559">
        <f t="shared" si="1754"/>
        <v>0</v>
      </c>
      <c r="GP559">
        <v>0</v>
      </c>
      <c r="GQ559">
        <f t="shared" si="1755"/>
        <v>0</v>
      </c>
      <c r="GR559" s="3" t="s">
        <v>841</v>
      </c>
    </row>
    <row r="560" spans="1:200" x14ac:dyDescent="0.45">
      <c r="A560">
        <v>559</v>
      </c>
      <c r="B560" t="s">
        <v>579</v>
      </c>
      <c r="C560" t="s">
        <v>581</v>
      </c>
      <c r="D560" t="s">
        <v>830</v>
      </c>
      <c r="F560">
        <v>453.7</v>
      </c>
      <c r="G560">
        <v>573</v>
      </c>
      <c r="H560">
        <v>2896</v>
      </c>
      <c r="I560" s="2">
        <f t="shared" si="1637"/>
        <v>0.19785911602209943</v>
      </c>
      <c r="J560" s="2">
        <f t="shared" si="1638"/>
        <v>119.30000000000001</v>
      </c>
      <c r="K560" s="2">
        <f t="shared" si="1639"/>
        <v>1.2629490852986556</v>
      </c>
      <c r="N560">
        <v>48</v>
      </c>
      <c r="O560">
        <v>58</v>
      </c>
      <c r="P560" s="2">
        <f t="shared" si="1681"/>
        <v>0.82758620689655171</v>
      </c>
      <c r="Q560" s="2">
        <f t="shared" si="1682"/>
        <v>0.17241379310344829</v>
      </c>
      <c r="R560">
        <v>80</v>
      </c>
      <c r="S560">
        <v>60</v>
      </c>
      <c r="T560" s="2">
        <f t="shared" si="1758"/>
        <v>1.3333333333333333</v>
      </c>
      <c r="U560">
        <v>210</v>
      </c>
      <c r="V560">
        <v>275</v>
      </c>
      <c r="W560" s="2">
        <f t="shared" si="1763"/>
        <v>100.8</v>
      </c>
      <c r="X560" s="2">
        <f t="shared" si="1763"/>
        <v>159.5</v>
      </c>
      <c r="Y560" s="7">
        <f t="shared" si="1641"/>
        <v>0.368025078369906</v>
      </c>
      <c r="Z560" s="2">
        <f t="shared" si="1642"/>
        <v>0.76363636363636367</v>
      </c>
      <c r="AA560" s="2">
        <f t="shared" si="1764"/>
        <v>2.625</v>
      </c>
      <c r="AB560" s="2">
        <f t="shared" si="1764"/>
        <v>4.583333333333333</v>
      </c>
      <c r="AC560" s="2">
        <f t="shared" si="1644"/>
        <v>0.17241379310344829</v>
      </c>
      <c r="AD560" s="2">
        <f t="shared" si="1765"/>
        <v>130</v>
      </c>
      <c r="AE560" s="2">
        <f t="shared" si="1765"/>
        <v>215</v>
      </c>
      <c r="AF560" s="2">
        <f t="shared" si="1759"/>
        <v>0.78181818181818186</v>
      </c>
      <c r="AG560" s="2">
        <f t="shared" si="1646"/>
        <v>0.60465116279069764</v>
      </c>
      <c r="AH560" s="2">
        <f t="shared" si="1626"/>
        <v>45.345454545454551</v>
      </c>
      <c r="AI560" s="2">
        <v>3</v>
      </c>
      <c r="AJ560">
        <f t="shared" si="1756"/>
        <v>5.0000000000000001E-3</v>
      </c>
      <c r="AK560">
        <f t="shared" si="1760"/>
        <v>96</v>
      </c>
      <c r="AL560">
        <f t="shared" si="1757"/>
        <v>900</v>
      </c>
      <c r="AM560">
        <f t="shared" si="1761"/>
        <v>996</v>
      </c>
      <c r="AP560" t="s">
        <v>37</v>
      </c>
      <c r="AQ560">
        <v>1300</v>
      </c>
      <c r="AS560">
        <v>1</v>
      </c>
      <c r="AT560">
        <v>1</v>
      </c>
      <c r="AU560">
        <f t="shared" si="1628"/>
        <v>60</v>
      </c>
      <c r="AV560" t="s">
        <v>579</v>
      </c>
      <c r="AW560" t="s">
        <v>442</v>
      </c>
      <c r="AY560">
        <v>315</v>
      </c>
      <c r="AZ560" s="2">
        <f t="shared" si="1679"/>
        <v>1.0065348170985196</v>
      </c>
      <c r="BA560" s="2">
        <f t="shared" si="1680"/>
        <v>1</v>
      </c>
      <c r="BB560">
        <v>0</v>
      </c>
      <c r="BC560">
        <f t="shared" si="1703"/>
        <v>0</v>
      </c>
      <c r="BD560">
        <v>0</v>
      </c>
      <c r="BE560">
        <f t="shared" si="1704"/>
        <v>0</v>
      </c>
      <c r="BF560">
        <v>0</v>
      </c>
      <c r="BG560">
        <f t="shared" si="1705"/>
        <v>0</v>
      </c>
      <c r="BH560">
        <v>0</v>
      </c>
      <c r="BI560">
        <f t="shared" si="1706"/>
        <v>0</v>
      </c>
      <c r="BJ560">
        <v>0</v>
      </c>
      <c r="BK560">
        <f t="shared" si="1707"/>
        <v>0</v>
      </c>
      <c r="BL560">
        <v>0</v>
      </c>
      <c r="BM560">
        <f t="shared" si="1708"/>
        <v>0</v>
      </c>
      <c r="BN560">
        <v>0</v>
      </c>
      <c r="BO560">
        <f t="shared" si="1709"/>
        <v>0</v>
      </c>
      <c r="BP560">
        <v>0</v>
      </c>
      <c r="BQ560">
        <f t="shared" si="1710"/>
        <v>0</v>
      </c>
      <c r="BR560">
        <v>0</v>
      </c>
      <c r="BS560">
        <f t="shared" si="1711"/>
        <v>0</v>
      </c>
      <c r="BT560">
        <v>5.0000000000000001E-3</v>
      </c>
      <c r="BU560">
        <f t="shared" si="1648"/>
        <v>3.989122186741669E-4</v>
      </c>
      <c r="BV560">
        <v>0</v>
      </c>
      <c r="BW560">
        <f t="shared" si="1712"/>
        <v>0</v>
      </c>
      <c r="BX560">
        <v>0</v>
      </c>
      <c r="BY560">
        <f t="shared" si="1713"/>
        <v>0</v>
      </c>
      <c r="BZ560">
        <v>0</v>
      </c>
      <c r="CA560">
        <f t="shared" si="1714"/>
        <v>0</v>
      </c>
      <c r="CB560">
        <v>0</v>
      </c>
      <c r="CC560">
        <f t="shared" si="1715"/>
        <v>0</v>
      </c>
      <c r="CD560">
        <f t="shared" ref="CD560:CD565" si="1767">100-BT560-CH560-CL560</f>
        <v>99.977000000000004</v>
      </c>
      <c r="CE560">
        <f t="shared" si="1716"/>
        <v>0.99850611445801551</v>
      </c>
      <c r="CF560">
        <v>0</v>
      </c>
      <c r="CG560">
        <f t="shared" si="1717"/>
        <v>0</v>
      </c>
      <c r="CH560">
        <v>1.6E-2</v>
      </c>
      <c r="CI560">
        <f t="shared" si="1718"/>
        <v>9.5818714925534874E-4</v>
      </c>
      <c r="CJ560">
        <v>0</v>
      </c>
      <c r="CK560">
        <f t="shared" si="1719"/>
        <v>0</v>
      </c>
      <c r="CL560">
        <v>2E-3</v>
      </c>
      <c r="CM560">
        <f t="shared" si="1720"/>
        <v>1.3678617405501055E-4</v>
      </c>
      <c r="CN560">
        <v>0</v>
      </c>
      <c r="CO560">
        <f t="shared" si="1721"/>
        <v>0</v>
      </c>
      <c r="CP560">
        <v>0</v>
      </c>
      <c r="CQ560">
        <f t="shared" si="1723"/>
        <v>0</v>
      </c>
      <c r="CR560">
        <v>0</v>
      </c>
      <c r="CS560">
        <f t="shared" si="1724"/>
        <v>0</v>
      </c>
      <c r="CT560">
        <v>0</v>
      </c>
      <c r="CU560">
        <f t="shared" si="1725"/>
        <v>0</v>
      </c>
      <c r="CV560">
        <v>0</v>
      </c>
      <c r="CW560">
        <f t="shared" si="1726"/>
        <v>0</v>
      </c>
      <c r="CX560">
        <v>0</v>
      </c>
      <c r="CY560">
        <f t="shared" si="1727"/>
        <v>0</v>
      </c>
      <c r="CZ560">
        <v>0</v>
      </c>
      <c r="DA560">
        <f t="shared" si="1728"/>
        <v>0</v>
      </c>
      <c r="DB560">
        <v>0</v>
      </c>
      <c r="DC560">
        <f t="shared" si="1729"/>
        <v>0</v>
      </c>
      <c r="DD560">
        <v>0</v>
      </c>
      <c r="DE560">
        <f t="shared" si="1730"/>
        <v>0</v>
      </c>
      <c r="DF560">
        <v>0</v>
      </c>
      <c r="DG560">
        <f t="shared" si="1731"/>
        <v>0</v>
      </c>
      <c r="DH560">
        <v>0</v>
      </c>
      <c r="DI560">
        <f t="shared" si="1732"/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f t="shared" si="1733"/>
        <v>0</v>
      </c>
      <c r="ET560">
        <v>0</v>
      </c>
      <c r="EU560">
        <f t="shared" si="1734"/>
        <v>0</v>
      </c>
      <c r="EV560">
        <v>0</v>
      </c>
      <c r="EW560">
        <f t="shared" si="1671"/>
        <v>0</v>
      </c>
      <c r="EX560">
        <v>0</v>
      </c>
      <c r="EY560">
        <f t="shared" si="1672"/>
        <v>0</v>
      </c>
      <c r="EZ560">
        <v>0</v>
      </c>
      <c r="FA560">
        <f t="shared" si="1735"/>
        <v>0</v>
      </c>
      <c r="FB560">
        <v>0</v>
      </c>
      <c r="FC560">
        <f t="shared" si="1736"/>
        <v>0</v>
      </c>
      <c r="FD560">
        <v>0</v>
      </c>
      <c r="FE560">
        <f t="shared" si="1737"/>
        <v>0</v>
      </c>
      <c r="FF560">
        <v>0</v>
      </c>
      <c r="FG560">
        <f t="shared" si="1738"/>
        <v>0</v>
      </c>
      <c r="FH560">
        <v>0</v>
      </c>
      <c r="FI560">
        <f t="shared" si="1739"/>
        <v>0</v>
      </c>
      <c r="FJ560">
        <v>0</v>
      </c>
      <c r="FK560">
        <f t="shared" si="1740"/>
        <v>0</v>
      </c>
      <c r="FL560">
        <v>0</v>
      </c>
      <c r="FM560">
        <f t="shared" si="1741"/>
        <v>0</v>
      </c>
      <c r="FN560">
        <v>0</v>
      </c>
      <c r="FO560">
        <f t="shared" si="1742"/>
        <v>0</v>
      </c>
      <c r="FP560">
        <v>0</v>
      </c>
      <c r="FQ560">
        <f t="shared" si="1743"/>
        <v>0</v>
      </c>
      <c r="FR560">
        <v>0</v>
      </c>
      <c r="FS560">
        <f t="shared" si="1744"/>
        <v>0</v>
      </c>
      <c r="FT560">
        <v>0</v>
      </c>
      <c r="FU560">
        <f t="shared" si="1745"/>
        <v>0</v>
      </c>
      <c r="FV560">
        <v>0</v>
      </c>
      <c r="FW560">
        <f t="shared" si="1746"/>
        <v>0</v>
      </c>
      <c r="FX560">
        <v>0</v>
      </c>
      <c r="FY560">
        <f t="shared" si="1747"/>
        <v>0</v>
      </c>
      <c r="FZ560">
        <v>0</v>
      </c>
      <c r="GA560">
        <f t="shared" si="1748"/>
        <v>0</v>
      </c>
      <c r="GB560">
        <v>0</v>
      </c>
      <c r="GC560">
        <f t="shared" si="1749"/>
        <v>0</v>
      </c>
      <c r="GD560">
        <v>0</v>
      </c>
      <c r="GE560">
        <f t="shared" si="1750"/>
        <v>0</v>
      </c>
      <c r="GF560">
        <v>100</v>
      </c>
      <c r="GG560">
        <f t="shared" si="1697"/>
        <v>1</v>
      </c>
      <c r="GH560">
        <v>0</v>
      </c>
      <c r="GI560">
        <f t="shared" si="1751"/>
        <v>0</v>
      </c>
      <c r="GJ560">
        <v>0</v>
      </c>
      <c r="GK560">
        <f t="shared" si="1752"/>
        <v>0</v>
      </c>
      <c r="GL560">
        <v>0</v>
      </c>
      <c r="GM560">
        <f t="shared" si="1753"/>
        <v>0</v>
      </c>
      <c r="GN560">
        <v>0</v>
      </c>
      <c r="GO560">
        <f t="shared" si="1754"/>
        <v>0</v>
      </c>
      <c r="GP560">
        <v>0</v>
      </c>
      <c r="GQ560">
        <f t="shared" si="1755"/>
        <v>0</v>
      </c>
      <c r="GR560" s="3" t="s">
        <v>841</v>
      </c>
    </row>
    <row r="561" spans="1:200" x14ac:dyDescent="0.45">
      <c r="A561">
        <v>560</v>
      </c>
      <c r="B561" t="s">
        <v>579</v>
      </c>
      <c r="C561" t="s">
        <v>581</v>
      </c>
      <c r="D561" t="s">
        <v>830</v>
      </c>
      <c r="F561">
        <v>453.7</v>
      </c>
      <c r="G561">
        <v>673</v>
      </c>
      <c r="H561">
        <v>2896</v>
      </c>
      <c r="I561" s="2">
        <f t="shared" si="1637"/>
        <v>0.23238950276243095</v>
      </c>
      <c r="J561" s="2">
        <f t="shared" si="1638"/>
        <v>219.3</v>
      </c>
      <c r="K561" s="2">
        <f t="shared" si="1639"/>
        <v>1.483359047828962</v>
      </c>
      <c r="N561">
        <v>48</v>
      </c>
      <c r="O561">
        <v>53</v>
      </c>
      <c r="P561" s="2">
        <f t="shared" si="1681"/>
        <v>0.90566037735849059</v>
      </c>
      <c r="Q561" s="2">
        <f t="shared" si="1682"/>
        <v>9.4339622641509441E-2</v>
      </c>
      <c r="R561">
        <v>75</v>
      </c>
      <c r="S561">
        <v>60</v>
      </c>
      <c r="T561" s="2">
        <f t="shared" si="1758"/>
        <v>1.25</v>
      </c>
      <c r="U561">
        <v>190</v>
      </c>
      <c r="V561">
        <v>250</v>
      </c>
      <c r="W561" s="2">
        <f t="shared" si="1763"/>
        <v>91.2</v>
      </c>
      <c r="X561" s="2">
        <f t="shared" si="1763"/>
        <v>132.5</v>
      </c>
      <c r="Y561" s="7">
        <f t="shared" si="1641"/>
        <v>0.31169811320754715</v>
      </c>
      <c r="Z561" s="2">
        <f t="shared" si="1642"/>
        <v>0.76</v>
      </c>
      <c r="AA561" s="2">
        <f t="shared" si="1764"/>
        <v>2.5333333333333332</v>
      </c>
      <c r="AB561" s="2">
        <f t="shared" si="1764"/>
        <v>4.166666666666667</v>
      </c>
      <c r="AC561" s="2">
        <f t="shared" si="1644"/>
        <v>9.4339622641509441E-2</v>
      </c>
      <c r="AD561" s="2">
        <f t="shared" si="1765"/>
        <v>115</v>
      </c>
      <c r="AE561" s="2">
        <f t="shared" si="1765"/>
        <v>190</v>
      </c>
      <c r="AF561" s="2">
        <f t="shared" si="1759"/>
        <v>0.76</v>
      </c>
      <c r="AG561" s="2">
        <f t="shared" si="1646"/>
        <v>0.60526315789473684</v>
      </c>
      <c r="AH561" s="2">
        <f t="shared" si="1626"/>
        <v>40.28</v>
      </c>
      <c r="AI561" s="2">
        <v>3</v>
      </c>
      <c r="AJ561">
        <f t="shared" si="1756"/>
        <v>5.0000000000000001E-3</v>
      </c>
      <c r="AK561">
        <f t="shared" si="1760"/>
        <v>96</v>
      </c>
      <c r="AL561">
        <f t="shared" si="1757"/>
        <v>900</v>
      </c>
      <c r="AM561">
        <f t="shared" si="1761"/>
        <v>996</v>
      </c>
      <c r="AP561" t="s">
        <v>37</v>
      </c>
      <c r="AQ561">
        <v>1300</v>
      </c>
      <c r="AS561">
        <v>1</v>
      </c>
      <c r="AT561">
        <v>1</v>
      </c>
      <c r="AU561">
        <f t="shared" si="1628"/>
        <v>60</v>
      </c>
      <c r="AV561" t="s">
        <v>579</v>
      </c>
      <c r="AW561" t="s">
        <v>442</v>
      </c>
      <c r="AY561">
        <v>310</v>
      </c>
      <c r="AZ561" s="2">
        <f t="shared" si="1679"/>
        <v>1.0065348170985196</v>
      </c>
      <c r="BA561" s="2">
        <f t="shared" si="1680"/>
        <v>1</v>
      </c>
      <c r="BB561">
        <v>0</v>
      </c>
      <c r="BC561">
        <f t="shared" si="1703"/>
        <v>0</v>
      </c>
      <c r="BD561">
        <v>0</v>
      </c>
      <c r="BE561">
        <f t="shared" si="1704"/>
        <v>0</v>
      </c>
      <c r="BF561">
        <v>0</v>
      </c>
      <c r="BG561">
        <f t="shared" si="1705"/>
        <v>0</v>
      </c>
      <c r="BH561">
        <v>0</v>
      </c>
      <c r="BI561">
        <f t="shared" si="1706"/>
        <v>0</v>
      </c>
      <c r="BJ561">
        <v>0</v>
      </c>
      <c r="BK561">
        <f t="shared" si="1707"/>
        <v>0</v>
      </c>
      <c r="BL561">
        <v>0</v>
      </c>
      <c r="BM561">
        <f t="shared" si="1708"/>
        <v>0</v>
      </c>
      <c r="BN561">
        <v>0</v>
      </c>
      <c r="BO561">
        <f t="shared" si="1709"/>
        <v>0</v>
      </c>
      <c r="BP561">
        <v>0</v>
      </c>
      <c r="BQ561">
        <f t="shared" si="1710"/>
        <v>0</v>
      </c>
      <c r="BR561">
        <v>0</v>
      </c>
      <c r="BS561">
        <f t="shared" si="1711"/>
        <v>0</v>
      </c>
      <c r="BT561">
        <v>5.0000000000000001E-3</v>
      </c>
      <c r="BU561">
        <f t="shared" si="1648"/>
        <v>3.989122186741669E-4</v>
      </c>
      <c r="BV561">
        <v>0</v>
      </c>
      <c r="BW561">
        <f t="shared" si="1712"/>
        <v>0</v>
      </c>
      <c r="BX561">
        <v>0</v>
      </c>
      <c r="BY561">
        <f t="shared" si="1713"/>
        <v>0</v>
      </c>
      <c r="BZ561">
        <v>0</v>
      </c>
      <c r="CA561">
        <f t="shared" si="1714"/>
        <v>0</v>
      </c>
      <c r="CB561">
        <v>0</v>
      </c>
      <c r="CC561">
        <f t="shared" si="1715"/>
        <v>0</v>
      </c>
      <c r="CD561">
        <f t="shared" si="1767"/>
        <v>99.977000000000004</v>
      </c>
      <c r="CE561">
        <f t="shared" si="1716"/>
        <v>0.99850611445801551</v>
      </c>
      <c r="CF561">
        <v>0</v>
      </c>
      <c r="CG561">
        <f t="shared" si="1717"/>
        <v>0</v>
      </c>
      <c r="CH561">
        <v>1.6E-2</v>
      </c>
      <c r="CI561">
        <f t="shared" si="1718"/>
        <v>9.5818714925534874E-4</v>
      </c>
      <c r="CJ561">
        <v>0</v>
      </c>
      <c r="CK561">
        <f t="shared" si="1719"/>
        <v>0</v>
      </c>
      <c r="CL561">
        <v>2E-3</v>
      </c>
      <c r="CM561">
        <f t="shared" si="1720"/>
        <v>1.3678617405501055E-4</v>
      </c>
      <c r="CN561">
        <v>0</v>
      </c>
      <c r="CO561">
        <f t="shared" si="1721"/>
        <v>0</v>
      </c>
      <c r="CP561">
        <v>0</v>
      </c>
      <c r="CQ561">
        <f t="shared" si="1723"/>
        <v>0</v>
      </c>
      <c r="CR561">
        <v>0</v>
      </c>
      <c r="CS561">
        <f t="shared" si="1724"/>
        <v>0</v>
      </c>
      <c r="CT561">
        <v>0</v>
      </c>
      <c r="CU561">
        <f t="shared" si="1725"/>
        <v>0</v>
      </c>
      <c r="CV561">
        <v>0</v>
      </c>
      <c r="CW561">
        <f t="shared" si="1726"/>
        <v>0</v>
      </c>
      <c r="CX561">
        <v>0</v>
      </c>
      <c r="CY561">
        <f t="shared" si="1727"/>
        <v>0</v>
      </c>
      <c r="CZ561">
        <v>0</v>
      </c>
      <c r="DA561">
        <f t="shared" si="1728"/>
        <v>0</v>
      </c>
      <c r="DB561">
        <v>0</v>
      </c>
      <c r="DC561">
        <f t="shared" si="1729"/>
        <v>0</v>
      </c>
      <c r="DD561">
        <v>0</v>
      </c>
      <c r="DE561">
        <f t="shared" si="1730"/>
        <v>0</v>
      </c>
      <c r="DF561">
        <v>0</v>
      </c>
      <c r="DG561">
        <f t="shared" si="1731"/>
        <v>0</v>
      </c>
      <c r="DH561">
        <v>0</v>
      </c>
      <c r="DI561">
        <f t="shared" si="1732"/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f t="shared" si="1733"/>
        <v>0</v>
      </c>
      <c r="ET561">
        <v>0</v>
      </c>
      <c r="EU561">
        <f t="shared" si="1734"/>
        <v>0</v>
      </c>
      <c r="EV561">
        <v>0</v>
      </c>
      <c r="EW561">
        <f t="shared" si="1671"/>
        <v>0</v>
      </c>
      <c r="EX561">
        <v>0</v>
      </c>
      <c r="EY561">
        <f t="shared" si="1672"/>
        <v>0</v>
      </c>
      <c r="EZ561">
        <v>0</v>
      </c>
      <c r="FA561">
        <f t="shared" si="1735"/>
        <v>0</v>
      </c>
      <c r="FB561">
        <v>0</v>
      </c>
      <c r="FC561">
        <f t="shared" si="1736"/>
        <v>0</v>
      </c>
      <c r="FD561">
        <v>0</v>
      </c>
      <c r="FE561">
        <f t="shared" si="1737"/>
        <v>0</v>
      </c>
      <c r="FF561">
        <v>0</v>
      </c>
      <c r="FG561">
        <f t="shared" si="1738"/>
        <v>0</v>
      </c>
      <c r="FH561">
        <v>0</v>
      </c>
      <c r="FI561">
        <f t="shared" si="1739"/>
        <v>0</v>
      </c>
      <c r="FJ561">
        <v>0</v>
      </c>
      <c r="FK561">
        <f t="shared" si="1740"/>
        <v>0</v>
      </c>
      <c r="FL561">
        <v>0</v>
      </c>
      <c r="FM561">
        <f t="shared" si="1741"/>
        <v>0</v>
      </c>
      <c r="FN561">
        <v>0</v>
      </c>
      <c r="FO561">
        <f t="shared" si="1742"/>
        <v>0</v>
      </c>
      <c r="FP561">
        <v>0</v>
      </c>
      <c r="FQ561">
        <f t="shared" si="1743"/>
        <v>0</v>
      </c>
      <c r="FR561">
        <v>0</v>
      </c>
      <c r="FS561">
        <f t="shared" si="1744"/>
        <v>0</v>
      </c>
      <c r="FT561">
        <v>0</v>
      </c>
      <c r="FU561">
        <f t="shared" si="1745"/>
        <v>0</v>
      </c>
      <c r="FV561">
        <v>0</v>
      </c>
      <c r="FW561">
        <f t="shared" si="1746"/>
        <v>0</v>
      </c>
      <c r="FX561">
        <v>0</v>
      </c>
      <c r="FY561">
        <f t="shared" si="1747"/>
        <v>0</v>
      </c>
      <c r="FZ561">
        <v>0</v>
      </c>
      <c r="GA561">
        <f t="shared" si="1748"/>
        <v>0</v>
      </c>
      <c r="GB561">
        <v>0</v>
      </c>
      <c r="GC561">
        <f t="shared" si="1749"/>
        <v>0</v>
      </c>
      <c r="GD561">
        <v>0</v>
      </c>
      <c r="GE561">
        <f t="shared" si="1750"/>
        <v>0</v>
      </c>
      <c r="GF561">
        <v>100</v>
      </c>
      <c r="GG561">
        <f t="shared" si="1697"/>
        <v>1</v>
      </c>
      <c r="GH561">
        <v>0</v>
      </c>
      <c r="GI561">
        <f t="shared" si="1751"/>
        <v>0</v>
      </c>
      <c r="GJ561">
        <v>0</v>
      </c>
      <c r="GK561">
        <f t="shared" si="1752"/>
        <v>0</v>
      </c>
      <c r="GL561">
        <v>0</v>
      </c>
      <c r="GM561">
        <f t="shared" si="1753"/>
        <v>0</v>
      </c>
      <c r="GN561">
        <v>0</v>
      </c>
      <c r="GO561">
        <f t="shared" si="1754"/>
        <v>0</v>
      </c>
      <c r="GP561">
        <v>0</v>
      </c>
      <c r="GQ561">
        <f t="shared" si="1755"/>
        <v>0</v>
      </c>
      <c r="GR561" s="3" t="s">
        <v>841</v>
      </c>
    </row>
    <row r="562" spans="1:200" x14ac:dyDescent="0.45">
      <c r="A562">
        <v>561</v>
      </c>
      <c r="B562" t="s">
        <v>579</v>
      </c>
      <c r="C562" t="s">
        <v>581</v>
      </c>
      <c r="D562" t="s">
        <v>830</v>
      </c>
      <c r="F562">
        <v>453.7</v>
      </c>
      <c r="G562">
        <v>773</v>
      </c>
      <c r="H562">
        <v>2896</v>
      </c>
      <c r="I562" s="2">
        <f t="shared" si="1637"/>
        <v>0.26691988950276241</v>
      </c>
      <c r="J562" s="2">
        <f t="shared" si="1638"/>
        <v>319.3</v>
      </c>
      <c r="K562" s="2">
        <f t="shared" si="1639"/>
        <v>1.7037690103592682</v>
      </c>
      <c r="N562">
        <v>47</v>
      </c>
      <c r="O562">
        <v>50</v>
      </c>
      <c r="P562" s="2">
        <f t="shared" si="1681"/>
        <v>0.94</v>
      </c>
      <c r="Q562" s="2">
        <f t="shared" si="1682"/>
        <v>0.06</v>
      </c>
      <c r="R562">
        <v>60</v>
      </c>
      <c r="S562">
        <v>45</v>
      </c>
      <c r="T562" s="2">
        <f t="shared" si="1758"/>
        <v>1.3333333333333333</v>
      </c>
      <c r="U562">
        <v>135</v>
      </c>
      <c r="V562">
        <v>225</v>
      </c>
      <c r="W562" s="2">
        <f t="shared" si="1763"/>
        <v>63.45</v>
      </c>
      <c r="X562" s="2">
        <f t="shared" si="1763"/>
        <v>112.5</v>
      </c>
      <c r="Y562" s="7">
        <f t="shared" si="1641"/>
        <v>0.436</v>
      </c>
      <c r="Z562" s="2">
        <f t="shared" si="1642"/>
        <v>0.6</v>
      </c>
      <c r="AA562" s="2">
        <f t="shared" si="1764"/>
        <v>2.25</v>
      </c>
      <c r="AB562" s="2">
        <f t="shared" si="1764"/>
        <v>5</v>
      </c>
      <c r="AC562" s="2">
        <f t="shared" si="1644"/>
        <v>0.06</v>
      </c>
      <c r="AD562" s="2">
        <f t="shared" si="1765"/>
        <v>75</v>
      </c>
      <c r="AE562" s="2">
        <f t="shared" si="1765"/>
        <v>180</v>
      </c>
      <c r="AF562" s="2">
        <f t="shared" si="1759"/>
        <v>0.8</v>
      </c>
      <c r="AG562" s="2">
        <f t="shared" si="1646"/>
        <v>0.41666666666666669</v>
      </c>
      <c r="AH562" s="2">
        <f t="shared" si="1626"/>
        <v>40</v>
      </c>
      <c r="AI562" s="2">
        <v>3</v>
      </c>
      <c r="AJ562">
        <f t="shared" si="1756"/>
        <v>5.0000000000000001E-3</v>
      </c>
      <c r="AK562">
        <f t="shared" si="1760"/>
        <v>94</v>
      </c>
      <c r="AL562">
        <f t="shared" si="1757"/>
        <v>900</v>
      </c>
      <c r="AM562">
        <f t="shared" si="1761"/>
        <v>994</v>
      </c>
      <c r="AP562" t="s">
        <v>37</v>
      </c>
      <c r="AQ562">
        <v>1300</v>
      </c>
      <c r="AS562">
        <v>1</v>
      </c>
      <c r="AT562">
        <v>1</v>
      </c>
      <c r="AU562">
        <f t="shared" si="1628"/>
        <v>45</v>
      </c>
      <c r="AV562" t="s">
        <v>579</v>
      </c>
      <c r="AW562" t="s">
        <v>442</v>
      </c>
      <c r="AY562">
        <v>305</v>
      </c>
      <c r="AZ562" s="2">
        <f t="shared" si="1679"/>
        <v>1.0065348170985196</v>
      </c>
      <c r="BA562" s="2">
        <f t="shared" si="1680"/>
        <v>1</v>
      </c>
      <c r="BB562">
        <v>0</v>
      </c>
      <c r="BC562">
        <f t="shared" si="1703"/>
        <v>0</v>
      </c>
      <c r="BD562">
        <v>0</v>
      </c>
      <c r="BE562">
        <f t="shared" si="1704"/>
        <v>0</v>
      </c>
      <c r="BF562">
        <v>0</v>
      </c>
      <c r="BG562">
        <f t="shared" si="1705"/>
        <v>0</v>
      </c>
      <c r="BH562">
        <v>0</v>
      </c>
      <c r="BI562">
        <f t="shared" si="1706"/>
        <v>0</v>
      </c>
      <c r="BJ562">
        <v>0</v>
      </c>
      <c r="BK562">
        <f t="shared" si="1707"/>
        <v>0</v>
      </c>
      <c r="BL562">
        <v>0</v>
      </c>
      <c r="BM562">
        <f t="shared" si="1708"/>
        <v>0</v>
      </c>
      <c r="BN562">
        <v>0</v>
      </c>
      <c r="BO562">
        <f t="shared" si="1709"/>
        <v>0</v>
      </c>
      <c r="BP562">
        <v>0</v>
      </c>
      <c r="BQ562">
        <f t="shared" si="1710"/>
        <v>0</v>
      </c>
      <c r="BR562">
        <v>0</v>
      </c>
      <c r="BS562">
        <f t="shared" si="1711"/>
        <v>0</v>
      </c>
      <c r="BT562">
        <v>5.0000000000000001E-3</v>
      </c>
      <c r="BU562">
        <f t="shared" si="1648"/>
        <v>3.989122186741669E-4</v>
      </c>
      <c r="BV562">
        <v>0</v>
      </c>
      <c r="BW562">
        <f t="shared" si="1712"/>
        <v>0</v>
      </c>
      <c r="BX562">
        <v>0</v>
      </c>
      <c r="BY562">
        <f t="shared" si="1713"/>
        <v>0</v>
      </c>
      <c r="BZ562">
        <v>0</v>
      </c>
      <c r="CA562">
        <f t="shared" si="1714"/>
        <v>0</v>
      </c>
      <c r="CB562">
        <v>0</v>
      </c>
      <c r="CC562">
        <f t="shared" si="1715"/>
        <v>0</v>
      </c>
      <c r="CD562">
        <f t="shared" si="1767"/>
        <v>99.977000000000004</v>
      </c>
      <c r="CE562">
        <f t="shared" si="1716"/>
        <v>0.99850611445801551</v>
      </c>
      <c r="CF562">
        <v>0</v>
      </c>
      <c r="CG562">
        <f t="shared" si="1717"/>
        <v>0</v>
      </c>
      <c r="CH562">
        <v>1.6E-2</v>
      </c>
      <c r="CI562">
        <f t="shared" si="1718"/>
        <v>9.5818714925534874E-4</v>
      </c>
      <c r="CJ562">
        <v>0</v>
      </c>
      <c r="CK562">
        <f t="shared" si="1719"/>
        <v>0</v>
      </c>
      <c r="CL562">
        <v>2E-3</v>
      </c>
      <c r="CM562">
        <f t="shared" si="1720"/>
        <v>1.3678617405501055E-4</v>
      </c>
      <c r="CN562">
        <v>0</v>
      </c>
      <c r="CO562">
        <f t="shared" si="1721"/>
        <v>0</v>
      </c>
      <c r="CP562">
        <v>0</v>
      </c>
      <c r="CQ562">
        <f t="shared" si="1723"/>
        <v>0</v>
      </c>
      <c r="CR562">
        <v>0</v>
      </c>
      <c r="CS562">
        <f t="shared" si="1724"/>
        <v>0</v>
      </c>
      <c r="CT562">
        <v>0</v>
      </c>
      <c r="CU562">
        <f t="shared" si="1725"/>
        <v>0</v>
      </c>
      <c r="CV562">
        <v>0</v>
      </c>
      <c r="CW562">
        <f t="shared" si="1726"/>
        <v>0</v>
      </c>
      <c r="CX562">
        <v>0</v>
      </c>
      <c r="CY562">
        <f t="shared" si="1727"/>
        <v>0</v>
      </c>
      <c r="CZ562">
        <v>0</v>
      </c>
      <c r="DA562">
        <f t="shared" si="1728"/>
        <v>0</v>
      </c>
      <c r="DB562">
        <v>0</v>
      </c>
      <c r="DC562">
        <f t="shared" si="1729"/>
        <v>0</v>
      </c>
      <c r="DD562">
        <v>0</v>
      </c>
      <c r="DE562">
        <f t="shared" si="1730"/>
        <v>0</v>
      </c>
      <c r="DF562">
        <v>0</v>
      </c>
      <c r="DG562">
        <f t="shared" si="1731"/>
        <v>0</v>
      </c>
      <c r="DH562">
        <v>0</v>
      </c>
      <c r="DI562">
        <f t="shared" si="1732"/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f t="shared" si="1733"/>
        <v>0</v>
      </c>
      <c r="ET562">
        <v>0</v>
      </c>
      <c r="EU562">
        <f t="shared" si="1734"/>
        <v>0</v>
      </c>
      <c r="EV562">
        <v>0</v>
      </c>
      <c r="EW562">
        <f t="shared" si="1671"/>
        <v>0</v>
      </c>
      <c r="EX562">
        <v>0</v>
      </c>
      <c r="EY562">
        <f t="shared" si="1672"/>
        <v>0</v>
      </c>
      <c r="EZ562">
        <v>0</v>
      </c>
      <c r="FA562">
        <f t="shared" si="1735"/>
        <v>0</v>
      </c>
      <c r="FB562">
        <v>0</v>
      </c>
      <c r="FC562">
        <f t="shared" si="1736"/>
        <v>0</v>
      </c>
      <c r="FD562">
        <v>0</v>
      </c>
      <c r="FE562">
        <f t="shared" si="1737"/>
        <v>0</v>
      </c>
      <c r="FF562">
        <v>0</v>
      </c>
      <c r="FG562">
        <f t="shared" si="1738"/>
        <v>0</v>
      </c>
      <c r="FH562">
        <v>0</v>
      </c>
      <c r="FI562">
        <f t="shared" si="1739"/>
        <v>0</v>
      </c>
      <c r="FJ562">
        <v>0</v>
      </c>
      <c r="FK562">
        <f t="shared" si="1740"/>
        <v>0</v>
      </c>
      <c r="FL562">
        <v>0</v>
      </c>
      <c r="FM562">
        <f t="shared" si="1741"/>
        <v>0</v>
      </c>
      <c r="FN562">
        <v>0</v>
      </c>
      <c r="FO562">
        <f t="shared" si="1742"/>
        <v>0</v>
      </c>
      <c r="FP562">
        <v>0</v>
      </c>
      <c r="FQ562">
        <f t="shared" si="1743"/>
        <v>0</v>
      </c>
      <c r="FR562">
        <v>0</v>
      </c>
      <c r="FS562">
        <f t="shared" si="1744"/>
        <v>0</v>
      </c>
      <c r="FT562">
        <v>0</v>
      </c>
      <c r="FU562">
        <f t="shared" si="1745"/>
        <v>0</v>
      </c>
      <c r="FV562">
        <v>0</v>
      </c>
      <c r="FW562">
        <f t="shared" si="1746"/>
        <v>0</v>
      </c>
      <c r="FX562">
        <v>0</v>
      </c>
      <c r="FY562">
        <f t="shared" si="1747"/>
        <v>0</v>
      </c>
      <c r="FZ562">
        <v>0</v>
      </c>
      <c r="GA562">
        <f t="shared" si="1748"/>
        <v>0</v>
      </c>
      <c r="GB562">
        <v>0</v>
      </c>
      <c r="GC562">
        <f t="shared" si="1749"/>
        <v>0</v>
      </c>
      <c r="GD562">
        <v>0</v>
      </c>
      <c r="GE562">
        <f t="shared" si="1750"/>
        <v>0</v>
      </c>
      <c r="GF562">
        <v>100</v>
      </c>
      <c r="GG562">
        <f t="shared" si="1697"/>
        <v>1</v>
      </c>
      <c r="GH562">
        <v>0</v>
      </c>
      <c r="GI562">
        <f t="shared" si="1751"/>
        <v>0</v>
      </c>
      <c r="GJ562">
        <v>0</v>
      </c>
      <c r="GK562">
        <f t="shared" si="1752"/>
        <v>0</v>
      </c>
      <c r="GL562">
        <v>0</v>
      </c>
      <c r="GM562">
        <f t="shared" si="1753"/>
        <v>0</v>
      </c>
      <c r="GN562">
        <v>0</v>
      </c>
      <c r="GO562">
        <f t="shared" si="1754"/>
        <v>0</v>
      </c>
      <c r="GP562">
        <v>0</v>
      </c>
      <c r="GQ562">
        <f t="shared" si="1755"/>
        <v>0</v>
      </c>
      <c r="GR562" s="3" t="s">
        <v>841</v>
      </c>
    </row>
    <row r="563" spans="1:200" x14ac:dyDescent="0.45">
      <c r="A563">
        <v>562</v>
      </c>
      <c r="B563" t="s">
        <v>579</v>
      </c>
      <c r="C563" t="s">
        <v>581</v>
      </c>
      <c r="D563" t="s">
        <v>830</v>
      </c>
      <c r="F563">
        <v>453.7</v>
      </c>
      <c r="G563">
        <v>873</v>
      </c>
      <c r="H563">
        <v>2896</v>
      </c>
      <c r="I563" s="2">
        <f t="shared" si="1637"/>
        <v>0.3014502762430939</v>
      </c>
      <c r="J563" s="2">
        <f t="shared" si="1638"/>
        <v>419.3</v>
      </c>
      <c r="K563" s="2">
        <f t="shared" si="1639"/>
        <v>1.9241789728895746</v>
      </c>
      <c r="N563">
        <v>46</v>
      </c>
      <c r="O563">
        <v>49</v>
      </c>
      <c r="P563" s="2">
        <f t="shared" si="1681"/>
        <v>0.93877551020408168</v>
      </c>
      <c r="Q563" s="2">
        <f t="shared" si="1682"/>
        <v>6.1224489795918366E-2</v>
      </c>
      <c r="R563">
        <v>55</v>
      </c>
      <c r="S563">
        <v>40</v>
      </c>
      <c r="T563" s="2">
        <f t="shared" si="1758"/>
        <v>1.375</v>
      </c>
      <c r="U563">
        <v>120</v>
      </c>
      <c r="V563">
        <v>225</v>
      </c>
      <c r="W563" s="2">
        <f t="shared" si="1763"/>
        <v>55.2</v>
      </c>
      <c r="X563" s="2">
        <f t="shared" si="1763"/>
        <v>110.25</v>
      </c>
      <c r="Y563" s="7">
        <f t="shared" si="1641"/>
        <v>0.49931972789115642</v>
      </c>
      <c r="Z563" s="2">
        <f t="shared" si="1642"/>
        <v>0.53333333333333333</v>
      </c>
      <c r="AA563" s="2">
        <f t="shared" si="1764"/>
        <v>2.1818181818181817</v>
      </c>
      <c r="AB563" s="2">
        <f t="shared" si="1764"/>
        <v>5.625</v>
      </c>
      <c r="AC563" s="2">
        <f t="shared" si="1644"/>
        <v>6.1224489795918366E-2</v>
      </c>
      <c r="AD563" s="2">
        <f t="shared" si="1765"/>
        <v>65</v>
      </c>
      <c r="AE563" s="2">
        <f t="shared" si="1765"/>
        <v>185</v>
      </c>
      <c r="AF563" s="2">
        <f t="shared" si="1759"/>
        <v>0.82222222222222219</v>
      </c>
      <c r="AG563" s="2">
        <f t="shared" si="1646"/>
        <v>0.35135135135135137</v>
      </c>
      <c r="AH563" s="2">
        <f t="shared" si="1626"/>
        <v>40.288888888888884</v>
      </c>
      <c r="AI563" s="2">
        <v>3</v>
      </c>
      <c r="AJ563">
        <f t="shared" si="1756"/>
        <v>5.0000000000000001E-3</v>
      </c>
      <c r="AK563">
        <f t="shared" si="1760"/>
        <v>92</v>
      </c>
      <c r="AL563">
        <f t="shared" si="1757"/>
        <v>900</v>
      </c>
      <c r="AM563">
        <f t="shared" si="1761"/>
        <v>992</v>
      </c>
      <c r="AP563" t="s">
        <v>37</v>
      </c>
      <c r="AQ563">
        <v>1300</v>
      </c>
      <c r="AS563">
        <v>1</v>
      </c>
      <c r="AT563">
        <v>1</v>
      </c>
      <c r="AU563">
        <f t="shared" si="1628"/>
        <v>40</v>
      </c>
      <c r="AV563" t="s">
        <v>579</v>
      </c>
      <c r="AW563" t="s">
        <v>442</v>
      </c>
      <c r="AY563">
        <v>300</v>
      </c>
      <c r="AZ563" s="2">
        <f t="shared" si="1679"/>
        <v>1.0065348170985196</v>
      </c>
      <c r="BA563" s="2">
        <f t="shared" si="1680"/>
        <v>1</v>
      </c>
      <c r="BB563">
        <v>0</v>
      </c>
      <c r="BC563">
        <f t="shared" si="1703"/>
        <v>0</v>
      </c>
      <c r="BD563">
        <v>0</v>
      </c>
      <c r="BE563">
        <f t="shared" si="1704"/>
        <v>0</v>
      </c>
      <c r="BF563">
        <v>0</v>
      </c>
      <c r="BG563">
        <f t="shared" si="1705"/>
        <v>0</v>
      </c>
      <c r="BH563">
        <v>0</v>
      </c>
      <c r="BI563">
        <f t="shared" si="1706"/>
        <v>0</v>
      </c>
      <c r="BJ563">
        <v>0</v>
      </c>
      <c r="BK563">
        <f t="shared" si="1707"/>
        <v>0</v>
      </c>
      <c r="BL563">
        <v>0</v>
      </c>
      <c r="BM563">
        <f t="shared" si="1708"/>
        <v>0</v>
      </c>
      <c r="BN563">
        <v>0</v>
      </c>
      <c r="BO563">
        <f t="shared" si="1709"/>
        <v>0</v>
      </c>
      <c r="BP563">
        <v>0</v>
      </c>
      <c r="BQ563">
        <f t="shared" si="1710"/>
        <v>0</v>
      </c>
      <c r="BR563">
        <v>0</v>
      </c>
      <c r="BS563">
        <f t="shared" si="1711"/>
        <v>0</v>
      </c>
      <c r="BT563">
        <v>5.0000000000000001E-3</v>
      </c>
      <c r="BU563">
        <f t="shared" si="1648"/>
        <v>3.989122186741669E-4</v>
      </c>
      <c r="BV563">
        <v>0</v>
      </c>
      <c r="BW563">
        <f t="shared" si="1712"/>
        <v>0</v>
      </c>
      <c r="BX563">
        <v>0</v>
      </c>
      <c r="BY563">
        <f t="shared" si="1713"/>
        <v>0</v>
      </c>
      <c r="BZ563">
        <v>0</v>
      </c>
      <c r="CA563">
        <f t="shared" si="1714"/>
        <v>0</v>
      </c>
      <c r="CB563">
        <v>0</v>
      </c>
      <c r="CC563">
        <f t="shared" si="1715"/>
        <v>0</v>
      </c>
      <c r="CD563">
        <f t="shared" si="1767"/>
        <v>99.977000000000004</v>
      </c>
      <c r="CE563">
        <f t="shared" si="1716"/>
        <v>0.99850611445801551</v>
      </c>
      <c r="CF563">
        <v>0</v>
      </c>
      <c r="CG563">
        <f t="shared" si="1717"/>
        <v>0</v>
      </c>
      <c r="CH563">
        <v>1.6E-2</v>
      </c>
      <c r="CI563">
        <f t="shared" si="1718"/>
        <v>9.5818714925534874E-4</v>
      </c>
      <c r="CJ563">
        <v>0</v>
      </c>
      <c r="CK563">
        <f t="shared" si="1719"/>
        <v>0</v>
      </c>
      <c r="CL563">
        <v>2E-3</v>
      </c>
      <c r="CM563">
        <f t="shared" si="1720"/>
        <v>1.3678617405501055E-4</v>
      </c>
      <c r="CN563">
        <v>0</v>
      </c>
      <c r="CO563">
        <f t="shared" si="1721"/>
        <v>0</v>
      </c>
      <c r="CP563">
        <v>0</v>
      </c>
      <c r="CQ563">
        <f t="shared" si="1723"/>
        <v>0</v>
      </c>
      <c r="CR563">
        <v>0</v>
      </c>
      <c r="CS563">
        <f t="shared" si="1724"/>
        <v>0</v>
      </c>
      <c r="CT563">
        <v>0</v>
      </c>
      <c r="CU563">
        <f t="shared" si="1725"/>
        <v>0</v>
      </c>
      <c r="CV563">
        <v>0</v>
      </c>
      <c r="CW563">
        <f t="shared" si="1726"/>
        <v>0</v>
      </c>
      <c r="CX563">
        <v>0</v>
      </c>
      <c r="CY563">
        <f t="shared" si="1727"/>
        <v>0</v>
      </c>
      <c r="CZ563">
        <v>0</v>
      </c>
      <c r="DA563">
        <f t="shared" si="1728"/>
        <v>0</v>
      </c>
      <c r="DB563">
        <v>0</v>
      </c>
      <c r="DC563">
        <f t="shared" si="1729"/>
        <v>0</v>
      </c>
      <c r="DD563">
        <v>0</v>
      </c>
      <c r="DE563">
        <f t="shared" si="1730"/>
        <v>0</v>
      </c>
      <c r="DF563">
        <v>0</v>
      </c>
      <c r="DG563">
        <f t="shared" si="1731"/>
        <v>0</v>
      </c>
      <c r="DH563">
        <v>0</v>
      </c>
      <c r="DI563">
        <f t="shared" si="1732"/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f t="shared" si="1733"/>
        <v>0</v>
      </c>
      <c r="ET563">
        <v>0</v>
      </c>
      <c r="EU563">
        <f t="shared" si="1734"/>
        <v>0</v>
      </c>
      <c r="EV563">
        <v>0</v>
      </c>
      <c r="EW563">
        <f t="shared" si="1671"/>
        <v>0</v>
      </c>
      <c r="EX563">
        <v>0</v>
      </c>
      <c r="EY563">
        <f t="shared" si="1672"/>
        <v>0</v>
      </c>
      <c r="EZ563">
        <v>0</v>
      </c>
      <c r="FA563">
        <f t="shared" si="1735"/>
        <v>0</v>
      </c>
      <c r="FB563">
        <v>0</v>
      </c>
      <c r="FC563">
        <f t="shared" si="1736"/>
        <v>0</v>
      </c>
      <c r="FD563">
        <v>0</v>
      </c>
      <c r="FE563">
        <f t="shared" si="1737"/>
        <v>0</v>
      </c>
      <c r="FF563">
        <v>0</v>
      </c>
      <c r="FG563">
        <f t="shared" si="1738"/>
        <v>0</v>
      </c>
      <c r="FH563">
        <v>0</v>
      </c>
      <c r="FI563">
        <f t="shared" si="1739"/>
        <v>0</v>
      </c>
      <c r="FJ563">
        <v>0</v>
      </c>
      <c r="FK563">
        <f t="shared" si="1740"/>
        <v>0</v>
      </c>
      <c r="FL563">
        <v>0</v>
      </c>
      <c r="FM563">
        <f t="shared" si="1741"/>
        <v>0</v>
      </c>
      <c r="FN563">
        <v>0</v>
      </c>
      <c r="FO563">
        <f t="shared" si="1742"/>
        <v>0</v>
      </c>
      <c r="FP563">
        <v>0</v>
      </c>
      <c r="FQ563">
        <f t="shared" si="1743"/>
        <v>0</v>
      </c>
      <c r="FR563">
        <v>0</v>
      </c>
      <c r="FS563">
        <f t="shared" si="1744"/>
        <v>0</v>
      </c>
      <c r="FT563">
        <v>0</v>
      </c>
      <c r="FU563">
        <f t="shared" si="1745"/>
        <v>0</v>
      </c>
      <c r="FV563">
        <v>0</v>
      </c>
      <c r="FW563">
        <f t="shared" si="1746"/>
        <v>0</v>
      </c>
      <c r="FX563">
        <v>0</v>
      </c>
      <c r="FY563">
        <f t="shared" si="1747"/>
        <v>0</v>
      </c>
      <c r="FZ563">
        <v>0</v>
      </c>
      <c r="GA563">
        <f t="shared" si="1748"/>
        <v>0</v>
      </c>
      <c r="GB563">
        <v>0</v>
      </c>
      <c r="GC563">
        <f t="shared" si="1749"/>
        <v>0</v>
      </c>
      <c r="GD563">
        <v>0</v>
      </c>
      <c r="GE563">
        <f t="shared" si="1750"/>
        <v>0</v>
      </c>
      <c r="GF563">
        <v>100</v>
      </c>
      <c r="GG563">
        <f t="shared" si="1697"/>
        <v>1</v>
      </c>
      <c r="GH563">
        <v>0</v>
      </c>
      <c r="GI563">
        <f t="shared" si="1751"/>
        <v>0</v>
      </c>
      <c r="GJ563">
        <v>0</v>
      </c>
      <c r="GK563">
        <f t="shared" si="1752"/>
        <v>0</v>
      </c>
      <c r="GL563">
        <v>0</v>
      </c>
      <c r="GM563">
        <f t="shared" si="1753"/>
        <v>0</v>
      </c>
      <c r="GN563">
        <v>0</v>
      </c>
      <c r="GO563">
        <f t="shared" si="1754"/>
        <v>0</v>
      </c>
      <c r="GP563">
        <v>0</v>
      </c>
      <c r="GQ563">
        <f t="shared" si="1755"/>
        <v>0</v>
      </c>
      <c r="GR563" s="3" t="s">
        <v>841</v>
      </c>
    </row>
    <row r="564" spans="1:200" x14ac:dyDescent="0.45">
      <c r="A564">
        <v>563</v>
      </c>
      <c r="B564" t="s">
        <v>579</v>
      </c>
      <c r="C564" t="s">
        <v>581</v>
      </c>
      <c r="D564" t="s">
        <v>830</v>
      </c>
      <c r="F564">
        <v>453.7</v>
      </c>
      <c r="G564">
        <v>973</v>
      </c>
      <c r="H564">
        <v>2896</v>
      </c>
      <c r="I564" s="2">
        <f t="shared" si="1637"/>
        <v>0.33598066298342544</v>
      </c>
      <c r="J564" s="2">
        <f t="shared" si="1638"/>
        <v>519.29999999999995</v>
      </c>
      <c r="K564" s="2">
        <f t="shared" si="1639"/>
        <v>2.1445889354198808</v>
      </c>
      <c r="N564">
        <v>45</v>
      </c>
      <c r="O564">
        <v>48</v>
      </c>
      <c r="P564" s="2">
        <f t="shared" si="1681"/>
        <v>0.9375</v>
      </c>
      <c r="Q564" s="2">
        <f t="shared" si="1682"/>
        <v>6.25E-2</v>
      </c>
      <c r="R564">
        <v>50</v>
      </c>
      <c r="S564">
        <v>40</v>
      </c>
      <c r="T564" s="2">
        <f t="shared" si="1758"/>
        <v>1.25</v>
      </c>
      <c r="U564">
        <v>110</v>
      </c>
      <c r="V564">
        <v>200</v>
      </c>
      <c r="W564" s="2">
        <f t="shared" si="1763"/>
        <v>49.5</v>
      </c>
      <c r="X564" s="2">
        <f t="shared" si="1763"/>
        <v>96</v>
      </c>
      <c r="Y564" s="7">
        <f t="shared" si="1641"/>
        <v>0.484375</v>
      </c>
      <c r="Z564" s="2">
        <f t="shared" si="1642"/>
        <v>0.55000000000000004</v>
      </c>
      <c r="AA564" s="2">
        <f t="shared" si="1764"/>
        <v>2.2000000000000002</v>
      </c>
      <c r="AB564" s="2">
        <f t="shared" si="1764"/>
        <v>5</v>
      </c>
      <c r="AC564" s="2">
        <f t="shared" si="1644"/>
        <v>6.25E-2</v>
      </c>
      <c r="AD564" s="2">
        <f t="shared" si="1765"/>
        <v>60</v>
      </c>
      <c r="AE564" s="2">
        <f t="shared" si="1765"/>
        <v>160</v>
      </c>
      <c r="AF564" s="2">
        <f t="shared" si="1759"/>
        <v>0.8</v>
      </c>
      <c r="AG564" s="2">
        <f t="shared" si="1646"/>
        <v>0.375</v>
      </c>
      <c r="AH564" s="2">
        <f t="shared" si="1626"/>
        <v>38.400000000000006</v>
      </c>
      <c r="AI564" s="2">
        <v>3</v>
      </c>
      <c r="AJ564">
        <f t="shared" si="1756"/>
        <v>5.0000000000000001E-3</v>
      </c>
      <c r="AK564">
        <f t="shared" si="1760"/>
        <v>90</v>
      </c>
      <c r="AL564">
        <f t="shared" si="1757"/>
        <v>900</v>
      </c>
      <c r="AM564">
        <f t="shared" si="1761"/>
        <v>990</v>
      </c>
      <c r="AP564" t="s">
        <v>37</v>
      </c>
      <c r="AQ564">
        <v>1300</v>
      </c>
      <c r="AS564">
        <v>1</v>
      </c>
      <c r="AT564">
        <v>1</v>
      </c>
      <c r="AU564">
        <f t="shared" si="1628"/>
        <v>40</v>
      </c>
      <c r="AV564" t="s">
        <v>579</v>
      </c>
      <c r="AW564" t="s">
        <v>442</v>
      </c>
      <c r="AY564">
        <v>295</v>
      </c>
      <c r="AZ564" s="2">
        <f t="shared" si="1679"/>
        <v>1.0065348170985196</v>
      </c>
      <c r="BA564" s="2">
        <f t="shared" si="1680"/>
        <v>1</v>
      </c>
      <c r="BB564">
        <v>0</v>
      </c>
      <c r="BC564">
        <f t="shared" si="1703"/>
        <v>0</v>
      </c>
      <c r="BD564">
        <v>0</v>
      </c>
      <c r="BE564">
        <f t="shared" si="1704"/>
        <v>0</v>
      </c>
      <c r="BF564">
        <v>0</v>
      </c>
      <c r="BG564">
        <f t="shared" si="1705"/>
        <v>0</v>
      </c>
      <c r="BH564">
        <v>0</v>
      </c>
      <c r="BI564">
        <f t="shared" si="1706"/>
        <v>0</v>
      </c>
      <c r="BJ564">
        <v>0</v>
      </c>
      <c r="BK564">
        <f t="shared" si="1707"/>
        <v>0</v>
      </c>
      <c r="BL564">
        <v>0</v>
      </c>
      <c r="BM564">
        <f t="shared" si="1708"/>
        <v>0</v>
      </c>
      <c r="BN564">
        <v>0</v>
      </c>
      <c r="BO564">
        <f t="shared" si="1709"/>
        <v>0</v>
      </c>
      <c r="BP564">
        <v>0</v>
      </c>
      <c r="BQ564">
        <f t="shared" si="1710"/>
        <v>0</v>
      </c>
      <c r="BR564">
        <v>0</v>
      </c>
      <c r="BS564">
        <f t="shared" si="1711"/>
        <v>0</v>
      </c>
      <c r="BT564">
        <v>5.0000000000000001E-3</v>
      </c>
      <c r="BU564">
        <f t="shared" si="1648"/>
        <v>3.989122186741669E-4</v>
      </c>
      <c r="BV564">
        <v>0</v>
      </c>
      <c r="BW564">
        <f t="shared" si="1712"/>
        <v>0</v>
      </c>
      <c r="BX564">
        <v>0</v>
      </c>
      <c r="BY564">
        <f t="shared" si="1713"/>
        <v>0</v>
      </c>
      <c r="BZ564">
        <v>0</v>
      </c>
      <c r="CA564">
        <f t="shared" si="1714"/>
        <v>0</v>
      </c>
      <c r="CB564">
        <v>0</v>
      </c>
      <c r="CC564">
        <f t="shared" si="1715"/>
        <v>0</v>
      </c>
      <c r="CD564">
        <f t="shared" si="1767"/>
        <v>99.977000000000004</v>
      </c>
      <c r="CE564">
        <f t="shared" si="1716"/>
        <v>0.99850611445801551</v>
      </c>
      <c r="CF564">
        <v>0</v>
      </c>
      <c r="CG564">
        <f t="shared" si="1717"/>
        <v>0</v>
      </c>
      <c r="CH564">
        <v>1.6E-2</v>
      </c>
      <c r="CI564">
        <f t="shared" si="1718"/>
        <v>9.5818714925534874E-4</v>
      </c>
      <c r="CJ564">
        <v>0</v>
      </c>
      <c r="CK564">
        <f t="shared" si="1719"/>
        <v>0</v>
      </c>
      <c r="CL564">
        <v>2E-3</v>
      </c>
      <c r="CM564">
        <f t="shared" si="1720"/>
        <v>1.3678617405501055E-4</v>
      </c>
      <c r="CN564">
        <v>0</v>
      </c>
      <c r="CO564">
        <f t="shared" si="1721"/>
        <v>0</v>
      </c>
      <c r="CP564">
        <v>0</v>
      </c>
      <c r="CQ564">
        <f t="shared" si="1723"/>
        <v>0</v>
      </c>
      <c r="CR564">
        <v>0</v>
      </c>
      <c r="CS564">
        <f t="shared" si="1724"/>
        <v>0</v>
      </c>
      <c r="CT564">
        <v>0</v>
      </c>
      <c r="CU564">
        <f t="shared" si="1725"/>
        <v>0</v>
      </c>
      <c r="CV564">
        <v>0</v>
      </c>
      <c r="CW564">
        <f t="shared" si="1726"/>
        <v>0</v>
      </c>
      <c r="CX564">
        <v>0</v>
      </c>
      <c r="CY564">
        <f t="shared" si="1727"/>
        <v>0</v>
      </c>
      <c r="CZ564">
        <v>0</v>
      </c>
      <c r="DA564">
        <f t="shared" si="1728"/>
        <v>0</v>
      </c>
      <c r="DB564">
        <v>0</v>
      </c>
      <c r="DC564">
        <f t="shared" si="1729"/>
        <v>0</v>
      </c>
      <c r="DD564">
        <v>0</v>
      </c>
      <c r="DE564">
        <f t="shared" si="1730"/>
        <v>0</v>
      </c>
      <c r="DF564">
        <v>0</v>
      </c>
      <c r="DG564">
        <f t="shared" si="1731"/>
        <v>0</v>
      </c>
      <c r="DH564">
        <v>0</v>
      </c>
      <c r="DI564">
        <f t="shared" si="1732"/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f t="shared" si="1733"/>
        <v>0</v>
      </c>
      <c r="ET564">
        <v>0</v>
      </c>
      <c r="EU564">
        <f t="shared" si="1734"/>
        <v>0</v>
      </c>
      <c r="EV564">
        <v>0</v>
      </c>
      <c r="EW564">
        <f t="shared" si="1671"/>
        <v>0</v>
      </c>
      <c r="EX564">
        <v>0</v>
      </c>
      <c r="EY564">
        <f t="shared" si="1672"/>
        <v>0</v>
      </c>
      <c r="EZ564">
        <v>0</v>
      </c>
      <c r="FA564">
        <f t="shared" si="1735"/>
        <v>0</v>
      </c>
      <c r="FB564">
        <v>0</v>
      </c>
      <c r="FC564">
        <f t="shared" si="1736"/>
        <v>0</v>
      </c>
      <c r="FD564">
        <v>0</v>
      </c>
      <c r="FE564">
        <f t="shared" si="1737"/>
        <v>0</v>
      </c>
      <c r="FF564">
        <v>0</v>
      </c>
      <c r="FG564">
        <f t="shared" si="1738"/>
        <v>0</v>
      </c>
      <c r="FH564">
        <v>0</v>
      </c>
      <c r="FI564">
        <f t="shared" si="1739"/>
        <v>0</v>
      </c>
      <c r="FJ564">
        <v>0</v>
      </c>
      <c r="FK564">
        <f t="shared" si="1740"/>
        <v>0</v>
      </c>
      <c r="FL564">
        <v>0</v>
      </c>
      <c r="FM564">
        <f t="shared" si="1741"/>
        <v>0</v>
      </c>
      <c r="FN564">
        <v>0</v>
      </c>
      <c r="FO564">
        <f t="shared" si="1742"/>
        <v>0</v>
      </c>
      <c r="FP564">
        <v>0</v>
      </c>
      <c r="FQ564">
        <f t="shared" si="1743"/>
        <v>0</v>
      </c>
      <c r="FR564">
        <v>0</v>
      </c>
      <c r="FS564">
        <f t="shared" si="1744"/>
        <v>0</v>
      </c>
      <c r="FT564">
        <v>0</v>
      </c>
      <c r="FU564">
        <f t="shared" si="1745"/>
        <v>0</v>
      </c>
      <c r="FV564">
        <v>0</v>
      </c>
      <c r="FW564">
        <f t="shared" si="1746"/>
        <v>0</v>
      </c>
      <c r="FX564">
        <v>0</v>
      </c>
      <c r="FY564">
        <f t="shared" si="1747"/>
        <v>0</v>
      </c>
      <c r="FZ564">
        <v>0</v>
      </c>
      <c r="GA564">
        <f t="shared" si="1748"/>
        <v>0</v>
      </c>
      <c r="GB564">
        <v>0</v>
      </c>
      <c r="GC564">
        <f t="shared" si="1749"/>
        <v>0</v>
      </c>
      <c r="GD564">
        <v>0</v>
      </c>
      <c r="GE564">
        <f t="shared" si="1750"/>
        <v>0</v>
      </c>
      <c r="GF564">
        <v>100</v>
      </c>
      <c r="GG564">
        <f t="shared" si="1697"/>
        <v>1</v>
      </c>
      <c r="GH564">
        <v>0</v>
      </c>
      <c r="GI564">
        <f t="shared" si="1751"/>
        <v>0</v>
      </c>
      <c r="GJ564">
        <v>0</v>
      </c>
      <c r="GK564">
        <f t="shared" si="1752"/>
        <v>0</v>
      </c>
      <c r="GL564">
        <v>0</v>
      </c>
      <c r="GM564">
        <f t="shared" si="1753"/>
        <v>0</v>
      </c>
      <c r="GN564">
        <v>0</v>
      </c>
      <c r="GO564">
        <f t="shared" si="1754"/>
        <v>0</v>
      </c>
      <c r="GP564">
        <v>0</v>
      </c>
      <c r="GQ564">
        <f t="shared" si="1755"/>
        <v>0</v>
      </c>
      <c r="GR564" s="3" t="s">
        <v>841</v>
      </c>
    </row>
    <row r="565" spans="1:200" x14ac:dyDescent="0.45">
      <c r="A565">
        <v>564</v>
      </c>
      <c r="B565" t="s">
        <v>579</v>
      </c>
      <c r="C565" t="s">
        <v>581</v>
      </c>
      <c r="D565" t="s">
        <v>830</v>
      </c>
      <c r="F565">
        <v>453.7</v>
      </c>
      <c r="G565">
        <v>1073</v>
      </c>
      <c r="H565">
        <v>2896</v>
      </c>
      <c r="I565" s="2">
        <f t="shared" si="1637"/>
        <v>0.37051104972375692</v>
      </c>
      <c r="J565" s="2">
        <f t="shared" si="1638"/>
        <v>619.29999999999995</v>
      </c>
      <c r="K565" s="2">
        <f t="shared" si="1639"/>
        <v>2.3649988979501875</v>
      </c>
      <c r="N565">
        <v>45</v>
      </c>
      <c r="O565">
        <v>47</v>
      </c>
      <c r="P565" s="2">
        <f t="shared" si="1681"/>
        <v>0.95744680851063835</v>
      </c>
      <c r="Q565" s="2">
        <f t="shared" si="1682"/>
        <v>4.2553191489361701E-2</v>
      </c>
      <c r="R565">
        <v>60</v>
      </c>
      <c r="S565">
        <v>45</v>
      </c>
      <c r="T565" s="2">
        <f t="shared" si="1758"/>
        <v>1.3333333333333333</v>
      </c>
      <c r="U565">
        <v>120</v>
      </c>
      <c r="V565">
        <v>190</v>
      </c>
      <c r="W565" s="2">
        <f t="shared" si="1763"/>
        <v>54</v>
      </c>
      <c r="X565" s="2">
        <f t="shared" si="1763"/>
        <v>89.3</v>
      </c>
      <c r="Y565" s="7">
        <f t="shared" si="1641"/>
        <v>0.39529675251959684</v>
      </c>
      <c r="Z565" s="2">
        <f t="shared" si="1642"/>
        <v>0.63157894736842102</v>
      </c>
      <c r="AA565" s="2">
        <f t="shared" si="1764"/>
        <v>2</v>
      </c>
      <c r="AB565" s="2">
        <f t="shared" si="1764"/>
        <v>4.2222222222222223</v>
      </c>
      <c r="AC565" s="2">
        <f t="shared" si="1644"/>
        <v>4.2553191489361701E-2</v>
      </c>
      <c r="AD565" s="2">
        <f t="shared" si="1765"/>
        <v>60</v>
      </c>
      <c r="AE565" s="2">
        <f t="shared" si="1765"/>
        <v>145</v>
      </c>
      <c r="AF565" s="2">
        <f t="shared" si="1759"/>
        <v>0.76315789473684215</v>
      </c>
      <c r="AG565" s="2">
        <f t="shared" si="1646"/>
        <v>0.41379310344827586</v>
      </c>
      <c r="AH565" s="2">
        <f t="shared" si="1626"/>
        <v>35.868421052631582</v>
      </c>
      <c r="AI565" s="2">
        <v>3</v>
      </c>
      <c r="AJ565">
        <f t="shared" si="1756"/>
        <v>5.0000000000000001E-3</v>
      </c>
      <c r="AK565">
        <f t="shared" si="1760"/>
        <v>90</v>
      </c>
      <c r="AL565">
        <f t="shared" si="1757"/>
        <v>900</v>
      </c>
      <c r="AM565">
        <f t="shared" si="1761"/>
        <v>990</v>
      </c>
      <c r="AP565" t="s">
        <v>37</v>
      </c>
      <c r="AQ565">
        <v>1300</v>
      </c>
      <c r="AS565">
        <v>1</v>
      </c>
      <c r="AT565">
        <v>1</v>
      </c>
      <c r="AU565">
        <f t="shared" si="1628"/>
        <v>45</v>
      </c>
      <c r="AV565" t="s">
        <v>579</v>
      </c>
      <c r="AW565" t="s">
        <v>442</v>
      </c>
      <c r="AY565">
        <v>290</v>
      </c>
      <c r="AZ565" s="2">
        <f t="shared" si="1679"/>
        <v>1.0065348170985196</v>
      </c>
      <c r="BA565" s="2">
        <f t="shared" si="1680"/>
        <v>1</v>
      </c>
      <c r="BB565">
        <v>0</v>
      </c>
      <c r="BC565">
        <f t="shared" si="1703"/>
        <v>0</v>
      </c>
      <c r="BD565">
        <v>0</v>
      </c>
      <c r="BE565">
        <f t="shared" si="1704"/>
        <v>0</v>
      </c>
      <c r="BF565">
        <v>0</v>
      </c>
      <c r="BG565">
        <f t="shared" si="1705"/>
        <v>0</v>
      </c>
      <c r="BH565">
        <v>0</v>
      </c>
      <c r="BI565">
        <f t="shared" si="1706"/>
        <v>0</v>
      </c>
      <c r="BJ565">
        <v>0</v>
      </c>
      <c r="BK565">
        <f t="shared" si="1707"/>
        <v>0</v>
      </c>
      <c r="BL565">
        <v>0</v>
      </c>
      <c r="BM565">
        <f t="shared" si="1708"/>
        <v>0</v>
      </c>
      <c r="BN565">
        <v>0</v>
      </c>
      <c r="BO565">
        <f t="shared" si="1709"/>
        <v>0</v>
      </c>
      <c r="BP565">
        <v>0</v>
      </c>
      <c r="BQ565">
        <f t="shared" si="1710"/>
        <v>0</v>
      </c>
      <c r="BR565">
        <v>0</v>
      </c>
      <c r="BS565">
        <f t="shared" si="1711"/>
        <v>0</v>
      </c>
      <c r="BT565">
        <v>5.0000000000000001E-3</v>
      </c>
      <c r="BU565">
        <f t="shared" si="1648"/>
        <v>3.989122186741669E-4</v>
      </c>
      <c r="BV565">
        <v>0</v>
      </c>
      <c r="BW565">
        <f t="shared" si="1712"/>
        <v>0</v>
      </c>
      <c r="BX565">
        <v>0</v>
      </c>
      <c r="BY565">
        <f t="shared" si="1713"/>
        <v>0</v>
      </c>
      <c r="BZ565">
        <v>0</v>
      </c>
      <c r="CA565">
        <f t="shared" si="1714"/>
        <v>0</v>
      </c>
      <c r="CB565">
        <v>0</v>
      </c>
      <c r="CC565">
        <f t="shared" si="1715"/>
        <v>0</v>
      </c>
      <c r="CD565">
        <f t="shared" si="1767"/>
        <v>99.977000000000004</v>
      </c>
      <c r="CE565">
        <f t="shared" si="1716"/>
        <v>0.99850611445801551</v>
      </c>
      <c r="CF565">
        <v>0</v>
      </c>
      <c r="CG565">
        <f t="shared" si="1717"/>
        <v>0</v>
      </c>
      <c r="CH565">
        <v>1.6E-2</v>
      </c>
      <c r="CI565">
        <f t="shared" si="1718"/>
        <v>9.5818714925534874E-4</v>
      </c>
      <c r="CJ565">
        <v>0</v>
      </c>
      <c r="CK565">
        <f t="shared" si="1719"/>
        <v>0</v>
      </c>
      <c r="CL565">
        <v>2E-3</v>
      </c>
      <c r="CM565">
        <f t="shared" si="1720"/>
        <v>1.3678617405501055E-4</v>
      </c>
      <c r="CN565">
        <v>0</v>
      </c>
      <c r="CO565">
        <f t="shared" si="1721"/>
        <v>0</v>
      </c>
      <c r="CP565">
        <v>0</v>
      </c>
      <c r="CQ565">
        <f t="shared" si="1723"/>
        <v>0</v>
      </c>
      <c r="CR565">
        <v>0</v>
      </c>
      <c r="CS565">
        <f t="shared" si="1724"/>
        <v>0</v>
      </c>
      <c r="CT565">
        <v>0</v>
      </c>
      <c r="CU565">
        <f t="shared" si="1725"/>
        <v>0</v>
      </c>
      <c r="CV565">
        <v>0</v>
      </c>
      <c r="CW565">
        <f t="shared" si="1726"/>
        <v>0</v>
      </c>
      <c r="CX565">
        <v>0</v>
      </c>
      <c r="CY565">
        <f t="shared" si="1727"/>
        <v>0</v>
      </c>
      <c r="CZ565">
        <v>0</v>
      </c>
      <c r="DA565">
        <f t="shared" si="1728"/>
        <v>0</v>
      </c>
      <c r="DB565">
        <v>0</v>
      </c>
      <c r="DC565">
        <f t="shared" si="1729"/>
        <v>0</v>
      </c>
      <c r="DD565">
        <v>0</v>
      </c>
      <c r="DE565">
        <f t="shared" si="1730"/>
        <v>0</v>
      </c>
      <c r="DF565">
        <v>0</v>
      </c>
      <c r="DG565">
        <f t="shared" si="1731"/>
        <v>0</v>
      </c>
      <c r="DH565">
        <v>0</v>
      </c>
      <c r="DI565">
        <f t="shared" si="1732"/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f t="shared" si="1733"/>
        <v>0</v>
      </c>
      <c r="ET565">
        <v>0</v>
      </c>
      <c r="EU565">
        <f t="shared" si="1734"/>
        <v>0</v>
      </c>
      <c r="EV565">
        <v>0</v>
      </c>
      <c r="EW565">
        <f t="shared" si="1671"/>
        <v>0</v>
      </c>
      <c r="EX565">
        <v>0</v>
      </c>
      <c r="EY565">
        <f t="shared" si="1672"/>
        <v>0</v>
      </c>
      <c r="EZ565">
        <v>0</v>
      </c>
      <c r="FA565">
        <f t="shared" si="1735"/>
        <v>0</v>
      </c>
      <c r="FB565">
        <v>0</v>
      </c>
      <c r="FC565">
        <f t="shared" si="1736"/>
        <v>0</v>
      </c>
      <c r="FD565">
        <v>0</v>
      </c>
      <c r="FE565">
        <f t="shared" si="1737"/>
        <v>0</v>
      </c>
      <c r="FF565">
        <v>0</v>
      </c>
      <c r="FG565">
        <f t="shared" si="1738"/>
        <v>0</v>
      </c>
      <c r="FH565">
        <v>0</v>
      </c>
      <c r="FI565">
        <f t="shared" si="1739"/>
        <v>0</v>
      </c>
      <c r="FJ565">
        <v>0</v>
      </c>
      <c r="FK565">
        <f t="shared" si="1740"/>
        <v>0</v>
      </c>
      <c r="FL565">
        <v>0</v>
      </c>
      <c r="FM565">
        <f t="shared" si="1741"/>
        <v>0</v>
      </c>
      <c r="FN565">
        <v>0</v>
      </c>
      <c r="FO565">
        <f t="shared" si="1742"/>
        <v>0</v>
      </c>
      <c r="FP565">
        <v>0</v>
      </c>
      <c r="FQ565">
        <f t="shared" si="1743"/>
        <v>0</v>
      </c>
      <c r="FR565">
        <v>0</v>
      </c>
      <c r="FS565">
        <f t="shared" si="1744"/>
        <v>0</v>
      </c>
      <c r="FT565">
        <v>0</v>
      </c>
      <c r="FU565">
        <f t="shared" si="1745"/>
        <v>0</v>
      </c>
      <c r="FV565">
        <v>0</v>
      </c>
      <c r="FW565">
        <f t="shared" si="1746"/>
        <v>0</v>
      </c>
      <c r="FX565">
        <v>0</v>
      </c>
      <c r="FY565">
        <f t="shared" si="1747"/>
        <v>0</v>
      </c>
      <c r="FZ565">
        <v>0</v>
      </c>
      <c r="GA565">
        <f t="shared" si="1748"/>
        <v>0</v>
      </c>
      <c r="GB565">
        <v>0</v>
      </c>
      <c r="GC565">
        <f t="shared" si="1749"/>
        <v>0</v>
      </c>
      <c r="GD565">
        <v>0</v>
      </c>
      <c r="GE565">
        <f t="shared" si="1750"/>
        <v>0</v>
      </c>
      <c r="GF565">
        <v>100</v>
      </c>
      <c r="GG565">
        <f t="shared" si="1697"/>
        <v>1</v>
      </c>
      <c r="GH565">
        <v>0</v>
      </c>
      <c r="GI565">
        <f t="shared" si="1751"/>
        <v>0</v>
      </c>
      <c r="GJ565">
        <v>0</v>
      </c>
      <c r="GK565">
        <f t="shared" si="1752"/>
        <v>0</v>
      </c>
      <c r="GL565">
        <v>0</v>
      </c>
      <c r="GM565">
        <f t="shared" si="1753"/>
        <v>0</v>
      </c>
      <c r="GN565">
        <v>0</v>
      </c>
      <c r="GO565">
        <f t="shared" si="1754"/>
        <v>0</v>
      </c>
      <c r="GP565">
        <v>0</v>
      </c>
      <c r="GQ565">
        <f t="shared" si="1755"/>
        <v>0</v>
      </c>
      <c r="GR565" s="3" t="s">
        <v>841</v>
      </c>
    </row>
    <row r="566" spans="1:200" x14ac:dyDescent="0.45">
      <c r="A566">
        <v>565</v>
      </c>
      <c r="B566" t="s">
        <v>53</v>
      </c>
      <c r="C566" t="s">
        <v>844</v>
      </c>
      <c r="D566" t="s">
        <v>830</v>
      </c>
      <c r="E566" t="s">
        <v>830</v>
      </c>
      <c r="F566">
        <f t="shared" ref="F566:F583" si="1768">273-41.6</f>
        <v>231.4</v>
      </c>
      <c r="G566">
        <v>293</v>
      </c>
      <c r="H566">
        <v>933</v>
      </c>
      <c r="I566" s="2">
        <f t="shared" si="1637"/>
        <v>0.31404072883172562</v>
      </c>
      <c r="J566" s="2">
        <f t="shared" si="1638"/>
        <v>61.599999999999994</v>
      </c>
      <c r="K566" s="2">
        <f t="shared" si="1639"/>
        <v>1.2662057044079515</v>
      </c>
      <c r="N566">
        <v>7</v>
      </c>
      <c r="O566">
        <v>46</v>
      </c>
      <c r="P566" s="2">
        <f t="shared" si="1681"/>
        <v>0.15217391304347827</v>
      </c>
      <c r="Q566" s="2">
        <f t="shared" si="1682"/>
        <v>0.84782608695652173</v>
      </c>
      <c r="S566">
        <v>16</v>
      </c>
      <c r="T566" s="2">
        <f t="shared" si="1758"/>
        <v>0</v>
      </c>
      <c r="U566">
        <v>22.5</v>
      </c>
      <c r="V566">
        <v>56</v>
      </c>
      <c r="W566" s="2">
        <f t="shared" ref="W566:X578" si="1769">U566*N566/100</f>
        <v>1.575</v>
      </c>
      <c r="X566" s="2">
        <f t="shared" si="1769"/>
        <v>25.76</v>
      </c>
      <c r="Y566" s="7">
        <f t="shared" si="1641"/>
        <v>0.93885869565217395</v>
      </c>
      <c r="Z566" s="2">
        <f t="shared" si="1642"/>
        <v>0.4017857142857143</v>
      </c>
      <c r="AA566" s="2" t="e">
        <f t="shared" ref="AA566:AB578" si="1770">U566/R566</f>
        <v>#DIV/0!</v>
      </c>
      <c r="AB566" s="2">
        <f t="shared" si="1770"/>
        <v>3.5</v>
      </c>
      <c r="AC566" s="2">
        <f t="shared" si="1644"/>
        <v>0.84782608695652173</v>
      </c>
      <c r="AD566" s="2">
        <f t="shared" ref="AD566:AE578" si="1771">U566-R566</f>
        <v>22.5</v>
      </c>
      <c r="AE566" s="2">
        <f t="shared" si="1771"/>
        <v>40</v>
      </c>
      <c r="AF566" s="2">
        <f t="shared" si="1759"/>
        <v>0.7142857142857143</v>
      </c>
      <c r="AG566" s="2">
        <f t="shared" si="1646"/>
        <v>0.5625</v>
      </c>
      <c r="AH566" s="2">
        <f t="shared" si="1626"/>
        <v>32.857142857142861</v>
      </c>
      <c r="AI566" s="2">
        <v>1</v>
      </c>
      <c r="AJ566">
        <f t="shared" ref="AJ566:AJ571" si="1772">4.2*10^-4</f>
        <v>4.2000000000000002E-4</v>
      </c>
      <c r="AK566">
        <f t="shared" si="1760"/>
        <v>166.66666666666666</v>
      </c>
      <c r="AL566">
        <v>60</v>
      </c>
      <c r="AM566">
        <f t="shared" si="1761"/>
        <v>226.66666666666666</v>
      </c>
      <c r="AP566" t="s">
        <v>37</v>
      </c>
      <c r="AQ566">
        <v>105</v>
      </c>
      <c r="AR566">
        <f>0.2/1000</f>
        <v>2.0000000000000001E-4</v>
      </c>
      <c r="AS566">
        <v>3</v>
      </c>
      <c r="AT566">
        <v>1</v>
      </c>
      <c r="AU566">
        <f t="shared" si="1628"/>
        <v>27.712812921102035</v>
      </c>
      <c r="AV566" t="s">
        <v>53</v>
      </c>
      <c r="AW566" t="s">
        <v>64</v>
      </c>
      <c r="AZ566" s="2">
        <f t="shared" si="1679"/>
        <v>3</v>
      </c>
      <c r="BA566" s="2">
        <f t="shared" si="1680"/>
        <v>2</v>
      </c>
      <c r="BB566">
        <v>0</v>
      </c>
      <c r="BC566">
        <f t="shared" si="1629"/>
        <v>0</v>
      </c>
      <c r="BD566">
        <v>0</v>
      </c>
      <c r="BE566">
        <f t="shared" si="1630"/>
        <v>0</v>
      </c>
      <c r="BF566">
        <v>0</v>
      </c>
      <c r="BG566">
        <f t="shared" si="1624"/>
        <v>0</v>
      </c>
      <c r="BH566">
        <v>0</v>
      </c>
      <c r="BI566">
        <f t="shared" si="1631"/>
        <v>0</v>
      </c>
      <c r="BJ566">
        <v>0</v>
      </c>
      <c r="BK566">
        <f t="shared" si="1632"/>
        <v>0</v>
      </c>
      <c r="BL566">
        <v>100</v>
      </c>
      <c r="BM566">
        <f t="shared" si="1633"/>
        <v>1</v>
      </c>
      <c r="BN566">
        <v>0</v>
      </c>
      <c r="BO566">
        <f t="shared" si="1634"/>
        <v>0</v>
      </c>
      <c r="BP566">
        <v>0</v>
      </c>
      <c r="BQ566">
        <f t="shared" si="1635"/>
        <v>0</v>
      </c>
      <c r="BR566">
        <v>0</v>
      </c>
      <c r="BS566">
        <f t="shared" si="1647"/>
        <v>0</v>
      </c>
      <c r="BT566">
        <v>0</v>
      </c>
      <c r="BU566">
        <f t="shared" si="1648"/>
        <v>0</v>
      </c>
      <c r="BV566">
        <v>0</v>
      </c>
      <c r="BW566">
        <f t="shared" si="1649"/>
        <v>0</v>
      </c>
      <c r="BX566">
        <v>0</v>
      </c>
      <c r="BY566">
        <f t="shared" si="1650"/>
        <v>0</v>
      </c>
      <c r="BZ566">
        <v>0</v>
      </c>
      <c r="CA566">
        <f t="shared" si="1651"/>
        <v>0</v>
      </c>
      <c r="CB566">
        <v>0</v>
      </c>
      <c r="CC566">
        <f t="shared" si="1652"/>
        <v>0</v>
      </c>
      <c r="CD566">
        <v>0</v>
      </c>
      <c r="CE566">
        <f t="shared" si="1653"/>
        <v>0</v>
      </c>
      <c r="CF566">
        <v>0</v>
      </c>
      <c r="CG566">
        <f t="shared" si="1654"/>
        <v>0</v>
      </c>
      <c r="CH566">
        <v>0</v>
      </c>
      <c r="CI566">
        <f t="shared" si="1655"/>
        <v>0</v>
      </c>
      <c r="CJ566">
        <v>0</v>
      </c>
      <c r="CK566">
        <f t="shared" si="1656"/>
        <v>0</v>
      </c>
      <c r="CL566">
        <v>0</v>
      </c>
      <c r="CM566">
        <f t="shared" si="1657"/>
        <v>0</v>
      </c>
      <c r="CN566">
        <v>0</v>
      </c>
      <c r="CO566">
        <f t="shared" si="1658"/>
        <v>0</v>
      </c>
      <c r="CP566">
        <v>0</v>
      </c>
      <c r="CQ566">
        <f t="shared" si="1659"/>
        <v>0</v>
      </c>
      <c r="CR566">
        <v>0</v>
      </c>
      <c r="CS566">
        <f t="shared" si="1660"/>
        <v>0</v>
      </c>
      <c r="CT566">
        <v>0</v>
      </c>
      <c r="CU566">
        <f t="shared" si="1661"/>
        <v>0</v>
      </c>
      <c r="CV566">
        <v>0</v>
      </c>
      <c r="CW566">
        <f t="shared" si="1662"/>
        <v>0</v>
      </c>
      <c r="CX566">
        <v>0</v>
      </c>
      <c r="CY566">
        <f t="shared" si="1663"/>
        <v>0</v>
      </c>
      <c r="CZ566">
        <v>0</v>
      </c>
      <c r="DA566">
        <f t="shared" si="1664"/>
        <v>0</v>
      </c>
      <c r="DB566">
        <v>0</v>
      </c>
      <c r="DC566">
        <f t="shared" si="1665"/>
        <v>0</v>
      </c>
      <c r="DD566">
        <v>0</v>
      </c>
      <c r="DE566">
        <f t="shared" si="1666"/>
        <v>0</v>
      </c>
      <c r="DF566">
        <v>0</v>
      </c>
      <c r="DG566">
        <f t="shared" si="1667"/>
        <v>0</v>
      </c>
      <c r="DH566">
        <v>0</v>
      </c>
      <c r="DI566">
        <f t="shared" si="1668"/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f t="shared" si="1733"/>
        <v>0</v>
      </c>
      <c r="ET566">
        <v>0</v>
      </c>
      <c r="EU566">
        <f t="shared" si="1734"/>
        <v>0</v>
      </c>
      <c r="EV566">
        <v>97</v>
      </c>
      <c r="EW566">
        <f t="shared" si="1671"/>
        <v>0.91334706102583296</v>
      </c>
      <c r="EX566">
        <v>3</v>
      </c>
      <c r="EY566">
        <f t="shared" si="1672"/>
        <v>8.6652938974166982E-2</v>
      </c>
      <c r="EZ566">
        <v>0</v>
      </c>
      <c r="FA566">
        <f t="shared" si="1735"/>
        <v>0</v>
      </c>
      <c r="FB566">
        <v>0</v>
      </c>
      <c r="FC566">
        <f t="shared" si="1736"/>
        <v>0</v>
      </c>
      <c r="FD566">
        <v>0</v>
      </c>
      <c r="FE566">
        <f t="shared" si="1737"/>
        <v>0</v>
      </c>
      <c r="FF566">
        <v>0</v>
      </c>
      <c r="FG566">
        <f t="shared" si="1738"/>
        <v>0</v>
      </c>
      <c r="FH566">
        <v>0</v>
      </c>
      <c r="FI566">
        <f t="shared" si="1739"/>
        <v>0</v>
      </c>
      <c r="FJ566">
        <v>0</v>
      </c>
      <c r="FK566">
        <f t="shared" ref="FK566:FK627" si="1773">((FJ566/100)/GU$19)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L566">
        <v>0</v>
      </c>
      <c r="FM566">
        <f t="shared" ref="FM566:FM627" si="1774">((FL566/100)/GU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N566">
        <v>0</v>
      </c>
      <c r="FO566">
        <f t="shared" ref="FO566:FO627" si="1775">((FN566/100)/HC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P566">
        <v>0</v>
      </c>
      <c r="FQ566">
        <f t="shared" ref="FQ566:FQ627" si="1776">((FP566/100)/GY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R566">
        <v>0</v>
      </c>
      <c r="FS566">
        <f t="shared" ref="FS566:FS627" si="1777">((FR566/100)/GU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T566">
        <v>0</v>
      </c>
      <c r="FU566">
        <f t="shared" ref="FU566:FU627" si="1778">((FT566/100)/GW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V566">
        <v>0</v>
      </c>
      <c r="FW566">
        <f t="shared" ref="FW566:FW627" si="1779">((FV566/100)/HE$2)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X566">
        <v>0</v>
      </c>
      <c r="FY566">
        <f t="shared" ref="FY566:FY627" si="1780">((FX566/100)/GU$6)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FZ566">
        <v>0</v>
      </c>
      <c r="GA566">
        <f t="shared" ref="GA566:GA627" si="1781">((FZ566/100)/GU$10)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B566">
        <v>0</v>
      </c>
      <c r="GC566">
        <f t="shared" ref="GC566:GC627" si="1782">((GB566/100)/GZ$22)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D566">
        <v>0</v>
      </c>
      <c r="GE566">
        <f t="shared" ref="GE566:GE627" si="1783">((GD566/100)/GY$25)/((ER566/100)/HK$2+(ET566/100)/HM$2+(EV566/100)/HO$2+(EX566/100)/GW$2+(EZ566/100)/HA$10+(FB566/100)/GU$13+(FD566/100)/GW$13+(FF566/100)/GY$13+(FH566/100)/HA$13+(FJ566/100)/GU$19+(FL566/100)/GU$2+(FN566/100)/HC$2+(FP566/100)/GY$2+(FR566/100)/GU$22+(FT566/100)/GW$22+(FV566/100)/HE$2+(FX566/100)/GU$6+(FZ566/100)/GU$10+(GB566/100)/GZ$22+(GD566/100)/GY$25+(GF566/100)/GU$28+(GH566/100)/GU$31+(GJ566/100)/GW$31+(GL566/100)/GY$31+(GN566/100)/HA$31+(GP566/100)/GU$34)</f>
        <v>0</v>
      </c>
      <c r="GF566">
        <v>0</v>
      </c>
      <c r="GG566">
        <f t="shared" si="1697"/>
        <v>0</v>
      </c>
      <c r="GH566">
        <v>0</v>
      </c>
      <c r="GI566">
        <f t="shared" si="1751"/>
        <v>0</v>
      </c>
      <c r="GJ566">
        <v>0</v>
      </c>
      <c r="GK566">
        <f t="shared" si="1752"/>
        <v>0</v>
      </c>
      <c r="GL566">
        <v>0</v>
      </c>
      <c r="GM566">
        <f t="shared" si="1753"/>
        <v>0</v>
      </c>
      <c r="GN566">
        <v>0</v>
      </c>
      <c r="GO566">
        <f t="shared" si="1754"/>
        <v>0</v>
      </c>
      <c r="GP566">
        <v>0</v>
      </c>
      <c r="GQ566">
        <f t="shared" si="1755"/>
        <v>0</v>
      </c>
      <c r="GR566" s="3" t="s">
        <v>845</v>
      </c>
    </row>
    <row r="567" spans="1:200" x14ac:dyDescent="0.45">
      <c r="A567">
        <v>566</v>
      </c>
      <c r="B567" t="s">
        <v>53</v>
      </c>
      <c r="C567" t="s">
        <v>844</v>
      </c>
      <c r="D567" t="s">
        <v>830</v>
      </c>
      <c r="E567" t="s">
        <v>830</v>
      </c>
      <c r="F567">
        <f t="shared" si="1768"/>
        <v>231.4</v>
      </c>
      <c r="G567">
        <f>40+273</f>
        <v>313</v>
      </c>
      <c r="H567">
        <v>933</v>
      </c>
      <c r="I567" s="2">
        <f t="shared" si="1637"/>
        <v>0.33547695605573419</v>
      </c>
      <c r="J567" s="2">
        <f t="shared" si="1638"/>
        <v>81.599999999999994</v>
      </c>
      <c r="K567" s="2">
        <f t="shared" si="1639"/>
        <v>1.3526361279170267</v>
      </c>
      <c r="N567">
        <v>10</v>
      </c>
      <c r="O567">
        <v>47</v>
      </c>
      <c r="P567" s="2">
        <f t="shared" si="1681"/>
        <v>0.21276595744680851</v>
      </c>
      <c r="Q567" s="2">
        <f t="shared" si="1682"/>
        <v>0.78723404255319152</v>
      </c>
      <c r="S567">
        <v>16</v>
      </c>
      <c r="T567" s="2">
        <f t="shared" si="1758"/>
        <v>0</v>
      </c>
      <c r="U567">
        <v>19</v>
      </c>
      <c r="V567">
        <v>54</v>
      </c>
      <c r="W567" s="2">
        <f t="shared" si="1769"/>
        <v>1.9</v>
      </c>
      <c r="X567" s="2">
        <f t="shared" si="1769"/>
        <v>25.38</v>
      </c>
      <c r="Y567" s="7">
        <f t="shared" si="1641"/>
        <v>0.92513790386130812</v>
      </c>
      <c r="Z567" s="2">
        <f t="shared" si="1642"/>
        <v>0.35185185185185186</v>
      </c>
      <c r="AA567" s="2" t="e">
        <f t="shared" si="1770"/>
        <v>#DIV/0!</v>
      </c>
      <c r="AB567" s="2">
        <f t="shared" si="1770"/>
        <v>3.375</v>
      </c>
      <c r="AC567" s="2">
        <f t="shared" si="1644"/>
        <v>0.78723404255319152</v>
      </c>
      <c r="AD567" s="2">
        <f t="shared" si="1771"/>
        <v>19</v>
      </c>
      <c r="AE567" s="2">
        <f t="shared" si="1771"/>
        <v>38</v>
      </c>
      <c r="AF567" s="2">
        <f t="shared" si="1759"/>
        <v>0.70370370370370372</v>
      </c>
      <c r="AG567" s="2">
        <f t="shared" si="1646"/>
        <v>0.5</v>
      </c>
      <c r="AH567" s="2">
        <f t="shared" si="1626"/>
        <v>33.074074074074076</v>
      </c>
      <c r="AI567" s="2">
        <v>1</v>
      </c>
      <c r="AJ567">
        <f t="shared" si="1772"/>
        <v>4.2000000000000002E-4</v>
      </c>
      <c r="AK567">
        <f t="shared" si="1760"/>
        <v>238.09523809523807</v>
      </c>
      <c r="AL567">
        <v>60</v>
      </c>
      <c r="AM567">
        <f t="shared" si="1761"/>
        <v>298.09523809523807</v>
      </c>
      <c r="AP567" t="s">
        <v>37</v>
      </c>
      <c r="AQ567">
        <v>105</v>
      </c>
      <c r="AR567">
        <f t="shared" ref="AR567:AR601" si="1784">0.2/1000</f>
        <v>2.0000000000000001E-4</v>
      </c>
      <c r="AS567">
        <v>3</v>
      </c>
      <c r="AT567">
        <v>1</v>
      </c>
      <c r="AU567">
        <f t="shared" si="1628"/>
        <v>27.712812921102035</v>
      </c>
      <c r="AV567" t="s">
        <v>53</v>
      </c>
      <c r="AW567" t="s">
        <v>64</v>
      </c>
      <c r="AZ567" s="2">
        <f t="shared" si="1679"/>
        <v>3</v>
      </c>
      <c r="BA567" s="2">
        <f t="shared" si="1680"/>
        <v>2</v>
      </c>
      <c r="BB567">
        <v>0</v>
      </c>
      <c r="BC567">
        <f t="shared" si="1629"/>
        <v>0</v>
      </c>
      <c r="BD567">
        <v>0</v>
      </c>
      <c r="BE567">
        <f t="shared" si="1630"/>
        <v>0</v>
      </c>
      <c r="BF567">
        <v>0</v>
      </c>
      <c r="BG567">
        <f t="shared" si="1624"/>
        <v>0</v>
      </c>
      <c r="BH567">
        <v>0</v>
      </c>
      <c r="BI567">
        <f t="shared" si="1631"/>
        <v>0</v>
      </c>
      <c r="BJ567">
        <v>0</v>
      </c>
      <c r="BK567">
        <f t="shared" si="1632"/>
        <v>0</v>
      </c>
      <c r="BL567">
        <v>100</v>
      </c>
      <c r="BM567">
        <f t="shared" si="1633"/>
        <v>1</v>
      </c>
      <c r="BN567">
        <v>0</v>
      </c>
      <c r="BO567">
        <f t="shared" si="1634"/>
        <v>0</v>
      </c>
      <c r="BP567">
        <v>0</v>
      </c>
      <c r="BQ567">
        <f t="shared" si="1635"/>
        <v>0</v>
      </c>
      <c r="BR567">
        <v>0</v>
      </c>
      <c r="BS567">
        <f t="shared" si="1647"/>
        <v>0</v>
      </c>
      <c r="BT567">
        <v>0</v>
      </c>
      <c r="BU567">
        <f t="shared" si="1648"/>
        <v>0</v>
      </c>
      <c r="BV567">
        <v>0</v>
      </c>
      <c r="BW567">
        <f t="shared" si="1649"/>
        <v>0</v>
      </c>
      <c r="BX567">
        <v>0</v>
      </c>
      <c r="BY567">
        <f t="shared" si="1650"/>
        <v>0</v>
      </c>
      <c r="BZ567">
        <v>0</v>
      </c>
      <c r="CA567">
        <f t="shared" si="1651"/>
        <v>0</v>
      </c>
      <c r="CB567">
        <v>0</v>
      </c>
      <c r="CC567">
        <f t="shared" si="1652"/>
        <v>0</v>
      </c>
      <c r="CD567">
        <v>0</v>
      </c>
      <c r="CE567">
        <f t="shared" si="1653"/>
        <v>0</v>
      </c>
      <c r="CF567">
        <v>0</v>
      </c>
      <c r="CG567">
        <f t="shared" si="1654"/>
        <v>0</v>
      </c>
      <c r="CH567">
        <v>0</v>
      </c>
      <c r="CI567">
        <f t="shared" si="1655"/>
        <v>0</v>
      </c>
      <c r="CJ567">
        <v>0</v>
      </c>
      <c r="CK567">
        <f t="shared" si="1656"/>
        <v>0</v>
      </c>
      <c r="CL567">
        <v>0</v>
      </c>
      <c r="CM567">
        <f t="shared" si="1657"/>
        <v>0</v>
      </c>
      <c r="CN567">
        <v>0</v>
      </c>
      <c r="CO567">
        <f t="shared" si="1658"/>
        <v>0</v>
      </c>
      <c r="CP567">
        <v>0</v>
      </c>
      <c r="CQ567">
        <f t="shared" si="1659"/>
        <v>0</v>
      </c>
      <c r="CR567">
        <v>0</v>
      </c>
      <c r="CS567">
        <f t="shared" si="1660"/>
        <v>0</v>
      </c>
      <c r="CT567">
        <v>0</v>
      </c>
      <c r="CU567">
        <f t="shared" si="1661"/>
        <v>0</v>
      </c>
      <c r="CV567">
        <v>0</v>
      </c>
      <c r="CW567">
        <f t="shared" si="1662"/>
        <v>0</v>
      </c>
      <c r="CX567">
        <v>0</v>
      </c>
      <c r="CY567">
        <f t="shared" si="1663"/>
        <v>0</v>
      </c>
      <c r="CZ567">
        <v>0</v>
      </c>
      <c r="DA567">
        <f t="shared" si="1664"/>
        <v>0</v>
      </c>
      <c r="DB567">
        <v>0</v>
      </c>
      <c r="DC567">
        <f t="shared" si="1665"/>
        <v>0</v>
      </c>
      <c r="DD567">
        <v>0</v>
      </c>
      <c r="DE567">
        <f t="shared" si="1666"/>
        <v>0</v>
      </c>
      <c r="DF567">
        <v>0</v>
      </c>
      <c r="DG567">
        <f t="shared" si="1667"/>
        <v>0</v>
      </c>
      <c r="DH567">
        <v>0</v>
      </c>
      <c r="DI567">
        <f t="shared" si="1668"/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f t="shared" si="1733"/>
        <v>0</v>
      </c>
      <c r="ET567">
        <v>0</v>
      </c>
      <c r="EU567">
        <f t="shared" si="1734"/>
        <v>0</v>
      </c>
      <c r="EV567">
        <v>97</v>
      </c>
      <c r="EW567">
        <f t="shared" si="1671"/>
        <v>0.91334706102583296</v>
      </c>
      <c r="EX567">
        <v>3</v>
      </c>
      <c r="EY567">
        <f t="shared" si="1672"/>
        <v>8.6652938974166982E-2</v>
      </c>
      <c r="EZ567">
        <v>0</v>
      </c>
      <c r="FA567">
        <f t="shared" si="1735"/>
        <v>0</v>
      </c>
      <c r="FB567">
        <v>0</v>
      </c>
      <c r="FC567">
        <f t="shared" si="1736"/>
        <v>0</v>
      </c>
      <c r="FD567">
        <v>0</v>
      </c>
      <c r="FE567">
        <f t="shared" si="1737"/>
        <v>0</v>
      </c>
      <c r="FF567">
        <v>0</v>
      </c>
      <c r="FG567">
        <f t="shared" si="1738"/>
        <v>0</v>
      </c>
      <c r="FH567">
        <v>0</v>
      </c>
      <c r="FI567">
        <f t="shared" si="1739"/>
        <v>0</v>
      </c>
      <c r="FJ567">
        <v>0</v>
      </c>
      <c r="FK567">
        <f t="shared" si="1773"/>
        <v>0</v>
      </c>
      <c r="FL567">
        <v>0</v>
      </c>
      <c r="FM567">
        <f t="shared" si="1774"/>
        <v>0</v>
      </c>
      <c r="FN567">
        <v>0</v>
      </c>
      <c r="FO567">
        <f t="shared" si="1775"/>
        <v>0</v>
      </c>
      <c r="FP567">
        <v>0</v>
      </c>
      <c r="FQ567">
        <f t="shared" si="1776"/>
        <v>0</v>
      </c>
      <c r="FR567">
        <v>0</v>
      </c>
      <c r="FS567">
        <f t="shared" si="1777"/>
        <v>0</v>
      </c>
      <c r="FT567">
        <v>0</v>
      </c>
      <c r="FU567">
        <f t="shared" si="1778"/>
        <v>0</v>
      </c>
      <c r="FV567">
        <v>0</v>
      </c>
      <c r="FW567">
        <f t="shared" si="1779"/>
        <v>0</v>
      </c>
      <c r="FX567">
        <v>0</v>
      </c>
      <c r="FY567">
        <f t="shared" si="1780"/>
        <v>0</v>
      </c>
      <c r="FZ567">
        <v>0</v>
      </c>
      <c r="GA567">
        <f t="shared" si="1781"/>
        <v>0</v>
      </c>
      <c r="GB567">
        <v>0</v>
      </c>
      <c r="GC567">
        <f t="shared" si="1782"/>
        <v>0</v>
      </c>
      <c r="GD567">
        <v>0</v>
      </c>
      <c r="GE567">
        <f t="shared" si="1783"/>
        <v>0</v>
      </c>
      <c r="GF567">
        <v>0</v>
      </c>
      <c r="GG567">
        <f t="shared" si="1697"/>
        <v>0</v>
      </c>
      <c r="GH567">
        <v>0</v>
      </c>
      <c r="GI567">
        <f t="shared" si="1751"/>
        <v>0</v>
      </c>
      <c r="GJ567">
        <v>0</v>
      </c>
      <c r="GK567">
        <f t="shared" si="1752"/>
        <v>0</v>
      </c>
      <c r="GL567">
        <v>0</v>
      </c>
      <c r="GM567">
        <f t="shared" si="1753"/>
        <v>0</v>
      </c>
      <c r="GN567">
        <v>0</v>
      </c>
      <c r="GO567">
        <f t="shared" si="1754"/>
        <v>0</v>
      </c>
      <c r="GP567">
        <v>0</v>
      </c>
      <c r="GQ567">
        <f t="shared" si="1755"/>
        <v>0</v>
      </c>
      <c r="GR567" s="3" t="s">
        <v>845</v>
      </c>
    </row>
    <row r="568" spans="1:200" x14ac:dyDescent="0.45">
      <c r="A568">
        <v>567</v>
      </c>
      <c r="B568" t="s">
        <v>53</v>
      </c>
      <c r="C568" t="s">
        <v>844</v>
      </c>
      <c r="D568" t="s">
        <v>830</v>
      </c>
      <c r="E568" t="s">
        <v>830</v>
      </c>
      <c r="F568">
        <f t="shared" si="1768"/>
        <v>231.4</v>
      </c>
      <c r="G568">
        <f>60+273</f>
        <v>333</v>
      </c>
      <c r="H568">
        <v>933</v>
      </c>
      <c r="I568" s="2">
        <f t="shared" si="1637"/>
        <v>0.35691318327974275</v>
      </c>
      <c r="J568" s="2">
        <f t="shared" si="1638"/>
        <v>101.6</v>
      </c>
      <c r="K568" s="2">
        <f t="shared" si="1639"/>
        <v>1.4390665514261018</v>
      </c>
      <c r="N568">
        <v>8</v>
      </c>
      <c r="O568">
        <v>48</v>
      </c>
      <c r="P568" s="2">
        <f t="shared" si="1681"/>
        <v>0.16666666666666666</v>
      </c>
      <c r="Q568" s="2">
        <f t="shared" si="1682"/>
        <v>0.83333333333333337</v>
      </c>
      <c r="S568">
        <v>16</v>
      </c>
      <c r="T568" s="2">
        <f t="shared" si="1758"/>
        <v>0</v>
      </c>
      <c r="U568">
        <v>18</v>
      </c>
      <c r="V568">
        <v>51</v>
      </c>
      <c r="W568" s="2">
        <f t="shared" si="1769"/>
        <v>1.44</v>
      </c>
      <c r="X568" s="2">
        <f t="shared" si="1769"/>
        <v>24.48</v>
      </c>
      <c r="Y568" s="7">
        <f t="shared" si="1641"/>
        <v>0.94117647058823528</v>
      </c>
      <c r="Z568" s="2">
        <f t="shared" si="1642"/>
        <v>0.35294117647058826</v>
      </c>
      <c r="AA568" s="2" t="e">
        <f t="shared" si="1770"/>
        <v>#DIV/0!</v>
      </c>
      <c r="AB568" s="2">
        <f t="shared" si="1770"/>
        <v>3.1875</v>
      </c>
      <c r="AC568" s="2">
        <f t="shared" si="1644"/>
        <v>0.83333333333333337</v>
      </c>
      <c r="AD568" s="2">
        <f t="shared" si="1771"/>
        <v>18</v>
      </c>
      <c r="AE568" s="2">
        <f t="shared" si="1771"/>
        <v>35</v>
      </c>
      <c r="AF568" s="2">
        <f t="shared" si="1759"/>
        <v>0.68627450980392157</v>
      </c>
      <c r="AG568" s="2">
        <f t="shared" si="1646"/>
        <v>0.51428571428571423</v>
      </c>
      <c r="AH568" s="2">
        <f t="shared" si="1626"/>
        <v>32.941176470588232</v>
      </c>
      <c r="AI568" s="2">
        <v>1</v>
      </c>
      <c r="AJ568">
        <f t="shared" si="1772"/>
        <v>4.2000000000000002E-4</v>
      </c>
      <c r="AK568">
        <f t="shared" si="1760"/>
        <v>190.47619047619045</v>
      </c>
      <c r="AL568">
        <v>60</v>
      </c>
      <c r="AM568">
        <f t="shared" si="1761"/>
        <v>250.47619047619045</v>
      </c>
      <c r="AP568" t="s">
        <v>37</v>
      </c>
      <c r="AQ568">
        <v>105</v>
      </c>
      <c r="AR568">
        <f t="shared" si="1784"/>
        <v>2.0000000000000001E-4</v>
      </c>
      <c r="AS568">
        <v>3</v>
      </c>
      <c r="AT568">
        <v>1</v>
      </c>
      <c r="AU568">
        <f t="shared" si="1628"/>
        <v>27.712812921102035</v>
      </c>
      <c r="AV568" t="s">
        <v>53</v>
      </c>
      <c r="AW568" t="s">
        <v>64</v>
      </c>
      <c r="AZ568" s="2">
        <f t="shared" si="1679"/>
        <v>3</v>
      </c>
      <c r="BA568" s="2">
        <f t="shared" si="1680"/>
        <v>2</v>
      </c>
      <c r="BB568">
        <v>0</v>
      </c>
      <c r="BC568">
        <f t="shared" si="1629"/>
        <v>0</v>
      </c>
      <c r="BD568">
        <v>0</v>
      </c>
      <c r="BE568">
        <f t="shared" si="1630"/>
        <v>0</v>
      </c>
      <c r="BF568">
        <v>0</v>
      </c>
      <c r="BG568">
        <f t="shared" si="1624"/>
        <v>0</v>
      </c>
      <c r="BH568">
        <v>0</v>
      </c>
      <c r="BI568">
        <f t="shared" si="1631"/>
        <v>0</v>
      </c>
      <c r="BJ568">
        <v>0</v>
      </c>
      <c r="BK568">
        <f t="shared" si="1632"/>
        <v>0</v>
      </c>
      <c r="BL568">
        <v>100</v>
      </c>
      <c r="BM568">
        <f t="shared" si="1633"/>
        <v>1</v>
      </c>
      <c r="BN568">
        <v>0</v>
      </c>
      <c r="BO568">
        <f t="shared" si="1634"/>
        <v>0</v>
      </c>
      <c r="BP568">
        <v>0</v>
      </c>
      <c r="BQ568">
        <f t="shared" si="1635"/>
        <v>0</v>
      </c>
      <c r="BR568">
        <v>0</v>
      </c>
      <c r="BS568">
        <f t="shared" si="1647"/>
        <v>0</v>
      </c>
      <c r="BT568">
        <v>0</v>
      </c>
      <c r="BU568">
        <f t="shared" si="1648"/>
        <v>0</v>
      </c>
      <c r="BV568">
        <v>0</v>
      </c>
      <c r="BW568">
        <f t="shared" si="1649"/>
        <v>0</v>
      </c>
      <c r="BX568">
        <v>0</v>
      </c>
      <c r="BY568">
        <f t="shared" si="1650"/>
        <v>0</v>
      </c>
      <c r="BZ568">
        <v>0</v>
      </c>
      <c r="CA568">
        <f t="shared" si="1651"/>
        <v>0</v>
      </c>
      <c r="CB568">
        <v>0</v>
      </c>
      <c r="CC568">
        <f t="shared" si="1652"/>
        <v>0</v>
      </c>
      <c r="CD568">
        <v>0</v>
      </c>
      <c r="CE568">
        <f t="shared" si="1653"/>
        <v>0</v>
      </c>
      <c r="CF568">
        <v>0</v>
      </c>
      <c r="CG568">
        <f t="shared" si="1654"/>
        <v>0</v>
      </c>
      <c r="CH568">
        <v>0</v>
      </c>
      <c r="CI568">
        <f t="shared" si="1655"/>
        <v>0</v>
      </c>
      <c r="CJ568">
        <v>0</v>
      </c>
      <c r="CK568">
        <f t="shared" si="1656"/>
        <v>0</v>
      </c>
      <c r="CL568">
        <v>0</v>
      </c>
      <c r="CM568">
        <f t="shared" si="1657"/>
        <v>0</v>
      </c>
      <c r="CN568">
        <v>0</v>
      </c>
      <c r="CO568">
        <f t="shared" si="1658"/>
        <v>0</v>
      </c>
      <c r="CP568">
        <v>0</v>
      </c>
      <c r="CQ568">
        <f t="shared" si="1659"/>
        <v>0</v>
      </c>
      <c r="CR568">
        <v>0</v>
      </c>
      <c r="CS568">
        <f t="shared" si="1660"/>
        <v>0</v>
      </c>
      <c r="CT568">
        <v>0</v>
      </c>
      <c r="CU568">
        <f t="shared" si="1661"/>
        <v>0</v>
      </c>
      <c r="CV568">
        <v>0</v>
      </c>
      <c r="CW568">
        <f t="shared" si="1662"/>
        <v>0</v>
      </c>
      <c r="CX568">
        <v>0</v>
      </c>
      <c r="CY568">
        <f t="shared" si="1663"/>
        <v>0</v>
      </c>
      <c r="CZ568">
        <v>0</v>
      </c>
      <c r="DA568">
        <f t="shared" si="1664"/>
        <v>0</v>
      </c>
      <c r="DB568">
        <v>0</v>
      </c>
      <c r="DC568">
        <f t="shared" si="1665"/>
        <v>0</v>
      </c>
      <c r="DD568">
        <v>0</v>
      </c>
      <c r="DE568">
        <f t="shared" si="1666"/>
        <v>0</v>
      </c>
      <c r="DF568">
        <v>0</v>
      </c>
      <c r="DG568">
        <f t="shared" si="1667"/>
        <v>0</v>
      </c>
      <c r="DH568">
        <v>0</v>
      </c>
      <c r="DI568">
        <f t="shared" si="1668"/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f t="shared" si="1733"/>
        <v>0</v>
      </c>
      <c r="ET568">
        <v>0</v>
      </c>
      <c r="EU568">
        <f t="shared" si="1734"/>
        <v>0</v>
      </c>
      <c r="EV568">
        <v>97</v>
      </c>
      <c r="EW568">
        <f t="shared" si="1671"/>
        <v>0.91334706102583296</v>
      </c>
      <c r="EX568">
        <v>3</v>
      </c>
      <c r="EY568">
        <f t="shared" si="1672"/>
        <v>8.6652938974166982E-2</v>
      </c>
      <c r="EZ568">
        <v>0</v>
      </c>
      <c r="FA568">
        <f t="shared" si="1735"/>
        <v>0</v>
      </c>
      <c r="FB568">
        <v>0</v>
      </c>
      <c r="FC568">
        <f t="shared" si="1736"/>
        <v>0</v>
      </c>
      <c r="FD568">
        <v>0</v>
      </c>
      <c r="FE568">
        <f t="shared" si="1737"/>
        <v>0</v>
      </c>
      <c r="FF568">
        <v>0</v>
      </c>
      <c r="FG568">
        <f t="shared" si="1738"/>
        <v>0</v>
      </c>
      <c r="FH568">
        <v>0</v>
      </c>
      <c r="FI568">
        <f t="shared" si="1739"/>
        <v>0</v>
      </c>
      <c r="FJ568">
        <v>0</v>
      </c>
      <c r="FK568">
        <f t="shared" si="1773"/>
        <v>0</v>
      </c>
      <c r="FL568">
        <v>0</v>
      </c>
      <c r="FM568">
        <f t="shared" si="1774"/>
        <v>0</v>
      </c>
      <c r="FN568">
        <v>0</v>
      </c>
      <c r="FO568">
        <f t="shared" si="1775"/>
        <v>0</v>
      </c>
      <c r="FP568">
        <v>0</v>
      </c>
      <c r="FQ568">
        <f t="shared" si="1776"/>
        <v>0</v>
      </c>
      <c r="FR568">
        <v>0</v>
      </c>
      <c r="FS568">
        <f t="shared" si="1777"/>
        <v>0</v>
      </c>
      <c r="FT568">
        <v>0</v>
      </c>
      <c r="FU568">
        <f t="shared" si="1778"/>
        <v>0</v>
      </c>
      <c r="FV568">
        <v>0</v>
      </c>
      <c r="FW568">
        <f t="shared" si="1779"/>
        <v>0</v>
      </c>
      <c r="FX568">
        <v>0</v>
      </c>
      <c r="FY568">
        <f t="shared" si="1780"/>
        <v>0</v>
      </c>
      <c r="FZ568">
        <v>0</v>
      </c>
      <c r="GA568">
        <f t="shared" si="1781"/>
        <v>0</v>
      </c>
      <c r="GB568">
        <v>0</v>
      </c>
      <c r="GC568">
        <f t="shared" si="1782"/>
        <v>0</v>
      </c>
      <c r="GD568">
        <v>0</v>
      </c>
      <c r="GE568">
        <f t="shared" si="1783"/>
        <v>0</v>
      </c>
      <c r="GF568">
        <v>0</v>
      </c>
      <c r="GG568">
        <f t="shared" si="1697"/>
        <v>0</v>
      </c>
      <c r="GH568">
        <v>0</v>
      </c>
      <c r="GI568">
        <f t="shared" si="1751"/>
        <v>0</v>
      </c>
      <c r="GJ568">
        <v>0</v>
      </c>
      <c r="GK568">
        <f t="shared" si="1752"/>
        <v>0</v>
      </c>
      <c r="GL568">
        <v>0</v>
      </c>
      <c r="GM568">
        <f t="shared" si="1753"/>
        <v>0</v>
      </c>
      <c r="GN568">
        <v>0</v>
      </c>
      <c r="GO568">
        <f t="shared" si="1754"/>
        <v>0</v>
      </c>
      <c r="GP568">
        <v>0</v>
      </c>
      <c r="GQ568">
        <f t="shared" si="1755"/>
        <v>0</v>
      </c>
      <c r="GR568" s="3" t="s">
        <v>845</v>
      </c>
    </row>
    <row r="569" spans="1:200" x14ac:dyDescent="0.45">
      <c r="A569">
        <v>568</v>
      </c>
      <c r="B569" t="s">
        <v>53</v>
      </c>
      <c r="C569" t="s">
        <v>844</v>
      </c>
      <c r="D569" t="s">
        <v>830</v>
      </c>
      <c r="E569" t="s">
        <v>830</v>
      </c>
      <c r="F569">
        <f t="shared" si="1768"/>
        <v>231.4</v>
      </c>
      <c r="G569">
        <f>80+273</f>
        <v>353</v>
      </c>
      <c r="H569">
        <v>933</v>
      </c>
      <c r="I569" s="2">
        <f t="shared" si="1637"/>
        <v>0.37834941050375132</v>
      </c>
      <c r="J569" s="2">
        <f t="shared" si="1638"/>
        <v>121.6</v>
      </c>
      <c r="K569" s="2">
        <f t="shared" si="1639"/>
        <v>1.5254969749351772</v>
      </c>
      <c r="N569">
        <v>9</v>
      </c>
      <c r="O569">
        <v>49</v>
      </c>
      <c r="P569" s="2">
        <f t="shared" si="1681"/>
        <v>0.18367346938775511</v>
      </c>
      <c r="Q569" s="2">
        <f t="shared" si="1682"/>
        <v>0.81632653061224492</v>
      </c>
      <c r="S569">
        <v>16</v>
      </c>
      <c r="T569" s="2">
        <f t="shared" si="1758"/>
        <v>0</v>
      </c>
      <c r="U569">
        <v>19</v>
      </c>
      <c r="V569">
        <v>49</v>
      </c>
      <c r="W569" s="2">
        <f t="shared" si="1769"/>
        <v>1.71</v>
      </c>
      <c r="X569" s="2">
        <f t="shared" si="1769"/>
        <v>24.01</v>
      </c>
      <c r="Y569" s="7">
        <f t="shared" si="1641"/>
        <v>0.92877967513536019</v>
      </c>
      <c r="Z569" s="2">
        <f t="shared" si="1642"/>
        <v>0.38775510204081631</v>
      </c>
      <c r="AA569" s="2" t="e">
        <f t="shared" si="1770"/>
        <v>#DIV/0!</v>
      </c>
      <c r="AB569" s="2">
        <f t="shared" si="1770"/>
        <v>3.0625</v>
      </c>
      <c r="AC569" s="2">
        <f t="shared" si="1644"/>
        <v>0.81632653061224492</v>
      </c>
      <c r="AD569" s="2">
        <f t="shared" si="1771"/>
        <v>19</v>
      </c>
      <c r="AE569" s="2">
        <f t="shared" si="1771"/>
        <v>33</v>
      </c>
      <c r="AF569" s="2">
        <f t="shared" si="1759"/>
        <v>0.67346938775510201</v>
      </c>
      <c r="AG569" s="2">
        <f t="shared" si="1646"/>
        <v>0.5757575757575758</v>
      </c>
      <c r="AH569" s="2">
        <f t="shared" si="1626"/>
        <v>33</v>
      </c>
      <c r="AI569" s="2">
        <v>1</v>
      </c>
      <c r="AJ569">
        <f t="shared" si="1772"/>
        <v>4.2000000000000002E-4</v>
      </c>
      <c r="AK569">
        <f t="shared" si="1760"/>
        <v>214.28571428571425</v>
      </c>
      <c r="AL569">
        <v>60</v>
      </c>
      <c r="AM569">
        <f t="shared" si="1761"/>
        <v>274.28571428571422</v>
      </c>
      <c r="AP569" t="s">
        <v>37</v>
      </c>
      <c r="AQ569">
        <v>105</v>
      </c>
      <c r="AR569">
        <f t="shared" si="1784"/>
        <v>2.0000000000000001E-4</v>
      </c>
      <c r="AS569">
        <v>3</v>
      </c>
      <c r="AT569">
        <v>1</v>
      </c>
      <c r="AU569">
        <f t="shared" si="1628"/>
        <v>27.712812921102035</v>
      </c>
      <c r="AV569" t="s">
        <v>53</v>
      </c>
      <c r="AW569" t="s">
        <v>64</v>
      </c>
      <c r="AZ569" s="2">
        <f t="shared" si="1679"/>
        <v>3</v>
      </c>
      <c r="BA569" s="2">
        <f t="shared" si="1680"/>
        <v>2</v>
      </c>
      <c r="BB569">
        <v>0</v>
      </c>
      <c r="BC569">
        <f t="shared" si="1629"/>
        <v>0</v>
      </c>
      <c r="BD569">
        <v>0</v>
      </c>
      <c r="BE569">
        <f t="shared" si="1630"/>
        <v>0</v>
      </c>
      <c r="BF569">
        <v>0</v>
      </c>
      <c r="BG569">
        <f t="shared" si="1624"/>
        <v>0</v>
      </c>
      <c r="BH569">
        <v>0</v>
      </c>
      <c r="BI569">
        <f t="shared" si="1631"/>
        <v>0</v>
      </c>
      <c r="BJ569">
        <v>0</v>
      </c>
      <c r="BK569">
        <f t="shared" si="1632"/>
        <v>0</v>
      </c>
      <c r="BL569">
        <v>100</v>
      </c>
      <c r="BM569">
        <f t="shared" si="1633"/>
        <v>1</v>
      </c>
      <c r="BN569">
        <v>0</v>
      </c>
      <c r="BO569">
        <f t="shared" si="1634"/>
        <v>0</v>
      </c>
      <c r="BP569">
        <v>0</v>
      </c>
      <c r="BQ569">
        <f t="shared" si="1635"/>
        <v>0</v>
      </c>
      <c r="BR569">
        <v>0</v>
      </c>
      <c r="BS569">
        <f t="shared" si="1647"/>
        <v>0</v>
      </c>
      <c r="BT569">
        <v>0</v>
      </c>
      <c r="BU569">
        <f t="shared" si="1648"/>
        <v>0</v>
      </c>
      <c r="BV569">
        <v>0</v>
      </c>
      <c r="BW569">
        <f t="shared" si="1649"/>
        <v>0</v>
      </c>
      <c r="BX569">
        <v>0</v>
      </c>
      <c r="BY569">
        <f t="shared" si="1650"/>
        <v>0</v>
      </c>
      <c r="BZ569">
        <v>0</v>
      </c>
      <c r="CA569">
        <f t="shared" si="1651"/>
        <v>0</v>
      </c>
      <c r="CB569">
        <v>0</v>
      </c>
      <c r="CC569">
        <f t="shared" si="1652"/>
        <v>0</v>
      </c>
      <c r="CD569">
        <v>0</v>
      </c>
      <c r="CE569">
        <f t="shared" si="1653"/>
        <v>0</v>
      </c>
      <c r="CF569">
        <v>0</v>
      </c>
      <c r="CG569">
        <f t="shared" si="1654"/>
        <v>0</v>
      </c>
      <c r="CH569">
        <v>0</v>
      </c>
      <c r="CI569">
        <f t="shared" si="1655"/>
        <v>0</v>
      </c>
      <c r="CJ569">
        <v>0</v>
      </c>
      <c r="CK569">
        <f t="shared" si="1656"/>
        <v>0</v>
      </c>
      <c r="CL569">
        <v>0</v>
      </c>
      <c r="CM569">
        <f t="shared" si="1657"/>
        <v>0</v>
      </c>
      <c r="CN569">
        <v>0</v>
      </c>
      <c r="CO569">
        <f t="shared" si="1658"/>
        <v>0</v>
      </c>
      <c r="CP569">
        <v>0</v>
      </c>
      <c r="CQ569">
        <f t="shared" si="1659"/>
        <v>0</v>
      </c>
      <c r="CR569">
        <v>0</v>
      </c>
      <c r="CS569">
        <f t="shared" si="1660"/>
        <v>0</v>
      </c>
      <c r="CT569">
        <v>0</v>
      </c>
      <c r="CU569">
        <f t="shared" si="1661"/>
        <v>0</v>
      </c>
      <c r="CV569">
        <v>0</v>
      </c>
      <c r="CW569">
        <f t="shared" si="1662"/>
        <v>0</v>
      </c>
      <c r="CX569">
        <v>0</v>
      </c>
      <c r="CY569">
        <f t="shared" si="1663"/>
        <v>0</v>
      </c>
      <c r="CZ569">
        <v>0</v>
      </c>
      <c r="DA569">
        <f t="shared" si="1664"/>
        <v>0</v>
      </c>
      <c r="DB569">
        <v>0</v>
      </c>
      <c r="DC569">
        <f t="shared" si="1665"/>
        <v>0</v>
      </c>
      <c r="DD569">
        <v>0</v>
      </c>
      <c r="DE569">
        <f t="shared" si="1666"/>
        <v>0</v>
      </c>
      <c r="DF569">
        <v>0</v>
      </c>
      <c r="DG569">
        <f t="shared" si="1667"/>
        <v>0</v>
      </c>
      <c r="DH569">
        <v>0</v>
      </c>
      <c r="DI569">
        <f t="shared" si="1668"/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f t="shared" si="1733"/>
        <v>0</v>
      </c>
      <c r="ET569">
        <v>0</v>
      </c>
      <c r="EU569">
        <f t="shared" si="1734"/>
        <v>0</v>
      </c>
      <c r="EV569">
        <v>97</v>
      </c>
      <c r="EW569">
        <f t="shared" si="1671"/>
        <v>0.91334706102583296</v>
      </c>
      <c r="EX569">
        <v>3</v>
      </c>
      <c r="EY569">
        <f t="shared" si="1672"/>
        <v>8.6652938974166982E-2</v>
      </c>
      <c r="EZ569">
        <v>0</v>
      </c>
      <c r="FA569">
        <f t="shared" si="1735"/>
        <v>0</v>
      </c>
      <c r="FB569">
        <v>0</v>
      </c>
      <c r="FC569">
        <f t="shared" si="1736"/>
        <v>0</v>
      </c>
      <c r="FD569">
        <v>0</v>
      </c>
      <c r="FE569">
        <f t="shared" si="1737"/>
        <v>0</v>
      </c>
      <c r="FF569">
        <v>0</v>
      </c>
      <c r="FG569">
        <f t="shared" si="1738"/>
        <v>0</v>
      </c>
      <c r="FH569">
        <v>0</v>
      </c>
      <c r="FI569">
        <f t="shared" si="1739"/>
        <v>0</v>
      </c>
      <c r="FJ569">
        <v>0</v>
      </c>
      <c r="FK569">
        <f t="shared" si="1773"/>
        <v>0</v>
      </c>
      <c r="FL569">
        <v>0</v>
      </c>
      <c r="FM569">
        <f t="shared" si="1774"/>
        <v>0</v>
      </c>
      <c r="FN569">
        <v>0</v>
      </c>
      <c r="FO569">
        <f t="shared" si="1775"/>
        <v>0</v>
      </c>
      <c r="FP569">
        <v>0</v>
      </c>
      <c r="FQ569">
        <f t="shared" si="1776"/>
        <v>0</v>
      </c>
      <c r="FR569">
        <v>0</v>
      </c>
      <c r="FS569">
        <f t="shared" si="1777"/>
        <v>0</v>
      </c>
      <c r="FT569">
        <v>0</v>
      </c>
      <c r="FU569">
        <f t="shared" si="1778"/>
        <v>0</v>
      </c>
      <c r="FV569">
        <v>0</v>
      </c>
      <c r="FW569">
        <f t="shared" si="1779"/>
        <v>0</v>
      </c>
      <c r="FX569">
        <v>0</v>
      </c>
      <c r="FY569">
        <f t="shared" si="1780"/>
        <v>0</v>
      </c>
      <c r="FZ569">
        <v>0</v>
      </c>
      <c r="GA569">
        <f t="shared" si="1781"/>
        <v>0</v>
      </c>
      <c r="GB569">
        <v>0</v>
      </c>
      <c r="GC569">
        <f t="shared" si="1782"/>
        <v>0</v>
      </c>
      <c r="GD569">
        <v>0</v>
      </c>
      <c r="GE569">
        <f t="shared" si="1783"/>
        <v>0</v>
      </c>
      <c r="GF569">
        <v>0</v>
      </c>
      <c r="GG569">
        <f t="shared" si="1697"/>
        <v>0</v>
      </c>
      <c r="GH569">
        <v>0</v>
      </c>
      <c r="GI569">
        <f t="shared" si="1751"/>
        <v>0</v>
      </c>
      <c r="GJ569">
        <v>0</v>
      </c>
      <c r="GK569">
        <f t="shared" si="1752"/>
        <v>0</v>
      </c>
      <c r="GL569">
        <v>0</v>
      </c>
      <c r="GM569">
        <f t="shared" si="1753"/>
        <v>0</v>
      </c>
      <c r="GN569">
        <v>0</v>
      </c>
      <c r="GO569">
        <f t="shared" si="1754"/>
        <v>0</v>
      </c>
      <c r="GP569">
        <v>0</v>
      </c>
      <c r="GQ569">
        <f t="shared" si="1755"/>
        <v>0</v>
      </c>
      <c r="GR569" s="3" t="s">
        <v>845</v>
      </c>
    </row>
    <row r="570" spans="1:200" x14ac:dyDescent="0.45">
      <c r="A570">
        <v>569</v>
      </c>
      <c r="B570" t="s">
        <v>53</v>
      </c>
      <c r="C570" t="s">
        <v>844</v>
      </c>
      <c r="D570" t="s">
        <v>830</v>
      </c>
      <c r="E570" t="s">
        <v>830</v>
      </c>
      <c r="F570">
        <f t="shared" si="1768"/>
        <v>231.4</v>
      </c>
      <c r="G570">
        <f>110+273</f>
        <v>383</v>
      </c>
      <c r="H570">
        <v>933</v>
      </c>
      <c r="I570" s="2">
        <f t="shared" si="1637"/>
        <v>0.41050375133976419</v>
      </c>
      <c r="J570" s="2">
        <f t="shared" si="1638"/>
        <v>151.6</v>
      </c>
      <c r="K570" s="2">
        <f t="shared" si="1639"/>
        <v>1.6551426101987898</v>
      </c>
      <c r="N570">
        <v>60</v>
      </c>
      <c r="O570">
        <v>51</v>
      </c>
      <c r="P570" s="2">
        <f t="shared" si="1681"/>
        <v>1.1764705882352942</v>
      </c>
      <c r="Q570" s="2">
        <f t="shared" si="1682"/>
        <v>-0.17647058823529413</v>
      </c>
      <c r="S570">
        <v>16</v>
      </c>
      <c r="T570" s="2">
        <f t="shared" si="1758"/>
        <v>0</v>
      </c>
      <c r="U570">
        <v>45</v>
      </c>
      <c r="V570">
        <v>45</v>
      </c>
      <c r="W570" s="2">
        <f t="shared" si="1769"/>
        <v>27</v>
      </c>
      <c r="X570" s="2">
        <f t="shared" si="1769"/>
        <v>22.95</v>
      </c>
      <c r="Y570" s="7">
        <f t="shared" si="1641"/>
        <v>-0.17647058823529416</v>
      </c>
      <c r="Z570" s="2">
        <f t="shared" si="1642"/>
        <v>1</v>
      </c>
      <c r="AA570" s="2" t="e">
        <f t="shared" si="1770"/>
        <v>#DIV/0!</v>
      </c>
      <c r="AB570" s="2">
        <f t="shared" si="1770"/>
        <v>2.8125</v>
      </c>
      <c r="AC570" s="2">
        <f t="shared" si="1644"/>
        <v>-0.17647058823529413</v>
      </c>
      <c r="AD570" s="2">
        <f t="shared" si="1771"/>
        <v>45</v>
      </c>
      <c r="AE570" s="2">
        <f t="shared" si="1771"/>
        <v>29</v>
      </c>
      <c r="AF570" s="2">
        <f t="shared" si="1759"/>
        <v>0.64444444444444449</v>
      </c>
      <c r="AG570" s="2">
        <f t="shared" si="1646"/>
        <v>1.5517241379310345</v>
      </c>
      <c r="AH570" s="2">
        <f t="shared" si="1626"/>
        <v>32.866666666666667</v>
      </c>
      <c r="AI570" s="2">
        <v>0</v>
      </c>
      <c r="AJ570">
        <f t="shared" si="1772"/>
        <v>4.2000000000000002E-4</v>
      </c>
      <c r="AK570">
        <f t="shared" si="1760"/>
        <v>1428.5714285714284</v>
      </c>
      <c r="AL570">
        <v>60</v>
      </c>
      <c r="AM570">
        <f t="shared" si="1761"/>
        <v>1488.5714285714284</v>
      </c>
      <c r="AP570" t="s">
        <v>37</v>
      </c>
      <c r="AQ570">
        <v>105</v>
      </c>
      <c r="AR570">
        <f t="shared" si="1784"/>
        <v>2.0000000000000001E-4</v>
      </c>
      <c r="AS570">
        <v>3</v>
      </c>
      <c r="AT570">
        <v>1</v>
      </c>
      <c r="AU570">
        <f t="shared" si="1628"/>
        <v>27.712812921102035</v>
      </c>
      <c r="AV570" t="s">
        <v>53</v>
      </c>
      <c r="AW570" t="s">
        <v>64</v>
      </c>
      <c r="AZ570" s="2">
        <f t="shared" si="1679"/>
        <v>3</v>
      </c>
      <c r="BA570" s="2">
        <f t="shared" si="1680"/>
        <v>2</v>
      </c>
      <c r="BB570">
        <v>0</v>
      </c>
      <c r="BC570">
        <f t="shared" si="1629"/>
        <v>0</v>
      </c>
      <c r="BD570">
        <v>0</v>
      </c>
      <c r="BE570">
        <f t="shared" si="1630"/>
        <v>0</v>
      </c>
      <c r="BF570">
        <v>0</v>
      </c>
      <c r="BG570">
        <f t="shared" si="1624"/>
        <v>0</v>
      </c>
      <c r="BH570">
        <v>0</v>
      </c>
      <c r="BI570">
        <f t="shared" si="1631"/>
        <v>0</v>
      </c>
      <c r="BJ570">
        <v>0</v>
      </c>
      <c r="BK570">
        <f t="shared" si="1632"/>
        <v>0</v>
      </c>
      <c r="BL570">
        <v>100</v>
      </c>
      <c r="BM570">
        <f t="shared" si="1633"/>
        <v>1</v>
      </c>
      <c r="BN570">
        <v>0</v>
      </c>
      <c r="BO570">
        <f t="shared" si="1634"/>
        <v>0</v>
      </c>
      <c r="BP570">
        <v>0</v>
      </c>
      <c r="BQ570">
        <f t="shared" si="1635"/>
        <v>0</v>
      </c>
      <c r="BR570">
        <v>0</v>
      </c>
      <c r="BS570">
        <f t="shared" si="1647"/>
        <v>0</v>
      </c>
      <c r="BT570">
        <v>0</v>
      </c>
      <c r="BU570">
        <f t="shared" si="1648"/>
        <v>0</v>
      </c>
      <c r="BV570">
        <v>0</v>
      </c>
      <c r="BW570">
        <f t="shared" si="1649"/>
        <v>0</v>
      </c>
      <c r="BX570">
        <v>0</v>
      </c>
      <c r="BY570">
        <f t="shared" si="1650"/>
        <v>0</v>
      </c>
      <c r="BZ570">
        <v>0</v>
      </c>
      <c r="CA570">
        <f t="shared" si="1651"/>
        <v>0</v>
      </c>
      <c r="CB570">
        <v>0</v>
      </c>
      <c r="CC570">
        <f t="shared" si="1652"/>
        <v>0</v>
      </c>
      <c r="CD570">
        <v>0</v>
      </c>
      <c r="CE570">
        <f t="shared" si="1653"/>
        <v>0</v>
      </c>
      <c r="CF570">
        <v>0</v>
      </c>
      <c r="CG570">
        <f t="shared" si="1654"/>
        <v>0</v>
      </c>
      <c r="CH570">
        <v>0</v>
      </c>
      <c r="CI570">
        <f t="shared" si="1655"/>
        <v>0</v>
      </c>
      <c r="CJ570">
        <v>0</v>
      </c>
      <c r="CK570">
        <f t="shared" si="1656"/>
        <v>0</v>
      </c>
      <c r="CL570">
        <v>0</v>
      </c>
      <c r="CM570">
        <f t="shared" si="1657"/>
        <v>0</v>
      </c>
      <c r="CN570">
        <v>0</v>
      </c>
      <c r="CO570">
        <f t="shared" si="1658"/>
        <v>0</v>
      </c>
      <c r="CP570">
        <v>0</v>
      </c>
      <c r="CQ570">
        <f t="shared" si="1659"/>
        <v>0</v>
      </c>
      <c r="CR570">
        <v>0</v>
      </c>
      <c r="CS570">
        <f t="shared" si="1660"/>
        <v>0</v>
      </c>
      <c r="CT570">
        <v>0</v>
      </c>
      <c r="CU570">
        <f t="shared" si="1661"/>
        <v>0</v>
      </c>
      <c r="CV570">
        <v>0</v>
      </c>
      <c r="CW570">
        <f t="shared" si="1662"/>
        <v>0</v>
      </c>
      <c r="CX570">
        <v>0</v>
      </c>
      <c r="CY570">
        <f t="shared" si="1663"/>
        <v>0</v>
      </c>
      <c r="CZ570">
        <v>0</v>
      </c>
      <c r="DA570">
        <f t="shared" si="1664"/>
        <v>0</v>
      </c>
      <c r="DB570">
        <v>0</v>
      </c>
      <c r="DC570">
        <f t="shared" si="1665"/>
        <v>0</v>
      </c>
      <c r="DD570">
        <v>0</v>
      </c>
      <c r="DE570">
        <f t="shared" si="1666"/>
        <v>0</v>
      </c>
      <c r="DF570">
        <v>0</v>
      </c>
      <c r="DG570">
        <f t="shared" si="1667"/>
        <v>0</v>
      </c>
      <c r="DH570">
        <v>0</v>
      </c>
      <c r="DI570">
        <f t="shared" si="1668"/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f t="shared" si="1733"/>
        <v>0</v>
      </c>
      <c r="ET570">
        <v>0</v>
      </c>
      <c r="EU570">
        <f t="shared" si="1734"/>
        <v>0</v>
      </c>
      <c r="EV570">
        <v>97</v>
      </c>
      <c r="EW570">
        <f t="shared" si="1671"/>
        <v>0.91334706102583296</v>
      </c>
      <c r="EX570">
        <v>3</v>
      </c>
      <c r="EY570">
        <f t="shared" si="1672"/>
        <v>8.6652938974166982E-2</v>
      </c>
      <c r="EZ570">
        <v>0</v>
      </c>
      <c r="FA570">
        <f t="shared" si="1735"/>
        <v>0</v>
      </c>
      <c r="FB570">
        <v>0</v>
      </c>
      <c r="FC570">
        <f t="shared" si="1736"/>
        <v>0</v>
      </c>
      <c r="FD570">
        <v>0</v>
      </c>
      <c r="FE570">
        <f t="shared" si="1737"/>
        <v>0</v>
      </c>
      <c r="FF570">
        <v>0</v>
      </c>
      <c r="FG570">
        <f t="shared" si="1738"/>
        <v>0</v>
      </c>
      <c r="FH570">
        <v>0</v>
      </c>
      <c r="FI570">
        <f t="shared" si="1739"/>
        <v>0</v>
      </c>
      <c r="FJ570">
        <v>0</v>
      </c>
      <c r="FK570">
        <f t="shared" si="1773"/>
        <v>0</v>
      </c>
      <c r="FL570">
        <v>0</v>
      </c>
      <c r="FM570">
        <f t="shared" si="1774"/>
        <v>0</v>
      </c>
      <c r="FN570">
        <v>0</v>
      </c>
      <c r="FO570">
        <f t="shared" si="1775"/>
        <v>0</v>
      </c>
      <c r="FP570">
        <v>0</v>
      </c>
      <c r="FQ570">
        <f t="shared" si="1776"/>
        <v>0</v>
      </c>
      <c r="FR570">
        <v>0</v>
      </c>
      <c r="FS570">
        <f t="shared" si="1777"/>
        <v>0</v>
      </c>
      <c r="FT570">
        <v>0</v>
      </c>
      <c r="FU570">
        <f t="shared" si="1778"/>
        <v>0</v>
      </c>
      <c r="FV570">
        <v>0</v>
      </c>
      <c r="FW570">
        <f t="shared" si="1779"/>
        <v>0</v>
      </c>
      <c r="FX570">
        <v>0</v>
      </c>
      <c r="FY570">
        <f t="shared" si="1780"/>
        <v>0</v>
      </c>
      <c r="FZ570">
        <v>0</v>
      </c>
      <c r="GA570">
        <f t="shared" si="1781"/>
        <v>0</v>
      </c>
      <c r="GB570">
        <v>0</v>
      </c>
      <c r="GC570">
        <f t="shared" si="1782"/>
        <v>0</v>
      </c>
      <c r="GD570">
        <v>0</v>
      </c>
      <c r="GE570">
        <f t="shared" si="1783"/>
        <v>0</v>
      </c>
      <c r="GF570">
        <v>0</v>
      </c>
      <c r="GG570">
        <f t="shared" si="1697"/>
        <v>0</v>
      </c>
      <c r="GH570">
        <v>0</v>
      </c>
      <c r="GI570">
        <f t="shared" si="1751"/>
        <v>0</v>
      </c>
      <c r="GJ570">
        <v>0</v>
      </c>
      <c r="GK570">
        <f t="shared" si="1752"/>
        <v>0</v>
      </c>
      <c r="GL570">
        <v>0</v>
      </c>
      <c r="GM570">
        <f t="shared" si="1753"/>
        <v>0</v>
      </c>
      <c r="GN570">
        <v>0</v>
      </c>
      <c r="GO570">
        <f t="shared" si="1754"/>
        <v>0</v>
      </c>
      <c r="GP570">
        <v>0</v>
      </c>
      <c r="GQ570">
        <f t="shared" si="1755"/>
        <v>0</v>
      </c>
      <c r="GR570" s="3" t="s">
        <v>845</v>
      </c>
    </row>
    <row r="571" spans="1:200" x14ac:dyDescent="0.45">
      <c r="A571">
        <v>570</v>
      </c>
      <c r="B571" t="s">
        <v>53</v>
      </c>
      <c r="C571" t="s">
        <v>844</v>
      </c>
      <c r="D571" t="s">
        <v>830</v>
      </c>
      <c r="E571" t="s">
        <v>830</v>
      </c>
      <c r="F571">
        <f t="shared" si="1768"/>
        <v>231.4</v>
      </c>
      <c r="G571">
        <f>150+273</f>
        <v>423</v>
      </c>
      <c r="H571">
        <v>933</v>
      </c>
      <c r="I571" s="2">
        <f t="shared" si="1637"/>
        <v>0.45337620578778137</v>
      </c>
      <c r="J571" s="2">
        <f t="shared" si="1638"/>
        <v>191.6</v>
      </c>
      <c r="K571" s="2">
        <f t="shared" si="1639"/>
        <v>1.8280034572169404</v>
      </c>
      <c r="N571">
        <v>78</v>
      </c>
      <c r="O571">
        <v>53</v>
      </c>
      <c r="P571" s="2">
        <f t="shared" si="1681"/>
        <v>1.4716981132075471</v>
      </c>
      <c r="Q571" s="2">
        <f t="shared" si="1682"/>
        <v>-0.47169811320754718</v>
      </c>
      <c r="S571">
        <v>16</v>
      </c>
      <c r="T571" s="2">
        <f t="shared" si="1758"/>
        <v>0</v>
      </c>
      <c r="U571">
        <v>42</v>
      </c>
      <c r="V571">
        <v>39</v>
      </c>
      <c r="W571" s="2">
        <f t="shared" si="1769"/>
        <v>32.76</v>
      </c>
      <c r="X571" s="2">
        <f t="shared" si="1769"/>
        <v>20.67</v>
      </c>
      <c r="Y571" s="7">
        <f t="shared" si="1641"/>
        <v>-0.58490566037735825</v>
      </c>
      <c r="Z571" s="2">
        <f t="shared" si="1642"/>
        <v>1.0769230769230769</v>
      </c>
      <c r="AA571" s="2" t="e">
        <f t="shared" si="1770"/>
        <v>#DIV/0!</v>
      </c>
      <c r="AB571" s="2">
        <f t="shared" si="1770"/>
        <v>2.4375</v>
      </c>
      <c r="AC571" s="2">
        <f t="shared" si="1644"/>
        <v>-0.47169811320754718</v>
      </c>
      <c r="AD571" s="2">
        <f t="shared" si="1771"/>
        <v>42</v>
      </c>
      <c r="AE571" s="2">
        <f t="shared" si="1771"/>
        <v>23</v>
      </c>
      <c r="AF571" s="2">
        <f t="shared" si="1759"/>
        <v>0.58974358974358976</v>
      </c>
      <c r="AG571" s="2">
        <f t="shared" si="1646"/>
        <v>1.826086956521739</v>
      </c>
      <c r="AH571" s="2">
        <f t="shared" si="1626"/>
        <v>31.256410256410255</v>
      </c>
      <c r="AI571" s="2">
        <v>0</v>
      </c>
      <c r="AJ571">
        <f t="shared" si="1772"/>
        <v>4.2000000000000002E-4</v>
      </c>
      <c r="AK571">
        <f t="shared" si="1760"/>
        <v>1857.1428571428571</v>
      </c>
      <c r="AL571">
        <v>60</v>
      </c>
      <c r="AM571">
        <f t="shared" si="1761"/>
        <v>1917.1428571428571</v>
      </c>
      <c r="AP571" t="s">
        <v>37</v>
      </c>
      <c r="AQ571">
        <v>105</v>
      </c>
      <c r="AR571">
        <f t="shared" si="1784"/>
        <v>2.0000000000000001E-4</v>
      </c>
      <c r="AS571">
        <v>3</v>
      </c>
      <c r="AT571">
        <v>1</v>
      </c>
      <c r="AU571">
        <f t="shared" si="1628"/>
        <v>27.712812921102035</v>
      </c>
      <c r="AV571" t="s">
        <v>53</v>
      </c>
      <c r="AW571" t="s">
        <v>64</v>
      </c>
      <c r="AZ571" s="2">
        <f t="shared" si="1679"/>
        <v>3</v>
      </c>
      <c r="BA571" s="2">
        <f t="shared" si="1680"/>
        <v>2</v>
      </c>
      <c r="BB571">
        <v>0</v>
      </c>
      <c r="BC571">
        <f t="shared" si="1629"/>
        <v>0</v>
      </c>
      <c r="BD571">
        <v>0</v>
      </c>
      <c r="BE571">
        <f t="shared" si="1630"/>
        <v>0</v>
      </c>
      <c r="BF571">
        <v>0</v>
      </c>
      <c r="BG571">
        <f t="shared" si="1624"/>
        <v>0</v>
      </c>
      <c r="BH571">
        <v>0</v>
      </c>
      <c r="BI571">
        <f t="shared" si="1631"/>
        <v>0</v>
      </c>
      <c r="BJ571">
        <v>0</v>
      </c>
      <c r="BK571">
        <f t="shared" si="1632"/>
        <v>0</v>
      </c>
      <c r="BL571">
        <v>100</v>
      </c>
      <c r="BM571">
        <f t="shared" si="1633"/>
        <v>1</v>
      </c>
      <c r="BN571">
        <v>0</v>
      </c>
      <c r="BO571">
        <f t="shared" si="1634"/>
        <v>0</v>
      </c>
      <c r="BP571">
        <v>0</v>
      </c>
      <c r="BQ571">
        <f t="shared" si="1635"/>
        <v>0</v>
      </c>
      <c r="BR571">
        <v>0</v>
      </c>
      <c r="BS571">
        <f t="shared" si="1647"/>
        <v>0</v>
      </c>
      <c r="BT571">
        <v>0</v>
      </c>
      <c r="BU571">
        <f t="shared" si="1648"/>
        <v>0</v>
      </c>
      <c r="BV571">
        <v>0</v>
      </c>
      <c r="BW571">
        <f t="shared" si="1649"/>
        <v>0</v>
      </c>
      <c r="BX571">
        <v>0</v>
      </c>
      <c r="BY571">
        <f t="shared" si="1650"/>
        <v>0</v>
      </c>
      <c r="BZ571">
        <v>0</v>
      </c>
      <c r="CA571">
        <f t="shared" si="1651"/>
        <v>0</v>
      </c>
      <c r="CB571">
        <v>0</v>
      </c>
      <c r="CC571">
        <f t="shared" si="1652"/>
        <v>0</v>
      </c>
      <c r="CD571">
        <v>0</v>
      </c>
      <c r="CE571">
        <f t="shared" si="1653"/>
        <v>0</v>
      </c>
      <c r="CF571">
        <v>0</v>
      </c>
      <c r="CG571">
        <f t="shared" si="1654"/>
        <v>0</v>
      </c>
      <c r="CH571">
        <v>0</v>
      </c>
      <c r="CI571">
        <f t="shared" si="1655"/>
        <v>0</v>
      </c>
      <c r="CJ571">
        <v>0</v>
      </c>
      <c r="CK571">
        <f t="shared" si="1656"/>
        <v>0</v>
      </c>
      <c r="CL571">
        <v>0</v>
      </c>
      <c r="CM571">
        <f t="shared" si="1657"/>
        <v>0</v>
      </c>
      <c r="CN571">
        <v>0</v>
      </c>
      <c r="CO571">
        <f t="shared" si="1658"/>
        <v>0</v>
      </c>
      <c r="CP571">
        <v>0</v>
      </c>
      <c r="CQ571">
        <f t="shared" si="1659"/>
        <v>0</v>
      </c>
      <c r="CR571">
        <v>0</v>
      </c>
      <c r="CS571">
        <f t="shared" si="1660"/>
        <v>0</v>
      </c>
      <c r="CT571">
        <v>0</v>
      </c>
      <c r="CU571">
        <f t="shared" si="1661"/>
        <v>0</v>
      </c>
      <c r="CV571">
        <v>0</v>
      </c>
      <c r="CW571">
        <f t="shared" si="1662"/>
        <v>0</v>
      </c>
      <c r="CX571">
        <v>0</v>
      </c>
      <c r="CY571">
        <f t="shared" si="1663"/>
        <v>0</v>
      </c>
      <c r="CZ571">
        <v>0</v>
      </c>
      <c r="DA571">
        <f t="shared" si="1664"/>
        <v>0</v>
      </c>
      <c r="DB571">
        <v>0</v>
      </c>
      <c r="DC571">
        <f t="shared" si="1665"/>
        <v>0</v>
      </c>
      <c r="DD571">
        <v>0</v>
      </c>
      <c r="DE571">
        <f t="shared" si="1666"/>
        <v>0</v>
      </c>
      <c r="DF571">
        <v>0</v>
      </c>
      <c r="DG571">
        <f t="shared" si="1667"/>
        <v>0</v>
      </c>
      <c r="DH571">
        <v>0</v>
      </c>
      <c r="DI571">
        <f t="shared" si="1668"/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f t="shared" si="1733"/>
        <v>0</v>
      </c>
      <c r="ET571">
        <v>0</v>
      </c>
      <c r="EU571">
        <f t="shared" si="1734"/>
        <v>0</v>
      </c>
      <c r="EV571">
        <v>97</v>
      </c>
      <c r="EW571">
        <f t="shared" si="1671"/>
        <v>0.91334706102583296</v>
      </c>
      <c r="EX571">
        <v>3</v>
      </c>
      <c r="EY571">
        <f t="shared" si="1672"/>
        <v>8.6652938974166982E-2</v>
      </c>
      <c r="EZ571">
        <v>0</v>
      </c>
      <c r="FA571">
        <f t="shared" si="1735"/>
        <v>0</v>
      </c>
      <c r="FB571">
        <v>0</v>
      </c>
      <c r="FC571">
        <f t="shared" si="1736"/>
        <v>0</v>
      </c>
      <c r="FD571">
        <v>0</v>
      </c>
      <c r="FE571">
        <f t="shared" si="1737"/>
        <v>0</v>
      </c>
      <c r="FF571">
        <v>0</v>
      </c>
      <c r="FG571">
        <f t="shared" si="1738"/>
        <v>0</v>
      </c>
      <c r="FH571">
        <v>0</v>
      </c>
      <c r="FI571">
        <f t="shared" si="1739"/>
        <v>0</v>
      </c>
      <c r="FJ571">
        <v>0</v>
      </c>
      <c r="FK571">
        <f t="shared" si="1773"/>
        <v>0</v>
      </c>
      <c r="FL571">
        <v>0</v>
      </c>
      <c r="FM571">
        <f t="shared" si="1774"/>
        <v>0</v>
      </c>
      <c r="FN571">
        <v>0</v>
      </c>
      <c r="FO571">
        <f t="shared" si="1775"/>
        <v>0</v>
      </c>
      <c r="FP571">
        <v>0</v>
      </c>
      <c r="FQ571">
        <f t="shared" si="1776"/>
        <v>0</v>
      </c>
      <c r="FR571">
        <v>0</v>
      </c>
      <c r="FS571">
        <f t="shared" si="1777"/>
        <v>0</v>
      </c>
      <c r="FT571">
        <v>0</v>
      </c>
      <c r="FU571">
        <f t="shared" si="1778"/>
        <v>0</v>
      </c>
      <c r="FV571">
        <v>0</v>
      </c>
      <c r="FW571">
        <f t="shared" si="1779"/>
        <v>0</v>
      </c>
      <c r="FX571">
        <v>0</v>
      </c>
      <c r="FY571">
        <f t="shared" si="1780"/>
        <v>0</v>
      </c>
      <c r="FZ571">
        <v>0</v>
      </c>
      <c r="GA571">
        <f t="shared" si="1781"/>
        <v>0</v>
      </c>
      <c r="GB571">
        <v>0</v>
      </c>
      <c r="GC571">
        <f t="shared" si="1782"/>
        <v>0</v>
      </c>
      <c r="GD571">
        <v>0</v>
      </c>
      <c r="GE571">
        <f t="shared" si="1783"/>
        <v>0</v>
      </c>
      <c r="GF571">
        <v>0</v>
      </c>
      <c r="GG571">
        <f t="shared" si="1697"/>
        <v>0</v>
      </c>
      <c r="GH571">
        <v>0</v>
      </c>
      <c r="GI571">
        <f t="shared" si="1751"/>
        <v>0</v>
      </c>
      <c r="GJ571">
        <v>0</v>
      </c>
      <c r="GK571">
        <f t="shared" si="1752"/>
        <v>0</v>
      </c>
      <c r="GL571">
        <v>0</v>
      </c>
      <c r="GM571">
        <f t="shared" si="1753"/>
        <v>0</v>
      </c>
      <c r="GN571">
        <v>0</v>
      </c>
      <c r="GO571">
        <f t="shared" si="1754"/>
        <v>0</v>
      </c>
      <c r="GP571">
        <v>0</v>
      </c>
      <c r="GQ571">
        <f t="shared" si="1755"/>
        <v>0</v>
      </c>
      <c r="GR571" s="3" t="s">
        <v>845</v>
      </c>
    </row>
    <row r="572" spans="1:200" x14ac:dyDescent="0.45">
      <c r="A572">
        <v>571</v>
      </c>
      <c r="B572" t="s">
        <v>53</v>
      </c>
      <c r="C572" t="s">
        <v>844</v>
      </c>
      <c r="D572" t="s">
        <v>830</v>
      </c>
      <c r="E572" t="s">
        <v>830</v>
      </c>
      <c r="F572">
        <f t="shared" si="1768"/>
        <v>231.4</v>
      </c>
      <c r="G572">
        <f>273+20</f>
        <v>293</v>
      </c>
      <c r="H572">
        <v>933</v>
      </c>
      <c r="I572" s="2">
        <f t="shared" si="1637"/>
        <v>0.31404072883172562</v>
      </c>
      <c r="J572" s="2">
        <f t="shared" si="1638"/>
        <v>61.599999999999994</v>
      </c>
      <c r="K572" s="2">
        <f t="shared" si="1639"/>
        <v>1.2662057044079515</v>
      </c>
      <c r="N572">
        <v>12</v>
      </c>
      <c r="O572">
        <v>42</v>
      </c>
      <c r="P572" s="2">
        <f t="shared" si="1681"/>
        <v>0.2857142857142857</v>
      </c>
      <c r="Q572" s="2">
        <f t="shared" si="1682"/>
        <v>0.7142857142857143</v>
      </c>
      <c r="S572">
        <v>16</v>
      </c>
      <c r="T572" s="2">
        <f t="shared" si="1758"/>
        <v>0</v>
      </c>
      <c r="U572">
        <v>24</v>
      </c>
      <c r="V572">
        <v>62</v>
      </c>
      <c r="W572" s="2">
        <f t="shared" si="1769"/>
        <v>2.88</v>
      </c>
      <c r="X572" s="2">
        <f t="shared" si="1769"/>
        <v>26.04</v>
      </c>
      <c r="Y572" s="7">
        <f t="shared" si="1641"/>
        <v>0.88940092165898621</v>
      </c>
      <c r="Z572" s="2">
        <f t="shared" si="1642"/>
        <v>0.38709677419354838</v>
      </c>
      <c r="AA572" s="2" t="e">
        <f t="shared" si="1770"/>
        <v>#DIV/0!</v>
      </c>
      <c r="AB572" s="2">
        <f t="shared" si="1770"/>
        <v>3.875</v>
      </c>
      <c r="AC572" s="2">
        <f t="shared" si="1644"/>
        <v>0.7142857142857143</v>
      </c>
      <c r="AD572" s="2">
        <f t="shared" si="1771"/>
        <v>24</v>
      </c>
      <c r="AE572" s="2">
        <f t="shared" si="1771"/>
        <v>46</v>
      </c>
      <c r="AF572" s="2">
        <f t="shared" si="1759"/>
        <v>0.74193548387096775</v>
      </c>
      <c r="AG572" s="2">
        <f t="shared" si="1646"/>
        <v>0.52173913043478259</v>
      </c>
      <c r="AH572" s="2">
        <f t="shared" si="1626"/>
        <v>31.161290322580644</v>
      </c>
      <c r="AI572" s="2">
        <v>1</v>
      </c>
      <c r="AJ572">
        <f t="shared" ref="AJ572:AJ577" si="1785">1.8*10^-3</f>
        <v>1.8000000000000002E-3</v>
      </c>
      <c r="AK572">
        <f t="shared" si="1760"/>
        <v>66.666666666666657</v>
      </c>
      <c r="AL572">
        <v>60</v>
      </c>
      <c r="AM572">
        <f t="shared" si="1761"/>
        <v>126.66666666666666</v>
      </c>
      <c r="AP572" t="s">
        <v>37</v>
      </c>
      <c r="AQ572">
        <v>105</v>
      </c>
      <c r="AR572">
        <f t="shared" si="1784"/>
        <v>2.0000000000000001E-4</v>
      </c>
      <c r="AS572">
        <v>3</v>
      </c>
      <c r="AT572">
        <v>1</v>
      </c>
      <c r="AU572">
        <f t="shared" si="1628"/>
        <v>27.712812921102035</v>
      </c>
      <c r="AV572" t="s">
        <v>53</v>
      </c>
      <c r="AW572" t="s">
        <v>64</v>
      </c>
      <c r="AZ572" s="2">
        <f t="shared" si="1679"/>
        <v>3</v>
      </c>
      <c r="BA572" s="2">
        <f t="shared" si="1680"/>
        <v>2</v>
      </c>
      <c r="BB572">
        <v>0</v>
      </c>
      <c r="BC572">
        <f t="shared" si="1629"/>
        <v>0</v>
      </c>
      <c r="BD572">
        <v>0</v>
      </c>
      <c r="BE572">
        <f t="shared" si="1630"/>
        <v>0</v>
      </c>
      <c r="BF572">
        <v>0</v>
      </c>
      <c r="BG572">
        <f t="shared" si="1624"/>
        <v>0</v>
      </c>
      <c r="BH572">
        <v>0</v>
      </c>
      <c r="BI572">
        <f t="shared" si="1631"/>
        <v>0</v>
      </c>
      <c r="BJ572">
        <v>0</v>
      </c>
      <c r="BK572">
        <f t="shared" si="1632"/>
        <v>0</v>
      </c>
      <c r="BL572">
        <v>100</v>
      </c>
      <c r="BM572">
        <f t="shared" si="1633"/>
        <v>1</v>
      </c>
      <c r="BN572">
        <v>0</v>
      </c>
      <c r="BO572">
        <f t="shared" si="1634"/>
        <v>0</v>
      </c>
      <c r="BP572">
        <v>0</v>
      </c>
      <c r="BQ572">
        <f t="shared" si="1635"/>
        <v>0</v>
      </c>
      <c r="BR572">
        <v>0</v>
      </c>
      <c r="BS572">
        <f t="shared" si="1647"/>
        <v>0</v>
      </c>
      <c r="BT572">
        <v>0</v>
      </c>
      <c r="BU572">
        <f t="shared" si="1648"/>
        <v>0</v>
      </c>
      <c r="BV572">
        <v>0</v>
      </c>
      <c r="BW572">
        <f t="shared" si="1649"/>
        <v>0</v>
      </c>
      <c r="BX572">
        <v>0</v>
      </c>
      <c r="BY572">
        <f t="shared" si="1650"/>
        <v>0</v>
      </c>
      <c r="BZ572">
        <v>0</v>
      </c>
      <c r="CA572">
        <f t="shared" si="1651"/>
        <v>0</v>
      </c>
      <c r="CB572">
        <v>0</v>
      </c>
      <c r="CC572">
        <f t="shared" si="1652"/>
        <v>0</v>
      </c>
      <c r="CD572">
        <v>0</v>
      </c>
      <c r="CE572">
        <f t="shared" si="1653"/>
        <v>0</v>
      </c>
      <c r="CF572">
        <v>0</v>
      </c>
      <c r="CG572">
        <f t="shared" si="1654"/>
        <v>0</v>
      </c>
      <c r="CH572">
        <v>0</v>
      </c>
      <c r="CI572">
        <f t="shared" si="1655"/>
        <v>0</v>
      </c>
      <c r="CJ572">
        <v>0</v>
      </c>
      <c r="CK572">
        <f t="shared" si="1656"/>
        <v>0</v>
      </c>
      <c r="CL572">
        <v>0</v>
      </c>
      <c r="CM572">
        <f t="shared" si="1657"/>
        <v>0</v>
      </c>
      <c r="CN572">
        <v>0</v>
      </c>
      <c r="CO572">
        <f t="shared" si="1658"/>
        <v>0</v>
      </c>
      <c r="CP572">
        <v>0</v>
      </c>
      <c r="CQ572">
        <f t="shared" si="1659"/>
        <v>0</v>
      </c>
      <c r="CR572">
        <v>0</v>
      </c>
      <c r="CS572">
        <f t="shared" si="1660"/>
        <v>0</v>
      </c>
      <c r="CT572">
        <v>0</v>
      </c>
      <c r="CU572">
        <f t="shared" si="1661"/>
        <v>0</v>
      </c>
      <c r="CV572">
        <v>0</v>
      </c>
      <c r="CW572">
        <f t="shared" si="1662"/>
        <v>0</v>
      </c>
      <c r="CX572">
        <v>0</v>
      </c>
      <c r="CY572">
        <f t="shared" si="1663"/>
        <v>0</v>
      </c>
      <c r="CZ572">
        <v>0</v>
      </c>
      <c r="DA572">
        <f t="shared" si="1664"/>
        <v>0</v>
      </c>
      <c r="DB572">
        <v>0</v>
      </c>
      <c r="DC572">
        <f t="shared" si="1665"/>
        <v>0</v>
      </c>
      <c r="DD572">
        <v>0</v>
      </c>
      <c r="DE572">
        <f t="shared" si="1666"/>
        <v>0</v>
      </c>
      <c r="DF572">
        <v>0</v>
      </c>
      <c r="DG572">
        <f t="shared" si="1667"/>
        <v>0</v>
      </c>
      <c r="DH572">
        <v>0</v>
      </c>
      <c r="DI572">
        <f t="shared" si="1668"/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f t="shared" si="1733"/>
        <v>0</v>
      </c>
      <c r="ET572">
        <v>0</v>
      </c>
      <c r="EU572">
        <f t="shared" si="1734"/>
        <v>0</v>
      </c>
      <c r="EV572">
        <v>97</v>
      </c>
      <c r="EW572">
        <f t="shared" si="1671"/>
        <v>0.91334706102583296</v>
      </c>
      <c r="EX572">
        <v>3</v>
      </c>
      <c r="EY572">
        <f t="shared" si="1672"/>
        <v>8.6652938974166982E-2</v>
      </c>
      <c r="EZ572">
        <v>0</v>
      </c>
      <c r="FA572">
        <f t="shared" si="1735"/>
        <v>0</v>
      </c>
      <c r="FB572">
        <v>0</v>
      </c>
      <c r="FC572">
        <f t="shared" si="1736"/>
        <v>0</v>
      </c>
      <c r="FD572">
        <v>0</v>
      </c>
      <c r="FE572">
        <f t="shared" si="1737"/>
        <v>0</v>
      </c>
      <c r="FF572">
        <v>0</v>
      </c>
      <c r="FG572">
        <f t="shared" si="1738"/>
        <v>0</v>
      </c>
      <c r="FH572">
        <v>0</v>
      </c>
      <c r="FI572">
        <f t="shared" si="1739"/>
        <v>0</v>
      </c>
      <c r="FJ572">
        <v>0</v>
      </c>
      <c r="FK572">
        <f t="shared" si="1773"/>
        <v>0</v>
      </c>
      <c r="FL572">
        <v>0</v>
      </c>
      <c r="FM572">
        <f t="shared" si="1774"/>
        <v>0</v>
      </c>
      <c r="FN572">
        <v>0</v>
      </c>
      <c r="FO572">
        <f t="shared" si="1775"/>
        <v>0</v>
      </c>
      <c r="FP572">
        <v>0</v>
      </c>
      <c r="FQ572">
        <f t="shared" si="1776"/>
        <v>0</v>
      </c>
      <c r="FR572">
        <v>0</v>
      </c>
      <c r="FS572">
        <f t="shared" si="1777"/>
        <v>0</v>
      </c>
      <c r="FT572">
        <v>0</v>
      </c>
      <c r="FU572">
        <f t="shared" si="1778"/>
        <v>0</v>
      </c>
      <c r="FV572">
        <v>0</v>
      </c>
      <c r="FW572">
        <f t="shared" si="1779"/>
        <v>0</v>
      </c>
      <c r="FX572">
        <v>0</v>
      </c>
      <c r="FY572">
        <f t="shared" si="1780"/>
        <v>0</v>
      </c>
      <c r="FZ572">
        <v>0</v>
      </c>
      <c r="GA572">
        <f t="shared" si="1781"/>
        <v>0</v>
      </c>
      <c r="GB572">
        <v>0</v>
      </c>
      <c r="GC572">
        <f t="shared" si="1782"/>
        <v>0</v>
      </c>
      <c r="GD572">
        <v>0</v>
      </c>
      <c r="GE572">
        <f t="shared" si="1783"/>
        <v>0</v>
      </c>
      <c r="GF572">
        <v>0</v>
      </c>
      <c r="GG572">
        <f t="shared" si="1697"/>
        <v>0</v>
      </c>
      <c r="GH572">
        <v>0</v>
      </c>
      <c r="GI572">
        <f t="shared" si="1751"/>
        <v>0</v>
      </c>
      <c r="GJ572">
        <v>0</v>
      </c>
      <c r="GK572">
        <f t="shared" si="1752"/>
        <v>0</v>
      </c>
      <c r="GL572">
        <v>0</v>
      </c>
      <c r="GM572">
        <f t="shared" si="1753"/>
        <v>0</v>
      </c>
      <c r="GN572">
        <v>0</v>
      </c>
      <c r="GO572">
        <f t="shared" si="1754"/>
        <v>0</v>
      </c>
      <c r="GP572">
        <v>0</v>
      </c>
      <c r="GQ572">
        <f t="shared" si="1755"/>
        <v>0</v>
      </c>
      <c r="GR572" s="3" t="s">
        <v>845</v>
      </c>
    </row>
    <row r="573" spans="1:200" x14ac:dyDescent="0.45">
      <c r="A573">
        <v>572</v>
      </c>
      <c r="B573" t="s">
        <v>53</v>
      </c>
      <c r="C573" t="s">
        <v>844</v>
      </c>
      <c r="D573" t="s">
        <v>830</v>
      </c>
      <c r="E573" t="s">
        <v>830</v>
      </c>
      <c r="F573">
        <f t="shared" si="1768"/>
        <v>231.4</v>
      </c>
      <c r="G573">
        <f>273+50</f>
        <v>323</v>
      </c>
      <c r="H573">
        <v>933</v>
      </c>
      <c r="I573" s="2">
        <f t="shared" si="1637"/>
        <v>0.3461950696677385</v>
      </c>
      <c r="J573" s="2">
        <f t="shared" si="1638"/>
        <v>91.6</v>
      </c>
      <c r="K573" s="2">
        <f t="shared" si="1639"/>
        <v>1.3958513396715644</v>
      </c>
      <c r="N573">
        <v>6</v>
      </c>
      <c r="O573">
        <v>49</v>
      </c>
      <c r="P573" s="2">
        <f t="shared" si="1681"/>
        <v>0.12244897959183673</v>
      </c>
      <c r="Q573" s="2">
        <f t="shared" si="1682"/>
        <v>0.87755102040816324</v>
      </c>
      <c r="S573">
        <v>16</v>
      </c>
      <c r="T573" s="2">
        <f t="shared" si="1758"/>
        <v>0</v>
      </c>
      <c r="U573">
        <v>23</v>
      </c>
      <c r="V573">
        <v>57</v>
      </c>
      <c r="W573" s="2">
        <f t="shared" si="1769"/>
        <v>1.38</v>
      </c>
      <c r="X573" s="2">
        <f t="shared" si="1769"/>
        <v>27.93</v>
      </c>
      <c r="Y573" s="7">
        <f t="shared" si="1641"/>
        <v>0.95059076262083786</v>
      </c>
      <c r="Z573" s="2">
        <f t="shared" si="1642"/>
        <v>0.40350877192982454</v>
      </c>
      <c r="AA573" s="2" t="e">
        <f t="shared" si="1770"/>
        <v>#DIV/0!</v>
      </c>
      <c r="AB573" s="2">
        <f t="shared" si="1770"/>
        <v>3.5625</v>
      </c>
      <c r="AC573" s="2">
        <f t="shared" si="1644"/>
        <v>0.87755102040816324</v>
      </c>
      <c r="AD573" s="2">
        <f t="shared" si="1771"/>
        <v>23</v>
      </c>
      <c r="AE573" s="2">
        <f t="shared" si="1771"/>
        <v>41</v>
      </c>
      <c r="AF573" s="2">
        <f t="shared" si="1759"/>
        <v>0.7192982456140351</v>
      </c>
      <c r="AG573" s="2">
        <f t="shared" si="1646"/>
        <v>0.56097560975609762</v>
      </c>
      <c r="AH573" s="2">
        <f t="shared" si="1626"/>
        <v>35.245614035087719</v>
      </c>
      <c r="AI573" s="2">
        <v>1</v>
      </c>
      <c r="AJ573">
        <f t="shared" si="1785"/>
        <v>1.8000000000000002E-3</v>
      </c>
      <c r="AK573">
        <f t="shared" si="1760"/>
        <v>33.333333333333329</v>
      </c>
      <c r="AL573">
        <v>60</v>
      </c>
      <c r="AM573">
        <f t="shared" si="1761"/>
        <v>93.333333333333329</v>
      </c>
      <c r="AP573" t="s">
        <v>37</v>
      </c>
      <c r="AQ573">
        <v>105</v>
      </c>
      <c r="AR573">
        <f t="shared" si="1784"/>
        <v>2.0000000000000001E-4</v>
      </c>
      <c r="AS573">
        <v>3</v>
      </c>
      <c r="AT573">
        <v>1</v>
      </c>
      <c r="AU573">
        <f t="shared" si="1628"/>
        <v>27.712812921102035</v>
      </c>
      <c r="AV573" t="s">
        <v>53</v>
      </c>
      <c r="AW573" t="s">
        <v>64</v>
      </c>
      <c r="AZ573" s="2">
        <f t="shared" si="1679"/>
        <v>3</v>
      </c>
      <c r="BA573" s="2">
        <f t="shared" si="1680"/>
        <v>2</v>
      </c>
      <c r="BB573">
        <v>0</v>
      </c>
      <c r="BC573">
        <f t="shared" si="1629"/>
        <v>0</v>
      </c>
      <c r="BD573">
        <v>0</v>
      </c>
      <c r="BE573">
        <f t="shared" si="1630"/>
        <v>0</v>
      </c>
      <c r="BF573">
        <v>0</v>
      </c>
      <c r="BG573">
        <f t="shared" si="1624"/>
        <v>0</v>
      </c>
      <c r="BH573">
        <v>0</v>
      </c>
      <c r="BI573">
        <f t="shared" si="1631"/>
        <v>0</v>
      </c>
      <c r="BJ573">
        <v>0</v>
      </c>
      <c r="BK573">
        <f t="shared" si="1632"/>
        <v>0</v>
      </c>
      <c r="BL573">
        <v>100</v>
      </c>
      <c r="BM573">
        <f t="shared" si="1633"/>
        <v>1</v>
      </c>
      <c r="BN573">
        <v>0</v>
      </c>
      <c r="BO573">
        <f t="shared" si="1634"/>
        <v>0</v>
      </c>
      <c r="BP573">
        <v>0</v>
      </c>
      <c r="BQ573">
        <f t="shared" si="1635"/>
        <v>0</v>
      </c>
      <c r="BR573">
        <v>0</v>
      </c>
      <c r="BS573">
        <f t="shared" si="1647"/>
        <v>0</v>
      </c>
      <c r="BT573">
        <v>0</v>
      </c>
      <c r="BU573">
        <f t="shared" si="1648"/>
        <v>0</v>
      </c>
      <c r="BV573">
        <v>0</v>
      </c>
      <c r="BW573">
        <f t="shared" si="1649"/>
        <v>0</v>
      </c>
      <c r="BX573">
        <v>0</v>
      </c>
      <c r="BY573">
        <f t="shared" si="1650"/>
        <v>0</v>
      </c>
      <c r="BZ573">
        <v>0</v>
      </c>
      <c r="CA573">
        <f t="shared" si="1651"/>
        <v>0</v>
      </c>
      <c r="CB573">
        <v>0</v>
      </c>
      <c r="CC573">
        <f t="shared" si="1652"/>
        <v>0</v>
      </c>
      <c r="CD573">
        <v>0</v>
      </c>
      <c r="CE573">
        <f t="shared" si="1653"/>
        <v>0</v>
      </c>
      <c r="CF573">
        <v>0</v>
      </c>
      <c r="CG573">
        <f t="shared" si="1654"/>
        <v>0</v>
      </c>
      <c r="CH573">
        <v>0</v>
      </c>
      <c r="CI573">
        <f t="shared" si="1655"/>
        <v>0</v>
      </c>
      <c r="CJ573">
        <v>0</v>
      </c>
      <c r="CK573">
        <f t="shared" si="1656"/>
        <v>0</v>
      </c>
      <c r="CL573">
        <v>0</v>
      </c>
      <c r="CM573">
        <f t="shared" si="1657"/>
        <v>0</v>
      </c>
      <c r="CN573">
        <v>0</v>
      </c>
      <c r="CO573">
        <f t="shared" si="1658"/>
        <v>0</v>
      </c>
      <c r="CP573">
        <v>0</v>
      </c>
      <c r="CQ573">
        <f t="shared" si="1659"/>
        <v>0</v>
      </c>
      <c r="CR573">
        <v>0</v>
      </c>
      <c r="CS573">
        <f t="shared" si="1660"/>
        <v>0</v>
      </c>
      <c r="CT573">
        <v>0</v>
      </c>
      <c r="CU573">
        <f t="shared" si="1661"/>
        <v>0</v>
      </c>
      <c r="CV573">
        <v>0</v>
      </c>
      <c r="CW573">
        <f t="shared" si="1662"/>
        <v>0</v>
      </c>
      <c r="CX573">
        <v>0</v>
      </c>
      <c r="CY573">
        <f t="shared" si="1663"/>
        <v>0</v>
      </c>
      <c r="CZ573">
        <v>0</v>
      </c>
      <c r="DA573">
        <f t="shared" si="1664"/>
        <v>0</v>
      </c>
      <c r="DB573">
        <v>0</v>
      </c>
      <c r="DC573">
        <f t="shared" si="1665"/>
        <v>0</v>
      </c>
      <c r="DD573">
        <v>0</v>
      </c>
      <c r="DE573">
        <f t="shared" si="1666"/>
        <v>0</v>
      </c>
      <c r="DF573">
        <v>0</v>
      </c>
      <c r="DG573">
        <f t="shared" si="1667"/>
        <v>0</v>
      </c>
      <c r="DH573">
        <v>0</v>
      </c>
      <c r="DI573">
        <f t="shared" si="1668"/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f t="shared" si="1733"/>
        <v>0</v>
      </c>
      <c r="ET573">
        <v>0</v>
      </c>
      <c r="EU573">
        <f t="shared" si="1734"/>
        <v>0</v>
      </c>
      <c r="EV573">
        <v>97</v>
      </c>
      <c r="EW573">
        <f t="shared" si="1671"/>
        <v>0.91334706102583296</v>
      </c>
      <c r="EX573">
        <v>3</v>
      </c>
      <c r="EY573">
        <f t="shared" si="1672"/>
        <v>8.6652938974166982E-2</v>
      </c>
      <c r="EZ573">
        <v>0</v>
      </c>
      <c r="FA573">
        <f t="shared" si="1735"/>
        <v>0</v>
      </c>
      <c r="FB573">
        <v>0</v>
      </c>
      <c r="FC573">
        <f t="shared" si="1736"/>
        <v>0</v>
      </c>
      <c r="FD573">
        <v>0</v>
      </c>
      <c r="FE573">
        <f t="shared" si="1737"/>
        <v>0</v>
      </c>
      <c r="FF573">
        <v>0</v>
      </c>
      <c r="FG573">
        <f t="shared" si="1738"/>
        <v>0</v>
      </c>
      <c r="FH573">
        <v>0</v>
      </c>
      <c r="FI573">
        <f t="shared" si="1739"/>
        <v>0</v>
      </c>
      <c r="FJ573">
        <v>0</v>
      </c>
      <c r="FK573">
        <f t="shared" si="1773"/>
        <v>0</v>
      </c>
      <c r="FL573">
        <v>0</v>
      </c>
      <c r="FM573">
        <f t="shared" si="1774"/>
        <v>0</v>
      </c>
      <c r="FN573">
        <v>0</v>
      </c>
      <c r="FO573">
        <f t="shared" si="1775"/>
        <v>0</v>
      </c>
      <c r="FP573">
        <v>0</v>
      </c>
      <c r="FQ573">
        <f t="shared" si="1776"/>
        <v>0</v>
      </c>
      <c r="FR573">
        <v>0</v>
      </c>
      <c r="FS573">
        <f t="shared" si="1777"/>
        <v>0</v>
      </c>
      <c r="FT573">
        <v>0</v>
      </c>
      <c r="FU573">
        <f t="shared" si="1778"/>
        <v>0</v>
      </c>
      <c r="FV573">
        <v>0</v>
      </c>
      <c r="FW573">
        <f t="shared" si="1779"/>
        <v>0</v>
      </c>
      <c r="FX573">
        <v>0</v>
      </c>
      <c r="FY573">
        <f t="shared" si="1780"/>
        <v>0</v>
      </c>
      <c r="FZ573">
        <v>0</v>
      </c>
      <c r="GA573">
        <f t="shared" si="1781"/>
        <v>0</v>
      </c>
      <c r="GB573">
        <v>0</v>
      </c>
      <c r="GC573">
        <f t="shared" si="1782"/>
        <v>0</v>
      </c>
      <c r="GD573">
        <v>0</v>
      </c>
      <c r="GE573">
        <f t="shared" si="1783"/>
        <v>0</v>
      </c>
      <c r="GF573">
        <v>0</v>
      </c>
      <c r="GG573">
        <f t="shared" si="1697"/>
        <v>0</v>
      </c>
      <c r="GH573">
        <v>0</v>
      </c>
      <c r="GI573">
        <f t="shared" si="1751"/>
        <v>0</v>
      </c>
      <c r="GJ573">
        <v>0</v>
      </c>
      <c r="GK573">
        <f t="shared" si="1752"/>
        <v>0</v>
      </c>
      <c r="GL573">
        <v>0</v>
      </c>
      <c r="GM573">
        <f t="shared" si="1753"/>
        <v>0</v>
      </c>
      <c r="GN573">
        <v>0</v>
      </c>
      <c r="GO573">
        <f t="shared" si="1754"/>
        <v>0</v>
      </c>
      <c r="GP573">
        <v>0</v>
      </c>
      <c r="GQ573">
        <f t="shared" si="1755"/>
        <v>0</v>
      </c>
      <c r="GR573" s="3" t="s">
        <v>845</v>
      </c>
    </row>
    <row r="574" spans="1:200" x14ac:dyDescent="0.45">
      <c r="A574">
        <v>573</v>
      </c>
      <c r="B574" t="s">
        <v>53</v>
      </c>
      <c r="C574" t="s">
        <v>844</v>
      </c>
      <c r="D574" t="s">
        <v>830</v>
      </c>
      <c r="E574" t="s">
        <v>830</v>
      </c>
      <c r="F574">
        <f t="shared" si="1768"/>
        <v>231.4</v>
      </c>
      <c r="G574">
        <f>273+70</f>
        <v>343</v>
      </c>
      <c r="H574">
        <v>933</v>
      </c>
      <c r="I574" s="2">
        <f t="shared" si="1637"/>
        <v>0.36763129689174706</v>
      </c>
      <c r="J574" s="2">
        <f t="shared" si="1638"/>
        <v>111.6</v>
      </c>
      <c r="K574" s="2">
        <f t="shared" si="1639"/>
        <v>1.4822817631806395</v>
      </c>
      <c r="N574">
        <v>5</v>
      </c>
      <c r="O574">
        <v>54</v>
      </c>
      <c r="P574" s="2">
        <f t="shared" si="1681"/>
        <v>9.2592592592592587E-2</v>
      </c>
      <c r="Q574" s="2">
        <f t="shared" si="1682"/>
        <v>0.90740740740740744</v>
      </c>
      <c r="S574">
        <v>16</v>
      </c>
      <c r="T574" s="2">
        <f t="shared" si="1758"/>
        <v>0</v>
      </c>
      <c r="U574">
        <v>21</v>
      </c>
      <c r="V574">
        <v>54</v>
      </c>
      <c r="W574" s="2">
        <f t="shared" si="1769"/>
        <v>1.05</v>
      </c>
      <c r="X574" s="2">
        <f t="shared" si="1769"/>
        <v>29.16</v>
      </c>
      <c r="Y574" s="7">
        <f t="shared" si="1641"/>
        <v>0.96399176954732513</v>
      </c>
      <c r="Z574" s="2">
        <f t="shared" si="1642"/>
        <v>0.3888888888888889</v>
      </c>
      <c r="AA574" s="2" t="e">
        <f t="shared" si="1770"/>
        <v>#DIV/0!</v>
      </c>
      <c r="AB574" s="2">
        <f t="shared" si="1770"/>
        <v>3.375</v>
      </c>
      <c r="AC574" s="2">
        <f t="shared" si="1644"/>
        <v>0.90740740740740744</v>
      </c>
      <c r="AD574" s="2">
        <f t="shared" si="1771"/>
        <v>21</v>
      </c>
      <c r="AE574" s="2">
        <f t="shared" si="1771"/>
        <v>38</v>
      </c>
      <c r="AF574" s="2">
        <f t="shared" si="1759"/>
        <v>0.70370370370370372</v>
      </c>
      <c r="AG574" s="2">
        <f t="shared" si="1646"/>
        <v>0.55263157894736847</v>
      </c>
      <c r="AH574" s="2">
        <f t="shared" si="1626"/>
        <v>38</v>
      </c>
      <c r="AI574" s="2">
        <v>1</v>
      </c>
      <c r="AJ574">
        <f t="shared" si="1785"/>
        <v>1.8000000000000002E-3</v>
      </c>
      <c r="AK574">
        <f t="shared" si="1760"/>
        <v>27.777777777777779</v>
      </c>
      <c r="AL574">
        <v>60</v>
      </c>
      <c r="AM574">
        <f t="shared" si="1761"/>
        <v>87.777777777777771</v>
      </c>
      <c r="AP574" t="s">
        <v>37</v>
      </c>
      <c r="AQ574">
        <v>105</v>
      </c>
      <c r="AR574">
        <f t="shared" si="1784"/>
        <v>2.0000000000000001E-4</v>
      </c>
      <c r="AS574">
        <v>3</v>
      </c>
      <c r="AT574">
        <v>1</v>
      </c>
      <c r="AU574">
        <f t="shared" si="1628"/>
        <v>27.712812921102035</v>
      </c>
      <c r="AV574" t="s">
        <v>53</v>
      </c>
      <c r="AW574" t="s">
        <v>64</v>
      </c>
      <c r="AZ574" s="2">
        <f t="shared" si="1679"/>
        <v>3</v>
      </c>
      <c r="BA574" s="2">
        <f t="shared" si="1680"/>
        <v>2</v>
      </c>
      <c r="BB574">
        <v>0</v>
      </c>
      <c r="BC574">
        <f t="shared" si="1629"/>
        <v>0</v>
      </c>
      <c r="BD574">
        <v>0</v>
      </c>
      <c r="BE574">
        <f t="shared" si="1630"/>
        <v>0</v>
      </c>
      <c r="BF574">
        <v>0</v>
      </c>
      <c r="BG574">
        <f t="shared" si="1624"/>
        <v>0</v>
      </c>
      <c r="BH574">
        <v>0</v>
      </c>
      <c r="BI574">
        <f t="shared" si="1631"/>
        <v>0</v>
      </c>
      <c r="BJ574">
        <v>0</v>
      </c>
      <c r="BK574">
        <f t="shared" si="1632"/>
        <v>0</v>
      </c>
      <c r="BL574">
        <v>100</v>
      </c>
      <c r="BM574">
        <f t="shared" si="1633"/>
        <v>1</v>
      </c>
      <c r="BN574">
        <v>0</v>
      </c>
      <c r="BO574">
        <f t="shared" si="1634"/>
        <v>0</v>
      </c>
      <c r="BP574">
        <v>0</v>
      </c>
      <c r="BQ574">
        <f t="shared" si="1635"/>
        <v>0</v>
      </c>
      <c r="BR574">
        <v>0</v>
      </c>
      <c r="BS574">
        <f t="shared" si="1647"/>
        <v>0</v>
      </c>
      <c r="BT574">
        <v>0</v>
      </c>
      <c r="BU574">
        <f t="shared" si="1648"/>
        <v>0</v>
      </c>
      <c r="BV574">
        <v>0</v>
      </c>
      <c r="BW574">
        <f t="shared" si="1649"/>
        <v>0</v>
      </c>
      <c r="BX574">
        <v>0</v>
      </c>
      <c r="BY574">
        <f t="shared" si="1650"/>
        <v>0</v>
      </c>
      <c r="BZ574">
        <v>0</v>
      </c>
      <c r="CA574">
        <f t="shared" si="1651"/>
        <v>0</v>
      </c>
      <c r="CB574">
        <v>0</v>
      </c>
      <c r="CC574">
        <f t="shared" si="1652"/>
        <v>0</v>
      </c>
      <c r="CD574">
        <v>0</v>
      </c>
      <c r="CE574">
        <f t="shared" si="1653"/>
        <v>0</v>
      </c>
      <c r="CF574">
        <v>0</v>
      </c>
      <c r="CG574">
        <f t="shared" si="1654"/>
        <v>0</v>
      </c>
      <c r="CH574">
        <v>0</v>
      </c>
      <c r="CI574">
        <f t="shared" si="1655"/>
        <v>0</v>
      </c>
      <c r="CJ574">
        <v>0</v>
      </c>
      <c r="CK574">
        <f t="shared" si="1656"/>
        <v>0</v>
      </c>
      <c r="CL574">
        <v>0</v>
      </c>
      <c r="CM574">
        <f t="shared" si="1657"/>
        <v>0</v>
      </c>
      <c r="CN574">
        <v>0</v>
      </c>
      <c r="CO574">
        <f t="shared" si="1658"/>
        <v>0</v>
      </c>
      <c r="CP574">
        <v>0</v>
      </c>
      <c r="CQ574">
        <f t="shared" si="1659"/>
        <v>0</v>
      </c>
      <c r="CR574">
        <v>0</v>
      </c>
      <c r="CS574">
        <f t="shared" si="1660"/>
        <v>0</v>
      </c>
      <c r="CT574">
        <v>0</v>
      </c>
      <c r="CU574">
        <f t="shared" si="1661"/>
        <v>0</v>
      </c>
      <c r="CV574">
        <v>0</v>
      </c>
      <c r="CW574">
        <f t="shared" si="1662"/>
        <v>0</v>
      </c>
      <c r="CX574">
        <v>0</v>
      </c>
      <c r="CY574">
        <f t="shared" si="1663"/>
        <v>0</v>
      </c>
      <c r="CZ574">
        <v>0</v>
      </c>
      <c r="DA574">
        <f t="shared" si="1664"/>
        <v>0</v>
      </c>
      <c r="DB574">
        <v>0</v>
      </c>
      <c r="DC574">
        <f t="shared" si="1665"/>
        <v>0</v>
      </c>
      <c r="DD574">
        <v>0</v>
      </c>
      <c r="DE574">
        <f t="shared" si="1666"/>
        <v>0</v>
      </c>
      <c r="DF574">
        <v>0</v>
      </c>
      <c r="DG574">
        <f t="shared" si="1667"/>
        <v>0</v>
      </c>
      <c r="DH574">
        <v>0</v>
      </c>
      <c r="DI574">
        <f t="shared" si="1668"/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f t="shared" si="1733"/>
        <v>0</v>
      </c>
      <c r="ET574">
        <v>0</v>
      </c>
      <c r="EU574">
        <f t="shared" si="1734"/>
        <v>0</v>
      </c>
      <c r="EV574">
        <v>97</v>
      </c>
      <c r="EW574">
        <f t="shared" si="1671"/>
        <v>0.91334706102583296</v>
      </c>
      <c r="EX574">
        <v>3</v>
      </c>
      <c r="EY574">
        <f t="shared" si="1672"/>
        <v>8.6652938974166982E-2</v>
      </c>
      <c r="EZ574">
        <v>0</v>
      </c>
      <c r="FA574">
        <f t="shared" si="1735"/>
        <v>0</v>
      </c>
      <c r="FB574">
        <v>0</v>
      </c>
      <c r="FC574">
        <f t="shared" si="1736"/>
        <v>0</v>
      </c>
      <c r="FD574">
        <v>0</v>
      </c>
      <c r="FE574">
        <f t="shared" si="1737"/>
        <v>0</v>
      </c>
      <c r="FF574">
        <v>0</v>
      </c>
      <c r="FG574">
        <f t="shared" si="1738"/>
        <v>0</v>
      </c>
      <c r="FH574">
        <v>0</v>
      </c>
      <c r="FI574">
        <f t="shared" si="1739"/>
        <v>0</v>
      </c>
      <c r="FJ574">
        <v>0</v>
      </c>
      <c r="FK574">
        <f t="shared" si="1773"/>
        <v>0</v>
      </c>
      <c r="FL574">
        <v>0</v>
      </c>
      <c r="FM574">
        <f t="shared" si="1774"/>
        <v>0</v>
      </c>
      <c r="FN574">
        <v>0</v>
      </c>
      <c r="FO574">
        <f t="shared" si="1775"/>
        <v>0</v>
      </c>
      <c r="FP574">
        <v>0</v>
      </c>
      <c r="FQ574">
        <f t="shared" si="1776"/>
        <v>0</v>
      </c>
      <c r="FR574">
        <v>0</v>
      </c>
      <c r="FS574">
        <f t="shared" si="1777"/>
        <v>0</v>
      </c>
      <c r="FT574">
        <v>0</v>
      </c>
      <c r="FU574">
        <f t="shared" si="1778"/>
        <v>0</v>
      </c>
      <c r="FV574">
        <v>0</v>
      </c>
      <c r="FW574">
        <f t="shared" si="1779"/>
        <v>0</v>
      </c>
      <c r="FX574">
        <v>0</v>
      </c>
      <c r="FY574">
        <f t="shared" si="1780"/>
        <v>0</v>
      </c>
      <c r="FZ574">
        <v>0</v>
      </c>
      <c r="GA574">
        <f t="shared" si="1781"/>
        <v>0</v>
      </c>
      <c r="GB574">
        <v>0</v>
      </c>
      <c r="GC574">
        <f t="shared" si="1782"/>
        <v>0</v>
      </c>
      <c r="GD574">
        <v>0</v>
      </c>
      <c r="GE574">
        <f t="shared" si="1783"/>
        <v>0</v>
      </c>
      <c r="GF574">
        <v>0</v>
      </c>
      <c r="GG574">
        <f t="shared" si="1697"/>
        <v>0</v>
      </c>
      <c r="GH574">
        <v>0</v>
      </c>
      <c r="GI574">
        <f t="shared" si="1751"/>
        <v>0</v>
      </c>
      <c r="GJ574">
        <v>0</v>
      </c>
      <c r="GK574">
        <f t="shared" si="1752"/>
        <v>0</v>
      </c>
      <c r="GL574">
        <v>0</v>
      </c>
      <c r="GM574">
        <f t="shared" si="1753"/>
        <v>0</v>
      </c>
      <c r="GN574">
        <v>0</v>
      </c>
      <c r="GO574">
        <f t="shared" si="1754"/>
        <v>0</v>
      </c>
      <c r="GP574">
        <v>0</v>
      </c>
      <c r="GQ574">
        <f t="shared" si="1755"/>
        <v>0</v>
      </c>
      <c r="GR574" s="3" t="s">
        <v>845</v>
      </c>
    </row>
    <row r="575" spans="1:200" x14ac:dyDescent="0.45">
      <c r="A575">
        <v>574</v>
      </c>
      <c r="B575" t="s">
        <v>53</v>
      </c>
      <c r="C575" t="s">
        <v>844</v>
      </c>
      <c r="D575" t="s">
        <v>830</v>
      </c>
      <c r="E575" t="s">
        <v>830</v>
      </c>
      <c r="F575">
        <f t="shared" si="1768"/>
        <v>231.4</v>
      </c>
      <c r="G575">
        <f>273+110</f>
        <v>383</v>
      </c>
      <c r="H575">
        <v>933</v>
      </c>
      <c r="I575" s="2">
        <f t="shared" si="1637"/>
        <v>0.41050375133976419</v>
      </c>
      <c r="J575" s="2">
        <f t="shared" si="1638"/>
        <v>151.6</v>
      </c>
      <c r="K575" s="2">
        <f t="shared" si="1639"/>
        <v>1.6551426101987898</v>
      </c>
      <c r="N575">
        <v>8</v>
      </c>
      <c r="O575">
        <v>59</v>
      </c>
      <c r="P575" s="2">
        <f t="shared" si="1681"/>
        <v>0.13559322033898305</v>
      </c>
      <c r="Q575" s="2">
        <f t="shared" si="1682"/>
        <v>0.86440677966101698</v>
      </c>
      <c r="S575">
        <v>16</v>
      </c>
      <c r="T575" s="2">
        <f t="shared" si="1758"/>
        <v>0</v>
      </c>
      <c r="U575">
        <v>14</v>
      </c>
      <c r="V575">
        <v>50</v>
      </c>
      <c r="W575" s="2">
        <f t="shared" si="1769"/>
        <v>1.1200000000000001</v>
      </c>
      <c r="X575" s="2">
        <f t="shared" si="1769"/>
        <v>29.5</v>
      </c>
      <c r="Y575" s="7">
        <f t="shared" si="1641"/>
        <v>0.96203389830508468</v>
      </c>
      <c r="Z575" s="2">
        <f t="shared" si="1642"/>
        <v>0.28000000000000003</v>
      </c>
      <c r="AA575" s="2" t="e">
        <f t="shared" si="1770"/>
        <v>#DIV/0!</v>
      </c>
      <c r="AB575" s="2">
        <f t="shared" si="1770"/>
        <v>3.125</v>
      </c>
      <c r="AC575" s="2">
        <f t="shared" si="1644"/>
        <v>0.86440677966101698</v>
      </c>
      <c r="AD575" s="2">
        <f t="shared" si="1771"/>
        <v>14</v>
      </c>
      <c r="AE575" s="2">
        <f t="shared" si="1771"/>
        <v>34</v>
      </c>
      <c r="AF575" s="2">
        <f t="shared" si="1759"/>
        <v>0.68</v>
      </c>
      <c r="AG575" s="2">
        <f t="shared" si="1646"/>
        <v>0.41176470588235292</v>
      </c>
      <c r="AH575" s="2">
        <f t="shared" si="1626"/>
        <v>40.120000000000005</v>
      </c>
      <c r="AI575" s="2">
        <v>1</v>
      </c>
      <c r="AJ575">
        <f t="shared" si="1785"/>
        <v>1.8000000000000002E-3</v>
      </c>
      <c r="AK575">
        <f t="shared" si="1760"/>
        <v>44.444444444444443</v>
      </c>
      <c r="AL575">
        <v>60</v>
      </c>
      <c r="AM575">
        <f t="shared" si="1761"/>
        <v>104.44444444444444</v>
      </c>
      <c r="AP575" t="s">
        <v>37</v>
      </c>
      <c r="AQ575">
        <v>105</v>
      </c>
      <c r="AR575">
        <f t="shared" si="1784"/>
        <v>2.0000000000000001E-4</v>
      </c>
      <c r="AS575">
        <v>3</v>
      </c>
      <c r="AT575">
        <v>1</v>
      </c>
      <c r="AU575">
        <f t="shared" si="1628"/>
        <v>27.712812921102035</v>
      </c>
      <c r="AV575" t="s">
        <v>53</v>
      </c>
      <c r="AW575" t="s">
        <v>64</v>
      </c>
      <c r="AZ575" s="2">
        <f t="shared" si="1679"/>
        <v>3</v>
      </c>
      <c r="BA575" s="2">
        <f t="shared" si="1680"/>
        <v>2</v>
      </c>
      <c r="BB575">
        <v>0</v>
      </c>
      <c r="BC575">
        <f t="shared" si="1629"/>
        <v>0</v>
      </c>
      <c r="BD575">
        <v>0</v>
      </c>
      <c r="BE575">
        <f t="shared" si="1630"/>
        <v>0</v>
      </c>
      <c r="BF575">
        <v>0</v>
      </c>
      <c r="BG575">
        <f t="shared" ref="BG575:BG630" si="1786">((BF575/100)/GY$2)/((BR575/100)/GU$6+(BH575/100)/HA$2+(BT575/100)/GW$6+(BV575/100)/GY$6+(BX575/100)/HA$6+(BZ575/100)/GU$10+(CB575/100)/GW$10+(CD575/100)/GY$10+(BF575/100)/GY$2+(BB575/100)/GU$2+(CF575/100)/GU$16+(CH575/100)/GW$16+(CJ575/100)/GY$16+(CL575/100)/HA$16+(BL575/100)/HE$2+(CN575/100)/GW$19+(CP575/100)/GY$19+(CR575/100)/HA$19+(BP575/100)/HA$13+(CZ575/100)/GU$13+(DB575/100)/HA$10+(CT575/100)/GU$25+(CV575/100)/GW$25+(CX575/100)/HA$25+(DD575/100)/GW$28+(DF575/100)/GY$28+(BD575/100)/GW$2+(BJ575/100)/HC$2+(BN575/100)/HG$2+(DH575/100)/HA$28)</f>
        <v>0</v>
      </c>
      <c r="BH575">
        <v>0</v>
      </c>
      <c r="BI575">
        <f t="shared" si="1631"/>
        <v>0</v>
      </c>
      <c r="BJ575">
        <v>0</v>
      </c>
      <c r="BK575">
        <f t="shared" si="1632"/>
        <v>0</v>
      </c>
      <c r="BL575">
        <v>100</v>
      </c>
      <c r="BM575">
        <f t="shared" si="1633"/>
        <v>1</v>
      </c>
      <c r="BN575">
        <v>0</v>
      </c>
      <c r="BO575">
        <f t="shared" si="1634"/>
        <v>0</v>
      </c>
      <c r="BP575">
        <v>0</v>
      </c>
      <c r="BQ575">
        <f t="shared" si="1635"/>
        <v>0</v>
      </c>
      <c r="BR575">
        <v>0</v>
      </c>
      <c r="BS575">
        <f t="shared" si="1647"/>
        <v>0</v>
      </c>
      <c r="BT575">
        <v>0</v>
      </c>
      <c r="BU575">
        <f t="shared" si="1648"/>
        <v>0</v>
      </c>
      <c r="BV575">
        <v>0</v>
      </c>
      <c r="BW575">
        <f t="shared" si="1649"/>
        <v>0</v>
      </c>
      <c r="BX575">
        <v>0</v>
      </c>
      <c r="BY575">
        <f t="shared" si="1650"/>
        <v>0</v>
      </c>
      <c r="BZ575">
        <v>0</v>
      </c>
      <c r="CA575">
        <f t="shared" si="1651"/>
        <v>0</v>
      </c>
      <c r="CB575">
        <v>0</v>
      </c>
      <c r="CC575">
        <f t="shared" si="1652"/>
        <v>0</v>
      </c>
      <c r="CD575">
        <v>0</v>
      </c>
      <c r="CE575">
        <f t="shared" si="1653"/>
        <v>0</v>
      </c>
      <c r="CF575">
        <v>0</v>
      </c>
      <c r="CG575">
        <f t="shared" si="1654"/>
        <v>0</v>
      </c>
      <c r="CH575">
        <v>0</v>
      </c>
      <c r="CI575">
        <f t="shared" si="1655"/>
        <v>0</v>
      </c>
      <c r="CJ575">
        <v>0</v>
      </c>
      <c r="CK575">
        <f t="shared" si="1656"/>
        <v>0</v>
      </c>
      <c r="CL575">
        <v>0</v>
      </c>
      <c r="CM575">
        <f t="shared" si="1657"/>
        <v>0</v>
      </c>
      <c r="CN575">
        <v>0</v>
      </c>
      <c r="CO575">
        <f t="shared" si="1658"/>
        <v>0</v>
      </c>
      <c r="CP575">
        <v>0</v>
      </c>
      <c r="CQ575">
        <f t="shared" si="1659"/>
        <v>0</v>
      </c>
      <c r="CR575">
        <v>0</v>
      </c>
      <c r="CS575">
        <f t="shared" si="1660"/>
        <v>0</v>
      </c>
      <c r="CT575">
        <v>0</v>
      </c>
      <c r="CU575">
        <f t="shared" si="1661"/>
        <v>0</v>
      </c>
      <c r="CV575">
        <v>0</v>
      </c>
      <c r="CW575">
        <f t="shared" si="1662"/>
        <v>0</v>
      </c>
      <c r="CX575">
        <v>0</v>
      </c>
      <c r="CY575">
        <f t="shared" si="1663"/>
        <v>0</v>
      </c>
      <c r="CZ575">
        <v>0</v>
      </c>
      <c r="DA575">
        <f t="shared" si="1664"/>
        <v>0</v>
      </c>
      <c r="DB575">
        <v>0</v>
      </c>
      <c r="DC575">
        <f t="shared" si="1665"/>
        <v>0</v>
      </c>
      <c r="DD575">
        <v>0</v>
      </c>
      <c r="DE575">
        <f t="shared" si="1666"/>
        <v>0</v>
      </c>
      <c r="DF575">
        <v>0</v>
      </c>
      <c r="DG575">
        <f t="shared" si="1667"/>
        <v>0</v>
      </c>
      <c r="DH575">
        <v>0</v>
      </c>
      <c r="DI575">
        <f t="shared" si="1668"/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f t="shared" si="1733"/>
        <v>0</v>
      </c>
      <c r="ET575">
        <v>0</v>
      </c>
      <c r="EU575">
        <f t="shared" si="1734"/>
        <v>0</v>
      </c>
      <c r="EV575">
        <v>97</v>
      </c>
      <c r="EW575">
        <f t="shared" si="1671"/>
        <v>0.91334706102583296</v>
      </c>
      <c r="EX575">
        <v>3</v>
      </c>
      <c r="EY575">
        <f t="shared" si="1672"/>
        <v>8.6652938974166982E-2</v>
      </c>
      <c r="EZ575">
        <v>0</v>
      </c>
      <c r="FA575">
        <f t="shared" si="1735"/>
        <v>0</v>
      </c>
      <c r="FB575">
        <v>0</v>
      </c>
      <c r="FC575">
        <f t="shared" si="1736"/>
        <v>0</v>
      </c>
      <c r="FD575">
        <v>0</v>
      </c>
      <c r="FE575">
        <f t="shared" si="1737"/>
        <v>0</v>
      </c>
      <c r="FF575">
        <v>0</v>
      </c>
      <c r="FG575">
        <f t="shared" si="1738"/>
        <v>0</v>
      </c>
      <c r="FH575">
        <v>0</v>
      </c>
      <c r="FI575">
        <f t="shared" si="1739"/>
        <v>0</v>
      </c>
      <c r="FJ575">
        <v>0</v>
      </c>
      <c r="FK575">
        <f t="shared" si="1773"/>
        <v>0</v>
      </c>
      <c r="FL575">
        <v>0</v>
      </c>
      <c r="FM575">
        <f t="shared" si="1774"/>
        <v>0</v>
      </c>
      <c r="FN575">
        <v>0</v>
      </c>
      <c r="FO575">
        <f t="shared" si="1775"/>
        <v>0</v>
      </c>
      <c r="FP575">
        <v>0</v>
      </c>
      <c r="FQ575">
        <f t="shared" si="1776"/>
        <v>0</v>
      </c>
      <c r="FR575">
        <v>0</v>
      </c>
      <c r="FS575">
        <f t="shared" si="1777"/>
        <v>0</v>
      </c>
      <c r="FT575">
        <v>0</v>
      </c>
      <c r="FU575">
        <f t="shared" si="1778"/>
        <v>0</v>
      </c>
      <c r="FV575">
        <v>0</v>
      </c>
      <c r="FW575">
        <f t="shared" si="1779"/>
        <v>0</v>
      </c>
      <c r="FX575">
        <v>0</v>
      </c>
      <c r="FY575">
        <f t="shared" si="1780"/>
        <v>0</v>
      </c>
      <c r="FZ575">
        <v>0</v>
      </c>
      <c r="GA575">
        <f t="shared" si="1781"/>
        <v>0</v>
      </c>
      <c r="GB575">
        <v>0</v>
      </c>
      <c r="GC575">
        <f t="shared" si="1782"/>
        <v>0</v>
      </c>
      <c r="GD575">
        <v>0</v>
      </c>
      <c r="GE575">
        <f t="shared" si="1783"/>
        <v>0</v>
      </c>
      <c r="GF575">
        <v>0</v>
      </c>
      <c r="GG575">
        <f t="shared" si="1697"/>
        <v>0</v>
      </c>
      <c r="GH575">
        <v>0</v>
      </c>
      <c r="GI575">
        <f t="shared" si="1751"/>
        <v>0</v>
      </c>
      <c r="GJ575">
        <v>0</v>
      </c>
      <c r="GK575">
        <f t="shared" si="1752"/>
        <v>0</v>
      </c>
      <c r="GL575">
        <v>0</v>
      </c>
      <c r="GM575">
        <f t="shared" si="1753"/>
        <v>0</v>
      </c>
      <c r="GN575">
        <v>0</v>
      </c>
      <c r="GO575">
        <f t="shared" si="1754"/>
        <v>0</v>
      </c>
      <c r="GP575">
        <v>0</v>
      </c>
      <c r="GQ575">
        <f t="shared" si="1755"/>
        <v>0</v>
      </c>
      <c r="GR575" s="3" t="s">
        <v>845</v>
      </c>
    </row>
    <row r="576" spans="1:200" x14ac:dyDescent="0.45">
      <c r="A576">
        <v>575</v>
      </c>
      <c r="B576" t="s">
        <v>53</v>
      </c>
      <c r="C576" t="s">
        <v>844</v>
      </c>
      <c r="D576" t="s">
        <v>830</v>
      </c>
      <c r="E576" t="s">
        <v>830</v>
      </c>
      <c r="F576">
        <f t="shared" si="1768"/>
        <v>231.4</v>
      </c>
      <c r="G576">
        <f>130+273</f>
        <v>403</v>
      </c>
      <c r="H576">
        <v>933</v>
      </c>
      <c r="I576" s="2">
        <f t="shared" si="1637"/>
        <v>0.43193997856377275</v>
      </c>
      <c r="J576" s="2">
        <f t="shared" si="1638"/>
        <v>171.6</v>
      </c>
      <c r="K576" s="2">
        <f t="shared" si="1639"/>
        <v>1.7415730337078652</v>
      </c>
      <c r="N576">
        <v>45</v>
      </c>
      <c r="O576">
        <v>58</v>
      </c>
      <c r="P576" s="2">
        <f t="shared" si="1681"/>
        <v>0.77586206896551724</v>
      </c>
      <c r="Q576" s="2">
        <f t="shared" si="1682"/>
        <v>0.22413793103448276</v>
      </c>
      <c r="S576">
        <v>16</v>
      </c>
      <c r="T576" s="2">
        <f t="shared" si="1758"/>
        <v>0</v>
      </c>
      <c r="U576">
        <v>45</v>
      </c>
      <c r="V576">
        <v>45</v>
      </c>
      <c r="W576" s="2">
        <f t="shared" si="1769"/>
        <v>20.25</v>
      </c>
      <c r="X576" s="2">
        <f t="shared" si="1769"/>
        <v>26.1</v>
      </c>
      <c r="Y576" s="7">
        <f t="shared" si="1641"/>
        <v>0.22413793103448279</v>
      </c>
      <c r="Z576" s="2">
        <f t="shared" si="1642"/>
        <v>1</v>
      </c>
      <c r="AA576" s="2" t="e">
        <f t="shared" si="1770"/>
        <v>#DIV/0!</v>
      </c>
      <c r="AB576" s="2">
        <f t="shared" si="1770"/>
        <v>2.8125</v>
      </c>
      <c r="AC576" s="2">
        <f t="shared" si="1644"/>
        <v>0.22413793103448276</v>
      </c>
      <c r="AD576" s="2">
        <f t="shared" si="1771"/>
        <v>45</v>
      </c>
      <c r="AE576" s="2">
        <f t="shared" si="1771"/>
        <v>29</v>
      </c>
      <c r="AF576" s="2">
        <f t="shared" si="1759"/>
        <v>0.64444444444444449</v>
      </c>
      <c r="AG576" s="2">
        <f t="shared" si="1646"/>
        <v>1.5517241379310345</v>
      </c>
      <c r="AH576" s="2">
        <f t="shared" si="1626"/>
        <v>37.37777777777778</v>
      </c>
      <c r="AI576" s="2">
        <v>1</v>
      </c>
      <c r="AJ576">
        <f t="shared" si="1785"/>
        <v>1.8000000000000002E-3</v>
      </c>
      <c r="AK576">
        <f t="shared" si="1760"/>
        <v>250</v>
      </c>
      <c r="AL576">
        <v>60</v>
      </c>
      <c r="AM576">
        <f t="shared" si="1761"/>
        <v>310</v>
      </c>
      <c r="AP576" t="s">
        <v>37</v>
      </c>
      <c r="AQ576">
        <v>105</v>
      </c>
      <c r="AR576">
        <f t="shared" si="1784"/>
        <v>2.0000000000000001E-4</v>
      </c>
      <c r="AS576">
        <v>3</v>
      </c>
      <c r="AT576">
        <v>1</v>
      </c>
      <c r="AU576">
        <f t="shared" si="1628"/>
        <v>27.712812921102035</v>
      </c>
      <c r="AV576" t="s">
        <v>53</v>
      </c>
      <c r="AW576" t="s">
        <v>64</v>
      </c>
      <c r="AZ576" s="2">
        <f t="shared" si="1679"/>
        <v>3</v>
      </c>
      <c r="BA576" s="2">
        <f t="shared" si="1680"/>
        <v>2</v>
      </c>
      <c r="BB576">
        <v>0</v>
      </c>
      <c r="BC576">
        <f t="shared" si="1629"/>
        <v>0</v>
      </c>
      <c r="BD576">
        <v>0</v>
      </c>
      <c r="BE576">
        <f t="shared" si="1630"/>
        <v>0</v>
      </c>
      <c r="BF576">
        <v>0</v>
      </c>
      <c r="BG576">
        <f t="shared" si="1786"/>
        <v>0</v>
      </c>
      <c r="BH576">
        <v>0</v>
      </c>
      <c r="BI576">
        <f t="shared" si="1631"/>
        <v>0</v>
      </c>
      <c r="BJ576">
        <v>0</v>
      </c>
      <c r="BK576">
        <f t="shared" si="1632"/>
        <v>0</v>
      </c>
      <c r="BL576">
        <v>100</v>
      </c>
      <c r="BM576">
        <f t="shared" si="1633"/>
        <v>1</v>
      </c>
      <c r="BN576">
        <v>0</v>
      </c>
      <c r="BO576">
        <f t="shared" si="1634"/>
        <v>0</v>
      </c>
      <c r="BP576">
        <v>0</v>
      </c>
      <c r="BQ576">
        <f t="shared" si="1635"/>
        <v>0</v>
      </c>
      <c r="BR576">
        <v>0</v>
      </c>
      <c r="BS576">
        <f t="shared" si="1647"/>
        <v>0</v>
      </c>
      <c r="BT576">
        <v>0</v>
      </c>
      <c r="BU576">
        <f t="shared" si="1648"/>
        <v>0</v>
      </c>
      <c r="BV576">
        <v>0</v>
      </c>
      <c r="BW576">
        <f t="shared" si="1649"/>
        <v>0</v>
      </c>
      <c r="BX576">
        <v>0</v>
      </c>
      <c r="BY576">
        <f t="shared" si="1650"/>
        <v>0</v>
      </c>
      <c r="BZ576">
        <v>0</v>
      </c>
      <c r="CA576">
        <f t="shared" si="1651"/>
        <v>0</v>
      </c>
      <c r="CB576">
        <v>0</v>
      </c>
      <c r="CC576">
        <f t="shared" si="1652"/>
        <v>0</v>
      </c>
      <c r="CD576">
        <v>0</v>
      </c>
      <c r="CE576">
        <f t="shared" si="1653"/>
        <v>0</v>
      </c>
      <c r="CF576">
        <v>0</v>
      </c>
      <c r="CG576">
        <f t="shared" si="1654"/>
        <v>0</v>
      </c>
      <c r="CH576">
        <v>0</v>
      </c>
      <c r="CI576">
        <f t="shared" si="1655"/>
        <v>0</v>
      </c>
      <c r="CJ576">
        <v>0</v>
      </c>
      <c r="CK576">
        <f t="shared" si="1656"/>
        <v>0</v>
      </c>
      <c r="CL576">
        <v>0</v>
      </c>
      <c r="CM576">
        <f t="shared" si="1657"/>
        <v>0</v>
      </c>
      <c r="CN576">
        <v>0</v>
      </c>
      <c r="CO576">
        <f t="shared" si="1658"/>
        <v>0</v>
      </c>
      <c r="CP576">
        <v>0</v>
      </c>
      <c r="CQ576">
        <f t="shared" si="1659"/>
        <v>0</v>
      </c>
      <c r="CR576">
        <v>0</v>
      </c>
      <c r="CS576">
        <f t="shared" si="1660"/>
        <v>0</v>
      </c>
      <c r="CT576">
        <v>0</v>
      </c>
      <c r="CU576">
        <f t="shared" si="1661"/>
        <v>0</v>
      </c>
      <c r="CV576">
        <v>0</v>
      </c>
      <c r="CW576">
        <f t="shared" si="1662"/>
        <v>0</v>
      </c>
      <c r="CX576">
        <v>0</v>
      </c>
      <c r="CY576">
        <f t="shared" si="1663"/>
        <v>0</v>
      </c>
      <c r="CZ576">
        <v>0</v>
      </c>
      <c r="DA576">
        <f t="shared" si="1664"/>
        <v>0</v>
      </c>
      <c r="DB576">
        <v>0</v>
      </c>
      <c r="DC576">
        <f t="shared" si="1665"/>
        <v>0</v>
      </c>
      <c r="DD576">
        <v>0</v>
      </c>
      <c r="DE576">
        <f t="shared" si="1666"/>
        <v>0</v>
      </c>
      <c r="DF576">
        <v>0</v>
      </c>
      <c r="DG576">
        <f t="shared" si="1667"/>
        <v>0</v>
      </c>
      <c r="DH576">
        <v>0</v>
      </c>
      <c r="DI576">
        <f t="shared" si="1668"/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f t="shared" si="1733"/>
        <v>0</v>
      </c>
      <c r="ET576">
        <v>0</v>
      </c>
      <c r="EU576">
        <f t="shared" si="1734"/>
        <v>0</v>
      </c>
      <c r="EV576">
        <v>97</v>
      </c>
      <c r="EW576">
        <f t="shared" si="1671"/>
        <v>0.91334706102583296</v>
      </c>
      <c r="EX576">
        <v>3</v>
      </c>
      <c r="EY576">
        <f t="shared" si="1672"/>
        <v>8.6652938974166982E-2</v>
      </c>
      <c r="EZ576">
        <v>0</v>
      </c>
      <c r="FA576">
        <f t="shared" si="1735"/>
        <v>0</v>
      </c>
      <c r="FB576">
        <v>0</v>
      </c>
      <c r="FC576">
        <f t="shared" si="1736"/>
        <v>0</v>
      </c>
      <c r="FD576">
        <v>0</v>
      </c>
      <c r="FE576">
        <f t="shared" si="1737"/>
        <v>0</v>
      </c>
      <c r="FF576">
        <v>0</v>
      </c>
      <c r="FG576">
        <f t="shared" si="1738"/>
        <v>0</v>
      </c>
      <c r="FH576">
        <v>0</v>
      </c>
      <c r="FI576">
        <f t="shared" si="1739"/>
        <v>0</v>
      </c>
      <c r="FJ576">
        <v>0</v>
      </c>
      <c r="FK576">
        <f t="shared" si="1773"/>
        <v>0</v>
      </c>
      <c r="FL576">
        <v>0</v>
      </c>
      <c r="FM576">
        <f t="shared" si="1774"/>
        <v>0</v>
      </c>
      <c r="FN576">
        <v>0</v>
      </c>
      <c r="FO576">
        <f t="shared" si="1775"/>
        <v>0</v>
      </c>
      <c r="FP576">
        <v>0</v>
      </c>
      <c r="FQ576">
        <f t="shared" si="1776"/>
        <v>0</v>
      </c>
      <c r="FR576">
        <v>0</v>
      </c>
      <c r="FS576">
        <f t="shared" si="1777"/>
        <v>0</v>
      </c>
      <c r="FT576">
        <v>0</v>
      </c>
      <c r="FU576">
        <f t="shared" si="1778"/>
        <v>0</v>
      </c>
      <c r="FV576">
        <v>0</v>
      </c>
      <c r="FW576">
        <f t="shared" si="1779"/>
        <v>0</v>
      </c>
      <c r="FX576">
        <v>0</v>
      </c>
      <c r="FY576">
        <f t="shared" si="1780"/>
        <v>0</v>
      </c>
      <c r="FZ576">
        <v>0</v>
      </c>
      <c r="GA576">
        <f t="shared" si="1781"/>
        <v>0</v>
      </c>
      <c r="GB576">
        <v>0</v>
      </c>
      <c r="GC576">
        <f t="shared" si="1782"/>
        <v>0</v>
      </c>
      <c r="GD576">
        <v>0</v>
      </c>
      <c r="GE576">
        <f t="shared" si="1783"/>
        <v>0</v>
      </c>
      <c r="GF576">
        <v>0</v>
      </c>
      <c r="GG576">
        <f t="shared" si="1697"/>
        <v>0</v>
      </c>
      <c r="GH576">
        <v>0</v>
      </c>
      <c r="GI576">
        <f t="shared" si="1751"/>
        <v>0</v>
      </c>
      <c r="GJ576">
        <v>0</v>
      </c>
      <c r="GK576">
        <f t="shared" si="1752"/>
        <v>0</v>
      </c>
      <c r="GL576">
        <v>0</v>
      </c>
      <c r="GM576">
        <f t="shared" si="1753"/>
        <v>0</v>
      </c>
      <c r="GN576">
        <v>0</v>
      </c>
      <c r="GO576">
        <f t="shared" si="1754"/>
        <v>0</v>
      </c>
      <c r="GP576">
        <v>0</v>
      </c>
      <c r="GQ576">
        <f t="shared" si="1755"/>
        <v>0</v>
      </c>
      <c r="GR576" s="3" t="s">
        <v>845</v>
      </c>
    </row>
    <row r="577" spans="1:200" x14ac:dyDescent="0.45">
      <c r="A577">
        <v>576</v>
      </c>
      <c r="B577" t="s">
        <v>53</v>
      </c>
      <c r="C577" t="s">
        <v>844</v>
      </c>
      <c r="D577" t="s">
        <v>830</v>
      </c>
      <c r="E577" t="s">
        <v>830</v>
      </c>
      <c r="F577">
        <f t="shared" si="1768"/>
        <v>231.4</v>
      </c>
      <c r="G577">
        <f>210+273</f>
        <v>483</v>
      </c>
      <c r="H577">
        <v>933</v>
      </c>
      <c r="I577" s="2">
        <f t="shared" si="1637"/>
        <v>0.51768488745980712</v>
      </c>
      <c r="J577" s="2">
        <f t="shared" si="1638"/>
        <v>251.6</v>
      </c>
      <c r="K577" s="2">
        <f t="shared" si="1639"/>
        <v>2.0872947277441658</v>
      </c>
      <c r="N577">
        <v>70</v>
      </c>
      <c r="O577">
        <v>58</v>
      </c>
      <c r="P577" s="2">
        <f t="shared" si="1681"/>
        <v>1.2068965517241379</v>
      </c>
      <c r="Q577" s="2">
        <f t="shared" si="1682"/>
        <v>-0.20689655172413793</v>
      </c>
      <c r="S577">
        <v>16</v>
      </c>
      <c r="T577" s="2">
        <f t="shared" si="1758"/>
        <v>0</v>
      </c>
      <c r="U577">
        <v>38</v>
      </c>
      <c r="V577">
        <v>36</v>
      </c>
      <c r="W577" s="2">
        <f t="shared" si="1769"/>
        <v>26.6</v>
      </c>
      <c r="X577" s="2">
        <f t="shared" si="1769"/>
        <v>20.88</v>
      </c>
      <c r="Y577" s="7">
        <f t="shared" si="1641"/>
        <v>-0.27394636015325685</v>
      </c>
      <c r="Z577" s="2">
        <f t="shared" si="1642"/>
        <v>1.0555555555555556</v>
      </c>
      <c r="AA577" s="2" t="e">
        <f t="shared" si="1770"/>
        <v>#DIV/0!</v>
      </c>
      <c r="AB577" s="2">
        <f t="shared" si="1770"/>
        <v>2.25</v>
      </c>
      <c r="AC577" s="2">
        <f t="shared" si="1644"/>
        <v>-0.20689655172413793</v>
      </c>
      <c r="AD577" s="2">
        <f t="shared" si="1771"/>
        <v>38</v>
      </c>
      <c r="AE577" s="2">
        <f t="shared" si="1771"/>
        <v>20</v>
      </c>
      <c r="AF577" s="2">
        <f t="shared" si="1759"/>
        <v>0.55555555555555558</v>
      </c>
      <c r="AG577" s="2">
        <f t="shared" si="1646"/>
        <v>1.9</v>
      </c>
      <c r="AH577" s="2">
        <f t="shared" si="1626"/>
        <v>32.222222222222221</v>
      </c>
      <c r="AI577" s="2">
        <v>0</v>
      </c>
      <c r="AJ577">
        <f t="shared" si="1785"/>
        <v>1.8000000000000002E-3</v>
      </c>
      <c r="AK577">
        <f t="shared" si="1760"/>
        <v>388.88888888888886</v>
      </c>
      <c r="AL577">
        <v>60</v>
      </c>
      <c r="AM577">
        <f t="shared" si="1761"/>
        <v>448.88888888888886</v>
      </c>
      <c r="AP577" t="s">
        <v>37</v>
      </c>
      <c r="AQ577">
        <v>105</v>
      </c>
      <c r="AR577">
        <f t="shared" si="1784"/>
        <v>2.0000000000000001E-4</v>
      </c>
      <c r="AS577">
        <v>3</v>
      </c>
      <c r="AT577">
        <v>1</v>
      </c>
      <c r="AU577">
        <f t="shared" si="1628"/>
        <v>27.712812921102035</v>
      </c>
      <c r="AV577" t="s">
        <v>53</v>
      </c>
      <c r="AW577" t="s">
        <v>64</v>
      </c>
      <c r="AZ577" s="2">
        <f t="shared" si="1679"/>
        <v>3</v>
      </c>
      <c r="BA577" s="2">
        <f t="shared" si="1680"/>
        <v>2</v>
      </c>
      <c r="BB577">
        <v>0</v>
      </c>
      <c r="BC577">
        <f t="shared" si="1629"/>
        <v>0</v>
      </c>
      <c r="BD577">
        <v>0</v>
      </c>
      <c r="BE577">
        <f t="shared" si="1630"/>
        <v>0</v>
      </c>
      <c r="BF577">
        <v>0</v>
      </c>
      <c r="BG577">
        <f t="shared" si="1786"/>
        <v>0</v>
      </c>
      <c r="BH577">
        <v>0</v>
      </c>
      <c r="BI577">
        <f t="shared" si="1631"/>
        <v>0</v>
      </c>
      <c r="BJ577">
        <v>0</v>
      </c>
      <c r="BK577">
        <f t="shared" si="1632"/>
        <v>0</v>
      </c>
      <c r="BL577">
        <v>100</v>
      </c>
      <c r="BM577">
        <f t="shared" si="1633"/>
        <v>1</v>
      </c>
      <c r="BN577">
        <v>0</v>
      </c>
      <c r="BO577">
        <f t="shared" si="1634"/>
        <v>0</v>
      </c>
      <c r="BP577">
        <v>0</v>
      </c>
      <c r="BQ577">
        <f t="shared" si="1635"/>
        <v>0</v>
      </c>
      <c r="BR577">
        <v>0</v>
      </c>
      <c r="BS577">
        <f t="shared" si="1647"/>
        <v>0</v>
      </c>
      <c r="BT577">
        <v>0</v>
      </c>
      <c r="BU577">
        <f t="shared" si="1648"/>
        <v>0</v>
      </c>
      <c r="BV577">
        <v>0</v>
      </c>
      <c r="BW577">
        <f t="shared" si="1649"/>
        <v>0</v>
      </c>
      <c r="BX577">
        <v>0</v>
      </c>
      <c r="BY577">
        <f t="shared" si="1650"/>
        <v>0</v>
      </c>
      <c r="BZ577">
        <v>0</v>
      </c>
      <c r="CA577">
        <f t="shared" si="1651"/>
        <v>0</v>
      </c>
      <c r="CB577">
        <v>0</v>
      </c>
      <c r="CC577">
        <f t="shared" si="1652"/>
        <v>0</v>
      </c>
      <c r="CD577">
        <v>0</v>
      </c>
      <c r="CE577">
        <f t="shared" si="1653"/>
        <v>0</v>
      </c>
      <c r="CF577">
        <v>0</v>
      </c>
      <c r="CG577">
        <f t="shared" si="1654"/>
        <v>0</v>
      </c>
      <c r="CH577">
        <v>0</v>
      </c>
      <c r="CI577">
        <f t="shared" si="1655"/>
        <v>0</v>
      </c>
      <c r="CJ577">
        <v>0</v>
      </c>
      <c r="CK577">
        <f t="shared" si="1656"/>
        <v>0</v>
      </c>
      <c r="CL577">
        <v>0</v>
      </c>
      <c r="CM577">
        <f t="shared" si="1657"/>
        <v>0</v>
      </c>
      <c r="CN577">
        <v>0</v>
      </c>
      <c r="CO577">
        <f t="shared" si="1658"/>
        <v>0</v>
      </c>
      <c r="CP577">
        <v>0</v>
      </c>
      <c r="CQ577">
        <f t="shared" si="1659"/>
        <v>0</v>
      </c>
      <c r="CR577">
        <v>0</v>
      </c>
      <c r="CS577">
        <f t="shared" si="1660"/>
        <v>0</v>
      </c>
      <c r="CT577">
        <v>0</v>
      </c>
      <c r="CU577">
        <f t="shared" si="1661"/>
        <v>0</v>
      </c>
      <c r="CV577">
        <v>0</v>
      </c>
      <c r="CW577">
        <f t="shared" si="1662"/>
        <v>0</v>
      </c>
      <c r="CX577">
        <v>0</v>
      </c>
      <c r="CY577">
        <f t="shared" si="1663"/>
        <v>0</v>
      </c>
      <c r="CZ577">
        <v>0</v>
      </c>
      <c r="DA577">
        <f t="shared" si="1664"/>
        <v>0</v>
      </c>
      <c r="DB577">
        <v>0</v>
      </c>
      <c r="DC577">
        <f t="shared" si="1665"/>
        <v>0</v>
      </c>
      <c r="DD577">
        <v>0</v>
      </c>
      <c r="DE577">
        <f t="shared" si="1666"/>
        <v>0</v>
      </c>
      <c r="DF577">
        <v>0</v>
      </c>
      <c r="DG577">
        <f t="shared" si="1667"/>
        <v>0</v>
      </c>
      <c r="DH577">
        <v>0</v>
      </c>
      <c r="DI577">
        <f t="shared" si="1668"/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f t="shared" si="1733"/>
        <v>0</v>
      </c>
      <c r="ET577">
        <v>0</v>
      </c>
      <c r="EU577">
        <f t="shared" si="1734"/>
        <v>0</v>
      </c>
      <c r="EV577">
        <v>97</v>
      </c>
      <c r="EW577">
        <f t="shared" si="1671"/>
        <v>0.91334706102583296</v>
      </c>
      <c r="EX577">
        <v>3</v>
      </c>
      <c r="EY577">
        <f t="shared" si="1672"/>
        <v>8.6652938974166982E-2</v>
      </c>
      <c r="EZ577">
        <v>0</v>
      </c>
      <c r="FA577">
        <f t="shared" si="1735"/>
        <v>0</v>
      </c>
      <c r="FB577">
        <v>0</v>
      </c>
      <c r="FC577">
        <f t="shared" si="1736"/>
        <v>0</v>
      </c>
      <c r="FD577">
        <v>0</v>
      </c>
      <c r="FE577">
        <f t="shared" si="1737"/>
        <v>0</v>
      </c>
      <c r="FF577">
        <v>0</v>
      </c>
      <c r="FG577">
        <f t="shared" si="1738"/>
        <v>0</v>
      </c>
      <c r="FH577">
        <v>0</v>
      </c>
      <c r="FI577">
        <f t="shared" si="1739"/>
        <v>0</v>
      </c>
      <c r="FJ577">
        <v>0</v>
      </c>
      <c r="FK577">
        <f t="shared" si="1773"/>
        <v>0</v>
      </c>
      <c r="FL577">
        <v>0</v>
      </c>
      <c r="FM577">
        <f t="shared" si="1774"/>
        <v>0</v>
      </c>
      <c r="FN577">
        <v>0</v>
      </c>
      <c r="FO577">
        <f t="shared" si="1775"/>
        <v>0</v>
      </c>
      <c r="FP577">
        <v>0</v>
      </c>
      <c r="FQ577">
        <f t="shared" si="1776"/>
        <v>0</v>
      </c>
      <c r="FR577">
        <v>0</v>
      </c>
      <c r="FS577">
        <f t="shared" si="1777"/>
        <v>0</v>
      </c>
      <c r="FT577">
        <v>0</v>
      </c>
      <c r="FU577">
        <f t="shared" si="1778"/>
        <v>0</v>
      </c>
      <c r="FV577">
        <v>0</v>
      </c>
      <c r="FW577">
        <f t="shared" si="1779"/>
        <v>0</v>
      </c>
      <c r="FX577">
        <v>0</v>
      </c>
      <c r="FY577">
        <f t="shared" si="1780"/>
        <v>0</v>
      </c>
      <c r="FZ577">
        <v>0</v>
      </c>
      <c r="GA577">
        <f t="shared" si="1781"/>
        <v>0</v>
      </c>
      <c r="GB577">
        <v>0</v>
      </c>
      <c r="GC577">
        <f t="shared" si="1782"/>
        <v>0</v>
      </c>
      <c r="GD577">
        <v>0</v>
      </c>
      <c r="GE577">
        <f t="shared" si="1783"/>
        <v>0</v>
      </c>
      <c r="GF577">
        <v>0</v>
      </c>
      <c r="GG577">
        <f t="shared" si="1697"/>
        <v>0</v>
      </c>
      <c r="GH577">
        <v>0</v>
      </c>
      <c r="GI577">
        <f t="shared" si="1751"/>
        <v>0</v>
      </c>
      <c r="GJ577">
        <v>0</v>
      </c>
      <c r="GK577">
        <f t="shared" si="1752"/>
        <v>0</v>
      </c>
      <c r="GL577">
        <v>0</v>
      </c>
      <c r="GM577">
        <f t="shared" si="1753"/>
        <v>0</v>
      </c>
      <c r="GN577">
        <v>0</v>
      </c>
      <c r="GO577">
        <f t="shared" si="1754"/>
        <v>0</v>
      </c>
      <c r="GP577">
        <v>0</v>
      </c>
      <c r="GQ577">
        <f t="shared" si="1755"/>
        <v>0</v>
      </c>
      <c r="GR577" s="3" t="s">
        <v>845</v>
      </c>
    </row>
    <row r="578" spans="1:200" x14ac:dyDescent="0.45">
      <c r="A578">
        <v>577</v>
      </c>
      <c r="B578" t="s">
        <v>53</v>
      </c>
      <c r="C578" t="s">
        <v>844</v>
      </c>
      <c r="D578" t="s">
        <v>830</v>
      </c>
      <c r="E578" t="s">
        <v>830</v>
      </c>
      <c r="F578">
        <f t="shared" si="1768"/>
        <v>231.4</v>
      </c>
      <c r="G578">
        <f>20+273</f>
        <v>293</v>
      </c>
      <c r="H578">
        <v>933</v>
      </c>
      <c r="I578" s="2">
        <f t="shared" ref="I578:I627" si="1787">G578/H578</f>
        <v>0.31404072883172562</v>
      </c>
      <c r="J578" s="2">
        <f t="shared" ref="J578:J627" si="1788">G578-F578</f>
        <v>61.599999999999994</v>
      </c>
      <c r="K578" s="2">
        <f t="shared" ref="K578:K627" si="1789">G578/F578</f>
        <v>1.2662057044079515</v>
      </c>
      <c r="N578">
        <v>9</v>
      </c>
      <c r="O578">
        <v>43</v>
      </c>
      <c r="P578" s="2">
        <f t="shared" si="1681"/>
        <v>0.20930232558139536</v>
      </c>
      <c r="Q578" s="2">
        <f t="shared" si="1682"/>
        <v>0.79069767441860461</v>
      </c>
      <c r="S578">
        <v>16</v>
      </c>
      <c r="T578" s="2">
        <f t="shared" si="1758"/>
        <v>0</v>
      </c>
      <c r="U578">
        <v>32</v>
      </c>
      <c r="V578">
        <v>66</v>
      </c>
      <c r="W578" s="2">
        <f t="shared" si="1769"/>
        <v>2.88</v>
      </c>
      <c r="X578" s="2">
        <f t="shared" si="1769"/>
        <v>28.38</v>
      </c>
      <c r="Y578" s="7">
        <f t="shared" ref="Y578:Y627" si="1790">(X578-W578)/X578</f>
        <v>0.89852008456659627</v>
      </c>
      <c r="Z578" s="2">
        <f t="shared" ref="Z578:Z627" si="1791">U578/V578</f>
        <v>0.48484848484848486</v>
      </c>
      <c r="AA578" s="2" t="e">
        <f t="shared" si="1770"/>
        <v>#DIV/0!</v>
      </c>
      <c r="AB578" s="2">
        <f t="shared" si="1770"/>
        <v>4.125</v>
      </c>
      <c r="AC578" s="2">
        <f t="shared" ref="AC578:AC627" si="1792">(O578-N578)/O578</f>
        <v>0.79069767441860461</v>
      </c>
      <c r="AD578" s="2">
        <f t="shared" si="1771"/>
        <v>32</v>
      </c>
      <c r="AE578" s="2">
        <f t="shared" si="1771"/>
        <v>50</v>
      </c>
      <c r="AF578" s="2">
        <f t="shared" si="1759"/>
        <v>0.75757575757575757</v>
      </c>
      <c r="AG578" s="2">
        <f t="shared" ref="AG578:AG627" si="1793">AD578/AE578</f>
        <v>0.64</v>
      </c>
      <c r="AH578" s="2">
        <f t="shared" si="1626"/>
        <v>32.575757575757578</v>
      </c>
      <c r="AI578" s="2">
        <v>1</v>
      </c>
      <c r="AJ578">
        <v>1.2E-2</v>
      </c>
      <c r="AK578">
        <f t="shared" si="1760"/>
        <v>7.4999999999999991</v>
      </c>
      <c r="AL578">
        <v>60</v>
      </c>
      <c r="AM578">
        <f t="shared" si="1761"/>
        <v>67.5</v>
      </c>
      <c r="AP578" t="s">
        <v>37</v>
      </c>
      <c r="AQ578">
        <v>105</v>
      </c>
      <c r="AR578">
        <f t="shared" si="1784"/>
        <v>2.0000000000000001E-4</v>
      </c>
      <c r="AS578">
        <v>3</v>
      </c>
      <c r="AT578">
        <v>1</v>
      </c>
      <c r="AU578">
        <f t="shared" si="1628"/>
        <v>27.712812921102035</v>
      </c>
      <c r="AV578" t="s">
        <v>53</v>
      </c>
      <c r="AW578" t="s">
        <v>64</v>
      </c>
      <c r="AZ578" s="2">
        <f t="shared" si="1679"/>
        <v>3</v>
      </c>
      <c r="BA578" s="2">
        <f t="shared" si="1680"/>
        <v>2</v>
      </c>
      <c r="BB578">
        <v>0</v>
      </c>
      <c r="BC578">
        <f t="shared" si="1629"/>
        <v>0</v>
      </c>
      <c r="BD578">
        <v>0</v>
      </c>
      <c r="BE578">
        <f t="shared" si="1630"/>
        <v>0</v>
      </c>
      <c r="BF578">
        <v>0</v>
      </c>
      <c r="BG578">
        <f t="shared" si="1786"/>
        <v>0</v>
      </c>
      <c r="BH578">
        <v>0</v>
      </c>
      <c r="BI578">
        <f t="shared" si="1631"/>
        <v>0</v>
      </c>
      <c r="BJ578">
        <v>0</v>
      </c>
      <c r="BK578">
        <f t="shared" si="1632"/>
        <v>0</v>
      </c>
      <c r="BL578">
        <v>100</v>
      </c>
      <c r="BM578">
        <f t="shared" si="1633"/>
        <v>1</v>
      </c>
      <c r="BN578">
        <v>0</v>
      </c>
      <c r="BO578">
        <f t="shared" si="1634"/>
        <v>0</v>
      </c>
      <c r="BP578">
        <v>0</v>
      </c>
      <c r="BQ578">
        <f t="shared" si="1635"/>
        <v>0</v>
      </c>
      <c r="BR578">
        <v>0</v>
      </c>
      <c r="BS578">
        <f t="shared" si="1647"/>
        <v>0</v>
      </c>
      <c r="BT578">
        <v>0</v>
      </c>
      <c r="BU578">
        <f t="shared" si="1648"/>
        <v>0</v>
      </c>
      <c r="BV578">
        <v>0</v>
      </c>
      <c r="BW578">
        <f t="shared" si="1649"/>
        <v>0</v>
      </c>
      <c r="BX578">
        <v>0</v>
      </c>
      <c r="BY578">
        <f t="shared" si="1650"/>
        <v>0</v>
      </c>
      <c r="BZ578">
        <v>0</v>
      </c>
      <c r="CA578">
        <f t="shared" si="1651"/>
        <v>0</v>
      </c>
      <c r="CB578">
        <v>0</v>
      </c>
      <c r="CC578">
        <f t="shared" si="1652"/>
        <v>0</v>
      </c>
      <c r="CD578">
        <v>0</v>
      </c>
      <c r="CE578">
        <f t="shared" si="1653"/>
        <v>0</v>
      </c>
      <c r="CF578">
        <v>0</v>
      </c>
      <c r="CG578">
        <f t="shared" si="1654"/>
        <v>0</v>
      </c>
      <c r="CH578">
        <v>0</v>
      </c>
      <c r="CI578">
        <f t="shared" si="1655"/>
        <v>0</v>
      </c>
      <c r="CJ578">
        <v>0</v>
      </c>
      <c r="CK578">
        <f t="shared" si="1656"/>
        <v>0</v>
      </c>
      <c r="CL578">
        <v>0</v>
      </c>
      <c r="CM578">
        <f t="shared" si="1657"/>
        <v>0</v>
      </c>
      <c r="CN578">
        <v>0</v>
      </c>
      <c r="CO578">
        <f t="shared" si="1658"/>
        <v>0</v>
      </c>
      <c r="CP578">
        <v>0</v>
      </c>
      <c r="CQ578">
        <f t="shared" si="1659"/>
        <v>0</v>
      </c>
      <c r="CR578">
        <v>0</v>
      </c>
      <c r="CS578">
        <f t="shared" si="1660"/>
        <v>0</v>
      </c>
      <c r="CT578">
        <v>0</v>
      </c>
      <c r="CU578">
        <f t="shared" si="1661"/>
        <v>0</v>
      </c>
      <c r="CV578">
        <v>0</v>
      </c>
      <c r="CW578">
        <f t="shared" si="1662"/>
        <v>0</v>
      </c>
      <c r="CX578">
        <v>0</v>
      </c>
      <c r="CY578">
        <f t="shared" si="1663"/>
        <v>0</v>
      </c>
      <c r="CZ578">
        <v>0</v>
      </c>
      <c r="DA578">
        <f t="shared" si="1664"/>
        <v>0</v>
      </c>
      <c r="DB578">
        <v>0</v>
      </c>
      <c r="DC578">
        <f t="shared" si="1665"/>
        <v>0</v>
      </c>
      <c r="DD578">
        <v>0</v>
      </c>
      <c r="DE578">
        <f t="shared" si="1666"/>
        <v>0</v>
      </c>
      <c r="DF578">
        <v>0</v>
      </c>
      <c r="DG578">
        <f t="shared" si="1667"/>
        <v>0</v>
      </c>
      <c r="DH578">
        <v>0</v>
      </c>
      <c r="DI578">
        <f t="shared" si="1668"/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f t="shared" si="1733"/>
        <v>0</v>
      </c>
      <c r="ET578">
        <v>0</v>
      </c>
      <c r="EU578">
        <f t="shared" si="1734"/>
        <v>0</v>
      </c>
      <c r="EV578">
        <v>97</v>
      </c>
      <c r="EW578">
        <f t="shared" si="1671"/>
        <v>0.91334706102583296</v>
      </c>
      <c r="EX578">
        <v>3</v>
      </c>
      <c r="EY578">
        <f t="shared" si="1672"/>
        <v>8.6652938974166982E-2</v>
      </c>
      <c r="EZ578">
        <v>0</v>
      </c>
      <c r="FA578">
        <f t="shared" si="1735"/>
        <v>0</v>
      </c>
      <c r="FB578">
        <v>0</v>
      </c>
      <c r="FC578">
        <f t="shared" si="1736"/>
        <v>0</v>
      </c>
      <c r="FD578">
        <v>0</v>
      </c>
      <c r="FE578">
        <f t="shared" si="1737"/>
        <v>0</v>
      </c>
      <c r="FF578">
        <v>0</v>
      </c>
      <c r="FG578">
        <f t="shared" si="1738"/>
        <v>0</v>
      </c>
      <c r="FH578">
        <v>0</v>
      </c>
      <c r="FI578">
        <f t="shared" si="1739"/>
        <v>0</v>
      </c>
      <c r="FJ578">
        <v>0</v>
      </c>
      <c r="FK578">
        <f t="shared" si="1773"/>
        <v>0</v>
      </c>
      <c r="FL578">
        <v>0</v>
      </c>
      <c r="FM578">
        <f t="shared" si="1774"/>
        <v>0</v>
      </c>
      <c r="FN578">
        <v>0</v>
      </c>
      <c r="FO578">
        <f t="shared" si="1775"/>
        <v>0</v>
      </c>
      <c r="FP578">
        <v>0</v>
      </c>
      <c r="FQ578">
        <f t="shared" si="1776"/>
        <v>0</v>
      </c>
      <c r="FR578">
        <v>0</v>
      </c>
      <c r="FS578">
        <f t="shared" si="1777"/>
        <v>0</v>
      </c>
      <c r="FT578">
        <v>0</v>
      </c>
      <c r="FU578">
        <f t="shared" si="1778"/>
        <v>0</v>
      </c>
      <c r="FV578">
        <v>0</v>
      </c>
      <c r="FW578">
        <f t="shared" si="1779"/>
        <v>0</v>
      </c>
      <c r="FX578">
        <v>0</v>
      </c>
      <c r="FY578">
        <f t="shared" si="1780"/>
        <v>0</v>
      </c>
      <c r="FZ578">
        <v>0</v>
      </c>
      <c r="GA578">
        <f t="shared" si="1781"/>
        <v>0</v>
      </c>
      <c r="GB578">
        <v>0</v>
      </c>
      <c r="GC578">
        <f t="shared" si="1782"/>
        <v>0</v>
      </c>
      <c r="GD578">
        <v>0</v>
      </c>
      <c r="GE578">
        <f t="shared" si="1783"/>
        <v>0</v>
      </c>
      <c r="GF578">
        <v>0</v>
      </c>
      <c r="GG578">
        <f t="shared" si="1697"/>
        <v>0</v>
      </c>
      <c r="GH578">
        <v>0</v>
      </c>
      <c r="GI578">
        <f t="shared" si="1751"/>
        <v>0</v>
      </c>
      <c r="GJ578">
        <v>0</v>
      </c>
      <c r="GK578">
        <f t="shared" si="1752"/>
        <v>0</v>
      </c>
      <c r="GL578">
        <v>0</v>
      </c>
      <c r="GM578">
        <f t="shared" si="1753"/>
        <v>0</v>
      </c>
      <c r="GN578">
        <v>0</v>
      </c>
      <c r="GO578">
        <f t="shared" si="1754"/>
        <v>0</v>
      </c>
      <c r="GP578">
        <v>0</v>
      </c>
      <c r="GQ578">
        <f t="shared" si="1755"/>
        <v>0</v>
      </c>
      <c r="GR578" s="3" t="s">
        <v>845</v>
      </c>
    </row>
    <row r="579" spans="1:200" x14ac:dyDescent="0.45">
      <c r="A579">
        <v>578</v>
      </c>
      <c r="B579" t="s">
        <v>53</v>
      </c>
      <c r="C579" t="s">
        <v>844</v>
      </c>
      <c r="D579" t="s">
        <v>830</v>
      </c>
      <c r="E579" t="s">
        <v>830</v>
      </c>
      <c r="F579">
        <f t="shared" si="1768"/>
        <v>231.4</v>
      </c>
      <c r="G579">
        <f>50+273</f>
        <v>323</v>
      </c>
      <c r="H579">
        <v>933</v>
      </c>
      <c r="I579" s="2">
        <f t="shared" si="1787"/>
        <v>0.3461950696677385</v>
      </c>
      <c r="J579" s="2">
        <f t="shared" si="1788"/>
        <v>91.6</v>
      </c>
      <c r="K579" s="2">
        <f t="shared" si="1789"/>
        <v>1.3958513396715644</v>
      </c>
      <c r="N579">
        <v>10</v>
      </c>
      <c r="O579">
        <v>46</v>
      </c>
      <c r="P579" s="2">
        <f t="shared" si="1681"/>
        <v>0.21739130434782608</v>
      </c>
      <c r="Q579" s="2">
        <f t="shared" si="1682"/>
        <v>0.78260869565217395</v>
      </c>
      <c r="S579">
        <v>16</v>
      </c>
      <c r="T579" s="2">
        <f t="shared" si="1758"/>
        <v>0</v>
      </c>
      <c r="U579">
        <v>24</v>
      </c>
      <c r="V579">
        <v>61</v>
      </c>
      <c r="W579" s="2">
        <f t="shared" ref="W579:X594" si="1794">U579*N579/100</f>
        <v>2.4</v>
      </c>
      <c r="X579" s="2">
        <f t="shared" si="1794"/>
        <v>28.06</v>
      </c>
      <c r="Y579" s="7">
        <f t="shared" si="1790"/>
        <v>0.91446899501069145</v>
      </c>
      <c r="Z579" s="2">
        <f t="shared" si="1791"/>
        <v>0.39344262295081966</v>
      </c>
      <c r="AA579" s="2" t="e">
        <f t="shared" ref="AA579:AB594" si="1795">U579/R579</f>
        <v>#DIV/0!</v>
      </c>
      <c r="AB579" s="2">
        <f t="shared" si="1795"/>
        <v>3.8125</v>
      </c>
      <c r="AC579" s="2">
        <f t="shared" si="1792"/>
        <v>0.78260869565217395</v>
      </c>
      <c r="AD579" s="2">
        <f t="shared" ref="AD579:AE594" si="1796">U579-R579</f>
        <v>24</v>
      </c>
      <c r="AE579" s="2">
        <f t="shared" si="1796"/>
        <v>45</v>
      </c>
      <c r="AF579" s="2">
        <f t="shared" si="1759"/>
        <v>0.73770491803278693</v>
      </c>
      <c r="AG579" s="2">
        <f t="shared" si="1793"/>
        <v>0.53333333333333333</v>
      </c>
      <c r="AH579" s="2">
        <f t="shared" ref="AH579:AH630" si="1797">(AE579/V579)*O579</f>
        <v>33.934426229508198</v>
      </c>
      <c r="AI579" s="2">
        <v>1</v>
      </c>
      <c r="AJ579">
        <v>1.2E-2</v>
      </c>
      <c r="AK579">
        <f t="shared" si="1760"/>
        <v>8.3333333333333339</v>
      </c>
      <c r="AL579">
        <v>60</v>
      </c>
      <c r="AM579">
        <f t="shared" si="1761"/>
        <v>68.333333333333329</v>
      </c>
      <c r="AP579" t="s">
        <v>37</v>
      </c>
      <c r="AQ579">
        <v>105</v>
      </c>
      <c r="AR579">
        <f t="shared" si="1784"/>
        <v>2.0000000000000001E-4</v>
      </c>
      <c r="AS579">
        <v>3</v>
      </c>
      <c r="AT579">
        <v>1</v>
      </c>
      <c r="AU579">
        <f t="shared" si="1628"/>
        <v>27.712812921102035</v>
      </c>
      <c r="AV579" t="s">
        <v>53</v>
      </c>
      <c r="AW579" t="s">
        <v>64</v>
      </c>
      <c r="AZ579" s="2">
        <f t="shared" si="1679"/>
        <v>3</v>
      </c>
      <c r="BA579" s="2">
        <f t="shared" si="1680"/>
        <v>2</v>
      </c>
      <c r="BB579">
        <v>0</v>
      </c>
      <c r="BC579">
        <f t="shared" si="1629"/>
        <v>0</v>
      </c>
      <c r="BD579">
        <v>0</v>
      </c>
      <c r="BE579">
        <f t="shared" si="1630"/>
        <v>0</v>
      </c>
      <c r="BF579">
        <v>0</v>
      </c>
      <c r="BG579">
        <f t="shared" si="1786"/>
        <v>0</v>
      </c>
      <c r="BH579">
        <v>0</v>
      </c>
      <c r="BI579">
        <f t="shared" si="1631"/>
        <v>0</v>
      </c>
      <c r="BJ579">
        <v>0</v>
      </c>
      <c r="BK579">
        <f t="shared" si="1632"/>
        <v>0</v>
      </c>
      <c r="BL579">
        <v>100</v>
      </c>
      <c r="BM579">
        <f t="shared" si="1633"/>
        <v>1</v>
      </c>
      <c r="BN579">
        <v>0</v>
      </c>
      <c r="BO579">
        <f t="shared" si="1634"/>
        <v>0</v>
      </c>
      <c r="BP579">
        <v>0</v>
      </c>
      <c r="BQ579">
        <f t="shared" si="1635"/>
        <v>0</v>
      </c>
      <c r="BR579">
        <v>0</v>
      </c>
      <c r="BS579">
        <f t="shared" si="1647"/>
        <v>0</v>
      </c>
      <c r="BT579">
        <v>0</v>
      </c>
      <c r="BU579">
        <f t="shared" si="1648"/>
        <v>0</v>
      </c>
      <c r="BV579">
        <v>0</v>
      </c>
      <c r="BW579">
        <f t="shared" si="1649"/>
        <v>0</v>
      </c>
      <c r="BX579">
        <v>0</v>
      </c>
      <c r="BY579">
        <f t="shared" si="1650"/>
        <v>0</v>
      </c>
      <c r="BZ579">
        <v>0</v>
      </c>
      <c r="CA579">
        <f t="shared" si="1651"/>
        <v>0</v>
      </c>
      <c r="CB579">
        <v>0</v>
      </c>
      <c r="CC579">
        <f t="shared" si="1652"/>
        <v>0</v>
      </c>
      <c r="CD579">
        <v>0</v>
      </c>
      <c r="CE579">
        <f t="shared" si="1653"/>
        <v>0</v>
      </c>
      <c r="CF579">
        <v>0</v>
      </c>
      <c r="CG579">
        <f t="shared" si="1654"/>
        <v>0</v>
      </c>
      <c r="CH579">
        <v>0</v>
      </c>
      <c r="CI579">
        <f t="shared" si="1655"/>
        <v>0</v>
      </c>
      <c r="CJ579">
        <v>0</v>
      </c>
      <c r="CK579">
        <f t="shared" si="1656"/>
        <v>0</v>
      </c>
      <c r="CL579">
        <v>0</v>
      </c>
      <c r="CM579">
        <f t="shared" si="1657"/>
        <v>0</v>
      </c>
      <c r="CN579">
        <v>0</v>
      </c>
      <c r="CO579">
        <f t="shared" si="1658"/>
        <v>0</v>
      </c>
      <c r="CP579">
        <v>0</v>
      </c>
      <c r="CQ579">
        <f t="shared" si="1659"/>
        <v>0</v>
      </c>
      <c r="CR579">
        <v>0</v>
      </c>
      <c r="CS579">
        <f t="shared" si="1660"/>
        <v>0</v>
      </c>
      <c r="CT579">
        <v>0</v>
      </c>
      <c r="CU579">
        <f t="shared" si="1661"/>
        <v>0</v>
      </c>
      <c r="CV579">
        <v>0</v>
      </c>
      <c r="CW579">
        <f t="shared" si="1662"/>
        <v>0</v>
      </c>
      <c r="CX579">
        <v>0</v>
      </c>
      <c r="CY579">
        <f t="shared" si="1663"/>
        <v>0</v>
      </c>
      <c r="CZ579">
        <v>0</v>
      </c>
      <c r="DA579">
        <f t="shared" si="1664"/>
        <v>0</v>
      </c>
      <c r="DB579">
        <v>0</v>
      </c>
      <c r="DC579">
        <f t="shared" si="1665"/>
        <v>0</v>
      </c>
      <c r="DD579">
        <v>0</v>
      </c>
      <c r="DE579">
        <f t="shared" si="1666"/>
        <v>0</v>
      </c>
      <c r="DF579">
        <v>0</v>
      </c>
      <c r="DG579">
        <f t="shared" si="1667"/>
        <v>0</v>
      </c>
      <c r="DH579">
        <v>0</v>
      </c>
      <c r="DI579">
        <f t="shared" si="1668"/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f t="shared" si="1733"/>
        <v>0</v>
      </c>
      <c r="ET579">
        <v>0</v>
      </c>
      <c r="EU579">
        <f t="shared" si="1734"/>
        <v>0</v>
      </c>
      <c r="EV579">
        <v>97</v>
      </c>
      <c r="EW579">
        <f t="shared" si="1671"/>
        <v>0.91334706102583296</v>
      </c>
      <c r="EX579">
        <v>3</v>
      </c>
      <c r="EY579">
        <f t="shared" si="1672"/>
        <v>8.6652938974166982E-2</v>
      </c>
      <c r="EZ579">
        <v>0</v>
      </c>
      <c r="FA579">
        <f t="shared" si="1735"/>
        <v>0</v>
      </c>
      <c r="FB579">
        <v>0</v>
      </c>
      <c r="FC579">
        <f t="shared" si="1736"/>
        <v>0</v>
      </c>
      <c r="FD579">
        <v>0</v>
      </c>
      <c r="FE579">
        <f t="shared" si="1737"/>
        <v>0</v>
      </c>
      <c r="FF579">
        <v>0</v>
      </c>
      <c r="FG579">
        <f t="shared" si="1738"/>
        <v>0</v>
      </c>
      <c r="FH579">
        <v>0</v>
      </c>
      <c r="FI579">
        <f t="shared" si="1739"/>
        <v>0</v>
      </c>
      <c r="FJ579">
        <v>0</v>
      </c>
      <c r="FK579">
        <f t="shared" si="1773"/>
        <v>0</v>
      </c>
      <c r="FL579">
        <v>0</v>
      </c>
      <c r="FM579">
        <f t="shared" si="1774"/>
        <v>0</v>
      </c>
      <c r="FN579">
        <v>0</v>
      </c>
      <c r="FO579">
        <f t="shared" si="1775"/>
        <v>0</v>
      </c>
      <c r="FP579">
        <v>0</v>
      </c>
      <c r="FQ579">
        <f t="shared" si="1776"/>
        <v>0</v>
      </c>
      <c r="FR579">
        <v>0</v>
      </c>
      <c r="FS579">
        <f t="shared" si="1777"/>
        <v>0</v>
      </c>
      <c r="FT579">
        <v>0</v>
      </c>
      <c r="FU579">
        <f t="shared" si="1778"/>
        <v>0</v>
      </c>
      <c r="FV579">
        <v>0</v>
      </c>
      <c r="FW579">
        <f t="shared" si="1779"/>
        <v>0</v>
      </c>
      <c r="FX579">
        <v>0</v>
      </c>
      <c r="FY579">
        <f t="shared" si="1780"/>
        <v>0</v>
      </c>
      <c r="FZ579">
        <v>0</v>
      </c>
      <c r="GA579">
        <f t="shared" si="1781"/>
        <v>0</v>
      </c>
      <c r="GB579">
        <v>0</v>
      </c>
      <c r="GC579">
        <f t="shared" si="1782"/>
        <v>0</v>
      </c>
      <c r="GD579">
        <v>0</v>
      </c>
      <c r="GE579">
        <f t="shared" si="1783"/>
        <v>0</v>
      </c>
      <c r="GF579">
        <v>0</v>
      </c>
      <c r="GG579">
        <f t="shared" si="1697"/>
        <v>0</v>
      </c>
      <c r="GH579">
        <v>0</v>
      </c>
      <c r="GI579">
        <f t="shared" si="1751"/>
        <v>0</v>
      </c>
      <c r="GJ579">
        <v>0</v>
      </c>
      <c r="GK579">
        <f t="shared" si="1752"/>
        <v>0</v>
      </c>
      <c r="GL579">
        <v>0</v>
      </c>
      <c r="GM579">
        <f t="shared" si="1753"/>
        <v>0</v>
      </c>
      <c r="GN579">
        <v>0</v>
      </c>
      <c r="GO579">
        <f t="shared" si="1754"/>
        <v>0</v>
      </c>
      <c r="GP579">
        <v>0</v>
      </c>
      <c r="GQ579">
        <f t="shared" si="1755"/>
        <v>0</v>
      </c>
      <c r="GR579" s="3" t="s">
        <v>845</v>
      </c>
    </row>
    <row r="580" spans="1:200" x14ac:dyDescent="0.45">
      <c r="A580">
        <v>579</v>
      </c>
      <c r="B580" t="s">
        <v>53</v>
      </c>
      <c r="C580" t="s">
        <v>844</v>
      </c>
      <c r="D580" t="s">
        <v>830</v>
      </c>
      <c r="E580" t="s">
        <v>830</v>
      </c>
      <c r="F580">
        <f t="shared" si="1768"/>
        <v>231.4</v>
      </c>
      <c r="G580">
        <v>373</v>
      </c>
      <c r="H580">
        <v>933</v>
      </c>
      <c r="I580" s="2">
        <f t="shared" si="1787"/>
        <v>0.39978563772775993</v>
      </c>
      <c r="J580" s="2">
        <f t="shared" si="1788"/>
        <v>141.6</v>
      </c>
      <c r="K580" s="2">
        <f t="shared" si="1789"/>
        <v>1.6119273984442524</v>
      </c>
      <c r="N580">
        <v>10</v>
      </c>
      <c r="O580">
        <v>49</v>
      </c>
      <c r="P580" s="2">
        <f t="shared" si="1681"/>
        <v>0.20408163265306123</v>
      </c>
      <c r="Q580" s="2">
        <f t="shared" si="1682"/>
        <v>0.79591836734693877</v>
      </c>
      <c r="S580">
        <v>16</v>
      </c>
      <c r="T580" s="2">
        <f t="shared" si="1758"/>
        <v>0</v>
      </c>
      <c r="U580">
        <v>17</v>
      </c>
      <c r="V580">
        <v>55</v>
      </c>
      <c r="W580" s="2">
        <f t="shared" si="1794"/>
        <v>1.7</v>
      </c>
      <c r="X580" s="2">
        <f t="shared" si="1794"/>
        <v>26.95</v>
      </c>
      <c r="Y580" s="7">
        <f t="shared" si="1790"/>
        <v>0.93692022263450836</v>
      </c>
      <c r="Z580" s="2">
        <f t="shared" si="1791"/>
        <v>0.30909090909090908</v>
      </c>
      <c r="AA580" s="2" t="e">
        <f t="shared" si="1795"/>
        <v>#DIV/0!</v>
      </c>
      <c r="AB580" s="2">
        <f t="shared" si="1795"/>
        <v>3.4375</v>
      </c>
      <c r="AC580" s="2">
        <f t="shared" si="1792"/>
        <v>0.79591836734693877</v>
      </c>
      <c r="AD580" s="2">
        <f t="shared" si="1796"/>
        <v>17</v>
      </c>
      <c r="AE580" s="2">
        <f t="shared" si="1796"/>
        <v>39</v>
      </c>
      <c r="AF580" s="2">
        <f t="shared" si="1759"/>
        <v>0.70909090909090911</v>
      </c>
      <c r="AG580" s="2">
        <f t="shared" si="1793"/>
        <v>0.4358974358974359</v>
      </c>
      <c r="AH580" s="2">
        <f t="shared" si="1797"/>
        <v>34.74545454545455</v>
      </c>
      <c r="AI580" s="2">
        <v>1</v>
      </c>
      <c r="AJ580">
        <v>1.2E-2</v>
      </c>
      <c r="AK580">
        <f t="shared" si="1760"/>
        <v>8.3333333333333339</v>
      </c>
      <c r="AL580">
        <v>60</v>
      </c>
      <c r="AM580">
        <f t="shared" si="1761"/>
        <v>68.333333333333329</v>
      </c>
      <c r="AP580" t="s">
        <v>37</v>
      </c>
      <c r="AQ580">
        <v>105</v>
      </c>
      <c r="AR580">
        <f t="shared" si="1784"/>
        <v>2.0000000000000001E-4</v>
      </c>
      <c r="AS580">
        <v>3</v>
      </c>
      <c r="AT580">
        <v>1</v>
      </c>
      <c r="AU580">
        <f t="shared" si="1628"/>
        <v>27.712812921102035</v>
      </c>
      <c r="AV580" t="s">
        <v>53</v>
      </c>
      <c r="AW580" t="s">
        <v>64</v>
      </c>
      <c r="AZ580" s="2">
        <f t="shared" si="1679"/>
        <v>3</v>
      </c>
      <c r="BA580" s="2">
        <f t="shared" si="1680"/>
        <v>2</v>
      </c>
      <c r="BB580">
        <v>0</v>
      </c>
      <c r="BC580">
        <f t="shared" si="1629"/>
        <v>0</v>
      </c>
      <c r="BD580">
        <v>0</v>
      </c>
      <c r="BE580">
        <f t="shared" si="1630"/>
        <v>0</v>
      </c>
      <c r="BF580">
        <v>0</v>
      </c>
      <c r="BG580">
        <f t="shared" si="1786"/>
        <v>0</v>
      </c>
      <c r="BH580">
        <v>0</v>
      </c>
      <c r="BI580">
        <f t="shared" si="1631"/>
        <v>0</v>
      </c>
      <c r="BJ580">
        <v>0</v>
      </c>
      <c r="BK580">
        <f t="shared" si="1632"/>
        <v>0</v>
      </c>
      <c r="BL580">
        <v>100</v>
      </c>
      <c r="BM580">
        <f t="shared" si="1633"/>
        <v>1</v>
      </c>
      <c r="BN580">
        <v>0</v>
      </c>
      <c r="BO580">
        <f t="shared" si="1634"/>
        <v>0</v>
      </c>
      <c r="BP580">
        <v>0</v>
      </c>
      <c r="BQ580">
        <f t="shared" si="1635"/>
        <v>0</v>
      </c>
      <c r="BR580">
        <v>0</v>
      </c>
      <c r="BS580">
        <f t="shared" si="1647"/>
        <v>0</v>
      </c>
      <c r="BT580">
        <v>0</v>
      </c>
      <c r="BU580">
        <f t="shared" si="1648"/>
        <v>0</v>
      </c>
      <c r="BV580">
        <v>0</v>
      </c>
      <c r="BW580">
        <f t="shared" si="1649"/>
        <v>0</v>
      </c>
      <c r="BX580">
        <v>0</v>
      </c>
      <c r="BY580">
        <f t="shared" si="1650"/>
        <v>0</v>
      </c>
      <c r="BZ580">
        <v>0</v>
      </c>
      <c r="CA580">
        <f t="shared" si="1651"/>
        <v>0</v>
      </c>
      <c r="CB580">
        <v>0</v>
      </c>
      <c r="CC580">
        <f t="shared" si="1652"/>
        <v>0</v>
      </c>
      <c r="CD580">
        <v>0</v>
      </c>
      <c r="CE580">
        <f t="shared" si="1653"/>
        <v>0</v>
      </c>
      <c r="CF580">
        <v>0</v>
      </c>
      <c r="CG580">
        <f t="shared" si="1654"/>
        <v>0</v>
      </c>
      <c r="CH580">
        <v>0</v>
      </c>
      <c r="CI580">
        <f t="shared" si="1655"/>
        <v>0</v>
      </c>
      <c r="CJ580">
        <v>0</v>
      </c>
      <c r="CK580">
        <f t="shared" si="1656"/>
        <v>0</v>
      </c>
      <c r="CL580">
        <v>0</v>
      </c>
      <c r="CM580">
        <f t="shared" si="1657"/>
        <v>0</v>
      </c>
      <c r="CN580">
        <v>0</v>
      </c>
      <c r="CO580">
        <f t="shared" si="1658"/>
        <v>0</v>
      </c>
      <c r="CP580">
        <v>0</v>
      </c>
      <c r="CQ580">
        <f t="shared" si="1659"/>
        <v>0</v>
      </c>
      <c r="CR580">
        <v>0</v>
      </c>
      <c r="CS580">
        <f t="shared" si="1660"/>
        <v>0</v>
      </c>
      <c r="CT580">
        <v>0</v>
      </c>
      <c r="CU580">
        <f t="shared" si="1661"/>
        <v>0</v>
      </c>
      <c r="CV580">
        <v>0</v>
      </c>
      <c r="CW580">
        <f t="shared" si="1662"/>
        <v>0</v>
      </c>
      <c r="CX580">
        <v>0</v>
      </c>
      <c r="CY580">
        <f t="shared" si="1663"/>
        <v>0</v>
      </c>
      <c r="CZ580">
        <v>0</v>
      </c>
      <c r="DA580">
        <f t="shared" si="1664"/>
        <v>0</v>
      </c>
      <c r="DB580">
        <v>0</v>
      </c>
      <c r="DC580">
        <f t="shared" si="1665"/>
        <v>0</v>
      </c>
      <c r="DD580">
        <v>0</v>
      </c>
      <c r="DE580">
        <f t="shared" si="1666"/>
        <v>0</v>
      </c>
      <c r="DF580">
        <v>0</v>
      </c>
      <c r="DG580">
        <f t="shared" si="1667"/>
        <v>0</v>
      </c>
      <c r="DH580">
        <v>0</v>
      </c>
      <c r="DI580">
        <f t="shared" si="1668"/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f t="shared" si="1733"/>
        <v>0</v>
      </c>
      <c r="ET580">
        <v>0</v>
      </c>
      <c r="EU580">
        <f t="shared" si="1734"/>
        <v>0</v>
      </c>
      <c r="EV580">
        <v>97</v>
      </c>
      <c r="EW580">
        <f t="shared" si="1671"/>
        <v>0.91334706102583296</v>
      </c>
      <c r="EX580">
        <v>3</v>
      </c>
      <c r="EY580">
        <f t="shared" si="1672"/>
        <v>8.6652938974166982E-2</v>
      </c>
      <c r="EZ580">
        <v>0</v>
      </c>
      <c r="FA580">
        <f t="shared" si="1735"/>
        <v>0</v>
      </c>
      <c r="FB580">
        <v>0</v>
      </c>
      <c r="FC580">
        <f t="shared" si="1736"/>
        <v>0</v>
      </c>
      <c r="FD580">
        <v>0</v>
      </c>
      <c r="FE580">
        <f t="shared" si="1737"/>
        <v>0</v>
      </c>
      <c r="FF580">
        <v>0</v>
      </c>
      <c r="FG580">
        <f t="shared" si="1738"/>
        <v>0</v>
      </c>
      <c r="FH580">
        <v>0</v>
      </c>
      <c r="FI580">
        <f t="shared" si="1739"/>
        <v>0</v>
      </c>
      <c r="FJ580">
        <v>0</v>
      </c>
      <c r="FK580">
        <f t="shared" si="1773"/>
        <v>0</v>
      </c>
      <c r="FL580">
        <v>0</v>
      </c>
      <c r="FM580">
        <f t="shared" si="1774"/>
        <v>0</v>
      </c>
      <c r="FN580">
        <v>0</v>
      </c>
      <c r="FO580">
        <f t="shared" si="1775"/>
        <v>0</v>
      </c>
      <c r="FP580">
        <v>0</v>
      </c>
      <c r="FQ580">
        <f t="shared" si="1776"/>
        <v>0</v>
      </c>
      <c r="FR580">
        <v>0</v>
      </c>
      <c r="FS580">
        <f t="shared" si="1777"/>
        <v>0</v>
      </c>
      <c r="FT580">
        <v>0</v>
      </c>
      <c r="FU580">
        <f t="shared" si="1778"/>
        <v>0</v>
      </c>
      <c r="FV580">
        <v>0</v>
      </c>
      <c r="FW580">
        <f t="shared" si="1779"/>
        <v>0</v>
      </c>
      <c r="FX580">
        <v>0</v>
      </c>
      <c r="FY580">
        <f t="shared" si="1780"/>
        <v>0</v>
      </c>
      <c r="FZ580">
        <v>0</v>
      </c>
      <c r="GA580">
        <f t="shared" si="1781"/>
        <v>0</v>
      </c>
      <c r="GB580">
        <v>0</v>
      </c>
      <c r="GC580">
        <f t="shared" si="1782"/>
        <v>0</v>
      </c>
      <c r="GD580">
        <v>0</v>
      </c>
      <c r="GE580">
        <f t="shared" si="1783"/>
        <v>0</v>
      </c>
      <c r="GF580">
        <v>0</v>
      </c>
      <c r="GG580">
        <f t="shared" si="1697"/>
        <v>0</v>
      </c>
      <c r="GH580">
        <v>0</v>
      </c>
      <c r="GI580">
        <f t="shared" si="1751"/>
        <v>0</v>
      </c>
      <c r="GJ580">
        <v>0</v>
      </c>
      <c r="GK580">
        <f t="shared" si="1752"/>
        <v>0</v>
      </c>
      <c r="GL580">
        <v>0</v>
      </c>
      <c r="GM580">
        <f t="shared" si="1753"/>
        <v>0</v>
      </c>
      <c r="GN580">
        <v>0</v>
      </c>
      <c r="GO580">
        <f t="shared" si="1754"/>
        <v>0</v>
      </c>
      <c r="GP580">
        <v>0</v>
      </c>
      <c r="GQ580">
        <f t="shared" si="1755"/>
        <v>0</v>
      </c>
      <c r="GR580" s="3" t="s">
        <v>845</v>
      </c>
    </row>
    <row r="581" spans="1:200" x14ac:dyDescent="0.45">
      <c r="A581">
        <v>580</v>
      </c>
      <c r="B581" t="s">
        <v>53</v>
      </c>
      <c r="C581" t="s">
        <v>844</v>
      </c>
      <c r="D581" t="s">
        <v>830</v>
      </c>
      <c r="E581" t="s">
        <v>830</v>
      </c>
      <c r="F581">
        <f t="shared" si="1768"/>
        <v>231.4</v>
      </c>
      <c r="G581">
        <f>120+273</f>
        <v>393</v>
      </c>
      <c r="H581">
        <v>933</v>
      </c>
      <c r="I581" s="2">
        <f t="shared" si="1787"/>
        <v>0.4212218649517685</v>
      </c>
      <c r="J581" s="2">
        <f t="shared" si="1788"/>
        <v>161.6</v>
      </c>
      <c r="K581" s="2">
        <f t="shared" si="1789"/>
        <v>1.6983578219533275</v>
      </c>
      <c r="N581">
        <v>9</v>
      </c>
      <c r="O581">
        <v>52</v>
      </c>
      <c r="P581" s="2">
        <f t="shared" si="1681"/>
        <v>0.17307692307692307</v>
      </c>
      <c r="Q581" s="2">
        <f t="shared" si="1682"/>
        <v>0.82692307692307687</v>
      </c>
      <c r="S581">
        <v>16</v>
      </c>
      <c r="T581" s="2">
        <f t="shared" si="1758"/>
        <v>0</v>
      </c>
      <c r="U581">
        <v>20</v>
      </c>
      <c r="V581">
        <v>50</v>
      </c>
      <c r="W581" s="2">
        <f t="shared" si="1794"/>
        <v>1.8</v>
      </c>
      <c r="X581" s="2">
        <f t="shared" si="1794"/>
        <v>26</v>
      </c>
      <c r="Y581" s="7">
        <f t="shared" si="1790"/>
        <v>0.93076923076923079</v>
      </c>
      <c r="Z581" s="2">
        <f t="shared" si="1791"/>
        <v>0.4</v>
      </c>
      <c r="AA581" s="2" t="e">
        <f t="shared" si="1795"/>
        <v>#DIV/0!</v>
      </c>
      <c r="AB581" s="2">
        <f t="shared" si="1795"/>
        <v>3.125</v>
      </c>
      <c r="AC581" s="2">
        <f t="shared" si="1792"/>
        <v>0.82692307692307687</v>
      </c>
      <c r="AD581" s="2">
        <f t="shared" si="1796"/>
        <v>20</v>
      </c>
      <c r="AE581" s="2">
        <f t="shared" si="1796"/>
        <v>34</v>
      </c>
      <c r="AF581" s="2">
        <f t="shared" si="1759"/>
        <v>0.68</v>
      </c>
      <c r="AG581" s="2">
        <f t="shared" si="1793"/>
        <v>0.58823529411764708</v>
      </c>
      <c r="AH581" s="2">
        <f t="shared" si="1797"/>
        <v>35.36</v>
      </c>
      <c r="AI581" s="2">
        <v>1</v>
      </c>
      <c r="AJ581">
        <v>1.2E-2</v>
      </c>
      <c r="AK581">
        <f t="shared" si="1760"/>
        <v>7.4999999999999991</v>
      </c>
      <c r="AL581">
        <v>60</v>
      </c>
      <c r="AM581">
        <f t="shared" si="1761"/>
        <v>67.5</v>
      </c>
      <c r="AP581" t="s">
        <v>37</v>
      </c>
      <c r="AQ581">
        <v>105</v>
      </c>
      <c r="AR581">
        <f t="shared" si="1784"/>
        <v>2.0000000000000001E-4</v>
      </c>
      <c r="AS581">
        <v>3</v>
      </c>
      <c r="AT581">
        <v>1</v>
      </c>
      <c r="AU581">
        <f t="shared" si="1628"/>
        <v>27.712812921102035</v>
      </c>
      <c r="AV581" t="s">
        <v>53</v>
      </c>
      <c r="AW581" t="s">
        <v>64</v>
      </c>
      <c r="AZ581" s="2">
        <f t="shared" si="1679"/>
        <v>3</v>
      </c>
      <c r="BA581" s="2">
        <f t="shared" si="1680"/>
        <v>2</v>
      </c>
      <c r="BB581">
        <v>0</v>
      </c>
      <c r="BC581">
        <f t="shared" si="1629"/>
        <v>0</v>
      </c>
      <c r="BD581">
        <v>0</v>
      </c>
      <c r="BE581">
        <f t="shared" si="1630"/>
        <v>0</v>
      </c>
      <c r="BF581">
        <v>0</v>
      </c>
      <c r="BG581">
        <f t="shared" si="1786"/>
        <v>0</v>
      </c>
      <c r="BH581">
        <v>0</v>
      </c>
      <c r="BI581">
        <f t="shared" si="1631"/>
        <v>0</v>
      </c>
      <c r="BJ581">
        <v>0</v>
      </c>
      <c r="BK581">
        <f t="shared" si="1632"/>
        <v>0</v>
      </c>
      <c r="BL581">
        <v>100</v>
      </c>
      <c r="BM581">
        <f t="shared" si="1633"/>
        <v>1</v>
      </c>
      <c r="BN581">
        <v>0</v>
      </c>
      <c r="BO581">
        <f t="shared" si="1634"/>
        <v>0</v>
      </c>
      <c r="BP581">
        <v>0</v>
      </c>
      <c r="BQ581">
        <f t="shared" si="1635"/>
        <v>0</v>
      </c>
      <c r="BR581">
        <v>0</v>
      </c>
      <c r="BS581">
        <f t="shared" si="1647"/>
        <v>0</v>
      </c>
      <c r="BT581">
        <v>0</v>
      </c>
      <c r="BU581">
        <f t="shared" si="1648"/>
        <v>0</v>
      </c>
      <c r="BV581">
        <v>0</v>
      </c>
      <c r="BW581">
        <f t="shared" si="1649"/>
        <v>0</v>
      </c>
      <c r="BX581">
        <v>0</v>
      </c>
      <c r="BY581">
        <f t="shared" si="1650"/>
        <v>0</v>
      </c>
      <c r="BZ581">
        <v>0</v>
      </c>
      <c r="CA581">
        <f t="shared" si="1651"/>
        <v>0</v>
      </c>
      <c r="CB581">
        <v>0</v>
      </c>
      <c r="CC581">
        <f t="shared" si="1652"/>
        <v>0</v>
      </c>
      <c r="CD581">
        <v>0</v>
      </c>
      <c r="CE581">
        <f t="shared" si="1653"/>
        <v>0</v>
      </c>
      <c r="CF581">
        <v>0</v>
      </c>
      <c r="CG581">
        <f t="shared" si="1654"/>
        <v>0</v>
      </c>
      <c r="CH581">
        <v>0</v>
      </c>
      <c r="CI581">
        <f t="shared" si="1655"/>
        <v>0</v>
      </c>
      <c r="CJ581">
        <v>0</v>
      </c>
      <c r="CK581">
        <f t="shared" si="1656"/>
        <v>0</v>
      </c>
      <c r="CL581">
        <v>0</v>
      </c>
      <c r="CM581">
        <f t="shared" si="1657"/>
        <v>0</v>
      </c>
      <c r="CN581">
        <v>0</v>
      </c>
      <c r="CO581">
        <f t="shared" si="1658"/>
        <v>0</v>
      </c>
      <c r="CP581">
        <v>0</v>
      </c>
      <c r="CQ581">
        <f t="shared" si="1659"/>
        <v>0</v>
      </c>
      <c r="CR581">
        <v>0</v>
      </c>
      <c r="CS581">
        <f t="shared" si="1660"/>
        <v>0</v>
      </c>
      <c r="CT581">
        <v>0</v>
      </c>
      <c r="CU581">
        <f t="shared" si="1661"/>
        <v>0</v>
      </c>
      <c r="CV581">
        <v>0</v>
      </c>
      <c r="CW581">
        <f t="shared" si="1662"/>
        <v>0</v>
      </c>
      <c r="CX581">
        <v>0</v>
      </c>
      <c r="CY581">
        <f t="shared" si="1663"/>
        <v>0</v>
      </c>
      <c r="CZ581">
        <v>0</v>
      </c>
      <c r="DA581">
        <f t="shared" si="1664"/>
        <v>0</v>
      </c>
      <c r="DB581">
        <v>0</v>
      </c>
      <c r="DC581">
        <f t="shared" si="1665"/>
        <v>0</v>
      </c>
      <c r="DD581">
        <v>0</v>
      </c>
      <c r="DE581">
        <f t="shared" si="1666"/>
        <v>0</v>
      </c>
      <c r="DF581">
        <v>0</v>
      </c>
      <c r="DG581">
        <f t="shared" si="1667"/>
        <v>0</v>
      </c>
      <c r="DH581">
        <v>0</v>
      </c>
      <c r="DI581">
        <f t="shared" si="1668"/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f t="shared" si="1733"/>
        <v>0</v>
      </c>
      <c r="ET581">
        <v>0</v>
      </c>
      <c r="EU581">
        <f t="shared" si="1734"/>
        <v>0</v>
      </c>
      <c r="EV581">
        <v>97</v>
      </c>
      <c r="EW581">
        <f t="shared" si="1671"/>
        <v>0.91334706102583296</v>
      </c>
      <c r="EX581">
        <v>3</v>
      </c>
      <c r="EY581">
        <f t="shared" si="1672"/>
        <v>8.6652938974166982E-2</v>
      </c>
      <c r="EZ581">
        <v>0</v>
      </c>
      <c r="FA581">
        <f t="shared" si="1735"/>
        <v>0</v>
      </c>
      <c r="FB581">
        <v>0</v>
      </c>
      <c r="FC581">
        <f t="shared" si="1736"/>
        <v>0</v>
      </c>
      <c r="FD581">
        <v>0</v>
      </c>
      <c r="FE581">
        <f t="shared" si="1737"/>
        <v>0</v>
      </c>
      <c r="FF581">
        <v>0</v>
      </c>
      <c r="FG581">
        <f t="shared" si="1738"/>
        <v>0</v>
      </c>
      <c r="FH581">
        <v>0</v>
      </c>
      <c r="FI581">
        <f t="shared" si="1739"/>
        <v>0</v>
      </c>
      <c r="FJ581">
        <v>0</v>
      </c>
      <c r="FK581">
        <f t="shared" si="1773"/>
        <v>0</v>
      </c>
      <c r="FL581">
        <v>0</v>
      </c>
      <c r="FM581">
        <f t="shared" si="1774"/>
        <v>0</v>
      </c>
      <c r="FN581">
        <v>0</v>
      </c>
      <c r="FO581">
        <f t="shared" si="1775"/>
        <v>0</v>
      </c>
      <c r="FP581">
        <v>0</v>
      </c>
      <c r="FQ581">
        <f t="shared" si="1776"/>
        <v>0</v>
      </c>
      <c r="FR581">
        <v>0</v>
      </c>
      <c r="FS581">
        <f t="shared" si="1777"/>
        <v>0</v>
      </c>
      <c r="FT581">
        <v>0</v>
      </c>
      <c r="FU581">
        <f t="shared" si="1778"/>
        <v>0</v>
      </c>
      <c r="FV581">
        <v>0</v>
      </c>
      <c r="FW581">
        <f t="shared" si="1779"/>
        <v>0</v>
      </c>
      <c r="FX581">
        <v>0</v>
      </c>
      <c r="FY581">
        <f t="shared" si="1780"/>
        <v>0</v>
      </c>
      <c r="FZ581">
        <v>0</v>
      </c>
      <c r="GA581">
        <f t="shared" si="1781"/>
        <v>0</v>
      </c>
      <c r="GB581">
        <v>0</v>
      </c>
      <c r="GC581">
        <f t="shared" si="1782"/>
        <v>0</v>
      </c>
      <c r="GD581">
        <v>0</v>
      </c>
      <c r="GE581">
        <f t="shared" si="1783"/>
        <v>0</v>
      </c>
      <c r="GF581">
        <v>0</v>
      </c>
      <c r="GG581">
        <f t="shared" si="1697"/>
        <v>0</v>
      </c>
      <c r="GH581">
        <v>0</v>
      </c>
      <c r="GI581">
        <f t="shared" si="1751"/>
        <v>0</v>
      </c>
      <c r="GJ581">
        <v>0</v>
      </c>
      <c r="GK581">
        <f t="shared" si="1752"/>
        <v>0</v>
      </c>
      <c r="GL581">
        <v>0</v>
      </c>
      <c r="GM581">
        <f t="shared" si="1753"/>
        <v>0</v>
      </c>
      <c r="GN581">
        <v>0</v>
      </c>
      <c r="GO581">
        <f t="shared" si="1754"/>
        <v>0</v>
      </c>
      <c r="GP581">
        <v>0</v>
      </c>
      <c r="GQ581">
        <f t="shared" si="1755"/>
        <v>0</v>
      </c>
      <c r="GR581" s="3" t="s">
        <v>845</v>
      </c>
    </row>
    <row r="582" spans="1:200" x14ac:dyDescent="0.45">
      <c r="A582">
        <v>581</v>
      </c>
      <c r="B582" t="s">
        <v>53</v>
      </c>
      <c r="C582" t="s">
        <v>844</v>
      </c>
      <c r="D582" t="s">
        <v>830</v>
      </c>
      <c r="E582" t="s">
        <v>830</v>
      </c>
      <c r="F582">
        <f t="shared" si="1768"/>
        <v>231.4</v>
      </c>
      <c r="G582">
        <f>160+273</f>
        <v>433</v>
      </c>
      <c r="H582">
        <v>933</v>
      </c>
      <c r="I582" s="2">
        <f t="shared" si="1787"/>
        <v>0.46409431939978563</v>
      </c>
      <c r="J582" s="2">
        <f t="shared" si="1788"/>
        <v>201.6</v>
      </c>
      <c r="K582" s="2">
        <f t="shared" si="1789"/>
        <v>1.8712186689714778</v>
      </c>
      <c r="N582">
        <v>30</v>
      </c>
      <c r="O582">
        <v>55</v>
      </c>
      <c r="P582" s="2">
        <f t="shared" si="1681"/>
        <v>0.54545454545454541</v>
      </c>
      <c r="Q582" s="2">
        <f t="shared" si="1682"/>
        <v>0.45454545454545453</v>
      </c>
      <c r="S582">
        <v>16</v>
      </c>
      <c r="T582" s="2">
        <f t="shared" si="1758"/>
        <v>0</v>
      </c>
      <c r="U582">
        <v>39</v>
      </c>
      <c r="V582">
        <v>45</v>
      </c>
      <c r="W582" s="2">
        <f t="shared" si="1794"/>
        <v>11.7</v>
      </c>
      <c r="X582" s="2">
        <f t="shared" si="1794"/>
        <v>24.75</v>
      </c>
      <c r="Y582" s="7">
        <f t="shared" si="1790"/>
        <v>0.52727272727272734</v>
      </c>
      <c r="Z582" s="2">
        <f t="shared" si="1791"/>
        <v>0.8666666666666667</v>
      </c>
      <c r="AA582" s="2" t="e">
        <f t="shared" si="1795"/>
        <v>#DIV/0!</v>
      </c>
      <c r="AB582" s="2">
        <f t="shared" si="1795"/>
        <v>2.8125</v>
      </c>
      <c r="AC582" s="2">
        <f t="shared" si="1792"/>
        <v>0.45454545454545453</v>
      </c>
      <c r="AD582" s="2">
        <f t="shared" si="1796"/>
        <v>39</v>
      </c>
      <c r="AE582" s="2">
        <f t="shared" si="1796"/>
        <v>29</v>
      </c>
      <c r="AF582" s="2">
        <f t="shared" si="1759"/>
        <v>0.64444444444444449</v>
      </c>
      <c r="AG582" s="2">
        <f t="shared" si="1793"/>
        <v>1.3448275862068966</v>
      </c>
      <c r="AH582" s="2">
        <f t="shared" si="1797"/>
        <v>35.44444444444445</v>
      </c>
      <c r="AI582" s="2">
        <v>1</v>
      </c>
      <c r="AJ582">
        <v>1.2E-2</v>
      </c>
      <c r="AK582">
        <f t="shared" si="1760"/>
        <v>24.999999999999996</v>
      </c>
      <c r="AL582">
        <v>60</v>
      </c>
      <c r="AM582">
        <f t="shared" si="1761"/>
        <v>85</v>
      </c>
      <c r="AP582" t="s">
        <v>37</v>
      </c>
      <c r="AQ582">
        <v>105</v>
      </c>
      <c r="AR582">
        <f t="shared" si="1784"/>
        <v>2.0000000000000001E-4</v>
      </c>
      <c r="AS582">
        <v>3</v>
      </c>
      <c r="AT582">
        <v>1</v>
      </c>
      <c r="AU582">
        <f t="shared" si="1628"/>
        <v>27.712812921102035</v>
      </c>
      <c r="AV582" t="s">
        <v>53</v>
      </c>
      <c r="AW582" t="s">
        <v>64</v>
      </c>
      <c r="AZ582" s="2">
        <f t="shared" si="1679"/>
        <v>3</v>
      </c>
      <c r="BA582" s="2">
        <f t="shared" si="1680"/>
        <v>2</v>
      </c>
      <c r="BB582">
        <v>0</v>
      </c>
      <c r="BC582">
        <f t="shared" si="1629"/>
        <v>0</v>
      </c>
      <c r="BD582">
        <v>0</v>
      </c>
      <c r="BE582">
        <f t="shared" si="1630"/>
        <v>0</v>
      </c>
      <c r="BF582">
        <v>0</v>
      </c>
      <c r="BG582">
        <f t="shared" si="1786"/>
        <v>0</v>
      </c>
      <c r="BH582">
        <v>0</v>
      </c>
      <c r="BI582">
        <f t="shared" si="1631"/>
        <v>0</v>
      </c>
      <c r="BJ582">
        <v>0</v>
      </c>
      <c r="BK582">
        <f t="shared" si="1632"/>
        <v>0</v>
      </c>
      <c r="BL582">
        <v>100</v>
      </c>
      <c r="BM582">
        <f t="shared" si="1633"/>
        <v>1</v>
      </c>
      <c r="BN582">
        <v>0</v>
      </c>
      <c r="BO582">
        <f t="shared" si="1634"/>
        <v>0</v>
      </c>
      <c r="BP582">
        <v>0</v>
      </c>
      <c r="BQ582">
        <f t="shared" si="1635"/>
        <v>0</v>
      </c>
      <c r="BR582">
        <v>0</v>
      </c>
      <c r="BS582">
        <f t="shared" si="1647"/>
        <v>0</v>
      </c>
      <c r="BT582">
        <v>0</v>
      </c>
      <c r="BU582">
        <f t="shared" si="1648"/>
        <v>0</v>
      </c>
      <c r="BV582">
        <v>0</v>
      </c>
      <c r="BW582">
        <f t="shared" si="1649"/>
        <v>0</v>
      </c>
      <c r="BX582">
        <v>0</v>
      </c>
      <c r="BY582">
        <f t="shared" si="1650"/>
        <v>0</v>
      </c>
      <c r="BZ582">
        <v>0</v>
      </c>
      <c r="CA582">
        <f t="shared" si="1651"/>
        <v>0</v>
      </c>
      <c r="CB582">
        <v>0</v>
      </c>
      <c r="CC582">
        <f t="shared" si="1652"/>
        <v>0</v>
      </c>
      <c r="CD582">
        <v>0</v>
      </c>
      <c r="CE582">
        <f t="shared" si="1653"/>
        <v>0</v>
      </c>
      <c r="CF582">
        <v>0</v>
      </c>
      <c r="CG582">
        <f t="shared" si="1654"/>
        <v>0</v>
      </c>
      <c r="CH582">
        <v>0</v>
      </c>
      <c r="CI582">
        <f t="shared" si="1655"/>
        <v>0</v>
      </c>
      <c r="CJ582">
        <v>0</v>
      </c>
      <c r="CK582">
        <f t="shared" si="1656"/>
        <v>0</v>
      </c>
      <c r="CL582">
        <v>0</v>
      </c>
      <c r="CM582">
        <f t="shared" si="1657"/>
        <v>0</v>
      </c>
      <c r="CN582">
        <v>0</v>
      </c>
      <c r="CO582">
        <f t="shared" si="1658"/>
        <v>0</v>
      </c>
      <c r="CP582">
        <v>0</v>
      </c>
      <c r="CQ582">
        <f t="shared" si="1659"/>
        <v>0</v>
      </c>
      <c r="CR582">
        <v>0</v>
      </c>
      <c r="CS582">
        <f t="shared" si="1660"/>
        <v>0</v>
      </c>
      <c r="CT582">
        <v>0</v>
      </c>
      <c r="CU582">
        <f t="shared" si="1661"/>
        <v>0</v>
      </c>
      <c r="CV582">
        <v>0</v>
      </c>
      <c r="CW582">
        <f t="shared" si="1662"/>
        <v>0</v>
      </c>
      <c r="CX582">
        <v>0</v>
      </c>
      <c r="CY582">
        <f t="shared" si="1663"/>
        <v>0</v>
      </c>
      <c r="CZ582">
        <v>0</v>
      </c>
      <c r="DA582">
        <f t="shared" si="1664"/>
        <v>0</v>
      </c>
      <c r="DB582">
        <v>0</v>
      </c>
      <c r="DC582">
        <f t="shared" si="1665"/>
        <v>0</v>
      </c>
      <c r="DD582">
        <v>0</v>
      </c>
      <c r="DE582">
        <f t="shared" si="1666"/>
        <v>0</v>
      </c>
      <c r="DF582">
        <v>0</v>
      </c>
      <c r="DG582">
        <f t="shared" si="1667"/>
        <v>0</v>
      </c>
      <c r="DH582">
        <v>0</v>
      </c>
      <c r="DI582">
        <f t="shared" si="1668"/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f t="shared" si="1733"/>
        <v>0</v>
      </c>
      <c r="ET582">
        <v>0</v>
      </c>
      <c r="EU582">
        <f t="shared" si="1734"/>
        <v>0</v>
      </c>
      <c r="EV582">
        <v>97</v>
      </c>
      <c r="EW582">
        <f t="shared" si="1671"/>
        <v>0.91334706102583296</v>
      </c>
      <c r="EX582">
        <v>3</v>
      </c>
      <c r="EY582">
        <f t="shared" si="1672"/>
        <v>8.6652938974166982E-2</v>
      </c>
      <c r="EZ582">
        <v>0</v>
      </c>
      <c r="FA582">
        <f t="shared" si="1735"/>
        <v>0</v>
      </c>
      <c r="FB582">
        <v>0</v>
      </c>
      <c r="FC582">
        <f t="shared" si="1736"/>
        <v>0</v>
      </c>
      <c r="FD582">
        <v>0</v>
      </c>
      <c r="FE582">
        <f t="shared" si="1737"/>
        <v>0</v>
      </c>
      <c r="FF582">
        <v>0</v>
      </c>
      <c r="FG582">
        <f t="shared" si="1738"/>
        <v>0</v>
      </c>
      <c r="FH582">
        <v>0</v>
      </c>
      <c r="FI582">
        <f t="shared" si="1739"/>
        <v>0</v>
      </c>
      <c r="FJ582">
        <v>0</v>
      </c>
      <c r="FK582">
        <f t="shared" si="1773"/>
        <v>0</v>
      </c>
      <c r="FL582">
        <v>0</v>
      </c>
      <c r="FM582">
        <f t="shared" si="1774"/>
        <v>0</v>
      </c>
      <c r="FN582">
        <v>0</v>
      </c>
      <c r="FO582">
        <f t="shared" si="1775"/>
        <v>0</v>
      </c>
      <c r="FP582">
        <v>0</v>
      </c>
      <c r="FQ582">
        <f t="shared" si="1776"/>
        <v>0</v>
      </c>
      <c r="FR582">
        <v>0</v>
      </c>
      <c r="FS582">
        <f t="shared" si="1777"/>
        <v>0</v>
      </c>
      <c r="FT582">
        <v>0</v>
      </c>
      <c r="FU582">
        <f t="shared" si="1778"/>
        <v>0</v>
      </c>
      <c r="FV582">
        <v>0</v>
      </c>
      <c r="FW582">
        <f t="shared" si="1779"/>
        <v>0</v>
      </c>
      <c r="FX582">
        <v>0</v>
      </c>
      <c r="FY582">
        <f t="shared" si="1780"/>
        <v>0</v>
      </c>
      <c r="FZ582">
        <v>0</v>
      </c>
      <c r="GA582">
        <f t="shared" si="1781"/>
        <v>0</v>
      </c>
      <c r="GB582">
        <v>0</v>
      </c>
      <c r="GC582">
        <f t="shared" si="1782"/>
        <v>0</v>
      </c>
      <c r="GD582">
        <v>0</v>
      </c>
      <c r="GE582">
        <f t="shared" si="1783"/>
        <v>0</v>
      </c>
      <c r="GF582">
        <v>0</v>
      </c>
      <c r="GG582">
        <f t="shared" si="1697"/>
        <v>0</v>
      </c>
      <c r="GH582">
        <v>0</v>
      </c>
      <c r="GI582">
        <f t="shared" si="1751"/>
        <v>0</v>
      </c>
      <c r="GJ582">
        <v>0</v>
      </c>
      <c r="GK582">
        <f t="shared" si="1752"/>
        <v>0</v>
      </c>
      <c r="GL582">
        <v>0</v>
      </c>
      <c r="GM582">
        <f t="shared" si="1753"/>
        <v>0</v>
      </c>
      <c r="GN582">
        <v>0</v>
      </c>
      <c r="GO582">
        <f t="shared" si="1754"/>
        <v>0</v>
      </c>
      <c r="GP582">
        <v>0</v>
      </c>
      <c r="GQ582">
        <f t="shared" si="1755"/>
        <v>0</v>
      </c>
      <c r="GR582" s="3" t="s">
        <v>845</v>
      </c>
    </row>
    <row r="583" spans="1:200" x14ac:dyDescent="0.45">
      <c r="A583">
        <v>582</v>
      </c>
      <c r="B583" t="s">
        <v>53</v>
      </c>
      <c r="C583" t="s">
        <v>844</v>
      </c>
      <c r="D583" t="s">
        <v>830</v>
      </c>
      <c r="E583" t="s">
        <v>830</v>
      </c>
      <c r="F583">
        <f t="shared" si="1768"/>
        <v>231.4</v>
      </c>
      <c r="G583">
        <f>190+273</f>
        <v>463</v>
      </c>
      <c r="H583">
        <v>933</v>
      </c>
      <c r="I583" s="2">
        <f t="shared" si="1787"/>
        <v>0.4962486602357985</v>
      </c>
      <c r="J583" s="2">
        <f t="shared" si="1788"/>
        <v>231.6</v>
      </c>
      <c r="K583" s="2">
        <f t="shared" si="1789"/>
        <v>2.0008643042350909</v>
      </c>
      <c r="N583">
        <v>60</v>
      </c>
      <c r="O583">
        <v>58</v>
      </c>
      <c r="P583" s="2">
        <f t="shared" si="1681"/>
        <v>1.0344827586206897</v>
      </c>
      <c r="Q583" s="2">
        <f t="shared" si="1682"/>
        <v>-3.4482758620689655E-2</v>
      </c>
      <c r="S583">
        <v>16</v>
      </c>
      <c r="T583" s="2">
        <f t="shared" si="1758"/>
        <v>0</v>
      </c>
      <c r="U583">
        <v>39</v>
      </c>
      <c r="V583">
        <v>41</v>
      </c>
      <c r="W583" s="2">
        <f t="shared" si="1794"/>
        <v>23.4</v>
      </c>
      <c r="X583" s="2">
        <f t="shared" si="1794"/>
        <v>23.78</v>
      </c>
      <c r="Y583" s="7">
        <f t="shared" si="1790"/>
        <v>1.5979814970563607E-2</v>
      </c>
      <c r="Z583" s="2">
        <f t="shared" si="1791"/>
        <v>0.95121951219512191</v>
      </c>
      <c r="AA583" s="2" t="e">
        <f t="shared" si="1795"/>
        <v>#DIV/0!</v>
      </c>
      <c r="AB583" s="2">
        <f t="shared" si="1795"/>
        <v>2.5625</v>
      </c>
      <c r="AC583" s="2">
        <f t="shared" si="1792"/>
        <v>-3.4482758620689655E-2</v>
      </c>
      <c r="AD583" s="2">
        <f t="shared" si="1796"/>
        <v>39</v>
      </c>
      <c r="AE583" s="2">
        <f t="shared" si="1796"/>
        <v>25</v>
      </c>
      <c r="AF583" s="2">
        <f t="shared" si="1759"/>
        <v>0.6097560975609756</v>
      </c>
      <c r="AG583" s="2">
        <f t="shared" si="1793"/>
        <v>1.56</v>
      </c>
      <c r="AH583" s="2">
        <f t="shared" si="1797"/>
        <v>35.365853658536587</v>
      </c>
      <c r="AI583" s="2">
        <v>0</v>
      </c>
      <c r="AJ583">
        <v>1.2E-2</v>
      </c>
      <c r="AK583">
        <f t="shared" si="1760"/>
        <v>49.999999999999993</v>
      </c>
      <c r="AL583">
        <v>60</v>
      </c>
      <c r="AM583">
        <f t="shared" si="1761"/>
        <v>110</v>
      </c>
      <c r="AP583" t="s">
        <v>37</v>
      </c>
      <c r="AQ583">
        <v>105</v>
      </c>
      <c r="AR583">
        <f t="shared" si="1784"/>
        <v>2.0000000000000001E-4</v>
      </c>
      <c r="AS583">
        <v>3</v>
      </c>
      <c r="AT583">
        <v>1</v>
      </c>
      <c r="AU583">
        <f t="shared" si="1628"/>
        <v>27.712812921102035</v>
      </c>
      <c r="AV583" t="s">
        <v>53</v>
      </c>
      <c r="AW583" t="s">
        <v>64</v>
      </c>
      <c r="AZ583" s="2">
        <f t="shared" si="1679"/>
        <v>3</v>
      </c>
      <c r="BA583" s="2">
        <f t="shared" si="1680"/>
        <v>2</v>
      </c>
      <c r="BB583">
        <v>0</v>
      </c>
      <c r="BC583">
        <f t="shared" si="1629"/>
        <v>0</v>
      </c>
      <c r="BD583">
        <v>0</v>
      </c>
      <c r="BE583">
        <f t="shared" si="1630"/>
        <v>0</v>
      </c>
      <c r="BF583">
        <v>0</v>
      </c>
      <c r="BG583">
        <f t="shared" si="1786"/>
        <v>0</v>
      </c>
      <c r="BH583">
        <v>0</v>
      </c>
      <c r="BI583">
        <f t="shared" si="1631"/>
        <v>0</v>
      </c>
      <c r="BJ583">
        <v>0</v>
      </c>
      <c r="BK583">
        <f t="shared" si="1632"/>
        <v>0</v>
      </c>
      <c r="BL583">
        <v>100</v>
      </c>
      <c r="BM583">
        <f t="shared" si="1633"/>
        <v>1</v>
      </c>
      <c r="BN583">
        <v>0</v>
      </c>
      <c r="BO583">
        <f t="shared" si="1634"/>
        <v>0</v>
      </c>
      <c r="BP583">
        <v>0</v>
      </c>
      <c r="BQ583">
        <f t="shared" si="1635"/>
        <v>0</v>
      </c>
      <c r="BR583">
        <v>0</v>
      </c>
      <c r="BS583">
        <f t="shared" si="1647"/>
        <v>0</v>
      </c>
      <c r="BT583">
        <v>0</v>
      </c>
      <c r="BU583">
        <f t="shared" si="1648"/>
        <v>0</v>
      </c>
      <c r="BV583">
        <v>0</v>
      </c>
      <c r="BW583">
        <f t="shared" si="1649"/>
        <v>0</v>
      </c>
      <c r="BX583">
        <v>0</v>
      </c>
      <c r="BY583">
        <f t="shared" si="1650"/>
        <v>0</v>
      </c>
      <c r="BZ583">
        <v>0</v>
      </c>
      <c r="CA583">
        <f t="shared" si="1651"/>
        <v>0</v>
      </c>
      <c r="CB583">
        <v>0</v>
      </c>
      <c r="CC583">
        <f t="shared" si="1652"/>
        <v>0</v>
      </c>
      <c r="CD583">
        <v>0</v>
      </c>
      <c r="CE583">
        <f t="shared" si="1653"/>
        <v>0</v>
      </c>
      <c r="CF583">
        <v>0</v>
      </c>
      <c r="CG583">
        <f t="shared" si="1654"/>
        <v>0</v>
      </c>
      <c r="CH583">
        <v>0</v>
      </c>
      <c r="CI583">
        <f t="shared" si="1655"/>
        <v>0</v>
      </c>
      <c r="CJ583">
        <v>0</v>
      </c>
      <c r="CK583">
        <f t="shared" si="1656"/>
        <v>0</v>
      </c>
      <c r="CL583">
        <v>0</v>
      </c>
      <c r="CM583">
        <f t="shared" si="1657"/>
        <v>0</v>
      </c>
      <c r="CN583">
        <v>0</v>
      </c>
      <c r="CO583">
        <f t="shared" si="1658"/>
        <v>0</v>
      </c>
      <c r="CP583">
        <v>0</v>
      </c>
      <c r="CQ583">
        <f t="shared" si="1659"/>
        <v>0</v>
      </c>
      <c r="CR583">
        <v>0</v>
      </c>
      <c r="CS583">
        <f t="shared" si="1660"/>
        <v>0</v>
      </c>
      <c r="CT583">
        <v>0</v>
      </c>
      <c r="CU583">
        <f t="shared" si="1661"/>
        <v>0</v>
      </c>
      <c r="CV583">
        <v>0</v>
      </c>
      <c r="CW583">
        <f t="shared" si="1662"/>
        <v>0</v>
      </c>
      <c r="CX583">
        <v>0</v>
      </c>
      <c r="CY583">
        <f t="shared" si="1663"/>
        <v>0</v>
      </c>
      <c r="CZ583">
        <v>0</v>
      </c>
      <c r="DA583">
        <f t="shared" si="1664"/>
        <v>0</v>
      </c>
      <c r="DB583">
        <v>0</v>
      </c>
      <c r="DC583">
        <f t="shared" si="1665"/>
        <v>0</v>
      </c>
      <c r="DD583">
        <v>0</v>
      </c>
      <c r="DE583">
        <f t="shared" si="1666"/>
        <v>0</v>
      </c>
      <c r="DF583">
        <v>0</v>
      </c>
      <c r="DG583">
        <f t="shared" si="1667"/>
        <v>0</v>
      </c>
      <c r="DH583">
        <v>0</v>
      </c>
      <c r="DI583">
        <f t="shared" si="1668"/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f t="shared" si="1733"/>
        <v>0</v>
      </c>
      <c r="ET583">
        <v>0</v>
      </c>
      <c r="EU583">
        <f t="shared" si="1734"/>
        <v>0</v>
      </c>
      <c r="EV583">
        <v>97</v>
      </c>
      <c r="EW583">
        <f t="shared" si="1671"/>
        <v>0.91334706102583296</v>
      </c>
      <c r="EX583">
        <v>3</v>
      </c>
      <c r="EY583">
        <f t="shared" si="1672"/>
        <v>8.6652938974166982E-2</v>
      </c>
      <c r="EZ583">
        <v>0</v>
      </c>
      <c r="FA583">
        <f t="shared" si="1735"/>
        <v>0</v>
      </c>
      <c r="FB583">
        <v>0</v>
      </c>
      <c r="FC583">
        <f t="shared" si="1736"/>
        <v>0</v>
      </c>
      <c r="FD583">
        <v>0</v>
      </c>
      <c r="FE583">
        <f t="shared" si="1737"/>
        <v>0</v>
      </c>
      <c r="FF583">
        <v>0</v>
      </c>
      <c r="FG583">
        <f t="shared" si="1738"/>
        <v>0</v>
      </c>
      <c r="FH583">
        <v>0</v>
      </c>
      <c r="FI583">
        <f t="shared" si="1739"/>
        <v>0</v>
      </c>
      <c r="FJ583">
        <v>0</v>
      </c>
      <c r="FK583">
        <f t="shared" si="1773"/>
        <v>0</v>
      </c>
      <c r="FL583">
        <v>0</v>
      </c>
      <c r="FM583">
        <f t="shared" si="1774"/>
        <v>0</v>
      </c>
      <c r="FN583">
        <v>0</v>
      </c>
      <c r="FO583">
        <f t="shared" si="1775"/>
        <v>0</v>
      </c>
      <c r="FP583">
        <v>0</v>
      </c>
      <c r="FQ583">
        <f t="shared" si="1776"/>
        <v>0</v>
      </c>
      <c r="FR583">
        <v>0</v>
      </c>
      <c r="FS583">
        <f t="shared" si="1777"/>
        <v>0</v>
      </c>
      <c r="FT583">
        <v>0</v>
      </c>
      <c r="FU583">
        <f t="shared" si="1778"/>
        <v>0</v>
      </c>
      <c r="FV583">
        <v>0</v>
      </c>
      <c r="FW583">
        <f t="shared" si="1779"/>
        <v>0</v>
      </c>
      <c r="FX583">
        <v>0</v>
      </c>
      <c r="FY583">
        <f t="shared" si="1780"/>
        <v>0</v>
      </c>
      <c r="FZ583">
        <v>0</v>
      </c>
      <c r="GA583">
        <f t="shared" si="1781"/>
        <v>0</v>
      </c>
      <c r="GB583">
        <v>0</v>
      </c>
      <c r="GC583">
        <f t="shared" si="1782"/>
        <v>0</v>
      </c>
      <c r="GD583">
        <v>0</v>
      </c>
      <c r="GE583">
        <f t="shared" si="1783"/>
        <v>0</v>
      </c>
      <c r="GF583">
        <v>0</v>
      </c>
      <c r="GG583">
        <f t="shared" si="1697"/>
        <v>0</v>
      </c>
      <c r="GH583">
        <v>0</v>
      </c>
      <c r="GI583">
        <f t="shared" si="1751"/>
        <v>0</v>
      </c>
      <c r="GJ583">
        <v>0</v>
      </c>
      <c r="GK583">
        <f t="shared" si="1752"/>
        <v>0</v>
      </c>
      <c r="GL583">
        <v>0</v>
      </c>
      <c r="GM583">
        <f t="shared" si="1753"/>
        <v>0</v>
      </c>
      <c r="GN583">
        <v>0</v>
      </c>
      <c r="GO583">
        <f t="shared" si="1754"/>
        <v>0</v>
      </c>
      <c r="GP583">
        <v>0</v>
      </c>
      <c r="GQ583">
        <f t="shared" si="1755"/>
        <v>0</v>
      </c>
      <c r="GR583" s="3" t="s">
        <v>845</v>
      </c>
    </row>
    <row r="584" spans="1:200" x14ac:dyDescent="0.45">
      <c r="A584">
        <v>583</v>
      </c>
      <c r="B584" t="s">
        <v>53</v>
      </c>
      <c r="C584" t="s">
        <v>807</v>
      </c>
      <c r="D584" t="s">
        <v>830</v>
      </c>
      <c r="E584" t="s">
        <v>830</v>
      </c>
      <c r="F584">
        <v>473</v>
      </c>
      <c r="G584">
        <f>205+273</f>
        <v>478</v>
      </c>
      <c r="H584">
        <v>933</v>
      </c>
      <c r="I584" s="2">
        <f t="shared" si="1787"/>
        <v>0.51232583065380488</v>
      </c>
      <c r="J584" s="2">
        <f t="shared" si="1788"/>
        <v>5</v>
      </c>
      <c r="K584" s="2">
        <f t="shared" si="1789"/>
        <v>1.0105708245243128</v>
      </c>
      <c r="N584">
        <v>5</v>
      </c>
      <c r="O584">
        <v>75</v>
      </c>
      <c r="P584" s="2">
        <f t="shared" si="1681"/>
        <v>6.6666666666666666E-2</v>
      </c>
      <c r="Q584" s="2">
        <f t="shared" si="1682"/>
        <v>0.93333333333333335</v>
      </c>
      <c r="S584">
        <v>16</v>
      </c>
      <c r="T584" s="2">
        <f t="shared" si="1758"/>
        <v>0</v>
      </c>
      <c r="U584">
        <v>7</v>
      </c>
      <c r="V584">
        <v>32</v>
      </c>
      <c r="W584" s="2">
        <f t="shared" si="1794"/>
        <v>0.35</v>
      </c>
      <c r="X584" s="2">
        <f t="shared" si="1794"/>
        <v>24</v>
      </c>
      <c r="Y584" s="7">
        <f t="shared" si="1790"/>
        <v>0.98541666666666661</v>
      </c>
      <c r="Z584" s="2">
        <f t="shared" si="1791"/>
        <v>0.21875</v>
      </c>
      <c r="AA584" s="2" t="e">
        <f t="shared" si="1795"/>
        <v>#DIV/0!</v>
      </c>
      <c r="AB584" s="2">
        <f t="shared" si="1795"/>
        <v>2</v>
      </c>
      <c r="AC584" s="2">
        <f t="shared" si="1792"/>
        <v>0.93333333333333335</v>
      </c>
      <c r="AD584" s="2">
        <f t="shared" si="1796"/>
        <v>7</v>
      </c>
      <c r="AE584" s="2">
        <f t="shared" si="1796"/>
        <v>16</v>
      </c>
      <c r="AF584" s="2">
        <f t="shared" si="1759"/>
        <v>0.5</v>
      </c>
      <c r="AG584" s="2">
        <f t="shared" si="1793"/>
        <v>0.4375</v>
      </c>
      <c r="AH584" s="2">
        <f t="shared" si="1797"/>
        <v>37.5</v>
      </c>
      <c r="AI584" s="2">
        <v>1</v>
      </c>
      <c r="AJ584">
        <f t="shared" ref="AJ584:AJ589" si="1798">4.2*10^-4</f>
        <v>4.2000000000000002E-4</v>
      </c>
      <c r="AK584">
        <f t="shared" si="1760"/>
        <v>119.04761904761904</v>
      </c>
      <c r="AL584">
        <v>60</v>
      </c>
      <c r="AM584">
        <f t="shared" si="1761"/>
        <v>179.04761904761904</v>
      </c>
      <c r="AP584" t="s">
        <v>37</v>
      </c>
      <c r="AQ584">
        <v>105</v>
      </c>
      <c r="AR584">
        <f t="shared" si="1784"/>
        <v>2.0000000000000001E-4</v>
      </c>
      <c r="AS584">
        <v>3</v>
      </c>
      <c r="AT584">
        <v>1</v>
      </c>
      <c r="AU584">
        <f t="shared" ref="AU584:AU601" si="1799">SQRT(AS584)*(S584*AT584)</f>
        <v>27.712812921102035</v>
      </c>
      <c r="AV584" t="s">
        <v>53</v>
      </c>
      <c r="AW584" t="s">
        <v>64</v>
      </c>
      <c r="AZ584" s="2">
        <f t="shared" si="1679"/>
        <v>3</v>
      </c>
      <c r="BA584" s="2">
        <f t="shared" si="1680"/>
        <v>3.6642911682361925</v>
      </c>
      <c r="BB584">
        <v>0</v>
      </c>
      <c r="BC584">
        <f t="shared" si="1629"/>
        <v>0</v>
      </c>
      <c r="BD584">
        <v>0</v>
      </c>
      <c r="BE584">
        <f t="shared" si="1630"/>
        <v>0</v>
      </c>
      <c r="BF584">
        <v>0</v>
      </c>
      <c r="BG584">
        <f t="shared" si="1786"/>
        <v>0</v>
      </c>
      <c r="BH584">
        <v>0</v>
      </c>
      <c r="BI584">
        <f t="shared" si="1631"/>
        <v>0</v>
      </c>
      <c r="BJ584">
        <v>0</v>
      </c>
      <c r="BK584">
        <f t="shared" si="1632"/>
        <v>0</v>
      </c>
      <c r="BL584">
        <v>100</v>
      </c>
      <c r="BM584">
        <f t="shared" si="1633"/>
        <v>1</v>
      </c>
      <c r="BN584">
        <v>0</v>
      </c>
      <c r="BO584">
        <f t="shared" si="1634"/>
        <v>0</v>
      </c>
      <c r="BP584">
        <v>0</v>
      </c>
      <c r="BQ584">
        <f t="shared" si="1635"/>
        <v>0</v>
      </c>
      <c r="BR584">
        <v>0</v>
      </c>
      <c r="BS584">
        <f t="shared" si="1647"/>
        <v>0</v>
      </c>
      <c r="BT584">
        <v>0</v>
      </c>
      <c r="BU584">
        <f t="shared" si="1648"/>
        <v>0</v>
      </c>
      <c r="BV584">
        <v>0</v>
      </c>
      <c r="BW584">
        <f t="shared" si="1649"/>
        <v>0</v>
      </c>
      <c r="BX584">
        <v>0</v>
      </c>
      <c r="BY584">
        <f t="shared" si="1650"/>
        <v>0</v>
      </c>
      <c r="BZ584">
        <v>0</v>
      </c>
      <c r="CA584">
        <f t="shared" si="1651"/>
        <v>0</v>
      </c>
      <c r="CB584">
        <v>0</v>
      </c>
      <c r="CC584">
        <f t="shared" si="1652"/>
        <v>0</v>
      </c>
      <c r="CD584">
        <v>0</v>
      </c>
      <c r="CE584">
        <f t="shared" si="1653"/>
        <v>0</v>
      </c>
      <c r="CF584">
        <v>0</v>
      </c>
      <c r="CG584">
        <f t="shared" si="1654"/>
        <v>0</v>
      </c>
      <c r="CH584">
        <v>0</v>
      </c>
      <c r="CI584">
        <f t="shared" si="1655"/>
        <v>0</v>
      </c>
      <c r="CJ584">
        <v>0</v>
      </c>
      <c r="CK584">
        <f t="shared" si="1656"/>
        <v>0</v>
      </c>
      <c r="CL584">
        <v>0</v>
      </c>
      <c r="CM584">
        <f t="shared" si="1657"/>
        <v>0</v>
      </c>
      <c r="CN584">
        <v>0</v>
      </c>
      <c r="CO584">
        <f t="shared" si="1658"/>
        <v>0</v>
      </c>
      <c r="CP584">
        <v>0</v>
      </c>
      <c r="CQ584">
        <f t="shared" si="1659"/>
        <v>0</v>
      </c>
      <c r="CR584">
        <v>0</v>
      </c>
      <c r="CS584">
        <f t="shared" si="1660"/>
        <v>0</v>
      </c>
      <c r="CT584">
        <v>0</v>
      </c>
      <c r="CU584">
        <f t="shared" si="1661"/>
        <v>0</v>
      </c>
      <c r="CV584">
        <v>0</v>
      </c>
      <c r="CW584">
        <f t="shared" si="1662"/>
        <v>0</v>
      </c>
      <c r="CX584">
        <v>0</v>
      </c>
      <c r="CY584">
        <f t="shared" si="1663"/>
        <v>0</v>
      </c>
      <c r="CZ584">
        <v>0</v>
      </c>
      <c r="DA584">
        <f t="shared" si="1664"/>
        <v>0</v>
      </c>
      <c r="DB584">
        <v>0</v>
      </c>
      <c r="DC584">
        <f t="shared" si="1665"/>
        <v>0</v>
      </c>
      <c r="DD584">
        <v>0</v>
      </c>
      <c r="DE584">
        <f t="shared" si="1666"/>
        <v>0</v>
      </c>
      <c r="DF584">
        <v>0</v>
      </c>
      <c r="DG584">
        <f t="shared" si="1667"/>
        <v>0</v>
      </c>
      <c r="DH584">
        <v>0</v>
      </c>
      <c r="DI584">
        <f t="shared" si="1668"/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f t="shared" si="1733"/>
        <v>0</v>
      </c>
      <c r="ET584">
        <v>0</v>
      </c>
      <c r="EU584">
        <f t="shared" si="1734"/>
        <v>0</v>
      </c>
      <c r="EV584">
        <v>0</v>
      </c>
      <c r="EW584">
        <f t="shared" si="1671"/>
        <v>0</v>
      </c>
      <c r="EX584">
        <v>10</v>
      </c>
      <c r="EY584">
        <f t="shared" si="1672"/>
        <v>0.16785441588190378</v>
      </c>
      <c r="EZ584">
        <v>0</v>
      </c>
      <c r="FA584">
        <f t="shared" si="1735"/>
        <v>0</v>
      </c>
      <c r="FB584">
        <v>90</v>
      </c>
      <c r="FC584">
        <f t="shared" si="1736"/>
        <v>0.83214558411809625</v>
      </c>
      <c r="FD584">
        <v>0</v>
      </c>
      <c r="FE584">
        <f t="shared" si="1737"/>
        <v>0</v>
      </c>
      <c r="FF584">
        <v>0</v>
      </c>
      <c r="FG584">
        <f t="shared" si="1738"/>
        <v>0</v>
      </c>
      <c r="FH584">
        <v>0</v>
      </c>
      <c r="FI584">
        <f t="shared" si="1739"/>
        <v>0</v>
      </c>
      <c r="FJ584">
        <v>0</v>
      </c>
      <c r="FK584">
        <f t="shared" si="1773"/>
        <v>0</v>
      </c>
      <c r="FL584">
        <v>0</v>
      </c>
      <c r="FM584">
        <f t="shared" si="1774"/>
        <v>0</v>
      </c>
      <c r="FN584">
        <v>0</v>
      </c>
      <c r="FO584">
        <f t="shared" si="1775"/>
        <v>0</v>
      </c>
      <c r="FP584">
        <v>0</v>
      </c>
      <c r="FQ584">
        <f t="shared" si="1776"/>
        <v>0</v>
      </c>
      <c r="FR584">
        <v>0</v>
      </c>
      <c r="FS584">
        <f t="shared" si="1777"/>
        <v>0</v>
      </c>
      <c r="FT584">
        <v>0</v>
      </c>
      <c r="FU584">
        <f t="shared" si="1778"/>
        <v>0</v>
      </c>
      <c r="FV584">
        <v>0</v>
      </c>
      <c r="FW584">
        <f t="shared" si="1779"/>
        <v>0</v>
      </c>
      <c r="FX584">
        <v>0</v>
      </c>
      <c r="FY584">
        <f t="shared" si="1780"/>
        <v>0</v>
      </c>
      <c r="FZ584">
        <v>0</v>
      </c>
      <c r="GA584">
        <f t="shared" si="1781"/>
        <v>0</v>
      </c>
      <c r="GB584">
        <v>0</v>
      </c>
      <c r="GC584">
        <f t="shared" si="1782"/>
        <v>0</v>
      </c>
      <c r="GD584">
        <v>0</v>
      </c>
      <c r="GE584">
        <f t="shared" si="1783"/>
        <v>0</v>
      </c>
      <c r="GF584">
        <v>0</v>
      </c>
      <c r="GG584">
        <f t="shared" si="1697"/>
        <v>0</v>
      </c>
      <c r="GH584">
        <v>0</v>
      </c>
      <c r="GI584">
        <f t="shared" si="1751"/>
        <v>0</v>
      </c>
      <c r="GJ584">
        <v>0</v>
      </c>
      <c r="GK584">
        <f t="shared" si="1752"/>
        <v>0</v>
      </c>
      <c r="GL584">
        <v>0</v>
      </c>
      <c r="GM584">
        <f t="shared" si="1753"/>
        <v>0</v>
      </c>
      <c r="GN584">
        <v>0</v>
      </c>
      <c r="GO584">
        <f t="shared" si="1754"/>
        <v>0</v>
      </c>
      <c r="GP584">
        <v>0</v>
      </c>
      <c r="GQ584">
        <f t="shared" si="1755"/>
        <v>0</v>
      </c>
      <c r="GR584" s="3" t="s">
        <v>845</v>
      </c>
    </row>
    <row r="585" spans="1:200" x14ac:dyDescent="0.45">
      <c r="A585">
        <v>584</v>
      </c>
      <c r="B585" t="s">
        <v>53</v>
      </c>
      <c r="C585" t="s">
        <v>807</v>
      </c>
      <c r="D585" t="s">
        <v>830</v>
      </c>
      <c r="E585" t="s">
        <v>830</v>
      </c>
      <c r="F585">
        <v>473</v>
      </c>
      <c r="G585">
        <f>220+273</f>
        <v>493</v>
      </c>
      <c r="H585">
        <v>933</v>
      </c>
      <c r="I585" s="2">
        <f t="shared" si="1787"/>
        <v>0.52840300107181137</v>
      </c>
      <c r="J585" s="2">
        <f t="shared" si="1788"/>
        <v>20</v>
      </c>
      <c r="K585" s="2">
        <f t="shared" si="1789"/>
        <v>1.0422832980972516</v>
      </c>
      <c r="N585">
        <v>7</v>
      </c>
      <c r="O585">
        <v>75</v>
      </c>
      <c r="P585" s="2">
        <f t="shared" si="1681"/>
        <v>9.3333333333333338E-2</v>
      </c>
      <c r="Q585" s="2">
        <f t="shared" si="1682"/>
        <v>0.90666666666666662</v>
      </c>
      <c r="S585">
        <v>16</v>
      </c>
      <c r="T585" s="2">
        <f t="shared" si="1758"/>
        <v>0</v>
      </c>
      <c r="U585">
        <v>8</v>
      </c>
      <c r="V585">
        <v>30</v>
      </c>
      <c r="W585" s="2">
        <f t="shared" si="1794"/>
        <v>0.56000000000000005</v>
      </c>
      <c r="X585" s="2">
        <f t="shared" si="1794"/>
        <v>22.5</v>
      </c>
      <c r="Y585" s="7">
        <f t="shared" si="1790"/>
        <v>0.97511111111111115</v>
      </c>
      <c r="Z585" s="2">
        <f t="shared" si="1791"/>
        <v>0.26666666666666666</v>
      </c>
      <c r="AA585" s="2" t="e">
        <f t="shared" si="1795"/>
        <v>#DIV/0!</v>
      </c>
      <c r="AB585" s="2">
        <f t="shared" si="1795"/>
        <v>1.875</v>
      </c>
      <c r="AC585" s="2">
        <f t="shared" si="1792"/>
        <v>0.90666666666666662</v>
      </c>
      <c r="AD585" s="2">
        <f t="shared" si="1796"/>
        <v>8</v>
      </c>
      <c r="AE585" s="2">
        <f t="shared" si="1796"/>
        <v>14</v>
      </c>
      <c r="AF585" s="2">
        <f t="shared" si="1759"/>
        <v>0.46666666666666667</v>
      </c>
      <c r="AG585" s="2">
        <f t="shared" si="1793"/>
        <v>0.5714285714285714</v>
      </c>
      <c r="AH585" s="2">
        <f t="shared" si="1797"/>
        <v>35</v>
      </c>
      <c r="AI585" s="2">
        <v>1</v>
      </c>
      <c r="AJ585">
        <f t="shared" si="1798"/>
        <v>4.2000000000000002E-4</v>
      </c>
      <c r="AK585">
        <f t="shared" si="1760"/>
        <v>166.66666666666666</v>
      </c>
      <c r="AL585">
        <v>60</v>
      </c>
      <c r="AM585">
        <f t="shared" si="1761"/>
        <v>226.66666666666666</v>
      </c>
      <c r="AP585" t="s">
        <v>37</v>
      </c>
      <c r="AQ585">
        <v>105</v>
      </c>
      <c r="AR585">
        <f t="shared" si="1784"/>
        <v>2.0000000000000001E-4</v>
      </c>
      <c r="AS585">
        <v>3</v>
      </c>
      <c r="AT585">
        <v>1</v>
      </c>
      <c r="AU585">
        <f t="shared" si="1799"/>
        <v>27.712812921102035</v>
      </c>
      <c r="AV585" t="s">
        <v>53</v>
      </c>
      <c r="AW585" t="s">
        <v>64</v>
      </c>
      <c r="AZ585" s="2">
        <f t="shared" si="1679"/>
        <v>3</v>
      </c>
      <c r="BA585" s="2">
        <f t="shared" si="1680"/>
        <v>3.6642911682361925</v>
      </c>
      <c r="BB585">
        <v>0</v>
      </c>
      <c r="BC585">
        <f t="shared" si="1629"/>
        <v>0</v>
      </c>
      <c r="BD585">
        <v>0</v>
      </c>
      <c r="BE585">
        <f t="shared" si="1630"/>
        <v>0</v>
      </c>
      <c r="BF585">
        <v>0</v>
      </c>
      <c r="BG585">
        <f t="shared" si="1786"/>
        <v>0</v>
      </c>
      <c r="BH585">
        <v>0</v>
      </c>
      <c r="BI585">
        <f t="shared" si="1631"/>
        <v>0</v>
      </c>
      <c r="BJ585">
        <v>0</v>
      </c>
      <c r="BK585">
        <f t="shared" si="1632"/>
        <v>0</v>
      </c>
      <c r="BL585">
        <v>100</v>
      </c>
      <c r="BM585">
        <f t="shared" si="1633"/>
        <v>1</v>
      </c>
      <c r="BN585">
        <v>0</v>
      </c>
      <c r="BO585">
        <f t="shared" si="1634"/>
        <v>0</v>
      </c>
      <c r="BP585">
        <v>0</v>
      </c>
      <c r="BQ585">
        <f t="shared" si="1635"/>
        <v>0</v>
      </c>
      <c r="BR585">
        <v>0</v>
      </c>
      <c r="BS585">
        <f t="shared" si="1647"/>
        <v>0</v>
      </c>
      <c r="BT585">
        <v>0</v>
      </c>
      <c r="BU585">
        <f t="shared" si="1648"/>
        <v>0</v>
      </c>
      <c r="BV585">
        <v>0</v>
      </c>
      <c r="BW585">
        <f t="shared" si="1649"/>
        <v>0</v>
      </c>
      <c r="BX585">
        <v>0</v>
      </c>
      <c r="BY585">
        <f t="shared" si="1650"/>
        <v>0</v>
      </c>
      <c r="BZ585">
        <v>0</v>
      </c>
      <c r="CA585">
        <f t="shared" si="1651"/>
        <v>0</v>
      </c>
      <c r="CB585">
        <v>0</v>
      </c>
      <c r="CC585">
        <f t="shared" si="1652"/>
        <v>0</v>
      </c>
      <c r="CD585">
        <v>0</v>
      </c>
      <c r="CE585">
        <f t="shared" si="1653"/>
        <v>0</v>
      </c>
      <c r="CF585">
        <v>0</v>
      </c>
      <c r="CG585">
        <f t="shared" si="1654"/>
        <v>0</v>
      </c>
      <c r="CH585">
        <v>0</v>
      </c>
      <c r="CI585">
        <f t="shared" si="1655"/>
        <v>0</v>
      </c>
      <c r="CJ585">
        <v>0</v>
      </c>
      <c r="CK585">
        <f t="shared" si="1656"/>
        <v>0</v>
      </c>
      <c r="CL585">
        <v>0</v>
      </c>
      <c r="CM585">
        <f t="shared" si="1657"/>
        <v>0</v>
      </c>
      <c r="CN585">
        <v>0</v>
      </c>
      <c r="CO585">
        <f t="shared" si="1658"/>
        <v>0</v>
      </c>
      <c r="CP585">
        <v>0</v>
      </c>
      <c r="CQ585">
        <f t="shared" si="1659"/>
        <v>0</v>
      </c>
      <c r="CR585">
        <v>0</v>
      </c>
      <c r="CS585">
        <f t="shared" si="1660"/>
        <v>0</v>
      </c>
      <c r="CT585">
        <v>0</v>
      </c>
      <c r="CU585">
        <f t="shared" si="1661"/>
        <v>0</v>
      </c>
      <c r="CV585">
        <v>0</v>
      </c>
      <c r="CW585">
        <f t="shared" si="1662"/>
        <v>0</v>
      </c>
      <c r="CX585">
        <v>0</v>
      </c>
      <c r="CY585">
        <f t="shared" si="1663"/>
        <v>0</v>
      </c>
      <c r="CZ585">
        <v>0</v>
      </c>
      <c r="DA585">
        <f t="shared" si="1664"/>
        <v>0</v>
      </c>
      <c r="DB585">
        <v>0</v>
      </c>
      <c r="DC585">
        <f t="shared" si="1665"/>
        <v>0</v>
      </c>
      <c r="DD585">
        <v>0</v>
      </c>
      <c r="DE585">
        <f t="shared" si="1666"/>
        <v>0</v>
      </c>
      <c r="DF585">
        <v>0</v>
      </c>
      <c r="DG585">
        <f t="shared" si="1667"/>
        <v>0</v>
      </c>
      <c r="DH585">
        <v>0</v>
      </c>
      <c r="DI585">
        <f t="shared" si="1668"/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f t="shared" si="1733"/>
        <v>0</v>
      </c>
      <c r="ET585">
        <v>0</v>
      </c>
      <c r="EU585">
        <f t="shared" si="1734"/>
        <v>0</v>
      </c>
      <c r="EV585">
        <v>0</v>
      </c>
      <c r="EW585">
        <f t="shared" si="1671"/>
        <v>0</v>
      </c>
      <c r="EX585">
        <v>10</v>
      </c>
      <c r="EY585">
        <f t="shared" si="1672"/>
        <v>0.16785441588190378</v>
      </c>
      <c r="EZ585">
        <v>0</v>
      </c>
      <c r="FA585">
        <f t="shared" si="1735"/>
        <v>0</v>
      </c>
      <c r="FB585">
        <v>90</v>
      </c>
      <c r="FC585">
        <f t="shared" si="1736"/>
        <v>0.83214558411809625</v>
      </c>
      <c r="FD585">
        <v>0</v>
      </c>
      <c r="FE585">
        <f t="shared" si="1737"/>
        <v>0</v>
      </c>
      <c r="FF585">
        <v>0</v>
      </c>
      <c r="FG585">
        <f t="shared" si="1738"/>
        <v>0</v>
      </c>
      <c r="FH585">
        <v>0</v>
      </c>
      <c r="FI585">
        <f t="shared" si="1739"/>
        <v>0</v>
      </c>
      <c r="FJ585">
        <v>0</v>
      </c>
      <c r="FK585">
        <f t="shared" si="1773"/>
        <v>0</v>
      </c>
      <c r="FL585">
        <v>0</v>
      </c>
      <c r="FM585">
        <f t="shared" si="1774"/>
        <v>0</v>
      </c>
      <c r="FN585">
        <v>0</v>
      </c>
      <c r="FO585">
        <f t="shared" si="1775"/>
        <v>0</v>
      </c>
      <c r="FP585">
        <v>0</v>
      </c>
      <c r="FQ585">
        <f t="shared" si="1776"/>
        <v>0</v>
      </c>
      <c r="FR585">
        <v>0</v>
      </c>
      <c r="FS585">
        <f t="shared" si="1777"/>
        <v>0</v>
      </c>
      <c r="FT585">
        <v>0</v>
      </c>
      <c r="FU585">
        <f t="shared" si="1778"/>
        <v>0</v>
      </c>
      <c r="FV585">
        <v>0</v>
      </c>
      <c r="FW585">
        <f t="shared" si="1779"/>
        <v>0</v>
      </c>
      <c r="FX585">
        <v>0</v>
      </c>
      <c r="FY585">
        <f t="shared" si="1780"/>
        <v>0</v>
      </c>
      <c r="FZ585">
        <v>0</v>
      </c>
      <c r="GA585">
        <f t="shared" si="1781"/>
        <v>0</v>
      </c>
      <c r="GB585">
        <v>0</v>
      </c>
      <c r="GC585">
        <f t="shared" si="1782"/>
        <v>0</v>
      </c>
      <c r="GD585">
        <v>0</v>
      </c>
      <c r="GE585">
        <f t="shared" si="1783"/>
        <v>0</v>
      </c>
      <c r="GF585">
        <v>0</v>
      </c>
      <c r="GG585">
        <f t="shared" si="1697"/>
        <v>0</v>
      </c>
      <c r="GH585">
        <v>0</v>
      </c>
      <c r="GI585">
        <f t="shared" si="1751"/>
        <v>0</v>
      </c>
      <c r="GJ585">
        <v>0</v>
      </c>
      <c r="GK585">
        <f t="shared" si="1752"/>
        <v>0</v>
      </c>
      <c r="GL585">
        <v>0</v>
      </c>
      <c r="GM585">
        <f t="shared" si="1753"/>
        <v>0</v>
      </c>
      <c r="GN585">
        <v>0</v>
      </c>
      <c r="GO585">
        <f t="shared" si="1754"/>
        <v>0</v>
      </c>
      <c r="GP585">
        <v>0</v>
      </c>
      <c r="GQ585">
        <f t="shared" si="1755"/>
        <v>0</v>
      </c>
      <c r="GR585" s="3" t="s">
        <v>845</v>
      </c>
    </row>
    <row r="586" spans="1:200" x14ac:dyDescent="0.45">
      <c r="A586">
        <v>585</v>
      </c>
      <c r="B586" t="s">
        <v>53</v>
      </c>
      <c r="C586" t="s">
        <v>807</v>
      </c>
      <c r="D586" t="s">
        <v>830</v>
      </c>
      <c r="E586" t="s">
        <v>830</v>
      </c>
      <c r="F586">
        <v>473</v>
      </c>
      <c r="G586">
        <f>230+273</f>
        <v>503</v>
      </c>
      <c r="H586">
        <v>933</v>
      </c>
      <c r="I586" s="2">
        <f t="shared" si="1787"/>
        <v>0.53912111468381563</v>
      </c>
      <c r="J586" s="2">
        <f t="shared" si="1788"/>
        <v>30</v>
      </c>
      <c r="K586" s="2">
        <f t="shared" si="1789"/>
        <v>1.0634249471458774</v>
      </c>
      <c r="N586">
        <v>22</v>
      </c>
      <c r="O586">
        <v>66</v>
      </c>
      <c r="P586" s="2">
        <f t="shared" si="1681"/>
        <v>0.33333333333333331</v>
      </c>
      <c r="Q586" s="2">
        <f t="shared" si="1682"/>
        <v>0.66666666666666663</v>
      </c>
      <c r="S586">
        <v>16</v>
      </c>
      <c r="T586" s="2">
        <f t="shared" si="1758"/>
        <v>0</v>
      </c>
      <c r="U586">
        <v>14</v>
      </c>
      <c r="V586">
        <v>27</v>
      </c>
      <c r="W586" s="2">
        <f t="shared" si="1794"/>
        <v>3.08</v>
      </c>
      <c r="X586" s="2">
        <f t="shared" si="1794"/>
        <v>17.82</v>
      </c>
      <c r="Y586" s="7">
        <f t="shared" si="1790"/>
        <v>0.8271604938271605</v>
      </c>
      <c r="Z586" s="2">
        <f t="shared" si="1791"/>
        <v>0.51851851851851849</v>
      </c>
      <c r="AA586" s="2" t="e">
        <f t="shared" si="1795"/>
        <v>#DIV/0!</v>
      </c>
      <c r="AB586" s="2">
        <f t="shared" si="1795"/>
        <v>1.6875</v>
      </c>
      <c r="AC586" s="2">
        <f t="shared" si="1792"/>
        <v>0.66666666666666663</v>
      </c>
      <c r="AD586" s="2">
        <f t="shared" si="1796"/>
        <v>14</v>
      </c>
      <c r="AE586" s="2">
        <f t="shared" si="1796"/>
        <v>11</v>
      </c>
      <c r="AF586" s="2">
        <f t="shared" si="1759"/>
        <v>0.40740740740740738</v>
      </c>
      <c r="AG586" s="2">
        <f t="shared" si="1793"/>
        <v>1.2727272727272727</v>
      </c>
      <c r="AH586" s="2">
        <f t="shared" si="1797"/>
        <v>26.888888888888886</v>
      </c>
      <c r="AI586" s="2">
        <v>1</v>
      </c>
      <c r="AJ586">
        <f t="shared" si="1798"/>
        <v>4.2000000000000002E-4</v>
      </c>
      <c r="AK586">
        <f t="shared" si="1760"/>
        <v>523.80952380952374</v>
      </c>
      <c r="AL586">
        <v>60</v>
      </c>
      <c r="AM586">
        <f t="shared" si="1761"/>
        <v>583.80952380952374</v>
      </c>
      <c r="AP586" t="s">
        <v>37</v>
      </c>
      <c r="AQ586">
        <v>105</v>
      </c>
      <c r="AR586">
        <f t="shared" si="1784"/>
        <v>2.0000000000000001E-4</v>
      </c>
      <c r="AS586">
        <v>3</v>
      </c>
      <c r="AT586">
        <v>1</v>
      </c>
      <c r="AU586">
        <f t="shared" si="1799"/>
        <v>27.712812921102035</v>
      </c>
      <c r="AV586" t="s">
        <v>53</v>
      </c>
      <c r="AW586" t="s">
        <v>64</v>
      </c>
      <c r="AZ586" s="2">
        <f t="shared" si="1679"/>
        <v>3</v>
      </c>
      <c r="BA586" s="2">
        <f t="shared" si="1680"/>
        <v>3.6642911682361925</v>
      </c>
      <c r="BB586">
        <v>0</v>
      </c>
      <c r="BC586">
        <f t="shared" si="1629"/>
        <v>0</v>
      </c>
      <c r="BD586">
        <v>0</v>
      </c>
      <c r="BE586">
        <f t="shared" si="1630"/>
        <v>0</v>
      </c>
      <c r="BF586">
        <v>0</v>
      </c>
      <c r="BG586">
        <f t="shared" si="1786"/>
        <v>0</v>
      </c>
      <c r="BH586">
        <v>0</v>
      </c>
      <c r="BI586">
        <f t="shared" si="1631"/>
        <v>0</v>
      </c>
      <c r="BJ586">
        <v>0</v>
      </c>
      <c r="BK586">
        <f t="shared" si="1632"/>
        <v>0</v>
      </c>
      <c r="BL586">
        <v>100</v>
      </c>
      <c r="BM586">
        <f t="shared" si="1633"/>
        <v>1</v>
      </c>
      <c r="BN586">
        <v>0</v>
      </c>
      <c r="BO586">
        <f t="shared" si="1634"/>
        <v>0</v>
      </c>
      <c r="BP586">
        <v>0</v>
      </c>
      <c r="BQ586">
        <f t="shared" si="1635"/>
        <v>0</v>
      </c>
      <c r="BR586">
        <v>0</v>
      </c>
      <c r="BS586">
        <f t="shared" si="1647"/>
        <v>0</v>
      </c>
      <c r="BT586">
        <v>0</v>
      </c>
      <c r="BU586">
        <f t="shared" si="1648"/>
        <v>0</v>
      </c>
      <c r="BV586">
        <v>0</v>
      </c>
      <c r="BW586">
        <f t="shared" si="1649"/>
        <v>0</v>
      </c>
      <c r="BX586">
        <v>0</v>
      </c>
      <c r="BY586">
        <f t="shared" si="1650"/>
        <v>0</v>
      </c>
      <c r="BZ586">
        <v>0</v>
      </c>
      <c r="CA586">
        <f t="shared" si="1651"/>
        <v>0</v>
      </c>
      <c r="CB586">
        <v>0</v>
      </c>
      <c r="CC586">
        <f t="shared" si="1652"/>
        <v>0</v>
      </c>
      <c r="CD586">
        <v>0</v>
      </c>
      <c r="CE586">
        <f t="shared" si="1653"/>
        <v>0</v>
      </c>
      <c r="CF586">
        <v>0</v>
      </c>
      <c r="CG586">
        <f t="shared" si="1654"/>
        <v>0</v>
      </c>
      <c r="CH586">
        <v>0</v>
      </c>
      <c r="CI586">
        <f t="shared" si="1655"/>
        <v>0</v>
      </c>
      <c r="CJ586">
        <v>0</v>
      </c>
      <c r="CK586">
        <f t="shared" si="1656"/>
        <v>0</v>
      </c>
      <c r="CL586">
        <v>0</v>
      </c>
      <c r="CM586">
        <f t="shared" si="1657"/>
        <v>0</v>
      </c>
      <c r="CN586">
        <v>0</v>
      </c>
      <c r="CO586">
        <f t="shared" si="1658"/>
        <v>0</v>
      </c>
      <c r="CP586">
        <v>0</v>
      </c>
      <c r="CQ586">
        <f t="shared" si="1659"/>
        <v>0</v>
      </c>
      <c r="CR586">
        <v>0</v>
      </c>
      <c r="CS586">
        <f t="shared" si="1660"/>
        <v>0</v>
      </c>
      <c r="CT586">
        <v>0</v>
      </c>
      <c r="CU586">
        <f t="shared" si="1661"/>
        <v>0</v>
      </c>
      <c r="CV586">
        <v>0</v>
      </c>
      <c r="CW586">
        <f t="shared" si="1662"/>
        <v>0</v>
      </c>
      <c r="CX586">
        <v>0</v>
      </c>
      <c r="CY586">
        <f t="shared" si="1663"/>
        <v>0</v>
      </c>
      <c r="CZ586">
        <v>0</v>
      </c>
      <c r="DA586">
        <f t="shared" si="1664"/>
        <v>0</v>
      </c>
      <c r="DB586">
        <v>0</v>
      </c>
      <c r="DC586">
        <f t="shared" si="1665"/>
        <v>0</v>
      </c>
      <c r="DD586">
        <v>0</v>
      </c>
      <c r="DE586">
        <f t="shared" si="1666"/>
        <v>0</v>
      </c>
      <c r="DF586">
        <v>0</v>
      </c>
      <c r="DG586">
        <f t="shared" si="1667"/>
        <v>0</v>
      </c>
      <c r="DH586">
        <v>0</v>
      </c>
      <c r="DI586">
        <f t="shared" si="1668"/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f t="shared" si="1733"/>
        <v>0</v>
      </c>
      <c r="ET586">
        <v>0</v>
      </c>
      <c r="EU586">
        <f t="shared" si="1734"/>
        <v>0</v>
      </c>
      <c r="EV586">
        <v>0</v>
      </c>
      <c r="EW586">
        <f t="shared" si="1671"/>
        <v>0</v>
      </c>
      <c r="EX586">
        <v>10</v>
      </c>
      <c r="EY586">
        <f t="shared" si="1672"/>
        <v>0.16785441588190378</v>
      </c>
      <c r="EZ586">
        <v>0</v>
      </c>
      <c r="FA586">
        <f t="shared" si="1735"/>
        <v>0</v>
      </c>
      <c r="FB586">
        <v>90</v>
      </c>
      <c r="FC586">
        <f t="shared" si="1736"/>
        <v>0.83214558411809625</v>
      </c>
      <c r="FD586">
        <v>0</v>
      </c>
      <c r="FE586">
        <f t="shared" si="1737"/>
        <v>0</v>
      </c>
      <c r="FF586">
        <v>0</v>
      </c>
      <c r="FG586">
        <f t="shared" si="1738"/>
        <v>0</v>
      </c>
      <c r="FH586">
        <v>0</v>
      </c>
      <c r="FI586">
        <f t="shared" si="1739"/>
        <v>0</v>
      </c>
      <c r="FJ586">
        <v>0</v>
      </c>
      <c r="FK586">
        <f t="shared" si="1773"/>
        <v>0</v>
      </c>
      <c r="FL586">
        <v>0</v>
      </c>
      <c r="FM586">
        <f t="shared" si="1774"/>
        <v>0</v>
      </c>
      <c r="FN586">
        <v>0</v>
      </c>
      <c r="FO586">
        <f t="shared" si="1775"/>
        <v>0</v>
      </c>
      <c r="FP586">
        <v>0</v>
      </c>
      <c r="FQ586">
        <f t="shared" si="1776"/>
        <v>0</v>
      </c>
      <c r="FR586">
        <v>0</v>
      </c>
      <c r="FS586">
        <f t="shared" si="1777"/>
        <v>0</v>
      </c>
      <c r="FT586">
        <v>0</v>
      </c>
      <c r="FU586">
        <f t="shared" si="1778"/>
        <v>0</v>
      </c>
      <c r="FV586">
        <v>0</v>
      </c>
      <c r="FW586">
        <f t="shared" si="1779"/>
        <v>0</v>
      </c>
      <c r="FX586">
        <v>0</v>
      </c>
      <c r="FY586">
        <f t="shared" si="1780"/>
        <v>0</v>
      </c>
      <c r="FZ586">
        <v>0</v>
      </c>
      <c r="GA586">
        <f t="shared" si="1781"/>
        <v>0</v>
      </c>
      <c r="GB586">
        <v>0</v>
      </c>
      <c r="GC586">
        <f t="shared" si="1782"/>
        <v>0</v>
      </c>
      <c r="GD586">
        <v>0</v>
      </c>
      <c r="GE586">
        <f t="shared" si="1783"/>
        <v>0</v>
      </c>
      <c r="GF586">
        <v>0</v>
      </c>
      <c r="GG586">
        <f t="shared" si="1697"/>
        <v>0</v>
      </c>
      <c r="GH586">
        <v>0</v>
      </c>
      <c r="GI586">
        <f t="shared" si="1751"/>
        <v>0</v>
      </c>
      <c r="GJ586">
        <v>0</v>
      </c>
      <c r="GK586">
        <f t="shared" si="1752"/>
        <v>0</v>
      </c>
      <c r="GL586">
        <v>0</v>
      </c>
      <c r="GM586">
        <f t="shared" si="1753"/>
        <v>0</v>
      </c>
      <c r="GN586">
        <v>0</v>
      </c>
      <c r="GO586">
        <f t="shared" si="1754"/>
        <v>0</v>
      </c>
      <c r="GP586">
        <v>0</v>
      </c>
      <c r="GQ586">
        <f t="shared" si="1755"/>
        <v>0</v>
      </c>
      <c r="GR586" s="3" t="s">
        <v>845</v>
      </c>
    </row>
    <row r="587" spans="1:200" x14ac:dyDescent="0.45">
      <c r="A587">
        <v>586</v>
      </c>
      <c r="B587" t="s">
        <v>53</v>
      </c>
      <c r="C587" t="s">
        <v>807</v>
      </c>
      <c r="D587" t="s">
        <v>830</v>
      </c>
      <c r="E587" t="s">
        <v>830</v>
      </c>
      <c r="F587">
        <v>473</v>
      </c>
      <c r="G587">
        <f>245+273</f>
        <v>518</v>
      </c>
      <c r="H587">
        <v>933</v>
      </c>
      <c r="I587" s="2">
        <f t="shared" si="1787"/>
        <v>0.55519828510182212</v>
      </c>
      <c r="J587" s="2">
        <f t="shared" si="1788"/>
        <v>45</v>
      </c>
      <c r="K587" s="2">
        <f t="shared" si="1789"/>
        <v>1.095137420718816</v>
      </c>
      <c r="N587">
        <v>40</v>
      </c>
      <c r="O587">
        <v>57</v>
      </c>
      <c r="P587" s="2">
        <f t="shared" si="1681"/>
        <v>0.70175438596491224</v>
      </c>
      <c r="Q587" s="2">
        <f t="shared" si="1682"/>
        <v>0.2982456140350877</v>
      </c>
      <c r="S587">
        <v>16</v>
      </c>
      <c r="T587" s="2">
        <f t="shared" si="1758"/>
        <v>0</v>
      </c>
      <c r="U587">
        <v>17</v>
      </c>
      <c r="V587">
        <v>26</v>
      </c>
      <c r="W587" s="2">
        <f t="shared" si="1794"/>
        <v>6.8</v>
      </c>
      <c r="X587" s="2">
        <f t="shared" si="1794"/>
        <v>14.82</v>
      </c>
      <c r="Y587" s="7">
        <f t="shared" si="1790"/>
        <v>0.54116059379217274</v>
      </c>
      <c r="Z587" s="2">
        <f t="shared" si="1791"/>
        <v>0.65384615384615385</v>
      </c>
      <c r="AA587" s="2" t="e">
        <f t="shared" si="1795"/>
        <v>#DIV/0!</v>
      </c>
      <c r="AB587" s="2">
        <f t="shared" si="1795"/>
        <v>1.625</v>
      </c>
      <c r="AC587" s="2">
        <f t="shared" si="1792"/>
        <v>0.2982456140350877</v>
      </c>
      <c r="AD587" s="2">
        <f t="shared" si="1796"/>
        <v>17</v>
      </c>
      <c r="AE587" s="2">
        <f t="shared" si="1796"/>
        <v>10</v>
      </c>
      <c r="AF587" s="2">
        <f t="shared" si="1759"/>
        <v>0.38461538461538464</v>
      </c>
      <c r="AG587" s="2">
        <f t="shared" si="1793"/>
        <v>1.7</v>
      </c>
      <c r="AH587" s="2">
        <f t="shared" si="1797"/>
        <v>21.923076923076923</v>
      </c>
      <c r="AI587" s="2">
        <v>1</v>
      </c>
      <c r="AJ587">
        <f t="shared" si="1798"/>
        <v>4.2000000000000002E-4</v>
      </c>
      <c r="AK587">
        <f t="shared" si="1760"/>
        <v>952.38095238095229</v>
      </c>
      <c r="AL587">
        <v>60</v>
      </c>
      <c r="AM587">
        <f t="shared" si="1761"/>
        <v>1012.3809523809523</v>
      </c>
      <c r="AP587" t="s">
        <v>37</v>
      </c>
      <c r="AQ587">
        <v>105</v>
      </c>
      <c r="AR587">
        <f t="shared" si="1784"/>
        <v>2.0000000000000001E-4</v>
      </c>
      <c r="AS587">
        <v>3</v>
      </c>
      <c r="AT587">
        <v>1</v>
      </c>
      <c r="AU587">
        <f t="shared" si="1799"/>
        <v>27.712812921102035</v>
      </c>
      <c r="AV587" t="s">
        <v>53</v>
      </c>
      <c r="AW587" t="s">
        <v>64</v>
      </c>
      <c r="AZ587" s="2">
        <f t="shared" si="1679"/>
        <v>3</v>
      </c>
      <c r="BA587" s="2">
        <f t="shared" si="1680"/>
        <v>3.6642911682361925</v>
      </c>
      <c r="BB587">
        <v>0</v>
      </c>
      <c r="BC587">
        <f t="shared" si="1629"/>
        <v>0</v>
      </c>
      <c r="BD587">
        <v>0</v>
      </c>
      <c r="BE587">
        <f t="shared" si="1630"/>
        <v>0</v>
      </c>
      <c r="BF587">
        <v>0</v>
      </c>
      <c r="BG587">
        <f t="shared" si="1786"/>
        <v>0</v>
      </c>
      <c r="BH587">
        <v>0</v>
      </c>
      <c r="BI587">
        <f t="shared" si="1631"/>
        <v>0</v>
      </c>
      <c r="BJ587">
        <v>0</v>
      </c>
      <c r="BK587">
        <f t="shared" si="1632"/>
        <v>0</v>
      </c>
      <c r="BL587">
        <v>100</v>
      </c>
      <c r="BM587">
        <f t="shared" si="1633"/>
        <v>1</v>
      </c>
      <c r="BN587">
        <v>0</v>
      </c>
      <c r="BO587">
        <f t="shared" si="1634"/>
        <v>0</v>
      </c>
      <c r="BP587">
        <v>0</v>
      </c>
      <c r="BQ587">
        <f t="shared" si="1635"/>
        <v>0</v>
      </c>
      <c r="BR587">
        <v>0</v>
      </c>
      <c r="BS587">
        <f t="shared" si="1647"/>
        <v>0</v>
      </c>
      <c r="BT587">
        <v>0</v>
      </c>
      <c r="BU587">
        <f t="shared" si="1648"/>
        <v>0</v>
      </c>
      <c r="BV587">
        <v>0</v>
      </c>
      <c r="BW587">
        <f t="shared" si="1649"/>
        <v>0</v>
      </c>
      <c r="BX587">
        <v>0</v>
      </c>
      <c r="BY587">
        <f t="shared" si="1650"/>
        <v>0</v>
      </c>
      <c r="BZ587">
        <v>0</v>
      </c>
      <c r="CA587">
        <f t="shared" si="1651"/>
        <v>0</v>
      </c>
      <c r="CB587">
        <v>0</v>
      </c>
      <c r="CC587">
        <f t="shared" si="1652"/>
        <v>0</v>
      </c>
      <c r="CD587">
        <v>0</v>
      </c>
      <c r="CE587">
        <f t="shared" si="1653"/>
        <v>0</v>
      </c>
      <c r="CF587">
        <v>0</v>
      </c>
      <c r="CG587">
        <f t="shared" si="1654"/>
        <v>0</v>
      </c>
      <c r="CH587">
        <v>0</v>
      </c>
      <c r="CI587">
        <f t="shared" si="1655"/>
        <v>0</v>
      </c>
      <c r="CJ587">
        <v>0</v>
      </c>
      <c r="CK587">
        <f t="shared" si="1656"/>
        <v>0</v>
      </c>
      <c r="CL587">
        <v>0</v>
      </c>
      <c r="CM587">
        <f t="shared" si="1657"/>
        <v>0</v>
      </c>
      <c r="CN587">
        <v>0</v>
      </c>
      <c r="CO587">
        <f t="shared" si="1658"/>
        <v>0</v>
      </c>
      <c r="CP587">
        <v>0</v>
      </c>
      <c r="CQ587">
        <f t="shared" si="1659"/>
        <v>0</v>
      </c>
      <c r="CR587">
        <v>0</v>
      </c>
      <c r="CS587">
        <f t="shared" si="1660"/>
        <v>0</v>
      </c>
      <c r="CT587">
        <v>0</v>
      </c>
      <c r="CU587">
        <f t="shared" si="1661"/>
        <v>0</v>
      </c>
      <c r="CV587">
        <v>0</v>
      </c>
      <c r="CW587">
        <f t="shared" si="1662"/>
        <v>0</v>
      </c>
      <c r="CX587">
        <v>0</v>
      </c>
      <c r="CY587">
        <f t="shared" si="1663"/>
        <v>0</v>
      </c>
      <c r="CZ587">
        <v>0</v>
      </c>
      <c r="DA587">
        <f t="shared" si="1664"/>
        <v>0</v>
      </c>
      <c r="DB587">
        <v>0</v>
      </c>
      <c r="DC587">
        <f t="shared" si="1665"/>
        <v>0</v>
      </c>
      <c r="DD587">
        <v>0</v>
      </c>
      <c r="DE587">
        <f t="shared" si="1666"/>
        <v>0</v>
      </c>
      <c r="DF587">
        <v>0</v>
      </c>
      <c r="DG587">
        <f t="shared" si="1667"/>
        <v>0</v>
      </c>
      <c r="DH587">
        <v>0</v>
      </c>
      <c r="DI587">
        <f t="shared" si="1668"/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f t="shared" si="1733"/>
        <v>0</v>
      </c>
      <c r="ET587">
        <v>0</v>
      </c>
      <c r="EU587">
        <f t="shared" si="1734"/>
        <v>0</v>
      </c>
      <c r="EV587">
        <v>0</v>
      </c>
      <c r="EW587">
        <f t="shared" si="1671"/>
        <v>0</v>
      </c>
      <c r="EX587">
        <v>10</v>
      </c>
      <c r="EY587">
        <f t="shared" si="1672"/>
        <v>0.16785441588190378</v>
      </c>
      <c r="EZ587">
        <v>0</v>
      </c>
      <c r="FA587">
        <f t="shared" si="1735"/>
        <v>0</v>
      </c>
      <c r="FB587">
        <v>90</v>
      </c>
      <c r="FC587">
        <f t="shared" si="1736"/>
        <v>0.83214558411809625</v>
      </c>
      <c r="FD587">
        <v>0</v>
      </c>
      <c r="FE587">
        <f t="shared" si="1737"/>
        <v>0</v>
      </c>
      <c r="FF587">
        <v>0</v>
      </c>
      <c r="FG587">
        <f t="shared" si="1738"/>
        <v>0</v>
      </c>
      <c r="FH587">
        <v>0</v>
      </c>
      <c r="FI587">
        <f t="shared" si="1739"/>
        <v>0</v>
      </c>
      <c r="FJ587">
        <v>0</v>
      </c>
      <c r="FK587">
        <f t="shared" si="1773"/>
        <v>0</v>
      </c>
      <c r="FL587">
        <v>0</v>
      </c>
      <c r="FM587">
        <f t="shared" si="1774"/>
        <v>0</v>
      </c>
      <c r="FN587">
        <v>0</v>
      </c>
      <c r="FO587">
        <f t="shared" si="1775"/>
        <v>0</v>
      </c>
      <c r="FP587">
        <v>0</v>
      </c>
      <c r="FQ587">
        <f t="shared" si="1776"/>
        <v>0</v>
      </c>
      <c r="FR587">
        <v>0</v>
      </c>
      <c r="FS587">
        <f t="shared" si="1777"/>
        <v>0</v>
      </c>
      <c r="FT587">
        <v>0</v>
      </c>
      <c r="FU587">
        <f t="shared" si="1778"/>
        <v>0</v>
      </c>
      <c r="FV587">
        <v>0</v>
      </c>
      <c r="FW587">
        <f t="shared" si="1779"/>
        <v>0</v>
      </c>
      <c r="FX587">
        <v>0</v>
      </c>
      <c r="FY587">
        <f t="shared" si="1780"/>
        <v>0</v>
      </c>
      <c r="FZ587">
        <v>0</v>
      </c>
      <c r="GA587">
        <f t="shared" si="1781"/>
        <v>0</v>
      </c>
      <c r="GB587">
        <v>0</v>
      </c>
      <c r="GC587">
        <f t="shared" si="1782"/>
        <v>0</v>
      </c>
      <c r="GD587">
        <v>0</v>
      </c>
      <c r="GE587">
        <f t="shared" si="1783"/>
        <v>0</v>
      </c>
      <c r="GF587">
        <v>0</v>
      </c>
      <c r="GG587">
        <f t="shared" si="1697"/>
        <v>0</v>
      </c>
      <c r="GH587">
        <v>0</v>
      </c>
      <c r="GI587">
        <f t="shared" si="1751"/>
        <v>0</v>
      </c>
      <c r="GJ587">
        <v>0</v>
      </c>
      <c r="GK587">
        <f t="shared" si="1752"/>
        <v>0</v>
      </c>
      <c r="GL587">
        <v>0</v>
      </c>
      <c r="GM587">
        <f t="shared" si="1753"/>
        <v>0</v>
      </c>
      <c r="GN587">
        <v>0</v>
      </c>
      <c r="GO587">
        <f t="shared" si="1754"/>
        <v>0</v>
      </c>
      <c r="GP587">
        <v>0</v>
      </c>
      <c r="GQ587">
        <f t="shared" si="1755"/>
        <v>0</v>
      </c>
      <c r="GR587" s="3" t="s">
        <v>845</v>
      </c>
    </row>
    <row r="588" spans="1:200" x14ac:dyDescent="0.45">
      <c r="A588">
        <v>587</v>
      </c>
      <c r="B588" t="s">
        <v>53</v>
      </c>
      <c r="C588" t="s">
        <v>807</v>
      </c>
      <c r="D588" t="s">
        <v>830</v>
      </c>
      <c r="E588" t="s">
        <v>830</v>
      </c>
      <c r="F588">
        <v>473</v>
      </c>
      <c r="G588">
        <f>250+273</f>
        <v>523</v>
      </c>
      <c r="H588">
        <v>933</v>
      </c>
      <c r="I588" s="2">
        <f t="shared" si="1787"/>
        <v>0.56055734190782425</v>
      </c>
      <c r="J588" s="2">
        <f t="shared" si="1788"/>
        <v>50</v>
      </c>
      <c r="K588" s="2">
        <f t="shared" si="1789"/>
        <v>1.1057082452431291</v>
      </c>
      <c r="N588">
        <v>50</v>
      </c>
      <c r="O588">
        <v>57</v>
      </c>
      <c r="P588" s="2">
        <f t="shared" si="1681"/>
        <v>0.8771929824561403</v>
      </c>
      <c r="Q588" s="2">
        <f t="shared" si="1682"/>
        <v>0.12280701754385964</v>
      </c>
      <c r="S588">
        <v>16</v>
      </c>
      <c r="T588" s="2">
        <f t="shared" si="1758"/>
        <v>0</v>
      </c>
      <c r="U588">
        <v>17</v>
      </c>
      <c r="V588">
        <v>24</v>
      </c>
      <c r="W588" s="2">
        <f t="shared" si="1794"/>
        <v>8.5</v>
      </c>
      <c r="X588" s="2">
        <f t="shared" si="1794"/>
        <v>13.68</v>
      </c>
      <c r="Y588" s="7">
        <f t="shared" si="1790"/>
        <v>0.37865497076023391</v>
      </c>
      <c r="Z588" s="2">
        <f t="shared" si="1791"/>
        <v>0.70833333333333337</v>
      </c>
      <c r="AA588" s="2" t="e">
        <f t="shared" si="1795"/>
        <v>#DIV/0!</v>
      </c>
      <c r="AB588" s="2">
        <f t="shared" si="1795"/>
        <v>1.5</v>
      </c>
      <c r="AC588" s="2">
        <f t="shared" si="1792"/>
        <v>0.12280701754385964</v>
      </c>
      <c r="AD588" s="2">
        <f t="shared" si="1796"/>
        <v>17</v>
      </c>
      <c r="AE588" s="2">
        <f t="shared" si="1796"/>
        <v>8</v>
      </c>
      <c r="AF588" s="2">
        <f t="shared" si="1759"/>
        <v>0.33333333333333331</v>
      </c>
      <c r="AG588" s="2">
        <f t="shared" si="1793"/>
        <v>2.125</v>
      </c>
      <c r="AH588" s="2">
        <f t="shared" si="1797"/>
        <v>19</v>
      </c>
      <c r="AI588" s="2">
        <v>1</v>
      </c>
      <c r="AJ588">
        <f t="shared" si="1798"/>
        <v>4.2000000000000002E-4</v>
      </c>
      <c r="AK588">
        <f t="shared" si="1760"/>
        <v>1190.4761904761904</v>
      </c>
      <c r="AL588">
        <v>60</v>
      </c>
      <c r="AM588">
        <f t="shared" si="1761"/>
        <v>1250.4761904761904</v>
      </c>
      <c r="AP588" t="s">
        <v>37</v>
      </c>
      <c r="AQ588">
        <v>105</v>
      </c>
      <c r="AR588">
        <f t="shared" si="1784"/>
        <v>2.0000000000000001E-4</v>
      </c>
      <c r="AS588">
        <v>3</v>
      </c>
      <c r="AT588">
        <v>1</v>
      </c>
      <c r="AU588">
        <f t="shared" si="1799"/>
        <v>27.712812921102035</v>
      </c>
      <c r="AV588" t="s">
        <v>53</v>
      </c>
      <c r="AW588" t="s">
        <v>64</v>
      </c>
      <c r="AZ588" s="2">
        <f t="shared" si="1679"/>
        <v>3</v>
      </c>
      <c r="BA588" s="2">
        <f t="shared" si="1680"/>
        <v>3.6642911682361925</v>
      </c>
      <c r="BB588">
        <v>0</v>
      </c>
      <c r="BC588">
        <f t="shared" ref="BC588:BC630" si="1800">((BB588/100)/GU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D588">
        <v>0</v>
      </c>
      <c r="BE588">
        <f t="shared" ref="BE588:BE630" si="1801">((BD588/100)/GW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F588">
        <v>0</v>
      </c>
      <c r="BG588">
        <f t="shared" si="1786"/>
        <v>0</v>
      </c>
      <c r="BH588">
        <v>0</v>
      </c>
      <c r="BI588">
        <f t="shared" ref="BI588:BI630" si="1802">((BH588/100)/HA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J588">
        <v>0</v>
      </c>
      <c r="BK588">
        <f t="shared" ref="BK588:BK630" si="1803">((BJ588/100)/HC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L588">
        <v>100</v>
      </c>
      <c r="BM588">
        <f t="shared" ref="BM588:BM630" si="1804">((BL588/100)/HE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1</v>
      </c>
      <c r="BN588">
        <v>0</v>
      </c>
      <c r="BO588">
        <f t="shared" ref="BO588:BO630" si="1805">((BN588/100)/HG$2)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P588">
        <v>0</v>
      </c>
      <c r="BQ588">
        <f t="shared" ref="BQ588:BQ630" si="1806">((BP588/100)/HA$13)/((BR588/100)/GU$6+(BH588/100)/HA$2+(BT588/100)/GW$6+(BV588/100)/GY$6+(BX588/100)/HA$6+(BZ588/100)/GU$10+(CB588/100)/GW$10+(CD588/100)/GY$10+(BF588/100)/GY$2+(BB588/100)/GU$2+(CF588/100)/GU$16+(CH588/100)/GW$16+(CJ588/100)/GY$16+(CL588/100)/HA$16+(BL588/100)/HE$2+(CN588/100)/GW$19+(CP588/100)/GY$19+(CR588/100)/HA$19+(BP588/100)/HA$13+(CZ588/100)/GU$13+(DB588/100)/HA$10+(CT588/100)/GU$25+(CV588/100)/GW$25+(CX588/100)/HA$25+(DD588/100)/GW$28+(DF588/100)/GY$28+(BD588/100)/GW$2+(BJ588/100)/HC$2+(BN588/100)/HG$2+(DH588/100)/HA$28)</f>
        <v>0</v>
      </c>
      <c r="BR588">
        <v>0</v>
      </c>
      <c r="BS588">
        <f t="shared" si="1647"/>
        <v>0</v>
      </c>
      <c r="BT588">
        <v>0</v>
      </c>
      <c r="BU588">
        <f t="shared" si="1648"/>
        <v>0</v>
      </c>
      <c r="BV588">
        <v>0</v>
      </c>
      <c r="BW588">
        <f t="shared" si="1649"/>
        <v>0</v>
      </c>
      <c r="BX588">
        <v>0</v>
      </c>
      <c r="BY588">
        <f t="shared" si="1650"/>
        <v>0</v>
      </c>
      <c r="BZ588">
        <v>0</v>
      </c>
      <c r="CA588">
        <f t="shared" si="1651"/>
        <v>0</v>
      </c>
      <c r="CB588">
        <v>0</v>
      </c>
      <c r="CC588">
        <f t="shared" si="1652"/>
        <v>0</v>
      </c>
      <c r="CD588">
        <v>0</v>
      </c>
      <c r="CE588">
        <f t="shared" si="1653"/>
        <v>0</v>
      </c>
      <c r="CF588">
        <v>0</v>
      </c>
      <c r="CG588">
        <f t="shared" si="1654"/>
        <v>0</v>
      </c>
      <c r="CH588">
        <v>0</v>
      </c>
      <c r="CI588">
        <f t="shared" si="1655"/>
        <v>0</v>
      </c>
      <c r="CJ588">
        <v>0</v>
      </c>
      <c r="CK588">
        <f t="shared" si="1656"/>
        <v>0</v>
      </c>
      <c r="CL588">
        <v>0</v>
      </c>
      <c r="CM588">
        <f t="shared" si="1657"/>
        <v>0</v>
      </c>
      <c r="CN588">
        <v>0</v>
      </c>
      <c r="CO588">
        <f t="shared" si="1658"/>
        <v>0</v>
      </c>
      <c r="CP588">
        <v>0</v>
      </c>
      <c r="CQ588">
        <f t="shared" si="1659"/>
        <v>0</v>
      </c>
      <c r="CR588">
        <v>0</v>
      </c>
      <c r="CS588">
        <f t="shared" si="1660"/>
        <v>0</v>
      </c>
      <c r="CT588">
        <v>0</v>
      </c>
      <c r="CU588">
        <f t="shared" si="1661"/>
        <v>0</v>
      </c>
      <c r="CV588">
        <v>0</v>
      </c>
      <c r="CW588">
        <f t="shared" si="1662"/>
        <v>0</v>
      </c>
      <c r="CX588">
        <v>0</v>
      </c>
      <c r="CY588">
        <f t="shared" si="1663"/>
        <v>0</v>
      </c>
      <c r="CZ588">
        <v>0</v>
      </c>
      <c r="DA588">
        <f t="shared" si="1664"/>
        <v>0</v>
      </c>
      <c r="DB588">
        <v>0</v>
      </c>
      <c r="DC588">
        <f t="shared" si="1665"/>
        <v>0</v>
      </c>
      <c r="DD588">
        <v>0</v>
      </c>
      <c r="DE588">
        <f t="shared" si="1666"/>
        <v>0</v>
      </c>
      <c r="DF588">
        <v>0</v>
      </c>
      <c r="DG588">
        <f t="shared" si="1667"/>
        <v>0</v>
      </c>
      <c r="DH588">
        <v>0</v>
      </c>
      <c r="DI588">
        <f t="shared" si="1668"/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f t="shared" si="1733"/>
        <v>0</v>
      </c>
      <c r="ET588">
        <v>0</v>
      </c>
      <c r="EU588">
        <f t="shared" si="1734"/>
        <v>0</v>
      </c>
      <c r="EV588">
        <v>0</v>
      </c>
      <c r="EW588">
        <f t="shared" si="1671"/>
        <v>0</v>
      </c>
      <c r="EX588">
        <v>10</v>
      </c>
      <c r="EY588">
        <f t="shared" si="1672"/>
        <v>0.16785441588190378</v>
      </c>
      <c r="EZ588">
        <v>0</v>
      </c>
      <c r="FA588">
        <f t="shared" si="1735"/>
        <v>0</v>
      </c>
      <c r="FB588">
        <v>90</v>
      </c>
      <c r="FC588">
        <f t="shared" si="1736"/>
        <v>0.83214558411809625</v>
      </c>
      <c r="FD588">
        <v>0</v>
      </c>
      <c r="FE588">
        <f t="shared" si="1737"/>
        <v>0</v>
      </c>
      <c r="FF588">
        <v>0</v>
      </c>
      <c r="FG588">
        <f t="shared" si="1738"/>
        <v>0</v>
      </c>
      <c r="FH588">
        <v>0</v>
      </c>
      <c r="FI588">
        <f t="shared" si="1739"/>
        <v>0</v>
      </c>
      <c r="FJ588">
        <v>0</v>
      </c>
      <c r="FK588">
        <f t="shared" si="1773"/>
        <v>0</v>
      </c>
      <c r="FL588">
        <v>0</v>
      </c>
      <c r="FM588">
        <f t="shared" si="1774"/>
        <v>0</v>
      </c>
      <c r="FN588">
        <v>0</v>
      </c>
      <c r="FO588">
        <f t="shared" si="1775"/>
        <v>0</v>
      </c>
      <c r="FP588">
        <v>0</v>
      </c>
      <c r="FQ588">
        <f t="shared" si="1776"/>
        <v>0</v>
      </c>
      <c r="FR588">
        <v>0</v>
      </c>
      <c r="FS588">
        <f t="shared" si="1777"/>
        <v>0</v>
      </c>
      <c r="FT588">
        <v>0</v>
      </c>
      <c r="FU588">
        <f t="shared" si="1778"/>
        <v>0</v>
      </c>
      <c r="FV588">
        <v>0</v>
      </c>
      <c r="FW588">
        <f t="shared" si="1779"/>
        <v>0</v>
      </c>
      <c r="FX588">
        <v>0</v>
      </c>
      <c r="FY588">
        <f t="shared" si="1780"/>
        <v>0</v>
      </c>
      <c r="FZ588">
        <v>0</v>
      </c>
      <c r="GA588">
        <f t="shared" si="1781"/>
        <v>0</v>
      </c>
      <c r="GB588">
        <v>0</v>
      </c>
      <c r="GC588">
        <f t="shared" si="1782"/>
        <v>0</v>
      </c>
      <c r="GD588">
        <v>0</v>
      </c>
      <c r="GE588">
        <f t="shared" si="1783"/>
        <v>0</v>
      </c>
      <c r="GF588">
        <v>0</v>
      </c>
      <c r="GG588">
        <f t="shared" si="1697"/>
        <v>0</v>
      </c>
      <c r="GH588">
        <v>0</v>
      </c>
      <c r="GI588">
        <f t="shared" si="1751"/>
        <v>0</v>
      </c>
      <c r="GJ588">
        <v>0</v>
      </c>
      <c r="GK588">
        <f t="shared" si="1752"/>
        <v>0</v>
      </c>
      <c r="GL588">
        <v>0</v>
      </c>
      <c r="GM588">
        <f t="shared" si="1753"/>
        <v>0</v>
      </c>
      <c r="GN588">
        <v>0</v>
      </c>
      <c r="GO588">
        <f t="shared" si="1754"/>
        <v>0</v>
      </c>
      <c r="GP588">
        <v>0</v>
      </c>
      <c r="GQ588">
        <f t="shared" si="1755"/>
        <v>0</v>
      </c>
      <c r="GR588" s="3" t="s">
        <v>845</v>
      </c>
    </row>
    <row r="589" spans="1:200" x14ac:dyDescent="0.45">
      <c r="A589">
        <v>588</v>
      </c>
      <c r="B589" t="s">
        <v>53</v>
      </c>
      <c r="C589" t="s">
        <v>807</v>
      </c>
      <c r="D589" t="s">
        <v>830</v>
      </c>
      <c r="E589" t="s">
        <v>830</v>
      </c>
      <c r="F589">
        <v>473</v>
      </c>
      <c r="G589">
        <f>260+273</f>
        <v>533</v>
      </c>
      <c r="H589">
        <v>933</v>
      </c>
      <c r="I589" s="2">
        <f t="shared" si="1787"/>
        <v>0.5712754555198285</v>
      </c>
      <c r="J589" s="2">
        <f t="shared" si="1788"/>
        <v>60</v>
      </c>
      <c r="K589" s="2">
        <f t="shared" si="1789"/>
        <v>1.1268498942917549</v>
      </c>
      <c r="N589">
        <v>52</v>
      </c>
      <c r="O589">
        <v>55</v>
      </c>
      <c r="P589" s="2">
        <f t="shared" si="1681"/>
        <v>0.94545454545454544</v>
      </c>
      <c r="Q589" s="2">
        <f t="shared" si="1682"/>
        <v>5.4545454545454543E-2</v>
      </c>
      <c r="S589">
        <v>16</v>
      </c>
      <c r="T589" s="2">
        <f t="shared" si="1758"/>
        <v>0</v>
      </c>
      <c r="U589">
        <v>16</v>
      </c>
      <c r="V589">
        <v>23</v>
      </c>
      <c r="W589" s="2">
        <f t="shared" si="1794"/>
        <v>8.32</v>
      </c>
      <c r="X589" s="2">
        <f t="shared" si="1794"/>
        <v>12.65</v>
      </c>
      <c r="Y589" s="7">
        <f t="shared" si="1790"/>
        <v>0.3422924901185771</v>
      </c>
      <c r="Z589" s="2">
        <f t="shared" si="1791"/>
        <v>0.69565217391304346</v>
      </c>
      <c r="AA589" s="2" t="e">
        <f t="shared" si="1795"/>
        <v>#DIV/0!</v>
      </c>
      <c r="AB589" s="2">
        <f t="shared" si="1795"/>
        <v>1.4375</v>
      </c>
      <c r="AC589" s="2">
        <f t="shared" si="1792"/>
        <v>5.4545454545454543E-2</v>
      </c>
      <c r="AD589" s="2">
        <f t="shared" si="1796"/>
        <v>16</v>
      </c>
      <c r="AE589" s="2">
        <f t="shared" si="1796"/>
        <v>7</v>
      </c>
      <c r="AF589" s="2">
        <f t="shared" si="1759"/>
        <v>0.30434782608695654</v>
      </c>
      <c r="AG589" s="2">
        <f t="shared" si="1793"/>
        <v>2.2857142857142856</v>
      </c>
      <c r="AH589" s="2">
        <f t="shared" si="1797"/>
        <v>16.739130434782609</v>
      </c>
      <c r="AI589" s="2">
        <v>1</v>
      </c>
      <c r="AJ589">
        <f t="shared" si="1798"/>
        <v>4.2000000000000002E-4</v>
      </c>
      <c r="AK589">
        <f t="shared" si="1760"/>
        <v>1238.0952380952381</v>
      </c>
      <c r="AL589">
        <v>60</v>
      </c>
      <c r="AM589">
        <f t="shared" si="1761"/>
        <v>1298.0952380952381</v>
      </c>
      <c r="AP589" t="s">
        <v>37</v>
      </c>
      <c r="AQ589">
        <v>105</v>
      </c>
      <c r="AR589">
        <f t="shared" si="1784"/>
        <v>2.0000000000000001E-4</v>
      </c>
      <c r="AS589">
        <v>3</v>
      </c>
      <c r="AT589">
        <v>1</v>
      </c>
      <c r="AU589">
        <f t="shared" si="1799"/>
        <v>27.712812921102035</v>
      </c>
      <c r="AV589" t="s">
        <v>53</v>
      </c>
      <c r="AW589" t="s">
        <v>64</v>
      </c>
      <c r="AZ589" s="2">
        <f t="shared" si="1679"/>
        <v>3</v>
      </c>
      <c r="BA589" s="2">
        <f t="shared" si="1680"/>
        <v>3.6642911682361925</v>
      </c>
      <c r="BB589">
        <v>0</v>
      </c>
      <c r="BC589">
        <f t="shared" si="1800"/>
        <v>0</v>
      </c>
      <c r="BD589">
        <v>0</v>
      </c>
      <c r="BE589">
        <f t="shared" si="1801"/>
        <v>0</v>
      </c>
      <c r="BF589">
        <v>0</v>
      </c>
      <c r="BG589">
        <f t="shared" si="1786"/>
        <v>0</v>
      </c>
      <c r="BH589">
        <v>0</v>
      </c>
      <c r="BI589">
        <f t="shared" si="1802"/>
        <v>0</v>
      </c>
      <c r="BJ589">
        <v>0</v>
      </c>
      <c r="BK589">
        <f t="shared" si="1803"/>
        <v>0</v>
      </c>
      <c r="BL589">
        <v>100</v>
      </c>
      <c r="BM589">
        <f t="shared" si="1804"/>
        <v>1</v>
      </c>
      <c r="BN589">
        <v>0</v>
      </c>
      <c r="BO589">
        <f t="shared" si="1805"/>
        <v>0</v>
      </c>
      <c r="BP589">
        <v>0</v>
      </c>
      <c r="BQ589">
        <f t="shared" si="1806"/>
        <v>0</v>
      </c>
      <c r="BR589">
        <v>0</v>
      </c>
      <c r="BS589">
        <f t="shared" si="1647"/>
        <v>0</v>
      </c>
      <c r="BT589">
        <v>0</v>
      </c>
      <c r="BU589">
        <f t="shared" si="1648"/>
        <v>0</v>
      </c>
      <c r="BV589">
        <v>0</v>
      </c>
      <c r="BW589">
        <f t="shared" si="1649"/>
        <v>0</v>
      </c>
      <c r="BX589">
        <v>0</v>
      </c>
      <c r="BY589">
        <f t="shared" si="1650"/>
        <v>0</v>
      </c>
      <c r="BZ589">
        <v>0</v>
      </c>
      <c r="CA589">
        <f t="shared" si="1651"/>
        <v>0</v>
      </c>
      <c r="CB589">
        <v>0</v>
      </c>
      <c r="CC589">
        <f t="shared" si="1652"/>
        <v>0</v>
      </c>
      <c r="CD589">
        <v>0</v>
      </c>
      <c r="CE589">
        <f t="shared" si="1653"/>
        <v>0</v>
      </c>
      <c r="CF589">
        <v>0</v>
      </c>
      <c r="CG589">
        <f t="shared" si="1654"/>
        <v>0</v>
      </c>
      <c r="CH589">
        <v>0</v>
      </c>
      <c r="CI589">
        <f t="shared" si="1655"/>
        <v>0</v>
      </c>
      <c r="CJ589">
        <v>0</v>
      </c>
      <c r="CK589">
        <f t="shared" si="1656"/>
        <v>0</v>
      </c>
      <c r="CL589">
        <v>0</v>
      </c>
      <c r="CM589">
        <f t="shared" si="1657"/>
        <v>0</v>
      </c>
      <c r="CN589">
        <v>0</v>
      </c>
      <c r="CO589">
        <f t="shared" si="1658"/>
        <v>0</v>
      </c>
      <c r="CP589">
        <v>0</v>
      </c>
      <c r="CQ589">
        <f t="shared" si="1659"/>
        <v>0</v>
      </c>
      <c r="CR589">
        <v>0</v>
      </c>
      <c r="CS589">
        <f t="shared" si="1660"/>
        <v>0</v>
      </c>
      <c r="CT589">
        <v>0</v>
      </c>
      <c r="CU589">
        <f t="shared" si="1661"/>
        <v>0</v>
      </c>
      <c r="CV589">
        <v>0</v>
      </c>
      <c r="CW589">
        <f t="shared" si="1662"/>
        <v>0</v>
      </c>
      <c r="CX589">
        <v>0</v>
      </c>
      <c r="CY589">
        <f t="shared" si="1663"/>
        <v>0</v>
      </c>
      <c r="CZ589">
        <v>0</v>
      </c>
      <c r="DA589">
        <f t="shared" si="1664"/>
        <v>0</v>
      </c>
      <c r="DB589">
        <v>0</v>
      </c>
      <c r="DC589">
        <f t="shared" si="1665"/>
        <v>0</v>
      </c>
      <c r="DD589">
        <v>0</v>
      </c>
      <c r="DE589">
        <f t="shared" si="1666"/>
        <v>0</v>
      </c>
      <c r="DF589">
        <v>0</v>
      </c>
      <c r="DG589">
        <f t="shared" si="1667"/>
        <v>0</v>
      </c>
      <c r="DH589">
        <v>0</v>
      </c>
      <c r="DI589">
        <f t="shared" si="1668"/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f t="shared" si="1733"/>
        <v>0</v>
      </c>
      <c r="ET589">
        <v>0</v>
      </c>
      <c r="EU589">
        <f t="shared" si="1734"/>
        <v>0</v>
      </c>
      <c r="EV589">
        <v>0</v>
      </c>
      <c r="EW589">
        <f t="shared" si="1671"/>
        <v>0</v>
      </c>
      <c r="EX589">
        <v>10</v>
      </c>
      <c r="EY589">
        <f t="shared" si="1672"/>
        <v>0.16785441588190378</v>
      </c>
      <c r="EZ589">
        <v>0</v>
      </c>
      <c r="FA589">
        <f t="shared" si="1735"/>
        <v>0</v>
      </c>
      <c r="FB589">
        <v>90</v>
      </c>
      <c r="FC589">
        <f t="shared" si="1736"/>
        <v>0.83214558411809625</v>
      </c>
      <c r="FD589">
        <v>0</v>
      </c>
      <c r="FE589">
        <f t="shared" si="1737"/>
        <v>0</v>
      </c>
      <c r="FF589">
        <v>0</v>
      </c>
      <c r="FG589">
        <f t="shared" si="1738"/>
        <v>0</v>
      </c>
      <c r="FH589">
        <v>0</v>
      </c>
      <c r="FI589">
        <f t="shared" si="1739"/>
        <v>0</v>
      </c>
      <c r="FJ589">
        <v>0</v>
      </c>
      <c r="FK589">
        <f t="shared" si="1773"/>
        <v>0</v>
      </c>
      <c r="FL589">
        <v>0</v>
      </c>
      <c r="FM589">
        <f t="shared" si="1774"/>
        <v>0</v>
      </c>
      <c r="FN589">
        <v>0</v>
      </c>
      <c r="FO589">
        <f t="shared" si="1775"/>
        <v>0</v>
      </c>
      <c r="FP589">
        <v>0</v>
      </c>
      <c r="FQ589">
        <f t="shared" si="1776"/>
        <v>0</v>
      </c>
      <c r="FR589">
        <v>0</v>
      </c>
      <c r="FS589">
        <f t="shared" si="1777"/>
        <v>0</v>
      </c>
      <c r="FT589">
        <v>0</v>
      </c>
      <c r="FU589">
        <f t="shared" si="1778"/>
        <v>0</v>
      </c>
      <c r="FV589">
        <v>0</v>
      </c>
      <c r="FW589">
        <f t="shared" si="1779"/>
        <v>0</v>
      </c>
      <c r="FX589">
        <v>0</v>
      </c>
      <c r="FY589">
        <f t="shared" si="1780"/>
        <v>0</v>
      </c>
      <c r="FZ589">
        <v>0</v>
      </c>
      <c r="GA589">
        <f t="shared" si="1781"/>
        <v>0</v>
      </c>
      <c r="GB589">
        <v>0</v>
      </c>
      <c r="GC589">
        <f t="shared" si="1782"/>
        <v>0</v>
      </c>
      <c r="GD589">
        <v>0</v>
      </c>
      <c r="GE589">
        <f t="shared" si="1783"/>
        <v>0</v>
      </c>
      <c r="GF589">
        <v>0</v>
      </c>
      <c r="GG589">
        <f t="shared" si="1697"/>
        <v>0</v>
      </c>
      <c r="GH589">
        <v>0</v>
      </c>
      <c r="GI589">
        <f t="shared" si="1751"/>
        <v>0</v>
      </c>
      <c r="GJ589">
        <v>0</v>
      </c>
      <c r="GK589">
        <f t="shared" si="1752"/>
        <v>0</v>
      </c>
      <c r="GL589">
        <v>0</v>
      </c>
      <c r="GM589">
        <f t="shared" si="1753"/>
        <v>0</v>
      </c>
      <c r="GN589">
        <v>0</v>
      </c>
      <c r="GO589">
        <f t="shared" si="1754"/>
        <v>0</v>
      </c>
      <c r="GP589">
        <v>0</v>
      </c>
      <c r="GQ589">
        <f t="shared" si="1755"/>
        <v>0</v>
      </c>
      <c r="GR589" s="3" t="s">
        <v>845</v>
      </c>
    </row>
    <row r="590" spans="1:200" x14ac:dyDescent="0.45">
      <c r="A590">
        <v>589</v>
      </c>
      <c r="B590" t="s">
        <v>53</v>
      </c>
      <c r="C590" t="s">
        <v>807</v>
      </c>
      <c r="D590" t="s">
        <v>830</v>
      </c>
      <c r="E590" t="s">
        <v>830</v>
      </c>
      <c r="F590">
        <v>473</v>
      </c>
      <c r="G590">
        <f>205+273</f>
        <v>478</v>
      </c>
      <c r="H590">
        <v>933</v>
      </c>
      <c r="I590" s="2">
        <f t="shared" si="1787"/>
        <v>0.51232583065380488</v>
      </c>
      <c r="J590" s="2">
        <f t="shared" si="1788"/>
        <v>5</v>
      </c>
      <c r="K590" s="2">
        <f t="shared" si="1789"/>
        <v>1.0105708245243128</v>
      </c>
      <c r="N590">
        <v>15</v>
      </c>
      <c r="O590">
        <v>54</v>
      </c>
      <c r="P590" s="2">
        <f t="shared" si="1681"/>
        <v>0.27777777777777779</v>
      </c>
      <c r="Q590" s="2">
        <f t="shared" si="1682"/>
        <v>0.72222222222222221</v>
      </c>
      <c r="S590">
        <v>16</v>
      </c>
      <c r="T590" s="2">
        <f t="shared" si="1758"/>
        <v>0</v>
      </c>
      <c r="U590">
        <v>12</v>
      </c>
      <c r="V590">
        <v>36</v>
      </c>
      <c r="W590" s="2">
        <f t="shared" si="1794"/>
        <v>1.8</v>
      </c>
      <c r="X590" s="2">
        <f t="shared" si="1794"/>
        <v>19.440000000000001</v>
      </c>
      <c r="Y590" s="7">
        <f t="shared" si="1790"/>
        <v>0.90740740740740733</v>
      </c>
      <c r="Z590" s="2">
        <f t="shared" si="1791"/>
        <v>0.33333333333333331</v>
      </c>
      <c r="AA590" s="2" t="e">
        <f t="shared" si="1795"/>
        <v>#DIV/0!</v>
      </c>
      <c r="AB590" s="2">
        <f t="shared" si="1795"/>
        <v>2.25</v>
      </c>
      <c r="AC590" s="2">
        <f t="shared" si="1792"/>
        <v>0.72222222222222221</v>
      </c>
      <c r="AD590" s="2">
        <f t="shared" si="1796"/>
        <v>12</v>
      </c>
      <c r="AE590" s="2">
        <f t="shared" si="1796"/>
        <v>20</v>
      </c>
      <c r="AF590" s="2">
        <f t="shared" si="1759"/>
        <v>0.55555555555555558</v>
      </c>
      <c r="AG590" s="2">
        <f t="shared" si="1793"/>
        <v>0.6</v>
      </c>
      <c r="AH590" s="2">
        <f t="shared" si="1797"/>
        <v>30</v>
      </c>
      <c r="AI590" s="2">
        <v>1</v>
      </c>
      <c r="AJ590">
        <f t="shared" ref="AJ590:AJ595" si="1807">1.8*10^-3</f>
        <v>1.8000000000000002E-3</v>
      </c>
      <c r="AK590">
        <f t="shared" si="1760"/>
        <v>83.333333333333329</v>
      </c>
      <c r="AL590">
        <v>60</v>
      </c>
      <c r="AM590">
        <f t="shared" si="1761"/>
        <v>143.33333333333331</v>
      </c>
      <c r="AP590" t="s">
        <v>37</v>
      </c>
      <c r="AQ590">
        <v>105</v>
      </c>
      <c r="AR590">
        <f t="shared" si="1784"/>
        <v>2.0000000000000001E-4</v>
      </c>
      <c r="AS590">
        <v>3</v>
      </c>
      <c r="AT590">
        <v>1</v>
      </c>
      <c r="AU590">
        <f t="shared" si="1799"/>
        <v>27.712812921102035</v>
      </c>
      <c r="AV590" t="s">
        <v>53</v>
      </c>
      <c r="AW590" t="s">
        <v>64</v>
      </c>
      <c r="AZ590" s="2">
        <f t="shared" si="1679"/>
        <v>3</v>
      </c>
      <c r="BA590" s="2">
        <f t="shared" si="1680"/>
        <v>3.6642911682361925</v>
      </c>
      <c r="BB590">
        <v>0</v>
      </c>
      <c r="BC590">
        <f t="shared" si="1800"/>
        <v>0</v>
      </c>
      <c r="BD590">
        <v>0</v>
      </c>
      <c r="BE590">
        <f t="shared" si="1801"/>
        <v>0</v>
      </c>
      <c r="BF590">
        <v>0</v>
      </c>
      <c r="BG590">
        <f t="shared" si="1786"/>
        <v>0</v>
      </c>
      <c r="BH590">
        <v>0</v>
      </c>
      <c r="BI590">
        <f t="shared" si="1802"/>
        <v>0</v>
      </c>
      <c r="BJ590">
        <v>0</v>
      </c>
      <c r="BK590">
        <f t="shared" si="1803"/>
        <v>0</v>
      </c>
      <c r="BL590">
        <v>100</v>
      </c>
      <c r="BM590">
        <f t="shared" si="1804"/>
        <v>1</v>
      </c>
      <c r="BN590">
        <v>0</v>
      </c>
      <c r="BO590">
        <f t="shared" si="1805"/>
        <v>0</v>
      </c>
      <c r="BP590">
        <v>0</v>
      </c>
      <c r="BQ590">
        <f t="shared" si="1806"/>
        <v>0</v>
      </c>
      <c r="BR590">
        <v>0</v>
      </c>
      <c r="BS590">
        <f t="shared" si="1647"/>
        <v>0</v>
      </c>
      <c r="BT590">
        <v>0</v>
      </c>
      <c r="BU590">
        <f t="shared" si="1648"/>
        <v>0</v>
      </c>
      <c r="BV590">
        <v>0</v>
      </c>
      <c r="BW590">
        <f t="shared" si="1649"/>
        <v>0</v>
      </c>
      <c r="BX590">
        <v>0</v>
      </c>
      <c r="BY590">
        <f t="shared" si="1650"/>
        <v>0</v>
      </c>
      <c r="BZ590">
        <v>0</v>
      </c>
      <c r="CA590">
        <f t="shared" si="1651"/>
        <v>0</v>
      </c>
      <c r="CB590">
        <v>0</v>
      </c>
      <c r="CC590">
        <f t="shared" si="1652"/>
        <v>0</v>
      </c>
      <c r="CD590">
        <v>0</v>
      </c>
      <c r="CE590">
        <f t="shared" si="1653"/>
        <v>0</v>
      </c>
      <c r="CF590">
        <v>0</v>
      </c>
      <c r="CG590">
        <f t="shared" si="1654"/>
        <v>0</v>
      </c>
      <c r="CH590">
        <v>0</v>
      </c>
      <c r="CI590">
        <f t="shared" si="1655"/>
        <v>0</v>
      </c>
      <c r="CJ590">
        <v>0</v>
      </c>
      <c r="CK590">
        <f t="shared" si="1656"/>
        <v>0</v>
      </c>
      <c r="CL590">
        <v>0</v>
      </c>
      <c r="CM590">
        <f t="shared" si="1657"/>
        <v>0</v>
      </c>
      <c r="CN590">
        <v>0</v>
      </c>
      <c r="CO590">
        <f t="shared" si="1658"/>
        <v>0</v>
      </c>
      <c r="CP590">
        <v>0</v>
      </c>
      <c r="CQ590">
        <f t="shared" si="1659"/>
        <v>0</v>
      </c>
      <c r="CR590">
        <v>0</v>
      </c>
      <c r="CS590">
        <f t="shared" si="1660"/>
        <v>0</v>
      </c>
      <c r="CT590">
        <v>0</v>
      </c>
      <c r="CU590">
        <f t="shared" si="1661"/>
        <v>0</v>
      </c>
      <c r="CV590">
        <v>0</v>
      </c>
      <c r="CW590">
        <f t="shared" si="1662"/>
        <v>0</v>
      </c>
      <c r="CX590">
        <v>0</v>
      </c>
      <c r="CY590">
        <f t="shared" si="1663"/>
        <v>0</v>
      </c>
      <c r="CZ590">
        <v>0</v>
      </c>
      <c r="DA590">
        <f t="shared" si="1664"/>
        <v>0</v>
      </c>
      <c r="DB590">
        <v>0</v>
      </c>
      <c r="DC590">
        <f t="shared" si="1665"/>
        <v>0</v>
      </c>
      <c r="DD590">
        <v>0</v>
      </c>
      <c r="DE590">
        <f t="shared" si="1666"/>
        <v>0</v>
      </c>
      <c r="DF590">
        <v>0</v>
      </c>
      <c r="DG590">
        <f t="shared" si="1667"/>
        <v>0</v>
      </c>
      <c r="DH590">
        <v>0</v>
      </c>
      <c r="DI590">
        <f t="shared" si="1668"/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f t="shared" si="1733"/>
        <v>0</v>
      </c>
      <c r="ET590">
        <v>0</v>
      </c>
      <c r="EU590">
        <f t="shared" si="1734"/>
        <v>0</v>
      </c>
      <c r="EV590">
        <v>0</v>
      </c>
      <c r="EW590">
        <f t="shared" si="1671"/>
        <v>0</v>
      </c>
      <c r="EX590">
        <v>10</v>
      </c>
      <c r="EY590">
        <f t="shared" si="1672"/>
        <v>0.16785441588190378</v>
      </c>
      <c r="EZ590">
        <v>0</v>
      </c>
      <c r="FA590">
        <f t="shared" si="1735"/>
        <v>0</v>
      </c>
      <c r="FB590">
        <v>90</v>
      </c>
      <c r="FC590">
        <f t="shared" si="1736"/>
        <v>0.83214558411809625</v>
      </c>
      <c r="FD590">
        <v>0</v>
      </c>
      <c r="FE590">
        <f t="shared" si="1737"/>
        <v>0</v>
      </c>
      <c r="FF590">
        <v>0</v>
      </c>
      <c r="FG590">
        <f t="shared" si="1738"/>
        <v>0</v>
      </c>
      <c r="FH590">
        <v>0</v>
      </c>
      <c r="FI590">
        <f t="shared" si="1739"/>
        <v>0</v>
      </c>
      <c r="FJ590">
        <v>0</v>
      </c>
      <c r="FK590">
        <f t="shared" si="1773"/>
        <v>0</v>
      </c>
      <c r="FL590">
        <v>0</v>
      </c>
      <c r="FM590">
        <f t="shared" si="1774"/>
        <v>0</v>
      </c>
      <c r="FN590">
        <v>0</v>
      </c>
      <c r="FO590">
        <f t="shared" si="1775"/>
        <v>0</v>
      </c>
      <c r="FP590">
        <v>0</v>
      </c>
      <c r="FQ590">
        <f t="shared" si="1776"/>
        <v>0</v>
      </c>
      <c r="FR590">
        <v>0</v>
      </c>
      <c r="FS590">
        <f t="shared" si="1777"/>
        <v>0</v>
      </c>
      <c r="FT590">
        <v>0</v>
      </c>
      <c r="FU590">
        <f t="shared" si="1778"/>
        <v>0</v>
      </c>
      <c r="FV590">
        <v>0</v>
      </c>
      <c r="FW590">
        <f t="shared" si="1779"/>
        <v>0</v>
      </c>
      <c r="FX590">
        <v>0</v>
      </c>
      <c r="FY590">
        <f t="shared" si="1780"/>
        <v>0</v>
      </c>
      <c r="FZ590">
        <v>0</v>
      </c>
      <c r="GA590">
        <f t="shared" si="1781"/>
        <v>0</v>
      </c>
      <c r="GB590">
        <v>0</v>
      </c>
      <c r="GC590">
        <f t="shared" si="1782"/>
        <v>0</v>
      </c>
      <c r="GD590">
        <v>0</v>
      </c>
      <c r="GE590">
        <f t="shared" si="1783"/>
        <v>0</v>
      </c>
      <c r="GF590">
        <v>0</v>
      </c>
      <c r="GG590">
        <f t="shared" si="1697"/>
        <v>0</v>
      </c>
      <c r="GH590">
        <v>0</v>
      </c>
      <c r="GI590">
        <f t="shared" si="1751"/>
        <v>0</v>
      </c>
      <c r="GJ590">
        <v>0</v>
      </c>
      <c r="GK590">
        <f t="shared" si="1752"/>
        <v>0</v>
      </c>
      <c r="GL590">
        <v>0</v>
      </c>
      <c r="GM590">
        <f t="shared" si="1753"/>
        <v>0</v>
      </c>
      <c r="GN590">
        <v>0</v>
      </c>
      <c r="GO590">
        <f t="shared" si="1754"/>
        <v>0</v>
      </c>
      <c r="GP590">
        <v>0</v>
      </c>
      <c r="GQ590">
        <f t="shared" si="1755"/>
        <v>0</v>
      </c>
      <c r="GR590" s="3" t="s">
        <v>845</v>
      </c>
    </row>
    <row r="591" spans="1:200" x14ac:dyDescent="0.45">
      <c r="A591">
        <v>590</v>
      </c>
      <c r="B591" t="s">
        <v>53</v>
      </c>
      <c r="C591" t="s">
        <v>807</v>
      </c>
      <c r="D591" t="s">
        <v>830</v>
      </c>
      <c r="E591" t="s">
        <v>830</v>
      </c>
      <c r="F591">
        <v>473</v>
      </c>
      <c r="G591">
        <f>210+273</f>
        <v>483</v>
      </c>
      <c r="H591">
        <v>933</v>
      </c>
      <c r="I591" s="2">
        <f t="shared" si="1787"/>
        <v>0.51768488745980712</v>
      </c>
      <c r="J591" s="2">
        <f t="shared" si="1788"/>
        <v>10</v>
      </c>
      <c r="K591" s="2">
        <f t="shared" si="1789"/>
        <v>1.0211416490486258</v>
      </c>
      <c r="N591">
        <v>9</v>
      </c>
      <c r="O591">
        <v>55</v>
      </c>
      <c r="P591" s="2">
        <f t="shared" si="1681"/>
        <v>0.16363636363636364</v>
      </c>
      <c r="Q591" s="2">
        <f t="shared" si="1682"/>
        <v>0.83636363636363631</v>
      </c>
      <c r="S591">
        <v>16</v>
      </c>
      <c r="T591" s="2">
        <f t="shared" si="1758"/>
        <v>0</v>
      </c>
      <c r="U591">
        <v>11</v>
      </c>
      <c r="V591">
        <v>35</v>
      </c>
      <c r="W591" s="2">
        <f t="shared" si="1794"/>
        <v>0.99</v>
      </c>
      <c r="X591" s="2">
        <f t="shared" si="1794"/>
        <v>19.25</v>
      </c>
      <c r="Y591" s="7">
        <f t="shared" si="1790"/>
        <v>0.94857142857142862</v>
      </c>
      <c r="Z591" s="2">
        <f t="shared" si="1791"/>
        <v>0.31428571428571428</v>
      </c>
      <c r="AA591" s="2" t="e">
        <f t="shared" si="1795"/>
        <v>#DIV/0!</v>
      </c>
      <c r="AB591" s="2">
        <f t="shared" si="1795"/>
        <v>2.1875</v>
      </c>
      <c r="AC591" s="2">
        <f t="shared" si="1792"/>
        <v>0.83636363636363631</v>
      </c>
      <c r="AD591" s="2">
        <f t="shared" si="1796"/>
        <v>11</v>
      </c>
      <c r="AE591" s="2">
        <f t="shared" si="1796"/>
        <v>19</v>
      </c>
      <c r="AF591" s="2">
        <f t="shared" si="1759"/>
        <v>0.54285714285714282</v>
      </c>
      <c r="AG591" s="2">
        <f t="shared" si="1793"/>
        <v>0.57894736842105265</v>
      </c>
      <c r="AH591" s="2">
        <f t="shared" si="1797"/>
        <v>29.857142857142854</v>
      </c>
      <c r="AI591" s="2">
        <v>1</v>
      </c>
      <c r="AJ591">
        <f t="shared" si="1807"/>
        <v>1.8000000000000002E-3</v>
      </c>
      <c r="AK591">
        <f t="shared" si="1760"/>
        <v>50</v>
      </c>
      <c r="AL591">
        <v>60</v>
      </c>
      <c r="AM591">
        <f t="shared" si="1761"/>
        <v>110</v>
      </c>
      <c r="AP591" t="s">
        <v>37</v>
      </c>
      <c r="AQ591">
        <v>105</v>
      </c>
      <c r="AR591">
        <f t="shared" si="1784"/>
        <v>2.0000000000000001E-4</v>
      </c>
      <c r="AS591">
        <v>3</v>
      </c>
      <c r="AT591">
        <v>1</v>
      </c>
      <c r="AU591">
        <f t="shared" si="1799"/>
        <v>27.712812921102035</v>
      </c>
      <c r="AV591" t="s">
        <v>53</v>
      </c>
      <c r="AW591" t="s">
        <v>64</v>
      </c>
      <c r="AZ591" s="2">
        <f t="shared" si="1679"/>
        <v>3</v>
      </c>
      <c r="BA591" s="2">
        <f t="shared" si="1680"/>
        <v>3.6642911682361925</v>
      </c>
      <c r="BB591">
        <v>0</v>
      </c>
      <c r="BC591">
        <f t="shared" si="1800"/>
        <v>0</v>
      </c>
      <c r="BD591">
        <v>0</v>
      </c>
      <c r="BE591">
        <f t="shared" si="1801"/>
        <v>0</v>
      </c>
      <c r="BF591">
        <v>0</v>
      </c>
      <c r="BG591">
        <f t="shared" si="1786"/>
        <v>0</v>
      </c>
      <c r="BH591">
        <v>0</v>
      </c>
      <c r="BI591">
        <f t="shared" si="1802"/>
        <v>0</v>
      </c>
      <c r="BJ591">
        <v>0</v>
      </c>
      <c r="BK591">
        <f t="shared" si="1803"/>
        <v>0</v>
      </c>
      <c r="BL591">
        <v>100</v>
      </c>
      <c r="BM591">
        <f t="shared" si="1804"/>
        <v>1</v>
      </c>
      <c r="BN591">
        <v>0</v>
      </c>
      <c r="BO591">
        <f t="shared" si="1805"/>
        <v>0</v>
      </c>
      <c r="BP591">
        <v>0</v>
      </c>
      <c r="BQ591">
        <f t="shared" si="1806"/>
        <v>0</v>
      </c>
      <c r="BR591">
        <v>0</v>
      </c>
      <c r="BS591">
        <f t="shared" ref="BS591:BS630" si="1808">((BR591/100)/GU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T591">
        <v>0</v>
      </c>
      <c r="BU591">
        <f t="shared" ref="BU591:BU630" si="1809">((BT591/100)/GW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V591">
        <v>0</v>
      </c>
      <c r="BW591">
        <f t="shared" ref="BW591:BW627" si="1810">((BV591/100)/GY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X591">
        <v>0</v>
      </c>
      <c r="BY591">
        <f t="shared" ref="BY591:BY627" si="1811">((BX591/100)/HA$6)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BZ591">
        <v>0</v>
      </c>
      <c r="CA591">
        <f t="shared" ref="CA591:CA627" si="1812">((BZ591/100)/GU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B591">
        <v>0</v>
      </c>
      <c r="CC591">
        <f t="shared" ref="CC591:CC627" si="1813">((CB591/100)/GW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D591">
        <v>0</v>
      </c>
      <c r="CE591">
        <f t="shared" ref="CE591:CE627" si="1814">((CD591/100)/GY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F591">
        <v>0</v>
      </c>
      <c r="CG591">
        <f t="shared" ref="CG591:CG627" si="1815">((CF591/100)/GU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H591">
        <v>0</v>
      </c>
      <c r="CI591">
        <f t="shared" ref="CI591:CI627" si="1816">((CH591/100)/GW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J591">
        <v>0</v>
      </c>
      <c r="CK591">
        <f t="shared" ref="CK591:CK627" si="1817">((CJ591/100)/GY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L591">
        <v>0</v>
      </c>
      <c r="CM591">
        <f t="shared" ref="CM591:CM627" si="1818">((CL591/100)/HA$16)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N591">
        <v>0</v>
      </c>
      <c r="CO591">
        <f t="shared" ref="CO591:CO627" si="1819">((CN591/100)/GW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P591">
        <v>0</v>
      </c>
      <c r="CQ591">
        <f t="shared" ref="CQ591:CQ627" si="1820">((CP591/100)/GY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R591">
        <v>0</v>
      </c>
      <c r="CS591">
        <f t="shared" ref="CS591:CS627" si="1821">((CR591/100)/HA$19)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T591">
        <v>0</v>
      </c>
      <c r="CU591">
        <f t="shared" ref="CU591:CU627" si="1822">((CT591/100)/GU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V591">
        <v>0</v>
      </c>
      <c r="CW591">
        <f t="shared" ref="CW591:CW627" si="1823">((CV591/100)/GW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X591">
        <v>0</v>
      </c>
      <c r="CY591">
        <f t="shared" ref="CY591:CY627" si="1824">((CX591/100)/HA$25)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CZ591">
        <v>0</v>
      </c>
      <c r="DA591">
        <f t="shared" ref="DA591:DA627" si="1825">((CZ591/100)/GU$13)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B591">
        <v>0</v>
      </c>
      <c r="DC591">
        <f t="shared" ref="DC591:DC627" si="1826">((DB591/100)/HA$10)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D591">
        <v>0</v>
      </c>
      <c r="DE591">
        <f t="shared" ref="DE591:DE627" si="1827">((DD591/100)/GW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F591">
        <v>0</v>
      </c>
      <c r="DG591">
        <f t="shared" ref="DG591:DG627" si="1828">((DF591/100)/GY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H591">
        <v>0</v>
      </c>
      <c r="DI591">
        <f t="shared" ref="DI591:DI627" si="1829">((DH591/100)/HA$28)/((BR591/100)/GU$6+(BH591/100)/HA$2+(BT591/100)/GW$6+(BV591/100)/GY$6+(BX591/100)/HA$6+(BZ591/100)/GU$10+(CB591/100)/GW$10+(CD591/100)/GY$10+(BF591/100)/GY$2+(BB591/100)/GU$2+(CF591/100)/GU$16+(CH591/100)/GW$16+(CJ591/100)/GY$16+(CL591/100)/HA$16+(BL591/100)/HE$2+(CN591/100)/GW$19+(CP591/100)/GY$19+(CR591/100)/HA$19+(BP591/100)/HA$13+(CZ591/100)/GU$13+(DB591/100)/HA$10+(CT591/100)/GU$25+(CV591/100)/GW$25+(CX591/100)/HA$25+(DD591/100)/GW$28+(DF591/100)/GY$28+(BD591/100)/GW$2+(BJ591/100)/HC$2+(BN591/100)/HG$2+(DH591/100)/HA$28)</f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f t="shared" si="1733"/>
        <v>0</v>
      </c>
      <c r="ET591">
        <v>0</v>
      </c>
      <c r="EU591">
        <f t="shared" si="1734"/>
        <v>0</v>
      </c>
      <c r="EV591">
        <v>0</v>
      </c>
      <c r="EW591">
        <f t="shared" ref="EW591:EW627" si="1830">((EV591/100)/HO$2)/((ER591/100)/HK$2+(ET591/100)/HM$2+(EV591/100)/HO$2+(EX591/100)/GW$2+(EZ591/100)/HA$10+(FB591/100)/GU$13+(FD591/100)/GW$13+(FF591/100)/GY$13+(FH591/100)/HA$13+(FJ591/100)/GU$19+(FL591/100)/GU$2+(FN591/100)/HC$2+(FP591/100)/GY$2+(FR591/100)/GU$22+(FT591/100)/GW$22+(FV591/100)/HE$2+(FX591/100)/GU$6+(FZ591/100)/GU$10+(GB591/100)/GZ$22+(GD591/100)/GY$25+(GF591/100)/GU$28+(GH591/100)/GU$31+(GJ591/100)/GW$31+(GL591/100)/GY$31+(GN591/100)/HA$31+(GP591/100)/GU$34)</f>
        <v>0</v>
      </c>
      <c r="EX591">
        <v>10</v>
      </c>
      <c r="EY591">
        <f t="shared" ref="EY591:EY627" si="1831">((EX591/100)/GW$2)/((ER591/100)/HK$2+(ET591/100)/HM$2+(EV591/100)/HO$2+(EX591/100)/GW$2+(EZ591/100)/HA$10+(FB591/100)/GU$13+(FD591/100)/GW$13+(FF591/100)/GY$13+(FH591/100)/HA$13+(FJ591/100)/GU$19+(FL591/100)/GU$2+(FN591/100)/HC$2+(FP591/100)/GY$2+(FR591/100)/GU$22+(FT591/100)/GW$22+(FV591/100)/HE$2+(FX591/100)/GU$6+(FZ591/100)/GU$10+(GB591/100)/GZ$22+(GD591/100)/GY$25+(GF591/100)/GU$28+(GH591/100)/GU$31+(GJ591/100)/GW$31+(GL591/100)/GY$31+(GN591/100)/HA$31+(GP591/100)/GU$34)</f>
        <v>0.16785441588190378</v>
      </c>
      <c r="EZ591">
        <v>0</v>
      </c>
      <c r="FA591">
        <f t="shared" si="1735"/>
        <v>0</v>
      </c>
      <c r="FB591">
        <v>90</v>
      </c>
      <c r="FC591">
        <f t="shared" si="1736"/>
        <v>0.83214558411809625</v>
      </c>
      <c r="FD591">
        <v>0</v>
      </c>
      <c r="FE591">
        <f t="shared" si="1737"/>
        <v>0</v>
      </c>
      <c r="FF591">
        <v>0</v>
      </c>
      <c r="FG591">
        <f t="shared" si="1738"/>
        <v>0</v>
      </c>
      <c r="FH591">
        <v>0</v>
      </c>
      <c r="FI591">
        <f t="shared" si="1739"/>
        <v>0</v>
      </c>
      <c r="FJ591">
        <v>0</v>
      </c>
      <c r="FK591">
        <f t="shared" si="1773"/>
        <v>0</v>
      </c>
      <c r="FL591">
        <v>0</v>
      </c>
      <c r="FM591">
        <f t="shared" si="1774"/>
        <v>0</v>
      </c>
      <c r="FN591">
        <v>0</v>
      </c>
      <c r="FO591">
        <f t="shared" si="1775"/>
        <v>0</v>
      </c>
      <c r="FP591">
        <v>0</v>
      </c>
      <c r="FQ591">
        <f t="shared" si="1776"/>
        <v>0</v>
      </c>
      <c r="FR591">
        <v>0</v>
      </c>
      <c r="FS591">
        <f t="shared" si="1777"/>
        <v>0</v>
      </c>
      <c r="FT591">
        <v>0</v>
      </c>
      <c r="FU591">
        <f t="shared" si="1778"/>
        <v>0</v>
      </c>
      <c r="FV591">
        <v>0</v>
      </c>
      <c r="FW591">
        <f t="shared" si="1779"/>
        <v>0</v>
      </c>
      <c r="FX591">
        <v>0</v>
      </c>
      <c r="FY591">
        <f t="shared" si="1780"/>
        <v>0</v>
      </c>
      <c r="FZ591">
        <v>0</v>
      </c>
      <c r="GA591">
        <f t="shared" si="1781"/>
        <v>0</v>
      </c>
      <c r="GB591">
        <v>0</v>
      </c>
      <c r="GC591">
        <f t="shared" si="1782"/>
        <v>0</v>
      </c>
      <c r="GD591">
        <v>0</v>
      </c>
      <c r="GE591">
        <f t="shared" si="1783"/>
        <v>0</v>
      </c>
      <c r="GF591">
        <v>0</v>
      </c>
      <c r="GG591">
        <f t="shared" si="1697"/>
        <v>0</v>
      </c>
      <c r="GH591">
        <v>0</v>
      </c>
      <c r="GI591">
        <f t="shared" si="1751"/>
        <v>0</v>
      </c>
      <c r="GJ591">
        <v>0</v>
      </c>
      <c r="GK591">
        <f t="shared" si="1752"/>
        <v>0</v>
      </c>
      <c r="GL591">
        <v>0</v>
      </c>
      <c r="GM591">
        <f t="shared" si="1753"/>
        <v>0</v>
      </c>
      <c r="GN591">
        <v>0</v>
      </c>
      <c r="GO591">
        <f t="shared" si="1754"/>
        <v>0</v>
      </c>
      <c r="GP591">
        <v>0</v>
      </c>
      <c r="GQ591">
        <f t="shared" si="1755"/>
        <v>0</v>
      </c>
      <c r="GR591" s="3" t="s">
        <v>845</v>
      </c>
    </row>
    <row r="592" spans="1:200" x14ac:dyDescent="0.45">
      <c r="A592">
        <v>591</v>
      </c>
      <c r="B592" t="s">
        <v>53</v>
      </c>
      <c r="C592" t="s">
        <v>807</v>
      </c>
      <c r="D592" t="s">
        <v>830</v>
      </c>
      <c r="E592" t="s">
        <v>830</v>
      </c>
      <c r="F592">
        <v>473</v>
      </c>
      <c r="G592">
        <f>220+273</f>
        <v>493</v>
      </c>
      <c r="H592">
        <v>933</v>
      </c>
      <c r="I592" s="2">
        <f t="shared" si="1787"/>
        <v>0.52840300107181137</v>
      </c>
      <c r="J592" s="2">
        <f t="shared" si="1788"/>
        <v>20</v>
      </c>
      <c r="K592" s="2">
        <f t="shared" si="1789"/>
        <v>1.0422832980972516</v>
      </c>
      <c r="N592">
        <v>9</v>
      </c>
      <c r="O592">
        <v>56</v>
      </c>
      <c r="P592" s="2">
        <f t="shared" si="1681"/>
        <v>0.16071428571428573</v>
      </c>
      <c r="Q592" s="2">
        <f t="shared" si="1682"/>
        <v>0.8392857142857143</v>
      </c>
      <c r="S592">
        <v>16</v>
      </c>
      <c r="T592" s="2">
        <f t="shared" si="1758"/>
        <v>0</v>
      </c>
      <c r="U592">
        <v>12</v>
      </c>
      <c r="V592">
        <v>34</v>
      </c>
      <c r="W592" s="2">
        <f t="shared" si="1794"/>
        <v>1.08</v>
      </c>
      <c r="X592" s="2">
        <f t="shared" si="1794"/>
        <v>19.04</v>
      </c>
      <c r="Y592" s="7">
        <f t="shared" si="1790"/>
        <v>0.94327731092436984</v>
      </c>
      <c r="Z592" s="2">
        <f t="shared" si="1791"/>
        <v>0.35294117647058826</v>
      </c>
      <c r="AA592" s="2" t="e">
        <f t="shared" si="1795"/>
        <v>#DIV/0!</v>
      </c>
      <c r="AB592" s="2">
        <f t="shared" si="1795"/>
        <v>2.125</v>
      </c>
      <c r="AC592" s="2">
        <f t="shared" si="1792"/>
        <v>0.8392857142857143</v>
      </c>
      <c r="AD592" s="2">
        <f t="shared" si="1796"/>
        <v>12</v>
      </c>
      <c r="AE592" s="2">
        <f t="shared" si="1796"/>
        <v>18</v>
      </c>
      <c r="AF592" s="2">
        <f t="shared" si="1759"/>
        <v>0.52941176470588236</v>
      </c>
      <c r="AG592" s="2">
        <f t="shared" si="1793"/>
        <v>0.66666666666666663</v>
      </c>
      <c r="AH592" s="2">
        <f t="shared" si="1797"/>
        <v>29.647058823529413</v>
      </c>
      <c r="AI592" s="2">
        <v>1</v>
      </c>
      <c r="AJ592">
        <f t="shared" si="1807"/>
        <v>1.8000000000000002E-3</v>
      </c>
      <c r="AK592">
        <f t="shared" si="1760"/>
        <v>50</v>
      </c>
      <c r="AL592">
        <v>60</v>
      </c>
      <c r="AM592">
        <f t="shared" si="1761"/>
        <v>110</v>
      </c>
      <c r="AP592" t="s">
        <v>37</v>
      </c>
      <c r="AQ592">
        <v>105</v>
      </c>
      <c r="AR592">
        <f t="shared" si="1784"/>
        <v>2.0000000000000001E-4</v>
      </c>
      <c r="AS592">
        <v>3</v>
      </c>
      <c r="AT592">
        <v>1</v>
      </c>
      <c r="AU592">
        <f t="shared" si="1799"/>
        <v>27.712812921102035</v>
      </c>
      <c r="AV592" t="s">
        <v>53</v>
      </c>
      <c r="AW592" t="s">
        <v>64</v>
      </c>
      <c r="AZ592" s="2">
        <f t="shared" si="1679"/>
        <v>3</v>
      </c>
      <c r="BA592" s="2">
        <f t="shared" si="1680"/>
        <v>3.6642911682361925</v>
      </c>
      <c r="BB592">
        <v>0</v>
      </c>
      <c r="BC592">
        <f t="shared" si="1800"/>
        <v>0</v>
      </c>
      <c r="BD592">
        <v>0</v>
      </c>
      <c r="BE592">
        <f t="shared" si="1801"/>
        <v>0</v>
      </c>
      <c r="BF592">
        <v>0</v>
      </c>
      <c r="BG592">
        <f t="shared" si="1786"/>
        <v>0</v>
      </c>
      <c r="BH592">
        <v>0</v>
      </c>
      <c r="BI592">
        <f t="shared" si="1802"/>
        <v>0</v>
      </c>
      <c r="BJ592">
        <v>0</v>
      </c>
      <c r="BK592">
        <f t="shared" si="1803"/>
        <v>0</v>
      </c>
      <c r="BL592">
        <v>100</v>
      </c>
      <c r="BM592">
        <f t="shared" si="1804"/>
        <v>1</v>
      </c>
      <c r="BN592">
        <v>0</v>
      </c>
      <c r="BO592">
        <f t="shared" si="1805"/>
        <v>0</v>
      </c>
      <c r="BP592">
        <v>0</v>
      </c>
      <c r="BQ592">
        <f t="shared" si="1806"/>
        <v>0</v>
      </c>
      <c r="BR592">
        <v>0</v>
      </c>
      <c r="BS592">
        <f t="shared" si="1808"/>
        <v>0</v>
      </c>
      <c r="BT592">
        <v>0</v>
      </c>
      <c r="BU592">
        <f t="shared" si="1809"/>
        <v>0</v>
      </c>
      <c r="BV592">
        <v>0</v>
      </c>
      <c r="BW592">
        <f t="shared" si="1810"/>
        <v>0</v>
      </c>
      <c r="BX592">
        <v>0</v>
      </c>
      <c r="BY592">
        <f t="shared" si="1811"/>
        <v>0</v>
      </c>
      <c r="BZ592">
        <v>0</v>
      </c>
      <c r="CA592">
        <f t="shared" si="1812"/>
        <v>0</v>
      </c>
      <c r="CB592">
        <v>0</v>
      </c>
      <c r="CC592">
        <f t="shared" si="1813"/>
        <v>0</v>
      </c>
      <c r="CD592">
        <v>0</v>
      </c>
      <c r="CE592">
        <f t="shared" si="1814"/>
        <v>0</v>
      </c>
      <c r="CF592">
        <v>0</v>
      </c>
      <c r="CG592">
        <f t="shared" si="1815"/>
        <v>0</v>
      </c>
      <c r="CH592">
        <v>0</v>
      </c>
      <c r="CI592">
        <f t="shared" si="1816"/>
        <v>0</v>
      </c>
      <c r="CJ592">
        <v>0</v>
      </c>
      <c r="CK592">
        <f t="shared" si="1817"/>
        <v>0</v>
      </c>
      <c r="CL592">
        <v>0</v>
      </c>
      <c r="CM592">
        <f t="shared" si="1818"/>
        <v>0</v>
      </c>
      <c r="CN592">
        <v>0</v>
      </c>
      <c r="CO592">
        <f t="shared" si="1819"/>
        <v>0</v>
      </c>
      <c r="CP592">
        <v>0</v>
      </c>
      <c r="CQ592">
        <f t="shared" si="1820"/>
        <v>0</v>
      </c>
      <c r="CR592">
        <v>0</v>
      </c>
      <c r="CS592">
        <f t="shared" si="1821"/>
        <v>0</v>
      </c>
      <c r="CT592">
        <v>0</v>
      </c>
      <c r="CU592">
        <f t="shared" si="1822"/>
        <v>0</v>
      </c>
      <c r="CV592">
        <v>0</v>
      </c>
      <c r="CW592">
        <f t="shared" si="1823"/>
        <v>0</v>
      </c>
      <c r="CX592">
        <v>0</v>
      </c>
      <c r="CY592">
        <f t="shared" si="1824"/>
        <v>0</v>
      </c>
      <c r="CZ592">
        <v>0</v>
      </c>
      <c r="DA592">
        <f t="shared" si="1825"/>
        <v>0</v>
      </c>
      <c r="DB592">
        <v>0</v>
      </c>
      <c r="DC592">
        <f t="shared" si="1826"/>
        <v>0</v>
      </c>
      <c r="DD592">
        <v>0</v>
      </c>
      <c r="DE592">
        <f t="shared" si="1827"/>
        <v>0</v>
      </c>
      <c r="DF592">
        <v>0</v>
      </c>
      <c r="DG592">
        <f t="shared" si="1828"/>
        <v>0</v>
      </c>
      <c r="DH592">
        <v>0</v>
      </c>
      <c r="DI592">
        <f t="shared" si="1829"/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f t="shared" si="1733"/>
        <v>0</v>
      </c>
      <c r="ET592">
        <v>0</v>
      </c>
      <c r="EU592">
        <f t="shared" si="1734"/>
        <v>0</v>
      </c>
      <c r="EV592">
        <v>0</v>
      </c>
      <c r="EW592">
        <f t="shared" si="1830"/>
        <v>0</v>
      </c>
      <c r="EX592">
        <v>10</v>
      </c>
      <c r="EY592">
        <f t="shared" si="1831"/>
        <v>0.16785441588190378</v>
      </c>
      <c r="EZ592">
        <v>0</v>
      </c>
      <c r="FA592">
        <f t="shared" si="1735"/>
        <v>0</v>
      </c>
      <c r="FB592">
        <v>90</v>
      </c>
      <c r="FC592">
        <f t="shared" si="1736"/>
        <v>0.83214558411809625</v>
      </c>
      <c r="FD592">
        <v>0</v>
      </c>
      <c r="FE592">
        <f t="shared" si="1737"/>
        <v>0</v>
      </c>
      <c r="FF592">
        <v>0</v>
      </c>
      <c r="FG592">
        <f t="shared" si="1738"/>
        <v>0</v>
      </c>
      <c r="FH592">
        <v>0</v>
      </c>
      <c r="FI592">
        <f t="shared" si="1739"/>
        <v>0</v>
      </c>
      <c r="FJ592">
        <v>0</v>
      </c>
      <c r="FK592">
        <f t="shared" si="1773"/>
        <v>0</v>
      </c>
      <c r="FL592">
        <v>0</v>
      </c>
      <c r="FM592">
        <f t="shared" si="1774"/>
        <v>0</v>
      </c>
      <c r="FN592">
        <v>0</v>
      </c>
      <c r="FO592">
        <f t="shared" si="1775"/>
        <v>0</v>
      </c>
      <c r="FP592">
        <v>0</v>
      </c>
      <c r="FQ592">
        <f t="shared" si="1776"/>
        <v>0</v>
      </c>
      <c r="FR592">
        <v>0</v>
      </c>
      <c r="FS592">
        <f t="shared" si="1777"/>
        <v>0</v>
      </c>
      <c r="FT592">
        <v>0</v>
      </c>
      <c r="FU592">
        <f t="shared" si="1778"/>
        <v>0</v>
      </c>
      <c r="FV592">
        <v>0</v>
      </c>
      <c r="FW592">
        <f t="shared" si="1779"/>
        <v>0</v>
      </c>
      <c r="FX592">
        <v>0</v>
      </c>
      <c r="FY592">
        <f t="shared" si="1780"/>
        <v>0</v>
      </c>
      <c r="FZ592">
        <v>0</v>
      </c>
      <c r="GA592">
        <f t="shared" si="1781"/>
        <v>0</v>
      </c>
      <c r="GB592">
        <v>0</v>
      </c>
      <c r="GC592">
        <f t="shared" si="1782"/>
        <v>0</v>
      </c>
      <c r="GD592">
        <v>0</v>
      </c>
      <c r="GE592">
        <f t="shared" si="1783"/>
        <v>0</v>
      </c>
      <c r="GF592">
        <v>0</v>
      </c>
      <c r="GG592">
        <f t="shared" si="1697"/>
        <v>0</v>
      </c>
      <c r="GH592">
        <v>0</v>
      </c>
      <c r="GI592">
        <f t="shared" si="1751"/>
        <v>0</v>
      </c>
      <c r="GJ592">
        <v>0</v>
      </c>
      <c r="GK592">
        <f t="shared" si="1752"/>
        <v>0</v>
      </c>
      <c r="GL592">
        <v>0</v>
      </c>
      <c r="GM592">
        <f t="shared" si="1753"/>
        <v>0</v>
      </c>
      <c r="GN592">
        <v>0</v>
      </c>
      <c r="GO592">
        <f t="shared" si="1754"/>
        <v>0</v>
      </c>
      <c r="GP592">
        <v>0</v>
      </c>
      <c r="GQ592">
        <f t="shared" si="1755"/>
        <v>0</v>
      </c>
      <c r="GR592" s="3" t="s">
        <v>845</v>
      </c>
    </row>
    <row r="593" spans="1:200" x14ac:dyDescent="0.45">
      <c r="A593">
        <v>592</v>
      </c>
      <c r="B593" t="s">
        <v>53</v>
      </c>
      <c r="C593" t="s">
        <v>807</v>
      </c>
      <c r="D593" t="s">
        <v>830</v>
      </c>
      <c r="E593" t="s">
        <v>830</v>
      </c>
      <c r="F593">
        <v>473</v>
      </c>
      <c r="G593">
        <f>235+273</f>
        <v>508</v>
      </c>
      <c r="H593">
        <v>933</v>
      </c>
      <c r="I593" s="2">
        <f t="shared" si="1787"/>
        <v>0.54448017148981775</v>
      </c>
      <c r="J593" s="2">
        <f t="shared" si="1788"/>
        <v>35</v>
      </c>
      <c r="K593" s="2">
        <f t="shared" si="1789"/>
        <v>1.0739957716701902</v>
      </c>
      <c r="N593">
        <v>25</v>
      </c>
      <c r="O593">
        <v>57</v>
      </c>
      <c r="P593" s="2">
        <f t="shared" si="1681"/>
        <v>0.43859649122807015</v>
      </c>
      <c r="Q593" s="2">
        <f t="shared" si="1682"/>
        <v>0.56140350877192979</v>
      </c>
      <c r="S593">
        <v>16</v>
      </c>
      <c r="T593" s="2">
        <f t="shared" si="1758"/>
        <v>0</v>
      </c>
      <c r="U593">
        <v>17</v>
      </c>
      <c r="V593">
        <v>31</v>
      </c>
      <c r="W593" s="2">
        <f t="shared" si="1794"/>
        <v>4.25</v>
      </c>
      <c r="X593" s="2">
        <f t="shared" si="1794"/>
        <v>17.670000000000002</v>
      </c>
      <c r="Y593" s="7">
        <f t="shared" si="1790"/>
        <v>0.75947934352009061</v>
      </c>
      <c r="Z593" s="2">
        <f t="shared" si="1791"/>
        <v>0.54838709677419351</v>
      </c>
      <c r="AA593" s="2" t="e">
        <f t="shared" si="1795"/>
        <v>#DIV/0!</v>
      </c>
      <c r="AB593" s="2">
        <f t="shared" si="1795"/>
        <v>1.9375</v>
      </c>
      <c r="AC593" s="2">
        <f t="shared" si="1792"/>
        <v>0.56140350877192979</v>
      </c>
      <c r="AD593" s="2">
        <f t="shared" si="1796"/>
        <v>17</v>
      </c>
      <c r="AE593" s="2">
        <f t="shared" si="1796"/>
        <v>15</v>
      </c>
      <c r="AF593" s="2">
        <f t="shared" si="1759"/>
        <v>0.4838709677419355</v>
      </c>
      <c r="AG593" s="2">
        <f t="shared" si="1793"/>
        <v>1.1333333333333333</v>
      </c>
      <c r="AH593" s="2">
        <f t="shared" si="1797"/>
        <v>27.580645161290324</v>
      </c>
      <c r="AI593" s="2">
        <v>1</v>
      </c>
      <c r="AJ593">
        <f t="shared" si="1807"/>
        <v>1.8000000000000002E-3</v>
      </c>
      <c r="AK593">
        <f t="shared" si="1760"/>
        <v>138.88888888888889</v>
      </c>
      <c r="AL593">
        <v>60</v>
      </c>
      <c r="AM593">
        <f t="shared" si="1761"/>
        <v>198.88888888888889</v>
      </c>
      <c r="AP593" t="s">
        <v>37</v>
      </c>
      <c r="AQ593">
        <v>105</v>
      </c>
      <c r="AR593">
        <f t="shared" si="1784"/>
        <v>2.0000000000000001E-4</v>
      </c>
      <c r="AS593">
        <v>3</v>
      </c>
      <c r="AT593">
        <v>1</v>
      </c>
      <c r="AU593">
        <f t="shared" si="1799"/>
        <v>27.712812921102035</v>
      </c>
      <c r="AV593" t="s">
        <v>53</v>
      </c>
      <c r="AW593" t="s">
        <v>64</v>
      </c>
      <c r="AZ593" s="2">
        <f t="shared" si="1679"/>
        <v>3</v>
      </c>
      <c r="BA593" s="2">
        <f t="shared" si="1680"/>
        <v>3.6642911682361925</v>
      </c>
      <c r="BB593">
        <v>0</v>
      </c>
      <c r="BC593">
        <f t="shared" si="1800"/>
        <v>0</v>
      </c>
      <c r="BD593">
        <v>0</v>
      </c>
      <c r="BE593">
        <f t="shared" si="1801"/>
        <v>0</v>
      </c>
      <c r="BF593">
        <v>0</v>
      </c>
      <c r="BG593">
        <f t="shared" si="1786"/>
        <v>0</v>
      </c>
      <c r="BH593">
        <v>0</v>
      </c>
      <c r="BI593">
        <f t="shared" si="1802"/>
        <v>0</v>
      </c>
      <c r="BJ593">
        <v>0</v>
      </c>
      <c r="BK593">
        <f t="shared" si="1803"/>
        <v>0</v>
      </c>
      <c r="BL593">
        <v>100</v>
      </c>
      <c r="BM593">
        <f t="shared" si="1804"/>
        <v>1</v>
      </c>
      <c r="BN593">
        <v>0</v>
      </c>
      <c r="BO593">
        <f t="shared" si="1805"/>
        <v>0</v>
      </c>
      <c r="BP593">
        <v>0</v>
      </c>
      <c r="BQ593">
        <f t="shared" si="1806"/>
        <v>0</v>
      </c>
      <c r="BR593">
        <v>0</v>
      </c>
      <c r="BS593">
        <f t="shared" si="1808"/>
        <v>0</v>
      </c>
      <c r="BT593">
        <v>0</v>
      </c>
      <c r="BU593">
        <f t="shared" si="1809"/>
        <v>0</v>
      </c>
      <c r="BV593">
        <v>0</v>
      </c>
      <c r="BW593">
        <f t="shared" si="1810"/>
        <v>0</v>
      </c>
      <c r="BX593">
        <v>0</v>
      </c>
      <c r="BY593">
        <f t="shared" si="1811"/>
        <v>0</v>
      </c>
      <c r="BZ593">
        <v>0</v>
      </c>
      <c r="CA593">
        <f t="shared" si="1812"/>
        <v>0</v>
      </c>
      <c r="CB593">
        <v>0</v>
      </c>
      <c r="CC593">
        <f t="shared" si="1813"/>
        <v>0</v>
      </c>
      <c r="CD593">
        <v>0</v>
      </c>
      <c r="CE593">
        <f t="shared" si="1814"/>
        <v>0</v>
      </c>
      <c r="CF593">
        <v>0</v>
      </c>
      <c r="CG593">
        <f t="shared" si="1815"/>
        <v>0</v>
      </c>
      <c r="CH593">
        <v>0</v>
      </c>
      <c r="CI593">
        <f t="shared" si="1816"/>
        <v>0</v>
      </c>
      <c r="CJ593">
        <v>0</v>
      </c>
      <c r="CK593">
        <f t="shared" si="1817"/>
        <v>0</v>
      </c>
      <c r="CL593">
        <v>0</v>
      </c>
      <c r="CM593">
        <f t="shared" si="1818"/>
        <v>0</v>
      </c>
      <c r="CN593">
        <v>0</v>
      </c>
      <c r="CO593">
        <f t="shared" si="1819"/>
        <v>0</v>
      </c>
      <c r="CP593">
        <v>0</v>
      </c>
      <c r="CQ593">
        <f t="shared" si="1820"/>
        <v>0</v>
      </c>
      <c r="CR593">
        <v>0</v>
      </c>
      <c r="CS593">
        <f t="shared" si="1821"/>
        <v>0</v>
      </c>
      <c r="CT593">
        <v>0</v>
      </c>
      <c r="CU593">
        <f t="shared" si="1822"/>
        <v>0</v>
      </c>
      <c r="CV593">
        <v>0</v>
      </c>
      <c r="CW593">
        <f t="shared" si="1823"/>
        <v>0</v>
      </c>
      <c r="CX593">
        <v>0</v>
      </c>
      <c r="CY593">
        <f t="shared" si="1824"/>
        <v>0</v>
      </c>
      <c r="CZ593">
        <v>0</v>
      </c>
      <c r="DA593">
        <f t="shared" si="1825"/>
        <v>0</v>
      </c>
      <c r="DB593">
        <v>0</v>
      </c>
      <c r="DC593">
        <f t="shared" si="1826"/>
        <v>0</v>
      </c>
      <c r="DD593">
        <v>0</v>
      </c>
      <c r="DE593">
        <f t="shared" si="1827"/>
        <v>0</v>
      </c>
      <c r="DF593">
        <v>0</v>
      </c>
      <c r="DG593">
        <f t="shared" si="1828"/>
        <v>0</v>
      </c>
      <c r="DH593">
        <v>0</v>
      </c>
      <c r="DI593">
        <f t="shared" si="1829"/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f t="shared" si="1733"/>
        <v>0</v>
      </c>
      <c r="ET593">
        <v>0</v>
      </c>
      <c r="EU593">
        <f t="shared" si="1734"/>
        <v>0</v>
      </c>
      <c r="EV593">
        <v>0</v>
      </c>
      <c r="EW593">
        <f t="shared" si="1830"/>
        <v>0</v>
      </c>
      <c r="EX593">
        <v>10</v>
      </c>
      <c r="EY593">
        <f t="shared" si="1831"/>
        <v>0.16785441588190378</v>
      </c>
      <c r="EZ593">
        <v>0</v>
      </c>
      <c r="FA593">
        <f t="shared" si="1735"/>
        <v>0</v>
      </c>
      <c r="FB593">
        <v>90</v>
      </c>
      <c r="FC593">
        <f t="shared" si="1736"/>
        <v>0.83214558411809625</v>
      </c>
      <c r="FD593">
        <v>0</v>
      </c>
      <c r="FE593">
        <f t="shared" si="1737"/>
        <v>0</v>
      </c>
      <c r="FF593">
        <v>0</v>
      </c>
      <c r="FG593">
        <f t="shared" si="1738"/>
        <v>0</v>
      </c>
      <c r="FH593">
        <v>0</v>
      </c>
      <c r="FI593">
        <f t="shared" si="1739"/>
        <v>0</v>
      </c>
      <c r="FJ593">
        <v>0</v>
      </c>
      <c r="FK593">
        <f t="shared" si="1773"/>
        <v>0</v>
      </c>
      <c r="FL593">
        <v>0</v>
      </c>
      <c r="FM593">
        <f t="shared" si="1774"/>
        <v>0</v>
      </c>
      <c r="FN593">
        <v>0</v>
      </c>
      <c r="FO593">
        <f t="shared" si="1775"/>
        <v>0</v>
      </c>
      <c r="FP593">
        <v>0</v>
      </c>
      <c r="FQ593">
        <f t="shared" si="1776"/>
        <v>0</v>
      </c>
      <c r="FR593">
        <v>0</v>
      </c>
      <c r="FS593">
        <f t="shared" si="1777"/>
        <v>0</v>
      </c>
      <c r="FT593">
        <v>0</v>
      </c>
      <c r="FU593">
        <f t="shared" si="1778"/>
        <v>0</v>
      </c>
      <c r="FV593">
        <v>0</v>
      </c>
      <c r="FW593">
        <f t="shared" si="1779"/>
        <v>0</v>
      </c>
      <c r="FX593">
        <v>0</v>
      </c>
      <c r="FY593">
        <f t="shared" si="1780"/>
        <v>0</v>
      </c>
      <c r="FZ593">
        <v>0</v>
      </c>
      <c r="GA593">
        <f t="shared" si="1781"/>
        <v>0</v>
      </c>
      <c r="GB593">
        <v>0</v>
      </c>
      <c r="GC593">
        <f t="shared" si="1782"/>
        <v>0</v>
      </c>
      <c r="GD593">
        <v>0</v>
      </c>
      <c r="GE593">
        <f t="shared" si="1783"/>
        <v>0</v>
      </c>
      <c r="GF593">
        <v>0</v>
      </c>
      <c r="GG593">
        <f t="shared" si="1697"/>
        <v>0</v>
      </c>
      <c r="GH593">
        <v>0</v>
      </c>
      <c r="GI593">
        <f t="shared" si="1751"/>
        <v>0</v>
      </c>
      <c r="GJ593">
        <v>0</v>
      </c>
      <c r="GK593">
        <f t="shared" si="1752"/>
        <v>0</v>
      </c>
      <c r="GL593">
        <v>0</v>
      </c>
      <c r="GM593">
        <f t="shared" si="1753"/>
        <v>0</v>
      </c>
      <c r="GN593">
        <v>0</v>
      </c>
      <c r="GO593">
        <f t="shared" si="1754"/>
        <v>0</v>
      </c>
      <c r="GP593">
        <v>0</v>
      </c>
      <c r="GQ593">
        <f t="shared" si="1755"/>
        <v>0</v>
      </c>
      <c r="GR593" s="3" t="s">
        <v>845</v>
      </c>
    </row>
    <row r="594" spans="1:200" x14ac:dyDescent="0.45">
      <c r="A594">
        <v>593</v>
      </c>
      <c r="B594" t="s">
        <v>53</v>
      </c>
      <c r="C594" t="s">
        <v>807</v>
      </c>
      <c r="D594" t="s">
        <v>830</v>
      </c>
      <c r="E594" t="s">
        <v>830</v>
      </c>
      <c r="F594">
        <v>473</v>
      </c>
      <c r="G594">
        <f>250+273</f>
        <v>523</v>
      </c>
      <c r="H594">
        <v>933</v>
      </c>
      <c r="I594" s="2">
        <f t="shared" si="1787"/>
        <v>0.56055734190782425</v>
      </c>
      <c r="J594" s="2">
        <f t="shared" si="1788"/>
        <v>50</v>
      </c>
      <c r="K594" s="2">
        <f t="shared" si="1789"/>
        <v>1.1057082452431291</v>
      </c>
      <c r="N594">
        <v>44</v>
      </c>
      <c r="O594">
        <v>59</v>
      </c>
      <c r="P594" s="2">
        <f t="shared" si="1681"/>
        <v>0.74576271186440679</v>
      </c>
      <c r="Q594" s="2">
        <f t="shared" si="1682"/>
        <v>0.25423728813559321</v>
      </c>
      <c r="S594">
        <v>16</v>
      </c>
      <c r="T594" s="2">
        <f t="shared" si="1758"/>
        <v>0</v>
      </c>
      <c r="U594">
        <v>22</v>
      </c>
      <c r="V594">
        <v>29</v>
      </c>
      <c r="W594" s="2">
        <f t="shared" si="1794"/>
        <v>9.68</v>
      </c>
      <c r="X594" s="2">
        <f t="shared" si="1794"/>
        <v>17.11</v>
      </c>
      <c r="Y594" s="7">
        <f t="shared" si="1790"/>
        <v>0.43424897720631211</v>
      </c>
      <c r="Z594" s="2">
        <f t="shared" si="1791"/>
        <v>0.75862068965517238</v>
      </c>
      <c r="AA594" s="2" t="e">
        <f t="shared" si="1795"/>
        <v>#DIV/0!</v>
      </c>
      <c r="AB594" s="2">
        <f t="shared" si="1795"/>
        <v>1.8125</v>
      </c>
      <c r="AC594" s="2">
        <f t="shared" si="1792"/>
        <v>0.25423728813559321</v>
      </c>
      <c r="AD594" s="2">
        <f t="shared" si="1796"/>
        <v>22</v>
      </c>
      <c r="AE594" s="2">
        <f t="shared" si="1796"/>
        <v>13</v>
      </c>
      <c r="AF594" s="2">
        <f t="shared" si="1759"/>
        <v>0.44827586206896552</v>
      </c>
      <c r="AG594" s="2">
        <f t="shared" si="1793"/>
        <v>1.6923076923076923</v>
      </c>
      <c r="AH594" s="2">
        <f t="shared" si="1797"/>
        <v>26.448275862068964</v>
      </c>
      <c r="AI594" s="2">
        <v>1</v>
      </c>
      <c r="AJ594">
        <f t="shared" si="1807"/>
        <v>1.8000000000000002E-3</v>
      </c>
      <c r="AK594">
        <f t="shared" si="1760"/>
        <v>244.44444444444443</v>
      </c>
      <c r="AL594">
        <v>60</v>
      </c>
      <c r="AM594">
        <f t="shared" si="1761"/>
        <v>304.44444444444446</v>
      </c>
      <c r="AP594" t="s">
        <v>37</v>
      </c>
      <c r="AQ594">
        <v>105</v>
      </c>
      <c r="AR594">
        <f t="shared" si="1784"/>
        <v>2.0000000000000001E-4</v>
      </c>
      <c r="AS594">
        <v>3</v>
      </c>
      <c r="AT594">
        <v>1</v>
      </c>
      <c r="AU594">
        <f t="shared" si="1799"/>
        <v>27.712812921102035</v>
      </c>
      <c r="AV594" t="s">
        <v>53</v>
      </c>
      <c r="AW594" t="s">
        <v>64</v>
      </c>
      <c r="AZ594" s="2">
        <f t="shared" si="1679"/>
        <v>3</v>
      </c>
      <c r="BA594" s="2">
        <f t="shared" si="1680"/>
        <v>3.6642911682361925</v>
      </c>
      <c r="BB594">
        <v>0</v>
      </c>
      <c r="BC594">
        <f t="shared" si="1800"/>
        <v>0</v>
      </c>
      <c r="BD594">
        <v>0</v>
      </c>
      <c r="BE594">
        <f t="shared" si="1801"/>
        <v>0</v>
      </c>
      <c r="BF594">
        <v>0</v>
      </c>
      <c r="BG594">
        <f t="shared" si="1786"/>
        <v>0</v>
      </c>
      <c r="BH594">
        <v>0</v>
      </c>
      <c r="BI594">
        <f t="shared" si="1802"/>
        <v>0</v>
      </c>
      <c r="BJ594">
        <v>0</v>
      </c>
      <c r="BK594">
        <f t="shared" si="1803"/>
        <v>0</v>
      </c>
      <c r="BL594">
        <v>100</v>
      </c>
      <c r="BM594">
        <f t="shared" si="1804"/>
        <v>1</v>
      </c>
      <c r="BN594">
        <v>0</v>
      </c>
      <c r="BO594">
        <f t="shared" si="1805"/>
        <v>0</v>
      </c>
      <c r="BP594">
        <v>0</v>
      </c>
      <c r="BQ594">
        <f t="shared" si="1806"/>
        <v>0</v>
      </c>
      <c r="BR594">
        <v>0</v>
      </c>
      <c r="BS594">
        <f t="shared" si="1808"/>
        <v>0</v>
      </c>
      <c r="BT594">
        <v>0</v>
      </c>
      <c r="BU594">
        <f t="shared" si="1809"/>
        <v>0</v>
      </c>
      <c r="BV594">
        <v>0</v>
      </c>
      <c r="BW594">
        <f t="shared" si="1810"/>
        <v>0</v>
      </c>
      <c r="BX594">
        <v>0</v>
      </c>
      <c r="BY594">
        <f t="shared" si="1811"/>
        <v>0</v>
      </c>
      <c r="BZ594">
        <v>0</v>
      </c>
      <c r="CA594">
        <f t="shared" si="1812"/>
        <v>0</v>
      </c>
      <c r="CB594">
        <v>0</v>
      </c>
      <c r="CC594">
        <f t="shared" si="1813"/>
        <v>0</v>
      </c>
      <c r="CD594">
        <v>0</v>
      </c>
      <c r="CE594">
        <f t="shared" si="1814"/>
        <v>0</v>
      </c>
      <c r="CF594">
        <v>0</v>
      </c>
      <c r="CG594">
        <f t="shared" si="1815"/>
        <v>0</v>
      </c>
      <c r="CH594">
        <v>0</v>
      </c>
      <c r="CI594">
        <f t="shared" si="1816"/>
        <v>0</v>
      </c>
      <c r="CJ594">
        <v>0</v>
      </c>
      <c r="CK594">
        <f t="shared" si="1817"/>
        <v>0</v>
      </c>
      <c r="CL594">
        <v>0</v>
      </c>
      <c r="CM594">
        <f t="shared" si="1818"/>
        <v>0</v>
      </c>
      <c r="CN594">
        <v>0</v>
      </c>
      <c r="CO594">
        <f t="shared" si="1819"/>
        <v>0</v>
      </c>
      <c r="CP594">
        <v>0</v>
      </c>
      <c r="CQ594">
        <f t="shared" si="1820"/>
        <v>0</v>
      </c>
      <c r="CR594">
        <v>0</v>
      </c>
      <c r="CS594">
        <f t="shared" si="1821"/>
        <v>0</v>
      </c>
      <c r="CT594">
        <v>0</v>
      </c>
      <c r="CU594">
        <f t="shared" si="1822"/>
        <v>0</v>
      </c>
      <c r="CV594">
        <v>0</v>
      </c>
      <c r="CW594">
        <f t="shared" si="1823"/>
        <v>0</v>
      </c>
      <c r="CX594">
        <v>0</v>
      </c>
      <c r="CY594">
        <f t="shared" si="1824"/>
        <v>0</v>
      </c>
      <c r="CZ594">
        <v>0</v>
      </c>
      <c r="DA594">
        <f t="shared" si="1825"/>
        <v>0</v>
      </c>
      <c r="DB594">
        <v>0</v>
      </c>
      <c r="DC594">
        <f t="shared" si="1826"/>
        <v>0</v>
      </c>
      <c r="DD594">
        <v>0</v>
      </c>
      <c r="DE594">
        <f t="shared" si="1827"/>
        <v>0</v>
      </c>
      <c r="DF594">
        <v>0</v>
      </c>
      <c r="DG594">
        <f t="shared" si="1828"/>
        <v>0</v>
      </c>
      <c r="DH594">
        <v>0</v>
      </c>
      <c r="DI594">
        <f t="shared" si="1829"/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f t="shared" si="1733"/>
        <v>0</v>
      </c>
      <c r="ET594">
        <v>0</v>
      </c>
      <c r="EU594">
        <f t="shared" si="1734"/>
        <v>0</v>
      </c>
      <c r="EV594">
        <v>0</v>
      </c>
      <c r="EW594">
        <f t="shared" si="1830"/>
        <v>0</v>
      </c>
      <c r="EX594">
        <v>10</v>
      </c>
      <c r="EY594">
        <f t="shared" si="1831"/>
        <v>0.16785441588190378</v>
      </c>
      <c r="EZ594">
        <v>0</v>
      </c>
      <c r="FA594">
        <f t="shared" si="1735"/>
        <v>0</v>
      </c>
      <c r="FB594">
        <v>90</v>
      </c>
      <c r="FC594">
        <f t="shared" si="1736"/>
        <v>0.83214558411809625</v>
      </c>
      <c r="FD594">
        <v>0</v>
      </c>
      <c r="FE594">
        <f t="shared" si="1737"/>
        <v>0</v>
      </c>
      <c r="FF594">
        <v>0</v>
      </c>
      <c r="FG594">
        <f t="shared" si="1738"/>
        <v>0</v>
      </c>
      <c r="FH594">
        <v>0</v>
      </c>
      <c r="FI594">
        <f t="shared" si="1739"/>
        <v>0</v>
      </c>
      <c r="FJ594">
        <v>0</v>
      </c>
      <c r="FK594">
        <f t="shared" si="1773"/>
        <v>0</v>
      </c>
      <c r="FL594">
        <v>0</v>
      </c>
      <c r="FM594">
        <f t="shared" si="1774"/>
        <v>0</v>
      </c>
      <c r="FN594">
        <v>0</v>
      </c>
      <c r="FO594">
        <f t="shared" si="1775"/>
        <v>0</v>
      </c>
      <c r="FP594">
        <v>0</v>
      </c>
      <c r="FQ594">
        <f t="shared" si="1776"/>
        <v>0</v>
      </c>
      <c r="FR594">
        <v>0</v>
      </c>
      <c r="FS594">
        <f t="shared" si="1777"/>
        <v>0</v>
      </c>
      <c r="FT594">
        <v>0</v>
      </c>
      <c r="FU594">
        <f t="shared" si="1778"/>
        <v>0</v>
      </c>
      <c r="FV594">
        <v>0</v>
      </c>
      <c r="FW594">
        <f t="shared" si="1779"/>
        <v>0</v>
      </c>
      <c r="FX594">
        <v>0</v>
      </c>
      <c r="FY594">
        <f t="shared" si="1780"/>
        <v>0</v>
      </c>
      <c r="FZ594">
        <v>0</v>
      </c>
      <c r="GA594">
        <f t="shared" si="1781"/>
        <v>0</v>
      </c>
      <c r="GB594">
        <v>0</v>
      </c>
      <c r="GC594">
        <f t="shared" si="1782"/>
        <v>0</v>
      </c>
      <c r="GD594">
        <v>0</v>
      </c>
      <c r="GE594">
        <f t="shared" si="1783"/>
        <v>0</v>
      </c>
      <c r="GF594">
        <v>0</v>
      </c>
      <c r="GG594">
        <f t="shared" si="1697"/>
        <v>0</v>
      </c>
      <c r="GH594">
        <v>0</v>
      </c>
      <c r="GI594">
        <f t="shared" si="1751"/>
        <v>0</v>
      </c>
      <c r="GJ594">
        <v>0</v>
      </c>
      <c r="GK594">
        <f t="shared" si="1752"/>
        <v>0</v>
      </c>
      <c r="GL594">
        <v>0</v>
      </c>
      <c r="GM594">
        <f t="shared" si="1753"/>
        <v>0</v>
      </c>
      <c r="GN594">
        <v>0</v>
      </c>
      <c r="GO594">
        <f t="shared" si="1754"/>
        <v>0</v>
      </c>
      <c r="GP594">
        <v>0</v>
      </c>
      <c r="GQ594">
        <f t="shared" si="1755"/>
        <v>0</v>
      </c>
      <c r="GR594" s="3" t="s">
        <v>845</v>
      </c>
    </row>
    <row r="595" spans="1:200" x14ac:dyDescent="0.45">
      <c r="A595">
        <v>594</v>
      </c>
      <c r="B595" t="s">
        <v>53</v>
      </c>
      <c r="C595" t="s">
        <v>807</v>
      </c>
      <c r="D595" t="s">
        <v>830</v>
      </c>
      <c r="E595" t="s">
        <v>830</v>
      </c>
      <c r="F595">
        <v>473</v>
      </c>
      <c r="G595">
        <f>260+273</f>
        <v>533</v>
      </c>
      <c r="H595">
        <v>933</v>
      </c>
      <c r="I595" s="2">
        <f t="shared" si="1787"/>
        <v>0.5712754555198285</v>
      </c>
      <c r="J595" s="2">
        <f t="shared" si="1788"/>
        <v>60</v>
      </c>
      <c r="K595" s="2">
        <f t="shared" si="1789"/>
        <v>1.1268498942917549</v>
      </c>
      <c r="N595">
        <v>42</v>
      </c>
      <c r="O595">
        <v>61</v>
      </c>
      <c r="P595" s="2">
        <f t="shared" si="1681"/>
        <v>0.68852459016393441</v>
      </c>
      <c r="Q595" s="2">
        <f t="shared" si="1682"/>
        <v>0.31147540983606559</v>
      </c>
      <c r="S595">
        <v>16</v>
      </c>
      <c r="T595" s="2">
        <f t="shared" si="1758"/>
        <v>0</v>
      </c>
      <c r="U595">
        <v>20</v>
      </c>
      <c r="V595">
        <v>27</v>
      </c>
      <c r="W595" s="2">
        <f t="shared" ref="W595:X610" si="1832">U595*N595/100</f>
        <v>8.4</v>
      </c>
      <c r="X595" s="2">
        <f t="shared" si="1832"/>
        <v>16.47</v>
      </c>
      <c r="Y595" s="7">
        <f t="shared" si="1790"/>
        <v>0.48998178506375223</v>
      </c>
      <c r="Z595" s="2">
        <f t="shared" si="1791"/>
        <v>0.7407407407407407</v>
      </c>
      <c r="AA595" s="2" t="e">
        <f t="shared" ref="AA595:AB610" si="1833">U595/R595</f>
        <v>#DIV/0!</v>
      </c>
      <c r="AB595" s="2">
        <f t="shared" si="1833"/>
        <v>1.6875</v>
      </c>
      <c r="AC595" s="2">
        <f t="shared" si="1792"/>
        <v>0.31147540983606559</v>
      </c>
      <c r="AD595" s="2">
        <f t="shared" ref="AD595:AE610" si="1834">U595-R595</f>
        <v>20</v>
      </c>
      <c r="AE595" s="2">
        <f t="shared" si="1834"/>
        <v>11</v>
      </c>
      <c r="AF595" s="2">
        <f t="shared" si="1759"/>
        <v>0.40740740740740738</v>
      </c>
      <c r="AG595" s="2">
        <f t="shared" si="1793"/>
        <v>1.8181818181818181</v>
      </c>
      <c r="AH595" s="2">
        <f t="shared" si="1797"/>
        <v>24.851851851851851</v>
      </c>
      <c r="AI595" s="2">
        <v>1</v>
      </c>
      <c r="AJ595">
        <f t="shared" si="1807"/>
        <v>1.8000000000000002E-3</v>
      </c>
      <c r="AK595">
        <f t="shared" si="1760"/>
        <v>233.33333333333331</v>
      </c>
      <c r="AL595">
        <v>60</v>
      </c>
      <c r="AM595">
        <f t="shared" si="1761"/>
        <v>293.33333333333331</v>
      </c>
      <c r="AP595" t="s">
        <v>37</v>
      </c>
      <c r="AQ595">
        <v>105</v>
      </c>
      <c r="AR595">
        <f t="shared" si="1784"/>
        <v>2.0000000000000001E-4</v>
      </c>
      <c r="AS595">
        <v>3</v>
      </c>
      <c r="AT595">
        <v>1</v>
      </c>
      <c r="AU595">
        <f t="shared" si="1799"/>
        <v>27.712812921102035</v>
      </c>
      <c r="AV595" t="s">
        <v>53</v>
      </c>
      <c r="AW595" t="s">
        <v>64</v>
      </c>
      <c r="AZ595" s="2">
        <f t="shared" si="1679"/>
        <v>3</v>
      </c>
      <c r="BA595" s="2">
        <f t="shared" si="1680"/>
        <v>3.6642911682361925</v>
      </c>
      <c r="BB595">
        <v>0</v>
      </c>
      <c r="BC595">
        <f t="shared" si="1800"/>
        <v>0</v>
      </c>
      <c r="BD595">
        <v>0</v>
      </c>
      <c r="BE595">
        <f t="shared" si="1801"/>
        <v>0</v>
      </c>
      <c r="BF595">
        <v>0</v>
      </c>
      <c r="BG595">
        <f t="shared" si="1786"/>
        <v>0</v>
      </c>
      <c r="BH595">
        <v>0</v>
      </c>
      <c r="BI595">
        <f t="shared" si="1802"/>
        <v>0</v>
      </c>
      <c r="BJ595">
        <v>0</v>
      </c>
      <c r="BK595">
        <f t="shared" si="1803"/>
        <v>0</v>
      </c>
      <c r="BL595">
        <v>100</v>
      </c>
      <c r="BM595">
        <f t="shared" si="1804"/>
        <v>1</v>
      </c>
      <c r="BN595">
        <v>0</v>
      </c>
      <c r="BO595">
        <f t="shared" si="1805"/>
        <v>0</v>
      </c>
      <c r="BP595">
        <v>0</v>
      </c>
      <c r="BQ595">
        <f t="shared" si="1806"/>
        <v>0</v>
      </c>
      <c r="BR595">
        <v>0</v>
      </c>
      <c r="BS595">
        <f t="shared" si="1808"/>
        <v>0</v>
      </c>
      <c r="BT595">
        <v>0</v>
      </c>
      <c r="BU595">
        <f t="shared" si="1809"/>
        <v>0</v>
      </c>
      <c r="BV595">
        <v>0</v>
      </c>
      <c r="BW595">
        <f t="shared" si="1810"/>
        <v>0</v>
      </c>
      <c r="BX595">
        <v>0</v>
      </c>
      <c r="BY595">
        <f t="shared" si="1811"/>
        <v>0</v>
      </c>
      <c r="BZ595">
        <v>0</v>
      </c>
      <c r="CA595">
        <f t="shared" si="1812"/>
        <v>0</v>
      </c>
      <c r="CB595">
        <v>0</v>
      </c>
      <c r="CC595">
        <f t="shared" si="1813"/>
        <v>0</v>
      </c>
      <c r="CD595">
        <v>0</v>
      </c>
      <c r="CE595">
        <f t="shared" si="1814"/>
        <v>0</v>
      </c>
      <c r="CF595">
        <v>0</v>
      </c>
      <c r="CG595">
        <f t="shared" si="1815"/>
        <v>0</v>
      </c>
      <c r="CH595">
        <v>0</v>
      </c>
      <c r="CI595">
        <f t="shared" si="1816"/>
        <v>0</v>
      </c>
      <c r="CJ595">
        <v>0</v>
      </c>
      <c r="CK595">
        <f t="shared" si="1817"/>
        <v>0</v>
      </c>
      <c r="CL595">
        <v>0</v>
      </c>
      <c r="CM595">
        <f t="shared" si="1818"/>
        <v>0</v>
      </c>
      <c r="CN595">
        <v>0</v>
      </c>
      <c r="CO595">
        <f t="shared" si="1819"/>
        <v>0</v>
      </c>
      <c r="CP595">
        <v>0</v>
      </c>
      <c r="CQ595">
        <f t="shared" si="1820"/>
        <v>0</v>
      </c>
      <c r="CR595">
        <v>0</v>
      </c>
      <c r="CS595">
        <f t="shared" si="1821"/>
        <v>0</v>
      </c>
      <c r="CT595">
        <v>0</v>
      </c>
      <c r="CU595">
        <f t="shared" si="1822"/>
        <v>0</v>
      </c>
      <c r="CV595">
        <v>0</v>
      </c>
      <c r="CW595">
        <f t="shared" si="1823"/>
        <v>0</v>
      </c>
      <c r="CX595">
        <v>0</v>
      </c>
      <c r="CY595">
        <f t="shared" si="1824"/>
        <v>0</v>
      </c>
      <c r="CZ595">
        <v>0</v>
      </c>
      <c r="DA595">
        <f t="shared" si="1825"/>
        <v>0</v>
      </c>
      <c r="DB595">
        <v>0</v>
      </c>
      <c r="DC595">
        <f t="shared" si="1826"/>
        <v>0</v>
      </c>
      <c r="DD595">
        <v>0</v>
      </c>
      <c r="DE595">
        <f t="shared" si="1827"/>
        <v>0</v>
      </c>
      <c r="DF595">
        <v>0</v>
      </c>
      <c r="DG595">
        <f t="shared" si="1828"/>
        <v>0</v>
      </c>
      <c r="DH595">
        <v>0</v>
      </c>
      <c r="DI595">
        <f t="shared" si="1829"/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f t="shared" si="1733"/>
        <v>0</v>
      </c>
      <c r="ET595">
        <v>0</v>
      </c>
      <c r="EU595">
        <f t="shared" si="1734"/>
        <v>0</v>
      </c>
      <c r="EV595">
        <v>0</v>
      </c>
      <c r="EW595">
        <f t="shared" si="1830"/>
        <v>0</v>
      </c>
      <c r="EX595">
        <v>10</v>
      </c>
      <c r="EY595">
        <f t="shared" si="1831"/>
        <v>0.16785441588190378</v>
      </c>
      <c r="EZ595">
        <v>0</v>
      </c>
      <c r="FA595">
        <f t="shared" si="1735"/>
        <v>0</v>
      </c>
      <c r="FB595">
        <v>90</v>
      </c>
      <c r="FC595">
        <f t="shared" si="1736"/>
        <v>0.83214558411809625</v>
      </c>
      <c r="FD595">
        <v>0</v>
      </c>
      <c r="FE595">
        <f t="shared" si="1737"/>
        <v>0</v>
      </c>
      <c r="FF595">
        <v>0</v>
      </c>
      <c r="FG595">
        <f t="shared" si="1738"/>
        <v>0</v>
      </c>
      <c r="FH595">
        <v>0</v>
      </c>
      <c r="FI595">
        <f t="shared" si="1739"/>
        <v>0</v>
      </c>
      <c r="FJ595">
        <v>0</v>
      </c>
      <c r="FK595">
        <f t="shared" si="1773"/>
        <v>0</v>
      </c>
      <c r="FL595">
        <v>0</v>
      </c>
      <c r="FM595">
        <f t="shared" si="1774"/>
        <v>0</v>
      </c>
      <c r="FN595">
        <v>0</v>
      </c>
      <c r="FO595">
        <f t="shared" si="1775"/>
        <v>0</v>
      </c>
      <c r="FP595">
        <v>0</v>
      </c>
      <c r="FQ595">
        <f t="shared" si="1776"/>
        <v>0</v>
      </c>
      <c r="FR595">
        <v>0</v>
      </c>
      <c r="FS595">
        <f t="shared" si="1777"/>
        <v>0</v>
      </c>
      <c r="FT595">
        <v>0</v>
      </c>
      <c r="FU595">
        <f t="shared" si="1778"/>
        <v>0</v>
      </c>
      <c r="FV595">
        <v>0</v>
      </c>
      <c r="FW595">
        <f t="shared" si="1779"/>
        <v>0</v>
      </c>
      <c r="FX595">
        <v>0</v>
      </c>
      <c r="FY595">
        <f t="shared" si="1780"/>
        <v>0</v>
      </c>
      <c r="FZ595">
        <v>0</v>
      </c>
      <c r="GA595">
        <f t="shared" si="1781"/>
        <v>0</v>
      </c>
      <c r="GB595">
        <v>0</v>
      </c>
      <c r="GC595">
        <f t="shared" si="1782"/>
        <v>0</v>
      </c>
      <c r="GD595">
        <v>0</v>
      </c>
      <c r="GE595">
        <f t="shared" si="1783"/>
        <v>0</v>
      </c>
      <c r="GF595">
        <v>0</v>
      </c>
      <c r="GG595">
        <f t="shared" si="1697"/>
        <v>0</v>
      </c>
      <c r="GH595">
        <v>0</v>
      </c>
      <c r="GI595">
        <f t="shared" si="1751"/>
        <v>0</v>
      </c>
      <c r="GJ595">
        <v>0</v>
      </c>
      <c r="GK595">
        <f t="shared" si="1752"/>
        <v>0</v>
      </c>
      <c r="GL595">
        <v>0</v>
      </c>
      <c r="GM595">
        <f t="shared" si="1753"/>
        <v>0</v>
      </c>
      <c r="GN595">
        <v>0</v>
      </c>
      <c r="GO595">
        <f t="shared" si="1754"/>
        <v>0</v>
      </c>
      <c r="GP595">
        <v>0</v>
      </c>
      <c r="GQ595">
        <f t="shared" si="1755"/>
        <v>0</v>
      </c>
      <c r="GR595" s="3" t="s">
        <v>845</v>
      </c>
    </row>
    <row r="596" spans="1:200" x14ac:dyDescent="0.45">
      <c r="A596">
        <v>595</v>
      </c>
      <c r="B596" t="s">
        <v>53</v>
      </c>
      <c r="C596" t="s">
        <v>807</v>
      </c>
      <c r="D596" t="s">
        <v>830</v>
      </c>
      <c r="E596" t="s">
        <v>830</v>
      </c>
      <c r="F596">
        <v>473</v>
      </c>
      <c r="G596">
        <f>205+273</f>
        <v>478</v>
      </c>
      <c r="H596">
        <v>933</v>
      </c>
      <c r="I596" s="2">
        <f t="shared" si="1787"/>
        <v>0.51232583065380488</v>
      </c>
      <c r="J596" s="2">
        <f t="shared" si="1788"/>
        <v>5</v>
      </c>
      <c r="K596" s="2">
        <f t="shared" si="1789"/>
        <v>1.0105708245243128</v>
      </c>
      <c r="N596">
        <v>12</v>
      </c>
      <c r="O596">
        <v>65</v>
      </c>
      <c r="P596" s="2">
        <f t="shared" si="1681"/>
        <v>0.18461538461538463</v>
      </c>
      <c r="Q596" s="2">
        <f t="shared" si="1682"/>
        <v>0.81538461538461537</v>
      </c>
      <c r="S596">
        <v>16</v>
      </c>
      <c r="T596" s="2">
        <f t="shared" si="1758"/>
        <v>0</v>
      </c>
      <c r="U596">
        <v>14</v>
      </c>
      <c r="V596">
        <v>40</v>
      </c>
      <c r="W596" s="2">
        <f t="shared" si="1832"/>
        <v>1.68</v>
      </c>
      <c r="X596" s="2">
        <f t="shared" si="1832"/>
        <v>26</v>
      </c>
      <c r="Y596" s="7">
        <f t="shared" si="1790"/>
        <v>0.93538461538461537</v>
      </c>
      <c r="Z596" s="2">
        <f t="shared" si="1791"/>
        <v>0.35</v>
      </c>
      <c r="AA596" s="2" t="e">
        <f t="shared" si="1833"/>
        <v>#DIV/0!</v>
      </c>
      <c r="AB596" s="2">
        <f t="shared" si="1833"/>
        <v>2.5</v>
      </c>
      <c r="AC596" s="2">
        <f t="shared" si="1792"/>
        <v>0.81538461538461537</v>
      </c>
      <c r="AD596" s="2">
        <f t="shared" si="1834"/>
        <v>14</v>
      </c>
      <c r="AE596" s="2">
        <f t="shared" si="1834"/>
        <v>24</v>
      </c>
      <c r="AF596" s="2">
        <f t="shared" si="1759"/>
        <v>0.6</v>
      </c>
      <c r="AG596" s="2">
        <f t="shared" si="1793"/>
        <v>0.58333333333333337</v>
      </c>
      <c r="AH596" s="2">
        <f t="shared" si="1797"/>
        <v>39</v>
      </c>
      <c r="AI596" s="2">
        <v>1</v>
      </c>
      <c r="AJ596">
        <v>1.2E-2</v>
      </c>
      <c r="AK596">
        <f t="shared" si="1760"/>
        <v>9.9999999999999982</v>
      </c>
      <c r="AL596">
        <v>60</v>
      </c>
      <c r="AM596">
        <f t="shared" si="1761"/>
        <v>70</v>
      </c>
      <c r="AP596" t="s">
        <v>37</v>
      </c>
      <c r="AQ596">
        <v>105</v>
      </c>
      <c r="AR596">
        <f t="shared" si="1784"/>
        <v>2.0000000000000001E-4</v>
      </c>
      <c r="AS596">
        <v>3</v>
      </c>
      <c r="AT596">
        <v>1</v>
      </c>
      <c r="AU596">
        <f t="shared" si="1799"/>
        <v>27.712812921102035</v>
      </c>
      <c r="AV596" t="s">
        <v>53</v>
      </c>
      <c r="AW596" t="s">
        <v>64</v>
      </c>
      <c r="AZ596" s="2">
        <f t="shared" ref="AZ596:AZ630" si="1835">BC596*GV$2+BE596*GX$2+BG596*GZ$2+BI596*HB$2+BK596*HD$2+BM596*HF$2+BO596*HH$2+BQ596*HB$13+BS596*GV$6+BU596*GX$6+BW596*GZ$6+BY596*HB$6+CA596*GV$10+CC596*GX$10+CE596*GZ$10+CG596*GV$16+CI596*GX$16+CK596*GZ$16+CM596*HB$16+CO596*GX$19+CQ596*GZ$19+CS596*HB$19+CU596*GV$25+DA596*GV$13+DC596*HB$10+CW596*GX$25+CY596*HB$25+DE596*GX$28</f>
        <v>3</v>
      </c>
      <c r="BA596" s="2">
        <f t="shared" ref="BA596:BA630" si="1836">ES596*HL$2+EU596*HN$2+EW596*HP$2+EY596*GX$2+FA596*HB$10+FC596*GV$13+FE596*GX$13+FG596*GZ$13+FI596*HB$13+FK596*GV$19+FM596*GV$2+FO596*HD$2+FQ596*HB$2+FS596*GV$22+FU596*GX$22+FW596*HF$2+FY596*GV$6+GA596*GV$10+GC596*HA$22+GE596*GZ$25+GG596*GV$28+GI596*GV$31+GK596*GX$31+GM596*GZ$31+GO596*HB$31+GQ596*GV$34</f>
        <v>3.6642911682361925</v>
      </c>
      <c r="BB596">
        <v>0</v>
      </c>
      <c r="BC596">
        <f t="shared" si="1800"/>
        <v>0</v>
      </c>
      <c r="BD596">
        <v>0</v>
      </c>
      <c r="BE596">
        <f t="shared" si="1801"/>
        <v>0</v>
      </c>
      <c r="BF596">
        <v>0</v>
      </c>
      <c r="BG596">
        <f t="shared" si="1786"/>
        <v>0</v>
      </c>
      <c r="BH596">
        <v>0</v>
      </c>
      <c r="BI596">
        <f t="shared" si="1802"/>
        <v>0</v>
      </c>
      <c r="BJ596">
        <v>0</v>
      </c>
      <c r="BK596">
        <f t="shared" si="1803"/>
        <v>0</v>
      </c>
      <c r="BL596">
        <v>100</v>
      </c>
      <c r="BM596">
        <f t="shared" si="1804"/>
        <v>1</v>
      </c>
      <c r="BN596">
        <v>0</v>
      </c>
      <c r="BO596">
        <f t="shared" si="1805"/>
        <v>0</v>
      </c>
      <c r="BP596">
        <v>0</v>
      </c>
      <c r="BQ596">
        <f t="shared" si="1806"/>
        <v>0</v>
      </c>
      <c r="BR596">
        <v>0</v>
      </c>
      <c r="BS596">
        <f t="shared" si="1808"/>
        <v>0</v>
      </c>
      <c r="BT596">
        <v>0</v>
      </c>
      <c r="BU596">
        <f t="shared" si="1809"/>
        <v>0</v>
      </c>
      <c r="BV596">
        <v>0</v>
      </c>
      <c r="BW596">
        <f t="shared" si="1810"/>
        <v>0</v>
      </c>
      <c r="BX596">
        <v>0</v>
      </c>
      <c r="BY596">
        <f t="shared" si="1811"/>
        <v>0</v>
      </c>
      <c r="BZ596">
        <v>0</v>
      </c>
      <c r="CA596">
        <f t="shared" si="1812"/>
        <v>0</v>
      </c>
      <c r="CB596">
        <v>0</v>
      </c>
      <c r="CC596">
        <f t="shared" si="1813"/>
        <v>0</v>
      </c>
      <c r="CD596">
        <v>0</v>
      </c>
      <c r="CE596">
        <f t="shared" si="1814"/>
        <v>0</v>
      </c>
      <c r="CF596">
        <v>0</v>
      </c>
      <c r="CG596">
        <f t="shared" si="1815"/>
        <v>0</v>
      </c>
      <c r="CH596">
        <v>0</v>
      </c>
      <c r="CI596">
        <f t="shared" si="1816"/>
        <v>0</v>
      </c>
      <c r="CJ596">
        <v>0</v>
      </c>
      <c r="CK596">
        <f t="shared" si="1817"/>
        <v>0</v>
      </c>
      <c r="CL596">
        <v>0</v>
      </c>
      <c r="CM596">
        <f t="shared" si="1818"/>
        <v>0</v>
      </c>
      <c r="CN596">
        <v>0</v>
      </c>
      <c r="CO596">
        <f t="shared" si="1819"/>
        <v>0</v>
      </c>
      <c r="CP596">
        <v>0</v>
      </c>
      <c r="CQ596">
        <f t="shared" si="1820"/>
        <v>0</v>
      </c>
      <c r="CR596">
        <v>0</v>
      </c>
      <c r="CS596">
        <f t="shared" si="1821"/>
        <v>0</v>
      </c>
      <c r="CT596">
        <v>0</v>
      </c>
      <c r="CU596">
        <f t="shared" si="1822"/>
        <v>0</v>
      </c>
      <c r="CV596">
        <v>0</v>
      </c>
      <c r="CW596">
        <f t="shared" si="1823"/>
        <v>0</v>
      </c>
      <c r="CX596">
        <v>0</v>
      </c>
      <c r="CY596">
        <f t="shared" si="1824"/>
        <v>0</v>
      </c>
      <c r="CZ596">
        <v>0</v>
      </c>
      <c r="DA596">
        <f t="shared" si="1825"/>
        <v>0</v>
      </c>
      <c r="DB596">
        <v>0</v>
      </c>
      <c r="DC596">
        <f t="shared" si="1826"/>
        <v>0</v>
      </c>
      <c r="DD596">
        <v>0</v>
      </c>
      <c r="DE596">
        <f t="shared" si="1827"/>
        <v>0</v>
      </c>
      <c r="DF596">
        <v>0</v>
      </c>
      <c r="DG596">
        <f t="shared" si="1828"/>
        <v>0</v>
      </c>
      <c r="DH596">
        <v>0</v>
      </c>
      <c r="DI596">
        <f t="shared" si="1829"/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f t="shared" si="1733"/>
        <v>0</v>
      </c>
      <c r="ET596">
        <v>0</v>
      </c>
      <c r="EU596">
        <f t="shared" si="1734"/>
        <v>0</v>
      </c>
      <c r="EV596">
        <v>0</v>
      </c>
      <c r="EW596">
        <f t="shared" si="1830"/>
        <v>0</v>
      </c>
      <c r="EX596">
        <v>10</v>
      </c>
      <c r="EY596">
        <f t="shared" si="1831"/>
        <v>0.16785441588190378</v>
      </c>
      <c r="EZ596">
        <v>0</v>
      </c>
      <c r="FA596">
        <f t="shared" si="1735"/>
        <v>0</v>
      </c>
      <c r="FB596">
        <v>90</v>
      </c>
      <c r="FC596">
        <f t="shared" si="1736"/>
        <v>0.83214558411809625</v>
      </c>
      <c r="FD596">
        <v>0</v>
      </c>
      <c r="FE596">
        <f t="shared" si="1737"/>
        <v>0</v>
      </c>
      <c r="FF596">
        <v>0</v>
      </c>
      <c r="FG596">
        <f t="shared" si="1738"/>
        <v>0</v>
      </c>
      <c r="FH596">
        <v>0</v>
      </c>
      <c r="FI596">
        <f t="shared" si="1739"/>
        <v>0</v>
      </c>
      <c r="FJ596">
        <v>0</v>
      </c>
      <c r="FK596">
        <f t="shared" si="1773"/>
        <v>0</v>
      </c>
      <c r="FL596">
        <v>0</v>
      </c>
      <c r="FM596">
        <f t="shared" si="1774"/>
        <v>0</v>
      </c>
      <c r="FN596">
        <v>0</v>
      </c>
      <c r="FO596">
        <f t="shared" si="1775"/>
        <v>0</v>
      </c>
      <c r="FP596">
        <v>0</v>
      </c>
      <c r="FQ596">
        <f t="shared" si="1776"/>
        <v>0</v>
      </c>
      <c r="FR596">
        <v>0</v>
      </c>
      <c r="FS596">
        <f t="shared" si="1777"/>
        <v>0</v>
      </c>
      <c r="FT596">
        <v>0</v>
      </c>
      <c r="FU596">
        <f t="shared" si="1778"/>
        <v>0</v>
      </c>
      <c r="FV596">
        <v>0</v>
      </c>
      <c r="FW596">
        <f t="shared" si="1779"/>
        <v>0</v>
      </c>
      <c r="FX596">
        <v>0</v>
      </c>
      <c r="FY596">
        <f t="shared" si="1780"/>
        <v>0</v>
      </c>
      <c r="FZ596">
        <v>0</v>
      </c>
      <c r="GA596">
        <f t="shared" si="1781"/>
        <v>0</v>
      </c>
      <c r="GB596">
        <v>0</v>
      </c>
      <c r="GC596">
        <f t="shared" si="1782"/>
        <v>0</v>
      </c>
      <c r="GD596">
        <v>0</v>
      </c>
      <c r="GE596">
        <f t="shared" si="1783"/>
        <v>0</v>
      </c>
      <c r="GF596">
        <v>0</v>
      </c>
      <c r="GG596">
        <f t="shared" si="1697"/>
        <v>0</v>
      </c>
      <c r="GH596">
        <v>0</v>
      </c>
      <c r="GI596">
        <f t="shared" si="1751"/>
        <v>0</v>
      </c>
      <c r="GJ596">
        <v>0</v>
      </c>
      <c r="GK596">
        <f t="shared" si="1752"/>
        <v>0</v>
      </c>
      <c r="GL596">
        <v>0</v>
      </c>
      <c r="GM596">
        <f t="shared" si="1753"/>
        <v>0</v>
      </c>
      <c r="GN596">
        <v>0</v>
      </c>
      <c r="GO596">
        <f t="shared" si="1754"/>
        <v>0</v>
      </c>
      <c r="GP596">
        <v>0</v>
      </c>
      <c r="GQ596">
        <f t="shared" si="1755"/>
        <v>0</v>
      </c>
      <c r="GR596" s="3" t="s">
        <v>845</v>
      </c>
    </row>
    <row r="597" spans="1:200" x14ac:dyDescent="0.45">
      <c r="A597">
        <v>596</v>
      </c>
      <c r="B597" t="s">
        <v>53</v>
      </c>
      <c r="C597" t="s">
        <v>807</v>
      </c>
      <c r="D597" t="s">
        <v>830</v>
      </c>
      <c r="E597" t="s">
        <v>830</v>
      </c>
      <c r="F597">
        <v>473</v>
      </c>
      <c r="G597">
        <f>220+273</f>
        <v>493</v>
      </c>
      <c r="H597">
        <v>933</v>
      </c>
      <c r="I597" s="2">
        <f t="shared" si="1787"/>
        <v>0.52840300107181137</v>
      </c>
      <c r="J597" s="2">
        <f t="shared" si="1788"/>
        <v>20</v>
      </c>
      <c r="K597" s="2">
        <f t="shared" si="1789"/>
        <v>1.0422832980972516</v>
      </c>
      <c r="N597">
        <v>8</v>
      </c>
      <c r="O597">
        <v>64</v>
      </c>
      <c r="P597" s="2">
        <f t="shared" si="1681"/>
        <v>0.125</v>
      </c>
      <c r="Q597" s="2">
        <f t="shared" si="1682"/>
        <v>0.875</v>
      </c>
      <c r="S597">
        <v>16</v>
      </c>
      <c r="T597" s="2">
        <f t="shared" ref="T597:T630" si="1837">R597/S597</f>
        <v>0</v>
      </c>
      <c r="U597">
        <v>14</v>
      </c>
      <c r="V597">
        <v>38</v>
      </c>
      <c r="W597" s="2">
        <f t="shared" si="1832"/>
        <v>1.1200000000000001</v>
      </c>
      <c r="X597" s="2">
        <f t="shared" si="1832"/>
        <v>24.32</v>
      </c>
      <c r="Y597" s="7">
        <f t="shared" si="1790"/>
        <v>0.95394736842105254</v>
      </c>
      <c r="Z597" s="2">
        <f t="shared" si="1791"/>
        <v>0.36842105263157893</v>
      </c>
      <c r="AA597" s="2" t="e">
        <f t="shared" si="1833"/>
        <v>#DIV/0!</v>
      </c>
      <c r="AB597" s="2">
        <f t="shared" si="1833"/>
        <v>2.375</v>
      </c>
      <c r="AC597" s="2">
        <f t="shared" si="1792"/>
        <v>0.875</v>
      </c>
      <c r="AD597" s="2">
        <f t="shared" si="1834"/>
        <v>14</v>
      </c>
      <c r="AE597" s="2">
        <f t="shared" si="1834"/>
        <v>22</v>
      </c>
      <c r="AF597" s="2">
        <f t="shared" si="1759"/>
        <v>0.57894736842105265</v>
      </c>
      <c r="AG597" s="2">
        <f t="shared" si="1793"/>
        <v>0.63636363636363635</v>
      </c>
      <c r="AH597" s="2">
        <f t="shared" si="1797"/>
        <v>37.05263157894737</v>
      </c>
      <c r="AI597" s="2">
        <v>1</v>
      </c>
      <c r="AJ597">
        <v>1.2E-2</v>
      </c>
      <c r="AK597">
        <f t="shared" si="1760"/>
        <v>6.6666666666666661</v>
      </c>
      <c r="AL597">
        <v>60</v>
      </c>
      <c r="AM597">
        <f t="shared" si="1761"/>
        <v>66.666666666666671</v>
      </c>
      <c r="AP597" t="s">
        <v>37</v>
      </c>
      <c r="AQ597">
        <v>105</v>
      </c>
      <c r="AR597">
        <f t="shared" si="1784"/>
        <v>2.0000000000000001E-4</v>
      </c>
      <c r="AS597">
        <v>3</v>
      </c>
      <c r="AT597">
        <v>1</v>
      </c>
      <c r="AU597">
        <f t="shared" si="1799"/>
        <v>27.712812921102035</v>
      </c>
      <c r="AV597" t="s">
        <v>53</v>
      </c>
      <c r="AW597" t="s">
        <v>64</v>
      </c>
      <c r="AZ597" s="2">
        <f t="shared" si="1835"/>
        <v>3</v>
      </c>
      <c r="BA597" s="2">
        <f t="shared" si="1836"/>
        <v>3.6642911682361925</v>
      </c>
      <c r="BB597">
        <v>0</v>
      </c>
      <c r="BC597">
        <f t="shared" si="1800"/>
        <v>0</v>
      </c>
      <c r="BD597">
        <v>0</v>
      </c>
      <c r="BE597">
        <f t="shared" si="1801"/>
        <v>0</v>
      </c>
      <c r="BF597">
        <v>0</v>
      </c>
      <c r="BG597">
        <f t="shared" si="1786"/>
        <v>0</v>
      </c>
      <c r="BH597">
        <v>0</v>
      </c>
      <c r="BI597">
        <f t="shared" si="1802"/>
        <v>0</v>
      </c>
      <c r="BJ597">
        <v>0</v>
      </c>
      <c r="BK597">
        <f t="shared" si="1803"/>
        <v>0</v>
      </c>
      <c r="BL597">
        <v>100</v>
      </c>
      <c r="BM597">
        <f t="shared" si="1804"/>
        <v>1</v>
      </c>
      <c r="BN597">
        <v>0</v>
      </c>
      <c r="BO597">
        <f t="shared" si="1805"/>
        <v>0</v>
      </c>
      <c r="BP597">
        <v>0</v>
      </c>
      <c r="BQ597">
        <f t="shared" si="1806"/>
        <v>0</v>
      </c>
      <c r="BR597">
        <v>0</v>
      </c>
      <c r="BS597">
        <f t="shared" si="1808"/>
        <v>0</v>
      </c>
      <c r="BT597">
        <v>0</v>
      </c>
      <c r="BU597">
        <f t="shared" si="1809"/>
        <v>0</v>
      </c>
      <c r="BV597">
        <v>0</v>
      </c>
      <c r="BW597">
        <f t="shared" si="1810"/>
        <v>0</v>
      </c>
      <c r="BX597">
        <v>0</v>
      </c>
      <c r="BY597">
        <f t="shared" si="1811"/>
        <v>0</v>
      </c>
      <c r="BZ597">
        <v>0</v>
      </c>
      <c r="CA597">
        <f t="shared" si="1812"/>
        <v>0</v>
      </c>
      <c r="CB597">
        <v>0</v>
      </c>
      <c r="CC597">
        <f t="shared" si="1813"/>
        <v>0</v>
      </c>
      <c r="CD597">
        <v>0</v>
      </c>
      <c r="CE597">
        <f t="shared" si="1814"/>
        <v>0</v>
      </c>
      <c r="CF597">
        <v>0</v>
      </c>
      <c r="CG597">
        <f t="shared" si="1815"/>
        <v>0</v>
      </c>
      <c r="CH597">
        <v>0</v>
      </c>
      <c r="CI597">
        <f t="shared" si="1816"/>
        <v>0</v>
      </c>
      <c r="CJ597">
        <v>0</v>
      </c>
      <c r="CK597">
        <f t="shared" si="1817"/>
        <v>0</v>
      </c>
      <c r="CL597">
        <v>0</v>
      </c>
      <c r="CM597">
        <f t="shared" si="1818"/>
        <v>0</v>
      </c>
      <c r="CN597">
        <v>0</v>
      </c>
      <c r="CO597">
        <f t="shared" si="1819"/>
        <v>0</v>
      </c>
      <c r="CP597">
        <v>0</v>
      </c>
      <c r="CQ597">
        <f t="shared" si="1820"/>
        <v>0</v>
      </c>
      <c r="CR597">
        <v>0</v>
      </c>
      <c r="CS597">
        <f t="shared" si="1821"/>
        <v>0</v>
      </c>
      <c r="CT597">
        <v>0</v>
      </c>
      <c r="CU597">
        <f t="shared" si="1822"/>
        <v>0</v>
      </c>
      <c r="CV597">
        <v>0</v>
      </c>
      <c r="CW597">
        <f t="shared" si="1823"/>
        <v>0</v>
      </c>
      <c r="CX597">
        <v>0</v>
      </c>
      <c r="CY597">
        <f t="shared" si="1824"/>
        <v>0</v>
      </c>
      <c r="CZ597">
        <v>0</v>
      </c>
      <c r="DA597">
        <f t="shared" si="1825"/>
        <v>0</v>
      </c>
      <c r="DB597">
        <v>0</v>
      </c>
      <c r="DC597">
        <f t="shared" si="1826"/>
        <v>0</v>
      </c>
      <c r="DD597">
        <v>0</v>
      </c>
      <c r="DE597">
        <f t="shared" si="1827"/>
        <v>0</v>
      </c>
      <c r="DF597">
        <v>0</v>
      </c>
      <c r="DG597">
        <f t="shared" si="1828"/>
        <v>0</v>
      </c>
      <c r="DH597">
        <v>0</v>
      </c>
      <c r="DI597">
        <f t="shared" si="1829"/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f t="shared" si="1733"/>
        <v>0</v>
      </c>
      <c r="ET597">
        <v>0</v>
      </c>
      <c r="EU597">
        <f t="shared" si="1734"/>
        <v>0</v>
      </c>
      <c r="EV597">
        <v>0</v>
      </c>
      <c r="EW597">
        <f t="shared" si="1830"/>
        <v>0</v>
      </c>
      <c r="EX597">
        <v>10</v>
      </c>
      <c r="EY597">
        <f t="shared" si="1831"/>
        <v>0.16785441588190378</v>
      </c>
      <c r="EZ597">
        <v>0</v>
      </c>
      <c r="FA597">
        <f t="shared" si="1735"/>
        <v>0</v>
      </c>
      <c r="FB597">
        <v>90</v>
      </c>
      <c r="FC597">
        <f t="shared" si="1736"/>
        <v>0.83214558411809625</v>
      </c>
      <c r="FD597">
        <v>0</v>
      </c>
      <c r="FE597">
        <f t="shared" si="1737"/>
        <v>0</v>
      </c>
      <c r="FF597">
        <v>0</v>
      </c>
      <c r="FG597">
        <f t="shared" si="1738"/>
        <v>0</v>
      </c>
      <c r="FH597">
        <v>0</v>
      </c>
      <c r="FI597">
        <f t="shared" si="1739"/>
        <v>0</v>
      </c>
      <c r="FJ597">
        <v>0</v>
      </c>
      <c r="FK597">
        <f t="shared" si="1773"/>
        <v>0</v>
      </c>
      <c r="FL597">
        <v>0</v>
      </c>
      <c r="FM597">
        <f t="shared" si="1774"/>
        <v>0</v>
      </c>
      <c r="FN597">
        <v>0</v>
      </c>
      <c r="FO597">
        <f t="shared" si="1775"/>
        <v>0</v>
      </c>
      <c r="FP597">
        <v>0</v>
      </c>
      <c r="FQ597">
        <f t="shared" si="1776"/>
        <v>0</v>
      </c>
      <c r="FR597">
        <v>0</v>
      </c>
      <c r="FS597">
        <f t="shared" si="1777"/>
        <v>0</v>
      </c>
      <c r="FT597">
        <v>0</v>
      </c>
      <c r="FU597">
        <f t="shared" si="1778"/>
        <v>0</v>
      </c>
      <c r="FV597">
        <v>0</v>
      </c>
      <c r="FW597">
        <f t="shared" si="1779"/>
        <v>0</v>
      </c>
      <c r="FX597">
        <v>0</v>
      </c>
      <c r="FY597">
        <f t="shared" si="1780"/>
        <v>0</v>
      </c>
      <c r="FZ597">
        <v>0</v>
      </c>
      <c r="GA597">
        <f t="shared" si="1781"/>
        <v>0</v>
      </c>
      <c r="GB597">
        <v>0</v>
      </c>
      <c r="GC597">
        <f t="shared" si="1782"/>
        <v>0</v>
      </c>
      <c r="GD597">
        <v>0</v>
      </c>
      <c r="GE597">
        <f t="shared" si="1783"/>
        <v>0</v>
      </c>
      <c r="GF597">
        <v>0</v>
      </c>
      <c r="GG597">
        <f t="shared" si="1697"/>
        <v>0</v>
      </c>
      <c r="GH597">
        <v>0</v>
      </c>
      <c r="GI597">
        <f t="shared" si="1751"/>
        <v>0</v>
      </c>
      <c r="GJ597">
        <v>0</v>
      </c>
      <c r="GK597">
        <f t="shared" si="1752"/>
        <v>0</v>
      </c>
      <c r="GL597">
        <v>0</v>
      </c>
      <c r="GM597">
        <f t="shared" si="1753"/>
        <v>0</v>
      </c>
      <c r="GN597">
        <v>0</v>
      </c>
      <c r="GO597">
        <f t="shared" si="1754"/>
        <v>0</v>
      </c>
      <c r="GP597">
        <v>0</v>
      </c>
      <c r="GQ597">
        <f t="shared" si="1755"/>
        <v>0</v>
      </c>
      <c r="GR597" s="3" t="s">
        <v>845</v>
      </c>
    </row>
    <row r="598" spans="1:200" x14ac:dyDescent="0.45">
      <c r="A598">
        <v>597</v>
      </c>
      <c r="B598" t="s">
        <v>53</v>
      </c>
      <c r="C598" t="s">
        <v>807</v>
      </c>
      <c r="D598" t="s">
        <v>830</v>
      </c>
      <c r="E598" t="s">
        <v>830</v>
      </c>
      <c r="F598">
        <v>473</v>
      </c>
      <c r="G598">
        <f>230+237</f>
        <v>467</v>
      </c>
      <c r="H598">
        <v>933</v>
      </c>
      <c r="I598" s="2">
        <f t="shared" si="1787"/>
        <v>0.50053590568060025</v>
      </c>
      <c r="J598" s="2">
        <f t="shared" si="1788"/>
        <v>-6</v>
      </c>
      <c r="K598" s="2">
        <f t="shared" si="1789"/>
        <v>0.98731501057082449</v>
      </c>
      <c r="N598">
        <v>20</v>
      </c>
      <c r="O598">
        <v>63</v>
      </c>
      <c r="P598" s="2">
        <f t="shared" si="1681"/>
        <v>0.31746031746031744</v>
      </c>
      <c r="Q598" s="2">
        <f t="shared" si="1682"/>
        <v>0.68253968253968256</v>
      </c>
      <c r="S598">
        <v>16</v>
      </c>
      <c r="T598" s="2">
        <f t="shared" si="1837"/>
        <v>0</v>
      </c>
      <c r="U598">
        <v>19</v>
      </c>
      <c r="V598">
        <v>36</v>
      </c>
      <c r="W598" s="2">
        <f t="shared" si="1832"/>
        <v>3.8</v>
      </c>
      <c r="X598" s="2">
        <f t="shared" si="1832"/>
        <v>22.68</v>
      </c>
      <c r="Y598" s="7">
        <f t="shared" si="1790"/>
        <v>0.83245149911816574</v>
      </c>
      <c r="Z598" s="2">
        <f t="shared" si="1791"/>
        <v>0.52777777777777779</v>
      </c>
      <c r="AA598" s="2" t="e">
        <f t="shared" si="1833"/>
        <v>#DIV/0!</v>
      </c>
      <c r="AB598" s="2">
        <f t="shared" si="1833"/>
        <v>2.25</v>
      </c>
      <c r="AC598" s="2">
        <f t="shared" si="1792"/>
        <v>0.68253968253968256</v>
      </c>
      <c r="AD598" s="2">
        <f t="shared" si="1834"/>
        <v>19</v>
      </c>
      <c r="AE598" s="2">
        <f t="shared" si="1834"/>
        <v>20</v>
      </c>
      <c r="AF598" s="2">
        <f t="shared" si="1759"/>
        <v>0.55555555555555558</v>
      </c>
      <c r="AG598" s="2">
        <f t="shared" si="1793"/>
        <v>0.95</v>
      </c>
      <c r="AH598" s="2">
        <f t="shared" si="1797"/>
        <v>35</v>
      </c>
      <c r="AI598" s="2">
        <v>1</v>
      </c>
      <c r="AJ598">
        <v>1.2E-2</v>
      </c>
      <c r="AK598">
        <f t="shared" si="1760"/>
        <v>16.666666666666668</v>
      </c>
      <c r="AL598">
        <v>60</v>
      </c>
      <c r="AM598">
        <f t="shared" si="1761"/>
        <v>76.666666666666671</v>
      </c>
      <c r="AP598" t="s">
        <v>37</v>
      </c>
      <c r="AQ598">
        <v>105</v>
      </c>
      <c r="AR598">
        <f t="shared" si="1784"/>
        <v>2.0000000000000001E-4</v>
      </c>
      <c r="AS598">
        <v>3</v>
      </c>
      <c r="AT598">
        <v>1</v>
      </c>
      <c r="AU598">
        <f t="shared" si="1799"/>
        <v>27.712812921102035</v>
      </c>
      <c r="AV598" t="s">
        <v>53</v>
      </c>
      <c r="AW598" t="s">
        <v>64</v>
      </c>
      <c r="AZ598" s="2">
        <f t="shared" si="1835"/>
        <v>3</v>
      </c>
      <c r="BA598" s="2">
        <f t="shared" si="1836"/>
        <v>3.6642911682361925</v>
      </c>
      <c r="BB598">
        <v>0</v>
      </c>
      <c r="BC598">
        <f t="shared" si="1800"/>
        <v>0</v>
      </c>
      <c r="BD598">
        <v>0</v>
      </c>
      <c r="BE598">
        <f t="shared" si="1801"/>
        <v>0</v>
      </c>
      <c r="BF598">
        <v>0</v>
      </c>
      <c r="BG598">
        <f t="shared" si="1786"/>
        <v>0</v>
      </c>
      <c r="BH598">
        <v>0</v>
      </c>
      <c r="BI598">
        <f t="shared" si="1802"/>
        <v>0</v>
      </c>
      <c r="BJ598">
        <v>0</v>
      </c>
      <c r="BK598">
        <f t="shared" si="1803"/>
        <v>0</v>
      </c>
      <c r="BL598">
        <v>100</v>
      </c>
      <c r="BM598">
        <f t="shared" si="1804"/>
        <v>1</v>
      </c>
      <c r="BN598">
        <v>0</v>
      </c>
      <c r="BO598">
        <f t="shared" si="1805"/>
        <v>0</v>
      </c>
      <c r="BP598">
        <v>0</v>
      </c>
      <c r="BQ598">
        <f t="shared" si="1806"/>
        <v>0</v>
      </c>
      <c r="BR598">
        <v>0</v>
      </c>
      <c r="BS598">
        <f t="shared" si="1808"/>
        <v>0</v>
      </c>
      <c r="BT598">
        <v>0</v>
      </c>
      <c r="BU598">
        <f t="shared" si="1809"/>
        <v>0</v>
      </c>
      <c r="BV598">
        <v>0</v>
      </c>
      <c r="BW598">
        <f t="shared" si="1810"/>
        <v>0</v>
      </c>
      <c r="BX598">
        <v>0</v>
      </c>
      <c r="BY598">
        <f t="shared" si="1811"/>
        <v>0</v>
      </c>
      <c r="BZ598">
        <v>0</v>
      </c>
      <c r="CA598">
        <f t="shared" si="1812"/>
        <v>0</v>
      </c>
      <c r="CB598">
        <v>0</v>
      </c>
      <c r="CC598">
        <f t="shared" si="1813"/>
        <v>0</v>
      </c>
      <c r="CD598">
        <v>0</v>
      </c>
      <c r="CE598">
        <f t="shared" si="1814"/>
        <v>0</v>
      </c>
      <c r="CF598">
        <v>0</v>
      </c>
      <c r="CG598">
        <f t="shared" si="1815"/>
        <v>0</v>
      </c>
      <c r="CH598">
        <v>0</v>
      </c>
      <c r="CI598">
        <f t="shared" si="1816"/>
        <v>0</v>
      </c>
      <c r="CJ598">
        <v>0</v>
      </c>
      <c r="CK598">
        <f t="shared" si="1817"/>
        <v>0</v>
      </c>
      <c r="CL598">
        <v>0</v>
      </c>
      <c r="CM598">
        <f t="shared" si="1818"/>
        <v>0</v>
      </c>
      <c r="CN598">
        <v>0</v>
      </c>
      <c r="CO598">
        <f t="shared" si="1819"/>
        <v>0</v>
      </c>
      <c r="CP598">
        <v>0</v>
      </c>
      <c r="CQ598">
        <f t="shared" si="1820"/>
        <v>0</v>
      </c>
      <c r="CR598">
        <v>0</v>
      </c>
      <c r="CS598">
        <f t="shared" si="1821"/>
        <v>0</v>
      </c>
      <c r="CT598">
        <v>0</v>
      </c>
      <c r="CU598">
        <f t="shared" si="1822"/>
        <v>0</v>
      </c>
      <c r="CV598">
        <v>0</v>
      </c>
      <c r="CW598">
        <f t="shared" si="1823"/>
        <v>0</v>
      </c>
      <c r="CX598">
        <v>0</v>
      </c>
      <c r="CY598">
        <f t="shared" si="1824"/>
        <v>0</v>
      </c>
      <c r="CZ598">
        <v>0</v>
      </c>
      <c r="DA598">
        <f t="shared" si="1825"/>
        <v>0</v>
      </c>
      <c r="DB598">
        <v>0</v>
      </c>
      <c r="DC598">
        <f t="shared" si="1826"/>
        <v>0</v>
      </c>
      <c r="DD598">
        <v>0</v>
      </c>
      <c r="DE598">
        <f t="shared" si="1827"/>
        <v>0</v>
      </c>
      <c r="DF598">
        <v>0</v>
      </c>
      <c r="DG598">
        <f t="shared" si="1828"/>
        <v>0</v>
      </c>
      <c r="DH598">
        <v>0</v>
      </c>
      <c r="DI598">
        <f t="shared" si="1829"/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f t="shared" si="1733"/>
        <v>0</v>
      </c>
      <c r="ET598">
        <v>0</v>
      </c>
      <c r="EU598">
        <f t="shared" si="1734"/>
        <v>0</v>
      </c>
      <c r="EV598">
        <v>0</v>
      </c>
      <c r="EW598">
        <f t="shared" si="1830"/>
        <v>0</v>
      </c>
      <c r="EX598">
        <v>10</v>
      </c>
      <c r="EY598">
        <f t="shared" si="1831"/>
        <v>0.16785441588190378</v>
      </c>
      <c r="EZ598">
        <v>0</v>
      </c>
      <c r="FA598">
        <f t="shared" si="1735"/>
        <v>0</v>
      </c>
      <c r="FB598">
        <v>90</v>
      </c>
      <c r="FC598">
        <f t="shared" si="1736"/>
        <v>0.83214558411809625</v>
      </c>
      <c r="FD598">
        <v>0</v>
      </c>
      <c r="FE598">
        <f t="shared" si="1737"/>
        <v>0</v>
      </c>
      <c r="FF598">
        <v>0</v>
      </c>
      <c r="FG598">
        <f t="shared" si="1738"/>
        <v>0</v>
      </c>
      <c r="FH598">
        <v>0</v>
      </c>
      <c r="FI598">
        <f t="shared" si="1739"/>
        <v>0</v>
      </c>
      <c r="FJ598">
        <v>0</v>
      </c>
      <c r="FK598">
        <f t="shared" si="1773"/>
        <v>0</v>
      </c>
      <c r="FL598">
        <v>0</v>
      </c>
      <c r="FM598">
        <f t="shared" si="1774"/>
        <v>0</v>
      </c>
      <c r="FN598">
        <v>0</v>
      </c>
      <c r="FO598">
        <f t="shared" si="1775"/>
        <v>0</v>
      </c>
      <c r="FP598">
        <v>0</v>
      </c>
      <c r="FQ598">
        <f t="shared" si="1776"/>
        <v>0</v>
      </c>
      <c r="FR598">
        <v>0</v>
      </c>
      <c r="FS598">
        <f t="shared" si="1777"/>
        <v>0</v>
      </c>
      <c r="FT598">
        <v>0</v>
      </c>
      <c r="FU598">
        <f t="shared" si="1778"/>
        <v>0</v>
      </c>
      <c r="FV598">
        <v>0</v>
      </c>
      <c r="FW598">
        <f t="shared" si="1779"/>
        <v>0</v>
      </c>
      <c r="FX598">
        <v>0</v>
      </c>
      <c r="FY598">
        <f t="shared" si="1780"/>
        <v>0</v>
      </c>
      <c r="FZ598">
        <v>0</v>
      </c>
      <c r="GA598">
        <f t="shared" si="1781"/>
        <v>0</v>
      </c>
      <c r="GB598">
        <v>0</v>
      </c>
      <c r="GC598">
        <f t="shared" si="1782"/>
        <v>0</v>
      </c>
      <c r="GD598">
        <v>0</v>
      </c>
      <c r="GE598">
        <f t="shared" si="1783"/>
        <v>0</v>
      </c>
      <c r="GF598">
        <v>0</v>
      </c>
      <c r="GG598">
        <f t="shared" si="1697"/>
        <v>0</v>
      </c>
      <c r="GH598">
        <v>0</v>
      </c>
      <c r="GI598">
        <f t="shared" si="1751"/>
        <v>0</v>
      </c>
      <c r="GJ598">
        <v>0</v>
      </c>
      <c r="GK598">
        <f t="shared" si="1752"/>
        <v>0</v>
      </c>
      <c r="GL598">
        <v>0</v>
      </c>
      <c r="GM598">
        <f t="shared" si="1753"/>
        <v>0</v>
      </c>
      <c r="GN598">
        <v>0</v>
      </c>
      <c r="GO598">
        <f t="shared" si="1754"/>
        <v>0</v>
      </c>
      <c r="GP598">
        <v>0</v>
      </c>
      <c r="GQ598">
        <f t="shared" si="1755"/>
        <v>0</v>
      </c>
      <c r="GR598" s="3" t="s">
        <v>845</v>
      </c>
    </row>
    <row r="599" spans="1:200" x14ac:dyDescent="0.45">
      <c r="A599">
        <v>598</v>
      </c>
      <c r="B599" t="s">
        <v>53</v>
      </c>
      <c r="C599" t="s">
        <v>807</v>
      </c>
      <c r="D599" t="s">
        <v>830</v>
      </c>
      <c r="E599" t="s">
        <v>830</v>
      </c>
      <c r="F599">
        <v>473</v>
      </c>
      <c r="G599">
        <f>240+273</f>
        <v>513</v>
      </c>
      <c r="H599">
        <v>933</v>
      </c>
      <c r="I599" s="2">
        <f t="shared" si="1787"/>
        <v>0.54983922829581988</v>
      </c>
      <c r="J599" s="2">
        <f t="shared" si="1788"/>
        <v>40</v>
      </c>
      <c r="K599" s="2">
        <f t="shared" si="1789"/>
        <v>1.0845665961945032</v>
      </c>
      <c r="N599">
        <v>21</v>
      </c>
      <c r="O599">
        <v>62</v>
      </c>
      <c r="P599" s="2">
        <f t="shared" si="1681"/>
        <v>0.33870967741935482</v>
      </c>
      <c r="Q599" s="2">
        <f t="shared" si="1682"/>
        <v>0.66129032258064513</v>
      </c>
      <c r="S599">
        <v>16</v>
      </c>
      <c r="T599" s="2">
        <f t="shared" si="1837"/>
        <v>0</v>
      </c>
      <c r="U599">
        <v>22</v>
      </c>
      <c r="V599">
        <v>35</v>
      </c>
      <c r="W599" s="2">
        <f t="shared" si="1832"/>
        <v>4.62</v>
      </c>
      <c r="X599" s="2">
        <f t="shared" si="1832"/>
        <v>21.7</v>
      </c>
      <c r="Y599" s="7">
        <f t="shared" si="1790"/>
        <v>0.78709677419354829</v>
      </c>
      <c r="Z599" s="2">
        <f t="shared" si="1791"/>
        <v>0.62857142857142856</v>
      </c>
      <c r="AA599" s="2" t="e">
        <f t="shared" si="1833"/>
        <v>#DIV/0!</v>
      </c>
      <c r="AB599" s="2">
        <f t="shared" si="1833"/>
        <v>2.1875</v>
      </c>
      <c r="AC599" s="2">
        <f t="shared" si="1792"/>
        <v>0.66129032258064513</v>
      </c>
      <c r="AD599" s="2">
        <f t="shared" si="1834"/>
        <v>22</v>
      </c>
      <c r="AE599" s="2">
        <f t="shared" si="1834"/>
        <v>19</v>
      </c>
      <c r="AF599" s="2">
        <f t="shared" si="1759"/>
        <v>0.54285714285714282</v>
      </c>
      <c r="AG599" s="2">
        <f t="shared" si="1793"/>
        <v>1.1578947368421053</v>
      </c>
      <c r="AH599" s="2">
        <f t="shared" si="1797"/>
        <v>33.657142857142851</v>
      </c>
      <c r="AI599" s="2">
        <v>1</v>
      </c>
      <c r="AJ599">
        <v>1.2E-2</v>
      </c>
      <c r="AK599">
        <f t="shared" si="1760"/>
        <v>17.5</v>
      </c>
      <c r="AL599">
        <v>60</v>
      </c>
      <c r="AM599">
        <f t="shared" si="1761"/>
        <v>77.5</v>
      </c>
      <c r="AP599" t="s">
        <v>37</v>
      </c>
      <c r="AQ599">
        <v>105</v>
      </c>
      <c r="AR599">
        <f t="shared" si="1784"/>
        <v>2.0000000000000001E-4</v>
      </c>
      <c r="AS599">
        <v>3</v>
      </c>
      <c r="AT599">
        <v>1</v>
      </c>
      <c r="AU599">
        <f t="shared" si="1799"/>
        <v>27.712812921102035</v>
      </c>
      <c r="AV599" t="s">
        <v>53</v>
      </c>
      <c r="AW599" t="s">
        <v>64</v>
      </c>
      <c r="AZ599" s="2">
        <f t="shared" si="1835"/>
        <v>3</v>
      </c>
      <c r="BA599" s="2">
        <f t="shared" si="1836"/>
        <v>3.6642911682361925</v>
      </c>
      <c r="BB599">
        <v>0</v>
      </c>
      <c r="BC599">
        <f t="shared" si="1800"/>
        <v>0</v>
      </c>
      <c r="BD599">
        <v>0</v>
      </c>
      <c r="BE599">
        <f t="shared" si="1801"/>
        <v>0</v>
      </c>
      <c r="BF599">
        <v>0</v>
      </c>
      <c r="BG599">
        <f t="shared" si="1786"/>
        <v>0</v>
      </c>
      <c r="BH599">
        <v>0</v>
      </c>
      <c r="BI599">
        <f t="shared" si="1802"/>
        <v>0</v>
      </c>
      <c r="BJ599">
        <v>0</v>
      </c>
      <c r="BK599">
        <f t="shared" si="1803"/>
        <v>0</v>
      </c>
      <c r="BL599">
        <v>100</v>
      </c>
      <c r="BM599">
        <f t="shared" si="1804"/>
        <v>1</v>
      </c>
      <c r="BN599">
        <v>0</v>
      </c>
      <c r="BO599">
        <f t="shared" si="1805"/>
        <v>0</v>
      </c>
      <c r="BP599">
        <v>0</v>
      </c>
      <c r="BQ599">
        <f t="shared" si="1806"/>
        <v>0</v>
      </c>
      <c r="BR599">
        <v>0</v>
      </c>
      <c r="BS599">
        <f t="shared" si="1808"/>
        <v>0</v>
      </c>
      <c r="BT599">
        <v>0</v>
      </c>
      <c r="BU599">
        <f t="shared" si="1809"/>
        <v>0</v>
      </c>
      <c r="BV599">
        <v>0</v>
      </c>
      <c r="BW599">
        <f t="shared" si="1810"/>
        <v>0</v>
      </c>
      <c r="BX599">
        <v>0</v>
      </c>
      <c r="BY599">
        <f t="shared" si="1811"/>
        <v>0</v>
      </c>
      <c r="BZ599">
        <v>0</v>
      </c>
      <c r="CA599">
        <f t="shared" si="1812"/>
        <v>0</v>
      </c>
      <c r="CB599">
        <v>0</v>
      </c>
      <c r="CC599">
        <f t="shared" si="1813"/>
        <v>0</v>
      </c>
      <c r="CD599">
        <v>0</v>
      </c>
      <c r="CE599">
        <f t="shared" si="1814"/>
        <v>0</v>
      </c>
      <c r="CF599">
        <v>0</v>
      </c>
      <c r="CG599">
        <f t="shared" si="1815"/>
        <v>0</v>
      </c>
      <c r="CH599">
        <v>0</v>
      </c>
      <c r="CI599">
        <f t="shared" si="1816"/>
        <v>0</v>
      </c>
      <c r="CJ599">
        <v>0</v>
      </c>
      <c r="CK599">
        <f t="shared" si="1817"/>
        <v>0</v>
      </c>
      <c r="CL599">
        <v>0</v>
      </c>
      <c r="CM599">
        <f t="shared" si="1818"/>
        <v>0</v>
      </c>
      <c r="CN599">
        <v>0</v>
      </c>
      <c r="CO599">
        <f t="shared" si="1819"/>
        <v>0</v>
      </c>
      <c r="CP599">
        <v>0</v>
      </c>
      <c r="CQ599">
        <f t="shared" si="1820"/>
        <v>0</v>
      </c>
      <c r="CR599">
        <v>0</v>
      </c>
      <c r="CS599">
        <f t="shared" si="1821"/>
        <v>0</v>
      </c>
      <c r="CT599">
        <v>0</v>
      </c>
      <c r="CU599">
        <f t="shared" si="1822"/>
        <v>0</v>
      </c>
      <c r="CV599">
        <v>0</v>
      </c>
      <c r="CW599">
        <f t="shared" si="1823"/>
        <v>0</v>
      </c>
      <c r="CX599">
        <v>0</v>
      </c>
      <c r="CY599">
        <f t="shared" si="1824"/>
        <v>0</v>
      </c>
      <c r="CZ599">
        <v>0</v>
      </c>
      <c r="DA599">
        <f t="shared" si="1825"/>
        <v>0</v>
      </c>
      <c r="DB599">
        <v>0</v>
      </c>
      <c r="DC599">
        <f t="shared" si="1826"/>
        <v>0</v>
      </c>
      <c r="DD599">
        <v>0</v>
      </c>
      <c r="DE599">
        <f t="shared" si="1827"/>
        <v>0</v>
      </c>
      <c r="DF599">
        <v>0</v>
      </c>
      <c r="DG599">
        <f t="shared" si="1828"/>
        <v>0</v>
      </c>
      <c r="DH599">
        <v>0</v>
      </c>
      <c r="DI599">
        <f t="shared" si="1829"/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f t="shared" si="1733"/>
        <v>0</v>
      </c>
      <c r="ET599">
        <v>0</v>
      </c>
      <c r="EU599">
        <f t="shared" si="1734"/>
        <v>0</v>
      </c>
      <c r="EV599">
        <v>0</v>
      </c>
      <c r="EW599">
        <f t="shared" si="1830"/>
        <v>0</v>
      </c>
      <c r="EX599">
        <v>10</v>
      </c>
      <c r="EY599">
        <f t="shared" si="1831"/>
        <v>0.16785441588190378</v>
      </c>
      <c r="EZ599">
        <v>0</v>
      </c>
      <c r="FA599">
        <f t="shared" si="1735"/>
        <v>0</v>
      </c>
      <c r="FB599">
        <v>90</v>
      </c>
      <c r="FC599">
        <f t="shared" si="1736"/>
        <v>0.83214558411809625</v>
      </c>
      <c r="FD599">
        <v>0</v>
      </c>
      <c r="FE599">
        <f t="shared" si="1737"/>
        <v>0</v>
      </c>
      <c r="FF599">
        <v>0</v>
      </c>
      <c r="FG599">
        <f t="shared" si="1738"/>
        <v>0</v>
      </c>
      <c r="FH599">
        <v>0</v>
      </c>
      <c r="FI599">
        <f t="shared" si="1739"/>
        <v>0</v>
      </c>
      <c r="FJ599">
        <v>0</v>
      </c>
      <c r="FK599">
        <f t="shared" si="1773"/>
        <v>0</v>
      </c>
      <c r="FL599">
        <v>0</v>
      </c>
      <c r="FM599">
        <f t="shared" si="1774"/>
        <v>0</v>
      </c>
      <c r="FN599">
        <v>0</v>
      </c>
      <c r="FO599">
        <f t="shared" si="1775"/>
        <v>0</v>
      </c>
      <c r="FP599">
        <v>0</v>
      </c>
      <c r="FQ599">
        <f t="shared" si="1776"/>
        <v>0</v>
      </c>
      <c r="FR599">
        <v>0</v>
      </c>
      <c r="FS599">
        <f t="shared" si="1777"/>
        <v>0</v>
      </c>
      <c r="FT599">
        <v>0</v>
      </c>
      <c r="FU599">
        <f t="shared" si="1778"/>
        <v>0</v>
      </c>
      <c r="FV599">
        <v>0</v>
      </c>
      <c r="FW599">
        <f t="shared" si="1779"/>
        <v>0</v>
      </c>
      <c r="FX599">
        <v>0</v>
      </c>
      <c r="FY599">
        <f t="shared" si="1780"/>
        <v>0</v>
      </c>
      <c r="FZ599">
        <v>0</v>
      </c>
      <c r="GA599">
        <f t="shared" si="1781"/>
        <v>0</v>
      </c>
      <c r="GB599">
        <v>0</v>
      </c>
      <c r="GC599">
        <f t="shared" si="1782"/>
        <v>0</v>
      </c>
      <c r="GD599">
        <v>0</v>
      </c>
      <c r="GE599">
        <f t="shared" si="1783"/>
        <v>0</v>
      </c>
      <c r="GF599">
        <v>0</v>
      </c>
      <c r="GG599">
        <f t="shared" ref="GG599:GG627" si="1838">(((GF599/100)/GU$28)/((ER599/100)/HK$2+(ET599/100)/HM$2+(EV599/100)/HO$2+(EX599/100)/GW$2+(EZ599/100)/HA$10+(FB599/100)/GU$13+(FD599/100)/GW$13+(FF599/100)/GY$13+(FH599/100)/HA$13+(FJ599/100)/GU$19+(FL599/100)/GU$2+(FN599/100)/HC$2+(FP599/100)/GY$2+(FR599/100)/GU$22+(FT599/100)/GW$22+(FV599/100)/HE$2+(FX599/100)/GU$6+(FZ599/100)/GU$10+(GB599/100)/GZ$22+(GD599/100)/GY$25+(GF599/100)/GU$28+(GH599/100)/GU$31+(GJ599/100)/GW$31+(GL599/100)/GY$31+(GN599/100)/HA$31+(GP599/100)/GU$34))</f>
        <v>0</v>
      </c>
      <c r="GH599">
        <v>0</v>
      </c>
      <c r="GI599">
        <f t="shared" si="1751"/>
        <v>0</v>
      </c>
      <c r="GJ599">
        <v>0</v>
      </c>
      <c r="GK599">
        <f t="shared" si="1752"/>
        <v>0</v>
      </c>
      <c r="GL599">
        <v>0</v>
      </c>
      <c r="GM599">
        <f t="shared" si="1753"/>
        <v>0</v>
      </c>
      <c r="GN599">
        <v>0</v>
      </c>
      <c r="GO599">
        <f t="shared" si="1754"/>
        <v>0</v>
      </c>
      <c r="GP599">
        <v>0</v>
      </c>
      <c r="GQ599">
        <f t="shared" si="1755"/>
        <v>0</v>
      </c>
      <c r="GR599" s="3" t="s">
        <v>845</v>
      </c>
    </row>
    <row r="600" spans="1:200" x14ac:dyDescent="0.45">
      <c r="A600">
        <v>599</v>
      </c>
      <c r="B600" t="s">
        <v>53</v>
      </c>
      <c r="C600" t="s">
        <v>807</v>
      </c>
      <c r="D600" t="s">
        <v>830</v>
      </c>
      <c r="E600" t="s">
        <v>830</v>
      </c>
      <c r="F600">
        <v>473</v>
      </c>
      <c r="G600">
        <f>250+273</f>
        <v>523</v>
      </c>
      <c r="H600">
        <v>933</v>
      </c>
      <c r="I600" s="2">
        <f t="shared" si="1787"/>
        <v>0.56055734190782425</v>
      </c>
      <c r="J600" s="2">
        <f t="shared" si="1788"/>
        <v>50</v>
      </c>
      <c r="K600" s="2">
        <f t="shared" si="1789"/>
        <v>1.1057082452431291</v>
      </c>
      <c r="N600">
        <v>46</v>
      </c>
      <c r="O600">
        <v>62</v>
      </c>
      <c r="P600" s="2">
        <f t="shared" si="1681"/>
        <v>0.74193548387096775</v>
      </c>
      <c r="Q600" s="2">
        <f t="shared" si="1682"/>
        <v>0.25806451612903225</v>
      </c>
      <c r="S600">
        <v>16</v>
      </c>
      <c r="T600" s="2">
        <f t="shared" si="1837"/>
        <v>0</v>
      </c>
      <c r="U600">
        <v>25</v>
      </c>
      <c r="V600">
        <v>34</v>
      </c>
      <c r="W600" s="2">
        <f t="shared" si="1832"/>
        <v>11.5</v>
      </c>
      <c r="X600" s="2">
        <f t="shared" si="1832"/>
        <v>21.08</v>
      </c>
      <c r="Y600" s="7">
        <f t="shared" si="1790"/>
        <v>0.45445920303605308</v>
      </c>
      <c r="Z600" s="2">
        <f t="shared" si="1791"/>
        <v>0.73529411764705888</v>
      </c>
      <c r="AA600" s="2" t="e">
        <f t="shared" si="1833"/>
        <v>#DIV/0!</v>
      </c>
      <c r="AB600" s="2">
        <f t="shared" si="1833"/>
        <v>2.125</v>
      </c>
      <c r="AC600" s="2">
        <f t="shared" si="1792"/>
        <v>0.25806451612903225</v>
      </c>
      <c r="AD600" s="2">
        <f t="shared" si="1834"/>
        <v>25</v>
      </c>
      <c r="AE600" s="2">
        <f t="shared" si="1834"/>
        <v>18</v>
      </c>
      <c r="AF600" s="2">
        <f t="shared" si="1759"/>
        <v>0.52941176470588236</v>
      </c>
      <c r="AG600" s="2">
        <f t="shared" si="1793"/>
        <v>1.3888888888888888</v>
      </c>
      <c r="AH600" s="2">
        <f t="shared" si="1797"/>
        <v>32.823529411764703</v>
      </c>
      <c r="AI600" s="2">
        <v>1</v>
      </c>
      <c r="AJ600">
        <v>1.2E-2</v>
      </c>
      <c r="AK600">
        <f t="shared" si="1760"/>
        <v>38.333333333333336</v>
      </c>
      <c r="AL600">
        <v>60</v>
      </c>
      <c r="AM600">
        <f t="shared" si="1761"/>
        <v>98.333333333333343</v>
      </c>
      <c r="AP600" t="s">
        <v>37</v>
      </c>
      <c r="AQ600">
        <v>105</v>
      </c>
      <c r="AR600">
        <f t="shared" si="1784"/>
        <v>2.0000000000000001E-4</v>
      </c>
      <c r="AS600">
        <v>3</v>
      </c>
      <c r="AT600">
        <v>1</v>
      </c>
      <c r="AU600">
        <f t="shared" si="1799"/>
        <v>27.712812921102035</v>
      </c>
      <c r="AV600" t="s">
        <v>53</v>
      </c>
      <c r="AW600" t="s">
        <v>64</v>
      </c>
      <c r="AZ600" s="2">
        <f t="shared" si="1835"/>
        <v>3</v>
      </c>
      <c r="BA600" s="2">
        <f t="shared" si="1836"/>
        <v>3.6642911682361925</v>
      </c>
      <c r="BB600">
        <v>0</v>
      </c>
      <c r="BC600">
        <f t="shared" si="1800"/>
        <v>0</v>
      </c>
      <c r="BD600">
        <v>0</v>
      </c>
      <c r="BE600">
        <f t="shared" si="1801"/>
        <v>0</v>
      </c>
      <c r="BF600">
        <v>0</v>
      </c>
      <c r="BG600">
        <f t="shared" si="1786"/>
        <v>0</v>
      </c>
      <c r="BH600">
        <v>0</v>
      </c>
      <c r="BI600">
        <f t="shared" si="1802"/>
        <v>0</v>
      </c>
      <c r="BJ600">
        <v>0</v>
      </c>
      <c r="BK600">
        <f t="shared" si="1803"/>
        <v>0</v>
      </c>
      <c r="BL600">
        <v>100</v>
      </c>
      <c r="BM600">
        <f t="shared" si="1804"/>
        <v>1</v>
      </c>
      <c r="BN600">
        <v>0</v>
      </c>
      <c r="BO600">
        <f t="shared" si="1805"/>
        <v>0</v>
      </c>
      <c r="BP600">
        <v>0</v>
      </c>
      <c r="BQ600">
        <f t="shared" si="1806"/>
        <v>0</v>
      </c>
      <c r="BR600">
        <v>0</v>
      </c>
      <c r="BS600">
        <f t="shared" si="1808"/>
        <v>0</v>
      </c>
      <c r="BT600">
        <v>0</v>
      </c>
      <c r="BU600">
        <f t="shared" si="1809"/>
        <v>0</v>
      </c>
      <c r="BV600">
        <v>0</v>
      </c>
      <c r="BW600">
        <f t="shared" si="1810"/>
        <v>0</v>
      </c>
      <c r="BX600">
        <v>0</v>
      </c>
      <c r="BY600">
        <f t="shared" si="1811"/>
        <v>0</v>
      </c>
      <c r="BZ600">
        <v>0</v>
      </c>
      <c r="CA600">
        <f t="shared" si="1812"/>
        <v>0</v>
      </c>
      <c r="CB600">
        <v>0</v>
      </c>
      <c r="CC600">
        <f t="shared" si="1813"/>
        <v>0</v>
      </c>
      <c r="CD600">
        <v>0</v>
      </c>
      <c r="CE600">
        <f t="shared" si="1814"/>
        <v>0</v>
      </c>
      <c r="CF600">
        <v>0</v>
      </c>
      <c r="CG600">
        <f t="shared" si="1815"/>
        <v>0</v>
      </c>
      <c r="CH600">
        <v>0</v>
      </c>
      <c r="CI600">
        <f t="shared" si="1816"/>
        <v>0</v>
      </c>
      <c r="CJ600">
        <v>0</v>
      </c>
      <c r="CK600">
        <f t="shared" si="1817"/>
        <v>0</v>
      </c>
      <c r="CL600">
        <v>0</v>
      </c>
      <c r="CM600">
        <f t="shared" si="1818"/>
        <v>0</v>
      </c>
      <c r="CN600">
        <v>0</v>
      </c>
      <c r="CO600">
        <f t="shared" si="1819"/>
        <v>0</v>
      </c>
      <c r="CP600">
        <v>0</v>
      </c>
      <c r="CQ600">
        <f t="shared" si="1820"/>
        <v>0</v>
      </c>
      <c r="CR600">
        <v>0</v>
      </c>
      <c r="CS600">
        <f t="shared" si="1821"/>
        <v>0</v>
      </c>
      <c r="CT600">
        <v>0</v>
      </c>
      <c r="CU600">
        <f t="shared" si="1822"/>
        <v>0</v>
      </c>
      <c r="CV600">
        <v>0</v>
      </c>
      <c r="CW600">
        <f t="shared" si="1823"/>
        <v>0</v>
      </c>
      <c r="CX600">
        <v>0</v>
      </c>
      <c r="CY600">
        <f t="shared" si="1824"/>
        <v>0</v>
      </c>
      <c r="CZ600">
        <v>0</v>
      </c>
      <c r="DA600">
        <f t="shared" si="1825"/>
        <v>0</v>
      </c>
      <c r="DB600">
        <v>0</v>
      </c>
      <c r="DC600">
        <f t="shared" si="1826"/>
        <v>0</v>
      </c>
      <c r="DD600">
        <v>0</v>
      </c>
      <c r="DE600">
        <f t="shared" si="1827"/>
        <v>0</v>
      </c>
      <c r="DF600">
        <v>0</v>
      </c>
      <c r="DG600">
        <f t="shared" si="1828"/>
        <v>0</v>
      </c>
      <c r="DH600">
        <v>0</v>
      </c>
      <c r="DI600">
        <f t="shared" si="1829"/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f t="shared" si="1733"/>
        <v>0</v>
      </c>
      <c r="ET600">
        <v>0</v>
      </c>
      <c r="EU600">
        <f t="shared" si="1734"/>
        <v>0</v>
      </c>
      <c r="EV600">
        <v>0</v>
      </c>
      <c r="EW600">
        <f t="shared" si="1830"/>
        <v>0</v>
      </c>
      <c r="EX600">
        <v>10</v>
      </c>
      <c r="EY600">
        <f t="shared" si="1831"/>
        <v>0.16785441588190378</v>
      </c>
      <c r="EZ600">
        <v>0</v>
      </c>
      <c r="FA600">
        <f t="shared" si="1735"/>
        <v>0</v>
      </c>
      <c r="FB600">
        <v>90</v>
      </c>
      <c r="FC600">
        <f t="shared" si="1736"/>
        <v>0.83214558411809625</v>
      </c>
      <c r="FD600">
        <v>0</v>
      </c>
      <c r="FE600">
        <f t="shared" si="1737"/>
        <v>0</v>
      </c>
      <c r="FF600">
        <v>0</v>
      </c>
      <c r="FG600">
        <f t="shared" si="1738"/>
        <v>0</v>
      </c>
      <c r="FH600">
        <v>0</v>
      </c>
      <c r="FI600">
        <f t="shared" si="1739"/>
        <v>0</v>
      </c>
      <c r="FJ600">
        <v>0</v>
      </c>
      <c r="FK600">
        <f t="shared" si="1773"/>
        <v>0</v>
      </c>
      <c r="FL600">
        <v>0</v>
      </c>
      <c r="FM600">
        <f t="shared" si="1774"/>
        <v>0</v>
      </c>
      <c r="FN600">
        <v>0</v>
      </c>
      <c r="FO600">
        <f t="shared" si="1775"/>
        <v>0</v>
      </c>
      <c r="FP600">
        <v>0</v>
      </c>
      <c r="FQ600">
        <f t="shared" si="1776"/>
        <v>0</v>
      </c>
      <c r="FR600">
        <v>0</v>
      </c>
      <c r="FS600">
        <f t="shared" si="1777"/>
        <v>0</v>
      </c>
      <c r="FT600">
        <v>0</v>
      </c>
      <c r="FU600">
        <f t="shared" si="1778"/>
        <v>0</v>
      </c>
      <c r="FV600">
        <v>0</v>
      </c>
      <c r="FW600">
        <f t="shared" si="1779"/>
        <v>0</v>
      </c>
      <c r="FX600">
        <v>0</v>
      </c>
      <c r="FY600">
        <f t="shared" si="1780"/>
        <v>0</v>
      </c>
      <c r="FZ600">
        <v>0</v>
      </c>
      <c r="GA600">
        <f t="shared" si="1781"/>
        <v>0</v>
      </c>
      <c r="GB600">
        <v>0</v>
      </c>
      <c r="GC600">
        <f t="shared" si="1782"/>
        <v>0</v>
      </c>
      <c r="GD600">
        <v>0</v>
      </c>
      <c r="GE600">
        <f t="shared" si="1783"/>
        <v>0</v>
      </c>
      <c r="GF600">
        <v>0</v>
      </c>
      <c r="GG600">
        <f t="shared" si="1838"/>
        <v>0</v>
      </c>
      <c r="GH600">
        <v>0</v>
      </c>
      <c r="GI600">
        <f t="shared" si="1751"/>
        <v>0</v>
      </c>
      <c r="GJ600">
        <v>0</v>
      </c>
      <c r="GK600">
        <f t="shared" si="1752"/>
        <v>0</v>
      </c>
      <c r="GL600">
        <v>0</v>
      </c>
      <c r="GM600">
        <f t="shared" si="1753"/>
        <v>0</v>
      </c>
      <c r="GN600">
        <v>0</v>
      </c>
      <c r="GO600">
        <f t="shared" si="1754"/>
        <v>0</v>
      </c>
      <c r="GP600">
        <v>0</v>
      </c>
      <c r="GQ600">
        <f t="shared" si="1755"/>
        <v>0</v>
      </c>
      <c r="GR600" s="3" t="s">
        <v>845</v>
      </c>
    </row>
    <row r="601" spans="1:200" x14ac:dyDescent="0.45">
      <c r="A601">
        <v>600</v>
      </c>
      <c r="B601" t="s">
        <v>53</v>
      </c>
      <c r="C601" t="s">
        <v>807</v>
      </c>
      <c r="D601" t="s">
        <v>830</v>
      </c>
      <c r="E601" t="s">
        <v>830</v>
      </c>
      <c r="F601">
        <v>473</v>
      </c>
      <c r="G601">
        <f>260+273</f>
        <v>533</v>
      </c>
      <c r="H601">
        <v>933</v>
      </c>
      <c r="I601" s="2">
        <f t="shared" si="1787"/>
        <v>0.5712754555198285</v>
      </c>
      <c r="J601" s="2">
        <f t="shared" si="1788"/>
        <v>60</v>
      </c>
      <c r="K601" s="2">
        <f t="shared" si="1789"/>
        <v>1.1268498942917549</v>
      </c>
      <c r="N601">
        <v>48</v>
      </c>
      <c r="O601">
        <v>61</v>
      </c>
      <c r="P601" s="2">
        <f t="shared" si="1681"/>
        <v>0.78688524590163933</v>
      </c>
      <c r="Q601" s="2">
        <f t="shared" si="1682"/>
        <v>0.21311475409836064</v>
      </c>
      <c r="S601">
        <v>16</v>
      </c>
      <c r="T601" s="2">
        <f t="shared" si="1837"/>
        <v>0</v>
      </c>
      <c r="U601">
        <v>24</v>
      </c>
      <c r="V601">
        <v>32</v>
      </c>
      <c r="W601" s="2">
        <f t="shared" si="1832"/>
        <v>11.52</v>
      </c>
      <c r="X601" s="2">
        <f t="shared" si="1832"/>
        <v>19.52</v>
      </c>
      <c r="Y601" s="7">
        <f t="shared" si="1790"/>
        <v>0.4098360655737705</v>
      </c>
      <c r="Z601" s="2">
        <f t="shared" si="1791"/>
        <v>0.75</v>
      </c>
      <c r="AA601" s="2" t="e">
        <f t="shared" si="1833"/>
        <v>#DIV/0!</v>
      </c>
      <c r="AB601" s="2">
        <f t="shared" si="1833"/>
        <v>2</v>
      </c>
      <c r="AC601" s="2">
        <f t="shared" si="1792"/>
        <v>0.21311475409836064</v>
      </c>
      <c r="AD601" s="2">
        <f t="shared" si="1834"/>
        <v>24</v>
      </c>
      <c r="AE601" s="2">
        <f t="shared" si="1834"/>
        <v>16</v>
      </c>
      <c r="AF601" s="2">
        <f t="shared" si="1759"/>
        <v>0.5</v>
      </c>
      <c r="AG601" s="2">
        <f t="shared" si="1793"/>
        <v>1.5</v>
      </c>
      <c r="AH601" s="2">
        <f t="shared" si="1797"/>
        <v>30.5</v>
      </c>
      <c r="AI601" s="2">
        <v>1</v>
      </c>
      <c r="AJ601">
        <v>1.2E-2</v>
      </c>
      <c r="AK601">
        <f t="shared" si="1760"/>
        <v>39.999999999999993</v>
      </c>
      <c r="AL601">
        <v>60</v>
      </c>
      <c r="AM601">
        <f t="shared" si="1761"/>
        <v>100</v>
      </c>
      <c r="AP601" t="s">
        <v>37</v>
      </c>
      <c r="AQ601">
        <v>105</v>
      </c>
      <c r="AR601">
        <f t="shared" si="1784"/>
        <v>2.0000000000000001E-4</v>
      </c>
      <c r="AS601">
        <v>3</v>
      </c>
      <c r="AT601">
        <v>1</v>
      </c>
      <c r="AU601">
        <f t="shared" si="1799"/>
        <v>27.712812921102035</v>
      </c>
      <c r="AV601" t="s">
        <v>53</v>
      </c>
      <c r="AW601" t="s">
        <v>64</v>
      </c>
      <c r="AZ601" s="2">
        <f t="shared" si="1835"/>
        <v>3</v>
      </c>
      <c r="BA601" s="2">
        <f t="shared" si="1836"/>
        <v>3.6642911682361925</v>
      </c>
      <c r="BB601">
        <v>0</v>
      </c>
      <c r="BC601">
        <f t="shared" si="1800"/>
        <v>0</v>
      </c>
      <c r="BD601">
        <v>0</v>
      </c>
      <c r="BE601">
        <f t="shared" si="1801"/>
        <v>0</v>
      </c>
      <c r="BF601">
        <v>0</v>
      </c>
      <c r="BG601">
        <f t="shared" si="1786"/>
        <v>0</v>
      </c>
      <c r="BH601">
        <v>0</v>
      </c>
      <c r="BI601">
        <f t="shared" si="1802"/>
        <v>0</v>
      </c>
      <c r="BJ601">
        <v>0</v>
      </c>
      <c r="BK601">
        <f t="shared" si="1803"/>
        <v>0</v>
      </c>
      <c r="BL601">
        <v>100</v>
      </c>
      <c r="BM601">
        <f t="shared" si="1804"/>
        <v>1</v>
      </c>
      <c r="BN601">
        <v>0</v>
      </c>
      <c r="BO601">
        <f t="shared" si="1805"/>
        <v>0</v>
      </c>
      <c r="BP601">
        <v>0</v>
      </c>
      <c r="BQ601">
        <f t="shared" si="1806"/>
        <v>0</v>
      </c>
      <c r="BR601">
        <v>0</v>
      </c>
      <c r="BS601">
        <f t="shared" si="1808"/>
        <v>0</v>
      </c>
      <c r="BT601">
        <v>0</v>
      </c>
      <c r="BU601">
        <f t="shared" si="1809"/>
        <v>0</v>
      </c>
      <c r="BV601">
        <v>0</v>
      </c>
      <c r="BW601">
        <f t="shared" si="1810"/>
        <v>0</v>
      </c>
      <c r="BX601">
        <v>0</v>
      </c>
      <c r="BY601">
        <f t="shared" si="1811"/>
        <v>0</v>
      </c>
      <c r="BZ601">
        <v>0</v>
      </c>
      <c r="CA601">
        <f t="shared" si="1812"/>
        <v>0</v>
      </c>
      <c r="CB601">
        <v>0</v>
      </c>
      <c r="CC601">
        <f t="shared" si="1813"/>
        <v>0</v>
      </c>
      <c r="CD601">
        <v>0</v>
      </c>
      <c r="CE601">
        <f t="shared" si="1814"/>
        <v>0</v>
      </c>
      <c r="CF601">
        <v>0</v>
      </c>
      <c r="CG601">
        <f t="shared" si="1815"/>
        <v>0</v>
      </c>
      <c r="CH601">
        <v>0</v>
      </c>
      <c r="CI601">
        <f t="shared" si="1816"/>
        <v>0</v>
      </c>
      <c r="CJ601">
        <v>0</v>
      </c>
      <c r="CK601">
        <f t="shared" si="1817"/>
        <v>0</v>
      </c>
      <c r="CL601">
        <v>0</v>
      </c>
      <c r="CM601">
        <f t="shared" si="1818"/>
        <v>0</v>
      </c>
      <c r="CN601">
        <v>0</v>
      </c>
      <c r="CO601">
        <f t="shared" si="1819"/>
        <v>0</v>
      </c>
      <c r="CP601">
        <v>0</v>
      </c>
      <c r="CQ601">
        <f t="shared" si="1820"/>
        <v>0</v>
      </c>
      <c r="CR601">
        <v>0</v>
      </c>
      <c r="CS601">
        <f t="shared" si="1821"/>
        <v>0</v>
      </c>
      <c r="CT601">
        <v>0</v>
      </c>
      <c r="CU601">
        <f t="shared" si="1822"/>
        <v>0</v>
      </c>
      <c r="CV601">
        <v>0</v>
      </c>
      <c r="CW601">
        <f t="shared" si="1823"/>
        <v>0</v>
      </c>
      <c r="CX601">
        <v>0</v>
      </c>
      <c r="CY601">
        <f t="shared" si="1824"/>
        <v>0</v>
      </c>
      <c r="CZ601">
        <v>0</v>
      </c>
      <c r="DA601">
        <f t="shared" si="1825"/>
        <v>0</v>
      </c>
      <c r="DB601">
        <v>0</v>
      </c>
      <c r="DC601">
        <f t="shared" si="1826"/>
        <v>0</v>
      </c>
      <c r="DD601">
        <v>0</v>
      </c>
      <c r="DE601">
        <f t="shared" si="1827"/>
        <v>0</v>
      </c>
      <c r="DF601">
        <v>0</v>
      </c>
      <c r="DG601">
        <f t="shared" si="1828"/>
        <v>0</v>
      </c>
      <c r="DH601">
        <v>0</v>
      </c>
      <c r="DI601">
        <f t="shared" si="1829"/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f t="shared" si="1733"/>
        <v>0</v>
      </c>
      <c r="ET601">
        <v>0</v>
      </c>
      <c r="EU601">
        <f t="shared" si="1734"/>
        <v>0</v>
      </c>
      <c r="EV601">
        <v>0</v>
      </c>
      <c r="EW601">
        <f t="shared" si="1830"/>
        <v>0</v>
      </c>
      <c r="EX601">
        <v>10</v>
      </c>
      <c r="EY601">
        <f t="shared" si="1831"/>
        <v>0.16785441588190378</v>
      </c>
      <c r="EZ601">
        <v>0</v>
      </c>
      <c r="FA601">
        <f t="shared" si="1735"/>
        <v>0</v>
      </c>
      <c r="FB601">
        <v>90</v>
      </c>
      <c r="FC601">
        <f t="shared" si="1736"/>
        <v>0.83214558411809625</v>
      </c>
      <c r="FD601">
        <v>0</v>
      </c>
      <c r="FE601">
        <f t="shared" si="1737"/>
        <v>0</v>
      </c>
      <c r="FF601">
        <v>0</v>
      </c>
      <c r="FG601">
        <f t="shared" si="1738"/>
        <v>0</v>
      </c>
      <c r="FH601">
        <v>0</v>
      </c>
      <c r="FI601">
        <f t="shared" si="1739"/>
        <v>0</v>
      </c>
      <c r="FJ601">
        <v>0</v>
      </c>
      <c r="FK601">
        <f t="shared" si="1773"/>
        <v>0</v>
      </c>
      <c r="FL601">
        <v>0</v>
      </c>
      <c r="FM601">
        <f t="shared" si="1774"/>
        <v>0</v>
      </c>
      <c r="FN601">
        <v>0</v>
      </c>
      <c r="FO601">
        <f t="shared" si="1775"/>
        <v>0</v>
      </c>
      <c r="FP601">
        <v>0</v>
      </c>
      <c r="FQ601">
        <f t="shared" si="1776"/>
        <v>0</v>
      </c>
      <c r="FR601">
        <v>0</v>
      </c>
      <c r="FS601">
        <f t="shared" si="1777"/>
        <v>0</v>
      </c>
      <c r="FT601">
        <v>0</v>
      </c>
      <c r="FU601">
        <f t="shared" si="1778"/>
        <v>0</v>
      </c>
      <c r="FV601">
        <v>0</v>
      </c>
      <c r="FW601">
        <f t="shared" si="1779"/>
        <v>0</v>
      </c>
      <c r="FX601">
        <v>0</v>
      </c>
      <c r="FY601">
        <f t="shared" si="1780"/>
        <v>0</v>
      </c>
      <c r="FZ601">
        <v>0</v>
      </c>
      <c r="GA601">
        <f t="shared" si="1781"/>
        <v>0</v>
      </c>
      <c r="GB601">
        <v>0</v>
      </c>
      <c r="GC601">
        <f t="shared" si="1782"/>
        <v>0</v>
      </c>
      <c r="GD601">
        <v>0</v>
      </c>
      <c r="GE601">
        <f t="shared" si="1783"/>
        <v>0</v>
      </c>
      <c r="GF601">
        <v>0</v>
      </c>
      <c r="GG601">
        <f t="shared" si="1838"/>
        <v>0</v>
      </c>
      <c r="GH601">
        <v>0</v>
      </c>
      <c r="GI601">
        <f t="shared" si="1751"/>
        <v>0</v>
      </c>
      <c r="GJ601">
        <v>0</v>
      </c>
      <c r="GK601">
        <f t="shared" si="1752"/>
        <v>0</v>
      </c>
      <c r="GL601">
        <v>0</v>
      </c>
      <c r="GM601">
        <f t="shared" si="1753"/>
        <v>0</v>
      </c>
      <c r="GN601">
        <v>0</v>
      </c>
      <c r="GO601">
        <f t="shared" si="1754"/>
        <v>0</v>
      </c>
      <c r="GP601">
        <v>0</v>
      </c>
      <c r="GQ601">
        <f t="shared" si="1755"/>
        <v>0</v>
      </c>
      <c r="GR601" s="3" t="s">
        <v>845</v>
      </c>
    </row>
    <row r="602" spans="1:200" x14ac:dyDescent="0.45">
      <c r="A602">
        <v>601</v>
      </c>
      <c r="B602" t="s">
        <v>368</v>
      </c>
      <c r="C602" t="s">
        <v>398</v>
      </c>
      <c r="D602" t="s">
        <v>846</v>
      </c>
      <c r="E602" t="s">
        <v>847</v>
      </c>
      <c r="F602">
        <f>231.9+273</f>
        <v>504.9</v>
      </c>
      <c r="G602">
        <f>275+273</f>
        <v>548</v>
      </c>
      <c r="H602">
        <v>1773</v>
      </c>
      <c r="I602" s="2">
        <f t="shared" si="1787"/>
        <v>0.30908065425831921</v>
      </c>
      <c r="J602" s="2">
        <f t="shared" si="1788"/>
        <v>43.100000000000023</v>
      </c>
      <c r="K602" s="2">
        <f t="shared" si="1789"/>
        <v>1.0853634383046149</v>
      </c>
      <c r="N602">
        <v>8</v>
      </c>
      <c r="O602">
        <v>52</v>
      </c>
      <c r="P602" s="2">
        <f t="shared" si="1681"/>
        <v>0.15384615384615385</v>
      </c>
      <c r="Q602" s="2">
        <f t="shared" si="1682"/>
        <v>0.84615384615384615</v>
      </c>
      <c r="S602">
        <v>16</v>
      </c>
      <c r="T602" s="2">
        <f t="shared" si="1837"/>
        <v>0</v>
      </c>
      <c r="U602">
        <v>96</v>
      </c>
      <c r="V602">
        <v>121</v>
      </c>
      <c r="W602" s="2">
        <f t="shared" si="1832"/>
        <v>7.68</v>
      </c>
      <c r="X602" s="2">
        <f t="shared" si="1832"/>
        <v>62.92</v>
      </c>
      <c r="Y602" s="7">
        <f t="shared" si="1790"/>
        <v>0.87794024157660522</v>
      </c>
      <c r="Z602" s="2">
        <f t="shared" si="1791"/>
        <v>0.79338842975206614</v>
      </c>
      <c r="AA602" s="2" t="e">
        <f t="shared" si="1833"/>
        <v>#DIV/0!</v>
      </c>
      <c r="AB602" s="2">
        <f t="shared" si="1833"/>
        <v>7.5625</v>
      </c>
      <c r="AC602" s="2">
        <f t="shared" si="1792"/>
        <v>0.84615384615384615</v>
      </c>
      <c r="AD602" s="2">
        <f t="shared" si="1834"/>
        <v>96</v>
      </c>
      <c r="AE602" s="2">
        <f t="shared" si="1834"/>
        <v>105</v>
      </c>
      <c r="AF602" s="2">
        <f t="shared" si="1759"/>
        <v>0.86776859504132231</v>
      </c>
      <c r="AG602" s="2">
        <f t="shared" si="1793"/>
        <v>0.91428571428571426</v>
      </c>
      <c r="AH602" s="2">
        <f t="shared" si="1797"/>
        <v>45.123966942148762</v>
      </c>
      <c r="AI602" s="2">
        <v>3</v>
      </c>
      <c r="AK602" t="e">
        <f t="shared" si="1760"/>
        <v>#DIV/0!</v>
      </c>
      <c r="AM602" t="e">
        <f t="shared" si="1761"/>
        <v>#DIV/0!</v>
      </c>
      <c r="AP602" t="s">
        <v>37</v>
      </c>
      <c r="AT602">
        <v>1</v>
      </c>
      <c r="AV602" t="s">
        <v>372</v>
      </c>
      <c r="AW602" t="s">
        <v>373</v>
      </c>
      <c r="AZ602" s="2">
        <f t="shared" si="1835"/>
        <v>2.0581617952103879</v>
      </c>
      <c r="BA602" s="2">
        <f t="shared" si="1836"/>
        <v>4</v>
      </c>
      <c r="BB602">
        <v>0</v>
      </c>
      <c r="BC602">
        <f t="shared" si="1800"/>
        <v>0</v>
      </c>
      <c r="BD602">
        <v>0</v>
      </c>
      <c r="BE602">
        <f t="shared" si="1801"/>
        <v>0</v>
      </c>
      <c r="BF602">
        <v>0</v>
      </c>
      <c r="BG602">
        <f t="shared" si="1786"/>
        <v>0</v>
      </c>
      <c r="BH602">
        <v>0.95</v>
      </c>
      <c r="BI602">
        <f t="shared" si="1802"/>
        <v>9.4472272026168338E-3</v>
      </c>
      <c r="BJ602">
        <v>0</v>
      </c>
      <c r="BK602">
        <f t="shared" si="1803"/>
        <v>0</v>
      </c>
      <c r="BL602">
        <v>0</v>
      </c>
      <c r="BM602">
        <f t="shared" si="1804"/>
        <v>0</v>
      </c>
      <c r="BN602">
        <v>0</v>
      </c>
      <c r="BO602">
        <f t="shared" si="1805"/>
        <v>0</v>
      </c>
      <c r="BP602">
        <v>0</v>
      </c>
      <c r="BQ602">
        <f t="shared" si="1806"/>
        <v>0</v>
      </c>
      <c r="BR602">
        <f>100-BT602-BH602-BZ602-CB602</f>
        <v>96.75</v>
      </c>
      <c r="BS602">
        <f t="shared" si="1808"/>
        <v>0.94649925893662323</v>
      </c>
      <c r="BT602">
        <v>0.3</v>
      </c>
      <c r="BU602">
        <f t="shared" si="1809"/>
        <v>1.3646832062510113E-2</v>
      </c>
      <c r="BV602">
        <v>0</v>
      </c>
      <c r="BW602">
        <f t="shared" si="1810"/>
        <v>0</v>
      </c>
      <c r="BX602">
        <v>0</v>
      </c>
      <c r="BY602">
        <f t="shared" si="1811"/>
        <v>0</v>
      </c>
      <c r="BZ602">
        <v>1.05</v>
      </c>
      <c r="CA602">
        <f t="shared" si="1812"/>
        <v>2.042493762787248E-2</v>
      </c>
      <c r="CB602">
        <v>0.95</v>
      </c>
      <c r="CC602">
        <f t="shared" si="1813"/>
        <v>9.9817441703774646E-3</v>
      </c>
      <c r="CD602">
        <v>0</v>
      </c>
      <c r="CE602">
        <f t="shared" si="1814"/>
        <v>0</v>
      </c>
      <c r="CF602">
        <v>0</v>
      </c>
      <c r="CG602">
        <f t="shared" si="1815"/>
        <v>0</v>
      </c>
      <c r="CH602">
        <v>0</v>
      </c>
      <c r="CI602">
        <f t="shared" si="1816"/>
        <v>0</v>
      </c>
      <c r="CJ602">
        <v>0</v>
      </c>
      <c r="CK602">
        <f t="shared" si="1817"/>
        <v>0</v>
      </c>
      <c r="CL602">
        <v>0</v>
      </c>
      <c r="CM602">
        <f t="shared" si="1818"/>
        <v>0</v>
      </c>
      <c r="CN602">
        <v>0</v>
      </c>
      <c r="CO602">
        <f t="shared" si="1819"/>
        <v>0</v>
      </c>
      <c r="CP602">
        <v>0</v>
      </c>
      <c r="CQ602">
        <f t="shared" si="1820"/>
        <v>0</v>
      </c>
      <c r="CR602">
        <v>0</v>
      </c>
      <c r="CS602">
        <f t="shared" si="1821"/>
        <v>0</v>
      </c>
      <c r="CT602">
        <v>0</v>
      </c>
      <c r="CU602">
        <f t="shared" si="1822"/>
        <v>0</v>
      </c>
      <c r="CV602">
        <v>0</v>
      </c>
      <c r="CW602">
        <f t="shared" si="1823"/>
        <v>0</v>
      </c>
      <c r="CX602">
        <v>0</v>
      </c>
      <c r="CY602">
        <f t="shared" si="1824"/>
        <v>0</v>
      </c>
      <c r="CZ602">
        <v>0</v>
      </c>
      <c r="DA602">
        <f t="shared" si="1825"/>
        <v>0</v>
      </c>
      <c r="DB602">
        <v>0</v>
      </c>
      <c r="DC602">
        <f t="shared" si="1826"/>
        <v>0</v>
      </c>
      <c r="DD602">
        <v>0</v>
      </c>
      <c r="DE602">
        <f t="shared" si="1827"/>
        <v>0</v>
      </c>
      <c r="DF602">
        <v>0</v>
      </c>
      <c r="DG602">
        <f t="shared" si="1828"/>
        <v>0</v>
      </c>
      <c r="DH602">
        <v>0</v>
      </c>
      <c r="DI602">
        <f t="shared" si="1829"/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f t="shared" si="1733"/>
        <v>0</v>
      </c>
      <c r="ET602">
        <v>0</v>
      </c>
      <c r="EU602">
        <f t="shared" si="1734"/>
        <v>0</v>
      </c>
      <c r="EV602">
        <v>0</v>
      </c>
      <c r="EW602">
        <f t="shared" si="1830"/>
        <v>0</v>
      </c>
      <c r="EX602">
        <v>0</v>
      </c>
      <c r="EY602">
        <f t="shared" si="1831"/>
        <v>0</v>
      </c>
      <c r="EZ602">
        <v>0</v>
      </c>
      <c r="FA602">
        <f t="shared" si="1735"/>
        <v>0</v>
      </c>
      <c r="FB602">
        <v>100</v>
      </c>
      <c r="FC602">
        <f t="shared" si="1736"/>
        <v>1</v>
      </c>
      <c r="FD602">
        <v>0</v>
      </c>
      <c r="FE602">
        <f t="shared" si="1737"/>
        <v>0</v>
      </c>
      <c r="FF602">
        <v>0</v>
      </c>
      <c r="FG602">
        <f t="shared" si="1738"/>
        <v>0</v>
      </c>
      <c r="FH602">
        <v>0</v>
      </c>
      <c r="FI602">
        <f t="shared" si="1739"/>
        <v>0</v>
      </c>
      <c r="FJ602">
        <v>0</v>
      </c>
      <c r="FK602">
        <f t="shared" si="1773"/>
        <v>0</v>
      </c>
      <c r="FL602">
        <v>0</v>
      </c>
      <c r="FM602">
        <f t="shared" si="1774"/>
        <v>0</v>
      </c>
      <c r="FN602">
        <v>0</v>
      </c>
      <c r="FO602">
        <f t="shared" si="1775"/>
        <v>0</v>
      </c>
      <c r="FP602">
        <v>0</v>
      </c>
      <c r="FQ602">
        <f t="shared" si="1776"/>
        <v>0</v>
      </c>
      <c r="FR602">
        <v>0</v>
      </c>
      <c r="FS602">
        <f t="shared" si="1777"/>
        <v>0</v>
      </c>
      <c r="FT602">
        <v>0</v>
      </c>
      <c r="FU602">
        <f t="shared" si="1778"/>
        <v>0</v>
      </c>
      <c r="FV602">
        <v>0</v>
      </c>
      <c r="FW602">
        <f t="shared" si="1779"/>
        <v>0</v>
      </c>
      <c r="FX602">
        <v>0</v>
      </c>
      <c r="FY602">
        <f t="shared" si="1780"/>
        <v>0</v>
      </c>
      <c r="FZ602">
        <v>0</v>
      </c>
      <c r="GA602">
        <f t="shared" si="1781"/>
        <v>0</v>
      </c>
      <c r="GB602">
        <v>0</v>
      </c>
      <c r="GC602">
        <f t="shared" si="1782"/>
        <v>0</v>
      </c>
      <c r="GD602">
        <v>0</v>
      </c>
      <c r="GE602">
        <f t="shared" si="1783"/>
        <v>0</v>
      </c>
      <c r="GF602">
        <v>0</v>
      </c>
      <c r="GG602">
        <f t="shared" si="1838"/>
        <v>0</v>
      </c>
      <c r="GH602">
        <v>0</v>
      </c>
      <c r="GI602">
        <f t="shared" si="1751"/>
        <v>0</v>
      </c>
      <c r="GJ602">
        <v>0</v>
      </c>
      <c r="GK602">
        <f t="shared" si="1752"/>
        <v>0</v>
      </c>
      <c r="GL602">
        <v>0</v>
      </c>
      <c r="GM602">
        <f t="shared" si="1753"/>
        <v>0</v>
      </c>
      <c r="GN602">
        <v>0</v>
      </c>
      <c r="GO602">
        <f t="shared" si="1754"/>
        <v>0</v>
      </c>
      <c r="GP602">
        <v>0</v>
      </c>
      <c r="GQ602">
        <f t="shared" si="1755"/>
        <v>0</v>
      </c>
      <c r="GR602" s="3" t="s">
        <v>848</v>
      </c>
    </row>
    <row r="603" spans="1:200" x14ac:dyDescent="0.45">
      <c r="A603">
        <v>602</v>
      </c>
      <c r="B603" t="s">
        <v>368</v>
      </c>
      <c r="C603" t="s">
        <v>398</v>
      </c>
      <c r="D603" t="s">
        <v>846</v>
      </c>
      <c r="E603" t="s">
        <v>847</v>
      </c>
      <c r="F603">
        <f>231.9+273</f>
        <v>504.9</v>
      </c>
      <c r="G603">
        <f>400+273</f>
        <v>673</v>
      </c>
      <c r="H603">
        <v>1773</v>
      </c>
      <c r="I603" s="2">
        <f t="shared" si="1787"/>
        <v>0.3795826283135928</v>
      </c>
      <c r="J603" s="2">
        <f t="shared" si="1788"/>
        <v>168.10000000000002</v>
      </c>
      <c r="K603" s="2">
        <f t="shared" si="1789"/>
        <v>1.3329372152901566</v>
      </c>
      <c r="N603">
        <v>0</v>
      </c>
      <c r="O603">
        <v>37</v>
      </c>
      <c r="P603" s="2">
        <f t="shared" si="1681"/>
        <v>0</v>
      </c>
      <c r="Q603" s="2">
        <f t="shared" si="1682"/>
        <v>1</v>
      </c>
      <c r="T603" s="2" t="e">
        <f t="shared" si="1837"/>
        <v>#DIV/0!</v>
      </c>
      <c r="U603">
        <v>22</v>
      </c>
      <c r="V603">
        <v>105</v>
      </c>
      <c r="W603" s="2">
        <f t="shared" si="1832"/>
        <v>0</v>
      </c>
      <c r="X603" s="2">
        <f t="shared" si="1832"/>
        <v>38.85</v>
      </c>
      <c r="Y603" s="7">
        <f t="shared" si="1790"/>
        <v>1</v>
      </c>
      <c r="Z603" s="2">
        <f t="shared" si="1791"/>
        <v>0.20952380952380953</v>
      </c>
      <c r="AA603" s="2" t="e">
        <f t="shared" si="1833"/>
        <v>#DIV/0!</v>
      </c>
      <c r="AB603" s="2" t="e">
        <f t="shared" si="1833"/>
        <v>#DIV/0!</v>
      </c>
      <c r="AC603" s="2">
        <f t="shared" si="1792"/>
        <v>1</v>
      </c>
      <c r="AD603" s="2">
        <f t="shared" si="1834"/>
        <v>22</v>
      </c>
      <c r="AE603" s="2">
        <f t="shared" si="1834"/>
        <v>105</v>
      </c>
      <c r="AG603" s="2">
        <f t="shared" si="1793"/>
        <v>0.20952380952380953</v>
      </c>
      <c r="AI603" s="2">
        <v>3</v>
      </c>
      <c r="AK603" t="e">
        <f t="shared" si="1760"/>
        <v>#DIV/0!</v>
      </c>
      <c r="AM603" t="e">
        <f t="shared" si="1761"/>
        <v>#DIV/0!</v>
      </c>
      <c r="AP603" t="s">
        <v>37</v>
      </c>
      <c r="AT603">
        <v>1</v>
      </c>
      <c r="AV603" t="s">
        <v>372</v>
      </c>
      <c r="AW603" t="s">
        <v>373</v>
      </c>
      <c r="AZ603" s="2">
        <f t="shared" si="1835"/>
        <v>2.0581617952103879</v>
      </c>
      <c r="BA603" s="2">
        <f t="shared" si="1836"/>
        <v>4</v>
      </c>
      <c r="BB603">
        <v>0</v>
      </c>
      <c r="BC603">
        <f t="shared" si="1800"/>
        <v>0</v>
      </c>
      <c r="BD603">
        <v>0</v>
      </c>
      <c r="BE603">
        <f t="shared" si="1801"/>
        <v>0</v>
      </c>
      <c r="BF603">
        <v>0</v>
      </c>
      <c r="BG603">
        <f t="shared" si="1786"/>
        <v>0</v>
      </c>
      <c r="BH603">
        <v>0.95</v>
      </c>
      <c r="BI603">
        <f t="shared" si="1802"/>
        <v>9.4472272026168338E-3</v>
      </c>
      <c r="BJ603">
        <v>0</v>
      </c>
      <c r="BK603">
        <f t="shared" si="1803"/>
        <v>0</v>
      </c>
      <c r="BL603">
        <v>0</v>
      </c>
      <c r="BM603">
        <f t="shared" si="1804"/>
        <v>0</v>
      </c>
      <c r="BN603">
        <v>0</v>
      </c>
      <c r="BO603">
        <f t="shared" si="1805"/>
        <v>0</v>
      </c>
      <c r="BP603">
        <v>0</v>
      </c>
      <c r="BQ603">
        <f t="shared" si="1806"/>
        <v>0</v>
      </c>
      <c r="BR603">
        <f t="shared" ref="BR603:BR614" si="1839">100-BT603-BH603-BZ603-CB603</f>
        <v>96.75</v>
      </c>
      <c r="BS603">
        <f t="shared" si="1808"/>
        <v>0.94649925893662323</v>
      </c>
      <c r="BT603">
        <v>0.3</v>
      </c>
      <c r="BU603">
        <f t="shared" si="1809"/>
        <v>1.3646832062510113E-2</v>
      </c>
      <c r="BV603">
        <v>0</v>
      </c>
      <c r="BW603">
        <f t="shared" si="1810"/>
        <v>0</v>
      </c>
      <c r="BX603">
        <v>0</v>
      </c>
      <c r="BY603">
        <f t="shared" si="1811"/>
        <v>0</v>
      </c>
      <c r="BZ603">
        <v>1.05</v>
      </c>
      <c r="CA603">
        <f t="shared" si="1812"/>
        <v>2.042493762787248E-2</v>
      </c>
      <c r="CB603">
        <v>0.95</v>
      </c>
      <c r="CC603">
        <f t="shared" si="1813"/>
        <v>9.9817441703774646E-3</v>
      </c>
      <c r="CD603">
        <v>0</v>
      </c>
      <c r="CE603">
        <f t="shared" si="1814"/>
        <v>0</v>
      </c>
      <c r="CF603">
        <v>0</v>
      </c>
      <c r="CG603">
        <f t="shared" si="1815"/>
        <v>0</v>
      </c>
      <c r="CH603">
        <v>0</v>
      </c>
      <c r="CI603">
        <f t="shared" si="1816"/>
        <v>0</v>
      </c>
      <c r="CJ603">
        <v>0</v>
      </c>
      <c r="CK603">
        <f t="shared" si="1817"/>
        <v>0</v>
      </c>
      <c r="CL603">
        <v>0</v>
      </c>
      <c r="CM603">
        <f t="shared" si="1818"/>
        <v>0</v>
      </c>
      <c r="CN603">
        <v>0</v>
      </c>
      <c r="CO603">
        <f t="shared" si="1819"/>
        <v>0</v>
      </c>
      <c r="CP603">
        <v>0</v>
      </c>
      <c r="CQ603">
        <f t="shared" si="1820"/>
        <v>0</v>
      </c>
      <c r="CR603">
        <v>0</v>
      </c>
      <c r="CS603">
        <f t="shared" si="1821"/>
        <v>0</v>
      </c>
      <c r="CT603">
        <v>0</v>
      </c>
      <c r="CU603">
        <f t="shared" si="1822"/>
        <v>0</v>
      </c>
      <c r="CV603">
        <v>0</v>
      </c>
      <c r="CW603">
        <f t="shared" si="1823"/>
        <v>0</v>
      </c>
      <c r="CX603">
        <v>0</v>
      </c>
      <c r="CY603">
        <f t="shared" si="1824"/>
        <v>0</v>
      </c>
      <c r="CZ603">
        <v>0</v>
      </c>
      <c r="DA603">
        <f t="shared" si="1825"/>
        <v>0</v>
      </c>
      <c r="DB603">
        <v>0</v>
      </c>
      <c r="DC603">
        <f t="shared" si="1826"/>
        <v>0</v>
      </c>
      <c r="DD603">
        <v>0</v>
      </c>
      <c r="DE603">
        <f t="shared" si="1827"/>
        <v>0</v>
      </c>
      <c r="DF603">
        <v>0</v>
      </c>
      <c r="DG603">
        <f t="shared" si="1828"/>
        <v>0</v>
      </c>
      <c r="DH603">
        <v>0</v>
      </c>
      <c r="DI603">
        <f t="shared" si="1829"/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f t="shared" si="1733"/>
        <v>0</v>
      </c>
      <c r="ET603">
        <v>0</v>
      </c>
      <c r="EU603">
        <f t="shared" si="1734"/>
        <v>0</v>
      </c>
      <c r="EV603">
        <v>0</v>
      </c>
      <c r="EW603">
        <f t="shared" si="1830"/>
        <v>0</v>
      </c>
      <c r="EX603">
        <v>0</v>
      </c>
      <c r="EY603">
        <f t="shared" si="1831"/>
        <v>0</v>
      </c>
      <c r="EZ603">
        <v>0</v>
      </c>
      <c r="FA603">
        <f t="shared" si="1735"/>
        <v>0</v>
      </c>
      <c r="FB603">
        <v>100</v>
      </c>
      <c r="FC603">
        <f t="shared" si="1736"/>
        <v>1</v>
      </c>
      <c r="FD603">
        <v>0</v>
      </c>
      <c r="FE603">
        <f t="shared" si="1737"/>
        <v>0</v>
      </c>
      <c r="FF603">
        <v>0</v>
      </c>
      <c r="FG603">
        <f t="shared" si="1738"/>
        <v>0</v>
      </c>
      <c r="FH603">
        <v>0</v>
      </c>
      <c r="FI603">
        <f t="shared" si="1739"/>
        <v>0</v>
      </c>
      <c r="FJ603">
        <v>0</v>
      </c>
      <c r="FK603">
        <f t="shared" si="1773"/>
        <v>0</v>
      </c>
      <c r="FL603">
        <v>0</v>
      </c>
      <c r="FM603">
        <f t="shared" si="1774"/>
        <v>0</v>
      </c>
      <c r="FN603">
        <v>0</v>
      </c>
      <c r="FO603">
        <f t="shared" si="1775"/>
        <v>0</v>
      </c>
      <c r="FP603">
        <v>0</v>
      </c>
      <c r="FQ603">
        <f t="shared" si="1776"/>
        <v>0</v>
      </c>
      <c r="FR603">
        <v>0</v>
      </c>
      <c r="FS603">
        <f t="shared" si="1777"/>
        <v>0</v>
      </c>
      <c r="FT603">
        <v>0</v>
      </c>
      <c r="FU603">
        <f t="shared" si="1778"/>
        <v>0</v>
      </c>
      <c r="FV603">
        <v>0</v>
      </c>
      <c r="FW603">
        <f t="shared" si="1779"/>
        <v>0</v>
      </c>
      <c r="FX603">
        <v>0</v>
      </c>
      <c r="FY603">
        <f t="shared" si="1780"/>
        <v>0</v>
      </c>
      <c r="FZ603">
        <v>0</v>
      </c>
      <c r="GA603">
        <f t="shared" si="1781"/>
        <v>0</v>
      </c>
      <c r="GB603">
        <v>0</v>
      </c>
      <c r="GC603">
        <f t="shared" si="1782"/>
        <v>0</v>
      </c>
      <c r="GD603">
        <v>0</v>
      </c>
      <c r="GE603">
        <f t="shared" si="1783"/>
        <v>0</v>
      </c>
      <c r="GF603">
        <v>0</v>
      </c>
      <c r="GG603">
        <f t="shared" si="1838"/>
        <v>0</v>
      </c>
      <c r="GH603">
        <v>0</v>
      </c>
      <c r="GI603">
        <f t="shared" si="1751"/>
        <v>0</v>
      </c>
      <c r="GJ603">
        <v>0</v>
      </c>
      <c r="GK603">
        <f t="shared" si="1752"/>
        <v>0</v>
      </c>
      <c r="GL603">
        <v>0</v>
      </c>
      <c r="GM603">
        <f t="shared" si="1753"/>
        <v>0</v>
      </c>
      <c r="GN603">
        <v>0</v>
      </c>
      <c r="GO603">
        <f t="shared" si="1754"/>
        <v>0</v>
      </c>
      <c r="GP603">
        <v>0</v>
      </c>
      <c r="GQ603">
        <f t="shared" si="1755"/>
        <v>0</v>
      </c>
      <c r="GR603" s="3" t="s">
        <v>848</v>
      </c>
    </row>
    <row r="604" spans="1:200" x14ac:dyDescent="0.45">
      <c r="A604">
        <v>603</v>
      </c>
      <c r="B604" t="s">
        <v>368</v>
      </c>
      <c r="C604" t="s">
        <v>398</v>
      </c>
      <c r="D604" t="s">
        <v>846</v>
      </c>
      <c r="E604" t="s">
        <v>847</v>
      </c>
      <c r="F604">
        <f>231.9+273</f>
        <v>504.9</v>
      </c>
      <c r="G604">
        <f>500+273</f>
        <v>773</v>
      </c>
      <c r="H604">
        <v>1773</v>
      </c>
      <c r="I604" s="2">
        <f t="shared" si="1787"/>
        <v>0.43598420755781164</v>
      </c>
      <c r="J604" s="2">
        <f t="shared" si="1788"/>
        <v>268.10000000000002</v>
      </c>
      <c r="K604" s="2">
        <f t="shared" si="1789"/>
        <v>1.5309962368785899</v>
      </c>
      <c r="N604">
        <v>0</v>
      </c>
      <c r="O604">
        <v>78</v>
      </c>
      <c r="P604" s="2">
        <f t="shared" si="1681"/>
        <v>0</v>
      </c>
      <c r="Q604" s="2">
        <f t="shared" si="1682"/>
        <v>1</v>
      </c>
      <c r="T604" s="2" t="e">
        <f t="shared" si="1837"/>
        <v>#DIV/0!</v>
      </c>
      <c r="U604">
        <v>25</v>
      </c>
      <c r="V604">
        <v>86</v>
      </c>
      <c r="W604" s="2">
        <f t="shared" si="1832"/>
        <v>0</v>
      </c>
      <c r="X604" s="2">
        <f t="shared" si="1832"/>
        <v>67.08</v>
      </c>
      <c r="Y604" s="7">
        <f t="shared" si="1790"/>
        <v>1</v>
      </c>
      <c r="Z604" s="2">
        <f t="shared" si="1791"/>
        <v>0.29069767441860467</v>
      </c>
      <c r="AA604" s="2" t="e">
        <f t="shared" si="1833"/>
        <v>#DIV/0!</v>
      </c>
      <c r="AB604" s="2" t="e">
        <f t="shared" si="1833"/>
        <v>#DIV/0!</v>
      </c>
      <c r="AC604" s="2">
        <f t="shared" si="1792"/>
        <v>1</v>
      </c>
      <c r="AD604" s="2">
        <f t="shared" si="1834"/>
        <v>25</v>
      </c>
      <c r="AE604" s="2">
        <f t="shared" si="1834"/>
        <v>86</v>
      </c>
      <c r="AG604" s="2">
        <f t="shared" si="1793"/>
        <v>0.29069767441860467</v>
      </c>
      <c r="AI604" s="2">
        <v>3</v>
      </c>
      <c r="AK604" t="e">
        <f t="shared" si="1760"/>
        <v>#DIV/0!</v>
      </c>
      <c r="AM604" t="e">
        <f t="shared" si="1761"/>
        <v>#DIV/0!</v>
      </c>
      <c r="AP604" t="s">
        <v>37</v>
      </c>
      <c r="AT604">
        <v>1</v>
      </c>
      <c r="AV604" t="s">
        <v>372</v>
      </c>
      <c r="AW604" t="s">
        <v>373</v>
      </c>
      <c r="AZ604" s="2">
        <f t="shared" si="1835"/>
        <v>2.0581617952103879</v>
      </c>
      <c r="BA604" s="2">
        <f t="shared" si="1836"/>
        <v>4</v>
      </c>
      <c r="BB604">
        <v>0</v>
      </c>
      <c r="BC604">
        <f t="shared" si="1800"/>
        <v>0</v>
      </c>
      <c r="BD604">
        <v>0</v>
      </c>
      <c r="BE604">
        <f t="shared" si="1801"/>
        <v>0</v>
      </c>
      <c r="BF604">
        <v>0</v>
      </c>
      <c r="BG604">
        <f t="shared" si="1786"/>
        <v>0</v>
      </c>
      <c r="BH604">
        <v>0.95</v>
      </c>
      <c r="BI604">
        <f t="shared" si="1802"/>
        <v>9.4472272026168338E-3</v>
      </c>
      <c r="BJ604">
        <v>0</v>
      </c>
      <c r="BK604">
        <f t="shared" si="1803"/>
        <v>0</v>
      </c>
      <c r="BL604">
        <v>0</v>
      </c>
      <c r="BM604">
        <f t="shared" si="1804"/>
        <v>0</v>
      </c>
      <c r="BN604">
        <v>0</v>
      </c>
      <c r="BO604">
        <f t="shared" si="1805"/>
        <v>0</v>
      </c>
      <c r="BP604">
        <v>0</v>
      </c>
      <c r="BQ604">
        <f t="shared" si="1806"/>
        <v>0</v>
      </c>
      <c r="BR604">
        <f t="shared" si="1839"/>
        <v>96.75</v>
      </c>
      <c r="BS604">
        <f t="shared" si="1808"/>
        <v>0.94649925893662323</v>
      </c>
      <c r="BT604">
        <v>0.3</v>
      </c>
      <c r="BU604">
        <f t="shared" si="1809"/>
        <v>1.3646832062510113E-2</v>
      </c>
      <c r="BV604">
        <v>0</v>
      </c>
      <c r="BW604">
        <f t="shared" si="1810"/>
        <v>0</v>
      </c>
      <c r="BX604">
        <v>0</v>
      </c>
      <c r="BY604">
        <f t="shared" si="1811"/>
        <v>0</v>
      </c>
      <c r="BZ604">
        <v>1.05</v>
      </c>
      <c r="CA604">
        <f t="shared" si="1812"/>
        <v>2.042493762787248E-2</v>
      </c>
      <c r="CB604">
        <v>0.95</v>
      </c>
      <c r="CC604">
        <f t="shared" si="1813"/>
        <v>9.9817441703774646E-3</v>
      </c>
      <c r="CD604">
        <v>0</v>
      </c>
      <c r="CE604">
        <f t="shared" si="1814"/>
        <v>0</v>
      </c>
      <c r="CF604">
        <v>0</v>
      </c>
      <c r="CG604">
        <f t="shared" si="1815"/>
        <v>0</v>
      </c>
      <c r="CH604">
        <v>0</v>
      </c>
      <c r="CI604">
        <f t="shared" si="1816"/>
        <v>0</v>
      </c>
      <c r="CJ604">
        <v>0</v>
      </c>
      <c r="CK604">
        <f t="shared" si="1817"/>
        <v>0</v>
      </c>
      <c r="CL604">
        <v>0</v>
      </c>
      <c r="CM604">
        <f t="shared" si="1818"/>
        <v>0</v>
      </c>
      <c r="CN604">
        <v>0</v>
      </c>
      <c r="CO604">
        <f t="shared" si="1819"/>
        <v>0</v>
      </c>
      <c r="CP604">
        <v>0</v>
      </c>
      <c r="CQ604">
        <f t="shared" si="1820"/>
        <v>0</v>
      </c>
      <c r="CR604">
        <v>0</v>
      </c>
      <c r="CS604">
        <f t="shared" si="1821"/>
        <v>0</v>
      </c>
      <c r="CT604">
        <v>0</v>
      </c>
      <c r="CU604">
        <f t="shared" si="1822"/>
        <v>0</v>
      </c>
      <c r="CV604">
        <v>0</v>
      </c>
      <c r="CW604">
        <f t="shared" si="1823"/>
        <v>0</v>
      </c>
      <c r="CX604">
        <v>0</v>
      </c>
      <c r="CY604">
        <f t="shared" si="1824"/>
        <v>0</v>
      </c>
      <c r="CZ604">
        <v>0</v>
      </c>
      <c r="DA604">
        <f t="shared" si="1825"/>
        <v>0</v>
      </c>
      <c r="DB604">
        <v>0</v>
      </c>
      <c r="DC604">
        <f t="shared" si="1826"/>
        <v>0</v>
      </c>
      <c r="DD604">
        <v>0</v>
      </c>
      <c r="DE604">
        <f t="shared" si="1827"/>
        <v>0</v>
      </c>
      <c r="DF604">
        <v>0</v>
      </c>
      <c r="DG604">
        <f t="shared" si="1828"/>
        <v>0</v>
      </c>
      <c r="DH604">
        <v>0</v>
      </c>
      <c r="DI604">
        <f t="shared" si="1829"/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f t="shared" si="1733"/>
        <v>0</v>
      </c>
      <c r="ET604">
        <v>0</v>
      </c>
      <c r="EU604">
        <f t="shared" si="1734"/>
        <v>0</v>
      </c>
      <c r="EV604">
        <v>0</v>
      </c>
      <c r="EW604">
        <f t="shared" si="1830"/>
        <v>0</v>
      </c>
      <c r="EX604">
        <v>0</v>
      </c>
      <c r="EY604">
        <f t="shared" si="1831"/>
        <v>0</v>
      </c>
      <c r="EZ604">
        <v>0</v>
      </c>
      <c r="FA604">
        <f t="shared" si="1735"/>
        <v>0</v>
      </c>
      <c r="FB604">
        <v>100</v>
      </c>
      <c r="FC604">
        <f t="shared" si="1736"/>
        <v>1</v>
      </c>
      <c r="FD604">
        <v>0</v>
      </c>
      <c r="FE604">
        <f t="shared" si="1737"/>
        <v>0</v>
      </c>
      <c r="FF604">
        <v>0</v>
      </c>
      <c r="FG604">
        <f t="shared" si="1738"/>
        <v>0</v>
      </c>
      <c r="FH604">
        <v>0</v>
      </c>
      <c r="FI604">
        <f t="shared" si="1739"/>
        <v>0</v>
      </c>
      <c r="FJ604">
        <v>0</v>
      </c>
      <c r="FK604">
        <f t="shared" si="1773"/>
        <v>0</v>
      </c>
      <c r="FL604">
        <v>0</v>
      </c>
      <c r="FM604">
        <f t="shared" si="1774"/>
        <v>0</v>
      </c>
      <c r="FN604">
        <v>0</v>
      </c>
      <c r="FO604">
        <f t="shared" si="1775"/>
        <v>0</v>
      </c>
      <c r="FP604">
        <v>0</v>
      </c>
      <c r="FQ604">
        <f t="shared" si="1776"/>
        <v>0</v>
      </c>
      <c r="FR604">
        <v>0</v>
      </c>
      <c r="FS604">
        <f t="shared" si="1777"/>
        <v>0</v>
      </c>
      <c r="FT604">
        <v>0</v>
      </c>
      <c r="FU604">
        <f t="shared" si="1778"/>
        <v>0</v>
      </c>
      <c r="FV604">
        <v>0</v>
      </c>
      <c r="FW604">
        <f t="shared" si="1779"/>
        <v>0</v>
      </c>
      <c r="FX604">
        <v>0</v>
      </c>
      <c r="FY604">
        <f t="shared" si="1780"/>
        <v>0</v>
      </c>
      <c r="FZ604">
        <v>0</v>
      </c>
      <c r="GA604">
        <f t="shared" si="1781"/>
        <v>0</v>
      </c>
      <c r="GB604">
        <v>0</v>
      </c>
      <c r="GC604">
        <f t="shared" si="1782"/>
        <v>0</v>
      </c>
      <c r="GD604">
        <v>0</v>
      </c>
      <c r="GE604">
        <f t="shared" si="1783"/>
        <v>0</v>
      </c>
      <c r="GF604">
        <v>0</v>
      </c>
      <c r="GG604">
        <f t="shared" si="1838"/>
        <v>0</v>
      </c>
      <c r="GH604">
        <v>0</v>
      </c>
      <c r="GI604">
        <f t="shared" si="1751"/>
        <v>0</v>
      </c>
      <c r="GJ604">
        <v>0</v>
      </c>
      <c r="GK604">
        <f t="shared" si="1752"/>
        <v>0</v>
      </c>
      <c r="GL604">
        <v>0</v>
      </c>
      <c r="GM604">
        <f t="shared" si="1753"/>
        <v>0</v>
      </c>
      <c r="GN604">
        <v>0</v>
      </c>
      <c r="GO604">
        <f t="shared" si="1754"/>
        <v>0</v>
      </c>
      <c r="GP604">
        <v>0</v>
      </c>
      <c r="GQ604">
        <f t="shared" si="1755"/>
        <v>0</v>
      </c>
      <c r="GR604" s="3" t="s">
        <v>848</v>
      </c>
    </row>
    <row r="605" spans="1:200" x14ac:dyDescent="0.45">
      <c r="A605">
        <v>604</v>
      </c>
      <c r="B605" t="s">
        <v>368</v>
      </c>
      <c r="C605" t="s">
        <v>849</v>
      </c>
      <c r="D605" t="s">
        <v>846</v>
      </c>
      <c r="E605" t="s">
        <v>847</v>
      </c>
      <c r="F605">
        <v>473</v>
      </c>
      <c r="G605">
        <f>275+273</f>
        <v>548</v>
      </c>
      <c r="H605">
        <v>1773</v>
      </c>
      <c r="I605" s="2">
        <f t="shared" si="1787"/>
        <v>0.30908065425831921</v>
      </c>
      <c r="J605" s="2">
        <f t="shared" si="1788"/>
        <v>75</v>
      </c>
      <c r="K605" s="2">
        <f t="shared" si="1789"/>
        <v>1.1585623678646935</v>
      </c>
      <c r="N605">
        <v>9</v>
      </c>
      <c r="O605">
        <v>52</v>
      </c>
      <c r="P605" s="2">
        <f t="shared" si="1681"/>
        <v>0.17307692307692307</v>
      </c>
      <c r="Q605" s="2">
        <f t="shared" si="1682"/>
        <v>0.82692307692307687</v>
      </c>
      <c r="T605" s="2" t="e">
        <f t="shared" si="1837"/>
        <v>#DIV/0!</v>
      </c>
      <c r="U605">
        <v>104.5</v>
      </c>
      <c r="V605">
        <v>121</v>
      </c>
      <c r="W605" s="2">
        <f t="shared" si="1832"/>
        <v>9.4049999999999994</v>
      </c>
      <c r="X605" s="2">
        <f t="shared" si="1832"/>
        <v>62.92</v>
      </c>
      <c r="Y605" s="7">
        <f t="shared" si="1790"/>
        <v>0.85052447552447552</v>
      </c>
      <c r="Z605" s="2">
        <f t="shared" si="1791"/>
        <v>0.86363636363636365</v>
      </c>
      <c r="AA605" s="2" t="e">
        <f t="shared" si="1833"/>
        <v>#DIV/0!</v>
      </c>
      <c r="AB605" s="2" t="e">
        <f t="shared" si="1833"/>
        <v>#DIV/0!</v>
      </c>
      <c r="AC605" s="2">
        <f t="shared" si="1792"/>
        <v>0.82692307692307687</v>
      </c>
      <c r="AD605" s="2">
        <f t="shared" si="1834"/>
        <v>104.5</v>
      </c>
      <c r="AE605" s="2">
        <f t="shared" si="1834"/>
        <v>121</v>
      </c>
      <c r="AG605" s="2">
        <f t="shared" si="1793"/>
        <v>0.86363636363636365</v>
      </c>
      <c r="AI605" s="2">
        <v>1</v>
      </c>
      <c r="AK605" t="e">
        <f t="shared" si="1760"/>
        <v>#DIV/0!</v>
      </c>
      <c r="AM605" t="e">
        <f t="shared" si="1761"/>
        <v>#DIV/0!</v>
      </c>
      <c r="AP605" t="s">
        <v>37</v>
      </c>
      <c r="AT605">
        <v>1</v>
      </c>
      <c r="AV605" t="s">
        <v>372</v>
      </c>
      <c r="AW605" t="s">
        <v>373</v>
      </c>
      <c r="AZ605" s="2">
        <f t="shared" si="1835"/>
        <v>2.0581617952103879</v>
      </c>
      <c r="BA605" s="2">
        <f t="shared" si="1836"/>
        <v>4</v>
      </c>
      <c r="BB605">
        <v>0</v>
      </c>
      <c r="BC605">
        <f t="shared" si="1800"/>
        <v>0</v>
      </c>
      <c r="BD605">
        <v>0</v>
      </c>
      <c r="BE605">
        <f t="shared" si="1801"/>
        <v>0</v>
      </c>
      <c r="BF605">
        <v>0</v>
      </c>
      <c r="BG605">
        <f t="shared" si="1786"/>
        <v>0</v>
      </c>
      <c r="BH605">
        <v>0.95</v>
      </c>
      <c r="BI605">
        <f t="shared" si="1802"/>
        <v>9.4472272026168338E-3</v>
      </c>
      <c r="BJ605">
        <v>0</v>
      </c>
      <c r="BK605">
        <f t="shared" si="1803"/>
        <v>0</v>
      </c>
      <c r="BL605">
        <v>0</v>
      </c>
      <c r="BM605">
        <f t="shared" si="1804"/>
        <v>0</v>
      </c>
      <c r="BN605">
        <v>0</v>
      </c>
      <c r="BO605">
        <f t="shared" si="1805"/>
        <v>0</v>
      </c>
      <c r="BP605">
        <v>0</v>
      </c>
      <c r="BQ605">
        <f t="shared" si="1806"/>
        <v>0</v>
      </c>
      <c r="BR605">
        <f t="shared" si="1839"/>
        <v>96.75</v>
      </c>
      <c r="BS605">
        <f t="shared" si="1808"/>
        <v>0.94649925893662323</v>
      </c>
      <c r="BT605">
        <v>0.3</v>
      </c>
      <c r="BU605">
        <f t="shared" si="1809"/>
        <v>1.3646832062510113E-2</v>
      </c>
      <c r="BV605">
        <v>0</v>
      </c>
      <c r="BW605">
        <f t="shared" si="1810"/>
        <v>0</v>
      </c>
      <c r="BX605">
        <v>0</v>
      </c>
      <c r="BY605">
        <f t="shared" si="1811"/>
        <v>0</v>
      </c>
      <c r="BZ605">
        <v>1.05</v>
      </c>
      <c r="CA605">
        <f t="shared" si="1812"/>
        <v>2.042493762787248E-2</v>
      </c>
      <c r="CB605">
        <v>0.95</v>
      </c>
      <c r="CC605">
        <f t="shared" si="1813"/>
        <v>9.9817441703774646E-3</v>
      </c>
      <c r="CD605">
        <v>0</v>
      </c>
      <c r="CE605">
        <f t="shared" si="1814"/>
        <v>0</v>
      </c>
      <c r="CF605">
        <v>0</v>
      </c>
      <c r="CG605">
        <f t="shared" si="1815"/>
        <v>0</v>
      </c>
      <c r="CH605">
        <v>0</v>
      </c>
      <c r="CI605">
        <f t="shared" si="1816"/>
        <v>0</v>
      </c>
      <c r="CJ605">
        <v>0</v>
      </c>
      <c r="CK605">
        <f t="shared" si="1817"/>
        <v>0</v>
      </c>
      <c r="CL605">
        <v>0</v>
      </c>
      <c r="CM605">
        <f t="shared" si="1818"/>
        <v>0</v>
      </c>
      <c r="CN605">
        <v>0</v>
      </c>
      <c r="CO605">
        <f t="shared" si="1819"/>
        <v>0</v>
      </c>
      <c r="CP605">
        <v>0</v>
      </c>
      <c r="CQ605">
        <f t="shared" si="1820"/>
        <v>0</v>
      </c>
      <c r="CR605">
        <v>0</v>
      </c>
      <c r="CS605">
        <f t="shared" si="1821"/>
        <v>0</v>
      </c>
      <c r="CT605">
        <v>0</v>
      </c>
      <c r="CU605">
        <f t="shared" si="1822"/>
        <v>0</v>
      </c>
      <c r="CV605">
        <v>0</v>
      </c>
      <c r="CW605">
        <f t="shared" si="1823"/>
        <v>0</v>
      </c>
      <c r="CX605">
        <v>0</v>
      </c>
      <c r="CY605">
        <f t="shared" si="1824"/>
        <v>0</v>
      </c>
      <c r="CZ605">
        <v>0</v>
      </c>
      <c r="DA605">
        <f t="shared" si="1825"/>
        <v>0</v>
      </c>
      <c r="DB605">
        <v>0</v>
      </c>
      <c r="DC605">
        <f t="shared" si="1826"/>
        <v>0</v>
      </c>
      <c r="DD605">
        <v>0</v>
      </c>
      <c r="DE605">
        <f t="shared" si="1827"/>
        <v>0</v>
      </c>
      <c r="DF605">
        <v>0</v>
      </c>
      <c r="DG605">
        <f t="shared" si="1828"/>
        <v>0</v>
      </c>
      <c r="DH605">
        <v>0</v>
      </c>
      <c r="DI605">
        <f t="shared" si="1829"/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f t="shared" si="1733"/>
        <v>0</v>
      </c>
      <c r="ET605">
        <v>0</v>
      </c>
      <c r="EU605">
        <f t="shared" si="1734"/>
        <v>0</v>
      </c>
      <c r="EV605">
        <v>0</v>
      </c>
      <c r="EW605">
        <f t="shared" si="1830"/>
        <v>0</v>
      </c>
      <c r="EX605">
        <v>0</v>
      </c>
      <c r="EY605">
        <f t="shared" si="1831"/>
        <v>0</v>
      </c>
      <c r="EZ605">
        <v>30</v>
      </c>
      <c r="FA605">
        <f t="shared" si="1735"/>
        <v>0.19713483861325304</v>
      </c>
      <c r="FB605">
        <v>70</v>
      </c>
      <c r="FC605">
        <f t="shared" si="1736"/>
        <v>0.80286516138674702</v>
      </c>
      <c r="FD605">
        <v>0</v>
      </c>
      <c r="FE605">
        <f t="shared" si="1737"/>
        <v>0</v>
      </c>
      <c r="FF605">
        <v>0</v>
      </c>
      <c r="FG605">
        <f t="shared" si="1738"/>
        <v>0</v>
      </c>
      <c r="FH605">
        <v>0</v>
      </c>
      <c r="FI605">
        <f t="shared" si="1739"/>
        <v>0</v>
      </c>
      <c r="FJ605">
        <v>0</v>
      </c>
      <c r="FK605">
        <f t="shared" si="1773"/>
        <v>0</v>
      </c>
      <c r="FL605">
        <v>0</v>
      </c>
      <c r="FM605">
        <f t="shared" si="1774"/>
        <v>0</v>
      </c>
      <c r="FN605">
        <v>0</v>
      </c>
      <c r="FO605">
        <f t="shared" si="1775"/>
        <v>0</v>
      </c>
      <c r="FP605">
        <v>0</v>
      </c>
      <c r="FQ605">
        <f t="shared" si="1776"/>
        <v>0</v>
      </c>
      <c r="FR605">
        <v>0</v>
      </c>
      <c r="FS605">
        <f t="shared" si="1777"/>
        <v>0</v>
      </c>
      <c r="FT605">
        <v>0</v>
      </c>
      <c r="FU605">
        <f t="shared" si="1778"/>
        <v>0</v>
      </c>
      <c r="FV605">
        <v>0</v>
      </c>
      <c r="FW605">
        <f t="shared" si="1779"/>
        <v>0</v>
      </c>
      <c r="FX605">
        <v>0</v>
      </c>
      <c r="FY605">
        <f t="shared" si="1780"/>
        <v>0</v>
      </c>
      <c r="FZ605">
        <v>0</v>
      </c>
      <c r="GA605">
        <f t="shared" si="1781"/>
        <v>0</v>
      </c>
      <c r="GB605">
        <v>0</v>
      </c>
      <c r="GC605">
        <f t="shared" si="1782"/>
        <v>0</v>
      </c>
      <c r="GD605">
        <v>0</v>
      </c>
      <c r="GE605">
        <f t="shared" si="1783"/>
        <v>0</v>
      </c>
      <c r="GF605">
        <v>0</v>
      </c>
      <c r="GG605">
        <f t="shared" si="1838"/>
        <v>0</v>
      </c>
      <c r="GH605">
        <v>0</v>
      </c>
      <c r="GI605">
        <f t="shared" si="1751"/>
        <v>0</v>
      </c>
      <c r="GJ605">
        <v>0</v>
      </c>
      <c r="GK605">
        <f t="shared" si="1752"/>
        <v>0</v>
      </c>
      <c r="GL605">
        <v>0</v>
      </c>
      <c r="GM605">
        <f t="shared" si="1753"/>
        <v>0</v>
      </c>
      <c r="GN605">
        <v>0</v>
      </c>
      <c r="GO605">
        <f t="shared" si="1754"/>
        <v>0</v>
      </c>
      <c r="GP605">
        <v>0</v>
      </c>
      <c r="GQ605">
        <f t="shared" si="1755"/>
        <v>0</v>
      </c>
      <c r="GR605" s="3" t="s">
        <v>848</v>
      </c>
    </row>
    <row r="606" spans="1:200" x14ac:dyDescent="0.45">
      <c r="A606">
        <v>605</v>
      </c>
      <c r="B606" t="s">
        <v>368</v>
      </c>
      <c r="C606" t="s">
        <v>850</v>
      </c>
      <c r="D606" t="s">
        <v>846</v>
      </c>
      <c r="E606" t="s">
        <v>847</v>
      </c>
      <c r="F606">
        <f>240+273</f>
        <v>513</v>
      </c>
      <c r="G606">
        <f>275+273</f>
        <v>548</v>
      </c>
      <c r="H606">
        <v>1773</v>
      </c>
      <c r="I606" s="2">
        <f t="shared" si="1787"/>
        <v>0.30908065425831921</v>
      </c>
      <c r="J606" s="2">
        <f t="shared" si="1788"/>
        <v>35</v>
      </c>
      <c r="K606" s="2">
        <f t="shared" si="1789"/>
        <v>1.0682261208576997</v>
      </c>
      <c r="N606">
        <v>12</v>
      </c>
      <c r="O606">
        <v>52</v>
      </c>
      <c r="P606" s="2">
        <f t="shared" si="1681"/>
        <v>0.23076923076923078</v>
      </c>
      <c r="Q606" s="2">
        <f t="shared" si="1682"/>
        <v>0.76923076923076927</v>
      </c>
      <c r="T606" s="2" t="e">
        <f t="shared" si="1837"/>
        <v>#DIV/0!</v>
      </c>
      <c r="U606">
        <v>108</v>
      </c>
      <c r="V606">
        <v>121</v>
      </c>
      <c r="W606" s="2">
        <f t="shared" si="1832"/>
        <v>12.96</v>
      </c>
      <c r="X606" s="2">
        <f t="shared" si="1832"/>
        <v>62.92</v>
      </c>
      <c r="Y606" s="7">
        <f t="shared" si="1790"/>
        <v>0.79402415766052126</v>
      </c>
      <c r="Z606" s="2">
        <f t="shared" si="1791"/>
        <v>0.8925619834710744</v>
      </c>
      <c r="AA606" s="2" t="e">
        <f t="shared" si="1833"/>
        <v>#DIV/0!</v>
      </c>
      <c r="AB606" s="2" t="e">
        <f t="shared" si="1833"/>
        <v>#DIV/0!</v>
      </c>
      <c r="AC606" s="2">
        <f t="shared" si="1792"/>
        <v>0.76923076923076927</v>
      </c>
      <c r="AD606" s="2">
        <f t="shared" si="1834"/>
        <v>108</v>
      </c>
      <c r="AE606" s="2">
        <f t="shared" si="1834"/>
        <v>121</v>
      </c>
      <c r="AG606" s="2">
        <f t="shared" si="1793"/>
        <v>0.8925619834710744</v>
      </c>
      <c r="AI606" s="2">
        <v>1</v>
      </c>
      <c r="AK606" t="e">
        <f t="shared" si="1760"/>
        <v>#DIV/0!</v>
      </c>
      <c r="AM606" t="e">
        <f t="shared" si="1761"/>
        <v>#DIV/0!</v>
      </c>
      <c r="AP606" t="s">
        <v>37</v>
      </c>
      <c r="AT606">
        <v>1</v>
      </c>
      <c r="AV606" t="s">
        <v>372</v>
      </c>
      <c r="AW606" t="s">
        <v>373</v>
      </c>
      <c r="AZ606" s="2">
        <f t="shared" si="1835"/>
        <v>2.0581617952103879</v>
      </c>
      <c r="BA606" s="2">
        <f t="shared" si="1836"/>
        <v>4</v>
      </c>
      <c r="BB606">
        <v>0</v>
      </c>
      <c r="BC606">
        <f t="shared" si="1800"/>
        <v>0</v>
      </c>
      <c r="BD606">
        <v>0</v>
      </c>
      <c r="BE606">
        <f t="shared" si="1801"/>
        <v>0</v>
      </c>
      <c r="BF606">
        <v>0</v>
      </c>
      <c r="BG606">
        <f t="shared" si="1786"/>
        <v>0</v>
      </c>
      <c r="BH606">
        <v>0.95</v>
      </c>
      <c r="BI606">
        <f t="shared" si="1802"/>
        <v>9.4472272026168338E-3</v>
      </c>
      <c r="BJ606">
        <v>0</v>
      </c>
      <c r="BK606">
        <f t="shared" si="1803"/>
        <v>0</v>
      </c>
      <c r="BL606">
        <v>0</v>
      </c>
      <c r="BM606">
        <f t="shared" si="1804"/>
        <v>0</v>
      </c>
      <c r="BN606">
        <v>0</v>
      </c>
      <c r="BO606">
        <f t="shared" si="1805"/>
        <v>0</v>
      </c>
      <c r="BP606">
        <v>0</v>
      </c>
      <c r="BQ606">
        <f t="shared" si="1806"/>
        <v>0</v>
      </c>
      <c r="BR606">
        <f t="shared" si="1839"/>
        <v>96.75</v>
      </c>
      <c r="BS606">
        <f t="shared" si="1808"/>
        <v>0.94649925893662323</v>
      </c>
      <c r="BT606">
        <v>0.3</v>
      </c>
      <c r="BU606">
        <f t="shared" si="1809"/>
        <v>1.3646832062510113E-2</v>
      </c>
      <c r="BV606">
        <v>0</v>
      </c>
      <c r="BW606">
        <f t="shared" si="1810"/>
        <v>0</v>
      </c>
      <c r="BX606">
        <v>0</v>
      </c>
      <c r="BY606">
        <f t="shared" si="1811"/>
        <v>0</v>
      </c>
      <c r="BZ606">
        <v>1.05</v>
      </c>
      <c r="CA606">
        <f t="shared" si="1812"/>
        <v>2.042493762787248E-2</v>
      </c>
      <c r="CB606">
        <v>0.95</v>
      </c>
      <c r="CC606">
        <f t="shared" si="1813"/>
        <v>9.9817441703774646E-3</v>
      </c>
      <c r="CD606">
        <v>0</v>
      </c>
      <c r="CE606">
        <f t="shared" si="1814"/>
        <v>0</v>
      </c>
      <c r="CF606">
        <v>0</v>
      </c>
      <c r="CG606">
        <f t="shared" si="1815"/>
        <v>0</v>
      </c>
      <c r="CH606">
        <v>0</v>
      </c>
      <c r="CI606">
        <f t="shared" si="1816"/>
        <v>0</v>
      </c>
      <c r="CJ606">
        <v>0</v>
      </c>
      <c r="CK606">
        <f t="shared" si="1817"/>
        <v>0</v>
      </c>
      <c r="CL606">
        <v>0</v>
      </c>
      <c r="CM606">
        <f t="shared" si="1818"/>
        <v>0</v>
      </c>
      <c r="CN606">
        <v>0</v>
      </c>
      <c r="CO606">
        <f t="shared" si="1819"/>
        <v>0</v>
      </c>
      <c r="CP606">
        <v>0</v>
      </c>
      <c r="CQ606">
        <f t="shared" si="1820"/>
        <v>0</v>
      </c>
      <c r="CR606">
        <v>0</v>
      </c>
      <c r="CS606">
        <f t="shared" si="1821"/>
        <v>0</v>
      </c>
      <c r="CT606">
        <v>0</v>
      </c>
      <c r="CU606">
        <f t="shared" si="1822"/>
        <v>0</v>
      </c>
      <c r="CV606">
        <v>0</v>
      </c>
      <c r="CW606">
        <f t="shared" si="1823"/>
        <v>0</v>
      </c>
      <c r="CX606">
        <v>0</v>
      </c>
      <c r="CY606">
        <f t="shared" si="1824"/>
        <v>0</v>
      </c>
      <c r="CZ606">
        <v>0</v>
      </c>
      <c r="DA606">
        <f t="shared" si="1825"/>
        <v>0</v>
      </c>
      <c r="DB606">
        <v>0</v>
      </c>
      <c r="DC606">
        <f t="shared" si="1826"/>
        <v>0</v>
      </c>
      <c r="DD606">
        <v>0</v>
      </c>
      <c r="DE606">
        <f t="shared" si="1827"/>
        <v>0</v>
      </c>
      <c r="DF606">
        <v>0</v>
      </c>
      <c r="DG606">
        <f t="shared" si="1828"/>
        <v>0</v>
      </c>
      <c r="DH606">
        <v>0</v>
      </c>
      <c r="DI606">
        <f t="shared" si="1829"/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f t="shared" ref="ES606:ES627" si="1840">((ER606/100)/HK$2)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ET606">
        <v>0</v>
      </c>
      <c r="EU606">
        <f t="shared" ref="EU606:EU627" si="1841">((ET606/100)/HM$2)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EV606">
        <v>0</v>
      </c>
      <c r="EW606">
        <f t="shared" si="1830"/>
        <v>0</v>
      </c>
      <c r="EX606">
        <v>0</v>
      </c>
      <c r="EY606">
        <f t="shared" si="1831"/>
        <v>0</v>
      </c>
      <c r="EZ606">
        <v>60</v>
      </c>
      <c r="FA606">
        <f t="shared" ref="FA606:FA627" si="1842">((EZ606/100)/HA$10)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0.46218836385345152</v>
      </c>
      <c r="FB606">
        <v>40</v>
      </c>
      <c r="FC606">
        <f t="shared" ref="FC606:FC627" si="1843">((FB606/100)/GU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0.53781163614654859</v>
      </c>
      <c r="FD606">
        <v>0</v>
      </c>
      <c r="FE606">
        <f t="shared" ref="FE606:FE627" si="1844">((FD606/100)/GW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F606">
        <v>0</v>
      </c>
      <c r="FG606">
        <f t="shared" ref="FG606:FG627" si="1845">((FF606/100)/GY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H606">
        <v>0</v>
      </c>
      <c r="FI606">
        <f t="shared" ref="FI606:FI627" si="1846">((FH606/100)/HA$13)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</f>
        <v>0</v>
      </c>
      <c r="FJ606">
        <v>0</v>
      </c>
      <c r="FK606">
        <f t="shared" si="1773"/>
        <v>0</v>
      </c>
      <c r="FL606">
        <v>0</v>
      </c>
      <c r="FM606">
        <f t="shared" si="1774"/>
        <v>0</v>
      </c>
      <c r="FN606">
        <v>0</v>
      </c>
      <c r="FO606">
        <f t="shared" si="1775"/>
        <v>0</v>
      </c>
      <c r="FP606">
        <v>0</v>
      </c>
      <c r="FQ606">
        <f t="shared" si="1776"/>
        <v>0</v>
      </c>
      <c r="FR606">
        <v>0</v>
      </c>
      <c r="FS606">
        <f t="shared" si="1777"/>
        <v>0</v>
      </c>
      <c r="FT606">
        <v>0</v>
      </c>
      <c r="FU606">
        <f t="shared" si="1778"/>
        <v>0</v>
      </c>
      <c r="FV606">
        <v>0</v>
      </c>
      <c r="FW606">
        <f t="shared" si="1779"/>
        <v>0</v>
      </c>
      <c r="FX606">
        <v>0</v>
      </c>
      <c r="FY606">
        <f t="shared" si="1780"/>
        <v>0</v>
      </c>
      <c r="FZ606">
        <v>0</v>
      </c>
      <c r="GA606">
        <f t="shared" si="1781"/>
        <v>0</v>
      </c>
      <c r="GB606">
        <v>0</v>
      </c>
      <c r="GC606">
        <f t="shared" si="1782"/>
        <v>0</v>
      </c>
      <c r="GD606">
        <v>0</v>
      </c>
      <c r="GE606">
        <f t="shared" si="1783"/>
        <v>0</v>
      </c>
      <c r="GF606">
        <v>0</v>
      </c>
      <c r="GG606">
        <f t="shared" si="1838"/>
        <v>0</v>
      </c>
      <c r="GH606">
        <v>0</v>
      </c>
      <c r="GI606">
        <f t="shared" ref="GI606:GI627" si="1847">(((GH606/100)/GU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J606">
        <v>0</v>
      </c>
      <c r="GK606">
        <f t="shared" ref="GK606:GK627" si="1848">(((GJ606/100)/GW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L606">
        <v>0</v>
      </c>
      <c r="GM606">
        <f t="shared" ref="GM606:GM627" si="1849">(((GL606/100)/GY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N606">
        <v>0</v>
      </c>
      <c r="GO606">
        <f t="shared" ref="GO606:GO627" si="1850">(((GN606/100)/HA$31)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P606">
        <v>0</v>
      </c>
      <c r="GQ606">
        <f t="shared" ref="GQ606:GQ627" si="1851">(((GP606/100)/GU$34)/((ER606/100)/HK$2+(ET606/100)/HM$2+(EV606/100)/HO$2+(EX606/100)/GW$2+(EZ606/100)/HA$10+(FB606/100)/GU$13+(FD606/100)/GW$13+(FF606/100)/GY$13+(FH606/100)/HA$13+(FJ606/100)/GU$19+(FL606/100)/GU$2+(FN606/100)/HC$2+(FP606/100)/GY$2+(FR606/100)/GU$22+(FT606/100)/GW$22+(FV606/100)/HE$2+(FX606/100)/GU$6+(FZ606/100)/GU$10+(GB606/100)/GZ$22+(GD606/100)/GY$25+(GF606/100)/GU$28+(GH606/100)/GU$31+(GJ606/100)/GW$31+(GL606/100)/GY$31+(GN606/100)/HA$31+(GP606/100)/GU$34))</f>
        <v>0</v>
      </c>
      <c r="GR606" s="3" t="s">
        <v>848</v>
      </c>
    </row>
    <row r="607" spans="1:200" x14ac:dyDescent="0.45">
      <c r="A607">
        <v>606</v>
      </c>
      <c r="B607" t="s">
        <v>368</v>
      </c>
      <c r="C607" t="s">
        <v>410</v>
      </c>
      <c r="D607" t="s">
        <v>846</v>
      </c>
      <c r="E607" t="s">
        <v>847</v>
      </c>
      <c r="F607">
        <f>327+273</f>
        <v>600</v>
      </c>
      <c r="G607">
        <f>365+273</f>
        <v>638</v>
      </c>
      <c r="H607">
        <v>1773</v>
      </c>
      <c r="I607" s="2">
        <f t="shared" si="1787"/>
        <v>0.35984207557811621</v>
      </c>
      <c r="J607" s="2">
        <f t="shared" si="1788"/>
        <v>38</v>
      </c>
      <c r="K607" s="2">
        <f t="shared" si="1789"/>
        <v>1.0633333333333332</v>
      </c>
      <c r="N607">
        <v>6</v>
      </c>
      <c r="O607">
        <v>64</v>
      </c>
      <c r="P607" s="2">
        <f t="shared" si="1681"/>
        <v>9.375E-2</v>
      </c>
      <c r="Q607" s="2">
        <f t="shared" si="1682"/>
        <v>0.90625</v>
      </c>
      <c r="T607" s="2" t="e">
        <f t="shared" si="1837"/>
        <v>#DIV/0!</v>
      </c>
      <c r="U607">
        <v>98</v>
      </c>
      <c r="V607">
        <v>119</v>
      </c>
      <c r="W607" s="2">
        <f t="shared" si="1832"/>
        <v>5.88</v>
      </c>
      <c r="X607" s="2">
        <f t="shared" si="1832"/>
        <v>76.16</v>
      </c>
      <c r="Y607" s="7">
        <f t="shared" si="1790"/>
        <v>0.92279411764705888</v>
      </c>
      <c r="Z607" s="2">
        <f t="shared" si="1791"/>
        <v>0.82352941176470584</v>
      </c>
      <c r="AA607" s="2" t="e">
        <f t="shared" si="1833"/>
        <v>#DIV/0!</v>
      </c>
      <c r="AB607" s="2" t="e">
        <f t="shared" si="1833"/>
        <v>#DIV/0!</v>
      </c>
      <c r="AC607" s="2">
        <f t="shared" si="1792"/>
        <v>0.90625</v>
      </c>
      <c r="AD607" s="2">
        <f t="shared" si="1834"/>
        <v>98</v>
      </c>
      <c r="AE607" s="2">
        <f t="shared" si="1834"/>
        <v>119</v>
      </c>
      <c r="AG607" s="2">
        <f t="shared" si="1793"/>
        <v>0.82352941176470584</v>
      </c>
      <c r="AI607" s="2">
        <v>1</v>
      </c>
      <c r="AK607" t="e">
        <f t="shared" si="1760"/>
        <v>#DIV/0!</v>
      </c>
      <c r="AM607" t="e">
        <f t="shared" si="1761"/>
        <v>#DIV/0!</v>
      </c>
      <c r="AP607" t="s">
        <v>37</v>
      </c>
      <c r="AT607">
        <v>1</v>
      </c>
      <c r="AV607" t="s">
        <v>372</v>
      </c>
      <c r="AW607" t="s">
        <v>373</v>
      </c>
      <c r="AZ607" s="2">
        <f t="shared" si="1835"/>
        <v>2.0581617952103879</v>
      </c>
      <c r="BA607" s="2">
        <f t="shared" si="1836"/>
        <v>4</v>
      </c>
      <c r="BB607">
        <v>0</v>
      </c>
      <c r="BC607">
        <f t="shared" si="1800"/>
        <v>0</v>
      </c>
      <c r="BD607">
        <v>0</v>
      </c>
      <c r="BE607">
        <f t="shared" si="1801"/>
        <v>0</v>
      </c>
      <c r="BF607">
        <v>0</v>
      </c>
      <c r="BG607">
        <f t="shared" si="1786"/>
        <v>0</v>
      </c>
      <c r="BH607">
        <v>0.95</v>
      </c>
      <c r="BI607">
        <f t="shared" si="1802"/>
        <v>9.4472272026168338E-3</v>
      </c>
      <c r="BJ607">
        <v>0</v>
      </c>
      <c r="BK607">
        <f t="shared" si="1803"/>
        <v>0</v>
      </c>
      <c r="BL607">
        <v>0</v>
      </c>
      <c r="BM607">
        <f t="shared" si="1804"/>
        <v>0</v>
      </c>
      <c r="BN607">
        <v>0</v>
      </c>
      <c r="BO607">
        <f t="shared" si="1805"/>
        <v>0</v>
      </c>
      <c r="BP607">
        <v>0</v>
      </c>
      <c r="BQ607">
        <f t="shared" si="1806"/>
        <v>0</v>
      </c>
      <c r="BR607">
        <f t="shared" si="1839"/>
        <v>96.75</v>
      </c>
      <c r="BS607">
        <f t="shared" si="1808"/>
        <v>0.94649925893662323</v>
      </c>
      <c r="BT607">
        <v>0.3</v>
      </c>
      <c r="BU607">
        <f t="shared" si="1809"/>
        <v>1.3646832062510113E-2</v>
      </c>
      <c r="BV607">
        <v>0</v>
      </c>
      <c r="BW607">
        <f t="shared" si="1810"/>
        <v>0</v>
      </c>
      <c r="BX607">
        <v>0</v>
      </c>
      <c r="BY607">
        <f t="shared" si="1811"/>
        <v>0</v>
      </c>
      <c r="BZ607">
        <v>1.05</v>
      </c>
      <c r="CA607">
        <f t="shared" si="1812"/>
        <v>2.042493762787248E-2</v>
      </c>
      <c r="CB607">
        <v>0.95</v>
      </c>
      <c r="CC607">
        <f t="shared" si="1813"/>
        <v>9.9817441703774646E-3</v>
      </c>
      <c r="CD607">
        <v>0</v>
      </c>
      <c r="CE607">
        <f t="shared" si="1814"/>
        <v>0</v>
      </c>
      <c r="CF607">
        <v>0</v>
      </c>
      <c r="CG607">
        <f t="shared" si="1815"/>
        <v>0</v>
      </c>
      <c r="CH607">
        <v>0</v>
      </c>
      <c r="CI607">
        <f t="shared" si="1816"/>
        <v>0</v>
      </c>
      <c r="CJ607">
        <v>0</v>
      </c>
      <c r="CK607">
        <f t="shared" si="1817"/>
        <v>0</v>
      </c>
      <c r="CL607">
        <v>0</v>
      </c>
      <c r="CM607">
        <f t="shared" si="1818"/>
        <v>0</v>
      </c>
      <c r="CN607">
        <v>0</v>
      </c>
      <c r="CO607">
        <f t="shared" si="1819"/>
        <v>0</v>
      </c>
      <c r="CP607">
        <v>0</v>
      </c>
      <c r="CQ607">
        <f t="shared" si="1820"/>
        <v>0</v>
      </c>
      <c r="CR607">
        <v>0</v>
      </c>
      <c r="CS607">
        <f t="shared" si="1821"/>
        <v>0</v>
      </c>
      <c r="CT607">
        <v>0</v>
      </c>
      <c r="CU607">
        <f t="shared" si="1822"/>
        <v>0</v>
      </c>
      <c r="CV607">
        <v>0</v>
      </c>
      <c r="CW607">
        <f t="shared" si="1823"/>
        <v>0</v>
      </c>
      <c r="CX607">
        <v>0</v>
      </c>
      <c r="CY607">
        <f t="shared" si="1824"/>
        <v>0</v>
      </c>
      <c r="CZ607">
        <v>0</v>
      </c>
      <c r="DA607">
        <f t="shared" si="1825"/>
        <v>0</v>
      </c>
      <c r="DB607">
        <v>0</v>
      </c>
      <c r="DC607">
        <f t="shared" si="1826"/>
        <v>0</v>
      </c>
      <c r="DD607">
        <v>0</v>
      </c>
      <c r="DE607">
        <f t="shared" si="1827"/>
        <v>0</v>
      </c>
      <c r="DF607">
        <v>0</v>
      </c>
      <c r="DG607">
        <f t="shared" si="1828"/>
        <v>0</v>
      </c>
      <c r="DH607">
        <v>0</v>
      </c>
      <c r="DI607">
        <f t="shared" si="1829"/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f t="shared" si="1840"/>
        <v>0</v>
      </c>
      <c r="ET607">
        <v>0</v>
      </c>
      <c r="EU607">
        <f t="shared" si="1841"/>
        <v>0</v>
      </c>
      <c r="EV607">
        <v>0</v>
      </c>
      <c r="EW607">
        <f t="shared" si="1830"/>
        <v>0</v>
      </c>
      <c r="EX607">
        <v>0</v>
      </c>
      <c r="EY607">
        <f t="shared" si="1831"/>
        <v>0</v>
      </c>
      <c r="EZ607">
        <v>100</v>
      </c>
      <c r="FA607">
        <f t="shared" si="1842"/>
        <v>1</v>
      </c>
      <c r="FB607">
        <v>0</v>
      </c>
      <c r="FC607">
        <f t="shared" si="1843"/>
        <v>0</v>
      </c>
      <c r="FD607">
        <v>0</v>
      </c>
      <c r="FE607">
        <f t="shared" si="1844"/>
        <v>0</v>
      </c>
      <c r="FF607">
        <v>0</v>
      </c>
      <c r="FG607">
        <f t="shared" si="1845"/>
        <v>0</v>
      </c>
      <c r="FH607">
        <v>0</v>
      </c>
      <c r="FI607">
        <f t="shared" si="1846"/>
        <v>0</v>
      </c>
      <c r="FJ607">
        <v>0</v>
      </c>
      <c r="FK607">
        <f t="shared" si="1773"/>
        <v>0</v>
      </c>
      <c r="FL607">
        <v>0</v>
      </c>
      <c r="FM607">
        <f t="shared" si="1774"/>
        <v>0</v>
      </c>
      <c r="FN607">
        <v>0</v>
      </c>
      <c r="FO607">
        <f t="shared" si="1775"/>
        <v>0</v>
      </c>
      <c r="FP607">
        <v>0</v>
      </c>
      <c r="FQ607">
        <f t="shared" si="1776"/>
        <v>0</v>
      </c>
      <c r="FR607">
        <v>0</v>
      </c>
      <c r="FS607">
        <f t="shared" si="1777"/>
        <v>0</v>
      </c>
      <c r="FT607">
        <v>0</v>
      </c>
      <c r="FU607">
        <f t="shared" si="1778"/>
        <v>0</v>
      </c>
      <c r="FV607">
        <v>0</v>
      </c>
      <c r="FW607">
        <f t="shared" si="1779"/>
        <v>0</v>
      </c>
      <c r="FX607">
        <v>0</v>
      </c>
      <c r="FY607">
        <f t="shared" si="1780"/>
        <v>0</v>
      </c>
      <c r="FZ607">
        <v>0</v>
      </c>
      <c r="GA607">
        <f t="shared" si="1781"/>
        <v>0</v>
      </c>
      <c r="GB607">
        <v>0</v>
      </c>
      <c r="GC607">
        <f t="shared" si="1782"/>
        <v>0</v>
      </c>
      <c r="GD607">
        <v>0</v>
      </c>
      <c r="GE607">
        <f t="shared" si="1783"/>
        <v>0</v>
      </c>
      <c r="GF607">
        <v>0</v>
      </c>
      <c r="GG607">
        <f t="shared" si="1838"/>
        <v>0</v>
      </c>
      <c r="GH607">
        <v>0</v>
      </c>
      <c r="GI607">
        <f t="shared" si="1847"/>
        <v>0</v>
      </c>
      <c r="GJ607">
        <v>0</v>
      </c>
      <c r="GK607">
        <f t="shared" si="1848"/>
        <v>0</v>
      </c>
      <c r="GL607">
        <v>0</v>
      </c>
      <c r="GM607">
        <f t="shared" si="1849"/>
        <v>0</v>
      </c>
      <c r="GN607">
        <v>0</v>
      </c>
      <c r="GO607">
        <f t="shared" si="1850"/>
        <v>0</v>
      </c>
      <c r="GP607">
        <v>0</v>
      </c>
      <c r="GQ607">
        <f t="shared" si="1851"/>
        <v>0</v>
      </c>
      <c r="GR607" s="3" t="s">
        <v>848</v>
      </c>
    </row>
    <row r="608" spans="1:200" x14ac:dyDescent="0.45">
      <c r="A608">
        <v>607</v>
      </c>
      <c r="B608" t="s">
        <v>368</v>
      </c>
      <c r="C608" t="s">
        <v>851</v>
      </c>
      <c r="D608" t="s">
        <v>846</v>
      </c>
      <c r="E608" t="s">
        <v>847</v>
      </c>
      <c r="F608">
        <v>594</v>
      </c>
      <c r="G608">
        <f>365+273</f>
        <v>638</v>
      </c>
      <c r="H608">
        <v>1773</v>
      </c>
      <c r="I608" s="2">
        <f t="shared" si="1787"/>
        <v>0.35984207557811621</v>
      </c>
      <c r="J608" s="2">
        <f t="shared" si="1788"/>
        <v>44</v>
      </c>
      <c r="K608" s="2">
        <f t="shared" si="1789"/>
        <v>1.0740740740740742</v>
      </c>
      <c r="N608">
        <v>4</v>
      </c>
      <c r="O608">
        <v>64</v>
      </c>
      <c r="P608" s="2">
        <f t="shared" si="1681"/>
        <v>6.25E-2</v>
      </c>
      <c r="Q608" s="2">
        <f t="shared" si="1682"/>
        <v>0.9375</v>
      </c>
      <c r="T608" s="2" t="e">
        <f t="shared" si="1837"/>
        <v>#DIV/0!</v>
      </c>
      <c r="U608">
        <v>87</v>
      </c>
      <c r="V608">
        <v>119</v>
      </c>
      <c r="W608" s="2">
        <f t="shared" si="1832"/>
        <v>3.48</v>
      </c>
      <c r="X608" s="2">
        <f t="shared" si="1832"/>
        <v>76.16</v>
      </c>
      <c r="Y608" s="7">
        <f t="shared" si="1790"/>
        <v>0.95430672268907557</v>
      </c>
      <c r="Z608" s="2">
        <f t="shared" si="1791"/>
        <v>0.73109243697478987</v>
      </c>
      <c r="AA608" s="2" t="e">
        <f t="shared" si="1833"/>
        <v>#DIV/0!</v>
      </c>
      <c r="AB608" s="2" t="e">
        <f t="shared" si="1833"/>
        <v>#DIV/0!</v>
      </c>
      <c r="AC608" s="2">
        <f t="shared" si="1792"/>
        <v>0.9375</v>
      </c>
      <c r="AD608" s="2">
        <f t="shared" si="1834"/>
        <v>87</v>
      </c>
      <c r="AE608" s="2">
        <f t="shared" si="1834"/>
        <v>119</v>
      </c>
      <c r="AG608" s="2">
        <f t="shared" si="1793"/>
        <v>0.73109243697478987</v>
      </c>
      <c r="AI608" s="2">
        <v>1</v>
      </c>
      <c r="AK608" t="e">
        <f t="shared" si="1760"/>
        <v>#DIV/0!</v>
      </c>
      <c r="AM608" t="e">
        <f t="shared" si="1761"/>
        <v>#DIV/0!</v>
      </c>
      <c r="AP608" t="s">
        <v>37</v>
      </c>
      <c r="AT608">
        <v>1</v>
      </c>
      <c r="AV608" t="s">
        <v>372</v>
      </c>
      <c r="AW608" t="s">
        <v>373</v>
      </c>
      <c r="AZ608" s="2">
        <f t="shared" si="1835"/>
        <v>2.0581617952103879</v>
      </c>
      <c r="BA608" s="2">
        <f t="shared" si="1836"/>
        <v>2</v>
      </c>
      <c r="BB608">
        <v>0</v>
      </c>
      <c r="BC608">
        <f t="shared" si="1800"/>
        <v>0</v>
      </c>
      <c r="BD608">
        <v>0</v>
      </c>
      <c r="BE608">
        <f t="shared" si="1801"/>
        <v>0</v>
      </c>
      <c r="BF608">
        <v>0</v>
      </c>
      <c r="BG608">
        <f t="shared" si="1786"/>
        <v>0</v>
      </c>
      <c r="BH608">
        <v>0.95</v>
      </c>
      <c r="BI608">
        <f t="shared" si="1802"/>
        <v>9.4472272026168338E-3</v>
      </c>
      <c r="BJ608">
        <v>0</v>
      </c>
      <c r="BK608">
        <f t="shared" si="1803"/>
        <v>0</v>
      </c>
      <c r="BL608">
        <v>0</v>
      </c>
      <c r="BM608">
        <f t="shared" si="1804"/>
        <v>0</v>
      </c>
      <c r="BN608">
        <v>0</v>
      </c>
      <c r="BO608">
        <f t="shared" si="1805"/>
        <v>0</v>
      </c>
      <c r="BP608">
        <v>0</v>
      </c>
      <c r="BQ608">
        <f t="shared" si="1806"/>
        <v>0</v>
      </c>
      <c r="BR608">
        <f t="shared" si="1839"/>
        <v>96.75</v>
      </c>
      <c r="BS608">
        <f t="shared" si="1808"/>
        <v>0.94649925893662323</v>
      </c>
      <c r="BT608">
        <v>0.3</v>
      </c>
      <c r="BU608">
        <f t="shared" si="1809"/>
        <v>1.3646832062510113E-2</v>
      </c>
      <c r="BV608">
        <v>0</v>
      </c>
      <c r="BW608">
        <f t="shared" si="1810"/>
        <v>0</v>
      </c>
      <c r="BX608">
        <v>0</v>
      </c>
      <c r="BY608">
        <f t="shared" si="1811"/>
        <v>0</v>
      </c>
      <c r="BZ608">
        <v>1.05</v>
      </c>
      <c r="CA608">
        <f t="shared" si="1812"/>
        <v>2.042493762787248E-2</v>
      </c>
      <c r="CB608">
        <v>0.95</v>
      </c>
      <c r="CC608">
        <f t="shared" si="1813"/>
        <v>9.9817441703774646E-3</v>
      </c>
      <c r="CD608">
        <v>0</v>
      </c>
      <c r="CE608">
        <f t="shared" si="1814"/>
        <v>0</v>
      </c>
      <c r="CF608">
        <v>0</v>
      </c>
      <c r="CG608">
        <f t="shared" si="1815"/>
        <v>0</v>
      </c>
      <c r="CH608">
        <v>0</v>
      </c>
      <c r="CI608">
        <f t="shared" si="1816"/>
        <v>0</v>
      </c>
      <c r="CJ608">
        <v>0</v>
      </c>
      <c r="CK608">
        <f t="shared" si="1817"/>
        <v>0</v>
      </c>
      <c r="CL608">
        <v>0</v>
      </c>
      <c r="CM608">
        <f t="shared" si="1818"/>
        <v>0</v>
      </c>
      <c r="CN608">
        <v>0</v>
      </c>
      <c r="CO608">
        <f t="shared" si="1819"/>
        <v>0</v>
      </c>
      <c r="CP608">
        <v>0</v>
      </c>
      <c r="CQ608">
        <f t="shared" si="1820"/>
        <v>0</v>
      </c>
      <c r="CR608">
        <v>0</v>
      </c>
      <c r="CS608">
        <f t="shared" si="1821"/>
        <v>0</v>
      </c>
      <c r="CT608">
        <v>0</v>
      </c>
      <c r="CU608">
        <f t="shared" si="1822"/>
        <v>0</v>
      </c>
      <c r="CV608">
        <v>0</v>
      </c>
      <c r="CW608">
        <f t="shared" si="1823"/>
        <v>0</v>
      </c>
      <c r="CX608">
        <v>0</v>
      </c>
      <c r="CY608">
        <f t="shared" si="1824"/>
        <v>0</v>
      </c>
      <c r="CZ608">
        <v>0</v>
      </c>
      <c r="DA608">
        <f t="shared" si="1825"/>
        <v>0</v>
      </c>
      <c r="DB608">
        <v>0</v>
      </c>
      <c r="DC608">
        <f t="shared" si="1826"/>
        <v>0</v>
      </c>
      <c r="DD608">
        <v>0</v>
      </c>
      <c r="DE608">
        <f t="shared" si="1827"/>
        <v>0</v>
      </c>
      <c r="DF608">
        <v>0</v>
      </c>
      <c r="DG608">
        <f t="shared" si="1828"/>
        <v>0</v>
      </c>
      <c r="DH608">
        <v>0</v>
      </c>
      <c r="DI608">
        <f t="shared" si="1829"/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f t="shared" si="1840"/>
        <v>0</v>
      </c>
      <c r="ET608">
        <v>0</v>
      </c>
      <c r="EU608">
        <f t="shared" si="1841"/>
        <v>0</v>
      </c>
      <c r="EV608">
        <v>0</v>
      </c>
      <c r="EW608">
        <f t="shared" si="1830"/>
        <v>0</v>
      </c>
      <c r="EX608">
        <v>0</v>
      </c>
      <c r="EY608">
        <f t="shared" si="1831"/>
        <v>0</v>
      </c>
      <c r="EZ608">
        <v>0</v>
      </c>
      <c r="FA608">
        <f t="shared" si="1842"/>
        <v>0</v>
      </c>
      <c r="FB608">
        <v>0</v>
      </c>
      <c r="FC608">
        <f t="shared" si="1843"/>
        <v>0</v>
      </c>
      <c r="FD608">
        <v>0</v>
      </c>
      <c r="FE608">
        <f t="shared" si="1844"/>
        <v>0</v>
      </c>
      <c r="FF608">
        <v>0</v>
      </c>
      <c r="FG608">
        <f t="shared" si="1845"/>
        <v>0</v>
      </c>
      <c r="FH608">
        <v>100</v>
      </c>
      <c r="FI608">
        <f t="shared" si="1846"/>
        <v>1</v>
      </c>
      <c r="FJ608">
        <v>0</v>
      </c>
      <c r="FK608">
        <f t="shared" si="1773"/>
        <v>0</v>
      </c>
      <c r="FL608">
        <v>0</v>
      </c>
      <c r="FM608">
        <f t="shared" si="1774"/>
        <v>0</v>
      </c>
      <c r="FN608">
        <v>0</v>
      </c>
      <c r="FO608">
        <f t="shared" si="1775"/>
        <v>0</v>
      </c>
      <c r="FP608">
        <v>0</v>
      </c>
      <c r="FQ608">
        <f t="shared" si="1776"/>
        <v>0</v>
      </c>
      <c r="FR608">
        <v>0</v>
      </c>
      <c r="FS608">
        <f t="shared" si="1777"/>
        <v>0</v>
      </c>
      <c r="FT608">
        <v>0</v>
      </c>
      <c r="FU608">
        <f t="shared" si="1778"/>
        <v>0</v>
      </c>
      <c r="FV608">
        <v>0</v>
      </c>
      <c r="FW608">
        <f t="shared" si="1779"/>
        <v>0</v>
      </c>
      <c r="FX608">
        <v>0</v>
      </c>
      <c r="FY608">
        <f t="shared" si="1780"/>
        <v>0</v>
      </c>
      <c r="FZ608">
        <v>0</v>
      </c>
      <c r="GA608">
        <f t="shared" si="1781"/>
        <v>0</v>
      </c>
      <c r="GB608">
        <v>0</v>
      </c>
      <c r="GC608">
        <f t="shared" si="1782"/>
        <v>0</v>
      </c>
      <c r="GD608">
        <v>0</v>
      </c>
      <c r="GE608">
        <f t="shared" si="1783"/>
        <v>0</v>
      </c>
      <c r="GF608">
        <v>0</v>
      </c>
      <c r="GG608">
        <f t="shared" si="1838"/>
        <v>0</v>
      </c>
      <c r="GH608">
        <v>0</v>
      </c>
      <c r="GI608">
        <f t="shared" si="1847"/>
        <v>0</v>
      </c>
      <c r="GJ608">
        <v>0</v>
      </c>
      <c r="GK608">
        <f t="shared" si="1848"/>
        <v>0</v>
      </c>
      <c r="GL608">
        <v>0</v>
      </c>
      <c r="GM608">
        <f t="shared" si="1849"/>
        <v>0</v>
      </c>
      <c r="GN608">
        <v>0</v>
      </c>
      <c r="GO608">
        <f t="shared" si="1850"/>
        <v>0</v>
      </c>
      <c r="GP608">
        <v>0</v>
      </c>
      <c r="GQ608">
        <f t="shared" si="1851"/>
        <v>0</v>
      </c>
      <c r="GR608" s="3" t="s">
        <v>848</v>
      </c>
    </row>
    <row r="609" spans="1:200" x14ac:dyDescent="0.45">
      <c r="A609">
        <v>608</v>
      </c>
      <c r="B609" t="s">
        <v>368</v>
      </c>
      <c r="C609" t="s">
        <v>398</v>
      </c>
      <c r="D609" t="s">
        <v>846</v>
      </c>
      <c r="E609" t="s">
        <v>847</v>
      </c>
      <c r="F609">
        <v>504.9</v>
      </c>
      <c r="G609">
        <v>548</v>
      </c>
      <c r="H609">
        <v>1773</v>
      </c>
      <c r="I609" s="2">
        <f t="shared" si="1787"/>
        <v>0.30908065425831921</v>
      </c>
      <c r="J609" s="2">
        <f t="shared" si="1788"/>
        <v>43.100000000000023</v>
      </c>
      <c r="K609" s="2">
        <f t="shared" si="1789"/>
        <v>1.0853634383046149</v>
      </c>
      <c r="N609">
        <v>2</v>
      </c>
      <c r="O609">
        <v>58.3</v>
      </c>
      <c r="P609" s="2">
        <f t="shared" si="1681"/>
        <v>3.430531732418525E-2</v>
      </c>
      <c r="Q609" s="2">
        <f t="shared" si="1682"/>
        <v>0.96569468267581471</v>
      </c>
      <c r="T609" s="2" t="e">
        <f t="shared" si="1837"/>
        <v>#DIV/0!</v>
      </c>
      <c r="U609">
        <v>115</v>
      </c>
      <c r="V609">
        <v>166</v>
      </c>
      <c r="W609" s="2">
        <f t="shared" si="1832"/>
        <v>2.2999999999999998</v>
      </c>
      <c r="X609" s="2">
        <f t="shared" si="1832"/>
        <v>96.777999999999992</v>
      </c>
      <c r="Y609" s="7">
        <f t="shared" si="1790"/>
        <v>0.97623426811878733</v>
      </c>
      <c r="Z609" s="2">
        <f t="shared" si="1791"/>
        <v>0.69277108433734935</v>
      </c>
      <c r="AA609" s="2" t="e">
        <f t="shared" si="1833"/>
        <v>#DIV/0!</v>
      </c>
      <c r="AB609" s="2" t="e">
        <f t="shared" si="1833"/>
        <v>#DIV/0!</v>
      </c>
      <c r="AC609" s="2">
        <f t="shared" si="1792"/>
        <v>0.96569468267581471</v>
      </c>
      <c r="AD609" s="2">
        <f t="shared" si="1834"/>
        <v>115</v>
      </c>
      <c r="AE609" s="2">
        <f t="shared" si="1834"/>
        <v>166</v>
      </c>
      <c r="AG609" s="2">
        <f t="shared" si="1793"/>
        <v>0.69277108433734935</v>
      </c>
      <c r="AI609" s="2">
        <v>3</v>
      </c>
      <c r="AK609" t="e">
        <f t="shared" si="1760"/>
        <v>#DIV/0!</v>
      </c>
      <c r="AM609" t="e">
        <f t="shared" si="1761"/>
        <v>#DIV/0!</v>
      </c>
      <c r="AP609" t="s">
        <v>37</v>
      </c>
      <c r="AT609">
        <v>1</v>
      </c>
      <c r="AV609" t="s">
        <v>372</v>
      </c>
      <c r="AW609" t="s">
        <v>373</v>
      </c>
      <c r="AZ609" s="2">
        <f t="shared" si="1835"/>
        <v>2.0581617952103879</v>
      </c>
      <c r="BA609" s="2">
        <f t="shared" si="1836"/>
        <v>4</v>
      </c>
      <c r="BB609">
        <v>0</v>
      </c>
      <c r="BC609">
        <f t="shared" si="1800"/>
        <v>0</v>
      </c>
      <c r="BD609">
        <v>0</v>
      </c>
      <c r="BE609">
        <f t="shared" si="1801"/>
        <v>0</v>
      </c>
      <c r="BF609">
        <v>0</v>
      </c>
      <c r="BG609">
        <f t="shared" si="1786"/>
        <v>0</v>
      </c>
      <c r="BH609">
        <v>0.95</v>
      </c>
      <c r="BI609">
        <f t="shared" si="1802"/>
        <v>9.4472272026168338E-3</v>
      </c>
      <c r="BJ609">
        <v>0</v>
      </c>
      <c r="BK609">
        <f t="shared" si="1803"/>
        <v>0</v>
      </c>
      <c r="BL609">
        <v>0</v>
      </c>
      <c r="BM609">
        <f t="shared" si="1804"/>
        <v>0</v>
      </c>
      <c r="BN609">
        <v>0</v>
      </c>
      <c r="BO609">
        <f t="shared" si="1805"/>
        <v>0</v>
      </c>
      <c r="BP609">
        <v>0</v>
      </c>
      <c r="BQ609">
        <f t="shared" si="1806"/>
        <v>0</v>
      </c>
      <c r="BR609">
        <f t="shared" si="1839"/>
        <v>96.75</v>
      </c>
      <c r="BS609">
        <f t="shared" si="1808"/>
        <v>0.94649925893662323</v>
      </c>
      <c r="BT609">
        <v>0.3</v>
      </c>
      <c r="BU609">
        <f t="shared" si="1809"/>
        <v>1.3646832062510113E-2</v>
      </c>
      <c r="BV609">
        <v>0</v>
      </c>
      <c r="BW609">
        <f t="shared" si="1810"/>
        <v>0</v>
      </c>
      <c r="BX609">
        <v>0</v>
      </c>
      <c r="BY609">
        <f t="shared" si="1811"/>
        <v>0</v>
      </c>
      <c r="BZ609">
        <v>1.05</v>
      </c>
      <c r="CA609">
        <f t="shared" si="1812"/>
        <v>2.042493762787248E-2</v>
      </c>
      <c r="CB609">
        <v>0.95</v>
      </c>
      <c r="CC609">
        <f t="shared" si="1813"/>
        <v>9.9817441703774646E-3</v>
      </c>
      <c r="CD609">
        <v>0</v>
      </c>
      <c r="CE609">
        <f t="shared" si="1814"/>
        <v>0</v>
      </c>
      <c r="CF609">
        <v>0</v>
      </c>
      <c r="CG609">
        <f t="shared" si="1815"/>
        <v>0</v>
      </c>
      <c r="CH609">
        <v>0</v>
      </c>
      <c r="CI609">
        <f t="shared" si="1816"/>
        <v>0</v>
      </c>
      <c r="CJ609">
        <v>0</v>
      </c>
      <c r="CK609">
        <f t="shared" si="1817"/>
        <v>0</v>
      </c>
      <c r="CL609">
        <v>0</v>
      </c>
      <c r="CM609">
        <f t="shared" si="1818"/>
        <v>0</v>
      </c>
      <c r="CN609">
        <v>0</v>
      </c>
      <c r="CO609">
        <f t="shared" si="1819"/>
        <v>0</v>
      </c>
      <c r="CP609">
        <v>0</v>
      </c>
      <c r="CQ609">
        <f t="shared" si="1820"/>
        <v>0</v>
      </c>
      <c r="CR609">
        <v>0</v>
      </c>
      <c r="CS609">
        <f t="shared" si="1821"/>
        <v>0</v>
      </c>
      <c r="CT609">
        <v>0</v>
      </c>
      <c r="CU609">
        <f t="shared" si="1822"/>
        <v>0</v>
      </c>
      <c r="CV609">
        <v>0</v>
      </c>
      <c r="CW609">
        <f t="shared" si="1823"/>
        <v>0</v>
      </c>
      <c r="CX609">
        <v>0</v>
      </c>
      <c r="CY609">
        <f t="shared" si="1824"/>
        <v>0</v>
      </c>
      <c r="CZ609">
        <v>0</v>
      </c>
      <c r="DA609">
        <f t="shared" si="1825"/>
        <v>0</v>
      </c>
      <c r="DB609">
        <v>0</v>
      </c>
      <c r="DC609">
        <f t="shared" si="1826"/>
        <v>0</v>
      </c>
      <c r="DD609">
        <v>0</v>
      </c>
      <c r="DE609">
        <f t="shared" si="1827"/>
        <v>0</v>
      </c>
      <c r="DF609">
        <v>0</v>
      </c>
      <c r="DG609">
        <f t="shared" si="1828"/>
        <v>0</v>
      </c>
      <c r="DH609">
        <v>0</v>
      </c>
      <c r="DI609">
        <f t="shared" si="1829"/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f t="shared" si="1840"/>
        <v>0</v>
      </c>
      <c r="ET609">
        <v>0</v>
      </c>
      <c r="EU609">
        <f t="shared" si="1841"/>
        <v>0</v>
      </c>
      <c r="EV609">
        <v>0</v>
      </c>
      <c r="EW609">
        <f t="shared" si="1830"/>
        <v>0</v>
      </c>
      <c r="EX609">
        <v>0</v>
      </c>
      <c r="EY609">
        <f t="shared" si="1831"/>
        <v>0</v>
      </c>
      <c r="EZ609">
        <v>0</v>
      </c>
      <c r="FA609">
        <f t="shared" si="1842"/>
        <v>0</v>
      </c>
      <c r="FB609">
        <v>100</v>
      </c>
      <c r="FC609">
        <f t="shared" si="1843"/>
        <v>1</v>
      </c>
      <c r="FD609">
        <v>0</v>
      </c>
      <c r="FE609">
        <f t="shared" si="1844"/>
        <v>0</v>
      </c>
      <c r="FF609">
        <v>0</v>
      </c>
      <c r="FG609">
        <f t="shared" si="1845"/>
        <v>0</v>
      </c>
      <c r="FH609">
        <v>0</v>
      </c>
      <c r="FI609">
        <f t="shared" si="1846"/>
        <v>0</v>
      </c>
      <c r="FJ609">
        <v>0</v>
      </c>
      <c r="FK609">
        <f t="shared" si="1773"/>
        <v>0</v>
      </c>
      <c r="FL609">
        <v>0</v>
      </c>
      <c r="FM609">
        <f t="shared" si="1774"/>
        <v>0</v>
      </c>
      <c r="FN609">
        <v>0</v>
      </c>
      <c r="FO609">
        <f t="shared" si="1775"/>
        <v>0</v>
      </c>
      <c r="FP609">
        <v>0</v>
      </c>
      <c r="FQ609">
        <f t="shared" si="1776"/>
        <v>0</v>
      </c>
      <c r="FR609">
        <v>0</v>
      </c>
      <c r="FS609">
        <f t="shared" si="1777"/>
        <v>0</v>
      </c>
      <c r="FT609">
        <v>0</v>
      </c>
      <c r="FU609">
        <f t="shared" si="1778"/>
        <v>0</v>
      </c>
      <c r="FV609">
        <v>0</v>
      </c>
      <c r="FW609">
        <f t="shared" si="1779"/>
        <v>0</v>
      </c>
      <c r="FX609">
        <v>0</v>
      </c>
      <c r="FY609">
        <f t="shared" si="1780"/>
        <v>0</v>
      </c>
      <c r="FZ609">
        <v>0</v>
      </c>
      <c r="GA609">
        <f t="shared" si="1781"/>
        <v>0</v>
      </c>
      <c r="GB609">
        <v>0</v>
      </c>
      <c r="GC609">
        <f t="shared" si="1782"/>
        <v>0</v>
      </c>
      <c r="GD609">
        <v>0</v>
      </c>
      <c r="GE609">
        <f t="shared" si="1783"/>
        <v>0</v>
      </c>
      <c r="GF609">
        <v>0</v>
      </c>
      <c r="GG609">
        <f t="shared" si="1838"/>
        <v>0</v>
      </c>
      <c r="GH609">
        <v>0</v>
      </c>
      <c r="GI609">
        <f t="shared" si="1847"/>
        <v>0</v>
      </c>
      <c r="GJ609">
        <v>0</v>
      </c>
      <c r="GK609">
        <f t="shared" si="1848"/>
        <v>0</v>
      </c>
      <c r="GL609">
        <v>0</v>
      </c>
      <c r="GM609">
        <f t="shared" si="1849"/>
        <v>0</v>
      </c>
      <c r="GN609">
        <v>0</v>
      </c>
      <c r="GO609">
        <f t="shared" si="1850"/>
        <v>0</v>
      </c>
      <c r="GP609">
        <v>0</v>
      </c>
      <c r="GQ609">
        <f t="shared" si="1851"/>
        <v>0</v>
      </c>
      <c r="GR609" s="3" t="s">
        <v>848</v>
      </c>
    </row>
    <row r="610" spans="1:200" x14ac:dyDescent="0.45">
      <c r="A610">
        <v>609</v>
      </c>
      <c r="B610" t="s">
        <v>368</v>
      </c>
      <c r="C610" t="s">
        <v>398</v>
      </c>
      <c r="D610" t="s">
        <v>846</v>
      </c>
      <c r="E610" t="s">
        <v>847</v>
      </c>
      <c r="F610">
        <v>504.9</v>
      </c>
      <c r="G610">
        <f>400+273</f>
        <v>673</v>
      </c>
      <c r="H610">
        <v>1773</v>
      </c>
      <c r="I610" s="2">
        <f t="shared" si="1787"/>
        <v>0.3795826283135928</v>
      </c>
      <c r="J610" s="2">
        <f t="shared" si="1788"/>
        <v>168.10000000000002</v>
      </c>
      <c r="K610" s="2">
        <f t="shared" si="1789"/>
        <v>1.3329372152901566</v>
      </c>
      <c r="N610">
        <v>6</v>
      </c>
      <c r="O610">
        <v>69</v>
      </c>
      <c r="P610" s="2">
        <f t="shared" si="1681"/>
        <v>8.6956521739130432E-2</v>
      </c>
      <c r="Q610" s="2">
        <f t="shared" si="1682"/>
        <v>0.91304347826086951</v>
      </c>
      <c r="T610" s="2" t="e">
        <f t="shared" si="1837"/>
        <v>#DIV/0!</v>
      </c>
      <c r="U610">
        <v>46</v>
      </c>
      <c r="V610">
        <v>70.5</v>
      </c>
      <c r="W610" s="2">
        <f t="shared" si="1832"/>
        <v>2.76</v>
      </c>
      <c r="X610" s="2">
        <f t="shared" si="1832"/>
        <v>48.645000000000003</v>
      </c>
      <c r="Y610" s="7">
        <f t="shared" si="1790"/>
        <v>0.94326241134751776</v>
      </c>
      <c r="Z610" s="2">
        <f t="shared" si="1791"/>
        <v>0.65248226950354615</v>
      </c>
      <c r="AA610" s="2" t="e">
        <f t="shared" si="1833"/>
        <v>#DIV/0!</v>
      </c>
      <c r="AB610" s="2" t="e">
        <f t="shared" si="1833"/>
        <v>#DIV/0!</v>
      </c>
      <c r="AC610" s="2">
        <f t="shared" si="1792"/>
        <v>0.91304347826086951</v>
      </c>
      <c r="AD610" s="2">
        <f t="shared" si="1834"/>
        <v>46</v>
      </c>
      <c r="AE610" s="2">
        <f t="shared" si="1834"/>
        <v>70.5</v>
      </c>
      <c r="AG610" s="2">
        <f t="shared" si="1793"/>
        <v>0.65248226950354615</v>
      </c>
      <c r="AI610" s="2">
        <v>3</v>
      </c>
      <c r="AK610" t="e">
        <f t="shared" ref="AK610:AK630" si="1852">(1/AJ610)*(N610/100)</f>
        <v>#DIV/0!</v>
      </c>
      <c r="AM610" t="e">
        <f t="shared" ref="AM610:AM630" si="1853">AK610+AL610</f>
        <v>#DIV/0!</v>
      </c>
      <c r="AP610" t="s">
        <v>37</v>
      </c>
      <c r="AT610">
        <v>1</v>
      </c>
      <c r="AV610" t="s">
        <v>372</v>
      </c>
      <c r="AW610" t="s">
        <v>373</v>
      </c>
      <c r="AZ610" s="2">
        <f t="shared" si="1835"/>
        <v>2.0581617952103879</v>
      </c>
      <c r="BA610" s="2">
        <f t="shared" si="1836"/>
        <v>4</v>
      </c>
      <c r="BB610">
        <v>0</v>
      </c>
      <c r="BC610">
        <f t="shared" si="1800"/>
        <v>0</v>
      </c>
      <c r="BD610">
        <v>0</v>
      </c>
      <c r="BE610">
        <f t="shared" si="1801"/>
        <v>0</v>
      </c>
      <c r="BF610">
        <v>0</v>
      </c>
      <c r="BG610">
        <f t="shared" si="1786"/>
        <v>0</v>
      </c>
      <c r="BH610">
        <v>0.95</v>
      </c>
      <c r="BI610">
        <f t="shared" si="1802"/>
        <v>9.4472272026168338E-3</v>
      </c>
      <c r="BJ610">
        <v>0</v>
      </c>
      <c r="BK610">
        <f t="shared" si="1803"/>
        <v>0</v>
      </c>
      <c r="BL610">
        <v>0</v>
      </c>
      <c r="BM610">
        <f t="shared" si="1804"/>
        <v>0</v>
      </c>
      <c r="BN610">
        <v>0</v>
      </c>
      <c r="BO610">
        <f t="shared" si="1805"/>
        <v>0</v>
      </c>
      <c r="BP610">
        <v>0</v>
      </c>
      <c r="BQ610">
        <f t="shared" si="1806"/>
        <v>0</v>
      </c>
      <c r="BR610">
        <f t="shared" si="1839"/>
        <v>96.75</v>
      </c>
      <c r="BS610">
        <f t="shared" si="1808"/>
        <v>0.94649925893662323</v>
      </c>
      <c r="BT610">
        <v>0.3</v>
      </c>
      <c r="BU610">
        <f t="shared" si="1809"/>
        <v>1.3646832062510113E-2</v>
      </c>
      <c r="BV610">
        <v>0</v>
      </c>
      <c r="BW610">
        <f t="shared" si="1810"/>
        <v>0</v>
      </c>
      <c r="BX610">
        <v>0</v>
      </c>
      <c r="BY610">
        <f t="shared" si="1811"/>
        <v>0</v>
      </c>
      <c r="BZ610">
        <v>1.05</v>
      </c>
      <c r="CA610">
        <f t="shared" si="1812"/>
        <v>2.042493762787248E-2</v>
      </c>
      <c r="CB610">
        <v>0.95</v>
      </c>
      <c r="CC610">
        <f t="shared" si="1813"/>
        <v>9.9817441703774646E-3</v>
      </c>
      <c r="CD610">
        <v>0</v>
      </c>
      <c r="CE610">
        <f t="shared" si="1814"/>
        <v>0</v>
      </c>
      <c r="CF610">
        <v>0</v>
      </c>
      <c r="CG610">
        <f t="shared" si="1815"/>
        <v>0</v>
      </c>
      <c r="CH610">
        <v>0</v>
      </c>
      <c r="CI610">
        <f t="shared" si="1816"/>
        <v>0</v>
      </c>
      <c r="CJ610">
        <v>0</v>
      </c>
      <c r="CK610">
        <f t="shared" si="1817"/>
        <v>0</v>
      </c>
      <c r="CL610">
        <v>0</v>
      </c>
      <c r="CM610">
        <f t="shared" si="1818"/>
        <v>0</v>
      </c>
      <c r="CN610">
        <v>0</v>
      </c>
      <c r="CO610">
        <f t="shared" si="1819"/>
        <v>0</v>
      </c>
      <c r="CP610">
        <v>0</v>
      </c>
      <c r="CQ610">
        <f t="shared" si="1820"/>
        <v>0</v>
      </c>
      <c r="CR610">
        <v>0</v>
      </c>
      <c r="CS610">
        <f t="shared" si="1821"/>
        <v>0</v>
      </c>
      <c r="CT610">
        <v>0</v>
      </c>
      <c r="CU610">
        <f t="shared" si="1822"/>
        <v>0</v>
      </c>
      <c r="CV610">
        <v>0</v>
      </c>
      <c r="CW610">
        <f t="shared" si="1823"/>
        <v>0</v>
      </c>
      <c r="CX610">
        <v>0</v>
      </c>
      <c r="CY610">
        <f t="shared" si="1824"/>
        <v>0</v>
      </c>
      <c r="CZ610">
        <v>0</v>
      </c>
      <c r="DA610">
        <f t="shared" si="1825"/>
        <v>0</v>
      </c>
      <c r="DB610">
        <v>0</v>
      </c>
      <c r="DC610">
        <f t="shared" si="1826"/>
        <v>0</v>
      </c>
      <c r="DD610">
        <v>0</v>
      </c>
      <c r="DE610">
        <f t="shared" si="1827"/>
        <v>0</v>
      </c>
      <c r="DF610">
        <v>0</v>
      </c>
      <c r="DG610">
        <f t="shared" si="1828"/>
        <v>0</v>
      </c>
      <c r="DH610">
        <v>0</v>
      </c>
      <c r="DI610">
        <f t="shared" si="1829"/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f t="shared" si="1840"/>
        <v>0</v>
      </c>
      <c r="ET610">
        <v>0</v>
      </c>
      <c r="EU610">
        <f t="shared" si="1841"/>
        <v>0</v>
      </c>
      <c r="EV610">
        <v>0</v>
      </c>
      <c r="EW610">
        <f t="shared" si="1830"/>
        <v>0</v>
      </c>
      <c r="EX610">
        <v>0</v>
      </c>
      <c r="EY610">
        <f t="shared" si="1831"/>
        <v>0</v>
      </c>
      <c r="EZ610">
        <v>0</v>
      </c>
      <c r="FA610">
        <f t="shared" si="1842"/>
        <v>0</v>
      </c>
      <c r="FB610">
        <v>100</v>
      </c>
      <c r="FC610">
        <f t="shared" si="1843"/>
        <v>1</v>
      </c>
      <c r="FD610">
        <v>0</v>
      </c>
      <c r="FE610">
        <f t="shared" si="1844"/>
        <v>0</v>
      </c>
      <c r="FF610">
        <v>0</v>
      </c>
      <c r="FG610">
        <f t="shared" si="1845"/>
        <v>0</v>
      </c>
      <c r="FH610">
        <v>0</v>
      </c>
      <c r="FI610">
        <f t="shared" si="1846"/>
        <v>0</v>
      </c>
      <c r="FJ610">
        <v>0</v>
      </c>
      <c r="FK610">
        <f t="shared" si="1773"/>
        <v>0</v>
      </c>
      <c r="FL610">
        <v>0</v>
      </c>
      <c r="FM610">
        <f t="shared" si="1774"/>
        <v>0</v>
      </c>
      <c r="FN610">
        <v>0</v>
      </c>
      <c r="FO610">
        <f t="shared" si="1775"/>
        <v>0</v>
      </c>
      <c r="FP610">
        <v>0</v>
      </c>
      <c r="FQ610">
        <f t="shared" si="1776"/>
        <v>0</v>
      </c>
      <c r="FR610">
        <v>0</v>
      </c>
      <c r="FS610">
        <f t="shared" si="1777"/>
        <v>0</v>
      </c>
      <c r="FT610">
        <v>0</v>
      </c>
      <c r="FU610">
        <f t="shared" si="1778"/>
        <v>0</v>
      </c>
      <c r="FV610">
        <v>0</v>
      </c>
      <c r="FW610">
        <f t="shared" si="1779"/>
        <v>0</v>
      </c>
      <c r="FX610">
        <v>0</v>
      </c>
      <c r="FY610">
        <f t="shared" si="1780"/>
        <v>0</v>
      </c>
      <c r="FZ610">
        <v>0</v>
      </c>
      <c r="GA610">
        <f t="shared" si="1781"/>
        <v>0</v>
      </c>
      <c r="GB610">
        <v>0</v>
      </c>
      <c r="GC610">
        <f t="shared" si="1782"/>
        <v>0</v>
      </c>
      <c r="GD610">
        <v>0</v>
      </c>
      <c r="GE610">
        <f t="shared" si="1783"/>
        <v>0</v>
      </c>
      <c r="GF610">
        <v>0</v>
      </c>
      <c r="GG610">
        <f t="shared" si="1838"/>
        <v>0</v>
      </c>
      <c r="GH610">
        <v>0</v>
      </c>
      <c r="GI610">
        <f t="shared" si="1847"/>
        <v>0</v>
      </c>
      <c r="GJ610">
        <v>0</v>
      </c>
      <c r="GK610">
        <f t="shared" si="1848"/>
        <v>0</v>
      </c>
      <c r="GL610">
        <v>0</v>
      </c>
      <c r="GM610">
        <f t="shared" si="1849"/>
        <v>0</v>
      </c>
      <c r="GN610">
        <v>0</v>
      </c>
      <c r="GO610">
        <f t="shared" si="1850"/>
        <v>0</v>
      </c>
      <c r="GP610">
        <v>0</v>
      </c>
      <c r="GQ610">
        <f t="shared" si="1851"/>
        <v>0</v>
      </c>
      <c r="GR610" s="3" t="s">
        <v>848</v>
      </c>
    </row>
    <row r="611" spans="1:200" x14ac:dyDescent="0.45">
      <c r="A611">
        <v>610</v>
      </c>
      <c r="B611" t="s">
        <v>368</v>
      </c>
      <c r="C611" t="s">
        <v>398</v>
      </c>
      <c r="D611" t="s">
        <v>846</v>
      </c>
      <c r="E611" t="s">
        <v>847</v>
      </c>
      <c r="F611">
        <v>504.9</v>
      </c>
      <c r="G611">
        <v>773</v>
      </c>
      <c r="H611">
        <v>1773</v>
      </c>
      <c r="I611" s="2">
        <f t="shared" si="1787"/>
        <v>0.43598420755781164</v>
      </c>
      <c r="J611" s="2">
        <f t="shared" si="1788"/>
        <v>268.10000000000002</v>
      </c>
      <c r="K611" s="2">
        <f t="shared" si="1789"/>
        <v>1.5309962368785899</v>
      </c>
      <c r="N611">
        <v>2</v>
      </c>
      <c r="O611">
        <v>72</v>
      </c>
      <c r="P611" s="2">
        <f t="shared" si="1681"/>
        <v>2.7777777777777776E-2</v>
      </c>
      <c r="Q611" s="2">
        <f t="shared" si="1682"/>
        <v>0.97222222222222221</v>
      </c>
      <c r="T611" s="2" t="e">
        <f t="shared" si="1837"/>
        <v>#DIV/0!</v>
      </c>
      <c r="U611">
        <v>73.3</v>
      </c>
      <c r="V611">
        <v>59.8</v>
      </c>
      <c r="W611" s="2">
        <f t="shared" ref="W611:X627" si="1854">U611*N611/100</f>
        <v>1.466</v>
      </c>
      <c r="X611" s="2">
        <f t="shared" si="1854"/>
        <v>43.055999999999997</v>
      </c>
      <c r="Y611" s="7">
        <f t="shared" si="1790"/>
        <v>0.9659513192121888</v>
      </c>
      <c r="Z611" s="2">
        <f t="shared" si="1791"/>
        <v>1.225752508361204</v>
      </c>
      <c r="AA611" s="2" t="e">
        <f t="shared" ref="AA611:AB627" si="1855">U611/R611</f>
        <v>#DIV/0!</v>
      </c>
      <c r="AB611" s="2" t="e">
        <f t="shared" si="1855"/>
        <v>#DIV/0!</v>
      </c>
      <c r="AC611" s="2">
        <f t="shared" si="1792"/>
        <v>0.97222222222222221</v>
      </c>
      <c r="AD611" s="2">
        <f t="shared" ref="AD611:AE627" si="1856">U611-R611</f>
        <v>73.3</v>
      </c>
      <c r="AE611" s="2">
        <f t="shared" si="1856"/>
        <v>59.8</v>
      </c>
      <c r="AG611" s="2">
        <f t="shared" si="1793"/>
        <v>1.225752508361204</v>
      </c>
      <c r="AI611" s="2">
        <v>3</v>
      </c>
      <c r="AK611" t="e">
        <f t="shared" si="1852"/>
        <v>#DIV/0!</v>
      </c>
      <c r="AM611" t="e">
        <f t="shared" si="1853"/>
        <v>#DIV/0!</v>
      </c>
      <c r="AP611" t="s">
        <v>37</v>
      </c>
      <c r="AT611">
        <v>1</v>
      </c>
      <c r="AV611" t="s">
        <v>372</v>
      </c>
      <c r="AW611" t="s">
        <v>373</v>
      </c>
      <c r="AZ611" s="2">
        <f t="shared" si="1835"/>
        <v>2.0581617952103879</v>
      </c>
      <c r="BA611" s="2">
        <f t="shared" si="1836"/>
        <v>4</v>
      </c>
      <c r="BB611">
        <v>0</v>
      </c>
      <c r="BC611">
        <f t="shared" si="1800"/>
        <v>0</v>
      </c>
      <c r="BD611">
        <v>0</v>
      </c>
      <c r="BE611">
        <f t="shared" si="1801"/>
        <v>0</v>
      </c>
      <c r="BF611">
        <v>0</v>
      </c>
      <c r="BG611">
        <f t="shared" si="1786"/>
        <v>0</v>
      </c>
      <c r="BH611">
        <v>0.95</v>
      </c>
      <c r="BI611">
        <f t="shared" si="1802"/>
        <v>9.4472272026168338E-3</v>
      </c>
      <c r="BJ611">
        <v>0</v>
      </c>
      <c r="BK611">
        <f t="shared" si="1803"/>
        <v>0</v>
      </c>
      <c r="BL611">
        <v>0</v>
      </c>
      <c r="BM611">
        <f t="shared" si="1804"/>
        <v>0</v>
      </c>
      <c r="BN611">
        <v>0</v>
      </c>
      <c r="BO611">
        <f t="shared" si="1805"/>
        <v>0</v>
      </c>
      <c r="BP611">
        <v>0</v>
      </c>
      <c r="BQ611">
        <f t="shared" si="1806"/>
        <v>0</v>
      </c>
      <c r="BR611">
        <f t="shared" si="1839"/>
        <v>96.75</v>
      </c>
      <c r="BS611">
        <f t="shared" si="1808"/>
        <v>0.94649925893662323</v>
      </c>
      <c r="BT611">
        <v>0.3</v>
      </c>
      <c r="BU611">
        <f t="shared" si="1809"/>
        <v>1.3646832062510113E-2</v>
      </c>
      <c r="BV611">
        <v>0</v>
      </c>
      <c r="BW611">
        <f t="shared" si="1810"/>
        <v>0</v>
      </c>
      <c r="BX611">
        <v>0</v>
      </c>
      <c r="BY611">
        <f t="shared" si="1811"/>
        <v>0</v>
      </c>
      <c r="BZ611">
        <v>1.05</v>
      </c>
      <c r="CA611">
        <f t="shared" si="1812"/>
        <v>2.042493762787248E-2</v>
      </c>
      <c r="CB611">
        <v>0.95</v>
      </c>
      <c r="CC611">
        <f t="shared" si="1813"/>
        <v>9.9817441703774646E-3</v>
      </c>
      <c r="CD611">
        <v>0</v>
      </c>
      <c r="CE611">
        <f t="shared" si="1814"/>
        <v>0</v>
      </c>
      <c r="CF611">
        <v>0</v>
      </c>
      <c r="CG611">
        <f t="shared" si="1815"/>
        <v>0</v>
      </c>
      <c r="CH611">
        <v>0</v>
      </c>
      <c r="CI611">
        <f t="shared" si="1816"/>
        <v>0</v>
      </c>
      <c r="CJ611">
        <v>0</v>
      </c>
      <c r="CK611">
        <f t="shared" si="1817"/>
        <v>0</v>
      </c>
      <c r="CL611">
        <v>0</v>
      </c>
      <c r="CM611">
        <f t="shared" si="1818"/>
        <v>0</v>
      </c>
      <c r="CN611">
        <v>0</v>
      </c>
      <c r="CO611">
        <f t="shared" si="1819"/>
        <v>0</v>
      </c>
      <c r="CP611">
        <v>0</v>
      </c>
      <c r="CQ611">
        <f t="shared" si="1820"/>
        <v>0</v>
      </c>
      <c r="CR611">
        <v>0</v>
      </c>
      <c r="CS611">
        <f t="shared" si="1821"/>
        <v>0</v>
      </c>
      <c r="CT611">
        <v>0</v>
      </c>
      <c r="CU611">
        <f t="shared" si="1822"/>
        <v>0</v>
      </c>
      <c r="CV611">
        <v>0</v>
      </c>
      <c r="CW611">
        <f t="shared" si="1823"/>
        <v>0</v>
      </c>
      <c r="CX611">
        <v>0</v>
      </c>
      <c r="CY611">
        <f t="shared" si="1824"/>
        <v>0</v>
      </c>
      <c r="CZ611">
        <v>0</v>
      </c>
      <c r="DA611">
        <f t="shared" si="1825"/>
        <v>0</v>
      </c>
      <c r="DB611">
        <v>0</v>
      </c>
      <c r="DC611">
        <f t="shared" si="1826"/>
        <v>0</v>
      </c>
      <c r="DD611">
        <v>0</v>
      </c>
      <c r="DE611">
        <f t="shared" si="1827"/>
        <v>0</v>
      </c>
      <c r="DF611">
        <v>0</v>
      </c>
      <c r="DG611">
        <f t="shared" si="1828"/>
        <v>0</v>
      </c>
      <c r="DH611">
        <v>0</v>
      </c>
      <c r="DI611">
        <f t="shared" si="1829"/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f t="shared" si="1840"/>
        <v>0</v>
      </c>
      <c r="ET611">
        <v>0</v>
      </c>
      <c r="EU611">
        <f t="shared" si="1841"/>
        <v>0</v>
      </c>
      <c r="EV611">
        <v>0</v>
      </c>
      <c r="EW611">
        <f t="shared" si="1830"/>
        <v>0</v>
      </c>
      <c r="EX611">
        <v>0</v>
      </c>
      <c r="EY611">
        <f t="shared" si="1831"/>
        <v>0</v>
      </c>
      <c r="EZ611">
        <v>0</v>
      </c>
      <c r="FA611">
        <f t="shared" si="1842"/>
        <v>0</v>
      </c>
      <c r="FB611">
        <v>100</v>
      </c>
      <c r="FC611">
        <f t="shared" si="1843"/>
        <v>1</v>
      </c>
      <c r="FD611">
        <v>0</v>
      </c>
      <c r="FE611">
        <f t="shared" si="1844"/>
        <v>0</v>
      </c>
      <c r="FF611">
        <v>0</v>
      </c>
      <c r="FG611">
        <f t="shared" si="1845"/>
        <v>0</v>
      </c>
      <c r="FH611">
        <v>0</v>
      </c>
      <c r="FI611">
        <f t="shared" si="1846"/>
        <v>0</v>
      </c>
      <c r="FJ611">
        <v>0</v>
      </c>
      <c r="FK611">
        <f t="shared" si="1773"/>
        <v>0</v>
      </c>
      <c r="FL611">
        <v>0</v>
      </c>
      <c r="FM611">
        <f t="shared" si="1774"/>
        <v>0</v>
      </c>
      <c r="FN611">
        <v>0</v>
      </c>
      <c r="FO611">
        <f t="shared" si="1775"/>
        <v>0</v>
      </c>
      <c r="FP611">
        <v>0</v>
      </c>
      <c r="FQ611">
        <f t="shared" si="1776"/>
        <v>0</v>
      </c>
      <c r="FR611">
        <v>0</v>
      </c>
      <c r="FS611">
        <f t="shared" si="1777"/>
        <v>0</v>
      </c>
      <c r="FT611">
        <v>0</v>
      </c>
      <c r="FU611">
        <f t="shared" si="1778"/>
        <v>0</v>
      </c>
      <c r="FV611">
        <v>0</v>
      </c>
      <c r="FW611">
        <f t="shared" si="1779"/>
        <v>0</v>
      </c>
      <c r="FX611">
        <v>0</v>
      </c>
      <c r="FY611">
        <f t="shared" si="1780"/>
        <v>0</v>
      </c>
      <c r="FZ611">
        <v>0</v>
      </c>
      <c r="GA611">
        <f t="shared" si="1781"/>
        <v>0</v>
      </c>
      <c r="GB611">
        <v>0</v>
      </c>
      <c r="GC611">
        <f t="shared" si="1782"/>
        <v>0</v>
      </c>
      <c r="GD611">
        <v>0</v>
      </c>
      <c r="GE611">
        <f t="shared" si="1783"/>
        <v>0</v>
      </c>
      <c r="GF611">
        <v>0</v>
      </c>
      <c r="GG611">
        <f t="shared" si="1838"/>
        <v>0</v>
      </c>
      <c r="GH611">
        <v>0</v>
      </c>
      <c r="GI611">
        <f t="shared" si="1847"/>
        <v>0</v>
      </c>
      <c r="GJ611">
        <v>0</v>
      </c>
      <c r="GK611">
        <f t="shared" si="1848"/>
        <v>0</v>
      </c>
      <c r="GL611">
        <v>0</v>
      </c>
      <c r="GM611">
        <f t="shared" si="1849"/>
        <v>0</v>
      </c>
      <c r="GN611">
        <v>0</v>
      </c>
      <c r="GO611">
        <f t="shared" si="1850"/>
        <v>0</v>
      </c>
      <c r="GP611">
        <v>0</v>
      </c>
      <c r="GQ611">
        <f t="shared" si="1851"/>
        <v>0</v>
      </c>
      <c r="GR611" s="3" t="s">
        <v>848</v>
      </c>
    </row>
    <row r="612" spans="1:200" x14ac:dyDescent="0.45">
      <c r="A612">
        <v>611</v>
      </c>
      <c r="B612" t="s">
        <v>368</v>
      </c>
      <c r="C612" t="s">
        <v>852</v>
      </c>
      <c r="D612" t="s">
        <v>846</v>
      </c>
      <c r="E612" t="s">
        <v>847</v>
      </c>
      <c r="F612">
        <v>473</v>
      </c>
      <c r="G612">
        <v>548</v>
      </c>
      <c r="H612">
        <v>1773</v>
      </c>
      <c r="I612" s="2">
        <f t="shared" si="1787"/>
        <v>0.30908065425831921</v>
      </c>
      <c r="J612" s="2">
        <f t="shared" si="1788"/>
        <v>75</v>
      </c>
      <c r="K612" s="2">
        <f t="shared" si="1789"/>
        <v>1.1585623678646935</v>
      </c>
      <c r="N612">
        <v>5</v>
      </c>
      <c r="O612">
        <v>58.3</v>
      </c>
      <c r="P612" s="2">
        <f t="shared" si="1681"/>
        <v>8.5763293310463132E-2</v>
      </c>
      <c r="Q612" s="2">
        <f t="shared" si="1682"/>
        <v>0.91423670668953683</v>
      </c>
      <c r="T612" s="2" t="e">
        <f t="shared" si="1837"/>
        <v>#DIV/0!</v>
      </c>
      <c r="U612">
        <v>88</v>
      </c>
      <c r="V612">
        <v>166</v>
      </c>
      <c r="W612" s="2">
        <f t="shared" si="1854"/>
        <v>4.4000000000000004</v>
      </c>
      <c r="X612" s="2">
        <f t="shared" si="1854"/>
        <v>96.777999999999992</v>
      </c>
      <c r="Y612" s="7">
        <f t="shared" si="1790"/>
        <v>0.95453512161854959</v>
      </c>
      <c r="Z612" s="2">
        <f t="shared" si="1791"/>
        <v>0.53012048192771088</v>
      </c>
      <c r="AA612" s="2" t="e">
        <f t="shared" si="1855"/>
        <v>#DIV/0!</v>
      </c>
      <c r="AB612" s="2" t="e">
        <f t="shared" si="1855"/>
        <v>#DIV/0!</v>
      </c>
      <c r="AC612" s="2">
        <f t="shared" si="1792"/>
        <v>0.91423670668953683</v>
      </c>
      <c r="AD612" s="2">
        <f t="shared" si="1856"/>
        <v>88</v>
      </c>
      <c r="AE612" s="2">
        <f t="shared" si="1856"/>
        <v>166</v>
      </c>
      <c r="AG612" s="2">
        <f t="shared" si="1793"/>
        <v>0.53012048192771088</v>
      </c>
      <c r="AI612" s="2">
        <v>1</v>
      </c>
      <c r="AK612" t="e">
        <f t="shared" si="1852"/>
        <v>#DIV/0!</v>
      </c>
      <c r="AM612" t="e">
        <f t="shared" si="1853"/>
        <v>#DIV/0!</v>
      </c>
      <c r="AP612" t="s">
        <v>37</v>
      </c>
      <c r="AT612">
        <v>1</v>
      </c>
      <c r="AV612" t="s">
        <v>372</v>
      </c>
      <c r="AW612" t="s">
        <v>373</v>
      </c>
      <c r="AZ612" s="2">
        <f t="shared" si="1835"/>
        <v>2.0581617952103879</v>
      </c>
      <c r="BA612" s="2">
        <f t="shared" si="1836"/>
        <v>4</v>
      </c>
      <c r="BB612">
        <v>0</v>
      </c>
      <c r="BC612">
        <f t="shared" si="1800"/>
        <v>0</v>
      </c>
      <c r="BD612">
        <v>0</v>
      </c>
      <c r="BE612">
        <f t="shared" si="1801"/>
        <v>0</v>
      </c>
      <c r="BF612">
        <v>0</v>
      </c>
      <c r="BG612">
        <f t="shared" si="1786"/>
        <v>0</v>
      </c>
      <c r="BH612">
        <v>0.95</v>
      </c>
      <c r="BI612">
        <f t="shared" si="1802"/>
        <v>9.4472272026168338E-3</v>
      </c>
      <c r="BJ612">
        <v>0</v>
      </c>
      <c r="BK612">
        <f t="shared" si="1803"/>
        <v>0</v>
      </c>
      <c r="BL612">
        <v>0</v>
      </c>
      <c r="BM612">
        <f t="shared" si="1804"/>
        <v>0</v>
      </c>
      <c r="BN612">
        <v>0</v>
      </c>
      <c r="BO612">
        <f t="shared" si="1805"/>
        <v>0</v>
      </c>
      <c r="BP612">
        <v>0</v>
      </c>
      <c r="BQ612">
        <f t="shared" si="1806"/>
        <v>0</v>
      </c>
      <c r="BR612">
        <f t="shared" si="1839"/>
        <v>96.75</v>
      </c>
      <c r="BS612">
        <f t="shared" si="1808"/>
        <v>0.94649925893662323</v>
      </c>
      <c r="BT612">
        <v>0.3</v>
      </c>
      <c r="BU612">
        <f t="shared" si="1809"/>
        <v>1.3646832062510113E-2</v>
      </c>
      <c r="BV612">
        <v>0</v>
      </c>
      <c r="BW612">
        <f t="shared" si="1810"/>
        <v>0</v>
      </c>
      <c r="BX612">
        <v>0</v>
      </c>
      <c r="BY612">
        <f t="shared" si="1811"/>
        <v>0</v>
      </c>
      <c r="BZ612">
        <v>1.05</v>
      </c>
      <c r="CA612">
        <f t="shared" si="1812"/>
        <v>2.042493762787248E-2</v>
      </c>
      <c r="CB612">
        <v>0.95</v>
      </c>
      <c r="CC612">
        <f t="shared" si="1813"/>
        <v>9.9817441703774646E-3</v>
      </c>
      <c r="CD612">
        <v>0</v>
      </c>
      <c r="CE612">
        <f t="shared" si="1814"/>
        <v>0</v>
      </c>
      <c r="CF612">
        <v>0</v>
      </c>
      <c r="CG612">
        <f t="shared" si="1815"/>
        <v>0</v>
      </c>
      <c r="CH612">
        <v>0</v>
      </c>
      <c r="CI612">
        <f t="shared" si="1816"/>
        <v>0</v>
      </c>
      <c r="CJ612">
        <v>0</v>
      </c>
      <c r="CK612">
        <f t="shared" si="1817"/>
        <v>0</v>
      </c>
      <c r="CL612">
        <v>0</v>
      </c>
      <c r="CM612">
        <f t="shared" si="1818"/>
        <v>0</v>
      </c>
      <c r="CN612">
        <v>0</v>
      </c>
      <c r="CO612">
        <f t="shared" si="1819"/>
        <v>0</v>
      </c>
      <c r="CP612">
        <v>0</v>
      </c>
      <c r="CQ612">
        <f t="shared" si="1820"/>
        <v>0</v>
      </c>
      <c r="CR612">
        <v>0</v>
      </c>
      <c r="CS612">
        <f t="shared" si="1821"/>
        <v>0</v>
      </c>
      <c r="CT612">
        <v>0</v>
      </c>
      <c r="CU612">
        <f t="shared" si="1822"/>
        <v>0</v>
      </c>
      <c r="CV612">
        <v>0</v>
      </c>
      <c r="CW612">
        <f t="shared" si="1823"/>
        <v>0</v>
      </c>
      <c r="CX612">
        <v>0</v>
      </c>
      <c r="CY612">
        <f t="shared" si="1824"/>
        <v>0</v>
      </c>
      <c r="CZ612">
        <v>0</v>
      </c>
      <c r="DA612">
        <f t="shared" si="1825"/>
        <v>0</v>
      </c>
      <c r="DB612">
        <v>0</v>
      </c>
      <c r="DC612">
        <f t="shared" si="1826"/>
        <v>0</v>
      </c>
      <c r="DD612">
        <v>0</v>
      </c>
      <c r="DE612">
        <f t="shared" si="1827"/>
        <v>0</v>
      </c>
      <c r="DF612">
        <v>0</v>
      </c>
      <c r="DG612">
        <f t="shared" si="1828"/>
        <v>0</v>
      </c>
      <c r="DH612">
        <v>0</v>
      </c>
      <c r="DI612">
        <f t="shared" si="1829"/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f t="shared" si="1840"/>
        <v>0</v>
      </c>
      <c r="ET612">
        <v>0</v>
      </c>
      <c r="EU612">
        <f t="shared" si="1841"/>
        <v>0</v>
      </c>
      <c r="EV612">
        <v>0</v>
      </c>
      <c r="EW612">
        <f t="shared" si="1830"/>
        <v>0</v>
      </c>
      <c r="EX612">
        <v>0</v>
      </c>
      <c r="EY612">
        <f t="shared" si="1831"/>
        <v>0</v>
      </c>
      <c r="EZ612">
        <v>30</v>
      </c>
      <c r="FA612">
        <f t="shared" si="1842"/>
        <v>0.19713483861325304</v>
      </c>
      <c r="FB612">
        <v>70</v>
      </c>
      <c r="FC612">
        <f t="shared" si="1843"/>
        <v>0.80286516138674702</v>
      </c>
      <c r="FD612">
        <v>0</v>
      </c>
      <c r="FE612">
        <f t="shared" si="1844"/>
        <v>0</v>
      </c>
      <c r="FF612">
        <v>0</v>
      </c>
      <c r="FG612">
        <f t="shared" si="1845"/>
        <v>0</v>
      </c>
      <c r="FH612">
        <v>0</v>
      </c>
      <c r="FI612">
        <f t="shared" si="1846"/>
        <v>0</v>
      </c>
      <c r="FJ612">
        <v>0</v>
      </c>
      <c r="FK612">
        <f t="shared" si="1773"/>
        <v>0</v>
      </c>
      <c r="FL612">
        <v>0</v>
      </c>
      <c r="FM612">
        <f t="shared" si="1774"/>
        <v>0</v>
      </c>
      <c r="FN612">
        <v>0</v>
      </c>
      <c r="FO612">
        <f t="shared" si="1775"/>
        <v>0</v>
      </c>
      <c r="FP612">
        <v>0</v>
      </c>
      <c r="FQ612">
        <f t="shared" si="1776"/>
        <v>0</v>
      </c>
      <c r="FR612">
        <v>0</v>
      </c>
      <c r="FS612">
        <f t="shared" si="1777"/>
        <v>0</v>
      </c>
      <c r="FT612">
        <v>0</v>
      </c>
      <c r="FU612">
        <f t="shared" si="1778"/>
        <v>0</v>
      </c>
      <c r="FV612">
        <v>0</v>
      </c>
      <c r="FW612">
        <f t="shared" si="1779"/>
        <v>0</v>
      </c>
      <c r="FX612">
        <v>0</v>
      </c>
      <c r="FY612">
        <f t="shared" si="1780"/>
        <v>0</v>
      </c>
      <c r="FZ612">
        <v>0</v>
      </c>
      <c r="GA612">
        <f t="shared" si="1781"/>
        <v>0</v>
      </c>
      <c r="GB612">
        <v>0</v>
      </c>
      <c r="GC612">
        <f t="shared" si="1782"/>
        <v>0</v>
      </c>
      <c r="GD612">
        <v>0</v>
      </c>
      <c r="GE612">
        <f t="shared" si="1783"/>
        <v>0</v>
      </c>
      <c r="GF612">
        <v>0</v>
      </c>
      <c r="GG612">
        <f t="shared" si="1838"/>
        <v>0</v>
      </c>
      <c r="GH612">
        <v>0</v>
      </c>
      <c r="GI612">
        <f t="shared" si="1847"/>
        <v>0</v>
      </c>
      <c r="GJ612">
        <v>0</v>
      </c>
      <c r="GK612">
        <f t="shared" si="1848"/>
        <v>0</v>
      </c>
      <c r="GL612">
        <v>0</v>
      </c>
      <c r="GM612">
        <f t="shared" si="1849"/>
        <v>0</v>
      </c>
      <c r="GN612">
        <v>0</v>
      </c>
      <c r="GO612">
        <f t="shared" si="1850"/>
        <v>0</v>
      </c>
      <c r="GP612">
        <v>0</v>
      </c>
      <c r="GQ612">
        <f t="shared" si="1851"/>
        <v>0</v>
      </c>
      <c r="GR612" s="3" t="s">
        <v>848</v>
      </c>
    </row>
    <row r="613" spans="1:200" x14ac:dyDescent="0.45">
      <c r="A613">
        <v>612</v>
      </c>
      <c r="B613" t="s">
        <v>368</v>
      </c>
      <c r="C613" t="s">
        <v>853</v>
      </c>
      <c r="D613" t="s">
        <v>846</v>
      </c>
      <c r="E613" t="s">
        <v>847</v>
      </c>
      <c r="F613">
        <v>513</v>
      </c>
      <c r="G613">
        <v>548</v>
      </c>
      <c r="H613">
        <v>1773</v>
      </c>
      <c r="I613" s="2">
        <f t="shared" si="1787"/>
        <v>0.30908065425831921</v>
      </c>
      <c r="J613" s="2">
        <f t="shared" si="1788"/>
        <v>35</v>
      </c>
      <c r="K613" s="2">
        <f t="shared" si="1789"/>
        <v>1.0682261208576997</v>
      </c>
      <c r="N613">
        <v>4</v>
      </c>
      <c r="O613">
        <v>58.3</v>
      </c>
      <c r="P613" s="2">
        <f t="shared" si="1681"/>
        <v>6.86106346483705E-2</v>
      </c>
      <c r="Q613" s="2">
        <f t="shared" si="1682"/>
        <v>0.93138936535162953</v>
      </c>
      <c r="T613" s="2" t="e">
        <f t="shared" si="1837"/>
        <v>#DIV/0!</v>
      </c>
      <c r="U613">
        <v>99.5</v>
      </c>
      <c r="V613">
        <v>166</v>
      </c>
      <c r="W613" s="2">
        <f t="shared" si="1854"/>
        <v>3.98</v>
      </c>
      <c r="X613" s="2">
        <f t="shared" si="1854"/>
        <v>96.777999999999992</v>
      </c>
      <c r="Y613" s="7">
        <f t="shared" si="1790"/>
        <v>0.9588749509185972</v>
      </c>
      <c r="Z613" s="2">
        <f t="shared" si="1791"/>
        <v>0.5993975903614458</v>
      </c>
      <c r="AA613" s="2" t="e">
        <f t="shared" si="1855"/>
        <v>#DIV/0!</v>
      </c>
      <c r="AB613" s="2" t="e">
        <f t="shared" si="1855"/>
        <v>#DIV/0!</v>
      </c>
      <c r="AC613" s="2">
        <f t="shared" si="1792"/>
        <v>0.93138936535162953</v>
      </c>
      <c r="AD613" s="2">
        <f t="shared" si="1856"/>
        <v>99.5</v>
      </c>
      <c r="AE613" s="2">
        <f t="shared" si="1856"/>
        <v>166</v>
      </c>
      <c r="AG613" s="2">
        <f t="shared" si="1793"/>
        <v>0.5993975903614458</v>
      </c>
      <c r="AI613" s="2">
        <v>1</v>
      </c>
      <c r="AK613" t="e">
        <f t="shared" si="1852"/>
        <v>#DIV/0!</v>
      </c>
      <c r="AM613" t="e">
        <f t="shared" si="1853"/>
        <v>#DIV/0!</v>
      </c>
      <c r="AP613" t="s">
        <v>37</v>
      </c>
      <c r="AT613">
        <v>1</v>
      </c>
      <c r="AV613" t="s">
        <v>372</v>
      </c>
      <c r="AW613" t="s">
        <v>373</v>
      </c>
      <c r="AZ613" s="2">
        <f t="shared" si="1835"/>
        <v>2.0581617952103879</v>
      </c>
      <c r="BA613" s="2">
        <f t="shared" si="1836"/>
        <v>4</v>
      </c>
      <c r="BB613">
        <v>0</v>
      </c>
      <c r="BC613">
        <f t="shared" si="1800"/>
        <v>0</v>
      </c>
      <c r="BD613">
        <v>0</v>
      </c>
      <c r="BE613">
        <f t="shared" si="1801"/>
        <v>0</v>
      </c>
      <c r="BF613">
        <v>0</v>
      </c>
      <c r="BG613">
        <f t="shared" si="1786"/>
        <v>0</v>
      </c>
      <c r="BH613">
        <v>0.95</v>
      </c>
      <c r="BI613">
        <f t="shared" si="1802"/>
        <v>9.4472272026168338E-3</v>
      </c>
      <c r="BJ613">
        <v>0</v>
      </c>
      <c r="BK613">
        <f t="shared" si="1803"/>
        <v>0</v>
      </c>
      <c r="BL613">
        <v>0</v>
      </c>
      <c r="BM613">
        <f t="shared" si="1804"/>
        <v>0</v>
      </c>
      <c r="BN613">
        <v>0</v>
      </c>
      <c r="BO613">
        <f t="shared" si="1805"/>
        <v>0</v>
      </c>
      <c r="BP613">
        <v>0</v>
      </c>
      <c r="BQ613">
        <f t="shared" si="1806"/>
        <v>0</v>
      </c>
      <c r="BR613">
        <f t="shared" si="1839"/>
        <v>96.75</v>
      </c>
      <c r="BS613">
        <f t="shared" si="1808"/>
        <v>0.94649925893662323</v>
      </c>
      <c r="BT613">
        <v>0.3</v>
      </c>
      <c r="BU613">
        <f t="shared" si="1809"/>
        <v>1.3646832062510113E-2</v>
      </c>
      <c r="BV613">
        <v>0</v>
      </c>
      <c r="BW613">
        <f t="shared" si="1810"/>
        <v>0</v>
      </c>
      <c r="BX613">
        <v>0</v>
      </c>
      <c r="BY613">
        <f t="shared" si="1811"/>
        <v>0</v>
      </c>
      <c r="BZ613">
        <v>1.05</v>
      </c>
      <c r="CA613">
        <f t="shared" si="1812"/>
        <v>2.042493762787248E-2</v>
      </c>
      <c r="CB613">
        <v>0.95</v>
      </c>
      <c r="CC613">
        <f t="shared" si="1813"/>
        <v>9.9817441703774646E-3</v>
      </c>
      <c r="CD613">
        <v>0</v>
      </c>
      <c r="CE613">
        <f t="shared" si="1814"/>
        <v>0</v>
      </c>
      <c r="CF613">
        <v>0</v>
      </c>
      <c r="CG613">
        <f t="shared" si="1815"/>
        <v>0</v>
      </c>
      <c r="CH613">
        <v>0</v>
      </c>
      <c r="CI613">
        <f t="shared" si="1816"/>
        <v>0</v>
      </c>
      <c r="CJ613">
        <v>0</v>
      </c>
      <c r="CK613">
        <f t="shared" si="1817"/>
        <v>0</v>
      </c>
      <c r="CL613">
        <v>0</v>
      </c>
      <c r="CM613">
        <f t="shared" si="1818"/>
        <v>0</v>
      </c>
      <c r="CN613">
        <v>0</v>
      </c>
      <c r="CO613">
        <f t="shared" si="1819"/>
        <v>0</v>
      </c>
      <c r="CP613">
        <v>0</v>
      </c>
      <c r="CQ613">
        <f t="shared" si="1820"/>
        <v>0</v>
      </c>
      <c r="CR613">
        <v>0</v>
      </c>
      <c r="CS613">
        <f t="shared" si="1821"/>
        <v>0</v>
      </c>
      <c r="CT613">
        <v>0</v>
      </c>
      <c r="CU613">
        <f t="shared" si="1822"/>
        <v>0</v>
      </c>
      <c r="CV613">
        <v>0</v>
      </c>
      <c r="CW613">
        <f t="shared" si="1823"/>
        <v>0</v>
      </c>
      <c r="CX613">
        <v>0</v>
      </c>
      <c r="CY613">
        <f t="shared" si="1824"/>
        <v>0</v>
      </c>
      <c r="CZ613">
        <v>0</v>
      </c>
      <c r="DA613">
        <f t="shared" si="1825"/>
        <v>0</v>
      </c>
      <c r="DB613">
        <v>0</v>
      </c>
      <c r="DC613">
        <f t="shared" si="1826"/>
        <v>0</v>
      </c>
      <c r="DD613">
        <v>0</v>
      </c>
      <c r="DE613">
        <f t="shared" si="1827"/>
        <v>0</v>
      </c>
      <c r="DF613">
        <v>0</v>
      </c>
      <c r="DG613">
        <f t="shared" si="1828"/>
        <v>0</v>
      </c>
      <c r="DH613">
        <v>0</v>
      </c>
      <c r="DI613">
        <f t="shared" si="1829"/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f t="shared" si="1840"/>
        <v>0</v>
      </c>
      <c r="ET613">
        <v>0</v>
      </c>
      <c r="EU613">
        <f t="shared" si="1841"/>
        <v>0</v>
      </c>
      <c r="EV613">
        <v>0</v>
      </c>
      <c r="EW613">
        <f t="shared" si="1830"/>
        <v>0</v>
      </c>
      <c r="EX613">
        <v>0</v>
      </c>
      <c r="EY613">
        <f t="shared" si="1831"/>
        <v>0</v>
      </c>
      <c r="EZ613">
        <v>60</v>
      </c>
      <c r="FA613">
        <f t="shared" si="1842"/>
        <v>0.46218836385345152</v>
      </c>
      <c r="FB613">
        <v>40</v>
      </c>
      <c r="FC613">
        <f t="shared" si="1843"/>
        <v>0.53781163614654859</v>
      </c>
      <c r="FD613">
        <v>0</v>
      </c>
      <c r="FE613">
        <f t="shared" si="1844"/>
        <v>0</v>
      </c>
      <c r="FF613">
        <v>0</v>
      </c>
      <c r="FG613">
        <f t="shared" si="1845"/>
        <v>0</v>
      </c>
      <c r="FH613">
        <v>0</v>
      </c>
      <c r="FI613">
        <f t="shared" si="1846"/>
        <v>0</v>
      </c>
      <c r="FJ613">
        <v>0</v>
      </c>
      <c r="FK613">
        <f t="shared" si="1773"/>
        <v>0</v>
      </c>
      <c r="FL613">
        <v>0</v>
      </c>
      <c r="FM613">
        <f t="shared" si="1774"/>
        <v>0</v>
      </c>
      <c r="FN613">
        <v>0</v>
      </c>
      <c r="FO613">
        <f t="shared" si="1775"/>
        <v>0</v>
      </c>
      <c r="FP613">
        <v>0</v>
      </c>
      <c r="FQ613">
        <f t="shared" si="1776"/>
        <v>0</v>
      </c>
      <c r="FR613">
        <v>0</v>
      </c>
      <c r="FS613">
        <f t="shared" si="1777"/>
        <v>0</v>
      </c>
      <c r="FT613">
        <v>0</v>
      </c>
      <c r="FU613">
        <f t="shared" si="1778"/>
        <v>0</v>
      </c>
      <c r="FV613">
        <v>0</v>
      </c>
      <c r="FW613">
        <f t="shared" si="1779"/>
        <v>0</v>
      </c>
      <c r="FX613">
        <v>0</v>
      </c>
      <c r="FY613">
        <f t="shared" si="1780"/>
        <v>0</v>
      </c>
      <c r="FZ613">
        <v>0</v>
      </c>
      <c r="GA613">
        <f t="shared" si="1781"/>
        <v>0</v>
      </c>
      <c r="GB613">
        <v>0</v>
      </c>
      <c r="GC613">
        <f t="shared" si="1782"/>
        <v>0</v>
      </c>
      <c r="GD613">
        <v>0</v>
      </c>
      <c r="GE613">
        <f t="shared" si="1783"/>
        <v>0</v>
      </c>
      <c r="GF613">
        <v>0</v>
      </c>
      <c r="GG613">
        <f t="shared" si="1838"/>
        <v>0</v>
      </c>
      <c r="GH613">
        <v>0</v>
      </c>
      <c r="GI613">
        <f t="shared" si="1847"/>
        <v>0</v>
      </c>
      <c r="GJ613">
        <v>0</v>
      </c>
      <c r="GK613">
        <f t="shared" si="1848"/>
        <v>0</v>
      </c>
      <c r="GL613">
        <v>0</v>
      </c>
      <c r="GM613">
        <f t="shared" si="1849"/>
        <v>0</v>
      </c>
      <c r="GN613">
        <v>0</v>
      </c>
      <c r="GO613">
        <f t="shared" si="1850"/>
        <v>0</v>
      </c>
      <c r="GP613">
        <v>0</v>
      </c>
      <c r="GQ613">
        <f t="shared" si="1851"/>
        <v>0</v>
      </c>
      <c r="GR613" s="3" t="s">
        <v>848</v>
      </c>
    </row>
    <row r="614" spans="1:200" x14ac:dyDescent="0.45">
      <c r="A614">
        <v>613</v>
      </c>
      <c r="B614" t="s">
        <v>368</v>
      </c>
      <c r="C614" t="s">
        <v>398</v>
      </c>
      <c r="D614" t="s">
        <v>846</v>
      </c>
      <c r="E614" t="s">
        <v>847</v>
      </c>
      <c r="F614">
        <v>504.9</v>
      </c>
      <c r="G614">
        <v>548</v>
      </c>
      <c r="H614">
        <v>1773</v>
      </c>
      <c r="I614" s="2">
        <f t="shared" si="1787"/>
        <v>0.30908065425831921</v>
      </c>
      <c r="J614" s="2">
        <f t="shared" si="1788"/>
        <v>43.100000000000023</v>
      </c>
      <c r="K614" s="2">
        <f t="shared" si="1789"/>
        <v>1.0853634383046149</v>
      </c>
      <c r="N614">
        <v>25</v>
      </c>
      <c r="O614">
        <v>30.2</v>
      </c>
      <c r="P614" s="2">
        <f t="shared" si="1681"/>
        <v>0.82781456953642385</v>
      </c>
      <c r="Q614" s="2">
        <f t="shared" si="1682"/>
        <v>0.17218543046357615</v>
      </c>
      <c r="T614" s="2" t="e">
        <f t="shared" si="1837"/>
        <v>#DIV/0!</v>
      </c>
      <c r="U614">
        <v>64</v>
      </c>
      <c r="V614">
        <v>66</v>
      </c>
      <c r="W614" s="2">
        <f t="shared" si="1854"/>
        <v>16</v>
      </c>
      <c r="X614" s="2">
        <f t="shared" si="1854"/>
        <v>19.932000000000002</v>
      </c>
      <c r="Y614" s="7">
        <f t="shared" si="1790"/>
        <v>0.19727072044952848</v>
      </c>
      <c r="Z614" s="2">
        <f t="shared" si="1791"/>
        <v>0.96969696969696972</v>
      </c>
      <c r="AA614" s="2" t="e">
        <f t="shared" si="1855"/>
        <v>#DIV/0!</v>
      </c>
      <c r="AB614" s="2" t="e">
        <f t="shared" si="1855"/>
        <v>#DIV/0!</v>
      </c>
      <c r="AC614" s="2">
        <f t="shared" si="1792"/>
        <v>0.17218543046357615</v>
      </c>
      <c r="AD614" s="2">
        <f t="shared" si="1856"/>
        <v>64</v>
      </c>
      <c r="AE614" s="2">
        <f t="shared" si="1856"/>
        <v>66</v>
      </c>
      <c r="AG614" s="2">
        <f t="shared" si="1793"/>
        <v>0.96969696969696972</v>
      </c>
      <c r="AI614" s="2">
        <v>3</v>
      </c>
      <c r="AK614" t="e">
        <f t="shared" si="1852"/>
        <v>#DIV/0!</v>
      </c>
      <c r="AM614" t="e">
        <f t="shared" si="1853"/>
        <v>#DIV/0!</v>
      </c>
      <c r="AP614" t="s">
        <v>37</v>
      </c>
      <c r="AT614">
        <v>1</v>
      </c>
      <c r="AV614" t="s">
        <v>372</v>
      </c>
      <c r="AW614" t="s">
        <v>373</v>
      </c>
      <c r="AZ614" s="2">
        <f t="shared" si="1835"/>
        <v>2.0581617952103879</v>
      </c>
      <c r="BA614" s="2">
        <f t="shared" si="1836"/>
        <v>4</v>
      </c>
      <c r="BB614">
        <v>0</v>
      </c>
      <c r="BC614">
        <f t="shared" si="1800"/>
        <v>0</v>
      </c>
      <c r="BD614">
        <v>0</v>
      </c>
      <c r="BE614">
        <f t="shared" si="1801"/>
        <v>0</v>
      </c>
      <c r="BF614">
        <v>0</v>
      </c>
      <c r="BG614">
        <f t="shared" si="1786"/>
        <v>0</v>
      </c>
      <c r="BH614">
        <v>0.95</v>
      </c>
      <c r="BI614">
        <f t="shared" si="1802"/>
        <v>9.4472272026168338E-3</v>
      </c>
      <c r="BJ614">
        <v>0</v>
      </c>
      <c r="BK614">
        <f t="shared" si="1803"/>
        <v>0</v>
      </c>
      <c r="BL614">
        <v>0</v>
      </c>
      <c r="BM614">
        <f t="shared" si="1804"/>
        <v>0</v>
      </c>
      <c r="BN614">
        <v>0</v>
      </c>
      <c r="BO614">
        <f t="shared" si="1805"/>
        <v>0</v>
      </c>
      <c r="BP614">
        <v>0</v>
      </c>
      <c r="BQ614">
        <f t="shared" si="1806"/>
        <v>0</v>
      </c>
      <c r="BR614">
        <f t="shared" si="1839"/>
        <v>96.75</v>
      </c>
      <c r="BS614">
        <f t="shared" si="1808"/>
        <v>0.94649925893662323</v>
      </c>
      <c r="BT614">
        <v>0.3</v>
      </c>
      <c r="BU614">
        <f t="shared" si="1809"/>
        <v>1.3646832062510113E-2</v>
      </c>
      <c r="BV614">
        <v>0</v>
      </c>
      <c r="BW614">
        <f t="shared" si="1810"/>
        <v>0</v>
      </c>
      <c r="BX614">
        <v>0</v>
      </c>
      <c r="BY614">
        <f t="shared" si="1811"/>
        <v>0</v>
      </c>
      <c r="BZ614">
        <v>1.05</v>
      </c>
      <c r="CA614">
        <f t="shared" si="1812"/>
        <v>2.042493762787248E-2</v>
      </c>
      <c r="CB614">
        <v>0.95</v>
      </c>
      <c r="CC614">
        <f t="shared" si="1813"/>
        <v>9.9817441703774646E-3</v>
      </c>
      <c r="CD614">
        <v>0</v>
      </c>
      <c r="CE614">
        <f t="shared" si="1814"/>
        <v>0</v>
      </c>
      <c r="CF614">
        <v>0</v>
      </c>
      <c r="CG614">
        <f t="shared" si="1815"/>
        <v>0</v>
      </c>
      <c r="CH614">
        <v>0</v>
      </c>
      <c r="CI614">
        <f t="shared" si="1816"/>
        <v>0</v>
      </c>
      <c r="CJ614">
        <v>0</v>
      </c>
      <c r="CK614">
        <f t="shared" si="1817"/>
        <v>0</v>
      </c>
      <c r="CL614">
        <v>0</v>
      </c>
      <c r="CM614">
        <f t="shared" si="1818"/>
        <v>0</v>
      </c>
      <c r="CN614">
        <v>0</v>
      </c>
      <c r="CO614">
        <f t="shared" si="1819"/>
        <v>0</v>
      </c>
      <c r="CP614">
        <v>0</v>
      </c>
      <c r="CQ614">
        <f t="shared" si="1820"/>
        <v>0</v>
      </c>
      <c r="CR614">
        <v>0</v>
      </c>
      <c r="CS614">
        <f t="shared" si="1821"/>
        <v>0</v>
      </c>
      <c r="CT614">
        <v>0</v>
      </c>
      <c r="CU614">
        <f t="shared" si="1822"/>
        <v>0</v>
      </c>
      <c r="CV614">
        <v>0</v>
      </c>
      <c r="CW614">
        <f t="shared" si="1823"/>
        <v>0</v>
      </c>
      <c r="CX614">
        <v>0</v>
      </c>
      <c r="CY614">
        <f t="shared" si="1824"/>
        <v>0</v>
      </c>
      <c r="CZ614">
        <v>0</v>
      </c>
      <c r="DA614">
        <f t="shared" si="1825"/>
        <v>0</v>
      </c>
      <c r="DB614">
        <v>0</v>
      </c>
      <c r="DC614">
        <f t="shared" si="1826"/>
        <v>0</v>
      </c>
      <c r="DD614">
        <v>0</v>
      </c>
      <c r="DE614">
        <f t="shared" si="1827"/>
        <v>0</v>
      </c>
      <c r="DF614">
        <v>0</v>
      </c>
      <c r="DG614">
        <f t="shared" si="1828"/>
        <v>0</v>
      </c>
      <c r="DH614">
        <v>0</v>
      </c>
      <c r="DI614">
        <f t="shared" si="1829"/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f t="shared" si="1840"/>
        <v>0</v>
      </c>
      <c r="ET614">
        <v>0</v>
      </c>
      <c r="EU614">
        <f t="shared" si="1841"/>
        <v>0</v>
      </c>
      <c r="EV614">
        <v>0</v>
      </c>
      <c r="EW614">
        <f t="shared" si="1830"/>
        <v>0</v>
      </c>
      <c r="EX614">
        <v>0</v>
      </c>
      <c r="EY614">
        <f t="shared" si="1831"/>
        <v>0</v>
      </c>
      <c r="EZ614">
        <v>0</v>
      </c>
      <c r="FA614">
        <f t="shared" si="1842"/>
        <v>0</v>
      </c>
      <c r="FB614">
        <v>100</v>
      </c>
      <c r="FC614">
        <f t="shared" si="1843"/>
        <v>1</v>
      </c>
      <c r="FD614">
        <v>0</v>
      </c>
      <c r="FE614">
        <f t="shared" si="1844"/>
        <v>0</v>
      </c>
      <c r="FF614">
        <v>0</v>
      </c>
      <c r="FG614">
        <f t="shared" si="1845"/>
        <v>0</v>
      </c>
      <c r="FH614">
        <v>0</v>
      </c>
      <c r="FI614">
        <f t="shared" si="1846"/>
        <v>0</v>
      </c>
      <c r="FJ614">
        <v>0</v>
      </c>
      <c r="FK614">
        <f t="shared" si="1773"/>
        <v>0</v>
      </c>
      <c r="FL614">
        <v>0</v>
      </c>
      <c r="FM614">
        <f t="shared" si="1774"/>
        <v>0</v>
      </c>
      <c r="FN614">
        <v>0</v>
      </c>
      <c r="FO614">
        <f t="shared" si="1775"/>
        <v>0</v>
      </c>
      <c r="FP614">
        <v>0</v>
      </c>
      <c r="FQ614">
        <f t="shared" si="1776"/>
        <v>0</v>
      </c>
      <c r="FR614">
        <v>0</v>
      </c>
      <c r="FS614">
        <f t="shared" si="1777"/>
        <v>0</v>
      </c>
      <c r="FT614">
        <v>0</v>
      </c>
      <c r="FU614">
        <f t="shared" si="1778"/>
        <v>0</v>
      </c>
      <c r="FV614">
        <v>0</v>
      </c>
      <c r="FW614">
        <f t="shared" si="1779"/>
        <v>0</v>
      </c>
      <c r="FX614">
        <v>0</v>
      </c>
      <c r="FY614">
        <f t="shared" si="1780"/>
        <v>0</v>
      </c>
      <c r="FZ614">
        <v>0</v>
      </c>
      <c r="GA614">
        <f t="shared" si="1781"/>
        <v>0</v>
      </c>
      <c r="GB614">
        <v>0</v>
      </c>
      <c r="GC614">
        <f t="shared" si="1782"/>
        <v>0</v>
      </c>
      <c r="GD614">
        <v>0</v>
      </c>
      <c r="GE614">
        <f t="shared" si="1783"/>
        <v>0</v>
      </c>
      <c r="GF614">
        <v>0</v>
      </c>
      <c r="GG614">
        <f t="shared" si="1838"/>
        <v>0</v>
      </c>
      <c r="GH614">
        <v>0</v>
      </c>
      <c r="GI614">
        <f t="shared" si="1847"/>
        <v>0</v>
      </c>
      <c r="GJ614">
        <v>0</v>
      </c>
      <c r="GK614">
        <f t="shared" si="1848"/>
        <v>0</v>
      </c>
      <c r="GL614">
        <v>0</v>
      </c>
      <c r="GM614">
        <f t="shared" si="1849"/>
        <v>0</v>
      </c>
      <c r="GN614">
        <v>0</v>
      </c>
      <c r="GO614">
        <f t="shared" si="1850"/>
        <v>0</v>
      </c>
      <c r="GP614">
        <v>0</v>
      </c>
      <c r="GQ614">
        <f t="shared" si="1851"/>
        <v>0</v>
      </c>
      <c r="GR614" s="3" t="s">
        <v>848</v>
      </c>
    </row>
    <row r="615" spans="1:200" x14ac:dyDescent="0.45">
      <c r="A615">
        <v>614</v>
      </c>
      <c r="B615" t="s">
        <v>368</v>
      </c>
      <c r="C615" t="s">
        <v>398</v>
      </c>
      <c r="D615" t="s">
        <v>854</v>
      </c>
      <c r="E615" t="s">
        <v>855</v>
      </c>
      <c r="F615">
        <v>504.9</v>
      </c>
      <c r="G615">
        <v>548</v>
      </c>
      <c r="H615">
        <v>1773</v>
      </c>
      <c r="I615" s="2">
        <f t="shared" si="1787"/>
        <v>0.30908065425831921</v>
      </c>
      <c r="J615" s="2">
        <f t="shared" si="1788"/>
        <v>43.100000000000023</v>
      </c>
      <c r="K615" s="2">
        <f t="shared" si="1789"/>
        <v>1.0853634383046149</v>
      </c>
      <c r="N615">
        <v>50.5</v>
      </c>
      <c r="O615">
        <v>54.3</v>
      </c>
      <c r="P615" s="2">
        <f t="shared" si="1681"/>
        <v>0.93001841620626158</v>
      </c>
      <c r="Q615" s="2">
        <f t="shared" si="1682"/>
        <v>6.9981583793738436E-2</v>
      </c>
      <c r="T615" s="2" t="e">
        <f t="shared" si="1837"/>
        <v>#DIV/0!</v>
      </c>
      <c r="U615">
        <v>73</v>
      </c>
      <c r="V615">
        <v>70</v>
      </c>
      <c r="W615" s="2">
        <f t="shared" si="1854"/>
        <v>36.865000000000002</v>
      </c>
      <c r="X615" s="2">
        <f t="shared" si="1854"/>
        <v>38.01</v>
      </c>
      <c r="Y615" s="7">
        <f t="shared" si="1790"/>
        <v>3.0123651670612893E-2</v>
      </c>
      <c r="Z615" s="2">
        <f t="shared" si="1791"/>
        <v>1.0428571428571429</v>
      </c>
      <c r="AA615" s="2" t="e">
        <f t="shared" si="1855"/>
        <v>#DIV/0!</v>
      </c>
      <c r="AB615" s="2" t="e">
        <f t="shared" si="1855"/>
        <v>#DIV/0!</v>
      </c>
      <c r="AC615" s="2">
        <f t="shared" si="1792"/>
        <v>6.9981583793738436E-2</v>
      </c>
      <c r="AD615" s="2">
        <f t="shared" si="1856"/>
        <v>73</v>
      </c>
      <c r="AE615" s="2">
        <f t="shared" si="1856"/>
        <v>70</v>
      </c>
      <c r="AG615" s="2">
        <f t="shared" si="1793"/>
        <v>1.0428571428571429</v>
      </c>
      <c r="AI615" s="2">
        <v>0</v>
      </c>
      <c r="AK615" t="e">
        <f t="shared" si="1852"/>
        <v>#DIV/0!</v>
      </c>
      <c r="AM615" t="e">
        <f t="shared" si="1853"/>
        <v>#DIV/0!</v>
      </c>
      <c r="AP615" t="s">
        <v>37</v>
      </c>
      <c r="AT615">
        <v>1</v>
      </c>
      <c r="AV615" t="s">
        <v>372</v>
      </c>
      <c r="AW615" t="s">
        <v>373</v>
      </c>
      <c r="AZ615" s="2">
        <f t="shared" si="1835"/>
        <v>1.7755594511889217</v>
      </c>
      <c r="BA615" s="2">
        <f t="shared" si="1836"/>
        <v>4</v>
      </c>
      <c r="BB615">
        <v>0</v>
      </c>
      <c r="BC615">
        <f t="shared" si="1800"/>
        <v>0</v>
      </c>
      <c r="BD615">
        <v>0</v>
      </c>
      <c r="BE615">
        <f t="shared" si="1801"/>
        <v>0</v>
      </c>
      <c r="BF615">
        <v>9</v>
      </c>
      <c r="BG615">
        <f t="shared" si="1786"/>
        <v>7.6337662647324861E-2</v>
      </c>
      <c r="BH615">
        <v>9</v>
      </c>
      <c r="BI615">
        <f t="shared" si="1802"/>
        <v>8.1555880607675851E-2</v>
      </c>
      <c r="BJ615">
        <v>0</v>
      </c>
      <c r="BK615">
        <f t="shared" si="1803"/>
        <v>0</v>
      </c>
      <c r="BL615">
        <v>0</v>
      </c>
      <c r="BM615">
        <f t="shared" si="1804"/>
        <v>0</v>
      </c>
      <c r="BN615">
        <v>0</v>
      </c>
      <c r="BO615">
        <f t="shared" si="1805"/>
        <v>0</v>
      </c>
      <c r="BP615">
        <v>0</v>
      </c>
      <c r="BQ615">
        <f t="shared" si="1806"/>
        <v>0</v>
      </c>
      <c r="BR615">
        <f>100-BT615-BH615-BZ615-CB615-CD615</f>
        <v>73.625</v>
      </c>
      <c r="BS615">
        <f t="shared" si="1808"/>
        <v>0.65633660992171505</v>
      </c>
      <c r="BT615">
        <v>0.42499999999999999</v>
      </c>
      <c r="BU615">
        <f t="shared" si="1809"/>
        <v>1.7616983178373683E-2</v>
      </c>
      <c r="BV615">
        <v>0</v>
      </c>
      <c r="BW615">
        <f t="shared" si="1810"/>
        <v>0</v>
      </c>
      <c r="BX615">
        <v>0</v>
      </c>
      <c r="BY615">
        <f t="shared" si="1811"/>
        <v>0</v>
      </c>
      <c r="BZ615">
        <v>1.1499999999999999</v>
      </c>
      <c r="CA615">
        <f t="shared" si="1812"/>
        <v>2.0384557923911591E-2</v>
      </c>
      <c r="CB615">
        <v>15</v>
      </c>
      <c r="CC615">
        <f t="shared" si="1813"/>
        <v>0.1436170843846781</v>
      </c>
      <c r="CD615">
        <v>0.8</v>
      </c>
      <c r="CE615">
        <f t="shared" si="1814"/>
        <v>4.1512213363208454E-3</v>
      </c>
      <c r="CF615">
        <v>0</v>
      </c>
      <c r="CG615">
        <f t="shared" si="1815"/>
        <v>0</v>
      </c>
      <c r="CH615">
        <v>0</v>
      </c>
      <c r="CI615">
        <f t="shared" si="1816"/>
        <v>0</v>
      </c>
      <c r="CJ615">
        <v>0</v>
      </c>
      <c r="CK615">
        <f t="shared" si="1817"/>
        <v>0</v>
      </c>
      <c r="CL615">
        <v>0</v>
      </c>
      <c r="CM615">
        <f t="shared" si="1818"/>
        <v>0</v>
      </c>
      <c r="CN615">
        <v>0</v>
      </c>
      <c r="CO615">
        <f t="shared" si="1819"/>
        <v>0</v>
      </c>
      <c r="CP615">
        <v>0</v>
      </c>
      <c r="CQ615">
        <f t="shared" si="1820"/>
        <v>0</v>
      </c>
      <c r="CR615">
        <v>0</v>
      </c>
      <c r="CS615">
        <f t="shared" si="1821"/>
        <v>0</v>
      </c>
      <c r="CT615">
        <v>0</v>
      </c>
      <c r="CU615">
        <f t="shared" si="1822"/>
        <v>0</v>
      </c>
      <c r="CV615">
        <v>0</v>
      </c>
      <c r="CW615">
        <f t="shared" si="1823"/>
        <v>0</v>
      </c>
      <c r="CX615">
        <v>0</v>
      </c>
      <c r="CY615">
        <f t="shared" si="1824"/>
        <v>0</v>
      </c>
      <c r="CZ615">
        <v>0</v>
      </c>
      <c r="DA615">
        <f t="shared" si="1825"/>
        <v>0</v>
      </c>
      <c r="DB615">
        <v>0</v>
      </c>
      <c r="DC615">
        <f t="shared" si="1826"/>
        <v>0</v>
      </c>
      <c r="DD615">
        <v>0</v>
      </c>
      <c r="DE615">
        <f t="shared" si="1827"/>
        <v>0</v>
      </c>
      <c r="DF615">
        <v>0</v>
      </c>
      <c r="DG615">
        <f t="shared" si="1828"/>
        <v>0</v>
      </c>
      <c r="DH615">
        <v>0</v>
      </c>
      <c r="DI615">
        <f t="shared" si="1829"/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f t="shared" si="1840"/>
        <v>0</v>
      </c>
      <c r="ET615">
        <v>0</v>
      </c>
      <c r="EU615">
        <f t="shared" si="1841"/>
        <v>0</v>
      </c>
      <c r="EV615">
        <v>0</v>
      </c>
      <c r="EW615">
        <f t="shared" si="1830"/>
        <v>0</v>
      </c>
      <c r="EX615">
        <v>0</v>
      </c>
      <c r="EY615">
        <f t="shared" si="1831"/>
        <v>0</v>
      </c>
      <c r="EZ615">
        <v>0</v>
      </c>
      <c r="FA615">
        <f t="shared" si="1842"/>
        <v>0</v>
      </c>
      <c r="FB615">
        <v>100</v>
      </c>
      <c r="FC615">
        <f t="shared" si="1843"/>
        <v>1</v>
      </c>
      <c r="FD615">
        <v>0</v>
      </c>
      <c r="FE615">
        <f t="shared" si="1844"/>
        <v>0</v>
      </c>
      <c r="FF615">
        <v>0</v>
      </c>
      <c r="FG615">
        <f t="shared" si="1845"/>
        <v>0</v>
      </c>
      <c r="FH615">
        <v>0</v>
      </c>
      <c r="FI615">
        <f t="shared" si="1846"/>
        <v>0</v>
      </c>
      <c r="FJ615">
        <v>0</v>
      </c>
      <c r="FK615">
        <f t="shared" si="1773"/>
        <v>0</v>
      </c>
      <c r="FL615">
        <v>0</v>
      </c>
      <c r="FM615">
        <f t="shared" si="1774"/>
        <v>0</v>
      </c>
      <c r="FN615">
        <v>0</v>
      </c>
      <c r="FO615">
        <f t="shared" si="1775"/>
        <v>0</v>
      </c>
      <c r="FP615">
        <v>0</v>
      </c>
      <c r="FQ615">
        <f t="shared" si="1776"/>
        <v>0</v>
      </c>
      <c r="FR615">
        <v>0</v>
      </c>
      <c r="FS615">
        <f t="shared" si="1777"/>
        <v>0</v>
      </c>
      <c r="FT615">
        <v>0</v>
      </c>
      <c r="FU615">
        <f t="shared" si="1778"/>
        <v>0</v>
      </c>
      <c r="FV615">
        <v>0</v>
      </c>
      <c r="FW615">
        <f t="shared" si="1779"/>
        <v>0</v>
      </c>
      <c r="FX615">
        <v>0</v>
      </c>
      <c r="FY615">
        <f t="shared" si="1780"/>
        <v>0</v>
      </c>
      <c r="FZ615">
        <v>0</v>
      </c>
      <c r="GA615">
        <f t="shared" si="1781"/>
        <v>0</v>
      </c>
      <c r="GB615">
        <v>0</v>
      </c>
      <c r="GC615">
        <f t="shared" si="1782"/>
        <v>0</v>
      </c>
      <c r="GD615">
        <v>0</v>
      </c>
      <c r="GE615">
        <f t="shared" si="1783"/>
        <v>0</v>
      </c>
      <c r="GF615">
        <v>0</v>
      </c>
      <c r="GG615">
        <f t="shared" si="1838"/>
        <v>0</v>
      </c>
      <c r="GH615">
        <v>0</v>
      </c>
      <c r="GI615">
        <f t="shared" si="1847"/>
        <v>0</v>
      </c>
      <c r="GJ615">
        <v>0</v>
      </c>
      <c r="GK615">
        <f t="shared" si="1848"/>
        <v>0</v>
      </c>
      <c r="GL615">
        <v>0</v>
      </c>
      <c r="GM615">
        <f t="shared" si="1849"/>
        <v>0</v>
      </c>
      <c r="GN615">
        <v>0</v>
      </c>
      <c r="GO615">
        <f t="shared" si="1850"/>
        <v>0</v>
      </c>
      <c r="GP615">
        <v>0</v>
      </c>
      <c r="GQ615">
        <f t="shared" si="1851"/>
        <v>0</v>
      </c>
      <c r="GR615" s="3" t="s">
        <v>848</v>
      </c>
    </row>
    <row r="616" spans="1:200" x14ac:dyDescent="0.45">
      <c r="A616">
        <v>615</v>
      </c>
      <c r="B616" t="s">
        <v>368</v>
      </c>
      <c r="C616" t="s">
        <v>398</v>
      </c>
      <c r="D616" t="s">
        <v>854</v>
      </c>
      <c r="E616" t="s">
        <v>855</v>
      </c>
      <c r="F616">
        <v>504.9</v>
      </c>
      <c r="G616">
        <v>673</v>
      </c>
      <c r="H616">
        <v>1773</v>
      </c>
      <c r="I616" s="2">
        <f t="shared" si="1787"/>
        <v>0.3795826283135928</v>
      </c>
      <c r="J616" s="2">
        <f t="shared" si="1788"/>
        <v>168.10000000000002</v>
      </c>
      <c r="K616" s="2">
        <f t="shared" si="1789"/>
        <v>1.3329372152901566</v>
      </c>
      <c r="N616">
        <v>26</v>
      </c>
      <c r="O616">
        <v>51</v>
      </c>
      <c r="P616" s="2">
        <f t="shared" si="1681"/>
        <v>0.50980392156862742</v>
      </c>
      <c r="Q616" s="2">
        <f t="shared" si="1682"/>
        <v>0.49019607843137253</v>
      </c>
      <c r="T616" s="2" t="e">
        <f t="shared" si="1837"/>
        <v>#DIV/0!</v>
      </c>
      <c r="U616">
        <v>66.5</v>
      </c>
      <c r="V616">
        <v>72</v>
      </c>
      <c r="W616" s="2">
        <f t="shared" si="1854"/>
        <v>17.29</v>
      </c>
      <c r="X616" s="2">
        <f t="shared" si="1854"/>
        <v>36.72</v>
      </c>
      <c r="Y616" s="7">
        <f t="shared" si="1790"/>
        <v>0.5291394335511983</v>
      </c>
      <c r="Z616" s="2">
        <f t="shared" si="1791"/>
        <v>0.92361111111111116</v>
      </c>
      <c r="AA616" s="2" t="e">
        <f t="shared" si="1855"/>
        <v>#DIV/0!</v>
      </c>
      <c r="AB616" s="2" t="e">
        <f t="shared" si="1855"/>
        <v>#DIV/0!</v>
      </c>
      <c r="AC616" s="2">
        <f t="shared" si="1792"/>
        <v>0.49019607843137253</v>
      </c>
      <c r="AD616" s="2">
        <f t="shared" si="1856"/>
        <v>66.5</v>
      </c>
      <c r="AE616" s="2">
        <f t="shared" si="1856"/>
        <v>72</v>
      </c>
      <c r="AG616" s="2">
        <f t="shared" si="1793"/>
        <v>0.92361111111111116</v>
      </c>
      <c r="AI616" s="2">
        <v>3</v>
      </c>
      <c r="AK616" t="e">
        <f t="shared" si="1852"/>
        <v>#DIV/0!</v>
      </c>
      <c r="AM616" t="e">
        <f t="shared" si="1853"/>
        <v>#DIV/0!</v>
      </c>
      <c r="AP616" t="s">
        <v>37</v>
      </c>
      <c r="AT616">
        <v>1</v>
      </c>
      <c r="AV616" t="s">
        <v>372</v>
      </c>
      <c r="AW616" t="s">
        <v>373</v>
      </c>
      <c r="AZ616" s="2">
        <f t="shared" si="1835"/>
        <v>1.7755594511889217</v>
      </c>
      <c r="BA616" s="2">
        <f t="shared" si="1836"/>
        <v>4</v>
      </c>
      <c r="BB616">
        <v>0</v>
      </c>
      <c r="BC616">
        <f t="shared" si="1800"/>
        <v>0</v>
      </c>
      <c r="BD616">
        <v>0</v>
      </c>
      <c r="BE616">
        <f t="shared" si="1801"/>
        <v>0</v>
      </c>
      <c r="BF616">
        <v>9</v>
      </c>
      <c r="BG616">
        <f t="shared" si="1786"/>
        <v>7.6337662647324861E-2</v>
      </c>
      <c r="BH616">
        <v>9</v>
      </c>
      <c r="BI616">
        <f t="shared" si="1802"/>
        <v>8.1555880607675851E-2</v>
      </c>
      <c r="BJ616">
        <v>0</v>
      </c>
      <c r="BK616">
        <f t="shared" si="1803"/>
        <v>0</v>
      </c>
      <c r="BL616">
        <v>0</v>
      </c>
      <c r="BM616">
        <f t="shared" si="1804"/>
        <v>0</v>
      </c>
      <c r="BN616">
        <v>0</v>
      </c>
      <c r="BO616">
        <f t="shared" si="1805"/>
        <v>0</v>
      </c>
      <c r="BP616">
        <v>0</v>
      </c>
      <c r="BQ616">
        <f t="shared" si="1806"/>
        <v>0</v>
      </c>
      <c r="BR616">
        <f>100-BT616-BH616-BZ616-CB616-CD616</f>
        <v>73.625</v>
      </c>
      <c r="BS616">
        <f t="shared" si="1808"/>
        <v>0.65633660992171505</v>
      </c>
      <c r="BT616">
        <v>0.42499999999999999</v>
      </c>
      <c r="BU616">
        <f t="shared" si="1809"/>
        <v>1.7616983178373683E-2</v>
      </c>
      <c r="BV616">
        <v>0</v>
      </c>
      <c r="BW616">
        <f t="shared" si="1810"/>
        <v>0</v>
      </c>
      <c r="BX616">
        <v>0</v>
      </c>
      <c r="BY616">
        <f t="shared" si="1811"/>
        <v>0</v>
      </c>
      <c r="BZ616">
        <v>1.1499999999999999</v>
      </c>
      <c r="CA616">
        <f t="shared" si="1812"/>
        <v>2.0384557923911591E-2</v>
      </c>
      <c r="CB616">
        <v>15</v>
      </c>
      <c r="CC616">
        <f t="shared" si="1813"/>
        <v>0.1436170843846781</v>
      </c>
      <c r="CD616">
        <v>0.8</v>
      </c>
      <c r="CE616">
        <f t="shared" si="1814"/>
        <v>4.1512213363208454E-3</v>
      </c>
      <c r="CF616">
        <v>0</v>
      </c>
      <c r="CG616">
        <f t="shared" si="1815"/>
        <v>0</v>
      </c>
      <c r="CH616">
        <v>0</v>
      </c>
      <c r="CI616">
        <f t="shared" si="1816"/>
        <v>0</v>
      </c>
      <c r="CJ616">
        <v>0</v>
      </c>
      <c r="CK616">
        <f t="shared" si="1817"/>
        <v>0</v>
      </c>
      <c r="CL616">
        <v>0</v>
      </c>
      <c r="CM616">
        <f t="shared" si="1818"/>
        <v>0</v>
      </c>
      <c r="CN616">
        <v>0</v>
      </c>
      <c r="CO616">
        <f t="shared" si="1819"/>
        <v>0</v>
      </c>
      <c r="CP616">
        <v>0</v>
      </c>
      <c r="CQ616">
        <f t="shared" si="1820"/>
        <v>0</v>
      </c>
      <c r="CR616">
        <v>0</v>
      </c>
      <c r="CS616">
        <f t="shared" si="1821"/>
        <v>0</v>
      </c>
      <c r="CT616">
        <v>0</v>
      </c>
      <c r="CU616">
        <f t="shared" si="1822"/>
        <v>0</v>
      </c>
      <c r="CV616">
        <v>0</v>
      </c>
      <c r="CW616">
        <f t="shared" si="1823"/>
        <v>0</v>
      </c>
      <c r="CX616">
        <v>0</v>
      </c>
      <c r="CY616">
        <f t="shared" si="1824"/>
        <v>0</v>
      </c>
      <c r="CZ616">
        <v>0</v>
      </c>
      <c r="DA616">
        <f t="shared" si="1825"/>
        <v>0</v>
      </c>
      <c r="DB616">
        <v>0</v>
      </c>
      <c r="DC616">
        <f t="shared" si="1826"/>
        <v>0</v>
      </c>
      <c r="DD616">
        <v>0</v>
      </c>
      <c r="DE616">
        <f t="shared" si="1827"/>
        <v>0</v>
      </c>
      <c r="DF616">
        <v>0</v>
      </c>
      <c r="DG616">
        <f t="shared" si="1828"/>
        <v>0</v>
      </c>
      <c r="DH616">
        <v>0</v>
      </c>
      <c r="DI616">
        <f t="shared" si="1829"/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f t="shared" si="1840"/>
        <v>0</v>
      </c>
      <c r="ET616">
        <v>0</v>
      </c>
      <c r="EU616">
        <f t="shared" si="1841"/>
        <v>0</v>
      </c>
      <c r="EV616">
        <v>0</v>
      </c>
      <c r="EW616">
        <f t="shared" si="1830"/>
        <v>0</v>
      </c>
      <c r="EX616">
        <v>0</v>
      </c>
      <c r="EY616">
        <f t="shared" si="1831"/>
        <v>0</v>
      </c>
      <c r="EZ616">
        <v>0</v>
      </c>
      <c r="FA616">
        <f t="shared" si="1842"/>
        <v>0</v>
      </c>
      <c r="FB616">
        <v>100</v>
      </c>
      <c r="FC616">
        <f t="shared" si="1843"/>
        <v>1</v>
      </c>
      <c r="FD616">
        <v>0</v>
      </c>
      <c r="FE616">
        <f t="shared" si="1844"/>
        <v>0</v>
      </c>
      <c r="FF616">
        <v>0</v>
      </c>
      <c r="FG616">
        <f t="shared" si="1845"/>
        <v>0</v>
      </c>
      <c r="FH616">
        <v>0</v>
      </c>
      <c r="FI616">
        <f t="shared" si="1846"/>
        <v>0</v>
      </c>
      <c r="FJ616">
        <v>0</v>
      </c>
      <c r="FK616">
        <f t="shared" si="1773"/>
        <v>0</v>
      </c>
      <c r="FL616">
        <v>0</v>
      </c>
      <c r="FM616">
        <f t="shared" si="1774"/>
        <v>0</v>
      </c>
      <c r="FN616">
        <v>0</v>
      </c>
      <c r="FO616">
        <f t="shared" si="1775"/>
        <v>0</v>
      </c>
      <c r="FP616">
        <v>0</v>
      </c>
      <c r="FQ616">
        <f t="shared" si="1776"/>
        <v>0</v>
      </c>
      <c r="FR616">
        <v>0</v>
      </c>
      <c r="FS616">
        <f t="shared" si="1777"/>
        <v>0</v>
      </c>
      <c r="FT616">
        <v>0</v>
      </c>
      <c r="FU616">
        <f t="shared" si="1778"/>
        <v>0</v>
      </c>
      <c r="FV616">
        <v>0</v>
      </c>
      <c r="FW616">
        <f t="shared" si="1779"/>
        <v>0</v>
      </c>
      <c r="FX616">
        <v>0</v>
      </c>
      <c r="FY616">
        <f t="shared" si="1780"/>
        <v>0</v>
      </c>
      <c r="FZ616">
        <v>0</v>
      </c>
      <c r="GA616">
        <f t="shared" si="1781"/>
        <v>0</v>
      </c>
      <c r="GB616">
        <v>0</v>
      </c>
      <c r="GC616">
        <f t="shared" si="1782"/>
        <v>0</v>
      </c>
      <c r="GD616">
        <v>0</v>
      </c>
      <c r="GE616">
        <f t="shared" si="1783"/>
        <v>0</v>
      </c>
      <c r="GF616">
        <v>0</v>
      </c>
      <c r="GG616">
        <f t="shared" si="1838"/>
        <v>0</v>
      </c>
      <c r="GH616">
        <v>0</v>
      </c>
      <c r="GI616">
        <f t="shared" si="1847"/>
        <v>0</v>
      </c>
      <c r="GJ616">
        <v>0</v>
      </c>
      <c r="GK616">
        <f t="shared" si="1848"/>
        <v>0</v>
      </c>
      <c r="GL616">
        <v>0</v>
      </c>
      <c r="GM616">
        <f t="shared" si="1849"/>
        <v>0</v>
      </c>
      <c r="GN616">
        <v>0</v>
      </c>
      <c r="GO616">
        <f t="shared" si="1850"/>
        <v>0</v>
      </c>
      <c r="GP616">
        <v>0</v>
      </c>
      <c r="GQ616">
        <f t="shared" si="1851"/>
        <v>0</v>
      </c>
      <c r="GR616" s="3" t="s">
        <v>848</v>
      </c>
    </row>
    <row r="617" spans="1:200" x14ac:dyDescent="0.45">
      <c r="A617">
        <v>616</v>
      </c>
      <c r="B617" t="s">
        <v>368</v>
      </c>
      <c r="C617" t="s">
        <v>398</v>
      </c>
      <c r="D617" t="s">
        <v>854</v>
      </c>
      <c r="E617" t="s">
        <v>855</v>
      </c>
      <c r="F617">
        <v>504.9</v>
      </c>
      <c r="G617">
        <v>773</v>
      </c>
      <c r="H617">
        <v>1773</v>
      </c>
      <c r="I617" s="2">
        <f t="shared" si="1787"/>
        <v>0.43598420755781164</v>
      </c>
      <c r="J617" s="2">
        <f t="shared" si="1788"/>
        <v>268.10000000000002</v>
      </c>
      <c r="K617" s="2">
        <f t="shared" si="1789"/>
        <v>1.5309962368785899</v>
      </c>
      <c r="N617">
        <v>19</v>
      </c>
      <c r="O617">
        <v>38</v>
      </c>
      <c r="P617" s="2">
        <f t="shared" si="1681"/>
        <v>0.5</v>
      </c>
      <c r="Q617" s="2">
        <f t="shared" si="1682"/>
        <v>0.5</v>
      </c>
      <c r="T617" s="2" t="e">
        <f t="shared" si="1837"/>
        <v>#DIV/0!</v>
      </c>
      <c r="U617">
        <v>58.5</v>
      </c>
      <c r="V617">
        <v>71.5</v>
      </c>
      <c r="W617" s="2">
        <f t="shared" si="1854"/>
        <v>11.115</v>
      </c>
      <c r="X617" s="2">
        <f t="shared" si="1854"/>
        <v>27.17</v>
      </c>
      <c r="Y617" s="7">
        <f t="shared" si="1790"/>
        <v>0.59090909090909083</v>
      </c>
      <c r="Z617" s="2">
        <f t="shared" si="1791"/>
        <v>0.81818181818181823</v>
      </c>
      <c r="AA617" s="2" t="e">
        <f t="shared" si="1855"/>
        <v>#DIV/0!</v>
      </c>
      <c r="AB617" s="2" t="e">
        <f t="shared" si="1855"/>
        <v>#DIV/0!</v>
      </c>
      <c r="AC617" s="2">
        <f t="shared" si="1792"/>
        <v>0.5</v>
      </c>
      <c r="AD617" s="2">
        <f t="shared" si="1856"/>
        <v>58.5</v>
      </c>
      <c r="AE617" s="2">
        <f t="shared" si="1856"/>
        <v>71.5</v>
      </c>
      <c r="AG617" s="2">
        <f t="shared" si="1793"/>
        <v>0.81818181818181823</v>
      </c>
      <c r="AI617" s="2">
        <v>3</v>
      </c>
      <c r="AK617" t="e">
        <f t="shared" si="1852"/>
        <v>#DIV/0!</v>
      </c>
      <c r="AM617" t="e">
        <f t="shared" si="1853"/>
        <v>#DIV/0!</v>
      </c>
      <c r="AP617" t="s">
        <v>37</v>
      </c>
      <c r="AT617">
        <v>1</v>
      </c>
      <c r="AV617" t="s">
        <v>372</v>
      </c>
      <c r="AW617" t="s">
        <v>373</v>
      </c>
      <c r="AZ617" s="2">
        <f t="shared" si="1835"/>
        <v>1.7755594511889217</v>
      </c>
      <c r="BA617" s="2">
        <f t="shared" si="1836"/>
        <v>4</v>
      </c>
      <c r="BB617">
        <v>0</v>
      </c>
      <c r="BC617">
        <f t="shared" si="1800"/>
        <v>0</v>
      </c>
      <c r="BD617">
        <v>0</v>
      </c>
      <c r="BE617">
        <f t="shared" si="1801"/>
        <v>0</v>
      </c>
      <c r="BF617">
        <v>9</v>
      </c>
      <c r="BG617">
        <f t="shared" si="1786"/>
        <v>7.6337662647324861E-2</v>
      </c>
      <c r="BH617">
        <v>9</v>
      </c>
      <c r="BI617">
        <f t="shared" si="1802"/>
        <v>8.1555880607675851E-2</v>
      </c>
      <c r="BJ617">
        <v>0</v>
      </c>
      <c r="BK617">
        <f t="shared" si="1803"/>
        <v>0</v>
      </c>
      <c r="BL617">
        <v>0</v>
      </c>
      <c r="BM617">
        <f t="shared" si="1804"/>
        <v>0</v>
      </c>
      <c r="BN617">
        <v>0</v>
      </c>
      <c r="BO617">
        <f t="shared" si="1805"/>
        <v>0</v>
      </c>
      <c r="BP617">
        <v>0</v>
      </c>
      <c r="BQ617">
        <f t="shared" si="1806"/>
        <v>0</v>
      </c>
      <c r="BR617">
        <f>100-BT617-BH617-BZ617-CB617-CD617</f>
        <v>73.625</v>
      </c>
      <c r="BS617">
        <f t="shared" si="1808"/>
        <v>0.65633660992171505</v>
      </c>
      <c r="BT617">
        <v>0.42499999999999999</v>
      </c>
      <c r="BU617">
        <f t="shared" si="1809"/>
        <v>1.7616983178373683E-2</v>
      </c>
      <c r="BV617">
        <v>0</v>
      </c>
      <c r="BW617">
        <f t="shared" si="1810"/>
        <v>0</v>
      </c>
      <c r="BX617">
        <v>0</v>
      </c>
      <c r="BY617">
        <f t="shared" si="1811"/>
        <v>0</v>
      </c>
      <c r="BZ617">
        <v>1.1499999999999999</v>
      </c>
      <c r="CA617">
        <f t="shared" si="1812"/>
        <v>2.0384557923911591E-2</v>
      </c>
      <c r="CB617">
        <v>15</v>
      </c>
      <c r="CC617">
        <f t="shared" si="1813"/>
        <v>0.1436170843846781</v>
      </c>
      <c r="CD617">
        <v>0.8</v>
      </c>
      <c r="CE617">
        <f t="shared" si="1814"/>
        <v>4.1512213363208454E-3</v>
      </c>
      <c r="CF617">
        <v>0</v>
      </c>
      <c r="CG617">
        <f t="shared" si="1815"/>
        <v>0</v>
      </c>
      <c r="CH617">
        <v>0</v>
      </c>
      <c r="CI617">
        <f t="shared" si="1816"/>
        <v>0</v>
      </c>
      <c r="CJ617">
        <v>0</v>
      </c>
      <c r="CK617">
        <f t="shared" si="1817"/>
        <v>0</v>
      </c>
      <c r="CL617">
        <v>0</v>
      </c>
      <c r="CM617">
        <f t="shared" si="1818"/>
        <v>0</v>
      </c>
      <c r="CN617">
        <v>0</v>
      </c>
      <c r="CO617">
        <f t="shared" si="1819"/>
        <v>0</v>
      </c>
      <c r="CP617">
        <v>0</v>
      </c>
      <c r="CQ617">
        <f t="shared" si="1820"/>
        <v>0</v>
      </c>
      <c r="CR617">
        <v>0</v>
      </c>
      <c r="CS617">
        <f t="shared" si="1821"/>
        <v>0</v>
      </c>
      <c r="CT617">
        <v>0</v>
      </c>
      <c r="CU617">
        <f t="shared" si="1822"/>
        <v>0</v>
      </c>
      <c r="CV617">
        <v>0</v>
      </c>
      <c r="CW617">
        <f t="shared" si="1823"/>
        <v>0</v>
      </c>
      <c r="CX617">
        <v>0</v>
      </c>
      <c r="CY617">
        <f t="shared" si="1824"/>
        <v>0</v>
      </c>
      <c r="CZ617">
        <v>0</v>
      </c>
      <c r="DA617">
        <f t="shared" si="1825"/>
        <v>0</v>
      </c>
      <c r="DB617">
        <v>0</v>
      </c>
      <c r="DC617">
        <f t="shared" si="1826"/>
        <v>0</v>
      </c>
      <c r="DD617">
        <v>0</v>
      </c>
      <c r="DE617">
        <f t="shared" si="1827"/>
        <v>0</v>
      </c>
      <c r="DF617">
        <v>0</v>
      </c>
      <c r="DG617">
        <f t="shared" si="1828"/>
        <v>0</v>
      </c>
      <c r="DH617">
        <v>0</v>
      </c>
      <c r="DI617">
        <f t="shared" si="1829"/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f t="shared" si="1840"/>
        <v>0</v>
      </c>
      <c r="ET617">
        <v>0</v>
      </c>
      <c r="EU617">
        <f t="shared" si="1841"/>
        <v>0</v>
      </c>
      <c r="EV617">
        <v>0</v>
      </c>
      <c r="EW617">
        <f t="shared" si="1830"/>
        <v>0</v>
      </c>
      <c r="EX617">
        <v>0</v>
      </c>
      <c r="EY617">
        <f t="shared" si="1831"/>
        <v>0</v>
      </c>
      <c r="EZ617">
        <v>0</v>
      </c>
      <c r="FA617">
        <f t="shared" si="1842"/>
        <v>0</v>
      </c>
      <c r="FB617">
        <v>100</v>
      </c>
      <c r="FC617">
        <f t="shared" si="1843"/>
        <v>1</v>
      </c>
      <c r="FD617">
        <v>0</v>
      </c>
      <c r="FE617">
        <f t="shared" si="1844"/>
        <v>0</v>
      </c>
      <c r="FF617">
        <v>0</v>
      </c>
      <c r="FG617">
        <f t="shared" si="1845"/>
        <v>0</v>
      </c>
      <c r="FH617">
        <v>0</v>
      </c>
      <c r="FI617">
        <f t="shared" si="1846"/>
        <v>0</v>
      </c>
      <c r="FJ617">
        <v>0</v>
      </c>
      <c r="FK617">
        <f t="shared" si="1773"/>
        <v>0</v>
      </c>
      <c r="FL617">
        <v>0</v>
      </c>
      <c r="FM617">
        <f t="shared" si="1774"/>
        <v>0</v>
      </c>
      <c r="FN617">
        <v>0</v>
      </c>
      <c r="FO617">
        <f t="shared" si="1775"/>
        <v>0</v>
      </c>
      <c r="FP617">
        <v>0</v>
      </c>
      <c r="FQ617">
        <f t="shared" si="1776"/>
        <v>0</v>
      </c>
      <c r="FR617">
        <v>0</v>
      </c>
      <c r="FS617">
        <f t="shared" si="1777"/>
        <v>0</v>
      </c>
      <c r="FT617">
        <v>0</v>
      </c>
      <c r="FU617">
        <f t="shared" si="1778"/>
        <v>0</v>
      </c>
      <c r="FV617">
        <v>0</v>
      </c>
      <c r="FW617">
        <f t="shared" si="1779"/>
        <v>0</v>
      </c>
      <c r="FX617">
        <v>0</v>
      </c>
      <c r="FY617">
        <f t="shared" si="1780"/>
        <v>0</v>
      </c>
      <c r="FZ617">
        <v>0</v>
      </c>
      <c r="GA617">
        <f t="shared" si="1781"/>
        <v>0</v>
      </c>
      <c r="GB617">
        <v>0</v>
      </c>
      <c r="GC617">
        <f t="shared" si="1782"/>
        <v>0</v>
      </c>
      <c r="GD617">
        <v>0</v>
      </c>
      <c r="GE617">
        <f t="shared" si="1783"/>
        <v>0</v>
      </c>
      <c r="GF617">
        <v>0</v>
      </c>
      <c r="GG617">
        <f t="shared" si="1838"/>
        <v>0</v>
      </c>
      <c r="GH617">
        <v>0</v>
      </c>
      <c r="GI617">
        <f t="shared" si="1847"/>
        <v>0</v>
      </c>
      <c r="GJ617">
        <v>0</v>
      </c>
      <c r="GK617">
        <f t="shared" si="1848"/>
        <v>0</v>
      </c>
      <c r="GL617">
        <v>0</v>
      </c>
      <c r="GM617">
        <f t="shared" si="1849"/>
        <v>0</v>
      </c>
      <c r="GN617">
        <v>0</v>
      </c>
      <c r="GO617">
        <f t="shared" si="1850"/>
        <v>0</v>
      </c>
      <c r="GP617">
        <v>0</v>
      </c>
      <c r="GQ617">
        <f t="shared" si="1851"/>
        <v>0</v>
      </c>
      <c r="GR617" s="3" t="s">
        <v>848</v>
      </c>
    </row>
    <row r="618" spans="1:200" x14ac:dyDescent="0.45">
      <c r="A618">
        <v>617</v>
      </c>
      <c r="B618" t="s">
        <v>856</v>
      </c>
      <c r="C618" t="s">
        <v>398</v>
      </c>
      <c r="D618" t="s">
        <v>857</v>
      </c>
      <c r="E618" t="s">
        <v>858</v>
      </c>
      <c r="F618">
        <v>504.9</v>
      </c>
      <c r="G618">
        <v>548</v>
      </c>
      <c r="H618">
        <v>1200</v>
      </c>
      <c r="I618" s="2">
        <f t="shared" si="1787"/>
        <v>0.45666666666666667</v>
      </c>
      <c r="J618" s="2">
        <f t="shared" si="1788"/>
        <v>43.100000000000023</v>
      </c>
      <c r="K618" s="2">
        <f t="shared" si="1789"/>
        <v>1.0853634383046149</v>
      </c>
      <c r="N618">
        <v>17</v>
      </c>
      <c r="O618">
        <v>27.7</v>
      </c>
      <c r="P618" s="2">
        <f t="shared" si="1681"/>
        <v>0.61371841155234663</v>
      </c>
      <c r="Q618" s="2">
        <f t="shared" si="1682"/>
        <v>0.38628158844765342</v>
      </c>
      <c r="T618" s="2" t="e">
        <f t="shared" si="1837"/>
        <v>#DIV/0!</v>
      </c>
      <c r="U618">
        <v>29.5</v>
      </c>
      <c r="V618">
        <v>40</v>
      </c>
      <c r="W618" s="2">
        <f t="shared" si="1854"/>
        <v>5.0149999999999997</v>
      </c>
      <c r="X618" s="2">
        <f t="shared" si="1854"/>
        <v>11.08</v>
      </c>
      <c r="Y618" s="7">
        <f t="shared" si="1790"/>
        <v>0.54738267148014441</v>
      </c>
      <c r="Z618" s="2">
        <f t="shared" si="1791"/>
        <v>0.73750000000000004</v>
      </c>
      <c r="AA618" s="2" t="e">
        <f t="shared" si="1855"/>
        <v>#DIV/0!</v>
      </c>
      <c r="AB618" s="2" t="e">
        <f t="shared" si="1855"/>
        <v>#DIV/0!</v>
      </c>
      <c r="AC618" s="2">
        <f t="shared" si="1792"/>
        <v>0.38628158844765342</v>
      </c>
      <c r="AD618" s="2">
        <f t="shared" si="1856"/>
        <v>29.5</v>
      </c>
      <c r="AE618" s="2">
        <f t="shared" si="1856"/>
        <v>40</v>
      </c>
      <c r="AG618" s="2">
        <f t="shared" si="1793"/>
        <v>0.73750000000000004</v>
      </c>
      <c r="AI618" s="2">
        <v>1</v>
      </c>
      <c r="AK618" t="e">
        <f t="shared" si="1852"/>
        <v>#DIV/0!</v>
      </c>
      <c r="AM618" t="e">
        <f t="shared" si="1853"/>
        <v>#DIV/0!</v>
      </c>
      <c r="AP618" t="s">
        <v>37</v>
      </c>
      <c r="AQ618">
        <v>400</v>
      </c>
      <c r="AT618">
        <v>1</v>
      </c>
      <c r="AV618" t="s">
        <v>287</v>
      </c>
      <c r="AW618" t="s">
        <v>442</v>
      </c>
      <c r="AZ618" s="2">
        <f t="shared" si="1835"/>
        <v>1.4060809113125625</v>
      </c>
      <c r="BA618" s="2">
        <f t="shared" si="1836"/>
        <v>4</v>
      </c>
      <c r="BB618">
        <v>59</v>
      </c>
      <c r="BC618">
        <f t="shared" si="1800"/>
        <v>0.60237335596800889</v>
      </c>
      <c r="BD618">
        <f>100-1.35-59</f>
        <v>39.650000000000006</v>
      </c>
      <c r="BE618">
        <f t="shared" si="1801"/>
        <v>0.39339951039170556</v>
      </c>
      <c r="BF618">
        <v>0</v>
      </c>
      <c r="BG618">
        <f t="shared" si="1786"/>
        <v>0</v>
      </c>
      <c r="BH618">
        <v>0</v>
      </c>
      <c r="BI618">
        <f t="shared" si="1802"/>
        <v>0</v>
      </c>
      <c r="BJ618">
        <v>0</v>
      </c>
      <c r="BK618">
        <f t="shared" si="1803"/>
        <v>0</v>
      </c>
      <c r="BL618">
        <v>0</v>
      </c>
      <c r="BM618">
        <f t="shared" si="1804"/>
        <v>0</v>
      </c>
      <c r="BN618">
        <v>0</v>
      </c>
      <c r="BO618">
        <f t="shared" si="1805"/>
        <v>0</v>
      </c>
      <c r="BP618">
        <v>0</v>
      </c>
      <c r="BQ618">
        <f t="shared" si="1806"/>
        <v>0</v>
      </c>
      <c r="BR618">
        <v>0</v>
      </c>
      <c r="BS618">
        <f t="shared" si="1808"/>
        <v>0</v>
      </c>
      <c r="BT618">
        <v>0</v>
      </c>
      <c r="BU618">
        <f t="shared" si="1809"/>
        <v>0</v>
      </c>
      <c r="BV618">
        <v>0</v>
      </c>
      <c r="BW618">
        <f t="shared" si="1810"/>
        <v>0</v>
      </c>
      <c r="BX618">
        <v>0</v>
      </c>
      <c r="BY618">
        <f t="shared" si="1811"/>
        <v>0</v>
      </c>
      <c r="BZ618">
        <v>0</v>
      </c>
      <c r="CA618">
        <f t="shared" si="1812"/>
        <v>0</v>
      </c>
      <c r="CB618">
        <v>0</v>
      </c>
      <c r="CC618">
        <f t="shared" si="1813"/>
        <v>0</v>
      </c>
      <c r="CD618">
        <v>0</v>
      </c>
      <c r="CE618">
        <f t="shared" si="1814"/>
        <v>0</v>
      </c>
      <c r="CF618">
        <v>0</v>
      </c>
      <c r="CG618">
        <f t="shared" si="1815"/>
        <v>0</v>
      </c>
      <c r="CH618">
        <v>0</v>
      </c>
      <c r="CI618">
        <f t="shared" si="1816"/>
        <v>0</v>
      </c>
      <c r="CJ618">
        <v>0</v>
      </c>
      <c r="CK618">
        <f t="shared" si="1817"/>
        <v>0</v>
      </c>
      <c r="CL618">
        <v>0</v>
      </c>
      <c r="CM618">
        <f t="shared" si="1818"/>
        <v>0</v>
      </c>
      <c r="CN618">
        <v>0</v>
      </c>
      <c r="CO618">
        <f t="shared" si="1819"/>
        <v>0</v>
      </c>
      <c r="CP618">
        <v>0</v>
      </c>
      <c r="CQ618">
        <f t="shared" si="1820"/>
        <v>0</v>
      </c>
      <c r="CR618">
        <v>0</v>
      </c>
      <c r="CS618">
        <f t="shared" si="1821"/>
        <v>0</v>
      </c>
      <c r="CT618">
        <v>0</v>
      </c>
      <c r="CU618">
        <f t="shared" si="1822"/>
        <v>0</v>
      </c>
      <c r="CV618">
        <v>0</v>
      </c>
      <c r="CW618">
        <f t="shared" si="1823"/>
        <v>0</v>
      </c>
      <c r="CX618">
        <v>0</v>
      </c>
      <c r="CY618">
        <f t="shared" si="1824"/>
        <v>0</v>
      </c>
      <c r="CZ618">
        <v>0</v>
      </c>
      <c r="DA618">
        <f t="shared" si="1825"/>
        <v>0</v>
      </c>
      <c r="DB618">
        <v>1.35</v>
      </c>
      <c r="DC618">
        <f t="shared" si="1826"/>
        <v>4.2271336402855816E-3</v>
      </c>
      <c r="DD618">
        <v>0</v>
      </c>
      <c r="DE618">
        <f t="shared" si="1827"/>
        <v>0</v>
      </c>
      <c r="DF618">
        <v>0</v>
      </c>
      <c r="DG618">
        <f t="shared" si="1828"/>
        <v>0</v>
      </c>
      <c r="DH618">
        <v>0</v>
      </c>
      <c r="DI618">
        <f t="shared" si="1829"/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f t="shared" si="1840"/>
        <v>0</v>
      </c>
      <c r="ET618">
        <v>0</v>
      </c>
      <c r="EU618">
        <f t="shared" si="1841"/>
        <v>0</v>
      </c>
      <c r="EV618">
        <v>0</v>
      </c>
      <c r="EW618">
        <f t="shared" si="1830"/>
        <v>0</v>
      </c>
      <c r="EX618">
        <v>0</v>
      </c>
      <c r="EY618">
        <f t="shared" si="1831"/>
        <v>0</v>
      </c>
      <c r="EZ618">
        <v>0</v>
      </c>
      <c r="FA618">
        <f t="shared" si="1842"/>
        <v>0</v>
      </c>
      <c r="FB618">
        <v>100</v>
      </c>
      <c r="FC618">
        <f t="shared" si="1843"/>
        <v>1</v>
      </c>
      <c r="FD618">
        <v>0</v>
      </c>
      <c r="FE618">
        <f t="shared" si="1844"/>
        <v>0</v>
      </c>
      <c r="FF618">
        <v>0</v>
      </c>
      <c r="FG618">
        <f t="shared" si="1845"/>
        <v>0</v>
      </c>
      <c r="FH618">
        <v>0</v>
      </c>
      <c r="FI618">
        <f t="shared" si="1846"/>
        <v>0</v>
      </c>
      <c r="FJ618">
        <v>0</v>
      </c>
      <c r="FK618">
        <f t="shared" si="1773"/>
        <v>0</v>
      </c>
      <c r="FL618">
        <v>0</v>
      </c>
      <c r="FM618">
        <f t="shared" si="1774"/>
        <v>0</v>
      </c>
      <c r="FN618">
        <v>0</v>
      </c>
      <c r="FO618">
        <f t="shared" si="1775"/>
        <v>0</v>
      </c>
      <c r="FP618">
        <v>0</v>
      </c>
      <c r="FQ618">
        <f t="shared" si="1776"/>
        <v>0</v>
      </c>
      <c r="FR618">
        <v>0</v>
      </c>
      <c r="FS618">
        <f t="shared" si="1777"/>
        <v>0</v>
      </c>
      <c r="FT618">
        <v>0</v>
      </c>
      <c r="FU618">
        <f t="shared" si="1778"/>
        <v>0</v>
      </c>
      <c r="FV618">
        <v>0</v>
      </c>
      <c r="FW618">
        <f t="shared" si="1779"/>
        <v>0</v>
      </c>
      <c r="FX618">
        <v>0</v>
      </c>
      <c r="FY618">
        <f t="shared" si="1780"/>
        <v>0</v>
      </c>
      <c r="FZ618">
        <v>0</v>
      </c>
      <c r="GA618">
        <f t="shared" si="1781"/>
        <v>0</v>
      </c>
      <c r="GB618">
        <v>0</v>
      </c>
      <c r="GC618">
        <f t="shared" si="1782"/>
        <v>0</v>
      </c>
      <c r="GD618">
        <v>0</v>
      </c>
      <c r="GE618">
        <f t="shared" si="1783"/>
        <v>0</v>
      </c>
      <c r="GF618">
        <v>0</v>
      </c>
      <c r="GG618">
        <f t="shared" si="1838"/>
        <v>0</v>
      </c>
      <c r="GH618">
        <v>0</v>
      </c>
      <c r="GI618">
        <f t="shared" si="1847"/>
        <v>0</v>
      </c>
      <c r="GJ618">
        <v>0</v>
      </c>
      <c r="GK618">
        <f t="shared" si="1848"/>
        <v>0</v>
      </c>
      <c r="GL618">
        <v>0</v>
      </c>
      <c r="GM618">
        <f t="shared" si="1849"/>
        <v>0</v>
      </c>
      <c r="GN618">
        <v>0</v>
      </c>
      <c r="GO618">
        <f t="shared" si="1850"/>
        <v>0</v>
      </c>
      <c r="GP618">
        <v>0</v>
      </c>
      <c r="GQ618">
        <f t="shared" si="1851"/>
        <v>0</v>
      </c>
      <c r="GR618" s="3" t="s">
        <v>848</v>
      </c>
    </row>
    <row r="619" spans="1:200" x14ac:dyDescent="0.45">
      <c r="A619">
        <v>618</v>
      </c>
      <c r="B619" t="s">
        <v>856</v>
      </c>
      <c r="C619" t="s">
        <v>853</v>
      </c>
      <c r="D619" t="s">
        <v>857</v>
      </c>
      <c r="E619" t="s">
        <v>858</v>
      </c>
      <c r="F619">
        <v>513</v>
      </c>
      <c r="G619">
        <v>548</v>
      </c>
      <c r="H619">
        <v>1200</v>
      </c>
      <c r="I619" s="2">
        <f t="shared" si="1787"/>
        <v>0.45666666666666667</v>
      </c>
      <c r="J619" s="2">
        <f t="shared" si="1788"/>
        <v>35</v>
      </c>
      <c r="K619" s="2">
        <f t="shared" si="1789"/>
        <v>1.0682261208576997</v>
      </c>
      <c r="N619">
        <v>13.5</v>
      </c>
      <c r="O619">
        <v>27.7</v>
      </c>
      <c r="P619" s="2">
        <f t="shared" si="1681"/>
        <v>0.48736462093862815</v>
      </c>
      <c r="Q619" s="2">
        <f t="shared" si="1682"/>
        <v>0.5126353790613718</v>
      </c>
      <c r="T619" s="2" t="e">
        <f t="shared" si="1837"/>
        <v>#DIV/0!</v>
      </c>
      <c r="U619">
        <v>34.5</v>
      </c>
      <c r="V619">
        <v>40</v>
      </c>
      <c r="W619" s="2">
        <f t="shared" si="1854"/>
        <v>4.6574999999999998</v>
      </c>
      <c r="X619" s="2">
        <f t="shared" si="1854"/>
        <v>11.08</v>
      </c>
      <c r="Y619" s="7">
        <f t="shared" si="1790"/>
        <v>0.57964801444043323</v>
      </c>
      <c r="Z619" s="2">
        <f t="shared" si="1791"/>
        <v>0.86250000000000004</v>
      </c>
      <c r="AA619" s="2" t="e">
        <f t="shared" si="1855"/>
        <v>#DIV/0!</v>
      </c>
      <c r="AB619" s="2" t="e">
        <f t="shared" si="1855"/>
        <v>#DIV/0!</v>
      </c>
      <c r="AC619" s="2">
        <f t="shared" si="1792"/>
        <v>0.5126353790613718</v>
      </c>
      <c r="AD619" s="2">
        <f t="shared" si="1856"/>
        <v>34.5</v>
      </c>
      <c r="AE619" s="2">
        <f t="shared" si="1856"/>
        <v>40</v>
      </c>
      <c r="AG619" s="2">
        <f t="shared" si="1793"/>
        <v>0.86250000000000004</v>
      </c>
      <c r="AI619" s="2">
        <v>1</v>
      </c>
      <c r="AK619" t="e">
        <f t="shared" si="1852"/>
        <v>#DIV/0!</v>
      </c>
      <c r="AM619" t="e">
        <f t="shared" si="1853"/>
        <v>#DIV/0!</v>
      </c>
      <c r="AP619" t="s">
        <v>37</v>
      </c>
      <c r="AQ619">
        <v>400</v>
      </c>
      <c r="AT619">
        <v>1</v>
      </c>
      <c r="AV619" t="s">
        <v>287</v>
      </c>
      <c r="AW619" t="s">
        <v>442</v>
      </c>
      <c r="AZ619" s="2">
        <f t="shared" si="1835"/>
        <v>1.4060809113125625</v>
      </c>
      <c r="BA619" s="2">
        <f t="shared" si="1836"/>
        <v>4</v>
      </c>
      <c r="BB619">
        <v>59</v>
      </c>
      <c r="BC619">
        <f t="shared" si="1800"/>
        <v>0.60237335596800889</v>
      </c>
      <c r="BD619">
        <f>100-1.35-59</f>
        <v>39.650000000000006</v>
      </c>
      <c r="BE619">
        <f t="shared" si="1801"/>
        <v>0.39339951039170556</v>
      </c>
      <c r="BF619">
        <v>0</v>
      </c>
      <c r="BG619">
        <f t="shared" si="1786"/>
        <v>0</v>
      </c>
      <c r="BH619">
        <v>0</v>
      </c>
      <c r="BI619">
        <f t="shared" si="1802"/>
        <v>0</v>
      </c>
      <c r="BJ619">
        <v>0</v>
      </c>
      <c r="BK619">
        <f t="shared" si="1803"/>
        <v>0</v>
      </c>
      <c r="BL619">
        <v>0</v>
      </c>
      <c r="BM619">
        <f t="shared" si="1804"/>
        <v>0</v>
      </c>
      <c r="BN619">
        <v>0</v>
      </c>
      <c r="BO619">
        <f t="shared" si="1805"/>
        <v>0</v>
      </c>
      <c r="BP619">
        <v>0</v>
      </c>
      <c r="BQ619">
        <f t="shared" si="1806"/>
        <v>0</v>
      </c>
      <c r="BR619">
        <v>0</v>
      </c>
      <c r="BS619">
        <f t="shared" si="1808"/>
        <v>0</v>
      </c>
      <c r="BT619">
        <v>0</v>
      </c>
      <c r="BU619">
        <f t="shared" si="1809"/>
        <v>0</v>
      </c>
      <c r="BV619">
        <v>0</v>
      </c>
      <c r="BW619">
        <f t="shared" si="1810"/>
        <v>0</v>
      </c>
      <c r="BX619">
        <v>0</v>
      </c>
      <c r="BY619">
        <f t="shared" si="1811"/>
        <v>0</v>
      </c>
      <c r="BZ619">
        <v>0</v>
      </c>
      <c r="CA619">
        <f t="shared" si="1812"/>
        <v>0</v>
      </c>
      <c r="CB619">
        <v>0</v>
      </c>
      <c r="CC619">
        <f t="shared" si="1813"/>
        <v>0</v>
      </c>
      <c r="CD619">
        <v>0</v>
      </c>
      <c r="CE619">
        <f t="shared" si="1814"/>
        <v>0</v>
      </c>
      <c r="CF619">
        <v>0</v>
      </c>
      <c r="CG619">
        <f t="shared" si="1815"/>
        <v>0</v>
      </c>
      <c r="CH619">
        <v>0</v>
      </c>
      <c r="CI619">
        <f t="shared" si="1816"/>
        <v>0</v>
      </c>
      <c r="CJ619">
        <v>0</v>
      </c>
      <c r="CK619">
        <f t="shared" si="1817"/>
        <v>0</v>
      </c>
      <c r="CL619">
        <v>0</v>
      </c>
      <c r="CM619">
        <f t="shared" si="1818"/>
        <v>0</v>
      </c>
      <c r="CN619">
        <v>0</v>
      </c>
      <c r="CO619">
        <f t="shared" si="1819"/>
        <v>0</v>
      </c>
      <c r="CP619">
        <v>0</v>
      </c>
      <c r="CQ619">
        <f t="shared" si="1820"/>
        <v>0</v>
      </c>
      <c r="CR619">
        <v>0</v>
      </c>
      <c r="CS619">
        <f t="shared" si="1821"/>
        <v>0</v>
      </c>
      <c r="CT619">
        <v>0</v>
      </c>
      <c r="CU619">
        <f t="shared" si="1822"/>
        <v>0</v>
      </c>
      <c r="CV619">
        <v>0</v>
      </c>
      <c r="CW619">
        <f t="shared" si="1823"/>
        <v>0</v>
      </c>
      <c r="CX619">
        <v>0</v>
      </c>
      <c r="CY619">
        <f t="shared" si="1824"/>
        <v>0</v>
      </c>
      <c r="CZ619">
        <v>0</v>
      </c>
      <c r="DA619">
        <f t="shared" si="1825"/>
        <v>0</v>
      </c>
      <c r="DB619">
        <v>1.35</v>
      </c>
      <c r="DC619">
        <f t="shared" si="1826"/>
        <v>4.2271336402855816E-3</v>
      </c>
      <c r="DD619">
        <v>0</v>
      </c>
      <c r="DE619">
        <f t="shared" si="1827"/>
        <v>0</v>
      </c>
      <c r="DF619">
        <v>0</v>
      </c>
      <c r="DG619">
        <f t="shared" si="1828"/>
        <v>0</v>
      </c>
      <c r="DH619">
        <v>0</v>
      </c>
      <c r="DI619">
        <f t="shared" si="1829"/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f t="shared" si="1840"/>
        <v>0</v>
      </c>
      <c r="ET619">
        <v>0</v>
      </c>
      <c r="EU619">
        <f t="shared" si="1841"/>
        <v>0</v>
      </c>
      <c r="EV619">
        <v>0</v>
      </c>
      <c r="EW619">
        <f t="shared" si="1830"/>
        <v>0</v>
      </c>
      <c r="EX619">
        <v>0</v>
      </c>
      <c r="EY619">
        <f t="shared" si="1831"/>
        <v>0</v>
      </c>
      <c r="EZ619">
        <v>60</v>
      </c>
      <c r="FA619">
        <f t="shared" si="1842"/>
        <v>0.46218836385345152</v>
      </c>
      <c r="FB619">
        <v>40</v>
      </c>
      <c r="FC619">
        <f t="shared" si="1843"/>
        <v>0.53781163614654859</v>
      </c>
      <c r="FD619">
        <v>0</v>
      </c>
      <c r="FE619">
        <f t="shared" si="1844"/>
        <v>0</v>
      </c>
      <c r="FF619">
        <v>0</v>
      </c>
      <c r="FG619">
        <f t="shared" si="1845"/>
        <v>0</v>
      </c>
      <c r="FH619">
        <v>0</v>
      </c>
      <c r="FI619">
        <f t="shared" si="1846"/>
        <v>0</v>
      </c>
      <c r="FJ619">
        <v>0</v>
      </c>
      <c r="FK619">
        <f t="shared" si="1773"/>
        <v>0</v>
      </c>
      <c r="FL619">
        <v>0</v>
      </c>
      <c r="FM619">
        <f t="shared" si="1774"/>
        <v>0</v>
      </c>
      <c r="FN619">
        <v>0</v>
      </c>
      <c r="FO619">
        <f t="shared" si="1775"/>
        <v>0</v>
      </c>
      <c r="FP619">
        <v>0</v>
      </c>
      <c r="FQ619">
        <f t="shared" si="1776"/>
        <v>0</v>
      </c>
      <c r="FR619">
        <v>0</v>
      </c>
      <c r="FS619">
        <f t="shared" si="1777"/>
        <v>0</v>
      </c>
      <c r="FT619">
        <v>0</v>
      </c>
      <c r="FU619">
        <f t="shared" si="1778"/>
        <v>0</v>
      </c>
      <c r="FV619">
        <v>0</v>
      </c>
      <c r="FW619">
        <f t="shared" si="1779"/>
        <v>0</v>
      </c>
      <c r="FX619">
        <v>0</v>
      </c>
      <c r="FY619">
        <f t="shared" si="1780"/>
        <v>0</v>
      </c>
      <c r="FZ619">
        <v>0</v>
      </c>
      <c r="GA619">
        <f t="shared" si="1781"/>
        <v>0</v>
      </c>
      <c r="GB619">
        <v>0</v>
      </c>
      <c r="GC619">
        <f t="shared" si="1782"/>
        <v>0</v>
      </c>
      <c r="GD619">
        <v>0</v>
      </c>
      <c r="GE619">
        <f t="shared" si="1783"/>
        <v>0</v>
      </c>
      <c r="GF619">
        <v>0</v>
      </c>
      <c r="GG619">
        <f t="shared" si="1838"/>
        <v>0</v>
      </c>
      <c r="GH619">
        <v>0</v>
      </c>
      <c r="GI619">
        <f t="shared" si="1847"/>
        <v>0</v>
      </c>
      <c r="GJ619">
        <v>0</v>
      </c>
      <c r="GK619">
        <f t="shared" si="1848"/>
        <v>0</v>
      </c>
      <c r="GL619">
        <v>0</v>
      </c>
      <c r="GM619">
        <f t="shared" si="1849"/>
        <v>0</v>
      </c>
      <c r="GN619">
        <v>0</v>
      </c>
      <c r="GO619">
        <f t="shared" si="1850"/>
        <v>0</v>
      </c>
      <c r="GP619">
        <v>0</v>
      </c>
      <c r="GQ619">
        <f t="shared" si="1851"/>
        <v>0</v>
      </c>
      <c r="GR619" s="3" t="s">
        <v>848</v>
      </c>
    </row>
    <row r="620" spans="1:200" x14ac:dyDescent="0.45">
      <c r="A620">
        <v>619</v>
      </c>
      <c r="B620" t="s">
        <v>445</v>
      </c>
      <c r="C620" t="s">
        <v>852</v>
      </c>
      <c r="E620" t="s">
        <v>380</v>
      </c>
      <c r="F620">
        <v>473</v>
      </c>
      <c r="G620">
        <v>548</v>
      </c>
      <c r="H620">
        <v>1353</v>
      </c>
      <c r="I620" s="2">
        <f t="shared" si="1787"/>
        <v>0.40502586844050259</v>
      </c>
      <c r="J620" s="2">
        <f t="shared" si="1788"/>
        <v>75</v>
      </c>
      <c r="K620" s="2">
        <f t="shared" si="1789"/>
        <v>1.1585623678646935</v>
      </c>
      <c r="N620">
        <v>74</v>
      </c>
      <c r="O620">
        <v>75.599999999999994</v>
      </c>
      <c r="P620" s="2">
        <f t="shared" si="1681"/>
        <v>0.97883597883597895</v>
      </c>
      <c r="Q620" s="2">
        <f t="shared" si="1682"/>
        <v>2.116402116402109E-2</v>
      </c>
      <c r="T620" s="2" t="e">
        <f t="shared" si="1837"/>
        <v>#DIV/0!</v>
      </c>
      <c r="U620">
        <v>25</v>
      </c>
      <c r="V620">
        <v>25</v>
      </c>
      <c r="W620" s="2">
        <f t="shared" si="1854"/>
        <v>18.5</v>
      </c>
      <c r="X620" s="2">
        <f t="shared" si="1854"/>
        <v>18.899999999999999</v>
      </c>
      <c r="Y620" s="7">
        <f t="shared" si="1790"/>
        <v>2.116402116402109E-2</v>
      </c>
      <c r="Z620" s="2">
        <f t="shared" si="1791"/>
        <v>1</v>
      </c>
      <c r="AA620" s="2" t="e">
        <f t="shared" si="1855"/>
        <v>#DIV/0!</v>
      </c>
      <c r="AB620" s="2" t="e">
        <f t="shared" si="1855"/>
        <v>#DIV/0!</v>
      </c>
      <c r="AC620" s="2">
        <f t="shared" si="1792"/>
        <v>2.116402116402109E-2</v>
      </c>
      <c r="AD620" s="2">
        <f t="shared" si="1856"/>
        <v>25</v>
      </c>
      <c r="AE620" s="2">
        <f t="shared" si="1856"/>
        <v>25</v>
      </c>
      <c r="AG620" s="2">
        <f t="shared" si="1793"/>
        <v>1</v>
      </c>
      <c r="AI620" s="2">
        <v>0</v>
      </c>
      <c r="AK620" t="e">
        <f t="shared" si="1852"/>
        <v>#DIV/0!</v>
      </c>
      <c r="AM620" t="e">
        <f t="shared" si="1853"/>
        <v>#DIV/0!</v>
      </c>
      <c r="AP620" t="s">
        <v>37</v>
      </c>
      <c r="AQ620">
        <v>365</v>
      </c>
      <c r="AT620">
        <v>1</v>
      </c>
      <c r="AV620" t="s">
        <v>385</v>
      </c>
      <c r="AW620" t="s">
        <v>64</v>
      </c>
      <c r="AZ620" s="2">
        <f t="shared" si="1835"/>
        <v>1</v>
      </c>
      <c r="BA620" s="2">
        <f t="shared" si="1836"/>
        <v>4</v>
      </c>
      <c r="BB620">
        <v>100</v>
      </c>
      <c r="BC620">
        <f t="shared" si="1800"/>
        <v>1</v>
      </c>
      <c r="BD620">
        <v>0</v>
      </c>
      <c r="BE620">
        <f t="shared" si="1801"/>
        <v>0</v>
      </c>
      <c r="BF620">
        <v>0</v>
      </c>
      <c r="BG620">
        <f t="shared" si="1786"/>
        <v>0</v>
      </c>
      <c r="BH620">
        <v>0</v>
      </c>
      <c r="BI620">
        <f t="shared" si="1802"/>
        <v>0</v>
      </c>
      <c r="BJ620">
        <v>0</v>
      </c>
      <c r="BK620">
        <f t="shared" si="1803"/>
        <v>0</v>
      </c>
      <c r="BL620">
        <v>0</v>
      </c>
      <c r="BM620">
        <f t="shared" si="1804"/>
        <v>0</v>
      </c>
      <c r="BN620">
        <v>0</v>
      </c>
      <c r="BO620">
        <f t="shared" si="1805"/>
        <v>0</v>
      </c>
      <c r="BP620">
        <v>0</v>
      </c>
      <c r="BQ620">
        <f t="shared" si="1806"/>
        <v>0</v>
      </c>
      <c r="BR620">
        <v>0</v>
      </c>
      <c r="BS620">
        <f t="shared" si="1808"/>
        <v>0</v>
      </c>
      <c r="BT620">
        <v>0</v>
      </c>
      <c r="BU620">
        <f t="shared" si="1809"/>
        <v>0</v>
      </c>
      <c r="BV620">
        <v>0</v>
      </c>
      <c r="BW620">
        <f t="shared" si="1810"/>
        <v>0</v>
      </c>
      <c r="BX620">
        <v>0</v>
      </c>
      <c r="BY620">
        <f t="shared" si="1811"/>
        <v>0</v>
      </c>
      <c r="BZ620">
        <v>0</v>
      </c>
      <c r="CA620">
        <f t="shared" si="1812"/>
        <v>0</v>
      </c>
      <c r="CB620">
        <v>0</v>
      </c>
      <c r="CC620">
        <f t="shared" si="1813"/>
        <v>0</v>
      </c>
      <c r="CD620">
        <v>0</v>
      </c>
      <c r="CE620">
        <f t="shared" si="1814"/>
        <v>0</v>
      </c>
      <c r="CF620">
        <v>0</v>
      </c>
      <c r="CG620">
        <f t="shared" si="1815"/>
        <v>0</v>
      </c>
      <c r="CH620">
        <v>0</v>
      </c>
      <c r="CI620">
        <f t="shared" si="1816"/>
        <v>0</v>
      </c>
      <c r="CJ620">
        <v>0</v>
      </c>
      <c r="CK620">
        <f t="shared" si="1817"/>
        <v>0</v>
      </c>
      <c r="CL620">
        <v>0</v>
      </c>
      <c r="CM620">
        <f t="shared" si="1818"/>
        <v>0</v>
      </c>
      <c r="CN620">
        <v>0</v>
      </c>
      <c r="CO620">
        <f t="shared" si="1819"/>
        <v>0</v>
      </c>
      <c r="CP620">
        <v>0</v>
      </c>
      <c r="CQ620">
        <f t="shared" si="1820"/>
        <v>0</v>
      </c>
      <c r="CR620">
        <v>0</v>
      </c>
      <c r="CS620">
        <f t="shared" si="1821"/>
        <v>0</v>
      </c>
      <c r="CT620">
        <v>0</v>
      </c>
      <c r="CU620">
        <f t="shared" si="1822"/>
        <v>0</v>
      </c>
      <c r="CV620">
        <v>0</v>
      </c>
      <c r="CW620">
        <f t="shared" si="1823"/>
        <v>0</v>
      </c>
      <c r="CX620">
        <v>0</v>
      </c>
      <c r="CY620">
        <f t="shared" si="1824"/>
        <v>0</v>
      </c>
      <c r="CZ620">
        <v>0</v>
      </c>
      <c r="DA620">
        <f t="shared" si="1825"/>
        <v>0</v>
      </c>
      <c r="DB620">
        <v>0</v>
      </c>
      <c r="DC620">
        <f t="shared" si="1826"/>
        <v>0</v>
      </c>
      <c r="DD620">
        <v>0</v>
      </c>
      <c r="DE620">
        <f t="shared" si="1827"/>
        <v>0</v>
      </c>
      <c r="DF620">
        <v>0</v>
      </c>
      <c r="DG620">
        <f t="shared" si="1828"/>
        <v>0</v>
      </c>
      <c r="DH620">
        <v>0</v>
      </c>
      <c r="DI620">
        <f t="shared" si="1829"/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f t="shared" si="1840"/>
        <v>0</v>
      </c>
      <c r="ET620">
        <v>0</v>
      </c>
      <c r="EU620">
        <f t="shared" si="1841"/>
        <v>0</v>
      </c>
      <c r="EV620">
        <v>0</v>
      </c>
      <c r="EW620">
        <f t="shared" si="1830"/>
        <v>0</v>
      </c>
      <c r="EX620">
        <v>0</v>
      </c>
      <c r="EY620">
        <f t="shared" si="1831"/>
        <v>0</v>
      </c>
      <c r="EZ620">
        <v>30</v>
      </c>
      <c r="FA620">
        <f t="shared" si="1842"/>
        <v>0.19713483861325304</v>
      </c>
      <c r="FB620">
        <v>70</v>
      </c>
      <c r="FC620">
        <f t="shared" si="1843"/>
        <v>0.80286516138674702</v>
      </c>
      <c r="FD620">
        <v>0</v>
      </c>
      <c r="FE620">
        <f t="shared" si="1844"/>
        <v>0</v>
      </c>
      <c r="FF620">
        <v>0</v>
      </c>
      <c r="FG620">
        <f t="shared" si="1845"/>
        <v>0</v>
      </c>
      <c r="FH620">
        <v>0</v>
      </c>
      <c r="FI620">
        <f t="shared" si="1846"/>
        <v>0</v>
      </c>
      <c r="FJ620">
        <v>0</v>
      </c>
      <c r="FK620">
        <f t="shared" si="1773"/>
        <v>0</v>
      </c>
      <c r="FL620">
        <v>0</v>
      </c>
      <c r="FM620">
        <f t="shared" si="1774"/>
        <v>0</v>
      </c>
      <c r="FN620">
        <v>0</v>
      </c>
      <c r="FO620">
        <f t="shared" si="1775"/>
        <v>0</v>
      </c>
      <c r="FP620">
        <v>0</v>
      </c>
      <c r="FQ620">
        <f t="shared" si="1776"/>
        <v>0</v>
      </c>
      <c r="FR620">
        <v>0</v>
      </c>
      <c r="FS620">
        <f t="shared" si="1777"/>
        <v>0</v>
      </c>
      <c r="FT620">
        <v>0</v>
      </c>
      <c r="FU620">
        <f t="shared" si="1778"/>
        <v>0</v>
      </c>
      <c r="FV620">
        <v>0</v>
      </c>
      <c r="FW620">
        <f t="shared" si="1779"/>
        <v>0</v>
      </c>
      <c r="FX620">
        <v>0</v>
      </c>
      <c r="FY620">
        <f t="shared" si="1780"/>
        <v>0</v>
      </c>
      <c r="FZ620">
        <v>0</v>
      </c>
      <c r="GA620">
        <f t="shared" si="1781"/>
        <v>0</v>
      </c>
      <c r="GB620">
        <v>0</v>
      </c>
      <c r="GC620">
        <f t="shared" si="1782"/>
        <v>0</v>
      </c>
      <c r="GD620">
        <v>0</v>
      </c>
      <c r="GE620">
        <f t="shared" si="1783"/>
        <v>0</v>
      </c>
      <c r="GF620">
        <v>0</v>
      </c>
      <c r="GG620">
        <f t="shared" si="1838"/>
        <v>0</v>
      </c>
      <c r="GH620">
        <v>0</v>
      </c>
      <c r="GI620">
        <f t="shared" si="1847"/>
        <v>0</v>
      </c>
      <c r="GJ620">
        <v>0</v>
      </c>
      <c r="GK620">
        <f t="shared" si="1848"/>
        <v>0</v>
      </c>
      <c r="GL620">
        <v>0</v>
      </c>
      <c r="GM620">
        <f t="shared" si="1849"/>
        <v>0</v>
      </c>
      <c r="GN620">
        <v>0</v>
      </c>
      <c r="GO620">
        <f t="shared" si="1850"/>
        <v>0</v>
      </c>
      <c r="GP620">
        <v>0</v>
      </c>
      <c r="GQ620">
        <f t="shared" si="1851"/>
        <v>0</v>
      </c>
      <c r="GR620" s="3" t="s">
        <v>848</v>
      </c>
    </row>
    <row r="621" spans="1:200" x14ac:dyDescent="0.45">
      <c r="A621">
        <v>620</v>
      </c>
      <c r="B621" t="s">
        <v>859</v>
      </c>
      <c r="C621" t="s">
        <v>852</v>
      </c>
      <c r="D621" t="s">
        <v>860</v>
      </c>
      <c r="E621" t="s">
        <v>861</v>
      </c>
      <c r="F621">
        <v>473</v>
      </c>
      <c r="G621">
        <v>548</v>
      </c>
      <c r="H621">
        <v>933</v>
      </c>
      <c r="I621" s="2">
        <f t="shared" si="1787"/>
        <v>0.58735262593783499</v>
      </c>
      <c r="J621" s="2">
        <f t="shared" si="1788"/>
        <v>75</v>
      </c>
      <c r="K621" s="2">
        <f t="shared" si="1789"/>
        <v>1.1585623678646935</v>
      </c>
      <c r="N621">
        <v>74</v>
      </c>
      <c r="O621">
        <v>75</v>
      </c>
      <c r="P621" s="2">
        <f t="shared" si="1681"/>
        <v>0.98666666666666669</v>
      </c>
      <c r="Q621" s="2">
        <f t="shared" si="1682"/>
        <v>1.3333333333333334E-2</v>
      </c>
      <c r="T621" s="2" t="e">
        <f t="shared" si="1837"/>
        <v>#DIV/0!</v>
      </c>
      <c r="U621">
        <v>6</v>
      </c>
      <c r="V621">
        <v>7</v>
      </c>
      <c r="W621" s="2">
        <f t="shared" si="1854"/>
        <v>4.4400000000000004</v>
      </c>
      <c r="X621" s="2">
        <f t="shared" si="1854"/>
        <v>5.25</v>
      </c>
      <c r="Y621" s="7">
        <f t="shared" si="1790"/>
        <v>0.15428571428571422</v>
      </c>
      <c r="Z621" s="2">
        <f t="shared" si="1791"/>
        <v>0.8571428571428571</v>
      </c>
      <c r="AA621" s="2" t="e">
        <f t="shared" si="1855"/>
        <v>#DIV/0!</v>
      </c>
      <c r="AB621" s="2" t="e">
        <f t="shared" si="1855"/>
        <v>#DIV/0!</v>
      </c>
      <c r="AC621" s="2">
        <f t="shared" si="1792"/>
        <v>1.3333333333333334E-2</v>
      </c>
      <c r="AD621" s="2">
        <f t="shared" si="1856"/>
        <v>6</v>
      </c>
      <c r="AE621" s="2">
        <f t="shared" si="1856"/>
        <v>7</v>
      </c>
      <c r="AG621" s="2">
        <f t="shared" si="1793"/>
        <v>0.8571428571428571</v>
      </c>
      <c r="AI621" s="2">
        <v>1</v>
      </c>
      <c r="AK621" t="e">
        <f t="shared" si="1852"/>
        <v>#DIV/0!</v>
      </c>
      <c r="AM621" t="e">
        <f t="shared" si="1853"/>
        <v>#DIV/0!</v>
      </c>
      <c r="AP621" t="s">
        <v>37</v>
      </c>
      <c r="AQ621">
        <v>185</v>
      </c>
      <c r="AT621">
        <v>1</v>
      </c>
      <c r="AV621" t="s">
        <v>859</v>
      </c>
      <c r="AW621" t="s">
        <v>64</v>
      </c>
      <c r="AZ621" s="2">
        <f t="shared" si="1835"/>
        <v>2.9935727210100702</v>
      </c>
      <c r="BA621" s="2">
        <f t="shared" si="1836"/>
        <v>4</v>
      </c>
      <c r="BB621">
        <v>0</v>
      </c>
      <c r="BC621">
        <f t="shared" si="1800"/>
        <v>0</v>
      </c>
      <c r="BD621">
        <v>0</v>
      </c>
      <c r="BE621">
        <f t="shared" si="1801"/>
        <v>0</v>
      </c>
      <c r="BF621">
        <v>0</v>
      </c>
      <c r="BG621">
        <f t="shared" si="1786"/>
        <v>0</v>
      </c>
      <c r="BH621">
        <v>1.3</v>
      </c>
      <c r="BI621">
        <f t="shared" si="1802"/>
        <v>6.4272789899295964E-3</v>
      </c>
      <c r="BJ621">
        <v>0</v>
      </c>
      <c r="BK621">
        <f t="shared" si="1803"/>
        <v>0</v>
      </c>
      <c r="BL621">
        <f>100-1.3</f>
        <v>98.7</v>
      </c>
      <c r="BM621">
        <f t="shared" si="1804"/>
        <v>0.99357272101007044</v>
      </c>
      <c r="BN621">
        <v>0</v>
      </c>
      <c r="BO621">
        <f t="shared" si="1805"/>
        <v>0</v>
      </c>
      <c r="BP621">
        <v>0</v>
      </c>
      <c r="BQ621">
        <f t="shared" si="1806"/>
        <v>0</v>
      </c>
      <c r="BR621">
        <v>0</v>
      </c>
      <c r="BS621">
        <f t="shared" si="1808"/>
        <v>0</v>
      </c>
      <c r="BT621">
        <v>0</v>
      </c>
      <c r="BU621">
        <f t="shared" si="1809"/>
        <v>0</v>
      </c>
      <c r="BV621">
        <v>0</v>
      </c>
      <c r="BW621">
        <f t="shared" si="1810"/>
        <v>0</v>
      </c>
      <c r="BX621">
        <v>0</v>
      </c>
      <c r="BY621">
        <f t="shared" si="1811"/>
        <v>0</v>
      </c>
      <c r="BZ621">
        <v>0</v>
      </c>
      <c r="CA621">
        <f t="shared" si="1812"/>
        <v>0</v>
      </c>
      <c r="CB621">
        <v>0</v>
      </c>
      <c r="CC621">
        <f t="shared" si="1813"/>
        <v>0</v>
      </c>
      <c r="CD621">
        <v>0</v>
      </c>
      <c r="CE621">
        <f t="shared" si="1814"/>
        <v>0</v>
      </c>
      <c r="CF621">
        <v>0</v>
      </c>
      <c r="CG621">
        <f t="shared" si="1815"/>
        <v>0</v>
      </c>
      <c r="CH621">
        <v>0</v>
      </c>
      <c r="CI621">
        <f t="shared" si="1816"/>
        <v>0</v>
      </c>
      <c r="CJ621">
        <v>0</v>
      </c>
      <c r="CK621">
        <f t="shared" si="1817"/>
        <v>0</v>
      </c>
      <c r="CL621">
        <v>0</v>
      </c>
      <c r="CM621">
        <f t="shared" si="1818"/>
        <v>0</v>
      </c>
      <c r="CN621">
        <v>0</v>
      </c>
      <c r="CO621">
        <f t="shared" si="1819"/>
        <v>0</v>
      </c>
      <c r="CP621">
        <v>0</v>
      </c>
      <c r="CQ621">
        <f t="shared" si="1820"/>
        <v>0</v>
      </c>
      <c r="CR621">
        <v>0</v>
      </c>
      <c r="CS621">
        <f t="shared" si="1821"/>
        <v>0</v>
      </c>
      <c r="CT621">
        <v>0</v>
      </c>
      <c r="CU621">
        <f t="shared" si="1822"/>
        <v>0</v>
      </c>
      <c r="CV621">
        <v>0</v>
      </c>
      <c r="CW621">
        <f t="shared" si="1823"/>
        <v>0</v>
      </c>
      <c r="CX621">
        <v>0</v>
      </c>
      <c r="CY621">
        <f t="shared" si="1824"/>
        <v>0</v>
      </c>
      <c r="CZ621">
        <v>0</v>
      </c>
      <c r="DA621">
        <f t="shared" si="1825"/>
        <v>0</v>
      </c>
      <c r="DB621">
        <v>0</v>
      </c>
      <c r="DC621">
        <f t="shared" si="1826"/>
        <v>0</v>
      </c>
      <c r="DD621">
        <v>0</v>
      </c>
      <c r="DE621">
        <f t="shared" si="1827"/>
        <v>0</v>
      </c>
      <c r="DF621">
        <v>0</v>
      </c>
      <c r="DG621">
        <f t="shared" si="1828"/>
        <v>0</v>
      </c>
      <c r="DH621">
        <v>0</v>
      </c>
      <c r="DI621">
        <f t="shared" si="1829"/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f t="shared" si="1840"/>
        <v>0</v>
      </c>
      <c r="ET621">
        <v>0</v>
      </c>
      <c r="EU621">
        <f t="shared" si="1841"/>
        <v>0</v>
      </c>
      <c r="EV621">
        <v>0</v>
      </c>
      <c r="EW621">
        <f t="shared" si="1830"/>
        <v>0</v>
      </c>
      <c r="EX621">
        <v>0</v>
      </c>
      <c r="EY621">
        <f t="shared" si="1831"/>
        <v>0</v>
      </c>
      <c r="EZ621">
        <v>30</v>
      </c>
      <c r="FA621">
        <f t="shared" si="1842"/>
        <v>0.19713483861325304</v>
      </c>
      <c r="FB621">
        <v>70</v>
      </c>
      <c r="FC621">
        <f t="shared" si="1843"/>
        <v>0.80286516138674702</v>
      </c>
      <c r="FD621">
        <v>0</v>
      </c>
      <c r="FE621">
        <f t="shared" si="1844"/>
        <v>0</v>
      </c>
      <c r="FF621">
        <v>0</v>
      </c>
      <c r="FG621">
        <f t="shared" si="1845"/>
        <v>0</v>
      </c>
      <c r="FH621">
        <v>0</v>
      </c>
      <c r="FI621">
        <f t="shared" si="1846"/>
        <v>0</v>
      </c>
      <c r="FJ621">
        <v>0</v>
      </c>
      <c r="FK621">
        <f t="shared" si="1773"/>
        <v>0</v>
      </c>
      <c r="FL621">
        <v>0</v>
      </c>
      <c r="FM621">
        <f t="shared" si="1774"/>
        <v>0</v>
      </c>
      <c r="FN621">
        <v>0</v>
      </c>
      <c r="FO621">
        <f t="shared" si="1775"/>
        <v>0</v>
      </c>
      <c r="FP621">
        <v>0</v>
      </c>
      <c r="FQ621">
        <f t="shared" si="1776"/>
        <v>0</v>
      </c>
      <c r="FR621">
        <v>0</v>
      </c>
      <c r="FS621">
        <f t="shared" si="1777"/>
        <v>0</v>
      </c>
      <c r="FT621">
        <v>0</v>
      </c>
      <c r="FU621">
        <f t="shared" si="1778"/>
        <v>0</v>
      </c>
      <c r="FV621">
        <v>0</v>
      </c>
      <c r="FW621">
        <f t="shared" si="1779"/>
        <v>0</v>
      </c>
      <c r="FX621">
        <v>0</v>
      </c>
      <c r="FY621">
        <f t="shared" si="1780"/>
        <v>0</v>
      </c>
      <c r="FZ621">
        <v>0</v>
      </c>
      <c r="GA621">
        <f t="shared" si="1781"/>
        <v>0</v>
      </c>
      <c r="GB621">
        <v>0</v>
      </c>
      <c r="GC621">
        <f t="shared" si="1782"/>
        <v>0</v>
      </c>
      <c r="GD621">
        <v>0</v>
      </c>
      <c r="GE621">
        <f t="shared" si="1783"/>
        <v>0</v>
      </c>
      <c r="GF621">
        <v>0</v>
      </c>
      <c r="GG621">
        <f t="shared" si="1838"/>
        <v>0</v>
      </c>
      <c r="GH621">
        <v>0</v>
      </c>
      <c r="GI621">
        <f t="shared" si="1847"/>
        <v>0</v>
      </c>
      <c r="GJ621">
        <v>0</v>
      </c>
      <c r="GK621">
        <f t="shared" si="1848"/>
        <v>0</v>
      </c>
      <c r="GL621">
        <v>0</v>
      </c>
      <c r="GM621">
        <f t="shared" si="1849"/>
        <v>0</v>
      </c>
      <c r="GN621">
        <v>0</v>
      </c>
      <c r="GO621">
        <f t="shared" si="1850"/>
        <v>0</v>
      </c>
      <c r="GP621">
        <v>0</v>
      </c>
      <c r="GQ621">
        <f t="shared" si="1851"/>
        <v>0</v>
      </c>
      <c r="GR621" s="3" t="s">
        <v>848</v>
      </c>
    </row>
    <row r="622" spans="1:200" x14ac:dyDescent="0.45">
      <c r="A622">
        <v>621</v>
      </c>
      <c r="B622" t="s">
        <v>859</v>
      </c>
      <c r="C622" t="s">
        <v>852</v>
      </c>
      <c r="E622" t="s">
        <v>862</v>
      </c>
      <c r="F622">
        <v>473</v>
      </c>
      <c r="G622">
        <v>548</v>
      </c>
      <c r="H622">
        <v>933</v>
      </c>
      <c r="I622" s="2">
        <f t="shared" si="1787"/>
        <v>0.58735262593783499</v>
      </c>
      <c r="J622" s="2">
        <f t="shared" si="1788"/>
        <v>75</v>
      </c>
      <c r="K622" s="2">
        <f t="shared" si="1789"/>
        <v>1.1585623678646935</v>
      </c>
      <c r="N622">
        <v>9</v>
      </c>
      <c r="O622">
        <v>5.5</v>
      </c>
      <c r="P622" s="2">
        <f t="shared" si="1681"/>
        <v>1.6363636363636365</v>
      </c>
      <c r="Q622" s="2">
        <f t="shared" si="1682"/>
        <v>-0.63636363636363635</v>
      </c>
      <c r="T622" s="2" t="e">
        <f t="shared" si="1837"/>
        <v>#DIV/0!</v>
      </c>
      <c r="U622">
        <v>9.5</v>
      </c>
      <c r="V622">
        <v>16</v>
      </c>
      <c r="W622" s="2">
        <f t="shared" si="1854"/>
        <v>0.85499999999999998</v>
      </c>
      <c r="X622" s="2">
        <f t="shared" si="1854"/>
        <v>0.88</v>
      </c>
      <c r="Y622" s="7">
        <f t="shared" si="1790"/>
        <v>2.8409090909090936E-2</v>
      </c>
      <c r="Z622" s="2">
        <f t="shared" si="1791"/>
        <v>0.59375</v>
      </c>
      <c r="AA622" s="2" t="e">
        <f t="shared" si="1855"/>
        <v>#DIV/0!</v>
      </c>
      <c r="AB622" s="2" t="e">
        <f t="shared" si="1855"/>
        <v>#DIV/0!</v>
      </c>
      <c r="AC622" s="2">
        <f t="shared" si="1792"/>
        <v>-0.63636363636363635</v>
      </c>
      <c r="AD622" s="2">
        <f t="shared" si="1856"/>
        <v>9.5</v>
      </c>
      <c r="AE622" s="2">
        <f t="shared" si="1856"/>
        <v>16</v>
      </c>
      <c r="AG622" s="2">
        <f t="shared" si="1793"/>
        <v>0.59375</v>
      </c>
      <c r="AI622" s="2">
        <v>0</v>
      </c>
      <c r="AK622" t="e">
        <f t="shared" si="1852"/>
        <v>#DIV/0!</v>
      </c>
      <c r="AM622" t="e">
        <f t="shared" si="1853"/>
        <v>#DIV/0!</v>
      </c>
      <c r="AP622" t="s">
        <v>37</v>
      </c>
      <c r="AQ622">
        <v>160</v>
      </c>
      <c r="AT622">
        <v>1</v>
      </c>
      <c r="AV622" t="s">
        <v>859</v>
      </c>
      <c r="AW622" t="s">
        <v>64</v>
      </c>
      <c r="AZ622" s="2">
        <f t="shared" si="1835"/>
        <v>3.0640742775520002</v>
      </c>
      <c r="BA622" s="2">
        <f t="shared" si="1836"/>
        <v>4</v>
      </c>
      <c r="BB622">
        <v>0</v>
      </c>
      <c r="BC622">
        <f t="shared" si="1800"/>
        <v>0</v>
      </c>
      <c r="BD622">
        <v>0</v>
      </c>
      <c r="BE622">
        <f t="shared" si="1801"/>
        <v>0</v>
      </c>
      <c r="BF622">
        <v>0</v>
      </c>
      <c r="BG622">
        <f t="shared" si="1786"/>
        <v>0</v>
      </c>
      <c r="BH622">
        <v>0</v>
      </c>
      <c r="BI622">
        <f t="shared" si="1802"/>
        <v>0</v>
      </c>
      <c r="BJ622">
        <v>0</v>
      </c>
      <c r="BK622">
        <f t="shared" si="1803"/>
        <v>0</v>
      </c>
      <c r="BL622">
        <f>100-7-0.3</f>
        <v>92.7</v>
      </c>
      <c r="BM622">
        <f t="shared" si="1804"/>
        <v>0.92924871290395095</v>
      </c>
      <c r="BN622">
        <v>0.3</v>
      </c>
      <c r="BO622">
        <f t="shared" si="1805"/>
        <v>3.3385047720246681E-3</v>
      </c>
      <c r="BP622">
        <v>0</v>
      </c>
      <c r="BQ622">
        <f t="shared" si="1806"/>
        <v>0</v>
      </c>
      <c r="BR622">
        <v>0</v>
      </c>
      <c r="BS622">
        <f t="shared" si="1808"/>
        <v>0</v>
      </c>
      <c r="BT622">
        <v>0</v>
      </c>
      <c r="BU622">
        <f t="shared" si="1809"/>
        <v>0</v>
      </c>
      <c r="BV622">
        <v>0</v>
      </c>
      <c r="BW622">
        <f t="shared" si="1810"/>
        <v>0</v>
      </c>
      <c r="BX622">
        <v>0</v>
      </c>
      <c r="BY622">
        <f t="shared" si="1811"/>
        <v>0</v>
      </c>
      <c r="BZ622">
        <v>7</v>
      </c>
      <c r="CA622">
        <f t="shared" si="1812"/>
        <v>6.7412782324024492E-2</v>
      </c>
      <c r="CB622">
        <v>0</v>
      </c>
      <c r="CC622">
        <f t="shared" si="1813"/>
        <v>0</v>
      </c>
      <c r="CD622">
        <v>0</v>
      </c>
      <c r="CE622">
        <f t="shared" si="1814"/>
        <v>0</v>
      </c>
      <c r="CF622">
        <v>0</v>
      </c>
      <c r="CG622">
        <f t="shared" si="1815"/>
        <v>0</v>
      </c>
      <c r="CH622">
        <v>0</v>
      </c>
      <c r="CI622">
        <f t="shared" si="1816"/>
        <v>0</v>
      </c>
      <c r="CJ622">
        <v>0</v>
      </c>
      <c r="CK622">
        <f t="shared" si="1817"/>
        <v>0</v>
      </c>
      <c r="CL622">
        <v>0</v>
      </c>
      <c r="CM622">
        <f t="shared" si="1818"/>
        <v>0</v>
      </c>
      <c r="CN622">
        <v>0</v>
      </c>
      <c r="CO622">
        <f t="shared" si="1819"/>
        <v>0</v>
      </c>
      <c r="CP622">
        <v>0</v>
      </c>
      <c r="CQ622">
        <f t="shared" si="1820"/>
        <v>0</v>
      </c>
      <c r="CR622">
        <v>0</v>
      </c>
      <c r="CS622">
        <f t="shared" si="1821"/>
        <v>0</v>
      </c>
      <c r="CT622">
        <v>0</v>
      </c>
      <c r="CU622">
        <f t="shared" si="1822"/>
        <v>0</v>
      </c>
      <c r="CV622">
        <v>0</v>
      </c>
      <c r="CW622">
        <f t="shared" si="1823"/>
        <v>0</v>
      </c>
      <c r="CX622">
        <v>0</v>
      </c>
      <c r="CY622">
        <f t="shared" si="1824"/>
        <v>0</v>
      </c>
      <c r="CZ622">
        <v>0</v>
      </c>
      <c r="DA622">
        <f t="shared" si="1825"/>
        <v>0</v>
      </c>
      <c r="DB622">
        <v>0</v>
      </c>
      <c r="DC622">
        <f t="shared" si="1826"/>
        <v>0</v>
      </c>
      <c r="DD622">
        <v>0</v>
      </c>
      <c r="DE622">
        <f t="shared" si="1827"/>
        <v>0</v>
      </c>
      <c r="DF622">
        <v>0</v>
      </c>
      <c r="DG622">
        <f t="shared" si="1828"/>
        <v>0</v>
      </c>
      <c r="DH622">
        <v>0</v>
      </c>
      <c r="DI622">
        <f t="shared" si="1829"/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f t="shared" si="1840"/>
        <v>0</v>
      </c>
      <c r="ET622">
        <v>0</v>
      </c>
      <c r="EU622">
        <f t="shared" si="1841"/>
        <v>0</v>
      </c>
      <c r="EV622">
        <v>0</v>
      </c>
      <c r="EW622">
        <f t="shared" si="1830"/>
        <v>0</v>
      </c>
      <c r="EX622">
        <v>0</v>
      </c>
      <c r="EY622">
        <f t="shared" si="1831"/>
        <v>0</v>
      </c>
      <c r="EZ622">
        <v>30</v>
      </c>
      <c r="FA622">
        <f t="shared" si="1842"/>
        <v>0.19713483861325304</v>
      </c>
      <c r="FB622">
        <v>70</v>
      </c>
      <c r="FC622">
        <f t="shared" si="1843"/>
        <v>0.80286516138674702</v>
      </c>
      <c r="FD622">
        <v>0</v>
      </c>
      <c r="FE622">
        <f t="shared" si="1844"/>
        <v>0</v>
      </c>
      <c r="FF622">
        <v>0</v>
      </c>
      <c r="FG622">
        <f t="shared" si="1845"/>
        <v>0</v>
      </c>
      <c r="FH622">
        <v>0</v>
      </c>
      <c r="FI622">
        <f t="shared" si="1846"/>
        <v>0</v>
      </c>
      <c r="FJ622">
        <v>0</v>
      </c>
      <c r="FK622">
        <f t="shared" si="1773"/>
        <v>0</v>
      </c>
      <c r="FL622">
        <v>0</v>
      </c>
      <c r="FM622">
        <f t="shared" si="1774"/>
        <v>0</v>
      </c>
      <c r="FN622">
        <v>0</v>
      </c>
      <c r="FO622">
        <f t="shared" si="1775"/>
        <v>0</v>
      </c>
      <c r="FP622">
        <v>0</v>
      </c>
      <c r="FQ622">
        <f t="shared" si="1776"/>
        <v>0</v>
      </c>
      <c r="FR622">
        <v>0</v>
      </c>
      <c r="FS622">
        <f t="shared" si="1777"/>
        <v>0</v>
      </c>
      <c r="FT622">
        <v>0</v>
      </c>
      <c r="FU622">
        <f t="shared" si="1778"/>
        <v>0</v>
      </c>
      <c r="FV622">
        <v>0</v>
      </c>
      <c r="FW622">
        <f t="shared" si="1779"/>
        <v>0</v>
      </c>
      <c r="FX622">
        <v>0</v>
      </c>
      <c r="FY622">
        <f t="shared" si="1780"/>
        <v>0</v>
      </c>
      <c r="FZ622">
        <v>0</v>
      </c>
      <c r="GA622">
        <f t="shared" si="1781"/>
        <v>0</v>
      </c>
      <c r="GB622">
        <v>0</v>
      </c>
      <c r="GC622">
        <f t="shared" si="1782"/>
        <v>0</v>
      </c>
      <c r="GD622">
        <v>0</v>
      </c>
      <c r="GE622">
        <f t="shared" si="1783"/>
        <v>0</v>
      </c>
      <c r="GF622">
        <v>0</v>
      </c>
      <c r="GG622">
        <f t="shared" si="1838"/>
        <v>0</v>
      </c>
      <c r="GH622">
        <v>0</v>
      </c>
      <c r="GI622">
        <f t="shared" si="1847"/>
        <v>0</v>
      </c>
      <c r="GJ622">
        <v>0</v>
      </c>
      <c r="GK622">
        <f t="shared" si="1848"/>
        <v>0</v>
      </c>
      <c r="GL622">
        <v>0</v>
      </c>
      <c r="GM622">
        <f t="shared" si="1849"/>
        <v>0</v>
      </c>
      <c r="GN622">
        <v>0</v>
      </c>
      <c r="GO622">
        <f t="shared" si="1850"/>
        <v>0</v>
      </c>
      <c r="GP622">
        <v>0</v>
      </c>
      <c r="GQ622">
        <f t="shared" si="1851"/>
        <v>0</v>
      </c>
      <c r="GR622" s="3" t="s">
        <v>848</v>
      </c>
    </row>
    <row r="623" spans="1:200" x14ac:dyDescent="0.45">
      <c r="A623">
        <v>622</v>
      </c>
      <c r="B623" t="s">
        <v>543</v>
      </c>
      <c r="C623" t="s">
        <v>829</v>
      </c>
      <c r="D623" t="s">
        <v>857</v>
      </c>
      <c r="E623" t="s">
        <v>858</v>
      </c>
      <c r="F623">
        <v>234.5</v>
      </c>
      <c r="G623">
        <v>298</v>
      </c>
      <c r="H623">
        <v>1200</v>
      </c>
      <c r="I623" s="2">
        <f t="shared" si="1787"/>
        <v>0.24833333333333332</v>
      </c>
      <c r="J623" s="2">
        <f t="shared" si="1788"/>
        <v>63.5</v>
      </c>
      <c r="K623" s="2">
        <f t="shared" si="1789"/>
        <v>1.2707889125799574</v>
      </c>
      <c r="N623">
        <v>0</v>
      </c>
      <c r="O623">
        <v>25</v>
      </c>
      <c r="P623" s="2">
        <f t="shared" si="1681"/>
        <v>0</v>
      </c>
      <c r="Q623" s="2">
        <f t="shared" si="1682"/>
        <v>1</v>
      </c>
      <c r="T623" s="2" t="e">
        <f t="shared" si="1837"/>
        <v>#DIV/0!</v>
      </c>
      <c r="U623">
        <v>25</v>
      </c>
      <c r="V623">
        <v>53</v>
      </c>
      <c r="W623" s="2">
        <f t="shared" si="1854"/>
        <v>0</v>
      </c>
      <c r="X623" s="2">
        <f t="shared" si="1854"/>
        <v>13.25</v>
      </c>
      <c r="Y623" s="7">
        <f t="shared" si="1790"/>
        <v>1</v>
      </c>
      <c r="Z623" s="2">
        <f t="shared" si="1791"/>
        <v>0.47169811320754718</v>
      </c>
      <c r="AA623" s="2" t="e">
        <f t="shared" si="1855"/>
        <v>#DIV/0!</v>
      </c>
      <c r="AB623" s="2" t="e">
        <f t="shared" si="1855"/>
        <v>#DIV/0!</v>
      </c>
      <c r="AC623" s="2">
        <f t="shared" si="1792"/>
        <v>1</v>
      </c>
      <c r="AD623" s="2">
        <f t="shared" si="1856"/>
        <v>25</v>
      </c>
      <c r="AE623" s="2">
        <f t="shared" si="1856"/>
        <v>53</v>
      </c>
      <c r="AG623" s="2">
        <f t="shared" si="1793"/>
        <v>0.47169811320754718</v>
      </c>
      <c r="AI623" s="2">
        <v>1</v>
      </c>
      <c r="AK623" t="e">
        <f t="shared" si="1852"/>
        <v>#DIV/0!</v>
      </c>
      <c r="AM623" t="e">
        <f t="shared" si="1853"/>
        <v>#DIV/0!</v>
      </c>
      <c r="AP623" t="s">
        <v>37</v>
      </c>
      <c r="AQ623">
        <v>400</v>
      </c>
      <c r="AT623">
        <v>1</v>
      </c>
      <c r="AV623" t="s">
        <v>287</v>
      </c>
      <c r="AW623" t="s">
        <v>442</v>
      </c>
      <c r="AZ623" s="2">
        <f t="shared" si="1835"/>
        <v>1.4060809113125621</v>
      </c>
      <c r="BA623" s="2">
        <f t="shared" si="1836"/>
        <v>2</v>
      </c>
      <c r="BB623">
        <v>59</v>
      </c>
      <c r="BC623">
        <f t="shared" si="1800"/>
        <v>0.60237335596800889</v>
      </c>
      <c r="BD623">
        <v>39.65</v>
      </c>
      <c r="BE623">
        <f t="shared" si="1801"/>
        <v>0.39339951039170545</v>
      </c>
      <c r="BF623">
        <v>0</v>
      </c>
      <c r="BG623">
        <f t="shared" si="1786"/>
        <v>0</v>
      </c>
      <c r="BH623">
        <v>0</v>
      </c>
      <c r="BI623">
        <f t="shared" si="1802"/>
        <v>0</v>
      </c>
      <c r="BJ623">
        <v>0</v>
      </c>
      <c r="BK623">
        <f t="shared" si="1803"/>
        <v>0</v>
      </c>
      <c r="BL623">
        <v>0</v>
      </c>
      <c r="BM623">
        <f t="shared" si="1804"/>
        <v>0</v>
      </c>
      <c r="BN623">
        <v>0</v>
      </c>
      <c r="BO623">
        <f t="shared" si="1805"/>
        <v>0</v>
      </c>
      <c r="BP623">
        <v>0</v>
      </c>
      <c r="BQ623">
        <f t="shared" si="1806"/>
        <v>0</v>
      </c>
      <c r="BR623">
        <v>0</v>
      </c>
      <c r="BS623">
        <f t="shared" si="1808"/>
        <v>0</v>
      </c>
      <c r="BT623">
        <v>0</v>
      </c>
      <c r="BU623">
        <f t="shared" si="1809"/>
        <v>0</v>
      </c>
      <c r="BV623">
        <v>0</v>
      </c>
      <c r="BW623">
        <f t="shared" si="1810"/>
        <v>0</v>
      </c>
      <c r="BX623">
        <v>0</v>
      </c>
      <c r="BY623">
        <f t="shared" si="1811"/>
        <v>0</v>
      </c>
      <c r="BZ623">
        <v>0</v>
      </c>
      <c r="CA623">
        <f t="shared" si="1812"/>
        <v>0</v>
      </c>
      <c r="CB623">
        <v>0</v>
      </c>
      <c r="CC623">
        <f t="shared" si="1813"/>
        <v>0</v>
      </c>
      <c r="CD623">
        <v>0</v>
      </c>
      <c r="CE623">
        <f t="shared" si="1814"/>
        <v>0</v>
      </c>
      <c r="CF623">
        <v>0</v>
      </c>
      <c r="CG623">
        <f t="shared" si="1815"/>
        <v>0</v>
      </c>
      <c r="CH623">
        <v>0</v>
      </c>
      <c r="CI623">
        <f t="shared" si="1816"/>
        <v>0</v>
      </c>
      <c r="CJ623">
        <v>0</v>
      </c>
      <c r="CK623">
        <f t="shared" si="1817"/>
        <v>0</v>
      </c>
      <c r="CL623">
        <v>0</v>
      </c>
      <c r="CM623">
        <f t="shared" si="1818"/>
        <v>0</v>
      </c>
      <c r="CN623">
        <v>0</v>
      </c>
      <c r="CO623">
        <f t="shared" si="1819"/>
        <v>0</v>
      </c>
      <c r="CP623">
        <v>0</v>
      </c>
      <c r="CQ623">
        <f t="shared" si="1820"/>
        <v>0</v>
      </c>
      <c r="CR623">
        <v>0</v>
      </c>
      <c r="CS623">
        <f t="shared" si="1821"/>
        <v>0</v>
      </c>
      <c r="CT623">
        <v>0</v>
      </c>
      <c r="CU623">
        <f t="shared" si="1822"/>
        <v>0</v>
      </c>
      <c r="CV623">
        <v>0</v>
      </c>
      <c r="CW623">
        <f t="shared" si="1823"/>
        <v>0</v>
      </c>
      <c r="CX623">
        <v>0</v>
      </c>
      <c r="CY623">
        <f t="shared" si="1824"/>
        <v>0</v>
      </c>
      <c r="CZ623">
        <v>0</v>
      </c>
      <c r="DA623">
        <f t="shared" si="1825"/>
        <v>0</v>
      </c>
      <c r="DB623">
        <v>1.35</v>
      </c>
      <c r="DC623">
        <f t="shared" si="1826"/>
        <v>4.2271336402855825E-3</v>
      </c>
      <c r="DD623">
        <v>0</v>
      </c>
      <c r="DE623">
        <f t="shared" si="1827"/>
        <v>0</v>
      </c>
      <c r="DF623">
        <v>0</v>
      </c>
      <c r="DG623">
        <f t="shared" si="1828"/>
        <v>0</v>
      </c>
      <c r="DH623">
        <v>0</v>
      </c>
      <c r="DI623">
        <f t="shared" si="1829"/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f t="shared" si="1840"/>
        <v>0</v>
      </c>
      <c r="ET623">
        <v>0</v>
      </c>
      <c r="EU623">
        <f t="shared" si="1841"/>
        <v>0</v>
      </c>
      <c r="EV623">
        <v>100</v>
      </c>
      <c r="EW623">
        <f t="shared" si="1830"/>
        <v>1</v>
      </c>
      <c r="EX623">
        <v>0</v>
      </c>
      <c r="EY623">
        <f t="shared" si="1831"/>
        <v>0</v>
      </c>
      <c r="EZ623">
        <v>0</v>
      </c>
      <c r="FA623">
        <f t="shared" si="1842"/>
        <v>0</v>
      </c>
      <c r="FB623">
        <v>0</v>
      </c>
      <c r="FC623">
        <f t="shared" si="1843"/>
        <v>0</v>
      </c>
      <c r="FD623">
        <v>0</v>
      </c>
      <c r="FE623">
        <f t="shared" si="1844"/>
        <v>0</v>
      </c>
      <c r="FF623">
        <v>0</v>
      </c>
      <c r="FG623">
        <f t="shared" si="1845"/>
        <v>0</v>
      </c>
      <c r="FH623">
        <v>0</v>
      </c>
      <c r="FI623">
        <f t="shared" si="1846"/>
        <v>0</v>
      </c>
      <c r="FJ623">
        <v>0</v>
      </c>
      <c r="FK623">
        <f t="shared" si="1773"/>
        <v>0</v>
      </c>
      <c r="FL623">
        <v>0</v>
      </c>
      <c r="FM623">
        <f t="shared" si="1774"/>
        <v>0</v>
      </c>
      <c r="FN623">
        <v>0</v>
      </c>
      <c r="FO623">
        <f t="shared" si="1775"/>
        <v>0</v>
      </c>
      <c r="FP623">
        <v>0</v>
      </c>
      <c r="FQ623">
        <f t="shared" si="1776"/>
        <v>0</v>
      </c>
      <c r="FR623">
        <v>0</v>
      </c>
      <c r="FS623">
        <f t="shared" si="1777"/>
        <v>0</v>
      </c>
      <c r="FT623">
        <v>0</v>
      </c>
      <c r="FU623">
        <f t="shared" si="1778"/>
        <v>0</v>
      </c>
      <c r="FV623">
        <v>0</v>
      </c>
      <c r="FW623">
        <f t="shared" si="1779"/>
        <v>0</v>
      </c>
      <c r="FX623">
        <v>0</v>
      </c>
      <c r="FY623">
        <f t="shared" si="1780"/>
        <v>0</v>
      </c>
      <c r="FZ623">
        <v>0</v>
      </c>
      <c r="GA623">
        <f t="shared" si="1781"/>
        <v>0</v>
      </c>
      <c r="GB623">
        <v>0</v>
      </c>
      <c r="GC623">
        <f t="shared" si="1782"/>
        <v>0</v>
      </c>
      <c r="GD623">
        <v>0</v>
      </c>
      <c r="GE623">
        <f t="shared" si="1783"/>
        <v>0</v>
      </c>
      <c r="GF623">
        <v>0</v>
      </c>
      <c r="GG623">
        <f t="shared" si="1838"/>
        <v>0</v>
      </c>
      <c r="GH623">
        <v>0</v>
      </c>
      <c r="GI623">
        <f t="shared" si="1847"/>
        <v>0</v>
      </c>
      <c r="GJ623">
        <v>0</v>
      </c>
      <c r="GK623">
        <f t="shared" si="1848"/>
        <v>0</v>
      </c>
      <c r="GL623">
        <v>0</v>
      </c>
      <c r="GM623">
        <f t="shared" si="1849"/>
        <v>0</v>
      </c>
      <c r="GN623">
        <v>0</v>
      </c>
      <c r="GO623">
        <f t="shared" si="1850"/>
        <v>0</v>
      </c>
      <c r="GP623">
        <v>0</v>
      </c>
      <c r="GQ623">
        <f t="shared" si="1851"/>
        <v>0</v>
      </c>
      <c r="GR623" s="3" t="s">
        <v>848</v>
      </c>
    </row>
    <row r="624" spans="1:200" x14ac:dyDescent="0.45">
      <c r="A624">
        <v>623</v>
      </c>
      <c r="B624" t="s">
        <v>408</v>
      </c>
      <c r="C624" t="s">
        <v>829</v>
      </c>
      <c r="E624" t="s">
        <v>830</v>
      </c>
      <c r="F624">
        <v>234.5</v>
      </c>
      <c r="G624">
        <v>298</v>
      </c>
      <c r="H624">
        <v>693</v>
      </c>
      <c r="I624" s="2">
        <f t="shared" si="1787"/>
        <v>0.43001443001443002</v>
      </c>
      <c r="J624" s="2">
        <f t="shared" si="1788"/>
        <v>63.5</v>
      </c>
      <c r="K624" s="2">
        <f t="shared" si="1789"/>
        <v>1.2707889125799574</v>
      </c>
      <c r="N624">
        <v>0</v>
      </c>
      <c r="O624">
        <v>11</v>
      </c>
      <c r="P624" s="2">
        <f t="shared" si="1681"/>
        <v>0</v>
      </c>
      <c r="Q624" s="2">
        <f t="shared" si="1682"/>
        <v>1</v>
      </c>
      <c r="T624" s="2" t="e">
        <f t="shared" si="1837"/>
        <v>#DIV/0!</v>
      </c>
      <c r="U624">
        <v>3.5</v>
      </c>
      <c r="V624">
        <v>14</v>
      </c>
      <c r="W624" s="2">
        <f t="shared" si="1854"/>
        <v>0</v>
      </c>
      <c r="X624" s="2">
        <f t="shared" si="1854"/>
        <v>1.54</v>
      </c>
      <c r="Y624" s="7">
        <f t="shared" si="1790"/>
        <v>1</v>
      </c>
      <c r="Z624" s="2">
        <f t="shared" si="1791"/>
        <v>0.25</v>
      </c>
      <c r="AA624" s="2" t="e">
        <f t="shared" si="1855"/>
        <v>#DIV/0!</v>
      </c>
      <c r="AB624" s="2" t="e">
        <f t="shared" si="1855"/>
        <v>#DIV/0!</v>
      </c>
      <c r="AC624" s="2">
        <f t="shared" si="1792"/>
        <v>1</v>
      </c>
      <c r="AD624" s="2">
        <f t="shared" si="1856"/>
        <v>3.5</v>
      </c>
      <c r="AE624" s="2">
        <f t="shared" si="1856"/>
        <v>14</v>
      </c>
      <c r="AG624" s="2">
        <f t="shared" si="1793"/>
        <v>0.25</v>
      </c>
      <c r="AI624" s="2">
        <v>1</v>
      </c>
      <c r="AK624" t="e">
        <f t="shared" si="1852"/>
        <v>#DIV/0!</v>
      </c>
      <c r="AM624" t="e">
        <f t="shared" si="1853"/>
        <v>#DIV/0!</v>
      </c>
      <c r="AP624" t="s">
        <v>37</v>
      </c>
      <c r="AT624">
        <v>1</v>
      </c>
      <c r="AV624" t="s">
        <v>408</v>
      </c>
      <c r="AW624" t="s">
        <v>74</v>
      </c>
      <c r="AZ624" s="2">
        <f t="shared" si="1835"/>
        <v>2</v>
      </c>
      <c r="BA624" s="2">
        <f t="shared" si="1836"/>
        <v>2</v>
      </c>
      <c r="BB624">
        <v>0</v>
      </c>
      <c r="BC624">
        <f t="shared" si="1800"/>
        <v>0</v>
      </c>
      <c r="BD624">
        <v>100</v>
      </c>
      <c r="BE624">
        <f t="shared" si="1801"/>
        <v>1</v>
      </c>
      <c r="BF624">
        <v>0</v>
      </c>
      <c r="BG624">
        <f t="shared" si="1786"/>
        <v>0</v>
      </c>
      <c r="BH624">
        <v>0</v>
      </c>
      <c r="BI624">
        <f t="shared" si="1802"/>
        <v>0</v>
      </c>
      <c r="BJ624">
        <v>0</v>
      </c>
      <c r="BK624">
        <f t="shared" si="1803"/>
        <v>0</v>
      </c>
      <c r="BL624">
        <v>0</v>
      </c>
      <c r="BM624">
        <f t="shared" si="1804"/>
        <v>0</v>
      </c>
      <c r="BN624">
        <v>0</v>
      </c>
      <c r="BO624">
        <f t="shared" si="1805"/>
        <v>0</v>
      </c>
      <c r="BP624">
        <v>0</v>
      </c>
      <c r="BQ624">
        <f t="shared" si="1806"/>
        <v>0</v>
      </c>
      <c r="BR624">
        <v>0</v>
      </c>
      <c r="BS624">
        <f t="shared" si="1808"/>
        <v>0</v>
      </c>
      <c r="BT624">
        <v>0</v>
      </c>
      <c r="BU624">
        <f t="shared" si="1809"/>
        <v>0</v>
      </c>
      <c r="BV624">
        <v>0</v>
      </c>
      <c r="BW624">
        <f t="shared" si="1810"/>
        <v>0</v>
      </c>
      <c r="BX624">
        <v>0</v>
      </c>
      <c r="BY624">
        <f t="shared" si="1811"/>
        <v>0</v>
      </c>
      <c r="BZ624">
        <v>0</v>
      </c>
      <c r="CA624">
        <f t="shared" si="1812"/>
        <v>0</v>
      </c>
      <c r="CB624">
        <v>0</v>
      </c>
      <c r="CC624">
        <f t="shared" si="1813"/>
        <v>0</v>
      </c>
      <c r="CD624">
        <v>0</v>
      </c>
      <c r="CE624">
        <f t="shared" si="1814"/>
        <v>0</v>
      </c>
      <c r="CF624">
        <v>0</v>
      </c>
      <c r="CG624">
        <f t="shared" si="1815"/>
        <v>0</v>
      </c>
      <c r="CH624">
        <v>0</v>
      </c>
      <c r="CI624">
        <f t="shared" si="1816"/>
        <v>0</v>
      </c>
      <c r="CJ624">
        <v>0</v>
      </c>
      <c r="CK624">
        <f t="shared" si="1817"/>
        <v>0</v>
      </c>
      <c r="CL624">
        <v>0</v>
      </c>
      <c r="CM624">
        <f t="shared" si="1818"/>
        <v>0</v>
      </c>
      <c r="CN624">
        <v>0</v>
      </c>
      <c r="CO624">
        <f t="shared" si="1819"/>
        <v>0</v>
      </c>
      <c r="CP624">
        <v>0</v>
      </c>
      <c r="CQ624">
        <f t="shared" si="1820"/>
        <v>0</v>
      </c>
      <c r="CR624">
        <v>0</v>
      </c>
      <c r="CS624">
        <f t="shared" si="1821"/>
        <v>0</v>
      </c>
      <c r="CT624">
        <v>0</v>
      </c>
      <c r="CU624">
        <f t="shared" si="1822"/>
        <v>0</v>
      </c>
      <c r="CV624">
        <v>0</v>
      </c>
      <c r="CW624">
        <f t="shared" si="1823"/>
        <v>0</v>
      </c>
      <c r="CX624">
        <v>0</v>
      </c>
      <c r="CY624">
        <f t="shared" si="1824"/>
        <v>0</v>
      </c>
      <c r="CZ624">
        <v>0</v>
      </c>
      <c r="DA624">
        <f t="shared" si="1825"/>
        <v>0</v>
      </c>
      <c r="DB624">
        <v>0</v>
      </c>
      <c r="DC624">
        <f t="shared" si="1826"/>
        <v>0</v>
      </c>
      <c r="DD624">
        <v>0</v>
      </c>
      <c r="DE624">
        <f t="shared" si="1827"/>
        <v>0</v>
      </c>
      <c r="DF624">
        <v>0</v>
      </c>
      <c r="DG624">
        <f t="shared" si="1828"/>
        <v>0</v>
      </c>
      <c r="DH624">
        <v>0</v>
      </c>
      <c r="DI624">
        <f t="shared" si="1829"/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f t="shared" si="1840"/>
        <v>0</v>
      </c>
      <c r="ET624">
        <v>0</v>
      </c>
      <c r="EU624">
        <f t="shared" si="1841"/>
        <v>0</v>
      </c>
      <c r="EV624">
        <v>100</v>
      </c>
      <c r="EW624">
        <f t="shared" si="1830"/>
        <v>1</v>
      </c>
      <c r="EX624">
        <v>0</v>
      </c>
      <c r="EY624">
        <f t="shared" si="1831"/>
        <v>0</v>
      </c>
      <c r="EZ624">
        <v>0</v>
      </c>
      <c r="FA624">
        <f t="shared" si="1842"/>
        <v>0</v>
      </c>
      <c r="FB624">
        <v>0</v>
      </c>
      <c r="FC624">
        <f t="shared" si="1843"/>
        <v>0</v>
      </c>
      <c r="FD624">
        <v>0</v>
      </c>
      <c r="FE624">
        <f t="shared" si="1844"/>
        <v>0</v>
      </c>
      <c r="FF624">
        <v>0</v>
      </c>
      <c r="FG624">
        <f t="shared" si="1845"/>
        <v>0</v>
      </c>
      <c r="FH624">
        <v>0</v>
      </c>
      <c r="FI624">
        <f t="shared" si="1846"/>
        <v>0</v>
      </c>
      <c r="FJ624">
        <v>0</v>
      </c>
      <c r="FK624">
        <f t="shared" si="1773"/>
        <v>0</v>
      </c>
      <c r="FL624">
        <v>0</v>
      </c>
      <c r="FM624">
        <f t="shared" si="1774"/>
        <v>0</v>
      </c>
      <c r="FN624">
        <v>0</v>
      </c>
      <c r="FO624">
        <f t="shared" si="1775"/>
        <v>0</v>
      </c>
      <c r="FP624">
        <v>0</v>
      </c>
      <c r="FQ624">
        <f t="shared" si="1776"/>
        <v>0</v>
      </c>
      <c r="FR624">
        <v>0</v>
      </c>
      <c r="FS624">
        <f t="shared" si="1777"/>
        <v>0</v>
      </c>
      <c r="FT624">
        <v>0</v>
      </c>
      <c r="FU624">
        <f t="shared" si="1778"/>
        <v>0</v>
      </c>
      <c r="FV624">
        <v>0</v>
      </c>
      <c r="FW624">
        <f t="shared" si="1779"/>
        <v>0</v>
      </c>
      <c r="FX624">
        <v>0</v>
      </c>
      <c r="FY624">
        <f t="shared" si="1780"/>
        <v>0</v>
      </c>
      <c r="FZ624">
        <v>0</v>
      </c>
      <c r="GA624">
        <f t="shared" si="1781"/>
        <v>0</v>
      </c>
      <c r="GB624">
        <v>0</v>
      </c>
      <c r="GC624">
        <f t="shared" si="1782"/>
        <v>0</v>
      </c>
      <c r="GD624">
        <v>0</v>
      </c>
      <c r="GE624">
        <f t="shared" si="1783"/>
        <v>0</v>
      </c>
      <c r="GF624">
        <v>0</v>
      </c>
      <c r="GG624">
        <f t="shared" si="1838"/>
        <v>0</v>
      </c>
      <c r="GH624">
        <v>0</v>
      </c>
      <c r="GI624">
        <f t="shared" si="1847"/>
        <v>0</v>
      </c>
      <c r="GJ624">
        <v>0</v>
      </c>
      <c r="GK624">
        <f t="shared" si="1848"/>
        <v>0</v>
      </c>
      <c r="GL624">
        <v>0</v>
      </c>
      <c r="GM624">
        <f t="shared" si="1849"/>
        <v>0</v>
      </c>
      <c r="GN624">
        <v>0</v>
      </c>
      <c r="GO624">
        <f t="shared" si="1850"/>
        <v>0</v>
      </c>
      <c r="GP624">
        <v>0</v>
      </c>
      <c r="GQ624">
        <f t="shared" si="1851"/>
        <v>0</v>
      </c>
      <c r="GR624" s="3" t="s">
        <v>848</v>
      </c>
    </row>
    <row r="625" spans="1:200" x14ac:dyDescent="0.45">
      <c r="A625">
        <v>624</v>
      </c>
      <c r="B625" t="s">
        <v>851</v>
      </c>
      <c r="C625" t="s">
        <v>829</v>
      </c>
      <c r="E625" t="s">
        <v>830</v>
      </c>
      <c r="F625">
        <v>234.5</v>
      </c>
      <c r="G625">
        <v>298</v>
      </c>
      <c r="H625">
        <v>594</v>
      </c>
      <c r="I625" s="2">
        <f t="shared" si="1787"/>
        <v>0.50168350168350173</v>
      </c>
      <c r="J625" s="2">
        <f t="shared" si="1788"/>
        <v>63.5</v>
      </c>
      <c r="K625" s="2">
        <f t="shared" si="1789"/>
        <v>1.2707889125799574</v>
      </c>
      <c r="N625">
        <v>94</v>
      </c>
      <c r="O625">
        <v>94</v>
      </c>
      <c r="P625" s="2">
        <f t="shared" si="1681"/>
        <v>1</v>
      </c>
      <c r="Q625" s="2">
        <f t="shared" si="1682"/>
        <v>0</v>
      </c>
      <c r="T625" s="2" t="e">
        <f t="shared" si="1837"/>
        <v>#DIV/0!</v>
      </c>
      <c r="U625">
        <v>6</v>
      </c>
      <c r="V625">
        <v>6</v>
      </c>
      <c r="W625" s="2">
        <f t="shared" si="1854"/>
        <v>5.64</v>
      </c>
      <c r="X625" s="2">
        <f t="shared" si="1854"/>
        <v>5.64</v>
      </c>
      <c r="Y625" s="7">
        <f t="shared" si="1790"/>
        <v>0</v>
      </c>
      <c r="Z625" s="2">
        <f t="shared" si="1791"/>
        <v>1</v>
      </c>
      <c r="AA625" s="2" t="e">
        <f t="shared" si="1855"/>
        <v>#DIV/0!</v>
      </c>
      <c r="AB625" s="2" t="e">
        <f t="shared" si="1855"/>
        <v>#DIV/0!</v>
      </c>
      <c r="AC625" s="2">
        <f t="shared" si="1792"/>
        <v>0</v>
      </c>
      <c r="AD625" s="2">
        <f t="shared" si="1856"/>
        <v>6</v>
      </c>
      <c r="AE625" s="2">
        <f t="shared" si="1856"/>
        <v>6</v>
      </c>
      <c r="AG625" s="2">
        <f t="shared" si="1793"/>
        <v>1</v>
      </c>
      <c r="AI625" s="2">
        <v>0</v>
      </c>
      <c r="AK625" t="e">
        <f t="shared" si="1852"/>
        <v>#DIV/0!</v>
      </c>
      <c r="AM625" t="e">
        <f t="shared" si="1853"/>
        <v>#DIV/0!</v>
      </c>
      <c r="AP625" t="s">
        <v>37</v>
      </c>
      <c r="AT625">
        <v>1</v>
      </c>
      <c r="AV625" t="s">
        <v>851</v>
      </c>
      <c r="AW625" t="s">
        <v>74</v>
      </c>
      <c r="AZ625" s="2">
        <f t="shared" si="1835"/>
        <v>2</v>
      </c>
      <c r="BA625" s="2">
        <f t="shared" si="1836"/>
        <v>2</v>
      </c>
      <c r="BB625">
        <v>0</v>
      </c>
      <c r="BC625">
        <f t="shared" si="1800"/>
        <v>0</v>
      </c>
      <c r="BD625">
        <v>0</v>
      </c>
      <c r="BE625">
        <f t="shared" si="1801"/>
        <v>0</v>
      </c>
      <c r="BF625">
        <v>0</v>
      </c>
      <c r="BG625">
        <f t="shared" si="1786"/>
        <v>0</v>
      </c>
      <c r="BH625">
        <v>0</v>
      </c>
      <c r="BI625">
        <f t="shared" si="1802"/>
        <v>0</v>
      </c>
      <c r="BJ625">
        <v>0</v>
      </c>
      <c r="BK625">
        <f t="shared" si="1803"/>
        <v>0</v>
      </c>
      <c r="BL625">
        <v>0</v>
      </c>
      <c r="BM625">
        <f t="shared" si="1804"/>
        <v>0</v>
      </c>
      <c r="BN625">
        <v>0</v>
      </c>
      <c r="BO625">
        <f t="shared" si="1805"/>
        <v>0</v>
      </c>
      <c r="BP625">
        <v>100</v>
      </c>
      <c r="BQ625">
        <f t="shared" si="1806"/>
        <v>1</v>
      </c>
      <c r="BR625">
        <v>0</v>
      </c>
      <c r="BS625">
        <f t="shared" si="1808"/>
        <v>0</v>
      </c>
      <c r="BT625">
        <v>0</v>
      </c>
      <c r="BU625">
        <f t="shared" si="1809"/>
        <v>0</v>
      </c>
      <c r="BV625">
        <v>0</v>
      </c>
      <c r="BW625">
        <f t="shared" si="1810"/>
        <v>0</v>
      </c>
      <c r="BX625">
        <v>0</v>
      </c>
      <c r="BY625">
        <f t="shared" si="1811"/>
        <v>0</v>
      </c>
      <c r="BZ625">
        <v>0</v>
      </c>
      <c r="CA625">
        <f t="shared" si="1812"/>
        <v>0</v>
      </c>
      <c r="CB625">
        <v>0</v>
      </c>
      <c r="CC625">
        <f t="shared" si="1813"/>
        <v>0</v>
      </c>
      <c r="CD625">
        <v>0</v>
      </c>
      <c r="CE625">
        <f t="shared" si="1814"/>
        <v>0</v>
      </c>
      <c r="CF625">
        <v>0</v>
      </c>
      <c r="CG625">
        <f t="shared" si="1815"/>
        <v>0</v>
      </c>
      <c r="CH625">
        <v>0</v>
      </c>
      <c r="CI625">
        <f t="shared" si="1816"/>
        <v>0</v>
      </c>
      <c r="CJ625">
        <v>0</v>
      </c>
      <c r="CK625">
        <f t="shared" si="1817"/>
        <v>0</v>
      </c>
      <c r="CL625">
        <v>0</v>
      </c>
      <c r="CM625">
        <f t="shared" si="1818"/>
        <v>0</v>
      </c>
      <c r="CN625">
        <v>0</v>
      </c>
      <c r="CO625">
        <f t="shared" si="1819"/>
        <v>0</v>
      </c>
      <c r="CP625">
        <v>0</v>
      </c>
      <c r="CQ625">
        <f t="shared" si="1820"/>
        <v>0</v>
      </c>
      <c r="CR625">
        <v>0</v>
      </c>
      <c r="CS625">
        <f t="shared" si="1821"/>
        <v>0</v>
      </c>
      <c r="CT625">
        <v>0</v>
      </c>
      <c r="CU625">
        <f t="shared" si="1822"/>
        <v>0</v>
      </c>
      <c r="CV625">
        <v>0</v>
      </c>
      <c r="CW625">
        <f t="shared" si="1823"/>
        <v>0</v>
      </c>
      <c r="CX625">
        <v>0</v>
      </c>
      <c r="CY625">
        <f t="shared" si="1824"/>
        <v>0</v>
      </c>
      <c r="CZ625">
        <v>0</v>
      </c>
      <c r="DA625">
        <f t="shared" si="1825"/>
        <v>0</v>
      </c>
      <c r="DB625">
        <v>0</v>
      </c>
      <c r="DC625">
        <f t="shared" si="1826"/>
        <v>0</v>
      </c>
      <c r="DD625">
        <v>0</v>
      </c>
      <c r="DE625">
        <f t="shared" si="1827"/>
        <v>0</v>
      </c>
      <c r="DF625">
        <v>0</v>
      </c>
      <c r="DG625">
        <f t="shared" si="1828"/>
        <v>0</v>
      </c>
      <c r="DH625">
        <v>0</v>
      </c>
      <c r="DI625">
        <f t="shared" si="1829"/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f t="shared" si="1840"/>
        <v>0</v>
      </c>
      <c r="ET625">
        <v>0</v>
      </c>
      <c r="EU625">
        <f t="shared" si="1841"/>
        <v>0</v>
      </c>
      <c r="EV625">
        <v>100</v>
      </c>
      <c r="EW625">
        <f t="shared" si="1830"/>
        <v>1</v>
      </c>
      <c r="EX625">
        <v>0</v>
      </c>
      <c r="EY625">
        <f t="shared" si="1831"/>
        <v>0</v>
      </c>
      <c r="EZ625">
        <v>0</v>
      </c>
      <c r="FA625">
        <f t="shared" si="1842"/>
        <v>0</v>
      </c>
      <c r="FB625">
        <v>0</v>
      </c>
      <c r="FC625">
        <f t="shared" si="1843"/>
        <v>0</v>
      </c>
      <c r="FD625">
        <v>0</v>
      </c>
      <c r="FE625">
        <f t="shared" si="1844"/>
        <v>0</v>
      </c>
      <c r="FF625">
        <v>0</v>
      </c>
      <c r="FG625">
        <f t="shared" si="1845"/>
        <v>0</v>
      </c>
      <c r="FH625">
        <v>0</v>
      </c>
      <c r="FI625">
        <f t="shared" si="1846"/>
        <v>0</v>
      </c>
      <c r="FJ625">
        <v>0</v>
      </c>
      <c r="FK625">
        <f t="shared" si="1773"/>
        <v>0</v>
      </c>
      <c r="FL625">
        <v>0</v>
      </c>
      <c r="FM625">
        <f t="shared" si="1774"/>
        <v>0</v>
      </c>
      <c r="FN625">
        <v>0</v>
      </c>
      <c r="FO625">
        <f t="shared" si="1775"/>
        <v>0</v>
      </c>
      <c r="FP625">
        <v>0</v>
      </c>
      <c r="FQ625">
        <f t="shared" si="1776"/>
        <v>0</v>
      </c>
      <c r="FR625">
        <v>0</v>
      </c>
      <c r="FS625">
        <f t="shared" si="1777"/>
        <v>0</v>
      </c>
      <c r="FT625">
        <v>0</v>
      </c>
      <c r="FU625">
        <f t="shared" si="1778"/>
        <v>0</v>
      </c>
      <c r="FV625">
        <v>0</v>
      </c>
      <c r="FW625">
        <f t="shared" si="1779"/>
        <v>0</v>
      </c>
      <c r="FX625">
        <v>0</v>
      </c>
      <c r="FY625">
        <f t="shared" si="1780"/>
        <v>0</v>
      </c>
      <c r="FZ625">
        <v>0</v>
      </c>
      <c r="GA625">
        <f t="shared" si="1781"/>
        <v>0</v>
      </c>
      <c r="GB625">
        <v>0</v>
      </c>
      <c r="GC625">
        <f t="shared" si="1782"/>
        <v>0</v>
      </c>
      <c r="GD625">
        <v>0</v>
      </c>
      <c r="GE625">
        <f t="shared" si="1783"/>
        <v>0</v>
      </c>
      <c r="GF625">
        <v>0</v>
      </c>
      <c r="GG625">
        <f t="shared" si="1838"/>
        <v>0</v>
      </c>
      <c r="GH625">
        <v>0</v>
      </c>
      <c r="GI625">
        <f t="shared" si="1847"/>
        <v>0</v>
      </c>
      <c r="GJ625">
        <v>0</v>
      </c>
      <c r="GK625">
        <f t="shared" si="1848"/>
        <v>0</v>
      </c>
      <c r="GL625">
        <v>0</v>
      </c>
      <c r="GM625">
        <f t="shared" si="1849"/>
        <v>0</v>
      </c>
      <c r="GN625">
        <v>0</v>
      </c>
      <c r="GO625">
        <f t="shared" si="1850"/>
        <v>0</v>
      </c>
      <c r="GP625">
        <v>0</v>
      </c>
      <c r="GQ625">
        <f t="shared" si="1851"/>
        <v>0</v>
      </c>
      <c r="GR625" s="3" t="s">
        <v>848</v>
      </c>
    </row>
    <row r="626" spans="1:200" x14ac:dyDescent="0.45">
      <c r="A626">
        <v>625</v>
      </c>
      <c r="B626" t="s">
        <v>410</v>
      </c>
      <c r="C626" t="s">
        <v>829</v>
      </c>
      <c r="E626" t="s">
        <v>830</v>
      </c>
      <c r="F626">
        <v>234.5</v>
      </c>
      <c r="G626">
        <v>298</v>
      </c>
      <c r="H626">
        <v>600</v>
      </c>
      <c r="I626" s="2">
        <f t="shared" si="1787"/>
        <v>0.49666666666666665</v>
      </c>
      <c r="J626" s="2">
        <f t="shared" si="1788"/>
        <v>63.5</v>
      </c>
      <c r="K626" s="2">
        <f t="shared" si="1789"/>
        <v>1.2707889125799574</v>
      </c>
      <c r="N626">
        <v>96</v>
      </c>
      <c r="O626">
        <v>96</v>
      </c>
      <c r="P626" s="2">
        <f t="shared" si="1681"/>
        <v>1</v>
      </c>
      <c r="Q626" s="2">
        <f t="shared" si="1682"/>
        <v>0</v>
      </c>
      <c r="T626" s="2" t="e">
        <f t="shared" si="1837"/>
        <v>#DIV/0!</v>
      </c>
      <c r="U626">
        <v>1</v>
      </c>
      <c r="V626">
        <v>1</v>
      </c>
      <c r="W626" s="2">
        <f t="shared" si="1854"/>
        <v>0.96</v>
      </c>
      <c r="X626" s="2">
        <f t="shared" si="1854"/>
        <v>0.96</v>
      </c>
      <c r="Y626" s="7">
        <f t="shared" si="1790"/>
        <v>0</v>
      </c>
      <c r="Z626" s="2">
        <f t="shared" si="1791"/>
        <v>1</v>
      </c>
      <c r="AA626" s="2" t="e">
        <f t="shared" si="1855"/>
        <v>#DIV/0!</v>
      </c>
      <c r="AB626" s="2" t="e">
        <f t="shared" si="1855"/>
        <v>#DIV/0!</v>
      </c>
      <c r="AC626" s="2">
        <f t="shared" si="1792"/>
        <v>0</v>
      </c>
      <c r="AD626" s="2">
        <f t="shared" si="1856"/>
        <v>1</v>
      </c>
      <c r="AE626" s="2">
        <f t="shared" si="1856"/>
        <v>1</v>
      </c>
      <c r="AG626" s="2">
        <f t="shared" si="1793"/>
        <v>1</v>
      </c>
      <c r="AI626" s="2">
        <v>0</v>
      </c>
      <c r="AK626" t="e">
        <f t="shared" si="1852"/>
        <v>#DIV/0!</v>
      </c>
      <c r="AM626" t="e">
        <f t="shared" si="1853"/>
        <v>#DIV/0!</v>
      </c>
      <c r="AP626" t="s">
        <v>37</v>
      </c>
      <c r="AT626">
        <v>1</v>
      </c>
      <c r="AV626" t="s">
        <v>410</v>
      </c>
      <c r="AW626" t="s">
        <v>64</v>
      </c>
      <c r="AZ626" s="2">
        <f t="shared" si="1835"/>
        <v>4</v>
      </c>
      <c r="BA626" s="2">
        <f t="shared" si="1836"/>
        <v>2</v>
      </c>
      <c r="BB626">
        <v>0</v>
      </c>
      <c r="BC626">
        <f t="shared" si="1800"/>
        <v>0</v>
      </c>
      <c r="BD626">
        <v>0</v>
      </c>
      <c r="BE626">
        <f t="shared" si="1801"/>
        <v>0</v>
      </c>
      <c r="BF626">
        <v>0</v>
      </c>
      <c r="BG626">
        <f t="shared" si="1786"/>
        <v>0</v>
      </c>
      <c r="BH626">
        <v>0</v>
      </c>
      <c r="BI626">
        <f t="shared" si="1802"/>
        <v>0</v>
      </c>
      <c r="BJ626">
        <v>0</v>
      </c>
      <c r="BK626">
        <f t="shared" si="1803"/>
        <v>0</v>
      </c>
      <c r="BL626">
        <v>0</v>
      </c>
      <c r="BM626">
        <f t="shared" si="1804"/>
        <v>0</v>
      </c>
      <c r="BN626">
        <v>0</v>
      </c>
      <c r="BO626">
        <f t="shared" si="1805"/>
        <v>0</v>
      </c>
      <c r="BP626">
        <v>0</v>
      </c>
      <c r="BQ626">
        <f t="shared" si="1806"/>
        <v>0</v>
      </c>
      <c r="BR626">
        <v>0</v>
      </c>
      <c r="BS626">
        <f t="shared" si="1808"/>
        <v>0</v>
      </c>
      <c r="BT626">
        <v>0</v>
      </c>
      <c r="BU626">
        <f t="shared" si="1809"/>
        <v>0</v>
      </c>
      <c r="BV626">
        <v>0</v>
      </c>
      <c r="BW626">
        <f t="shared" si="1810"/>
        <v>0</v>
      </c>
      <c r="BX626">
        <v>0</v>
      </c>
      <c r="BY626">
        <f t="shared" si="1811"/>
        <v>0</v>
      </c>
      <c r="BZ626">
        <v>0</v>
      </c>
      <c r="CA626">
        <f t="shared" si="1812"/>
        <v>0</v>
      </c>
      <c r="CB626">
        <v>0</v>
      </c>
      <c r="CC626">
        <f t="shared" si="1813"/>
        <v>0</v>
      </c>
      <c r="CD626">
        <v>0</v>
      </c>
      <c r="CE626">
        <f t="shared" si="1814"/>
        <v>0</v>
      </c>
      <c r="CF626">
        <v>0</v>
      </c>
      <c r="CG626">
        <f t="shared" si="1815"/>
        <v>0</v>
      </c>
      <c r="CH626">
        <v>0</v>
      </c>
      <c r="CI626">
        <f t="shared" si="1816"/>
        <v>0</v>
      </c>
      <c r="CJ626">
        <v>0</v>
      </c>
      <c r="CK626">
        <f t="shared" si="1817"/>
        <v>0</v>
      </c>
      <c r="CL626">
        <v>0</v>
      </c>
      <c r="CM626">
        <f t="shared" si="1818"/>
        <v>0</v>
      </c>
      <c r="CN626">
        <v>0</v>
      </c>
      <c r="CO626">
        <f t="shared" si="1819"/>
        <v>0</v>
      </c>
      <c r="CP626">
        <v>0</v>
      </c>
      <c r="CQ626">
        <f t="shared" si="1820"/>
        <v>0</v>
      </c>
      <c r="CR626">
        <v>0</v>
      </c>
      <c r="CS626">
        <f t="shared" si="1821"/>
        <v>0</v>
      </c>
      <c r="CT626">
        <v>0</v>
      </c>
      <c r="CU626">
        <f t="shared" si="1822"/>
        <v>0</v>
      </c>
      <c r="CV626">
        <v>0</v>
      </c>
      <c r="CW626">
        <f t="shared" si="1823"/>
        <v>0</v>
      </c>
      <c r="CX626">
        <v>0</v>
      </c>
      <c r="CY626">
        <f t="shared" si="1824"/>
        <v>0</v>
      </c>
      <c r="CZ626">
        <v>0</v>
      </c>
      <c r="DA626">
        <f t="shared" si="1825"/>
        <v>0</v>
      </c>
      <c r="DB626">
        <v>100</v>
      </c>
      <c r="DC626">
        <f t="shared" si="1826"/>
        <v>1</v>
      </c>
      <c r="DD626">
        <v>0</v>
      </c>
      <c r="DE626">
        <f t="shared" si="1827"/>
        <v>0</v>
      </c>
      <c r="DF626">
        <v>0</v>
      </c>
      <c r="DG626">
        <f t="shared" si="1828"/>
        <v>0</v>
      </c>
      <c r="DH626">
        <v>0</v>
      </c>
      <c r="DI626">
        <f t="shared" si="1829"/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f t="shared" si="1840"/>
        <v>0</v>
      </c>
      <c r="ET626">
        <v>0</v>
      </c>
      <c r="EU626">
        <f t="shared" si="1841"/>
        <v>0</v>
      </c>
      <c r="EV626">
        <v>100</v>
      </c>
      <c r="EW626">
        <f t="shared" si="1830"/>
        <v>1</v>
      </c>
      <c r="EX626">
        <v>0</v>
      </c>
      <c r="EY626">
        <f t="shared" si="1831"/>
        <v>0</v>
      </c>
      <c r="EZ626">
        <v>0</v>
      </c>
      <c r="FA626">
        <f t="shared" si="1842"/>
        <v>0</v>
      </c>
      <c r="FB626">
        <v>0</v>
      </c>
      <c r="FC626">
        <f t="shared" si="1843"/>
        <v>0</v>
      </c>
      <c r="FD626">
        <v>0</v>
      </c>
      <c r="FE626">
        <f t="shared" si="1844"/>
        <v>0</v>
      </c>
      <c r="FF626">
        <v>0</v>
      </c>
      <c r="FG626">
        <f t="shared" si="1845"/>
        <v>0</v>
      </c>
      <c r="FH626">
        <v>0</v>
      </c>
      <c r="FI626">
        <f t="shared" si="1846"/>
        <v>0</v>
      </c>
      <c r="FJ626">
        <v>0</v>
      </c>
      <c r="FK626">
        <f t="shared" si="1773"/>
        <v>0</v>
      </c>
      <c r="FL626">
        <v>0</v>
      </c>
      <c r="FM626">
        <f t="shared" si="1774"/>
        <v>0</v>
      </c>
      <c r="FN626">
        <v>0</v>
      </c>
      <c r="FO626">
        <f t="shared" si="1775"/>
        <v>0</v>
      </c>
      <c r="FP626">
        <v>0</v>
      </c>
      <c r="FQ626">
        <f t="shared" si="1776"/>
        <v>0</v>
      </c>
      <c r="FR626">
        <v>0</v>
      </c>
      <c r="FS626">
        <f t="shared" si="1777"/>
        <v>0</v>
      </c>
      <c r="FT626">
        <v>0</v>
      </c>
      <c r="FU626">
        <f t="shared" si="1778"/>
        <v>0</v>
      </c>
      <c r="FV626">
        <v>0</v>
      </c>
      <c r="FW626">
        <f t="shared" si="1779"/>
        <v>0</v>
      </c>
      <c r="FX626">
        <v>0</v>
      </c>
      <c r="FY626">
        <f t="shared" si="1780"/>
        <v>0</v>
      </c>
      <c r="FZ626">
        <v>0</v>
      </c>
      <c r="GA626">
        <f t="shared" si="1781"/>
        <v>0</v>
      </c>
      <c r="GB626">
        <v>0</v>
      </c>
      <c r="GC626">
        <f t="shared" si="1782"/>
        <v>0</v>
      </c>
      <c r="GD626">
        <v>0</v>
      </c>
      <c r="GE626">
        <f t="shared" si="1783"/>
        <v>0</v>
      </c>
      <c r="GF626">
        <v>0</v>
      </c>
      <c r="GG626">
        <f t="shared" si="1838"/>
        <v>0</v>
      </c>
      <c r="GH626">
        <v>0</v>
      </c>
      <c r="GI626">
        <f t="shared" si="1847"/>
        <v>0</v>
      </c>
      <c r="GJ626">
        <v>0</v>
      </c>
      <c r="GK626">
        <f t="shared" si="1848"/>
        <v>0</v>
      </c>
      <c r="GL626">
        <v>0</v>
      </c>
      <c r="GM626">
        <f t="shared" si="1849"/>
        <v>0</v>
      </c>
      <c r="GN626">
        <v>0</v>
      </c>
      <c r="GO626">
        <f t="shared" si="1850"/>
        <v>0</v>
      </c>
      <c r="GP626">
        <v>0</v>
      </c>
      <c r="GQ626">
        <f t="shared" si="1851"/>
        <v>0</v>
      </c>
      <c r="GR626" s="3" t="s">
        <v>848</v>
      </c>
    </row>
    <row r="627" spans="1:200" x14ac:dyDescent="0.45">
      <c r="A627">
        <v>626</v>
      </c>
      <c r="B627" t="s">
        <v>445</v>
      </c>
      <c r="C627" t="s">
        <v>829</v>
      </c>
      <c r="E627" t="s">
        <v>830</v>
      </c>
      <c r="F627">
        <v>234.5</v>
      </c>
      <c r="G627">
        <v>298</v>
      </c>
      <c r="H627">
        <v>1353</v>
      </c>
      <c r="I627" s="2">
        <f t="shared" si="1787"/>
        <v>0.22025129342202512</v>
      </c>
      <c r="J627" s="2">
        <f t="shared" si="1788"/>
        <v>63.5</v>
      </c>
      <c r="K627" s="2">
        <f t="shared" si="1789"/>
        <v>1.2707889125799574</v>
      </c>
      <c r="N627">
        <v>70</v>
      </c>
      <c r="O627">
        <v>73</v>
      </c>
      <c r="P627" s="2">
        <f t="shared" si="1681"/>
        <v>0.95890410958904104</v>
      </c>
      <c r="Q627" s="2">
        <f t="shared" si="1682"/>
        <v>4.1095890410958902E-2</v>
      </c>
      <c r="T627" s="2" t="e">
        <f t="shared" si="1837"/>
        <v>#DIV/0!</v>
      </c>
      <c r="U627">
        <v>29</v>
      </c>
      <c r="V627">
        <v>29</v>
      </c>
      <c r="W627" s="2">
        <f t="shared" si="1854"/>
        <v>20.3</v>
      </c>
      <c r="X627" s="2">
        <f t="shared" si="1854"/>
        <v>21.17</v>
      </c>
      <c r="Y627" s="7">
        <f t="shared" si="1790"/>
        <v>4.109589041095895E-2</v>
      </c>
      <c r="Z627" s="2">
        <f t="shared" si="1791"/>
        <v>1</v>
      </c>
      <c r="AA627" s="2" t="e">
        <f t="shared" si="1855"/>
        <v>#DIV/0!</v>
      </c>
      <c r="AB627" s="2" t="e">
        <f t="shared" si="1855"/>
        <v>#DIV/0!</v>
      </c>
      <c r="AC627" s="2">
        <f t="shared" si="1792"/>
        <v>4.1095890410958902E-2</v>
      </c>
      <c r="AD627" s="2">
        <f t="shared" si="1856"/>
        <v>29</v>
      </c>
      <c r="AE627" s="2">
        <f t="shared" si="1856"/>
        <v>29</v>
      </c>
      <c r="AG627" s="2">
        <f t="shared" si="1793"/>
        <v>1</v>
      </c>
      <c r="AI627" s="2">
        <v>0</v>
      </c>
      <c r="AK627" t="e">
        <f t="shared" si="1852"/>
        <v>#DIV/0!</v>
      </c>
      <c r="AM627" t="e">
        <f t="shared" si="1853"/>
        <v>#DIV/0!</v>
      </c>
      <c r="AP627" t="s">
        <v>37</v>
      </c>
      <c r="AQ627">
        <v>365</v>
      </c>
      <c r="AT627">
        <v>1</v>
      </c>
      <c r="AV627" t="s">
        <v>831</v>
      </c>
      <c r="AW627" t="s">
        <v>64</v>
      </c>
      <c r="AZ627" s="2">
        <f t="shared" si="1835"/>
        <v>1</v>
      </c>
      <c r="BA627" s="2">
        <f t="shared" si="1836"/>
        <v>2</v>
      </c>
      <c r="BB627">
        <v>100</v>
      </c>
      <c r="BC627">
        <f t="shared" si="1800"/>
        <v>1</v>
      </c>
      <c r="BD627">
        <v>0</v>
      </c>
      <c r="BE627">
        <f t="shared" si="1801"/>
        <v>0</v>
      </c>
      <c r="BF627">
        <v>0</v>
      </c>
      <c r="BG627">
        <f t="shared" si="1786"/>
        <v>0</v>
      </c>
      <c r="BH627">
        <v>0</v>
      </c>
      <c r="BI627">
        <f t="shared" si="1802"/>
        <v>0</v>
      </c>
      <c r="BJ627">
        <v>0</v>
      </c>
      <c r="BK627">
        <f t="shared" si="1803"/>
        <v>0</v>
      </c>
      <c r="BL627">
        <v>0</v>
      </c>
      <c r="BM627">
        <f t="shared" si="1804"/>
        <v>0</v>
      </c>
      <c r="BN627">
        <v>0</v>
      </c>
      <c r="BO627">
        <f t="shared" si="1805"/>
        <v>0</v>
      </c>
      <c r="BP627">
        <v>0</v>
      </c>
      <c r="BQ627">
        <f t="shared" si="1806"/>
        <v>0</v>
      </c>
      <c r="BR627">
        <v>0</v>
      </c>
      <c r="BS627">
        <f t="shared" si="1808"/>
        <v>0</v>
      </c>
      <c r="BT627">
        <v>0</v>
      </c>
      <c r="BU627">
        <f t="shared" si="1809"/>
        <v>0</v>
      </c>
      <c r="BV627">
        <v>0</v>
      </c>
      <c r="BW627">
        <f t="shared" si="1810"/>
        <v>0</v>
      </c>
      <c r="BX627">
        <v>0</v>
      </c>
      <c r="BY627">
        <f t="shared" si="1811"/>
        <v>0</v>
      </c>
      <c r="BZ627">
        <v>0</v>
      </c>
      <c r="CA627">
        <f t="shared" si="1812"/>
        <v>0</v>
      </c>
      <c r="CB627">
        <v>0</v>
      </c>
      <c r="CC627">
        <f t="shared" si="1813"/>
        <v>0</v>
      </c>
      <c r="CD627">
        <v>0</v>
      </c>
      <c r="CE627">
        <f t="shared" si="1814"/>
        <v>0</v>
      </c>
      <c r="CF627">
        <v>0</v>
      </c>
      <c r="CG627">
        <f t="shared" si="1815"/>
        <v>0</v>
      </c>
      <c r="CH627">
        <v>0</v>
      </c>
      <c r="CI627">
        <f t="shared" si="1816"/>
        <v>0</v>
      </c>
      <c r="CJ627">
        <v>0</v>
      </c>
      <c r="CK627">
        <f t="shared" si="1817"/>
        <v>0</v>
      </c>
      <c r="CL627">
        <v>0</v>
      </c>
      <c r="CM627">
        <f t="shared" si="1818"/>
        <v>0</v>
      </c>
      <c r="CN627">
        <v>0</v>
      </c>
      <c r="CO627">
        <f t="shared" si="1819"/>
        <v>0</v>
      </c>
      <c r="CP627">
        <v>0</v>
      </c>
      <c r="CQ627">
        <f t="shared" si="1820"/>
        <v>0</v>
      </c>
      <c r="CR627">
        <v>0</v>
      </c>
      <c r="CS627">
        <f t="shared" si="1821"/>
        <v>0</v>
      </c>
      <c r="CT627">
        <v>0</v>
      </c>
      <c r="CU627">
        <f t="shared" si="1822"/>
        <v>0</v>
      </c>
      <c r="CV627">
        <v>0</v>
      </c>
      <c r="CW627">
        <f t="shared" si="1823"/>
        <v>0</v>
      </c>
      <c r="CX627">
        <v>0</v>
      </c>
      <c r="CY627">
        <f t="shared" si="1824"/>
        <v>0</v>
      </c>
      <c r="CZ627">
        <v>0</v>
      </c>
      <c r="DA627">
        <f t="shared" si="1825"/>
        <v>0</v>
      </c>
      <c r="DB627">
        <v>0</v>
      </c>
      <c r="DC627">
        <f t="shared" si="1826"/>
        <v>0</v>
      </c>
      <c r="DD627">
        <v>0</v>
      </c>
      <c r="DE627">
        <f t="shared" si="1827"/>
        <v>0</v>
      </c>
      <c r="DF627">
        <v>0</v>
      </c>
      <c r="DG627">
        <f t="shared" si="1828"/>
        <v>0</v>
      </c>
      <c r="DH627">
        <v>0</v>
      </c>
      <c r="DI627">
        <f t="shared" si="1829"/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f t="shared" si="1840"/>
        <v>0</v>
      </c>
      <c r="ET627">
        <v>0</v>
      </c>
      <c r="EU627">
        <f t="shared" si="1841"/>
        <v>0</v>
      </c>
      <c r="EV627">
        <v>100</v>
      </c>
      <c r="EW627">
        <f t="shared" si="1830"/>
        <v>1</v>
      </c>
      <c r="EX627">
        <v>0</v>
      </c>
      <c r="EY627">
        <f t="shared" si="1831"/>
        <v>0</v>
      </c>
      <c r="EZ627">
        <v>0</v>
      </c>
      <c r="FA627">
        <f t="shared" si="1842"/>
        <v>0</v>
      </c>
      <c r="FB627">
        <v>0</v>
      </c>
      <c r="FC627">
        <f t="shared" si="1843"/>
        <v>0</v>
      </c>
      <c r="FD627">
        <v>0</v>
      </c>
      <c r="FE627">
        <f t="shared" si="1844"/>
        <v>0</v>
      </c>
      <c r="FF627">
        <v>0</v>
      </c>
      <c r="FG627">
        <f t="shared" si="1845"/>
        <v>0</v>
      </c>
      <c r="FH627">
        <v>0</v>
      </c>
      <c r="FI627">
        <f t="shared" si="1846"/>
        <v>0</v>
      </c>
      <c r="FJ627">
        <v>0</v>
      </c>
      <c r="FK627">
        <f t="shared" si="1773"/>
        <v>0</v>
      </c>
      <c r="FL627">
        <v>0</v>
      </c>
      <c r="FM627">
        <f t="shared" si="1774"/>
        <v>0</v>
      </c>
      <c r="FN627">
        <v>0</v>
      </c>
      <c r="FO627">
        <f t="shared" si="1775"/>
        <v>0</v>
      </c>
      <c r="FP627">
        <v>0</v>
      </c>
      <c r="FQ627">
        <f t="shared" si="1776"/>
        <v>0</v>
      </c>
      <c r="FR627">
        <v>0</v>
      </c>
      <c r="FS627">
        <f t="shared" si="1777"/>
        <v>0</v>
      </c>
      <c r="FT627">
        <v>0</v>
      </c>
      <c r="FU627">
        <f t="shared" si="1778"/>
        <v>0</v>
      </c>
      <c r="FV627">
        <v>0</v>
      </c>
      <c r="FW627">
        <f t="shared" si="1779"/>
        <v>0</v>
      </c>
      <c r="FX627">
        <v>0</v>
      </c>
      <c r="FY627">
        <f t="shared" si="1780"/>
        <v>0</v>
      </c>
      <c r="FZ627">
        <v>0</v>
      </c>
      <c r="GA627">
        <f t="shared" si="1781"/>
        <v>0</v>
      </c>
      <c r="GB627">
        <v>0</v>
      </c>
      <c r="GC627">
        <f t="shared" si="1782"/>
        <v>0</v>
      </c>
      <c r="GD627">
        <v>0</v>
      </c>
      <c r="GE627">
        <f t="shared" si="1783"/>
        <v>0</v>
      </c>
      <c r="GF627">
        <v>0</v>
      </c>
      <c r="GG627">
        <f t="shared" si="1838"/>
        <v>0</v>
      </c>
      <c r="GH627">
        <v>0</v>
      </c>
      <c r="GI627">
        <f t="shared" si="1847"/>
        <v>0</v>
      </c>
      <c r="GJ627">
        <v>0</v>
      </c>
      <c r="GK627">
        <f t="shared" si="1848"/>
        <v>0</v>
      </c>
      <c r="GL627">
        <v>0</v>
      </c>
      <c r="GM627">
        <f t="shared" si="1849"/>
        <v>0</v>
      </c>
      <c r="GN627">
        <v>0</v>
      </c>
      <c r="GO627">
        <f t="shared" si="1850"/>
        <v>0</v>
      </c>
      <c r="GP627">
        <v>0</v>
      </c>
      <c r="GQ627">
        <f t="shared" si="1851"/>
        <v>0</v>
      </c>
      <c r="GR627" s="3" t="s">
        <v>848</v>
      </c>
    </row>
    <row r="628" spans="1:200" x14ac:dyDescent="0.45">
      <c r="A628">
        <v>627</v>
      </c>
      <c r="B628" t="s">
        <v>368</v>
      </c>
      <c r="C628" t="s">
        <v>46</v>
      </c>
      <c r="D628">
        <v>1010</v>
      </c>
      <c r="E628" t="s">
        <v>654</v>
      </c>
      <c r="F628">
        <f>15.3+273</f>
        <v>288.3</v>
      </c>
      <c r="G628">
        <v>298</v>
      </c>
      <c r="H628">
        <v>1773</v>
      </c>
      <c r="I628" s="2">
        <f>G628/H628</f>
        <v>0.16807670614777215</v>
      </c>
      <c r="J628" s="2">
        <f>G628-F628</f>
        <v>9.6999999999999886</v>
      </c>
      <c r="K628" s="2">
        <f>G628/F628</f>
        <v>1.0336455081512312</v>
      </c>
      <c r="N628">
        <v>32.299999999999997</v>
      </c>
      <c r="O628">
        <v>30.4</v>
      </c>
      <c r="P628" s="2">
        <f t="shared" si="1681"/>
        <v>1.0625</v>
      </c>
      <c r="Q628" s="2">
        <f t="shared" si="1682"/>
        <v>-6.2499999999999958E-2</v>
      </c>
      <c r="R628">
        <v>205</v>
      </c>
      <c r="S628">
        <v>204</v>
      </c>
      <c r="T628" s="2">
        <f t="shared" si="1837"/>
        <v>1.0049019607843137</v>
      </c>
      <c r="U628">
        <v>312</v>
      </c>
      <c r="V628">
        <v>298</v>
      </c>
      <c r="W628" s="2">
        <f t="shared" ref="W628:X630" si="1857">U628*N628/100</f>
        <v>100.77599999999998</v>
      </c>
      <c r="X628" s="2">
        <f t="shared" si="1857"/>
        <v>90.591999999999985</v>
      </c>
      <c r="Y628" s="7">
        <f>(X628-W628)/X628</f>
        <v>-0.11241610738255033</v>
      </c>
      <c r="Z628" s="2">
        <f>U628/V628</f>
        <v>1.0469798657718121</v>
      </c>
      <c r="AA628" s="2">
        <f t="shared" ref="AA628:AB630" si="1858">U628/R628</f>
        <v>1.5219512195121951</v>
      </c>
      <c r="AB628" s="2">
        <f t="shared" si="1858"/>
        <v>1.4607843137254901</v>
      </c>
      <c r="AC628" s="2">
        <f>(O628-N628)/O628</f>
        <v>-6.2499999999999958E-2</v>
      </c>
      <c r="AD628" s="2">
        <f t="shared" ref="AD628:AE630" si="1859">U628-R628</f>
        <v>107</v>
      </c>
      <c r="AE628" s="2">
        <f t="shared" si="1859"/>
        <v>94</v>
      </c>
      <c r="AF628" s="2">
        <f>(V628-S628)/V628</f>
        <v>0.31543624161073824</v>
      </c>
      <c r="AG628" s="2">
        <f>AD628/AE628</f>
        <v>1.1382978723404256</v>
      </c>
      <c r="AH628" s="2">
        <f t="shared" si="1797"/>
        <v>9.5892617449664428</v>
      </c>
      <c r="AI628" s="2">
        <v>0</v>
      </c>
      <c r="AJ628">
        <f>2*10^-2</f>
        <v>0.02</v>
      </c>
      <c r="AK628">
        <f t="shared" si="1852"/>
        <v>16.149999999999999</v>
      </c>
      <c r="AL628">
        <v>300</v>
      </c>
      <c r="AM628">
        <f t="shared" si="1853"/>
        <v>316.14999999999998</v>
      </c>
      <c r="AP628" t="s">
        <v>37</v>
      </c>
      <c r="AS628">
        <v>0.30480000000000002</v>
      </c>
      <c r="AT628">
        <v>1</v>
      </c>
      <c r="AU628">
        <f>SQRT(AS628)*(S628*AT628)</f>
        <v>112.62573773343284</v>
      </c>
      <c r="AV628" t="s">
        <v>511</v>
      </c>
      <c r="AW628" t="s">
        <v>442</v>
      </c>
      <c r="AZ628" s="2">
        <f t="shared" si="1835"/>
        <v>2.0092652448801904</v>
      </c>
      <c r="BA628" s="2">
        <f t="shared" si="1836"/>
        <v>3</v>
      </c>
      <c r="BB628">
        <v>0</v>
      </c>
      <c r="BC628">
        <f t="shared" si="1800"/>
        <v>0</v>
      </c>
      <c r="BD628">
        <v>0</v>
      </c>
      <c r="BE628">
        <f t="shared" si="1801"/>
        <v>0</v>
      </c>
      <c r="BF628">
        <v>0</v>
      </c>
      <c r="BG628">
        <f t="shared" si="1786"/>
        <v>0</v>
      </c>
      <c r="BH628">
        <v>0.45</v>
      </c>
      <c r="BI628">
        <f t="shared" si="1802"/>
        <v>4.5573206118705743E-3</v>
      </c>
      <c r="BJ628">
        <v>0</v>
      </c>
      <c r="BK628">
        <f t="shared" si="1803"/>
        <v>0</v>
      </c>
      <c r="BL628">
        <v>0</v>
      </c>
      <c r="BM628">
        <f t="shared" si="1804"/>
        <v>0</v>
      </c>
      <c r="BN628">
        <v>0</v>
      </c>
      <c r="BO628">
        <f t="shared" si="1805"/>
        <v>0</v>
      </c>
      <c r="BP628">
        <v>0</v>
      </c>
      <c r="BQ628">
        <f t="shared" si="1806"/>
        <v>0</v>
      </c>
      <c r="BR628">
        <f>100-0.45-0.1</f>
        <v>99.45</v>
      </c>
      <c r="BS628">
        <f t="shared" si="1808"/>
        <v>0.99081005694803426</v>
      </c>
      <c r="BT628">
        <v>0.1</v>
      </c>
      <c r="BU628">
        <f t="shared" si="1809"/>
        <v>4.6326224400952097E-3</v>
      </c>
      <c r="BV628">
        <v>0</v>
      </c>
      <c r="BW628">
        <f>((BV628/100)/GY$6)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BX628">
        <v>0</v>
      </c>
      <c r="BY628">
        <f>((BX628/100)/HA$6)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BZ628">
        <v>0</v>
      </c>
      <c r="CA628">
        <f>((BZ628/100)/GU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B628">
        <v>0</v>
      </c>
      <c r="CC628">
        <f>((CB628/100)/GW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D628">
        <v>0</v>
      </c>
      <c r="CE628">
        <f>((CD628/100)/GY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F628">
        <v>0</v>
      </c>
      <c r="CG628">
        <f>((CF628/100)/GU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H628">
        <v>0</v>
      </c>
      <c r="CI628">
        <f>((CH628/100)/GW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J628">
        <v>0</v>
      </c>
      <c r="CK628">
        <f>((CJ628/100)/GY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L628">
        <v>0</v>
      </c>
      <c r="CM628">
        <f>((CL628/100)/HA$16)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N628">
        <v>0</v>
      </c>
      <c r="CO628">
        <f>((CN628/100)/GW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P628">
        <v>0</v>
      </c>
      <c r="CQ628">
        <f>((CP628/100)/GY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R628">
        <v>0</v>
      </c>
      <c r="CS628">
        <f>((CR628/100)/HA$19)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T628">
        <v>0</v>
      </c>
      <c r="CU628">
        <f>((CT628/100)/GU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V628">
        <v>0</v>
      </c>
      <c r="CW628">
        <f>((CV628/100)/GW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X628">
        <v>0</v>
      </c>
      <c r="CY628">
        <f>((CX628/100)/HA$25)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CZ628">
        <v>0</v>
      </c>
      <c r="DA628">
        <f>((CZ628/100)/GU$13)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B628">
        <v>0</v>
      </c>
      <c r="DC628">
        <f>((DB628/100)/HA$10)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D628">
        <v>0</v>
      </c>
      <c r="DE628">
        <f>((DD628/100)/GW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F628">
        <v>0</v>
      </c>
      <c r="DG628">
        <f>((DF628/100)/GY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H628">
        <v>0</v>
      </c>
      <c r="DI628">
        <f>((DH628/100)/HA$28)/((BR628/100)/GU$6+(BH628/100)/HA$2+(BT628/100)/GW$6+(BV628/100)/GY$6+(BX628/100)/HA$6+(BZ628/100)/GU$10+(CB628/100)/GW$10+(CD628/100)/GY$10+(BF628/100)/GY$2+(BB628/100)/GU$2+(CF628/100)/GU$16+(CH628/100)/GW$16+(CJ628/100)/GY$16+(CL628/100)/HA$16+(BL628/100)/HE$2+(CN628/100)/GW$19+(CP628/100)/GY$19+(CR628/100)/HA$19+(BP628/100)/HA$13+(CZ628/100)/GU$13+(DB628/100)/HA$10+(CT628/100)/GU$25+(CV628/100)/GW$25+(CX628/100)/HA$25+(DD628/100)/GW$28+(DF628/100)/GY$28+(BD628/100)/GW$2+(BJ628/100)/HC$2+(BN628/100)/HG$2+(DH628/100)/HA$28)</f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f>100-ET628</f>
        <v>78.599999999999994</v>
      </c>
      <c r="ES628">
        <f>((ER628/100)/HK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$28)</f>
        <v>0.85812444071452754</v>
      </c>
      <c r="ET628">
        <v>21.4</v>
      </c>
      <c r="EU628">
        <f>((ET628/100)/HM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$28)</f>
        <v>0.14187555928547244</v>
      </c>
      <c r="EV628">
        <v>0</v>
      </c>
      <c r="EW628">
        <f>((EV628/100)/HO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EX628">
        <v>0</v>
      </c>
      <c r="EY628">
        <f>((EX628/100)/GW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EZ628">
        <v>0</v>
      </c>
      <c r="FA628">
        <f>((EZ628/100)/HA$10)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B628">
        <v>0</v>
      </c>
      <c r="FC628">
        <f>((FB628/100)/GU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D628">
        <v>0</v>
      </c>
      <c r="FE628">
        <f>((FD628/100)/GW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F628">
        <v>0</v>
      </c>
      <c r="FG628">
        <f>((FF628/100)/GY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H628">
        <v>0</v>
      </c>
      <c r="FI628">
        <f>((FH628/100)/HA$13)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J628">
        <v>0</v>
      </c>
      <c r="FK628">
        <f>((FJ628/100)/GU$19)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L628">
        <v>0</v>
      </c>
      <c r="FM628">
        <f>((FL628/100)/GU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N628">
        <v>0</v>
      </c>
      <c r="FO628">
        <f>((FN628/100)/HC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P628">
        <v>0</v>
      </c>
      <c r="FQ628">
        <f>((FP628/100)/GY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R628">
        <v>0</v>
      </c>
      <c r="FS628">
        <f>((FR628/100)/GU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T628">
        <v>0</v>
      </c>
      <c r="FU628">
        <f>((FT628/100)/GW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V628">
        <v>0</v>
      </c>
      <c r="FW628">
        <f>((FV628/100)/HE$2)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X628">
        <v>0</v>
      </c>
      <c r="FY628">
        <f>((FX628/100)/GU$6)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FZ628">
        <v>0</v>
      </c>
      <c r="GA628">
        <f>((FZ628/100)/GU$10)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B628">
        <v>0</v>
      </c>
      <c r="GC628">
        <f>((GB628/100)/GZ$22)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D628">
        <v>0</v>
      </c>
      <c r="GE628">
        <f>((GD628/100)/GY$25)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</f>
        <v>0</v>
      </c>
      <c r="GF628">
        <v>0</v>
      </c>
      <c r="GG628">
        <f>(((GF628/100)/GU$28)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H628">
        <v>0</v>
      </c>
      <c r="GI628">
        <f>(((GH628/100)/GU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J628">
        <v>0</v>
      </c>
      <c r="GK628">
        <f>(((GJ628/100)/GW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L628">
        <v>0</v>
      </c>
      <c r="GM628">
        <f>(((GL628/100)/GY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N628">
        <v>0</v>
      </c>
      <c r="GO628">
        <f>(((GN628/100)/HA$31)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P628">
        <v>0</v>
      </c>
      <c r="GQ628">
        <f>(((GP628/100)/GU$34)/((ER628/100)/HK$2+(ET628/100)/HM$2+(EV628/100)/HO$2+(EX628/100)/GW$2+(EZ628/100)/HA$10+(FB628/100)/GU$13+(FD628/100)/GW$13+(FF628/100)/GY$13+(FH628/100)/HA$13+(FJ628/100)/GU$19+(FL628/100)/GU$2+(FN628/100)/HC$2+(FP628/100)/GY$2+(FR628/100)/GU$22+(FT628/100)/GW$22+(FV628/100)/HE$2+(FX628/100)/GU$6+(FZ628/100)/GU$10+(GB628/100)/GZ$22+(GD628/100)/GY$25+(GF628/100)/GU$28+(GH628/100)/GU$31+(GJ628/100)/GW$31+(GL628/100)/GY$31+(GN628/100)/HA$31+(GP628/100)/GU$34))</f>
        <v>0</v>
      </c>
      <c r="GR628" s="3" t="s">
        <v>645</v>
      </c>
    </row>
    <row r="629" spans="1:200" x14ac:dyDescent="0.45">
      <c r="A629">
        <v>628</v>
      </c>
      <c r="B629" t="s">
        <v>368</v>
      </c>
      <c r="C629" t="s">
        <v>46</v>
      </c>
      <c r="D629">
        <v>1010</v>
      </c>
      <c r="E629" t="s">
        <v>654</v>
      </c>
      <c r="F629">
        <f>15.3+273</f>
        <v>288.3</v>
      </c>
      <c r="G629">
        <v>298</v>
      </c>
      <c r="H629">
        <v>1773</v>
      </c>
      <c r="I629" s="2">
        <f>G629/H629</f>
        <v>0.16807670614777215</v>
      </c>
      <c r="J629" s="2">
        <f>G629-F629</f>
        <v>9.6999999999999886</v>
      </c>
      <c r="K629" s="2">
        <f>G629/F629</f>
        <v>1.0336455081512312</v>
      </c>
      <c r="N629">
        <v>30.1</v>
      </c>
      <c r="O629">
        <v>32.4</v>
      </c>
      <c r="P629" s="2">
        <f t="shared" si="1681"/>
        <v>0.92901234567901247</v>
      </c>
      <c r="Q629" s="2">
        <f t="shared" si="1682"/>
        <v>7.0987654320987567E-2</v>
      </c>
      <c r="R629">
        <v>187</v>
      </c>
      <c r="S629">
        <v>196</v>
      </c>
      <c r="T629" s="2">
        <f t="shared" si="1837"/>
        <v>0.95408163265306123</v>
      </c>
      <c r="U629">
        <v>296</v>
      </c>
      <c r="V629">
        <v>301.5</v>
      </c>
      <c r="W629" s="2">
        <f t="shared" si="1857"/>
        <v>89.096000000000004</v>
      </c>
      <c r="X629" s="2">
        <f t="shared" si="1857"/>
        <v>97.686000000000007</v>
      </c>
      <c r="Y629" s="7">
        <f>(X629-W629)/X629</f>
        <v>8.793481153901278E-2</v>
      </c>
      <c r="Z629" s="2">
        <f>U629/V629</f>
        <v>0.98175787728026531</v>
      </c>
      <c r="AA629" s="2">
        <f t="shared" si="1858"/>
        <v>1.5828877005347595</v>
      </c>
      <c r="AB629" s="2">
        <f t="shared" si="1858"/>
        <v>1.5382653061224489</v>
      </c>
      <c r="AC629" s="2">
        <f>(O629-N629)/O629</f>
        <v>7.0987654320987567E-2</v>
      </c>
      <c r="AD629" s="2">
        <f t="shared" si="1859"/>
        <v>109</v>
      </c>
      <c r="AE629" s="2">
        <f t="shared" si="1859"/>
        <v>105.5</v>
      </c>
      <c r="AF629" s="2">
        <f>(V629-S629)/V629</f>
        <v>0.34991708126036486</v>
      </c>
      <c r="AG629" s="2">
        <f>AD629/AE629</f>
        <v>1.033175355450237</v>
      </c>
      <c r="AH629" s="2">
        <f t="shared" si="1797"/>
        <v>11.33731343283582</v>
      </c>
      <c r="AI629" s="2">
        <v>0</v>
      </c>
      <c r="AJ629">
        <f>5*10^-3</f>
        <v>5.0000000000000001E-3</v>
      </c>
      <c r="AK629">
        <f t="shared" si="1852"/>
        <v>60.199999999999996</v>
      </c>
      <c r="AL629">
        <v>300</v>
      </c>
      <c r="AM629">
        <f t="shared" si="1853"/>
        <v>360.2</v>
      </c>
      <c r="AP629" t="s">
        <v>37</v>
      </c>
      <c r="AS629">
        <v>0.30480000000000002</v>
      </c>
      <c r="AT629">
        <v>1</v>
      </c>
      <c r="AU629">
        <f>SQRT(AS629)*(S629*AT629)</f>
        <v>108.20904213604332</v>
      </c>
      <c r="AV629" t="s">
        <v>511</v>
      </c>
      <c r="AW629" t="s">
        <v>442</v>
      </c>
      <c r="AZ629" s="2">
        <f t="shared" si="1835"/>
        <v>2.0092652448801904</v>
      </c>
      <c r="BA629" s="2">
        <f t="shared" si="1836"/>
        <v>3</v>
      </c>
      <c r="BB629">
        <v>0</v>
      </c>
      <c r="BC629">
        <f t="shared" si="1800"/>
        <v>0</v>
      </c>
      <c r="BD629">
        <v>0</v>
      </c>
      <c r="BE629">
        <f t="shared" si="1801"/>
        <v>0</v>
      </c>
      <c r="BF629">
        <v>0</v>
      </c>
      <c r="BG629">
        <f t="shared" si="1786"/>
        <v>0</v>
      </c>
      <c r="BH629">
        <v>0.45</v>
      </c>
      <c r="BI629">
        <f t="shared" si="1802"/>
        <v>4.5573206118705743E-3</v>
      </c>
      <c r="BJ629">
        <v>0</v>
      </c>
      <c r="BK629">
        <f t="shared" si="1803"/>
        <v>0</v>
      </c>
      <c r="BL629">
        <v>0</v>
      </c>
      <c r="BM629">
        <f t="shared" si="1804"/>
        <v>0</v>
      </c>
      <c r="BN629">
        <v>0</v>
      </c>
      <c r="BO629">
        <f t="shared" si="1805"/>
        <v>0</v>
      </c>
      <c r="BP629">
        <v>0</v>
      </c>
      <c r="BQ629">
        <f t="shared" si="1806"/>
        <v>0</v>
      </c>
      <c r="BR629">
        <f>100-0.45-0.1</f>
        <v>99.45</v>
      </c>
      <c r="BS629">
        <f t="shared" si="1808"/>
        <v>0.99081005694803426</v>
      </c>
      <c r="BT629">
        <v>0.1</v>
      </c>
      <c r="BU629">
        <f t="shared" si="1809"/>
        <v>4.6326224400952097E-3</v>
      </c>
      <c r="BV629">
        <v>0</v>
      </c>
      <c r="BW629">
        <f>((BV629/100)/GY$6)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BX629">
        <v>0</v>
      </c>
      <c r="BY629">
        <f>((BX629/100)/HA$6)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BZ629">
        <v>0</v>
      </c>
      <c r="CA629">
        <f>((BZ629/100)/GU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B629">
        <v>0</v>
      </c>
      <c r="CC629">
        <f>((CB629/100)/GW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D629">
        <v>0</v>
      </c>
      <c r="CE629">
        <f>((CD629/100)/GY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F629">
        <v>0</v>
      </c>
      <c r="CG629">
        <f>((CF629/100)/GU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H629">
        <v>0</v>
      </c>
      <c r="CI629">
        <f>((CH629/100)/GW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J629">
        <v>0</v>
      </c>
      <c r="CK629">
        <f>((CJ629/100)/GY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L629">
        <v>0</v>
      </c>
      <c r="CM629">
        <f>((CL629/100)/HA$16)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N629">
        <v>0</v>
      </c>
      <c r="CO629">
        <f>((CN629/100)/GW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P629">
        <v>0</v>
      </c>
      <c r="CQ629">
        <f>((CP629/100)/GY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R629">
        <v>0</v>
      </c>
      <c r="CS629">
        <f>((CR629/100)/HA$19)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T629">
        <v>0</v>
      </c>
      <c r="CU629">
        <f>((CT629/100)/GU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V629">
        <v>0</v>
      </c>
      <c r="CW629">
        <f>((CV629/100)/GW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X629">
        <v>0</v>
      </c>
      <c r="CY629">
        <f>((CX629/100)/HA$25)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CZ629">
        <v>0</v>
      </c>
      <c r="DA629">
        <f>((CZ629/100)/GU$13)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B629">
        <v>0</v>
      </c>
      <c r="DC629">
        <f>((DB629/100)/HA$10)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D629">
        <v>0</v>
      </c>
      <c r="DE629">
        <f>((DD629/100)/GW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F629">
        <v>0</v>
      </c>
      <c r="DG629">
        <f>((DF629/100)/GY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H629">
        <v>0</v>
      </c>
      <c r="DI629">
        <f>((DH629/100)/HA$28)/((BR629/100)/GU$6+(BH629/100)/HA$2+(BT629/100)/GW$6+(BV629/100)/GY$6+(BX629/100)/HA$6+(BZ629/100)/GU$10+(CB629/100)/GW$10+(CD629/100)/GY$10+(BF629/100)/GY$2+(BB629/100)/GU$2+(CF629/100)/GU$16+(CH629/100)/GW$16+(CJ629/100)/GY$16+(CL629/100)/HA$16+(BL629/100)/HE$2+(CN629/100)/GW$19+(CP629/100)/GY$19+(CR629/100)/HA$19+(BP629/100)/HA$13+(CZ629/100)/GU$13+(DB629/100)/HA$10+(CT629/100)/GU$25+(CV629/100)/GW$25+(CX629/100)/HA$25+(DD629/100)/GW$28+(DF629/100)/GY$28+(BD629/100)/GW$2+(BJ629/100)/HC$2+(BN629/100)/HG$2+(DH629/100)/HA$28)</f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f>100-ET629</f>
        <v>78.599999999999994</v>
      </c>
      <c r="ES629">
        <f>((ER629/100)/HK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$28)</f>
        <v>0.85812444071452754</v>
      </c>
      <c r="ET629">
        <v>21.4</v>
      </c>
      <c r="EU629">
        <f>((ET629/100)/HM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$28)</f>
        <v>0.14187555928547244</v>
      </c>
      <c r="EV629">
        <v>0</v>
      </c>
      <c r="EW629">
        <f>((EV629/100)/HO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EX629">
        <v>0</v>
      </c>
      <c r="EY629">
        <f>((EX629/100)/GW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EZ629">
        <v>0</v>
      </c>
      <c r="FA629">
        <f>((EZ629/100)/HA$10)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B629">
        <v>0</v>
      </c>
      <c r="FC629">
        <f>((FB629/100)/GU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D629">
        <v>0</v>
      </c>
      <c r="FE629">
        <f>((FD629/100)/GW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F629">
        <v>0</v>
      </c>
      <c r="FG629">
        <f>((FF629/100)/GY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H629">
        <v>0</v>
      </c>
      <c r="FI629">
        <f>((FH629/100)/HA$13)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J629">
        <v>0</v>
      </c>
      <c r="FK629">
        <f>((FJ629/100)/GU$19)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L629">
        <v>0</v>
      </c>
      <c r="FM629">
        <f>((FL629/100)/GU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N629">
        <v>0</v>
      </c>
      <c r="FO629">
        <f>((FN629/100)/HC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P629">
        <v>0</v>
      </c>
      <c r="FQ629">
        <f>((FP629/100)/GY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R629">
        <v>0</v>
      </c>
      <c r="FS629">
        <f>((FR629/100)/GU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T629">
        <v>0</v>
      </c>
      <c r="FU629">
        <f>((FT629/100)/GW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V629">
        <v>0</v>
      </c>
      <c r="FW629">
        <f>((FV629/100)/HE$2)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X629">
        <v>0</v>
      </c>
      <c r="FY629">
        <f>((FX629/100)/GU$6)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FZ629">
        <v>0</v>
      </c>
      <c r="GA629">
        <f>((FZ629/100)/GU$10)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B629">
        <v>0</v>
      </c>
      <c r="GC629">
        <f>((GB629/100)/GZ$22)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D629">
        <v>0</v>
      </c>
      <c r="GE629">
        <f>((GD629/100)/GY$25)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</f>
        <v>0</v>
      </c>
      <c r="GF629">
        <v>0</v>
      </c>
      <c r="GG629">
        <f>(((GF629/100)/GU$28)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H629">
        <v>0</v>
      </c>
      <c r="GI629">
        <f>(((GH629/100)/GU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J629">
        <v>0</v>
      </c>
      <c r="GK629">
        <f>(((GJ629/100)/GW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L629">
        <v>0</v>
      </c>
      <c r="GM629">
        <f>(((GL629/100)/GY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N629">
        <v>0</v>
      </c>
      <c r="GO629">
        <f>(((GN629/100)/HA$31)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P629">
        <v>0</v>
      </c>
      <c r="GQ629">
        <f>(((GP629/100)/GU$34)/((ER629/100)/HK$2+(ET629/100)/HM$2+(EV629/100)/HO$2+(EX629/100)/GW$2+(EZ629/100)/HA$10+(FB629/100)/GU$13+(FD629/100)/GW$13+(FF629/100)/GY$13+(FH629/100)/HA$13+(FJ629/100)/GU$19+(FL629/100)/GU$2+(FN629/100)/HC$2+(FP629/100)/GY$2+(FR629/100)/GU$22+(FT629/100)/GW$22+(FV629/100)/HE$2+(FX629/100)/GU$6+(FZ629/100)/GU$10+(GB629/100)/GZ$22+(GD629/100)/GY$25+(GF629/100)/GU$28+(GH629/100)/GU$31+(GJ629/100)/GW$31+(GL629/100)/GY$31+(GN629/100)/HA$31+(GP629/100)/GU$34))</f>
        <v>0</v>
      </c>
      <c r="GR629" s="3" t="s">
        <v>645</v>
      </c>
    </row>
    <row r="630" spans="1:200" x14ac:dyDescent="0.45">
      <c r="A630">
        <v>629</v>
      </c>
      <c r="B630" t="s">
        <v>368</v>
      </c>
      <c r="C630" t="s">
        <v>46</v>
      </c>
      <c r="D630">
        <v>1010</v>
      </c>
      <c r="E630" t="s">
        <v>654</v>
      </c>
      <c r="F630">
        <f>15.3+273</f>
        <v>288.3</v>
      </c>
      <c r="G630">
        <v>298</v>
      </c>
      <c r="H630">
        <v>1773</v>
      </c>
      <c r="I630" s="2">
        <f>G630/H630</f>
        <v>0.16807670614777215</v>
      </c>
      <c r="J630" s="2">
        <f>G630-F630</f>
        <v>9.6999999999999886</v>
      </c>
      <c r="K630" s="2">
        <f>G630/F630</f>
        <v>1.0336455081512312</v>
      </c>
      <c r="N630">
        <v>27.8</v>
      </c>
      <c r="O630">
        <v>28.5</v>
      </c>
      <c r="P630" s="2">
        <f>N630/O630</f>
        <v>0.9754385964912281</v>
      </c>
      <c r="Q630" s="2">
        <f>(O630-N630)/O630</f>
        <v>2.4561403508771906E-2</v>
      </c>
      <c r="R630">
        <v>178</v>
      </c>
      <c r="S630">
        <v>186</v>
      </c>
      <c r="T630" s="2">
        <f t="shared" si="1837"/>
        <v>0.956989247311828</v>
      </c>
      <c r="U630">
        <v>271</v>
      </c>
      <c r="V630">
        <v>300</v>
      </c>
      <c r="W630" s="2">
        <f t="shared" si="1857"/>
        <v>75.338000000000008</v>
      </c>
      <c r="X630" s="2">
        <f t="shared" si="1857"/>
        <v>85.5</v>
      </c>
      <c r="Y630" s="7">
        <f>(X630-W630)/X630</f>
        <v>0.11885380116959054</v>
      </c>
      <c r="Z630" s="2">
        <f>U630/V630</f>
        <v>0.90333333333333332</v>
      </c>
      <c r="AA630" s="2">
        <f t="shared" si="1858"/>
        <v>1.5224719101123596</v>
      </c>
      <c r="AB630" s="2">
        <f t="shared" si="1858"/>
        <v>1.6129032258064515</v>
      </c>
      <c r="AC630" s="2">
        <f>(O630-N630)/O630</f>
        <v>2.4561403508771906E-2</v>
      </c>
      <c r="AD630" s="2">
        <f t="shared" si="1859"/>
        <v>93</v>
      </c>
      <c r="AE630" s="2">
        <f t="shared" si="1859"/>
        <v>114</v>
      </c>
      <c r="AF630" s="2">
        <f>(V630-S630)/V630</f>
        <v>0.38</v>
      </c>
      <c r="AG630" s="2">
        <f>AD630/AE630</f>
        <v>0.81578947368421051</v>
      </c>
      <c r="AH630" s="2">
        <f t="shared" si="1797"/>
        <v>10.83</v>
      </c>
      <c r="AI630" s="2">
        <v>0</v>
      </c>
      <c r="AJ630">
        <v>5.0000000000000001E-4</v>
      </c>
      <c r="AK630">
        <f t="shared" si="1852"/>
        <v>556</v>
      </c>
      <c r="AL630">
        <v>300</v>
      </c>
      <c r="AM630">
        <f t="shared" si="1853"/>
        <v>856</v>
      </c>
      <c r="AP630" t="s">
        <v>37</v>
      </c>
      <c r="AS630">
        <v>0.30480000000000002</v>
      </c>
      <c r="AT630">
        <v>1</v>
      </c>
      <c r="AU630">
        <f>SQRT(AS630)*(S630*AT630)</f>
        <v>102.68817263930642</v>
      </c>
      <c r="AV630" t="s">
        <v>511</v>
      </c>
      <c r="AW630" t="s">
        <v>442</v>
      </c>
      <c r="AZ630" s="2">
        <f t="shared" si="1835"/>
        <v>2.0092652448801904</v>
      </c>
      <c r="BA630" s="2">
        <f t="shared" si="1836"/>
        <v>3</v>
      </c>
      <c r="BB630">
        <v>0</v>
      </c>
      <c r="BC630">
        <f t="shared" si="1800"/>
        <v>0</v>
      </c>
      <c r="BD630">
        <v>0</v>
      </c>
      <c r="BE630">
        <f t="shared" si="1801"/>
        <v>0</v>
      </c>
      <c r="BF630">
        <v>0</v>
      </c>
      <c r="BG630">
        <f t="shared" si="1786"/>
        <v>0</v>
      </c>
      <c r="BH630">
        <v>0.45</v>
      </c>
      <c r="BI630">
        <f t="shared" si="1802"/>
        <v>4.5573206118705743E-3</v>
      </c>
      <c r="BJ630">
        <v>0</v>
      </c>
      <c r="BK630">
        <f t="shared" si="1803"/>
        <v>0</v>
      </c>
      <c r="BL630">
        <v>0</v>
      </c>
      <c r="BM630">
        <f t="shared" si="1804"/>
        <v>0</v>
      </c>
      <c r="BN630">
        <v>0</v>
      </c>
      <c r="BO630">
        <f t="shared" si="1805"/>
        <v>0</v>
      </c>
      <c r="BP630">
        <v>0</v>
      </c>
      <c r="BQ630">
        <f t="shared" si="1806"/>
        <v>0</v>
      </c>
      <c r="BR630">
        <f>100-0.45-0.1</f>
        <v>99.45</v>
      </c>
      <c r="BS630">
        <f t="shared" si="1808"/>
        <v>0.99081005694803426</v>
      </c>
      <c r="BT630">
        <v>0.1</v>
      </c>
      <c r="BU630">
        <f t="shared" si="1809"/>
        <v>4.6326224400952097E-3</v>
      </c>
      <c r="BV630">
        <v>0</v>
      </c>
      <c r="BW630">
        <f>((BV630/100)/GY$6)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BX630">
        <v>0</v>
      </c>
      <c r="BY630">
        <f>((BX630/100)/HA$6)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BZ630">
        <v>0</v>
      </c>
      <c r="CA630">
        <f>((BZ630/100)/GU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B630">
        <v>0</v>
      </c>
      <c r="CC630">
        <f>((CB630/100)/GW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D630">
        <v>0</v>
      </c>
      <c r="CE630">
        <f>((CD630/100)/GY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F630">
        <v>0</v>
      </c>
      <c r="CG630">
        <f>((CF630/100)/GU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H630">
        <v>0</v>
      </c>
      <c r="CI630">
        <f>((CH630/100)/GW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J630">
        <v>0</v>
      </c>
      <c r="CK630">
        <f>((CJ630/100)/GY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L630">
        <v>0</v>
      </c>
      <c r="CM630">
        <f>((CL630/100)/HA$16)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N630">
        <v>0</v>
      </c>
      <c r="CO630">
        <f>((CN630/100)/GW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P630">
        <v>0</v>
      </c>
      <c r="CQ630">
        <f>((CP630/100)/GY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R630">
        <v>0</v>
      </c>
      <c r="CS630">
        <f>((CR630/100)/HA$19)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T630">
        <v>0</v>
      </c>
      <c r="CU630">
        <f>((CT630/100)/GU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V630">
        <v>0</v>
      </c>
      <c r="CW630">
        <f>((CV630/100)/GW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X630">
        <v>0</v>
      </c>
      <c r="CY630">
        <f>((CX630/100)/HA$25)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CZ630">
        <v>0</v>
      </c>
      <c r="DA630">
        <f>((CZ630/100)/GU$13)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B630">
        <v>0</v>
      </c>
      <c r="DC630">
        <f>((DB630/100)/HA$10)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D630">
        <v>0</v>
      </c>
      <c r="DE630">
        <f>((DD630/100)/GW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F630">
        <v>0</v>
      </c>
      <c r="DG630">
        <f>((DF630/100)/GY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H630">
        <v>0</v>
      </c>
      <c r="DI630">
        <f>((DH630/100)/HA$28)/((BR630/100)/GU$6+(BH630/100)/HA$2+(BT630/100)/GW$6+(BV630/100)/GY$6+(BX630/100)/HA$6+(BZ630/100)/GU$10+(CB630/100)/GW$10+(CD630/100)/GY$10+(BF630/100)/GY$2+(BB630/100)/GU$2+(CF630/100)/GU$16+(CH630/100)/GW$16+(CJ630/100)/GY$16+(CL630/100)/HA$16+(BL630/100)/HE$2+(CN630/100)/GW$19+(CP630/100)/GY$19+(CR630/100)/HA$19+(BP630/100)/HA$13+(CZ630/100)/GU$13+(DB630/100)/HA$10+(CT630/100)/GU$25+(CV630/100)/GW$25+(CX630/100)/HA$25+(DD630/100)/GW$28+(DF630/100)/GY$28+(BD630/100)/GW$2+(BJ630/100)/HC$2+(BN630/100)/HG$2+(DH630/100)/HA$28)</f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f>100-ET630</f>
        <v>78.599999999999994</v>
      </c>
      <c r="ES630">
        <f>((ER630/100)/HK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$28)</f>
        <v>0.85812444071452754</v>
      </c>
      <c r="ET630">
        <v>21.4</v>
      </c>
      <c r="EU630">
        <f>((ET630/100)/HM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$28)</f>
        <v>0.14187555928547244</v>
      </c>
      <c r="EV630">
        <v>0</v>
      </c>
      <c r="EW630">
        <f>((EV630/100)/HO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EX630">
        <v>0</v>
      </c>
      <c r="EY630">
        <f>((EX630/100)/GW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EZ630">
        <v>0</v>
      </c>
      <c r="FA630">
        <f>((EZ630/100)/HA$10)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B630">
        <v>0</v>
      </c>
      <c r="FC630">
        <f>((FB630/100)/GU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D630">
        <v>0</v>
      </c>
      <c r="FE630">
        <f>((FD630/100)/GW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F630">
        <v>0</v>
      </c>
      <c r="FG630">
        <f>((FF630/100)/GY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H630">
        <v>0</v>
      </c>
      <c r="FI630">
        <f>((FH630/100)/HA$13)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J630">
        <v>0</v>
      </c>
      <c r="FK630">
        <f>((FJ630/100)/GU$19)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L630">
        <v>0</v>
      </c>
      <c r="FM630">
        <f>((FL630/100)/GU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N630">
        <v>0</v>
      </c>
      <c r="FO630">
        <f>((FN630/100)/HC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P630">
        <v>0</v>
      </c>
      <c r="FQ630">
        <f>((FP630/100)/GY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R630">
        <v>0</v>
      </c>
      <c r="FS630">
        <f>((FR630/100)/GU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T630">
        <v>0</v>
      </c>
      <c r="FU630">
        <f>((FT630/100)/GW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V630">
        <v>0</v>
      </c>
      <c r="FW630">
        <f>((FV630/100)/HE$2)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X630">
        <v>0</v>
      </c>
      <c r="FY630">
        <f>((FX630/100)/GU$6)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FZ630">
        <v>0</v>
      </c>
      <c r="GA630">
        <f>((FZ630/100)/GU$10)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B630">
        <v>0</v>
      </c>
      <c r="GC630">
        <f>((GB630/100)/GZ$22)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D630">
        <v>0</v>
      </c>
      <c r="GE630">
        <f>((GD630/100)/GY$25)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</f>
        <v>0</v>
      </c>
      <c r="GF630">
        <v>0</v>
      </c>
      <c r="GG630">
        <f>(((GF630/100)/GU$28)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H630">
        <v>0</v>
      </c>
      <c r="GI630">
        <f>(((GH630/100)/GU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J630">
        <v>0</v>
      </c>
      <c r="GK630">
        <f>(((GJ630/100)/GW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L630">
        <v>0</v>
      </c>
      <c r="GM630">
        <f>(((GL630/100)/GY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N630">
        <v>0</v>
      </c>
      <c r="GO630">
        <f>(((GN630/100)/HA$31)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P630">
        <v>0</v>
      </c>
      <c r="GQ630">
        <f>(((GP630/100)/GU$34)/((ER630/100)/HK$2+(ET630/100)/HM$2+(EV630/100)/HO$2+(EX630/100)/GW$2+(EZ630/100)/HA$10+(FB630/100)/GU$13+(FD630/100)/GW$13+(FF630/100)/GY$13+(FH630/100)/HA$13+(FJ630/100)/GU$19+(FL630/100)/GU$2+(FN630/100)/HC$2+(FP630/100)/GY$2+(FR630/100)/GU$22+(FT630/100)/GW$22+(FV630/100)/HE$2+(FX630/100)/GU$6+(FZ630/100)/GU$10+(GB630/100)/GZ$22+(GD630/100)/GY$25+(GF630/100)/GU$28+(GH630/100)/GU$31+(GJ630/100)/GW$31+(GL630/100)/GY$31+(GN630/100)/HA$31+(GP630/100)/GU$34))</f>
        <v>0</v>
      </c>
      <c r="GR630" s="3" t="s">
        <v>645</v>
      </c>
    </row>
  </sheetData>
  <pageMargins left="0.7" right="0.7" top="0.75" bottom="0.75" header="0.3" footer="0.3"/>
  <pageSetup orientation="portrait" r:id="rId1"/>
  <ignoredErrors>
    <ignoredError sqref="AG97" evalError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E6CAA-F297-4D43-8398-CD5DE1B41BFE}">
  <dimension ref="A1:GC780"/>
  <sheetViews>
    <sheetView zoomScale="65" zoomScaleNormal="40" workbookViewId="0">
      <pane ySplit="1" topLeftCell="A2" activePane="bottomLeft" state="frozen"/>
      <selection pane="bottomLeft" activeCell="D62" sqref="D62"/>
    </sheetView>
  </sheetViews>
  <sheetFormatPr defaultRowHeight="14.25" x14ac:dyDescent="0.45"/>
  <cols>
    <col min="1" max="1" width="5.1328125" customWidth="1"/>
    <col min="2" max="2" width="20.265625" customWidth="1"/>
    <col min="3" max="3" width="22.9296875" bestFit="1" customWidth="1"/>
    <col min="4" max="4" width="7.73046875" customWidth="1"/>
    <col min="5" max="5" width="16.86328125" customWidth="1"/>
    <col min="6" max="6" width="10.265625" style="2" customWidth="1"/>
    <col min="7" max="7" width="10.1328125" bestFit="1" customWidth="1"/>
    <col min="8" max="8" width="10.1328125" customWidth="1"/>
    <col min="9" max="9" width="14.19921875" bestFit="1" customWidth="1"/>
    <col min="10" max="10" width="16" style="2" bestFit="1" customWidth="1"/>
    <col min="11" max="11" width="6.265625" customWidth="1"/>
    <col min="12" max="12" width="13.73046875" bestFit="1" customWidth="1"/>
    <col min="13" max="13" width="5.73046875" customWidth="1"/>
    <col min="14" max="14" width="7.1328125" customWidth="1"/>
    <col min="15" max="15" width="6.73046875" customWidth="1"/>
    <col min="16" max="16" width="7.73046875" customWidth="1"/>
    <col min="17" max="17" width="6.265625" customWidth="1"/>
    <col min="18" max="18" width="7.1328125" customWidth="1"/>
    <col min="19" max="19" width="5.265625" customWidth="1"/>
    <col min="20" max="20" width="6.73046875" customWidth="1"/>
    <col min="21" max="21" width="5.73046875" customWidth="1"/>
    <col min="22" max="22" width="6.265625" customWidth="1"/>
    <col min="23" max="23" width="6" customWidth="1"/>
    <col min="24" max="24" width="6.265625" customWidth="1"/>
    <col min="25" max="25" width="5.73046875" customWidth="1"/>
    <col min="26" max="26" width="7" customWidth="1"/>
    <col min="27" max="27" width="7.1328125" customWidth="1"/>
    <col min="28" max="28" width="7" customWidth="1"/>
    <col min="29" max="30" width="6.1328125" customWidth="1"/>
    <col min="31" max="31" width="5.73046875" customWidth="1"/>
    <col min="32" max="32" width="8.73046875" customWidth="1"/>
    <col min="33" max="33" width="6.265625" customWidth="1"/>
    <col min="34" max="34" width="6.1328125" customWidth="1"/>
    <col min="35" max="35" width="6.73046875" customWidth="1"/>
    <col min="36" max="36" width="6.265625" customWidth="1"/>
    <col min="37" max="37" width="6" customWidth="1"/>
    <col min="38" max="38" width="5.73046875" customWidth="1"/>
    <col min="39" max="40" width="6.265625" customWidth="1"/>
    <col min="41" max="41" width="6.1328125" customWidth="1"/>
    <col min="42" max="42" width="6.73046875" customWidth="1"/>
    <col min="43" max="43" width="5" customWidth="1"/>
    <col min="44" max="44" width="7" customWidth="1"/>
    <col min="45" max="45" width="5" customWidth="1"/>
    <col min="46" max="46" width="5.73046875" customWidth="1"/>
    <col min="47" max="47" width="5" customWidth="1"/>
    <col min="48" max="48" width="6.265625" customWidth="1"/>
    <col min="49" max="49" width="5" customWidth="1"/>
    <col min="50" max="106" width="6.73046875" customWidth="1"/>
    <col min="107" max="107" width="7.265625" customWidth="1"/>
    <col min="108" max="108" width="6.73046875" customWidth="1"/>
    <col min="109" max="109" width="7" customWidth="1"/>
    <col min="110" max="110" width="6" customWidth="1"/>
    <col min="111" max="111" width="6.265625" customWidth="1"/>
    <col min="112" max="112" width="5.265625" customWidth="1"/>
    <col min="113" max="113" width="6.1328125" customWidth="1"/>
    <col min="114" max="114" width="6" customWidth="1"/>
    <col min="115" max="116" width="5.73046875" customWidth="1"/>
    <col min="117" max="117" width="6" customWidth="1"/>
    <col min="118" max="118" width="5.73046875" customWidth="1"/>
    <col min="119" max="119" width="5.1328125" customWidth="1"/>
    <col min="120" max="126" width="5.73046875" customWidth="1"/>
    <col min="127" max="127" width="6.265625" customWidth="1"/>
    <col min="128" max="160" width="5.73046875" customWidth="1"/>
    <col min="161" max="161" width="8.73046875"/>
    <col min="162" max="162" width="2.1328125" customWidth="1"/>
    <col min="163" max="163" width="0.1328125" customWidth="1"/>
    <col min="164" max="164" width="16.3984375" bestFit="1" customWidth="1"/>
    <col min="165" max="165" width="4.73046875" customWidth="1"/>
    <col min="166" max="166" width="8.06640625" bestFit="1" customWidth="1"/>
    <col min="167" max="167" width="5.73046875" customWidth="1"/>
    <col min="168" max="168" width="8.19921875" bestFit="1" customWidth="1"/>
    <col min="169" max="169" width="3.73046875" customWidth="1"/>
    <col min="170" max="170" width="8.06640625" bestFit="1" customWidth="1"/>
    <col min="171" max="171" width="5" customWidth="1"/>
    <col min="173" max="173" width="3.73046875" customWidth="1"/>
    <col min="174" max="174" width="7.06640625" bestFit="1" customWidth="1"/>
    <col min="175" max="175" width="4.1328125" customWidth="1"/>
    <col min="176" max="176" width="7.9296875" bestFit="1" customWidth="1"/>
    <col min="177" max="177" width="4.1328125" customWidth="1"/>
    <col min="178" max="178" width="8.06640625" bestFit="1" customWidth="1"/>
    <col min="179" max="179" width="3.73046875" customWidth="1"/>
    <col min="180" max="180" width="7.6640625" bestFit="1" customWidth="1"/>
    <col min="181" max="181" width="3.265625" customWidth="1"/>
    <col min="182" max="182" width="8.73046875"/>
    <col min="183" max="183" width="3.73046875" customWidth="1"/>
    <col min="184" max="184" width="8.73046875"/>
    <col min="185" max="185" width="3.73046875" customWidth="1"/>
  </cols>
  <sheetData>
    <row r="1" spans="1:185" x14ac:dyDescent="0.45">
      <c r="A1" t="s">
        <v>81</v>
      </c>
      <c r="B1" t="s">
        <v>0</v>
      </c>
      <c r="C1" t="s">
        <v>1</v>
      </c>
      <c r="D1" t="s">
        <v>2</v>
      </c>
      <c r="E1" t="s">
        <v>82</v>
      </c>
      <c r="F1" s="2" t="s">
        <v>106</v>
      </c>
      <c r="G1" t="s">
        <v>863</v>
      </c>
      <c r="H1" t="s">
        <v>6</v>
      </c>
      <c r="I1" t="s">
        <v>5</v>
      </c>
      <c r="J1" s="2" t="s">
        <v>83</v>
      </c>
      <c r="K1" t="s">
        <v>13</v>
      </c>
      <c r="L1" t="s">
        <v>18</v>
      </c>
      <c r="M1" t="s">
        <v>118</v>
      </c>
      <c r="N1" t="s">
        <v>119</v>
      </c>
      <c r="O1" t="s">
        <v>120</v>
      </c>
      <c r="P1" t="s">
        <v>121</v>
      </c>
      <c r="Q1" t="s">
        <v>122</v>
      </c>
      <c r="R1" t="s">
        <v>123</v>
      </c>
      <c r="S1" t="s">
        <v>124</v>
      </c>
      <c r="T1" t="s">
        <v>125</v>
      </c>
      <c r="U1" t="s">
        <v>126</v>
      </c>
      <c r="V1" t="s">
        <v>127</v>
      </c>
      <c r="W1" t="s">
        <v>128</v>
      </c>
      <c r="X1" t="s">
        <v>129</v>
      </c>
      <c r="Y1" t="s">
        <v>130</v>
      </c>
      <c r="Z1" t="s">
        <v>131</v>
      </c>
      <c r="AA1" t="s">
        <v>132</v>
      </c>
      <c r="AB1" t="s">
        <v>133</v>
      </c>
      <c r="AC1" t="s">
        <v>134</v>
      </c>
      <c r="AD1" t="s">
        <v>135</v>
      </c>
      <c r="AE1" t="s">
        <v>136</v>
      </c>
      <c r="AF1" t="s">
        <v>137</v>
      </c>
      <c r="AG1" t="s">
        <v>138</v>
      </c>
      <c r="AH1" t="s">
        <v>139</v>
      </c>
      <c r="AI1" t="s">
        <v>140</v>
      </c>
      <c r="AJ1" t="s">
        <v>141</v>
      </c>
      <c r="AK1" t="s">
        <v>142</v>
      </c>
      <c r="AL1" t="s">
        <v>143</v>
      </c>
      <c r="AM1" t="s">
        <v>144</v>
      </c>
      <c r="AN1" t="s">
        <v>145</v>
      </c>
      <c r="AO1" t="s">
        <v>146</v>
      </c>
      <c r="AP1" t="s">
        <v>147</v>
      </c>
      <c r="AQ1" t="s">
        <v>148</v>
      </c>
      <c r="AR1" t="s">
        <v>149</v>
      </c>
      <c r="AS1" t="s">
        <v>150</v>
      </c>
      <c r="AT1" t="s">
        <v>151</v>
      </c>
      <c r="AU1" t="s">
        <v>152</v>
      </c>
      <c r="AV1" t="s">
        <v>153</v>
      </c>
      <c r="AW1" t="s">
        <v>154</v>
      </c>
      <c r="AX1" t="s">
        <v>155</v>
      </c>
      <c r="AY1" t="s">
        <v>156</v>
      </c>
      <c r="AZ1" t="s">
        <v>157</v>
      </c>
      <c r="BA1" t="s">
        <v>158</v>
      </c>
      <c r="BB1" t="s">
        <v>159</v>
      </c>
      <c r="BC1" t="s">
        <v>160</v>
      </c>
      <c r="BD1" t="s">
        <v>161</v>
      </c>
      <c r="BE1" t="s">
        <v>162</v>
      </c>
      <c r="BF1" t="s">
        <v>163</v>
      </c>
      <c r="BG1" t="s">
        <v>164</v>
      </c>
      <c r="BH1" t="s">
        <v>165</v>
      </c>
      <c r="BI1" t="s">
        <v>166</v>
      </c>
      <c r="BJ1" t="s">
        <v>167</v>
      </c>
      <c r="BK1" t="s">
        <v>168</v>
      </c>
      <c r="BL1" t="s">
        <v>169</v>
      </c>
      <c r="BM1" t="s">
        <v>170</v>
      </c>
      <c r="BN1" t="s">
        <v>171</v>
      </c>
      <c r="BO1" t="s">
        <v>172</v>
      </c>
      <c r="BP1" t="s">
        <v>173</v>
      </c>
      <c r="BQ1" t="s">
        <v>174</v>
      </c>
      <c r="BR1" t="s">
        <v>175</v>
      </c>
      <c r="BS1" t="s">
        <v>176</v>
      </c>
      <c r="BT1" t="s">
        <v>177</v>
      </c>
      <c r="BU1" t="s">
        <v>178</v>
      </c>
      <c r="BV1" t="s">
        <v>179</v>
      </c>
      <c r="BW1" t="s">
        <v>180</v>
      </c>
      <c r="BX1" t="s">
        <v>181</v>
      </c>
      <c r="BY1" t="s">
        <v>182</v>
      </c>
      <c r="BZ1" t="s">
        <v>183</v>
      </c>
      <c r="CA1" t="s">
        <v>184</v>
      </c>
      <c r="CB1" t="s">
        <v>185</v>
      </c>
      <c r="CC1" t="s">
        <v>186</v>
      </c>
      <c r="CD1" t="s">
        <v>187</v>
      </c>
      <c r="CE1" t="s">
        <v>188</v>
      </c>
      <c r="CF1" t="s">
        <v>189</v>
      </c>
      <c r="CG1" t="s">
        <v>190</v>
      </c>
      <c r="CH1" t="s">
        <v>191</v>
      </c>
      <c r="CI1" t="s">
        <v>192</v>
      </c>
      <c r="CJ1" t="s">
        <v>193</v>
      </c>
      <c r="CK1" t="s">
        <v>194</v>
      </c>
      <c r="CL1" t="s">
        <v>195</v>
      </c>
      <c r="CM1" t="s">
        <v>196</v>
      </c>
      <c r="CN1" t="s">
        <v>197</v>
      </c>
      <c r="CO1" t="s">
        <v>198</v>
      </c>
      <c r="CP1" t="s">
        <v>199</v>
      </c>
      <c r="CQ1" t="s">
        <v>200</v>
      </c>
      <c r="CR1" t="s">
        <v>201</v>
      </c>
      <c r="CS1" t="s">
        <v>202</v>
      </c>
      <c r="CT1" t="s">
        <v>203</v>
      </c>
      <c r="CU1" t="s">
        <v>204</v>
      </c>
      <c r="CV1" t="s">
        <v>205</v>
      </c>
      <c r="CW1" t="s">
        <v>206</v>
      </c>
      <c r="CX1" t="s">
        <v>207</v>
      </c>
      <c r="CY1" t="s">
        <v>208</v>
      </c>
      <c r="CZ1" t="s">
        <v>209</v>
      </c>
      <c r="DA1" t="s">
        <v>210</v>
      </c>
      <c r="DB1" t="s">
        <v>211</v>
      </c>
      <c r="DC1" t="s">
        <v>212</v>
      </c>
      <c r="DD1" t="s">
        <v>213</v>
      </c>
      <c r="DE1" t="s">
        <v>214</v>
      </c>
      <c r="DF1" t="s">
        <v>215</v>
      </c>
      <c r="DG1" t="s">
        <v>216</v>
      </c>
      <c r="DH1" t="s">
        <v>217</v>
      </c>
      <c r="DI1" t="s">
        <v>218</v>
      </c>
      <c r="DJ1" t="s">
        <v>219</v>
      </c>
      <c r="DK1" t="s">
        <v>220</v>
      </c>
      <c r="DL1" t="s">
        <v>221</v>
      </c>
      <c r="DM1" t="s">
        <v>222</v>
      </c>
      <c r="DN1" t="s">
        <v>223</v>
      </c>
      <c r="DO1" t="s">
        <v>224</v>
      </c>
      <c r="DP1" t="s">
        <v>225</v>
      </c>
      <c r="DQ1" t="s">
        <v>226</v>
      </c>
      <c r="DR1" t="s">
        <v>227</v>
      </c>
      <c r="DS1" t="s">
        <v>228</v>
      </c>
      <c r="DT1" t="s">
        <v>229</v>
      </c>
      <c r="DU1" t="s">
        <v>230</v>
      </c>
      <c r="DV1" t="s">
        <v>231</v>
      </c>
      <c r="DW1" t="s">
        <v>232</v>
      </c>
      <c r="DX1" t="s">
        <v>233</v>
      </c>
      <c r="DY1" t="s">
        <v>234</v>
      </c>
      <c r="DZ1" t="s">
        <v>235</v>
      </c>
      <c r="EA1" t="s">
        <v>236</v>
      </c>
      <c r="EB1" t="s">
        <v>237</v>
      </c>
      <c r="EC1" t="s">
        <v>238</v>
      </c>
      <c r="ED1" t="s">
        <v>239</v>
      </c>
      <c r="EE1" t="s">
        <v>240</v>
      </c>
      <c r="EF1" t="s">
        <v>241</v>
      </c>
      <c r="EG1" t="s">
        <v>242</v>
      </c>
      <c r="EH1" t="s">
        <v>243</v>
      </c>
      <c r="EI1" t="s">
        <v>244</v>
      </c>
      <c r="EJ1" t="s">
        <v>245</v>
      </c>
      <c r="EK1" t="s">
        <v>246</v>
      </c>
      <c r="EL1" t="s">
        <v>247</v>
      </c>
      <c r="EM1" t="s">
        <v>248</v>
      </c>
      <c r="EN1" t="s">
        <v>249</v>
      </c>
      <c r="EO1" t="s">
        <v>250</v>
      </c>
      <c r="EP1" t="s">
        <v>251</v>
      </c>
      <c r="EQ1" t="s">
        <v>252</v>
      </c>
      <c r="ER1" t="s">
        <v>253</v>
      </c>
      <c r="ES1" t="s">
        <v>254</v>
      </c>
      <c r="ET1" t="s">
        <v>255</v>
      </c>
      <c r="EU1" t="s">
        <v>256</v>
      </c>
      <c r="EV1" t="s">
        <v>257</v>
      </c>
      <c r="EW1" t="s">
        <v>258</v>
      </c>
      <c r="EX1" t="s">
        <v>259</v>
      </c>
      <c r="EY1" t="s">
        <v>260</v>
      </c>
      <c r="EZ1" t="s">
        <v>261</v>
      </c>
      <c r="FA1" t="s">
        <v>262</v>
      </c>
      <c r="FB1" t="s">
        <v>263</v>
      </c>
      <c r="FC1" t="s">
        <v>864</v>
      </c>
      <c r="FD1" t="s">
        <v>865</v>
      </c>
      <c r="FE1" s="1" t="s">
        <v>32</v>
      </c>
      <c r="FF1" t="s">
        <v>264</v>
      </c>
      <c r="FH1" t="s">
        <v>265</v>
      </c>
      <c r="FI1" t="s">
        <v>266</v>
      </c>
      <c r="FJ1" t="s">
        <v>267</v>
      </c>
      <c r="FK1" t="s">
        <v>268</v>
      </c>
      <c r="FL1" t="s">
        <v>269</v>
      </c>
      <c r="FM1" t="s">
        <v>270</v>
      </c>
      <c r="FN1" t="s">
        <v>271</v>
      </c>
      <c r="FO1" t="s">
        <v>272</v>
      </c>
      <c r="FP1" t="s">
        <v>273</v>
      </c>
      <c r="FQ1" t="s">
        <v>274</v>
      </c>
      <c r="FR1" t="s">
        <v>275</v>
      </c>
      <c r="FS1" t="s">
        <v>276</v>
      </c>
      <c r="FT1" t="s">
        <v>277</v>
      </c>
      <c r="FU1" t="s">
        <v>278</v>
      </c>
      <c r="FV1" t="s">
        <v>279</v>
      </c>
      <c r="FW1" t="s">
        <v>280</v>
      </c>
      <c r="FX1" t="s">
        <v>281</v>
      </c>
      <c r="FY1" t="s">
        <v>282</v>
      </c>
      <c r="FZ1" t="s">
        <v>283</v>
      </c>
      <c r="GA1" t="s">
        <v>284</v>
      </c>
      <c r="GB1" t="s">
        <v>285</v>
      </c>
      <c r="GC1" t="s">
        <v>286</v>
      </c>
    </row>
    <row r="2" spans="1:185" x14ac:dyDescent="0.45">
      <c r="A2">
        <v>1</v>
      </c>
      <c r="B2" t="s">
        <v>33</v>
      </c>
      <c r="C2" t="s">
        <v>34</v>
      </c>
      <c r="E2" t="s">
        <v>35</v>
      </c>
      <c r="F2" s="2">
        <v>1</v>
      </c>
      <c r="G2">
        <f>29.76+273</f>
        <v>302.76</v>
      </c>
      <c r="H2">
        <f>900+273</f>
        <v>1173</v>
      </c>
      <c r="I2">
        <f>25+273</f>
        <v>298</v>
      </c>
      <c r="J2" s="2">
        <f>I2/H2</f>
        <v>0.25404944586530265</v>
      </c>
      <c r="K2">
        <f>3.33*10^-5</f>
        <v>3.3300000000000003E-5</v>
      </c>
      <c r="L2" t="s">
        <v>38</v>
      </c>
      <c r="M2">
        <v>55</v>
      </c>
      <c r="N2">
        <f t="shared" ref="N2:N65" si="0">((M2/100)/FH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0.55706921601853776</v>
      </c>
      <c r="O2">
        <v>45</v>
      </c>
      <c r="P2">
        <f t="shared" ref="P2:P65" si="1">((O2/100)/FJ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0.44293078398146224</v>
      </c>
      <c r="Q2">
        <v>0</v>
      </c>
      <c r="R2">
        <f t="shared" ref="R2:R65" si="2">((Q2/100)/FL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S2">
        <v>0</v>
      </c>
      <c r="T2">
        <f t="shared" ref="T2:T65" si="3">((S2/100)/FN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U2">
        <v>0</v>
      </c>
      <c r="V2">
        <f t="shared" ref="V2:V65" si="4">((U2/100)/FP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W2">
        <v>0</v>
      </c>
      <c r="X2">
        <f t="shared" ref="X2:X65" si="5">((W2/100)/FR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Y2">
        <v>0</v>
      </c>
      <c r="Z2">
        <f t="shared" ref="Z2:Z65" si="6">((Y2/100)/FT$2)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A2">
        <v>0</v>
      </c>
      <c r="AB2">
        <f t="shared" ref="AB2:AB65" si="7">((AA2/100)/FN$13)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C2">
        <v>0</v>
      </c>
      <c r="AD2">
        <f t="shared" ref="AD2:AD65" si="8">((AC2/100)/FH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E2">
        <v>0</v>
      </c>
      <c r="AF2">
        <f t="shared" ref="AF2:AF65" si="9">((AE2/100)/FJ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G2">
        <v>0</v>
      </c>
      <c r="AH2">
        <f t="shared" ref="AH2:AH65" si="10">((AG2/100)/FL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I2">
        <v>0</v>
      </c>
      <c r="AJ2">
        <f t="shared" ref="AJ2:AJ65" si="11">((AI2/100)/FN$6)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K2">
        <v>0</v>
      </c>
      <c r="AL2">
        <f t="shared" ref="AL2:AL65" si="12">((AK2/100)/FH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M2">
        <v>0</v>
      </c>
      <c r="AN2">
        <f t="shared" ref="AN2:AN65" si="13">((AM2/100)/FJ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O2">
        <v>0</v>
      </c>
      <c r="AP2">
        <f t="shared" ref="AP2:AP65" si="14">((AO2/100)/FL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Q2">
        <v>0</v>
      </c>
      <c r="AR2">
        <f t="shared" ref="AR2:AR65" si="15">((AQ2/100)/FH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S2">
        <v>0</v>
      </c>
      <c r="AT2">
        <f t="shared" ref="AT2:AT65" si="16">((AS2/100)/FJ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U2">
        <v>0</v>
      </c>
      <c r="AV2">
        <f t="shared" ref="AV2:AV65" si="17">((AU2/100)/FL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W2">
        <v>0</v>
      </c>
      <c r="AX2">
        <f t="shared" ref="AX2:AX65" si="18">((AW2/100)/FN$16)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AY2">
        <v>0</v>
      </c>
      <c r="AZ2">
        <f t="shared" ref="AZ2:AZ65" si="19">((AY2/100)/FJ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A2">
        <v>0</v>
      </c>
      <c r="BB2">
        <f t="shared" ref="BB2:BB65" si="20">((BA2/100)/FL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C2">
        <v>0</v>
      </c>
      <c r="BD2">
        <f t="shared" ref="BD2:BD65" si="21">((BC2/100)/FN$19)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E2">
        <v>0</v>
      </c>
      <c r="BF2">
        <f t="shared" ref="BF2:BF65" si="22">((BE2/100)/FH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G2">
        <v>0</v>
      </c>
      <c r="BH2">
        <f t="shared" ref="BH2:BH65" si="23">((BG2/100)/FJ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I2">
        <v>0</v>
      </c>
      <c r="BJ2">
        <f t="shared" ref="BJ2:BJ65" si="24">((BI2/100)/FN$25)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K2">
        <v>0</v>
      </c>
      <c r="BL2">
        <f t="shared" ref="BL2:BL65" si="25">((BK2/100)/FH$13)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M2">
        <v>0</v>
      </c>
      <c r="BN2">
        <f t="shared" ref="BN2:BN65" si="26">((BM2/100)/FN$10)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O2">
        <v>0</v>
      </c>
      <c r="BP2">
        <f t="shared" ref="BP2:BP65" si="27">((BO2/100)/FJ$28)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Q2">
        <v>0</v>
      </c>
      <c r="BR2">
        <f t="shared" ref="BR2:BR65" si="28">((BQ2/100)/FL$28)/((AC2/100)/FH$6+(S2/100)/FN$2+(AE2/100)/FJ$6+(AG2/100)/FL$6+(AI2/100)/FN$6+(AK2/100)/FH$10+(AM2/100)/FJ$10+(AO2/100)/FL$10+(Q2/100)/FL$2+(M2/100)/FH$2+(AQ2/100)/FH$16+(AS2/100)/FJ$16+(AU2/100)/FL$16+(AW2/100)/FN$16+(W2/100)/FR$2+(AY2/100)/FJ$19+(BA2/100)/FL$19+(BC2/100)/FN$19+(AA2/100)/FN$13+(BK2/100)/FH$13+(BM2/100)/FN$10+(BE2/100)/FH$25+(BG2/100)/FJ$25+(BI2/100)/FN$25+(BO2/100)/FJ$28+(BQ2/100)/FL$28+(O2/100)/FJ$2+(U2/100)/FP$2+(Y2/100)/FT$2)</f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100</v>
      </c>
      <c r="DD2">
        <f t="shared" ref="DD2:DD65" si="29">((DC2/100)/FX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1</v>
      </c>
      <c r="DE2">
        <v>0</v>
      </c>
      <c r="DF2">
        <f t="shared" ref="DF2:DF65" si="30">((DE2/100)/FZ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G2">
        <v>0</v>
      </c>
      <c r="DH2">
        <f t="shared" ref="DH2:DH65" si="31">((DG2/100)/GB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I2">
        <v>0</v>
      </c>
      <c r="DJ2">
        <f t="shared" ref="DJ2:DJ65" si="32">((DI2/100)/FJ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K2">
        <v>0</v>
      </c>
      <c r="DL2">
        <f t="shared" ref="DL2:DL65" si="33">((DK2/100)/FN$10)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M2">
        <v>0</v>
      </c>
      <c r="DN2">
        <f t="shared" ref="DN2:DN65" si="34">((DM2/100)/FH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O2">
        <v>0</v>
      </c>
      <c r="DP2">
        <f t="shared" ref="DP2:DP65" si="35">((DO2/100)/FJ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Q2">
        <v>0</v>
      </c>
      <c r="DR2">
        <f t="shared" ref="DR2:DR65" si="36">((DQ2/100)/FL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S2">
        <v>0</v>
      </c>
      <c r="DT2">
        <f t="shared" ref="DT2:DT65" si="37">((DS2/100)/FN$13)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U2">
        <v>0</v>
      </c>
      <c r="DV2">
        <f t="shared" ref="DV2:DV65" si="38">((DU2/100)/FH$19)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W2">
        <v>0</v>
      </c>
      <c r="DX2">
        <f t="shared" ref="DX2:DX65" si="39">((DW2/100)/FH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DY2">
        <v>0</v>
      </c>
      <c r="DZ2">
        <f t="shared" ref="DZ2:DZ65" si="40">((DY2/100)/FP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A2">
        <v>0</v>
      </c>
      <c r="EB2">
        <f t="shared" ref="EB2:EB65" si="41">((EA2/100)/FL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C2">
        <v>0</v>
      </c>
      <c r="ED2">
        <f t="shared" ref="ED2:ED65" si="42">((EC2/100)/FH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E2">
        <v>0</v>
      </c>
      <c r="EF2">
        <f t="shared" ref="EF2:EF65" si="43">((EE2/100)/FJ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G2">
        <v>0</v>
      </c>
      <c r="EH2">
        <f t="shared" ref="EH2:EH65" si="44">((EG2/100)/FR$2)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I2">
        <v>0</v>
      </c>
      <c r="EJ2">
        <f t="shared" ref="EJ2:EJ65" si="45">((EI2/100)/FH$6)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K2">
        <v>0</v>
      </c>
      <c r="EL2">
        <f t="shared" ref="EL2:EL65" si="46">((EK2/100)/FH$10)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M2">
        <v>0</v>
      </c>
      <c r="EN2">
        <f t="shared" ref="EN2:EN65" si="47">((EM2/100)/FM$22)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O2">
        <v>0</v>
      </c>
      <c r="EP2">
        <f t="shared" ref="EP2:EP65" si="48">((EO2/100)/FL$25)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</f>
        <v>0</v>
      </c>
      <c r="EQ2">
        <v>0</v>
      </c>
      <c r="ER2">
        <f t="shared" ref="ER2:ER65" si="49">(((EQ2/100)/FH$28)/((DC2/100)/FX$2+(DE2/100)/FZ$2+(DG2/100)/GB$2+(DI2/100)/FJ$2+(DK2/100)/FN$10+(DM2/100)/FH$13+(DO2/100)/FJ$13+(DQ2/100)/FL$13+(DS2/100)/FN$13+(DU2/100)/FH$19+(DW2/100)/FH$2+(DY2/100)/FP$2+(EA2/100)/FL$2+(EC2/100)/FH$22+(EE2/100)/FJ$22+(EG2/100)/FR$2+(EI2/100)/FH$6+(EK2/100)/FH$10+(EM2/100)/FM$22+(EO2/100)/FL$25+(EQ2/100)/FH$28))</f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 s="1" t="s">
        <v>40</v>
      </c>
      <c r="FF2" t="s">
        <v>264</v>
      </c>
      <c r="FH2">
        <v>63.545999999999999</v>
      </c>
      <c r="FI2">
        <v>1</v>
      </c>
      <c r="FJ2">
        <v>65.39</v>
      </c>
      <c r="FK2">
        <v>2</v>
      </c>
      <c r="FL2">
        <v>58.693399999999997</v>
      </c>
      <c r="FM2">
        <v>0</v>
      </c>
      <c r="FN2">
        <v>54.938000000000002</v>
      </c>
      <c r="FO2">
        <v>2</v>
      </c>
      <c r="FP2">
        <v>107.8682</v>
      </c>
      <c r="FQ2">
        <v>1</v>
      </c>
      <c r="FR2">
        <v>26.981999999999999</v>
      </c>
      <c r="FS2">
        <v>3</v>
      </c>
      <c r="FT2">
        <v>24.305</v>
      </c>
      <c r="FU2">
        <v>2</v>
      </c>
      <c r="FV2">
        <v>112.411</v>
      </c>
      <c r="FW2">
        <v>2</v>
      </c>
      <c r="FX2">
        <v>69.722999999999999</v>
      </c>
      <c r="FY2">
        <v>3</v>
      </c>
      <c r="FZ2">
        <v>114.818</v>
      </c>
      <c r="GA2">
        <v>3</v>
      </c>
      <c r="GB2">
        <v>200.59</v>
      </c>
      <c r="GC2">
        <v>2</v>
      </c>
    </row>
    <row r="3" spans="1:185" x14ac:dyDescent="0.45">
      <c r="A3">
        <v>2</v>
      </c>
      <c r="B3" t="s">
        <v>33</v>
      </c>
      <c r="C3" t="s">
        <v>34</v>
      </c>
      <c r="E3" t="s">
        <v>35</v>
      </c>
      <c r="F3" s="2">
        <v>1</v>
      </c>
      <c r="G3">
        <f>29.76+273</f>
        <v>302.76</v>
      </c>
      <c r="H3">
        <f>900+273</f>
        <v>1173</v>
      </c>
      <c r="I3">
        <f>50+273</f>
        <v>323</v>
      </c>
      <c r="J3" s="2">
        <f t="shared" ref="J3:J66" si="50">I3/H3</f>
        <v>0.27536231884057971</v>
      </c>
      <c r="K3">
        <f t="shared" ref="K3:K22" si="51">3.33*10^-5</f>
        <v>3.3300000000000003E-5</v>
      </c>
      <c r="L3" t="s">
        <v>38</v>
      </c>
      <c r="M3">
        <v>55</v>
      </c>
      <c r="N3">
        <f t="shared" si="0"/>
        <v>0.55706921601853776</v>
      </c>
      <c r="O3">
        <v>45</v>
      </c>
      <c r="P3">
        <f t="shared" si="1"/>
        <v>0.44293078398146224</v>
      </c>
      <c r="Q3">
        <v>0</v>
      </c>
      <c r="R3">
        <f t="shared" si="2"/>
        <v>0</v>
      </c>
      <c r="S3">
        <v>0</v>
      </c>
      <c r="T3">
        <f t="shared" si="3"/>
        <v>0</v>
      </c>
      <c r="U3">
        <v>0</v>
      </c>
      <c r="V3">
        <f t="shared" si="4"/>
        <v>0</v>
      </c>
      <c r="W3">
        <v>0</v>
      </c>
      <c r="X3">
        <f t="shared" si="5"/>
        <v>0</v>
      </c>
      <c r="Y3">
        <v>0</v>
      </c>
      <c r="Z3">
        <f t="shared" si="6"/>
        <v>0</v>
      </c>
      <c r="AA3">
        <v>0</v>
      </c>
      <c r="AB3">
        <f t="shared" si="7"/>
        <v>0</v>
      </c>
      <c r="AC3">
        <v>0</v>
      </c>
      <c r="AD3">
        <f t="shared" si="8"/>
        <v>0</v>
      </c>
      <c r="AE3">
        <v>0</v>
      </c>
      <c r="AF3">
        <f t="shared" si="9"/>
        <v>0</v>
      </c>
      <c r="AG3">
        <v>0</v>
      </c>
      <c r="AH3">
        <f t="shared" si="10"/>
        <v>0</v>
      </c>
      <c r="AI3">
        <v>0</v>
      </c>
      <c r="AJ3">
        <f t="shared" si="11"/>
        <v>0</v>
      </c>
      <c r="AK3">
        <v>0</v>
      </c>
      <c r="AL3">
        <f t="shared" si="12"/>
        <v>0</v>
      </c>
      <c r="AM3">
        <v>0</v>
      </c>
      <c r="AN3">
        <f t="shared" si="13"/>
        <v>0</v>
      </c>
      <c r="AO3">
        <v>0</v>
      </c>
      <c r="AP3">
        <f t="shared" si="14"/>
        <v>0</v>
      </c>
      <c r="AQ3">
        <v>0</v>
      </c>
      <c r="AR3">
        <f t="shared" si="15"/>
        <v>0</v>
      </c>
      <c r="AS3">
        <v>0</v>
      </c>
      <c r="AT3">
        <f t="shared" si="16"/>
        <v>0</v>
      </c>
      <c r="AU3">
        <v>0</v>
      </c>
      <c r="AV3">
        <f t="shared" si="17"/>
        <v>0</v>
      </c>
      <c r="AW3">
        <v>0</v>
      </c>
      <c r="AX3">
        <f t="shared" si="18"/>
        <v>0</v>
      </c>
      <c r="AY3">
        <v>0</v>
      </c>
      <c r="AZ3">
        <f t="shared" si="19"/>
        <v>0</v>
      </c>
      <c r="BA3">
        <v>0</v>
      </c>
      <c r="BB3">
        <f t="shared" si="20"/>
        <v>0</v>
      </c>
      <c r="BC3">
        <v>0</v>
      </c>
      <c r="BD3">
        <f t="shared" si="21"/>
        <v>0</v>
      </c>
      <c r="BE3">
        <v>0</v>
      </c>
      <c r="BF3">
        <f t="shared" si="22"/>
        <v>0</v>
      </c>
      <c r="BG3">
        <v>0</v>
      </c>
      <c r="BH3">
        <f t="shared" si="23"/>
        <v>0</v>
      </c>
      <c r="BI3">
        <v>0</v>
      </c>
      <c r="BJ3">
        <f t="shared" si="24"/>
        <v>0</v>
      </c>
      <c r="BK3">
        <v>0</v>
      </c>
      <c r="BL3">
        <f t="shared" si="25"/>
        <v>0</v>
      </c>
      <c r="BM3">
        <v>0</v>
      </c>
      <c r="BN3">
        <f t="shared" si="26"/>
        <v>0</v>
      </c>
      <c r="BO3">
        <v>0</v>
      </c>
      <c r="BP3">
        <f t="shared" si="27"/>
        <v>0</v>
      </c>
      <c r="BQ3">
        <v>0</v>
      </c>
      <c r="BR3">
        <f t="shared" si="28"/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100</v>
      </c>
      <c r="DD3">
        <f t="shared" si="29"/>
        <v>1</v>
      </c>
      <c r="DE3">
        <v>0</v>
      </c>
      <c r="DF3">
        <f t="shared" si="30"/>
        <v>0</v>
      </c>
      <c r="DG3">
        <v>0</v>
      </c>
      <c r="DH3">
        <f t="shared" si="31"/>
        <v>0</v>
      </c>
      <c r="DI3">
        <v>0</v>
      </c>
      <c r="DJ3">
        <f t="shared" si="32"/>
        <v>0</v>
      </c>
      <c r="DK3">
        <v>0</v>
      </c>
      <c r="DL3">
        <f t="shared" si="33"/>
        <v>0</v>
      </c>
      <c r="DM3">
        <v>0</v>
      </c>
      <c r="DN3">
        <f t="shared" si="34"/>
        <v>0</v>
      </c>
      <c r="DO3">
        <v>0</v>
      </c>
      <c r="DP3">
        <f t="shared" si="35"/>
        <v>0</v>
      </c>
      <c r="DQ3">
        <v>0</v>
      </c>
      <c r="DR3">
        <f t="shared" si="36"/>
        <v>0</v>
      </c>
      <c r="DS3">
        <v>0</v>
      </c>
      <c r="DT3">
        <f t="shared" si="37"/>
        <v>0</v>
      </c>
      <c r="DU3">
        <v>0</v>
      </c>
      <c r="DV3">
        <f t="shared" si="38"/>
        <v>0</v>
      </c>
      <c r="DW3">
        <v>0</v>
      </c>
      <c r="DX3">
        <f t="shared" si="39"/>
        <v>0</v>
      </c>
      <c r="DY3">
        <v>0</v>
      </c>
      <c r="DZ3">
        <f t="shared" si="40"/>
        <v>0</v>
      </c>
      <c r="EA3">
        <v>0</v>
      </c>
      <c r="EB3">
        <f t="shared" si="41"/>
        <v>0</v>
      </c>
      <c r="EC3">
        <v>0</v>
      </c>
      <c r="ED3">
        <f t="shared" si="42"/>
        <v>0</v>
      </c>
      <c r="EE3">
        <v>0</v>
      </c>
      <c r="EF3">
        <f t="shared" si="43"/>
        <v>0</v>
      </c>
      <c r="EG3">
        <v>0</v>
      </c>
      <c r="EH3">
        <f t="shared" si="44"/>
        <v>0</v>
      </c>
      <c r="EI3">
        <v>0</v>
      </c>
      <c r="EJ3">
        <f t="shared" si="45"/>
        <v>0</v>
      </c>
      <c r="EK3">
        <v>0</v>
      </c>
      <c r="EL3">
        <f t="shared" si="46"/>
        <v>0</v>
      </c>
      <c r="EM3">
        <v>0</v>
      </c>
      <c r="EN3">
        <f t="shared" si="47"/>
        <v>0</v>
      </c>
      <c r="EO3">
        <v>0</v>
      </c>
      <c r="EP3">
        <f t="shared" si="48"/>
        <v>0</v>
      </c>
      <c r="EQ3">
        <v>0</v>
      </c>
      <c r="ER3">
        <f t="shared" si="49"/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 s="1" t="s">
        <v>40</v>
      </c>
      <c r="FF3" t="s">
        <v>264</v>
      </c>
      <c r="FH3" t="s">
        <v>264</v>
      </c>
    </row>
    <row r="4" spans="1:185" x14ac:dyDescent="0.45">
      <c r="A4">
        <v>3</v>
      </c>
      <c r="B4" t="s">
        <v>33</v>
      </c>
      <c r="C4" t="s">
        <v>34</v>
      </c>
      <c r="E4" t="s">
        <v>35</v>
      </c>
      <c r="F4" s="2">
        <v>1</v>
      </c>
      <c r="G4">
        <f t="shared" ref="G4:G25" si="52">29.76+273</f>
        <v>302.76</v>
      </c>
      <c r="H4">
        <f>900+273</f>
        <v>1173</v>
      </c>
      <c r="I4">
        <f>75+273</f>
        <v>348</v>
      </c>
      <c r="J4" s="2">
        <f t="shared" si="50"/>
        <v>0.29667519181585678</v>
      </c>
      <c r="K4">
        <f t="shared" si="51"/>
        <v>3.3300000000000003E-5</v>
      </c>
      <c r="L4" t="s">
        <v>38</v>
      </c>
      <c r="M4">
        <v>55</v>
      </c>
      <c r="N4">
        <f t="shared" si="0"/>
        <v>0.55706921601853776</v>
      </c>
      <c r="O4">
        <v>45</v>
      </c>
      <c r="P4">
        <f t="shared" si="1"/>
        <v>0.44293078398146224</v>
      </c>
      <c r="Q4">
        <v>0</v>
      </c>
      <c r="R4">
        <f t="shared" si="2"/>
        <v>0</v>
      </c>
      <c r="S4">
        <v>0</v>
      </c>
      <c r="T4">
        <f t="shared" si="3"/>
        <v>0</v>
      </c>
      <c r="U4">
        <v>0</v>
      </c>
      <c r="V4">
        <f t="shared" si="4"/>
        <v>0</v>
      </c>
      <c r="W4">
        <v>0</v>
      </c>
      <c r="X4">
        <f t="shared" si="5"/>
        <v>0</v>
      </c>
      <c r="Y4">
        <v>0</v>
      </c>
      <c r="Z4">
        <f t="shared" si="6"/>
        <v>0</v>
      </c>
      <c r="AA4">
        <v>0</v>
      </c>
      <c r="AB4">
        <f t="shared" si="7"/>
        <v>0</v>
      </c>
      <c r="AC4">
        <v>0</v>
      </c>
      <c r="AD4">
        <f t="shared" si="8"/>
        <v>0</v>
      </c>
      <c r="AE4">
        <v>0</v>
      </c>
      <c r="AF4">
        <f t="shared" si="9"/>
        <v>0</v>
      </c>
      <c r="AG4">
        <v>0</v>
      </c>
      <c r="AH4">
        <f t="shared" si="10"/>
        <v>0</v>
      </c>
      <c r="AI4">
        <v>0</v>
      </c>
      <c r="AJ4">
        <f t="shared" si="11"/>
        <v>0</v>
      </c>
      <c r="AK4">
        <v>0</v>
      </c>
      <c r="AL4">
        <f t="shared" si="12"/>
        <v>0</v>
      </c>
      <c r="AM4">
        <v>0</v>
      </c>
      <c r="AN4">
        <f t="shared" si="13"/>
        <v>0</v>
      </c>
      <c r="AO4">
        <v>0</v>
      </c>
      <c r="AP4">
        <f t="shared" si="14"/>
        <v>0</v>
      </c>
      <c r="AQ4">
        <v>0</v>
      </c>
      <c r="AR4">
        <f t="shared" si="15"/>
        <v>0</v>
      </c>
      <c r="AS4">
        <v>0</v>
      </c>
      <c r="AT4">
        <f t="shared" si="16"/>
        <v>0</v>
      </c>
      <c r="AU4">
        <v>0</v>
      </c>
      <c r="AV4">
        <f t="shared" si="17"/>
        <v>0</v>
      </c>
      <c r="AW4">
        <v>0</v>
      </c>
      <c r="AX4">
        <f t="shared" si="18"/>
        <v>0</v>
      </c>
      <c r="AY4">
        <v>0</v>
      </c>
      <c r="AZ4">
        <f t="shared" si="19"/>
        <v>0</v>
      </c>
      <c r="BA4">
        <v>0</v>
      </c>
      <c r="BB4">
        <f t="shared" si="20"/>
        <v>0</v>
      </c>
      <c r="BC4">
        <v>0</v>
      </c>
      <c r="BD4">
        <f t="shared" si="21"/>
        <v>0</v>
      </c>
      <c r="BE4">
        <v>0</v>
      </c>
      <c r="BF4">
        <f t="shared" si="22"/>
        <v>0</v>
      </c>
      <c r="BG4">
        <v>0</v>
      </c>
      <c r="BH4">
        <f t="shared" si="23"/>
        <v>0</v>
      </c>
      <c r="BI4">
        <v>0</v>
      </c>
      <c r="BJ4">
        <f t="shared" si="24"/>
        <v>0</v>
      </c>
      <c r="BK4">
        <v>0</v>
      </c>
      <c r="BL4">
        <f t="shared" si="25"/>
        <v>0</v>
      </c>
      <c r="BM4">
        <v>0</v>
      </c>
      <c r="BN4">
        <f t="shared" si="26"/>
        <v>0</v>
      </c>
      <c r="BO4">
        <v>0</v>
      </c>
      <c r="BP4">
        <f t="shared" si="27"/>
        <v>0</v>
      </c>
      <c r="BQ4">
        <v>0</v>
      </c>
      <c r="BR4">
        <f t="shared" si="28"/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100</v>
      </c>
      <c r="DD4">
        <f t="shared" si="29"/>
        <v>1</v>
      </c>
      <c r="DE4">
        <v>0</v>
      </c>
      <c r="DF4">
        <f t="shared" si="30"/>
        <v>0</v>
      </c>
      <c r="DG4">
        <v>0</v>
      </c>
      <c r="DH4">
        <f t="shared" si="31"/>
        <v>0</v>
      </c>
      <c r="DI4">
        <v>0</v>
      </c>
      <c r="DJ4">
        <f t="shared" si="32"/>
        <v>0</v>
      </c>
      <c r="DK4">
        <v>0</v>
      </c>
      <c r="DL4">
        <f t="shared" si="33"/>
        <v>0</v>
      </c>
      <c r="DM4">
        <v>0</v>
      </c>
      <c r="DN4">
        <f t="shared" si="34"/>
        <v>0</v>
      </c>
      <c r="DO4">
        <v>0</v>
      </c>
      <c r="DP4">
        <f t="shared" si="35"/>
        <v>0</v>
      </c>
      <c r="DQ4">
        <v>0</v>
      </c>
      <c r="DR4">
        <f t="shared" si="36"/>
        <v>0</v>
      </c>
      <c r="DS4">
        <v>0</v>
      </c>
      <c r="DT4">
        <f t="shared" si="37"/>
        <v>0</v>
      </c>
      <c r="DU4">
        <v>0</v>
      </c>
      <c r="DV4">
        <f t="shared" si="38"/>
        <v>0</v>
      </c>
      <c r="DW4">
        <v>0</v>
      </c>
      <c r="DX4">
        <f t="shared" si="39"/>
        <v>0</v>
      </c>
      <c r="DY4">
        <v>0</v>
      </c>
      <c r="DZ4">
        <f t="shared" si="40"/>
        <v>0</v>
      </c>
      <c r="EA4">
        <v>0</v>
      </c>
      <c r="EB4">
        <f t="shared" si="41"/>
        <v>0</v>
      </c>
      <c r="EC4">
        <v>0</v>
      </c>
      <c r="ED4">
        <f t="shared" si="42"/>
        <v>0</v>
      </c>
      <c r="EE4">
        <v>0</v>
      </c>
      <c r="EF4">
        <f t="shared" si="43"/>
        <v>0</v>
      </c>
      <c r="EG4">
        <v>0</v>
      </c>
      <c r="EH4">
        <f t="shared" si="44"/>
        <v>0</v>
      </c>
      <c r="EI4">
        <v>0</v>
      </c>
      <c r="EJ4">
        <f t="shared" si="45"/>
        <v>0</v>
      </c>
      <c r="EK4">
        <v>0</v>
      </c>
      <c r="EL4">
        <f t="shared" si="46"/>
        <v>0</v>
      </c>
      <c r="EM4">
        <v>0</v>
      </c>
      <c r="EN4">
        <f t="shared" si="47"/>
        <v>0</v>
      </c>
      <c r="EO4">
        <v>0</v>
      </c>
      <c r="EP4">
        <f t="shared" si="48"/>
        <v>0</v>
      </c>
      <c r="EQ4">
        <v>0</v>
      </c>
      <c r="ER4">
        <f t="shared" si="49"/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 s="1" t="s">
        <v>40</v>
      </c>
      <c r="FF4" t="s">
        <v>264</v>
      </c>
      <c r="FH4" t="s">
        <v>264</v>
      </c>
    </row>
    <row r="5" spans="1:185" x14ac:dyDescent="0.45">
      <c r="A5">
        <v>4</v>
      </c>
      <c r="B5" t="s">
        <v>33</v>
      </c>
      <c r="C5" t="s">
        <v>34</v>
      </c>
      <c r="E5" t="s">
        <v>35</v>
      </c>
      <c r="F5" s="2">
        <v>1</v>
      </c>
      <c r="G5">
        <f t="shared" si="52"/>
        <v>302.76</v>
      </c>
      <c r="H5">
        <f>900+273</f>
        <v>1173</v>
      </c>
      <c r="I5">
        <f>100+273</f>
        <v>373</v>
      </c>
      <c r="J5" s="2">
        <f t="shared" si="50"/>
        <v>0.31798806479113384</v>
      </c>
      <c r="K5">
        <f t="shared" si="51"/>
        <v>3.3300000000000003E-5</v>
      </c>
      <c r="L5" t="s">
        <v>38</v>
      </c>
      <c r="M5">
        <v>55</v>
      </c>
      <c r="N5">
        <f t="shared" si="0"/>
        <v>0.55706921601853776</v>
      </c>
      <c r="O5">
        <v>45</v>
      </c>
      <c r="P5">
        <f t="shared" si="1"/>
        <v>0.44293078398146224</v>
      </c>
      <c r="Q5">
        <v>0</v>
      </c>
      <c r="R5">
        <f t="shared" si="2"/>
        <v>0</v>
      </c>
      <c r="S5">
        <v>0</v>
      </c>
      <c r="T5">
        <f t="shared" si="3"/>
        <v>0</v>
      </c>
      <c r="U5">
        <v>0</v>
      </c>
      <c r="V5">
        <f t="shared" si="4"/>
        <v>0</v>
      </c>
      <c r="W5">
        <v>0</v>
      </c>
      <c r="X5">
        <f t="shared" si="5"/>
        <v>0</v>
      </c>
      <c r="Y5">
        <v>0</v>
      </c>
      <c r="Z5">
        <f t="shared" si="6"/>
        <v>0</v>
      </c>
      <c r="AA5">
        <v>0</v>
      </c>
      <c r="AB5">
        <f t="shared" si="7"/>
        <v>0</v>
      </c>
      <c r="AC5">
        <v>0</v>
      </c>
      <c r="AD5">
        <f t="shared" si="8"/>
        <v>0</v>
      </c>
      <c r="AE5">
        <v>0</v>
      </c>
      <c r="AF5">
        <f t="shared" si="9"/>
        <v>0</v>
      </c>
      <c r="AG5">
        <v>0</v>
      </c>
      <c r="AH5">
        <f t="shared" si="10"/>
        <v>0</v>
      </c>
      <c r="AI5">
        <v>0</v>
      </c>
      <c r="AJ5">
        <f t="shared" si="11"/>
        <v>0</v>
      </c>
      <c r="AK5">
        <v>0</v>
      </c>
      <c r="AL5">
        <f t="shared" si="12"/>
        <v>0</v>
      </c>
      <c r="AM5">
        <v>0</v>
      </c>
      <c r="AN5">
        <f t="shared" si="13"/>
        <v>0</v>
      </c>
      <c r="AO5">
        <v>0</v>
      </c>
      <c r="AP5">
        <f t="shared" si="14"/>
        <v>0</v>
      </c>
      <c r="AQ5">
        <v>0</v>
      </c>
      <c r="AR5">
        <f t="shared" si="15"/>
        <v>0</v>
      </c>
      <c r="AS5">
        <v>0</v>
      </c>
      <c r="AT5">
        <f t="shared" si="16"/>
        <v>0</v>
      </c>
      <c r="AU5">
        <v>0</v>
      </c>
      <c r="AV5">
        <f t="shared" si="17"/>
        <v>0</v>
      </c>
      <c r="AW5">
        <v>0</v>
      </c>
      <c r="AX5">
        <f t="shared" si="18"/>
        <v>0</v>
      </c>
      <c r="AY5">
        <v>0</v>
      </c>
      <c r="AZ5">
        <f t="shared" si="19"/>
        <v>0</v>
      </c>
      <c r="BA5">
        <v>0</v>
      </c>
      <c r="BB5">
        <f t="shared" si="20"/>
        <v>0</v>
      </c>
      <c r="BC5">
        <v>0</v>
      </c>
      <c r="BD5">
        <f t="shared" si="21"/>
        <v>0</v>
      </c>
      <c r="BE5">
        <v>0</v>
      </c>
      <c r="BF5">
        <f t="shared" si="22"/>
        <v>0</v>
      </c>
      <c r="BG5">
        <v>0</v>
      </c>
      <c r="BH5">
        <f t="shared" si="23"/>
        <v>0</v>
      </c>
      <c r="BI5">
        <v>0</v>
      </c>
      <c r="BJ5">
        <f t="shared" si="24"/>
        <v>0</v>
      </c>
      <c r="BK5">
        <v>0</v>
      </c>
      <c r="BL5">
        <f t="shared" si="25"/>
        <v>0</v>
      </c>
      <c r="BM5">
        <v>0</v>
      </c>
      <c r="BN5">
        <f t="shared" si="26"/>
        <v>0</v>
      </c>
      <c r="BO5">
        <v>0</v>
      </c>
      <c r="BP5">
        <f t="shared" si="27"/>
        <v>0</v>
      </c>
      <c r="BQ5">
        <v>0</v>
      </c>
      <c r="BR5">
        <f t="shared" si="28"/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100</v>
      </c>
      <c r="DD5">
        <f t="shared" si="29"/>
        <v>1</v>
      </c>
      <c r="DE5">
        <v>0</v>
      </c>
      <c r="DF5">
        <f t="shared" si="30"/>
        <v>0</v>
      </c>
      <c r="DG5">
        <v>0</v>
      </c>
      <c r="DH5">
        <f t="shared" si="31"/>
        <v>0</v>
      </c>
      <c r="DI5">
        <v>0</v>
      </c>
      <c r="DJ5">
        <f t="shared" si="32"/>
        <v>0</v>
      </c>
      <c r="DK5">
        <v>0</v>
      </c>
      <c r="DL5">
        <f t="shared" si="33"/>
        <v>0</v>
      </c>
      <c r="DM5">
        <v>0</v>
      </c>
      <c r="DN5">
        <f t="shared" si="34"/>
        <v>0</v>
      </c>
      <c r="DO5">
        <v>0</v>
      </c>
      <c r="DP5">
        <f t="shared" si="35"/>
        <v>0</v>
      </c>
      <c r="DQ5">
        <v>0</v>
      </c>
      <c r="DR5">
        <f t="shared" si="36"/>
        <v>0</v>
      </c>
      <c r="DS5">
        <v>0</v>
      </c>
      <c r="DT5">
        <f t="shared" si="37"/>
        <v>0</v>
      </c>
      <c r="DU5">
        <v>0</v>
      </c>
      <c r="DV5">
        <f t="shared" si="38"/>
        <v>0</v>
      </c>
      <c r="DW5">
        <v>0</v>
      </c>
      <c r="DX5">
        <f t="shared" si="39"/>
        <v>0</v>
      </c>
      <c r="DY5">
        <v>0</v>
      </c>
      <c r="DZ5">
        <f t="shared" si="40"/>
        <v>0</v>
      </c>
      <c r="EA5">
        <v>0</v>
      </c>
      <c r="EB5">
        <f t="shared" si="41"/>
        <v>0</v>
      </c>
      <c r="EC5">
        <v>0</v>
      </c>
      <c r="ED5">
        <f t="shared" si="42"/>
        <v>0</v>
      </c>
      <c r="EE5">
        <v>0</v>
      </c>
      <c r="EF5">
        <f t="shared" si="43"/>
        <v>0</v>
      </c>
      <c r="EG5">
        <v>0</v>
      </c>
      <c r="EH5">
        <f t="shared" si="44"/>
        <v>0</v>
      </c>
      <c r="EI5">
        <v>0</v>
      </c>
      <c r="EJ5">
        <f t="shared" si="45"/>
        <v>0</v>
      </c>
      <c r="EK5">
        <v>0</v>
      </c>
      <c r="EL5">
        <f t="shared" si="46"/>
        <v>0</v>
      </c>
      <c r="EM5">
        <v>0</v>
      </c>
      <c r="EN5">
        <f t="shared" si="47"/>
        <v>0</v>
      </c>
      <c r="EO5">
        <v>0</v>
      </c>
      <c r="EP5">
        <f t="shared" si="48"/>
        <v>0</v>
      </c>
      <c r="EQ5">
        <v>0</v>
      </c>
      <c r="ER5">
        <f t="shared" si="49"/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 s="1" t="s">
        <v>40</v>
      </c>
      <c r="FF5" t="s">
        <v>264</v>
      </c>
      <c r="FH5" t="s">
        <v>288</v>
      </c>
      <c r="FI5" t="s">
        <v>289</v>
      </c>
      <c r="FJ5" t="s">
        <v>290</v>
      </c>
      <c r="FK5" t="s">
        <v>291</v>
      </c>
      <c r="FL5" t="s">
        <v>292</v>
      </c>
      <c r="FM5" t="s">
        <v>293</v>
      </c>
      <c r="FN5" t="s">
        <v>294</v>
      </c>
      <c r="FO5" t="s">
        <v>295</v>
      </c>
    </row>
    <row r="6" spans="1:185" x14ac:dyDescent="0.45">
      <c r="A6">
        <v>5</v>
      </c>
      <c r="B6" t="s">
        <v>33</v>
      </c>
      <c r="C6" t="s">
        <v>34</v>
      </c>
      <c r="E6" t="s">
        <v>35</v>
      </c>
      <c r="F6" s="2">
        <v>1</v>
      </c>
      <c r="G6">
        <f t="shared" si="52"/>
        <v>302.76</v>
      </c>
      <c r="H6">
        <f>900+273</f>
        <v>1173</v>
      </c>
      <c r="I6">
        <f>125+273</f>
        <v>398</v>
      </c>
      <c r="J6" s="2">
        <f t="shared" si="50"/>
        <v>0.3393009377664109</v>
      </c>
      <c r="K6">
        <f t="shared" si="51"/>
        <v>3.3300000000000003E-5</v>
      </c>
      <c r="L6" t="s">
        <v>64</v>
      </c>
      <c r="M6">
        <v>55</v>
      </c>
      <c r="N6">
        <f t="shared" si="0"/>
        <v>0.55706921601853776</v>
      </c>
      <c r="O6">
        <v>45</v>
      </c>
      <c r="P6">
        <f t="shared" si="1"/>
        <v>0.44293078398146224</v>
      </c>
      <c r="Q6">
        <v>0</v>
      </c>
      <c r="R6">
        <f t="shared" si="2"/>
        <v>0</v>
      </c>
      <c r="S6">
        <v>0</v>
      </c>
      <c r="T6">
        <f t="shared" si="3"/>
        <v>0</v>
      </c>
      <c r="U6">
        <v>0</v>
      </c>
      <c r="V6">
        <f t="shared" si="4"/>
        <v>0</v>
      </c>
      <c r="W6">
        <v>0</v>
      </c>
      <c r="X6">
        <f t="shared" si="5"/>
        <v>0</v>
      </c>
      <c r="Y6">
        <v>0</v>
      </c>
      <c r="Z6">
        <f t="shared" si="6"/>
        <v>0</v>
      </c>
      <c r="AA6">
        <v>0</v>
      </c>
      <c r="AB6">
        <f t="shared" si="7"/>
        <v>0</v>
      </c>
      <c r="AC6">
        <v>0</v>
      </c>
      <c r="AD6">
        <f t="shared" si="8"/>
        <v>0</v>
      </c>
      <c r="AE6">
        <v>0</v>
      </c>
      <c r="AF6">
        <f t="shared" si="9"/>
        <v>0</v>
      </c>
      <c r="AG6">
        <v>0</v>
      </c>
      <c r="AH6">
        <f t="shared" si="10"/>
        <v>0</v>
      </c>
      <c r="AI6">
        <v>0</v>
      </c>
      <c r="AJ6">
        <f t="shared" si="11"/>
        <v>0</v>
      </c>
      <c r="AK6">
        <v>0</v>
      </c>
      <c r="AL6">
        <f t="shared" si="12"/>
        <v>0</v>
      </c>
      <c r="AM6">
        <v>0</v>
      </c>
      <c r="AN6">
        <f t="shared" si="13"/>
        <v>0</v>
      </c>
      <c r="AO6">
        <v>0</v>
      </c>
      <c r="AP6">
        <f t="shared" si="14"/>
        <v>0</v>
      </c>
      <c r="AQ6">
        <v>0</v>
      </c>
      <c r="AR6">
        <f t="shared" si="15"/>
        <v>0</v>
      </c>
      <c r="AS6">
        <v>0</v>
      </c>
      <c r="AT6">
        <f t="shared" si="16"/>
        <v>0</v>
      </c>
      <c r="AU6">
        <v>0</v>
      </c>
      <c r="AV6">
        <f t="shared" si="17"/>
        <v>0</v>
      </c>
      <c r="AW6">
        <v>0</v>
      </c>
      <c r="AX6">
        <f t="shared" si="18"/>
        <v>0</v>
      </c>
      <c r="AY6">
        <v>0</v>
      </c>
      <c r="AZ6">
        <f t="shared" si="19"/>
        <v>0</v>
      </c>
      <c r="BA6">
        <v>0</v>
      </c>
      <c r="BB6">
        <f t="shared" si="20"/>
        <v>0</v>
      </c>
      <c r="BC6">
        <v>0</v>
      </c>
      <c r="BD6">
        <f t="shared" si="21"/>
        <v>0</v>
      </c>
      <c r="BE6">
        <v>0</v>
      </c>
      <c r="BF6">
        <f t="shared" si="22"/>
        <v>0</v>
      </c>
      <c r="BG6">
        <v>0</v>
      </c>
      <c r="BH6">
        <f t="shared" si="23"/>
        <v>0</v>
      </c>
      <c r="BI6">
        <v>0</v>
      </c>
      <c r="BJ6">
        <f t="shared" si="24"/>
        <v>0</v>
      </c>
      <c r="BK6">
        <v>0</v>
      </c>
      <c r="BL6">
        <f t="shared" si="25"/>
        <v>0</v>
      </c>
      <c r="BM6">
        <v>0</v>
      </c>
      <c r="BN6">
        <f t="shared" si="26"/>
        <v>0</v>
      </c>
      <c r="BO6">
        <v>0</v>
      </c>
      <c r="BP6">
        <f t="shared" si="27"/>
        <v>0</v>
      </c>
      <c r="BQ6">
        <v>0</v>
      </c>
      <c r="BR6">
        <f t="shared" si="28"/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100</v>
      </c>
      <c r="DD6">
        <f t="shared" si="29"/>
        <v>1</v>
      </c>
      <c r="DE6">
        <v>0</v>
      </c>
      <c r="DF6">
        <f t="shared" si="30"/>
        <v>0</v>
      </c>
      <c r="DG6">
        <v>0</v>
      </c>
      <c r="DH6">
        <f t="shared" si="31"/>
        <v>0</v>
      </c>
      <c r="DI6">
        <v>0</v>
      </c>
      <c r="DJ6">
        <f t="shared" si="32"/>
        <v>0</v>
      </c>
      <c r="DK6">
        <v>0</v>
      </c>
      <c r="DL6">
        <f t="shared" si="33"/>
        <v>0</v>
      </c>
      <c r="DM6">
        <v>0</v>
      </c>
      <c r="DN6">
        <f t="shared" si="34"/>
        <v>0</v>
      </c>
      <c r="DO6">
        <v>0</v>
      </c>
      <c r="DP6">
        <f t="shared" si="35"/>
        <v>0</v>
      </c>
      <c r="DQ6">
        <v>0</v>
      </c>
      <c r="DR6">
        <f t="shared" si="36"/>
        <v>0</v>
      </c>
      <c r="DS6">
        <v>0</v>
      </c>
      <c r="DT6">
        <f t="shared" si="37"/>
        <v>0</v>
      </c>
      <c r="DU6">
        <v>0</v>
      </c>
      <c r="DV6">
        <f t="shared" si="38"/>
        <v>0</v>
      </c>
      <c r="DW6">
        <v>0</v>
      </c>
      <c r="DX6">
        <f t="shared" si="39"/>
        <v>0</v>
      </c>
      <c r="DY6">
        <v>0</v>
      </c>
      <c r="DZ6">
        <f t="shared" si="40"/>
        <v>0</v>
      </c>
      <c r="EA6">
        <v>0</v>
      </c>
      <c r="EB6">
        <f t="shared" si="41"/>
        <v>0</v>
      </c>
      <c r="EC6">
        <v>0</v>
      </c>
      <c r="ED6">
        <f t="shared" si="42"/>
        <v>0</v>
      </c>
      <c r="EE6">
        <v>0</v>
      </c>
      <c r="EF6">
        <f t="shared" si="43"/>
        <v>0</v>
      </c>
      <c r="EG6">
        <v>0</v>
      </c>
      <c r="EH6">
        <f t="shared" si="44"/>
        <v>0</v>
      </c>
      <c r="EI6">
        <v>0</v>
      </c>
      <c r="EJ6">
        <f t="shared" si="45"/>
        <v>0</v>
      </c>
      <c r="EK6">
        <v>0</v>
      </c>
      <c r="EL6">
        <f t="shared" si="46"/>
        <v>0</v>
      </c>
      <c r="EM6">
        <v>0</v>
      </c>
      <c r="EN6">
        <f t="shared" si="47"/>
        <v>0</v>
      </c>
      <c r="EO6">
        <v>0</v>
      </c>
      <c r="EP6">
        <f t="shared" si="48"/>
        <v>0</v>
      </c>
      <c r="EQ6">
        <v>0</v>
      </c>
      <c r="ER6">
        <f t="shared" si="49"/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 s="1" t="s">
        <v>40</v>
      </c>
      <c r="FF6" t="s">
        <v>264</v>
      </c>
      <c r="FH6">
        <v>55.844999999999999</v>
      </c>
      <c r="FI6">
        <v>2</v>
      </c>
      <c r="FJ6">
        <v>12.01</v>
      </c>
      <c r="FK6">
        <v>4</v>
      </c>
      <c r="FL6">
        <v>30.97</v>
      </c>
      <c r="FM6">
        <v>5</v>
      </c>
      <c r="FN6">
        <v>32.066000000000003</v>
      </c>
      <c r="FO6">
        <v>6</v>
      </c>
    </row>
    <row r="7" spans="1:185" x14ac:dyDescent="0.45">
      <c r="A7">
        <v>6</v>
      </c>
      <c r="B7" t="s">
        <v>33</v>
      </c>
      <c r="C7" t="s">
        <v>34</v>
      </c>
      <c r="E7" t="s">
        <v>42</v>
      </c>
      <c r="F7" s="2">
        <v>1</v>
      </c>
      <c r="G7">
        <f t="shared" si="52"/>
        <v>302.76</v>
      </c>
      <c r="H7">
        <v>1200</v>
      </c>
      <c r="I7">
        <f>25+273</f>
        <v>298</v>
      </c>
      <c r="J7" s="2">
        <f t="shared" si="50"/>
        <v>0.24833333333333332</v>
      </c>
      <c r="K7">
        <f t="shared" si="51"/>
        <v>3.3300000000000003E-5</v>
      </c>
      <c r="L7" t="s">
        <v>64</v>
      </c>
      <c r="M7">
        <v>50</v>
      </c>
      <c r="N7">
        <f t="shared" si="0"/>
        <v>0.50601268188626503</v>
      </c>
      <c r="O7">
        <v>48</v>
      </c>
      <c r="P7">
        <f t="shared" si="1"/>
        <v>0.47207338442909941</v>
      </c>
      <c r="Q7">
        <v>2</v>
      </c>
      <c r="R7">
        <f t="shared" si="2"/>
        <v>2.191393368463548E-2</v>
      </c>
      <c r="S7">
        <v>0</v>
      </c>
      <c r="T7">
        <f t="shared" si="3"/>
        <v>0</v>
      </c>
      <c r="U7">
        <v>0</v>
      </c>
      <c r="V7">
        <f t="shared" si="4"/>
        <v>0</v>
      </c>
      <c r="W7">
        <v>0</v>
      </c>
      <c r="X7">
        <f t="shared" si="5"/>
        <v>0</v>
      </c>
      <c r="Y7">
        <v>0</v>
      </c>
      <c r="Z7">
        <f t="shared" si="6"/>
        <v>0</v>
      </c>
      <c r="AA7">
        <v>0</v>
      </c>
      <c r="AB7">
        <f t="shared" si="7"/>
        <v>0</v>
      </c>
      <c r="AC7">
        <v>0</v>
      </c>
      <c r="AD7">
        <f t="shared" si="8"/>
        <v>0</v>
      </c>
      <c r="AE7">
        <v>0</v>
      </c>
      <c r="AF7">
        <f t="shared" si="9"/>
        <v>0</v>
      </c>
      <c r="AG7">
        <v>0</v>
      </c>
      <c r="AH7">
        <f t="shared" si="10"/>
        <v>0</v>
      </c>
      <c r="AI7">
        <v>0</v>
      </c>
      <c r="AJ7">
        <f t="shared" si="11"/>
        <v>0</v>
      </c>
      <c r="AK7">
        <v>0</v>
      </c>
      <c r="AL7">
        <f t="shared" si="12"/>
        <v>0</v>
      </c>
      <c r="AM7">
        <v>0</v>
      </c>
      <c r="AN7">
        <f t="shared" si="13"/>
        <v>0</v>
      </c>
      <c r="AO7">
        <v>0</v>
      </c>
      <c r="AP7">
        <f t="shared" si="14"/>
        <v>0</v>
      </c>
      <c r="AQ7">
        <v>0</v>
      </c>
      <c r="AR7">
        <f t="shared" si="15"/>
        <v>0</v>
      </c>
      <c r="AS7">
        <v>0</v>
      </c>
      <c r="AT7">
        <f t="shared" si="16"/>
        <v>0</v>
      </c>
      <c r="AU7">
        <v>0</v>
      </c>
      <c r="AV7">
        <f t="shared" si="17"/>
        <v>0</v>
      </c>
      <c r="AW7">
        <v>0</v>
      </c>
      <c r="AX7">
        <f t="shared" si="18"/>
        <v>0</v>
      </c>
      <c r="AY7">
        <v>0</v>
      </c>
      <c r="AZ7">
        <f t="shared" si="19"/>
        <v>0</v>
      </c>
      <c r="BA7">
        <v>0</v>
      </c>
      <c r="BB7">
        <f t="shared" si="20"/>
        <v>0</v>
      </c>
      <c r="BC7">
        <v>0</v>
      </c>
      <c r="BD7">
        <f t="shared" si="21"/>
        <v>0</v>
      </c>
      <c r="BE7">
        <v>0</v>
      </c>
      <c r="BF7">
        <f t="shared" si="22"/>
        <v>0</v>
      </c>
      <c r="BG7">
        <v>0</v>
      </c>
      <c r="BH7">
        <f t="shared" si="23"/>
        <v>0</v>
      </c>
      <c r="BI7">
        <v>0</v>
      </c>
      <c r="BJ7">
        <f t="shared" si="24"/>
        <v>0</v>
      </c>
      <c r="BK7">
        <v>0</v>
      </c>
      <c r="BL7">
        <f t="shared" si="25"/>
        <v>0</v>
      </c>
      <c r="BM7">
        <v>0</v>
      </c>
      <c r="BN7">
        <f t="shared" si="26"/>
        <v>0</v>
      </c>
      <c r="BO7">
        <v>0</v>
      </c>
      <c r="BP7">
        <f t="shared" si="27"/>
        <v>0</v>
      </c>
      <c r="BQ7">
        <v>0</v>
      </c>
      <c r="BR7">
        <f t="shared" si="28"/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100</v>
      </c>
      <c r="DD7">
        <f t="shared" si="29"/>
        <v>1</v>
      </c>
      <c r="DE7">
        <v>0</v>
      </c>
      <c r="DF7">
        <f t="shared" si="30"/>
        <v>0</v>
      </c>
      <c r="DG7">
        <v>0</v>
      </c>
      <c r="DH7">
        <f t="shared" si="31"/>
        <v>0</v>
      </c>
      <c r="DI7">
        <v>0</v>
      </c>
      <c r="DJ7">
        <f t="shared" si="32"/>
        <v>0</v>
      </c>
      <c r="DK7">
        <v>0</v>
      </c>
      <c r="DL7">
        <f t="shared" si="33"/>
        <v>0</v>
      </c>
      <c r="DM7">
        <v>0</v>
      </c>
      <c r="DN7">
        <f t="shared" si="34"/>
        <v>0</v>
      </c>
      <c r="DO7">
        <v>0</v>
      </c>
      <c r="DP7">
        <f t="shared" si="35"/>
        <v>0</v>
      </c>
      <c r="DQ7">
        <v>0</v>
      </c>
      <c r="DR7">
        <f t="shared" si="36"/>
        <v>0</v>
      </c>
      <c r="DS7">
        <v>0</v>
      </c>
      <c r="DT7">
        <f t="shared" si="37"/>
        <v>0</v>
      </c>
      <c r="DU7">
        <v>0</v>
      </c>
      <c r="DV7">
        <f t="shared" si="38"/>
        <v>0</v>
      </c>
      <c r="DW7">
        <v>0</v>
      </c>
      <c r="DX7">
        <f t="shared" si="39"/>
        <v>0</v>
      </c>
      <c r="DY7">
        <v>0</v>
      </c>
      <c r="DZ7">
        <f t="shared" si="40"/>
        <v>0</v>
      </c>
      <c r="EA7">
        <v>0</v>
      </c>
      <c r="EB7">
        <f t="shared" si="41"/>
        <v>0</v>
      </c>
      <c r="EC7">
        <v>0</v>
      </c>
      <c r="ED7">
        <f t="shared" si="42"/>
        <v>0</v>
      </c>
      <c r="EE7">
        <v>0</v>
      </c>
      <c r="EF7">
        <f t="shared" si="43"/>
        <v>0</v>
      </c>
      <c r="EG7">
        <v>0</v>
      </c>
      <c r="EH7">
        <f t="shared" si="44"/>
        <v>0</v>
      </c>
      <c r="EI7">
        <v>0</v>
      </c>
      <c r="EJ7">
        <f t="shared" si="45"/>
        <v>0</v>
      </c>
      <c r="EK7">
        <v>0</v>
      </c>
      <c r="EL7">
        <f t="shared" si="46"/>
        <v>0</v>
      </c>
      <c r="EM7">
        <v>0</v>
      </c>
      <c r="EN7">
        <f t="shared" si="47"/>
        <v>0</v>
      </c>
      <c r="EO7">
        <v>0</v>
      </c>
      <c r="EP7">
        <f t="shared" si="48"/>
        <v>0</v>
      </c>
      <c r="EQ7">
        <v>0</v>
      </c>
      <c r="ER7">
        <f t="shared" si="49"/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 s="1" t="s">
        <v>40</v>
      </c>
      <c r="FF7" t="s">
        <v>264</v>
      </c>
      <c r="FH7" t="s">
        <v>264</v>
      </c>
    </row>
    <row r="8" spans="1:185" x14ac:dyDescent="0.45">
      <c r="A8">
        <v>7</v>
      </c>
      <c r="B8" t="s">
        <v>33</v>
      </c>
      <c r="C8" t="s">
        <v>34</v>
      </c>
      <c r="E8" t="s">
        <v>42</v>
      </c>
      <c r="F8" s="2">
        <v>1</v>
      </c>
      <c r="G8">
        <f t="shared" si="52"/>
        <v>302.76</v>
      </c>
      <c r="H8">
        <v>1200</v>
      </c>
      <c r="I8">
        <f>50+273</f>
        <v>323</v>
      </c>
      <c r="J8" s="2">
        <f t="shared" si="50"/>
        <v>0.26916666666666667</v>
      </c>
      <c r="K8">
        <f t="shared" si="51"/>
        <v>3.3300000000000003E-5</v>
      </c>
      <c r="L8" t="s">
        <v>64</v>
      </c>
      <c r="M8">
        <v>50</v>
      </c>
      <c r="N8">
        <f t="shared" si="0"/>
        <v>0.50601268188626503</v>
      </c>
      <c r="O8">
        <v>48</v>
      </c>
      <c r="P8">
        <f t="shared" si="1"/>
        <v>0.47207338442909941</v>
      </c>
      <c r="Q8">
        <v>2</v>
      </c>
      <c r="R8">
        <f t="shared" si="2"/>
        <v>2.191393368463548E-2</v>
      </c>
      <c r="S8">
        <v>0</v>
      </c>
      <c r="T8">
        <f t="shared" si="3"/>
        <v>0</v>
      </c>
      <c r="U8">
        <v>0</v>
      </c>
      <c r="V8">
        <f t="shared" si="4"/>
        <v>0</v>
      </c>
      <c r="W8">
        <v>0</v>
      </c>
      <c r="X8">
        <f t="shared" si="5"/>
        <v>0</v>
      </c>
      <c r="Y8">
        <v>0</v>
      </c>
      <c r="Z8">
        <f t="shared" si="6"/>
        <v>0</v>
      </c>
      <c r="AA8">
        <v>0</v>
      </c>
      <c r="AB8">
        <f t="shared" si="7"/>
        <v>0</v>
      </c>
      <c r="AC8">
        <v>0</v>
      </c>
      <c r="AD8">
        <f t="shared" si="8"/>
        <v>0</v>
      </c>
      <c r="AE8">
        <v>0</v>
      </c>
      <c r="AF8">
        <f t="shared" si="9"/>
        <v>0</v>
      </c>
      <c r="AG8">
        <v>0</v>
      </c>
      <c r="AH8">
        <f t="shared" si="10"/>
        <v>0</v>
      </c>
      <c r="AI8">
        <v>0</v>
      </c>
      <c r="AJ8">
        <f t="shared" si="11"/>
        <v>0</v>
      </c>
      <c r="AK8">
        <v>0</v>
      </c>
      <c r="AL8">
        <f t="shared" si="12"/>
        <v>0</v>
      </c>
      <c r="AM8">
        <v>0</v>
      </c>
      <c r="AN8">
        <f t="shared" si="13"/>
        <v>0</v>
      </c>
      <c r="AO8">
        <v>0</v>
      </c>
      <c r="AP8">
        <f t="shared" si="14"/>
        <v>0</v>
      </c>
      <c r="AQ8">
        <v>0</v>
      </c>
      <c r="AR8">
        <f t="shared" si="15"/>
        <v>0</v>
      </c>
      <c r="AS8">
        <v>0</v>
      </c>
      <c r="AT8">
        <f t="shared" si="16"/>
        <v>0</v>
      </c>
      <c r="AU8">
        <v>0</v>
      </c>
      <c r="AV8">
        <f t="shared" si="17"/>
        <v>0</v>
      </c>
      <c r="AW8">
        <v>0</v>
      </c>
      <c r="AX8">
        <f t="shared" si="18"/>
        <v>0</v>
      </c>
      <c r="AY8">
        <v>0</v>
      </c>
      <c r="AZ8">
        <f t="shared" si="19"/>
        <v>0</v>
      </c>
      <c r="BA8">
        <v>0</v>
      </c>
      <c r="BB8">
        <f t="shared" si="20"/>
        <v>0</v>
      </c>
      <c r="BC8">
        <v>0</v>
      </c>
      <c r="BD8">
        <f t="shared" si="21"/>
        <v>0</v>
      </c>
      <c r="BE8">
        <v>0</v>
      </c>
      <c r="BF8">
        <f t="shared" si="22"/>
        <v>0</v>
      </c>
      <c r="BG8">
        <v>0</v>
      </c>
      <c r="BH8">
        <f t="shared" si="23"/>
        <v>0</v>
      </c>
      <c r="BI8">
        <v>0</v>
      </c>
      <c r="BJ8">
        <f t="shared" si="24"/>
        <v>0</v>
      </c>
      <c r="BK8">
        <v>0</v>
      </c>
      <c r="BL8">
        <f t="shared" si="25"/>
        <v>0</v>
      </c>
      <c r="BM8">
        <v>0</v>
      </c>
      <c r="BN8">
        <f t="shared" si="26"/>
        <v>0</v>
      </c>
      <c r="BO8">
        <v>0</v>
      </c>
      <c r="BP8">
        <f t="shared" si="27"/>
        <v>0</v>
      </c>
      <c r="BQ8">
        <v>0</v>
      </c>
      <c r="BR8">
        <f t="shared" si="28"/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100</v>
      </c>
      <c r="DD8">
        <f t="shared" si="29"/>
        <v>1</v>
      </c>
      <c r="DE8">
        <v>0</v>
      </c>
      <c r="DF8">
        <f t="shared" si="30"/>
        <v>0</v>
      </c>
      <c r="DG8">
        <v>0</v>
      </c>
      <c r="DH8">
        <f t="shared" si="31"/>
        <v>0</v>
      </c>
      <c r="DI8">
        <v>0</v>
      </c>
      <c r="DJ8">
        <f t="shared" si="32"/>
        <v>0</v>
      </c>
      <c r="DK8">
        <v>0</v>
      </c>
      <c r="DL8">
        <f t="shared" si="33"/>
        <v>0</v>
      </c>
      <c r="DM8">
        <v>0</v>
      </c>
      <c r="DN8">
        <f t="shared" si="34"/>
        <v>0</v>
      </c>
      <c r="DO8">
        <v>0</v>
      </c>
      <c r="DP8">
        <f t="shared" si="35"/>
        <v>0</v>
      </c>
      <c r="DQ8">
        <v>0</v>
      </c>
      <c r="DR8">
        <f t="shared" si="36"/>
        <v>0</v>
      </c>
      <c r="DS8">
        <v>0</v>
      </c>
      <c r="DT8">
        <f t="shared" si="37"/>
        <v>0</v>
      </c>
      <c r="DU8">
        <v>0</v>
      </c>
      <c r="DV8">
        <f t="shared" si="38"/>
        <v>0</v>
      </c>
      <c r="DW8">
        <v>0</v>
      </c>
      <c r="DX8">
        <f t="shared" si="39"/>
        <v>0</v>
      </c>
      <c r="DY8">
        <v>0</v>
      </c>
      <c r="DZ8">
        <f t="shared" si="40"/>
        <v>0</v>
      </c>
      <c r="EA8">
        <v>0</v>
      </c>
      <c r="EB8">
        <f t="shared" si="41"/>
        <v>0</v>
      </c>
      <c r="EC8">
        <v>0</v>
      </c>
      <c r="ED8">
        <f t="shared" si="42"/>
        <v>0</v>
      </c>
      <c r="EE8">
        <v>0</v>
      </c>
      <c r="EF8">
        <f t="shared" si="43"/>
        <v>0</v>
      </c>
      <c r="EG8">
        <v>0</v>
      </c>
      <c r="EH8">
        <f t="shared" si="44"/>
        <v>0</v>
      </c>
      <c r="EI8">
        <v>0</v>
      </c>
      <c r="EJ8">
        <f t="shared" si="45"/>
        <v>0</v>
      </c>
      <c r="EK8">
        <v>0</v>
      </c>
      <c r="EL8">
        <f t="shared" si="46"/>
        <v>0</v>
      </c>
      <c r="EM8">
        <v>0</v>
      </c>
      <c r="EN8">
        <f t="shared" si="47"/>
        <v>0</v>
      </c>
      <c r="EO8">
        <v>0</v>
      </c>
      <c r="EP8">
        <f t="shared" si="48"/>
        <v>0</v>
      </c>
      <c r="EQ8">
        <v>0</v>
      </c>
      <c r="ER8">
        <f t="shared" si="49"/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 s="1" t="s">
        <v>40</v>
      </c>
      <c r="FF8" t="s">
        <v>264</v>
      </c>
      <c r="FH8" t="s">
        <v>264</v>
      </c>
    </row>
    <row r="9" spans="1:185" x14ac:dyDescent="0.45">
      <c r="A9">
        <v>8</v>
      </c>
      <c r="B9" t="s">
        <v>33</v>
      </c>
      <c r="C9" t="s">
        <v>34</v>
      </c>
      <c r="E9" t="s">
        <v>42</v>
      </c>
      <c r="F9" s="2">
        <v>1</v>
      </c>
      <c r="G9">
        <f t="shared" si="52"/>
        <v>302.76</v>
      </c>
      <c r="H9">
        <v>1200</v>
      </c>
      <c r="I9">
        <f>75+273</f>
        <v>348</v>
      </c>
      <c r="J9" s="2">
        <f t="shared" si="50"/>
        <v>0.28999999999999998</v>
      </c>
      <c r="K9">
        <f t="shared" si="51"/>
        <v>3.3300000000000003E-5</v>
      </c>
      <c r="L9" t="s">
        <v>64</v>
      </c>
      <c r="M9">
        <v>50</v>
      </c>
      <c r="N9">
        <f t="shared" si="0"/>
        <v>0.50601268188626503</v>
      </c>
      <c r="O9">
        <v>48</v>
      </c>
      <c r="P9">
        <f t="shared" si="1"/>
        <v>0.47207338442909941</v>
      </c>
      <c r="Q9">
        <v>2</v>
      </c>
      <c r="R9">
        <f t="shared" si="2"/>
        <v>2.191393368463548E-2</v>
      </c>
      <c r="S9">
        <v>0</v>
      </c>
      <c r="T9">
        <f t="shared" si="3"/>
        <v>0</v>
      </c>
      <c r="U9">
        <v>0</v>
      </c>
      <c r="V9">
        <f t="shared" si="4"/>
        <v>0</v>
      </c>
      <c r="W9">
        <v>0</v>
      </c>
      <c r="X9">
        <f t="shared" si="5"/>
        <v>0</v>
      </c>
      <c r="Y9">
        <v>0</v>
      </c>
      <c r="Z9">
        <f t="shared" si="6"/>
        <v>0</v>
      </c>
      <c r="AA9">
        <v>0</v>
      </c>
      <c r="AB9">
        <f t="shared" si="7"/>
        <v>0</v>
      </c>
      <c r="AC9">
        <v>0</v>
      </c>
      <c r="AD9">
        <f t="shared" si="8"/>
        <v>0</v>
      </c>
      <c r="AE9">
        <v>0</v>
      </c>
      <c r="AF9">
        <f t="shared" si="9"/>
        <v>0</v>
      </c>
      <c r="AG9">
        <v>0</v>
      </c>
      <c r="AH9">
        <f t="shared" si="10"/>
        <v>0</v>
      </c>
      <c r="AI9">
        <v>0</v>
      </c>
      <c r="AJ9">
        <f t="shared" si="11"/>
        <v>0</v>
      </c>
      <c r="AK9">
        <v>0</v>
      </c>
      <c r="AL9">
        <f t="shared" si="12"/>
        <v>0</v>
      </c>
      <c r="AM9">
        <v>0</v>
      </c>
      <c r="AN9">
        <f t="shared" si="13"/>
        <v>0</v>
      </c>
      <c r="AO9">
        <v>0</v>
      </c>
      <c r="AP9">
        <f t="shared" si="14"/>
        <v>0</v>
      </c>
      <c r="AQ9">
        <v>0</v>
      </c>
      <c r="AR9">
        <f t="shared" si="15"/>
        <v>0</v>
      </c>
      <c r="AS9">
        <v>0</v>
      </c>
      <c r="AT9">
        <f t="shared" si="16"/>
        <v>0</v>
      </c>
      <c r="AU9">
        <v>0</v>
      </c>
      <c r="AV9">
        <f t="shared" si="17"/>
        <v>0</v>
      </c>
      <c r="AW9">
        <v>0</v>
      </c>
      <c r="AX9">
        <f t="shared" si="18"/>
        <v>0</v>
      </c>
      <c r="AY9">
        <v>0</v>
      </c>
      <c r="AZ9">
        <f t="shared" si="19"/>
        <v>0</v>
      </c>
      <c r="BA9">
        <v>0</v>
      </c>
      <c r="BB9">
        <f t="shared" si="20"/>
        <v>0</v>
      </c>
      <c r="BC9">
        <v>0</v>
      </c>
      <c r="BD9">
        <f t="shared" si="21"/>
        <v>0</v>
      </c>
      <c r="BE9">
        <v>0</v>
      </c>
      <c r="BF9">
        <f t="shared" si="22"/>
        <v>0</v>
      </c>
      <c r="BG9">
        <v>0</v>
      </c>
      <c r="BH9">
        <f t="shared" si="23"/>
        <v>0</v>
      </c>
      <c r="BI9">
        <v>0</v>
      </c>
      <c r="BJ9">
        <f t="shared" si="24"/>
        <v>0</v>
      </c>
      <c r="BK9">
        <v>0</v>
      </c>
      <c r="BL9">
        <f t="shared" si="25"/>
        <v>0</v>
      </c>
      <c r="BM9">
        <v>0</v>
      </c>
      <c r="BN9">
        <f t="shared" si="26"/>
        <v>0</v>
      </c>
      <c r="BO9">
        <v>0</v>
      </c>
      <c r="BP9">
        <f t="shared" si="27"/>
        <v>0</v>
      </c>
      <c r="BQ9">
        <v>0</v>
      </c>
      <c r="BR9">
        <f t="shared" si="28"/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100</v>
      </c>
      <c r="DD9">
        <f t="shared" si="29"/>
        <v>1</v>
      </c>
      <c r="DE9">
        <v>0</v>
      </c>
      <c r="DF9">
        <f t="shared" si="30"/>
        <v>0</v>
      </c>
      <c r="DG9">
        <v>0</v>
      </c>
      <c r="DH9">
        <f t="shared" si="31"/>
        <v>0</v>
      </c>
      <c r="DI9">
        <v>0</v>
      </c>
      <c r="DJ9">
        <f t="shared" si="32"/>
        <v>0</v>
      </c>
      <c r="DK9">
        <v>0</v>
      </c>
      <c r="DL9">
        <f t="shared" si="33"/>
        <v>0</v>
      </c>
      <c r="DM9">
        <v>0</v>
      </c>
      <c r="DN9">
        <f t="shared" si="34"/>
        <v>0</v>
      </c>
      <c r="DO9">
        <v>0</v>
      </c>
      <c r="DP9">
        <f t="shared" si="35"/>
        <v>0</v>
      </c>
      <c r="DQ9">
        <v>0</v>
      </c>
      <c r="DR9">
        <f t="shared" si="36"/>
        <v>0</v>
      </c>
      <c r="DS9">
        <v>0</v>
      </c>
      <c r="DT9">
        <f t="shared" si="37"/>
        <v>0</v>
      </c>
      <c r="DU9">
        <v>0</v>
      </c>
      <c r="DV9">
        <f t="shared" si="38"/>
        <v>0</v>
      </c>
      <c r="DW9">
        <v>0</v>
      </c>
      <c r="DX9">
        <f t="shared" si="39"/>
        <v>0</v>
      </c>
      <c r="DY9">
        <v>0</v>
      </c>
      <c r="DZ9">
        <f t="shared" si="40"/>
        <v>0</v>
      </c>
      <c r="EA9">
        <v>0</v>
      </c>
      <c r="EB9">
        <f t="shared" si="41"/>
        <v>0</v>
      </c>
      <c r="EC9">
        <v>0</v>
      </c>
      <c r="ED9">
        <f t="shared" si="42"/>
        <v>0</v>
      </c>
      <c r="EE9">
        <v>0</v>
      </c>
      <c r="EF9">
        <f t="shared" si="43"/>
        <v>0</v>
      </c>
      <c r="EG9">
        <v>0</v>
      </c>
      <c r="EH9">
        <f t="shared" si="44"/>
        <v>0</v>
      </c>
      <c r="EI9">
        <v>0</v>
      </c>
      <c r="EJ9">
        <f t="shared" si="45"/>
        <v>0</v>
      </c>
      <c r="EK9">
        <v>0</v>
      </c>
      <c r="EL9">
        <f t="shared" si="46"/>
        <v>0</v>
      </c>
      <c r="EM9">
        <v>0</v>
      </c>
      <c r="EN9">
        <f t="shared" si="47"/>
        <v>0</v>
      </c>
      <c r="EO9">
        <v>0</v>
      </c>
      <c r="EP9">
        <f t="shared" si="48"/>
        <v>0</v>
      </c>
      <c r="EQ9">
        <v>0</v>
      </c>
      <c r="ER9">
        <f t="shared" si="49"/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 s="1" t="s">
        <v>40</v>
      </c>
      <c r="FF9" t="s">
        <v>264</v>
      </c>
      <c r="FH9" t="s">
        <v>297</v>
      </c>
      <c r="FI9" t="s">
        <v>298</v>
      </c>
      <c r="FJ9" t="s">
        <v>299</v>
      </c>
      <c r="FK9" t="s">
        <v>300</v>
      </c>
      <c r="FL9" t="s">
        <v>301</v>
      </c>
      <c r="FM9" t="s">
        <v>302</v>
      </c>
      <c r="FN9" t="s">
        <v>303</v>
      </c>
      <c r="FO9" t="s">
        <v>304</v>
      </c>
    </row>
    <row r="10" spans="1:185" x14ac:dyDescent="0.45">
      <c r="A10">
        <v>9</v>
      </c>
      <c r="B10" t="s">
        <v>33</v>
      </c>
      <c r="C10" t="s">
        <v>34</v>
      </c>
      <c r="E10" t="s">
        <v>42</v>
      </c>
      <c r="F10" s="2">
        <v>1</v>
      </c>
      <c r="G10">
        <f t="shared" si="52"/>
        <v>302.76</v>
      </c>
      <c r="H10">
        <v>1200</v>
      </c>
      <c r="I10">
        <f>100+273</f>
        <v>373</v>
      </c>
      <c r="J10" s="2">
        <f t="shared" si="50"/>
        <v>0.31083333333333335</v>
      </c>
      <c r="K10">
        <f t="shared" si="51"/>
        <v>3.3300000000000003E-5</v>
      </c>
      <c r="L10" t="s">
        <v>64</v>
      </c>
      <c r="M10">
        <v>50</v>
      </c>
      <c r="N10">
        <f t="shared" si="0"/>
        <v>0.50601268188626503</v>
      </c>
      <c r="O10">
        <v>48</v>
      </c>
      <c r="P10">
        <f t="shared" si="1"/>
        <v>0.47207338442909941</v>
      </c>
      <c r="Q10">
        <v>2</v>
      </c>
      <c r="R10">
        <f t="shared" si="2"/>
        <v>2.191393368463548E-2</v>
      </c>
      <c r="S10">
        <v>0</v>
      </c>
      <c r="T10">
        <f t="shared" si="3"/>
        <v>0</v>
      </c>
      <c r="U10">
        <v>0</v>
      </c>
      <c r="V10">
        <f t="shared" si="4"/>
        <v>0</v>
      </c>
      <c r="W10">
        <v>0</v>
      </c>
      <c r="X10">
        <f t="shared" si="5"/>
        <v>0</v>
      </c>
      <c r="Y10">
        <v>0</v>
      </c>
      <c r="Z10">
        <f t="shared" si="6"/>
        <v>0</v>
      </c>
      <c r="AA10">
        <v>0</v>
      </c>
      <c r="AB10">
        <f t="shared" si="7"/>
        <v>0</v>
      </c>
      <c r="AC10">
        <v>0</v>
      </c>
      <c r="AD10">
        <f t="shared" si="8"/>
        <v>0</v>
      </c>
      <c r="AE10">
        <v>0</v>
      </c>
      <c r="AF10">
        <f t="shared" si="9"/>
        <v>0</v>
      </c>
      <c r="AG10">
        <v>0</v>
      </c>
      <c r="AH10">
        <f t="shared" si="10"/>
        <v>0</v>
      </c>
      <c r="AI10">
        <v>0</v>
      </c>
      <c r="AJ10">
        <f t="shared" si="11"/>
        <v>0</v>
      </c>
      <c r="AK10">
        <v>0</v>
      </c>
      <c r="AL10">
        <f t="shared" si="12"/>
        <v>0</v>
      </c>
      <c r="AM10">
        <v>0</v>
      </c>
      <c r="AN10">
        <f t="shared" si="13"/>
        <v>0</v>
      </c>
      <c r="AO10">
        <v>0</v>
      </c>
      <c r="AP10">
        <f t="shared" si="14"/>
        <v>0</v>
      </c>
      <c r="AQ10">
        <v>0</v>
      </c>
      <c r="AR10">
        <f t="shared" si="15"/>
        <v>0</v>
      </c>
      <c r="AS10">
        <v>0</v>
      </c>
      <c r="AT10">
        <f t="shared" si="16"/>
        <v>0</v>
      </c>
      <c r="AU10">
        <v>0</v>
      </c>
      <c r="AV10">
        <f t="shared" si="17"/>
        <v>0</v>
      </c>
      <c r="AW10">
        <v>0</v>
      </c>
      <c r="AX10">
        <f t="shared" si="18"/>
        <v>0</v>
      </c>
      <c r="AY10">
        <v>0</v>
      </c>
      <c r="AZ10">
        <f t="shared" si="19"/>
        <v>0</v>
      </c>
      <c r="BA10">
        <v>0</v>
      </c>
      <c r="BB10">
        <f t="shared" si="20"/>
        <v>0</v>
      </c>
      <c r="BC10">
        <v>0</v>
      </c>
      <c r="BD10">
        <f t="shared" si="21"/>
        <v>0</v>
      </c>
      <c r="BE10">
        <v>0</v>
      </c>
      <c r="BF10">
        <f t="shared" si="22"/>
        <v>0</v>
      </c>
      <c r="BG10">
        <v>0</v>
      </c>
      <c r="BH10">
        <f t="shared" si="23"/>
        <v>0</v>
      </c>
      <c r="BI10">
        <v>0</v>
      </c>
      <c r="BJ10">
        <f t="shared" si="24"/>
        <v>0</v>
      </c>
      <c r="BK10">
        <v>0</v>
      </c>
      <c r="BL10">
        <f t="shared" si="25"/>
        <v>0</v>
      </c>
      <c r="BM10">
        <v>0</v>
      </c>
      <c r="BN10">
        <f t="shared" si="26"/>
        <v>0</v>
      </c>
      <c r="BO10">
        <v>0</v>
      </c>
      <c r="BP10">
        <f t="shared" si="27"/>
        <v>0</v>
      </c>
      <c r="BQ10">
        <v>0</v>
      </c>
      <c r="BR10">
        <f t="shared" si="28"/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100</v>
      </c>
      <c r="DD10">
        <f t="shared" si="29"/>
        <v>1</v>
      </c>
      <c r="DE10">
        <v>0</v>
      </c>
      <c r="DF10">
        <f t="shared" si="30"/>
        <v>0</v>
      </c>
      <c r="DG10">
        <v>0</v>
      </c>
      <c r="DH10">
        <f t="shared" si="31"/>
        <v>0</v>
      </c>
      <c r="DI10">
        <v>0</v>
      </c>
      <c r="DJ10">
        <f t="shared" si="32"/>
        <v>0</v>
      </c>
      <c r="DK10">
        <v>0</v>
      </c>
      <c r="DL10">
        <f t="shared" si="33"/>
        <v>0</v>
      </c>
      <c r="DM10">
        <v>0</v>
      </c>
      <c r="DN10">
        <f t="shared" si="34"/>
        <v>0</v>
      </c>
      <c r="DO10">
        <v>0</v>
      </c>
      <c r="DP10">
        <f t="shared" si="35"/>
        <v>0</v>
      </c>
      <c r="DQ10">
        <v>0</v>
      </c>
      <c r="DR10">
        <f t="shared" si="36"/>
        <v>0</v>
      </c>
      <c r="DS10">
        <v>0</v>
      </c>
      <c r="DT10">
        <f t="shared" si="37"/>
        <v>0</v>
      </c>
      <c r="DU10">
        <v>0</v>
      </c>
      <c r="DV10">
        <f t="shared" si="38"/>
        <v>0</v>
      </c>
      <c r="DW10">
        <v>0</v>
      </c>
      <c r="DX10">
        <f t="shared" si="39"/>
        <v>0</v>
      </c>
      <c r="DY10">
        <v>0</v>
      </c>
      <c r="DZ10">
        <f t="shared" si="40"/>
        <v>0</v>
      </c>
      <c r="EA10">
        <v>0</v>
      </c>
      <c r="EB10">
        <f t="shared" si="41"/>
        <v>0</v>
      </c>
      <c r="EC10">
        <v>0</v>
      </c>
      <c r="ED10">
        <f t="shared" si="42"/>
        <v>0</v>
      </c>
      <c r="EE10">
        <v>0</v>
      </c>
      <c r="EF10">
        <f t="shared" si="43"/>
        <v>0</v>
      </c>
      <c r="EG10">
        <v>0</v>
      </c>
      <c r="EH10">
        <f t="shared" si="44"/>
        <v>0</v>
      </c>
      <c r="EI10">
        <v>0</v>
      </c>
      <c r="EJ10">
        <f t="shared" si="45"/>
        <v>0</v>
      </c>
      <c r="EK10">
        <v>0</v>
      </c>
      <c r="EL10">
        <f t="shared" si="46"/>
        <v>0</v>
      </c>
      <c r="EM10">
        <v>0</v>
      </c>
      <c r="EN10">
        <f t="shared" si="47"/>
        <v>0</v>
      </c>
      <c r="EO10">
        <v>0</v>
      </c>
      <c r="EP10">
        <f t="shared" si="48"/>
        <v>0</v>
      </c>
      <c r="EQ10">
        <v>0</v>
      </c>
      <c r="ER10">
        <f t="shared" si="49"/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 s="1" t="s">
        <v>40</v>
      </c>
      <c r="FF10" t="s">
        <v>264</v>
      </c>
      <c r="FH10">
        <v>28.0855</v>
      </c>
      <c r="FI10">
        <v>4</v>
      </c>
      <c r="FJ10">
        <v>51.996099999999998</v>
      </c>
      <c r="FK10">
        <v>1</v>
      </c>
      <c r="FL10">
        <v>95.94</v>
      </c>
      <c r="FM10">
        <v>1</v>
      </c>
      <c r="FN10">
        <v>207.2</v>
      </c>
      <c r="FO10">
        <v>4</v>
      </c>
    </row>
    <row r="11" spans="1:185" x14ac:dyDescent="0.45">
      <c r="A11">
        <v>10</v>
      </c>
      <c r="B11" t="s">
        <v>33</v>
      </c>
      <c r="C11" t="s">
        <v>34</v>
      </c>
      <c r="E11" t="s">
        <v>42</v>
      </c>
      <c r="F11" s="2">
        <v>1</v>
      </c>
      <c r="G11">
        <f t="shared" si="52"/>
        <v>302.76</v>
      </c>
      <c r="H11">
        <v>1200</v>
      </c>
      <c r="I11">
        <f>125+273</f>
        <v>398</v>
      </c>
      <c r="J11" s="2">
        <f t="shared" si="50"/>
        <v>0.33166666666666667</v>
      </c>
      <c r="K11">
        <f t="shared" si="51"/>
        <v>3.3300000000000003E-5</v>
      </c>
      <c r="L11" t="s">
        <v>64</v>
      </c>
      <c r="M11">
        <v>50</v>
      </c>
      <c r="N11">
        <f t="shared" si="0"/>
        <v>0.50601268188626503</v>
      </c>
      <c r="O11">
        <v>48</v>
      </c>
      <c r="P11">
        <f t="shared" si="1"/>
        <v>0.47207338442909941</v>
      </c>
      <c r="Q11">
        <v>2</v>
      </c>
      <c r="R11">
        <f t="shared" si="2"/>
        <v>2.191393368463548E-2</v>
      </c>
      <c r="S11">
        <v>0</v>
      </c>
      <c r="T11">
        <f t="shared" si="3"/>
        <v>0</v>
      </c>
      <c r="U11">
        <v>0</v>
      </c>
      <c r="V11">
        <f t="shared" si="4"/>
        <v>0</v>
      </c>
      <c r="W11">
        <v>0</v>
      </c>
      <c r="X11">
        <f t="shared" si="5"/>
        <v>0</v>
      </c>
      <c r="Y11">
        <v>0</v>
      </c>
      <c r="Z11">
        <f t="shared" si="6"/>
        <v>0</v>
      </c>
      <c r="AA11">
        <v>0</v>
      </c>
      <c r="AB11">
        <f t="shared" si="7"/>
        <v>0</v>
      </c>
      <c r="AC11">
        <v>0</v>
      </c>
      <c r="AD11">
        <f t="shared" si="8"/>
        <v>0</v>
      </c>
      <c r="AE11">
        <v>0</v>
      </c>
      <c r="AF11">
        <f t="shared" si="9"/>
        <v>0</v>
      </c>
      <c r="AG11">
        <v>0</v>
      </c>
      <c r="AH11">
        <f t="shared" si="10"/>
        <v>0</v>
      </c>
      <c r="AI11">
        <v>0</v>
      </c>
      <c r="AJ11">
        <f t="shared" si="11"/>
        <v>0</v>
      </c>
      <c r="AK11">
        <v>0</v>
      </c>
      <c r="AL11">
        <f t="shared" si="12"/>
        <v>0</v>
      </c>
      <c r="AM11">
        <v>0</v>
      </c>
      <c r="AN11">
        <f t="shared" si="13"/>
        <v>0</v>
      </c>
      <c r="AO11">
        <v>0</v>
      </c>
      <c r="AP11">
        <f t="shared" si="14"/>
        <v>0</v>
      </c>
      <c r="AQ11">
        <v>0</v>
      </c>
      <c r="AR11">
        <f t="shared" si="15"/>
        <v>0</v>
      </c>
      <c r="AS11">
        <v>0</v>
      </c>
      <c r="AT11">
        <f t="shared" si="16"/>
        <v>0</v>
      </c>
      <c r="AU11">
        <v>0</v>
      </c>
      <c r="AV11">
        <f t="shared" si="17"/>
        <v>0</v>
      </c>
      <c r="AW11">
        <v>0</v>
      </c>
      <c r="AX11">
        <f t="shared" si="18"/>
        <v>0</v>
      </c>
      <c r="AY11">
        <v>0</v>
      </c>
      <c r="AZ11">
        <f t="shared" si="19"/>
        <v>0</v>
      </c>
      <c r="BA11">
        <v>0</v>
      </c>
      <c r="BB11">
        <f t="shared" si="20"/>
        <v>0</v>
      </c>
      <c r="BC11">
        <v>0</v>
      </c>
      <c r="BD11">
        <f t="shared" si="21"/>
        <v>0</v>
      </c>
      <c r="BE11">
        <v>0</v>
      </c>
      <c r="BF11">
        <f t="shared" si="22"/>
        <v>0</v>
      </c>
      <c r="BG11">
        <v>0</v>
      </c>
      <c r="BH11">
        <f t="shared" si="23"/>
        <v>0</v>
      </c>
      <c r="BI11">
        <v>0</v>
      </c>
      <c r="BJ11">
        <f t="shared" si="24"/>
        <v>0</v>
      </c>
      <c r="BK11">
        <v>0</v>
      </c>
      <c r="BL11">
        <f t="shared" si="25"/>
        <v>0</v>
      </c>
      <c r="BM11">
        <v>0</v>
      </c>
      <c r="BN11">
        <f t="shared" si="26"/>
        <v>0</v>
      </c>
      <c r="BO11">
        <v>0</v>
      </c>
      <c r="BP11">
        <f t="shared" si="27"/>
        <v>0</v>
      </c>
      <c r="BQ11">
        <v>0</v>
      </c>
      <c r="BR11">
        <f t="shared" si="28"/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100</v>
      </c>
      <c r="DD11">
        <f t="shared" si="29"/>
        <v>1</v>
      </c>
      <c r="DE11">
        <v>0</v>
      </c>
      <c r="DF11">
        <f t="shared" si="30"/>
        <v>0</v>
      </c>
      <c r="DG11">
        <v>0</v>
      </c>
      <c r="DH11">
        <f t="shared" si="31"/>
        <v>0</v>
      </c>
      <c r="DI11">
        <v>0</v>
      </c>
      <c r="DJ11">
        <f t="shared" si="32"/>
        <v>0</v>
      </c>
      <c r="DK11">
        <v>0</v>
      </c>
      <c r="DL11">
        <f t="shared" si="33"/>
        <v>0</v>
      </c>
      <c r="DM11">
        <v>0</v>
      </c>
      <c r="DN11">
        <f t="shared" si="34"/>
        <v>0</v>
      </c>
      <c r="DO11">
        <v>0</v>
      </c>
      <c r="DP11">
        <f t="shared" si="35"/>
        <v>0</v>
      </c>
      <c r="DQ11">
        <v>0</v>
      </c>
      <c r="DR11">
        <f t="shared" si="36"/>
        <v>0</v>
      </c>
      <c r="DS11">
        <v>0</v>
      </c>
      <c r="DT11">
        <f t="shared" si="37"/>
        <v>0</v>
      </c>
      <c r="DU11">
        <v>0</v>
      </c>
      <c r="DV11">
        <f t="shared" si="38"/>
        <v>0</v>
      </c>
      <c r="DW11">
        <v>0</v>
      </c>
      <c r="DX11">
        <f t="shared" si="39"/>
        <v>0</v>
      </c>
      <c r="DY11">
        <v>0</v>
      </c>
      <c r="DZ11">
        <f t="shared" si="40"/>
        <v>0</v>
      </c>
      <c r="EA11">
        <v>0</v>
      </c>
      <c r="EB11">
        <f t="shared" si="41"/>
        <v>0</v>
      </c>
      <c r="EC11">
        <v>0</v>
      </c>
      <c r="ED11">
        <f t="shared" si="42"/>
        <v>0</v>
      </c>
      <c r="EE11">
        <v>0</v>
      </c>
      <c r="EF11">
        <f t="shared" si="43"/>
        <v>0</v>
      </c>
      <c r="EG11">
        <v>0</v>
      </c>
      <c r="EH11">
        <f t="shared" si="44"/>
        <v>0</v>
      </c>
      <c r="EI11">
        <v>0</v>
      </c>
      <c r="EJ11">
        <f t="shared" si="45"/>
        <v>0</v>
      </c>
      <c r="EK11">
        <v>0</v>
      </c>
      <c r="EL11">
        <f t="shared" si="46"/>
        <v>0</v>
      </c>
      <c r="EM11">
        <v>0</v>
      </c>
      <c r="EN11">
        <f t="shared" si="47"/>
        <v>0</v>
      </c>
      <c r="EO11">
        <v>0</v>
      </c>
      <c r="EP11">
        <f t="shared" si="48"/>
        <v>0</v>
      </c>
      <c r="EQ11">
        <v>0</v>
      </c>
      <c r="ER11">
        <f t="shared" si="49"/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 s="1" t="s">
        <v>40</v>
      </c>
      <c r="FF11" t="s">
        <v>264</v>
      </c>
      <c r="FH11" t="s">
        <v>264</v>
      </c>
    </row>
    <row r="12" spans="1:185" x14ac:dyDescent="0.45">
      <c r="A12">
        <v>11</v>
      </c>
      <c r="B12" t="s">
        <v>33</v>
      </c>
      <c r="C12" t="s">
        <v>34</v>
      </c>
      <c r="E12" t="s">
        <v>43</v>
      </c>
      <c r="F12" s="2">
        <v>1</v>
      </c>
      <c r="G12">
        <f t="shared" si="52"/>
        <v>302.76</v>
      </c>
      <c r="H12">
        <v>1200</v>
      </c>
      <c r="I12">
        <f>25+273</f>
        <v>298</v>
      </c>
      <c r="J12" s="2">
        <f t="shared" si="50"/>
        <v>0.24833333333333332</v>
      </c>
      <c r="K12">
        <f t="shared" si="51"/>
        <v>3.3300000000000003E-5</v>
      </c>
      <c r="L12" t="s">
        <v>64</v>
      </c>
      <c r="M12">
        <v>50</v>
      </c>
      <c r="N12">
        <f t="shared" si="0"/>
        <v>0.50525582280329717</v>
      </c>
      <c r="O12">
        <v>48</v>
      </c>
      <c r="P12">
        <f t="shared" si="1"/>
        <v>0.47136728942076755</v>
      </c>
      <c r="Q12">
        <v>0</v>
      </c>
      <c r="R12">
        <f t="shared" si="2"/>
        <v>0</v>
      </c>
      <c r="S12">
        <v>2</v>
      </c>
      <c r="T12">
        <f t="shared" si="3"/>
        <v>2.3376887775935287E-2</v>
      </c>
      <c r="U12">
        <v>0</v>
      </c>
      <c r="V12">
        <f t="shared" si="4"/>
        <v>0</v>
      </c>
      <c r="W12">
        <v>0</v>
      </c>
      <c r="X12">
        <f t="shared" si="5"/>
        <v>0</v>
      </c>
      <c r="Y12">
        <v>0</v>
      </c>
      <c r="Z12">
        <f t="shared" si="6"/>
        <v>0</v>
      </c>
      <c r="AA12">
        <v>0</v>
      </c>
      <c r="AB12">
        <f t="shared" si="7"/>
        <v>0</v>
      </c>
      <c r="AC12">
        <v>0</v>
      </c>
      <c r="AD12">
        <f t="shared" si="8"/>
        <v>0</v>
      </c>
      <c r="AE12">
        <v>0</v>
      </c>
      <c r="AF12">
        <f t="shared" si="9"/>
        <v>0</v>
      </c>
      <c r="AG12">
        <v>0</v>
      </c>
      <c r="AH12">
        <f t="shared" si="10"/>
        <v>0</v>
      </c>
      <c r="AI12">
        <v>0</v>
      </c>
      <c r="AJ12">
        <f t="shared" si="11"/>
        <v>0</v>
      </c>
      <c r="AK12">
        <v>0</v>
      </c>
      <c r="AL12">
        <f t="shared" si="12"/>
        <v>0</v>
      </c>
      <c r="AM12">
        <v>0</v>
      </c>
      <c r="AN12">
        <f t="shared" si="13"/>
        <v>0</v>
      </c>
      <c r="AO12">
        <v>0</v>
      </c>
      <c r="AP12">
        <f t="shared" si="14"/>
        <v>0</v>
      </c>
      <c r="AQ12">
        <v>0</v>
      </c>
      <c r="AR12">
        <f t="shared" si="15"/>
        <v>0</v>
      </c>
      <c r="AS12">
        <v>0</v>
      </c>
      <c r="AT12">
        <f t="shared" si="16"/>
        <v>0</v>
      </c>
      <c r="AU12">
        <v>0</v>
      </c>
      <c r="AV12">
        <f t="shared" si="17"/>
        <v>0</v>
      </c>
      <c r="AW12">
        <v>0</v>
      </c>
      <c r="AX12">
        <f t="shared" si="18"/>
        <v>0</v>
      </c>
      <c r="AY12">
        <v>0</v>
      </c>
      <c r="AZ12">
        <f t="shared" si="19"/>
        <v>0</v>
      </c>
      <c r="BA12">
        <v>0</v>
      </c>
      <c r="BB12">
        <f t="shared" si="20"/>
        <v>0</v>
      </c>
      <c r="BC12">
        <v>0</v>
      </c>
      <c r="BD12">
        <f t="shared" si="21"/>
        <v>0</v>
      </c>
      <c r="BE12">
        <v>0</v>
      </c>
      <c r="BF12">
        <f t="shared" si="22"/>
        <v>0</v>
      </c>
      <c r="BG12">
        <v>0</v>
      </c>
      <c r="BH12">
        <f t="shared" si="23"/>
        <v>0</v>
      </c>
      <c r="BI12">
        <v>0</v>
      </c>
      <c r="BJ12">
        <f t="shared" si="24"/>
        <v>0</v>
      </c>
      <c r="BK12">
        <v>0</v>
      </c>
      <c r="BL12">
        <f t="shared" si="25"/>
        <v>0</v>
      </c>
      <c r="BM12">
        <v>0</v>
      </c>
      <c r="BN12">
        <f t="shared" si="26"/>
        <v>0</v>
      </c>
      <c r="BO12">
        <v>0</v>
      </c>
      <c r="BP12">
        <f t="shared" si="27"/>
        <v>0</v>
      </c>
      <c r="BQ12">
        <v>0</v>
      </c>
      <c r="BR12">
        <f t="shared" si="28"/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100</v>
      </c>
      <c r="DD12">
        <f t="shared" si="29"/>
        <v>1</v>
      </c>
      <c r="DE12">
        <v>0</v>
      </c>
      <c r="DF12">
        <f t="shared" si="30"/>
        <v>0</v>
      </c>
      <c r="DG12">
        <v>0</v>
      </c>
      <c r="DH12">
        <f t="shared" si="31"/>
        <v>0</v>
      </c>
      <c r="DI12">
        <v>0</v>
      </c>
      <c r="DJ12">
        <f t="shared" si="32"/>
        <v>0</v>
      </c>
      <c r="DK12">
        <v>0</v>
      </c>
      <c r="DL12">
        <f t="shared" si="33"/>
        <v>0</v>
      </c>
      <c r="DM12">
        <v>0</v>
      </c>
      <c r="DN12">
        <f t="shared" si="34"/>
        <v>0</v>
      </c>
      <c r="DO12">
        <v>0</v>
      </c>
      <c r="DP12">
        <f t="shared" si="35"/>
        <v>0</v>
      </c>
      <c r="DQ12">
        <v>0</v>
      </c>
      <c r="DR12">
        <f t="shared" si="36"/>
        <v>0</v>
      </c>
      <c r="DS12">
        <v>0</v>
      </c>
      <c r="DT12">
        <f t="shared" si="37"/>
        <v>0</v>
      </c>
      <c r="DU12">
        <v>0</v>
      </c>
      <c r="DV12">
        <f t="shared" si="38"/>
        <v>0</v>
      </c>
      <c r="DW12">
        <v>0</v>
      </c>
      <c r="DX12">
        <f t="shared" si="39"/>
        <v>0</v>
      </c>
      <c r="DY12">
        <v>0</v>
      </c>
      <c r="DZ12">
        <f t="shared" si="40"/>
        <v>0</v>
      </c>
      <c r="EA12">
        <v>0</v>
      </c>
      <c r="EB12">
        <f t="shared" si="41"/>
        <v>0</v>
      </c>
      <c r="EC12">
        <v>0</v>
      </c>
      <c r="ED12">
        <f t="shared" si="42"/>
        <v>0</v>
      </c>
      <c r="EE12">
        <v>0</v>
      </c>
      <c r="EF12">
        <f t="shared" si="43"/>
        <v>0</v>
      </c>
      <c r="EG12">
        <v>0</v>
      </c>
      <c r="EH12">
        <f t="shared" si="44"/>
        <v>0</v>
      </c>
      <c r="EI12">
        <v>0</v>
      </c>
      <c r="EJ12">
        <f t="shared" si="45"/>
        <v>0</v>
      </c>
      <c r="EK12">
        <v>0</v>
      </c>
      <c r="EL12">
        <f t="shared" si="46"/>
        <v>0</v>
      </c>
      <c r="EM12">
        <v>0</v>
      </c>
      <c r="EN12">
        <f t="shared" si="47"/>
        <v>0</v>
      </c>
      <c r="EO12">
        <v>0</v>
      </c>
      <c r="EP12">
        <f t="shared" si="48"/>
        <v>0</v>
      </c>
      <c r="EQ12">
        <v>0</v>
      </c>
      <c r="ER12">
        <f t="shared" si="49"/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 s="1" t="s">
        <v>40</v>
      </c>
      <c r="FF12" t="s">
        <v>264</v>
      </c>
      <c r="FH12" t="s">
        <v>305</v>
      </c>
      <c r="FI12" t="s">
        <v>306</v>
      </c>
      <c r="FJ12" t="s">
        <v>307</v>
      </c>
      <c r="FK12" t="s">
        <v>308</v>
      </c>
      <c r="FL12" t="s">
        <v>309</v>
      </c>
      <c r="FM12" t="s">
        <v>310</v>
      </c>
      <c r="FN12" t="s">
        <v>279</v>
      </c>
      <c r="FO12" t="s">
        <v>311</v>
      </c>
    </row>
    <row r="13" spans="1:185" x14ac:dyDescent="0.45">
      <c r="A13">
        <v>12</v>
      </c>
      <c r="B13" t="s">
        <v>33</v>
      </c>
      <c r="C13" t="s">
        <v>34</v>
      </c>
      <c r="E13" t="s">
        <v>43</v>
      </c>
      <c r="F13" s="2">
        <v>1</v>
      </c>
      <c r="G13">
        <f t="shared" si="52"/>
        <v>302.76</v>
      </c>
      <c r="H13">
        <v>1200</v>
      </c>
      <c r="I13">
        <f>100+273</f>
        <v>373</v>
      </c>
      <c r="J13" s="2">
        <f t="shared" si="50"/>
        <v>0.31083333333333335</v>
      </c>
      <c r="K13">
        <f t="shared" si="51"/>
        <v>3.3300000000000003E-5</v>
      </c>
      <c r="L13" t="s">
        <v>64</v>
      </c>
      <c r="M13">
        <v>50</v>
      </c>
      <c r="N13">
        <f t="shared" si="0"/>
        <v>0.50525582280329717</v>
      </c>
      <c r="O13">
        <v>48</v>
      </c>
      <c r="P13">
        <f t="shared" si="1"/>
        <v>0.47136728942076755</v>
      </c>
      <c r="Q13">
        <v>0</v>
      </c>
      <c r="R13">
        <f t="shared" si="2"/>
        <v>0</v>
      </c>
      <c r="S13">
        <v>2</v>
      </c>
      <c r="T13">
        <f t="shared" si="3"/>
        <v>2.3376887775935287E-2</v>
      </c>
      <c r="U13">
        <v>0</v>
      </c>
      <c r="V13">
        <f t="shared" si="4"/>
        <v>0</v>
      </c>
      <c r="W13">
        <v>0</v>
      </c>
      <c r="X13">
        <f t="shared" si="5"/>
        <v>0</v>
      </c>
      <c r="Y13">
        <v>0</v>
      </c>
      <c r="Z13">
        <f t="shared" si="6"/>
        <v>0</v>
      </c>
      <c r="AA13">
        <v>0</v>
      </c>
      <c r="AB13">
        <f t="shared" si="7"/>
        <v>0</v>
      </c>
      <c r="AC13">
        <v>0</v>
      </c>
      <c r="AD13">
        <f t="shared" si="8"/>
        <v>0</v>
      </c>
      <c r="AE13">
        <v>0</v>
      </c>
      <c r="AF13">
        <f t="shared" si="9"/>
        <v>0</v>
      </c>
      <c r="AG13">
        <v>0</v>
      </c>
      <c r="AH13">
        <f t="shared" si="10"/>
        <v>0</v>
      </c>
      <c r="AI13">
        <v>0</v>
      </c>
      <c r="AJ13">
        <f t="shared" si="11"/>
        <v>0</v>
      </c>
      <c r="AK13">
        <v>0</v>
      </c>
      <c r="AL13">
        <f t="shared" si="12"/>
        <v>0</v>
      </c>
      <c r="AM13">
        <v>0</v>
      </c>
      <c r="AN13">
        <f t="shared" si="13"/>
        <v>0</v>
      </c>
      <c r="AO13">
        <v>0</v>
      </c>
      <c r="AP13">
        <f t="shared" si="14"/>
        <v>0</v>
      </c>
      <c r="AQ13">
        <v>0</v>
      </c>
      <c r="AR13">
        <f t="shared" si="15"/>
        <v>0</v>
      </c>
      <c r="AS13">
        <v>0</v>
      </c>
      <c r="AT13">
        <f t="shared" si="16"/>
        <v>0</v>
      </c>
      <c r="AU13">
        <v>0</v>
      </c>
      <c r="AV13">
        <f t="shared" si="17"/>
        <v>0</v>
      </c>
      <c r="AW13">
        <v>0</v>
      </c>
      <c r="AX13">
        <f t="shared" si="18"/>
        <v>0</v>
      </c>
      <c r="AY13">
        <v>0</v>
      </c>
      <c r="AZ13">
        <f t="shared" si="19"/>
        <v>0</v>
      </c>
      <c r="BA13">
        <v>0</v>
      </c>
      <c r="BB13">
        <f t="shared" si="20"/>
        <v>0</v>
      </c>
      <c r="BC13">
        <v>0</v>
      </c>
      <c r="BD13">
        <f t="shared" si="21"/>
        <v>0</v>
      </c>
      <c r="BE13">
        <v>0</v>
      </c>
      <c r="BF13">
        <f t="shared" si="22"/>
        <v>0</v>
      </c>
      <c r="BG13">
        <v>0</v>
      </c>
      <c r="BH13">
        <f t="shared" si="23"/>
        <v>0</v>
      </c>
      <c r="BI13">
        <v>0</v>
      </c>
      <c r="BJ13">
        <f t="shared" si="24"/>
        <v>0</v>
      </c>
      <c r="BK13">
        <v>0</v>
      </c>
      <c r="BL13">
        <f t="shared" si="25"/>
        <v>0</v>
      </c>
      <c r="BM13">
        <v>0</v>
      </c>
      <c r="BN13">
        <f t="shared" si="26"/>
        <v>0</v>
      </c>
      <c r="BO13">
        <v>0</v>
      </c>
      <c r="BP13">
        <f t="shared" si="27"/>
        <v>0</v>
      </c>
      <c r="BQ13">
        <v>0</v>
      </c>
      <c r="BR13">
        <f t="shared" si="28"/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100</v>
      </c>
      <c r="DD13">
        <f t="shared" si="29"/>
        <v>1</v>
      </c>
      <c r="DE13">
        <v>0</v>
      </c>
      <c r="DF13">
        <f t="shared" si="30"/>
        <v>0</v>
      </c>
      <c r="DG13">
        <v>0</v>
      </c>
      <c r="DH13">
        <f t="shared" si="31"/>
        <v>0</v>
      </c>
      <c r="DI13">
        <v>0</v>
      </c>
      <c r="DJ13">
        <f t="shared" si="32"/>
        <v>0</v>
      </c>
      <c r="DK13">
        <v>0</v>
      </c>
      <c r="DL13">
        <f t="shared" si="33"/>
        <v>0</v>
      </c>
      <c r="DM13">
        <v>0</v>
      </c>
      <c r="DN13">
        <f t="shared" si="34"/>
        <v>0</v>
      </c>
      <c r="DO13">
        <v>0</v>
      </c>
      <c r="DP13">
        <f t="shared" si="35"/>
        <v>0</v>
      </c>
      <c r="DQ13">
        <v>0</v>
      </c>
      <c r="DR13">
        <f t="shared" si="36"/>
        <v>0</v>
      </c>
      <c r="DS13">
        <v>0</v>
      </c>
      <c r="DT13">
        <f t="shared" si="37"/>
        <v>0</v>
      </c>
      <c r="DU13">
        <v>0</v>
      </c>
      <c r="DV13">
        <f t="shared" si="38"/>
        <v>0</v>
      </c>
      <c r="DW13">
        <v>0</v>
      </c>
      <c r="DX13">
        <f t="shared" si="39"/>
        <v>0</v>
      </c>
      <c r="DY13">
        <v>0</v>
      </c>
      <c r="DZ13">
        <f t="shared" si="40"/>
        <v>0</v>
      </c>
      <c r="EA13">
        <v>0</v>
      </c>
      <c r="EB13">
        <f t="shared" si="41"/>
        <v>0</v>
      </c>
      <c r="EC13">
        <v>0</v>
      </c>
      <c r="ED13">
        <f t="shared" si="42"/>
        <v>0</v>
      </c>
      <c r="EE13">
        <v>0</v>
      </c>
      <c r="EF13">
        <f t="shared" si="43"/>
        <v>0</v>
      </c>
      <c r="EG13">
        <v>0</v>
      </c>
      <c r="EH13">
        <f t="shared" si="44"/>
        <v>0</v>
      </c>
      <c r="EI13">
        <v>0</v>
      </c>
      <c r="EJ13">
        <f t="shared" si="45"/>
        <v>0</v>
      </c>
      <c r="EK13">
        <v>0</v>
      </c>
      <c r="EL13">
        <f t="shared" si="46"/>
        <v>0</v>
      </c>
      <c r="EM13">
        <v>0</v>
      </c>
      <c r="EN13">
        <f t="shared" si="47"/>
        <v>0</v>
      </c>
      <c r="EO13">
        <v>0</v>
      </c>
      <c r="EP13">
        <f t="shared" si="48"/>
        <v>0</v>
      </c>
      <c r="EQ13">
        <v>0</v>
      </c>
      <c r="ER13">
        <f t="shared" si="49"/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 s="1" t="s">
        <v>40</v>
      </c>
      <c r="FF13" t="s">
        <v>264</v>
      </c>
      <c r="FH13">
        <v>118.71</v>
      </c>
      <c r="FI13">
        <v>4</v>
      </c>
      <c r="FJ13">
        <v>121.76</v>
      </c>
      <c r="FK13">
        <v>5</v>
      </c>
      <c r="FL13">
        <v>208.98</v>
      </c>
      <c r="FM13">
        <v>5</v>
      </c>
      <c r="FN13">
        <v>112.411</v>
      </c>
      <c r="FO13">
        <v>2</v>
      </c>
    </row>
    <row r="14" spans="1:185" x14ac:dyDescent="0.45">
      <c r="A14">
        <v>13</v>
      </c>
      <c r="B14" t="s">
        <v>33</v>
      </c>
      <c r="C14" t="s">
        <v>34</v>
      </c>
      <c r="E14" t="s">
        <v>43</v>
      </c>
      <c r="F14" s="2">
        <v>1</v>
      </c>
      <c r="G14">
        <f t="shared" si="52"/>
        <v>302.76</v>
      </c>
      <c r="H14">
        <v>1200</v>
      </c>
      <c r="I14">
        <f>150+273</f>
        <v>423</v>
      </c>
      <c r="J14" s="2">
        <f t="shared" si="50"/>
        <v>0.35249999999999998</v>
      </c>
      <c r="K14">
        <f t="shared" si="51"/>
        <v>3.3300000000000003E-5</v>
      </c>
      <c r="L14" t="s">
        <v>64</v>
      </c>
      <c r="M14">
        <v>50</v>
      </c>
      <c r="N14">
        <f t="shared" si="0"/>
        <v>0.50525582280329717</v>
      </c>
      <c r="O14">
        <v>48</v>
      </c>
      <c r="P14">
        <f t="shared" si="1"/>
        <v>0.47136728942076755</v>
      </c>
      <c r="Q14">
        <v>0</v>
      </c>
      <c r="R14">
        <f t="shared" si="2"/>
        <v>0</v>
      </c>
      <c r="S14">
        <v>2</v>
      </c>
      <c r="T14">
        <f t="shared" si="3"/>
        <v>2.3376887775935287E-2</v>
      </c>
      <c r="U14">
        <v>0</v>
      </c>
      <c r="V14">
        <f t="shared" si="4"/>
        <v>0</v>
      </c>
      <c r="W14">
        <v>0</v>
      </c>
      <c r="X14">
        <f t="shared" si="5"/>
        <v>0</v>
      </c>
      <c r="Y14">
        <v>0</v>
      </c>
      <c r="Z14">
        <f t="shared" si="6"/>
        <v>0</v>
      </c>
      <c r="AA14">
        <v>0</v>
      </c>
      <c r="AB14">
        <f t="shared" si="7"/>
        <v>0</v>
      </c>
      <c r="AC14">
        <v>0</v>
      </c>
      <c r="AD14">
        <f t="shared" si="8"/>
        <v>0</v>
      </c>
      <c r="AE14">
        <v>0</v>
      </c>
      <c r="AF14">
        <f t="shared" si="9"/>
        <v>0</v>
      </c>
      <c r="AG14">
        <v>0</v>
      </c>
      <c r="AH14">
        <f t="shared" si="10"/>
        <v>0</v>
      </c>
      <c r="AI14">
        <v>0</v>
      </c>
      <c r="AJ14">
        <f t="shared" si="11"/>
        <v>0</v>
      </c>
      <c r="AK14">
        <v>0</v>
      </c>
      <c r="AL14">
        <f t="shared" si="12"/>
        <v>0</v>
      </c>
      <c r="AM14">
        <v>0</v>
      </c>
      <c r="AN14">
        <f t="shared" si="13"/>
        <v>0</v>
      </c>
      <c r="AO14">
        <v>0</v>
      </c>
      <c r="AP14">
        <f t="shared" si="14"/>
        <v>0</v>
      </c>
      <c r="AQ14">
        <v>0</v>
      </c>
      <c r="AR14">
        <f t="shared" si="15"/>
        <v>0</v>
      </c>
      <c r="AS14">
        <v>0</v>
      </c>
      <c r="AT14">
        <f t="shared" si="16"/>
        <v>0</v>
      </c>
      <c r="AU14">
        <v>0</v>
      </c>
      <c r="AV14">
        <f t="shared" si="17"/>
        <v>0</v>
      </c>
      <c r="AW14">
        <v>0</v>
      </c>
      <c r="AX14">
        <f t="shared" si="18"/>
        <v>0</v>
      </c>
      <c r="AY14">
        <v>0</v>
      </c>
      <c r="AZ14">
        <f t="shared" si="19"/>
        <v>0</v>
      </c>
      <c r="BA14">
        <v>0</v>
      </c>
      <c r="BB14">
        <f t="shared" si="20"/>
        <v>0</v>
      </c>
      <c r="BC14">
        <v>0</v>
      </c>
      <c r="BD14">
        <f t="shared" si="21"/>
        <v>0</v>
      </c>
      <c r="BE14">
        <v>0</v>
      </c>
      <c r="BF14">
        <f t="shared" si="22"/>
        <v>0</v>
      </c>
      <c r="BG14">
        <v>0</v>
      </c>
      <c r="BH14">
        <f t="shared" si="23"/>
        <v>0</v>
      </c>
      <c r="BI14">
        <v>0</v>
      </c>
      <c r="BJ14">
        <f t="shared" si="24"/>
        <v>0</v>
      </c>
      <c r="BK14">
        <v>0</v>
      </c>
      <c r="BL14">
        <f t="shared" si="25"/>
        <v>0</v>
      </c>
      <c r="BM14">
        <v>0</v>
      </c>
      <c r="BN14">
        <f t="shared" si="26"/>
        <v>0</v>
      </c>
      <c r="BO14">
        <v>0</v>
      </c>
      <c r="BP14">
        <f t="shared" si="27"/>
        <v>0</v>
      </c>
      <c r="BQ14">
        <v>0</v>
      </c>
      <c r="BR14">
        <f t="shared" si="28"/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100</v>
      </c>
      <c r="DD14">
        <f t="shared" si="29"/>
        <v>1</v>
      </c>
      <c r="DE14">
        <v>0</v>
      </c>
      <c r="DF14">
        <f t="shared" si="30"/>
        <v>0</v>
      </c>
      <c r="DG14">
        <v>0</v>
      </c>
      <c r="DH14">
        <f t="shared" si="31"/>
        <v>0</v>
      </c>
      <c r="DI14">
        <v>0</v>
      </c>
      <c r="DJ14">
        <f t="shared" si="32"/>
        <v>0</v>
      </c>
      <c r="DK14">
        <v>0</v>
      </c>
      <c r="DL14">
        <f t="shared" si="33"/>
        <v>0</v>
      </c>
      <c r="DM14">
        <v>0</v>
      </c>
      <c r="DN14">
        <f t="shared" si="34"/>
        <v>0</v>
      </c>
      <c r="DO14">
        <v>0</v>
      </c>
      <c r="DP14">
        <f t="shared" si="35"/>
        <v>0</v>
      </c>
      <c r="DQ14">
        <v>0</v>
      </c>
      <c r="DR14">
        <f t="shared" si="36"/>
        <v>0</v>
      </c>
      <c r="DS14">
        <v>0</v>
      </c>
      <c r="DT14">
        <f t="shared" si="37"/>
        <v>0</v>
      </c>
      <c r="DU14">
        <v>0</v>
      </c>
      <c r="DV14">
        <f t="shared" si="38"/>
        <v>0</v>
      </c>
      <c r="DW14">
        <v>0</v>
      </c>
      <c r="DX14">
        <f t="shared" si="39"/>
        <v>0</v>
      </c>
      <c r="DY14">
        <v>0</v>
      </c>
      <c r="DZ14">
        <f t="shared" si="40"/>
        <v>0</v>
      </c>
      <c r="EA14">
        <v>0</v>
      </c>
      <c r="EB14">
        <f t="shared" si="41"/>
        <v>0</v>
      </c>
      <c r="EC14">
        <v>0</v>
      </c>
      <c r="ED14">
        <f t="shared" si="42"/>
        <v>0</v>
      </c>
      <c r="EE14">
        <v>0</v>
      </c>
      <c r="EF14">
        <f t="shared" si="43"/>
        <v>0</v>
      </c>
      <c r="EG14">
        <v>0</v>
      </c>
      <c r="EH14">
        <f t="shared" si="44"/>
        <v>0</v>
      </c>
      <c r="EI14">
        <v>0</v>
      </c>
      <c r="EJ14">
        <f t="shared" si="45"/>
        <v>0</v>
      </c>
      <c r="EK14">
        <v>0</v>
      </c>
      <c r="EL14">
        <f t="shared" si="46"/>
        <v>0</v>
      </c>
      <c r="EM14">
        <v>0</v>
      </c>
      <c r="EN14">
        <f t="shared" si="47"/>
        <v>0</v>
      </c>
      <c r="EO14">
        <v>0</v>
      </c>
      <c r="EP14">
        <f t="shared" si="48"/>
        <v>0</v>
      </c>
      <c r="EQ14">
        <v>0</v>
      </c>
      <c r="ER14">
        <f t="shared" si="49"/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 s="1" t="s">
        <v>40</v>
      </c>
      <c r="FF14" t="s">
        <v>264</v>
      </c>
      <c r="FH14" t="s">
        <v>264</v>
      </c>
    </row>
    <row r="15" spans="1:185" x14ac:dyDescent="0.45">
      <c r="A15">
        <v>14</v>
      </c>
      <c r="B15" t="s">
        <v>33</v>
      </c>
      <c r="C15" t="s">
        <v>34</v>
      </c>
      <c r="E15" t="s">
        <v>43</v>
      </c>
      <c r="F15" s="2">
        <v>1</v>
      </c>
      <c r="G15">
        <f t="shared" si="52"/>
        <v>302.76</v>
      </c>
      <c r="H15">
        <v>1200</v>
      </c>
      <c r="I15">
        <f>175+273</f>
        <v>448</v>
      </c>
      <c r="J15" s="2">
        <f t="shared" si="50"/>
        <v>0.37333333333333335</v>
      </c>
      <c r="K15">
        <f t="shared" si="51"/>
        <v>3.3300000000000003E-5</v>
      </c>
      <c r="L15" t="s">
        <v>64</v>
      </c>
      <c r="M15">
        <v>50</v>
      </c>
      <c r="N15">
        <f t="shared" si="0"/>
        <v>0.50525582280329717</v>
      </c>
      <c r="O15">
        <v>48</v>
      </c>
      <c r="P15">
        <f t="shared" si="1"/>
        <v>0.47136728942076755</v>
      </c>
      <c r="Q15">
        <v>0</v>
      </c>
      <c r="R15">
        <f t="shared" si="2"/>
        <v>0</v>
      </c>
      <c r="S15">
        <v>2</v>
      </c>
      <c r="T15">
        <f t="shared" si="3"/>
        <v>2.3376887775935287E-2</v>
      </c>
      <c r="U15">
        <v>0</v>
      </c>
      <c r="V15">
        <f t="shared" si="4"/>
        <v>0</v>
      </c>
      <c r="W15">
        <v>0</v>
      </c>
      <c r="X15">
        <f t="shared" si="5"/>
        <v>0</v>
      </c>
      <c r="Y15">
        <v>0</v>
      </c>
      <c r="Z15">
        <f t="shared" si="6"/>
        <v>0</v>
      </c>
      <c r="AA15">
        <v>0</v>
      </c>
      <c r="AB15">
        <f t="shared" si="7"/>
        <v>0</v>
      </c>
      <c r="AC15">
        <v>0</v>
      </c>
      <c r="AD15">
        <f t="shared" si="8"/>
        <v>0</v>
      </c>
      <c r="AE15">
        <v>0</v>
      </c>
      <c r="AF15">
        <f t="shared" si="9"/>
        <v>0</v>
      </c>
      <c r="AG15">
        <v>0</v>
      </c>
      <c r="AH15">
        <f t="shared" si="10"/>
        <v>0</v>
      </c>
      <c r="AI15">
        <v>0</v>
      </c>
      <c r="AJ15">
        <f t="shared" si="11"/>
        <v>0</v>
      </c>
      <c r="AK15">
        <v>0</v>
      </c>
      <c r="AL15">
        <f t="shared" si="12"/>
        <v>0</v>
      </c>
      <c r="AM15">
        <v>0</v>
      </c>
      <c r="AN15">
        <f t="shared" si="13"/>
        <v>0</v>
      </c>
      <c r="AO15">
        <v>0</v>
      </c>
      <c r="AP15">
        <f t="shared" si="14"/>
        <v>0</v>
      </c>
      <c r="AQ15">
        <v>0</v>
      </c>
      <c r="AR15">
        <f t="shared" si="15"/>
        <v>0</v>
      </c>
      <c r="AS15">
        <v>0</v>
      </c>
      <c r="AT15">
        <f t="shared" si="16"/>
        <v>0</v>
      </c>
      <c r="AU15">
        <v>0</v>
      </c>
      <c r="AV15">
        <f t="shared" si="17"/>
        <v>0</v>
      </c>
      <c r="AW15">
        <v>0</v>
      </c>
      <c r="AX15">
        <f t="shared" si="18"/>
        <v>0</v>
      </c>
      <c r="AY15">
        <v>0</v>
      </c>
      <c r="AZ15">
        <f t="shared" si="19"/>
        <v>0</v>
      </c>
      <c r="BA15">
        <v>0</v>
      </c>
      <c r="BB15">
        <f t="shared" si="20"/>
        <v>0</v>
      </c>
      <c r="BC15">
        <v>0</v>
      </c>
      <c r="BD15">
        <f t="shared" si="21"/>
        <v>0</v>
      </c>
      <c r="BE15">
        <v>0</v>
      </c>
      <c r="BF15">
        <f t="shared" si="22"/>
        <v>0</v>
      </c>
      <c r="BG15">
        <v>0</v>
      </c>
      <c r="BH15">
        <f t="shared" si="23"/>
        <v>0</v>
      </c>
      <c r="BI15">
        <v>0</v>
      </c>
      <c r="BJ15">
        <f t="shared" si="24"/>
        <v>0</v>
      </c>
      <c r="BK15">
        <v>0</v>
      </c>
      <c r="BL15">
        <f t="shared" si="25"/>
        <v>0</v>
      </c>
      <c r="BM15">
        <v>0</v>
      </c>
      <c r="BN15">
        <f t="shared" si="26"/>
        <v>0</v>
      </c>
      <c r="BO15">
        <v>0</v>
      </c>
      <c r="BP15">
        <f t="shared" si="27"/>
        <v>0</v>
      </c>
      <c r="BQ15">
        <v>0</v>
      </c>
      <c r="BR15">
        <f t="shared" si="28"/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100</v>
      </c>
      <c r="DD15">
        <f t="shared" si="29"/>
        <v>1</v>
      </c>
      <c r="DE15">
        <v>0</v>
      </c>
      <c r="DF15">
        <f t="shared" si="30"/>
        <v>0</v>
      </c>
      <c r="DG15">
        <v>0</v>
      </c>
      <c r="DH15">
        <f t="shared" si="31"/>
        <v>0</v>
      </c>
      <c r="DI15">
        <v>0</v>
      </c>
      <c r="DJ15">
        <f t="shared" si="32"/>
        <v>0</v>
      </c>
      <c r="DK15">
        <v>0</v>
      </c>
      <c r="DL15">
        <f t="shared" si="33"/>
        <v>0</v>
      </c>
      <c r="DM15">
        <v>0</v>
      </c>
      <c r="DN15">
        <f t="shared" si="34"/>
        <v>0</v>
      </c>
      <c r="DO15">
        <v>0</v>
      </c>
      <c r="DP15">
        <f t="shared" si="35"/>
        <v>0</v>
      </c>
      <c r="DQ15">
        <v>0</v>
      </c>
      <c r="DR15">
        <f t="shared" si="36"/>
        <v>0</v>
      </c>
      <c r="DS15">
        <v>0</v>
      </c>
      <c r="DT15">
        <f t="shared" si="37"/>
        <v>0</v>
      </c>
      <c r="DU15">
        <v>0</v>
      </c>
      <c r="DV15">
        <f t="shared" si="38"/>
        <v>0</v>
      </c>
      <c r="DW15">
        <v>0</v>
      </c>
      <c r="DX15">
        <f t="shared" si="39"/>
        <v>0</v>
      </c>
      <c r="DY15">
        <v>0</v>
      </c>
      <c r="DZ15">
        <f t="shared" si="40"/>
        <v>0</v>
      </c>
      <c r="EA15">
        <v>0</v>
      </c>
      <c r="EB15">
        <f t="shared" si="41"/>
        <v>0</v>
      </c>
      <c r="EC15">
        <v>0</v>
      </c>
      <c r="ED15">
        <f t="shared" si="42"/>
        <v>0</v>
      </c>
      <c r="EE15">
        <v>0</v>
      </c>
      <c r="EF15">
        <f t="shared" si="43"/>
        <v>0</v>
      </c>
      <c r="EG15">
        <v>0</v>
      </c>
      <c r="EH15">
        <f t="shared" si="44"/>
        <v>0</v>
      </c>
      <c r="EI15">
        <v>0</v>
      </c>
      <c r="EJ15">
        <f t="shared" si="45"/>
        <v>0</v>
      </c>
      <c r="EK15">
        <v>0</v>
      </c>
      <c r="EL15">
        <f t="shared" si="46"/>
        <v>0</v>
      </c>
      <c r="EM15">
        <v>0</v>
      </c>
      <c r="EN15">
        <f t="shared" si="47"/>
        <v>0</v>
      </c>
      <c r="EO15">
        <v>0</v>
      </c>
      <c r="EP15">
        <f t="shared" si="48"/>
        <v>0</v>
      </c>
      <c r="EQ15">
        <v>0</v>
      </c>
      <c r="ER15">
        <f t="shared" si="49"/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 s="1" t="s">
        <v>40</v>
      </c>
      <c r="FF15" t="s">
        <v>264</v>
      </c>
      <c r="FH15" t="s">
        <v>312</v>
      </c>
      <c r="FI15" t="s">
        <v>313</v>
      </c>
      <c r="FJ15" t="s">
        <v>314</v>
      </c>
      <c r="FK15" t="s">
        <v>315</v>
      </c>
      <c r="FL15" t="s">
        <v>316</v>
      </c>
      <c r="FM15" t="s">
        <v>317</v>
      </c>
      <c r="FN15" t="s">
        <v>318</v>
      </c>
      <c r="FO15" t="s">
        <v>319</v>
      </c>
    </row>
    <row r="16" spans="1:185" x14ac:dyDescent="0.45">
      <c r="A16">
        <v>15</v>
      </c>
      <c r="B16" t="s">
        <v>33</v>
      </c>
      <c r="C16" t="s">
        <v>34</v>
      </c>
      <c r="E16" t="s">
        <v>43</v>
      </c>
      <c r="F16" s="2">
        <v>1</v>
      </c>
      <c r="G16">
        <f t="shared" si="52"/>
        <v>302.76</v>
      </c>
      <c r="H16">
        <v>1200</v>
      </c>
      <c r="I16">
        <f>200+273</f>
        <v>473</v>
      </c>
      <c r="J16" s="2">
        <f t="shared" si="50"/>
        <v>0.39416666666666667</v>
      </c>
      <c r="K16">
        <f t="shared" si="51"/>
        <v>3.3300000000000003E-5</v>
      </c>
      <c r="L16" t="s">
        <v>64</v>
      </c>
      <c r="M16">
        <v>50</v>
      </c>
      <c r="N16">
        <f t="shared" si="0"/>
        <v>0.50525582280329717</v>
      </c>
      <c r="O16">
        <v>48</v>
      </c>
      <c r="P16">
        <f t="shared" si="1"/>
        <v>0.47136728942076755</v>
      </c>
      <c r="Q16">
        <v>0</v>
      </c>
      <c r="R16">
        <f t="shared" si="2"/>
        <v>0</v>
      </c>
      <c r="S16">
        <v>2</v>
      </c>
      <c r="T16">
        <f t="shared" si="3"/>
        <v>2.3376887775935287E-2</v>
      </c>
      <c r="U16">
        <v>0</v>
      </c>
      <c r="V16">
        <f t="shared" si="4"/>
        <v>0</v>
      </c>
      <c r="W16">
        <v>0</v>
      </c>
      <c r="X16">
        <f t="shared" si="5"/>
        <v>0</v>
      </c>
      <c r="Y16">
        <v>0</v>
      </c>
      <c r="Z16">
        <f t="shared" si="6"/>
        <v>0</v>
      </c>
      <c r="AA16">
        <v>0</v>
      </c>
      <c r="AB16">
        <f t="shared" si="7"/>
        <v>0</v>
      </c>
      <c r="AC16">
        <v>0</v>
      </c>
      <c r="AD16">
        <f t="shared" si="8"/>
        <v>0</v>
      </c>
      <c r="AE16">
        <v>0</v>
      </c>
      <c r="AF16">
        <f t="shared" si="9"/>
        <v>0</v>
      </c>
      <c r="AG16">
        <v>0</v>
      </c>
      <c r="AH16">
        <f t="shared" si="10"/>
        <v>0</v>
      </c>
      <c r="AI16">
        <v>0</v>
      </c>
      <c r="AJ16">
        <f t="shared" si="11"/>
        <v>0</v>
      </c>
      <c r="AK16">
        <v>0</v>
      </c>
      <c r="AL16">
        <f t="shared" si="12"/>
        <v>0</v>
      </c>
      <c r="AM16">
        <v>0</v>
      </c>
      <c r="AN16">
        <f t="shared" si="13"/>
        <v>0</v>
      </c>
      <c r="AO16">
        <v>0</v>
      </c>
      <c r="AP16">
        <f t="shared" si="14"/>
        <v>0</v>
      </c>
      <c r="AQ16">
        <v>0</v>
      </c>
      <c r="AR16">
        <f t="shared" si="15"/>
        <v>0</v>
      </c>
      <c r="AS16">
        <v>0</v>
      </c>
      <c r="AT16">
        <f t="shared" si="16"/>
        <v>0</v>
      </c>
      <c r="AU16">
        <v>0</v>
      </c>
      <c r="AV16">
        <f t="shared" si="17"/>
        <v>0</v>
      </c>
      <c r="AW16">
        <v>0</v>
      </c>
      <c r="AX16">
        <f t="shared" si="18"/>
        <v>0</v>
      </c>
      <c r="AY16">
        <v>0</v>
      </c>
      <c r="AZ16">
        <f t="shared" si="19"/>
        <v>0</v>
      </c>
      <c r="BA16">
        <v>0</v>
      </c>
      <c r="BB16">
        <f t="shared" si="20"/>
        <v>0</v>
      </c>
      <c r="BC16">
        <v>0</v>
      </c>
      <c r="BD16">
        <f t="shared" si="21"/>
        <v>0</v>
      </c>
      <c r="BE16">
        <v>0</v>
      </c>
      <c r="BF16">
        <f t="shared" si="22"/>
        <v>0</v>
      </c>
      <c r="BG16">
        <v>0</v>
      </c>
      <c r="BH16">
        <f t="shared" si="23"/>
        <v>0</v>
      </c>
      <c r="BI16">
        <v>0</v>
      </c>
      <c r="BJ16">
        <f t="shared" si="24"/>
        <v>0</v>
      </c>
      <c r="BK16">
        <v>0</v>
      </c>
      <c r="BL16">
        <f t="shared" si="25"/>
        <v>0</v>
      </c>
      <c r="BM16">
        <v>0</v>
      </c>
      <c r="BN16">
        <f t="shared" si="26"/>
        <v>0</v>
      </c>
      <c r="BO16">
        <v>0</v>
      </c>
      <c r="BP16">
        <f t="shared" si="27"/>
        <v>0</v>
      </c>
      <c r="BQ16">
        <v>0</v>
      </c>
      <c r="BR16">
        <f t="shared" si="28"/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100</v>
      </c>
      <c r="DD16">
        <f t="shared" si="29"/>
        <v>1</v>
      </c>
      <c r="DE16">
        <v>0</v>
      </c>
      <c r="DF16">
        <f t="shared" si="30"/>
        <v>0</v>
      </c>
      <c r="DG16">
        <v>0</v>
      </c>
      <c r="DH16">
        <f t="shared" si="31"/>
        <v>0</v>
      </c>
      <c r="DI16">
        <v>0</v>
      </c>
      <c r="DJ16">
        <f t="shared" si="32"/>
        <v>0</v>
      </c>
      <c r="DK16">
        <v>0</v>
      </c>
      <c r="DL16">
        <f t="shared" si="33"/>
        <v>0</v>
      </c>
      <c r="DM16">
        <v>0</v>
      </c>
      <c r="DN16">
        <f t="shared" si="34"/>
        <v>0</v>
      </c>
      <c r="DO16">
        <v>0</v>
      </c>
      <c r="DP16">
        <f t="shared" si="35"/>
        <v>0</v>
      </c>
      <c r="DQ16">
        <v>0</v>
      </c>
      <c r="DR16">
        <f t="shared" si="36"/>
        <v>0</v>
      </c>
      <c r="DS16">
        <v>0</v>
      </c>
      <c r="DT16">
        <f t="shared" si="37"/>
        <v>0</v>
      </c>
      <c r="DU16">
        <v>0</v>
      </c>
      <c r="DV16">
        <f t="shared" si="38"/>
        <v>0</v>
      </c>
      <c r="DW16">
        <v>0</v>
      </c>
      <c r="DX16">
        <f t="shared" si="39"/>
        <v>0</v>
      </c>
      <c r="DY16">
        <v>0</v>
      </c>
      <c r="DZ16">
        <f t="shared" si="40"/>
        <v>0</v>
      </c>
      <c r="EA16">
        <v>0</v>
      </c>
      <c r="EB16">
        <f t="shared" si="41"/>
        <v>0</v>
      </c>
      <c r="EC16">
        <v>0</v>
      </c>
      <c r="ED16">
        <f t="shared" si="42"/>
        <v>0</v>
      </c>
      <c r="EE16">
        <v>0</v>
      </c>
      <c r="EF16">
        <f t="shared" si="43"/>
        <v>0</v>
      </c>
      <c r="EG16">
        <v>0</v>
      </c>
      <c r="EH16">
        <f t="shared" si="44"/>
        <v>0</v>
      </c>
      <c r="EI16">
        <v>0</v>
      </c>
      <c r="EJ16">
        <f t="shared" si="45"/>
        <v>0</v>
      </c>
      <c r="EK16">
        <v>0</v>
      </c>
      <c r="EL16">
        <f t="shared" si="46"/>
        <v>0</v>
      </c>
      <c r="EM16">
        <v>0</v>
      </c>
      <c r="EN16">
        <f t="shared" si="47"/>
        <v>0</v>
      </c>
      <c r="EO16">
        <v>0</v>
      </c>
      <c r="EP16">
        <f t="shared" si="48"/>
        <v>0</v>
      </c>
      <c r="EQ16">
        <v>0</v>
      </c>
      <c r="ER16">
        <f t="shared" si="49"/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 s="1" t="s">
        <v>40</v>
      </c>
      <c r="FF16" t="s">
        <v>264</v>
      </c>
      <c r="FH16">
        <v>47.866999999999997</v>
      </c>
      <c r="FI16">
        <v>2</v>
      </c>
      <c r="FJ16">
        <v>16</v>
      </c>
      <c r="FK16">
        <v>6</v>
      </c>
      <c r="FL16">
        <v>1.01</v>
      </c>
      <c r="FM16">
        <v>1</v>
      </c>
      <c r="FN16">
        <v>14.01</v>
      </c>
      <c r="FO16">
        <v>5</v>
      </c>
    </row>
    <row r="17" spans="1:171" x14ac:dyDescent="0.45">
      <c r="A17">
        <v>16</v>
      </c>
      <c r="B17" t="s">
        <v>33</v>
      </c>
      <c r="C17" t="s">
        <v>34</v>
      </c>
      <c r="E17" t="s">
        <v>43</v>
      </c>
      <c r="F17" s="2">
        <v>1</v>
      </c>
      <c r="G17">
        <f t="shared" si="52"/>
        <v>302.76</v>
      </c>
      <c r="H17">
        <v>1200</v>
      </c>
      <c r="I17">
        <f>225+273</f>
        <v>498</v>
      </c>
      <c r="J17" s="2">
        <f t="shared" si="50"/>
        <v>0.41499999999999998</v>
      </c>
      <c r="K17">
        <f t="shared" si="51"/>
        <v>3.3300000000000003E-5</v>
      </c>
      <c r="L17" t="s">
        <v>64</v>
      </c>
      <c r="M17">
        <v>50</v>
      </c>
      <c r="N17">
        <f t="shared" si="0"/>
        <v>0.50525582280329717</v>
      </c>
      <c r="O17">
        <v>48</v>
      </c>
      <c r="P17">
        <f t="shared" si="1"/>
        <v>0.47136728942076755</v>
      </c>
      <c r="Q17">
        <v>0</v>
      </c>
      <c r="R17">
        <f t="shared" si="2"/>
        <v>0</v>
      </c>
      <c r="S17">
        <v>2</v>
      </c>
      <c r="T17">
        <f t="shared" si="3"/>
        <v>2.3376887775935287E-2</v>
      </c>
      <c r="U17">
        <v>0</v>
      </c>
      <c r="V17">
        <f t="shared" si="4"/>
        <v>0</v>
      </c>
      <c r="W17">
        <v>0</v>
      </c>
      <c r="X17">
        <f t="shared" si="5"/>
        <v>0</v>
      </c>
      <c r="Y17">
        <v>0</v>
      </c>
      <c r="Z17">
        <f t="shared" si="6"/>
        <v>0</v>
      </c>
      <c r="AA17">
        <v>0</v>
      </c>
      <c r="AB17">
        <f t="shared" si="7"/>
        <v>0</v>
      </c>
      <c r="AC17">
        <v>0</v>
      </c>
      <c r="AD17">
        <f t="shared" si="8"/>
        <v>0</v>
      </c>
      <c r="AE17">
        <v>0</v>
      </c>
      <c r="AF17">
        <f t="shared" si="9"/>
        <v>0</v>
      </c>
      <c r="AG17">
        <v>0</v>
      </c>
      <c r="AH17">
        <f t="shared" si="10"/>
        <v>0</v>
      </c>
      <c r="AI17">
        <v>0</v>
      </c>
      <c r="AJ17">
        <f t="shared" si="11"/>
        <v>0</v>
      </c>
      <c r="AK17">
        <v>0</v>
      </c>
      <c r="AL17">
        <f t="shared" si="12"/>
        <v>0</v>
      </c>
      <c r="AM17">
        <v>0</v>
      </c>
      <c r="AN17">
        <f t="shared" si="13"/>
        <v>0</v>
      </c>
      <c r="AO17">
        <v>0</v>
      </c>
      <c r="AP17">
        <f t="shared" si="14"/>
        <v>0</v>
      </c>
      <c r="AQ17">
        <v>0</v>
      </c>
      <c r="AR17">
        <f t="shared" si="15"/>
        <v>0</v>
      </c>
      <c r="AS17">
        <v>0</v>
      </c>
      <c r="AT17">
        <f t="shared" si="16"/>
        <v>0</v>
      </c>
      <c r="AU17">
        <v>0</v>
      </c>
      <c r="AV17">
        <f t="shared" si="17"/>
        <v>0</v>
      </c>
      <c r="AW17">
        <v>0</v>
      </c>
      <c r="AX17">
        <f t="shared" si="18"/>
        <v>0</v>
      </c>
      <c r="AY17">
        <v>0</v>
      </c>
      <c r="AZ17">
        <f t="shared" si="19"/>
        <v>0</v>
      </c>
      <c r="BA17">
        <v>0</v>
      </c>
      <c r="BB17">
        <f t="shared" si="20"/>
        <v>0</v>
      </c>
      <c r="BC17">
        <v>0</v>
      </c>
      <c r="BD17">
        <f t="shared" si="21"/>
        <v>0</v>
      </c>
      <c r="BE17">
        <v>0</v>
      </c>
      <c r="BF17">
        <f t="shared" si="22"/>
        <v>0</v>
      </c>
      <c r="BG17">
        <v>0</v>
      </c>
      <c r="BH17">
        <f t="shared" si="23"/>
        <v>0</v>
      </c>
      <c r="BI17">
        <v>0</v>
      </c>
      <c r="BJ17">
        <f t="shared" si="24"/>
        <v>0</v>
      </c>
      <c r="BK17">
        <v>0</v>
      </c>
      <c r="BL17">
        <f t="shared" si="25"/>
        <v>0</v>
      </c>
      <c r="BM17">
        <v>0</v>
      </c>
      <c r="BN17">
        <f t="shared" si="26"/>
        <v>0</v>
      </c>
      <c r="BO17">
        <v>0</v>
      </c>
      <c r="BP17">
        <f t="shared" si="27"/>
        <v>0</v>
      </c>
      <c r="BQ17">
        <v>0</v>
      </c>
      <c r="BR17">
        <f t="shared" si="28"/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100</v>
      </c>
      <c r="DD17">
        <f t="shared" si="29"/>
        <v>1</v>
      </c>
      <c r="DE17">
        <v>0</v>
      </c>
      <c r="DF17">
        <f t="shared" si="30"/>
        <v>0</v>
      </c>
      <c r="DG17">
        <v>0</v>
      </c>
      <c r="DH17">
        <f t="shared" si="31"/>
        <v>0</v>
      </c>
      <c r="DI17">
        <v>0</v>
      </c>
      <c r="DJ17">
        <f t="shared" si="32"/>
        <v>0</v>
      </c>
      <c r="DK17">
        <v>0</v>
      </c>
      <c r="DL17">
        <f t="shared" si="33"/>
        <v>0</v>
      </c>
      <c r="DM17">
        <v>0</v>
      </c>
      <c r="DN17">
        <f t="shared" si="34"/>
        <v>0</v>
      </c>
      <c r="DO17">
        <v>0</v>
      </c>
      <c r="DP17">
        <f t="shared" si="35"/>
        <v>0</v>
      </c>
      <c r="DQ17">
        <v>0</v>
      </c>
      <c r="DR17">
        <f t="shared" si="36"/>
        <v>0</v>
      </c>
      <c r="DS17">
        <v>0</v>
      </c>
      <c r="DT17">
        <f t="shared" si="37"/>
        <v>0</v>
      </c>
      <c r="DU17">
        <v>0</v>
      </c>
      <c r="DV17">
        <f t="shared" si="38"/>
        <v>0</v>
      </c>
      <c r="DW17">
        <v>0</v>
      </c>
      <c r="DX17">
        <f t="shared" si="39"/>
        <v>0</v>
      </c>
      <c r="DY17">
        <v>0</v>
      </c>
      <c r="DZ17">
        <f t="shared" si="40"/>
        <v>0</v>
      </c>
      <c r="EA17">
        <v>0</v>
      </c>
      <c r="EB17">
        <f t="shared" si="41"/>
        <v>0</v>
      </c>
      <c r="EC17">
        <v>0</v>
      </c>
      <c r="ED17">
        <f t="shared" si="42"/>
        <v>0</v>
      </c>
      <c r="EE17">
        <v>0</v>
      </c>
      <c r="EF17">
        <f t="shared" si="43"/>
        <v>0</v>
      </c>
      <c r="EG17">
        <v>0</v>
      </c>
      <c r="EH17">
        <f t="shared" si="44"/>
        <v>0</v>
      </c>
      <c r="EI17">
        <v>0</v>
      </c>
      <c r="EJ17">
        <f t="shared" si="45"/>
        <v>0</v>
      </c>
      <c r="EK17">
        <v>0</v>
      </c>
      <c r="EL17">
        <f t="shared" si="46"/>
        <v>0</v>
      </c>
      <c r="EM17">
        <v>0</v>
      </c>
      <c r="EN17">
        <f t="shared" si="47"/>
        <v>0</v>
      </c>
      <c r="EO17">
        <v>0</v>
      </c>
      <c r="EP17">
        <f t="shared" si="48"/>
        <v>0</v>
      </c>
      <c r="EQ17">
        <v>0</v>
      </c>
      <c r="ER17">
        <f t="shared" si="49"/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 s="1" t="s">
        <v>40</v>
      </c>
      <c r="FF17" t="s">
        <v>264</v>
      </c>
    </row>
    <row r="18" spans="1:171" x14ac:dyDescent="0.45">
      <c r="A18">
        <v>17</v>
      </c>
      <c r="B18" t="s">
        <v>33</v>
      </c>
      <c r="C18" t="s">
        <v>34</v>
      </c>
      <c r="E18" t="s">
        <v>44</v>
      </c>
      <c r="F18" s="2">
        <v>1</v>
      </c>
      <c r="G18">
        <f t="shared" si="52"/>
        <v>302.76</v>
      </c>
      <c r="H18">
        <v>1200</v>
      </c>
      <c r="I18">
        <f>25+273</f>
        <v>298</v>
      </c>
      <c r="J18" s="2">
        <f t="shared" si="50"/>
        <v>0.24833333333333332</v>
      </c>
      <c r="K18">
        <f t="shared" si="51"/>
        <v>3.3300000000000003E-5</v>
      </c>
      <c r="L18" t="s">
        <v>64</v>
      </c>
      <c r="M18">
        <v>50</v>
      </c>
      <c r="N18">
        <f t="shared" si="0"/>
        <v>0.50243971049078473</v>
      </c>
      <c r="O18">
        <v>45</v>
      </c>
      <c r="P18">
        <f t="shared" si="1"/>
        <v>0.4394438057587195</v>
      </c>
      <c r="Q18">
        <v>0</v>
      </c>
      <c r="R18">
        <f t="shared" si="2"/>
        <v>0</v>
      </c>
      <c r="S18">
        <v>5</v>
      </c>
      <c r="T18">
        <f t="shared" si="3"/>
        <v>5.8116483750495843E-2</v>
      </c>
      <c r="U18">
        <v>0</v>
      </c>
      <c r="V18">
        <f t="shared" si="4"/>
        <v>0</v>
      </c>
      <c r="W18">
        <v>0</v>
      </c>
      <c r="X18">
        <f t="shared" si="5"/>
        <v>0</v>
      </c>
      <c r="Y18">
        <v>0</v>
      </c>
      <c r="Z18">
        <f t="shared" si="6"/>
        <v>0</v>
      </c>
      <c r="AA18">
        <v>0</v>
      </c>
      <c r="AB18">
        <f t="shared" si="7"/>
        <v>0</v>
      </c>
      <c r="AC18">
        <v>0</v>
      </c>
      <c r="AD18">
        <f t="shared" si="8"/>
        <v>0</v>
      </c>
      <c r="AE18">
        <v>0</v>
      </c>
      <c r="AF18">
        <f t="shared" si="9"/>
        <v>0</v>
      </c>
      <c r="AG18">
        <v>0</v>
      </c>
      <c r="AH18">
        <f t="shared" si="10"/>
        <v>0</v>
      </c>
      <c r="AI18">
        <v>0</v>
      </c>
      <c r="AJ18">
        <f t="shared" si="11"/>
        <v>0</v>
      </c>
      <c r="AK18">
        <v>0</v>
      </c>
      <c r="AL18">
        <f t="shared" si="12"/>
        <v>0</v>
      </c>
      <c r="AM18">
        <v>0</v>
      </c>
      <c r="AN18">
        <f t="shared" si="13"/>
        <v>0</v>
      </c>
      <c r="AO18">
        <v>0</v>
      </c>
      <c r="AP18">
        <f t="shared" si="14"/>
        <v>0</v>
      </c>
      <c r="AQ18">
        <v>0</v>
      </c>
      <c r="AR18">
        <f t="shared" si="15"/>
        <v>0</v>
      </c>
      <c r="AS18">
        <v>0</v>
      </c>
      <c r="AT18">
        <f t="shared" si="16"/>
        <v>0</v>
      </c>
      <c r="AU18">
        <v>0</v>
      </c>
      <c r="AV18">
        <f t="shared" si="17"/>
        <v>0</v>
      </c>
      <c r="AW18">
        <v>0</v>
      </c>
      <c r="AX18">
        <f t="shared" si="18"/>
        <v>0</v>
      </c>
      <c r="AY18">
        <v>0</v>
      </c>
      <c r="AZ18">
        <f t="shared" si="19"/>
        <v>0</v>
      </c>
      <c r="BA18">
        <v>0</v>
      </c>
      <c r="BB18">
        <f t="shared" si="20"/>
        <v>0</v>
      </c>
      <c r="BC18">
        <v>0</v>
      </c>
      <c r="BD18">
        <f t="shared" si="21"/>
        <v>0</v>
      </c>
      <c r="BE18">
        <v>0</v>
      </c>
      <c r="BF18">
        <f t="shared" si="22"/>
        <v>0</v>
      </c>
      <c r="BG18">
        <v>0</v>
      </c>
      <c r="BH18">
        <f t="shared" si="23"/>
        <v>0</v>
      </c>
      <c r="BI18">
        <v>0</v>
      </c>
      <c r="BJ18">
        <f t="shared" si="24"/>
        <v>0</v>
      </c>
      <c r="BK18">
        <v>0</v>
      </c>
      <c r="BL18">
        <f t="shared" si="25"/>
        <v>0</v>
      </c>
      <c r="BM18">
        <v>0</v>
      </c>
      <c r="BN18">
        <f t="shared" si="26"/>
        <v>0</v>
      </c>
      <c r="BO18">
        <v>0</v>
      </c>
      <c r="BP18">
        <f t="shared" si="27"/>
        <v>0</v>
      </c>
      <c r="BQ18">
        <v>0</v>
      </c>
      <c r="BR18">
        <f t="shared" si="28"/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100</v>
      </c>
      <c r="DD18">
        <f t="shared" si="29"/>
        <v>1</v>
      </c>
      <c r="DE18">
        <v>0</v>
      </c>
      <c r="DF18">
        <f t="shared" si="30"/>
        <v>0</v>
      </c>
      <c r="DG18">
        <v>0</v>
      </c>
      <c r="DH18">
        <f t="shared" si="31"/>
        <v>0</v>
      </c>
      <c r="DI18">
        <v>0</v>
      </c>
      <c r="DJ18">
        <f t="shared" si="32"/>
        <v>0</v>
      </c>
      <c r="DK18">
        <v>0</v>
      </c>
      <c r="DL18">
        <f t="shared" si="33"/>
        <v>0</v>
      </c>
      <c r="DM18">
        <v>0</v>
      </c>
      <c r="DN18">
        <f t="shared" si="34"/>
        <v>0</v>
      </c>
      <c r="DO18">
        <v>0</v>
      </c>
      <c r="DP18">
        <f t="shared" si="35"/>
        <v>0</v>
      </c>
      <c r="DQ18">
        <v>0</v>
      </c>
      <c r="DR18">
        <f t="shared" si="36"/>
        <v>0</v>
      </c>
      <c r="DS18">
        <v>0</v>
      </c>
      <c r="DT18">
        <f t="shared" si="37"/>
        <v>0</v>
      </c>
      <c r="DU18">
        <v>0</v>
      </c>
      <c r="DV18">
        <f t="shared" si="38"/>
        <v>0</v>
      </c>
      <c r="DW18">
        <v>0</v>
      </c>
      <c r="DX18">
        <f t="shared" si="39"/>
        <v>0</v>
      </c>
      <c r="DY18">
        <v>0</v>
      </c>
      <c r="DZ18">
        <f t="shared" si="40"/>
        <v>0</v>
      </c>
      <c r="EA18">
        <v>0</v>
      </c>
      <c r="EB18">
        <f t="shared" si="41"/>
        <v>0</v>
      </c>
      <c r="EC18">
        <v>0</v>
      </c>
      <c r="ED18">
        <f t="shared" si="42"/>
        <v>0</v>
      </c>
      <c r="EE18">
        <v>0</v>
      </c>
      <c r="EF18">
        <f t="shared" si="43"/>
        <v>0</v>
      </c>
      <c r="EG18">
        <v>0</v>
      </c>
      <c r="EH18">
        <f t="shared" si="44"/>
        <v>0</v>
      </c>
      <c r="EI18">
        <v>0</v>
      </c>
      <c r="EJ18">
        <f t="shared" si="45"/>
        <v>0</v>
      </c>
      <c r="EK18">
        <v>0</v>
      </c>
      <c r="EL18">
        <f t="shared" si="46"/>
        <v>0</v>
      </c>
      <c r="EM18">
        <v>0</v>
      </c>
      <c r="EN18">
        <f t="shared" si="47"/>
        <v>0</v>
      </c>
      <c r="EO18">
        <v>0</v>
      </c>
      <c r="EP18">
        <f t="shared" si="48"/>
        <v>0</v>
      </c>
      <c r="EQ18">
        <v>0</v>
      </c>
      <c r="ER18">
        <f t="shared" si="49"/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 s="1" t="s">
        <v>40</v>
      </c>
      <c r="FF18" t="s">
        <v>264</v>
      </c>
      <c r="FH18" t="s">
        <v>320</v>
      </c>
      <c r="FI18" t="s">
        <v>321</v>
      </c>
      <c r="FJ18" t="s">
        <v>322</v>
      </c>
      <c r="FK18" t="s">
        <v>323</v>
      </c>
      <c r="FL18" t="s">
        <v>324</v>
      </c>
      <c r="FM18" t="s">
        <v>325</v>
      </c>
      <c r="FN18" t="s">
        <v>326</v>
      </c>
      <c r="FO18" t="s">
        <v>327</v>
      </c>
    </row>
    <row r="19" spans="1:171" x14ac:dyDescent="0.45">
      <c r="A19">
        <v>18</v>
      </c>
      <c r="B19" t="s">
        <v>33</v>
      </c>
      <c r="C19" t="s">
        <v>34</v>
      </c>
      <c r="E19" t="s">
        <v>44</v>
      </c>
      <c r="F19" s="2">
        <v>1</v>
      </c>
      <c r="G19">
        <f t="shared" si="52"/>
        <v>302.76</v>
      </c>
      <c r="H19">
        <v>1200</v>
      </c>
      <c r="I19">
        <f>100+273</f>
        <v>373</v>
      </c>
      <c r="J19" s="2">
        <f t="shared" si="50"/>
        <v>0.31083333333333335</v>
      </c>
      <c r="K19">
        <f t="shared" si="51"/>
        <v>3.3300000000000003E-5</v>
      </c>
      <c r="L19" t="s">
        <v>64</v>
      </c>
      <c r="M19">
        <v>50</v>
      </c>
      <c r="N19">
        <f t="shared" si="0"/>
        <v>0.50243971049078473</v>
      </c>
      <c r="O19">
        <v>45</v>
      </c>
      <c r="P19">
        <f t="shared" si="1"/>
        <v>0.4394438057587195</v>
      </c>
      <c r="Q19">
        <v>0</v>
      </c>
      <c r="R19">
        <f t="shared" si="2"/>
        <v>0</v>
      </c>
      <c r="S19">
        <v>5</v>
      </c>
      <c r="T19">
        <f t="shared" si="3"/>
        <v>5.8116483750495843E-2</v>
      </c>
      <c r="U19">
        <v>0</v>
      </c>
      <c r="V19">
        <f t="shared" si="4"/>
        <v>0</v>
      </c>
      <c r="W19">
        <v>0</v>
      </c>
      <c r="X19">
        <f t="shared" si="5"/>
        <v>0</v>
      </c>
      <c r="Y19">
        <v>0</v>
      </c>
      <c r="Z19">
        <f t="shared" si="6"/>
        <v>0</v>
      </c>
      <c r="AA19">
        <v>0</v>
      </c>
      <c r="AB19">
        <f t="shared" si="7"/>
        <v>0</v>
      </c>
      <c r="AC19">
        <v>0</v>
      </c>
      <c r="AD19">
        <f t="shared" si="8"/>
        <v>0</v>
      </c>
      <c r="AE19">
        <v>0</v>
      </c>
      <c r="AF19">
        <f t="shared" si="9"/>
        <v>0</v>
      </c>
      <c r="AG19">
        <v>0</v>
      </c>
      <c r="AH19">
        <f t="shared" si="10"/>
        <v>0</v>
      </c>
      <c r="AI19">
        <v>0</v>
      </c>
      <c r="AJ19">
        <f t="shared" si="11"/>
        <v>0</v>
      </c>
      <c r="AK19">
        <v>0</v>
      </c>
      <c r="AL19">
        <f t="shared" si="12"/>
        <v>0</v>
      </c>
      <c r="AM19">
        <v>0</v>
      </c>
      <c r="AN19">
        <f t="shared" si="13"/>
        <v>0</v>
      </c>
      <c r="AO19">
        <v>0</v>
      </c>
      <c r="AP19">
        <f t="shared" si="14"/>
        <v>0</v>
      </c>
      <c r="AQ19">
        <v>0</v>
      </c>
      <c r="AR19">
        <f t="shared" si="15"/>
        <v>0</v>
      </c>
      <c r="AS19">
        <v>0</v>
      </c>
      <c r="AT19">
        <f t="shared" si="16"/>
        <v>0</v>
      </c>
      <c r="AU19">
        <v>0</v>
      </c>
      <c r="AV19">
        <f t="shared" si="17"/>
        <v>0</v>
      </c>
      <c r="AW19">
        <v>0</v>
      </c>
      <c r="AX19">
        <f t="shared" si="18"/>
        <v>0</v>
      </c>
      <c r="AY19">
        <v>0</v>
      </c>
      <c r="AZ19">
        <f t="shared" si="19"/>
        <v>0</v>
      </c>
      <c r="BA19">
        <v>0</v>
      </c>
      <c r="BB19">
        <f t="shared" si="20"/>
        <v>0</v>
      </c>
      <c r="BC19">
        <v>0</v>
      </c>
      <c r="BD19">
        <f t="shared" si="21"/>
        <v>0</v>
      </c>
      <c r="BE19">
        <v>0</v>
      </c>
      <c r="BF19">
        <f t="shared" si="22"/>
        <v>0</v>
      </c>
      <c r="BG19">
        <v>0</v>
      </c>
      <c r="BH19">
        <f t="shared" si="23"/>
        <v>0</v>
      </c>
      <c r="BI19">
        <v>0</v>
      </c>
      <c r="BJ19">
        <f t="shared" si="24"/>
        <v>0</v>
      </c>
      <c r="BK19">
        <v>0</v>
      </c>
      <c r="BL19">
        <f t="shared" si="25"/>
        <v>0</v>
      </c>
      <c r="BM19">
        <v>0</v>
      </c>
      <c r="BN19">
        <f t="shared" si="26"/>
        <v>0</v>
      </c>
      <c r="BO19">
        <v>0</v>
      </c>
      <c r="BP19">
        <f t="shared" si="27"/>
        <v>0</v>
      </c>
      <c r="BQ19">
        <v>0</v>
      </c>
      <c r="BR19">
        <f t="shared" si="28"/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100</v>
      </c>
      <c r="DD19">
        <f t="shared" si="29"/>
        <v>1</v>
      </c>
      <c r="DE19">
        <v>0</v>
      </c>
      <c r="DF19">
        <f t="shared" si="30"/>
        <v>0</v>
      </c>
      <c r="DG19">
        <v>0</v>
      </c>
      <c r="DH19">
        <f t="shared" si="31"/>
        <v>0</v>
      </c>
      <c r="DI19">
        <v>0</v>
      </c>
      <c r="DJ19">
        <f t="shared" si="32"/>
        <v>0</v>
      </c>
      <c r="DK19">
        <v>0</v>
      </c>
      <c r="DL19">
        <f t="shared" si="33"/>
        <v>0</v>
      </c>
      <c r="DM19">
        <v>0</v>
      </c>
      <c r="DN19">
        <f t="shared" si="34"/>
        <v>0</v>
      </c>
      <c r="DO19">
        <v>0</v>
      </c>
      <c r="DP19">
        <f t="shared" si="35"/>
        <v>0</v>
      </c>
      <c r="DQ19">
        <v>0</v>
      </c>
      <c r="DR19">
        <f t="shared" si="36"/>
        <v>0</v>
      </c>
      <c r="DS19">
        <v>0</v>
      </c>
      <c r="DT19">
        <f t="shared" si="37"/>
        <v>0</v>
      </c>
      <c r="DU19">
        <v>0</v>
      </c>
      <c r="DV19">
        <f t="shared" si="38"/>
        <v>0</v>
      </c>
      <c r="DW19">
        <v>0</v>
      </c>
      <c r="DX19">
        <f t="shared" si="39"/>
        <v>0</v>
      </c>
      <c r="DY19">
        <v>0</v>
      </c>
      <c r="DZ19">
        <f t="shared" si="40"/>
        <v>0</v>
      </c>
      <c r="EA19">
        <v>0</v>
      </c>
      <c r="EB19">
        <f t="shared" si="41"/>
        <v>0</v>
      </c>
      <c r="EC19">
        <v>0</v>
      </c>
      <c r="ED19">
        <f t="shared" si="42"/>
        <v>0</v>
      </c>
      <c r="EE19">
        <v>0</v>
      </c>
      <c r="EF19">
        <f t="shared" si="43"/>
        <v>0</v>
      </c>
      <c r="EG19">
        <v>0</v>
      </c>
      <c r="EH19">
        <f t="shared" si="44"/>
        <v>0</v>
      </c>
      <c r="EI19">
        <v>0</v>
      </c>
      <c r="EJ19">
        <f t="shared" si="45"/>
        <v>0</v>
      </c>
      <c r="EK19">
        <v>0</v>
      </c>
      <c r="EL19">
        <f t="shared" si="46"/>
        <v>0</v>
      </c>
      <c r="EM19">
        <v>0</v>
      </c>
      <c r="EN19">
        <f t="shared" si="47"/>
        <v>0</v>
      </c>
      <c r="EO19">
        <v>0</v>
      </c>
      <c r="EP19">
        <f t="shared" si="48"/>
        <v>0</v>
      </c>
      <c r="EQ19">
        <v>0</v>
      </c>
      <c r="ER19">
        <f t="shared" si="49"/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 s="1" t="s">
        <v>40</v>
      </c>
      <c r="FF19" t="s">
        <v>264</v>
      </c>
      <c r="FH19">
        <v>22.989000000000001</v>
      </c>
      <c r="FI19">
        <v>1</v>
      </c>
      <c r="FJ19">
        <v>92.91</v>
      </c>
      <c r="FK19">
        <v>5</v>
      </c>
      <c r="FL19">
        <v>50.94</v>
      </c>
      <c r="FM19">
        <v>5</v>
      </c>
      <c r="FN19">
        <v>58.93</v>
      </c>
    </row>
    <row r="20" spans="1:171" x14ac:dyDescent="0.45">
      <c r="A20">
        <v>19</v>
      </c>
      <c r="B20" t="s">
        <v>33</v>
      </c>
      <c r="C20" t="s">
        <v>34</v>
      </c>
      <c r="E20" t="s">
        <v>44</v>
      </c>
      <c r="F20" s="2">
        <v>1</v>
      </c>
      <c r="G20">
        <f t="shared" si="52"/>
        <v>302.76</v>
      </c>
      <c r="H20">
        <v>1200</v>
      </c>
      <c r="I20">
        <f>200+273</f>
        <v>473</v>
      </c>
      <c r="J20" s="2">
        <f t="shared" si="50"/>
        <v>0.39416666666666667</v>
      </c>
      <c r="K20">
        <f t="shared" si="51"/>
        <v>3.3300000000000003E-5</v>
      </c>
      <c r="L20" t="s">
        <v>64</v>
      </c>
      <c r="M20">
        <v>50</v>
      </c>
      <c r="N20">
        <f t="shared" si="0"/>
        <v>0.50243971049078473</v>
      </c>
      <c r="O20">
        <v>45</v>
      </c>
      <c r="P20">
        <f t="shared" si="1"/>
        <v>0.4394438057587195</v>
      </c>
      <c r="Q20">
        <v>0</v>
      </c>
      <c r="R20">
        <f t="shared" si="2"/>
        <v>0</v>
      </c>
      <c r="S20">
        <v>5</v>
      </c>
      <c r="T20">
        <f t="shared" si="3"/>
        <v>5.8116483750495843E-2</v>
      </c>
      <c r="U20">
        <v>0</v>
      </c>
      <c r="V20">
        <f t="shared" si="4"/>
        <v>0</v>
      </c>
      <c r="W20">
        <v>0</v>
      </c>
      <c r="X20">
        <f t="shared" si="5"/>
        <v>0</v>
      </c>
      <c r="Y20">
        <v>0</v>
      </c>
      <c r="Z20">
        <f t="shared" si="6"/>
        <v>0</v>
      </c>
      <c r="AA20">
        <v>0</v>
      </c>
      <c r="AB20">
        <f t="shared" si="7"/>
        <v>0</v>
      </c>
      <c r="AC20">
        <v>0</v>
      </c>
      <c r="AD20">
        <f t="shared" si="8"/>
        <v>0</v>
      </c>
      <c r="AE20">
        <v>0</v>
      </c>
      <c r="AF20">
        <f t="shared" si="9"/>
        <v>0</v>
      </c>
      <c r="AG20">
        <v>0</v>
      </c>
      <c r="AH20">
        <f t="shared" si="10"/>
        <v>0</v>
      </c>
      <c r="AI20">
        <v>0</v>
      </c>
      <c r="AJ20">
        <f t="shared" si="11"/>
        <v>0</v>
      </c>
      <c r="AK20">
        <v>0</v>
      </c>
      <c r="AL20">
        <f t="shared" si="12"/>
        <v>0</v>
      </c>
      <c r="AM20">
        <v>0</v>
      </c>
      <c r="AN20">
        <f t="shared" si="13"/>
        <v>0</v>
      </c>
      <c r="AO20">
        <v>0</v>
      </c>
      <c r="AP20">
        <f t="shared" si="14"/>
        <v>0</v>
      </c>
      <c r="AQ20">
        <v>0</v>
      </c>
      <c r="AR20">
        <f t="shared" si="15"/>
        <v>0</v>
      </c>
      <c r="AS20">
        <v>0</v>
      </c>
      <c r="AT20">
        <f t="shared" si="16"/>
        <v>0</v>
      </c>
      <c r="AU20">
        <v>0</v>
      </c>
      <c r="AV20">
        <f t="shared" si="17"/>
        <v>0</v>
      </c>
      <c r="AW20">
        <v>0</v>
      </c>
      <c r="AX20">
        <f t="shared" si="18"/>
        <v>0</v>
      </c>
      <c r="AY20">
        <v>0</v>
      </c>
      <c r="AZ20">
        <f t="shared" si="19"/>
        <v>0</v>
      </c>
      <c r="BA20">
        <v>0</v>
      </c>
      <c r="BB20">
        <f t="shared" si="20"/>
        <v>0</v>
      </c>
      <c r="BC20">
        <v>0</v>
      </c>
      <c r="BD20">
        <f t="shared" si="21"/>
        <v>0</v>
      </c>
      <c r="BE20">
        <v>0</v>
      </c>
      <c r="BF20">
        <f t="shared" si="22"/>
        <v>0</v>
      </c>
      <c r="BG20">
        <v>0</v>
      </c>
      <c r="BH20">
        <f t="shared" si="23"/>
        <v>0</v>
      </c>
      <c r="BI20">
        <v>0</v>
      </c>
      <c r="BJ20">
        <f t="shared" si="24"/>
        <v>0</v>
      </c>
      <c r="BK20">
        <v>0</v>
      </c>
      <c r="BL20">
        <f t="shared" si="25"/>
        <v>0</v>
      </c>
      <c r="BM20">
        <v>0</v>
      </c>
      <c r="BN20">
        <f t="shared" si="26"/>
        <v>0</v>
      </c>
      <c r="BO20">
        <v>0</v>
      </c>
      <c r="BP20">
        <f t="shared" si="27"/>
        <v>0</v>
      </c>
      <c r="BQ20">
        <v>0</v>
      </c>
      <c r="BR20">
        <f t="shared" si="28"/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100</v>
      </c>
      <c r="DD20">
        <f t="shared" si="29"/>
        <v>1</v>
      </c>
      <c r="DE20">
        <v>0</v>
      </c>
      <c r="DF20">
        <f t="shared" si="30"/>
        <v>0</v>
      </c>
      <c r="DG20">
        <v>0</v>
      </c>
      <c r="DH20">
        <f t="shared" si="31"/>
        <v>0</v>
      </c>
      <c r="DI20">
        <v>0</v>
      </c>
      <c r="DJ20">
        <f t="shared" si="32"/>
        <v>0</v>
      </c>
      <c r="DK20">
        <v>0</v>
      </c>
      <c r="DL20">
        <f t="shared" si="33"/>
        <v>0</v>
      </c>
      <c r="DM20">
        <v>0</v>
      </c>
      <c r="DN20">
        <f t="shared" si="34"/>
        <v>0</v>
      </c>
      <c r="DO20">
        <v>0</v>
      </c>
      <c r="DP20">
        <f t="shared" si="35"/>
        <v>0</v>
      </c>
      <c r="DQ20">
        <v>0</v>
      </c>
      <c r="DR20">
        <f t="shared" si="36"/>
        <v>0</v>
      </c>
      <c r="DS20">
        <v>0</v>
      </c>
      <c r="DT20">
        <f t="shared" si="37"/>
        <v>0</v>
      </c>
      <c r="DU20">
        <v>0</v>
      </c>
      <c r="DV20">
        <f t="shared" si="38"/>
        <v>0</v>
      </c>
      <c r="DW20">
        <v>0</v>
      </c>
      <c r="DX20">
        <f t="shared" si="39"/>
        <v>0</v>
      </c>
      <c r="DY20">
        <v>0</v>
      </c>
      <c r="DZ20">
        <f t="shared" si="40"/>
        <v>0</v>
      </c>
      <c r="EA20">
        <v>0</v>
      </c>
      <c r="EB20">
        <f t="shared" si="41"/>
        <v>0</v>
      </c>
      <c r="EC20">
        <v>0</v>
      </c>
      <c r="ED20">
        <f t="shared" si="42"/>
        <v>0</v>
      </c>
      <c r="EE20">
        <v>0</v>
      </c>
      <c r="EF20">
        <f t="shared" si="43"/>
        <v>0</v>
      </c>
      <c r="EG20">
        <v>0</v>
      </c>
      <c r="EH20">
        <f t="shared" si="44"/>
        <v>0</v>
      </c>
      <c r="EI20">
        <v>0</v>
      </c>
      <c r="EJ20">
        <f t="shared" si="45"/>
        <v>0</v>
      </c>
      <c r="EK20">
        <v>0</v>
      </c>
      <c r="EL20">
        <f t="shared" si="46"/>
        <v>0</v>
      </c>
      <c r="EM20">
        <v>0</v>
      </c>
      <c r="EN20">
        <f t="shared" si="47"/>
        <v>0</v>
      </c>
      <c r="EO20">
        <v>0</v>
      </c>
      <c r="EP20">
        <f t="shared" si="48"/>
        <v>0</v>
      </c>
      <c r="EQ20">
        <v>0</v>
      </c>
      <c r="ER20">
        <f t="shared" si="49"/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 s="1" t="s">
        <v>40</v>
      </c>
      <c r="FF20" t="s">
        <v>264</v>
      </c>
    </row>
    <row r="21" spans="1:171" x14ac:dyDescent="0.45">
      <c r="A21">
        <v>20</v>
      </c>
      <c r="B21" t="s">
        <v>33</v>
      </c>
      <c r="C21" t="s">
        <v>34</v>
      </c>
      <c r="E21" t="s">
        <v>44</v>
      </c>
      <c r="F21" s="2">
        <v>1</v>
      </c>
      <c r="G21">
        <f t="shared" si="52"/>
        <v>302.76</v>
      </c>
      <c r="H21">
        <v>1200</v>
      </c>
      <c r="I21">
        <f>225+273</f>
        <v>498</v>
      </c>
      <c r="J21" s="2">
        <f t="shared" si="50"/>
        <v>0.41499999999999998</v>
      </c>
      <c r="K21">
        <f t="shared" si="51"/>
        <v>3.3300000000000003E-5</v>
      </c>
      <c r="L21" t="s">
        <v>64</v>
      </c>
      <c r="M21">
        <v>50</v>
      </c>
      <c r="N21">
        <f t="shared" si="0"/>
        <v>0.50243971049078473</v>
      </c>
      <c r="O21">
        <v>45</v>
      </c>
      <c r="P21">
        <f t="shared" si="1"/>
        <v>0.4394438057587195</v>
      </c>
      <c r="Q21">
        <v>0</v>
      </c>
      <c r="R21">
        <f t="shared" si="2"/>
        <v>0</v>
      </c>
      <c r="S21">
        <v>5</v>
      </c>
      <c r="T21">
        <f t="shared" si="3"/>
        <v>5.8116483750495843E-2</v>
      </c>
      <c r="U21">
        <v>0</v>
      </c>
      <c r="V21">
        <f t="shared" si="4"/>
        <v>0</v>
      </c>
      <c r="W21">
        <v>0</v>
      </c>
      <c r="X21">
        <f t="shared" si="5"/>
        <v>0</v>
      </c>
      <c r="Y21">
        <v>0</v>
      </c>
      <c r="Z21">
        <f t="shared" si="6"/>
        <v>0</v>
      </c>
      <c r="AA21">
        <v>0</v>
      </c>
      <c r="AB21">
        <f t="shared" si="7"/>
        <v>0</v>
      </c>
      <c r="AC21">
        <v>0</v>
      </c>
      <c r="AD21">
        <f t="shared" si="8"/>
        <v>0</v>
      </c>
      <c r="AE21">
        <v>0</v>
      </c>
      <c r="AF21">
        <f t="shared" si="9"/>
        <v>0</v>
      </c>
      <c r="AG21">
        <v>0</v>
      </c>
      <c r="AH21">
        <f t="shared" si="10"/>
        <v>0</v>
      </c>
      <c r="AI21">
        <v>0</v>
      </c>
      <c r="AJ21">
        <f t="shared" si="11"/>
        <v>0</v>
      </c>
      <c r="AK21">
        <v>0</v>
      </c>
      <c r="AL21">
        <f t="shared" si="12"/>
        <v>0</v>
      </c>
      <c r="AM21">
        <v>0</v>
      </c>
      <c r="AN21">
        <f t="shared" si="13"/>
        <v>0</v>
      </c>
      <c r="AO21">
        <v>0</v>
      </c>
      <c r="AP21">
        <f t="shared" si="14"/>
        <v>0</v>
      </c>
      <c r="AQ21">
        <v>0</v>
      </c>
      <c r="AR21">
        <f t="shared" si="15"/>
        <v>0</v>
      </c>
      <c r="AS21">
        <v>0</v>
      </c>
      <c r="AT21">
        <f t="shared" si="16"/>
        <v>0</v>
      </c>
      <c r="AU21">
        <v>0</v>
      </c>
      <c r="AV21">
        <f t="shared" si="17"/>
        <v>0</v>
      </c>
      <c r="AW21">
        <v>0</v>
      </c>
      <c r="AX21">
        <f t="shared" si="18"/>
        <v>0</v>
      </c>
      <c r="AY21">
        <v>0</v>
      </c>
      <c r="AZ21">
        <f t="shared" si="19"/>
        <v>0</v>
      </c>
      <c r="BA21">
        <v>0</v>
      </c>
      <c r="BB21">
        <f t="shared" si="20"/>
        <v>0</v>
      </c>
      <c r="BC21">
        <v>0</v>
      </c>
      <c r="BD21">
        <f t="shared" si="21"/>
        <v>0</v>
      </c>
      <c r="BE21">
        <v>0</v>
      </c>
      <c r="BF21">
        <f t="shared" si="22"/>
        <v>0</v>
      </c>
      <c r="BG21">
        <v>0</v>
      </c>
      <c r="BH21">
        <f t="shared" si="23"/>
        <v>0</v>
      </c>
      <c r="BI21">
        <v>0</v>
      </c>
      <c r="BJ21">
        <f t="shared" si="24"/>
        <v>0</v>
      </c>
      <c r="BK21">
        <v>0</v>
      </c>
      <c r="BL21">
        <f t="shared" si="25"/>
        <v>0</v>
      </c>
      <c r="BM21">
        <v>0</v>
      </c>
      <c r="BN21">
        <f t="shared" si="26"/>
        <v>0</v>
      </c>
      <c r="BO21">
        <v>0</v>
      </c>
      <c r="BP21">
        <f t="shared" si="27"/>
        <v>0</v>
      </c>
      <c r="BQ21">
        <v>0</v>
      </c>
      <c r="BR21">
        <f t="shared" si="28"/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100</v>
      </c>
      <c r="DD21">
        <f t="shared" si="29"/>
        <v>1</v>
      </c>
      <c r="DE21">
        <v>0</v>
      </c>
      <c r="DF21">
        <f t="shared" si="30"/>
        <v>0</v>
      </c>
      <c r="DG21">
        <v>0</v>
      </c>
      <c r="DH21">
        <f t="shared" si="31"/>
        <v>0</v>
      </c>
      <c r="DI21">
        <v>0</v>
      </c>
      <c r="DJ21">
        <f t="shared" si="32"/>
        <v>0</v>
      </c>
      <c r="DK21">
        <v>0</v>
      </c>
      <c r="DL21">
        <f t="shared" si="33"/>
        <v>0</v>
      </c>
      <c r="DM21">
        <v>0</v>
      </c>
      <c r="DN21">
        <f t="shared" si="34"/>
        <v>0</v>
      </c>
      <c r="DO21">
        <v>0</v>
      </c>
      <c r="DP21">
        <f t="shared" si="35"/>
        <v>0</v>
      </c>
      <c r="DQ21">
        <v>0</v>
      </c>
      <c r="DR21">
        <f t="shared" si="36"/>
        <v>0</v>
      </c>
      <c r="DS21">
        <v>0</v>
      </c>
      <c r="DT21">
        <f t="shared" si="37"/>
        <v>0</v>
      </c>
      <c r="DU21">
        <v>0</v>
      </c>
      <c r="DV21">
        <f t="shared" si="38"/>
        <v>0</v>
      </c>
      <c r="DW21">
        <v>0</v>
      </c>
      <c r="DX21">
        <f t="shared" si="39"/>
        <v>0</v>
      </c>
      <c r="DY21">
        <v>0</v>
      </c>
      <c r="DZ21">
        <f t="shared" si="40"/>
        <v>0</v>
      </c>
      <c r="EA21">
        <v>0</v>
      </c>
      <c r="EB21">
        <f t="shared" si="41"/>
        <v>0</v>
      </c>
      <c r="EC21">
        <v>0</v>
      </c>
      <c r="ED21">
        <f t="shared" si="42"/>
        <v>0</v>
      </c>
      <c r="EE21">
        <v>0</v>
      </c>
      <c r="EF21">
        <f t="shared" si="43"/>
        <v>0</v>
      </c>
      <c r="EG21">
        <v>0</v>
      </c>
      <c r="EH21">
        <f t="shared" si="44"/>
        <v>0</v>
      </c>
      <c r="EI21">
        <v>0</v>
      </c>
      <c r="EJ21">
        <f t="shared" si="45"/>
        <v>0</v>
      </c>
      <c r="EK21">
        <v>0</v>
      </c>
      <c r="EL21">
        <f t="shared" si="46"/>
        <v>0</v>
      </c>
      <c r="EM21">
        <v>0</v>
      </c>
      <c r="EN21">
        <f t="shared" si="47"/>
        <v>0</v>
      </c>
      <c r="EO21">
        <v>0</v>
      </c>
      <c r="EP21">
        <f t="shared" si="48"/>
        <v>0</v>
      </c>
      <c r="EQ21">
        <v>0</v>
      </c>
      <c r="ER21">
        <f t="shared" si="49"/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 s="1" t="s">
        <v>40</v>
      </c>
      <c r="FF21" t="s">
        <v>264</v>
      </c>
      <c r="FH21" t="s">
        <v>328</v>
      </c>
      <c r="FI21" t="s">
        <v>329</v>
      </c>
      <c r="FJ21" t="s">
        <v>330</v>
      </c>
      <c r="FK21" t="s">
        <v>331</v>
      </c>
      <c r="FM21" t="s">
        <v>332</v>
      </c>
      <c r="FN21" t="s">
        <v>333</v>
      </c>
    </row>
    <row r="22" spans="1:171" x14ac:dyDescent="0.45">
      <c r="A22">
        <v>21</v>
      </c>
      <c r="B22" t="s">
        <v>33</v>
      </c>
      <c r="C22" t="s">
        <v>34</v>
      </c>
      <c r="E22" t="s">
        <v>44</v>
      </c>
      <c r="F22" s="2">
        <v>1</v>
      </c>
      <c r="G22">
        <f t="shared" si="52"/>
        <v>302.76</v>
      </c>
      <c r="H22">
        <v>1200</v>
      </c>
      <c r="I22">
        <f>250+273</f>
        <v>523</v>
      </c>
      <c r="J22" s="2">
        <f t="shared" si="50"/>
        <v>0.43583333333333335</v>
      </c>
      <c r="K22">
        <f t="shared" si="51"/>
        <v>3.3300000000000003E-5</v>
      </c>
      <c r="L22" t="s">
        <v>64</v>
      </c>
      <c r="M22">
        <v>50</v>
      </c>
      <c r="N22">
        <f t="shared" si="0"/>
        <v>0.50243971049078473</v>
      </c>
      <c r="O22">
        <v>45</v>
      </c>
      <c r="P22">
        <f t="shared" si="1"/>
        <v>0.4394438057587195</v>
      </c>
      <c r="Q22">
        <v>0</v>
      </c>
      <c r="R22">
        <f t="shared" si="2"/>
        <v>0</v>
      </c>
      <c r="S22">
        <v>5</v>
      </c>
      <c r="T22">
        <f t="shared" si="3"/>
        <v>5.8116483750495843E-2</v>
      </c>
      <c r="U22">
        <v>0</v>
      </c>
      <c r="V22">
        <f t="shared" si="4"/>
        <v>0</v>
      </c>
      <c r="W22">
        <v>0</v>
      </c>
      <c r="X22">
        <f t="shared" si="5"/>
        <v>0</v>
      </c>
      <c r="Y22">
        <v>0</v>
      </c>
      <c r="Z22">
        <f t="shared" si="6"/>
        <v>0</v>
      </c>
      <c r="AA22">
        <v>0</v>
      </c>
      <c r="AB22">
        <f t="shared" si="7"/>
        <v>0</v>
      </c>
      <c r="AC22">
        <v>0</v>
      </c>
      <c r="AD22">
        <f t="shared" si="8"/>
        <v>0</v>
      </c>
      <c r="AE22">
        <v>0</v>
      </c>
      <c r="AF22">
        <f t="shared" si="9"/>
        <v>0</v>
      </c>
      <c r="AG22">
        <v>0</v>
      </c>
      <c r="AH22">
        <f t="shared" si="10"/>
        <v>0</v>
      </c>
      <c r="AI22">
        <v>0</v>
      </c>
      <c r="AJ22">
        <f t="shared" si="11"/>
        <v>0</v>
      </c>
      <c r="AK22">
        <v>0</v>
      </c>
      <c r="AL22">
        <f t="shared" si="12"/>
        <v>0</v>
      </c>
      <c r="AM22">
        <v>0</v>
      </c>
      <c r="AN22">
        <f t="shared" si="13"/>
        <v>0</v>
      </c>
      <c r="AO22">
        <v>0</v>
      </c>
      <c r="AP22">
        <f t="shared" si="14"/>
        <v>0</v>
      </c>
      <c r="AQ22">
        <v>0</v>
      </c>
      <c r="AR22">
        <f t="shared" si="15"/>
        <v>0</v>
      </c>
      <c r="AS22">
        <v>0</v>
      </c>
      <c r="AT22">
        <f t="shared" si="16"/>
        <v>0</v>
      </c>
      <c r="AU22">
        <v>0</v>
      </c>
      <c r="AV22">
        <f t="shared" si="17"/>
        <v>0</v>
      </c>
      <c r="AW22">
        <v>0</v>
      </c>
      <c r="AX22">
        <f t="shared" si="18"/>
        <v>0</v>
      </c>
      <c r="AY22">
        <v>0</v>
      </c>
      <c r="AZ22">
        <f t="shared" si="19"/>
        <v>0</v>
      </c>
      <c r="BA22">
        <v>0</v>
      </c>
      <c r="BB22">
        <f t="shared" si="20"/>
        <v>0</v>
      </c>
      <c r="BC22">
        <v>0</v>
      </c>
      <c r="BD22">
        <f t="shared" si="21"/>
        <v>0</v>
      </c>
      <c r="BE22">
        <v>0</v>
      </c>
      <c r="BF22">
        <f t="shared" si="22"/>
        <v>0</v>
      </c>
      <c r="BG22">
        <v>0</v>
      </c>
      <c r="BH22">
        <f t="shared" si="23"/>
        <v>0</v>
      </c>
      <c r="BI22">
        <v>0</v>
      </c>
      <c r="BJ22">
        <f t="shared" si="24"/>
        <v>0</v>
      </c>
      <c r="BK22">
        <v>0</v>
      </c>
      <c r="BL22">
        <f t="shared" si="25"/>
        <v>0</v>
      </c>
      <c r="BM22">
        <v>0</v>
      </c>
      <c r="BN22">
        <f t="shared" si="26"/>
        <v>0</v>
      </c>
      <c r="BO22">
        <v>0</v>
      </c>
      <c r="BP22">
        <f t="shared" si="27"/>
        <v>0</v>
      </c>
      <c r="BQ22">
        <v>0</v>
      </c>
      <c r="BR22">
        <f t="shared" si="28"/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100</v>
      </c>
      <c r="DD22">
        <f t="shared" si="29"/>
        <v>1</v>
      </c>
      <c r="DE22">
        <v>0</v>
      </c>
      <c r="DF22">
        <f t="shared" si="30"/>
        <v>0</v>
      </c>
      <c r="DG22">
        <v>0</v>
      </c>
      <c r="DH22">
        <f t="shared" si="31"/>
        <v>0</v>
      </c>
      <c r="DI22">
        <v>0</v>
      </c>
      <c r="DJ22">
        <f t="shared" si="32"/>
        <v>0</v>
      </c>
      <c r="DK22">
        <v>0</v>
      </c>
      <c r="DL22">
        <f t="shared" si="33"/>
        <v>0</v>
      </c>
      <c r="DM22">
        <v>0</v>
      </c>
      <c r="DN22">
        <f t="shared" si="34"/>
        <v>0</v>
      </c>
      <c r="DO22">
        <v>0</v>
      </c>
      <c r="DP22">
        <f t="shared" si="35"/>
        <v>0</v>
      </c>
      <c r="DQ22">
        <v>0</v>
      </c>
      <c r="DR22">
        <f t="shared" si="36"/>
        <v>0</v>
      </c>
      <c r="DS22">
        <v>0</v>
      </c>
      <c r="DT22">
        <f t="shared" si="37"/>
        <v>0</v>
      </c>
      <c r="DU22">
        <v>0</v>
      </c>
      <c r="DV22">
        <f t="shared" si="38"/>
        <v>0</v>
      </c>
      <c r="DW22">
        <v>0</v>
      </c>
      <c r="DX22">
        <f t="shared" si="39"/>
        <v>0</v>
      </c>
      <c r="DY22">
        <v>0</v>
      </c>
      <c r="DZ22">
        <f t="shared" si="40"/>
        <v>0</v>
      </c>
      <c r="EA22">
        <v>0</v>
      </c>
      <c r="EB22">
        <f t="shared" si="41"/>
        <v>0</v>
      </c>
      <c r="EC22">
        <v>0</v>
      </c>
      <c r="ED22">
        <f t="shared" si="42"/>
        <v>0</v>
      </c>
      <c r="EE22">
        <v>0</v>
      </c>
      <c r="EF22">
        <f t="shared" si="43"/>
        <v>0</v>
      </c>
      <c r="EG22">
        <v>0</v>
      </c>
      <c r="EH22">
        <f t="shared" si="44"/>
        <v>0</v>
      </c>
      <c r="EI22">
        <v>0</v>
      </c>
      <c r="EJ22">
        <f t="shared" si="45"/>
        <v>0</v>
      </c>
      <c r="EK22">
        <v>0</v>
      </c>
      <c r="EL22">
        <f t="shared" si="46"/>
        <v>0</v>
      </c>
      <c r="EM22">
        <v>0</v>
      </c>
      <c r="EN22">
        <f t="shared" si="47"/>
        <v>0</v>
      </c>
      <c r="EO22">
        <v>0</v>
      </c>
      <c r="EP22">
        <f t="shared" si="48"/>
        <v>0</v>
      </c>
      <c r="EQ22">
        <v>0</v>
      </c>
      <c r="ER22">
        <f t="shared" si="49"/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 s="1" t="s">
        <v>40</v>
      </c>
      <c r="FF22" t="s">
        <v>264</v>
      </c>
      <c r="FH22">
        <v>196.97</v>
      </c>
      <c r="FI22">
        <v>1</v>
      </c>
      <c r="FJ22">
        <v>106.42</v>
      </c>
      <c r="FK22">
        <v>0</v>
      </c>
      <c r="FM22">
        <v>204.38</v>
      </c>
      <c r="FN22">
        <v>3</v>
      </c>
    </row>
    <row r="23" spans="1:171" x14ac:dyDescent="0.45">
      <c r="A23">
        <v>22</v>
      </c>
      <c r="B23" t="s">
        <v>45</v>
      </c>
      <c r="C23" t="s">
        <v>34</v>
      </c>
      <c r="E23" t="s">
        <v>63</v>
      </c>
      <c r="F23" s="2">
        <v>1</v>
      </c>
      <c r="G23">
        <f t="shared" si="52"/>
        <v>302.76</v>
      </c>
      <c r="H23">
        <f>961.8+273</f>
        <v>1234.8</v>
      </c>
      <c r="I23">
        <v>313</v>
      </c>
      <c r="J23" s="2">
        <f t="shared" si="50"/>
        <v>0.25348234531908004</v>
      </c>
      <c r="L23" t="s">
        <v>64</v>
      </c>
      <c r="M23">
        <v>0</v>
      </c>
      <c r="N23">
        <f t="shared" si="0"/>
        <v>0</v>
      </c>
      <c r="O23">
        <v>0</v>
      </c>
      <c r="P23">
        <f t="shared" si="1"/>
        <v>0</v>
      </c>
      <c r="Q23">
        <v>0</v>
      </c>
      <c r="R23">
        <f t="shared" si="2"/>
        <v>0</v>
      </c>
      <c r="S23">
        <v>0</v>
      </c>
      <c r="T23">
        <f t="shared" si="3"/>
        <v>0</v>
      </c>
      <c r="U23">
        <v>100</v>
      </c>
      <c r="V23">
        <f t="shared" si="4"/>
        <v>1</v>
      </c>
      <c r="W23">
        <v>0</v>
      </c>
      <c r="X23">
        <f t="shared" si="5"/>
        <v>0</v>
      </c>
      <c r="Y23">
        <v>0</v>
      </c>
      <c r="Z23">
        <f t="shared" si="6"/>
        <v>0</v>
      </c>
      <c r="AA23">
        <v>0</v>
      </c>
      <c r="AB23">
        <f t="shared" si="7"/>
        <v>0</v>
      </c>
      <c r="AC23">
        <v>0</v>
      </c>
      <c r="AD23">
        <f t="shared" si="8"/>
        <v>0</v>
      </c>
      <c r="AE23">
        <v>0</v>
      </c>
      <c r="AF23">
        <f t="shared" si="9"/>
        <v>0</v>
      </c>
      <c r="AG23">
        <v>0</v>
      </c>
      <c r="AH23">
        <f t="shared" si="10"/>
        <v>0</v>
      </c>
      <c r="AI23">
        <v>0</v>
      </c>
      <c r="AJ23">
        <f t="shared" si="11"/>
        <v>0</v>
      </c>
      <c r="AK23">
        <v>0</v>
      </c>
      <c r="AL23">
        <f t="shared" si="12"/>
        <v>0</v>
      </c>
      <c r="AM23">
        <v>0</v>
      </c>
      <c r="AN23">
        <f t="shared" si="13"/>
        <v>0</v>
      </c>
      <c r="AO23">
        <v>0</v>
      </c>
      <c r="AP23">
        <f t="shared" si="14"/>
        <v>0</v>
      </c>
      <c r="AQ23">
        <v>0</v>
      </c>
      <c r="AR23">
        <f t="shared" si="15"/>
        <v>0</v>
      </c>
      <c r="AS23">
        <v>0</v>
      </c>
      <c r="AT23">
        <f t="shared" si="16"/>
        <v>0</v>
      </c>
      <c r="AU23">
        <v>0</v>
      </c>
      <c r="AV23">
        <f t="shared" si="17"/>
        <v>0</v>
      </c>
      <c r="AW23">
        <v>0</v>
      </c>
      <c r="AX23">
        <f t="shared" si="18"/>
        <v>0</v>
      </c>
      <c r="AY23">
        <v>0</v>
      </c>
      <c r="AZ23">
        <f t="shared" si="19"/>
        <v>0</v>
      </c>
      <c r="BA23">
        <v>0</v>
      </c>
      <c r="BB23">
        <f t="shared" si="20"/>
        <v>0</v>
      </c>
      <c r="BC23">
        <v>0</v>
      </c>
      <c r="BD23">
        <f t="shared" si="21"/>
        <v>0</v>
      </c>
      <c r="BE23">
        <v>0</v>
      </c>
      <c r="BF23">
        <f t="shared" si="22"/>
        <v>0</v>
      </c>
      <c r="BG23">
        <v>0</v>
      </c>
      <c r="BH23">
        <f t="shared" si="23"/>
        <v>0</v>
      </c>
      <c r="BI23">
        <v>0</v>
      </c>
      <c r="BJ23">
        <f t="shared" si="24"/>
        <v>0</v>
      </c>
      <c r="BK23">
        <v>0</v>
      </c>
      <c r="BL23">
        <f t="shared" si="25"/>
        <v>0</v>
      </c>
      <c r="BM23">
        <v>0</v>
      </c>
      <c r="BN23">
        <f t="shared" si="26"/>
        <v>0</v>
      </c>
      <c r="BO23">
        <v>0</v>
      </c>
      <c r="BP23">
        <f t="shared" si="27"/>
        <v>0</v>
      </c>
      <c r="BQ23">
        <v>0</v>
      </c>
      <c r="BR23">
        <f t="shared" si="28"/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100</v>
      </c>
      <c r="DD23">
        <f t="shared" si="29"/>
        <v>1</v>
      </c>
      <c r="DE23">
        <v>0</v>
      </c>
      <c r="DF23">
        <f t="shared" si="30"/>
        <v>0</v>
      </c>
      <c r="DG23">
        <v>0</v>
      </c>
      <c r="DH23">
        <f t="shared" si="31"/>
        <v>0</v>
      </c>
      <c r="DI23">
        <v>0</v>
      </c>
      <c r="DJ23">
        <f t="shared" si="32"/>
        <v>0</v>
      </c>
      <c r="DK23">
        <v>0</v>
      </c>
      <c r="DL23">
        <f t="shared" si="33"/>
        <v>0</v>
      </c>
      <c r="DM23">
        <v>0</v>
      </c>
      <c r="DN23">
        <f t="shared" si="34"/>
        <v>0</v>
      </c>
      <c r="DO23">
        <v>0</v>
      </c>
      <c r="DP23">
        <f t="shared" si="35"/>
        <v>0</v>
      </c>
      <c r="DQ23">
        <v>0</v>
      </c>
      <c r="DR23">
        <f t="shared" si="36"/>
        <v>0</v>
      </c>
      <c r="DS23">
        <v>0</v>
      </c>
      <c r="DT23">
        <f t="shared" si="37"/>
        <v>0</v>
      </c>
      <c r="DU23">
        <v>0</v>
      </c>
      <c r="DV23">
        <f t="shared" si="38"/>
        <v>0</v>
      </c>
      <c r="DW23">
        <v>0</v>
      </c>
      <c r="DX23">
        <f t="shared" si="39"/>
        <v>0</v>
      </c>
      <c r="DY23">
        <v>0</v>
      </c>
      <c r="DZ23">
        <f t="shared" si="40"/>
        <v>0</v>
      </c>
      <c r="EA23">
        <v>0</v>
      </c>
      <c r="EB23">
        <f t="shared" si="41"/>
        <v>0</v>
      </c>
      <c r="EC23">
        <v>0</v>
      </c>
      <c r="ED23">
        <f t="shared" si="42"/>
        <v>0</v>
      </c>
      <c r="EE23">
        <v>0</v>
      </c>
      <c r="EF23">
        <f t="shared" si="43"/>
        <v>0</v>
      </c>
      <c r="EG23">
        <v>0</v>
      </c>
      <c r="EH23">
        <f t="shared" si="44"/>
        <v>0</v>
      </c>
      <c r="EI23">
        <v>0</v>
      </c>
      <c r="EJ23">
        <f t="shared" si="45"/>
        <v>0</v>
      </c>
      <c r="EK23">
        <v>0</v>
      </c>
      <c r="EL23">
        <f t="shared" si="46"/>
        <v>0</v>
      </c>
      <c r="EM23">
        <v>0</v>
      </c>
      <c r="EN23">
        <f t="shared" si="47"/>
        <v>0</v>
      </c>
      <c r="EO23">
        <v>0</v>
      </c>
      <c r="EP23">
        <f t="shared" si="48"/>
        <v>0</v>
      </c>
      <c r="EQ23">
        <v>0</v>
      </c>
      <c r="ER23">
        <f t="shared" si="49"/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 s="1" t="s">
        <v>65</v>
      </c>
      <c r="FF23" t="s">
        <v>264</v>
      </c>
    </row>
    <row r="24" spans="1:171" x14ac:dyDescent="0.45">
      <c r="A24">
        <v>23</v>
      </c>
      <c r="B24" t="s">
        <v>45</v>
      </c>
      <c r="C24" t="s">
        <v>34</v>
      </c>
      <c r="E24" t="s">
        <v>63</v>
      </c>
      <c r="F24" s="2">
        <v>1</v>
      </c>
      <c r="G24">
        <f t="shared" si="52"/>
        <v>302.76</v>
      </c>
      <c r="H24">
        <f>961.8+273</f>
        <v>1234.8</v>
      </c>
      <c r="I24">
        <f>40+273</f>
        <v>313</v>
      </c>
      <c r="J24" s="2">
        <f t="shared" si="50"/>
        <v>0.25348234531908004</v>
      </c>
      <c r="L24" t="s">
        <v>64</v>
      </c>
      <c r="M24">
        <v>0</v>
      </c>
      <c r="N24">
        <f t="shared" si="0"/>
        <v>0</v>
      </c>
      <c r="O24">
        <v>0</v>
      </c>
      <c r="P24">
        <f t="shared" si="1"/>
        <v>0</v>
      </c>
      <c r="Q24">
        <v>0</v>
      </c>
      <c r="R24">
        <f t="shared" si="2"/>
        <v>0</v>
      </c>
      <c r="S24">
        <v>0</v>
      </c>
      <c r="T24">
        <f t="shared" si="3"/>
        <v>0</v>
      </c>
      <c r="U24">
        <v>100</v>
      </c>
      <c r="V24">
        <f t="shared" si="4"/>
        <v>1</v>
      </c>
      <c r="W24">
        <v>0</v>
      </c>
      <c r="X24">
        <f t="shared" si="5"/>
        <v>0</v>
      </c>
      <c r="Y24">
        <v>0</v>
      </c>
      <c r="Z24">
        <f t="shared" si="6"/>
        <v>0</v>
      </c>
      <c r="AA24">
        <v>0</v>
      </c>
      <c r="AB24">
        <f t="shared" si="7"/>
        <v>0</v>
      </c>
      <c r="AC24">
        <v>0</v>
      </c>
      <c r="AD24">
        <f t="shared" si="8"/>
        <v>0</v>
      </c>
      <c r="AE24">
        <v>0</v>
      </c>
      <c r="AF24">
        <f t="shared" si="9"/>
        <v>0</v>
      </c>
      <c r="AG24">
        <v>0</v>
      </c>
      <c r="AH24">
        <f t="shared" si="10"/>
        <v>0</v>
      </c>
      <c r="AI24">
        <v>0</v>
      </c>
      <c r="AJ24">
        <f t="shared" si="11"/>
        <v>0</v>
      </c>
      <c r="AK24">
        <v>0</v>
      </c>
      <c r="AL24">
        <f t="shared" si="12"/>
        <v>0</v>
      </c>
      <c r="AM24">
        <v>0</v>
      </c>
      <c r="AN24">
        <f t="shared" si="13"/>
        <v>0</v>
      </c>
      <c r="AO24">
        <v>0</v>
      </c>
      <c r="AP24">
        <f t="shared" si="14"/>
        <v>0</v>
      </c>
      <c r="AQ24">
        <v>0</v>
      </c>
      <c r="AR24">
        <f t="shared" si="15"/>
        <v>0</v>
      </c>
      <c r="AS24">
        <v>0</v>
      </c>
      <c r="AT24">
        <f t="shared" si="16"/>
        <v>0</v>
      </c>
      <c r="AU24">
        <v>0</v>
      </c>
      <c r="AV24">
        <f t="shared" si="17"/>
        <v>0</v>
      </c>
      <c r="AW24">
        <v>0</v>
      </c>
      <c r="AX24">
        <f t="shared" si="18"/>
        <v>0</v>
      </c>
      <c r="AY24">
        <v>0</v>
      </c>
      <c r="AZ24">
        <f t="shared" si="19"/>
        <v>0</v>
      </c>
      <c r="BA24">
        <v>0</v>
      </c>
      <c r="BB24">
        <f t="shared" si="20"/>
        <v>0</v>
      </c>
      <c r="BC24">
        <v>0</v>
      </c>
      <c r="BD24">
        <f t="shared" si="21"/>
        <v>0</v>
      </c>
      <c r="BE24">
        <v>0</v>
      </c>
      <c r="BF24">
        <f t="shared" si="22"/>
        <v>0</v>
      </c>
      <c r="BG24">
        <v>0</v>
      </c>
      <c r="BH24">
        <f t="shared" si="23"/>
        <v>0</v>
      </c>
      <c r="BI24">
        <v>0</v>
      </c>
      <c r="BJ24">
        <f t="shared" si="24"/>
        <v>0</v>
      </c>
      <c r="BK24">
        <v>0</v>
      </c>
      <c r="BL24">
        <f t="shared" si="25"/>
        <v>0</v>
      </c>
      <c r="BM24">
        <v>0</v>
      </c>
      <c r="BN24">
        <f t="shared" si="26"/>
        <v>0</v>
      </c>
      <c r="BO24">
        <v>0</v>
      </c>
      <c r="BP24">
        <f t="shared" si="27"/>
        <v>0</v>
      </c>
      <c r="BQ24">
        <v>0</v>
      </c>
      <c r="BR24">
        <f t="shared" si="28"/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100</v>
      </c>
      <c r="DD24">
        <f t="shared" si="29"/>
        <v>1</v>
      </c>
      <c r="DE24">
        <v>0</v>
      </c>
      <c r="DF24">
        <f t="shared" si="30"/>
        <v>0</v>
      </c>
      <c r="DG24">
        <v>0</v>
      </c>
      <c r="DH24">
        <f t="shared" si="31"/>
        <v>0</v>
      </c>
      <c r="DI24">
        <v>0</v>
      </c>
      <c r="DJ24">
        <f t="shared" si="32"/>
        <v>0</v>
      </c>
      <c r="DK24">
        <v>0</v>
      </c>
      <c r="DL24">
        <f t="shared" si="33"/>
        <v>0</v>
      </c>
      <c r="DM24">
        <v>0</v>
      </c>
      <c r="DN24">
        <f t="shared" si="34"/>
        <v>0</v>
      </c>
      <c r="DO24">
        <v>0</v>
      </c>
      <c r="DP24">
        <f t="shared" si="35"/>
        <v>0</v>
      </c>
      <c r="DQ24">
        <v>0</v>
      </c>
      <c r="DR24">
        <f t="shared" si="36"/>
        <v>0</v>
      </c>
      <c r="DS24">
        <v>0</v>
      </c>
      <c r="DT24">
        <f t="shared" si="37"/>
        <v>0</v>
      </c>
      <c r="DU24">
        <v>0</v>
      </c>
      <c r="DV24">
        <f t="shared" si="38"/>
        <v>0</v>
      </c>
      <c r="DW24">
        <v>0</v>
      </c>
      <c r="DX24">
        <f t="shared" si="39"/>
        <v>0</v>
      </c>
      <c r="DY24">
        <v>0</v>
      </c>
      <c r="DZ24">
        <f t="shared" si="40"/>
        <v>0</v>
      </c>
      <c r="EA24">
        <v>0</v>
      </c>
      <c r="EB24">
        <f t="shared" si="41"/>
        <v>0</v>
      </c>
      <c r="EC24">
        <v>0</v>
      </c>
      <c r="ED24">
        <f t="shared" si="42"/>
        <v>0</v>
      </c>
      <c r="EE24">
        <v>0</v>
      </c>
      <c r="EF24">
        <f t="shared" si="43"/>
        <v>0</v>
      </c>
      <c r="EG24">
        <v>0</v>
      </c>
      <c r="EH24">
        <f t="shared" si="44"/>
        <v>0</v>
      </c>
      <c r="EI24">
        <v>0</v>
      </c>
      <c r="EJ24">
        <f t="shared" si="45"/>
        <v>0</v>
      </c>
      <c r="EK24">
        <v>0</v>
      </c>
      <c r="EL24">
        <f t="shared" si="46"/>
        <v>0</v>
      </c>
      <c r="EM24">
        <v>0</v>
      </c>
      <c r="EN24">
        <f t="shared" si="47"/>
        <v>0</v>
      </c>
      <c r="EO24">
        <v>0</v>
      </c>
      <c r="EP24">
        <f t="shared" si="48"/>
        <v>0</v>
      </c>
      <c r="EQ24">
        <v>0</v>
      </c>
      <c r="ER24">
        <f t="shared" si="49"/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 s="1" t="s">
        <v>65</v>
      </c>
      <c r="FF24" t="s">
        <v>264</v>
      </c>
      <c r="FH24" t="s">
        <v>334</v>
      </c>
      <c r="FI24" t="s">
        <v>335</v>
      </c>
      <c r="FJ24" t="s">
        <v>336</v>
      </c>
      <c r="FK24" t="s">
        <v>337</v>
      </c>
      <c r="FL24" t="s">
        <v>338</v>
      </c>
      <c r="FM24" t="s">
        <v>339</v>
      </c>
      <c r="FN24" t="s">
        <v>340</v>
      </c>
      <c r="FO24" t="s">
        <v>341</v>
      </c>
    </row>
    <row r="25" spans="1:171" x14ac:dyDescent="0.45">
      <c r="A25">
        <v>24</v>
      </c>
      <c r="B25" t="s">
        <v>45</v>
      </c>
      <c r="C25" t="s">
        <v>34</v>
      </c>
      <c r="E25" t="s">
        <v>63</v>
      </c>
      <c r="F25" s="2">
        <v>1</v>
      </c>
      <c r="G25">
        <f t="shared" si="52"/>
        <v>302.76</v>
      </c>
      <c r="H25">
        <f>961.8+273</f>
        <v>1234.8</v>
      </c>
      <c r="I25">
        <f>40+273</f>
        <v>313</v>
      </c>
      <c r="J25" s="2">
        <f t="shared" si="50"/>
        <v>0.25348234531908004</v>
      </c>
      <c r="L25" t="s">
        <v>64</v>
      </c>
      <c r="M25">
        <v>0</v>
      </c>
      <c r="N25">
        <f t="shared" si="0"/>
        <v>0</v>
      </c>
      <c r="O25">
        <v>0</v>
      </c>
      <c r="P25">
        <f t="shared" si="1"/>
        <v>0</v>
      </c>
      <c r="Q25">
        <v>0</v>
      </c>
      <c r="R25">
        <f t="shared" si="2"/>
        <v>0</v>
      </c>
      <c r="S25">
        <v>0</v>
      </c>
      <c r="T25">
        <f t="shared" si="3"/>
        <v>0</v>
      </c>
      <c r="U25">
        <v>100</v>
      </c>
      <c r="V25">
        <f t="shared" si="4"/>
        <v>1</v>
      </c>
      <c r="W25">
        <v>0</v>
      </c>
      <c r="X25">
        <f t="shared" si="5"/>
        <v>0</v>
      </c>
      <c r="Y25">
        <v>0</v>
      </c>
      <c r="Z25">
        <f t="shared" si="6"/>
        <v>0</v>
      </c>
      <c r="AA25">
        <v>0</v>
      </c>
      <c r="AB25">
        <f t="shared" si="7"/>
        <v>0</v>
      </c>
      <c r="AC25">
        <v>0</v>
      </c>
      <c r="AD25">
        <f t="shared" si="8"/>
        <v>0</v>
      </c>
      <c r="AE25">
        <v>0</v>
      </c>
      <c r="AF25">
        <f t="shared" si="9"/>
        <v>0</v>
      </c>
      <c r="AG25">
        <v>0</v>
      </c>
      <c r="AH25">
        <f t="shared" si="10"/>
        <v>0</v>
      </c>
      <c r="AI25">
        <v>0</v>
      </c>
      <c r="AJ25">
        <f t="shared" si="11"/>
        <v>0</v>
      </c>
      <c r="AK25">
        <v>0</v>
      </c>
      <c r="AL25">
        <f t="shared" si="12"/>
        <v>0</v>
      </c>
      <c r="AM25">
        <v>0</v>
      </c>
      <c r="AN25">
        <f t="shared" si="13"/>
        <v>0</v>
      </c>
      <c r="AO25">
        <v>0</v>
      </c>
      <c r="AP25">
        <f t="shared" si="14"/>
        <v>0</v>
      </c>
      <c r="AQ25">
        <v>0</v>
      </c>
      <c r="AR25">
        <f t="shared" si="15"/>
        <v>0</v>
      </c>
      <c r="AS25">
        <v>0</v>
      </c>
      <c r="AT25">
        <f t="shared" si="16"/>
        <v>0</v>
      </c>
      <c r="AU25">
        <v>0</v>
      </c>
      <c r="AV25">
        <f t="shared" si="17"/>
        <v>0</v>
      </c>
      <c r="AW25">
        <v>0</v>
      </c>
      <c r="AX25">
        <f t="shared" si="18"/>
        <v>0</v>
      </c>
      <c r="AY25">
        <v>0</v>
      </c>
      <c r="AZ25">
        <f t="shared" si="19"/>
        <v>0</v>
      </c>
      <c r="BA25">
        <v>0</v>
      </c>
      <c r="BB25">
        <f t="shared" si="20"/>
        <v>0</v>
      </c>
      <c r="BC25">
        <v>0</v>
      </c>
      <c r="BD25">
        <f t="shared" si="21"/>
        <v>0</v>
      </c>
      <c r="BE25">
        <v>0</v>
      </c>
      <c r="BF25">
        <f t="shared" si="22"/>
        <v>0</v>
      </c>
      <c r="BG25">
        <v>0</v>
      </c>
      <c r="BH25">
        <f t="shared" si="23"/>
        <v>0</v>
      </c>
      <c r="BI25">
        <v>0</v>
      </c>
      <c r="BJ25">
        <f t="shared" si="24"/>
        <v>0</v>
      </c>
      <c r="BK25">
        <v>0</v>
      </c>
      <c r="BL25">
        <f t="shared" si="25"/>
        <v>0</v>
      </c>
      <c r="BM25">
        <v>0</v>
      </c>
      <c r="BN25">
        <f t="shared" si="26"/>
        <v>0</v>
      </c>
      <c r="BO25">
        <v>0</v>
      </c>
      <c r="BP25">
        <f t="shared" si="27"/>
        <v>0</v>
      </c>
      <c r="BQ25">
        <v>0</v>
      </c>
      <c r="BR25">
        <f t="shared" si="28"/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100</v>
      </c>
      <c r="DD25">
        <f t="shared" si="29"/>
        <v>1</v>
      </c>
      <c r="DE25">
        <v>0</v>
      </c>
      <c r="DF25">
        <f t="shared" si="30"/>
        <v>0</v>
      </c>
      <c r="DG25">
        <v>0</v>
      </c>
      <c r="DH25">
        <f t="shared" si="31"/>
        <v>0</v>
      </c>
      <c r="DI25">
        <v>0</v>
      </c>
      <c r="DJ25">
        <f t="shared" si="32"/>
        <v>0</v>
      </c>
      <c r="DK25">
        <v>0</v>
      </c>
      <c r="DL25">
        <f t="shared" si="33"/>
        <v>0</v>
      </c>
      <c r="DM25">
        <v>0</v>
      </c>
      <c r="DN25">
        <f t="shared" si="34"/>
        <v>0</v>
      </c>
      <c r="DO25">
        <v>0</v>
      </c>
      <c r="DP25">
        <f t="shared" si="35"/>
        <v>0</v>
      </c>
      <c r="DQ25">
        <v>0</v>
      </c>
      <c r="DR25">
        <f t="shared" si="36"/>
        <v>0</v>
      </c>
      <c r="DS25">
        <v>0</v>
      </c>
      <c r="DT25">
        <f t="shared" si="37"/>
        <v>0</v>
      </c>
      <c r="DU25">
        <v>0</v>
      </c>
      <c r="DV25">
        <f t="shared" si="38"/>
        <v>0</v>
      </c>
      <c r="DW25">
        <v>0</v>
      </c>
      <c r="DX25">
        <f t="shared" si="39"/>
        <v>0</v>
      </c>
      <c r="DY25">
        <v>0</v>
      </c>
      <c r="DZ25">
        <f t="shared" si="40"/>
        <v>0</v>
      </c>
      <c r="EA25">
        <v>0</v>
      </c>
      <c r="EB25">
        <f t="shared" si="41"/>
        <v>0</v>
      </c>
      <c r="EC25">
        <v>0</v>
      </c>
      <c r="ED25">
        <f t="shared" si="42"/>
        <v>0</v>
      </c>
      <c r="EE25">
        <v>0</v>
      </c>
      <c r="EF25">
        <f t="shared" si="43"/>
        <v>0</v>
      </c>
      <c r="EG25">
        <v>0</v>
      </c>
      <c r="EH25">
        <f t="shared" si="44"/>
        <v>0</v>
      </c>
      <c r="EI25">
        <v>0</v>
      </c>
      <c r="EJ25">
        <f t="shared" si="45"/>
        <v>0</v>
      </c>
      <c r="EK25">
        <v>0</v>
      </c>
      <c r="EL25">
        <f t="shared" si="46"/>
        <v>0</v>
      </c>
      <c r="EM25">
        <v>0</v>
      </c>
      <c r="EN25">
        <f t="shared" si="47"/>
        <v>0</v>
      </c>
      <c r="EO25">
        <v>0</v>
      </c>
      <c r="EP25">
        <f t="shared" si="48"/>
        <v>0</v>
      </c>
      <c r="EQ25">
        <v>0</v>
      </c>
      <c r="ER25">
        <f t="shared" si="49"/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 s="1" t="s">
        <v>65</v>
      </c>
      <c r="FF25" t="s">
        <v>264</v>
      </c>
      <c r="FH25">
        <v>183.84</v>
      </c>
      <c r="FI25">
        <v>1</v>
      </c>
      <c r="FJ25">
        <v>186.20699999999999</v>
      </c>
      <c r="FK25">
        <v>2</v>
      </c>
      <c r="FL25">
        <v>244</v>
      </c>
      <c r="FM25">
        <v>4</v>
      </c>
      <c r="FN25">
        <v>180.95</v>
      </c>
      <c r="FO25">
        <v>5</v>
      </c>
    </row>
    <row r="26" spans="1:171" x14ac:dyDescent="0.45">
      <c r="A26">
        <v>25</v>
      </c>
      <c r="B26" t="s">
        <v>45</v>
      </c>
      <c r="C26" t="s">
        <v>62</v>
      </c>
      <c r="E26" t="s">
        <v>63</v>
      </c>
      <c r="F26" s="2">
        <v>1</v>
      </c>
      <c r="G26">
        <v>288</v>
      </c>
      <c r="H26">
        <f>961.8+273</f>
        <v>1234.8</v>
      </c>
      <c r="I26">
        <v>298</v>
      </c>
      <c r="J26" s="2">
        <f t="shared" si="50"/>
        <v>0.24133462908973113</v>
      </c>
      <c r="L26" t="s">
        <v>64</v>
      </c>
      <c r="M26">
        <v>0</v>
      </c>
      <c r="N26">
        <f t="shared" si="0"/>
        <v>0</v>
      </c>
      <c r="O26">
        <v>0</v>
      </c>
      <c r="P26">
        <f t="shared" si="1"/>
        <v>0</v>
      </c>
      <c r="Q26">
        <v>0</v>
      </c>
      <c r="R26">
        <f t="shared" si="2"/>
        <v>0</v>
      </c>
      <c r="S26">
        <v>0</v>
      </c>
      <c r="T26">
        <f t="shared" si="3"/>
        <v>0</v>
      </c>
      <c r="U26">
        <v>100</v>
      </c>
      <c r="V26">
        <f t="shared" si="4"/>
        <v>1</v>
      </c>
      <c r="W26">
        <v>0</v>
      </c>
      <c r="X26">
        <f t="shared" si="5"/>
        <v>0</v>
      </c>
      <c r="Y26">
        <v>0</v>
      </c>
      <c r="Z26">
        <f t="shared" si="6"/>
        <v>0</v>
      </c>
      <c r="AA26">
        <v>0</v>
      </c>
      <c r="AB26">
        <f t="shared" si="7"/>
        <v>0</v>
      </c>
      <c r="AC26">
        <v>0</v>
      </c>
      <c r="AD26">
        <f t="shared" si="8"/>
        <v>0</v>
      </c>
      <c r="AE26">
        <v>0</v>
      </c>
      <c r="AF26">
        <f t="shared" si="9"/>
        <v>0</v>
      </c>
      <c r="AG26">
        <v>0</v>
      </c>
      <c r="AH26">
        <f t="shared" si="10"/>
        <v>0</v>
      </c>
      <c r="AI26">
        <v>0</v>
      </c>
      <c r="AJ26">
        <f t="shared" si="11"/>
        <v>0</v>
      </c>
      <c r="AK26">
        <v>0</v>
      </c>
      <c r="AL26">
        <f t="shared" si="12"/>
        <v>0</v>
      </c>
      <c r="AM26">
        <v>0</v>
      </c>
      <c r="AN26">
        <f t="shared" si="13"/>
        <v>0</v>
      </c>
      <c r="AO26">
        <v>0</v>
      </c>
      <c r="AP26">
        <f t="shared" si="14"/>
        <v>0</v>
      </c>
      <c r="AQ26">
        <v>0</v>
      </c>
      <c r="AR26">
        <f t="shared" si="15"/>
        <v>0</v>
      </c>
      <c r="AS26">
        <v>0</v>
      </c>
      <c r="AT26">
        <f t="shared" si="16"/>
        <v>0</v>
      </c>
      <c r="AU26">
        <v>0</v>
      </c>
      <c r="AV26">
        <f t="shared" si="17"/>
        <v>0</v>
      </c>
      <c r="AW26">
        <v>0</v>
      </c>
      <c r="AX26">
        <f t="shared" si="18"/>
        <v>0</v>
      </c>
      <c r="AY26">
        <v>0</v>
      </c>
      <c r="AZ26">
        <f t="shared" si="19"/>
        <v>0</v>
      </c>
      <c r="BA26">
        <v>0</v>
      </c>
      <c r="BB26">
        <f t="shared" si="20"/>
        <v>0</v>
      </c>
      <c r="BC26">
        <v>0</v>
      </c>
      <c r="BD26">
        <f t="shared" si="21"/>
        <v>0</v>
      </c>
      <c r="BE26">
        <v>0</v>
      </c>
      <c r="BF26">
        <f t="shared" si="22"/>
        <v>0</v>
      </c>
      <c r="BG26">
        <v>0</v>
      </c>
      <c r="BH26">
        <f t="shared" si="23"/>
        <v>0</v>
      </c>
      <c r="BI26">
        <v>0</v>
      </c>
      <c r="BJ26">
        <f t="shared" si="24"/>
        <v>0</v>
      </c>
      <c r="BK26">
        <v>0</v>
      </c>
      <c r="BL26">
        <f t="shared" si="25"/>
        <v>0</v>
      </c>
      <c r="BM26">
        <v>0</v>
      </c>
      <c r="BN26">
        <f t="shared" si="26"/>
        <v>0</v>
      </c>
      <c r="BO26">
        <v>0</v>
      </c>
      <c r="BP26">
        <f t="shared" si="27"/>
        <v>0</v>
      </c>
      <c r="BQ26">
        <v>0</v>
      </c>
      <c r="BR26">
        <f t="shared" si="28"/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f>100-DE26</f>
        <v>78.599999999999994</v>
      </c>
      <c r="DD26">
        <f t="shared" si="29"/>
        <v>0.85812444071452754</v>
      </c>
      <c r="DE26">
        <v>21.4</v>
      </c>
      <c r="DF26">
        <f t="shared" si="30"/>
        <v>0.14187555928547244</v>
      </c>
      <c r="DG26">
        <v>0</v>
      </c>
      <c r="DH26">
        <f t="shared" si="31"/>
        <v>0</v>
      </c>
      <c r="DI26">
        <v>0</v>
      </c>
      <c r="DJ26">
        <f t="shared" si="32"/>
        <v>0</v>
      </c>
      <c r="DK26">
        <v>0</v>
      </c>
      <c r="DL26">
        <f t="shared" si="33"/>
        <v>0</v>
      </c>
      <c r="DM26">
        <v>0</v>
      </c>
      <c r="DN26">
        <f t="shared" si="34"/>
        <v>0</v>
      </c>
      <c r="DO26">
        <v>0</v>
      </c>
      <c r="DP26">
        <f t="shared" si="35"/>
        <v>0</v>
      </c>
      <c r="DQ26">
        <v>0</v>
      </c>
      <c r="DR26">
        <f t="shared" si="36"/>
        <v>0</v>
      </c>
      <c r="DS26">
        <v>0</v>
      </c>
      <c r="DT26">
        <f t="shared" si="37"/>
        <v>0</v>
      </c>
      <c r="DU26">
        <v>0</v>
      </c>
      <c r="DV26">
        <f t="shared" si="38"/>
        <v>0</v>
      </c>
      <c r="DW26">
        <v>0</v>
      </c>
      <c r="DX26">
        <f t="shared" si="39"/>
        <v>0</v>
      </c>
      <c r="DY26">
        <v>0</v>
      </c>
      <c r="DZ26">
        <f t="shared" si="40"/>
        <v>0</v>
      </c>
      <c r="EA26">
        <v>0</v>
      </c>
      <c r="EB26">
        <f t="shared" si="41"/>
        <v>0</v>
      </c>
      <c r="EC26">
        <v>0</v>
      </c>
      <c r="ED26">
        <f t="shared" si="42"/>
        <v>0</v>
      </c>
      <c r="EE26">
        <v>0</v>
      </c>
      <c r="EF26">
        <f t="shared" si="43"/>
        <v>0</v>
      </c>
      <c r="EG26">
        <v>0</v>
      </c>
      <c r="EH26">
        <f t="shared" si="44"/>
        <v>0</v>
      </c>
      <c r="EI26">
        <v>0</v>
      </c>
      <c r="EJ26">
        <f t="shared" si="45"/>
        <v>0</v>
      </c>
      <c r="EK26">
        <v>0</v>
      </c>
      <c r="EL26">
        <f t="shared" si="46"/>
        <v>0</v>
      </c>
      <c r="EM26">
        <v>0</v>
      </c>
      <c r="EN26">
        <f t="shared" si="47"/>
        <v>0</v>
      </c>
      <c r="EO26">
        <v>0</v>
      </c>
      <c r="EP26">
        <f t="shared" si="48"/>
        <v>0</v>
      </c>
      <c r="EQ26">
        <v>0</v>
      </c>
      <c r="ER26">
        <f t="shared" si="49"/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 s="1" t="s">
        <v>65</v>
      </c>
      <c r="FF26" t="s">
        <v>264</v>
      </c>
    </row>
    <row r="27" spans="1:171" x14ac:dyDescent="0.45">
      <c r="A27">
        <v>26</v>
      </c>
      <c r="B27" t="s">
        <v>45</v>
      </c>
      <c r="C27" t="s">
        <v>46</v>
      </c>
      <c r="E27" t="s">
        <v>47</v>
      </c>
      <c r="F27" s="2">
        <v>1</v>
      </c>
      <c r="G27">
        <f>15+273</f>
        <v>288</v>
      </c>
      <c r="H27">
        <f>779+273</f>
        <v>1052</v>
      </c>
      <c r="I27">
        <v>298</v>
      </c>
      <c r="J27" s="2">
        <f t="shared" si="50"/>
        <v>0.28326996197718629</v>
      </c>
      <c r="K27">
        <v>0.13</v>
      </c>
      <c r="L27" t="s">
        <v>64</v>
      </c>
      <c r="M27">
        <v>28</v>
      </c>
      <c r="N27">
        <f t="shared" si="0"/>
        <v>0.39763823937727499</v>
      </c>
      <c r="O27">
        <v>0</v>
      </c>
      <c r="P27">
        <f t="shared" si="1"/>
        <v>0</v>
      </c>
      <c r="Q27">
        <v>0</v>
      </c>
      <c r="R27">
        <f t="shared" si="2"/>
        <v>0</v>
      </c>
      <c r="S27">
        <v>0</v>
      </c>
      <c r="T27">
        <f t="shared" si="3"/>
        <v>0</v>
      </c>
      <c r="U27">
        <v>72</v>
      </c>
      <c r="V27">
        <f t="shared" si="4"/>
        <v>0.60236176062272506</v>
      </c>
      <c r="W27">
        <v>0</v>
      </c>
      <c r="X27">
        <f t="shared" si="5"/>
        <v>0</v>
      </c>
      <c r="Y27">
        <v>0</v>
      </c>
      <c r="Z27">
        <f t="shared" si="6"/>
        <v>0</v>
      </c>
      <c r="AA27">
        <v>0</v>
      </c>
      <c r="AB27">
        <f t="shared" si="7"/>
        <v>0</v>
      </c>
      <c r="AC27">
        <v>0</v>
      </c>
      <c r="AD27">
        <f t="shared" si="8"/>
        <v>0</v>
      </c>
      <c r="AE27">
        <v>0</v>
      </c>
      <c r="AF27">
        <f t="shared" si="9"/>
        <v>0</v>
      </c>
      <c r="AG27">
        <v>0</v>
      </c>
      <c r="AH27">
        <f t="shared" si="10"/>
        <v>0</v>
      </c>
      <c r="AI27">
        <v>0</v>
      </c>
      <c r="AJ27">
        <f t="shared" si="11"/>
        <v>0</v>
      </c>
      <c r="AK27">
        <v>0</v>
      </c>
      <c r="AL27">
        <f t="shared" si="12"/>
        <v>0</v>
      </c>
      <c r="AM27">
        <v>0</v>
      </c>
      <c r="AN27">
        <f t="shared" si="13"/>
        <v>0</v>
      </c>
      <c r="AO27">
        <v>0</v>
      </c>
      <c r="AP27">
        <f t="shared" si="14"/>
        <v>0</v>
      </c>
      <c r="AQ27">
        <v>0</v>
      </c>
      <c r="AR27">
        <f t="shared" si="15"/>
        <v>0</v>
      </c>
      <c r="AS27">
        <v>0</v>
      </c>
      <c r="AT27">
        <f t="shared" si="16"/>
        <v>0</v>
      </c>
      <c r="AU27">
        <v>0</v>
      </c>
      <c r="AV27">
        <f t="shared" si="17"/>
        <v>0</v>
      </c>
      <c r="AW27">
        <v>0</v>
      </c>
      <c r="AX27">
        <f t="shared" si="18"/>
        <v>0</v>
      </c>
      <c r="AY27">
        <v>0</v>
      </c>
      <c r="AZ27">
        <f t="shared" si="19"/>
        <v>0</v>
      </c>
      <c r="BA27">
        <v>0</v>
      </c>
      <c r="BB27">
        <f t="shared" si="20"/>
        <v>0</v>
      </c>
      <c r="BC27">
        <v>0</v>
      </c>
      <c r="BD27">
        <f t="shared" si="21"/>
        <v>0</v>
      </c>
      <c r="BE27">
        <v>0</v>
      </c>
      <c r="BF27">
        <f t="shared" si="22"/>
        <v>0</v>
      </c>
      <c r="BG27">
        <v>0</v>
      </c>
      <c r="BH27">
        <f t="shared" si="23"/>
        <v>0</v>
      </c>
      <c r="BI27">
        <v>0</v>
      </c>
      <c r="BJ27">
        <f t="shared" si="24"/>
        <v>0</v>
      </c>
      <c r="BK27">
        <v>0</v>
      </c>
      <c r="BL27">
        <f t="shared" si="25"/>
        <v>0</v>
      </c>
      <c r="BM27">
        <v>0</v>
      </c>
      <c r="BN27">
        <f t="shared" si="26"/>
        <v>0</v>
      </c>
      <c r="BO27">
        <v>0</v>
      </c>
      <c r="BP27">
        <f t="shared" si="27"/>
        <v>0</v>
      </c>
      <c r="BQ27">
        <v>0</v>
      </c>
      <c r="BR27">
        <f t="shared" si="28"/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78.599999999999994</v>
      </c>
      <c r="DD27">
        <f t="shared" si="29"/>
        <v>0.85812444071452754</v>
      </c>
      <c r="DE27">
        <v>21.4</v>
      </c>
      <c r="DF27">
        <f t="shared" si="30"/>
        <v>0.14187555928547244</v>
      </c>
      <c r="DG27">
        <v>0</v>
      </c>
      <c r="DH27">
        <f t="shared" si="31"/>
        <v>0</v>
      </c>
      <c r="DI27">
        <v>0</v>
      </c>
      <c r="DJ27">
        <f t="shared" si="32"/>
        <v>0</v>
      </c>
      <c r="DK27">
        <v>0</v>
      </c>
      <c r="DL27">
        <f t="shared" si="33"/>
        <v>0</v>
      </c>
      <c r="DM27">
        <v>0</v>
      </c>
      <c r="DN27">
        <f t="shared" si="34"/>
        <v>0</v>
      </c>
      <c r="DO27">
        <v>0</v>
      </c>
      <c r="DP27">
        <f t="shared" si="35"/>
        <v>0</v>
      </c>
      <c r="DQ27">
        <v>0</v>
      </c>
      <c r="DR27">
        <f t="shared" si="36"/>
        <v>0</v>
      </c>
      <c r="DS27">
        <v>0</v>
      </c>
      <c r="DT27">
        <f t="shared" si="37"/>
        <v>0</v>
      </c>
      <c r="DU27">
        <v>0</v>
      </c>
      <c r="DV27">
        <f t="shared" si="38"/>
        <v>0</v>
      </c>
      <c r="DW27">
        <v>0</v>
      </c>
      <c r="DX27">
        <f t="shared" si="39"/>
        <v>0</v>
      </c>
      <c r="DY27">
        <v>0</v>
      </c>
      <c r="DZ27">
        <f t="shared" si="40"/>
        <v>0</v>
      </c>
      <c r="EA27">
        <v>0</v>
      </c>
      <c r="EB27">
        <f t="shared" si="41"/>
        <v>0</v>
      </c>
      <c r="EC27">
        <v>0</v>
      </c>
      <c r="ED27">
        <f t="shared" si="42"/>
        <v>0</v>
      </c>
      <c r="EE27">
        <v>0</v>
      </c>
      <c r="EF27">
        <f t="shared" si="43"/>
        <v>0</v>
      </c>
      <c r="EG27">
        <v>0</v>
      </c>
      <c r="EH27">
        <f t="shared" si="44"/>
        <v>0</v>
      </c>
      <c r="EI27">
        <v>0</v>
      </c>
      <c r="EJ27">
        <f t="shared" si="45"/>
        <v>0</v>
      </c>
      <c r="EK27">
        <v>0</v>
      </c>
      <c r="EL27">
        <f t="shared" si="46"/>
        <v>0</v>
      </c>
      <c r="EM27">
        <v>0</v>
      </c>
      <c r="EN27">
        <f t="shared" si="47"/>
        <v>0</v>
      </c>
      <c r="EO27">
        <v>0</v>
      </c>
      <c r="EP27">
        <f t="shared" si="48"/>
        <v>0</v>
      </c>
      <c r="EQ27">
        <v>0</v>
      </c>
      <c r="ER27">
        <f t="shared" si="49"/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 t="s">
        <v>50</v>
      </c>
      <c r="FF27" t="s">
        <v>264</v>
      </c>
      <c r="FH27" t="s">
        <v>343</v>
      </c>
      <c r="FI27" t="s">
        <v>344</v>
      </c>
      <c r="FJ27" t="s">
        <v>345</v>
      </c>
      <c r="FK27" t="s">
        <v>346</v>
      </c>
      <c r="FL27" t="s">
        <v>347</v>
      </c>
      <c r="FM27" t="s">
        <v>348</v>
      </c>
      <c r="FN27" t="s">
        <v>349</v>
      </c>
      <c r="FO27" t="s">
        <v>350</v>
      </c>
    </row>
    <row r="28" spans="1:171" x14ac:dyDescent="0.45">
      <c r="A28">
        <v>27</v>
      </c>
      <c r="B28" t="s">
        <v>45</v>
      </c>
      <c r="C28" t="s">
        <v>51</v>
      </c>
      <c r="E28" t="s">
        <v>47</v>
      </c>
      <c r="F28" s="2">
        <v>1</v>
      </c>
      <c r="G28">
        <f>-38.83+273</f>
        <v>234.17000000000002</v>
      </c>
      <c r="H28">
        <f>779+273</f>
        <v>1052</v>
      </c>
      <c r="I28">
        <v>298</v>
      </c>
      <c r="J28" s="2">
        <f t="shared" si="50"/>
        <v>0.28326996197718629</v>
      </c>
      <c r="K28">
        <v>0.13</v>
      </c>
      <c r="L28" t="s">
        <v>64</v>
      </c>
      <c r="M28">
        <v>28</v>
      </c>
      <c r="N28">
        <f t="shared" si="0"/>
        <v>0.39763823937727499</v>
      </c>
      <c r="O28">
        <v>0</v>
      </c>
      <c r="P28">
        <f t="shared" si="1"/>
        <v>0</v>
      </c>
      <c r="Q28">
        <v>0</v>
      </c>
      <c r="R28">
        <f t="shared" si="2"/>
        <v>0</v>
      </c>
      <c r="S28">
        <v>0</v>
      </c>
      <c r="T28">
        <f t="shared" si="3"/>
        <v>0</v>
      </c>
      <c r="U28">
        <v>72</v>
      </c>
      <c r="V28">
        <f t="shared" si="4"/>
        <v>0.60236176062272506</v>
      </c>
      <c r="W28">
        <v>0</v>
      </c>
      <c r="X28">
        <f t="shared" si="5"/>
        <v>0</v>
      </c>
      <c r="Y28">
        <v>0</v>
      </c>
      <c r="Z28">
        <f t="shared" si="6"/>
        <v>0</v>
      </c>
      <c r="AA28">
        <v>0</v>
      </c>
      <c r="AB28">
        <f t="shared" si="7"/>
        <v>0</v>
      </c>
      <c r="AC28">
        <v>0</v>
      </c>
      <c r="AD28">
        <f t="shared" si="8"/>
        <v>0</v>
      </c>
      <c r="AE28">
        <v>0</v>
      </c>
      <c r="AF28">
        <f t="shared" si="9"/>
        <v>0</v>
      </c>
      <c r="AG28">
        <v>0</v>
      </c>
      <c r="AH28">
        <f t="shared" si="10"/>
        <v>0</v>
      </c>
      <c r="AI28">
        <v>0</v>
      </c>
      <c r="AJ28">
        <f t="shared" si="11"/>
        <v>0</v>
      </c>
      <c r="AK28">
        <v>0</v>
      </c>
      <c r="AL28">
        <f t="shared" si="12"/>
        <v>0</v>
      </c>
      <c r="AM28">
        <v>0</v>
      </c>
      <c r="AN28">
        <f t="shared" si="13"/>
        <v>0</v>
      </c>
      <c r="AO28">
        <v>0</v>
      </c>
      <c r="AP28">
        <f t="shared" si="14"/>
        <v>0</v>
      </c>
      <c r="AQ28">
        <v>0</v>
      </c>
      <c r="AR28">
        <f t="shared" si="15"/>
        <v>0</v>
      </c>
      <c r="AS28">
        <v>0</v>
      </c>
      <c r="AT28">
        <f t="shared" si="16"/>
        <v>0</v>
      </c>
      <c r="AU28">
        <v>0</v>
      </c>
      <c r="AV28">
        <f t="shared" si="17"/>
        <v>0</v>
      </c>
      <c r="AW28">
        <v>0</v>
      </c>
      <c r="AX28">
        <f t="shared" si="18"/>
        <v>0</v>
      </c>
      <c r="AY28">
        <v>0</v>
      </c>
      <c r="AZ28">
        <f t="shared" si="19"/>
        <v>0</v>
      </c>
      <c r="BA28">
        <v>0</v>
      </c>
      <c r="BB28">
        <f t="shared" si="20"/>
        <v>0</v>
      </c>
      <c r="BC28">
        <v>0</v>
      </c>
      <c r="BD28">
        <f t="shared" si="21"/>
        <v>0</v>
      </c>
      <c r="BE28">
        <v>0</v>
      </c>
      <c r="BF28">
        <f t="shared" si="22"/>
        <v>0</v>
      </c>
      <c r="BG28">
        <v>0</v>
      </c>
      <c r="BH28">
        <f t="shared" si="23"/>
        <v>0</v>
      </c>
      <c r="BI28">
        <v>0</v>
      </c>
      <c r="BJ28">
        <f t="shared" si="24"/>
        <v>0</v>
      </c>
      <c r="BK28">
        <v>0</v>
      </c>
      <c r="BL28">
        <f t="shared" si="25"/>
        <v>0</v>
      </c>
      <c r="BM28">
        <v>0</v>
      </c>
      <c r="BN28">
        <f t="shared" si="26"/>
        <v>0</v>
      </c>
      <c r="BO28">
        <v>0</v>
      </c>
      <c r="BP28">
        <f t="shared" si="27"/>
        <v>0</v>
      </c>
      <c r="BQ28">
        <v>0</v>
      </c>
      <c r="BR28">
        <f t="shared" si="28"/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f t="shared" si="29"/>
        <v>0</v>
      </c>
      <c r="DE28">
        <v>0</v>
      </c>
      <c r="DF28">
        <f t="shared" si="30"/>
        <v>0</v>
      </c>
      <c r="DG28">
        <v>100</v>
      </c>
      <c r="DH28">
        <f t="shared" si="31"/>
        <v>1</v>
      </c>
      <c r="DI28">
        <v>0</v>
      </c>
      <c r="DJ28">
        <f t="shared" si="32"/>
        <v>0</v>
      </c>
      <c r="DK28">
        <v>0</v>
      </c>
      <c r="DL28">
        <f t="shared" si="33"/>
        <v>0</v>
      </c>
      <c r="DM28">
        <v>0</v>
      </c>
      <c r="DN28">
        <f t="shared" si="34"/>
        <v>0</v>
      </c>
      <c r="DO28">
        <v>0</v>
      </c>
      <c r="DP28">
        <f t="shared" si="35"/>
        <v>0</v>
      </c>
      <c r="DQ28">
        <v>0</v>
      </c>
      <c r="DR28">
        <f t="shared" si="36"/>
        <v>0</v>
      </c>
      <c r="DS28">
        <v>0</v>
      </c>
      <c r="DT28">
        <f t="shared" si="37"/>
        <v>0</v>
      </c>
      <c r="DU28">
        <v>0</v>
      </c>
      <c r="DV28">
        <f t="shared" si="38"/>
        <v>0</v>
      </c>
      <c r="DW28">
        <v>0</v>
      </c>
      <c r="DX28">
        <f t="shared" si="39"/>
        <v>0</v>
      </c>
      <c r="DY28">
        <v>0</v>
      </c>
      <c r="DZ28">
        <f t="shared" si="40"/>
        <v>0</v>
      </c>
      <c r="EA28">
        <v>0</v>
      </c>
      <c r="EB28">
        <f t="shared" si="41"/>
        <v>0</v>
      </c>
      <c r="EC28">
        <v>0</v>
      </c>
      <c r="ED28">
        <f t="shared" si="42"/>
        <v>0</v>
      </c>
      <c r="EE28">
        <v>0</v>
      </c>
      <c r="EF28">
        <f t="shared" si="43"/>
        <v>0</v>
      </c>
      <c r="EG28">
        <v>0</v>
      </c>
      <c r="EH28">
        <f t="shared" si="44"/>
        <v>0</v>
      </c>
      <c r="EI28">
        <v>0</v>
      </c>
      <c r="EJ28">
        <f t="shared" si="45"/>
        <v>0</v>
      </c>
      <c r="EK28">
        <v>0</v>
      </c>
      <c r="EL28">
        <f t="shared" si="46"/>
        <v>0</v>
      </c>
      <c r="EM28">
        <v>0</v>
      </c>
      <c r="EN28">
        <f t="shared" si="47"/>
        <v>0</v>
      </c>
      <c r="EO28">
        <v>0</v>
      </c>
      <c r="EP28">
        <f t="shared" si="48"/>
        <v>0</v>
      </c>
      <c r="EQ28">
        <v>0</v>
      </c>
      <c r="ER28">
        <f t="shared" si="49"/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 t="s">
        <v>50</v>
      </c>
      <c r="FF28" t="s">
        <v>264</v>
      </c>
      <c r="FH28">
        <v>6.9409999999999998</v>
      </c>
      <c r="FI28">
        <v>1</v>
      </c>
      <c r="FJ28">
        <v>10.811</v>
      </c>
      <c r="FK28">
        <v>3</v>
      </c>
      <c r="FL28">
        <v>91.224000000000004</v>
      </c>
      <c r="FM28">
        <v>2</v>
      </c>
      <c r="FN28">
        <v>9.01</v>
      </c>
      <c r="FO28">
        <v>2</v>
      </c>
    </row>
    <row r="29" spans="1:171" x14ac:dyDescent="0.45">
      <c r="A29">
        <v>28</v>
      </c>
      <c r="B29" t="s">
        <v>53</v>
      </c>
      <c r="C29" t="s">
        <v>46</v>
      </c>
      <c r="E29" t="s">
        <v>54</v>
      </c>
      <c r="F29" s="2">
        <v>2</v>
      </c>
      <c r="G29">
        <v>288</v>
      </c>
      <c r="H29">
        <f>850+273</f>
        <v>1123</v>
      </c>
      <c r="I29">
        <v>298</v>
      </c>
      <c r="J29" s="2">
        <f t="shared" si="50"/>
        <v>0.26536064113980412</v>
      </c>
      <c r="K29">
        <v>0.13</v>
      </c>
      <c r="L29" t="s">
        <v>56</v>
      </c>
      <c r="M29">
        <v>0</v>
      </c>
      <c r="N29">
        <f t="shared" si="0"/>
        <v>0</v>
      </c>
      <c r="O29">
        <v>0</v>
      </c>
      <c r="P29">
        <f t="shared" si="1"/>
        <v>0</v>
      </c>
      <c r="Q29">
        <v>0</v>
      </c>
      <c r="R29">
        <f t="shared" si="2"/>
        <v>0</v>
      </c>
      <c r="S29">
        <v>0</v>
      </c>
      <c r="T29">
        <f t="shared" si="3"/>
        <v>0</v>
      </c>
      <c r="U29">
        <v>29.5</v>
      </c>
      <c r="V29">
        <f t="shared" si="4"/>
        <v>9.4750576712441428E-2</v>
      </c>
      <c r="W29">
        <v>70.5</v>
      </c>
      <c r="X29">
        <f t="shared" si="5"/>
        <v>0.90524942328755864</v>
      </c>
      <c r="Y29">
        <v>0</v>
      </c>
      <c r="Z29">
        <f t="shared" si="6"/>
        <v>0</v>
      </c>
      <c r="AA29">
        <v>0</v>
      </c>
      <c r="AB29">
        <f t="shared" si="7"/>
        <v>0</v>
      </c>
      <c r="AC29">
        <v>0</v>
      </c>
      <c r="AD29">
        <f t="shared" si="8"/>
        <v>0</v>
      </c>
      <c r="AE29">
        <v>0</v>
      </c>
      <c r="AF29">
        <f t="shared" si="9"/>
        <v>0</v>
      </c>
      <c r="AG29">
        <v>0</v>
      </c>
      <c r="AH29">
        <f t="shared" si="10"/>
        <v>0</v>
      </c>
      <c r="AI29">
        <v>0</v>
      </c>
      <c r="AJ29">
        <f t="shared" si="11"/>
        <v>0</v>
      </c>
      <c r="AK29">
        <v>0</v>
      </c>
      <c r="AL29">
        <f t="shared" si="12"/>
        <v>0</v>
      </c>
      <c r="AM29">
        <v>0</v>
      </c>
      <c r="AN29">
        <f t="shared" si="13"/>
        <v>0</v>
      </c>
      <c r="AO29">
        <v>0</v>
      </c>
      <c r="AP29">
        <f t="shared" si="14"/>
        <v>0</v>
      </c>
      <c r="AQ29">
        <v>0</v>
      </c>
      <c r="AR29">
        <f t="shared" si="15"/>
        <v>0</v>
      </c>
      <c r="AS29">
        <v>0</v>
      </c>
      <c r="AT29">
        <f t="shared" si="16"/>
        <v>0</v>
      </c>
      <c r="AU29">
        <v>0</v>
      </c>
      <c r="AV29">
        <f t="shared" si="17"/>
        <v>0</v>
      </c>
      <c r="AW29">
        <v>0</v>
      </c>
      <c r="AX29">
        <f t="shared" si="18"/>
        <v>0</v>
      </c>
      <c r="AY29">
        <v>0</v>
      </c>
      <c r="AZ29">
        <f t="shared" si="19"/>
        <v>0</v>
      </c>
      <c r="BA29">
        <v>0</v>
      </c>
      <c r="BB29">
        <f t="shared" si="20"/>
        <v>0</v>
      </c>
      <c r="BC29">
        <v>0</v>
      </c>
      <c r="BD29">
        <f t="shared" si="21"/>
        <v>0</v>
      </c>
      <c r="BE29">
        <v>0</v>
      </c>
      <c r="BF29">
        <f t="shared" si="22"/>
        <v>0</v>
      </c>
      <c r="BG29">
        <v>0</v>
      </c>
      <c r="BH29">
        <f t="shared" si="23"/>
        <v>0</v>
      </c>
      <c r="BI29">
        <v>0</v>
      </c>
      <c r="BJ29">
        <f t="shared" si="24"/>
        <v>0</v>
      </c>
      <c r="BK29">
        <v>0</v>
      </c>
      <c r="BL29">
        <f t="shared" si="25"/>
        <v>0</v>
      </c>
      <c r="BM29">
        <v>0</v>
      </c>
      <c r="BN29">
        <f t="shared" si="26"/>
        <v>0</v>
      </c>
      <c r="BO29">
        <v>0</v>
      </c>
      <c r="BP29">
        <f t="shared" si="27"/>
        <v>0</v>
      </c>
      <c r="BQ29">
        <v>0</v>
      </c>
      <c r="BR29">
        <f t="shared" si="28"/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78.599999999999994</v>
      </c>
      <c r="DD29">
        <f t="shared" si="29"/>
        <v>0.85812444071452754</v>
      </c>
      <c r="DE29">
        <v>21.4</v>
      </c>
      <c r="DF29">
        <f t="shared" si="30"/>
        <v>0.14187555928547244</v>
      </c>
      <c r="DG29">
        <v>0</v>
      </c>
      <c r="DH29">
        <f t="shared" si="31"/>
        <v>0</v>
      </c>
      <c r="DI29">
        <v>0</v>
      </c>
      <c r="DJ29">
        <f t="shared" si="32"/>
        <v>0</v>
      </c>
      <c r="DK29">
        <v>0</v>
      </c>
      <c r="DL29">
        <f t="shared" si="33"/>
        <v>0</v>
      </c>
      <c r="DM29">
        <v>0</v>
      </c>
      <c r="DN29">
        <f t="shared" si="34"/>
        <v>0</v>
      </c>
      <c r="DO29">
        <v>0</v>
      </c>
      <c r="DP29">
        <f t="shared" si="35"/>
        <v>0</v>
      </c>
      <c r="DQ29">
        <v>0</v>
      </c>
      <c r="DR29">
        <f t="shared" si="36"/>
        <v>0</v>
      </c>
      <c r="DS29">
        <v>0</v>
      </c>
      <c r="DT29">
        <f t="shared" si="37"/>
        <v>0</v>
      </c>
      <c r="DU29">
        <v>0</v>
      </c>
      <c r="DV29">
        <f t="shared" si="38"/>
        <v>0</v>
      </c>
      <c r="DW29">
        <v>0</v>
      </c>
      <c r="DX29">
        <f t="shared" si="39"/>
        <v>0</v>
      </c>
      <c r="DY29">
        <v>0</v>
      </c>
      <c r="DZ29">
        <f t="shared" si="40"/>
        <v>0</v>
      </c>
      <c r="EA29">
        <v>0</v>
      </c>
      <c r="EB29">
        <f t="shared" si="41"/>
        <v>0</v>
      </c>
      <c r="EC29">
        <v>0</v>
      </c>
      <c r="ED29">
        <f t="shared" si="42"/>
        <v>0</v>
      </c>
      <c r="EE29">
        <v>0</v>
      </c>
      <c r="EF29">
        <f t="shared" si="43"/>
        <v>0</v>
      </c>
      <c r="EG29">
        <v>0</v>
      </c>
      <c r="EH29">
        <f t="shared" si="44"/>
        <v>0</v>
      </c>
      <c r="EI29">
        <v>0</v>
      </c>
      <c r="EJ29">
        <f t="shared" si="45"/>
        <v>0</v>
      </c>
      <c r="EK29">
        <v>0</v>
      </c>
      <c r="EL29">
        <f t="shared" si="46"/>
        <v>0</v>
      </c>
      <c r="EM29">
        <v>0</v>
      </c>
      <c r="EN29">
        <f t="shared" si="47"/>
        <v>0</v>
      </c>
      <c r="EO29">
        <v>0</v>
      </c>
      <c r="EP29">
        <f t="shared" si="48"/>
        <v>0</v>
      </c>
      <c r="EQ29">
        <v>0</v>
      </c>
      <c r="ER29">
        <f t="shared" si="49"/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 t="s">
        <v>50</v>
      </c>
      <c r="FF29" t="s">
        <v>264</v>
      </c>
    </row>
    <row r="30" spans="1:171" x14ac:dyDescent="0.45">
      <c r="A30">
        <v>29</v>
      </c>
      <c r="B30" t="s">
        <v>53</v>
      </c>
      <c r="C30" t="s">
        <v>46</v>
      </c>
      <c r="E30" t="s">
        <v>54</v>
      </c>
      <c r="F30" s="2">
        <v>2</v>
      </c>
      <c r="G30">
        <v>288</v>
      </c>
      <c r="H30">
        <f>850+273</f>
        <v>1123</v>
      </c>
      <c r="I30">
        <v>298</v>
      </c>
      <c r="J30" s="2">
        <f t="shared" si="50"/>
        <v>0.26536064113980412</v>
      </c>
      <c r="K30">
        <v>0.13</v>
      </c>
      <c r="L30" t="s">
        <v>56</v>
      </c>
      <c r="M30">
        <v>0</v>
      </c>
      <c r="N30">
        <f t="shared" si="0"/>
        <v>0</v>
      </c>
      <c r="O30">
        <v>0</v>
      </c>
      <c r="P30">
        <f t="shared" si="1"/>
        <v>0</v>
      </c>
      <c r="Q30">
        <v>0</v>
      </c>
      <c r="R30">
        <f t="shared" si="2"/>
        <v>0</v>
      </c>
      <c r="S30">
        <v>0</v>
      </c>
      <c r="T30">
        <f t="shared" si="3"/>
        <v>0</v>
      </c>
      <c r="U30">
        <v>29.5</v>
      </c>
      <c r="V30">
        <f t="shared" si="4"/>
        <v>9.4750576712441428E-2</v>
      </c>
      <c r="W30">
        <v>70.5</v>
      </c>
      <c r="X30">
        <f t="shared" si="5"/>
        <v>0.90524942328755864</v>
      </c>
      <c r="Y30">
        <v>0</v>
      </c>
      <c r="Z30">
        <f t="shared" si="6"/>
        <v>0</v>
      </c>
      <c r="AA30">
        <v>0</v>
      </c>
      <c r="AB30">
        <f t="shared" si="7"/>
        <v>0</v>
      </c>
      <c r="AC30">
        <v>0</v>
      </c>
      <c r="AD30">
        <f t="shared" si="8"/>
        <v>0</v>
      </c>
      <c r="AE30">
        <v>0</v>
      </c>
      <c r="AF30">
        <f t="shared" si="9"/>
        <v>0</v>
      </c>
      <c r="AG30">
        <v>0</v>
      </c>
      <c r="AH30">
        <f t="shared" si="10"/>
        <v>0</v>
      </c>
      <c r="AI30">
        <v>0</v>
      </c>
      <c r="AJ30">
        <f t="shared" si="11"/>
        <v>0</v>
      </c>
      <c r="AK30">
        <v>0</v>
      </c>
      <c r="AL30">
        <f t="shared" si="12"/>
        <v>0</v>
      </c>
      <c r="AM30">
        <v>0</v>
      </c>
      <c r="AN30">
        <f t="shared" si="13"/>
        <v>0</v>
      </c>
      <c r="AO30">
        <v>0</v>
      </c>
      <c r="AP30">
        <f t="shared" si="14"/>
        <v>0</v>
      </c>
      <c r="AQ30">
        <v>0</v>
      </c>
      <c r="AR30">
        <f t="shared" si="15"/>
        <v>0</v>
      </c>
      <c r="AS30">
        <v>0</v>
      </c>
      <c r="AT30">
        <f t="shared" si="16"/>
        <v>0</v>
      </c>
      <c r="AU30">
        <v>0</v>
      </c>
      <c r="AV30">
        <f t="shared" si="17"/>
        <v>0</v>
      </c>
      <c r="AW30">
        <v>0</v>
      </c>
      <c r="AX30">
        <f t="shared" si="18"/>
        <v>0</v>
      </c>
      <c r="AY30">
        <v>0</v>
      </c>
      <c r="AZ30">
        <f t="shared" si="19"/>
        <v>0</v>
      </c>
      <c r="BA30">
        <v>0</v>
      </c>
      <c r="BB30">
        <f t="shared" si="20"/>
        <v>0</v>
      </c>
      <c r="BC30">
        <v>0</v>
      </c>
      <c r="BD30">
        <f t="shared" si="21"/>
        <v>0</v>
      </c>
      <c r="BE30">
        <v>0</v>
      </c>
      <c r="BF30">
        <f t="shared" si="22"/>
        <v>0</v>
      </c>
      <c r="BG30">
        <v>0</v>
      </c>
      <c r="BH30">
        <f t="shared" si="23"/>
        <v>0</v>
      </c>
      <c r="BI30">
        <v>0</v>
      </c>
      <c r="BJ30">
        <f t="shared" si="24"/>
        <v>0</v>
      </c>
      <c r="BK30">
        <v>0</v>
      </c>
      <c r="BL30">
        <f t="shared" si="25"/>
        <v>0</v>
      </c>
      <c r="BM30">
        <v>0</v>
      </c>
      <c r="BN30">
        <f t="shared" si="26"/>
        <v>0</v>
      </c>
      <c r="BO30">
        <v>0</v>
      </c>
      <c r="BP30">
        <f t="shared" si="27"/>
        <v>0</v>
      </c>
      <c r="BQ30">
        <v>0</v>
      </c>
      <c r="BR30">
        <f t="shared" si="28"/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78.599999999999994</v>
      </c>
      <c r="DD30">
        <f t="shared" si="29"/>
        <v>0.85812444071452754</v>
      </c>
      <c r="DE30">
        <v>21.4</v>
      </c>
      <c r="DF30">
        <f t="shared" si="30"/>
        <v>0.14187555928547244</v>
      </c>
      <c r="DG30">
        <v>0</v>
      </c>
      <c r="DH30">
        <f t="shared" si="31"/>
        <v>0</v>
      </c>
      <c r="DI30">
        <v>0</v>
      </c>
      <c r="DJ30">
        <f t="shared" si="32"/>
        <v>0</v>
      </c>
      <c r="DK30">
        <v>0</v>
      </c>
      <c r="DL30">
        <f t="shared" si="33"/>
        <v>0</v>
      </c>
      <c r="DM30">
        <v>0</v>
      </c>
      <c r="DN30">
        <f t="shared" si="34"/>
        <v>0</v>
      </c>
      <c r="DO30">
        <v>0</v>
      </c>
      <c r="DP30">
        <f t="shared" si="35"/>
        <v>0</v>
      </c>
      <c r="DQ30">
        <v>0</v>
      </c>
      <c r="DR30">
        <f t="shared" si="36"/>
        <v>0</v>
      </c>
      <c r="DS30">
        <v>0</v>
      </c>
      <c r="DT30">
        <f t="shared" si="37"/>
        <v>0</v>
      </c>
      <c r="DU30">
        <v>0</v>
      </c>
      <c r="DV30">
        <f t="shared" si="38"/>
        <v>0</v>
      </c>
      <c r="DW30">
        <v>0</v>
      </c>
      <c r="DX30">
        <f t="shared" si="39"/>
        <v>0</v>
      </c>
      <c r="DY30">
        <v>0</v>
      </c>
      <c r="DZ30">
        <f t="shared" si="40"/>
        <v>0</v>
      </c>
      <c r="EA30">
        <v>0</v>
      </c>
      <c r="EB30">
        <f t="shared" si="41"/>
        <v>0</v>
      </c>
      <c r="EC30">
        <v>0</v>
      </c>
      <c r="ED30">
        <f t="shared" si="42"/>
        <v>0</v>
      </c>
      <c r="EE30">
        <v>0</v>
      </c>
      <c r="EF30">
        <f t="shared" si="43"/>
        <v>0</v>
      </c>
      <c r="EG30">
        <v>0</v>
      </c>
      <c r="EH30">
        <f t="shared" si="44"/>
        <v>0</v>
      </c>
      <c r="EI30">
        <v>0</v>
      </c>
      <c r="EJ30">
        <f t="shared" si="45"/>
        <v>0</v>
      </c>
      <c r="EK30">
        <v>0</v>
      </c>
      <c r="EL30">
        <f t="shared" si="46"/>
        <v>0</v>
      </c>
      <c r="EM30">
        <v>0</v>
      </c>
      <c r="EN30">
        <f t="shared" si="47"/>
        <v>0</v>
      </c>
      <c r="EO30">
        <v>0</v>
      </c>
      <c r="EP30">
        <f t="shared" si="48"/>
        <v>0</v>
      </c>
      <c r="EQ30">
        <v>0</v>
      </c>
      <c r="ER30">
        <f t="shared" si="49"/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 t="s">
        <v>50</v>
      </c>
      <c r="FF30" t="s">
        <v>264</v>
      </c>
      <c r="FH30" t="s">
        <v>352</v>
      </c>
      <c r="FI30" t="s">
        <v>353</v>
      </c>
      <c r="FJ30" t="s">
        <v>354</v>
      </c>
      <c r="FK30" t="s">
        <v>355</v>
      </c>
      <c r="FL30" t="s">
        <v>356</v>
      </c>
      <c r="FM30" t="s">
        <v>357</v>
      </c>
      <c r="FN30" t="s">
        <v>358</v>
      </c>
      <c r="FO30" t="s">
        <v>359</v>
      </c>
    </row>
    <row r="31" spans="1:171" x14ac:dyDescent="0.45">
      <c r="A31">
        <v>30</v>
      </c>
      <c r="B31" t="s">
        <v>45</v>
      </c>
      <c r="C31" t="s">
        <v>46</v>
      </c>
      <c r="E31" t="s">
        <v>60</v>
      </c>
      <c r="F31" s="2">
        <v>1</v>
      </c>
      <c r="G31">
        <v>288</v>
      </c>
      <c r="H31">
        <f>570+273</f>
        <v>843</v>
      </c>
      <c r="I31">
        <v>298</v>
      </c>
      <c r="J31" s="2">
        <f t="shared" si="50"/>
        <v>0.35349940688018983</v>
      </c>
      <c r="K31">
        <v>6.5000000000000002E-2</v>
      </c>
      <c r="L31" t="s">
        <v>61</v>
      </c>
      <c r="M31">
        <v>0</v>
      </c>
      <c r="N31">
        <f t="shared" si="0"/>
        <v>0</v>
      </c>
      <c r="O31">
        <v>0</v>
      </c>
      <c r="P31">
        <f t="shared" si="1"/>
        <v>0</v>
      </c>
      <c r="Q31">
        <v>0</v>
      </c>
      <c r="R31">
        <f t="shared" si="2"/>
        <v>0</v>
      </c>
      <c r="S31">
        <v>0</v>
      </c>
      <c r="T31">
        <f t="shared" si="3"/>
        <v>0</v>
      </c>
      <c r="U31">
        <v>90</v>
      </c>
      <c r="V31">
        <f t="shared" si="4"/>
        <v>0.66973716922647342</v>
      </c>
      <c r="W31">
        <v>0</v>
      </c>
      <c r="X31">
        <f t="shared" si="5"/>
        <v>0</v>
      </c>
      <c r="Y31">
        <v>10</v>
      </c>
      <c r="Z31">
        <f t="shared" si="6"/>
        <v>0.33026283077352664</v>
      </c>
      <c r="AA31">
        <v>0</v>
      </c>
      <c r="AB31">
        <f t="shared" si="7"/>
        <v>0</v>
      </c>
      <c r="AC31">
        <v>0</v>
      </c>
      <c r="AD31">
        <f t="shared" si="8"/>
        <v>0</v>
      </c>
      <c r="AE31">
        <v>0</v>
      </c>
      <c r="AF31">
        <f t="shared" si="9"/>
        <v>0</v>
      </c>
      <c r="AG31">
        <v>0</v>
      </c>
      <c r="AH31">
        <f t="shared" si="10"/>
        <v>0</v>
      </c>
      <c r="AI31">
        <v>0</v>
      </c>
      <c r="AJ31">
        <f t="shared" si="11"/>
        <v>0</v>
      </c>
      <c r="AK31">
        <v>0</v>
      </c>
      <c r="AL31">
        <f t="shared" si="12"/>
        <v>0</v>
      </c>
      <c r="AM31">
        <v>0</v>
      </c>
      <c r="AN31">
        <f t="shared" si="13"/>
        <v>0</v>
      </c>
      <c r="AO31">
        <v>0</v>
      </c>
      <c r="AP31">
        <f t="shared" si="14"/>
        <v>0</v>
      </c>
      <c r="AQ31">
        <v>0</v>
      </c>
      <c r="AR31">
        <f t="shared" si="15"/>
        <v>0</v>
      </c>
      <c r="AS31">
        <v>0</v>
      </c>
      <c r="AT31">
        <f t="shared" si="16"/>
        <v>0</v>
      </c>
      <c r="AU31">
        <v>0</v>
      </c>
      <c r="AV31">
        <f t="shared" si="17"/>
        <v>0</v>
      </c>
      <c r="AW31">
        <v>0</v>
      </c>
      <c r="AX31">
        <f t="shared" si="18"/>
        <v>0</v>
      </c>
      <c r="AY31">
        <v>0</v>
      </c>
      <c r="AZ31">
        <f t="shared" si="19"/>
        <v>0</v>
      </c>
      <c r="BA31">
        <v>0</v>
      </c>
      <c r="BB31">
        <f t="shared" si="20"/>
        <v>0</v>
      </c>
      <c r="BC31">
        <v>0</v>
      </c>
      <c r="BD31">
        <f t="shared" si="21"/>
        <v>0</v>
      </c>
      <c r="BE31">
        <v>0</v>
      </c>
      <c r="BF31">
        <f t="shared" si="22"/>
        <v>0</v>
      </c>
      <c r="BG31">
        <v>0</v>
      </c>
      <c r="BH31">
        <f t="shared" si="23"/>
        <v>0</v>
      </c>
      <c r="BI31">
        <v>0</v>
      </c>
      <c r="BJ31">
        <f t="shared" si="24"/>
        <v>0</v>
      </c>
      <c r="BK31">
        <v>0</v>
      </c>
      <c r="BL31">
        <f t="shared" si="25"/>
        <v>0</v>
      </c>
      <c r="BM31">
        <v>0</v>
      </c>
      <c r="BN31">
        <f t="shared" si="26"/>
        <v>0</v>
      </c>
      <c r="BO31">
        <v>0</v>
      </c>
      <c r="BP31">
        <f t="shared" si="27"/>
        <v>0</v>
      </c>
      <c r="BQ31">
        <v>0</v>
      </c>
      <c r="BR31">
        <f t="shared" si="28"/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78.599999999999994</v>
      </c>
      <c r="DD31">
        <f t="shared" si="29"/>
        <v>0.85812444071452754</v>
      </c>
      <c r="DE31">
        <v>21.4</v>
      </c>
      <c r="DF31">
        <f t="shared" si="30"/>
        <v>0.14187555928547244</v>
      </c>
      <c r="DG31">
        <v>0</v>
      </c>
      <c r="DH31">
        <f t="shared" si="31"/>
        <v>0</v>
      </c>
      <c r="DI31">
        <v>0</v>
      </c>
      <c r="DJ31">
        <f t="shared" si="32"/>
        <v>0</v>
      </c>
      <c r="DK31">
        <v>0</v>
      </c>
      <c r="DL31">
        <f t="shared" si="33"/>
        <v>0</v>
      </c>
      <c r="DM31">
        <v>0</v>
      </c>
      <c r="DN31">
        <f t="shared" si="34"/>
        <v>0</v>
      </c>
      <c r="DO31">
        <v>0</v>
      </c>
      <c r="DP31">
        <f t="shared" si="35"/>
        <v>0</v>
      </c>
      <c r="DQ31">
        <v>0</v>
      </c>
      <c r="DR31">
        <f t="shared" si="36"/>
        <v>0</v>
      </c>
      <c r="DS31">
        <v>0</v>
      </c>
      <c r="DT31">
        <f t="shared" si="37"/>
        <v>0</v>
      </c>
      <c r="DU31">
        <v>0</v>
      </c>
      <c r="DV31">
        <f t="shared" si="38"/>
        <v>0</v>
      </c>
      <c r="DW31">
        <v>0</v>
      </c>
      <c r="DX31">
        <f t="shared" si="39"/>
        <v>0</v>
      </c>
      <c r="DY31">
        <v>0</v>
      </c>
      <c r="DZ31">
        <f t="shared" si="40"/>
        <v>0</v>
      </c>
      <c r="EA31">
        <v>0</v>
      </c>
      <c r="EB31">
        <f t="shared" si="41"/>
        <v>0</v>
      </c>
      <c r="EC31">
        <v>0</v>
      </c>
      <c r="ED31">
        <f t="shared" si="42"/>
        <v>0</v>
      </c>
      <c r="EE31">
        <v>0</v>
      </c>
      <c r="EF31">
        <f t="shared" si="43"/>
        <v>0</v>
      </c>
      <c r="EG31">
        <v>0</v>
      </c>
      <c r="EH31">
        <f t="shared" si="44"/>
        <v>0</v>
      </c>
      <c r="EI31">
        <v>0</v>
      </c>
      <c r="EJ31">
        <f t="shared" si="45"/>
        <v>0</v>
      </c>
      <c r="EK31">
        <v>0</v>
      </c>
      <c r="EL31">
        <f t="shared" si="46"/>
        <v>0</v>
      </c>
      <c r="EM31">
        <v>0</v>
      </c>
      <c r="EN31">
        <f t="shared" si="47"/>
        <v>0</v>
      </c>
      <c r="EO31">
        <v>0</v>
      </c>
      <c r="EP31">
        <f t="shared" si="48"/>
        <v>0</v>
      </c>
      <c r="EQ31">
        <v>0</v>
      </c>
      <c r="ER31">
        <f t="shared" si="49"/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 t="s">
        <v>50</v>
      </c>
      <c r="FF31" t="s">
        <v>264</v>
      </c>
      <c r="FH31">
        <v>127.6</v>
      </c>
      <c r="FI31">
        <v>6</v>
      </c>
      <c r="FJ31">
        <v>132.9</v>
      </c>
      <c r="FK31">
        <v>1</v>
      </c>
      <c r="FL31">
        <v>39.1</v>
      </c>
      <c r="FM31">
        <v>1</v>
      </c>
      <c r="FN31">
        <v>85.47</v>
      </c>
      <c r="FO31">
        <v>1</v>
      </c>
    </row>
    <row r="32" spans="1:171" x14ac:dyDescent="0.45">
      <c r="A32">
        <v>31</v>
      </c>
      <c r="B32" t="s">
        <v>53</v>
      </c>
      <c r="C32" t="s">
        <v>34</v>
      </c>
      <c r="D32">
        <v>1100</v>
      </c>
      <c r="E32" t="s">
        <v>66</v>
      </c>
      <c r="F32" s="2">
        <v>2</v>
      </c>
      <c r="G32">
        <f>29.76+273</f>
        <v>302.76</v>
      </c>
      <c r="H32">
        <v>933.5</v>
      </c>
      <c r="I32">
        <f>50+273</f>
        <v>323</v>
      </c>
      <c r="J32" s="2">
        <f t="shared" si="50"/>
        <v>0.34600964113551153</v>
      </c>
      <c r="L32" t="s">
        <v>64</v>
      </c>
      <c r="M32">
        <v>0</v>
      </c>
      <c r="N32">
        <f t="shared" si="0"/>
        <v>0</v>
      </c>
      <c r="O32">
        <v>0</v>
      </c>
      <c r="P32">
        <f t="shared" si="1"/>
        <v>0</v>
      </c>
      <c r="Q32">
        <v>0</v>
      </c>
      <c r="R32">
        <f t="shared" si="2"/>
        <v>0</v>
      </c>
      <c r="S32">
        <v>0</v>
      </c>
      <c r="T32">
        <f t="shared" si="3"/>
        <v>0</v>
      </c>
      <c r="U32">
        <v>0</v>
      </c>
      <c r="V32">
        <f t="shared" si="4"/>
        <v>0</v>
      </c>
      <c r="W32">
        <v>100</v>
      </c>
      <c r="X32">
        <f t="shared" si="5"/>
        <v>1</v>
      </c>
      <c r="Y32">
        <v>0</v>
      </c>
      <c r="Z32">
        <f t="shared" si="6"/>
        <v>0</v>
      </c>
      <c r="AA32">
        <v>0</v>
      </c>
      <c r="AB32">
        <f t="shared" si="7"/>
        <v>0</v>
      </c>
      <c r="AC32">
        <v>0</v>
      </c>
      <c r="AD32">
        <f t="shared" si="8"/>
        <v>0</v>
      </c>
      <c r="AE32">
        <v>0</v>
      </c>
      <c r="AF32">
        <f t="shared" si="9"/>
        <v>0</v>
      </c>
      <c r="AG32">
        <v>0</v>
      </c>
      <c r="AH32">
        <f t="shared" si="10"/>
        <v>0</v>
      </c>
      <c r="AI32">
        <v>0</v>
      </c>
      <c r="AJ32">
        <f t="shared" si="11"/>
        <v>0</v>
      </c>
      <c r="AK32">
        <v>0</v>
      </c>
      <c r="AL32">
        <f t="shared" si="12"/>
        <v>0</v>
      </c>
      <c r="AM32">
        <v>0</v>
      </c>
      <c r="AN32">
        <f t="shared" si="13"/>
        <v>0</v>
      </c>
      <c r="AO32">
        <v>0</v>
      </c>
      <c r="AP32">
        <f t="shared" si="14"/>
        <v>0</v>
      </c>
      <c r="AQ32">
        <v>0</v>
      </c>
      <c r="AR32">
        <f t="shared" si="15"/>
        <v>0</v>
      </c>
      <c r="AS32">
        <v>0</v>
      </c>
      <c r="AT32">
        <f t="shared" si="16"/>
        <v>0</v>
      </c>
      <c r="AU32">
        <v>0</v>
      </c>
      <c r="AV32">
        <f t="shared" si="17"/>
        <v>0</v>
      </c>
      <c r="AW32">
        <v>0</v>
      </c>
      <c r="AX32">
        <f t="shared" si="18"/>
        <v>0</v>
      </c>
      <c r="AY32">
        <v>0</v>
      </c>
      <c r="AZ32">
        <f t="shared" si="19"/>
        <v>0</v>
      </c>
      <c r="BA32">
        <v>0</v>
      </c>
      <c r="BB32">
        <f t="shared" si="20"/>
        <v>0</v>
      </c>
      <c r="BC32">
        <v>0</v>
      </c>
      <c r="BD32">
        <f t="shared" si="21"/>
        <v>0</v>
      </c>
      <c r="BE32">
        <v>0</v>
      </c>
      <c r="BF32">
        <f t="shared" si="22"/>
        <v>0</v>
      </c>
      <c r="BG32">
        <v>0</v>
      </c>
      <c r="BH32">
        <f t="shared" si="23"/>
        <v>0</v>
      </c>
      <c r="BI32">
        <v>0</v>
      </c>
      <c r="BJ32">
        <f t="shared" si="24"/>
        <v>0</v>
      </c>
      <c r="BK32">
        <v>0</v>
      </c>
      <c r="BL32">
        <f t="shared" si="25"/>
        <v>0</v>
      </c>
      <c r="BM32">
        <v>0</v>
      </c>
      <c r="BN32">
        <f t="shared" si="26"/>
        <v>0</v>
      </c>
      <c r="BO32">
        <v>0</v>
      </c>
      <c r="BP32">
        <f t="shared" si="27"/>
        <v>0</v>
      </c>
      <c r="BQ32">
        <v>0</v>
      </c>
      <c r="BR32">
        <f t="shared" si="28"/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100</v>
      </c>
      <c r="DD32">
        <f t="shared" si="29"/>
        <v>1</v>
      </c>
      <c r="DE32">
        <v>0</v>
      </c>
      <c r="DF32">
        <f t="shared" si="30"/>
        <v>0</v>
      </c>
      <c r="DG32">
        <v>0</v>
      </c>
      <c r="DH32">
        <f t="shared" si="31"/>
        <v>0</v>
      </c>
      <c r="DI32">
        <v>0</v>
      </c>
      <c r="DJ32">
        <f t="shared" si="32"/>
        <v>0</v>
      </c>
      <c r="DK32">
        <v>0</v>
      </c>
      <c r="DL32">
        <f t="shared" si="33"/>
        <v>0</v>
      </c>
      <c r="DM32">
        <v>0</v>
      </c>
      <c r="DN32">
        <f t="shared" si="34"/>
        <v>0</v>
      </c>
      <c r="DO32">
        <v>0</v>
      </c>
      <c r="DP32">
        <f t="shared" si="35"/>
        <v>0</v>
      </c>
      <c r="DQ32">
        <v>0</v>
      </c>
      <c r="DR32">
        <f t="shared" si="36"/>
        <v>0</v>
      </c>
      <c r="DS32">
        <v>0</v>
      </c>
      <c r="DT32">
        <f t="shared" si="37"/>
        <v>0</v>
      </c>
      <c r="DU32">
        <v>0</v>
      </c>
      <c r="DV32">
        <f t="shared" si="38"/>
        <v>0</v>
      </c>
      <c r="DW32">
        <v>0</v>
      </c>
      <c r="DX32">
        <f t="shared" si="39"/>
        <v>0</v>
      </c>
      <c r="DY32">
        <v>0</v>
      </c>
      <c r="DZ32">
        <f t="shared" si="40"/>
        <v>0</v>
      </c>
      <c r="EA32">
        <v>0</v>
      </c>
      <c r="EB32">
        <f t="shared" si="41"/>
        <v>0</v>
      </c>
      <c r="EC32">
        <v>0</v>
      </c>
      <c r="ED32">
        <f t="shared" si="42"/>
        <v>0</v>
      </c>
      <c r="EE32">
        <v>0</v>
      </c>
      <c r="EF32">
        <f t="shared" si="43"/>
        <v>0</v>
      </c>
      <c r="EG32">
        <v>0</v>
      </c>
      <c r="EH32">
        <f t="shared" si="44"/>
        <v>0</v>
      </c>
      <c r="EI32">
        <v>0</v>
      </c>
      <c r="EJ32">
        <f t="shared" si="45"/>
        <v>0</v>
      </c>
      <c r="EK32">
        <v>0</v>
      </c>
      <c r="EL32">
        <f t="shared" si="46"/>
        <v>0</v>
      </c>
      <c r="EM32">
        <v>0</v>
      </c>
      <c r="EN32">
        <f t="shared" si="47"/>
        <v>0</v>
      </c>
      <c r="EO32">
        <v>0</v>
      </c>
      <c r="EP32">
        <f t="shared" si="48"/>
        <v>0</v>
      </c>
      <c r="EQ32">
        <v>0</v>
      </c>
      <c r="ER32">
        <f t="shared" si="49"/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 t="s">
        <v>50</v>
      </c>
      <c r="FF32" t="s">
        <v>264</v>
      </c>
    </row>
    <row r="33" spans="1:165" x14ac:dyDescent="0.45">
      <c r="A33">
        <v>32</v>
      </c>
      <c r="B33" t="s">
        <v>53</v>
      </c>
      <c r="C33" t="s">
        <v>34</v>
      </c>
      <c r="D33">
        <v>1100</v>
      </c>
      <c r="E33" t="s">
        <v>66</v>
      </c>
      <c r="F33" s="2">
        <v>2</v>
      </c>
      <c r="G33">
        <f>29.76+273</f>
        <v>302.76</v>
      </c>
      <c r="H33">
        <v>933.5</v>
      </c>
      <c r="I33">
        <f>150+273</f>
        <v>423</v>
      </c>
      <c r="J33" s="2">
        <f t="shared" si="50"/>
        <v>0.45313336904124263</v>
      </c>
      <c r="L33" t="s">
        <v>64</v>
      </c>
      <c r="M33">
        <v>0</v>
      </c>
      <c r="N33">
        <f t="shared" si="0"/>
        <v>0</v>
      </c>
      <c r="O33">
        <v>0</v>
      </c>
      <c r="P33">
        <f t="shared" si="1"/>
        <v>0</v>
      </c>
      <c r="Q33">
        <v>0</v>
      </c>
      <c r="R33">
        <f t="shared" si="2"/>
        <v>0</v>
      </c>
      <c r="S33">
        <v>0</v>
      </c>
      <c r="T33">
        <f t="shared" si="3"/>
        <v>0</v>
      </c>
      <c r="U33">
        <v>0</v>
      </c>
      <c r="V33">
        <f t="shared" si="4"/>
        <v>0</v>
      </c>
      <c r="W33">
        <v>100</v>
      </c>
      <c r="X33">
        <f t="shared" si="5"/>
        <v>1</v>
      </c>
      <c r="Y33">
        <v>0</v>
      </c>
      <c r="Z33">
        <f t="shared" si="6"/>
        <v>0</v>
      </c>
      <c r="AA33">
        <v>0</v>
      </c>
      <c r="AB33">
        <f t="shared" si="7"/>
        <v>0</v>
      </c>
      <c r="AC33">
        <v>0</v>
      </c>
      <c r="AD33">
        <f t="shared" si="8"/>
        <v>0</v>
      </c>
      <c r="AE33">
        <v>0</v>
      </c>
      <c r="AF33">
        <f t="shared" si="9"/>
        <v>0</v>
      </c>
      <c r="AG33">
        <v>0</v>
      </c>
      <c r="AH33">
        <f t="shared" si="10"/>
        <v>0</v>
      </c>
      <c r="AI33">
        <v>0</v>
      </c>
      <c r="AJ33">
        <f t="shared" si="11"/>
        <v>0</v>
      </c>
      <c r="AK33">
        <v>0</v>
      </c>
      <c r="AL33">
        <f t="shared" si="12"/>
        <v>0</v>
      </c>
      <c r="AM33">
        <v>0</v>
      </c>
      <c r="AN33">
        <f t="shared" si="13"/>
        <v>0</v>
      </c>
      <c r="AO33">
        <v>0</v>
      </c>
      <c r="AP33">
        <f t="shared" si="14"/>
        <v>0</v>
      </c>
      <c r="AQ33">
        <v>0</v>
      </c>
      <c r="AR33">
        <f t="shared" si="15"/>
        <v>0</v>
      </c>
      <c r="AS33">
        <v>0</v>
      </c>
      <c r="AT33">
        <f t="shared" si="16"/>
        <v>0</v>
      </c>
      <c r="AU33">
        <v>0</v>
      </c>
      <c r="AV33">
        <f t="shared" si="17"/>
        <v>0</v>
      </c>
      <c r="AW33">
        <v>0</v>
      </c>
      <c r="AX33">
        <f t="shared" si="18"/>
        <v>0</v>
      </c>
      <c r="AY33">
        <v>0</v>
      </c>
      <c r="AZ33">
        <f t="shared" si="19"/>
        <v>0</v>
      </c>
      <c r="BA33">
        <v>0</v>
      </c>
      <c r="BB33">
        <f t="shared" si="20"/>
        <v>0</v>
      </c>
      <c r="BC33">
        <v>0</v>
      </c>
      <c r="BD33">
        <f t="shared" si="21"/>
        <v>0</v>
      </c>
      <c r="BE33">
        <v>0</v>
      </c>
      <c r="BF33">
        <f t="shared" si="22"/>
        <v>0</v>
      </c>
      <c r="BG33">
        <v>0</v>
      </c>
      <c r="BH33">
        <f t="shared" si="23"/>
        <v>0</v>
      </c>
      <c r="BI33">
        <v>0</v>
      </c>
      <c r="BJ33">
        <f t="shared" si="24"/>
        <v>0</v>
      </c>
      <c r="BK33">
        <v>0</v>
      </c>
      <c r="BL33">
        <f t="shared" si="25"/>
        <v>0</v>
      </c>
      <c r="BM33">
        <v>0</v>
      </c>
      <c r="BN33">
        <f t="shared" si="26"/>
        <v>0</v>
      </c>
      <c r="BO33">
        <v>0</v>
      </c>
      <c r="BP33">
        <f t="shared" si="27"/>
        <v>0</v>
      </c>
      <c r="BQ33">
        <v>0</v>
      </c>
      <c r="BR33">
        <f t="shared" si="28"/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100</v>
      </c>
      <c r="DD33">
        <f t="shared" si="29"/>
        <v>1</v>
      </c>
      <c r="DE33">
        <v>0</v>
      </c>
      <c r="DF33">
        <f t="shared" si="30"/>
        <v>0</v>
      </c>
      <c r="DG33">
        <v>0</v>
      </c>
      <c r="DH33">
        <f t="shared" si="31"/>
        <v>0</v>
      </c>
      <c r="DI33">
        <v>0</v>
      </c>
      <c r="DJ33">
        <f t="shared" si="32"/>
        <v>0</v>
      </c>
      <c r="DK33">
        <v>0</v>
      </c>
      <c r="DL33">
        <f t="shared" si="33"/>
        <v>0</v>
      </c>
      <c r="DM33">
        <v>0</v>
      </c>
      <c r="DN33">
        <f t="shared" si="34"/>
        <v>0</v>
      </c>
      <c r="DO33">
        <v>0</v>
      </c>
      <c r="DP33">
        <f t="shared" si="35"/>
        <v>0</v>
      </c>
      <c r="DQ33">
        <v>0</v>
      </c>
      <c r="DR33">
        <f t="shared" si="36"/>
        <v>0</v>
      </c>
      <c r="DS33">
        <v>0</v>
      </c>
      <c r="DT33">
        <f t="shared" si="37"/>
        <v>0</v>
      </c>
      <c r="DU33">
        <v>0</v>
      </c>
      <c r="DV33">
        <f t="shared" si="38"/>
        <v>0</v>
      </c>
      <c r="DW33">
        <v>0</v>
      </c>
      <c r="DX33">
        <f t="shared" si="39"/>
        <v>0</v>
      </c>
      <c r="DY33">
        <v>0</v>
      </c>
      <c r="DZ33">
        <f t="shared" si="40"/>
        <v>0</v>
      </c>
      <c r="EA33">
        <v>0</v>
      </c>
      <c r="EB33">
        <f t="shared" si="41"/>
        <v>0</v>
      </c>
      <c r="EC33">
        <v>0</v>
      </c>
      <c r="ED33">
        <f t="shared" si="42"/>
        <v>0</v>
      </c>
      <c r="EE33">
        <v>0</v>
      </c>
      <c r="EF33">
        <f t="shared" si="43"/>
        <v>0</v>
      </c>
      <c r="EG33">
        <v>0</v>
      </c>
      <c r="EH33">
        <f t="shared" si="44"/>
        <v>0</v>
      </c>
      <c r="EI33">
        <v>0</v>
      </c>
      <c r="EJ33">
        <f t="shared" si="45"/>
        <v>0</v>
      </c>
      <c r="EK33">
        <v>0</v>
      </c>
      <c r="EL33">
        <f t="shared" si="46"/>
        <v>0</v>
      </c>
      <c r="EM33">
        <v>0</v>
      </c>
      <c r="EN33">
        <f t="shared" si="47"/>
        <v>0</v>
      </c>
      <c r="EO33">
        <v>0</v>
      </c>
      <c r="EP33">
        <f t="shared" si="48"/>
        <v>0</v>
      </c>
      <c r="EQ33">
        <v>0</v>
      </c>
      <c r="ER33">
        <f t="shared" si="49"/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 t="s">
        <v>50</v>
      </c>
      <c r="FF33" t="s">
        <v>264</v>
      </c>
      <c r="FH33" t="s">
        <v>360</v>
      </c>
      <c r="FI33" t="s">
        <v>361</v>
      </c>
    </row>
    <row r="34" spans="1:165" x14ac:dyDescent="0.45">
      <c r="A34">
        <v>33</v>
      </c>
      <c r="B34" t="s">
        <v>53</v>
      </c>
      <c r="C34" t="s">
        <v>34</v>
      </c>
      <c r="D34">
        <v>1100</v>
      </c>
      <c r="E34" t="s">
        <v>66</v>
      </c>
      <c r="F34" s="2">
        <v>2</v>
      </c>
      <c r="G34">
        <f>29.76+273</f>
        <v>302.76</v>
      </c>
      <c r="H34">
        <v>933.5</v>
      </c>
      <c r="I34">
        <f>250+273</f>
        <v>523</v>
      </c>
      <c r="J34" s="2">
        <f t="shared" si="50"/>
        <v>0.56025709694697379</v>
      </c>
      <c r="L34" t="s">
        <v>64</v>
      </c>
      <c r="M34">
        <v>0</v>
      </c>
      <c r="N34">
        <f t="shared" si="0"/>
        <v>0</v>
      </c>
      <c r="O34">
        <v>0</v>
      </c>
      <c r="P34">
        <f t="shared" si="1"/>
        <v>0</v>
      </c>
      <c r="Q34">
        <v>0</v>
      </c>
      <c r="R34">
        <f t="shared" si="2"/>
        <v>0</v>
      </c>
      <c r="S34">
        <v>0</v>
      </c>
      <c r="T34">
        <f t="shared" si="3"/>
        <v>0</v>
      </c>
      <c r="U34">
        <v>0</v>
      </c>
      <c r="V34">
        <f t="shared" si="4"/>
        <v>0</v>
      </c>
      <c r="W34">
        <v>100</v>
      </c>
      <c r="X34">
        <f t="shared" si="5"/>
        <v>1</v>
      </c>
      <c r="Y34">
        <v>0</v>
      </c>
      <c r="Z34">
        <f t="shared" si="6"/>
        <v>0</v>
      </c>
      <c r="AA34">
        <v>0</v>
      </c>
      <c r="AB34">
        <f t="shared" si="7"/>
        <v>0</v>
      </c>
      <c r="AC34">
        <v>0</v>
      </c>
      <c r="AD34">
        <f t="shared" si="8"/>
        <v>0</v>
      </c>
      <c r="AE34">
        <v>0</v>
      </c>
      <c r="AF34">
        <f t="shared" si="9"/>
        <v>0</v>
      </c>
      <c r="AG34">
        <v>0</v>
      </c>
      <c r="AH34">
        <f t="shared" si="10"/>
        <v>0</v>
      </c>
      <c r="AI34">
        <v>0</v>
      </c>
      <c r="AJ34">
        <f t="shared" si="11"/>
        <v>0</v>
      </c>
      <c r="AK34">
        <v>0</v>
      </c>
      <c r="AL34">
        <f t="shared" si="12"/>
        <v>0</v>
      </c>
      <c r="AM34">
        <v>0</v>
      </c>
      <c r="AN34">
        <f t="shared" si="13"/>
        <v>0</v>
      </c>
      <c r="AO34">
        <v>0</v>
      </c>
      <c r="AP34">
        <f t="shared" si="14"/>
        <v>0</v>
      </c>
      <c r="AQ34">
        <v>0</v>
      </c>
      <c r="AR34">
        <f t="shared" si="15"/>
        <v>0</v>
      </c>
      <c r="AS34">
        <v>0</v>
      </c>
      <c r="AT34">
        <f t="shared" si="16"/>
        <v>0</v>
      </c>
      <c r="AU34">
        <v>0</v>
      </c>
      <c r="AV34">
        <f t="shared" si="17"/>
        <v>0</v>
      </c>
      <c r="AW34">
        <v>0</v>
      </c>
      <c r="AX34">
        <f t="shared" si="18"/>
        <v>0</v>
      </c>
      <c r="AY34">
        <v>0</v>
      </c>
      <c r="AZ34">
        <f t="shared" si="19"/>
        <v>0</v>
      </c>
      <c r="BA34">
        <v>0</v>
      </c>
      <c r="BB34">
        <f t="shared" si="20"/>
        <v>0</v>
      </c>
      <c r="BC34">
        <v>0</v>
      </c>
      <c r="BD34">
        <f t="shared" si="21"/>
        <v>0</v>
      </c>
      <c r="BE34">
        <v>0</v>
      </c>
      <c r="BF34">
        <f t="shared" si="22"/>
        <v>0</v>
      </c>
      <c r="BG34">
        <v>0</v>
      </c>
      <c r="BH34">
        <f t="shared" si="23"/>
        <v>0</v>
      </c>
      <c r="BI34">
        <v>0</v>
      </c>
      <c r="BJ34">
        <f t="shared" si="24"/>
        <v>0</v>
      </c>
      <c r="BK34">
        <v>0</v>
      </c>
      <c r="BL34">
        <f t="shared" si="25"/>
        <v>0</v>
      </c>
      <c r="BM34">
        <v>0</v>
      </c>
      <c r="BN34">
        <f t="shared" si="26"/>
        <v>0</v>
      </c>
      <c r="BO34">
        <v>0</v>
      </c>
      <c r="BP34">
        <f t="shared" si="27"/>
        <v>0</v>
      </c>
      <c r="BQ34">
        <v>0</v>
      </c>
      <c r="BR34">
        <f t="shared" si="28"/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100</v>
      </c>
      <c r="DD34">
        <f t="shared" si="29"/>
        <v>1</v>
      </c>
      <c r="DE34">
        <v>0</v>
      </c>
      <c r="DF34">
        <f t="shared" si="30"/>
        <v>0</v>
      </c>
      <c r="DG34">
        <v>0</v>
      </c>
      <c r="DH34">
        <f t="shared" si="31"/>
        <v>0</v>
      </c>
      <c r="DI34">
        <v>0</v>
      </c>
      <c r="DJ34">
        <f t="shared" si="32"/>
        <v>0</v>
      </c>
      <c r="DK34">
        <v>0</v>
      </c>
      <c r="DL34">
        <f t="shared" si="33"/>
        <v>0</v>
      </c>
      <c r="DM34">
        <v>0</v>
      </c>
      <c r="DN34">
        <f t="shared" si="34"/>
        <v>0</v>
      </c>
      <c r="DO34">
        <v>0</v>
      </c>
      <c r="DP34">
        <f t="shared" si="35"/>
        <v>0</v>
      </c>
      <c r="DQ34">
        <v>0</v>
      </c>
      <c r="DR34">
        <f t="shared" si="36"/>
        <v>0</v>
      </c>
      <c r="DS34">
        <v>0</v>
      </c>
      <c r="DT34">
        <f t="shared" si="37"/>
        <v>0</v>
      </c>
      <c r="DU34">
        <v>0</v>
      </c>
      <c r="DV34">
        <f t="shared" si="38"/>
        <v>0</v>
      </c>
      <c r="DW34">
        <v>0</v>
      </c>
      <c r="DX34">
        <f t="shared" si="39"/>
        <v>0</v>
      </c>
      <c r="DY34">
        <v>0</v>
      </c>
      <c r="DZ34">
        <f t="shared" si="40"/>
        <v>0</v>
      </c>
      <c r="EA34">
        <v>0</v>
      </c>
      <c r="EB34">
        <f t="shared" si="41"/>
        <v>0</v>
      </c>
      <c r="EC34">
        <v>0</v>
      </c>
      <c r="ED34">
        <f t="shared" si="42"/>
        <v>0</v>
      </c>
      <c r="EE34">
        <v>0</v>
      </c>
      <c r="EF34">
        <f t="shared" si="43"/>
        <v>0</v>
      </c>
      <c r="EG34">
        <v>0</v>
      </c>
      <c r="EH34">
        <f t="shared" si="44"/>
        <v>0</v>
      </c>
      <c r="EI34">
        <v>0</v>
      </c>
      <c r="EJ34">
        <f t="shared" si="45"/>
        <v>0</v>
      </c>
      <c r="EK34">
        <v>0</v>
      </c>
      <c r="EL34">
        <f t="shared" si="46"/>
        <v>0</v>
      </c>
      <c r="EM34">
        <v>0</v>
      </c>
      <c r="EN34">
        <f t="shared" si="47"/>
        <v>0</v>
      </c>
      <c r="EO34">
        <v>0</v>
      </c>
      <c r="EP34">
        <f t="shared" si="48"/>
        <v>0</v>
      </c>
      <c r="EQ34">
        <v>0</v>
      </c>
      <c r="ER34">
        <f t="shared" si="49"/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 t="s">
        <v>50</v>
      </c>
      <c r="FF34" t="s">
        <v>264</v>
      </c>
      <c r="FH34">
        <v>238.05</v>
      </c>
      <c r="FI34">
        <v>3</v>
      </c>
    </row>
    <row r="35" spans="1:165" x14ac:dyDescent="0.45">
      <c r="A35">
        <v>34</v>
      </c>
      <c r="B35" t="s">
        <v>53</v>
      </c>
      <c r="C35" t="s">
        <v>67</v>
      </c>
      <c r="D35">
        <v>2024</v>
      </c>
      <c r="E35" t="s">
        <v>68</v>
      </c>
      <c r="F35" s="2">
        <v>0</v>
      </c>
      <c r="G35">
        <v>429.75</v>
      </c>
      <c r="H35">
        <v>933.5</v>
      </c>
      <c r="I35">
        <f>160+273</f>
        <v>433</v>
      </c>
      <c r="J35" s="2">
        <f t="shared" si="50"/>
        <v>0.46384574183181576</v>
      </c>
      <c r="K35">
        <f>0.018/60</f>
        <v>2.9999999999999997E-4</v>
      </c>
      <c r="L35" t="s">
        <v>64</v>
      </c>
      <c r="M35">
        <v>4.5</v>
      </c>
      <c r="N35">
        <f t="shared" si="0"/>
        <v>1.9643403965155935E-2</v>
      </c>
      <c r="O35">
        <v>0</v>
      </c>
      <c r="P35">
        <f t="shared" si="1"/>
        <v>0</v>
      </c>
      <c r="Q35">
        <v>0</v>
      </c>
      <c r="R35">
        <f t="shared" si="2"/>
        <v>0</v>
      </c>
      <c r="S35">
        <v>0.6</v>
      </c>
      <c r="T35">
        <f t="shared" si="3"/>
        <v>3.0294993104221703E-3</v>
      </c>
      <c r="U35">
        <v>0</v>
      </c>
      <c r="V35">
        <f t="shared" si="4"/>
        <v>0</v>
      </c>
      <c r="W35">
        <v>93.4</v>
      </c>
      <c r="X35">
        <f t="shared" si="5"/>
        <v>0.96020771458947307</v>
      </c>
      <c r="Y35">
        <v>1.5</v>
      </c>
      <c r="Z35">
        <f t="shared" si="6"/>
        <v>1.7119382134948898E-2</v>
      </c>
      <c r="AA35">
        <v>0</v>
      </c>
      <c r="AB35">
        <f t="shared" si="7"/>
        <v>0</v>
      </c>
      <c r="AC35">
        <v>0</v>
      </c>
      <c r="AD35">
        <f t="shared" si="8"/>
        <v>0</v>
      </c>
      <c r="AE35">
        <v>0</v>
      </c>
      <c r="AF35">
        <f t="shared" si="9"/>
        <v>0</v>
      </c>
      <c r="AG35">
        <v>0</v>
      </c>
      <c r="AH35">
        <f t="shared" si="10"/>
        <v>0</v>
      </c>
      <c r="AI35">
        <v>0</v>
      </c>
      <c r="AJ35">
        <f t="shared" si="11"/>
        <v>0</v>
      </c>
      <c r="AK35">
        <v>0</v>
      </c>
      <c r="AL35">
        <f t="shared" si="12"/>
        <v>0</v>
      </c>
      <c r="AM35">
        <v>0</v>
      </c>
      <c r="AN35">
        <f t="shared" si="13"/>
        <v>0</v>
      </c>
      <c r="AO35">
        <v>0</v>
      </c>
      <c r="AP35">
        <f t="shared" si="14"/>
        <v>0</v>
      </c>
      <c r="AQ35">
        <v>0</v>
      </c>
      <c r="AR35">
        <f t="shared" si="15"/>
        <v>0</v>
      </c>
      <c r="AS35">
        <v>0</v>
      </c>
      <c r="AT35">
        <f t="shared" si="16"/>
        <v>0</v>
      </c>
      <c r="AU35">
        <v>0</v>
      </c>
      <c r="AV35">
        <f t="shared" si="17"/>
        <v>0</v>
      </c>
      <c r="AW35">
        <v>0</v>
      </c>
      <c r="AX35">
        <f t="shared" si="18"/>
        <v>0</v>
      </c>
      <c r="AY35">
        <v>0</v>
      </c>
      <c r="AZ35">
        <f t="shared" si="19"/>
        <v>0</v>
      </c>
      <c r="BA35">
        <v>0</v>
      </c>
      <c r="BB35">
        <f t="shared" si="20"/>
        <v>0</v>
      </c>
      <c r="BC35">
        <v>0</v>
      </c>
      <c r="BD35">
        <f t="shared" si="21"/>
        <v>0</v>
      </c>
      <c r="BE35">
        <v>0</v>
      </c>
      <c r="BF35">
        <f t="shared" si="22"/>
        <v>0</v>
      </c>
      <c r="BG35">
        <v>0</v>
      </c>
      <c r="BH35">
        <f t="shared" si="23"/>
        <v>0</v>
      </c>
      <c r="BI35">
        <v>0</v>
      </c>
      <c r="BJ35">
        <f t="shared" si="24"/>
        <v>0</v>
      </c>
      <c r="BK35">
        <v>0</v>
      </c>
      <c r="BL35">
        <f t="shared" si="25"/>
        <v>0</v>
      </c>
      <c r="BM35">
        <v>0</v>
      </c>
      <c r="BN35">
        <f t="shared" si="26"/>
        <v>0</v>
      </c>
      <c r="BO35">
        <v>0</v>
      </c>
      <c r="BP35">
        <f t="shared" si="27"/>
        <v>0</v>
      </c>
      <c r="BQ35">
        <v>0</v>
      </c>
      <c r="BR35">
        <f t="shared" si="28"/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f t="shared" si="29"/>
        <v>0</v>
      </c>
      <c r="DE35">
        <v>100</v>
      </c>
      <c r="DF35">
        <f t="shared" si="30"/>
        <v>1</v>
      </c>
      <c r="DG35">
        <v>0</v>
      </c>
      <c r="DH35">
        <f t="shared" si="31"/>
        <v>0</v>
      </c>
      <c r="DI35">
        <v>0</v>
      </c>
      <c r="DJ35">
        <f t="shared" si="32"/>
        <v>0</v>
      </c>
      <c r="DK35">
        <v>0</v>
      </c>
      <c r="DL35">
        <f t="shared" si="33"/>
        <v>0</v>
      </c>
      <c r="DM35">
        <v>0</v>
      </c>
      <c r="DN35">
        <f t="shared" si="34"/>
        <v>0</v>
      </c>
      <c r="DO35">
        <v>0</v>
      </c>
      <c r="DP35">
        <f t="shared" si="35"/>
        <v>0</v>
      </c>
      <c r="DQ35">
        <v>0</v>
      </c>
      <c r="DR35">
        <f t="shared" si="36"/>
        <v>0</v>
      </c>
      <c r="DS35">
        <v>0</v>
      </c>
      <c r="DT35">
        <f t="shared" si="37"/>
        <v>0</v>
      </c>
      <c r="DU35">
        <v>0</v>
      </c>
      <c r="DV35">
        <f t="shared" si="38"/>
        <v>0</v>
      </c>
      <c r="DW35">
        <v>0</v>
      </c>
      <c r="DX35">
        <f t="shared" si="39"/>
        <v>0</v>
      </c>
      <c r="DY35">
        <v>0</v>
      </c>
      <c r="DZ35">
        <f t="shared" si="40"/>
        <v>0</v>
      </c>
      <c r="EA35">
        <v>0</v>
      </c>
      <c r="EB35">
        <f t="shared" si="41"/>
        <v>0</v>
      </c>
      <c r="EC35">
        <v>0</v>
      </c>
      <c r="ED35">
        <f t="shared" si="42"/>
        <v>0</v>
      </c>
      <c r="EE35">
        <v>0</v>
      </c>
      <c r="EF35">
        <f t="shared" si="43"/>
        <v>0</v>
      </c>
      <c r="EG35">
        <v>0</v>
      </c>
      <c r="EH35">
        <f t="shared" si="44"/>
        <v>0</v>
      </c>
      <c r="EI35">
        <v>0</v>
      </c>
      <c r="EJ35">
        <f t="shared" si="45"/>
        <v>0</v>
      </c>
      <c r="EK35">
        <v>0</v>
      </c>
      <c r="EL35">
        <f t="shared" si="46"/>
        <v>0</v>
      </c>
      <c r="EM35">
        <v>0</v>
      </c>
      <c r="EN35">
        <f t="shared" si="47"/>
        <v>0</v>
      </c>
      <c r="EO35">
        <v>0</v>
      </c>
      <c r="EP35">
        <f t="shared" si="48"/>
        <v>0</v>
      </c>
      <c r="EQ35">
        <v>0</v>
      </c>
      <c r="ER35">
        <f t="shared" si="49"/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 t="s">
        <v>70</v>
      </c>
      <c r="FF35" t="s">
        <v>264</v>
      </c>
    </row>
    <row r="36" spans="1:165" x14ac:dyDescent="0.45">
      <c r="A36">
        <v>35</v>
      </c>
      <c r="B36" t="s">
        <v>53</v>
      </c>
      <c r="C36" t="s">
        <v>67</v>
      </c>
      <c r="D36">
        <v>2024</v>
      </c>
      <c r="E36" t="s">
        <v>68</v>
      </c>
      <c r="F36" s="2">
        <v>1</v>
      </c>
      <c r="G36">
        <v>429.75</v>
      </c>
      <c r="H36">
        <v>933.5</v>
      </c>
      <c r="I36">
        <f>166+273</f>
        <v>439</v>
      </c>
      <c r="J36" s="2">
        <f t="shared" si="50"/>
        <v>0.47027316550615961</v>
      </c>
      <c r="K36">
        <f>0.036/60</f>
        <v>5.9999999999999995E-4</v>
      </c>
      <c r="L36" t="s">
        <v>64</v>
      </c>
      <c r="M36">
        <v>4.5</v>
      </c>
      <c r="N36">
        <f t="shared" si="0"/>
        <v>1.9643403965155935E-2</v>
      </c>
      <c r="O36">
        <v>0</v>
      </c>
      <c r="P36">
        <f t="shared" si="1"/>
        <v>0</v>
      </c>
      <c r="Q36">
        <v>0</v>
      </c>
      <c r="R36">
        <f t="shared" si="2"/>
        <v>0</v>
      </c>
      <c r="S36">
        <v>0.6</v>
      </c>
      <c r="T36">
        <f t="shared" si="3"/>
        <v>3.0294993104221703E-3</v>
      </c>
      <c r="U36">
        <v>0</v>
      </c>
      <c r="V36">
        <f t="shared" si="4"/>
        <v>0</v>
      </c>
      <c r="W36">
        <v>93.4</v>
      </c>
      <c r="X36">
        <f t="shared" si="5"/>
        <v>0.96020771458947307</v>
      </c>
      <c r="Y36">
        <v>1.5</v>
      </c>
      <c r="Z36">
        <f t="shared" si="6"/>
        <v>1.7119382134948898E-2</v>
      </c>
      <c r="AA36">
        <v>0</v>
      </c>
      <c r="AB36">
        <f t="shared" si="7"/>
        <v>0</v>
      </c>
      <c r="AC36">
        <v>0</v>
      </c>
      <c r="AD36">
        <f t="shared" si="8"/>
        <v>0</v>
      </c>
      <c r="AE36">
        <v>0</v>
      </c>
      <c r="AF36">
        <f t="shared" si="9"/>
        <v>0</v>
      </c>
      <c r="AG36">
        <v>0</v>
      </c>
      <c r="AH36">
        <f t="shared" si="10"/>
        <v>0</v>
      </c>
      <c r="AI36">
        <v>0</v>
      </c>
      <c r="AJ36">
        <f t="shared" si="11"/>
        <v>0</v>
      </c>
      <c r="AK36">
        <v>0</v>
      </c>
      <c r="AL36">
        <f t="shared" si="12"/>
        <v>0</v>
      </c>
      <c r="AM36">
        <v>0</v>
      </c>
      <c r="AN36">
        <f t="shared" si="13"/>
        <v>0</v>
      </c>
      <c r="AO36">
        <v>0</v>
      </c>
      <c r="AP36">
        <f t="shared" si="14"/>
        <v>0</v>
      </c>
      <c r="AQ36">
        <v>0</v>
      </c>
      <c r="AR36">
        <f t="shared" si="15"/>
        <v>0</v>
      </c>
      <c r="AS36">
        <v>0</v>
      </c>
      <c r="AT36">
        <f t="shared" si="16"/>
        <v>0</v>
      </c>
      <c r="AU36">
        <v>0</v>
      </c>
      <c r="AV36">
        <f t="shared" si="17"/>
        <v>0</v>
      </c>
      <c r="AW36">
        <v>0</v>
      </c>
      <c r="AX36">
        <f t="shared" si="18"/>
        <v>0</v>
      </c>
      <c r="AY36">
        <v>0</v>
      </c>
      <c r="AZ36">
        <f t="shared" si="19"/>
        <v>0</v>
      </c>
      <c r="BA36">
        <v>0</v>
      </c>
      <c r="BB36">
        <f t="shared" si="20"/>
        <v>0</v>
      </c>
      <c r="BC36">
        <v>0</v>
      </c>
      <c r="BD36">
        <f t="shared" si="21"/>
        <v>0</v>
      </c>
      <c r="BE36">
        <v>0</v>
      </c>
      <c r="BF36">
        <f t="shared" si="22"/>
        <v>0</v>
      </c>
      <c r="BG36">
        <v>0</v>
      </c>
      <c r="BH36">
        <f t="shared" si="23"/>
        <v>0</v>
      </c>
      <c r="BI36">
        <v>0</v>
      </c>
      <c r="BJ36">
        <f t="shared" si="24"/>
        <v>0</v>
      </c>
      <c r="BK36">
        <v>0</v>
      </c>
      <c r="BL36">
        <f t="shared" si="25"/>
        <v>0</v>
      </c>
      <c r="BM36">
        <v>0</v>
      </c>
      <c r="BN36">
        <f t="shared" si="26"/>
        <v>0</v>
      </c>
      <c r="BO36">
        <v>0</v>
      </c>
      <c r="BP36">
        <f t="shared" si="27"/>
        <v>0</v>
      </c>
      <c r="BQ36">
        <v>0</v>
      </c>
      <c r="BR36">
        <f t="shared" si="28"/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f t="shared" si="29"/>
        <v>0</v>
      </c>
      <c r="DE36">
        <v>100</v>
      </c>
      <c r="DF36">
        <f t="shared" si="30"/>
        <v>1</v>
      </c>
      <c r="DG36">
        <v>0</v>
      </c>
      <c r="DH36">
        <f t="shared" si="31"/>
        <v>0</v>
      </c>
      <c r="DI36">
        <v>0</v>
      </c>
      <c r="DJ36">
        <f t="shared" si="32"/>
        <v>0</v>
      </c>
      <c r="DK36">
        <v>0</v>
      </c>
      <c r="DL36">
        <f t="shared" si="33"/>
        <v>0</v>
      </c>
      <c r="DM36">
        <v>0</v>
      </c>
      <c r="DN36">
        <f t="shared" si="34"/>
        <v>0</v>
      </c>
      <c r="DO36">
        <v>0</v>
      </c>
      <c r="DP36">
        <f t="shared" si="35"/>
        <v>0</v>
      </c>
      <c r="DQ36">
        <v>0</v>
      </c>
      <c r="DR36">
        <f t="shared" si="36"/>
        <v>0</v>
      </c>
      <c r="DS36">
        <v>0</v>
      </c>
      <c r="DT36">
        <f t="shared" si="37"/>
        <v>0</v>
      </c>
      <c r="DU36">
        <v>0</v>
      </c>
      <c r="DV36">
        <f t="shared" si="38"/>
        <v>0</v>
      </c>
      <c r="DW36">
        <v>0</v>
      </c>
      <c r="DX36">
        <f t="shared" si="39"/>
        <v>0</v>
      </c>
      <c r="DY36">
        <v>0</v>
      </c>
      <c r="DZ36">
        <f t="shared" si="40"/>
        <v>0</v>
      </c>
      <c r="EA36">
        <v>0</v>
      </c>
      <c r="EB36">
        <f t="shared" si="41"/>
        <v>0</v>
      </c>
      <c r="EC36">
        <v>0</v>
      </c>
      <c r="ED36">
        <f t="shared" si="42"/>
        <v>0</v>
      </c>
      <c r="EE36">
        <v>0</v>
      </c>
      <c r="EF36">
        <f t="shared" si="43"/>
        <v>0</v>
      </c>
      <c r="EG36">
        <v>0</v>
      </c>
      <c r="EH36">
        <f t="shared" si="44"/>
        <v>0</v>
      </c>
      <c r="EI36">
        <v>0</v>
      </c>
      <c r="EJ36">
        <f t="shared" si="45"/>
        <v>0</v>
      </c>
      <c r="EK36">
        <v>0</v>
      </c>
      <c r="EL36">
        <f t="shared" si="46"/>
        <v>0</v>
      </c>
      <c r="EM36">
        <v>0</v>
      </c>
      <c r="EN36">
        <f t="shared" si="47"/>
        <v>0</v>
      </c>
      <c r="EO36">
        <v>0</v>
      </c>
      <c r="EP36">
        <f t="shared" si="48"/>
        <v>0</v>
      </c>
      <c r="EQ36">
        <v>0</v>
      </c>
      <c r="ER36">
        <f t="shared" si="49"/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 t="s">
        <v>362</v>
      </c>
      <c r="FF36" t="s">
        <v>264</v>
      </c>
    </row>
    <row r="37" spans="1:165" x14ac:dyDescent="0.45">
      <c r="A37">
        <v>36</v>
      </c>
      <c r="B37" t="s">
        <v>53</v>
      </c>
      <c r="C37" t="s">
        <v>67</v>
      </c>
      <c r="D37">
        <v>2024</v>
      </c>
      <c r="E37" t="s">
        <v>68</v>
      </c>
      <c r="F37" s="2">
        <v>1</v>
      </c>
      <c r="G37">
        <v>429.75</v>
      </c>
      <c r="H37">
        <v>933.5</v>
      </c>
      <c r="I37">
        <f>165+273</f>
        <v>438</v>
      </c>
      <c r="J37" s="2">
        <f t="shared" si="50"/>
        <v>0.46920192822710233</v>
      </c>
      <c r="K37">
        <f>0.143/60</f>
        <v>2.3833333333333332E-3</v>
      </c>
      <c r="L37" t="s">
        <v>64</v>
      </c>
      <c r="M37">
        <v>4.5</v>
      </c>
      <c r="N37">
        <f t="shared" si="0"/>
        <v>1.9643403965155935E-2</v>
      </c>
      <c r="O37">
        <v>0</v>
      </c>
      <c r="P37">
        <f t="shared" si="1"/>
        <v>0</v>
      </c>
      <c r="Q37">
        <v>0</v>
      </c>
      <c r="R37">
        <f t="shared" si="2"/>
        <v>0</v>
      </c>
      <c r="S37">
        <v>0.6</v>
      </c>
      <c r="T37">
        <f t="shared" si="3"/>
        <v>3.0294993104221703E-3</v>
      </c>
      <c r="U37">
        <v>0</v>
      </c>
      <c r="V37">
        <f t="shared" si="4"/>
        <v>0</v>
      </c>
      <c r="W37">
        <v>93.4</v>
      </c>
      <c r="X37">
        <f t="shared" si="5"/>
        <v>0.96020771458947307</v>
      </c>
      <c r="Y37">
        <v>1.5</v>
      </c>
      <c r="Z37">
        <f t="shared" si="6"/>
        <v>1.7119382134948898E-2</v>
      </c>
      <c r="AA37">
        <v>0</v>
      </c>
      <c r="AB37">
        <f t="shared" si="7"/>
        <v>0</v>
      </c>
      <c r="AC37">
        <v>0</v>
      </c>
      <c r="AD37">
        <f t="shared" si="8"/>
        <v>0</v>
      </c>
      <c r="AE37">
        <v>0</v>
      </c>
      <c r="AF37">
        <f t="shared" si="9"/>
        <v>0</v>
      </c>
      <c r="AG37">
        <v>0</v>
      </c>
      <c r="AH37">
        <f t="shared" si="10"/>
        <v>0</v>
      </c>
      <c r="AI37">
        <v>0</v>
      </c>
      <c r="AJ37">
        <f t="shared" si="11"/>
        <v>0</v>
      </c>
      <c r="AK37">
        <v>0</v>
      </c>
      <c r="AL37">
        <f t="shared" si="12"/>
        <v>0</v>
      </c>
      <c r="AM37">
        <v>0</v>
      </c>
      <c r="AN37">
        <f t="shared" si="13"/>
        <v>0</v>
      </c>
      <c r="AO37">
        <v>0</v>
      </c>
      <c r="AP37">
        <f t="shared" si="14"/>
        <v>0</v>
      </c>
      <c r="AQ37">
        <v>0</v>
      </c>
      <c r="AR37">
        <f t="shared" si="15"/>
        <v>0</v>
      </c>
      <c r="AS37">
        <v>0</v>
      </c>
      <c r="AT37">
        <f t="shared" si="16"/>
        <v>0</v>
      </c>
      <c r="AU37">
        <v>0</v>
      </c>
      <c r="AV37">
        <f t="shared" si="17"/>
        <v>0</v>
      </c>
      <c r="AW37">
        <v>0</v>
      </c>
      <c r="AX37">
        <f t="shared" si="18"/>
        <v>0</v>
      </c>
      <c r="AY37">
        <v>0</v>
      </c>
      <c r="AZ37">
        <f t="shared" si="19"/>
        <v>0</v>
      </c>
      <c r="BA37">
        <v>0</v>
      </c>
      <c r="BB37">
        <f t="shared" si="20"/>
        <v>0</v>
      </c>
      <c r="BC37">
        <v>0</v>
      </c>
      <c r="BD37">
        <f t="shared" si="21"/>
        <v>0</v>
      </c>
      <c r="BE37">
        <v>0</v>
      </c>
      <c r="BF37">
        <f t="shared" si="22"/>
        <v>0</v>
      </c>
      <c r="BG37">
        <v>0</v>
      </c>
      <c r="BH37">
        <f t="shared" si="23"/>
        <v>0</v>
      </c>
      <c r="BI37">
        <v>0</v>
      </c>
      <c r="BJ37">
        <f t="shared" si="24"/>
        <v>0</v>
      </c>
      <c r="BK37">
        <v>0</v>
      </c>
      <c r="BL37">
        <f t="shared" si="25"/>
        <v>0</v>
      </c>
      <c r="BM37">
        <v>0</v>
      </c>
      <c r="BN37">
        <f t="shared" si="26"/>
        <v>0</v>
      </c>
      <c r="BO37">
        <v>0</v>
      </c>
      <c r="BP37">
        <f t="shared" si="27"/>
        <v>0</v>
      </c>
      <c r="BQ37">
        <v>0</v>
      </c>
      <c r="BR37">
        <f t="shared" si="28"/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f t="shared" si="29"/>
        <v>0</v>
      </c>
      <c r="DE37">
        <v>100</v>
      </c>
      <c r="DF37">
        <f t="shared" si="30"/>
        <v>1</v>
      </c>
      <c r="DG37">
        <v>0</v>
      </c>
      <c r="DH37">
        <f t="shared" si="31"/>
        <v>0</v>
      </c>
      <c r="DI37">
        <v>0</v>
      </c>
      <c r="DJ37">
        <f t="shared" si="32"/>
        <v>0</v>
      </c>
      <c r="DK37">
        <v>0</v>
      </c>
      <c r="DL37">
        <f t="shared" si="33"/>
        <v>0</v>
      </c>
      <c r="DM37">
        <v>0</v>
      </c>
      <c r="DN37">
        <f t="shared" si="34"/>
        <v>0</v>
      </c>
      <c r="DO37">
        <v>0</v>
      </c>
      <c r="DP37">
        <f t="shared" si="35"/>
        <v>0</v>
      </c>
      <c r="DQ37">
        <v>0</v>
      </c>
      <c r="DR37">
        <f t="shared" si="36"/>
        <v>0</v>
      </c>
      <c r="DS37">
        <v>0</v>
      </c>
      <c r="DT37">
        <f t="shared" si="37"/>
        <v>0</v>
      </c>
      <c r="DU37">
        <v>0</v>
      </c>
      <c r="DV37">
        <f t="shared" si="38"/>
        <v>0</v>
      </c>
      <c r="DW37">
        <v>0</v>
      </c>
      <c r="DX37">
        <f t="shared" si="39"/>
        <v>0</v>
      </c>
      <c r="DY37">
        <v>0</v>
      </c>
      <c r="DZ37">
        <f t="shared" si="40"/>
        <v>0</v>
      </c>
      <c r="EA37">
        <v>0</v>
      </c>
      <c r="EB37">
        <f t="shared" si="41"/>
        <v>0</v>
      </c>
      <c r="EC37">
        <v>0</v>
      </c>
      <c r="ED37">
        <f t="shared" si="42"/>
        <v>0</v>
      </c>
      <c r="EE37">
        <v>0</v>
      </c>
      <c r="EF37">
        <f t="shared" si="43"/>
        <v>0</v>
      </c>
      <c r="EG37">
        <v>0</v>
      </c>
      <c r="EH37">
        <f t="shared" si="44"/>
        <v>0</v>
      </c>
      <c r="EI37">
        <v>0</v>
      </c>
      <c r="EJ37">
        <f t="shared" si="45"/>
        <v>0</v>
      </c>
      <c r="EK37">
        <v>0</v>
      </c>
      <c r="EL37">
        <f t="shared" si="46"/>
        <v>0</v>
      </c>
      <c r="EM37">
        <v>0</v>
      </c>
      <c r="EN37">
        <f t="shared" si="47"/>
        <v>0</v>
      </c>
      <c r="EO37">
        <v>0</v>
      </c>
      <c r="EP37">
        <f t="shared" si="48"/>
        <v>0</v>
      </c>
      <c r="EQ37">
        <v>0</v>
      </c>
      <c r="ER37">
        <f t="shared" si="49"/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 t="s">
        <v>363</v>
      </c>
      <c r="FF37" t="s">
        <v>264</v>
      </c>
    </row>
    <row r="38" spans="1:165" x14ac:dyDescent="0.45">
      <c r="A38">
        <v>37</v>
      </c>
      <c r="B38" t="s">
        <v>53</v>
      </c>
      <c r="C38" t="s">
        <v>67</v>
      </c>
      <c r="D38">
        <v>2024</v>
      </c>
      <c r="E38" t="s">
        <v>68</v>
      </c>
      <c r="F38" s="2">
        <v>1</v>
      </c>
      <c r="G38">
        <v>429.75</v>
      </c>
      <c r="H38">
        <v>933.5</v>
      </c>
      <c r="I38">
        <v>438</v>
      </c>
      <c r="J38" s="2">
        <f t="shared" si="50"/>
        <v>0.46920192822710233</v>
      </c>
      <c r="K38">
        <f>0.171/60</f>
        <v>2.8500000000000001E-3</v>
      </c>
      <c r="L38" t="s">
        <v>64</v>
      </c>
      <c r="M38">
        <v>4.5</v>
      </c>
      <c r="N38">
        <f t="shared" si="0"/>
        <v>1.9643403965155935E-2</v>
      </c>
      <c r="O38">
        <v>0</v>
      </c>
      <c r="P38">
        <f t="shared" si="1"/>
        <v>0</v>
      </c>
      <c r="Q38">
        <v>0</v>
      </c>
      <c r="R38">
        <f t="shared" si="2"/>
        <v>0</v>
      </c>
      <c r="S38">
        <v>0.6</v>
      </c>
      <c r="T38">
        <f t="shared" si="3"/>
        <v>3.0294993104221703E-3</v>
      </c>
      <c r="U38">
        <v>0</v>
      </c>
      <c r="V38">
        <f t="shared" si="4"/>
        <v>0</v>
      </c>
      <c r="W38">
        <v>93.4</v>
      </c>
      <c r="X38">
        <f t="shared" si="5"/>
        <v>0.96020771458947307</v>
      </c>
      <c r="Y38">
        <v>1.5</v>
      </c>
      <c r="Z38">
        <f t="shared" si="6"/>
        <v>1.7119382134948898E-2</v>
      </c>
      <c r="AA38">
        <v>0</v>
      </c>
      <c r="AB38">
        <f t="shared" si="7"/>
        <v>0</v>
      </c>
      <c r="AC38">
        <v>0</v>
      </c>
      <c r="AD38">
        <f t="shared" si="8"/>
        <v>0</v>
      </c>
      <c r="AE38">
        <v>0</v>
      </c>
      <c r="AF38">
        <f t="shared" si="9"/>
        <v>0</v>
      </c>
      <c r="AG38">
        <v>0</v>
      </c>
      <c r="AH38">
        <f t="shared" si="10"/>
        <v>0</v>
      </c>
      <c r="AI38">
        <v>0</v>
      </c>
      <c r="AJ38">
        <f t="shared" si="11"/>
        <v>0</v>
      </c>
      <c r="AK38">
        <v>0</v>
      </c>
      <c r="AL38">
        <f t="shared" si="12"/>
        <v>0</v>
      </c>
      <c r="AM38">
        <v>0</v>
      </c>
      <c r="AN38">
        <f t="shared" si="13"/>
        <v>0</v>
      </c>
      <c r="AO38">
        <v>0</v>
      </c>
      <c r="AP38">
        <f t="shared" si="14"/>
        <v>0</v>
      </c>
      <c r="AQ38">
        <v>0</v>
      </c>
      <c r="AR38">
        <f t="shared" si="15"/>
        <v>0</v>
      </c>
      <c r="AS38">
        <v>0</v>
      </c>
      <c r="AT38">
        <f t="shared" si="16"/>
        <v>0</v>
      </c>
      <c r="AU38">
        <v>0</v>
      </c>
      <c r="AV38">
        <f t="shared" si="17"/>
        <v>0</v>
      </c>
      <c r="AW38">
        <v>0</v>
      </c>
      <c r="AX38">
        <f t="shared" si="18"/>
        <v>0</v>
      </c>
      <c r="AY38">
        <v>0</v>
      </c>
      <c r="AZ38">
        <f t="shared" si="19"/>
        <v>0</v>
      </c>
      <c r="BA38">
        <v>0</v>
      </c>
      <c r="BB38">
        <f t="shared" si="20"/>
        <v>0</v>
      </c>
      <c r="BC38">
        <v>0</v>
      </c>
      <c r="BD38">
        <f t="shared" si="21"/>
        <v>0</v>
      </c>
      <c r="BE38">
        <v>0</v>
      </c>
      <c r="BF38">
        <f t="shared" si="22"/>
        <v>0</v>
      </c>
      <c r="BG38">
        <v>0</v>
      </c>
      <c r="BH38">
        <f t="shared" si="23"/>
        <v>0</v>
      </c>
      <c r="BI38">
        <v>0</v>
      </c>
      <c r="BJ38">
        <f t="shared" si="24"/>
        <v>0</v>
      </c>
      <c r="BK38">
        <v>0</v>
      </c>
      <c r="BL38">
        <f t="shared" si="25"/>
        <v>0</v>
      </c>
      <c r="BM38">
        <v>0</v>
      </c>
      <c r="BN38">
        <f t="shared" si="26"/>
        <v>0</v>
      </c>
      <c r="BO38">
        <v>0</v>
      </c>
      <c r="BP38">
        <f t="shared" si="27"/>
        <v>0</v>
      </c>
      <c r="BQ38">
        <v>0</v>
      </c>
      <c r="BR38">
        <f t="shared" si="28"/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f t="shared" si="29"/>
        <v>0</v>
      </c>
      <c r="DE38">
        <v>100</v>
      </c>
      <c r="DF38">
        <f t="shared" si="30"/>
        <v>1</v>
      </c>
      <c r="DG38">
        <v>0</v>
      </c>
      <c r="DH38">
        <f t="shared" si="31"/>
        <v>0</v>
      </c>
      <c r="DI38">
        <v>0</v>
      </c>
      <c r="DJ38">
        <f t="shared" si="32"/>
        <v>0</v>
      </c>
      <c r="DK38">
        <v>0</v>
      </c>
      <c r="DL38">
        <f t="shared" si="33"/>
        <v>0</v>
      </c>
      <c r="DM38">
        <v>0</v>
      </c>
      <c r="DN38">
        <f t="shared" si="34"/>
        <v>0</v>
      </c>
      <c r="DO38">
        <v>0</v>
      </c>
      <c r="DP38">
        <f t="shared" si="35"/>
        <v>0</v>
      </c>
      <c r="DQ38">
        <v>0</v>
      </c>
      <c r="DR38">
        <f t="shared" si="36"/>
        <v>0</v>
      </c>
      <c r="DS38">
        <v>0</v>
      </c>
      <c r="DT38">
        <f t="shared" si="37"/>
        <v>0</v>
      </c>
      <c r="DU38">
        <v>0</v>
      </c>
      <c r="DV38">
        <f t="shared" si="38"/>
        <v>0</v>
      </c>
      <c r="DW38">
        <v>0</v>
      </c>
      <c r="DX38">
        <f t="shared" si="39"/>
        <v>0</v>
      </c>
      <c r="DY38">
        <v>0</v>
      </c>
      <c r="DZ38">
        <f t="shared" si="40"/>
        <v>0</v>
      </c>
      <c r="EA38">
        <v>0</v>
      </c>
      <c r="EB38">
        <f t="shared" si="41"/>
        <v>0</v>
      </c>
      <c r="EC38">
        <v>0</v>
      </c>
      <c r="ED38">
        <f t="shared" si="42"/>
        <v>0</v>
      </c>
      <c r="EE38">
        <v>0</v>
      </c>
      <c r="EF38">
        <f t="shared" si="43"/>
        <v>0</v>
      </c>
      <c r="EG38">
        <v>0</v>
      </c>
      <c r="EH38">
        <f t="shared" si="44"/>
        <v>0</v>
      </c>
      <c r="EI38">
        <v>0</v>
      </c>
      <c r="EJ38">
        <f t="shared" si="45"/>
        <v>0</v>
      </c>
      <c r="EK38">
        <v>0</v>
      </c>
      <c r="EL38">
        <f t="shared" si="46"/>
        <v>0</v>
      </c>
      <c r="EM38">
        <v>0</v>
      </c>
      <c r="EN38">
        <f t="shared" si="47"/>
        <v>0</v>
      </c>
      <c r="EO38">
        <v>0</v>
      </c>
      <c r="EP38">
        <f t="shared" si="48"/>
        <v>0</v>
      </c>
      <c r="EQ38">
        <v>0</v>
      </c>
      <c r="ER38">
        <f t="shared" si="49"/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 t="s">
        <v>364</v>
      </c>
      <c r="FF38" t="s">
        <v>264</v>
      </c>
    </row>
    <row r="39" spans="1:165" x14ac:dyDescent="0.45">
      <c r="A39">
        <v>38</v>
      </c>
      <c r="B39" t="s">
        <v>53</v>
      </c>
      <c r="C39" t="s">
        <v>67</v>
      </c>
      <c r="D39">
        <v>2024</v>
      </c>
      <c r="E39" t="s">
        <v>68</v>
      </c>
      <c r="F39" s="2">
        <v>1</v>
      </c>
      <c r="G39">
        <v>429.75</v>
      </c>
      <c r="H39">
        <v>933.5</v>
      </c>
      <c r="I39">
        <f>167+273</f>
        <v>440</v>
      </c>
      <c r="J39" s="2">
        <f t="shared" si="50"/>
        <v>0.47134440278521694</v>
      </c>
      <c r="K39">
        <f>0.286/60</f>
        <v>4.7666666666666664E-3</v>
      </c>
      <c r="L39" t="s">
        <v>64</v>
      </c>
      <c r="M39">
        <v>4.5</v>
      </c>
      <c r="N39">
        <f t="shared" si="0"/>
        <v>1.9643403965155935E-2</v>
      </c>
      <c r="O39">
        <v>0</v>
      </c>
      <c r="P39">
        <f t="shared" si="1"/>
        <v>0</v>
      </c>
      <c r="Q39">
        <v>0</v>
      </c>
      <c r="R39">
        <f t="shared" si="2"/>
        <v>0</v>
      </c>
      <c r="S39">
        <v>0.6</v>
      </c>
      <c r="T39">
        <f t="shared" si="3"/>
        <v>3.0294993104221703E-3</v>
      </c>
      <c r="U39">
        <v>0</v>
      </c>
      <c r="V39">
        <f t="shared" si="4"/>
        <v>0</v>
      </c>
      <c r="W39">
        <v>93.4</v>
      </c>
      <c r="X39">
        <f t="shared" si="5"/>
        <v>0.96020771458947307</v>
      </c>
      <c r="Y39">
        <v>1.5</v>
      </c>
      <c r="Z39">
        <f t="shared" si="6"/>
        <v>1.7119382134948898E-2</v>
      </c>
      <c r="AA39">
        <v>0</v>
      </c>
      <c r="AB39">
        <f t="shared" si="7"/>
        <v>0</v>
      </c>
      <c r="AC39">
        <v>0</v>
      </c>
      <c r="AD39">
        <f t="shared" si="8"/>
        <v>0</v>
      </c>
      <c r="AE39">
        <v>0</v>
      </c>
      <c r="AF39">
        <f t="shared" si="9"/>
        <v>0</v>
      </c>
      <c r="AG39">
        <v>0</v>
      </c>
      <c r="AH39">
        <f t="shared" si="10"/>
        <v>0</v>
      </c>
      <c r="AI39">
        <v>0</v>
      </c>
      <c r="AJ39">
        <f t="shared" si="11"/>
        <v>0</v>
      </c>
      <c r="AK39">
        <v>0</v>
      </c>
      <c r="AL39">
        <f t="shared" si="12"/>
        <v>0</v>
      </c>
      <c r="AM39">
        <v>0</v>
      </c>
      <c r="AN39">
        <f t="shared" si="13"/>
        <v>0</v>
      </c>
      <c r="AO39">
        <v>0</v>
      </c>
      <c r="AP39">
        <f t="shared" si="14"/>
        <v>0</v>
      </c>
      <c r="AQ39">
        <v>0</v>
      </c>
      <c r="AR39">
        <f t="shared" si="15"/>
        <v>0</v>
      </c>
      <c r="AS39">
        <v>0</v>
      </c>
      <c r="AT39">
        <f t="shared" si="16"/>
        <v>0</v>
      </c>
      <c r="AU39">
        <v>0</v>
      </c>
      <c r="AV39">
        <f t="shared" si="17"/>
        <v>0</v>
      </c>
      <c r="AW39">
        <v>0</v>
      </c>
      <c r="AX39">
        <f t="shared" si="18"/>
        <v>0</v>
      </c>
      <c r="AY39">
        <v>0</v>
      </c>
      <c r="AZ39">
        <f t="shared" si="19"/>
        <v>0</v>
      </c>
      <c r="BA39">
        <v>0</v>
      </c>
      <c r="BB39">
        <f t="shared" si="20"/>
        <v>0</v>
      </c>
      <c r="BC39">
        <v>0</v>
      </c>
      <c r="BD39">
        <f t="shared" si="21"/>
        <v>0</v>
      </c>
      <c r="BE39">
        <v>0</v>
      </c>
      <c r="BF39">
        <f t="shared" si="22"/>
        <v>0</v>
      </c>
      <c r="BG39">
        <v>0</v>
      </c>
      <c r="BH39">
        <f t="shared" si="23"/>
        <v>0</v>
      </c>
      <c r="BI39">
        <v>0</v>
      </c>
      <c r="BJ39">
        <f t="shared" si="24"/>
        <v>0</v>
      </c>
      <c r="BK39">
        <v>0</v>
      </c>
      <c r="BL39">
        <f t="shared" si="25"/>
        <v>0</v>
      </c>
      <c r="BM39">
        <v>0</v>
      </c>
      <c r="BN39">
        <f t="shared" si="26"/>
        <v>0</v>
      </c>
      <c r="BO39">
        <v>0</v>
      </c>
      <c r="BP39">
        <f t="shared" si="27"/>
        <v>0</v>
      </c>
      <c r="BQ39">
        <v>0</v>
      </c>
      <c r="BR39">
        <f t="shared" si="28"/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f t="shared" si="29"/>
        <v>0</v>
      </c>
      <c r="DE39">
        <v>100</v>
      </c>
      <c r="DF39">
        <f t="shared" si="30"/>
        <v>1</v>
      </c>
      <c r="DG39">
        <v>0</v>
      </c>
      <c r="DH39">
        <f t="shared" si="31"/>
        <v>0</v>
      </c>
      <c r="DI39">
        <v>0</v>
      </c>
      <c r="DJ39">
        <f t="shared" si="32"/>
        <v>0</v>
      </c>
      <c r="DK39">
        <v>0</v>
      </c>
      <c r="DL39">
        <f t="shared" si="33"/>
        <v>0</v>
      </c>
      <c r="DM39">
        <v>0</v>
      </c>
      <c r="DN39">
        <f t="shared" si="34"/>
        <v>0</v>
      </c>
      <c r="DO39">
        <v>0</v>
      </c>
      <c r="DP39">
        <f t="shared" si="35"/>
        <v>0</v>
      </c>
      <c r="DQ39">
        <v>0</v>
      </c>
      <c r="DR39">
        <f t="shared" si="36"/>
        <v>0</v>
      </c>
      <c r="DS39">
        <v>0</v>
      </c>
      <c r="DT39">
        <f t="shared" si="37"/>
        <v>0</v>
      </c>
      <c r="DU39">
        <v>0</v>
      </c>
      <c r="DV39">
        <f t="shared" si="38"/>
        <v>0</v>
      </c>
      <c r="DW39">
        <v>0</v>
      </c>
      <c r="DX39">
        <f t="shared" si="39"/>
        <v>0</v>
      </c>
      <c r="DY39">
        <v>0</v>
      </c>
      <c r="DZ39">
        <f t="shared" si="40"/>
        <v>0</v>
      </c>
      <c r="EA39">
        <v>0</v>
      </c>
      <c r="EB39">
        <f t="shared" si="41"/>
        <v>0</v>
      </c>
      <c r="EC39">
        <v>0</v>
      </c>
      <c r="ED39">
        <f t="shared" si="42"/>
        <v>0</v>
      </c>
      <c r="EE39">
        <v>0</v>
      </c>
      <c r="EF39">
        <f t="shared" si="43"/>
        <v>0</v>
      </c>
      <c r="EG39">
        <v>0</v>
      </c>
      <c r="EH39">
        <f t="shared" si="44"/>
        <v>0</v>
      </c>
      <c r="EI39">
        <v>0</v>
      </c>
      <c r="EJ39">
        <f t="shared" si="45"/>
        <v>0</v>
      </c>
      <c r="EK39">
        <v>0</v>
      </c>
      <c r="EL39">
        <f t="shared" si="46"/>
        <v>0</v>
      </c>
      <c r="EM39">
        <v>0</v>
      </c>
      <c r="EN39">
        <f t="shared" si="47"/>
        <v>0</v>
      </c>
      <c r="EO39">
        <v>0</v>
      </c>
      <c r="EP39">
        <f t="shared" si="48"/>
        <v>0</v>
      </c>
      <c r="EQ39">
        <v>0</v>
      </c>
      <c r="ER39">
        <f t="shared" si="49"/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 t="s">
        <v>365</v>
      </c>
      <c r="FF39" t="s">
        <v>264</v>
      </c>
    </row>
    <row r="40" spans="1:165" x14ac:dyDescent="0.45">
      <c r="A40">
        <v>39</v>
      </c>
      <c r="B40" t="s">
        <v>53</v>
      </c>
      <c r="C40" t="s">
        <v>67</v>
      </c>
      <c r="D40">
        <v>2024</v>
      </c>
      <c r="E40" t="s">
        <v>68</v>
      </c>
      <c r="F40" s="2">
        <v>1</v>
      </c>
      <c r="G40">
        <v>429.75</v>
      </c>
      <c r="H40">
        <v>933.5</v>
      </c>
      <c r="I40">
        <f>165+273</f>
        <v>438</v>
      </c>
      <c r="J40" s="2">
        <f t="shared" si="50"/>
        <v>0.46920192822710233</v>
      </c>
      <c r="K40">
        <f>0.571/60</f>
        <v>9.5166666666666663E-3</v>
      </c>
      <c r="L40" t="s">
        <v>64</v>
      </c>
      <c r="M40">
        <v>4.5</v>
      </c>
      <c r="N40">
        <f t="shared" si="0"/>
        <v>1.9643403965155935E-2</v>
      </c>
      <c r="O40">
        <v>0</v>
      </c>
      <c r="P40">
        <f t="shared" si="1"/>
        <v>0</v>
      </c>
      <c r="Q40">
        <v>0</v>
      </c>
      <c r="R40">
        <f t="shared" si="2"/>
        <v>0</v>
      </c>
      <c r="S40">
        <v>0.6</v>
      </c>
      <c r="T40">
        <f t="shared" si="3"/>
        <v>3.0294993104221703E-3</v>
      </c>
      <c r="U40">
        <v>0</v>
      </c>
      <c r="V40">
        <f t="shared" si="4"/>
        <v>0</v>
      </c>
      <c r="W40">
        <v>93.4</v>
      </c>
      <c r="X40">
        <f t="shared" si="5"/>
        <v>0.96020771458947307</v>
      </c>
      <c r="Y40">
        <v>1.5</v>
      </c>
      <c r="Z40">
        <f t="shared" si="6"/>
        <v>1.7119382134948898E-2</v>
      </c>
      <c r="AA40">
        <v>0</v>
      </c>
      <c r="AB40">
        <f t="shared" si="7"/>
        <v>0</v>
      </c>
      <c r="AC40">
        <v>0</v>
      </c>
      <c r="AD40">
        <f t="shared" si="8"/>
        <v>0</v>
      </c>
      <c r="AE40">
        <v>0</v>
      </c>
      <c r="AF40">
        <f t="shared" si="9"/>
        <v>0</v>
      </c>
      <c r="AG40">
        <v>0</v>
      </c>
      <c r="AH40">
        <f t="shared" si="10"/>
        <v>0</v>
      </c>
      <c r="AI40">
        <v>0</v>
      </c>
      <c r="AJ40">
        <f t="shared" si="11"/>
        <v>0</v>
      </c>
      <c r="AK40">
        <v>0</v>
      </c>
      <c r="AL40">
        <f t="shared" si="12"/>
        <v>0</v>
      </c>
      <c r="AM40">
        <v>0</v>
      </c>
      <c r="AN40">
        <f t="shared" si="13"/>
        <v>0</v>
      </c>
      <c r="AO40">
        <v>0</v>
      </c>
      <c r="AP40">
        <f t="shared" si="14"/>
        <v>0</v>
      </c>
      <c r="AQ40">
        <v>0</v>
      </c>
      <c r="AR40">
        <f t="shared" si="15"/>
        <v>0</v>
      </c>
      <c r="AS40">
        <v>0</v>
      </c>
      <c r="AT40">
        <f t="shared" si="16"/>
        <v>0</v>
      </c>
      <c r="AU40">
        <v>0</v>
      </c>
      <c r="AV40">
        <f t="shared" si="17"/>
        <v>0</v>
      </c>
      <c r="AW40">
        <v>0</v>
      </c>
      <c r="AX40">
        <f t="shared" si="18"/>
        <v>0</v>
      </c>
      <c r="AY40">
        <v>0</v>
      </c>
      <c r="AZ40">
        <f t="shared" si="19"/>
        <v>0</v>
      </c>
      <c r="BA40">
        <v>0</v>
      </c>
      <c r="BB40">
        <f t="shared" si="20"/>
        <v>0</v>
      </c>
      <c r="BC40">
        <v>0</v>
      </c>
      <c r="BD40">
        <f t="shared" si="21"/>
        <v>0</v>
      </c>
      <c r="BE40">
        <v>0</v>
      </c>
      <c r="BF40">
        <f t="shared" si="22"/>
        <v>0</v>
      </c>
      <c r="BG40">
        <v>0</v>
      </c>
      <c r="BH40">
        <f t="shared" si="23"/>
        <v>0</v>
      </c>
      <c r="BI40">
        <v>0</v>
      </c>
      <c r="BJ40">
        <f t="shared" si="24"/>
        <v>0</v>
      </c>
      <c r="BK40">
        <v>0</v>
      </c>
      <c r="BL40">
        <f t="shared" si="25"/>
        <v>0</v>
      </c>
      <c r="BM40">
        <v>0</v>
      </c>
      <c r="BN40">
        <f t="shared" si="26"/>
        <v>0</v>
      </c>
      <c r="BO40">
        <v>0</v>
      </c>
      <c r="BP40">
        <f t="shared" si="27"/>
        <v>0</v>
      </c>
      <c r="BQ40">
        <v>0</v>
      </c>
      <c r="BR40">
        <f t="shared" si="28"/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f t="shared" si="29"/>
        <v>0</v>
      </c>
      <c r="DE40">
        <v>100</v>
      </c>
      <c r="DF40">
        <f t="shared" si="30"/>
        <v>1</v>
      </c>
      <c r="DG40">
        <v>0</v>
      </c>
      <c r="DH40">
        <f t="shared" si="31"/>
        <v>0</v>
      </c>
      <c r="DI40">
        <v>0</v>
      </c>
      <c r="DJ40">
        <f t="shared" si="32"/>
        <v>0</v>
      </c>
      <c r="DK40">
        <v>0</v>
      </c>
      <c r="DL40">
        <f t="shared" si="33"/>
        <v>0</v>
      </c>
      <c r="DM40">
        <v>0</v>
      </c>
      <c r="DN40">
        <f t="shared" si="34"/>
        <v>0</v>
      </c>
      <c r="DO40">
        <v>0</v>
      </c>
      <c r="DP40">
        <f t="shared" si="35"/>
        <v>0</v>
      </c>
      <c r="DQ40">
        <v>0</v>
      </c>
      <c r="DR40">
        <f t="shared" si="36"/>
        <v>0</v>
      </c>
      <c r="DS40">
        <v>0</v>
      </c>
      <c r="DT40">
        <f t="shared" si="37"/>
        <v>0</v>
      </c>
      <c r="DU40">
        <v>0</v>
      </c>
      <c r="DV40">
        <f t="shared" si="38"/>
        <v>0</v>
      </c>
      <c r="DW40">
        <v>0</v>
      </c>
      <c r="DX40">
        <f t="shared" si="39"/>
        <v>0</v>
      </c>
      <c r="DY40">
        <v>0</v>
      </c>
      <c r="DZ40">
        <f t="shared" si="40"/>
        <v>0</v>
      </c>
      <c r="EA40">
        <v>0</v>
      </c>
      <c r="EB40">
        <f t="shared" si="41"/>
        <v>0</v>
      </c>
      <c r="EC40">
        <v>0</v>
      </c>
      <c r="ED40">
        <f t="shared" si="42"/>
        <v>0</v>
      </c>
      <c r="EE40">
        <v>0</v>
      </c>
      <c r="EF40">
        <f t="shared" si="43"/>
        <v>0</v>
      </c>
      <c r="EG40">
        <v>0</v>
      </c>
      <c r="EH40">
        <f t="shared" si="44"/>
        <v>0</v>
      </c>
      <c r="EI40">
        <v>0</v>
      </c>
      <c r="EJ40">
        <f t="shared" si="45"/>
        <v>0</v>
      </c>
      <c r="EK40">
        <v>0</v>
      </c>
      <c r="EL40">
        <f t="shared" si="46"/>
        <v>0</v>
      </c>
      <c r="EM40">
        <v>0</v>
      </c>
      <c r="EN40">
        <f t="shared" si="47"/>
        <v>0</v>
      </c>
      <c r="EO40">
        <v>0</v>
      </c>
      <c r="EP40">
        <f t="shared" si="48"/>
        <v>0</v>
      </c>
      <c r="EQ40">
        <v>0</v>
      </c>
      <c r="ER40">
        <f t="shared" si="49"/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 t="s">
        <v>366</v>
      </c>
      <c r="FF40" t="s">
        <v>264</v>
      </c>
    </row>
    <row r="41" spans="1:165" x14ac:dyDescent="0.45">
      <c r="A41">
        <v>40</v>
      </c>
      <c r="B41" t="s">
        <v>53</v>
      </c>
      <c r="C41" t="s">
        <v>67</v>
      </c>
      <c r="D41">
        <v>2024</v>
      </c>
      <c r="E41" t="s">
        <v>68</v>
      </c>
      <c r="F41" s="2">
        <v>1</v>
      </c>
      <c r="G41">
        <v>429.75</v>
      </c>
      <c r="H41">
        <v>933.5</v>
      </c>
      <c r="I41">
        <f>171+273</f>
        <v>444</v>
      </c>
      <c r="J41" s="2">
        <f t="shared" si="50"/>
        <v>0.47562935190144617</v>
      </c>
      <c r="K41">
        <f>0.571/60</f>
        <v>9.5166666666666663E-3</v>
      </c>
      <c r="L41" t="s">
        <v>64</v>
      </c>
      <c r="M41">
        <v>4.5</v>
      </c>
      <c r="N41">
        <f t="shared" si="0"/>
        <v>1.9643403965155935E-2</v>
      </c>
      <c r="O41">
        <v>0</v>
      </c>
      <c r="P41">
        <f t="shared" si="1"/>
        <v>0</v>
      </c>
      <c r="Q41">
        <v>0</v>
      </c>
      <c r="R41">
        <f t="shared" si="2"/>
        <v>0</v>
      </c>
      <c r="S41">
        <v>0.6</v>
      </c>
      <c r="T41">
        <f t="shared" si="3"/>
        <v>3.0294993104221703E-3</v>
      </c>
      <c r="U41">
        <v>0</v>
      </c>
      <c r="V41">
        <f t="shared" si="4"/>
        <v>0</v>
      </c>
      <c r="W41">
        <v>93.4</v>
      </c>
      <c r="X41">
        <f t="shared" si="5"/>
        <v>0.96020771458947307</v>
      </c>
      <c r="Y41">
        <v>1.5</v>
      </c>
      <c r="Z41">
        <f t="shared" si="6"/>
        <v>1.7119382134948898E-2</v>
      </c>
      <c r="AA41">
        <v>0</v>
      </c>
      <c r="AB41">
        <f t="shared" si="7"/>
        <v>0</v>
      </c>
      <c r="AC41">
        <v>0</v>
      </c>
      <c r="AD41">
        <f t="shared" si="8"/>
        <v>0</v>
      </c>
      <c r="AE41">
        <v>0</v>
      </c>
      <c r="AF41">
        <f t="shared" si="9"/>
        <v>0</v>
      </c>
      <c r="AG41">
        <v>0</v>
      </c>
      <c r="AH41">
        <f t="shared" si="10"/>
        <v>0</v>
      </c>
      <c r="AI41">
        <v>0</v>
      </c>
      <c r="AJ41">
        <f t="shared" si="11"/>
        <v>0</v>
      </c>
      <c r="AK41">
        <v>0</v>
      </c>
      <c r="AL41">
        <f t="shared" si="12"/>
        <v>0</v>
      </c>
      <c r="AM41">
        <v>0</v>
      </c>
      <c r="AN41">
        <f t="shared" si="13"/>
        <v>0</v>
      </c>
      <c r="AO41">
        <v>0</v>
      </c>
      <c r="AP41">
        <f t="shared" si="14"/>
        <v>0</v>
      </c>
      <c r="AQ41">
        <v>0</v>
      </c>
      <c r="AR41">
        <f t="shared" si="15"/>
        <v>0</v>
      </c>
      <c r="AS41">
        <v>0</v>
      </c>
      <c r="AT41">
        <f t="shared" si="16"/>
        <v>0</v>
      </c>
      <c r="AU41">
        <v>0</v>
      </c>
      <c r="AV41">
        <f t="shared" si="17"/>
        <v>0</v>
      </c>
      <c r="AW41">
        <v>0</v>
      </c>
      <c r="AX41">
        <f t="shared" si="18"/>
        <v>0</v>
      </c>
      <c r="AY41">
        <v>0</v>
      </c>
      <c r="AZ41">
        <f t="shared" si="19"/>
        <v>0</v>
      </c>
      <c r="BA41">
        <v>0</v>
      </c>
      <c r="BB41">
        <f t="shared" si="20"/>
        <v>0</v>
      </c>
      <c r="BC41">
        <v>0</v>
      </c>
      <c r="BD41">
        <f t="shared" si="21"/>
        <v>0</v>
      </c>
      <c r="BE41">
        <v>0</v>
      </c>
      <c r="BF41">
        <f t="shared" si="22"/>
        <v>0</v>
      </c>
      <c r="BG41">
        <v>0</v>
      </c>
      <c r="BH41">
        <f t="shared" si="23"/>
        <v>0</v>
      </c>
      <c r="BI41">
        <v>0</v>
      </c>
      <c r="BJ41">
        <f t="shared" si="24"/>
        <v>0</v>
      </c>
      <c r="BK41">
        <v>0</v>
      </c>
      <c r="BL41">
        <f t="shared" si="25"/>
        <v>0</v>
      </c>
      <c r="BM41">
        <v>0</v>
      </c>
      <c r="BN41">
        <f t="shared" si="26"/>
        <v>0</v>
      </c>
      <c r="BO41">
        <v>0</v>
      </c>
      <c r="BP41">
        <f t="shared" si="27"/>
        <v>0</v>
      </c>
      <c r="BQ41">
        <v>0</v>
      </c>
      <c r="BR41">
        <f t="shared" si="28"/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f t="shared" si="29"/>
        <v>0</v>
      </c>
      <c r="DE41">
        <v>100</v>
      </c>
      <c r="DF41">
        <f t="shared" si="30"/>
        <v>1</v>
      </c>
      <c r="DG41">
        <v>0</v>
      </c>
      <c r="DH41">
        <f t="shared" si="31"/>
        <v>0</v>
      </c>
      <c r="DI41">
        <v>0</v>
      </c>
      <c r="DJ41">
        <f t="shared" si="32"/>
        <v>0</v>
      </c>
      <c r="DK41">
        <v>0</v>
      </c>
      <c r="DL41">
        <f t="shared" si="33"/>
        <v>0</v>
      </c>
      <c r="DM41">
        <v>0</v>
      </c>
      <c r="DN41">
        <f t="shared" si="34"/>
        <v>0</v>
      </c>
      <c r="DO41">
        <v>0</v>
      </c>
      <c r="DP41">
        <f t="shared" si="35"/>
        <v>0</v>
      </c>
      <c r="DQ41">
        <v>0</v>
      </c>
      <c r="DR41">
        <f t="shared" si="36"/>
        <v>0</v>
      </c>
      <c r="DS41">
        <v>0</v>
      </c>
      <c r="DT41">
        <f t="shared" si="37"/>
        <v>0</v>
      </c>
      <c r="DU41">
        <v>0</v>
      </c>
      <c r="DV41">
        <f t="shared" si="38"/>
        <v>0</v>
      </c>
      <c r="DW41">
        <v>0</v>
      </c>
      <c r="DX41">
        <f t="shared" si="39"/>
        <v>0</v>
      </c>
      <c r="DY41">
        <v>0</v>
      </c>
      <c r="DZ41">
        <f t="shared" si="40"/>
        <v>0</v>
      </c>
      <c r="EA41">
        <v>0</v>
      </c>
      <c r="EB41">
        <f t="shared" si="41"/>
        <v>0</v>
      </c>
      <c r="EC41">
        <v>0</v>
      </c>
      <c r="ED41">
        <f t="shared" si="42"/>
        <v>0</v>
      </c>
      <c r="EE41">
        <v>0</v>
      </c>
      <c r="EF41">
        <f t="shared" si="43"/>
        <v>0</v>
      </c>
      <c r="EG41">
        <v>0</v>
      </c>
      <c r="EH41">
        <f t="shared" si="44"/>
        <v>0</v>
      </c>
      <c r="EI41">
        <v>0</v>
      </c>
      <c r="EJ41">
        <f t="shared" si="45"/>
        <v>0</v>
      </c>
      <c r="EK41">
        <v>0</v>
      </c>
      <c r="EL41">
        <f t="shared" si="46"/>
        <v>0</v>
      </c>
      <c r="EM41">
        <v>0</v>
      </c>
      <c r="EN41">
        <f t="shared" si="47"/>
        <v>0</v>
      </c>
      <c r="EO41">
        <v>0</v>
      </c>
      <c r="EP41">
        <f t="shared" si="48"/>
        <v>0</v>
      </c>
      <c r="EQ41">
        <v>0</v>
      </c>
      <c r="ER41">
        <f t="shared" si="49"/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 t="s">
        <v>367</v>
      </c>
      <c r="FF41" t="s">
        <v>264</v>
      </c>
    </row>
    <row r="42" spans="1:165" x14ac:dyDescent="0.45">
      <c r="A42">
        <v>41</v>
      </c>
      <c r="B42" t="s">
        <v>71</v>
      </c>
      <c r="C42" t="s">
        <v>51</v>
      </c>
      <c r="E42" t="s">
        <v>72</v>
      </c>
      <c r="F42" s="2">
        <v>0</v>
      </c>
      <c r="G42">
        <v>234.3</v>
      </c>
      <c r="H42">
        <v>594.20000000000005</v>
      </c>
      <c r="I42">
        <v>293</v>
      </c>
      <c r="J42" s="2">
        <f t="shared" si="50"/>
        <v>0.49309996634129921</v>
      </c>
      <c r="K42" t="s">
        <v>73</v>
      </c>
      <c r="L42" t="s">
        <v>74</v>
      </c>
      <c r="M42">
        <v>0</v>
      </c>
      <c r="N42">
        <f t="shared" si="0"/>
        <v>0</v>
      </c>
      <c r="O42">
        <v>0</v>
      </c>
      <c r="P42">
        <f t="shared" si="1"/>
        <v>0</v>
      </c>
      <c r="Q42">
        <v>0</v>
      </c>
      <c r="R42">
        <f t="shared" si="2"/>
        <v>0</v>
      </c>
      <c r="S42">
        <v>0</v>
      </c>
      <c r="T42">
        <f t="shared" si="3"/>
        <v>0</v>
      </c>
      <c r="U42">
        <v>0</v>
      </c>
      <c r="V42">
        <f t="shared" si="4"/>
        <v>0</v>
      </c>
      <c r="W42">
        <v>0</v>
      </c>
      <c r="X42">
        <f t="shared" si="5"/>
        <v>0</v>
      </c>
      <c r="Y42">
        <v>0</v>
      </c>
      <c r="Z42">
        <f t="shared" si="6"/>
        <v>0</v>
      </c>
      <c r="AA42">
        <v>100</v>
      </c>
      <c r="AB42">
        <f t="shared" si="7"/>
        <v>1</v>
      </c>
      <c r="AC42">
        <v>0</v>
      </c>
      <c r="AD42">
        <f t="shared" si="8"/>
        <v>0</v>
      </c>
      <c r="AE42">
        <v>0</v>
      </c>
      <c r="AF42">
        <f t="shared" si="9"/>
        <v>0</v>
      </c>
      <c r="AG42">
        <v>0</v>
      </c>
      <c r="AH42">
        <f t="shared" si="10"/>
        <v>0</v>
      </c>
      <c r="AI42">
        <v>0</v>
      </c>
      <c r="AJ42">
        <f t="shared" si="11"/>
        <v>0</v>
      </c>
      <c r="AK42">
        <v>0</v>
      </c>
      <c r="AL42">
        <f t="shared" si="12"/>
        <v>0</v>
      </c>
      <c r="AM42">
        <v>0</v>
      </c>
      <c r="AN42">
        <f t="shared" si="13"/>
        <v>0</v>
      </c>
      <c r="AO42">
        <v>0</v>
      </c>
      <c r="AP42">
        <f t="shared" si="14"/>
        <v>0</v>
      </c>
      <c r="AQ42">
        <v>0</v>
      </c>
      <c r="AR42">
        <f t="shared" si="15"/>
        <v>0</v>
      </c>
      <c r="AS42">
        <v>0</v>
      </c>
      <c r="AT42">
        <f t="shared" si="16"/>
        <v>0</v>
      </c>
      <c r="AU42">
        <v>0</v>
      </c>
      <c r="AV42">
        <f t="shared" si="17"/>
        <v>0</v>
      </c>
      <c r="AW42">
        <v>0</v>
      </c>
      <c r="AX42">
        <f t="shared" si="18"/>
        <v>0</v>
      </c>
      <c r="AY42">
        <v>0</v>
      </c>
      <c r="AZ42">
        <f t="shared" si="19"/>
        <v>0</v>
      </c>
      <c r="BA42">
        <v>0</v>
      </c>
      <c r="BB42">
        <f t="shared" si="20"/>
        <v>0</v>
      </c>
      <c r="BC42">
        <v>0</v>
      </c>
      <c r="BD42">
        <f t="shared" si="21"/>
        <v>0</v>
      </c>
      <c r="BE42">
        <v>0</v>
      </c>
      <c r="BF42">
        <f t="shared" si="22"/>
        <v>0</v>
      </c>
      <c r="BG42">
        <v>0</v>
      </c>
      <c r="BH42">
        <f t="shared" si="23"/>
        <v>0</v>
      </c>
      <c r="BI42">
        <v>0</v>
      </c>
      <c r="BJ42">
        <f t="shared" si="24"/>
        <v>0</v>
      </c>
      <c r="BK42">
        <v>0</v>
      </c>
      <c r="BL42">
        <f t="shared" si="25"/>
        <v>0</v>
      </c>
      <c r="BM42">
        <v>0</v>
      </c>
      <c r="BN42">
        <f t="shared" si="26"/>
        <v>0</v>
      </c>
      <c r="BO42">
        <v>0</v>
      </c>
      <c r="BP42">
        <f t="shared" si="27"/>
        <v>0</v>
      </c>
      <c r="BQ42">
        <v>0</v>
      </c>
      <c r="BR42">
        <f t="shared" si="28"/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f t="shared" si="29"/>
        <v>0</v>
      </c>
      <c r="DE42">
        <v>0</v>
      </c>
      <c r="DF42">
        <f t="shared" si="30"/>
        <v>0</v>
      </c>
      <c r="DG42">
        <v>100</v>
      </c>
      <c r="DH42">
        <f t="shared" si="31"/>
        <v>1</v>
      </c>
      <c r="DI42">
        <v>0</v>
      </c>
      <c r="DJ42">
        <f t="shared" si="32"/>
        <v>0</v>
      </c>
      <c r="DK42">
        <v>0</v>
      </c>
      <c r="DL42">
        <f t="shared" si="33"/>
        <v>0</v>
      </c>
      <c r="DM42">
        <v>0</v>
      </c>
      <c r="DN42">
        <f t="shared" si="34"/>
        <v>0</v>
      </c>
      <c r="DO42">
        <v>0</v>
      </c>
      <c r="DP42">
        <f t="shared" si="35"/>
        <v>0</v>
      </c>
      <c r="DQ42">
        <v>0</v>
      </c>
      <c r="DR42">
        <f t="shared" si="36"/>
        <v>0</v>
      </c>
      <c r="DS42">
        <v>0</v>
      </c>
      <c r="DT42">
        <f t="shared" si="37"/>
        <v>0</v>
      </c>
      <c r="DU42">
        <v>0</v>
      </c>
      <c r="DV42">
        <f t="shared" si="38"/>
        <v>0</v>
      </c>
      <c r="DW42">
        <v>0</v>
      </c>
      <c r="DX42">
        <f t="shared" si="39"/>
        <v>0</v>
      </c>
      <c r="DY42">
        <v>0</v>
      </c>
      <c r="DZ42">
        <f t="shared" si="40"/>
        <v>0</v>
      </c>
      <c r="EA42">
        <v>0</v>
      </c>
      <c r="EB42">
        <f t="shared" si="41"/>
        <v>0</v>
      </c>
      <c r="EC42">
        <v>0</v>
      </c>
      <c r="ED42">
        <f t="shared" si="42"/>
        <v>0</v>
      </c>
      <c r="EE42">
        <v>0</v>
      </c>
      <c r="EF42">
        <f t="shared" si="43"/>
        <v>0</v>
      </c>
      <c r="EG42">
        <v>0</v>
      </c>
      <c r="EH42">
        <f t="shared" si="44"/>
        <v>0</v>
      </c>
      <c r="EI42">
        <v>0</v>
      </c>
      <c r="EJ42">
        <f t="shared" si="45"/>
        <v>0</v>
      </c>
      <c r="EK42">
        <v>0</v>
      </c>
      <c r="EL42">
        <f t="shared" si="46"/>
        <v>0</v>
      </c>
      <c r="EM42">
        <v>0</v>
      </c>
      <c r="EN42">
        <f t="shared" si="47"/>
        <v>0</v>
      </c>
      <c r="EO42">
        <v>0</v>
      </c>
      <c r="EP42">
        <f t="shared" si="48"/>
        <v>0</v>
      </c>
      <c r="EQ42">
        <v>0</v>
      </c>
      <c r="ER42">
        <f t="shared" si="49"/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 t="s">
        <v>75</v>
      </c>
      <c r="FF42" t="s">
        <v>264</v>
      </c>
    </row>
    <row r="43" spans="1:165" x14ac:dyDescent="0.45">
      <c r="A43">
        <v>42</v>
      </c>
      <c r="B43" t="s">
        <v>71</v>
      </c>
      <c r="C43" t="s">
        <v>76</v>
      </c>
      <c r="E43" t="s">
        <v>72</v>
      </c>
      <c r="F43" s="2">
        <v>1</v>
      </c>
      <c r="G43">
        <f>273-14</f>
        <v>259</v>
      </c>
      <c r="H43">
        <v>594.20000000000005</v>
      </c>
      <c r="I43">
        <v>293</v>
      </c>
      <c r="J43" s="2">
        <f t="shared" si="50"/>
        <v>0.49309996634129921</v>
      </c>
      <c r="K43" t="s">
        <v>77</v>
      </c>
      <c r="L43" t="s">
        <v>74</v>
      </c>
      <c r="M43">
        <v>0</v>
      </c>
      <c r="N43">
        <f t="shared" si="0"/>
        <v>0</v>
      </c>
      <c r="O43">
        <v>0</v>
      </c>
      <c r="P43">
        <f t="shared" si="1"/>
        <v>0</v>
      </c>
      <c r="Q43">
        <v>0</v>
      </c>
      <c r="R43">
        <f t="shared" si="2"/>
        <v>0</v>
      </c>
      <c r="S43">
        <v>0</v>
      </c>
      <c r="T43">
        <f t="shared" si="3"/>
        <v>0</v>
      </c>
      <c r="U43">
        <v>0</v>
      </c>
      <c r="V43">
        <f t="shared" si="4"/>
        <v>0</v>
      </c>
      <c r="W43">
        <v>0</v>
      </c>
      <c r="X43">
        <f t="shared" si="5"/>
        <v>0</v>
      </c>
      <c r="Y43">
        <v>0</v>
      </c>
      <c r="Z43">
        <f t="shared" si="6"/>
        <v>0</v>
      </c>
      <c r="AA43">
        <v>100</v>
      </c>
      <c r="AB43">
        <f t="shared" si="7"/>
        <v>1</v>
      </c>
      <c r="AC43">
        <v>0</v>
      </c>
      <c r="AD43">
        <f t="shared" si="8"/>
        <v>0</v>
      </c>
      <c r="AE43">
        <v>0</v>
      </c>
      <c r="AF43">
        <f t="shared" si="9"/>
        <v>0</v>
      </c>
      <c r="AG43">
        <v>0</v>
      </c>
      <c r="AH43">
        <f t="shared" si="10"/>
        <v>0</v>
      </c>
      <c r="AI43">
        <v>0</v>
      </c>
      <c r="AJ43">
        <f t="shared" si="11"/>
        <v>0</v>
      </c>
      <c r="AK43">
        <v>0</v>
      </c>
      <c r="AL43">
        <f t="shared" si="12"/>
        <v>0</v>
      </c>
      <c r="AM43">
        <v>0</v>
      </c>
      <c r="AN43">
        <f t="shared" si="13"/>
        <v>0</v>
      </c>
      <c r="AO43">
        <v>0</v>
      </c>
      <c r="AP43">
        <f t="shared" si="14"/>
        <v>0</v>
      </c>
      <c r="AQ43">
        <v>0</v>
      </c>
      <c r="AR43">
        <f t="shared" si="15"/>
        <v>0</v>
      </c>
      <c r="AS43">
        <v>0</v>
      </c>
      <c r="AT43">
        <f t="shared" si="16"/>
        <v>0</v>
      </c>
      <c r="AU43">
        <v>0</v>
      </c>
      <c r="AV43">
        <f t="shared" si="17"/>
        <v>0</v>
      </c>
      <c r="AW43">
        <v>0</v>
      </c>
      <c r="AX43">
        <f t="shared" si="18"/>
        <v>0</v>
      </c>
      <c r="AY43">
        <v>0</v>
      </c>
      <c r="AZ43">
        <f t="shared" si="19"/>
        <v>0</v>
      </c>
      <c r="BA43">
        <v>0</v>
      </c>
      <c r="BB43">
        <f t="shared" si="20"/>
        <v>0</v>
      </c>
      <c r="BC43">
        <v>0</v>
      </c>
      <c r="BD43">
        <f t="shared" si="21"/>
        <v>0</v>
      </c>
      <c r="BE43">
        <v>0</v>
      </c>
      <c r="BF43">
        <f t="shared" si="22"/>
        <v>0</v>
      </c>
      <c r="BG43">
        <v>0</v>
      </c>
      <c r="BH43">
        <f t="shared" si="23"/>
        <v>0</v>
      </c>
      <c r="BI43">
        <v>0</v>
      </c>
      <c r="BJ43">
        <f t="shared" si="24"/>
        <v>0</v>
      </c>
      <c r="BK43">
        <v>0</v>
      </c>
      <c r="BL43">
        <f t="shared" si="25"/>
        <v>0</v>
      </c>
      <c r="BM43">
        <v>0</v>
      </c>
      <c r="BN43">
        <f t="shared" si="26"/>
        <v>0</v>
      </c>
      <c r="BO43">
        <v>0</v>
      </c>
      <c r="BP43">
        <f t="shared" si="27"/>
        <v>0</v>
      </c>
      <c r="BQ43">
        <v>0</v>
      </c>
      <c r="BR43">
        <f t="shared" si="28"/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f t="shared" si="29"/>
        <v>0</v>
      </c>
      <c r="DE43">
        <v>7</v>
      </c>
      <c r="DF43">
        <f t="shared" si="30"/>
        <v>0.11621472373749027</v>
      </c>
      <c r="DG43">
        <v>93</v>
      </c>
      <c r="DH43">
        <f t="shared" si="31"/>
        <v>0.88378527626250969</v>
      </c>
      <c r="DI43">
        <v>0</v>
      </c>
      <c r="DJ43">
        <f t="shared" si="32"/>
        <v>0</v>
      </c>
      <c r="DK43">
        <v>0</v>
      </c>
      <c r="DL43">
        <f t="shared" si="33"/>
        <v>0</v>
      </c>
      <c r="DM43">
        <v>0</v>
      </c>
      <c r="DN43">
        <f t="shared" si="34"/>
        <v>0</v>
      </c>
      <c r="DO43">
        <v>0</v>
      </c>
      <c r="DP43">
        <f t="shared" si="35"/>
        <v>0</v>
      </c>
      <c r="DQ43">
        <v>0</v>
      </c>
      <c r="DR43">
        <f t="shared" si="36"/>
        <v>0</v>
      </c>
      <c r="DS43">
        <v>0</v>
      </c>
      <c r="DT43">
        <f t="shared" si="37"/>
        <v>0</v>
      </c>
      <c r="DU43">
        <v>0</v>
      </c>
      <c r="DV43">
        <f t="shared" si="38"/>
        <v>0</v>
      </c>
      <c r="DW43">
        <v>0</v>
      </c>
      <c r="DX43">
        <f t="shared" si="39"/>
        <v>0</v>
      </c>
      <c r="DY43">
        <v>0</v>
      </c>
      <c r="DZ43">
        <f t="shared" si="40"/>
        <v>0</v>
      </c>
      <c r="EA43">
        <v>0</v>
      </c>
      <c r="EB43">
        <f t="shared" si="41"/>
        <v>0</v>
      </c>
      <c r="EC43">
        <v>0</v>
      </c>
      <c r="ED43">
        <f t="shared" si="42"/>
        <v>0</v>
      </c>
      <c r="EE43">
        <v>0</v>
      </c>
      <c r="EF43">
        <f t="shared" si="43"/>
        <v>0</v>
      </c>
      <c r="EG43">
        <v>0</v>
      </c>
      <c r="EH43">
        <f t="shared" si="44"/>
        <v>0</v>
      </c>
      <c r="EI43">
        <v>0</v>
      </c>
      <c r="EJ43">
        <f t="shared" si="45"/>
        <v>0</v>
      </c>
      <c r="EK43">
        <v>0</v>
      </c>
      <c r="EL43">
        <f t="shared" si="46"/>
        <v>0</v>
      </c>
      <c r="EM43">
        <v>0</v>
      </c>
      <c r="EN43">
        <f t="shared" si="47"/>
        <v>0</v>
      </c>
      <c r="EO43">
        <v>0</v>
      </c>
      <c r="EP43">
        <f t="shared" si="48"/>
        <v>0</v>
      </c>
      <c r="EQ43">
        <v>0</v>
      </c>
      <c r="ER43">
        <f t="shared" si="49"/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 t="s">
        <v>75</v>
      </c>
      <c r="FF43" t="s">
        <v>264</v>
      </c>
    </row>
    <row r="44" spans="1:165" x14ac:dyDescent="0.45">
      <c r="A44">
        <v>43</v>
      </c>
      <c r="B44" t="s">
        <v>71</v>
      </c>
      <c r="C44" t="s">
        <v>76</v>
      </c>
      <c r="E44" t="s">
        <v>72</v>
      </c>
      <c r="F44" s="2">
        <v>1</v>
      </c>
      <c r="G44">
        <f>273-35</f>
        <v>238</v>
      </c>
      <c r="H44">
        <v>594.20000000000005</v>
      </c>
      <c r="I44">
        <v>293</v>
      </c>
      <c r="J44" s="2">
        <f t="shared" si="50"/>
        <v>0.49309996634129921</v>
      </c>
      <c r="K44" t="s">
        <v>73</v>
      </c>
      <c r="L44" t="s">
        <v>74</v>
      </c>
      <c r="M44">
        <v>0</v>
      </c>
      <c r="N44">
        <f t="shared" si="0"/>
        <v>0</v>
      </c>
      <c r="O44">
        <v>0</v>
      </c>
      <c r="P44">
        <f t="shared" si="1"/>
        <v>0</v>
      </c>
      <c r="Q44">
        <v>0</v>
      </c>
      <c r="R44">
        <f t="shared" si="2"/>
        <v>0</v>
      </c>
      <c r="S44">
        <v>0</v>
      </c>
      <c r="T44">
        <f t="shared" si="3"/>
        <v>0</v>
      </c>
      <c r="U44">
        <v>0</v>
      </c>
      <c r="V44">
        <f t="shared" si="4"/>
        <v>0</v>
      </c>
      <c r="W44">
        <v>0</v>
      </c>
      <c r="X44">
        <f t="shared" si="5"/>
        <v>0</v>
      </c>
      <c r="Y44">
        <v>0</v>
      </c>
      <c r="Z44">
        <f t="shared" si="6"/>
        <v>0</v>
      </c>
      <c r="AA44">
        <v>100</v>
      </c>
      <c r="AB44">
        <f t="shared" si="7"/>
        <v>1</v>
      </c>
      <c r="AC44">
        <v>0</v>
      </c>
      <c r="AD44">
        <f t="shared" si="8"/>
        <v>0</v>
      </c>
      <c r="AE44">
        <v>0</v>
      </c>
      <c r="AF44">
        <f t="shared" si="9"/>
        <v>0</v>
      </c>
      <c r="AG44">
        <v>0</v>
      </c>
      <c r="AH44">
        <f t="shared" si="10"/>
        <v>0</v>
      </c>
      <c r="AI44">
        <v>0</v>
      </c>
      <c r="AJ44">
        <f t="shared" si="11"/>
        <v>0</v>
      </c>
      <c r="AK44">
        <v>0</v>
      </c>
      <c r="AL44">
        <f t="shared" si="12"/>
        <v>0</v>
      </c>
      <c r="AM44">
        <v>0</v>
      </c>
      <c r="AN44">
        <f t="shared" si="13"/>
        <v>0</v>
      </c>
      <c r="AO44">
        <v>0</v>
      </c>
      <c r="AP44">
        <f t="shared" si="14"/>
        <v>0</v>
      </c>
      <c r="AQ44">
        <v>0</v>
      </c>
      <c r="AR44">
        <f t="shared" si="15"/>
        <v>0</v>
      </c>
      <c r="AS44">
        <v>0</v>
      </c>
      <c r="AT44">
        <f t="shared" si="16"/>
        <v>0</v>
      </c>
      <c r="AU44">
        <v>0</v>
      </c>
      <c r="AV44">
        <f t="shared" si="17"/>
        <v>0</v>
      </c>
      <c r="AW44">
        <v>0</v>
      </c>
      <c r="AX44">
        <f t="shared" si="18"/>
        <v>0</v>
      </c>
      <c r="AY44">
        <v>0</v>
      </c>
      <c r="AZ44">
        <f t="shared" si="19"/>
        <v>0</v>
      </c>
      <c r="BA44">
        <v>0</v>
      </c>
      <c r="BB44">
        <f t="shared" si="20"/>
        <v>0</v>
      </c>
      <c r="BC44">
        <v>0</v>
      </c>
      <c r="BD44">
        <f t="shared" si="21"/>
        <v>0</v>
      </c>
      <c r="BE44">
        <v>0</v>
      </c>
      <c r="BF44">
        <f t="shared" si="22"/>
        <v>0</v>
      </c>
      <c r="BG44">
        <v>0</v>
      </c>
      <c r="BH44">
        <f t="shared" si="23"/>
        <v>0</v>
      </c>
      <c r="BI44">
        <v>0</v>
      </c>
      <c r="BJ44">
        <f t="shared" si="24"/>
        <v>0</v>
      </c>
      <c r="BK44">
        <v>0</v>
      </c>
      <c r="BL44">
        <f t="shared" si="25"/>
        <v>0</v>
      </c>
      <c r="BM44">
        <v>0</v>
      </c>
      <c r="BN44">
        <f t="shared" si="26"/>
        <v>0</v>
      </c>
      <c r="BO44">
        <v>0</v>
      </c>
      <c r="BP44">
        <f t="shared" si="27"/>
        <v>0</v>
      </c>
      <c r="BQ44">
        <v>0</v>
      </c>
      <c r="BR44">
        <f t="shared" si="28"/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f t="shared" si="29"/>
        <v>0</v>
      </c>
      <c r="DE44">
        <v>20</v>
      </c>
      <c r="DF44">
        <f t="shared" si="30"/>
        <v>0.30398780351043098</v>
      </c>
      <c r="DG44">
        <v>80</v>
      </c>
      <c r="DH44">
        <f t="shared" si="31"/>
        <v>0.69601219648956902</v>
      </c>
      <c r="DI44">
        <v>0</v>
      </c>
      <c r="DJ44">
        <f t="shared" si="32"/>
        <v>0</v>
      </c>
      <c r="DK44">
        <v>0</v>
      </c>
      <c r="DL44">
        <f t="shared" si="33"/>
        <v>0</v>
      </c>
      <c r="DM44">
        <v>0</v>
      </c>
      <c r="DN44">
        <f t="shared" si="34"/>
        <v>0</v>
      </c>
      <c r="DO44">
        <v>0</v>
      </c>
      <c r="DP44">
        <f t="shared" si="35"/>
        <v>0</v>
      </c>
      <c r="DQ44">
        <v>0</v>
      </c>
      <c r="DR44">
        <f t="shared" si="36"/>
        <v>0</v>
      </c>
      <c r="DS44">
        <v>0</v>
      </c>
      <c r="DT44">
        <f t="shared" si="37"/>
        <v>0</v>
      </c>
      <c r="DU44">
        <v>0</v>
      </c>
      <c r="DV44">
        <f t="shared" si="38"/>
        <v>0</v>
      </c>
      <c r="DW44">
        <v>0</v>
      </c>
      <c r="DX44">
        <f t="shared" si="39"/>
        <v>0</v>
      </c>
      <c r="DY44">
        <v>0</v>
      </c>
      <c r="DZ44">
        <f t="shared" si="40"/>
        <v>0</v>
      </c>
      <c r="EA44">
        <v>0</v>
      </c>
      <c r="EB44">
        <f t="shared" si="41"/>
        <v>0</v>
      </c>
      <c r="EC44">
        <v>0</v>
      </c>
      <c r="ED44">
        <f t="shared" si="42"/>
        <v>0</v>
      </c>
      <c r="EE44">
        <v>0</v>
      </c>
      <c r="EF44">
        <f t="shared" si="43"/>
        <v>0</v>
      </c>
      <c r="EG44">
        <v>0</v>
      </c>
      <c r="EH44">
        <f t="shared" si="44"/>
        <v>0</v>
      </c>
      <c r="EI44">
        <v>0</v>
      </c>
      <c r="EJ44">
        <f t="shared" si="45"/>
        <v>0</v>
      </c>
      <c r="EK44">
        <v>0</v>
      </c>
      <c r="EL44">
        <f t="shared" si="46"/>
        <v>0</v>
      </c>
      <c r="EM44">
        <v>0</v>
      </c>
      <c r="EN44">
        <f t="shared" si="47"/>
        <v>0</v>
      </c>
      <c r="EO44">
        <v>0</v>
      </c>
      <c r="EP44">
        <f t="shared" si="48"/>
        <v>0</v>
      </c>
      <c r="EQ44">
        <v>0</v>
      </c>
      <c r="ER44">
        <f t="shared" si="49"/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 t="s">
        <v>75</v>
      </c>
      <c r="FF44" t="s">
        <v>264</v>
      </c>
    </row>
    <row r="45" spans="1:165" x14ac:dyDescent="0.45">
      <c r="A45">
        <v>44</v>
      </c>
      <c r="B45" t="s">
        <v>71</v>
      </c>
      <c r="C45" t="s">
        <v>76</v>
      </c>
      <c r="E45" t="s">
        <v>72</v>
      </c>
      <c r="F45" s="2">
        <v>1</v>
      </c>
      <c r="G45">
        <v>253</v>
      </c>
      <c r="H45">
        <v>594.20000000000005</v>
      </c>
      <c r="I45">
        <v>293</v>
      </c>
      <c r="J45" s="2">
        <f t="shared" si="50"/>
        <v>0.49309996634129921</v>
      </c>
      <c r="K45" t="s">
        <v>73</v>
      </c>
      <c r="L45" t="s">
        <v>74</v>
      </c>
      <c r="M45">
        <v>0</v>
      </c>
      <c r="N45">
        <f t="shared" si="0"/>
        <v>0</v>
      </c>
      <c r="O45">
        <v>0</v>
      </c>
      <c r="P45">
        <f t="shared" si="1"/>
        <v>0</v>
      </c>
      <c r="Q45">
        <v>0</v>
      </c>
      <c r="R45">
        <f t="shared" si="2"/>
        <v>0</v>
      </c>
      <c r="S45">
        <v>0</v>
      </c>
      <c r="T45">
        <f t="shared" si="3"/>
        <v>0</v>
      </c>
      <c r="U45">
        <v>0</v>
      </c>
      <c r="V45">
        <f t="shared" si="4"/>
        <v>0</v>
      </c>
      <c r="W45">
        <v>0</v>
      </c>
      <c r="X45">
        <f t="shared" si="5"/>
        <v>0</v>
      </c>
      <c r="Y45">
        <v>0</v>
      </c>
      <c r="Z45">
        <f t="shared" si="6"/>
        <v>0</v>
      </c>
      <c r="AA45">
        <v>100</v>
      </c>
      <c r="AB45">
        <f t="shared" si="7"/>
        <v>1</v>
      </c>
      <c r="AC45">
        <v>0</v>
      </c>
      <c r="AD45">
        <f t="shared" si="8"/>
        <v>0</v>
      </c>
      <c r="AE45">
        <v>0</v>
      </c>
      <c r="AF45">
        <f t="shared" si="9"/>
        <v>0</v>
      </c>
      <c r="AG45">
        <v>0</v>
      </c>
      <c r="AH45">
        <f t="shared" si="10"/>
        <v>0</v>
      </c>
      <c r="AI45">
        <v>0</v>
      </c>
      <c r="AJ45">
        <f t="shared" si="11"/>
        <v>0</v>
      </c>
      <c r="AK45">
        <v>0</v>
      </c>
      <c r="AL45">
        <f t="shared" si="12"/>
        <v>0</v>
      </c>
      <c r="AM45">
        <v>0</v>
      </c>
      <c r="AN45">
        <f t="shared" si="13"/>
        <v>0</v>
      </c>
      <c r="AO45">
        <v>0</v>
      </c>
      <c r="AP45">
        <f t="shared" si="14"/>
        <v>0</v>
      </c>
      <c r="AQ45">
        <v>0</v>
      </c>
      <c r="AR45">
        <f t="shared" si="15"/>
        <v>0</v>
      </c>
      <c r="AS45">
        <v>0</v>
      </c>
      <c r="AT45">
        <f t="shared" si="16"/>
        <v>0</v>
      </c>
      <c r="AU45">
        <v>0</v>
      </c>
      <c r="AV45">
        <f t="shared" si="17"/>
        <v>0</v>
      </c>
      <c r="AW45">
        <v>0</v>
      </c>
      <c r="AX45">
        <f t="shared" si="18"/>
        <v>0</v>
      </c>
      <c r="AY45">
        <v>0</v>
      </c>
      <c r="AZ45">
        <f t="shared" si="19"/>
        <v>0</v>
      </c>
      <c r="BA45">
        <v>0</v>
      </c>
      <c r="BB45">
        <f t="shared" si="20"/>
        <v>0</v>
      </c>
      <c r="BC45">
        <v>0</v>
      </c>
      <c r="BD45">
        <f t="shared" si="21"/>
        <v>0</v>
      </c>
      <c r="BE45">
        <v>0</v>
      </c>
      <c r="BF45">
        <f t="shared" si="22"/>
        <v>0</v>
      </c>
      <c r="BG45">
        <v>0</v>
      </c>
      <c r="BH45">
        <f t="shared" si="23"/>
        <v>0</v>
      </c>
      <c r="BI45">
        <v>0</v>
      </c>
      <c r="BJ45">
        <f t="shared" si="24"/>
        <v>0</v>
      </c>
      <c r="BK45">
        <v>0</v>
      </c>
      <c r="BL45">
        <f t="shared" si="25"/>
        <v>0</v>
      </c>
      <c r="BM45">
        <v>0</v>
      </c>
      <c r="BN45">
        <f t="shared" si="26"/>
        <v>0</v>
      </c>
      <c r="BO45">
        <v>0</v>
      </c>
      <c r="BP45">
        <f t="shared" si="27"/>
        <v>0</v>
      </c>
      <c r="BQ45">
        <v>0</v>
      </c>
      <c r="BR45">
        <f t="shared" si="28"/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f t="shared" si="29"/>
        <v>0</v>
      </c>
      <c r="DE45">
        <v>35</v>
      </c>
      <c r="DF45">
        <f t="shared" si="30"/>
        <v>0.4847236433482327</v>
      </c>
      <c r="DG45">
        <v>65</v>
      </c>
      <c r="DH45">
        <f t="shared" si="31"/>
        <v>0.5152763566517673</v>
      </c>
      <c r="DI45">
        <v>0</v>
      </c>
      <c r="DJ45">
        <f t="shared" si="32"/>
        <v>0</v>
      </c>
      <c r="DK45">
        <v>0</v>
      </c>
      <c r="DL45">
        <f t="shared" si="33"/>
        <v>0</v>
      </c>
      <c r="DM45">
        <v>0</v>
      </c>
      <c r="DN45">
        <f t="shared" si="34"/>
        <v>0</v>
      </c>
      <c r="DO45">
        <v>0</v>
      </c>
      <c r="DP45">
        <f t="shared" si="35"/>
        <v>0</v>
      </c>
      <c r="DQ45">
        <v>0</v>
      </c>
      <c r="DR45">
        <f t="shared" si="36"/>
        <v>0</v>
      </c>
      <c r="DS45">
        <v>0</v>
      </c>
      <c r="DT45">
        <f t="shared" si="37"/>
        <v>0</v>
      </c>
      <c r="DU45">
        <v>0</v>
      </c>
      <c r="DV45">
        <f t="shared" si="38"/>
        <v>0</v>
      </c>
      <c r="DW45">
        <v>0</v>
      </c>
      <c r="DX45">
        <f t="shared" si="39"/>
        <v>0</v>
      </c>
      <c r="DY45">
        <v>0</v>
      </c>
      <c r="DZ45">
        <f t="shared" si="40"/>
        <v>0</v>
      </c>
      <c r="EA45">
        <v>0</v>
      </c>
      <c r="EB45">
        <f t="shared" si="41"/>
        <v>0</v>
      </c>
      <c r="EC45">
        <v>0</v>
      </c>
      <c r="ED45">
        <f t="shared" si="42"/>
        <v>0</v>
      </c>
      <c r="EE45">
        <v>0</v>
      </c>
      <c r="EF45">
        <f t="shared" si="43"/>
        <v>0</v>
      </c>
      <c r="EG45">
        <v>0</v>
      </c>
      <c r="EH45">
        <f t="shared" si="44"/>
        <v>0</v>
      </c>
      <c r="EI45">
        <v>0</v>
      </c>
      <c r="EJ45">
        <f t="shared" si="45"/>
        <v>0</v>
      </c>
      <c r="EK45">
        <v>0</v>
      </c>
      <c r="EL45">
        <f t="shared" si="46"/>
        <v>0</v>
      </c>
      <c r="EM45">
        <v>0</v>
      </c>
      <c r="EN45">
        <f t="shared" si="47"/>
        <v>0</v>
      </c>
      <c r="EO45">
        <v>0</v>
      </c>
      <c r="EP45">
        <f t="shared" si="48"/>
        <v>0</v>
      </c>
      <c r="EQ45">
        <v>0</v>
      </c>
      <c r="ER45">
        <f t="shared" si="49"/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 t="s">
        <v>75</v>
      </c>
      <c r="FF45" t="s">
        <v>264</v>
      </c>
    </row>
    <row r="46" spans="1:165" x14ac:dyDescent="0.45">
      <c r="A46">
        <v>45</v>
      </c>
      <c r="B46" t="s">
        <v>45</v>
      </c>
      <c r="C46" t="s">
        <v>51</v>
      </c>
      <c r="E46" t="s">
        <v>79</v>
      </c>
      <c r="F46" s="2">
        <v>1</v>
      </c>
      <c r="G46">
        <v>234.3</v>
      </c>
      <c r="H46">
        <v>1234.8</v>
      </c>
      <c r="I46">
        <v>293</v>
      </c>
      <c r="J46" s="2">
        <f t="shared" si="50"/>
        <v>0.23728539034661483</v>
      </c>
      <c r="K46" t="s">
        <v>73</v>
      </c>
      <c r="L46" t="s">
        <v>64</v>
      </c>
      <c r="M46">
        <v>0</v>
      </c>
      <c r="N46">
        <f t="shared" si="0"/>
        <v>0</v>
      </c>
      <c r="O46">
        <v>0</v>
      </c>
      <c r="P46">
        <f t="shared" si="1"/>
        <v>0</v>
      </c>
      <c r="Q46">
        <v>0</v>
      </c>
      <c r="R46">
        <f t="shared" si="2"/>
        <v>0</v>
      </c>
      <c r="S46">
        <v>0</v>
      </c>
      <c r="T46">
        <f t="shared" si="3"/>
        <v>0</v>
      </c>
      <c r="U46">
        <v>100</v>
      </c>
      <c r="V46">
        <f t="shared" si="4"/>
        <v>1</v>
      </c>
      <c r="W46">
        <v>0</v>
      </c>
      <c r="X46">
        <f t="shared" si="5"/>
        <v>0</v>
      </c>
      <c r="Y46">
        <v>0</v>
      </c>
      <c r="Z46">
        <f t="shared" si="6"/>
        <v>0</v>
      </c>
      <c r="AA46">
        <v>0</v>
      </c>
      <c r="AB46">
        <f t="shared" si="7"/>
        <v>0</v>
      </c>
      <c r="AC46">
        <v>0</v>
      </c>
      <c r="AD46">
        <f t="shared" si="8"/>
        <v>0</v>
      </c>
      <c r="AE46">
        <v>0</v>
      </c>
      <c r="AF46">
        <f t="shared" si="9"/>
        <v>0</v>
      </c>
      <c r="AG46">
        <v>0</v>
      </c>
      <c r="AH46">
        <f t="shared" si="10"/>
        <v>0</v>
      </c>
      <c r="AI46">
        <v>0</v>
      </c>
      <c r="AJ46">
        <f t="shared" si="11"/>
        <v>0</v>
      </c>
      <c r="AK46">
        <v>0</v>
      </c>
      <c r="AL46">
        <f t="shared" si="12"/>
        <v>0</v>
      </c>
      <c r="AM46">
        <v>0</v>
      </c>
      <c r="AN46">
        <f t="shared" si="13"/>
        <v>0</v>
      </c>
      <c r="AO46">
        <v>0</v>
      </c>
      <c r="AP46">
        <f t="shared" si="14"/>
        <v>0</v>
      </c>
      <c r="AQ46">
        <v>0</v>
      </c>
      <c r="AR46">
        <f t="shared" si="15"/>
        <v>0</v>
      </c>
      <c r="AS46">
        <v>0</v>
      </c>
      <c r="AT46">
        <f t="shared" si="16"/>
        <v>0</v>
      </c>
      <c r="AU46">
        <v>0</v>
      </c>
      <c r="AV46">
        <f t="shared" si="17"/>
        <v>0</v>
      </c>
      <c r="AW46">
        <v>0</v>
      </c>
      <c r="AX46">
        <f t="shared" si="18"/>
        <v>0</v>
      </c>
      <c r="AY46">
        <v>0</v>
      </c>
      <c r="AZ46">
        <f t="shared" si="19"/>
        <v>0</v>
      </c>
      <c r="BA46">
        <v>0</v>
      </c>
      <c r="BB46">
        <f t="shared" si="20"/>
        <v>0</v>
      </c>
      <c r="BC46">
        <v>0</v>
      </c>
      <c r="BD46">
        <f t="shared" si="21"/>
        <v>0</v>
      </c>
      <c r="BE46">
        <v>0</v>
      </c>
      <c r="BF46">
        <f t="shared" si="22"/>
        <v>0</v>
      </c>
      <c r="BG46">
        <v>0</v>
      </c>
      <c r="BH46">
        <f t="shared" si="23"/>
        <v>0</v>
      </c>
      <c r="BI46">
        <v>0</v>
      </c>
      <c r="BJ46">
        <f t="shared" si="24"/>
        <v>0</v>
      </c>
      <c r="BK46">
        <v>0</v>
      </c>
      <c r="BL46">
        <f t="shared" si="25"/>
        <v>0</v>
      </c>
      <c r="BM46">
        <v>0</v>
      </c>
      <c r="BN46">
        <f t="shared" si="26"/>
        <v>0</v>
      </c>
      <c r="BO46">
        <v>0</v>
      </c>
      <c r="BP46">
        <f t="shared" si="27"/>
        <v>0</v>
      </c>
      <c r="BQ46">
        <v>0</v>
      </c>
      <c r="BR46">
        <f t="shared" si="28"/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f t="shared" si="29"/>
        <v>0</v>
      </c>
      <c r="DE46">
        <v>0</v>
      </c>
      <c r="DF46">
        <f t="shared" si="30"/>
        <v>0</v>
      </c>
      <c r="DG46">
        <v>100</v>
      </c>
      <c r="DH46">
        <f t="shared" si="31"/>
        <v>1</v>
      </c>
      <c r="DI46">
        <v>0</v>
      </c>
      <c r="DJ46">
        <f t="shared" si="32"/>
        <v>0</v>
      </c>
      <c r="DK46">
        <v>0</v>
      </c>
      <c r="DL46">
        <f t="shared" si="33"/>
        <v>0</v>
      </c>
      <c r="DM46">
        <v>0</v>
      </c>
      <c r="DN46">
        <f t="shared" si="34"/>
        <v>0</v>
      </c>
      <c r="DO46">
        <v>0</v>
      </c>
      <c r="DP46">
        <f t="shared" si="35"/>
        <v>0</v>
      </c>
      <c r="DQ46">
        <v>0</v>
      </c>
      <c r="DR46">
        <f t="shared" si="36"/>
        <v>0</v>
      </c>
      <c r="DS46">
        <v>0</v>
      </c>
      <c r="DT46">
        <f t="shared" si="37"/>
        <v>0</v>
      </c>
      <c r="DU46">
        <v>0</v>
      </c>
      <c r="DV46">
        <f t="shared" si="38"/>
        <v>0</v>
      </c>
      <c r="DW46">
        <v>0</v>
      </c>
      <c r="DX46">
        <f t="shared" si="39"/>
        <v>0</v>
      </c>
      <c r="DY46">
        <v>0</v>
      </c>
      <c r="DZ46">
        <f t="shared" si="40"/>
        <v>0</v>
      </c>
      <c r="EA46">
        <v>0</v>
      </c>
      <c r="EB46">
        <f t="shared" si="41"/>
        <v>0</v>
      </c>
      <c r="EC46">
        <v>0</v>
      </c>
      <c r="ED46">
        <f t="shared" si="42"/>
        <v>0</v>
      </c>
      <c r="EE46">
        <v>0</v>
      </c>
      <c r="EF46">
        <f t="shared" si="43"/>
        <v>0</v>
      </c>
      <c r="EG46">
        <v>0</v>
      </c>
      <c r="EH46">
        <f t="shared" si="44"/>
        <v>0</v>
      </c>
      <c r="EI46">
        <v>0</v>
      </c>
      <c r="EJ46">
        <f t="shared" si="45"/>
        <v>0</v>
      </c>
      <c r="EK46">
        <v>0</v>
      </c>
      <c r="EL46">
        <f t="shared" si="46"/>
        <v>0</v>
      </c>
      <c r="EM46">
        <v>0</v>
      </c>
      <c r="EN46">
        <f t="shared" si="47"/>
        <v>0</v>
      </c>
      <c r="EO46">
        <v>0</v>
      </c>
      <c r="EP46">
        <f t="shared" si="48"/>
        <v>0</v>
      </c>
      <c r="EQ46">
        <v>0</v>
      </c>
      <c r="ER46">
        <f t="shared" si="49"/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 t="s">
        <v>75</v>
      </c>
      <c r="FF46" t="s">
        <v>264</v>
      </c>
    </row>
    <row r="47" spans="1:165" x14ac:dyDescent="0.45">
      <c r="A47">
        <v>46</v>
      </c>
      <c r="B47" t="s">
        <v>45</v>
      </c>
      <c r="C47" t="s">
        <v>76</v>
      </c>
      <c r="E47" t="s">
        <v>79</v>
      </c>
      <c r="F47" s="2">
        <v>1</v>
      </c>
      <c r="G47">
        <f>273-15</f>
        <v>258</v>
      </c>
      <c r="H47">
        <v>1234.8</v>
      </c>
      <c r="I47">
        <v>293</v>
      </c>
      <c r="J47" s="2">
        <f t="shared" si="50"/>
        <v>0.23728539034661483</v>
      </c>
      <c r="K47" t="s">
        <v>73</v>
      </c>
      <c r="L47" t="s">
        <v>64</v>
      </c>
      <c r="M47">
        <v>0</v>
      </c>
      <c r="N47">
        <f t="shared" si="0"/>
        <v>0</v>
      </c>
      <c r="O47">
        <v>0</v>
      </c>
      <c r="P47">
        <f t="shared" si="1"/>
        <v>0</v>
      </c>
      <c r="Q47">
        <v>0</v>
      </c>
      <c r="R47">
        <f t="shared" si="2"/>
        <v>0</v>
      </c>
      <c r="S47">
        <v>0</v>
      </c>
      <c r="T47">
        <f t="shared" si="3"/>
        <v>0</v>
      </c>
      <c r="U47">
        <v>100</v>
      </c>
      <c r="V47">
        <f t="shared" si="4"/>
        <v>1</v>
      </c>
      <c r="W47">
        <v>0</v>
      </c>
      <c r="X47">
        <f t="shared" si="5"/>
        <v>0</v>
      </c>
      <c r="Y47">
        <v>0</v>
      </c>
      <c r="Z47">
        <f t="shared" si="6"/>
        <v>0</v>
      </c>
      <c r="AA47">
        <v>0</v>
      </c>
      <c r="AB47">
        <f t="shared" si="7"/>
        <v>0</v>
      </c>
      <c r="AC47">
        <v>0</v>
      </c>
      <c r="AD47">
        <f t="shared" si="8"/>
        <v>0</v>
      </c>
      <c r="AE47">
        <v>0</v>
      </c>
      <c r="AF47">
        <f t="shared" si="9"/>
        <v>0</v>
      </c>
      <c r="AG47">
        <v>0</v>
      </c>
      <c r="AH47">
        <f t="shared" si="10"/>
        <v>0</v>
      </c>
      <c r="AI47">
        <v>0</v>
      </c>
      <c r="AJ47">
        <f t="shared" si="11"/>
        <v>0</v>
      </c>
      <c r="AK47">
        <v>0</v>
      </c>
      <c r="AL47">
        <f t="shared" si="12"/>
        <v>0</v>
      </c>
      <c r="AM47">
        <v>0</v>
      </c>
      <c r="AN47">
        <f t="shared" si="13"/>
        <v>0</v>
      </c>
      <c r="AO47">
        <v>0</v>
      </c>
      <c r="AP47">
        <f t="shared" si="14"/>
        <v>0</v>
      </c>
      <c r="AQ47">
        <v>0</v>
      </c>
      <c r="AR47">
        <f t="shared" si="15"/>
        <v>0</v>
      </c>
      <c r="AS47">
        <v>0</v>
      </c>
      <c r="AT47">
        <f t="shared" si="16"/>
        <v>0</v>
      </c>
      <c r="AU47">
        <v>0</v>
      </c>
      <c r="AV47">
        <f t="shared" si="17"/>
        <v>0</v>
      </c>
      <c r="AW47">
        <v>0</v>
      </c>
      <c r="AX47">
        <f t="shared" si="18"/>
        <v>0</v>
      </c>
      <c r="AY47">
        <v>0</v>
      </c>
      <c r="AZ47">
        <f t="shared" si="19"/>
        <v>0</v>
      </c>
      <c r="BA47">
        <v>0</v>
      </c>
      <c r="BB47">
        <f t="shared" si="20"/>
        <v>0</v>
      </c>
      <c r="BC47">
        <v>0</v>
      </c>
      <c r="BD47">
        <f t="shared" si="21"/>
        <v>0</v>
      </c>
      <c r="BE47">
        <v>0</v>
      </c>
      <c r="BF47">
        <f t="shared" si="22"/>
        <v>0</v>
      </c>
      <c r="BG47">
        <v>0</v>
      </c>
      <c r="BH47">
        <f t="shared" si="23"/>
        <v>0</v>
      </c>
      <c r="BI47">
        <v>0</v>
      </c>
      <c r="BJ47">
        <f t="shared" si="24"/>
        <v>0</v>
      </c>
      <c r="BK47">
        <v>0</v>
      </c>
      <c r="BL47">
        <f t="shared" si="25"/>
        <v>0</v>
      </c>
      <c r="BM47">
        <v>0</v>
      </c>
      <c r="BN47">
        <f t="shared" si="26"/>
        <v>0</v>
      </c>
      <c r="BO47">
        <v>0</v>
      </c>
      <c r="BP47">
        <f t="shared" si="27"/>
        <v>0</v>
      </c>
      <c r="BQ47">
        <v>0</v>
      </c>
      <c r="BR47">
        <f t="shared" si="28"/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f t="shared" si="29"/>
        <v>0</v>
      </c>
      <c r="DE47">
        <v>10</v>
      </c>
      <c r="DF47">
        <f t="shared" si="30"/>
        <v>0.16255899743263921</v>
      </c>
      <c r="DG47">
        <v>90</v>
      </c>
      <c r="DH47">
        <f t="shared" si="31"/>
        <v>0.83744100256736076</v>
      </c>
      <c r="DI47">
        <v>0</v>
      </c>
      <c r="DJ47">
        <f t="shared" si="32"/>
        <v>0</v>
      </c>
      <c r="DK47">
        <v>0</v>
      </c>
      <c r="DL47">
        <f t="shared" si="33"/>
        <v>0</v>
      </c>
      <c r="DM47">
        <v>0</v>
      </c>
      <c r="DN47">
        <f t="shared" si="34"/>
        <v>0</v>
      </c>
      <c r="DO47">
        <v>0</v>
      </c>
      <c r="DP47">
        <f t="shared" si="35"/>
        <v>0</v>
      </c>
      <c r="DQ47">
        <v>0</v>
      </c>
      <c r="DR47">
        <f t="shared" si="36"/>
        <v>0</v>
      </c>
      <c r="DS47">
        <v>0</v>
      </c>
      <c r="DT47">
        <f t="shared" si="37"/>
        <v>0</v>
      </c>
      <c r="DU47">
        <v>0</v>
      </c>
      <c r="DV47">
        <f t="shared" si="38"/>
        <v>0</v>
      </c>
      <c r="DW47">
        <v>0</v>
      </c>
      <c r="DX47">
        <f t="shared" si="39"/>
        <v>0</v>
      </c>
      <c r="DY47">
        <v>0</v>
      </c>
      <c r="DZ47">
        <f t="shared" si="40"/>
        <v>0</v>
      </c>
      <c r="EA47">
        <v>0</v>
      </c>
      <c r="EB47">
        <f t="shared" si="41"/>
        <v>0</v>
      </c>
      <c r="EC47">
        <v>0</v>
      </c>
      <c r="ED47">
        <f t="shared" si="42"/>
        <v>0</v>
      </c>
      <c r="EE47">
        <v>0</v>
      </c>
      <c r="EF47">
        <f t="shared" si="43"/>
        <v>0</v>
      </c>
      <c r="EG47">
        <v>0</v>
      </c>
      <c r="EH47">
        <f t="shared" si="44"/>
        <v>0</v>
      </c>
      <c r="EI47">
        <v>0</v>
      </c>
      <c r="EJ47">
        <f t="shared" si="45"/>
        <v>0</v>
      </c>
      <c r="EK47">
        <v>0</v>
      </c>
      <c r="EL47">
        <f t="shared" si="46"/>
        <v>0</v>
      </c>
      <c r="EM47">
        <v>0</v>
      </c>
      <c r="EN47">
        <f t="shared" si="47"/>
        <v>0</v>
      </c>
      <c r="EO47">
        <v>0</v>
      </c>
      <c r="EP47">
        <f t="shared" si="48"/>
        <v>0</v>
      </c>
      <c r="EQ47">
        <v>0</v>
      </c>
      <c r="ER47">
        <f t="shared" si="49"/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 t="s">
        <v>75</v>
      </c>
      <c r="FF47" t="s">
        <v>264</v>
      </c>
    </row>
    <row r="48" spans="1:165" x14ac:dyDescent="0.45">
      <c r="A48">
        <v>47</v>
      </c>
      <c r="B48" t="s">
        <v>45</v>
      </c>
      <c r="C48" t="s">
        <v>76</v>
      </c>
      <c r="E48" t="s">
        <v>79</v>
      </c>
      <c r="F48" s="2">
        <v>1</v>
      </c>
      <c r="G48">
        <f>273-30</f>
        <v>243</v>
      </c>
      <c r="H48">
        <v>1234.8</v>
      </c>
      <c r="I48">
        <v>293</v>
      </c>
      <c r="J48" s="2">
        <f t="shared" si="50"/>
        <v>0.23728539034661483</v>
      </c>
      <c r="K48" t="s">
        <v>73</v>
      </c>
      <c r="L48" t="s">
        <v>64</v>
      </c>
      <c r="M48">
        <v>0</v>
      </c>
      <c r="N48">
        <f t="shared" si="0"/>
        <v>0</v>
      </c>
      <c r="O48">
        <v>0</v>
      </c>
      <c r="P48">
        <f t="shared" si="1"/>
        <v>0</v>
      </c>
      <c r="Q48">
        <v>0</v>
      </c>
      <c r="R48">
        <f t="shared" si="2"/>
        <v>0</v>
      </c>
      <c r="S48">
        <v>0</v>
      </c>
      <c r="T48">
        <f t="shared" si="3"/>
        <v>0</v>
      </c>
      <c r="U48">
        <v>100</v>
      </c>
      <c r="V48">
        <f t="shared" si="4"/>
        <v>1</v>
      </c>
      <c r="W48">
        <v>0</v>
      </c>
      <c r="X48">
        <f t="shared" si="5"/>
        <v>0</v>
      </c>
      <c r="Y48">
        <v>0</v>
      </c>
      <c r="Z48">
        <f t="shared" si="6"/>
        <v>0</v>
      </c>
      <c r="AA48">
        <v>0</v>
      </c>
      <c r="AB48">
        <f t="shared" si="7"/>
        <v>0</v>
      </c>
      <c r="AC48">
        <v>0</v>
      </c>
      <c r="AD48">
        <f t="shared" si="8"/>
        <v>0</v>
      </c>
      <c r="AE48">
        <v>0</v>
      </c>
      <c r="AF48">
        <f t="shared" si="9"/>
        <v>0</v>
      </c>
      <c r="AG48">
        <v>0</v>
      </c>
      <c r="AH48">
        <f t="shared" si="10"/>
        <v>0</v>
      </c>
      <c r="AI48">
        <v>0</v>
      </c>
      <c r="AJ48">
        <f t="shared" si="11"/>
        <v>0</v>
      </c>
      <c r="AK48">
        <v>0</v>
      </c>
      <c r="AL48">
        <f t="shared" si="12"/>
        <v>0</v>
      </c>
      <c r="AM48">
        <v>0</v>
      </c>
      <c r="AN48">
        <f t="shared" si="13"/>
        <v>0</v>
      </c>
      <c r="AO48">
        <v>0</v>
      </c>
      <c r="AP48">
        <f t="shared" si="14"/>
        <v>0</v>
      </c>
      <c r="AQ48">
        <v>0</v>
      </c>
      <c r="AR48">
        <f t="shared" si="15"/>
        <v>0</v>
      </c>
      <c r="AS48">
        <v>0</v>
      </c>
      <c r="AT48">
        <f t="shared" si="16"/>
        <v>0</v>
      </c>
      <c r="AU48">
        <v>0</v>
      </c>
      <c r="AV48">
        <f t="shared" si="17"/>
        <v>0</v>
      </c>
      <c r="AW48">
        <v>0</v>
      </c>
      <c r="AX48">
        <f t="shared" si="18"/>
        <v>0</v>
      </c>
      <c r="AY48">
        <v>0</v>
      </c>
      <c r="AZ48">
        <f t="shared" si="19"/>
        <v>0</v>
      </c>
      <c r="BA48">
        <v>0</v>
      </c>
      <c r="BB48">
        <f t="shared" si="20"/>
        <v>0</v>
      </c>
      <c r="BC48">
        <v>0</v>
      </c>
      <c r="BD48">
        <f t="shared" si="21"/>
        <v>0</v>
      </c>
      <c r="BE48">
        <v>0</v>
      </c>
      <c r="BF48">
        <f t="shared" si="22"/>
        <v>0</v>
      </c>
      <c r="BG48">
        <v>0</v>
      </c>
      <c r="BH48">
        <f t="shared" si="23"/>
        <v>0</v>
      </c>
      <c r="BI48">
        <v>0</v>
      </c>
      <c r="BJ48">
        <f t="shared" si="24"/>
        <v>0</v>
      </c>
      <c r="BK48">
        <v>0</v>
      </c>
      <c r="BL48">
        <f t="shared" si="25"/>
        <v>0</v>
      </c>
      <c r="BM48">
        <v>0</v>
      </c>
      <c r="BN48">
        <f t="shared" si="26"/>
        <v>0</v>
      </c>
      <c r="BO48">
        <v>0</v>
      </c>
      <c r="BP48">
        <f t="shared" si="27"/>
        <v>0</v>
      </c>
      <c r="BQ48">
        <v>0</v>
      </c>
      <c r="BR48">
        <f t="shared" si="28"/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f t="shared" si="29"/>
        <v>0</v>
      </c>
      <c r="DE48">
        <v>20</v>
      </c>
      <c r="DF48">
        <f t="shared" si="30"/>
        <v>0.30398780351043098</v>
      </c>
      <c r="DG48">
        <v>80</v>
      </c>
      <c r="DH48">
        <f t="shared" si="31"/>
        <v>0.69601219648956902</v>
      </c>
      <c r="DI48">
        <v>0</v>
      </c>
      <c r="DJ48">
        <f t="shared" si="32"/>
        <v>0</v>
      </c>
      <c r="DK48">
        <v>0</v>
      </c>
      <c r="DL48">
        <f t="shared" si="33"/>
        <v>0</v>
      </c>
      <c r="DM48">
        <v>0</v>
      </c>
      <c r="DN48">
        <f t="shared" si="34"/>
        <v>0</v>
      </c>
      <c r="DO48">
        <v>0</v>
      </c>
      <c r="DP48">
        <f t="shared" si="35"/>
        <v>0</v>
      </c>
      <c r="DQ48">
        <v>0</v>
      </c>
      <c r="DR48">
        <f t="shared" si="36"/>
        <v>0</v>
      </c>
      <c r="DS48">
        <v>0</v>
      </c>
      <c r="DT48">
        <f t="shared" si="37"/>
        <v>0</v>
      </c>
      <c r="DU48">
        <v>0</v>
      </c>
      <c r="DV48">
        <f t="shared" si="38"/>
        <v>0</v>
      </c>
      <c r="DW48">
        <v>0</v>
      </c>
      <c r="DX48">
        <f t="shared" si="39"/>
        <v>0</v>
      </c>
      <c r="DY48">
        <v>0</v>
      </c>
      <c r="DZ48">
        <f t="shared" si="40"/>
        <v>0</v>
      </c>
      <c r="EA48">
        <v>0</v>
      </c>
      <c r="EB48">
        <f t="shared" si="41"/>
        <v>0</v>
      </c>
      <c r="EC48">
        <v>0</v>
      </c>
      <c r="ED48">
        <f t="shared" si="42"/>
        <v>0</v>
      </c>
      <c r="EE48">
        <v>0</v>
      </c>
      <c r="EF48">
        <f t="shared" si="43"/>
        <v>0</v>
      </c>
      <c r="EG48">
        <v>0</v>
      </c>
      <c r="EH48">
        <f t="shared" si="44"/>
        <v>0</v>
      </c>
      <c r="EI48">
        <v>0</v>
      </c>
      <c r="EJ48">
        <f t="shared" si="45"/>
        <v>0</v>
      </c>
      <c r="EK48">
        <v>0</v>
      </c>
      <c r="EL48">
        <f t="shared" si="46"/>
        <v>0</v>
      </c>
      <c r="EM48">
        <v>0</v>
      </c>
      <c r="EN48">
        <f t="shared" si="47"/>
        <v>0</v>
      </c>
      <c r="EO48">
        <v>0</v>
      </c>
      <c r="EP48">
        <f t="shared" si="48"/>
        <v>0</v>
      </c>
      <c r="EQ48">
        <v>0</v>
      </c>
      <c r="ER48">
        <f t="shared" si="49"/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 t="s">
        <v>75</v>
      </c>
      <c r="FF48" t="s">
        <v>264</v>
      </c>
    </row>
    <row r="49" spans="1:162" x14ac:dyDescent="0.45">
      <c r="A49">
        <v>48</v>
      </c>
      <c r="B49" t="s">
        <v>45</v>
      </c>
      <c r="C49" t="s">
        <v>76</v>
      </c>
      <c r="E49" t="s">
        <v>79</v>
      </c>
      <c r="F49" s="2">
        <v>1</v>
      </c>
      <c r="G49">
        <v>253</v>
      </c>
      <c r="H49">
        <v>1234.8</v>
      </c>
      <c r="I49">
        <v>293</v>
      </c>
      <c r="J49" s="2">
        <f t="shared" si="50"/>
        <v>0.23728539034661483</v>
      </c>
      <c r="K49" t="s">
        <v>73</v>
      </c>
      <c r="L49" t="s">
        <v>64</v>
      </c>
      <c r="M49">
        <v>0</v>
      </c>
      <c r="N49">
        <f t="shared" si="0"/>
        <v>0</v>
      </c>
      <c r="O49">
        <v>0</v>
      </c>
      <c r="P49">
        <f t="shared" si="1"/>
        <v>0</v>
      </c>
      <c r="Q49">
        <v>0</v>
      </c>
      <c r="R49">
        <f t="shared" si="2"/>
        <v>0</v>
      </c>
      <c r="S49">
        <v>0</v>
      </c>
      <c r="T49">
        <f t="shared" si="3"/>
        <v>0</v>
      </c>
      <c r="U49">
        <v>100</v>
      </c>
      <c r="V49">
        <f t="shared" si="4"/>
        <v>1</v>
      </c>
      <c r="W49">
        <v>0</v>
      </c>
      <c r="X49">
        <f t="shared" si="5"/>
        <v>0</v>
      </c>
      <c r="Y49">
        <v>0</v>
      </c>
      <c r="Z49">
        <f t="shared" si="6"/>
        <v>0</v>
      </c>
      <c r="AA49">
        <v>0</v>
      </c>
      <c r="AB49">
        <f t="shared" si="7"/>
        <v>0</v>
      </c>
      <c r="AC49">
        <v>0</v>
      </c>
      <c r="AD49">
        <f t="shared" si="8"/>
        <v>0</v>
      </c>
      <c r="AE49">
        <v>0</v>
      </c>
      <c r="AF49">
        <f t="shared" si="9"/>
        <v>0</v>
      </c>
      <c r="AG49">
        <v>0</v>
      </c>
      <c r="AH49">
        <f t="shared" si="10"/>
        <v>0</v>
      </c>
      <c r="AI49">
        <v>0</v>
      </c>
      <c r="AJ49">
        <f t="shared" si="11"/>
        <v>0</v>
      </c>
      <c r="AK49">
        <v>0</v>
      </c>
      <c r="AL49">
        <f t="shared" si="12"/>
        <v>0</v>
      </c>
      <c r="AM49">
        <v>0</v>
      </c>
      <c r="AN49">
        <f t="shared" si="13"/>
        <v>0</v>
      </c>
      <c r="AO49">
        <v>0</v>
      </c>
      <c r="AP49">
        <f t="shared" si="14"/>
        <v>0</v>
      </c>
      <c r="AQ49">
        <v>0</v>
      </c>
      <c r="AR49">
        <f t="shared" si="15"/>
        <v>0</v>
      </c>
      <c r="AS49">
        <v>0</v>
      </c>
      <c r="AT49">
        <f t="shared" si="16"/>
        <v>0</v>
      </c>
      <c r="AU49">
        <v>0</v>
      </c>
      <c r="AV49">
        <f t="shared" si="17"/>
        <v>0</v>
      </c>
      <c r="AW49">
        <v>0</v>
      </c>
      <c r="AX49">
        <f t="shared" si="18"/>
        <v>0</v>
      </c>
      <c r="AY49">
        <v>0</v>
      </c>
      <c r="AZ49">
        <f t="shared" si="19"/>
        <v>0</v>
      </c>
      <c r="BA49">
        <v>0</v>
      </c>
      <c r="BB49">
        <f t="shared" si="20"/>
        <v>0</v>
      </c>
      <c r="BC49">
        <v>0</v>
      </c>
      <c r="BD49">
        <f t="shared" si="21"/>
        <v>0</v>
      </c>
      <c r="BE49">
        <v>0</v>
      </c>
      <c r="BF49">
        <f t="shared" si="22"/>
        <v>0</v>
      </c>
      <c r="BG49">
        <v>0</v>
      </c>
      <c r="BH49">
        <f t="shared" si="23"/>
        <v>0</v>
      </c>
      <c r="BI49">
        <v>0</v>
      </c>
      <c r="BJ49">
        <f t="shared" si="24"/>
        <v>0</v>
      </c>
      <c r="BK49">
        <v>0</v>
      </c>
      <c r="BL49">
        <f t="shared" si="25"/>
        <v>0</v>
      </c>
      <c r="BM49">
        <v>0</v>
      </c>
      <c r="BN49">
        <f t="shared" si="26"/>
        <v>0</v>
      </c>
      <c r="BO49">
        <v>0</v>
      </c>
      <c r="BP49">
        <f t="shared" si="27"/>
        <v>0</v>
      </c>
      <c r="BQ49">
        <v>0</v>
      </c>
      <c r="BR49">
        <f t="shared" si="28"/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f t="shared" si="29"/>
        <v>0</v>
      </c>
      <c r="DE49">
        <v>30</v>
      </c>
      <c r="DF49">
        <f t="shared" si="30"/>
        <v>0.42815490047641547</v>
      </c>
      <c r="DG49">
        <v>70</v>
      </c>
      <c r="DH49">
        <f t="shared" si="31"/>
        <v>0.57184509952358464</v>
      </c>
      <c r="DI49">
        <v>0</v>
      </c>
      <c r="DJ49">
        <f t="shared" si="32"/>
        <v>0</v>
      </c>
      <c r="DK49">
        <v>0</v>
      </c>
      <c r="DL49">
        <f t="shared" si="33"/>
        <v>0</v>
      </c>
      <c r="DM49">
        <v>0</v>
      </c>
      <c r="DN49">
        <f t="shared" si="34"/>
        <v>0</v>
      </c>
      <c r="DO49">
        <v>0</v>
      </c>
      <c r="DP49">
        <f t="shared" si="35"/>
        <v>0</v>
      </c>
      <c r="DQ49">
        <v>0</v>
      </c>
      <c r="DR49">
        <f t="shared" si="36"/>
        <v>0</v>
      </c>
      <c r="DS49">
        <v>0</v>
      </c>
      <c r="DT49">
        <f t="shared" si="37"/>
        <v>0</v>
      </c>
      <c r="DU49">
        <v>0</v>
      </c>
      <c r="DV49">
        <f t="shared" si="38"/>
        <v>0</v>
      </c>
      <c r="DW49">
        <v>0</v>
      </c>
      <c r="DX49">
        <f t="shared" si="39"/>
        <v>0</v>
      </c>
      <c r="DY49">
        <v>0</v>
      </c>
      <c r="DZ49">
        <f t="shared" si="40"/>
        <v>0</v>
      </c>
      <c r="EA49">
        <v>0</v>
      </c>
      <c r="EB49">
        <f t="shared" si="41"/>
        <v>0</v>
      </c>
      <c r="EC49">
        <v>0</v>
      </c>
      <c r="ED49">
        <f t="shared" si="42"/>
        <v>0</v>
      </c>
      <c r="EE49">
        <v>0</v>
      </c>
      <c r="EF49">
        <f t="shared" si="43"/>
        <v>0</v>
      </c>
      <c r="EG49">
        <v>0</v>
      </c>
      <c r="EH49">
        <f t="shared" si="44"/>
        <v>0</v>
      </c>
      <c r="EI49">
        <v>0</v>
      </c>
      <c r="EJ49">
        <f t="shared" si="45"/>
        <v>0</v>
      </c>
      <c r="EK49">
        <v>0</v>
      </c>
      <c r="EL49">
        <f t="shared" si="46"/>
        <v>0</v>
      </c>
      <c r="EM49">
        <v>0</v>
      </c>
      <c r="EN49">
        <f t="shared" si="47"/>
        <v>0</v>
      </c>
      <c r="EO49">
        <v>0</v>
      </c>
      <c r="EP49">
        <f t="shared" si="48"/>
        <v>0</v>
      </c>
      <c r="EQ49">
        <v>0</v>
      </c>
      <c r="ER49">
        <f t="shared" si="49"/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 t="s">
        <v>75</v>
      </c>
      <c r="FF49" t="s">
        <v>264</v>
      </c>
    </row>
    <row r="50" spans="1:162" x14ac:dyDescent="0.45">
      <c r="A50">
        <v>49</v>
      </c>
      <c r="B50" t="s">
        <v>368</v>
      </c>
      <c r="C50" t="s">
        <v>369</v>
      </c>
      <c r="D50" t="s">
        <v>370</v>
      </c>
      <c r="E50" t="s">
        <v>371</v>
      </c>
      <c r="F50" s="2">
        <v>0</v>
      </c>
      <c r="G50">
        <v>600.5</v>
      </c>
      <c r="H50">
        <f>1500+273</f>
        <v>1773</v>
      </c>
      <c r="I50">
        <v>561</v>
      </c>
      <c r="J50" s="2">
        <f t="shared" si="50"/>
        <v>0.31641285956006771</v>
      </c>
      <c r="L50" t="s">
        <v>373</v>
      </c>
      <c r="M50">
        <v>0</v>
      </c>
      <c r="N50">
        <f t="shared" si="0"/>
        <v>0</v>
      </c>
      <c r="O50">
        <v>0</v>
      </c>
      <c r="P50">
        <f t="shared" si="1"/>
        <v>0</v>
      </c>
      <c r="Q50">
        <v>0</v>
      </c>
      <c r="R50">
        <f t="shared" si="2"/>
        <v>0</v>
      </c>
      <c r="S50">
        <v>0.87</v>
      </c>
      <c r="T50">
        <f t="shared" si="3"/>
        <v>8.6653322681140444E-3</v>
      </c>
      <c r="U50">
        <v>0</v>
      </c>
      <c r="V50">
        <f t="shared" si="4"/>
        <v>0</v>
      </c>
      <c r="W50">
        <v>0</v>
      </c>
      <c r="X50">
        <f t="shared" si="5"/>
        <v>0</v>
      </c>
      <c r="Y50">
        <v>0</v>
      </c>
      <c r="Z50">
        <f t="shared" si="6"/>
        <v>0</v>
      </c>
      <c r="AA50">
        <v>0</v>
      </c>
      <c r="AB50">
        <f t="shared" si="7"/>
        <v>0</v>
      </c>
      <c r="AC50">
        <f t="shared" ref="AC50:AC57" si="53">100-S50-AE50-AG50-AI50-AK50-AM50-AO50</f>
        <v>97.173000000000002</v>
      </c>
      <c r="AD50">
        <f t="shared" si="8"/>
        <v>0.95213850393186394</v>
      </c>
      <c r="AE50">
        <v>0.46</v>
      </c>
      <c r="AF50">
        <f t="shared" si="9"/>
        <v>2.09581834206168E-2</v>
      </c>
      <c r="AG50">
        <v>1.4E-2</v>
      </c>
      <c r="AH50">
        <f t="shared" si="10"/>
        <v>2.4735781895119464E-4</v>
      </c>
      <c r="AI50">
        <v>2.3E-2</v>
      </c>
      <c r="AJ50">
        <f t="shared" si="11"/>
        <v>3.9248391268260419E-4</v>
      </c>
      <c r="AK50">
        <v>0.33</v>
      </c>
      <c r="AL50">
        <f t="shared" si="12"/>
        <v>6.4294021710824449E-3</v>
      </c>
      <c r="AM50">
        <v>0.98</v>
      </c>
      <c r="AN50">
        <f t="shared" si="13"/>
        <v>1.0313216100905544E-2</v>
      </c>
      <c r="AO50">
        <v>0.15</v>
      </c>
      <c r="AP50">
        <f t="shared" si="14"/>
        <v>8.5552037578380427E-4</v>
      </c>
      <c r="AQ50">
        <v>0</v>
      </c>
      <c r="AR50">
        <f t="shared" si="15"/>
        <v>0</v>
      </c>
      <c r="AS50">
        <v>0</v>
      </c>
      <c r="AT50">
        <f t="shared" si="16"/>
        <v>0</v>
      </c>
      <c r="AU50">
        <v>0</v>
      </c>
      <c r="AV50">
        <f t="shared" si="17"/>
        <v>0</v>
      </c>
      <c r="AW50">
        <v>0</v>
      </c>
      <c r="AX50">
        <f t="shared" si="18"/>
        <v>0</v>
      </c>
      <c r="AY50">
        <v>0</v>
      </c>
      <c r="AZ50">
        <f t="shared" si="19"/>
        <v>0</v>
      </c>
      <c r="BA50">
        <v>0</v>
      </c>
      <c r="BB50">
        <f t="shared" si="20"/>
        <v>0</v>
      </c>
      <c r="BC50">
        <v>0</v>
      </c>
      <c r="BD50">
        <f t="shared" si="21"/>
        <v>0</v>
      </c>
      <c r="BE50">
        <v>0</v>
      </c>
      <c r="BF50">
        <f t="shared" si="22"/>
        <v>0</v>
      </c>
      <c r="BG50">
        <v>0</v>
      </c>
      <c r="BH50">
        <f t="shared" si="23"/>
        <v>0</v>
      </c>
      <c r="BI50">
        <v>0</v>
      </c>
      <c r="BJ50">
        <f t="shared" si="24"/>
        <v>0</v>
      </c>
      <c r="BK50">
        <v>0</v>
      </c>
      <c r="BL50">
        <f t="shared" si="25"/>
        <v>0</v>
      </c>
      <c r="BM50">
        <v>0</v>
      </c>
      <c r="BN50">
        <f t="shared" si="26"/>
        <v>0</v>
      </c>
      <c r="BO50">
        <v>0</v>
      </c>
      <c r="BP50">
        <f t="shared" si="27"/>
        <v>0</v>
      </c>
      <c r="BQ50">
        <v>0</v>
      </c>
      <c r="BR50">
        <f t="shared" si="28"/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f t="shared" si="29"/>
        <v>0</v>
      </c>
      <c r="DE50">
        <v>0</v>
      </c>
      <c r="DF50">
        <f t="shared" si="30"/>
        <v>0</v>
      </c>
      <c r="DG50">
        <v>0</v>
      </c>
      <c r="DH50">
        <f t="shared" si="31"/>
        <v>0</v>
      </c>
      <c r="DI50">
        <v>0</v>
      </c>
      <c r="DJ50">
        <f t="shared" si="32"/>
        <v>0</v>
      </c>
      <c r="DK50">
        <v>100</v>
      </c>
      <c r="DL50">
        <f t="shared" si="33"/>
        <v>1</v>
      </c>
      <c r="DM50">
        <v>0</v>
      </c>
      <c r="DN50">
        <f t="shared" si="34"/>
        <v>0</v>
      </c>
      <c r="DO50">
        <v>0</v>
      </c>
      <c r="DP50">
        <f t="shared" si="35"/>
        <v>0</v>
      </c>
      <c r="DQ50">
        <v>0</v>
      </c>
      <c r="DR50">
        <f t="shared" si="36"/>
        <v>0</v>
      </c>
      <c r="DS50">
        <v>0</v>
      </c>
      <c r="DT50">
        <f t="shared" si="37"/>
        <v>0</v>
      </c>
      <c r="DU50">
        <v>0</v>
      </c>
      <c r="DV50">
        <f t="shared" si="38"/>
        <v>0</v>
      </c>
      <c r="DW50">
        <v>0</v>
      </c>
      <c r="DX50">
        <f t="shared" si="39"/>
        <v>0</v>
      </c>
      <c r="DY50">
        <v>0</v>
      </c>
      <c r="DZ50">
        <f t="shared" si="40"/>
        <v>0</v>
      </c>
      <c r="EA50">
        <v>0</v>
      </c>
      <c r="EB50">
        <f t="shared" si="41"/>
        <v>0</v>
      </c>
      <c r="EC50">
        <v>0</v>
      </c>
      <c r="ED50">
        <f t="shared" si="42"/>
        <v>0</v>
      </c>
      <c r="EE50">
        <v>0</v>
      </c>
      <c r="EF50">
        <f t="shared" si="43"/>
        <v>0</v>
      </c>
      <c r="EG50">
        <v>0</v>
      </c>
      <c r="EH50">
        <f t="shared" si="44"/>
        <v>0</v>
      </c>
      <c r="EI50">
        <v>0</v>
      </c>
      <c r="EJ50">
        <f t="shared" si="45"/>
        <v>0</v>
      </c>
      <c r="EK50">
        <v>0</v>
      </c>
      <c r="EL50">
        <f t="shared" si="46"/>
        <v>0</v>
      </c>
      <c r="EM50">
        <v>0</v>
      </c>
      <c r="EN50">
        <f t="shared" si="47"/>
        <v>0</v>
      </c>
      <c r="EO50">
        <v>0</v>
      </c>
      <c r="EP50">
        <f t="shared" si="48"/>
        <v>0</v>
      </c>
      <c r="EQ50">
        <v>0</v>
      </c>
      <c r="ER50">
        <f t="shared" si="49"/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 s="1" t="s">
        <v>374</v>
      </c>
      <c r="FF50" t="s">
        <v>264</v>
      </c>
    </row>
    <row r="51" spans="1:162" x14ac:dyDescent="0.45">
      <c r="A51">
        <v>50</v>
      </c>
      <c r="B51" t="s">
        <v>368</v>
      </c>
      <c r="C51" t="s">
        <v>369</v>
      </c>
      <c r="D51" t="s">
        <v>370</v>
      </c>
      <c r="E51" t="s">
        <v>371</v>
      </c>
      <c r="F51" s="2">
        <v>1</v>
      </c>
      <c r="G51">
        <v>600.5</v>
      </c>
      <c r="H51">
        <f t="shared" ref="H51:H57" si="54">1500+273</f>
        <v>1773</v>
      </c>
      <c r="I51">
        <v>589</v>
      </c>
      <c r="J51" s="2">
        <f t="shared" si="50"/>
        <v>0.33220530174844898</v>
      </c>
      <c r="L51" t="s">
        <v>373</v>
      </c>
      <c r="M51">
        <v>0</v>
      </c>
      <c r="N51">
        <f t="shared" si="0"/>
        <v>0</v>
      </c>
      <c r="O51">
        <v>0</v>
      </c>
      <c r="P51">
        <f t="shared" si="1"/>
        <v>0</v>
      </c>
      <c r="Q51">
        <v>0</v>
      </c>
      <c r="R51">
        <f t="shared" si="2"/>
        <v>0</v>
      </c>
      <c r="S51">
        <v>0.87</v>
      </c>
      <c r="T51">
        <f t="shared" si="3"/>
        <v>8.6653322681140444E-3</v>
      </c>
      <c r="U51">
        <v>0</v>
      </c>
      <c r="V51">
        <f t="shared" si="4"/>
        <v>0</v>
      </c>
      <c r="W51">
        <v>0</v>
      </c>
      <c r="X51">
        <f t="shared" si="5"/>
        <v>0</v>
      </c>
      <c r="Y51">
        <v>0</v>
      </c>
      <c r="Z51">
        <f t="shared" si="6"/>
        <v>0</v>
      </c>
      <c r="AA51">
        <v>0</v>
      </c>
      <c r="AB51">
        <f t="shared" si="7"/>
        <v>0</v>
      </c>
      <c r="AC51">
        <f t="shared" si="53"/>
        <v>97.173000000000002</v>
      </c>
      <c r="AD51">
        <f t="shared" si="8"/>
        <v>0.95213850393186394</v>
      </c>
      <c r="AE51">
        <v>0.46</v>
      </c>
      <c r="AF51">
        <f t="shared" si="9"/>
        <v>2.09581834206168E-2</v>
      </c>
      <c r="AG51">
        <v>1.4E-2</v>
      </c>
      <c r="AH51">
        <f t="shared" si="10"/>
        <v>2.4735781895119464E-4</v>
      </c>
      <c r="AI51">
        <v>2.3E-2</v>
      </c>
      <c r="AJ51">
        <f t="shared" si="11"/>
        <v>3.9248391268260419E-4</v>
      </c>
      <c r="AK51">
        <v>0.33</v>
      </c>
      <c r="AL51">
        <f t="shared" si="12"/>
        <v>6.4294021710824449E-3</v>
      </c>
      <c r="AM51">
        <v>0.98</v>
      </c>
      <c r="AN51">
        <f t="shared" si="13"/>
        <v>1.0313216100905544E-2</v>
      </c>
      <c r="AO51">
        <v>0.15</v>
      </c>
      <c r="AP51">
        <f t="shared" si="14"/>
        <v>8.5552037578380427E-4</v>
      </c>
      <c r="AQ51">
        <v>0</v>
      </c>
      <c r="AR51">
        <f t="shared" si="15"/>
        <v>0</v>
      </c>
      <c r="AS51">
        <v>0</v>
      </c>
      <c r="AT51">
        <f t="shared" si="16"/>
        <v>0</v>
      </c>
      <c r="AU51">
        <v>0</v>
      </c>
      <c r="AV51">
        <f t="shared" si="17"/>
        <v>0</v>
      </c>
      <c r="AW51">
        <v>0</v>
      </c>
      <c r="AX51">
        <f t="shared" si="18"/>
        <v>0</v>
      </c>
      <c r="AY51">
        <v>0</v>
      </c>
      <c r="AZ51">
        <f t="shared" si="19"/>
        <v>0</v>
      </c>
      <c r="BA51">
        <v>0</v>
      </c>
      <c r="BB51">
        <f t="shared" si="20"/>
        <v>0</v>
      </c>
      <c r="BC51">
        <v>0</v>
      </c>
      <c r="BD51">
        <f t="shared" si="21"/>
        <v>0</v>
      </c>
      <c r="BE51">
        <v>0</v>
      </c>
      <c r="BF51">
        <f t="shared" si="22"/>
        <v>0</v>
      </c>
      <c r="BG51">
        <v>0</v>
      </c>
      <c r="BH51">
        <f t="shared" si="23"/>
        <v>0</v>
      </c>
      <c r="BI51">
        <v>0</v>
      </c>
      <c r="BJ51">
        <f t="shared" si="24"/>
        <v>0</v>
      </c>
      <c r="BK51">
        <v>0</v>
      </c>
      <c r="BL51">
        <f t="shared" si="25"/>
        <v>0</v>
      </c>
      <c r="BM51">
        <v>0</v>
      </c>
      <c r="BN51">
        <f t="shared" si="26"/>
        <v>0</v>
      </c>
      <c r="BO51">
        <v>0</v>
      </c>
      <c r="BP51">
        <f t="shared" si="27"/>
        <v>0</v>
      </c>
      <c r="BQ51">
        <v>0</v>
      </c>
      <c r="BR51">
        <f t="shared" si="28"/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f t="shared" si="29"/>
        <v>0</v>
      </c>
      <c r="DE51">
        <v>0</v>
      </c>
      <c r="DF51">
        <f t="shared" si="30"/>
        <v>0</v>
      </c>
      <c r="DG51">
        <v>0</v>
      </c>
      <c r="DH51">
        <f t="shared" si="31"/>
        <v>0</v>
      </c>
      <c r="DI51">
        <v>0</v>
      </c>
      <c r="DJ51">
        <f t="shared" si="32"/>
        <v>0</v>
      </c>
      <c r="DK51">
        <v>100</v>
      </c>
      <c r="DL51">
        <f t="shared" si="33"/>
        <v>1</v>
      </c>
      <c r="DM51">
        <v>0</v>
      </c>
      <c r="DN51">
        <f t="shared" si="34"/>
        <v>0</v>
      </c>
      <c r="DO51">
        <v>0</v>
      </c>
      <c r="DP51">
        <f t="shared" si="35"/>
        <v>0</v>
      </c>
      <c r="DQ51">
        <v>0</v>
      </c>
      <c r="DR51">
        <f t="shared" si="36"/>
        <v>0</v>
      </c>
      <c r="DS51">
        <v>0</v>
      </c>
      <c r="DT51">
        <f t="shared" si="37"/>
        <v>0</v>
      </c>
      <c r="DU51">
        <v>0</v>
      </c>
      <c r="DV51">
        <f t="shared" si="38"/>
        <v>0</v>
      </c>
      <c r="DW51">
        <v>0</v>
      </c>
      <c r="DX51">
        <f t="shared" si="39"/>
        <v>0</v>
      </c>
      <c r="DY51">
        <v>0</v>
      </c>
      <c r="DZ51">
        <f t="shared" si="40"/>
        <v>0</v>
      </c>
      <c r="EA51">
        <v>0</v>
      </c>
      <c r="EB51">
        <f t="shared" si="41"/>
        <v>0</v>
      </c>
      <c r="EC51">
        <v>0</v>
      </c>
      <c r="ED51">
        <f t="shared" si="42"/>
        <v>0</v>
      </c>
      <c r="EE51">
        <v>0</v>
      </c>
      <c r="EF51">
        <f t="shared" si="43"/>
        <v>0</v>
      </c>
      <c r="EG51">
        <v>0</v>
      </c>
      <c r="EH51">
        <f t="shared" si="44"/>
        <v>0</v>
      </c>
      <c r="EI51">
        <v>0</v>
      </c>
      <c r="EJ51">
        <f t="shared" si="45"/>
        <v>0</v>
      </c>
      <c r="EK51">
        <v>0</v>
      </c>
      <c r="EL51">
        <f t="shared" si="46"/>
        <v>0</v>
      </c>
      <c r="EM51">
        <v>0</v>
      </c>
      <c r="EN51">
        <f t="shared" si="47"/>
        <v>0</v>
      </c>
      <c r="EO51">
        <v>0</v>
      </c>
      <c r="EP51">
        <f t="shared" si="48"/>
        <v>0</v>
      </c>
      <c r="EQ51">
        <v>0</v>
      </c>
      <c r="ER51">
        <f t="shared" si="49"/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 s="1" t="s">
        <v>374</v>
      </c>
      <c r="FF51" t="s">
        <v>264</v>
      </c>
    </row>
    <row r="52" spans="1:162" x14ac:dyDescent="0.45">
      <c r="A52">
        <v>51</v>
      </c>
      <c r="B52" t="s">
        <v>368</v>
      </c>
      <c r="C52" t="s">
        <v>369</v>
      </c>
      <c r="D52" t="s">
        <v>370</v>
      </c>
      <c r="E52" t="s">
        <v>371</v>
      </c>
      <c r="F52" s="2">
        <v>1</v>
      </c>
      <c r="G52">
        <v>600.5</v>
      </c>
      <c r="H52">
        <f t="shared" si="54"/>
        <v>1773</v>
      </c>
      <c r="I52">
        <v>616</v>
      </c>
      <c r="J52" s="2">
        <f t="shared" si="50"/>
        <v>0.34743372814438805</v>
      </c>
      <c r="L52" t="s">
        <v>373</v>
      </c>
      <c r="M52">
        <v>0</v>
      </c>
      <c r="N52">
        <f t="shared" si="0"/>
        <v>0</v>
      </c>
      <c r="O52">
        <v>0</v>
      </c>
      <c r="P52">
        <f t="shared" si="1"/>
        <v>0</v>
      </c>
      <c r="Q52">
        <v>0</v>
      </c>
      <c r="R52">
        <f t="shared" si="2"/>
        <v>0</v>
      </c>
      <c r="S52">
        <v>0.87</v>
      </c>
      <c r="T52">
        <f t="shared" si="3"/>
        <v>8.6653322681140444E-3</v>
      </c>
      <c r="U52">
        <v>0</v>
      </c>
      <c r="V52">
        <f t="shared" si="4"/>
        <v>0</v>
      </c>
      <c r="W52">
        <v>0</v>
      </c>
      <c r="X52">
        <f t="shared" si="5"/>
        <v>0</v>
      </c>
      <c r="Y52">
        <v>0</v>
      </c>
      <c r="Z52">
        <f t="shared" si="6"/>
        <v>0</v>
      </c>
      <c r="AA52">
        <v>0</v>
      </c>
      <c r="AB52">
        <f t="shared" si="7"/>
        <v>0</v>
      </c>
      <c r="AC52">
        <f t="shared" si="53"/>
        <v>97.173000000000002</v>
      </c>
      <c r="AD52">
        <f t="shared" si="8"/>
        <v>0.95213850393186394</v>
      </c>
      <c r="AE52">
        <v>0.46</v>
      </c>
      <c r="AF52">
        <f t="shared" si="9"/>
        <v>2.09581834206168E-2</v>
      </c>
      <c r="AG52">
        <v>1.4E-2</v>
      </c>
      <c r="AH52">
        <f t="shared" si="10"/>
        <v>2.4735781895119464E-4</v>
      </c>
      <c r="AI52">
        <v>2.3E-2</v>
      </c>
      <c r="AJ52">
        <f t="shared" si="11"/>
        <v>3.9248391268260419E-4</v>
      </c>
      <c r="AK52">
        <v>0.33</v>
      </c>
      <c r="AL52">
        <f t="shared" si="12"/>
        <v>6.4294021710824449E-3</v>
      </c>
      <c r="AM52">
        <v>0.98</v>
      </c>
      <c r="AN52">
        <f t="shared" si="13"/>
        <v>1.0313216100905544E-2</v>
      </c>
      <c r="AO52">
        <v>0.15</v>
      </c>
      <c r="AP52">
        <f t="shared" si="14"/>
        <v>8.5552037578380427E-4</v>
      </c>
      <c r="AQ52">
        <v>0</v>
      </c>
      <c r="AR52">
        <f t="shared" si="15"/>
        <v>0</v>
      </c>
      <c r="AS52">
        <v>0</v>
      </c>
      <c r="AT52">
        <f t="shared" si="16"/>
        <v>0</v>
      </c>
      <c r="AU52">
        <v>0</v>
      </c>
      <c r="AV52">
        <f t="shared" si="17"/>
        <v>0</v>
      </c>
      <c r="AW52">
        <v>0</v>
      </c>
      <c r="AX52">
        <f t="shared" si="18"/>
        <v>0</v>
      </c>
      <c r="AY52">
        <v>0</v>
      </c>
      <c r="AZ52">
        <f t="shared" si="19"/>
        <v>0</v>
      </c>
      <c r="BA52">
        <v>0</v>
      </c>
      <c r="BB52">
        <f t="shared" si="20"/>
        <v>0</v>
      </c>
      <c r="BC52">
        <v>0</v>
      </c>
      <c r="BD52">
        <f t="shared" si="21"/>
        <v>0</v>
      </c>
      <c r="BE52">
        <v>0</v>
      </c>
      <c r="BF52">
        <f t="shared" si="22"/>
        <v>0</v>
      </c>
      <c r="BG52">
        <v>0</v>
      </c>
      <c r="BH52">
        <f t="shared" si="23"/>
        <v>0</v>
      </c>
      <c r="BI52">
        <v>0</v>
      </c>
      <c r="BJ52">
        <f t="shared" si="24"/>
        <v>0</v>
      </c>
      <c r="BK52">
        <v>0</v>
      </c>
      <c r="BL52">
        <f t="shared" si="25"/>
        <v>0</v>
      </c>
      <c r="BM52">
        <v>0</v>
      </c>
      <c r="BN52">
        <f t="shared" si="26"/>
        <v>0</v>
      </c>
      <c r="BO52">
        <v>0</v>
      </c>
      <c r="BP52">
        <f t="shared" si="27"/>
        <v>0</v>
      </c>
      <c r="BQ52">
        <v>0</v>
      </c>
      <c r="BR52">
        <f t="shared" si="28"/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f t="shared" si="29"/>
        <v>0</v>
      </c>
      <c r="DE52">
        <v>0</v>
      </c>
      <c r="DF52">
        <f t="shared" si="30"/>
        <v>0</v>
      </c>
      <c r="DG52">
        <v>0</v>
      </c>
      <c r="DH52">
        <f t="shared" si="31"/>
        <v>0</v>
      </c>
      <c r="DI52">
        <v>0</v>
      </c>
      <c r="DJ52">
        <f t="shared" si="32"/>
        <v>0</v>
      </c>
      <c r="DK52">
        <v>100</v>
      </c>
      <c r="DL52">
        <f t="shared" si="33"/>
        <v>1</v>
      </c>
      <c r="DM52">
        <v>0</v>
      </c>
      <c r="DN52">
        <f t="shared" si="34"/>
        <v>0</v>
      </c>
      <c r="DO52">
        <v>0</v>
      </c>
      <c r="DP52">
        <f t="shared" si="35"/>
        <v>0</v>
      </c>
      <c r="DQ52">
        <v>0</v>
      </c>
      <c r="DR52">
        <f t="shared" si="36"/>
        <v>0</v>
      </c>
      <c r="DS52">
        <v>0</v>
      </c>
      <c r="DT52">
        <f t="shared" si="37"/>
        <v>0</v>
      </c>
      <c r="DU52">
        <v>0</v>
      </c>
      <c r="DV52">
        <f t="shared" si="38"/>
        <v>0</v>
      </c>
      <c r="DW52">
        <v>0</v>
      </c>
      <c r="DX52">
        <f t="shared" si="39"/>
        <v>0</v>
      </c>
      <c r="DY52">
        <v>0</v>
      </c>
      <c r="DZ52">
        <f t="shared" si="40"/>
        <v>0</v>
      </c>
      <c r="EA52">
        <v>0</v>
      </c>
      <c r="EB52">
        <f t="shared" si="41"/>
        <v>0</v>
      </c>
      <c r="EC52">
        <v>0</v>
      </c>
      <c r="ED52">
        <f t="shared" si="42"/>
        <v>0</v>
      </c>
      <c r="EE52">
        <v>0</v>
      </c>
      <c r="EF52">
        <f t="shared" si="43"/>
        <v>0</v>
      </c>
      <c r="EG52">
        <v>0</v>
      </c>
      <c r="EH52">
        <f t="shared" si="44"/>
        <v>0</v>
      </c>
      <c r="EI52">
        <v>0</v>
      </c>
      <c r="EJ52">
        <f t="shared" si="45"/>
        <v>0</v>
      </c>
      <c r="EK52">
        <v>0</v>
      </c>
      <c r="EL52">
        <f t="shared" si="46"/>
        <v>0</v>
      </c>
      <c r="EM52">
        <v>0</v>
      </c>
      <c r="EN52">
        <f t="shared" si="47"/>
        <v>0</v>
      </c>
      <c r="EO52">
        <v>0</v>
      </c>
      <c r="EP52">
        <f t="shared" si="48"/>
        <v>0</v>
      </c>
      <c r="EQ52">
        <v>0</v>
      </c>
      <c r="ER52">
        <f t="shared" si="49"/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 s="1" t="s">
        <v>374</v>
      </c>
      <c r="FF52" t="s">
        <v>264</v>
      </c>
    </row>
    <row r="53" spans="1:162" x14ac:dyDescent="0.45">
      <c r="A53">
        <v>52</v>
      </c>
      <c r="B53" t="s">
        <v>368</v>
      </c>
      <c r="C53" t="s">
        <v>369</v>
      </c>
      <c r="D53" t="s">
        <v>370</v>
      </c>
      <c r="E53" t="s">
        <v>371</v>
      </c>
      <c r="F53" s="2">
        <v>0</v>
      </c>
      <c r="G53">
        <v>600.5</v>
      </c>
      <c r="H53">
        <f t="shared" si="54"/>
        <v>1773</v>
      </c>
      <c r="I53">
        <v>644</v>
      </c>
      <c r="J53" s="2">
        <f t="shared" si="50"/>
        <v>0.36322617033276933</v>
      </c>
      <c r="L53" t="s">
        <v>373</v>
      </c>
      <c r="M53">
        <v>0</v>
      </c>
      <c r="N53">
        <f t="shared" si="0"/>
        <v>0</v>
      </c>
      <c r="O53">
        <v>0</v>
      </c>
      <c r="P53">
        <f t="shared" si="1"/>
        <v>0</v>
      </c>
      <c r="Q53">
        <v>0</v>
      </c>
      <c r="R53">
        <f t="shared" si="2"/>
        <v>0</v>
      </c>
      <c r="S53">
        <v>0.87</v>
      </c>
      <c r="T53">
        <f t="shared" si="3"/>
        <v>8.6653322681140444E-3</v>
      </c>
      <c r="U53">
        <v>0</v>
      </c>
      <c r="V53">
        <f t="shared" si="4"/>
        <v>0</v>
      </c>
      <c r="W53">
        <v>0</v>
      </c>
      <c r="X53">
        <f t="shared" si="5"/>
        <v>0</v>
      </c>
      <c r="Y53">
        <v>0</v>
      </c>
      <c r="Z53">
        <f t="shared" si="6"/>
        <v>0</v>
      </c>
      <c r="AA53">
        <v>0</v>
      </c>
      <c r="AB53">
        <f t="shared" si="7"/>
        <v>0</v>
      </c>
      <c r="AC53">
        <f t="shared" si="53"/>
        <v>97.173000000000002</v>
      </c>
      <c r="AD53">
        <f t="shared" si="8"/>
        <v>0.95213850393186394</v>
      </c>
      <c r="AE53">
        <v>0.46</v>
      </c>
      <c r="AF53">
        <f t="shared" si="9"/>
        <v>2.09581834206168E-2</v>
      </c>
      <c r="AG53">
        <v>1.4E-2</v>
      </c>
      <c r="AH53">
        <f t="shared" si="10"/>
        <v>2.4735781895119464E-4</v>
      </c>
      <c r="AI53">
        <v>2.3E-2</v>
      </c>
      <c r="AJ53">
        <f t="shared" si="11"/>
        <v>3.9248391268260419E-4</v>
      </c>
      <c r="AK53">
        <v>0.33</v>
      </c>
      <c r="AL53">
        <f t="shared" si="12"/>
        <v>6.4294021710824449E-3</v>
      </c>
      <c r="AM53">
        <v>0.98</v>
      </c>
      <c r="AN53">
        <f t="shared" si="13"/>
        <v>1.0313216100905544E-2</v>
      </c>
      <c r="AO53">
        <v>0.15</v>
      </c>
      <c r="AP53">
        <f t="shared" si="14"/>
        <v>8.5552037578380427E-4</v>
      </c>
      <c r="AQ53">
        <v>0</v>
      </c>
      <c r="AR53">
        <f t="shared" si="15"/>
        <v>0</v>
      </c>
      <c r="AS53">
        <v>0</v>
      </c>
      <c r="AT53">
        <f t="shared" si="16"/>
        <v>0</v>
      </c>
      <c r="AU53">
        <v>0</v>
      </c>
      <c r="AV53">
        <f t="shared" si="17"/>
        <v>0</v>
      </c>
      <c r="AW53">
        <v>0</v>
      </c>
      <c r="AX53">
        <f t="shared" si="18"/>
        <v>0</v>
      </c>
      <c r="AY53">
        <v>0</v>
      </c>
      <c r="AZ53">
        <f t="shared" si="19"/>
        <v>0</v>
      </c>
      <c r="BA53">
        <v>0</v>
      </c>
      <c r="BB53">
        <f t="shared" si="20"/>
        <v>0</v>
      </c>
      <c r="BC53">
        <v>0</v>
      </c>
      <c r="BD53">
        <f t="shared" si="21"/>
        <v>0</v>
      </c>
      <c r="BE53">
        <v>0</v>
      </c>
      <c r="BF53">
        <f t="shared" si="22"/>
        <v>0</v>
      </c>
      <c r="BG53">
        <v>0</v>
      </c>
      <c r="BH53">
        <f t="shared" si="23"/>
        <v>0</v>
      </c>
      <c r="BI53">
        <v>0</v>
      </c>
      <c r="BJ53">
        <f t="shared" si="24"/>
        <v>0</v>
      </c>
      <c r="BK53">
        <v>0</v>
      </c>
      <c r="BL53">
        <f t="shared" si="25"/>
        <v>0</v>
      </c>
      <c r="BM53">
        <v>0</v>
      </c>
      <c r="BN53">
        <f t="shared" si="26"/>
        <v>0</v>
      </c>
      <c r="BO53">
        <v>0</v>
      </c>
      <c r="BP53">
        <f t="shared" si="27"/>
        <v>0</v>
      </c>
      <c r="BQ53">
        <v>0</v>
      </c>
      <c r="BR53">
        <f t="shared" si="28"/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f t="shared" si="29"/>
        <v>0</v>
      </c>
      <c r="DE53">
        <v>0</v>
      </c>
      <c r="DF53">
        <f t="shared" si="30"/>
        <v>0</v>
      </c>
      <c r="DG53">
        <v>0</v>
      </c>
      <c r="DH53">
        <f t="shared" si="31"/>
        <v>0</v>
      </c>
      <c r="DI53">
        <v>0</v>
      </c>
      <c r="DJ53">
        <f t="shared" si="32"/>
        <v>0</v>
      </c>
      <c r="DK53">
        <v>100</v>
      </c>
      <c r="DL53">
        <f t="shared" si="33"/>
        <v>1</v>
      </c>
      <c r="DM53">
        <v>0</v>
      </c>
      <c r="DN53">
        <f t="shared" si="34"/>
        <v>0</v>
      </c>
      <c r="DO53">
        <v>0</v>
      </c>
      <c r="DP53">
        <f t="shared" si="35"/>
        <v>0</v>
      </c>
      <c r="DQ53">
        <v>0</v>
      </c>
      <c r="DR53">
        <f t="shared" si="36"/>
        <v>0</v>
      </c>
      <c r="DS53">
        <v>0</v>
      </c>
      <c r="DT53">
        <f t="shared" si="37"/>
        <v>0</v>
      </c>
      <c r="DU53">
        <v>0</v>
      </c>
      <c r="DV53">
        <f t="shared" si="38"/>
        <v>0</v>
      </c>
      <c r="DW53">
        <v>0</v>
      </c>
      <c r="DX53">
        <f t="shared" si="39"/>
        <v>0</v>
      </c>
      <c r="DY53">
        <v>0</v>
      </c>
      <c r="DZ53">
        <f t="shared" si="40"/>
        <v>0</v>
      </c>
      <c r="EA53">
        <v>0</v>
      </c>
      <c r="EB53">
        <f t="shared" si="41"/>
        <v>0</v>
      </c>
      <c r="EC53">
        <v>0</v>
      </c>
      <c r="ED53">
        <f t="shared" si="42"/>
        <v>0</v>
      </c>
      <c r="EE53">
        <v>0</v>
      </c>
      <c r="EF53">
        <f t="shared" si="43"/>
        <v>0</v>
      </c>
      <c r="EG53">
        <v>0</v>
      </c>
      <c r="EH53">
        <f t="shared" si="44"/>
        <v>0</v>
      </c>
      <c r="EI53">
        <v>0</v>
      </c>
      <c r="EJ53">
        <f t="shared" si="45"/>
        <v>0</v>
      </c>
      <c r="EK53">
        <v>0</v>
      </c>
      <c r="EL53">
        <f t="shared" si="46"/>
        <v>0</v>
      </c>
      <c r="EM53">
        <v>0</v>
      </c>
      <c r="EN53">
        <f t="shared" si="47"/>
        <v>0</v>
      </c>
      <c r="EO53">
        <v>0</v>
      </c>
      <c r="EP53">
        <f t="shared" si="48"/>
        <v>0</v>
      </c>
      <c r="EQ53">
        <v>0</v>
      </c>
      <c r="ER53">
        <f t="shared" si="49"/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 s="1" t="s">
        <v>374</v>
      </c>
      <c r="FF53" t="s">
        <v>264</v>
      </c>
    </row>
    <row r="54" spans="1:162" x14ac:dyDescent="0.45">
      <c r="A54">
        <v>53</v>
      </c>
      <c r="B54" t="s">
        <v>368</v>
      </c>
      <c r="C54" t="s">
        <v>369</v>
      </c>
      <c r="D54" t="s">
        <v>375</v>
      </c>
      <c r="E54" t="s">
        <v>376</v>
      </c>
      <c r="F54" s="2">
        <v>1</v>
      </c>
      <c r="G54">
        <v>600.5</v>
      </c>
      <c r="H54">
        <f t="shared" si="54"/>
        <v>1773</v>
      </c>
      <c r="I54">
        <v>561</v>
      </c>
      <c r="J54" s="2">
        <f t="shared" si="50"/>
        <v>0.31641285956006771</v>
      </c>
      <c r="L54" t="s">
        <v>373</v>
      </c>
      <c r="M54">
        <v>0</v>
      </c>
      <c r="N54">
        <f t="shared" si="0"/>
        <v>0</v>
      </c>
      <c r="O54">
        <v>0</v>
      </c>
      <c r="P54">
        <f t="shared" si="1"/>
        <v>0</v>
      </c>
      <c r="Q54">
        <v>0</v>
      </c>
      <c r="R54">
        <f t="shared" si="2"/>
        <v>0</v>
      </c>
      <c r="S54">
        <v>0.8</v>
      </c>
      <c r="T54">
        <f t="shared" si="3"/>
        <v>7.9803675870032103E-3</v>
      </c>
      <c r="U54">
        <v>0</v>
      </c>
      <c r="V54">
        <f t="shared" si="4"/>
        <v>0</v>
      </c>
      <c r="W54">
        <v>0</v>
      </c>
      <c r="X54">
        <f t="shared" si="5"/>
        <v>0</v>
      </c>
      <c r="Y54">
        <v>0</v>
      </c>
      <c r="Z54">
        <f t="shared" si="6"/>
        <v>0</v>
      </c>
      <c r="AA54">
        <v>0</v>
      </c>
      <c r="AB54">
        <f t="shared" si="7"/>
        <v>0</v>
      </c>
      <c r="AC54">
        <f t="shared" si="53"/>
        <v>97.388000000000005</v>
      </c>
      <c r="AD54">
        <f t="shared" si="8"/>
        <v>0.95571170683538964</v>
      </c>
      <c r="AE54">
        <v>0.45</v>
      </c>
      <c r="AF54">
        <f t="shared" si="9"/>
        <v>2.0534080508186104E-2</v>
      </c>
      <c r="AG54">
        <v>1.2E-2</v>
      </c>
      <c r="AH54">
        <f t="shared" si="10"/>
        <v>2.1234683620993656E-4</v>
      </c>
      <c r="AI54">
        <v>0.02</v>
      </c>
      <c r="AJ54">
        <f t="shared" si="11"/>
        <v>3.4181487751417571E-4</v>
      </c>
      <c r="AK54">
        <v>0.22</v>
      </c>
      <c r="AL54">
        <f t="shared" si="12"/>
        <v>4.292855547740477E-3</v>
      </c>
      <c r="AM54">
        <v>0.95</v>
      </c>
      <c r="AN54">
        <f t="shared" si="13"/>
        <v>1.0012870262626506E-2</v>
      </c>
      <c r="AO54">
        <v>0.16</v>
      </c>
      <c r="AP54">
        <f t="shared" si="14"/>
        <v>9.1395754532996116E-4</v>
      </c>
      <c r="AQ54">
        <v>0</v>
      </c>
      <c r="AR54">
        <f t="shared" si="15"/>
        <v>0</v>
      </c>
      <c r="AS54">
        <v>0</v>
      </c>
      <c r="AT54">
        <f t="shared" si="16"/>
        <v>0</v>
      </c>
      <c r="AU54">
        <v>0</v>
      </c>
      <c r="AV54">
        <f t="shared" si="17"/>
        <v>0</v>
      </c>
      <c r="AW54">
        <v>0</v>
      </c>
      <c r="AX54">
        <f t="shared" si="18"/>
        <v>0</v>
      </c>
      <c r="AY54">
        <v>0</v>
      </c>
      <c r="AZ54">
        <f t="shared" si="19"/>
        <v>0</v>
      </c>
      <c r="BA54">
        <v>0</v>
      </c>
      <c r="BB54">
        <f t="shared" si="20"/>
        <v>0</v>
      </c>
      <c r="BC54">
        <v>0</v>
      </c>
      <c r="BD54">
        <f t="shared" si="21"/>
        <v>0</v>
      </c>
      <c r="BE54">
        <v>0</v>
      </c>
      <c r="BF54">
        <f t="shared" si="22"/>
        <v>0</v>
      </c>
      <c r="BG54">
        <v>0</v>
      </c>
      <c r="BH54">
        <f t="shared" si="23"/>
        <v>0</v>
      </c>
      <c r="BI54">
        <v>0</v>
      </c>
      <c r="BJ54">
        <f t="shared" si="24"/>
        <v>0</v>
      </c>
      <c r="BK54">
        <v>0</v>
      </c>
      <c r="BL54">
        <f t="shared" si="25"/>
        <v>0</v>
      </c>
      <c r="BM54">
        <v>0</v>
      </c>
      <c r="BN54">
        <f t="shared" si="26"/>
        <v>0</v>
      </c>
      <c r="BO54">
        <v>0</v>
      </c>
      <c r="BP54">
        <f t="shared" si="27"/>
        <v>0</v>
      </c>
      <c r="BQ54">
        <v>0</v>
      </c>
      <c r="BR54">
        <f t="shared" si="28"/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f t="shared" si="29"/>
        <v>0</v>
      </c>
      <c r="DE54">
        <v>0</v>
      </c>
      <c r="DF54">
        <f t="shared" si="30"/>
        <v>0</v>
      </c>
      <c r="DG54">
        <v>0</v>
      </c>
      <c r="DH54">
        <f t="shared" si="31"/>
        <v>0</v>
      </c>
      <c r="DI54">
        <v>0</v>
      </c>
      <c r="DJ54">
        <f t="shared" si="32"/>
        <v>0</v>
      </c>
      <c r="DK54">
        <v>100</v>
      </c>
      <c r="DL54">
        <f t="shared" si="33"/>
        <v>1</v>
      </c>
      <c r="DM54">
        <v>0</v>
      </c>
      <c r="DN54">
        <f t="shared" si="34"/>
        <v>0</v>
      </c>
      <c r="DO54">
        <v>0</v>
      </c>
      <c r="DP54">
        <f t="shared" si="35"/>
        <v>0</v>
      </c>
      <c r="DQ54">
        <v>0</v>
      </c>
      <c r="DR54">
        <f t="shared" si="36"/>
        <v>0</v>
      </c>
      <c r="DS54">
        <v>0</v>
      </c>
      <c r="DT54">
        <f t="shared" si="37"/>
        <v>0</v>
      </c>
      <c r="DU54">
        <v>0</v>
      </c>
      <c r="DV54">
        <f t="shared" si="38"/>
        <v>0</v>
      </c>
      <c r="DW54">
        <v>0</v>
      </c>
      <c r="DX54">
        <f t="shared" si="39"/>
        <v>0</v>
      </c>
      <c r="DY54">
        <v>0</v>
      </c>
      <c r="DZ54">
        <f t="shared" si="40"/>
        <v>0</v>
      </c>
      <c r="EA54">
        <v>0</v>
      </c>
      <c r="EB54">
        <f t="shared" si="41"/>
        <v>0</v>
      </c>
      <c r="EC54">
        <v>0</v>
      </c>
      <c r="ED54">
        <f t="shared" si="42"/>
        <v>0</v>
      </c>
      <c r="EE54">
        <v>0</v>
      </c>
      <c r="EF54">
        <f t="shared" si="43"/>
        <v>0</v>
      </c>
      <c r="EG54">
        <v>0</v>
      </c>
      <c r="EH54">
        <f t="shared" si="44"/>
        <v>0</v>
      </c>
      <c r="EI54">
        <v>0</v>
      </c>
      <c r="EJ54">
        <f t="shared" si="45"/>
        <v>0</v>
      </c>
      <c r="EK54">
        <v>0</v>
      </c>
      <c r="EL54">
        <f t="shared" si="46"/>
        <v>0</v>
      </c>
      <c r="EM54">
        <v>0</v>
      </c>
      <c r="EN54">
        <f t="shared" si="47"/>
        <v>0</v>
      </c>
      <c r="EO54">
        <v>0</v>
      </c>
      <c r="EP54">
        <f t="shared" si="48"/>
        <v>0</v>
      </c>
      <c r="EQ54">
        <v>0</v>
      </c>
      <c r="ER54">
        <f t="shared" si="49"/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 s="1" t="s">
        <v>377</v>
      </c>
      <c r="FF54" t="s">
        <v>264</v>
      </c>
    </row>
    <row r="55" spans="1:162" x14ac:dyDescent="0.45">
      <c r="A55">
        <v>54</v>
      </c>
      <c r="B55" t="s">
        <v>368</v>
      </c>
      <c r="C55" t="s">
        <v>369</v>
      </c>
      <c r="D55" t="s">
        <v>375</v>
      </c>
      <c r="E55" t="s">
        <v>376</v>
      </c>
      <c r="F55" s="2">
        <v>1</v>
      </c>
      <c r="G55">
        <v>600.5</v>
      </c>
      <c r="H55">
        <f t="shared" si="54"/>
        <v>1773</v>
      </c>
      <c r="I55">
        <v>589</v>
      </c>
      <c r="J55" s="2">
        <f t="shared" si="50"/>
        <v>0.33220530174844898</v>
      </c>
      <c r="L55" t="s">
        <v>373</v>
      </c>
      <c r="M55">
        <v>0</v>
      </c>
      <c r="N55">
        <f t="shared" si="0"/>
        <v>0</v>
      </c>
      <c r="O55">
        <v>0</v>
      </c>
      <c r="P55">
        <f t="shared" si="1"/>
        <v>0</v>
      </c>
      <c r="Q55">
        <v>0</v>
      </c>
      <c r="R55">
        <f t="shared" si="2"/>
        <v>0</v>
      </c>
      <c r="S55">
        <v>0.8</v>
      </c>
      <c r="T55">
        <f t="shared" si="3"/>
        <v>7.9803675870032103E-3</v>
      </c>
      <c r="U55">
        <v>0</v>
      </c>
      <c r="V55">
        <f t="shared" si="4"/>
        <v>0</v>
      </c>
      <c r="W55">
        <v>0</v>
      </c>
      <c r="X55">
        <f t="shared" si="5"/>
        <v>0</v>
      </c>
      <c r="Y55">
        <v>0</v>
      </c>
      <c r="Z55">
        <f t="shared" si="6"/>
        <v>0</v>
      </c>
      <c r="AA55">
        <v>0</v>
      </c>
      <c r="AB55">
        <f t="shared" si="7"/>
        <v>0</v>
      </c>
      <c r="AC55">
        <f t="shared" si="53"/>
        <v>97.388000000000005</v>
      </c>
      <c r="AD55">
        <f t="shared" si="8"/>
        <v>0.95571170683538964</v>
      </c>
      <c r="AE55">
        <v>0.45</v>
      </c>
      <c r="AF55">
        <f t="shared" si="9"/>
        <v>2.0534080508186104E-2</v>
      </c>
      <c r="AG55">
        <v>1.2E-2</v>
      </c>
      <c r="AH55">
        <f t="shared" si="10"/>
        <v>2.1234683620993656E-4</v>
      </c>
      <c r="AI55">
        <v>0.02</v>
      </c>
      <c r="AJ55">
        <f t="shared" si="11"/>
        <v>3.4181487751417571E-4</v>
      </c>
      <c r="AK55">
        <v>0.22</v>
      </c>
      <c r="AL55">
        <f t="shared" si="12"/>
        <v>4.292855547740477E-3</v>
      </c>
      <c r="AM55">
        <v>0.95</v>
      </c>
      <c r="AN55">
        <f t="shared" si="13"/>
        <v>1.0012870262626506E-2</v>
      </c>
      <c r="AO55">
        <v>0.16</v>
      </c>
      <c r="AP55">
        <f t="shared" si="14"/>
        <v>9.1395754532996116E-4</v>
      </c>
      <c r="AQ55">
        <v>0</v>
      </c>
      <c r="AR55">
        <f t="shared" si="15"/>
        <v>0</v>
      </c>
      <c r="AS55">
        <v>0</v>
      </c>
      <c r="AT55">
        <f t="shared" si="16"/>
        <v>0</v>
      </c>
      <c r="AU55">
        <v>0</v>
      </c>
      <c r="AV55">
        <f t="shared" si="17"/>
        <v>0</v>
      </c>
      <c r="AW55">
        <v>0</v>
      </c>
      <c r="AX55">
        <f t="shared" si="18"/>
        <v>0</v>
      </c>
      <c r="AY55">
        <v>0</v>
      </c>
      <c r="AZ55">
        <f t="shared" si="19"/>
        <v>0</v>
      </c>
      <c r="BA55">
        <v>0</v>
      </c>
      <c r="BB55">
        <f t="shared" si="20"/>
        <v>0</v>
      </c>
      <c r="BC55">
        <v>0</v>
      </c>
      <c r="BD55">
        <f t="shared" si="21"/>
        <v>0</v>
      </c>
      <c r="BE55">
        <v>0</v>
      </c>
      <c r="BF55">
        <f t="shared" si="22"/>
        <v>0</v>
      </c>
      <c r="BG55">
        <v>0</v>
      </c>
      <c r="BH55">
        <f t="shared" si="23"/>
        <v>0</v>
      </c>
      <c r="BI55">
        <v>0</v>
      </c>
      <c r="BJ55">
        <f t="shared" si="24"/>
        <v>0</v>
      </c>
      <c r="BK55">
        <v>0</v>
      </c>
      <c r="BL55">
        <f t="shared" si="25"/>
        <v>0</v>
      </c>
      <c r="BM55">
        <v>0</v>
      </c>
      <c r="BN55">
        <f t="shared" si="26"/>
        <v>0</v>
      </c>
      <c r="BO55">
        <v>0</v>
      </c>
      <c r="BP55">
        <f t="shared" si="27"/>
        <v>0</v>
      </c>
      <c r="BQ55">
        <v>0</v>
      </c>
      <c r="BR55">
        <f t="shared" si="28"/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f t="shared" si="29"/>
        <v>0</v>
      </c>
      <c r="DE55">
        <v>0</v>
      </c>
      <c r="DF55">
        <f t="shared" si="30"/>
        <v>0</v>
      </c>
      <c r="DG55">
        <v>0</v>
      </c>
      <c r="DH55">
        <f t="shared" si="31"/>
        <v>0</v>
      </c>
      <c r="DI55">
        <v>0</v>
      </c>
      <c r="DJ55">
        <f t="shared" si="32"/>
        <v>0</v>
      </c>
      <c r="DK55">
        <v>100</v>
      </c>
      <c r="DL55">
        <f t="shared" si="33"/>
        <v>1</v>
      </c>
      <c r="DM55">
        <v>0</v>
      </c>
      <c r="DN55">
        <f t="shared" si="34"/>
        <v>0</v>
      </c>
      <c r="DO55">
        <v>0</v>
      </c>
      <c r="DP55">
        <f t="shared" si="35"/>
        <v>0</v>
      </c>
      <c r="DQ55">
        <v>0</v>
      </c>
      <c r="DR55">
        <f t="shared" si="36"/>
        <v>0</v>
      </c>
      <c r="DS55">
        <v>0</v>
      </c>
      <c r="DT55">
        <f t="shared" si="37"/>
        <v>0</v>
      </c>
      <c r="DU55">
        <v>0</v>
      </c>
      <c r="DV55">
        <f t="shared" si="38"/>
        <v>0</v>
      </c>
      <c r="DW55">
        <v>0</v>
      </c>
      <c r="DX55">
        <f t="shared" si="39"/>
        <v>0</v>
      </c>
      <c r="DY55">
        <v>0</v>
      </c>
      <c r="DZ55">
        <f t="shared" si="40"/>
        <v>0</v>
      </c>
      <c r="EA55">
        <v>0</v>
      </c>
      <c r="EB55">
        <f t="shared" si="41"/>
        <v>0</v>
      </c>
      <c r="EC55">
        <v>0</v>
      </c>
      <c r="ED55">
        <f t="shared" si="42"/>
        <v>0</v>
      </c>
      <c r="EE55">
        <v>0</v>
      </c>
      <c r="EF55">
        <f t="shared" si="43"/>
        <v>0</v>
      </c>
      <c r="EG55">
        <v>0</v>
      </c>
      <c r="EH55">
        <f t="shared" si="44"/>
        <v>0</v>
      </c>
      <c r="EI55">
        <v>0</v>
      </c>
      <c r="EJ55">
        <f t="shared" si="45"/>
        <v>0</v>
      </c>
      <c r="EK55">
        <v>0</v>
      </c>
      <c r="EL55">
        <f t="shared" si="46"/>
        <v>0</v>
      </c>
      <c r="EM55">
        <v>0</v>
      </c>
      <c r="EN55">
        <f t="shared" si="47"/>
        <v>0</v>
      </c>
      <c r="EO55">
        <v>0</v>
      </c>
      <c r="EP55">
        <f t="shared" si="48"/>
        <v>0</v>
      </c>
      <c r="EQ55">
        <v>0</v>
      </c>
      <c r="ER55">
        <f t="shared" si="49"/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 s="1" t="s">
        <v>377</v>
      </c>
      <c r="FF55" t="s">
        <v>264</v>
      </c>
    </row>
    <row r="56" spans="1:162" x14ac:dyDescent="0.45">
      <c r="A56">
        <v>55</v>
      </c>
      <c r="B56" t="s">
        <v>368</v>
      </c>
      <c r="C56" t="s">
        <v>369</v>
      </c>
      <c r="D56" t="s">
        <v>375</v>
      </c>
      <c r="E56" t="s">
        <v>376</v>
      </c>
      <c r="F56" s="2">
        <v>1</v>
      </c>
      <c r="G56">
        <v>600.5</v>
      </c>
      <c r="H56">
        <f t="shared" si="54"/>
        <v>1773</v>
      </c>
      <c r="I56">
        <v>616</v>
      </c>
      <c r="J56" s="2">
        <f t="shared" si="50"/>
        <v>0.34743372814438805</v>
      </c>
      <c r="L56" t="s">
        <v>373</v>
      </c>
      <c r="M56">
        <v>0</v>
      </c>
      <c r="N56">
        <f t="shared" si="0"/>
        <v>0</v>
      </c>
      <c r="O56">
        <v>0</v>
      </c>
      <c r="P56">
        <f t="shared" si="1"/>
        <v>0</v>
      </c>
      <c r="Q56">
        <v>0</v>
      </c>
      <c r="R56">
        <f t="shared" si="2"/>
        <v>0</v>
      </c>
      <c r="S56">
        <v>0.8</v>
      </c>
      <c r="T56">
        <f t="shared" si="3"/>
        <v>7.9803675870032103E-3</v>
      </c>
      <c r="U56">
        <v>0</v>
      </c>
      <c r="V56">
        <f t="shared" si="4"/>
        <v>0</v>
      </c>
      <c r="W56">
        <v>0</v>
      </c>
      <c r="X56">
        <f t="shared" si="5"/>
        <v>0</v>
      </c>
      <c r="Y56">
        <v>0</v>
      </c>
      <c r="Z56">
        <f t="shared" si="6"/>
        <v>0</v>
      </c>
      <c r="AA56">
        <v>0</v>
      </c>
      <c r="AB56">
        <f t="shared" si="7"/>
        <v>0</v>
      </c>
      <c r="AC56">
        <f t="shared" si="53"/>
        <v>97.388000000000005</v>
      </c>
      <c r="AD56">
        <f t="shared" si="8"/>
        <v>0.95571170683538964</v>
      </c>
      <c r="AE56">
        <v>0.45</v>
      </c>
      <c r="AF56">
        <f t="shared" si="9"/>
        <v>2.0534080508186104E-2</v>
      </c>
      <c r="AG56">
        <v>1.2E-2</v>
      </c>
      <c r="AH56">
        <f t="shared" si="10"/>
        <v>2.1234683620993656E-4</v>
      </c>
      <c r="AI56">
        <v>0.02</v>
      </c>
      <c r="AJ56">
        <f t="shared" si="11"/>
        <v>3.4181487751417571E-4</v>
      </c>
      <c r="AK56">
        <v>0.22</v>
      </c>
      <c r="AL56">
        <f t="shared" si="12"/>
        <v>4.292855547740477E-3</v>
      </c>
      <c r="AM56">
        <v>0.95</v>
      </c>
      <c r="AN56">
        <f t="shared" si="13"/>
        <v>1.0012870262626506E-2</v>
      </c>
      <c r="AO56">
        <v>0.16</v>
      </c>
      <c r="AP56">
        <f t="shared" si="14"/>
        <v>9.1395754532996116E-4</v>
      </c>
      <c r="AQ56">
        <v>0</v>
      </c>
      <c r="AR56">
        <f t="shared" si="15"/>
        <v>0</v>
      </c>
      <c r="AS56">
        <v>0</v>
      </c>
      <c r="AT56">
        <f t="shared" si="16"/>
        <v>0</v>
      </c>
      <c r="AU56">
        <v>0</v>
      </c>
      <c r="AV56">
        <f t="shared" si="17"/>
        <v>0</v>
      </c>
      <c r="AW56">
        <v>0</v>
      </c>
      <c r="AX56">
        <f t="shared" si="18"/>
        <v>0</v>
      </c>
      <c r="AY56">
        <v>0</v>
      </c>
      <c r="AZ56">
        <f t="shared" si="19"/>
        <v>0</v>
      </c>
      <c r="BA56">
        <v>0</v>
      </c>
      <c r="BB56">
        <f t="shared" si="20"/>
        <v>0</v>
      </c>
      <c r="BC56">
        <v>0</v>
      </c>
      <c r="BD56">
        <f t="shared" si="21"/>
        <v>0</v>
      </c>
      <c r="BE56">
        <v>0</v>
      </c>
      <c r="BF56">
        <f t="shared" si="22"/>
        <v>0</v>
      </c>
      <c r="BG56">
        <v>0</v>
      </c>
      <c r="BH56">
        <f t="shared" si="23"/>
        <v>0</v>
      </c>
      <c r="BI56">
        <v>0</v>
      </c>
      <c r="BJ56">
        <f t="shared" si="24"/>
        <v>0</v>
      </c>
      <c r="BK56">
        <v>0</v>
      </c>
      <c r="BL56">
        <f t="shared" si="25"/>
        <v>0</v>
      </c>
      <c r="BM56">
        <v>0</v>
      </c>
      <c r="BN56">
        <f t="shared" si="26"/>
        <v>0</v>
      </c>
      <c r="BO56">
        <v>0</v>
      </c>
      <c r="BP56">
        <f t="shared" si="27"/>
        <v>0</v>
      </c>
      <c r="BQ56">
        <v>0</v>
      </c>
      <c r="BR56">
        <f t="shared" si="28"/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f t="shared" si="29"/>
        <v>0</v>
      </c>
      <c r="DE56">
        <v>0</v>
      </c>
      <c r="DF56">
        <f t="shared" si="30"/>
        <v>0</v>
      </c>
      <c r="DG56">
        <v>0</v>
      </c>
      <c r="DH56">
        <f t="shared" si="31"/>
        <v>0</v>
      </c>
      <c r="DI56">
        <v>0</v>
      </c>
      <c r="DJ56">
        <f t="shared" si="32"/>
        <v>0</v>
      </c>
      <c r="DK56">
        <v>100</v>
      </c>
      <c r="DL56">
        <f t="shared" si="33"/>
        <v>1</v>
      </c>
      <c r="DM56">
        <v>0</v>
      </c>
      <c r="DN56">
        <f t="shared" si="34"/>
        <v>0</v>
      </c>
      <c r="DO56">
        <v>0</v>
      </c>
      <c r="DP56">
        <f t="shared" si="35"/>
        <v>0</v>
      </c>
      <c r="DQ56">
        <v>0</v>
      </c>
      <c r="DR56">
        <f t="shared" si="36"/>
        <v>0</v>
      </c>
      <c r="DS56">
        <v>0</v>
      </c>
      <c r="DT56">
        <f t="shared" si="37"/>
        <v>0</v>
      </c>
      <c r="DU56">
        <v>0</v>
      </c>
      <c r="DV56">
        <f t="shared" si="38"/>
        <v>0</v>
      </c>
      <c r="DW56">
        <v>0</v>
      </c>
      <c r="DX56">
        <f t="shared" si="39"/>
        <v>0</v>
      </c>
      <c r="DY56">
        <v>0</v>
      </c>
      <c r="DZ56">
        <f t="shared" si="40"/>
        <v>0</v>
      </c>
      <c r="EA56">
        <v>0</v>
      </c>
      <c r="EB56">
        <f t="shared" si="41"/>
        <v>0</v>
      </c>
      <c r="EC56">
        <v>0</v>
      </c>
      <c r="ED56">
        <f t="shared" si="42"/>
        <v>0</v>
      </c>
      <c r="EE56">
        <v>0</v>
      </c>
      <c r="EF56">
        <f t="shared" si="43"/>
        <v>0</v>
      </c>
      <c r="EG56">
        <v>0</v>
      </c>
      <c r="EH56">
        <f t="shared" si="44"/>
        <v>0</v>
      </c>
      <c r="EI56">
        <v>0</v>
      </c>
      <c r="EJ56">
        <f t="shared" si="45"/>
        <v>0</v>
      </c>
      <c r="EK56">
        <v>0</v>
      </c>
      <c r="EL56">
        <f t="shared" si="46"/>
        <v>0</v>
      </c>
      <c r="EM56">
        <v>0</v>
      </c>
      <c r="EN56">
        <f t="shared" si="47"/>
        <v>0</v>
      </c>
      <c r="EO56">
        <v>0</v>
      </c>
      <c r="EP56">
        <f t="shared" si="48"/>
        <v>0</v>
      </c>
      <c r="EQ56">
        <v>0</v>
      </c>
      <c r="ER56">
        <f t="shared" si="49"/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 s="1" t="s">
        <v>377</v>
      </c>
      <c r="FF56" t="s">
        <v>264</v>
      </c>
    </row>
    <row r="57" spans="1:162" x14ac:dyDescent="0.45">
      <c r="A57">
        <v>56</v>
      </c>
      <c r="B57" t="s">
        <v>368</v>
      </c>
      <c r="C57" t="s">
        <v>369</v>
      </c>
      <c r="D57" t="s">
        <v>375</v>
      </c>
      <c r="E57" t="s">
        <v>376</v>
      </c>
      <c r="F57" s="2">
        <v>1</v>
      </c>
      <c r="G57">
        <v>600.5</v>
      </c>
      <c r="H57">
        <f t="shared" si="54"/>
        <v>1773</v>
      </c>
      <c r="I57">
        <v>644</v>
      </c>
      <c r="J57" s="2">
        <f t="shared" si="50"/>
        <v>0.36322617033276933</v>
      </c>
      <c r="L57" t="s">
        <v>373</v>
      </c>
      <c r="M57">
        <v>0</v>
      </c>
      <c r="N57">
        <f t="shared" si="0"/>
        <v>0</v>
      </c>
      <c r="O57">
        <v>0</v>
      </c>
      <c r="P57">
        <f t="shared" si="1"/>
        <v>0</v>
      </c>
      <c r="Q57">
        <v>0</v>
      </c>
      <c r="R57">
        <f t="shared" si="2"/>
        <v>0</v>
      </c>
      <c r="S57">
        <v>0.8</v>
      </c>
      <c r="T57">
        <f t="shared" si="3"/>
        <v>7.9803675870032103E-3</v>
      </c>
      <c r="U57">
        <v>0</v>
      </c>
      <c r="V57">
        <f t="shared" si="4"/>
        <v>0</v>
      </c>
      <c r="W57">
        <v>0</v>
      </c>
      <c r="X57">
        <f t="shared" si="5"/>
        <v>0</v>
      </c>
      <c r="Y57">
        <v>0</v>
      </c>
      <c r="Z57">
        <f t="shared" si="6"/>
        <v>0</v>
      </c>
      <c r="AA57">
        <v>0</v>
      </c>
      <c r="AB57">
        <f t="shared" si="7"/>
        <v>0</v>
      </c>
      <c r="AC57">
        <f t="shared" si="53"/>
        <v>97.388000000000005</v>
      </c>
      <c r="AD57">
        <f t="shared" si="8"/>
        <v>0.95571170683538964</v>
      </c>
      <c r="AE57">
        <v>0.45</v>
      </c>
      <c r="AF57">
        <f t="shared" si="9"/>
        <v>2.0534080508186104E-2</v>
      </c>
      <c r="AG57">
        <v>1.2E-2</v>
      </c>
      <c r="AH57">
        <f t="shared" si="10"/>
        <v>2.1234683620993656E-4</v>
      </c>
      <c r="AI57">
        <v>0.02</v>
      </c>
      <c r="AJ57">
        <f t="shared" si="11"/>
        <v>3.4181487751417571E-4</v>
      </c>
      <c r="AK57">
        <v>0.22</v>
      </c>
      <c r="AL57">
        <f t="shared" si="12"/>
        <v>4.292855547740477E-3</v>
      </c>
      <c r="AM57">
        <v>0.95</v>
      </c>
      <c r="AN57">
        <f t="shared" si="13"/>
        <v>1.0012870262626506E-2</v>
      </c>
      <c r="AO57">
        <v>0.16</v>
      </c>
      <c r="AP57">
        <f t="shared" si="14"/>
        <v>9.1395754532996116E-4</v>
      </c>
      <c r="AQ57">
        <v>0</v>
      </c>
      <c r="AR57">
        <f t="shared" si="15"/>
        <v>0</v>
      </c>
      <c r="AS57">
        <v>0</v>
      </c>
      <c r="AT57">
        <f t="shared" si="16"/>
        <v>0</v>
      </c>
      <c r="AU57">
        <v>0</v>
      </c>
      <c r="AV57">
        <f t="shared" si="17"/>
        <v>0</v>
      </c>
      <c r="AW57">
        <v>0</v>
      </c>
      <c r="AX57">
        <f t="shared" si="18"/>
        <v>0</v>
      </c>
      <c r="AY57">
        <v>0</v>
      </c>
      <c r="AZ57">
        <f t="shared" si="19"/>
        <v>0</v>
      </c>
      <c r="BA57">
        <v>0</v>
      </c>
      <c r="BB57">
        <f t="shared" si="20"/>
        <v>0</v>
      </c>
      <c r="BC57">
        <v>0</v>
      </c>
      <c r="BD57">
        <f t="shared" si="21"/>
        <v>0</v>
      </c>
      <c r="BE57">
        <v>0</v>
      </c>
      <c r="BF57">
        <f t="shared" si="22"/>
        <v>0</v>
      </c>
      <c r="BG57">
        <v>0</v>
      </c>
      <c r="BH57">
        <f t="shared" si="23"/>
        <v>0</v>
      </c>
      <c r="BI57">
        <v>0</v>
      </c>
      <c r="BJ57">
        <f t="shared" si="24"/>
        <v>0</v>
      </c>
      <c r="BK57">
        <v>0</v>
      </c>
      <c r="BL57">
        <f t="shared" si="25"/>
        <v>0</v>
      </c>
      <c r="BM57">
        <v>0</v>
      </c>
      <c r="BN57">
        <f t="shared" si="26"/>
        <v>0</v>
      </c>
      <c r="BO57">
        <v>0</v>
      </c>
      <c r="BP57">
        <f t="shared" si="27"/>
        <v>0</v>
      </c>
      <c r="BQ57">
        <v>0</v>
      </c>
      <c r="BR57">
        <f t="shared" si="28"/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f t="shared" si="29"/>
        <v>0</v>
      </c>
      <c r="DE57">
        <v>0</v>
      </c>
      <c r="DF57">
        <f t="shared" si="30"/>
        <v>0</v>
      </c>
      <c r="DG57">
        <v>0</v>
      </c>
      <c r="DH57">
        <f t="shared" si="31"/>
        <v>0</v>
      </c>
      <c r="DI57">
        <v>0</v>
      </c>
      <c r="DJ57">
        <f t="shared" si="32"/>
        <v>0</v>
      </c>
      <c r="DK57">
        <v>100</v>
      </c>
      <c r="DL57">
        <f t="shared" si="33"/>
        <v>1</v>
      </c>
      <c r="DM57">
        <v>0</v>
      </c>
      <c r="DN57">
        <f t="shared" si="34"/>
        <v>0</v>
      </c>
      <c r="DO57">
        <v>0</v>
      </c>
      <c r="DP57">
        <f t="shared" si="35"/>
        <v>0</v>
      </c>
      <c r="DQ57">
        <v>0</v>
      </c>
      <c r="DR57">
        <f t="shared" si="36"/>
        <v>0</v>
      </c>
      <c r="DS57">
        <v>0</v>
      </c>
      <c r="DT57">
        <f t="shared" si="37"/>
        <v>0</v>
      </c>
      <c r="DU57">
        <v>0</v>
      </c>
      <c r="DV57">
        <f t="shared" si="38"/>
        <v>0</v>
      </c>
      <c r="DW57">
        <v>0</v>
      </c>
      <c r="DX57">
        <f t="shared" si="39"/>
        <v>0</v>
      </c>
      <c r="DY57">
        <v>0</v>
      </c>
      <c r="DZ57">
        <f t="shared" si="40"/>
        <v>0</v>
      </c>
      <c r="EA57">
        <v>0</v>
      </c>
      <c r="EB57">
        <f t="shared" si="41"/>
        <v>0</v>
      </c>
      <c r="EC57">
        <v>0</v>
      </c>
      <c r="ED57">
        <f t="shared" si="42"/>
        <v>0</v>
      </c>
      <c r="EE57">
        <v>0</v>
      </c>
      <c r="EF57">
        <f t="shared" si="43"/>
        <v>0</v>
      </c>
      <c r="EG57">
        <v>0</v>
      </c>
      <c r="EH57">
        <f t="shared" si="44"/>
        <v>0</v>
      </c>
      <c r="EI57">
        <v>0</v>
      </c>
      <c r="EJ57">
        <f t="shared" si="45"/>
        <v>0</v>
      </c>
      <c r="EK57">
        <v>0</v>
      </c>
      <c r="EL57">
        <f t="shared" si="46"/>
        <v>0</v>
      </c>
      <c r="EM57">
        <v>0</v>
      </c>
      <c r="EN57">
        <f t="shared" si="47"/>
        <v>0</v>
      </c>
      <c r="EO57">
        <v>0</v>
      </c>
      <c r="EP57">
        <f t="shared" si="48"/>
        <v>0</v>
      </c>
      <c r="EQ57">
        <v>0</v>
      </c>
      <c r="ER57">
        <f t="shared" si="49"/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 s="1" t="s">
        <v>377</v>
      </c>
      <c r="FF57" t="s">
        <v>264</v>
      </c>
    </row>
    <row r="58" spans="1:162" x14ac:dyDescent="0.45">
      <c r="A58">
        <v>57</v>
      </c>
      <c r="B58" t="s">
        <v>378</v>
      </c>
      <c r="C58" t="s">
        <v>71</v>
      </c>
      <c r="D58" t="s">
        <v>379</v>
      </c>
      <c r="E58" t="s">
        <v>380</v>
      </c>
      <c r="F58" s="2">
        <v>1</v>
      </c>
      <c r="G58">
        <v>594.1</v>
      </c>
      <c r="H58">
        <v>1941</v>
      </c>
      <c r="I58">
        <f>375+273</f>
        <v>648</v>
      </c>
      <c r="J58" s="2">
        <f t="shared" si="50"/>
        <v>0.33384853168469864</v>
      </c>
      <c r="K58">
        <f>(1.1)*10^-4</f>
        <v>1.1000000000000002E-4</v>
      </c>
      <c r="L58" t="s">
        <v>74</v>
      </c>
      <c r="M58">
        <v>0</v>
      </c>
      <c r="N58">
        <f t="shared" si="0"/>
        <v>0</v>
      </c>
      <c r="O58">
        <v>0</v>
      </c>
      <c r="P58">
        <f t="shared" si="1"/>
        <v>0</v>
      </c>
      <c r="Q58">
        <v>0</v>
      </c>
      <c r="R58">
        <f t="shared" si="2"/>
        <v>0</v>
      </c>
      <c r="S58">
        <v>0</v>
      </c>
      <c r="T58">
        <f t="shared" si="3"/>
        <v>0</v>
      </c>
      <c r="U58">
        <v>0</v>
      </c>
      <c r="V58">
        <f t="shared" si="4"/>
        <v>0</v>
      </c>
      <c r="W58">
        <v>0</v>
      </c>
      <c r="X58">
        <f t="shared" si="5"/>
        <v>0</v>
      </c>
      <c r="Y58">
        <v>0</v>
      </c>
      <c r="Z58">
        <f t="shared" si="6"/>
        <v>0</v>
      </c>
      <c r="AA58">
        <v>0</v>
      </c>
      <c r="AB58">
        <f t="shared" si="7"/>
        <v>0</v>
      </c>
      <c r="AC58">
        <v>0.09</v>
      </c>
      <c r="AD58">
        <f t="shared" si="8"/>
        <v>7.6666969313736726E-4</v>
      </c>
      <c r="AE58">
        <v>0</v>
      </c>
      <c r="AF58">
        <f t="shared" si="9"/>
        <v>0</v>
      </c>
      <c r="AG58">
        <v>0</v>
      </c>
      <c r="AH58">
        <f t="shared" si="10"/>
        <v>0</v>
      </c>
      <c r="AI58">
        <v>0</v>
      </c>
      <c r="AJ58">
        <f t="shared" si="11"/>
        <v>0</v>
      </c>
      <c r="AK58">
        <v>0</v>
      </c>
      <c r="AL58">
        <f t="shared" si="12"/>
        <v>0</v>
      </c>
      <c r="AM58">
        <v>0</v>
      </c>
      <c r="AN58">
        <f t="shared" si="13"/>
        <v>0</v>
      </c>
      <c r="AO58">
        <v>0</v>
      </c>
      <c r="AP58">
        <f t="shared" si="14"/>
        <v>0</v>
      </c>
      <c r="AQ58">
        <f t="shared" ref="AQ58:AQ66" si="55">100-AS58-AU58-AW58-AC58</f>
        <v>99.728999999999999</v>
      </c>
      <c r="AR58">
        <f t="shared" si="15"/>
        <v>0.99114075947081048</v>
      </c>
      <c r="AS58">
        <v>0.16</v>
      </c>
      <c r="AT58">
        <f t="shared" si="16"/>
        <v>4.7571854459173644E-3</v>
      </c>
      <c r="AU58">
        <v>6.0000000000000001E-3</v>
      </c>
      <c r="AV58">
        <f t="shared" si="17"/>
        <v>2.8260507599509091E-3</v>
      </c>
      <c r="AW58">
        <v>1.4999999999999999E-2</v>
      </c>
      <c r="AX58">
        <f t="shared" si="18"/>
        <v>5.0933463018387184E-4</v>
      </c>
      <c r="AY58">
        <v>0</v>
      </c>
      <c r="AZ58">
        <f t="shared" si="19"/>
        <v>0</v>
      </c>
      <c r="BA58">
        <v>0</v>
      </c>
      <c r="BB58">
        <f t="shared" si="20"/>
        <v>0</v>
      </c>
      <c r="BC58">
        <v>0</v>
      </c>
      <c r="BD58">
        <f t="shared" si="21"/>
        <v>0</v>
      </c>
      <c r="BE58">
        <v>0</v>
      </c>
      <c r="BF58">
        <f t="shared" si="22"/>
        <v>0</v>
      </c>
      <c r="BG58">
        <v>0</v>
      </c>
      <c r="BH58">
        <f t="shared" si="23"/>
        <v>0</v>
      </c>
      <c r="BI58">
        <v>0</v>
      </c>
      <c r="BJ58">
        <f t="shared" si="24"/>
        <v>0</v>
      </c>
      <c r="BK58">
        <v>0</v>
      </c>
      <c r="BL58">
        <f t="shared" si="25"/>
        <v>0</v>
      </c>
      <c r="BM58">
        <v>0</v>
      </c>
      <c r="BN58">
        <f t="shared" si="26"/>
        <v>0</v>
      </c>
      <c r="BO58">
        <v>0</v>
      </c>
      <c r="BP58">
        <f t="shared" si="27"/>
        <v>0</v>
      </c>
      <c r="BQ58">
        <v>0</v>
      </c>
      <c r="BR58">
        <f t="shared" si="28"/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f t="shared" si="29"/>
        <v>0</v>
      </c>
      <c r="DE58">
        <v>0</v>
      </c>
      <c r="DF58">
        <f t="shared" si="30"/>
        <v>0</v>
      </c>
      <c r="DG58">
        <v>0</v>
      </c>
      <c r="DH58">
        <f t="shared" si="31"/>
        <v>0</v>
      </c>
      <c r="DI58">
        <v>0</v>
      </c>
      <c r="DJ58">
        <f t="shared" si="32"/>
        <v>0</v>
      </c>
      <c r="DK58">
        <v>0</v>
      </c>
      <c r="DL58">
        <f t="shared" si="33"/>
        <v>0</v>
      </c>
      <c r="DM58">
        <v>0</v>
      </c>
      <c r="DN58">
        <f t="shared" si="34"/>
        <v>0</v>
      </c>
      <c r="DO58">
        <v>0</v>
      </c>
      <c r="DP58">
        <f t="shared" si="35"/>
        <v>0</v>
      </c>
      <c r="DQ58">
        <v>0</v>
      </c>
      <c r="DR58">
        <f t="shared" si="36"/>
        <v>0</v>
      </c>
      <c r="DS58">
        <v>100</v>
      </c>
      <c r="DT58">
        <f t="shared" si="37"/>
        <v>1</v>
      </c>
      <c r="DU58">
        <v>0</v>
      </c>
      <c r="DV58">
        <f t="shared" si="38"/>
        <v>0</v>
      </c>
      <c r="DW58">
        <v>0</v>
      </c>
      <c r="DX58">
        <f t="shared" si="39"/>
        <v>0</v>
      </c>
      <c r="DY58">
        <v>0</v>
      </c>
      <c r="DZ58">
        <f t="shared" si="40"/>
        <v>0</v>
      </c>
      <c r="EA58">
        <v>0</v>
      </c>
      <c r="EB58">
        <f t="shared" si="41"/>
        <v>0</v>
      </c>
      <c r="EC58">
        <v>0</v>
      </c>
      <c r="ED58">
        <f t="shared" si="42"/>
        <v>0</v>
      </c>
      <c r="EE58">
        <v>0</v>
      </c>
      <c r="EF58">
        <f t="shared" si="43"/>
        <v>0</v>
      </c>
      <c r="EG58">
        <v>0</v>
      </c>
      <c r="EH58">
        <f t="shared" si="44"/>
        <v>0</v>
      </c>
      <c r="EI58">
        <v>0</v>
      </c>
      <c r="EJ58">
        <f t="shared" si="45"/>
        <v>0</v>
      </c>
      <c r="EK58">
        <v>0</v>
      </c>
      <c r="EL58">
        <f t="shared" si="46"/>
        <v>0</v>
      </c>
      <c r="EM58">
        <v>0</v>
      </c>
      <c r="EN58">
        <f t="shared" si="47"/>
        <v>0</v>
      </c>
      <c r="EO58">
        <v>0</v>
      </c>
      <c r="EP58">
        <f t="shared" si="48"/>
        <v>0</v>
      </c>
      <c r="EQ58">
        <v>0</v>
      </c>
      <c r="ER58">
        <f t="shared" si="49"/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 s="1" t="s">
        <v>382</v>
      </c>
      <c r="FF58" t="s">
        <v>264</v>
      </c>
    </row>
    <row r="59" spans="1:162" x14ac:dyDescent="0.45">
      <c r="A59">
        <v>58</v>
      </c>
      <c r="B59" t="s">
        <v>378</v>
      </c>
      <c r="C59" t="s">
        <v>71</v>
      </c>
      <c r="D59" t="s">
        <v>379</v>
      </c>
      <c r="E59" t="s">
        <v>380</v>
      </c>
      <c r="F59" s="2">
        <v>1</v>
      </c>
      <c r="G59">
        <v>594.1</v>
      </c>
      <c r="H59">
        <v>1941</v>
      </c>
      <c r="I59">
        <f>500+273</f>
        <v>773</v>
      </c>
      <c r="J59" s="2">
        <f t="shared" si="50"/>
        <v>0.39824832560535806</v>
      </c>
      <c r="K59">
        <f>1.1*10^-4</f>
        <v>1.1000000000000002E-4</v>
      </c>
      <c r="L59" t="s">
        <v>74</v>
      </c>
      <c r="M59">
        <v>0</v>
      </c>
      <c r="N59">
        <f t="shared" si="0"/>
        <v>0</v>
      </c>
      <c r="O59">
        <v>0</v>
      </c>
      <c r="P59">
        <f t="shared" si="1"/>
        <v>0</v>
      </c>
      <c r="Q59">
        <v>0</v>
      </c>
      <c r="R59">
        <f t="shared" si="2"/>
        <v>0</v>
      </c>
      <c r="S59">
        <v>0</v>
      </c>
      <c r="T59">
        <f t="shared" si="3"/>
        <v>0</v>
      </c>
      <c r="U59">
        <v>0</v>
      </c>
      <c r="V59">
        <f t="shared" si="4"/>
        <v>0</v>
      </c>
      <c r="W59">
        <v>0</v>
      </c>
      <c r="X59">
        <f t="shared" si="5"/>
        <v>0</v>
      </c>
      <c r="Y59">
        <v>0</v>
      </c>
      <c r="Z59">
        <f t="shared" si="6"/>
        <v>0</v>
      </c>
      <c r="AA59">
        <v>0</v>
      </c>
      <c r="AB59">
        <f t="shared" si="7"/>
        <v>0</v>
      </c>
      <c r="AC59">
        <v>0.09</v>
      </c>
      <c r="AD59">
        <f t="shared" si="8"/>
        <v>7.6666969313736726E-4</v>
      </c>
      <c r="AE59">
        <v>0</v>
      </c>
      <c r="AF59">
        <f t="shared" si="9"/>
        <v>0</v>
      </c>
      <c r="AG59">
        <v>0</v>
      </c>
      <c r="AH59">
        <f t="shared" si="10"/>
        <v>0</v>
      </c>
      <c r="AI59">
        <v>0</v>
      </c>
      <c r="AJ59">
        <f t="shared" si="11"/>
        <v>0</v>
      </c>
      <c r="AK59">
        <v>0</v>
      </c>
      <c r="AL59">
        <f t="shared" si="12"/>
        <v>0</v>
      </c>
      <c r="AM59">
        <v>0</v>
      </c>
      <c r="AN59">
        <f t="shared" si="13"/>
        <v>0</v>
      </c>
      <c r="AO59">
        <v>0</v>
      </c>
      <c r="AP59">
        <f t="shared" si="14"/>
        <v>0</v>
      </c>
      <c r="AQ59">
        <f t="shared" si="55"/>
        <v>99.728999999999999</v>
      </c>
      <c r="AR59">
        <f t="shared" si="15"/>
        <v>0.99114075947081048</v>
      </c>
      <c r="AS59">
        <v>0.16</v>
      </c>
      <c r="AT59">
        <f t="shared" si="16"/>
        <v>4.7571854459173644E-3</v>
      </c>
      <c r="AU59">
        <v>6.0000000000000001E-3</v>
      </c>
      <c r="AV59">
        <f t="shared" si="17"/>
        <v>2.8260507599509091E-3</v>
      </c>
      <c r="AW59">
        <v>1.4999999999999999E-2</v>
      </c>
      <c r="AX59">
        <f t="shared" si="18"/>
        <v>5.0933463018387184E-4</v>
      </c>
      <c r="AY59">
        <v>0</v>
      </c>
      <c r="AZ59">
        <f t="shared" si="19"/>
        <v>0</v>
      </c>
      <c r="BA59">
        <v>0</v>
      </c>
      <c r="BB59">
        <f t="shared" si="20"/>
        <v>0</v>
      </c>
      <c r="BC59">
        <v>0</v>
      </c>
      <c r="BD59">
        <f t="shared" si="21"/>
        <v>0</v>
      </c>
      <c r="BE59">
        <v>0</v>
      </c>
      <c r="BF59">
        <f t="shared" si="22"/>
        <v>0</v>
      </c>
      <c r="BG59">
        <v>0</v>
      </c>
      <c r="BH59">
        <f t="shared" si="23"/>
        <v>0</v>
      </c>
      <c r="BI59">
        <v>0</v>
      </c>
      <c r="BJ59">
        <f t="shared" si="24"/>
        <v>0</v>
      </c>
      <c r="BK59">
        <v>0</v>
      </c>
      <c r="BL59">
        <f t="shared" si="25"/>
        <v>0</v>
      </c>
      <c r="BM59">
        <v>0</v>
      </c>
      <c r="BN59">
        <f t="shared" si="26"/>
        <v>0</v>
      </c>
      <c r="BO59">
        <v>0</v>
      </c>
      <c r="BP59">
        <f t="shared" si="27"/>
        <v>0</v>
      </c>
      <c r="BQ59">
        <v>0</v>
      </c>
      <c r="BR59">
        <f t="shared" si="28"/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f t="shared" si="29"/>
        <v>0</v>
      </c>
      <c r="DE59">
        <v>0</v>
      </c>
      <c r="DF59">
        <f t="shared" si="30"/>
        <v>0</v>
      </c>
      <c r="DG59">
        <v>0</v>
      </c>
      <c r="DH59">
        <f t="shared" si="31"/>
        <v>0</v>
      </c>
      <c r="DI59">
        <v>0</v>
      </c>
      <c r="DJ59">
        <f t="shared" si="32"/>
        <v>0</v>
      </c>
      <c r="DK59">
        <v>0</v>
      </c>
      <c r="DL59">
        <f t="shared" si="33"/>
        <v>0</v>
      </c>
      <c r="DM59">
        <v>0</v>
      </c>
      <c r="DN59">
        <f t="shared" si="34"/>
        <v>0</v>
      </c>
      <c r="DO59">
        <v>0</v>
      </c>
      <c r="DP59">
        <f t="shared" si="35"/>
        <v>0</v>
      </c>
      <c r="DQ59">
        <v>0</v>
      </c>
      <c r="DR59">
        <f t="shared" si="36"/>
        <v>0</v>
      </c>
      <c r="DS59">
        <v>100</v>
      </c>
      <c r="DT59">
        <f t="shared" si="37"/>
        <v>1</v>
      </c>
      <c r="DU59">
        <v>0</v>
      </c>
      <c r="DV59">
        <f t="shared" si="38"/>
        <v>0</v>
      </c>
      <c r="DW59">
        <v>0</v>
      </c>
      <c r="DX59">
        <f t="shared" si="39"/>
        <v>0</v>
      </c>
      <c r="DY59">
        <v>0</v>
      </c>
      <c r="DZ59">
        <f t="shared" si="40"/>
        <v>0</v>
      </c>
      <c r="EA59">
        <v>0</v>
      </c>
      <c r="EB59">
        <f t="shared" si="41"/>
        <v>0</v>
      </c>
      <c r="EC59">
        <v>0</v>
      </c>
      <c r="ED59">
        <f t="shared" si="42"/>
        <v>0</v>
      </c>
      <c r="EE59">
        <v>0</v>
      </c>
      <c r="EF59">
        <f t="shared" si="43"/>
        <v>0</v>
      </c>
      <c r="EG59">
        <v>0</v>
      </c>
      <c r="EH59">
        <f t="shared" si="44"/>
        <v>0</v>
      </c>
      <c r="EI59">
        <v>0</v>
      </c>
      <c r="EJ59">
        <f t="shared" si="45"/>
        <v>0</v>
      </c>
      <c r="EK59">
        <v>0</v>
      </c>
      <c r="EL59">
        <f t="shared" si="46"/>
        <v>0</v>
      </c>
      <c r="EM59">
        <v>0</v>
      </c>
      <c r="EN59">
        <f t="shared" si="47"/>
        <v>0</v>
      </c>
      <c r="EO59">
        <v>0</v>
      </c>
      <c r="EP59">
        <f t="shared" si="48"/>
        <v>0</v>
      </c>
      <c r="EQ59">
        <v>0</v>
      </c>
      <c r="ER59">
        <f t="shared" si="49"/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 s="1" t="s">
        <v>382</v>
      </c>
      <c r="FF59" t="s">
        <v>264</v>
      </c>
    </row>
    <row r="60" spans="1:162" x14ac:dyDescent="0.45">
      <c r="A60">
        <v>59</v>
      </c>
      <c r="B60" t="s">
        <v>378</v>
      </c>
      <c r="C60" t="s">
        <v>71</v>
      </c>
      <c r="D60" t="s">
        <v>379</v>
      </c>
      <c r="E60" t="s">
        <v>380</v>
      </c>
      <c r="F60" s="2">
        <v>1</v>
      </c>
      <c r="G60">
        <v>594.1</v>
      </c>
      <c r="H60">
        <v>1941</v>
      </c>
      <c r="I60">
        <f>500+273</f>
        <v>773</v>
      </c>
      <c r="J60" s="2">
        <f t="shared" si="50"/>
        <v>0.39824832560535806</v>
      </c>
      <c r="K60">
        <f>2.8*10^-4</f>
        <v>2.7999999999999998E-4</v>
      </c>
      <c r="L60" t="s">
        <v>74</v>
      </c>
      <c r="M60">
        <v>0</v>
      </c>
      <c r="N60">
        <f t="shared" si="0"/>
        <v>0</v>
      </c>
      <c r="O60">
        <v>0</v>
      </c>
      <c r="P60">
        <f t="shared" si="1"/>
        <v>0</v>
      </c>
      <c r="Q60">
        <v>0</v>
      </c>
      <c r="R60">
        <f t="shared" si="2"/>
        <v>0</v>
      </c>
      <c r="S60">
        <v>0</v>
      </c>
      <c r="T60">
        <f t="shared" si="3"/>
        <v>0</v>
      </c>
      <c r="U60">
        <v>0</v>
      </c>
      <c r="V60">
        <f t="shared" si="4"/>
        <v>0</v>
      </c>
      <c r="W60">
        <v>0</v>
      </c>
      <c r="X60">
        <f t="shared" si="5"/>
        <v>0</v>
      </c>
      <c r="Y60">
        <v>0</v>
      </c>
      <c r="Z60">
        <f t="shared" si="6"/>
        <v>0</v>
      </c>
      <c r="AA60">
        <v>0</v>
      </c>
      <c r="AB60">
        <f t="shared" si="7"/>
        <v>0</v>
      </c>
      <c r="AC60">
        <v>0.09</v>
      </c>
      <c r="AD60">
        <f t="shared" si="8"/>
        <v>7.6666969313736726E-4</v>
      </c>
      <c r="AE60">
        <v>0</v>
      </c>
      <c r="AF60">
        <f t="shared" si="9"/>
        <v>0</v>
      </c>
      <c r="AG60">
        <v>0</v>
      </c>
      <c r="AH60">
        <f t="shared" si="10"/>
        <v>0</v>
      </c>
      <c r="AI60">
        <v>0</v>
      </c>
      <c r="AJ60">
        <f t="shared" si="11"/>
        <v>0</v>
      </c>
      <c r="AK60">
        <v>0</v>
      </c>
      <c r="AL60">
        <f t="shared" si="12"/>
        <v>0</v>
      </c>
      <c r="AM60">
        <v>0</v>
      </c>
      <c r="AN60">
        <f t="shared" si="13"/>
        <v>0</v>
      </c>
      <c r="AO60">
        <v>0</v>
      </c>
      <c r="AP60">
        <f t="shared" si="14"/>
        <v>0</v>
      </c>
      <c r="AQ60">
        <f t="shared" si="55"/>
        <v>99.728999999999999</v>
      </c>
      <c r="AR60">
        <f t="shared" si="15"/>
        <v>0.99114075947081048</v>
      </c>
      <c r="AS60">
        <v>0.16</v>
      </c>
      <c r="AT60">
        <f t="shared" si="16"/>
        <v>4.7571854459173644E-3</v>
      </c>
      <c r="AU60">
        <v>6.0000000000000001E-3</v>
      </c>
      <c r="AV60">
        <f t="shared" si="17"/>
        <v>2.8260507599509091E-3</v>
      </c>
      <c r="AW60">
        <v>1.4999999999999999E-2</v>
      </c>
      <c r="AX60">
        <f t="shared" si="18"/>
        <v>5.0933463018387184E-4</v>
      </c>
      <c r="AY60">
        <v>0</v>
      </c>
      <c r="AZ60">
        <f t="shared" si="19"/>
        <v>0</v>
      </c>
      <c r="BA60">
        <v>0</v>
      </c>
      <c r="BB60">
        <f t="shared" si="20"/>
        <v>0</v>
      </c>
      <c r="BC60">
        <v>0</v>
      </c>
      <c r="BD60">
        <f t="shared" si="21"/>
        <v>0</v>
      </c>
      <c r="BE60">
        <v>0</v>
      </c>
      <c r="BF60">
        <f t="shared" si="22"/>
        <v>0</v>
      </c>
      <c r="BG60">
        <v>0</v>
      </c>
      <c r="BH60">
        <f t="shared" si="23"/>
        <v>0</v>
      </c>
      <c r="BI60">
        <v>0</v>
      </c>
      <c r="BJ60">
        <f t="shared" si="24"/>
        <v>0</v>
      </c>
      <c r="BK60">
        <v>0</v>
      </c>
      <c r="BL60">
        <f t="shared" si="25"/>
        <v>0</v>
      </c>
      <c r="BM60">
        <v>0</v>
      </c>
      <c r="BN60">
        <f t="shared" si="26"/>
        <v>0</v>
      </c>
      <c r="BO60">
        <v>0</v>
      </c>
      <c r="BP60">
        <f t="shared" si="27"/>
        <v>0</v>
      </c>
      <c r="BQ60">
        <v>0</v>
      </c>
      <c r="BR60">
        <f t="shared" si="28"/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f t="shared" si="29"/>
        <v>0</v>
      </c>
      <c r="DE60">
        <v>0</v>
      </c>
      <c r="DF60">
        <f t="shared" si="30"/>
        <v>0</v>
      </c>
      <c r="DG60">
        <v>0</v>
      </c>
      <c r="DH60">
        <f t="shared" si="31"/>
        <v>0</v>
      </c>
      <c r="DI60">
        <v>0</v>
      </c>
      <c r="DJ60">
        <f t="shared" si="32"/>
        <v>0</v>
      </c>
      <c r="DK60">
        <v>0</v>
      </c>
      <c r="DL60">
        <f t="shared" si="33"/>
        <v>0</v>
      </c>
      <c r="DM60">
        <v>0</v>
      </c>
      <c r="DN60">
        <f t="shared" si="34"/>
        <v>0</v>
      </c>
      <c r="DO60">
        <v>0</v>
      </c>
      <c r="DP60">
        <f t="shared" si="35"/>
        <v>0</v>
      </c>
      <c r="DQ60">
        <v>0</v>
      </c>
      <c r="DR60">
        <f t="shared" si="36"/>
        <v>0</v>
      </c>
      <c r="DS60">
        <v>100</v>
      </c>
      <c r="DT60">
        <f t="shared" si="37"/>
        <v>1</v>
      </c>
      <c r="DU60">
        <v>0</v>
      </c>
      <c r="DV60">
        <f t="shared" si="38"/>
        <v>0</v>
      </c>
      <c r="DW60">
        <v>0</v>
      </c>
      <c r="DX60">
        <f t="shared" si="39"/>
        <v>0</v>
      </c>
      <c r="DY60">
        <v>0</v>
      </c>
      <c r="DZ60">
        <f t="shared" si="40"/>
        <v>0</v>
      </c>
      <c r="EA60">
        <v>0</v>
      </c>
      <c r="EB60">
        <f t="shared" si="41"/>
        <v>0</v>
      </c>
      <c r="EC60">
        <v>0</v>
      </c>
      <c r="ED60">
        <f t="shared" si="42"/>
        <v>0</v>
      </c>
      <c r="EE60">
        <v>0</v>
      </c>
      <c r="EF60">
        <f t="shared" si="43"/>
        <v>0</v>
      </c>
      <c r="EG60">
        <v>0</v>
      </c>
      <c r="EH60">
        <f t="shared" si="44"/>
        <v>0</v>
      </c>
      <c r="EI60">
        <v>0</v>
      </c>
      <c r="EJ60">
        <f t="shared" si="45"/>
        <v>0</v>
      </c>
      <c r="EK60">
        <v>0</v>
      </c>
      <c r="EL60">
        <f t="shared" si="46"/>
        <v>0</v>
      </c>
      <c r="EM60">
        <v>0</v>
      </c>
      <c r="EN60">
        <f t="shared" si="47"/>
        <v>0</v>
      </c>
      <c r="EO60">
        <v>0</v>
      </c>
      <c r="EP60">
        <f t="shared" si="48"/>
        <v>0</v>
      </c>
      <c r="EQ60">
        <v>0</v>
      </c>
      <c r="ER60">
        <f t="shared" si="49"/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 s="1" t="s">
        <v>382</v>
      </c>
      <c r="FF60" t="s">
        <v>264</v>
      </c>
    </row>
    <row r="61" spans="1:162" x14ac:dyDescent="0.45">
      <c r="A61">
        <v>60</v>
      </c>
      <c r="B61" t="s">
        <v>378</v>
      </c>
      <c r="C61" t="s">
        <v>71</v>
      </c>
      <c r="D61" t="s">
        <v>379</v>
      </c>
      <c r="E61" t="s">
        <v>380</v>
      </c>
      <c r="F61" s="2">
        <v>0</v>
      </c>
      <c r="G61">
        <v>594.1</v>
      </c>
      <c r="H61">
        <v>1941</v>
      </c>
      <c r="I61">
        <f>500+273</f>
        <v>773</v>
      </c>
      <c r="J61" s="2">
        <f t="shared" si="50"/>
        <v>0.39824832560535806</v>
      </c>
      <c r="K61">
        <f>2.8*10^-5</f>
        <v>2.8E-5</v>
      </c>
      <c r="L61" t="s">
        <v>74</v>
      </c>
      <c r="M61">
        <v>0</v>
      </c>
      <c r="N61">
        <f t="shared" si="0"/>
        <v>0</v>
      </c>
      <c r="O61">
        <v>0</v>
      </c>
      <c r="P61">
        <f t="shared" si="1"/>
        <v>0</v>
      </c>
      <c r="Q61">
        <v>0</v>
      </c>
      <c r="R61">
        <f t="shared" si="2"/>
        <v>0</v>
      </c>
      <c r="S61">
        <v>0</v>
      </c>
      <c r="T61">
        <f t="shared" si="3"/>
        <v>0</v>
      </c>
      <c r="U61">
        <v>0</v>
      </c>
      <c r="V61">
        <f t="shared" si="4"/>
        <v>0</v>
      </c>
      <c r="W61">
        <v>0</v>
      </c>
      <c r="X61">
        <f t="shared" si="5"/>
        <v>0</v>
      </c>
      <c r="Y61">
        <v>0</v>
      </c>
      <c r="Z61">
        <f t="shared" si="6"/>
        <v>0</v>
      </c>
      <c r="AA61">
        <v>0</v>
      </c>
      <c r="AB61">
        <f t="shared" si="7"/>
        <v>0</v>
      </c>
      <c r="AC61">
        <v>0.09</v>
      </c>
      <c r="AD61">
        <f t="shared" si="8"/>
        <v>7.6666969313736726E-4</v>
      </c>
      <c r="AE61">
        <v>0</v>
      </c>
      <c r="AF61">
        <f t="shared" si="9"/>
        <v>0</v>
      </c>
      <c r="AG61">
        <v>0</v>
      </c>
      <c r="AH61">
        <f t="shared" si="10"/>
        <v>0</v>
      </c>
      <c r="AI61">
        <v>0</v>
      </c>
      <c r="AJ61">
        <f t="shared" si="11"/>
        <v>0</v>
      </c>
      <c r="AK61">
        <v>0</v>
      </c>
      <c r="AL61">
        <f t="shared" si="12"/>
        <v>0</v>
      </c>
      <c r="AM61">
        <v>0</v>
      </c>
      <c r="AN61">
        <f t="shared" si="13"/>
        <v>0</v>
      </c>
      <c r="AO61">
        <v>0</v>
      </c>
      <c r="AP61">
        <f t="shared" si="14"/>
        <v>0</v>
      </c>
      <c r="AQ61">
        <f t="shared" si="55"/>
        <v>99.728999999999999</v>
      </c>
      <c r="AR61">
        <f t="shared" si="15"/>
        <v>0.99114075947081048</v>
      </c>
      <c r="AS61">
        <v>0.16</v>
      </c>
      <c r="AT61">
        <f t="shared" si="16"/>
        <v>4.7571854459173644E-3</v>
      </c>
      <c r="AU61">
        <v>6.0000000000000001E-3</v>
      </c>
      <c r="AV61">
        <f t="shared" si="17"/>
        <v>2.8260507599509091E-3</v>
      </c>
      <c r="AW61">
        <v>1.4999999999999999E-2</v>
      </c>
      <c r="AX61">
        <f t="shared" si="18"/>
        <v>5.0933463018387184E-4</v>
      </c>
      <c r="AY61">
        <v>0</v>
      </c>
      <c r="AZ61">
        <f t="shared" si="19"/>
        <v>0</v>
      </c>
      <c r="BA61">
        <v>0</v>
      </c>
      <c r="BB61">
        <f t="shared" si="20"/>
        <v>0</v>
      </c>
      <c r="BC61">
        <v>0</v>
      </c>
      <c r="BD61">
        <f t="shared" si="21"/>
        <v>0</v>
      </c>
      <c r="BE61">
        <v>0</v>
      </c>
      <c r="BF61">
        <f t="shared" si="22"/>
        <v>0</v>
      </c>
      <c r="BG61">
        <v>0</v>
      </c>
      <c r="BH61">
        <f t="shared" si="23"/>
        <v>0</v>
      </c>
      <c r="BI61">
        <v>0</v>
      </c>
      <c r="BJ61">
        <f t="shared" si="24"/>
        <v>0</v>
      </c>
      <c r="BK61">
        <v>0</v>
      </c>
      <c r="BL61">
        <f t="shared" si="25"/>
        <v>0</v>
      </c>
      <c r="BM61">
        <v>0</v>
      </c>
      <c r="BN61">
        <f t="shared" si="26"/>
        <v>0</v>
      </c>
      <c r="BO61">
        <v>0</v>
      </c>
      <c r="BP61">
        <f t="shared" si="27"/>
        <v>0</v>
      </c>
      <c r="BQ61">
        <v>0</v>
      </c>
      <c r="BR61">
        <f t="shared" si="28"/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f t="shared" si="29"/>
        <v>0</v>
      </c>
      <c r="DE61">
        <v>0</v>
      </c>
      <c r="DF61">
        <f t="shared" si="30"/>
        <v>0</v>
      </c>
      <c r="DG61">
        <v>0</v>
      </c>
      <c r="DH61">
        <f t="shared" si="31"/>
        <v>0</v>
      </c>
      <c r="DI61">
        <v>0</v>
      </c>
      <c r="DJ61">
        <f t="shared" si="32"/>
        <v>0</v>
      </c>
      <c r="DK61">
        <v>0</v>
      </c>
      <c r="DL61">
        <f t="shared" si="33"/>
        <v>0</v>
      </c>
      <c r="DM61">
        <v>0</v>
      </c>
      <c r="DN61">
        <f t="shared" si="34"/>
        <v>0</v>
      </c>
      <c r="DO61">
        <v>0</v>
      </c>
      <c r="DP61">
        <f t="shared" si="35"/>
        <v>0</v>
      </c>
      <c r="DQ61">
        <v>0</v>
      </c>
      <c r="DR61">
        <f t="shared" si="36"/>
        <v>0</v>
      </c>
      <c r="DS61">
        <v>100</v>
      </c>
      <c r="DT61">
        <f t="shared" si="37"/>
        <v>1</v>
      </c>
      <c r="DU61">
        <v>0</v>
      </c>
      <c r="DV61">
        <f t="shared" si="38"/>
        <v>0</v>
      </c>
      <c r="DW61">
        <v>0</v>
      </c>
      <c r="DX61">
        <f t="shared" si="39"/>
        <v>0</v>
      </c>
      <c r="DY61">
        <v>0</v>
      </c>
      <c r="DZ61">
        <f t="shared" si="40"/>
        <v>0</v>
      </c>
      <c r="EA61">
        <v>0</v>
      </c>
      <c r="EB61">
        <f t="shared" si="41"/>
        <v>0</v>
      </c>
      <c r="EC61">
        <v>0</v>
      </c>
      <c r="ED61">
        <f t="shared" si="42"/>
        <v>0</v>
      </c>
      <c r="EE61">
        <v>0</v>
      </c>
      <c r="EF61">
        <f t="shared" si="43"/>
        <v>0</v>
      </c>
      <c r="EG61">
        <v>0</v>
      </c>
      <c r="EH61">
        <f t="shared" si="44"/>
        <v>0</v>
      </c>
      <c r="EI61">
        <v>0</v>
      </c>
      <c r="EJ61">
        <f t="shared" si="45"/>
        <v>0</v>
      </c>
      <c r="EK61">
        <v>0</v>
      </c>
      <c r="EL61">
        <f t="shared" si="46"/>
        <v>0</v>
      </c>
      <c r="EM61">
        <v>0</v>
      </c>
      <c r="EN61">
        <f t="shared" si="47"/>
        <v>0</v>
      </c>
      <c r="EO61">
        <v>0</v>
      </c>
      <c r="EP61">
        <f t="shared" si="48"/>
        <v>0</v>
      </c>
      <c r="EQ61">
        <v>0</v>
      </c>
      <c r="ER61">
        <f t="shared" si="49"/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 s="1" t="s">
        <v>382</v>
      </c>
      <c r="FF61" t="s">
        <v>264</v>
      </c>
    </row>
    <row r="62" spans="1:162" x14ac:dyDescent="0.45">
      <c r="A62">
        <v>61</v>
      </c>
      <c r="B62" t="s">
        <v>378</v>
      </c>
      <c r="C62" t="s">
        <v>71</v>
      </c>
      <c r="D62" t="s">
        <v>379</v>
      </c>
      <c r="E62" t="s">
        <v>380</v>
      </c>
      <c r="F62" s="2">
        <v>0</v>
      </c>
      <c r="G62">
        <v>594.1</v>
      </c>
      <c r="H62">
        <v>1941</v>
      </c>
      <c r="I62">
        <f>450+273</f>
        <v>723</v>
      </c>
      <c r="J62" s="2">
        <f t="shared" si="50"/>
        <v>0.37248840803709427</v>
      </c>
      <c r="K62">
        <f>1.1*10^-4</f>
        <v>1.1000000000000002E-4</v>
      </c>
      <c r="L62" t="s">
        <v>74</v>
      </c>
      <c r="M62">
        <v>0</v>
      </c>
      <c r="N62">
        <f t="shared" si="0"/>
        <v>0</v>
      </c>
      <c r="O62">
        <v>0</v>
      </c>
      <c r="P62">
        <f t="shared" si="1"/>
        <v>0</v>
      </c>
      <c r="Q62">
        <v>0</v>
      </c>
      <c r="R62">
        <f t="shared" si="2"/>
        <v>0</v>
      </c>
      <c r="S62">
        <v>0</v>
      </c>
      <c r="T62">
        <f t="shared" si="3"/>
        <v>0</v>
      </c>
      <c r="U62">
        <v>0</v>
      </c>
      <c r="V62">
        <f t="shared" si="4"/>
        <v>0</v>
      </c>
      <c r="W62">
        <v>0</v>
      </c>
      <c r="X62">
        <f t="shared" si="5"/>
        <v>0</v>
      </c>
      <c r="Y62">
        <v>0</v>
      </c>
      <c r="Z62">
        <f t="shared" si="6"/>
        <v>0</v>
      </c>
      <c r="AA62">
        <v>0</v>
      </c>
      <c r="AB62">
        <f t="shared" si="7"/>
        <v>0</v>
      </c>
      <c r="AC62">
        <v>0.09</v>
      </c>
      <c r="AD62">
        <f t="shared" si="8"/>
        <v>7.6666969313736726E-4</v>
      </c>
      <c r="AE62">
        <v>0</v>
      </c>
      <c r="AF62">
        <f t="shared" si="9"/>
        <v>0</v>
      </c>
      <c r="AG62">
        <v>0</v>
      </c>
      <c r="AH62">
        <f t="shared" si="10"/>
        <v>0</v>
      </c>
      <c r="AI62">
        <v>0</v>
      </c>
      <c r="AJ62">
        <f t="shared" si="11"/>
        <v>0</v>
      </c>
      <c r="AK62">
        <v>0</v>
      </c>
      <c r="AL62">
        <f t="shared" si="12"/>
        <v>0</v>
      </c>
      <c r="AM62">
        <v>0</v>
      </c>
      <c r="AN62">
        <f t="shared" si="13"/>
        <v>0</v>
      </c>
      <c r="AO62">
        <v>0</v>
      </c>
      <c r="AP62">
        <f t="shared" si="14"/>
        <v>0</v>
      </c>
      <c r="AQ62">
        <f t="shared" si="55"/>
        <v>99.728999999999999</v>
      </c>
      <c r="AR62">
        <f t="shared" si="15"/>
        <v>0.99114075947081048</v>
      </c>
      <c r="AS62">
        <v>0.16</v>
      </c>
      <c r="AT62">
        <f t="shared" si="16"/>
        <v>4.7571854459173644E-3</v>
      </c>
      <c r="AU62">
        <v>6.0000000000000001E-3</v>
      </c>
      <c r="AV62">
        <f t="shared" si="17"/>
        <v>2.8260507599509091E-3</v>
      </c>
      <c r="AW62">
        <v>1.4999999999999999E-2</v>
      </c>
      <c r="AX62">
        <f t="shared" si="18"/>
        <v>5.0933463018387184E-4</v>
      </c>
      <c r="AY62">
        <v>0</v>
      </c>
      <c r="AZ62">
        <f t="shared" si="19"/>
        <v>0</v>
      </c>
      <c r="BA62">
        <v>0</v>
      </c>
      <c r="BB62">
        <f t="shared" si="20"/>
        <v>0</v>
      </c>
      <c r="BC62">
        <v>0</v>
      </c>
      <c r="BD62">
        <f t="shared" si="21"/>
        <v>0</v>
      </c>
      <c r="BE62">
        <v>0</v>
      </c>
      <c r="BF62">
        <f t="shared" si="22"/>
        <v>0</v>
      </c>
      <c r="BG62">
        <v>0</v>
      </c>
      <c r="BH62">
        <f t="shared" si="23"/>
        <v>0</v>
      </c>
      <c r="BI62">
        <v>0</v>
      </c>
      <c r="BJ62">
        <f t="shared" si="24"/>
        <v>0</v>
      </c>
      <c r="BK62">
        <v>0</v>
      </c>
      <c r="BL62">
        <f t="shared" si="25"/>
        <v>0</v>
      </c>
      <c r="BM62">
        <v>0</v>
      </c>
      <c r="BN62">
        <f t="shared" si="26"/>
        <v>0</v>
      </c>
      <c r="BO62">
        <v>0</v>
      </c>
      <c r="BP62">
        <f t="shared" si="27"/>
        <v>0</v>
      </c>
      <c r="BQ62">
        <v>0</v>
      </c>
      <c r="BR62">
        <f t="shared" si="28"/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f t="shared" si="29"/>
        <v>0</v>
      </c>
      <c r="DE62">
        <v>0</v>
      </c>
      <c r="DF62">
        <f t="shared" si="30"/>
        <v>0</v>
      </c>
      <c r="DG62">
        <v>0</v>
      </c>
      <c r="DH62">
        <f t="shared" si="31"/>
        <v>0</v>
      </c>
      <c r="DI62">
        <v>0</v>
      </c>
      <c r="DJ62">
        <f t="shared" si="32"/>
        <v>0</v>
      </c>
      <c r="DK62">
        <v>0</v>
      </c>
      <c r="DL62">
        <f t="shared" si="33"/>
        <v>0</v>
      </c>
      <c r="DM62">
        <v>0</v>
      </c>
      <c r="DN62">
        <f t="shared" si="34"/>
        <v>0</v>
      </c>
      <c r="DO62">
        <v>0</v>
      </c>
      <c r="DP62">
        <f t="shared" si="35"/>
        <v>0</v>
      </c>
      <c r="DQ62">
        <v>0</v>
      </c>
      <c r="DR62">
        <f t="shared" si="36"/>
        <v>0</v>
      </c>
      <c r="DS62">
        <v>100</v>
      </c>
      <c r="DT62">
        <f t="shared" si="37"/>
        <v>1</v>
      </c>
      <c r="DU62">
        <v>0</v>
      </c>
      <c r="DV62">
        <f t="shared" si="38"/>
        <v>0</v>
      </c>
      <c r="DW62">
        <v>0</v>
      </c>
      <c r="DX62">
        <f t="shared" si="39"/>
        <v>0</v>
      </c>
      <c r="DY62">
        <v>0</v>
      </c>
      <c r="DZ62">
        <f t="shared" si="40"/>
        <v>0</v>
      </c>
      <c r="EA62">
        <v>0</v>
      </c>
      <c r="EB62">
        <f t="shared" si="41"/>
        <v>0</v>
      </c>
      <c r="EC62">
        <v>0</v>
      </c>
      <c r="ED62">
        <f t="shared" si="42"/>
        <v>0</v>
      </c>
      <c r="EE62">
        <v>0</v>
      </c>
      <c r="EF62">
        <f t="shared" si="43"/>
        <v>0</v>
      </c>
      <c r="EG62">
        <v>0</v>
      </c>
      <c r="EH62">
        <f t="shared" si="44"/>
        <v>0</v>
      </c>
      <c r="EI62">
        <v>0</v>
      </c>
      <c r="EJ62">
        <f t="shared" si="45"/>
        <v>0</v>
      </c>
      <c r="EK62">
        <v>0</v>
      </c>
      <c r="EL62">
        <f t="shared" si="46"/>
        <v>0</v>
      </c>
      <c r="EM62">
        <v>0</v>
      </c>
      <c r="EN62">
        <f t="shared" si="47"/>
        <v>0</v>
      </c>
      <c r="EO62">
        <v>0</v>
      </c>
      <c r="EP62">
        <f t="shared" si="48"/>
        <v>0</v>
      </c>
      <c r="EQ62">
        <v>0</v>
      </c>
      <c r="ER62">
        <f t="shared" si="49"/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 s="1" t="s">
        <v>382</v>
      </c>
      <c r="FF62" t="s">
        <v>264</v>
      </c>
    </row>
    <row r="63" spans="1:162" x14ac:dyDescent="0.45">
      <c r="A63">
        <v>62</v>
      </c>
      <c r="B63" t="s">
        <v>378</v>
      </c>
      <c r="C63" t="s">
        <v>71</v>
      </c>
      <c r="D63" t="s">
        <v>379</v>
      </c>
      <c r="E63" t="s">
        <v>380</v>
      </c>
      <c r="F63" s="2">
        <v>0</v>
      </c>
      <c r="G63">
        <v>594.1</v>
      </c>
      <c r="H63">
        <v>1941</v>
      </c>
      <c r="I63">
        <f>525+273</f>
        <v>798</v>
      </c>
      <c r="J63" s="2">
        <f t="shared" si="50"/>
        <v>0.41112828438948995</v>
      </c>
      <c r="K63">
        <f>1.1*10^-4</f>
        <v>1.1000000000000002E-4</v>
      </c>
      <c r="L63" t="s">
        <v>74</v>
      </c>
      <c r="M63">
        <v>0</v>
      </c>
      <c r="N63">
        <f t="shared" si="0"/>
        <v>0</v>
      </c>
      <c r="O63">
        <v>0</v>
      </c>
      <c r="P63">
        <f t="shared" si="1"/>
        <v>0</v>
      </c>
      <c r="Q63">
        <v>0</v>
      </c>
      <c r="R63">
        <f t="shared" si="2"/>
        <v>0</v>
      </c>
      <c r="S63">
        <v>0</v>
      </c>
      <c r="T63">
        <f t="shared" si="3"/>
        <v>0</v>
      </c>
      <c r="U63">
        <v>0</v>
      </c>
      <c r="V63">
        <f t="shared" si="4"/>
        <v>0</v>
      </c>
      <c r="W63">
        <v>0</v>
      </c>
      <c r="X63">
        <f t="shared" si="5"/>
        <v>0</v>
      </c>
      <c r="Y63">
        <v>0</v>
      </c>
      <c r="Z63">
        <f t="shared" si="6"/>
        <v>0</v>
      </c>
      <c r="AA63">
        <v>0</v>
      </c>
      <c r="AB63">
        <f t="shared" si="7"/>
        <v>0</v>
      </c>
      <c r="AC63">
        <v>0.09</v>
      </c>
      <c r="AD63">
        <f t="shared" si="8"/>
        <v>7.6666969313736726E-4</v>
      </c>
      <c r="AE63">
        <v>0</v>
      </c>
      <c r="AF63">
        <f t="shared" si="9"/>
        <v>0</v>
      </c>
      <c r="AG63">
        <v>0</v>
      </c>
      <c r="AH63">
        <f t="shared" si="10"/>
        <v>0</v>
      </c>
      <c r="AI63">
        <v>0</v>
      </c>
      <c r="AJ63">
        <f t="shared" si="11"/>
        <v>0</v>
      </c>
      <c r="AK63">
        <v>0</v>
      </c>
      <c r="AL63">
        <f t="shared" si="12"/>
        <v>0</v>
      </c>
      <c r="AM63">
        <v>0</v>
      </c>
      <c r="AN63">
        <f t="shared" si="13"/>
        <v>0</v>
      </c>
      <c r="AO63">
        <v>0</v>
      </c>
      <c r="AP63">
        <f t="shared" si="14"/>
        <v>0</v>
      </c>
      <c r="AQ63">
        <f t="shared" si="55"/>
        <v>99.728999999999999</v>
      </c>
      <c r="AR63">
        <f t="shared" si="15"/>
        <v>0.99114075947081048</v>
      </c>
      <c r="AS63">
        <v>0.16</v>
      </c>
      <c r="AT63">
        <f t="shared" si="16"/>
        <v>4.7571854459173644E-3</v>
      </c>
      <c r="AU63">
        <v>6.0000000000000001E-3</v>
      </c>
      <c r="AV63">
        <f t="shared" si="17"/>
        <v>2.8260507599509091E-3</v>
      </c>
      <c r="AW63">
        <v>1.4999999999999999E-2</v>
      </c>
      <c r="AX63">
        <f t="shared" si="18"/>
        <v>5.0933463018387184E-4</v>
      </c>
      <c r="AY63">
        <v>0</v>
      </c>
      <c r="AZ63">
        <f t="shared" si="19"/>
        <v>0</v>
      </c>
      <c r="BA63">
        <v>0</v>
      </c>
      <c r="BB63">
        <f t="shared" si="20"/>
        <v>0</v>
      </c>
      <c r="BC63">
        <v>0</v>
      </c>
      <c r="BD63">
        <f t="shared" si="21"/>
        <v>0</v>
      </c>
      <c r="BE63">
        <v>0</v>
      </c>
      <c r="BF63">
        <f t="shared" si="22"/>
        <v>0</v>
      </c>
      <c r="BG63">
        <v>0</v>
      </c>
      <c r="BH63">
        <f t="shared" si="23"/>
        <v>0</v>
      </c>
      <c r="BI63">
        <v>0</v>
      </c>
      <c r="BJ63">
        <f t="shared" si="24"/>
        <v>0</v>
      </c>
      <c r="BK63">
        <v>0</v>
      </c>
      <c r="BL63">
        <f t="shared" si="25"/>
        <v>0</v>
      </c>
      <c r="BM63">
        <v>0</v>
      </c>
      <c r="BN63">
        <f t="shared" si="26"/>
        <v>0</v>
      </c>
      <c r="BO63">
        <v>0</v>
      </c>
      <c r="BP63">
        <f t="shared" si="27"/>
        <v>0</v>
      </c>
      <c r="BQ63">
        <v>0</v>
      </c>
      <c r="BR63">
        <f t="shared" si="28"/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f t="shared" si="29"/>
        <v>0</v>
      </c>
      <c r="DE63">
        <v>0</v>
      </c>
      <c r="DF63">
        <f t="shared" si="30"/>
        <v>0</v>
      </c>
      <c r="DG63">
        <v>0</v>
      </c>
      <c r="DH63">
        <f t="shared" si="31"/>
        <v>0</v>
      </c>
      <c r="DI63">
        <v>0</v>
      </c>
      <c r="DJ63">
        <f t="shared" si="32"/>
        <v>0</v>
      </c>
      <c r="DK63">
        <v>0</v>
      </c>
      <c r="DL63">
        <f t="shared" si="33"/>
        <v>0</v>
      </c>
      <c r="DM63">
        <v>0</v>
      </c>
      <c r="DN63">
        <f t="shared" si="34"/>
        <v>0</v>
      </c>
      <c r="DO63">
        <v>0</v>
      </c>
      <c r="DP63">
        <f t="shared" si="35"/>
        <v>0</v>
      </c>
      <c r="DQ63">
        <v>0</v>
      </c>
      <c r="DR63">
        <f t="shared" si="36"/>
        <v>0</v>
      </c>
      <c r="DS63">
        <v>100</v>
      </c>
      <c r="DT63">
        <f t="shared" si="37"/>
        <v>1</v>
      </c>
      <c r="DU63">
        <v>0</v>
      </c>
      <c r="DV63">
        <f t="shared" si="38"/>
        <v>0</v>
      </c>
      <c r="DW63">
        <v>0</v>
      </c>
      <c r="DX63">
        <f t="shared" si="39"/>
        <v>0</v>
      </c>
      <c r="DY63">
        <v>0</v>
      </c>
      <c r="DZ63">
        <f t="shared" si="40"/>
        <v>0</v>
      </c>
      <c r="EA63">
        <v>0</v>
      </c>
      <c r="EB63">
        <f t="shared" si="41"/>
        <v>0</v>
      </c>
      <c r="EC63">
        <v>0</v>
      </c>
      <c r="ED63">
        <f t="shared" si="42"/>
        <v>0</v>
      </c>
      <c r="EE63">
        <v>0</v>
      </c>
      <c r="EF63">
        <f t="shared" si="43"/>
        <v>0</v>
      </c>
      <c r="EG63">
        <v>0</v>
      </c>
      <c r="EH63">
        <f t="shared" si="44"/>
        <v>0</v>
      </c>
      <c r="EI63">
        <v>0</v>
      </c>
      <c r="EJ63">
        <f t="shared" si="45"/>
        <v>0</v>
      </c>
      <c r="EK63">
        <v>0</v>
      </c>
      <c r="EL63">
        <f t="shared" si="46"/>
        <v>0</v>
      </c>
      <c r="EM63">
        <v>0</v>
      </c>
      <c r="EN63">
        <f t="shared" si="47"/>
        <v>0</v>
      </c>
      <c r="EO63">
        <v>0</v>
      </c>
      <c r="EP63">
        <f t="shared" si="48"/>
        <v>0</v>
      </c>
      <c r="EQ63">
        <v>0</v>
      </c>
      <c r="ER63">
        <f t="shared" si="49"/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 s="1" t="s">
        <v>382</v>
      </c>
      <c r="FF63" t="s">
        <v>264</v>
      </c>
    </row>
    <row r="64" spans="1:162" x14ac:dyDescent="0.45">
      <c r="A64">
        <v>63</v>
      </c>
      <c r="B64" t="s">
        <v>378</v>
      </c>
      <c r="C64" t="s">
        <v>71</v>
      </c>
      <c r="D64" t="s">
        <v>379</v>
      </c>
      <c r="E64" t="s">
        <v>380</v>
      </c>
      <c r="F64" s="2">
        <v>0</v>
      </c>
      <c r="G64">
        <v>594.1</v>
      </c>
      <c r="H64">
        <v>1941</v>
      </c>
      <c r="I64">
        <f>565+273</f>
        <v>838</v>
      </c>
      <c r="J64" s="2">
        <f t="shared" si="50"/>
        <v>0.43173621844410098</v>
      </c>
      <c r="K64">
        <f>1.1*10^-4</f>
        <v>1.1000000000000002E-4</v>
      </c>
      <c r="L64" t="s">
        <v>74</v>
      </c>
      <c r="M64">
        <v>0</v>
      </c>
      <c r="N64">
        <f t="shared" si="0"/>
        <v>0</v>
      </c>
      <c r="O64">
        <v>0</v>
      </c>
      <c r="P64">
        <f t="shared" si="1"/>
        <v>0</v>
      </c>
      <c r="Q64">
        <v>0</v>
      </c>
      <c r="R64">
        <f t="shared" si="2"/>
        <v>0</v>
      </c>
      <c r="S64">
        <v>0</v>
      </c>
      <c r="T64">
        <f t="shared" si="3"/>
        <v>0</v>
      </c>
      <c r="U64">
        <v>0</v>
      </c>
      <c r="V64">
        <f t="shared" si="4"/>
        <v>0</v>
      </c>
      <c r="W64">
        <v>0</v>
      </c>
      <c r="X64">
        <f t="shared" si="5"/>
        <v>0</v>
      </c>
      <c r="Y64">
        <v>0</v>
      </c>
      <c r="Z64">
        <f t="shared" si="6"/>
        <v>0</v>
      </c>
      <c r="AA64">
        <v>0</v>
      </c>
      <c r="AB64">
        <f t="shared" si="7"/>
        <v>0</v>
      </c>
      <c r="AC64">
        <v>0.09</v>
      </c>
      <c r="AD64">
        <f t="shared" si="8"/>
        <v>7.6666969313736726E-4</v>
      </c>
      <c r="AE64">
        <v>0</v>
      </c>
      <c r="AF64">
        <f t="shared" si="9"/>
        <v>0</v>
      </c>
      <c r="AG64">
        <v>0</v>
      </c>
      <c r="AH64">
        <f t="shared" si="10"/>
        <v>0</v>
      </c>
      <c r="AI64">
        <v>0</v>
      </c>
      <c r="AJ64">
        <f t="shared" si="11"/>
        <v>0</v>
      </c>
      <c r="AK64">
        <v>0</v>
      </c>
      <c r="AL64">
        <f t="shared" si="12"/>
        <v>0</v>
      </c>
      <c r="AM64">
        <v>0</v>
      </c>
      <c r="AN64">
        <f t="shared" si="13"/>
        <v>0</v>
      </c>
      <c r="AO64">
        <v>0</v>
      </c>
      <c r="AP64">
        <f t="shared" si="14"/>
        <v>0</v>
      </c>
      <c r="AQ64">
        <f t="shared" si="55"/>
        <v>99.728999999999999</v>
      </c>
      <c r="AR64">
        <f t="shared" si="15"/>
        <v>0.99114075947081048</v>
      </c>
      <c r="AS64">
        <v>0.16</v>
      </c>
      <c r="AT64">
        <f t="shared" si="16"/>
        <v>4.7571854459173644E-3</v>
      </c>
      <c r="AU64">
        <v>6.0000000000000001E-3</v>
      </c>
      <c r="AV64">
        <f t="shared" si="17"/>
        <v>2.8260507599509091E-3</v>
      </c>
      <c r="AW64">
        <v>1.4999999999999999E-2</v>
      </c>
      <c r="AX64">
        <f t="shared" si="18"/>
        <v>5.0933463018387184E-4</v>
      </c>
      <c r="AY64">
        <v>0</v>
      </c>
      <c r="AZ64">
        <f t="shared" si="19"/>
        <v>0</v>
      </c>
      <c r="BA64">
        <v>0</v>
      </c>
      <c r="BB64">
        <f t="shared" si="20"/>
        <v>0</v>
      </c>
      <c r="BC64">
        <v>0</v>
      </c>
      <c r="BD64">
        <f t="shared" si="21"/>
        <v>0</v>
      </c>
      <c r="BE64">
        <v>0</v>
      </c>
      <c r="BF64">
        <f t="shared" si="22"/>
        <v>0</v>
      </c>
      <c r="BG64">
        <v>0</v>
      </c>
      <c r="BH64">
        <f t="shared" si="23"/>
        <v>0</v>
      </c>
      <c r="BI64">
        <v>0</v>
      </c>
      <c r="BJ64">
        <f t="shared" si="24"/>
        <v>0</v>
      </c>
      <c r="BK64">
        <v>0</v>
      </c>
      <c r="BL64">
        <f t="shared" si="25"/>
        <v>0</v>
      </c>
      <c r="BM64">
        <v>0</v>
      </c>
      <c r="BN64">
        <f t="shared" si="26"/>
        <v>0</v>
      </c>
      <c r="BO64">
        <v>0</v>
      </c>
      <c r="BP64">
        <f t="shared" si="27"/>
        <v>0</v>
      </c>
      <c r="BQ64">
        <v>0</v>
      </c>
      <c r="BR64">
        <f t="shared" si="28"/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f t="shared" si="29"/>
        <v>0</v>
      </c>
      <c r="DE64">
        <v>0</v>
      </c>
      <c r="DF64">
        <f t="shared" si="30"/>
        <v>0</v>
      </c>
      <c r="DG64">
        <v>0</v>
      </c>
      <c r="DH64">
        <f t="shared" si="31"/>
        <v>0</v>
      </c>
      <c r="DI64">
        <v>0</v>
      </c>
      <c r="DJ64">
        <f t="shared" si="32"/>
        <v>0</v>
      </c>
      <c r="DK64">
        <v>0</v>
      </c>
      <c r="DL64">
        <f t="shared" si="33"/>
        <v>0</v>
      </c>
      <c r="DM64">
        <v>0</v>
      </c>
      <c r="DN64">
        <f t="shared" si="34"/>
        <v>0</v>
      </c>
      <c r="DO64">
        <v>0</v>
      </c>
      <c r="DP64">
        <f t="shared" si="35"/>
        <v>0</v>
      </c>
      <c r="DQ64">
        <v>0</v>
      </c>
      <c r="DR64">
        <f t="shared" si="36"/>
        <v>0</v>
      </c>
      <c r="DS64">
        <v>100</v>
      </c>
      <c r="DT64">
        <f t="shared" si="37"/>
        <v>1</v>
      </c>
      <c r="DU64">
        <v>0</v>
      </c>
      <c r="DV64">
        <f t="shared" si="38"/>
        <v>0</v>
      </c>
      <c r="DW64">
        <v>0</v>
      </c>
      <c r="DX64">
        <f t="shared" si="39"/>
        <v>0</v>
      </c>
      <c r="DY64">
        <v>0</v>
      </c>
      <c r="DZ64">
        <f t="shared" si="40"/>
        <v>0</v>
      </c>
      <c r="EA64">
        <v>0</v>
      </c>
      <c r="EB64">
        <f t="shared" si="41"/>
        <v>0</v>
      </c>
      <c r="EC64">
        <v>0</v>
      </c>
      <c r="ED64">
        <f t="shared" si="42"/>
        <v>0</v>
      </c>
      <c r="EE64">
        <v>0</v>
      </c>
      <c r="EF64">
        <f t="shared" si="43"/>
        <v>0</v>
      </c>
      <c r="EG64">
        <v>0</v>
      </c>
      <c r="EH64">
        <f t="shared" si="44"/>
        <v>0</v>
      </c>
      <c r="EI64">
        <v>0</v>
      </c>
      <c r="EJ64">
        <f t="shared" si="45"/>
        <v>0</v>
      </c>
      <c r="EK64">
        <v>0</v>
      </c>
      <c r="EL64">
        <f t="shared" si="46"/>
        <v>0</v>
      </c>
      <c r="EM64">
        <v>0</v>
      </c>
      <c r="EN64">
        <f t="shared" si="47"/>
        <v>0</v>
      </c>
      <c r="EO64">
        <v>0</v>
      </c>
      <c r="EP64">
        <f t="shared" si="48"/>
        <v>0</v>
      </c>
      <c r="EQ64">
        <v>0</v>
      </c>
      <c r="ER64">
        <f t="shared" si="49"/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 s="1" t="s">
        <v>382</v>
      </c>
      <c r="FF64" t="s">
        <v>264</v>
      </c>
    </row>
    <row r="65" spans="1:162" x14ac:dyDescent="0.45">
      <c r="A65">
        <v>64</v>
      </c>
      <c r="B65" t="s">
        <v>378</v>
      </c>
      <c r="C65" t="s">
        <v>71</v>
      </c>
      <c r="D65" t="s">
        <v>379</v>
      </c>
      <c r="E65" t="s">
        <v>380</v>
      </c>
      <c r="F65" s="2">
        <v>0</v>
      </c>
      <c r="G65">
        <v>594.1</v>
      </c>
      <c r="H65">
        <v>1941</v>
      </c>
      <c r="I65">
        <f>600+273</f>
        <v>873</v>
      </c>
      <c r="J65" s="2">
        <f t="shared" si="50"/>
        <v>0.44976816074188564</v>
      </c>
      <c r="K65">
        <f>1.1*10^-4</f>
        <v>1.1000000000000002E-4</v>
      </c>
      <c r="L65" t="s">
        <v>74</v>
      </c>
      <c r="M65">
        <v>0</v>
      </c>
      <c r="N65">
        <f t="shared" si="0"/>
        <v>0</v>
      </c>
      <c r="O65">
        <v>0</v>
      </c>
      <c r="P65">
        <f t="shared" si="1"/>
        <v>0</v>
      </c>
      <c r="Q65">
        <v>0</v>
      </c>
      <c r="R65">
        <f t="shared" si="2"/>
        <v>0</v>
      </c>
      <c r="S65">
        <v>0</v>
      </c>
      <c r="T65">
        <f t="shared" si="3"/>
        <v>0</v>
      </c>
      <c r="U65">
        <v>0</v>
      </c>
      <c r="V65">
        <f t="shared" si="4"/>
        <v>0</v>
      </c>
      <c r="W65">
        <v>0</v>
      </c>
      <c r="X65">
        <f t="shared" si="5"/>
        <v>0</v>
      </c>
      <c r="Y65">
        <v>0</v>
      </c>
      <c r="Z65">
        <f t="shared" si="6"/>
        <v>0</v>
      </c>
      <c r="AA65">
        <v>0</v>
      </c>
      <c r="AB65">
        <f t="shared" si="7"/>
        <v>0</v>
      </c>
      <c r="AC65">
        <v>0.09</v>
      </c>
      <c r="AD65">
        <f t="shared" si="8"/>
        <v>7.6666969313736726E-4</v>
      </c>
      <c r="AE65">
        <v>0</v>
      </c>
      <c r="AF65">
        <f t="shared" si="9"/>
        <v>0</v>
      </c>
      <c r="AG65">
        <v>0</v>
      </c>
      <c r="AH65">
        <f t="shared" si="10"/>
        <v>0</v>
      </c>
      <c r="AI65">
        <v>0</v>
      </c>
      <c r="AJ65">
        <f t="shared" si="11"/>
        <v>0</v>
      </c>
      <c r="AK65">
        <v>0</v>
      </c>
      <c r="AL65">
        <f t="shared" si="12"/>
        <v>0</v>
      </c>
      <c r="AM65">
        <v>0</v>
      </c>
      <c r="AN65">
        <f t="shared" si="13"/>
        <v>0</v>
      </c>
      <c r="AO65">
        <v>0</v>
      </c>
      <c r="AP65">
        <f t="shared" si="14"/>
        <v>0</v>
      </c>
      <c r="AQ65">
        <f t="shared" si="55"/>
        <v>99.728999999999999</v>
      </c>
      <c r="AR65">
        <f t="shared" si="15"/>
        <v>0.99114075947081048</v>
      </c>
      <c r="AS65">
        <v>0.16</v>
      </c>
      <c r="AT65">
        <f t="shared" si="16"/>
        <v>4.7571854459173644E-3</v>
      </c>
      <c r="AU65">
        <v>6.0000000000000001E-3</v>
      </c>
      <c r="AV65">
        <f t="shared" si="17"/>
        <v>2.8260507599509091E-3</v>
      </c>
      <c r="AW65">
        <v>1.4999999999999999E-2</v>
      </c>
      <c r="AX65">
        <f t="shared" si="18"/>
        <v>5.0933463018387184E-4</v>
      </c>
      <c r="AY65">
        <v>0</v>
      </c>
      <c r="AZ65">
        <f t="shared" si="19"/>
        <v>0</v>
      </c>
      <c r="BA65">
        <v>0</v>
      </c>
      <c r="BB65">
        <f t="shared" si="20"/>
        <v>0</v>
      </c>
      <c r="BC65">
        <v>0</v>
      </c>
      <c r="BD65">
        <f t="shared" si="21"/>
        <v>0</v>
      </c>
      <c r="BE65">
        <v>0</v>
      </c>
      <c r="BF65">
        <f t="shared" si="22"/>
        <v>0</v>
      </c>
      <c r="BG65">
        <v>0</v>
      </c>
      <c r="BH65">
        <f t="shared" si="23"/>
        <v>0</v>
      </c>
      <c r="BI65">
        <v>0</v>
      </c>
      <c r="BJ65">
        <f t="shared" si="24"/>
        <v>0</v>
      </c>
      <c r="BK65">
        <v>0</v>
      </c>
      <c r="BL65">
        <f t="shared" si="25"/>
        <v>0</v>
      </c>
      <c r="BM65">
        <v>0</v>
      </c>
      <c r="BN65">
        <f t="shared" si="26"/>
        <v>0</v>
      </c>
      <c r="BO65">
        <v>0</v>
      </c>
      <c r="BP65">
        <f t="shared" si="27"/>
        <v>0</v>
      </c>
      <c r="BQ65">
        <v>0</v>
      </c>
      <c r="BR65">
        <f t="shared" si="28"/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f t="shared" si="29"/>
        <v>0</v>
      </c>
      <c r="DE65">
        <v>0</v>
      </c>
      <c r="DF65">
        <f t="shared" si="30"/>
        <v>0</v>
      </c>
      <c r="DG65">
        <v>0</v>
      </c>
      <c r="DH65">
        <f t="shared" si="31"/>
        <v>0</v>
      </c>
      <c r="DI65">
        <v>0</v>
      </c>
      <c r="DJ65">
        <f t="shared" si="32"/>
        <v>0</v>
      </c>
      <c r="DK65">
        <v>0</v>
      </c>
      <c r="DL65">
        <f t="shared" si="33"/>
        <v>0</v>
      </c>
      <c r="DM65">
        <v>0</v>
      </c>
      <c r="DN65">
        <f t="shared" si="34"/>
        <v>0</v>
      </c>
      <c r="DO65">
        <v>0</v>
      </c>
      <c r="DP65">
        <f t="shared" si="35"/>
        <v>0</v>
      </c>
      <c r="DQ65">
        <v>0</v>
      </c>
      <c r="DR65">
        <f t="shared" si="36"/>
        <v>0</v>
      </c>
      <c r="DS65">
        <v>100</v>
      </c>
      <c r="DT65">
        <f t="shared" si="37"/>
        <v>1</v>
      </c>
      <c r="DU65">
        <v>0</v>
      </c>
      <c r="DV65">
        <f t="shared" si="38"/>
        <v>0</v>
      </c>
      <c r="DW65">
        <v>0</v>
      </c>
      <c r="DX65">
        <f t="shared" si="39"/>
        <v>0</v>
      </c>
      <c r="DY65">
        <v>0</v>
      </c>
      <c r="DZ65">
        <f t="shared" si="40"/>
        <v>0</v>
      </c>
      <c r="EA65">
        <v>0</v>
      </c>
      <c r="EB65">
        <f t="shared" si="41"/>
        <v>0</v>
      </c>
      <c r="EC65">
        <v>0</v>
      </c>
      <c r="ED65">
        <f t="shared" si="42"/>
        <v>0</v>
      </c>
      <c r="EE65">
        <v>0</v>
      </c>
      <c r="EF65">
        <f t="shared" si="43"/>
        <v>0</v>
      </c>
      <c r="EG65">
        <v>0</v>
      </c>
      <c r="EH65">
        <f t="shared" si="44"/>
        <v>0</v>
      </c>
      <c r="EI65">
        <v>0</v>
      </c>
      <c r="EJ65">
        <f t="shared" si="45"/>
        <v>0</v>
      </c>
      <c r="EK65">
        <v>0</v>
      </c>
      <c r="EL65">
        <f t="shared" si="46"/>
        <v>0</v>
      </c>
      <c r="EM65">
        <v>0</v>
      </c>
      <c r="EN65">
        <f t="shared" si="47"/>
        <v>0</v>
      </c>
      <c r="EO65">
        <v>0</v>
      </c>
      <c r="EP65">
        <f t="shared" si="48"/>
        <v>0</v>
      </c>
      <c r="EQ65">
        <v>0</v>
      </c>
      <c r="ER65">
        <f t="shared" si="49"/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 s="1" t="s">
        <v>382</v>
      </c>
      <c r="FF65" t="s">
        <v>264</v>
      </c>
    </row>
    <row r="66" spans="1:162" x14ac:dyDescent="0.45">
      <c r="A66">
        <v>65</v>
      </c>
      <c r="B66" t="s">
        <v>378</v>
      </c>
      <c r="C66" t="s">
        <v>71</v>
      </c>
      <c r="D66" t="s">
        <v>379</v>
      </c>
      <c r="E66" t="s">
        <v>380</v>
      </c>
      <c r="F66" s="2">
        <v>0</v>
      </c>
      <c r="G66">
        <v>594.1</v>
      </c>
      <c r="H66">
        <v>1941</v>
      </c>
      <c r="I66">
        <f>650+273</f>
        <v>923</v>
      </c>
      <c r="J66" s="2">
        <f t="shared" si="50"/>
        <v>0.47552807831014943</v>
      </c>
      <c r="K66">
        <f>1.1*10^-4</f>
        <v>1.1000000000000002E-4</v>
      </c>
      <c r="L66" t="s">
        <v>74</v>
      </c>
      <c r="M66">
        <v>0</v>
      </c>
      <c r="N66">
        <f t="shared" ref="N66:N129" si="56">((M66/100)/FH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O66">
        <v>0</v>
      </c>
      <c r="P66">
        <f t="shared" ref="P66:P129" si="57">((O66/100)/FJ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Q66">
        <v>0</v>
      </c>
      <c r="R66">
        <f t="shared" ref="R66:R129" si="58">((Q66/100)/FL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S66">
        <v>0</v>
      </c>
      <c r="T66">
        <f t="shared" ref="T66:T129" si="59">((S66/100)/FN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U66">
        <v>0</v>
      </c>
      <c r="V66">
        <f t="shared" ref="V66:V129" si="60">((U66/100)/FP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W66">
        <v>0</v>
      </c>
      <c r="X66">
        <f t="shared" ref="X66:X129" si="61">((W66/100)/FR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Y66">
        <v>0</v>
      </c>
      <c r="Z66">
        <f t="shared" ref="Z66:Z129" si="62">((Y66/100)/FT$2)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A66">
        <v>0</v>
      </c>
      <c r="AB66">
        <f t="shared" ref="AB66:AB129" si="63">((AA66/100)/FN$13)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C66">
        <v>0.09</v>
      </c>
      <c r="AD66">
        <f t="shared" ref="AD66:AD129" si="64">((AC66/100)/FH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7.6666969313736726E-4</v>
      </c>
      <c r="AE66">
        <v>0</v>
      </c>
      <c r="AF66">
        <f t="shared" ref="AF66:AF129" si="65">((AE66/100)/FJ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G66">
        <v>0</v>
      </c>
      <c r="AH66">
        <f t="shared" ref="AH66:AH129" si="66">((AG66/100)/FL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I66">
        <v>0</v>
      </c>
      <c r="AJ66">
        <f t="shared" ref="AJ66:AJ129" si="67">((AI66/100)/FN$6)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K66">
        <v>0</v>
      </c>
      <c r="AL66">
        <f t="shared" ref="AL66:AL129" si="68">((AK66/100)/FH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M66">
        <v>0</v>
      </c>
      <c r="AN66">
        <f t="shared" ref="AN66:AN129" si="69">((AM66/100)/FJ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O66">
        <v>0</v>
      </c>
      <c r="AP66">
        <f t="shared" ref="AP66:AP129" si="70">((AO66/100)/FL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AQ66">
        <f t="shared" si="55"/>
        <v>99.728999999999999</v>
      </c>
      <c r="AR66">
        <f t="shared" ref="AR66:AR129" si="71">((AQ66/100)/FH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0.99114075947081048</v>
      </c>
      <c r="AS66">
        <v>0.16</v>
      </c>
      <c r="AT66">
        <f t="shared" ref="AT66:AT129" si="72">((AS66/100)/FJ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4.7571854459173644E-3</v>
      </c>
      <c r="AU66">
        <v>6.0000000000000001E-3</v>
      </c>
      <c r="AV66">
        <f t="shared" ref="AV66:AV129" si="73">((AU66/100)/FL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2.8260507599509091E-3</v>
      </c>
      <c r="AW66">
        <v>1.4999999999999999E-2</v>
      </c>
      <c r="AX66">
        <f t="shared" ref="AX66:AX129" si="74">((AW66/100)/FN$16)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5.0933463018387184E-4</v>
      </c>
      <c r="AY66">
        <v>0</v>
      </c>
      <c r="AZ66">
        <f t="shared" ref="AZ66:AZ129" si="75">((AY66/100)/FJ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A66">
        <v>0</v>
      </c>
      <c r="BB66">
        <f t="shared" ref="BB66:BB129" si="76">((BA66/100)/FL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C66">
        <v>0</v>
      </c>
      <c r="BD66">
        <f t="shared" ref="BD66:BD129" si="77">((BC66/100)/FN$19)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E66">
        <v>0</v>
      </c>
      <c r="BF66">
        <f t="shared" ref="BF66:BF129" si="78">((BE66/100)/FH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G66">
        <v>0</v>
      </c>
      <c r="BH66">
        <f t="shared" ref="BH66:BH129" si="79">((BG66/100)/FJ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I66">
        <v>0</v>
      </c>
      <c r="BJ66">
        <f t="shared" ref="BJ66:BJ129" si="80">((BI66/100)/FN$25)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K66">
        <v>0</v>
      </c>
      <c r="BL66">
        <f t="shared" ref="BL66:BL129" si="81">((BK66/100)/FH$13)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M66">
        <v>0</v>
      </c>
      <c r="BN66">
        <f t="shared" ref="BN66:BN129" si="82">((BM66/100)/FN$10)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O66">
        <v>0</v>
      </c>
      <c r="BP66">
        <f t="shared" ref="BP66:BP129" si="83">((BO66/100)/FJ$28)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Q66">
        <v>0</v>
      </c>
      <c r="BR66">
        <f t="shared" ref="BR66:BR129" si="84">((BQ66/100)/FL$28)/((AC66/100)/FH$6+(S66/100)/FN$2+(AE66/100)/FJ$6+(AG66/100)/FL$6+(AI66/100)/FN$6+(AK66/100)/FH$10+(AM66/100)/FJ$10+(AO66/100)/FL$10+(Q66/100)/FL$2+(M66/100)/FH$2+(AQ66/100)/FH$16+(AS66/100)/FJ$16+(AU66/100)/FL$16+(AW66/100)/FN$16+(W66/100)/FR$2+(AY66/100)/FJ$19+(BA66/100)/FL$19+(BC66/100)/FN$19+(AA66/100)/FN$13+(BK66/100)/FH$13+(BM66/100)/FN$10+(BE66/100)/FH$25+(BG66/100)/FJ$25+(BI66/100)/FN$25+(BO66/100)/FJ$28+(BQ66/100)/FL$28+(O66/100)/FJ$2+(U66/100)/FP$2+(Y66/100)/FT$2)</f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f t="shared" ref="DD66:DD129" si="85">((DC66/100)/FX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E66">
        <v>0</v>
      </c>
      <c r="DF66">
        <f t="shared" ref="DF66:DF129" si="86">((DE66/100)/FZ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G66">
        <v>0</v>
      </c>
      <c r="DH66">
        <f t="shared" ref="DH66:DH129" si="87">((DG66/100)/GB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I66">
        <v>0</v>
      </c>
      <c r="DJ66">
        <f t="shared" ref="DJ66:DJ129" si="88">((DI66/100)/FJ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K66">
        <v>0</v>
      </c>
      <c r="DL66">
        <f t="shared" ref="DL66:DL129" si="89">((DK66/100)/FN$10)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M66">
        <v>0</v>
      </c>
      <c r="DN66">
        <f t="shared" ref="DN66:DN129" si="90">((DM66/100)/FH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O66">
        <v>0</v>
      </c>
      <c r="DP66">
        <f t="shared" ref="DP66:DP129" si="91">((DO66/100)/FJ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Q66">
        <v>0</v>
      </c>
      <c r="DR66">
        <f t="shared" ref="DR66:DR129" si="92">((DQ66/100)/FL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S66">
        <v>100</v>
      </c>
      <c r="DT66">
        <f t="shared" ref="DT66:DT129" si="93">((DS66/100)/FN$13)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1</v>
      </c>
      <c r="DU66">
        <v>0</v>
      </c>
      <c r="DV66">
        <f t="shared" ref="DV66:DV129" si="94">((DU66/100)/FH$19)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W66">
        <v>0</v>
      </c>
      <c r="DX66">
        <f t="shared" ref="DX66:DX129" si="95">((DW66/100)/FH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DY66">
        <v>0</v>
      </c>
      <c r="DZ66">
        <f t="shared" ref="DZ66:DZ129" si="96">((DY66/100)/FP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A66">
        <v>0</v>
      </c>
      <c r="EB66">
        <f t="shared" ref="EB66:EB129" si="97">((EA66/100)/FL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C66">
        <v>0</v>
      </c>
      <c r="ED66">
        <f t="shared" ref="ED66:ED129" si="98">((EC66/100)/FH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E66">
        <v>0</v>
      </c>
      <c r="EF66">
        <f t="shared" ref="EF66:EF129" si="99">((EE66/100)/FJ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G66">
        <v>0</v>
      </c>
      <c r="EH66">
        <f t="shared" ref="EH66:EH129" si="100">((EG66/100)/FR$2)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I66">
        <v>0</v>
      </c>
      <c r="EJ66">
        <f t="shared" ref="EJ66:EJ129" si="101">((EI66/100)/FH$6)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K66">
        <v>0</v>
      </c>
      <c r="EL66">
        <f t="shared" ref="EL66:EL129" si="102">((EK66/100)/FH$10)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M66">
        <v>0</v>
      </c>
      <c r="EN66">
        <f t="shared" ref="EN66:EN129" si="103">((EM66/100)/FM$22)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O66">
        <v>0</v>
      </c>
      <c r="EP66">
        <f t="shared" ref="EP66:EP129" si="104">((EO66/100)/FL$25)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</f>
        <v>0</v>
      </c>
      <c r="EQ66">
        <v>0</v>
      </c>
      <c r="ER66">
        <f t="shared" ref="ER66:ER129" si="105">(((EQ66/100)/FH$28)/((DC66/100)/FX$2+(DE66/100)/FZ$2+(DG66/100)/GB$2+(DI66/100)/FJ$2+(DK66/100)/FN$10+(DM66/100)/FH$13+(DO66/100)/FJ$13+(DQ66/100)/FL$13+(DS66/100)/FN$13+(DU66/100)/FH$19+(DW66/100)/FH$2+(DY66/100)/FP$2+(EA66/100)/FL$2+(EC66/100)/FH$22+(EE66/100)/FJ$22+(EG66/100)/FR$2+(EI66/100)/FH$6+(EK66/100)/FH$10+(EM66/100)/FM$22+(EO66/100)/FL$25+(EQ66/100)/FH$28))</f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 s="1" t="s">
        <v>382</v>
      </c>
      <c r="FF66" t="s">
        <v>264</v>
      </c>
    </row>
    <row r="67" spans="1:162" x14ac:dyDescent="0.45">
      <c r="A67">
        <v>66</v>
      </c>
      <c r="B67" t="s">
        <v>33</v>
      </c>
      <c r="C67" t="s">
        <v>51</v>
      </c>
      <c r="D67" t="s">
        <v>383</v>
      </c>
      <c r="E67" t="s">
        <v>384</v>
      </c>
      <c r="F67" s="2">
        <v>1</v>
      </c>
      <c r="G67">
        <v>234.3</v>
      </c>
      <c r="H67">
        <f>1000+273</f>
        <v>1273</v>
      </c>
      <c r="I67">
        <v>298</v>
      </c>
      <c r="J67" s="2">
        <f t="shared" ref="J67:J130" si="106">I67/H67</f>
        <v>0.23409269442262373</v>
      </c>
      <c r="K67">
        <f>0.00423/(6.86/4)</f>
        <v>2.4664723032069972E-3</v>
      </c>
      <c r="L67" t="s">
        <v>64</v>
      </c>
      <c r="M67">
        <f>100-W67-AC67</f>
        <v>91.2</v>
      </c>
      <c r="N67">
        <f t="shared" si="56"/>
        <v>0.83760370100132131</v>
      </c>
      <c r="O67">
        <v>0</v>
      </c>
      <c r="P67">
        <f t="shared" si="57"/>
        <v>0</v>
      </c>
      <c r="Q67">
        <v>0</v>
      </c>
      <c r="R67">
        <f t="shared" si="58"/>
        <v>0</v>
      </c>
      <c r="S67">
        <v>0</v>
      </c>
      <c r="T67">
        <f t="shared" si="59"/>
        <v>0</v>
      </c>
      <c r="U67">
        <v>0</v>
      </c>
      <c r="V67">
        <f t="shared" si="60"/>
        <v>0</v>
      </c>
      <c r="W67">
        <v>6.3</v>
      </c>
      <c r="X67">
        <f t="shared" si="61"/>
        <v>0.13626941114500665</v>
      </c>
      <c r="Y67">
        <v>0</v>
      </c>
      <c r="Z67">
        <f t="shared" si="62"/>
        <v>0</v>
      </c>
      <c r="AA67">
        <v>0</v>
      </c>
      <c r="AB67">
        <f t="shared" si="63"/>
        <v>0</v>
      </c>
      <c r="AC67">
        <v>2.5</v>
      </c>
      <c r="AD67">
        <f t="shared" si="64"/>
        <v>2.6126887853672152E-2</v>
      </c>
      <c r="AE67">
        <v>0</v>
      </c>
      <c r="AF67">
        <f t="shared" si="65"/>
        <v>0</v>
      </c>
      <c r="AG67">
        <v>0</v>
      </c>
      <c r="AH67">
        <f t="shared" si="66"/>
        <v>0</v>
      </c>
      <c r="AI67">
        <v>0</v>
      </c>
      <c r="AJ67">
        <f t="shared" si="67"/>
        <v>0</v>
      </c>
      <c r="AK67">
        <v>0</v>
      </c>
      <c r="AL67">
        <f t="shared" si="68"/>
        <v>0</v>
      </c>
      <c r="AM67">
        <v>0</v>
      </c>
      <c r="AN67">
        <f t="shared" si="69"/>
        <v>0</v>
      </c>
      <c r="AO67">
        <v>0</v>
      </c>
      <c r="AP67">
        <f t="shared" si="70"/>
        <v>0</v>
      </c>
      <c r="AQ67">
        <v>0</v>
      </c>
      <c r="AR67">
        <f t="shared" si="71"/>
        <v>0</v>
      </c>
      <c r="AS67">
        <v>0</v>
      </c>
      <c r="AT67">
        <f t="shared" si="72"/>
        <v>0</v>
      </c>
      <c r="AU67">
        <v>0</v>
      </c>
      <c r="AV67">
        <f t="shared" si="73"/>
        <v>0</v>
      </c>
      <c r="AW67">
        <v>0</v>
      </c>
      <c r="AX67">
        <f t="shared" si="74"/>
        <v>0</v>
      </c>
      <c r="AY67">
        <v>0</v>
      </c>
      <c r="AZ67">
        <f t="shared" si="75"/>
        <v>0</v>
      </c>
      <c r="BA67">
        <v>0</v>
      </c>
      <c r="BB67">
        <f t="shared" si="76"/>
        <v>0</v>
      </c>
      <c r="BC67">
        <v>0</v>
      </c>
      <c r="BD67">
        <f t="shared" si="77"/>
        <v>0</v>
      </c>
      <c r="BE67">
        <v>0</v>
      </c>
      <c r="BF67">
        <f t="shared" si="78"/>
        <v>0</v>
      </c>
      <c r="BG67">
        <v>0</v>
      </c>
      <c r="BH67">
        <f t="shared" si="79"/>
        <v>0</v>
      </c>
      <c r="BI67">
        <v>0</v>
      </c>
      <c r="BJ67">
        <f t="shared" si="80"/>
        <v>0</v>
      </c>
      <c r="BK67">
        <v>0</v>
      </c>
      <c r="BL67">
        <f t="shared" si="81"/>
        <v>0</v>
      </c>
      <c r="BM67">
        <v>0</v>
      </c>
      <c r="BN67">
        <f t="shared" si="82"/>
        <v>0</v>
      </c>
      <c r="BO67">
        <v>0</v>
      </c>
      <c r="BP67">
        <f t="shared" si="83"/>
        <v>0</v>
      </c>
      <c r="BQ67">
        <v>0</v>
      </c>
      <c r="BR67">
        <f t="shared" si="84"/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f t="shared" si="85"/>
        <v>0</v>
      </c>
      <c r="DE67">
        <v>0</v>
      </c>
      <c r="DF67">
        <f t="shared" si="86"/>
        <v>0</v>
      </c>
      <c r="DG67">
        <v>100</v>
      </c>
      <c r="DH67">
        <f t="shared" si="87"/>
        <v>1</v>
      </c>
      <c r="DI67">
        <v>0</v>
      </c>
      <c r="DJ67">
        <f t="shared" si="88"/>
        <v>0</v>
      </c>
      <c r="DK67">
        <v>0</v>
      </c>
      <c r="DL67">
        <f t="shared" si="89"/>
        <v>0</v>
      </c>
      <c r="DM67">
        <v>0</v>
      </c>
      <c r="DN67">
        <f t="shared" si="90"/>
        <v>0</v>
      </c>
      <c r="DO67">
        <v>0</v>
      </c>
      <c r="DP67">
        <f t="shared" si="91"/>
        <v>0</v>
      </c>
      <c r="DQ67">
        <v>0</v>
      </c>
      <c r="DR67">
        <f t="shared" si="92"/>
        <v>0</v>
      </c>
      <c r="DS67">
        <v>0</v>
      </c>
      <c r="DT67">
        <f t="shared" si="93"/>
        <v>0</v>
      </c>
      <c r="DU67">
        <v>0</v>
      </c>
      <c r="DV67">
        <f t="shared" si="94"/>
        <v>0</v>
      </c>
      <c r="DW67">
        <v>0</v>
      </c>
      <c r="DX67">
        <f t="shared" si="95"/>
        <v>0</v>
      </c>
      <c r="DY67">
        <v>0</v>
      </c>
      <c r="DZ67">
        <f t="shared" si="96"/>
        <v>0</v>
      </c>
      <c r="EA67">
        <v>0</v>
      </c>
      <c r="EB67">
        <f t="shared" si="97"/>
        <v>0</v>
      </c>
      <c r="EC67">
        <v>0</v>
      </c>
      <c r="ED67">
        <f t="shared" si="98"/>
        <v>0</v>
      </c>
      <c r="EE67">
        <v>0</v>
      </c>
      <c r="EF67">
        <f t="shared" si="99"/>
        <v>0</v>
      </c>
      <c r="EG67">
        <v>0</v>
      </c>
      <c r="EH67">
        <f t="shared" si="100"/>
        <v>0</v>
      </c>
      <c r="EI67">
        <v>0</v>
      </c>
      <c r="EJ67">
        <f t="shared" si="101"/>
        <v>0</v>
      </c>
      <c r="EK67">
        <v>0</v>
      </c>
      <c r="EL67">
        <f t="shared" si="102"/>
        <v>0</v>
      </c>
      <c r="EM67">
        <v>0</v>
      </c>
      <c r="EN67">
        <f t="shared" si="103"/>
        <v>0</v>
      </c>
      <c r="EO67">
        <v>0</v>
      </c>
      <c r="EP67">
        <f t="shared" si="104"/>
        <v>0</v>
      </c>
      <c r="EQ67">
        <v>0</v>
      </c>
      <c r="ER67">
        <f t="shared" si="105"/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 s="1" t="s">
        <v>386</v>
      </c>
      <c r="FF67" t="s">
        <v>387</v>
      </c>
    </row>
    <row r="68" spans="1:162" x14ac:dyDescent="0.45">
      <c r="A68">
        <v>67</v>
      </c>
      <c r="B68" t="s">
        <v>33</v>
      </c>
      <c r="C68" t="s">
        <v>51</v>
      </c>
      <c r="D68" t="s">
        <v>383</v>
      </c>
      <c r="E68" t="s">
        <v>384</v>
      </c>
      <c r="F68" s="2">
        <v>1</v>
      </c>
      <c r="G68">
        <v>234.3</v>
      </c>
      <c r="H68">
        <f>1000+273</f>
        <v>1273</v>
      </c>
      <c r="I68">
        <v>298</v>
      </c>
      <c r="J68" s="2">
        <f t="shared" si="106"/>
        <v>0.23409269442262373</v>
      </c>
      <c r="K68">
        <f>0.00423/(6.86/4)</f>
        <v>2.4664723032069972E-3</v>
      </c>
      <c r="L68" t="s">
        <v>64</v>
      </c>
      <c r="M68">
        <f>100-W68-AC68</f>
        <v>91.2</v>
      </c>
      <c r="N68">
        <f t="shared" si="56"/>
        <v>0.83760370100132131</v>
      </c>
      <c r="O68">
        <v>0</v>
      </c>
      <c r="P68">
        <f t="shared" si="57"/>
        <v>0</v>
      </c>
      <c r="Q68">
        <v>0</v>
      </c>
      <c r="R68">
        <f t="shared" si="58"/>
        <v>0</v>
      </c>
      <c r="S68">
        <v>0</v>
      </c>
      <c r="T68">
        <f t="shared" si="59"/>
        <v>0</v>
      </c>
      <c r="U68">
        <v>0</v>
      </c>
      <c r="V68">
        <f t="shared" si="60"/>
        <v>0</v>
      </c>
      <c r="W68">
        <v>6.3</v>
      </c>
      <c r="X68">
        <f t="shared" si="61"/>
        <v>0.13626941114500665</v>
      </c>
      <c r="Y68">
        <v>0</v>
      </c>
      <c r="Z68">
        <f t="shared" si="62"/>
        <v>0</v>
      </c>
      <c r="AA68">
        <v>0</v>
      </c>
      <c r="AB68">
        <f t="shared" si="63"/>
        <v>0</v>
      </c>
      <c r="AC68">
        <v>2.5</v>
      </c>
      <c r="AD68">
        <f t="shared" si="64"/>
        <v>2.6126887853672152E-2</v>
      </c>
      <c r="AE68">
        <v>0</v>
      </c>
      <c r="AF68">
        <f t="shared" si="65"/>
        <v>0</v>
      </c>
      <c r="AG68">
        <v>0</v>
      </c>
      <c r="AH68">
        <f t="shared" si="66"/>
        <v>0</v>
      </c>
      <c r="AI68">
        <v>0</v>
      </c>
      <c r="AJ68">
        <f t="shared" si="67"/>
        <v>0</v>
      </c>
      <c r="AK68">
        <v>0</v>
      </c>
      <c r="AL68">
        <f t="shared" si="68"/>
        <v>0</v>
      </c>
      <c r="AM68">
        <v>0</v>
      </c>
      <c r="AN68">
        <f t="shared" si="69"/>
        <v>0</v>
      </c>
      <c r="AO68">
        <v>0</v>
      </c>
      <c r="AP68">
        <f t="shared" si="70"/>
        <v>0</v>
      </c>
      <c r="AQ68">
        <v>0</v>
      </c>
      <c r="AR68">
        <f t="shared" si="71"/>
        <v>0</v>
      </c>
      <c r="AS68">
        <v>0</v>
      </c>
      <c r="AT68">
        <f t="shared" si="72"/>
        <v>0</v>
      </c>
      <c r="AU68">
        <v>0</v>
      </c>
      <c r="AV68">
        <f t="shared" si="73"/>
        <v>0</v>
      </c>
      <c r="AW68">
        <v>0</v>
      </c>
      <c r="AX68">
        <f t="shared" si="74"/>
        <v>0</v>
      </c>
      <c r="AY68">
        <v>0</v>
      </c>
      <c r="AZ68">
        <f t="shared" si="75"/>
        <v>0</v>
      </c>
      <c r="BA68">
        <v>0</v>
      </c>
      <c r="BB68">
        <f t="shared" si="76"/>
        <v>0</v>
      </c>
      <c r="BC68">
        <v>0</v>
      </c>
      <c r="BD68">
        <f t="shared" si="77"/>
        <v>0</v>
      </c>
      <c r="BE68">
        <v>0</v>
      </c>
      <c r="BF68">
        <f t="shared" si="78"/>
        <v>0</v>
      </c>
      <c r="BG68">
        <v>0</v>
      </c>
      <c r="BH68">
        <f t="shared" si="79"/>
        <v>0</v>
      </c>
      <c r="BI68">
        <v>0</v>
      </c>
      <c r="BJ68">
        <f t="shared" si="80"/>
        <v>0</v>
      </c>
      <c r="BK68">
        <v>0</v>
      </c>
      <c r="BL68">
        <f t="shared" si="81"/>
        <v>0</v>
      </c>
      <c r="BM68">
        <v>0</v>
      </c>
      <c r="BN68">
        <f t="shared" si="82"/>
        <v>0</v>
      </c>
      <c r="BO68">
        <v>0</v>
      </c>
      <c r="BP68">
        <f t="shared" si="83"/>
        <v>0</v>
      </c>
      <c r="BQ68">
        <v>0</v>
      </c>
      <c r="BR68">
        <f t="shared" si="84"/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f t="shared" si="85"/>
        <v>0</v>
      </c>
      <c r="DE68">
        <v>0</v>
      </c>
      <c r="DF68">
        <f t="shared" si="86"/>
        <v>0</v>
      </c>
      <c r="DG68">
        <v>100</v>
      </c>
      <c r="DH68">
        <f t="shared" si="87"/>
        <v>1</v>
      </c>
      <c r="DI68">
        <v>0</v>
      </c>
      <c r="DJ68">
        <f t="shared" si="88"/>
        <v>0</v>
      </c>
      <c r="DK68">
        <v>0</v>
      </c>
      <c r="DL68">
        <f t="shared" si="89"/>
        <v>0</v>
      </c>
      <c r="DM68">
        <v>0</v>
      </c>
      <c r="DN68">
        <f t="shared" si="90"/>
        <v>0</v>
      </c>
      <c r="DO68">
        <v>0</v>
      </c>
      <c r="DP68">
        <f t="shared" si="91"/>
        <v>0</v>
      </c>
      <c r="DQ68">
        <v>0</v>
      </c>
      <c r="DR68">
        <f t="shared" si="92"/>
        <v>0</v>
      </c>
      <c r="DS68">
        <v>0</v>
      </c>
      <c r="DT68">
        <f t="shared" si="93"/>
        <v>0</v>
      </c>
      <c r="DU68">
        <v>0</v>
      </c>
      <c r="DV68">
        <f t="shared" si="94"/>
        <v>0</v>
      </c>
      <c r="DW68">
        <v>0</v>
      </c>
      <c r="DX68">
        <f t="shared" si="95"/>
        <v>0</v>
      </c>
      <c r="DY68">
        <v>0</v>
      </c>
      <c r="DZ68">
        <f t="shared" si="96"/>
        <v>0</v>
      </c>
      <c r="EA68">
        <v>0</v>
      </c>
      <c r="EB68">
        <f t="shared" si="97"/>
        <v>0</v>
      </c>
      <c r="EC68">
        <v>0</v>
      </c>
      <c r="ED68">
        <f t="shared" si="98"/>
        <v>0</v>
      </c>
      <c r="EE68">
        <v>0</v>
      </c>
      <c r="EF68">
        <f t="shared" si="99"/>
        <v>0</v>
      </c>
      <c r="EG68">
        <v>0</v>
      </c>
      <c r="EH68">
        <f t="shared" si="100"/>
        <v>0</v>
      </c>
      <c r="EI68">
        <v>0</v>
      </c>
      <c r="EJ68">
        <f t="shared" si="101"/>
        <v>0</v>
      </c>
      <c r="EK68">
        <v>0</v>
      </c>
      <c r="EL68">
        <f t="shared" si="102"/>
        <v>0</v>
      </c>
      <c r="EM68">
        <v>0</v>
      </c>
      <c r="EN68">
        <f t="shared" si="103"/>
        <v>0</v>
      </c>
      <c r="EO68">
        <v>0</v>
      </c>
      <c r="EP68">
        <f t="shared" si="104"/>
        <v>0</v>
      </c>
      <c r="EQ68">
        <v>0</v>
      </c>
      <c r="ER68">
        <f t="shared" si="105"/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 s="1" t="s">
        <v>388</v>
      </c>
      <c r="FF68" t="s">
        <v>387</v>
      </c>
    </row>
    <row r="69" spans="1:162" x14ac:dyDescent="0.45">
      <c r="A69">
        <v>68</v>
      </c>
      <c r="B69" t="s">
        <v>33</v>
      </c>
      <c r="C69" t="s">
        <v>51</v>
      </c>
      <c r="E69" t="s">
        <v>389</v>
      </c>
      <c r="F69" s="2">
        <v>1</v>
      </c>
      <c r="G69">
        <v>234.3</v>
      </c>
      <c r="H69">
        <f>1000+273</f>
        <v>1273</v>
      </c>
      <c r="I69">
        <v>298</v>
      </c>
      <c r="J69" s="2">
        <f t="shared" si="106"/>
        <v>0.23409269442262373</v>
      </c>
      <c r="K69">
        <f>0.00423/(6.86/4)</f>
        <v>2.4664723032069972E-3</v>
      </c>
      <c r="L69" t="s">
        <v>64</v>
      </c>
      <c r="M69">
        <f>100-W69-AC69</f>
        <v>94.5</v>
      </c>
      <c r="N69">
        <f t="shared" si="56"/>
        <v>0.87945270965218525</v>
      </c>
      <c r="O69">
        <v>0</v>
      </c>
      <c r="P69">
        <f t="shared" si="57"/>
        <v>0</v>
      </c>
      <c r="Q69">
        <v>0</v>
      </c>
      <c r="R69">
        <f t="shared" si="58"/>
        <v>0</v>
      </c>
      <c r="S69">
        <v>0</v>
      </c>
      <c r="T69">
        <f t="shared" si="59"/>
        <v>0</v>
      </c>
      <c r="U69">
        <v>0</v>
      </c>
      <c r="V69">
        <f t="shared" si="60"/>
        <v>0</v>
      </c>
      <c r="W69">
        <v>5.5</v>
      </c>
      <c r="X69">
        <f t="shared" si="61"/>
        <v>0.12054729034781476</v>
      </c>
      <c r="Y69">
        <v>0</v>
      </c>
      <c r="Z69">
        <f t="shared" si="62"/>
        <v>0</v>
      </c>
      <c r="AA69">
        <v>0</v>
      </c>
      <c r="AB69">
        <f t="shared" si="63"/>
        <v>0</v>
      </c>
      <c r="AC69">
        <v>0</v>
      </c>
      <c r="AD69">
        <f t="shared" si="64"/>
        <v>0</v>
      </c>
      <c r="AE69">
        <v>0</v>
      </c>
      <c r="AF69">
        <f t="shared" si="65"/>
        <v>0</v>
      </c>
      <c r="AG69">
        <v>0</v>
      </c>
      <c r="AH69">
        <f t="shared" si="66"/>
        <v>0</v>
      </c>
      <c r="AI69">
        <v>0</v>
      </c>
      <c r="AJ69">
        <f t="shared" si="67"/>
        <v>0</v>
      </c>
      <c r="AK69">
        <v>0</v>
      </c>
      <c r="AL69">
        <f t="shared" si="68"/>
        <v>0</v>
      </c>
      <c r="AM69">
        <v>0</v>
      </c>
      <c r="AN69">
        <f t="shared" si="69"/>
        <v>0</v>
      </c>
      <c r="AO69">
        <v>0</v>
      </c>
      <c r="AP69">
        <f t="shared" si="70"/>
        <v>0</v>
      </c>
      <c r="AQ69">
        <v>0</v>
      </c>
      <c r="AR69">
        <f t="shared" si="71"/>
        <v>0</v>
      </c>
      <c r="AS69">
        <v>0</v>
      </c>
      <c r="AT69">
        <f t="shared" si="72"/>
        <v>0</v>
      </c>
      <c r="AU69">
        <v>0</v>
      </c>
      <c r="AV69">
        <f t="shared" si="73"/>
        <v>0</v>
      </c>
      <c r="AW69">
        <v>0</v>
      </c>
      <c r="AX69">
        <f t="shared" si="74"/>
        <v>0</v>
      </c>
      <c r="AY69">
        <v>0</v>
      </c>
      <c r="AZ69">
        <f t="shared" si="75"/>
        <v>0</v>
      </c>
      <c r="BA69">
        <v>0</v>
      </c>
      <c r="BB69">
        <f t="shared" si="76"/>
        <v>0</v>
      </c>
      <c r="BC69">
        <v>0</v>
      </c>
      <c r="BD69">
        <f t="shared" si="77"/>
        <v>0</v>
      </c>
      <c r="BE69">
        <v>0</v>
      </c>
      <c r="BF69">
        <f t="shared" si="78"/>
        <v>0</v>
      </c>
      <c r="BG69">
        <v>0</v>
      </c>
      <c r="BH69">
        <f t="shared" si="79"/>
        <v>0</v>
      </c>
      <c r="BI69">
        <v>0</v>
      </c>
      <c r="BJ69">
        <f t="shared" si="80"/>
        <v>0</v>
      </c>
      <c r="BK69">
        <v>0</v>
      </c>
      <c r="BL69">
        <f t="shared" si="81"/>
        <v>0</v>
      </c>
      <c r="BM69">
        <v>0</v>
      </c>
      <c r="BN69">
        <f t="shared" si="82"/>
        <v>0</v>
      </c>
      <c r="BO69">
        <v>0</v>
      </c>
      <c r="BP69">
        <f t="shared" si="83"/>
        <v>0</v>
      </c>
      <c r="BQ69">
        <v>0</v>
      </c>
      <c r="BR69">
        <f t="shared" si="84"/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f t="shared" si="85"/>
        <v>0</v>
      </c>
      <c r="DE69">
        <v>0</v>
      </c>
      <c r="DF69">
        <f t="shared" si="86"/>
        <v>0</v>
      </c>
      <c r="DG69">
        <v>100</v>
      </c>
      <c r="DH69">
        <f t="shared" si="87"/>
        <v>1</v>
      </c>
      <c r="DI69">
        <v>0</v>
      </c>
      <c r="DJ69">
        <f t="shared" si="88"/>
        <v>0</v>
      </c>
      <c r="DK69">
        <v>0</v>
      </c>
      <c r="DL69">
        <f t="shared" si="89"/>
        <v>0</v>
      </c>
      <c r="DM69">
        <v>0</v>
      </c>
      <c r="DN69">
        <f t="shared" si="90"/>
        <v>0</v>
      </c>
      <c r="DO69">
        <v>0</v>
      </c>
      <c r="DP69">
        <f t="shared" si="91"/>
        <v>0</v>
      </c>
      <c r="DQ69">
        <v>0</v>
      </c>
      <c r="DR69">
        <f t="shared" si="92"/>
        <v>0</v>
      </c>
      <c r="DS69">
        <v>0</v>
      </c>
      <c r="DT69">
        <f t="shared" si="93"/>
        <v>0</v>
      </c>
      <c r="DU69">
        <v>0</v>
      </c>
      <c r="DV69">
        <f t="shared" si="94"/>
        <v>0</v>
      </c>
      <c r="DW69">
        <v>0</v>
      </c>
      <c r="DX69">
        <f t="shared" si="95"/>
        <v>0</v>
      </c>
      <c r="DY69">
        <v>0</v>
      </c>
      <c r="DZ69">
        <f t="shared" si="96"/>
        <v>0</v>
      </c>
      <c r="EA69">
        <v>0</v>
      </c>
      <c r="EB69">
        <f t="shared" si="97"/>
        <v>0</v>
      </c>
      <c r="EC69">
        <v>0</v>
      </c>
      <c r="ED69">
        <f t="shared" si="98"/>
        <v>0</v>
      </c>
      <c r="EE69">
        <v>0</v>
      </c>
      <c r="EF69">
        <f t="shared" si="99"/>
        <v>0</v>
      </c>
      <c r="EG69">
        <v>0</v>
      </c>
      <c r="EH69">
        <f t="shared" si="100"/>
        <v>0</v>
      </c>
      <c r="EI69">
        <v>0</v>
      </c>
      <c r="EJ69">
        <f t="shared" si="101"/>
        <v>0</v>
      </c>
      <c r="EK69">
        <v>0</v>
      </c>
      <c r="EL69">
        <f t="shared" si="102"/>
        <v>0</v>
      </c>
      <c r="EM69">
        <v>0</v>
      </c>
      <c r="EN69">
        <f t="shared" si="103"/>
        <v>0</v>
      </c>
      <c r="EO69">
        <v>0</v>
      </c>
      <c r="EP69">
        <f t="shared" si="104"/>
        <v>0</v>
      </c>
      <c r="EQ69">
        <v>0</v>
      </c>
      <c r="ER69">
        <f t="shared" si="105"/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 s="1" t="s">
        <v>390</v>
      </c>
      <c r="FF69" t="s">
        <v>387</v>
      </c>
    </row>
    <row r="70" spans="1:162" x14ac:dyDescent="0.45">
      <c r="A70">
        <v>69</v>
      </c>
      <c r="B70" t="s">
        <v>33</v>
      </c>
      <c r="C70" t="s">
        <v>51</v>
      </c>
      <c r="E70" t="s">
        <v>391</v>
      </c>
      <c r="F70" s="2">
        <v>1</v>
      </c>
      <c r="G70">
        <v>234.3</v>
      </c>
      <c r="H70">
        <f>1000+273</f>
        <v>1273</v>
      </c>
      <c r="I70">
        <v>298</v>
      </c>
      <c r="J70" s="2">
        <f t="shared" si="106"/>
        <v>0.23409269442262373</v>
      </c>
      <c r="K70">
        <f>0.00423/(6.86/4)</f>
        <v>2.4664723032069972E-3</v>
      </c>
      <c r="L70" t="s">
        <v>64</v>
      </c>
      <c r="M70">
        <f>100-W70-AC70</f>
        <v>92.7</v>
      </c>
      <c r="N70">
        <f t="shared" si="56"/>
        <v>0.84355228859081866</v>
      </c>
      <c r="O70">
        <v>0</v>
      </c>
      <c r="P70">
        <f t="shared" si="57"/>
        <v>0</v>
      </c>
      <c r="Q70">
        <v>0</v>
      </c>
      <c r="R70">
        <f t="shared" si="58"/>
        <v>0</v>
      </c>
      <c r="S70">
        <v>0</v>
      </c>
      <c r="T70">
        <f t="shared" si="59"/>
        <v>0</v>
      </c>
      <c r="U70">
        <v>0</v>
      </c>
      <c r="V70">
        <f t="shared" si="60"/>
        <v>0</v>
      </c>
      <c r="W70">
        <v>7.3</v>
      </c>
      <c r="X70">
        <f t="shared" si="61"/>
        <v>0.1564477114091814</v>
      </c>
      <c r="Y70">
        <v>0</v>
      </c>
      <c r="Z70">
        <f t="shared" si="62"/>
        <v>0</v>
      </c>
      <c r="AA70">
        <v>0</v>
      </c>
      <c r="AB70">
        <f t="shared" si="63"/>
        <v>0</v>
      </c>
      <c r="AC70">
        <v>0</v>
      </c>
      <c r="AD70">
        <f t="shared" si="64"/>
        <v>0</v>
      </c>
      <c r="AE70">
        <v>0</v>
      </c>
      <c r="AF70">
        <f t="shared" si="65"/>
        <v>0</v>
      </c>
      <c r="AG70">
        <v>0</v>
      </c>
      <c r="AH70">
        <f t="shared" si="66"/>
        <v>0</v>
      </c>
      <c r="AI70">
        <v>0</v>
      </c>
      <c r="AJ70">
        <f t="shared" si="67"/>
        <v>0</v>
      </c>
      <c r="AK70">
        <v>0</v>
      </c>
      <c r="AL70">
        <f t="shared" si="68"/>
        <v>0</v>
      </c>
      <c r="AM70">
        <v>0</v>
      </c>
      <c r="AN70">
        <f t="shared" si="69"/>
        <v>0</v>
      </c>
      <c r="AO70">
        <v>0</v>
      </c>
      <c r="AP70">
        <f t="shared" si="70"/>
        <v>0</v>
      </c>
      <c r="AQ70">
        <v>0</v>
      </c>
      <c r="AR70">
        <f t="shared" si="71"/>
        <v>0</v>
      </c>
      <c r="AS70">
        <v>0</v>
      </c>
      <c r="AT70">
        <f t="shared" si="72"/>
        <v>0</v>
      </c>
      <c r="AU70">
        <v>0</v>
      </c>
      <c r="AV70">
        <f t="shared" si="73"/>
        <v>0</v>
      </c>
      <c r="AW70">
        <v>0</v>
      </c>
      <c r="AX70">
        <f t="shared" si="74"/>
        <v>0</v>
      </c>
      <c r="AY70">
        <v>0</v>
      </c>
      <c r="AZ70">
        <f t="shared" si="75"/>
        <v>0</v>
      </c>
      <c r="BA70">
        <v>0</v>
      </c>
      <c r="BB70">
        <f t="shared" si="76"/>
        <v>0</v>
      </c>
      <c r="BC70">
        <v>0</v>
      </c>
      <c r="BD70">
        <f t="shared" si="77"/>
        <v>0</v>
      </c>
      <c r="BE70">
        <v>0</v>
      </c>
      <c r="BF70">
        <f t="shared" si="78"/>
        <v>0</v>
      </c>
      <c r="BG70">
        <v>0</v>
      </c>
      <c r="BH70">
        <f t="shared" si="79"/>
        <v>0</v>
      </c>
      <c r="BI70">
        <v>0</v>
      </c>
      <c r="BJ70">
        <f t="shared" si="80"/>
        <v>0</v>
      </c>
      <c r="BK70">
        <v>0</v>
      </c>
      <c r="BL70">
        <f t="shared" si="81"/>
        <v>0</v>
      </c>
      <c r="BM70">
        <v>0</v>
      </c>
      <c r="BN70">
        <f t="shared" si="82"/>
        <v>0</v>
      </c>
      <c r="BO70">
        <v>0</v>
      </c>
      <c r="BP70">
        <f t="shared" si="83"/>
        <v>0</v>
      </c>
      <c r="BQ70">
        <v>0</v>
      </c>
      <c r="BR70">
        <f t="shared" si="84"/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f t="shared" si="85"/>
        <v>0</v>
      </c>
      <c r="DE70">
        <v>0</v>
      </c>
      <c r="DF70">
        <f t="shared" si="86"/>
        <v>0</v>
      </c>
      <c r="DG70">
        <v>100</v>
      </c>
      <c r="DH70">
        <f t="shared" si="87"/>
        <v>1</v>
      </c>
      <c r="DI70">
        <v>0</v>
      </c>
      <c r="DJ70">
        <f t="shared" si="88"/>
        <v>0</v>
      </c>
      <c r="DK70">
        <v>0</v>
      </c>
      <c r="DL70">
        <f t="shared" si="89"/>
        <v>0</v>
      </c>
      <c r="DM70">
        <v>0</v>
      </c>
      <c r="DN70">
        <f t="shared" si="90"/>
        <v>0</v>
      </c>
      <c r="DO70">
        <v>0</v>
      </c>
      <c r="DP70">
        <f t="shared" si="91"/>
        <v>0</v>
      </c>
      <c r="DQ70">
        <v>0</v>
      </c>
      <c r="DR70">
        <f t="shared" si="92"/>
        <v>0</v>
      </c>
      <c r="DS70">
        <v>0</v>
      </c>
      <c r="DT70">
        <f t="shared" si="93"/>
        <v>0</v>
      </c>
      <c r="DU70">
        <v>0</v>
      </c>
      <c r="DV70">
        <f t="shared" si="94"/>
        <v>0</v>
      </c>
      <c r="DW70">
        <v>0</v>
      </c>
      <c r="DX70">
        <f t="shared" si="95"/>
        <v>0</v>
      </c>
      <c r="DY70">
        <v>0</v>
      </c>
      <c r="DZ70">
        <f t="shared" si="96"/>
        <v>0</v>
      </c>
      <c r="EA70">
        <v>0</v>
      </c>
      <c r="EB70">
        <f t="shared" si="97"/>
        <v>0</v>
      </c>
      <c r="EC70">
        <v>0</v>
      </c>
      <c r="ED70">
        <f t="shared" si="98"/>
        <v>0</v>
      </c>
      <c r="EE70">
        <v>0</v>
      </c>
      <c r="EF70">
        <f t="shared" si="99"/>
        <v>0</v>
      </c>
      <c r="EG70">
        <v>0</v>
      </c>
      <c r="EH70">
        <f t="shared" si="100"/>
        <v>0</v>
      </c>
      <c r="EI70">
        <v>0</v>
      </c>
      <c r="EJ70">
        <f t="shared" si="101"/>
        <v>0</v>
      </c>
      <c r="EK70">
        <v>0</v>
      </c>
      <c r="EL70">
        <f t="shared" si="102"/>
        <v>0</v>
      </c>
      <c r="EM70">
        <v>0</v>
      </c>
      <c r="EN70">
        <f t="shared" si="103"/>
        <v>0</v>
      </c>
      <c r="EO70">
        <v>0</v>
      </c>
      <c r="EP70">
        <f t="shared" si="104"/>
        <v>0</v>
      </c>
      <c r="EQ70">
        <v>0</v>
      </c>
      <c r="ER70">
        <f t="shared" si="105"/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 s="1" t="s">
        <v>392</v>
      </c>
      <c r="FF70" t="s">
        <v>387</v>
      </c>
    </row>
    <row r="71" spans="1:162" x14ac:dyDescent="0.45">
      <c r="A71">
        <v>70</v>
      </c>
      <c r="B71" t="s">
        <v>53</v>
      </c>
      <c r="C71" t="s">
        <v>51</v>
      </c>
      <c r="E71" t="s">
        <v>393</v>
      </c>
      <c r="F71" s="2">
        <v>1</v>
      </c>
      <c r="G71">
        <v>234.3</v>
      </c>
      <c r="H71">
        <f>650+273</f>
        <v>923</v>
      </c>
      <c r="I71">
        <v>298</v>
      </c>
      <c r="J71" s="2">
        <f t="shared" si="106"/>
        <v>0.32286023835319611</v>
      </c>
      <c r="K71">
        <f>5*10^-4</f>
        <v>5.0000000000000001E-4</v>
      </c>
      <c r="L71" t="s">
        <v>64</v>
      </c>
      <c r="M71">
        <v>0</v>
      </c>
      <c r="N71">
        <f t="shared" si="56"/>
        <v>0</v>
      </c>
      <c r="O71">
        <v>6</v>
      </c>
      <c r="P71">
        <f t="shared" si="57"/>
        <v>2.5574714888204331E-2</v>
      </c>
      <c r="Q71">
        <v>0</v>
      </c>
      <c r="R71">
        <f t="shared" si="58"/>
        <v>0</v>
      </c>
      <c r="S71">
        <v>0</v>
      </c>
      <c r="T71">
        <f t="shared" si="59"/>
        <v>0</v>
      </c>
      <c r="U71">
        <v>0</v>
      </c>
      <c r="V71">
        <f t="shared" si="60"/>
        <v>0</v>
      </c>
      <c r="W71">
        <v>91</v>
      </c>
      <c r="X71">
        <f t="shared" si="61"/>
        <v>0.94002226913690001</v>
      </c>
      <c r="Y71">
        <v>3</v>
      </c>
      <c r="Z71">
        <f t="shared" si="62"/>
        <v>3.4403015974895722E-2</v>
      </c>
      <c r="AA71">
        <v>0</v>
      </c>
      <c r="AB71">
        <f t="shared" si="63"/>
        <v>0</v>
      </c>
      <c r="AC71">
        <v>0</v>
      </c>
      <c r="AD71">
        <f t="shared" si="64"/>
        <v>0</v>
      </c>
      <c r="AE71">
        <v>0</v>
      </c>
      <c r="AF71">
        <f t="shared" si="65"/>
        <v>0</v>
      </c>
      <c r="AG71">
        <v>0</v>
      </c>
      <c r="AH71">
        <f t="shared" si="66"/>
        <v>0</v>
      </c>
      <c r="AI71">
        <v>0</v>
      </c>
      <c r="AJ71">
        <f t="shared" si="67"/>
        <v>0</v>
      </c>
      <c r="AK71">
        <v>0</v>
      </c>
      <c r="AL71">
        <f t="shared" si="68"/>
        <v>0</v>
      </c>
      <c r="AM71">
        <v>0</v>
      </c>
      <c r="AN71">
        <f t="shared" si="69"/>
        <v>0</v>
      </c>
      <c r="AO71">
        <v>0</v>
      </c>
      <c r="AP71">
        <f t="shared" si="70"/>
        <v>0</v>
      </c>
      <c r="AQ71">
        <v>0</v>
      </c>
      <c r="AR71">
        <f t="shared" si="71"/>
        <v>0</v>
      </c>
      <c r="AS71">
        <v>0</v>
      </c>
      <c r="AT71">
        <f t="shared" si="72"/>
        <v>0</v>
      </c>
      <c r="AU71">
        <v>0</v>
      </c>
      <c r="AV71">
        <f t="shared" si="73"/>
        <v>0</v>
      </c>
      <c r="AW71">
        <v>0</v>
      </c>
      <c r="AX71">
        <f t="shared" si="74"/>
        <v>0</v>
      </c>
      <c r="AY71">
        <v>0</v>
      </c>
      <c r="AZ71">
        <f t="shared" si="75"/>
        <v>0</v>
      </c>
      <c r="BA71">
        <v>0</v>
      </c>
      <c r="BB71">
        <f t="shared" si="76"/>
        <v>0</v>
      </c>
      <c r="BC71">
        <v>0</v>
      </c>
      <c r="BD71">
        <f t="shared" si="77"/>
        <v>0</v>
      </c>
      <c r="BE71">
        <v>0</v>
      </c>
      <c r="BF71">
        <f t="shared" si="78"/>
        <v>0</v>
      </c>
      <c r="BG71">
        <v>0</v>
      </c>
      <c r="BH71">
        <f t="shared" si="79"/>
        <v>0</v>
      </c>
      <c r="BI71">
        <v>0</v>
      </c>
      <c r="BJ71">
        <f t="shared" si="80"/>
        <v>0</v>
      </c>
      <c r="BK71">
        <v>0</v>
      </c>
      <c r="BL71">
        <f t="shared" si="81"/>
        <v>0</v>
      </c>
      <c r="BM71">
        <v>0</v>
      </c>
      <c r="BN71">
        <f t="shared" si="82"/>
        <v>0</v>
      </c>
      <c r="BO71">
        <v>0</v>
      </c>
      <c r="BP71">
        <f t="shared" si="83"/>
        <v>0</v>
      </c>
      <c r="BQ71">
        <v>0</v>
      </c>
      <c r="BR71">
        <f t="shared" si="84"/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f t="shared" si="85"/>
        <v>0</v>
      </c>
      <c r="DE71">
        <v>0</v>
      </c>
      <c r="DF71">
        <f t="shared" si="86"/>
        <v>0</v>
      </c>
      <c r="DG71">
        <v>100</v>
      </c>
      <c r="DH71">
        <f t="shared" si="87"/>
        <v>1</v>
      </c>
      <c r="DI71">
        <v>0</v>
      </c>
      <c r="DJ71">
        <f t="shared" si="88"/>
        <v>0</v>
      </c>
      <c r="DK71">
        <v>0</v>
      </c>
      <c r="DL71">
        <f t="shared" si="89"/>
        <v>0</v>
      </c>
      <c r="DM71">
        <v>0</v>
      </c>
      <c r="DN71">
        <f t="shared" si="90"/>
        <v>0</v>
      </c>
      <c r="DO71">
        <v>0</v>
      </c>
      <c r="DP71">
        <f t="shared" si="91"/>
        <v>0</v>
      </c>
      <c r="DQ71">
        <v>0</v>
      </c>
      <c r="DR71">
        <f t="shared" si="92"/>
        <v>0</v>
      </c>
      <c r="DS71">
        <v>0</v>
      </c>
      <c r="DT71">
        <f t="shared" si="93"/>
        <v>0</v>
      </c>
      <c r="DU71">
        <v>0</v>
      </c>
      <c r="DV71">
        <f t="shared" si="94"/>
        <v>0</v>
      </c>
      <c r="DW71">
        <v>0</v>
      </c>
      <c r="DX71">
        <f t="shared" si="95"/>
        <v>0</v>
      </c>
      <c r="DY71">
        <v>0</v>
      </c>
      <c r="DZ71">
        <f t="shared" si="96"/>
        <v>0</v>
      </c>
      <c r="EA71">
        <v>0</v>
      </c>
      <c r="EB71">
        <f t="shared" si="97"/>
        <v>0</v>
      </c>
      <c r="EC71">
        <v>0</v>
      </c>
      <c r="ED71">
        <f t="shared" si="98"/>
        <v>0</v>
      </c>
      <c r="EE71">
        <v>0</v>
      </c>
      <c r="EF71">
        <f t="shared" si="99"/>
        <v>0</v>
      </c>
      <c r="EG71">
        <v>0</v>
      </c>
      <c r="EH71">
        <f t="shared" si="100"/>
        <v>0</v>
      </c>
      <c r="EI71">
        <v>0</v>
      </c>
      <c r="EJ71">
        <f t="shared" si="101"/>
        <v>0</v>
      </c>
      <c r="EK71">
        <v>0</v>
      </c>
      <c r="EL71">
        <f t="shared" si="102"/>
        <v>0</v>
      </c>
      <c r="EM71">
        <v>0</v>
      </c>
      <c r="EN71">
        <f t="shared" si="103"/>
        <v>0</v>
      </c>
      <c r="EO71">
        <v>0</v>
      </c>
      <c r="EP71">
        <f t="shared" si="104"/>
        <v>0</v>
      </c>
      <c r="EQ71">
        <v>0</v>
      </c>
      <c r="ER71">
        <f t="shared" si="105"/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 s="1" t="s">
        <v>396</v>
      </c>
    </row>
    <row r="72" spans="1:162" x14ac:dyDescent="0.45">
      <c r="A72">
        <v>71</v>
      </c>
      <c r="B72" t="s">
        <v>397</v>
      </c>
      <c r="C72" t="s">
        <v>398</v>
      </c>
      <c r="D72" t="s">
        <v>399</v>
      </c>
      <c r="E72" t="s">
        <v>400</v>
      </c>
      <c r="F72" s="2">
        <v>3</v>
      </c>
      <c r="G72">
        <f>231.9+273</f>
        <v>504.9</v>
      </c>
      <c r="H72">
        <f>1500+273</f>
        <v>1773</v>
      </c>
      <c r="I72">
        <f>350+273</f>
        <v>623</v>
      </c>
      <c r="J72" s="2">
        <f t="shared" si="106"/>
        <v>0.35138183869148337</v>
      </c>
      <c r="K72">
        <v>1E-3</v>
      </c>
      <c r="L72" t="s">
        <v>38</v>
      </c>
      <c r="M72">
        <v>0</v>
      </c>
      <c r="N72">
        <f t="shared" si="56"/>
        <v>0</v>
      </c>
      <c r="O72">
        <v>0</v>
      </c>
      <c r="P72">
        <f t="shared" si="57"/>
        <v>0</v>
      </c>
      <c r="Q72">
        <v>0</v>
      </c>
      <c r="R72">
        <f t="shared" si="58"/>
        <v>0</v>
      </c>
      <c r="S72">
        <v>0.49</v>
      </c>
      <c r="T72">
        <f t="shared" si="59"/>
        <v>4.9339494317174361E-3</v>
      </c>
      <c r="U72">
        <v>0</v>
      </c>
      <c r="V72">
        <f t="shared" si="60"/>
        <v>0</v>
      </c>
      <c r="W72">
        <v>0</v>
      </c>
      <c r="X72">
        <f t="shared" si="61"/>
        <v>0</v>
      </c>
      <c r="Y72">
        <v>0</v>
      </c>
      <c r="Z72">
        <f t="shared" si="62"/>
        <v>0</v>
      </c>
      <c r="AA72">
        <v>0</v>
      </c>
      <c r="AB72">
        <f t="shared" si="63"/>
        <v>0</v>
      </c>
      <c r="AC72">
        <f t="shared" ref="AC72:AC83" si="107">100-S72-AE72-AG72-AI72-AK72</f>
        <v>99.058000000000007</v>
      </c>
      <c r="AD72">
        <f t="shared" si="64"/>
        <v>0.98124333314310497</v>
      </c>
      <c r="AE72">
        <v>0.19</v>
      </c>
      <c r="AF72">
        <f t="shared" si="65"/>
        <v>8.7514910426925822E-3</v>
      </c>
      <c r="AG72">
        <v>2.1999999999999999E-2</v>
      </c>
      <c r="AH72">
        <f t="shared" si="66"/>
        <v>3.9296415262652035E-4</v>
      </c>
      <c r="AI72">
        <v>0.02</v>
      </c>
      <c r="AJ72">
        <f t="shared" si="67"/>
        <v>3.4502984772439047E-4</v>
      </c>
      <c r="AK72">
        <v>0.22</v>
      </c>
      <c r="AL72">
        <f t="shared" si="68"/>
        <v>4.3332323821343175E-3</v>
      </c>
      <c r="AM72">
        <v>0</v>
      </c>
      <c r="AN72">
        <f t="shared" si="69"/>
        <v>0</v>
      </c>
      <c r="AO72">
        <v>0</v>
      </c>
      <c r="AP72">
        <f t="shared" si="70"/>
        <v>0</v>
      </c>
      <c r="AQ72">
        <v>0</v>
      </c>
      <c r="AR72">
        <f t="shared" si="71"/>
        <v>0</v>
      </c>
      <c r="AS72">
        <v>0</v>
      </c>
      <c r="AT72">
        <f t="shared" si="72"/>
        <v>0</v>
      </c>
      <c r="AU72">
        <v>0</v>
      </c>
      <c r="AV72">
        <f t="shared" si="73"/>
        <v>0</v>
      </c>
      <c r="AW72">
        <v>0</v>
      </c>
      <c r="AX72">
        <f t="shared" si="74"/>
        <v>0</v>
      </c>
      <c r="AY72">
        <v>0</v>
      </c>
      <c r="AZ72">
        <f t="shared" si="75"/>
        <v>0</v>
      </c>
      <c r="BA72">
        <v>0</v>
      </c>
      <c r="BB72">
        <f t="shared" si="76"/>
        <v>0</v>
      </c>
      <c r="BC72">
        <v>0</v>
      </c>
      <c r="BD72">
        <f t="shared" si="77"/>
        <v>0</v>
      </c>
      <c r="BE72">
        <v>0</v>
      </c>
      <c r="BF72">
        <f t="shared" si="78"/>
        <v>0</v>
      </c>
      <c r="BG72">
        <v>0</v>
      </c>
      <c r="BH72">
        <f t="shared" si="79"/>
        <v>0</v>
      </c>
      <c r="BI72">
        <v>0</v>
      </c>
      <c r="BJ72">
        <f t="shared" si="80"/>
        <v>0</v>
      </c>
      <c r="BK72">
        <v>0</v>
      </c>
      <c r="BL72">
        <f t="shared" si="81"/>
        <v>0</v>
      </c>
      <c r="BM72">
        <v>0</v>
      </c>
      <c r="BN72">
        <f t="shared" si="82"/>
        <v>0</v>
      </c>
      <c r="BO72">
        <v>0</v>
      </c>
      <c r="BP72">
        <f t="shared" si="83"/>
        <v>0</v>
      </c>
      <c r="BQ72">
        <v>0</v>
      </c>
      <c r="BR72">
        <f t="shared" si="84"/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f t="shared" si="85"/>
        <v>0</v>
      </c>
      <c r="DE72">
        <v>0</v>
      </c>
      <c r="DF72">
        <f t="shared" si="86"/>
        <v>0</v>
      </c>
      <c r="DG72">
        <v>0</v>
      </c>
      <c r="DH72">
        <f t="shared" si="87"/>
        <v>0</v>
      </c>
      <c r="DI72">
        <v>0</v>
      </c>
      <c r="DJ72">
        <f t="shared" si="88"/>
        <v>0</v>
      </c>
      <c r="DK72">
        <v>0</v>
      </c>
      <c r="DL72">
        <f t="shared" si="89"/>
        <v>0</v>
      </c>
      <c r="DM72">
        <v>100</v>
      </c>
      <c r="DN72">
        <f t="shared" si="90"/>
        <v>1</v>
      </c>
      <c r="DO72">
        <v>0</v>
      </c>
      <c r="DP72">
        <f t="shared" si="91"/>
        <v>0</v>
      </c>
      <c r="DQ72">
        <v>0</v>
      </c>
      <c r="DR72">
        <f t="shared" si="92"/>
        <v>0</v>
      </c>
      <c r="DS72">
        <v>0</v>
      </c>
      <c r="DT72">
        <f t="shared" si="93"/>
        <v>0</v>
      </c>
      <c r="DU72">
        <v>0</v>
      </c>
      <c r="DV72">
        <f t="shared" si="94"/>
        <v>0</v>
      </c>
      <c r="DW72">
        <v>0</v>
      </c>
      <c r="DX72">
        <f t="shared" si="95"/>
        <v>0</v>
      </c>
      <c r="DY72">
        <v>0</v>
      </c>
      <c r="DZ72">
        <f t="shared" si="96"/>
        <v>0</v>
      </c>
      <c r="EA72">
        <v>0</v>
      </c>
      <c r="EB72">
        <f t="shared" si="97"/>
        <v>0</v>
      </c>
      <c r="EC72">
        <v>0</v>
      </c>
      <c r="ED72">
        <f t="shared" si="98"/>
        <v>0</v>
      </c>
      <c r="EE72">
        <v>0</v>
      </c>
      <c r="EF72">
        <f t="shared" si="99"/>
        <v>0</v>
      </c>
      <c r="EG72">
        <v>0</v>
      </c>
      <c r="EH72">
        <f t="shared" si="100"/>
        <v>0</v>
      </c>
      <c r="EI72">
        <v>0</v>
      </c>
      <c r="EJ72">
        <f t="shared" si="101"/>
        <v>0</v>
      </c>
      <c r="EK72">
        <v>0</v>
      </c>
      <c r="EL72">
        <f t="shared" si="102"/>
        <v>0</v>
      </c>
      <c r="EM72">
        <v>0</v>
      </c>
      <c r="EN72">
        <f t="shared" si="103"/>
        <v>0</v>
      </c>
      <c r="EO72">
        <v>0</v>
      </c>
      <c r="EP72">
        <f t="shared" si="104"/>
        <v>0</v>
      </c>
      <c r="EQ72">
        <v>0</v>
      </c>
      <c r="ER72">
        <f t="shared" si="105"/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 s="1" t="s">
        <v>403</v>
      </c>
      <c r="FF72" t="s">
        <v>404</v>
      </c>
    </row>
    <row r="73" spans="1:162" x14ac:dyDescent="0.45">
      <c r="A73">
        <v>72</v>
      </c>
      <c r="B73" t="s">
        <v>397</v>
      </c>
      <c r="C73" t="s">
        <v>369</v>
      </c>
      <c r="D73" t="s">
        <v>399</v>
      </c>
      <c r="E73" t="s">
        <v>400</v>
      </c>
      <c r="F73" s="2">
        <v>0</v>
      </c>
      <c r="G73">
        <v>600.5</v>
      </c>
      <c r="H73">
        <f>1500+273</f>
        <v>1773</v>
      </c>
      <c r="I73">
        <f>350+273</f>
        <v>623</v>
      </c>
      <c r="J73" s="2">
        <f t="shared" si="106"/>
        <v>0.35138183869148337</v>
      </c>
      <c r="K73">
        <v>1E-3</v>
      </c>
      <c r="L73" t="s">
        <v>38</v>
      </c>
      <c r="M73">
        <v>0</v>
      </c>
      <c r="N73">
        <f t="shared" si="56"/>
        <v>0</v>
      </c>
      <c r="O73">
        <v>0</v>
      </c>
      <c r="P73">
        <f t="shared" si="57"/>
        <v>0</v>
      </c>
      <c r="Q73">
        <v>0</v>
      </c>
      <c r="R73">
        <f t="shared" si="58"/>
        <v>0</v>
      </c>
      <c r="S73">
        <v>0.49</v>
      </c>
      <c r="T73">
        <f t="shared" si="59"/>
        <v>4.9339494317174361E-3</v>
      </c>
      <c r="U73">
        <v>0</v>
      </c>
      <c r="V73">
        <f t="shared" si="60"/>
        <v>0</v>
      </c>
      <c r="W73">
        <v>0</v>
      </c>
      <c r="X73">
        <f t="shared" si="61"/>
        <v>0</v>
      </c>
      <c r="Y73">
        <v>0</v>
      </c>
      <c r="Z73">
        <f t="shared" si="62"/>
        <v>0</v>
      </c>
      <c r="AA73">
        <v>0</v>
      </c>
      <c r="AB73">
        <f t="shared" si="63"/>
        <v>0</v>
      </c>
      <c r="AC73">
        <f t="shared" si="107"/>
        <v>99.058000000000007</v>
      </c>
      <c r="AD73">
        <f t="shared" si="64"/>
        <v>0.98124333314310497</v>
      </c>
      <c r="AE73">
        <v>0.19</v>
      </c>
      <c r="AF73">
        <f t="shared" si="65"/>
        <v>8.7514910426925822E-3</v>
      </c>
      <c r="AG73">
        <v>2.1999999999999999E-2</v>
      </c>
      <c r="AH73">
        <f t="shared" si="66"/>
        <v>3.9296415262652035E-4</v>
      </c>
      <c r="AI73">
        <v>0.02</v>
      </c>
      <c r="AJ73">
        <f t="shared" si="67"/>
        <v>3.4502984772439047E-4</v>
      </c>
      <c r="AK73">
        <v>0.22</v>
      </c>
      <c r="AL73">
        <f t="shared" si="68"/>
        <v>4.3332323821343175E-3</v>
      </c>
      <c r="AM73">
        <v>0</v>
      </c>
      <c r="AN73">
        <f t="shared" si="69"/>
        <v>0</v>
      </c>
      <c r="AO73">
        <v>0</v>
      </c>
      <c r="AP73">
        <f t="shared" si="70"/>
        <v>0</v>
      </c>
      <c r="AQ73">
        <v>0</v>
      </c>
      <c r="AR73">
        <f t="shared" si="71"/>
        <v>0</v>
      </c>
      <c r="AS73">
        <v>0</v>
      </c>
      <c r="AT73">
        <f t="shared" si="72"/>
        <v>0</v>
      </c>
      <c r="AU73">
        <v>0</v>
      </c>
      <c r="AV73">
        <f t="shared" si="73"/>
        <v>0</v>
      </c>
      <c r="AW73">
        <v>0</v>
      </c>
      <c r="AX73">
        <f t="shared" si="74"/>
        <v>0</v>
      </c>
      <c r="AY73">
        <v>0</v>
      </c>
      <c r="AZ73">
        <f t="shared" si="75"/>
        <v>0</v>
      </c>
      <c r="BA73">
        <v>0</v>
      </c>
      <c r="BB73">
        <f t="shared" si="76"/>
        <v>0</v>
      </c>
      <c r="BC73">
        <v>0</v>
      </c>
      <c r="BD73">
        <f t="shared" si="77"/>
        <v>0</v>
      </c>
      <c r="BE73">
        <v>0</v>
      </c>
      <c r="BF73">
        <f t="shared" si="78"/>
        <v>0</v>
      </c>
      <c r="BG73">
        <v>0</v>
      </c>
      <c r="BH73">
        <f t="shared" si="79"/>
        <v>0</v>
      </c>
      <c r="BI73">
        <v>0</v>
      </c>
      <c r="BJ73">
        <f t="shared" si="80"/>
        <v>0</v>
      </c>
      <c r="BK73">
        <v>0</v>
      </c>
      <c r="BL73">
        <f t="shared" si="81"/>
        <v>0</v>
      </c>
      <c r="BM73">
        <v>0</v>
      </c>
      <c r="BN73">
        <f t="shared" si="82"/>
        <v>0</v>
      </c>
      <c r="BO73">
        <v>0</v>
      </c>
      <c r="BP73">
        <f t="shared" si="83"/>
        <v>0</v>
      </c>
      <c r="BQ73">
        <v>0</v>
      </c>
      <c r="BR73">
        <f t="shared" si="84"/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f t="shared" si="85"/>
        <v>0</v>
      </c>
      <c r="DE73">
        <v>0</v>
      </c>
      <c r="DF73">
        <f t="shared" si="86"/>
        <v>0</v>
      </c>
      <c r="DG73">
        <v>0</v>
      </c>
      <c r="DH73">
        <f t="shared" si="87"/>
        <v>0</v>
      </c>
      <c r="DI73">
        <v>0</v>
      </c>
      <c r="DJ73">
        <f t="shared" si="88"/>
        <v>0</v>
      </c>
      <c r="DK73">
        <v>100</v>
      </c>
      <c r="DL73">
        <f t="shared" si="89"/>
        <v>1</v>
      </c>
      <c r="DM73">
        <v>0</v>
      </c>
      <c r="DN73">
        <f t="shared" si="90"/>
        <v>0</v>
      </c>
      <c r="DO73">
        <v>0</v>
      </c>
      <c r="DP73">
        <f t="shared" si="91"/>
        <v>0</v>
      </c>
      <c r="DQ73">
        <v>0</v>
      </c>
      <c r="DR73">
        <f t="shared" si="92"/>
        <v>0</v>
      </c>
      <c r="DS73">
        <v>0</v>
      </c>
      <c r="DT73">
        <f t="shared" si="93"/>
        <v>0</v>
      </c>
      <c r="DU73">
        <v>0</v>
      </c>
      <c r="DV73">
        <f t="shared" si="94"/>
        <v>0</v>
      </c>
      <c r="DW73">
        <v>0</v>
      </c>
      <c r="DX73">
        <f t="shared" si="95"/>
        <v>0</v>
      </c>
      <c r="DY73">
        <v>0</v>
      </c>
      <c r="DZ73">
        <f t="shared" si="96"/>
        <v>0</v>
      </c>
      <c r="EA73">
        <v>0</v>
      </c>
      <c r="EB73">
        <f t="shared" si="97"/>
        <v>0</v>
      </c>
      <c r="EC73">
        <v>0</v>
      </c>
      <c r="ED73">
        <f t="shared" si="98"/>
        <v>0</v>
      </c>
      <c r="EE73">
        <v>0</v>
      </c>
      <c r="EF73">
        <f t="shared" si="99"/>
        <v>0</v>
      </c>
      <c r="EG73">
        <v>0</v>
      </c>
      <c r="EH73">
        <f t="shared" si="100"/>
        <v>0</v>
      </c>
      <c r="EI73">
        <v>0</v>
      </c>
      <c r="EJ73">
        <f t="shared" si="101"/>
        <v>0</v>
      </c>
      <c r="EK73">
        <v>0</v>
      </c>
      <c r="EL73">
        <f t="shared" si="102"/>
        <v>0</v>
      </c>
      <c r="EM73">
        <v>0</v>
      </c>
      <c r="EN73">
        <f t="shared" si="103"/>
        <v>0</v>
      </c>
      <c r="EO73">
        <v>0</v>
      </c>
      <c r="EP73">
        <f t="shared" si="104"/>
        <v>0</v>
      </c>
      <c r="EQ73">
        <v>0</v>
      </c>
      <c r="ER73">
        <f t="shared" si="105"/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 s="1" t="s">
        <v>405</v>
      </c>
      <c r="FF73" t="s">
        <v>404</v>
      </c>
    </row>
    <row r="74" spans="1:162" x14ac:dyDescent="0.45">
      <c r="A74">
        <v>73</v>
      </c>
      <c r="B74" t="s">
        <v>397</v>
      </c>
      <c r="C74" t="s">
        <v>398</v>
      </c>
      <c r="D74" t="s">
        <v>399</v>
      </c>
      <c r="E74" t="s">
        <v>400</v>
      </c>
      <c r="F74" s="2">
        <v>0</v>
      </c>
      <c r="G74">
        <v>504.9</v>
      </c>
      <c r="H74">
        <f t="shared" ref="H74:H87" si="108">1500+273</f>
        <v>1773</v>
      </c>
      <c r="I74">
        <f>460+273</f>
        <v>733</v>
      </c>
      <c r="J74" s="2">
        <f t="shared" si="106"/>
        <v>0.41342357586012407</v>
      </c>
      <c r="K74">
        <v>1E-3</v>
      </c>
      <c r="L74" t="s">
        <v>38</v>
      </c>
      <c r="M74">
        <v>0</v>
      </c>
      <c r="N74">
        <f t="shared" si="56"/>
        <v>0</v>
      </c>
      <c r="O74">
        <v>0</v>
      </c>
      <c r="P74">
        <f t="shared" si="57"/>
        <v>0</v>
      </c>
      <c r="Q74">
        <v>0</v>
      </c>
      <c r="R74">
        <f t="shared" si="58"/>
        <v>0</v>
      </c>
      <c r="S74">
        <v>0.49</v>
      </c>
      <c r="T74">
        <f t="shared" si="59"/>
        <v>4.9339494317174361E-3</v>
      </c>
      <c r="U74">
        <v>0</v>
      </c>
      <c r="V74">
        <f t="shared" si="60"/>
        <v>0</v>
      </c>
      <c r="W74">
        <v>0</v>
      </c>
      <c r="X74">
        <f t="shared" si="61"/>
        <v>0</v>
      </c>
      <c r="Y74">
        <v>0</v>
      </c>
      <c r="Z74">
        <f t="shared" si="62"/>
        <v>0</v>
      </c>
      <c r="AA74">
        <v>0</v>
      </c>
      <c r="AB74">
        <f t="shared" si="63"/>
        <v>0</v>
      </c>
      <c r="AC74">
        <f t="shared" si="107"/>
        <v>99.058000000000007</v>
      </c>
      <c r="AD74">
        <f t="shared" si="64"/>
        <v>0.98124333314310497</v>
      </c>
      <c r="AE74">
        <v>0.19</v>
      </c>
      <c r="AF74">
        <f t="shared" si="65"/>
        <v>8.7514910426925822E-3</v>
      </c>
      <c r="AG74">
        <v>2.1999999999999999E-2</v>
      </c>
      <c r="AH74">
        <f t="shared" si="66"/>
        <v>3.9296415262652035E-4</v>
      </c>
      <c r="AI74">
        <v>0.02</v>
      </c>
      <c r="AJ74">
        <f t="shared" si="67"/>
        <v>3.4502984772439047E-4</v>
      </c>
      <c r="AK74">
        <v>0.22</v>
      </c>
      <c r="AL74">
        <f t="shared" si="68"/>
        <v>4.3332323821343175E-3</v>
      </c>
      <c r="AM74">
        <v>0</v>
      </c>
      <c r="AN74">
        <f t="shared" si="69"/>
        <v>0</v>
      </c>
      <c r="AO74">
        <v>0</v>
      </c>
      <c r="AP74">
        <f t="shared" si="70"/>
        <v>0</v>
      </c>
      <c r="AQ74">
        <v>0</v>
      </c>
      <c r="AR74">
        <f t="shared" si="71"/>
        <v>0</v>
      </c>
      <c r="AS74">
        <v>0</v>
      </c>
      <c r="AT74">
        <f t="shared" si="72"/>
        <v>0</v>
      </c>
      <c r="AU74">
        <v>0</v>
      </c>
      <c r="AV74">
        <f t="shared" si="73"/>
        <v>0</v>
      </c>
      <c r="AW74">
        <v>0</v>
      </c>
      <c r="AX74">
        <f t="shared" si="74"/>
        <v>0</v>
      </c>
      <c r="AY74">
        <v>0</v>
      </c>
      <c r="AZ74">
        <f t="shared" si="75"/>
        <v>0</v>
      </c>
      <c r="BA74">
        <v>0</v>
      </c>
      <c r="BB74">
        <f t="shared" si="76"/>
        <v>0</v>
      </c>
      <c r="BC74">
        <v>0</v>
      </c>
      <c r="BD74">
        <f t="shared" si="77"/>
        <v>0</v>
      </c>
      <c r="BE74">
        <v>0</v>
      </c>
      <c r="BF74">
        <f t="shared" si="78"/>
        <v>0</v>
      </c>
      <c r="BG74">
        <v>0</v>
      </c>
      <c r="BH74">
        <f t="shared" si="79"/>
        <v>0</v>
      </c>
      <c r="BI74">
        <v>0</v>
      </c>
      <c r="BJ74">
        <f t="shared" si="80"/>
        <v>0</v>
      </c>
      <c r="BK74">
        <v>0</v>
      </c>
      <c r="BL74">
        <f t="shared" si="81"/>
        <v>0</v>
      </c>
      <c r="BM74">
        <v>0</v>
      </c>
      <c r="BN74">
        <f t="shared" si="82"/>
        <v>0</v>
      </c>
      <c r="BO74">
        <v>0</v>
      </c>
      <c r="BP74">
        <f t="shared" si="83"/>
        <v>0</v>
      </c>
      <c r="BQ74">
        <v>0</v>
      </c>
      <c r="BR74">
        <f t="shared" si="84"/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f t="shared" si="85"/>
        <v>0</v>
      </c>
      <c r="DE74">
        <v>0</v>
      </c>
      <c r="DF74">
        <f t="shared" si="86"/>
        <v>0</v>
      </c>
      <c r="DG74">
        <v>0</v>
      </c>
      <c r="DH74">
        <f t="shared" si="87"/>
        <v>0</v>
      </c>
      <c r="DI74">
        <v>0</v>
      </c>
      <c r="DJ74">
        <f t="shared" si="88"/>
        <v>0</v>
      </c>
      <c r="DK74">
        <v>0</v>
      </c>
      <c r="DL74">
        <f t="shared" si="89"/>
        <v>0</v>
      </c>
      <c r="DM74">
        <v>100</v>
      </c>
      <c r="DN74">
        <f t="shared" si="90"/>
        <v>1</v>
      </c>
      <c r="DO74">
        <v>0</v>
      </c>
      <c r="DP74">
        <f t="shared" si="91"/>
        <v>0</v>
      </c>
      <c r="DQ74">
        <v>0</v>
      </c>
      <c r="DR74">
        <f t="shared" si="92"/>
        <v>0</v>
      </c>
      <c r="DS74">
        <v>0</v>
      </c>
      <c r="DT74">
        <f t="shared" si="93"/>
        <v>0</v>
      </c>
      <c r="DU74">
        <v>0</v>
      </c>
      <c r="DV74">
        <f t="shared" si="94"/>
        <v>0</v>
      </c>
      <c r="DW74">
        <v>0</v>
      </c>
      <c r="DX74">
        <f t="shared" si="95"/>
        <v>0</v>
      </c>
      <c r="DY74">
        <v>0</v>
      </c>
      <c r="DZ74">
        <f t="shared" si="96"/>
        <v>0</v>
      </c>
      <c r="EA74">
        <v>0</v>
      </c>
      <c r="EB74">
        <f t="shared" si="97"/>
        <v>0</v>
      </c>
      <c r="EC74">
        <v>0</v>
      </c>
      <c r="ED74">
        <f t="shared" si="98"/>
        <v>0</v>
      </c>
      <c r="EE74">
        <v>0</v>
      </c>
      <c r="EF74">
        <f t="shared" si="99"/>
        <v>0</v>
      </c>
      <c r="EG74">
        <v>0</v>
      </c>
      <c r="EH74">
        <f t="shared" si="100"/>
        <v>0</v>
      </c>
      <c r="EI74">
        <v>0</v>
      </c>
      <c r="EJ74">
        <f t="shared" si="101"/>
        <v>0</v>
      </c>
      <c r="EK74">
        <v>0</v>
      </c>
      <c r="EL74">
        <f t="shared" si="102"/>
        <v>0</v>
      </c>
      <c r="EM74">
        <v>0</v>
      </c>
      <c r="EN74">
        <f t="shared" si="103"/>
        <v>0</v>
      </c>
      <c r="EO74">
        <v>0</v>
      </c>
      <c r="EP74">
        <f t="shared" si="104"/>
        <v>0</v>
      </c>
      <c r="EQ74">
        <v>0</v>
      </c>
      <c r="ER74">
        <f t="shared" si="105"/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 s="1" t="s">
        <v>406</v>
      </c>
      <c r="FF74" t="s">
        <v>404</v>
      </c>
    </row>
    <row r="75" spans="1:162" x14ac:dyDescent="0.45">
      <c r="A75">
        <v>74</v>
      </c>
      <c r="B75" t="s">
        <v>397</v>
      </c>
      <c r="C75" t="s">
        <v>369</v>
      </c>
      <c r="D75" t="s">
        <v>399</v>
      </c>
      <c r="E75" t="s">
        <v>400</v>
      </c>
      <c r="F75" s="2">
        <v>0</v>
      </c>
      <c r="G75">
        <v>600.5</v>
      </c>
      <c r="H75">
        <f t="shared" si="108"/>
        <v>1773</v>
      </c>
      <c r="I75">
        <f>460+273</f>
        <v>733</v>
      </c>
      <c r="J75" s="2">
        <f t="shared" si="106"/>
        <v>0.41342357586012407</v>
      </c>
      <c r="K75">
        <v>1E-3</v>
      </c>
      <c r="L75" t="s">
        <v>38</v>
      </c>
      <c r="M75">
        <v>0</v>
      </c>
      <c r="N75">
        <f t="shared" si="56"/>
        <v>0</v>
      </c>
      <c r="O75">
        <v>0</v>
      </c>
      <c r="P75">
        <f t="shared" si="57"/>
        <v>0</v>
      </c>
      <c r="Q75">
        <v>0</v>
      </c>
      <c r="R75">
        <f t="shared" si="58"/>
        <v>0</v>
      </c>
      <c r="S75">
        <v>0.49</v>
      </c>
      <c r="T75">
        <f t="shared" si="59"/>
        <v>4.9339494317174361E-3</v>
      </c>
      <c r="U75">
        <v>0</v>
      </c>
      <c r="V75">
        <f t="shared" si="60"/>
        <v>0</v>
      </c>
      <c r="W75">
        <v>0</v>
      </c>
      <c r="X75">
        <f t="shared" si="61"/>
        <v>0</v>
      </c>
      <c r="Y75">
        <v>0</v>
      </c>
      <c r="Z75">
        <f t="shared" si="62"/>
        <v>0</v>
      </c>
      <c r="AA75">
        <v>0</v>
      </c>
      <c r="AB75">
        <f t="shared" si="63"/>
        <v>0</v>
      </c>
      <c r="AC75">
        <f t="shared" si="107"/>
        <v>99.058000000000007</v>
      </c>
      <c r="AD75">
        <f t="shared" si="64"/>
        <v>0.98124333314310497</v>
      </c>
      <c r="AE75">
        <v>0.19</v>
      </c>
      <c r="AF75">
        <f t="shared" si="65"/>
        <v>8.7514910426925822E-3</v>
      </c>
      <c r="AG75">
        <v>2.1999999999999999E-2</v>
      </c>
      <c r="AH75">
        <f t="shared" si="66"/>
        <v>3.9296415262652035E-4</v>
      </c>
      <c r="AI75">
        <v>0.02</v>
      </c>
      <c r="AJ75">
        <f t="shared" si="67"/>
        <v>3.4502984772439047E-4</v>
      </c>
      <c r="AK75">
        <v>0.22</v>
      </c>
      <c r="AL75">
        <f t="shared" si="68"/>
        <v>4.3332323821343175E-3</v>
      </c>
      <c r="AM75">
        <v>0</v>
      </c>
      <c r="AN75">
        <f t="shared" si="69"/>
        <v>0</v>
      </c>
      <c r="AO75">
        <v>0</v>
      </c>
      <c r="AP75">
        <f t="shared" si="70"/>
        <v>0</v>
      </c>
      <c r="AQ75">
        <v>0</v>
      </c>
      <c r="AR75">
        <f t="shared" si="71"/>
        <v>0</v>
      </c>
      <c r="AS75">
        <v>0</v>
      </c>
      <c r="AT75">
        <f t="shared" si="72"/>
        <v>0</v>
      </c>
      <c r="AU75">
        <v>0</v>
      </c>
      <c r="AV75">
        <f t="shared" si="73"/>
        <v>0</v>
      </c>
      <c r="AW75">
        <v>0</v>
      </c>
      <c r="AX75">
        <f t="shared" si="74"/>
        <v>0</v>
      </c>
      <c r="AY75">
        <v>0</v>
      </c>
      <c r="AZ75">
        <f t="shared" si="75"/>
        <v>0</v>
      </c>
      <c r="BA75">
        <v>0</v>
      </c>
      <c r="BB75">
        <f t="shared" si="76"/>
        <v>0</v>
      </c>
      <c r="BC75">
        <v>0</v>
      </c>
      <c r="BD75">
        <f t="shared" si="77"/>
        <v>0</v>
      </c>
      <c r="BE75">
        <v>0</v>
      </c>
      <c r="BF75">
        <f t="shared" si="78"/>
        <v>0</v>
      </c>
      <c r="BG75">
        <v>0</v>
      </c>
      <c r="BH75">
        <f t="shared" si="79"/>
        <v>0</v>
      </c>
      <c r="BI75">
        <v>0</v>
      </c>
      <c r="BJ75">
        <f t="shared" si="80"/>
        <v>0</v>
      </c>
      <c r="BK75">
        <v>0</v>
      </c>
      <c r="BL75">
        <f t="shared" si="81"/>
        <v>0</v>
      </c>
      <c r="BM75">
        <v>0</v>
      </c>
      <c r="BN75">
        <f t="shared" si="82"/>
        <v>0</v>
      </c>
      <c r="BO75">
        <v>0</v>
      </c>
      <c r="BP75">
        <f t="shared" si="83"/>
        <v>0</v>
      </c>
      <c r="BQ75">
        <v>0</v>
      </c>
      <c r="BR75">
        <f t="shared" si="84"/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f t="shared" si="85"/>
        <v>0</v>
      </c>
      <c r="DE75">
        <v>0</v>
      </c>
      <c r="DF75">
        <f t="shared" si="86"/>
        <v>0</v>
      </c>
      <c r="DG75">
        <v>0</v>
      </c>
      <c r="DH75">
        <f t="shared" si="87"/>
        <v>0</v>
      </c>
      <c r="DI75">
        <v>0</v>
      </c>
      <c r="DJ75">
        <f t="shared" si="88"/>
        <v>0</v>
      </c>
      <c r="DK75">
        <v>100</v>
      </c>
      <c r="DL75">
        <f t="shared" si="89"/>
        <v>1</v>
      </c>
      <c r="DM75">
        <v>0</v>
      </c>
      <c r="DN75">
        <f t="shared" si="90"/>
        <v>0</v>
      </c>
      <c r="DO75">
        <v>0</v>
      </c>
      <c r="DP75">
        <f t="shared" si="91"/>
        <v>0</v>
      </c>
      <c r="DQ75">
        <v>0</v>
      </c>
      <c r="DR75">
        <f t="shared" si="92"/>
        <v>0</v>
      </c>
      <c r="DS75">
        <v>0</v>
      </c>
      <c r="DT75">
        <f t="shared" si="93"/>
        <v>0</v>
      </c>
      <c r="DU75">
        <v>0</v>
      </c>
      <c r="DV75">
        <f t="shared" si="94"/>
        <v>0</v>
      </c>
      <c r="DW75">
        <v>0</v>
      </c>
      <c r="DX75">
        <f t="shared" si="95"/>
        <v>0</v>
      </c>
      <c r="DY75">
        <v>0</v>
      </c>
      <c r="DZ75">
        <f t="shared" si="96"/>
        <v>0</v>
      </c>
      <c r="EA75">
        <v>0</v>
      </c>
      <c r="EB75">
        <f t="shared" si="97"/>
        <v>0</v>
      </c>
      <c r="EC75">
        <v>0</v>
      </c>
      <c r="ED75">
        <f t="shared" si="98"/>
        <v>0</v>
      </c>
      <c r="EE75">
        <v>0</v>
      </c>
      <c r="EF75">
        <f t="shared" si="99"/>
        <v>0</v>
      </c>
      <c r="EG75">
        <v>0</v>
      </c>
      <c r="EH75">
        <f t="shared" si="100"/>
        <v>0</v>
      </c>
      <c r="EI75">
        <v>0</v>
      </c>
      <c r="EJ75">
        <f t="shared" si="101"/>
        <v>0</v>
      </c>
      <c r="EK75">
        <v>0</v>
      </c>
      <c r="EL75">
        <f t="shared" si="102"/>
        <v>0</v>
      </c>
      <c r="EM75">
        <v>0</v>
      </c>
      <c r="EN75">
        <f t="shared" si="103"/>
        <v>0</v>
      </c>
      <c r="EO75">
        <v>0</v>
      </c>
      <c r="EP75">
        <f t="shared" si="104"/>
        <v>0</v>
      </c>
      <c r="EQ75">
        <v>0</v>
      </c>
      <c r="ER75">
        <f t="shared" si="105"/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 s="1" t="s">
        <v>407</v>
      </c>
      <c r="FF75" t="s">
        <v>404</v>
      </c>
    </row>
    <row r="76" spans="1:162" x14ac:dyDescent="0.45">
      <c r="A76">
        <v>75</v>
      </c>
      <c r="B76" t="s">
        <v>397</v>
      </c>
      <c r="C76" t="s">
        <v>408</v>
      </c>
      <c r="D76" t="s">
        <v>399</v>
      </c>
      <c r="E76" t="s">
        <v>400</v>
      </c>
      <c r="F76" s="2">
        <v>0</v>
      </c>
      <c r="G76">
        <f>419.5+273</f>
        <v>692.5</v>
      </c>
      <c r="H76">
        <f t="shared" si="108"/>
        <v>1773</v>
      </c>
      <c r="I76">
        <f>460+273</f>
        <v>733</v>
      </c>
      <c r="J76" s="2">
        <f t="shared" si="106"/>
        <v>0.41342357586012407</v>
      </c>
      <c r="K76">
        <v>1E-3</v>
      </c>
      <c r="L76" t="s">
        <v>38</v>
      </c>
      <c r="M76">
        <v>0</v>
      </c>
      <c r="N76">
        <f t="shared" si="56"/>
        <v>0</v>
      </c>
      <c r="O76">
        <v>0</v>
      </c>
      <c r="P76">
        <f t="shared" si="57"/>
        <v>0</v>
      </c>
      <c r="Q76">
        <v>0</v>
      </c>
      <c r="R76">
        <f t="shared" si="58"/>
        <v>0</v>
      </c>
      <c r="S76">
        <v>0.49</v>
      </c>
      <c r="T76">
        <f t="shared" si="59"/>
        <v>4.9339494317174361E-3</v>
      </c>
      <c r="U76">
        <v>0</v>
      </c>
      <c r="V76">
        <f t="shared" si="60"/>
        <v>0</v>
      </c>
      <c r="W76">
        <v>0</v>
      </c>
      <c r="X76">
        <f t="shared" si="61"/>
        <v>0</v>
      </c>
      <c r="Y76">
        <v>0</v>
      </c>
      <c r="Z76">
        <f t="shared" si="62"/>
        <v>0</v>
      </c>
      <c r="AA76">
        <v>0</v>
      </c>
      <c r="AB76">
        <f t="shared" si="63"/>
        <v>0</v>
      </c>
      <c r="AC76">
        <f t="shared" si="107"/>
        <v>99.058000000000007</v>
      </c>
      <c r="AD76">
        <f t="shared" si="64"/>
        <v>0.98124333314310497</v>
      </c>
      <c r="AE76">
        <v>0.19</v>
      </c>
      <c r="AF76">
        <f t="shared" si="65"/>
        <v>8.7514910426925822E-3</v>
      </c>
      <c r="AG76">
        <v>2.1999999999999999E-2</v>
      </c>
      <c r="AH76">
        <f t="shared" si="66"/>
        <v>3.9296415262652035E-4</v>
      </c>
      <c r="AI76">
        <v>0.02</v>
      </c>
      <c r="AJ76">
        <f t="shared" si="67"/>
        <v>3.4502984772439047E-4</v>
      </c>
      <c r="AK76">
        <v>0.22</v>
      </c>
      <c r="AL76">
        <f t="shared" si="68"/>
        <v>4.3332323821343175E-3</v>
      </c>
      <c r="AM76">
        <v>0</v>
      </c>
      <c r="AN76">
        <f t="shared" si="69"/>
        <v>0</v>
      </c>
      <c r="AO76">
        <v>0</v>
      </c>
      <c r="AP76">
        <f t="shared" si="70"/>
        <v>0</v>
      </c>
      <c r="AQ76">
        <v>0</v>
      </c>
      <c r="AR76">
        <f t="shared" si="71"/>
        <v>0</v>
      </c>
      <c r="AS76">
        <v>0</v>
      </c>
      <c r="AT76">
        <f t="shared" si="72"/>
        <v>0</v>
      </c>
      <c r="AU76">
        <v>0</v>
      </c>
      <c r="AV76">
        <f t="shared" si="73"/>
        <v>0</v>
      </c>
      <c r="AW76">
        <v>0</v>
      </c>
      <c r="AX76">
        <f t="shared" si="74"/>
        <v>0</v>
      </c>
      <c r="AY76">
        <v>0</v>
      </c>
      <c r="AZ76">
        <f t="shared" si="75"/>
        <v>0</v>
      </c>
      <c r="BA76">
        <v>0</v>
      </c>
      <c r="BB76">
        <f t="shared" si="76"/>
        <v>0</v>
      </c>
      <c r="BC76">
        <v>0</v>
      </c>
      <c r="BD76">
        <f t="shared" si="77"/>
        <v>0</v>
      </c>
      <c r="BE76">
        <v>0</v>
      </c>
      <c r="BF76">
        <f t="shared" si="78"/>
        <v>0</v>
      </c>
      <c r="BG76">
        <v>0</v>
      </c>
      <c r="BH76">
        <f t="shared" si="79"/>
        <v>0</v>
      </c>
      <c r="BI76">
        <v>0</v>
      </c>
      <c r="BJ76">
        <f t="shared" si="80"/>
        <v>0</v>
      </c>
      <c r="BK76">
        <v>0</v>
      </c>
      <c r="BL76">
        <f t="shared" si="81"/>
        <v>0</v>
      </c>
      <c r="BM76">
        <v>0</v>
      </c>
      <c r="BN76">
        <f t="shared" si="82"/>
        <v>0</v>
      </c>
      <c r="BO76">
        <v>0</v>
      </c>
      <c r="BP76">
        <f t="shared" si="83"/>
        <v>0</v>
      </c>
      <c r="BQ76">
        <v>0</v>
      </c>
      <c r="BR76">
        <f t="shared" si="84"/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f t="shared" si="85"/>
        <v>0</v>
      </c>
      <c r="DE76">
        <v>0</v>
      </c>
      <c r="DF76">
        <f t="shared" si="86"/>
        <v>0</v>
      </c>
      <c r="DG76">
        <v>0</v>
      </c>
      <c r="DH76">
        <f t="shared" si="87"/>
        <v>0</v>
      </c>
      <c r="DI76">
        <v>100</v>
      </c>
      <c r="DJ76">
        <f t="shared" si="88"/>
        <v>1</v>
      </c>
      <c r="DK76">
        <v>0</v>
      </c>
      <c r="DL76">
        <f t="shared" si="89"/>
        <v>0</v>
      </c>
      <c r="DM76">
        <v>0</v>
      </c>
      <c r="DN76">
        <f t="shared" si="90"/>
        <v>0</v>
      </c>
      <c r="DO76">
        <v>0</v>
      </c>
      <c r="DP76">
        <f t="shared" si="91"/>
        <v>0</v>
      </c>
      <c r="DQ76">
        <v>0</v>
      </c>
      <c r="DR76">
        <f t="shared" si="92"/>
        <v>0</v>
      </c>
      <c r="DS76">
        <v>0</v>
      </c>
      <c r="DT76">
        <f t="shared" si="93"/>
        <v>0</v>
      </c>
      <c r="DU76">
        <v>0</v>
      </c>
      <c r="DV76">
        <f t="shared" si="94"/>
        <v>0</v>
      </c>
      <c r="DW76">
        <v>0</v>
      </c>
      <c r="DX76">
        <f t="shared" si="95"/>
        <v>0</v>
      </c>
      <c r="DY76">
        <v>0</v>
      </c>
      <c r="DZ76">
        <f t="shared" si="96"/>
        <v>0</v>
      </c>
      <c r="EA76">
        <v>0</v>
      </c>
      <c r="EB76">
        <f t="shared" si="97"/>
        <v>0</v>
      </c>
      <c r="EC76">
        <v>0</v>
      </c>
      <c r="ED76">
        <f t="shared" si="98"/>
        <v>0</v>
      </c>
      <c r="EE76">
        <v>0</v>
      </c>
      <c r="EF76">
        <f t="shared" si="99"/>
        <v>0</v>
      </c>
      <c r="EG76">
        <v>0</v>
      </c>
      <c r="EH76">
        <f t="shared" si="100"/>
        <v>0</v>
      </c>
      <c r="EI76">
        <v>0</v>
      </c>
      <c r="EJ76">
        <f t="shared" si="101"/>
        <v>0</v>
      </c>
      <c r="EK76">
        <v>0</v>
      </c>
      <c r="EL76">
        <f t="shared" si="102"/>
        <v>0</v>
      </c>
      <c r="EM76">
        <v>0</v>
      </c>
      <c r="EN76">
        <f t="shared" si="103"/>
        <v>0</v>
      </c>
      <c r="EO76">
        <v>0</v>
      </c>
      <c r="EP76">
        <f t="shared" si="104"/>
        <v>0</v>
      </c>
      <c r="EQ76">
        <v>0</v>
      </c>
      <c r="ER76">
        <f t="shared" si="105"/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 s="1" t="s">
        <v>409</v>
      </c>
      <c r="FF76" t="s">
        <v>404</v>
      </c>
    </row>
    <row r="77" spans="1:162" x14ac:dyDescent="0.45">
      <c r="A77">
        <v>76</v>
      </c>
      <c r="B77" t="s">
        <v>397</v>
      </c>
      <c r="C77" t="s">
        <v>410</v>
      </c>
      <c r="D77" t="s">
        <v>399</v>
      </c>
      <c r="E77" t="s">
        <v>400</v>
      </c>
      <c r="F77" s="2">
        <v>0</v>
      </c>
      <c r="G77">
        <v>600.5</v>
      </c>
      <c r="H77">
        <f t="shared" si="108"/>
        <v>1773</v>
      </c>
      <c r="I77">
        <f>550+273</f>
        <v>823</v>
      </c>
      <c r="J77" s="2">
        <f t="shared" si="106"/>
        <v>0.46418499717992101</v>
      </c>
      <c r="K77">
        <v>1E-3</v>
      </c>
      <c r="L77" t="s">
        <v>38</v>
      </c>
      <c r="M77">
        <v>0</v>
      </c>
      <c r="N77">
        <f t="shared" si="56"/>
        <v>0</v>
      </c>
      <c r="O77">
        <v>0</v>
      </c>
      <c r="P77">
        <f t="shared" si="57"/>
        <v>0</v>
      </c>
      <c r="Q77">
        <v>0</v>
      </c>
      <c r="R77">
        <f t="shared" si="58"/>
        <v>0</v>
      </c>
      <c r="S77">
        <v>0.49</v>
      </c>
      <c r="T77">
        <f t="shared" si="59"/>
        <v>4.9339494317174361E-3</v>
      </c>
      <c r="U77">
        <v>0</v>
      </c>
      <c r="V77">
        <f t="shared" si="60"/>
        <v>0</v>
      </c>
      <c r="W77">
        <v>0</v>
      </c>
      <c r="X77">
        <f t="shared" si="61"/>
        <v>0</v>
      </c>
      <c r="Y77">
        <v>0</v>
      </c>
      <c r="Z77">
        <f t="shared" si="62"/>
        <v>0</v>
      </c>
      <c r="AA77">
        <v>0</v>
      </c>
      <c r="AB77">
        <f t="shared" si="63"/>
        <v>0</v>
      </c>
      <c r="AC77">
        <f t="shared" si="107"/>
        <v>99.058000000000007</v>
      </c>
      <c r="AD77">
        <f t="shared" si="64"/>
        <v>0.98124333314310497</v>
      </c>
      <c r="AE77">
        <v>0.19</v>
      </c>
      <c r="AF77">
        <f t="shared" si="65"/>
        <v>8.7514910426925822E-3</v>
      </c>
      <c r="AG77">
        <v>2.1999999999999999E-2</v>
      </c>
      <c r="AH77">
        <f t="shared" si="66"/>
        <v>3.9296415262652035E-4</v>
      </c>
      <c r="AI77">
        <v>0.02</v>
      </c>
      <c r="AJ77">
        <f t="shared" si="67"/>
        <v>3.4502984772439047E-4</v>
      </c>
      <c r="AK77">
        <v>0.22</v>
      </c>
      <c r="AL77">
        <f t="shared" si="68"/>
        <v>4.3332323821343175E-3</v>
      </c>
      <c r="AM77">
        <v>0</v>
      </c>
      <c r="AN77">
        <f t="shared" si="69"/>
        <v>0</v>
      </c>
      <c r="AO77">
        <v>0</v>
      </c>
      <c r="AP77">
        <f t="shared" si="70"/>
        <v>0</v>
      </c>
      <c r="AQ77">
        <v>0</v>
      </c>
      <c r="AR77">
        <f t="shared" si="71"/>
        <v>0</v>
      </c>
      <c r="AS77">
        <v>0</v>
      </c>
      <c r="AT77">
        <f t="shared" si="72"/>
        <v>0</v>
      </c>
      <c r="AU77">
        <v>0</v>
      </c>
      <c r="AV77">
        <f t="shared" si="73"/>
        <v>0</v>
      </c>
      <c r="AW77">
        <v>0</v>
      </c>
      <c r="AX77">
        <f t="shared" si="74"/>
        <v>0</v>
      </c>
      <c r="AY77">
        <v>0</v>
      </c>
      <c r="AZ77">
        <f t="shared" si="75"/>
        <v>0</v>
      </c>
      <c r="BA77">
        <v>0</v>
      </c>
      <c r="BB77">
        <f t="shared" si="76"/>
        <v>0</v>
      </c>
      <c r="BC77">
        <v>0</v>
      </c>
      <c r="BD77">
        <f t="shared" si="77"/>
        <v>0</v>
      </c>
      <c r="BE77">
        <v>0</v>
      </c>
      <c r="BF77">
        <f t="shared" si="78"/>
        <v>0</v>
      </c>
      <c r="BG77">
        <v>0</v>
      </c>
      <c r="BH77">
        <f t="shared" si="79"/>
        <v>0</v>
      </c>
      <c r="BI77">
        <v>0</v>
      </c>
      <c r="BJ77">
        <f t="shared" si="80"/>
        <v>0</v>
      </c>
      <c r="BK77">
        <v>0</v>
      </c>
      <c r="BL77">
        <f t="shared" si="81"/>
        <v>0</v>
      </c>
      <c r="BM77">
        <v>0</v>
      </c>
      <c r="BN77">
        <f t="shared" si="82"/>
        <v>0</v>
      </c>
      <c r="BO77">
        <v>0</v>
      </c>
      <c r="BP77">
        <f t="shared" si="83"/>
        <v>0</v>
      </c>
      <c r="BQ77">
        <v>0</v>
      </c>
      <c r="BR77">
        <f t="shared" si="84"/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f t="shared" si="85"/>
        <v>0</v>
      </c>
      <c r="DE77">
        <v>0</v>
      </c>
      <c r="DF77">
        <f t="shared" si="86"/>
        <v>0</v>
      </c>
      <c r="DG77">
        <v>0</v>
      </c>
      <c r="DH77">
        <f t="shared" si="87"/>
        <v>0</v>
      </c>
      <c r="DI77">
        <v>0</v>
      </c>
      <c r="DJ77">
        <f t="shared" si="88"/>
        <v>0</v>
      </c>
      <c r="DK77">
        <v>100</v>
      </c>
      <c r="DL77">
        <f t="shared" si="89"/>
        <v>1</v>
      </c>
      <c r="DM77">
        <v>0</v>
      </c>
      <c r="DN77">
        <f t="shared" si="90"/>
        <v>0</v>
      </c>
      <c r="DO77">
        <v>0</v>
      </c>
      <c r="DP77">
        <f t="shared" si="91"/>
        <v>0</v>
      </c>
      <c r="DQ77">
        <v>0</v>
      </c>
      <c r="DR77">
        <f t="shared" si="92"/>
        <v>0</v>
      </c>
      <c r="DS77">
        <v>0</v>
      </c>
      <c r="DT77">
        <f t="shared" si="93"/>
        <v>0</v>
      </c>
      <c r="DU77">
        <v>0</v>
      </c>
      <c r="DV77">
        <f t="shared" si="94"/>
        <v>0</v>
      </c>
      <c r="DW77">
        <v>0</v>
      </c>
      <c r="DX77">
        <f t="shared" si="95"/>
        <v>0</v>
      </c>
      <c r="DY77">
        <v>0</v>
      </c>
      <c r="DZ77">
        <f t="shared" si="96"/>
        <v>0</v>
      </c>
      <c r="EA77">
        <v>0</v>
      </c>
      <c r="EB77">
        <f t="shared" si="97"/>
        <v>0</v>
      </c>
      <c r="EC77">
        <v>0</v>
      </c>
      <c r="ED77">
        <f t="shared" si="98"/>
        <v>0</v>
      </c>
      <c r="EE77">
        <v>0</v>
      </c>
      <c r="EF77">
        <f t="shared" si="99"/>
        <v>0</v>
      </c>
      <c r="EG77">
        <v>0</v>
      </c>
      <c r="EH77">
        <f t="shared" si="100"/>
        <v>0</v>
      </c>
      <c r="EI77">
        <v>0</v>
      </c>
      <c r="EJ77">
        <f t="shared" si="101"/>
        <v>0</v>
      </c>
      <c r="EK77">
        <v>0</v>
      </c>
      <c r="EL77">
        <f t="shared" si="102"/>
        <v>0</v>
      </c>
      <c r="EM77">
        <v>0</v>
      </c>
      <c r="EN77">
        <f t="shared" si="103"/>
        <v>0</v>
      </c>
      <c r="EO77">
        <v>0</v>
      </c>
      <c r="EP77">
        <f t="shared" si="104"/>
        <v>0</v>
      </c>
      <c r="EQ77">
        <v>0</v>
      </c>
      <c r="ER77">
        <f t="shared" si="105"/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 s="1" t="s">
        <v>411</v>
      </c>
      <c r="FF77" t="s">
        <v>404</v>
      </c>
    </row>
    <row r="78" spans="1:162" x14ac:dyDescent="0.45">
      <c r="A78">
        <v>77</v>
      </c>
      <c r="B78" t="s">
        <v>397</v>
      </c>
      <c r="C78" t="s">
        <v>408</v>
      </c>
      <c r="D78" t="s">
        <v>399</v>
      </c>
      <c r="E78" t="s">
        <v>400</v>
      </c>
      <c r="F78" s="2">
        <v>0</v>
      </c>
      <c r="G78">
        <v>692.5</v>
      </c>
      <c r="H78">
        <f t="shared" si="108"/>
        <v>1773</v>
      </c>
      <c r="I78">
        <f>550+273</f>
        <v>823</v>
      </c>
      <c r="J78" s="2">
        <f t="shared" si="106"/>
        <v>0.46418499717992101</v>
      </c>
      <c r="K78">
        <v>1E-3</v>
      </c>
      <c r="L78" t="s">
        <v>38</v>
      </c>
      <c r="M78">
        <v>0</v>
      </c>
      <c r="N78">
        <f t="shared" si="56"/>
        <v>0</v>
      </c>
      <c r="O78">
        <v>0</v>
      </c>
      <c r="P78">
        <f t="shared" si="57"/>
        <v>0</v>
      </c>
      <c r="Q78">
        <v>0</v>
      </c>
      <c r="R78">
        <f t="shared" si="58"/>
        <v>0</v>
      </c>
      <c r="S78">
        <v>0.49</v>
      </c>
      <c r="T78">
        <f t="shared" si="59"/>
        <v>4.9339494317174361E-3</v>
      </c>
      <c r="U78">
        <v>0</v>
      </c>
      <c r="V78">
        <f t="shared" si="60"/>
        <v>0</v>
      </c>
      <c r="W78">
        <v>0</v>
      </c>
      <c r="X78">
        <f t="shared" si="61"/>
        <v>0</v>
      </c>
      <c r="Y78">
        <v>0</v>
      </c>
      <c r="Z78">
        <f t="shared" si="62"/>
        <v>0</v>
      </c>
      <c r="AA78">
        <v>0</v>
      </c>
      <c r="AB78">
        <f t="shared" si="63"/>
        <v>0</v>
      </c>
      <c r="AC78">
        <f t="shared" si="107"/>
        <v>99.058000000000007</v>
      </c>
      <c r="AD78">
        <f t="shared" si="64"/>
        <v>0.98124333314310497</v>
      </c>
      <c r="AE78">
        <v>0.19</v>
      </c>
      <c r="AF78">
        <f t="shared" si="65"/>
        <v>8.7514910426925822E-3</v>
      </c>
      <c r="AG78">
        <v>2.1999999999999999E-2</v>
      </c>
      <c r="AH78">
        <f t="shared" si="66"/>
        <v>3.9296415262652035E-4</v>
      </c>
      <c r="AI78">
        <v>0.02</v>
      </c>
      <c r="AJ78">
        <f t="shared" si="67"/>
        <v>3.4502984772439047E-4</v>
      </c>
      <c r="AK78">
        <v>0.22</v>
      </c>
      <c r="AL78">
        <f t="shared" si="68"/>
        <v>4.3332323821343175E-3</v>
      </c>
      <c r="AM78">
        <v>0</v>
      </c>
      <c r="AN78">
        <f t="shared" si="69"/>
        <v>0</v>
      </c>
      <c r="AO78">
        <v>0</v>
      </c>
      <c r="AP78">
        <f t="shared" si="70"/>
        <v>0</v>
      </c>
      <c r="AQ78">
        <v>0</v>
      </c>
      <c r="AR78">
        <f t="shared" si="71"/>
        <v>0</v>
      </c>
      <c r="AS78">
        <v>0</v>
      </c>
      <c r="AT78">
        <f t="shared" si="72"/>
        <v>0</v>
      </c>
      <c r="AU78">
        <v>0</v>
      </c>
      <c r="AV78">
        <f t="shared" si="73"/>
        <v>0</v>
      </c>
      <c r="AW78">
        <v>0</v>
      </c>
      <c r="AX78">
        <f t="shared" si="74"/>
        <v>0</v>
      </c>
      <c r="AY78">
        <v>0</v>
      </c>
      <c r="AZ78">
        <f t="shared" si="75"/>
        <v>0</v>
      </c>
      <c r="BA78">
        <v>0</v>
      </c>
      <c r="BB78">
        <f t="shared" si="76"/>
        <v>0</v>
      </c>
      <c r="BC78">
        <v>0</v>
      </c>
      <c r="BD78">
        <f t="shared" si="77"/>
        <v>0</v>
      </c>
      <c r="BE78">
        <v>0</v>
      </c>
      <c r="BF78">
        <f t="shared" si="78"/>
        <v>0</v>
      </c>
      <c r="BG78">
        <v>0</v>
      </c>
      <c r="BH78">
        <f t="shared" si="79"/>
        <v>0</v>
      </c>
      <c r="BI78">
        <v>0</v>
      </c>
      <c r="BJ78">
        <f t="shared" si="80"/>
        <v>0</v>
      </c>
      <c r="BK78">
        <v>0</v>
      </c>
      <c r="BL78">
        <f t="shared" si="81"/>
        <v>0</v>
      </c>
      <c r="BM78">
        <v>0</v>
      </c>
      <c r="BN78">
        <f t="shared" si="82"/>
        <v>0</v>
      </c>
      <c r="BO78">
        <v>0</v>
      </c>
      <c r="BP78">
        <f t="shared" si="83"/>
        <v>0</v>
      </c>
      <c r="BQ78">
        <v>0</v>
      </c>
      <c r="BR78">
        <f t="shared" si="84"/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f t="shared" si="85"/>
        <v>0</v>
      </c>
      <c r="DE78">
        <v>0</v>
      </c>
      <c r="DF78">
        <f t="shared" si="86"/>
        <v>0</v>
      </c>
      <c r="DG78">
        <v>0</v>
      </c>
      <c r="DH78">
        <f t="shared" si="87"/>
        <v>0</v>
      </c>
      <c r="DI78">
        <v>100</v>
      </c>
      <c r="DJ78">
        <f t="shared" si="88"/>
        <v>1</v>
      </c>
      <c r="DK78">
        <v>0</v>
      </c>
      <c r="DL78">
        <f t="shared" si="89"/>
        <v>0</v>
      </c>
      <c r="DM78">
        <v>0</v>
      </c>
      <c r="DN78">
        <f t="shared" si="90"/>
        <v>0</v>
      </c>
      <c r="DO78">
        <v>0</v>
      </c>
      <c r="DP78">
        <f t="shared" si="91"/>
        <v>0</v>
      </c>
      <c r="DQ78">
        <v>0</v>
      </c>
      <c r="DR78">
        <f t="shared" si="92"/>
        <v>0</v>
      </c>
      <c r="DS78">
        <v>0</v>
      </c>
      <c r="DT78">
        <f t="shared" si="93"/>
        <v>0</v>
      </c>
      <c r="DU78">
        <v>0</v>
      </c>
      <c r="DV78">
        <f t="shared" si="94"/>
        <v>0</v>
      </c>
      <c r="DW78">
        <v>0</v>
      </c>
      <c r="DX78">
        <f t="shared" si="95"/>
        <v>0</v>
      </c>
      <c r="DY78">
        <v>0</v>
      </c>
      <c r="DZ78">
        <f t="shared" si="96"/>
        <v>0</v>
      </c>
      <c r="EA78">
        <v>0</v>
      </c>
      <c r="EB78">
        <f t="shared" si="97"/>
        <v>0</v>
      </c>
      <c r="EC78">
        <v>0</v>
      </c>
      <c r="ED78">
        <f t="shared" si="98"/>
        <v>0</v>
      </c>
      <c r="EE78">
        <v>0</v>
      </c>
      <c r="EF78">
        <f t="shared" si="99"/>
        <v>0</v>
      </c>
      <c r="EG78">
        <v>0</v>
      </c>
      <c r="EH78">
        <f t="shared" si="100"/>
        <v>0</v>
      </c>
      <c r="EI78">
        <v>0</v>
      </c>
      <c r="EJ78">
        <f t="shared" si="101"/>
        <v>0</v>
      </c>
      <c r="EK78">
        <v>0</v>
      </c>
      <c r="EL78">
        <f t="shared" si="102"/>
        <v>0</v>
      </c>
      <c r="EM78">
        <v>0</v>
      </c>
      <c r="EN78">
        <f t="shared" si="103"/>
        <v>0</v>
      </c>
      <c r="EO78">
        <v>0</v>
      </c>
      <c r="EP78">
        <f t="shared" si="104"/>
        <v>0</v>
      </c>
      <c r="EQ78">
        <v>0</v>
      </c>
      <c r="ER78">
        <f t="shared" si="105"/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 s="1" t="s">
        <v>412</v>
      </c>
      <c r="FF78" t="s">
        <v>404</v>
      </c>
    </row>
    <row r="79" spans="1:162" x14ac:dyDescent="0.45">
      <c r="A79">
        <v>78</v>
      </c>
      <c r="B79" t="s">
        <v>397</v>
      </c>
      <c r="C79" t="s">
        <v>413</v>
      </c>
      <c r="D79" t="s">
        <v>399</v>
      </c>
      <c r="E79" t="s">
        <v>400</v>
      </c>
      <c r="F79" s="2">
        <v>1</v>
      </c>
      <c r="G79">
        <f>271+273</f>
        <v>544</v>
      </c>
      <c r="H79">
        <f t="shared" si="108"/>
        <v>1773</v>
      </c>
      <c r="I79">
        <f>350+273</f>
        <v>623</v>
      </c>
      <c r="J79" s="2">
        <f t="shared" si="106"/>
        <v>0.35138183869148337</v>
      </c>
      <c r="K79">
        <v>1E-3</v>
      </c>
      <c r="L79" t="s">
        <v>38</v>
      </c>
      <c r="M79">
        <v>0</v>
      </c>
      <c r="N79">
        <f t="shared" si="56"/>
        <v>0</v>
      </c>
      <c r="O79">
        <v>0</v>
      </c>
      <c r="P79">
        <f t="shared" si="57"/>
        <v>0</v>
      </c>
      <c r="Q79">
        <v>0</v>
      </c>
      <c r="R79">
        <f t="shared" si="58"/>
        <v>0</v>
      </c>
      <c r="S79">
        <v>0.49</v>
      </c>
      <c r="T79">
        <f t="shared" si="59"/>
        <v>4.9339494317174361E-3</v>
      </c>
      <c r="U79">
        <v>0</v>
      </c>
      <c r="V79">
        <f t="shared" si="60"/>
        <v>0</v>
      </c>
      <c r="W79">
        <v>0</v>
      </c>
      <c r="X79">
        <f t="shared" si="61"/>
        <v>0</v>
      </c>
      <c r="Y79">
        <v>0</v>
      </c>
      <c r="Z79">
        <f t="shared" si="62"/>
        <v>0</v>
      </c>
      <c r="AA79">
        <v>0</v>
      </c>
      <c r="AB79">
        <f t="shared" si="63"/>
        <v>0</v>
      </c>
      <c r="AC79">
        <f t="shared" si="107"/>
        <v>99.058000000000007</v>
      </c>
      <c r="AD79">
        <f t="shared" si="64"/>
        <v>0.98124333314310497</v>
      </c>
      <c r="AE79">
        <v>0.19</v>
      </c>
      <c r="AF79">
        <f t="shared" si="65"/>
        <v>8.7514910426925822E-3</v>
      </c>
      <c r="AG79">
        <v>2.1999999999999999E-2</v>
      </c>
      <c r="AH79">
        <f t="shared" si="66"/>
        <v>3.9296415262652035E-4</v>
      </c>
      <c r="AI79">
        <v>0.02</v>
      </c>
      <c r="AJ79">
        <f t="shared" si="67"/>
        <v>3.4502984772439047E-4</v>
      </c>
      <c r="AK79">
        <v>0.22</v>
      </c>
      <c r="AL79">
        <f t="shared" si="68"/>
        <v>4.3332323821343175E-3</v>
      </c>
      <c r="AM79">
        <v>0</v>
      </c>
      <c r="AN79">
        <f t="shared" si="69"/>
        <v>0</v>
      </c>
      <c r="AO79">
        <v>0</v>
      </c>
      <c r="AP79">
        <f t="shared" si="70"/>
        <v>0</v>
      </c>
      <c r="AQ79">
        <v>0</v>
      </c>
      <c r="AR79">
        <f t="shared" si="71"/>
        <v>0</v>
      </c>
      <c r="AS79">
        <v>0</v>
      </c>
      <c r="AT79">
        <f t="shared" si="72"/>
        <v>0</v>
      </c>
      <c r="AU79">
        <v>0</v>
      </c>
      <c r="AV79">
        <f t="shared" si="73"/>
        <v>0</v>
      </c>
      <c r="AW79">
        <v>0</v>
      </c>
      <c r="AX79">
        <f t="shared" si="74"/>
        <v>0</v>
      </c>
      <c r="AY79">
        <v>0</v>
      </c>
      <c r="AZ79">
        <f t="shared" si="75"/>
        <v>0</v>
      </c>
      <c r="BA79">
        <v>0</v>
      </c>
      <c r="BB79">
        <f t="shared" si="76"/>
        <v>0</v>
      </c>
      <c r="BC79">
        <v>0</v>
      </c>
      <c r="BD79">
        <f t="shared" si="77"/>
        <v>0</v>
      </c>
      <c r="BE79">
        <v>0</v>
      </c>
      <c r="BF79">
        <f t="shared" si="78"/>
        <v>0</v>
      </c>
      <c r="BG79">
        <v>0</v>
      </c>
      <c r="BH79">
        <f t="shared" si="79"/>
        <v>0</v>
      </c>
      <c r="BI79">
        <v>0</v>
      </c>
      <c r="BJ79">
        <f t="shared" si="80"/>
        <v>0</v>
      </c>
      <c r="BK79">
        <v>0</v>
      </c>
      <c r="BL79">
        <f t="shared" si="81"/>
        <v>0</v>
      </c>
      <c r="BM79">
        <v>0</v>
      </c>
      <c r="BN79">
        <f t="shared" si="82"/>
        <v>0</v>
      </c>
      <c r="BO79">
        <v>0</v>
      </c>
      <c r="BP79">
        <f t="shared" si="83"/>
        <v>0</v>
      </c>
      <c r="BQ79">
        <v>0</v>
      </c>
      <c r="BR79">
        <f t="shared" si="84"/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f t="shared" si="85"/>
        <v>0</v>
      </c>
      <c r="DE79">
        <v>0</v>
      </c>
      <c r="DF79">
        <f t="shared" si="86"/>
        <v>0</v>
      </c>
      <c r="DG79">
        <v>0</v>
      </c>
      <c r="DH79">
        <f t="shared" si="87"/>
        <v>0</v>
      </c>
      <c r="DI79">
        <v>0</v>
      </c>
      <c r="DJ79">
        <f t="shared" si="88"/>
        <v>0</v>
      </c>
      <c r="DK79">
        <v>0</v>
      </c>
      <c r="DL79">
        <f t="shared" si="89"/>
        <v>0</v>
      </c>
      <c r="DM79">
        <v>0</v>
      </c>
      <c r="DN79">
        <f t="shared" si="90"/>
        <v>0</v>
      </c>
      <c r="DO79">
        <v>0</v>
      </c>
      <c r="DP79">
        <f t="shared" si="91"/>
        <v>0</v>
      </c>
      <c r="DQ79">
        <v>100</v>
      </c>
      <c r="DR79">
        <f t="shared" si="92"/>
        <v>1</v>
      </c>
      <c r="DS79">
        <v>0</v>
      </c>
      <c r="DT79">
        <f t="shared" si="93"/>
        <v>0</v>
      </c>
      <c r="DU79">
        <v>0</v>
      </c>
      <c r="DV79">
        <f t="shared" si="94"/>
        <v>0</v>
      </c>
      <c r="DW79">
        <v>0</v>
      </c>
      <c r="DX79">
        <f t="shared" si="95"/>
        <v>0</v>
      </c>
      <c r="DY79">
        <v>0</v>
      </c>
      <c r="DZ79">
        <f t="shared" si="96"/>
        <v>0</v>
      </c>
      <c r="EA79">
        <v>0</v>
      </c>
      <c r="EB79">
        <f t="shared" si="97"/>
        <v>0</v>
      </c>
      <c r="EC79">
        <v>0</v>
      </c>
      <c r="ED79">
        <f t="shared" si="98"/>
        <v>0</v>
      </c>
      <c r="EE79">
        <v>0</v>
      </c>
      <c r="EF79">
        <f t="shared" si="99"/>
        <v>0</v>
      </c>
      <c r="EG79">
        <v>0</v>
      </c>
      <c r="EH79">
        <f t="shared" si="100"/>
        <v>0</v>
      </c>
      <c r="EI79">
        <v>0</v>
      </c>
      <c r="EJ79">
        <f t="shared" si="101"/>
        <v>0</v>
      </c>
      <c r="EK79">
        <v>0</v>
      </c>
      <c r="EL79">
        <f t="shared" si="102"/>
        <v>0</v>
      </c>
      <c r="EM79">
        <v>0</v>
      </c>
      <c r="EN79">
        <f t="shared" si="103"/>
        <v>0</v>
      </c>
      <c r="EO79">
        <v>0</v>
      </c>
      <c r="EP79">
        <f t="shared" si="104"/>
        <v>0</v>
      </c>
      <c r="EQ79">
        <v>0</v>
      </c>
      <c r="ER79">
        <f t="shared" si="105"/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 s="1" t="s">
        <v>414</v>
      </c>
      <c r="FF79" t="s">
        <v>404</v>
      </c>
    </row>
    <row r="80" spans="1:162" x14ac:dyDescent="0.45">
      <c r="A80">
        <v>79</v>
      </c>
      <c r="B80" t="s">
        <v>397</v>
      </c>
      <c r="C80" t="s">
        <v>413</v>
      </c>
      <c r="D80" t="s">
        <v>399</v>
      </c>
      <c r="E80" t="s">
        <v>400</v>
      </c>
      <c r="F80" s="2">
        <v>1</v>
      </c>
      <c r="G80">
        <f>271+273</f>
        <v>544</v>
      </c>
      <c r="H80">
        <f t="shared" si="108"/>
        <v>1773</v>
      </c>
      <c r="I80">
        <f>460+273</f>
        <v>733</v>
      </c>
      <c r="J80" s="2">
        <f t="shared" si="106"/>
        <v>0.41342357586012407</v>
      </c>
      <c r="K80">
        <v>1E-3</v>
      </c>
      <c r="L80" t="s">
        <v>38</v>
      </c>
      <c r="M80">
        <v>0</v>
      </c>
      <c r="N80">
        <f t="shared" si="56"/>
        <v>0</v>
      </c>
      <c r="O80">
        <v>0</v>
      </c>
      <c r="P80">
        <f t="shared" si="57"/>
        <v>0</v>
      </c>
      <c r="Q80">
        <v>0</v>
      </c>
      <c r="R80">
        <f t="shared" si="58"/>
        <v>0</v>
      </c>
      <c r="S80">
        <v>0.49</v>
      </c>
      <c r="T80">
        <f t="shared" si="59"/>
        <v>4.9339494317174361E-3</v>
      </c>
      <c r="U80">
        <v>0</v>
      </c>
      <c r="V80">
        <f t="shared" si="60"/>
        <v>0</v>
      </c>
      <c r="W80">
        <v>0</v>
      </c>
      <c r="X80">
        <f t="shared" si="61"/>
        <v>0</v>
      </c>
      <c r="Y80">
        <v>0</v>
      </c>
      <c r="Z80">
        <f t="shared" si="62"/>
        <v>0</v>
      </c>
      <c r="AA80">
        <v>0</v>
      </c>
      <c r="AB80">
        <f t="shared" si="63"/>
        <v>0</v>
      </c>
      <c r="AC80">
        <f t="shared" si="107"/>
        <v>99.058000000000007</v>
      </c>
      <c r="AD80">
        <f t="shared" si="64"/>
        <v>0.98124333314310497</v>
      </c>
      <c r="AE80">
        <v>0.19</v>
      </c>
      <c r="AF80">
        <f t="shared" si="65"/>
        <v>8.7514910426925822E-3</v>
      </c>
      <c r="AG80">
        <v>2.1999999999999999E-2</v>
      </c>
      <c r="AH80">
        <f t="shared" si="66"/>
        <v>3.9296415262652035E-4</v>
      </c>
      <c r="AI80">
        <v>0.02</v>
      </c>
      <c r="AJ80">
        <f t="shared" si="67"/>
        <v>3.4502984772439047E-4</v>
      </c>
      <c r="AK80">
        <v>0.22</v>
      </c>
      <c r="AL80">
        <f t="shared" si="68"/>
        <v>4.3332323821343175E-3</v>
      </c>
      <c r="AM80">
        <v>0</v>
      </c>
      <c r="AN80">
        <f t="shared" si="69"/>
        <v>0</v>
      </c>
      <c r="AO80">
        <v>0</v>
      </c>
      <c r="AP80">
        <f t="shared" si="70"/>
        <v>0</v>
      </c>
      <c r="AQ80">
        <v>0</v>
      </c>
      <c r="AR80">
        <f t="shared" si="71"/>
        <v>0</v>
      </c>
      <c r="AS80">
        <v>0</v>
      </c>
      <c r="AT80">
        <f t="shared" si="72"/>
        <v>0</v>
      </c>
      <c r="AU80">
        <v>0</v>
      </c>
      <c r="AV80">
        <f t="shared" si="73"/>
        <v>0</v>
      </c>
      <c r="AW80">
        <v>0</v>
      </c>
      <c r="AX80">
        <f t="shared" si="74"/>
        <v>0</v>
      </c>
      <c r="AY80">
        <v>0</v>
      </c>
      <c r="AZ80">
        <f t="shared" si="75"/>
        <v>0</v>
      </c>
      <c r="BA80">
        <v>0</v>
      </c>
      <c r="BB80">
        <f t="shared" si="76"/>
        <v>0</v>
      </c>
      <c r="BC80">
        <v>0</v>
      </c>
      <c r="BD80">
        <f t="shared" si="77"/>
        <v>0</v>
      </c>
      <c r="BE80">
        <v>0</v>
      </c>
      <c r="BF80">
        <f t="shared" si="78"/>
        <v>0</v>
      </c>
      <c r="BG80">
        <v>0</v>
      </c>
      <c r="BH80">
        <f t="shared" si="79"/>
        <v>0</v>
      </c>
      <c r="BI80">
        <v>0</v>
      </c>
      <c r="BJ80">
        <f t="shared" si="80"/>
        <v>0</v>
      </c>
      <c r="BK80">
        <v>0</v>
      </c>
      <c r="BL80">
        <f t="shared" si="81"/>
        <v>0</v>
      </c>
      <c r="BM80">
        <v>0</v>
      </c>
      <c r="BN80">
        <f t="shared" si="82"/>
        <v>0</v>
      </c>
      <c r="BO80">
        <v>0</v>
      </c>
      <c r="BP80">
        <f t="shared" si="83"/>
        <v>0</v>
      </c>
      <c r="BQ80">
        <v>0</v>
      </c>
      <c r="BR80">
        <f t="shared" si="84"/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f t="shared" si="85"/>
        <v>0</v>
      </c>
      <c r="DE80">
        <v>0</v>
      </c>
      <c r="DF80">
        <f t="shared" si="86"/>
        <v>0</v>
      </c>
      <c r="DG80">
        <v>0</v>
      </c>
      <c r="DH80">
        <f t="shared" si="87"/>
        <v>0</v>
      </c>
      <c r="DI80">
        <v>0</v>
      </c>
      <c r="DJ80">
        <f t="shared" si="88"/>
        <v>0</v>
      </c>
      <c r="DK80">
        <v>0</v>
      </c>
      <c r="DL80">
        <f t="shared" si="89"/>
        <v>0</v>
      </c>
      <c r="DM80">
        <v>0</v>
      </c>
      <c r="DN80">
        <f t="shared" si="90"/>
        <v>0</v>
      </c>
      <c r="DO80">
        <v>0</v>
      </c>
      <c r="DP80">
        <f t="shared" si="91"/>
        <v>0</v>
      </c>
      <c r="DQ80">
        <v>100</v>
      </c>
      <c r="DR80">
        <f t="shared" si="92"/>
        <v>1</v>
      </c>
      <c r="DS80">
        <v>0</v>
      </c>
      <c r="DT80">
        <f t="shared" si="93"/>
        <v>0</v>
      </c>
      <c r="DU80">
        <v>0</v>
      </c>
      <c r="DV80">
        <f t="shared" si="94"/>
        <v>0</v>
      </c>
      <c r="DW80">
        <v>0</v>
      </c>
      <c r="DX80">
        <f t="shared" si="95"/>
        <v>0</v>
      </c>
      <c r="DY80">
        <v>0</v>
      </c>
      <c r="DZ80">
        <f t="shared" si="96"/>
        <v>0</v>
      </c>
      <c r="EA80">
        <v>0</v>
      </c>
      <c r="EB80">
        <f t="shared" si="97"/>
        <v>0</v>
      </c>
      <c r="EC80">
        <v>0</v>
      </c>
      <c r="ED80">
        <f t="shared" si="98"/>
        <v>0</v>
      </c>
      <c r="EE80">
        <v>0</v>
      </c>
      <c r="EF80">
        <f t="shared" si="99"/>
        <v>0</v>
      </c>
      <c r="EG80">
        <v>0</v>
      </c>
      <c r="EH80">
        <f t="shared" si="100"/>
        <v>0</v>
      </c>
      <c r="EI80">
        <v>0</v>
      </c>
      <c r="EJ80">
        <f t="shared" si="101"/>
        <v>0</v>
      </c>
      <c r="EK80">
        <v>0</v>
      </c>
      <c r="EL80">
        <f t="shared" si="102"/>
        <v>0</v>
      </c>
      <c r="EM80">
        <v>0</v>
      </c>
      <c r="EN80">
        <f t="shared" si="103"/>
        <v>0</v>
      </c>
      <c r="EO80">
        <v>0</v>
      </c>
      <c r="EP80">
        <f t="shared" si="104"/>
        <v>0</v>
      </c>
      <c r="EQ80">
        <v>0</v>
      </c>
      <c r="ER80">
        <f t="shared" si="105"/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 s="1" t="s">
        <v>415</v>
      </c>
      <c r="FF80" t="s">
        <v>404</v>
      </c>
    </row>
    <row r="81" spans="1:162" x14ac:dyDescent="0.45">
      <c r="A81">
        <v>80</v>
      </c>
      <c r="B81" t="s">
        <v>397</v>
      </c>
      <c r="C81" t="s">
        <v>416</v>
      </c>
      <c r="D81" t="s">
        <v>399</v>
      </c>
      <c r="E81" t="s">
        <v>400</v>
      </c>
      <c r="F81" s="2">
        <v>0</v>
      </c>
      <c r="G81">
        <f>97.8+273</f>
        <v>370.8</v>
      </c>
      <c r="H81">
        <f t="shared" si="108"/>
        <v>1773</v>
      </c>
      <c r="I81">
        <f>150+273</f>
        <v>423</v>
      </c>
      <c r="J81" s="2">
        <f t="shared" si="106"/>
        <v>0.23857868020304568</v>
      </c>
      <c r="K81">
        <v>1E-3</v>
      </c>
      <c r="L81" t="s">
        <v>38</v>
      </c>
      <c r="M81">
        <v>0</v>
      </c>
      <c r="N81">
        <f t="shared" si="56"/>
        <v>0</v>
      </c>
      <c r="O81">
        <v>0</v>
      </c>
      <c r="P81">
        <f t="shared" si="57"/>
        <v>0</v>
      </c>
      <c r="Q81">
        <v>0</v>
      </c>
      <c r="R81">
        <f t="shared" si="58"/>
        <v>0</v>
      </c>
      <c r="S81">
        <v>0.49</v>
      </c>
      <c r="T81">
        <f t="shared" si="59"/>
        <v>4.9339494317174361E-3</v>
      </c>
      <c r="U81">
        <v>0</v>
      </c>
      <c r="V81">
        <f t="shared" si="60"/>
        <v>0</v>
      </c>
      <c r="W81">
        <v>0</v>
      </c>
      <c r="X81">
        <f t="shared" si="61"/>
        <v>0</v>
      </c>
      <c r="Y81">
        <v>0</v>
      </c>
      <c r="Z81">
        <f t="shared" si="62"/>
        <v>0</v>
      </c>
      <c r="AA81">
        <v>0</v>
      </c>
      <c r="AB81">
        <f t="shared" si="63"/>
        <v>0</v>
      </c>
      <c r="AC81">
        <f t="shared" si="107"/>
        <v>99.058000000000007</v>
      </c>
      <c r="AD81">
        <f t="shared" si="64"/>
        <v>0.98124333314310497</v>
      </c>
      <c r="AE81">
        <v>0.19</v>
      </c>
      <c r="AF81">
        <f t="shared" si="65"/>
        <v>8.7514910426925822E-3</v>
      </c>
      <c r="AG81">
        <v>2.1999999999999999E-2</v>
      </c>
      <c r="AH81">
        <f t="shared" si="66"/>
        <v>3.9296415262652035E-4</v>
      </c>
      <c r="AI81">
        <v>0.02</v>
      </c>
      <c r="AJ81">
        <f t="shared" si="67"/>
        <v>3.4502984772439047E-4</v>
      </c>
      <c r="AK81">
        <v>0.22</v>
      </c>
      <c r="AL81">
        <f t="shared" si="68"/>
        <v>4.3332323821343175E-3</v>
      </c>
      <c r="AM81">
        <v>0</v>
      </c>
      <c r="AN81">
        <f t="shared" si="69"/>
        <v>0</v>
      </c>
      <c r="AO81">
        <v>0</v>
      </c>
      <c r="AP81">
        <f t="shared" si="70"/>
        <v>0</v>
      </c>
      <c r="AQ81">
        <v>0</v>
      </c>
      <c r="AR81">
        <f t="shared" si="71"/>
        <v>0</v>
      </c>
      <c r="AS81">
        <v>0</v>
      </c>
      <c r="AT81">
        <f t="shared" si="72"/>
        <v>0</v>
      </c>
      <c r="AU81">
        <v>0</v>
      </c>
      <c r="AV81">
        <f t="shared" si="73"/>
        <v>0</v>
      </c>
      <c r="AW81">
        <v>0</v>
      </c>
      <c r="AX81">
        <f t="shared" si="74"/>
        <v>0</v>
      </c>
      <c r="AY81">
        <v>0</v>
      </c>
      <c r="AZ81">
        <f t="shared" si="75"/>
        <v>0</v>
      </c>
      <c r="BA81">
        <v>0</v>
      </c>
      <c r="BB81">
        <f t="shared" si="76"/>
        <v>0</v>
      </c>
      <c r="BC81">
        <v>0</v>
      </c>
      <c r="BD81">
        <f t="shared" si="77"/>
        <v>0</v>
      </c>
      <c r="BE81">
        <v>0</v>
      </c>
      <c r="BF81">
        <f t="shared" si="78"/>
        <v>0</v>
      </c>
      <c r="BG81">
        <v>0</v>
      </c>
      <c r="BH81">
        <f t="shared" si="79"/>
        <v>0</v>
      </c>
      <c r="BI81">
        <v>0</v>
      </c>
      <c r="BJ81">
        <f t="shared" si="80"/>
        <v>0</v>
      </c>
      <c r="BK81">
        <v>0</v>
      </c>
      <c r="BL81">
        <f t="shared" si="81"/>
        <v>0</v>
      </c>
      <c r="BM81">
        <v>0</v>
      </c>
      <c r="BN81">
        <f t="shared" si="82"/>
        <v>0</v>
      </c>
      <c r="BO81">
        <v>0</v>
      </c>
      <c r="BP81">
        <f t="shared" si="83"/>
        <v>0</v>
      </c>
      <c r="BQ81">
        <v>0</v>
      </c>
      <c r="BR81">
        <f t="shared" si="84"/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f t="shared" si="85"/>
        <v>0</v>
      </c>
      <c r="DE81">
        <v>0</v>
      </c>
      <c r="DF81">
        <f t="shared" si="86"/>
        <v>0</v>
      </c>
      <c r="DG81">
        <v>0</v>
      </c>
      <c r="DH81">
        <f t="shared" si="87"/>
        <v>0</v>
      </c>
      <c r="DI81">
        <v>0</v>
      </c>
      <c r="DJ81">
        <f t="shared" si="88"/>
        <v>0</v>
      </c>
      <c r="DK81">
        <v>0</v>
      </c>
      <c r="DL81">
        <f t="shared" si="89"/>
        <v>0</v>
      </c>
      <c r="DM81">
        <v>0</v>
      </c>
      <c r="DN81">
        <f t="shared" si="90"/>
        <v>0</v>
      </c>
      <c r="DO81">
        <v>0</v>
      </c>
      <c r="DP81">
        <f t="shared" si="91"/>
        <v>0</v>
      </c>
      <c r="DQ81">
        <v>0</v>
      </c>
      <c r="DR81">
        <f t="shared" si="92"/>
        <v>0</v>
      </c>
      <c r="DS81">
        <v>0</v>
      </c>
      <c r="DT81">
        <f t="shared" si="93"/>
        <v>0</v>
      </c>
      <c r="DU81">
        <v>100</v>
      </c>
      <c r="DV81">
        <f t="shared" si="94"/>
        <v>1</v>
      </c>
      <c r="DW81">
        <v>0</v>
      </c>
      <c r="DX81">
        <f t="shared" si="95"/>
        <v>0</v>
      </c>
      <c r="DY81">
        <v>0</v>
      </c>
      <c r="DZ81">
        <f t="shared" si="96"/>
        <v>0</v>
      </c>
      <c r="EA81">
        <v>0</v>
      </c>
      <c r="EB81">
        <f t="shared" si="97"/>
        <v>0</v>
      </c>
      <c r="EC81">
        <v>0</v>
      </c>
      <c r="ED81">
        <f t="shared" si="98"/>
        <v>0</v>
      </c>
      <c r="EE81">
        <v>0</v>
      </c>
      <c r="EF81">
        <f t="shared" si="99"/>
        <v>0</v>
      </c>
      <c r="EG81">
        <v>0</v>
      </c>
      <c r="EH81">
        <f t="shared" si="100"/>
        <v>0</v>
      </c>
      <c r="EI81">
        <v>0</v>
      </c>
      <c r="EJ81">
        <f t="shared" si="101"/>
        <v>0</v>
      </c>
      <c r="EK81">
        <v>0</v>
      </c>
      <c r="EL81">
        <f t="shared" si="102"/>
        <v>0</v>
      </c>
      <c r="EM81">
        <v>0</v>
      </c>
      <c r="EN81">
        <f t="shared" si="103"/>
        <v>0</v>
      </c>
      <c r="EO81">
        <v>0</v>
      </c>
      <c r="EP81">
        <f t="shared" si="104"/>
        <v>0</v>
      </c>
      <c r="EQ81">
        <v>0</v>
      </c>
      <c r="ER81">
        <f t="shared" si="105"/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 s="1" t="s">
        <v>417</v>
      </c>
      <c r="FF81" t="s">
        <v>404</v>
      </c>
    </row>
    <row r="82" spans="1:162" x14ac:dyDescent="0.45">
      <c r="A82">
        <v>81</v>
      </c>
      <c r="B82" t="s">
        <v>397</v>
      </c>
      <c r="C82" t="s">
        <v>416</v>
      </c>
      <c r="D82" t="s">
        <v>399</v>
      </c>
      <c r="E82" t="s">
        <v>400</v>
      </c>
      <c r="F82" s="2">
        <v>0</v>
      </c>
      <c r="G82">
        <f>97.8+273</f>
        <v>370.8</v>
      </c>
      <c r="H82">
        <f t="shared" si="108"/>
        <v>1773</v>
      </c>
      <c r="I82">
        <f>250+273</f>
        <v>523</v>
      </c>
      <c r="J82" s="2">
        <f t="shared" si="106"/>
        <v>0.29498025944726453</v>
      </c>
      <c r="K82">
        <v>1E-3</v>
      </c>
      <c r="L82" t="s">
        <v>38</v>
      </c>
      <c r="M82">
        <v>0</v>
      </c>
      <c r="N82">
        <f t="shared" si="56"/>
        <v>0</v>
      </c>
      <c r="O82">
        <v>0</v>
      </c>
      <c r="P82">
        <f t="shared" si="57"/>
        <v>0</v>
      </c>
      <c r="Q82">
        <v>0</v>
      </c>
      <c r="R82">
        <f t="shared" si="58"/>
        <v>0</v>
      </c>
      <c r="S82">
        <v>0.49</v>
      </c>
      <c r="T82">
        <f t="shared" si="59"/>
        <v>4.9339494317174361E-3</v>
      </c>
      <c r="U82">
        <v>0</v>
      </c>
      <c r="V82">
        <f t="shared" si="60"/>
        <v>0</v>
      </c>
      <c r="W82">
        <v>0</v>
      </c>
      <c r="X82">
        <f t="shared" si="61"/>
        <v>0</v>
      </c>
      <c r="Y82">
        <v>0</v>
      </c>
      <c r="Z82">
        <f t="shared" si="62"/>
        <v>0</v>
      </c>
      <c r="AA82">
        <v>0</v>
      </c>
      <c r="AB82">
        <f t="shared" si="63"/>
        <v>0</v>
      </c>
      <c r="AC82">
        <f t="shared" si="107"/>
        <v>99.058000000000007</v>
      </c>
      <c r="AD82">
        <f t="shared" si="64"/>
        <v>0.98124333314310497</v>
      </c>
      <c r="AE82">
        <v>0.19</v>
      </c>
      <c r="AF82">
        <f t="shared" si="65"/>
        <v>8.7514910426925822E-3</v>
      </c>
      <c r="AG82">
        <v>2.1999999999999999E-2</v>
      </c>
      <c r="AH82">
        <f t="shared" si="66"/>
        <v>3.9296415262652035E-4</v>
      </c>
      <c r="AI82">
        <v>0.02</v>
      </c>
      <c r="AJ82">
        <f t="shared" si="67"/>
        <v>3.4502984772439047E-4</v>
      </c>
      <c r="AK82">
        <v>0.22</v>
      </c>
      <c r="AL82">
        <f t="shared" si="68"/>
        <v>4.3332323821343175E-3</v>
      </c>
      <c r="AM82">
        <v>0</v>
      </c>
      <c r="AN82">
        <f t="shared" si="69"/>
        <v>0</v>
      </c>
      <c r="AO82">
        <v>0</v>
      </c>
      <c r="AP82">
        <f t="shared" si="70"/>
        <v>0</v>
      </c>
      <c r="AQ82">
        <v>0</v>
      </c>
      <c r="AR82">
        <f t="shared" si="71"/>
        <v>0</v>
      </c>
      <c r="AS82">
        <v>0</v>
      </c>
      <c r="AT82">
        <f t="shared" si="72"/>
        <v>0</v>
      </c>
      <c r="AU82">
        <v>0</v>
      </c>
      <c r="AV82">
        <f t="shared" si="73"/>
        <v>0</v>
      </c>
      <c r="AW82">
        <v>0</v>
      </c>
      <c r="AX82">
        <f t="shared" si="74"/>
        <v>0</v>
      </c>
      <c r="AY82">
        <v>0</v>
      </c>
      <c r="AZ82">
        <f t="shared" si="75"/>
        <v>0</v>
      </c>
      <c r="BA82">
        <v>0</v>
      </c>
      <c r="BB82">
        <f t="shared" si="76"/>
        <v>0</v>
      </c>
      <c r="BC82">
        <v>0</v>
      </c>
      <c r="BD82">
        <f t="shared" si="77"/>
        <v>0</v>
      </c>
      <c r="BE82">
        <v>0</v>
      </c>
      <c r="BF82">
        <f t="shared" si="78"/>
        <v>0</v>
      </c>
      <c r="BG82">
        <v>0</v>
      </c>
      <c r="BH82">
        <f t="shared" si="79"/>
        <v>0</v>
      </c>
      <c r="BI82">
        <v>0</v>
      </c>
      <c r="BJ82">
        <f t="shared" si="80"/>
        <v>0</v>
      </c>
      <c r="BK82">
        <v>0</v>
      </c>
      <c r="BL82">
        <f t="shared" si="81"/>
        <v>0</v>
      </c>
      <c r="BM82">
        <v>0</v>
      </c>
      <c r="BN82">
        <f t="shared" si="82"/>
        <v>0</v>
      </c>
      <c r="BO82">
        <v>0</v>
      </c>
      <c r="BP82">
        <f t="shared" si="83"/>
        <v>0</v>
      </c>
      <c r="BQ82">
        <v>0</v>
      </c>
      <c r="BR82">
        <f t="shared" si="84"/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f t="shared" si="85"/>
        <v>0</v>
      </c>
      <c r="DE82">
        <v>0</v>
      </c>
      <c r="DF82">
        <f t="shared" si="86"/>
        <v>0</v>
      </c>
      <c r="DG82">
        <v>0</v>
      </c>
      <c r="DH82">
        <f t="shared" si="87"/>
        <v>0</v>
      </c>
      <c r="DI82">
        <v>0</v>
      </c>
      <c r="DJ82">
        <f t="shared" si="88"/>
        <v>0</v>
      </c>
      <c r="DK82">
        <v>0</v>
      </c>
      <c r="DL82">
        <f t="shared" si="89"/>
        <v>0</v>
      </c>
      <c r="DM82">
        <v>0</v>
      </c>
      <c r="DN82">
        <f t="shared" si="90"/>
        <v>0</v>
      </c>
      <c r="DO82">
        <v>0</v>
      </c>
      <c r="DP82">
        <f t="shared" si="91"/>
        <v>0</v>
      </c>
      <c r="DQ82">
        <v>0</v>
      </c>
      <c r="DR82">
        <f t="shared" si="92"/>
        <v>0</v>
      </c>
      <c r="DS82">
        <v>0</v>
      </c>
      <c r="DT82">
        <f t="shared" si="93"/>
        <v>0</v>
      </c>
      <c r="DU82">
        <v>100</v>
      </c>
      <c r="DV82">
        <f t="shared" si="94"/>
        <v>1</v>
      </c>
      <c r="DW82">
        <v>0</v>
      </c>
      <c r="DX82">
        <f t="shared" si="95"/>
        <v>0</v>
      </c>
      <c r="DY82">
        <v>0</v>
      </c>
      <c r="DZ82">
        <f t="shared" si="96"/>
        <v>0</v>
      </c>
      <c r="EA82">
        <v>0</v>
      </c>
      <c r="EB82">
        <f t="shared" si="97"/>
        <v>0</v>
      </c>
      <c r="EC82">
        <v>0</v>
      </c>
      <c r="ED82">
        <f t="shared" si="98"/>
        <v>0</v>
      </c>
      <c r="EE82">
        <v>0</v>
      </c>
      <c r="EF82">
        <f t="shared" si="99"/>
        <v>0</v>
      </c>
      <c r="EG82">
        <v>0</v>
      </c>
      <c r="EH82">
        <f t="shared" si="100"/>
        <v>0</v>
      </c>
      <c r="EI82">
        <v>0</v>
      </c>
      <c r="EJ82">
        <f t="shared" si="101"/>
        <v>0</v>
      </c>
      <c r="EK82">
        <v>0</v>
      </c>
      <c r="EL82">
        <f t="shared" si="102"/>
        <v>0</v>
      </c>
      <c r="EM82">
        <v>0</v>
      </c>
      <c r="EN82">
        <f t="shared" si="103"/>
        <v>0</v>
      </c>
      <c r="EO82">
        <v>0</v>
      </c>
      <c r="EP82">
        <f t="shared" si="104"/>
        <v>0</v>
      </c>
      <c r="EQ82">
        <v>0</v>
      </c>
      <c r="ER82">
        <f t="shared" si="105"/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 s="1" t="s">
        <v>418</v>
      </c>
      <c r="FF82" t="s">
        <v>404</v>
      </c>
    </row>
    <row r="83" spans="1:162" x14ac:dyDescent="0.45">
      <c r="A83">
        <v>82</v>
      </c>
      <c r="B83" t="s">
        <v>397</v>
      </c>
      <c r="C83" t="s">
        <v>51</v>
      </c>
      <c r="D83" t="s">
        <v>399</v>
      </c>
      <c r="E83" t="s">
        <v>400</v>
      </c>
      <c r="F83" s="2">
        <v>0</v>
      </c>
      <c r="G83">
        <v>234.3</v>
      </c>
      <c r="H83">
        <f t="shared" si="108"/>
        <v>1773</v>
      </c>
      <c r="I83">
        <v>298</v>
      </c>
      <c r="J83" s="2">
        <f t="shared" si="106"/>
        <v>0.16807670614777215</v>
      </c>
      <c r="K83">
        <v>1E-3</v>
      </c>
      <c r="L83" t="s">
        <v>38</v>
      </c>
      <c r="M83">
        <v>0</v>
      </c>
      <c r="N83">
        <f t="shared" si="56"/>
        <v>0</v>
      </c>
      <c r="O83">
        <v>0</v>
      </c>
      <c r="P83">
        <f t="shared" si="57"/>
        <v>0</v>
      </c>
      <c r="Q83">
        <v>0</v>
      </c>
      <c r="R83">
        <f t="shared" si="58"/>
        <v>0</v>
      </c>
      <c r="S83">
        <v>0.49</v>
      </c>
      <c r="T83">
        <f t="shared" si="59"/>
        <v>4.9339494317174361E-3</v>
      </c>
      <c r="U83">
        <v>0</v>
      </c>
      <c r="V83">
        <f t="shared" si="60"/>
        <v>0</v>
      </c>
      <c r="W83">
        <v>0</v>
      </c>
      <c r="X83">
        <f t="shared" si="61"/>
        <v>0</v>
      </c>
      <c r="Y83">
        <v>0</v>
      </c>
      <c r="Z83">
        <f t="shared" si="62"/>
        <v>0</v>
      </c>
      <c r="AA83">
        <v>0</v>
      </c>
      <c r="AB83">
        <f t="shared" si="63"/>
        <v>0</v>
      </c>
      <c r="AC83">
        <f t="shared" si="107"/>
        <v>99.058000000000007</v>
      </c>
      <c r="AD83">
        <f t="shared" si="64"/>
        <v>0.98124333314310497</v>
      </c>
      <c r="AE83">
        <v>0.19</v>
      </c>
      <c r="AF83">
        <f t="shared" si="65"/>
        <v>8.7514910426925822E-3</v>
      </c>
      <c r="AG83">
        <v>2.1999999999999999E-2</v>
      </c>
      <c r="AH83">
        <f t="shared" si="66"/>
        <v>3.9296415262652035E-4</v>
      </c>
      <c r="AI83">
        <v>0.02</v>
      </c>
      <c r="AJ83">
        <f t="shared" si="67"/>
        <v>3.4502984772439047E-4</v>
      </c>
      <c r="AK83">
        <v>0.22</v>
      </c>
      <c r="AL83">
        <f t="shared" si="68"/>
        <v>4.3332323821343175E-3</v>
      </c>
      <c r="AM83">
        <v>0</v>
      </c>
      <c r="AN83">
        <f t="shared" si="69"/>
        <v>0</v>
      </c>
      <c r="AO83">
        <v>0</v>
      </c>
      <c r="AP83">
        <f t="shared" si="70"/>
        <v>0</v>
      </c>
      <c r="AQ83">
        <v>0</v>
      </c>
      <c r="AR83">
        <f t="shared" si="71"/>
        <v>0</v>
      </c>
      <c r="AS83">
        <v>0</v>
      </c>
      <c r="AT83">
        <f t="shared" si="72"/>
        <v>0</v>
      </c>
      <c r="AU83">
        <v>0</v>
      </c>
      <c r="AV83">
        <f t="shared" si="73"/>
        <v>0</v>
      </c>
      <c r="AW83">
        <v>0</v>
      </c>
      <c r="AX83">
        <f t="shared" si="74"/>
        <v>0</v>
      </c>
      <c r="AY83">
        <v>0</v>
      </c>
      <c r="AZ83">
        <f t="shared" si="75"/>
        <v>0</v>
      </c>
      <c r="BA83">
        <v>0</v>
      </c>
      <c r="BB83">
        <f t="shared" si="76"/>
        <v>0</v>
      </c>
      <c r="BC83">
        <v>0</v>
      </c>
      <c r="BD83">
        <f t="shared" si="77"/>
        <v>0</v>
      </c>
      <c r="BE83">
        <v>0</v>
      </c>
      <c r="BF83">
        <f t="shared" si="78"/>
        <v>0</v>
      </c>
      <c r="BG83">
        <v>0</v>
      </c>
      <c r="BH83">
        <f t="shared" si="79"/>
        <v>0</v>
      </c>
      <c r="BI83">
        <v>0</v>
      </c>
      <c r="BJ83">
        <f t="shared" si="80"/>
        <v>0</v>
      </c>
      <c r="BK83">
        <v>0</v>
      </c>
      <c r="BL83">
        <f t="shared" si="81"/>
        <v>0</v>
      </c>
      <c r="BM83">
        <v>0</v>
      </c>
      <c r="BN83">
        <f t="shared" si="82"/>
        <v>0</v>
      </c>
      <c r="BO83">
        <v>0</v>
      </c>
      <c r="BP83">
        <f t="shared" si="83"/>
        <v>0</v>
      </c>
      <c r="BQ83">
        <v>0</v>
      </c>
      <c r="BR83">
        <f t="shared" si="84"/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f t="shared" si="85"/>
        <v>0</v>
      </c>
      <c r="DE83">
        <v>0</v>
      </c>
      <c r="DF83">
        <f t="shared" si="86"/>
        <v>0</v>
      </c>
      <c r="DG83">
        <v>100</v>
      </c>
      <c r="DH83">
        <f t="shared" si="87"/>
        <v>1</v>
      </c>
      <c r="DI83">
        <v>0</v>
      </c>
      <c r="DJ83">
        <f t="shared" si="88"/>
        <v>0</v>
      </c>
      <c r="DK83">
        <v>0</v>
      </c>
      <c r="DL83">
        <f t="shared" si="89"/>
        <v>0</v>
      </c>
      <c r="DM83">
        <v>0</v>
      </c>
      <c r="DN83">
        <f t="shared" si="90"/>
        <v>0</v>
      </c>
      <c r="DO83">
        <v>0</v>
      </c>
      <c r="DP83">
        <f t="shared" si="91"/>
        <v>0</v>
      </c>
      <c r="DQ83">
        <v>0</v>
      </c>
      <c r="DR83">
        <f t="shared" si="92"/>
        <v>0</v>
      </c>
      <c r="DS83">
        <v>0</v>
      </c>
      <c r="DT83">
        <f t="shared" si="93"/>
        <v>0</v>
      </c>
      <c r="DU83">
        <v>0</v>
      </c>
      <c r="DV83">
        <f t="shared" si="94"/>
        <v>0</v>
      </c>
      <c r="DW83">
        <v>0</v>
      </c>
      <c r="DX83">
        <f t="shared" si="95"/>
        <v>0</v>
      </c>
      <c r="DY83">
        <v>0</v>
      </c>
      <c r="DZ83">
        <f t="shared" si="96"/>
        <v>0</v>
      </c>
      <c r="EA83">
        <v>0</v>
      </c>
      <c r="EB83">
        <f t="shared" si="97"/>
        <v>0</v>
      </c>
      <c r="EC83">
        <v>0</v>
      </c>
      <c r="ED83">
        <f t="shared" si="98"/>
        <v>0</v>
      </c>
      <c r="EE83">
        <v>0</v>
      </c>
      <c r="EF83">
        <f t="shared" si="99"/>
        <v>0</v>
      </c>
      <c r="EG83">
        <v>0</v>
      </c>
      <c r="EH83">
        <f t="shared" si="100"/>
        <v>0</v>
      </c>
      <c r="EI83">
        <v>0</v>
      </c>
      <c r="EJ83">
        <f t="shared" si="101"/>
        <v>0</v>
      </c>
      <c r="EK83">
        <v>0</v>
      </c>
      <c r="EL83">
        <f t="shared" si="102"/>
        <v>0</v>
      </c>
      <c r="EM83">
        <v>0</v>
      </c>
      <c r="EN83">
        <f t="shared" si="103"/>
        <v>0</v>
      </c>
      <c r="EO83">
        <v>0</v>
      </c>
      <c r="EP83">
        <f t="shared" si="104"/>
        <v>0</v>
      </c>
      <c r="EQ83">
        <v>0</v>
      </c>
      <c r="ER83">
        <f t="shared" si="105"/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 s="1" t="s">
        <v>419</v>
      </c>
      <c r="FF83" t="s">
        <v>404</v>
      </c>
    </row>
    <row r="84" spans="1:162" x14ac:dyDescent="0.45">
      <c r="A84">
        <v>83</v>
      </c>
      <c r="B84" t="s">
        <v>420</v>
      </c>
      <c r="C84" t="s">
        <v>51</v>
      </c>
      <c r="D84">
        <v>91</v>
      </c>
      <c r="E84" t="s">
        <v>421</v>
      </c>
      <c r="F84" s="2">
        <v>0</v>
      </c>
      <c r="G84">
        <v>234.3</v>
      </c>
      <c r="H84">
        <f t="shared" si="108"/>
        <v>1773</v>
      </c>
      <c r="I84">
        <v>298</v>
      </c>
      <c r="J84" s="2">
        <f t="shared" si="106"/>
        <v>0.16807670614777215</v>
      </c>
      <c r="K84">
        <f>10^-4</f>
        <v>1E-4</v>
      </c>
      <c r="L84" t="s">
        <v>373</v>
      </c>
      <c r="M84">
        <v>0</v>
      </c>
      <c r="N84">
        <f t="shared" si="56"/>
        <v>0</v>
      </c>
      <c r="O84">
        <v>0</v>
      </c>
      <c r="P84">
        <f t="shared" si="57"/>
        <v>0</v>
      </c>
      <c r="Q84">
        <v>0.17</v>
      </c>
      <c r="R84">
        <f t="shared" si="58"/>
        <v>1.6009389154679854E-3</v>
      </c>
      <c r="S84">
        <v>0.38</v>
      </c>
      <c r="T84">
        <f t="shared" si="59"/>
        <v>3.8231898090070392E-3</v>
      </c>
      <c r="U84">
        <v>0</v>
      </c>
      <c r="V84">
        <f t="shared" si="60"/>
        <v>0</v>
      </c>
      <c r="W84">
        <v>0</v>
      </c>
      <c r="X84">
        <f t="shared" si="61"/>
        <v>0</v>
      </c>
      <c r="Y84">
        <v>0</v>
      </c>
      <c r="Z84">
        <f t="shared" si="62"/>
        <v>0</v>
      </c>
      <c r="AA84">
        <v>0</v>
      </c>
      <c r="AB84">
        <f t="shared" si="63"/>
        <v>0</v>
      </c>
      <c r="AC84">
        <f>100-Q84-S84-AK84-AM84-AO84-AY84-AE84-BA84</f>
        <v>88.810000000000016</v>
      </c>
      <c r="AD84">
        <f t="shared" si="64"/>
        <v>0.87900770730052591</v>
      </c>
      <c r="AE84">
        <v>0.11</v>
      </c>
      <c r="AF84">
        <f t="shared" si="65"/>
        <v>5.0624970835696495E-3</v>
      </c>
      <c r="AG84">
        <v>0</v>
      </c>
      <c r="AH84">
        <f t="shared" si="66"/>
        <v>0</v>
      </c>
      <c r="AI84">
        <v>0</v>
      </c>
      <c r="AJ84">
        <f t="shared" si="67"/>
        <v>0</v>
      </c>
      <c r="AK84">
        <v>0.41</v>
      </c>
      <c r="AL84">
        <f t="shared" si="68"/>
        <v>8.0689459262237549E-3</v>
      </c>
      <c r="AM84">
        <v>8.8000000000000007</v>
      </c>
      <c r="AN84">
        <f t="shared" si="69"/>
        <v>9.3546385169151522E-2</v>
      </c>
      <c r="AO84">
        <v>1</v>
      </c>
      <c r="AP84">
        <f t="shared" si="70"/>
        <v>5.761232396542487E-3</v>
      </c>
      <c r="AQ84">
        <v>0</v>
      </c>
      <c r="AR84">
        <f t="shared" si="71"/>
        <v>0</v>
      </c>
      <c r="AS84">
        <v>0</v>
      </c>
      <c r="AT84">
        <f t="shared" si="72"/>
        <v>0</v>
      </c>
      <c r="AU84">
        <v>0</v>
      </c>
      <c r="AV84">
        <f t="shared" si="73"/>
        <v>0</v>
      </c>
      <c r="AW84">
        <v>0</v>
      </c>
      <c r="AX84">
        <f t="shared" si="74"/>
        <v>0</v>
      </c>
      <c r="AY84">
        <v>7.0000000000000007E-2</v>
      </c>
      <c r="AZ84">
        <f t="shared" si="75"/>
        <v>4.1643832234097557E-4</v>
      </c>
      <c r="BA84">
        <v>0.25</v>
      </c>
      <c r="BB84">
        <f t="shared" si="76"/>
        <v>2.7126650771706231E-3</v>
      </c>
      <c r="BC84">
        <v>0</v>
      </c>
      <c r="BD84">
        <f t="shared" si="77"/>
        <v>0</v>
      </c>
      <c r="BE84">
        <v>0</v>
      </c>
      <c r="BF84">
        <f t="shared" si="78"/>
        <v>0</v>
      </c>
      <c r="BG84">
        <v>0</v>
      </c>
      <c r="BH84">
        <f t="shared" si="79"/>
        <v>0</v>
      </c>
      <c r="BI84">
        <v>0</v>
      </c>
      <c r="BJ84">
        <f t="shared" si="80"/>
        <v>0</v>
      </c>
      <c r="BK84">
        <v>0</v>
      </c>
      <c r="BL84">
        <f t="shared" si="81"/>
        <v>0</v>
      </c>
      <c r="BM84">
        <v>0</v>
      </c>
      <c r="BN84">
        <f t="shared" si="82"/>
        <v>0</v>
      </c>
      <c r="BO84">
        <v>0</v>
      </c>
      <c r="BP84">
        <f t="shared" si="83"/>
        <v>0</v>
      </c>
      <c r="BQ84">
        <v>0</v>
      </c>
      <c r="BR84">
        <f t="shared" si="84"/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f t="shared" si="85"/>
        <v>0</v>
      </c>
      <c r="DE84">
        <v>0</v>
      </c>
      <c r="DF84">
        <f t="shared" si="86"/>
        <v>0</v>
      </c>
      <c r="DG84">
        <v>100</v>
      </c>
      <c r="DH84">
        <f t="shared" si="87"/>
        <v>1</v>
      </c>
      <c r="DI84">
        <v>0</v>
      </c>
      <c r="DJ84">
        <f t="shared" si="88"/>
        <v>0</v>
      </c>
      <c r="DK84">
        <v>0</v>
      </c>
      <c r="DL84">
        <f t="shared" si="89"/>
        <v>0</v>
      </c>
      <c r="DM84">
        <v>0</v>
      </c>
      <c r="DN84">
        <f t="shared" si="90"/>
        <v>0</v>
      </c>
      <c r="DO84">
        <v>0</v>
      </c>
      <c r="DP84">
        <f t="shared" si="91"/>
        <v>0</v>
      </c>
      <c r="DQ84">
        <v>0</v>
      </c>
      <c r="DR84">
        <f t="shared" si="92"/>
        <v>0</v>
      </c>
      <c r="DS84">
        <v>0</v>
      </c>
      <c r="DT84">
        <f t="shared" si="93"/>
        <v>0</v>
      </c>
      <c r="DU84">
        <v>0</v>
      </c>
      <c r="DV84">
        <f t="shared" si="94"/>
        <v>0</v>
      </c>
      <c r="DW84">
        <v>0</v>
      </c>
      <c r="DX84">
        <f t="shared" si="95"/>
        <v>0</v>
      </c>
      <c r="DY84">
        <v>0</v>
      </c>
      <c r="DZ84">
        <f t="shared" si="96"/>
        <v>0</v>
      </c>
      <c r="EA84">
        <v>0</v>
      </c>
      <c r="EB84">
        <f t="shared" si="97"/>
        <v>0</v>
      </c>
      <c r="EC84">
        <v>0</v>
      </c>
      <c r="ED84">
        <f t="shared" si="98"/>
        <v>0</v>
      </c>
      <c r="EE84">
        <v>0</v>
      </c>
      <c r="EF84">
        <f t="shared" si="99"/>
        <v>0</v>
      </c>
      <c r="EG84">
        <v>0</v>
      </c>
      <c r="EH84">
        <f t="shared" si="100"/>
        <v>0</v>
      </c>
      <c r="EI84">
        <v>0</v>
      </c>
      <c r="EJ84">
        <f t="shared" si="101"/>
        <v>0</v>
      </c>
      <c r="EK84">
        <v>0</v>
      </c>
      <c r="EL84">
        <f t="shared" si="102"/>
        <v>0</v>
      </c>
      <c r="EM84">
        <v>0</v>
      </c>
      <c r="EN84">
        <f t="shared" si="103"/>
        <v>0</v>
      </c>
      <c r="EO84">
        <v>0</v>
      </c>
      <c r="EP84">
        <f t="shared" si="104"/>
        <v>0</v>
      </c>
      <c r="EQ84">
        <v>0</v>
      </c>
      <c r="ER84">
        <f t="shared" si="105"/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 s="1" t="s">
        <v>424</v>
      </c>
      <c r="FF84" t="s">
        <v>425</v>
      </c>
    </row>
    <row r="85" spans="1:162" x14ac:dyDescent="0.45">
      <c r="A85">
        <v>84</v>
      </c>
      <c r="B85" t="s">
        <v>420</v>
      </c>
      <c r="C85" t="s">
        <v>369</v>
      </c>
      <c r="D85">
        <v>91</v>
      </c>
      <c r="E85" t="s">
        <v>421</v>
      </c>
      <c r="F85" s="2">
        <v>1</v>
      </c>
      <c r="G85">
        <v>600.5</v>
      </c>
      <c r="H85">
        <f t="shared" si="108"/>
        <v>1773</v>
      </c>
      <c r="I85">
        <f>350+273</f>
        <v>623</v>
      </c>
      <c r="J85" s="2">
        <f t="shared" si="106"/>
        <v>0.35138183869148337</v>
      </c>
      <c r="K85">
        <f>10^-4</f>
        <v>1E-4</v>
      </c>
      <c r="L85" t="s">
        <v>373</v>
      </c>
      <c r="M85">
        <v>0</v>
      </c>
      <c r="N85">
        <f t="shared" si="56"/>
        <v>0</v>
      </c>
      <c r="O85">
        <v>0</v>
      </c>
      <c r="P85">
        <f t="shared" si="57"/>
        <v>0</v>
      </c>
      <c r="Q85">
        <v>0.17</v>
      </c>
      <c r="R85">
        <f t="shared" si="58"/>
        <v>1.6009389154679854E-3</v>
      </c>
      <c r="S85">
        <v>0.38</v>
      </c>
      <c r="T85">
        <f t="shared" si="59"/>
        <v>3.8231898090070392E-3</v>
      </c>
      <c r="U85">
        <v>0</v>
      </c>
      <c r="V85">
        <f t="shared" si="60"/>
        <v>0</v>
      </c>
      <c r="W85">
        <v>0</v>
      </c>
      <c r="X85">
        <f t="shared" si="61"/>
        <v>0</v>
      </c>
      <c r="Y85">
        <v>0</v>
      </c>
      <c r="Z85">
        <f t="shared" si="62"/>
        <v>0</v>
      </c>
      <c r="AA85">
        <v>0</v>
      </c>
      <c r="AB85">
        <f t="shared" si="63"/>
        <v>0</v>
      </c>
      <c r="AC85">
        <f>100-Q85-S85-AK85-AM85-AO85-AY85-AE85-BA85</f>
        <v>88.810000000000016</v>
      </c>
      <c r="AD85">
        <f t="shared" si="64"/>
        <v>0.87900770730052591</v>
      </c>
      <c r="AE85">
        <v>0.11</v>
      </c>
      <c r="AF85">
        <f t="shared" si="65"/>
        <v>5.0624970835696495E-3</v>
      </c>
      <c r="AG85">
        <v>0</v>
      </c>
      <c r="AH85">
        <f t="shared" si="66"/>
        <v>0</v>
      </c>
      <c r="AI85">
        <v>0</v>
      </c>
      <c r="AJ85">
        <f t="shared" si="67"/>
        <v>0</v>
      </c>
      <c r="AK85">
        <v>0.41</v>
      </c>
      <c r="AL85">
        <f t="shared" si="68"/>
        <v>8.0689459262237549E-3</v>
      </c>
      <c r="AM85">
        <v>8.8000000000000007</v>
      </c>
      <c r="AN85">
        <f t="shared" si="69"/>
        <v>9.3546385169151522E-2</v>
      </c>
      <c r="AO85">
        <v>1</v>
      </c>
      <c r="AP85">
        <f t="shared" si="70"/>
        <v>5.761232396542487E-3</v>
      </c>
      <c r="AQ85">
        <v>0</v>
      </c>
      <c r="AR85">
        <f t="shared" si="71"/>
        <v>0</v>
      </c>
      <c r="AS85">
        <v>0</v>
      </c>
      <c r="AT85">
        <f t="shared" si="72"/>
        <v>0</v>
      </c>
      <c r="AU85">
        <v>0</v>
      </c>
      <c r="AV85">
        <f t="shared" si="73"/>
        <v>0</v>
      </c>
      <c r="AW85">
        <v>0</v>
      </c>
      <c r="AX85">
        <f t="shared" si="74"/>
        <v>0</v>
      </c>
      <c r="AY85">
        <v>7.0000000000000007E-2</v>
      </c>
      <c r="AZ85">
        <f t="shared" si="75"/>
        <v>4.1643832234097557E-4</v>
      </c>
      <c r="BA85">
        <v>0.25</v>
      </c>
      <c r="BB85">
        <f t="shared" si="76"/>
        <v>2.7126650771706231E-3</v>
      </c>
      <c r="BC85">
        <v>0</v>
      </c>
      <c r="BD85">
        <f t="shared" si="77"/>
        <v>0</v>
      </c>
      <c r="BE85">
        <v>0</v>
      </c>
      <c r="BF85">
        <f t="shared" si="78"/>
        <v>0</v>
      </c>
      <c r="BG85">
        <v>0</v>
      </c>
      <c r="BH85">
        <f t="shared" si="79"/>
        <v>0</v>
      </c>
      <c r="BI85">
        <v>0</v>
      </c>
      <c r="BJ85">
        <f t="shared" si="80"/>
        <v>0</v>
      </c>
      <c r="BK85">
        <v>0</v>
      </c>
      <c r="BL85">
        <f t="shared" si="81"/>
        <v>0</v>
      </c>
      <c r="BM85">
        <v>0</v>
      </c>
      <c r="BN85">
        <f t="shared" si="82"/>
        <v>0</v>
      </c>
      <c r="BO85">
        <v>0</v>
      </c>
      <c r="BP85">
        <f t="shared" si="83"/>
        <v>0</v>
      </c>
      <c r="BQ85">
        <v>0</v>
      </c>
      <c r="BR85">
        <f t="shared" si="84"/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f t="shared" si="85"/>
        <v>0</v>
      </c>
      <c r="DE85">
        <v>0</v>
      </c>
      <c r="DF85">
        <f t="shared" si="86"/>
        <v>0</v>
      </c>
      <c r="DG85">
        <v>0</v>
      </c>
      <c r="DH85">
        <f t="shared" si="87"/>
        <v>0</v>
      </c>
      <c r="DI85">
        <v>0</v>
      </c>
      <c r="DJ85">
        <f t="shared" si="88"/>
        <v>0</v>
      </c>
      <c r="DK85">
        <v>100</v>
      </c>
      <c r="DL85">
        <f t="shared" si="89"/>
        <v>1</v>
      </c>
      <c r="DM85">
        <v>0</v>
      </c>
      <c r="DN85">
        <f t="shared" si="90"/>
        <v>0</v>
      </c>
      <c r="DO85">
        <v>0</v>
      </c>
      <c r="DP85">
        <f t="shared" si="91"/>
        <v>0</v>
      </c>
      <c r="DQ85">
        <v>0</v>
      </c>
      <c r="DR85">
        <f t="shared" si="92"/>
        <v>0</v>
      </c>
      <c r="DS85">
        <v>0</v>
      </c>
      <c r="DT85">
        <f t="shared" si="93"/>
        <v>0</v>
      </c>
      <c r="DU85">
        <v>0</v>
      </c>
      <c r="DV85">
        <f t="shared" si="94"/>
        <v>0</v>
      </c>
      <c r="DW85">
        <v>0</v>
      </c>
      <c r="DX85">
        <f t="shared" si="95"/>
        <v>0</v>
      </c>
      <c r="DY85">
        <v>0</v>
      </c>
      <c r="DZ85">
        <f t="shared" si="96"/>
        <v>0</v>
      </c>
      <c r="EA85">
        <v>0</v>
      </c>
      <c r="EB85">
        <f t="shared" si="97"/>
        <v>0</v>
      </c>
      <c r="EC85">
        <v>0</v>
      </c>
      <c r="ED85">
        <f t="shared" si="98"/>
        <v>0</v>
      </c>
      <c r="EE85">
        <v>0</v>
      </c>
      <c r="EF85">
        <f t="shared" si="99"/>
        <v>0</v>
      </c>
      <c r="EG85">
        <v>0</v>
      </c>
      <c r="EH85">
        <f t="shared" si="100"/>
        <v>0</v>
      </c>
      <c r="EI85">
        <v>0</v>
      </c>
      <c r="EJ85">
        <f t="shared" si="101"/>
        <v>0</v>
      </c>
      <c r="EK85">
        <v>0</v>
      </c>
      <c r="EL85">
        <f t="shared" si="102"/>
        <v>0</v>
      </c>
      <c r="EM85">
        <v>0</v>
      </c>
      <c r="EN85">
        <f t="shared" si="103"/>
        <v>0</v>
      </c>
      <c r="EO85">
        <v>0</v>
      </c>
      <c r="EP85">
        <f t="shared" si="104"/>
        <v>0</v>
      </c>
      <c r="EQ85">
        <v>0</v>
      </c>
      <c r="ER85">
        <f t="shared" si="105"/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 s="1" t="s">
        <v>426</v>
      </c>
      <c r="FF85" t="s">
        <v>425</v>
      </c>
    </row>
    <row r="86" spans="1:162" x14ac:dyDescent="0.45">
      <c r="A86">
        <v>85</v>
      </c>
      <c r="B86" t="s">
        <v>420</v>
      </c>
      <c r="C86" t="s">
        <v>427</v>
      </c>
      <c r="D86">
        <v>91</v>
      </c>
      <c r="E86" t="s">
        <v>421</v>
      </c>
      <c r="F86" s="2">
        <v>1</v>
      </c>
      <c r="G86">
        <f>127.6+273</f>
        <v>400.6</v>
      </c>
      <c r="H86">
        <f t="shared" si="108"/>
        <v>1773</v>
      </c>
      <c r="I86">
        <f>260+273</f>
        <v>533</v>
      </c>
      <c r="J86" s="2">
        <f t="shared" si="106"/>
        <v>0.30062041737168643</v>
      </c>
      <c r="K86">
        <f>10^-4</f>
        <v>1E-4</v>
      </c>
      <c r="L86" t="s">
        <v>373</v>
      </c>
      <c r="M86">
        <v>0</v>
      </c>
      <c r="N86">
        <f t="shared" si="56"/>
        <v>0</v>
      </c>
      <c r="O86">
        <v>0</v>
      </c>
      <c r="P86">
        <f t="shared" si="57"/>
        <v>0</v>
      </c>
      <c r="Q86">
        <v>0.17</v>
      </c>
      <c r="R86">
        <f t="shared" si="58"/>
        <v>1.6009389154679854E-3</v>
      </c>
      <c r="S86">
        <v>0.38</v>
      </c>
      <c r="T86">
        <f t="shared" si="59"/>
        <v>3.8231898090070392E-3</v>
      </c>
      <c r="U86">
        <v>0</v>
      </c>
      <c r="V86">
        <f t="shared" si="60"/>
        <v>0</v>
      </c>
      <c r="W86">
        <v>0</v>
      </c>
      <c r="X86">
        <f t="shared" si="61"/>
        <v>0</v>
      </c>
      <c r="Y86">
        <v>0</v>
      </c>
      <c r="Z86">
        <f t="shared" si="62"/>
        <v>0</v>
      </c>
      <c r="AA86">
        <v>0</v>
      </c>
      <c r="AB86">
        <f t="shared" si="63"/>
        <v>0</v>
      </c>
      <c r="AC86">
        <f>100-Q86-S86-AK86-AM86-AO86-AY86-AE86-BA86</f>
        <v>88.810000000000016</v>
      </c>
      <c r="AD86">
        <f t="shared" si="64"/>
        <v>0.87900770730052591</v>
      </c>
      <c r="AE86">
        <v>0.11</v>
      </c>
      <c r="AF86">
        <f t="shared" si="65"/>
        <v>5.0624970835696495E-3</v>
      </c>
      <c r="AG86">
        <v>0</v>
      </c>
      <c r="AH86">
        <f t="shared" si="66"/>
        <v>0</v>
      </c>
      <c r="AI86">
        <v>0</v>
      </c>
      <c r="AJ86">
        <f t="shared" si="67"/>
        <v>0</v>
      </c>
      <c r="AK86">
        <v>0.41</v>
      </c>
      <c r="AL86">
        <f t="shared" si="68"/>
        <v>8.0689459262237549E-3</v>
      </c>
      <c r="AM86">
        <v>8.8000000000000007</v>
      </c>
      <c r="AN86">
        <f t="shared" si="69"/>
        <v>9.3546385169151522E-2</v>
      </c>
      <c r="AO86">
        <v>1</v>
      </c>
      <c r="AP86">
        <f t="shared" si="70"/>
        <v>5.761232396542487E-3</v>
      </c>
      <c r="AQ86">
        <v>0</v>
      </c>
      <c r="AR86">
        <f t="shared" si="71"/>
        <v>0</v>
      </c>
      <c r="AS86">
        <v>0</v>
      </c>
      <c r="AT86">
        <f t="shared" si="72"/>
        <v>0</v>
      </c>
      <c r="AU86">
        <v>0</v>
      </c>
      <c r="AV86">
        <f t="shared" si="73"/>
        <v>0</v>
      </c>
      <c r="AW86">
        <v>0</v>
      </c>
      <c r="AX86">
        <f t="shared" si="74"/>
        <v>0</v>
      </c>
      <c r="AY86">
        <v>7.0000000000000007E-2</v>
      </c>
      <c r="AZ86">
        <f t="shared" si="75"/>
        <v>4.1643832234097557E-4</v>
      </c>
      <c r="BA86">
        <v>0.25</v>
      </c>
      <c r="BB86">
        <f t="shared" si="76"/>
        <v>2.7126650771706231E-3</v>
      </c>
      <c r="BC86">
        <v>0</v>
      </c>
      <c r="BD86">
        <f t="shared" si="77"/>
        <v>0</v>
      </c>
      <c r="BE86">
        <v>0</v>
      </c>
      <c r="BF86">
        <f t="shared" si="78"/>
        <v>0</v>
      </c>
      <c r="BG86">
        <v>0</v>
      </c>
      <c r="BH86">
        <f t="shared" si="79"/>
        <v>0</v>
      </c>
      <c r="BI86">
        <v>0</v>
      </c>
      <c r="BJ86">
        <f t="shared" si="80"/>
        <v>0</v>
      </c>
      <c r="BK86">
        <v>0</v>
      </c>
      <c r="BL86">
        <f t="shared" si="81"/>
        <v>0</v>
      </c>
      <c r="BM86">
        <v>0</v>
      </c>
      <c r="BN86">
        <f t="shared" si="82"/>
        <v>0</v>
      </c>
      <c r="BO86">
        <v>0</v>
      </c>
      <c r="BP86">
        <f t="shared" si="83"/>
        <v>0</v>
      </c>
      <c r="BQ86">
        <v>0</v>
      </c>
      <c r="BR86">
        <f t="shared" si="84"/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f t="shared" si="85"/>
        <v>0</v>
      </c>
      <c r="DE86">
        <v>0</v>
      </c>
      <c r="DF86">
        <f t="shared" si="86"/>
        <v>0</v>
      </c>
      <c r="DG86">
        <v>0</v>
      </c>
      <c r="DH86">
        <f t="shared" si="87"/>
        <v>0</v>
      </c>
      <c r="DI86">
        <v>0</v>
      </c>
      <c r="DJ86">
        <f t="shared" si="88"/>
        <v>0</v>
      </c>
      <c r="DK86">
        <v>45</v>
      </c>
      <c r="DL86">
        <f t="shared" si="89"/>
        <v>0.45211801866337181</v>
      </c>
      <c r="DM86">
        <v>0</v>
      </c>
      <c r="DN86">
        <f t="shared" si="90"/>
        <v>0</v>
      </c>
      <c r="DO86">
        <v>0</v>
      </c>
      <c r="DP86">
        <f t="shared" si="91"/>
        <v>0</v>
      </c>
      <c r="DQ86">
        <v>55</v>
      </c>
      <c r="DR86">
        <f t="shared" si="92"/>
        <v>0.54788198133662824</v>
      </c>
      <c r="DS86">
        <v>0</v>
      </c>
      <c r="DT86">
        <f t="shared" si="93"/>
        <v>0</v>
      </c>
      <c r="DU86">
        <v>0</v>
      </c>
      <c r="DV86">
        <f t="shared" si="94"/>
        <v>0</v>
      </c>
      <c r="DW86">
        <v>0</v>
      </c>
      <c r="DX86">
        <f t="shared" si="95"/>
        <v>0</v>
      </c>
      <c r="DY86">
        <v>0</v>
      </c>
      <c r="DZ86">
        <f t="shared" si="96"/>
        <v>0</v>
      </c>
      <c r="EA86">
        <v>0</v>
      </c>
      <c r="EB86">
        <f t="shared" si="97"/>
        <v>0</v>
      </c>
      <c r="EC86">
        <v>0</v>
      </c>
      <c r="ED86">
        <f t="shared" si="98"/>
        <v>0</v>
      </c>
      <c r="EE86">
        <v>0</v>
      </c>
      <c r="EF86">
        <f t="shared" si="99"/>
        <v>0</v>
      </c>
      <c r="EG86">
        <v>0</v>
      </c>
      <c r="EH86">
        <f t="shared" si="100"/>
        <v>0</v>
      </c>
      <c r="EI86">
        <v>0</v>
      </c>
      <c r="EJ86">
        <f t="shared" si="101"/>
        <v>0</v>
      </c>
      <c r="EK86">
        <v>0</v>
      </c>
      <c r="EL86">
        <f t="shared" si="102"/>
        <v>0</v>
      </c>
      <c r="EM86">
        <v>0</v>
      </c>
      <c r="EN86">
        <f t="shared" si="103"/>
        <v>0</v>
      </c>
      <c r="EO86">
        <v>0</v>
      </c>
      <c r="EP86">
        <f t="shared" si="104"/>
        <v>0</v>
      </c>
      <c r="EQ86">
        <v>0</v>
      </c>
      <c r="ER86">
        <f t="shared" si="105"/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 s="1" t="s">
        <v>428</v>
      </c>
      <c r="FF86" t="s">
        <v>425</v>
      </c>
    </row>
    <row r="87" spans="1:162" x14ac:dyDescent="0.45">
      <c r="A87">
        <v>86</v>
      </c>
      <c r="B87" t="s">
        <v>420</v>
      </c>
      <c r="C87" t="s">
        <v>398</v>
      </c>
      <c r="D87">
        <v>91</v>
      </c>
      <c r="E87" t="s">
        <v>421</v>
      </c>
      <c r="F87" s="2">
        <v>3</v>
      </c>
      <c r="G87">
        <v>504.9</v>
      </c>
      <c r="H87">
        <f t="shared" si="108"/>
        <v>1773</v>
      </c>
      <c r="I87">
        <f>260+273</f>
        <v>533</v>
      </c>
      <c r="J87" s="2">
        <f t="shared" si="106"/>
        <v>0.30062041737168643</v>
      </c>
      <c r="K87">
        <f>10^-4</f>
        <v>1E-4</v>
      </c>
      <c r="L87" t="s">
        <v>373</v>
      </c>
      <c r="M87">
        <v>0</v>
      </c>
      <c r="N87">
        <f t="shared" si="56"/>
        <v>0</v>
      </c>
      <c r="O87">
        <v>0</v>
      </c>
      <c r="P87">
        <f t="shared" si="57"/>
        <v>0</v>
      </c>
      <c r="Q87">
        <v>0.17</v>
      </c>
      <c r="R87">
        <f t="shared" si="58"/>
        <v>1.6009389154679854E-3</v>
      </c>
      <c r="S87">
        <v>0.38</v>
      </c>
      <c r="T87">
        <f t="shared" si="59"/>
        <v>3.8231898090070392E-3</v>
      </c>
      <c r="U87">
        <v>0</v>
      </c>
      <c r="V87">
        <f t="shared" si="60"/>
        <v>0</v>
      </c>
      <c r="W87">
        <v>0</v>
      </c>
      <c r="X87">
        <f t="shared" si="61"/>
        <v>0</v>
      </c>
      <c r="Y87">
        <v>0</v>
      </c>
      <c r="Z87">
        <f t="shared" si="62"/>
        <v>0</v>
      </c>
      <c r="AA87">
        <v>0</v>
      </c>
      <c r="AB87">
        <f t="shared" si="63"/>
        <v>0</v>
      </c>
      <c r="AC87">
        <f>100-Q87-S87-AK87-AM87-AO87-AY87-AE87-BA87</f>
        <v>88.810000000000016</v>
      </c>
      <c r="AD87">
        <f t="shared" si="64"/>
        <v>0.87900770730052591</v>
      </c>
      <c r="AE87">
        <v>0.11</v>
      </c>
      <c r="AF87">
        <f t="shared" si="65"/>
        <v>5.0624970835696495E-3</v>
      </c>
      <c r="AG87">
        <v>0</v>
      </c>
      <c r="AH87">
        <f t="shared" si="66"/>
        <v>0</v>
      </c>
      <c r="AI87">
        <v>0</v>
      </c>
      <c r="AJ87">
        <f t="shared" si="67"/>
        <v>0</v>
      </c>
      <c r="AK87">
        <v>0.41</v>
      </c>
      <c r="AL87">
        <f t="shared" si="68"/>
        <v>8.0689459262237549E-3</v>
      </c>
      <c r="AM87">
        <v>8.8000000000000007</v>
      </c>
      <c r="AN87">
        <f t="shared" si="69"/>
        <v>9.3546385169151522E-2</v>
      </c>
      <c r="AO87">
        <v>1</v>
      </c>
      <c r="AP87">
        <f t="shared" si="70"/>
        <v>5.761232396542487E-3</v>
      </c>
      <c r="AQ87">
        <v>0</v>
      </c>
      <c r="AR87">
        <f t="shared" si="71"/>
        <v>0</v>
      </c>
      <c r="AS87">
        <v>0</v>
      </c>
      <c r="AT87">
        <f t="shared" si="72"/>
        <v>0</v>
      </c>
      <c r="AU87">
        <v>0</v>
      </c>
      <c r="AV87">
        <f t="shared" si="73"/>
        <v>0</v>
      </c>
      <c r="AW87">
        <v>0</v>
      </c>
      <c r="AX87">
        <f t="shared" si="74"/>
        <v>0</v>
      </c>
      <c r="AY87">
        <v>7.0000000000000007E-2</v>
      </c>
      <c r="AZ87">
        <f t="shared" si="75"/>
        <v>4.1643832234097557E-4</v>
      </c>
      <c r="BA87">
        <v>0.25</v>
      </c>
      <c r="BB87">
        <f t="shared" si="76"/>
        <v>2.7126650771706231E-3</v>
      </c>
      <c r="BC87">
        <v>0</v>
      </c>
      <c r="BD87">
        <f t="shared" si="77"/>
        <v>0</v>
      </c>
      <c r="BE87">
        <v>0</v>
      </c>
      <c r="BF87">
        <f t="shared" si="78"/>
        <v>0</v>
      </c>
      <c r="BG87">
        <v>0</v>
      </c>
      <c r="BH87">
        <f t="shared" si="79"/>
        <v>0</v>
      </c>
      <c r="BI87">
        <v>0</v>
      </c>
      <c r="BJ87">
        <f t="shared" si="80"/>
        <v>0</v>
      </c>
      <c r="BK87">
        <v>0</v>
      </c>
      <c r="BL87">
        <f t="shared" si="81"/>
        <v>0</v>
      </c>
      <c r="BM87">
        <v>0</v>
      </c>
      <c r="BN87">
        <f t="shared" si="82"/>
        <v>0</v>
      </c>
      <c r="BO87">
        <v>0</v>
      </c>
      <c r="BP87">
        <f t="shared" si="83"/>
        <v>0</v>
      </c>
      <c r="BQ87">
        <v>0</v>
      </c>
      <c r="BR87">
        <f t="shared" si="84"/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f t="shared" si="85"/>
        <v>0</v>
      </c>
      <c r="DE87">
        <v>0</v>
      </c>
      <c r="DF87">
        <f t="shared" si="86"/>
        <v>0</v>
      </c>
      <c r="DG87">
        <v>0</v>
      </c>
      <c r="DH87">
        <f t="shared" si="87"/>
        <v>0</v>
      </c>
      <c r="DI87">
        <v>0</v>
      </c>
      <c r="DJ87">
        <f t="shared" si="88"/>
        <v>0</v>
      </c>
      <c r="DK87">
        <v>0</v>
      </c>
      <c r="DL87">
        <f t="shared" si="89"/>
        <v>0</v>
      </c>
      <c r="DM87">
        <v>100</v>
      </c>
      <c r="DN87">
        <f t="shared" si="90"/>
        <v>1</v>
      </c>
      <c r="DO87">
        <v>0</v>
      </c>
      <c r="DP87">
        <f t="shared" si="91"/>
        <v>0</v>
      </c>
      <c r="DQ87">
        <v>0</v>
      </c>
      <c r="DR87">
        <f t="shared" si="92"/>
        <v>0</v>
      </c>
      <c r="DS87">
        <v>0</v>
      </c>
      <c r="DT87">
        <f t="shared" si="93"/>
        <v>0</v>
      </c>
      <c r="DU87">
        <v>0</v>
      </c>
      <c r="DV87">
        <f t="shared" si="94"/>
        <v>0</v>
      </c>
      <c r="DW87">
        <v>0</v>
      </c>
      <c r="DX87">
        <f t="shared" si="95"/>
        <v>0</v>
      </c>
      <c r="DY87">
        <v>0</v>
      </c>
      <c r="DZ87">
        <f t="shared" si="96"/>
        <v>0</v>
      </c>
      <c r="EA87">
        <v>0</v>
      </c>
      <c r="EB87">
        <f t="shared" si="97"/>
        <v>0</v>
      </c>
      <c r="EC87">
        <v>0</v>
      </c>
      <c r="ED87">
        <f t="shared" si="98"/>
        <v>0</v>
      </c>
      <c r="EE87">
        <v>0</v>
      </c>
      <c r="EF87">
        <f t="shared" si="99"/>
        <v>0</v>
      </c>
      <c r="EG87">
        <v>0</v>
      </c>
      <c r="EH87">
        <f t="shared" si="100"/>
        <v>0</v>
      </c>
      <c r="EI87">
        <v>0</v>
      </c>
      <c r="EJ87">
        <f t="shared" si="101"/>
        <v>0</v>
      </c>
      <c r="EK87">
        <v>0</v>
      </c>
      <c r="EL87">
        <f t="shared" si="102"/>
        <v>0</v>
      </c>
      <c r="EM87">
        <v>0</v>
      </c>
      <c r="EN87">
        <f t="shared" si="103"/>
        <v>0</v>
      </c>
      <c r="EO87">
        <v>0</v>
      </c>
      <c r="EP87">
        <f t="shared" si="104"/>
        <v>0</v>
      </c>
      <c r="EQ87">
        <v>0</v>
      </c>
      <c r="ER87">
        <f t="shared" si="105"/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 s="1" t="s">
        <v>429</v>
      </c>
      <c r="FF87" t="s">
        <v>425</v>
      </c>
    </row>
    <row r="88" spans="1:162" x14ac:dyDescent="0.45">
      <c r="A88">
        <v>87</v>
      </c>
      <c r="B88" t="s">
        <v>368</v>
      </c>
      <c r="C88" t="s">
        <v>416</v>
      </c>
      <c r="D88" t="s">
        <v>430</v>
      </c>
      <c r="E88" t="s">
        <v>431</v>
      </c>
      <c r="F88" s="2">
        <v>3</v>
      </c>
      <c r="G88">
        <v>370.8</v>
      </c>
      <c r="H88">
        <v>1773</v>
      </c>
      <c r="I88">
        <f>200+273</f>
        <v>473</v>
      </c>
      <c r="J88" s="2">
        <f t="shared" si="106"/>
        <v>0.2667794698251551</v>
      </c>
      <c r="K88">
        <f>10^-6</f>
        <v>9.9999999999999995E-7</v>
      </c>
      <c r="M88">
        <v>0.06</v>
      </c>
      <c r="N88">
        <f t="shared" si="56"/>
        <v>5.2385875815706023E-4</v>
      </c>
      <c r="O88">
        <v>0</v>
      </c>
      <c r="P88">
        <f t="shared" si="57"/>
        <v>0</v>
      </c>
      <c r="Q88">
        <v>0.75</v>
      </c>
      <c r="R88">
        <f t="shared" si="58"/>
        <v>7.0896235023547262E-3</v>
      </c>
      <c r="S88">
        <v>1.27</v>
      </c>
      <c r="T88">
        <f t="shared" si="59"/>
        <v>1.282572881558231E-2</v>
      </c>
      <c r="U88">
        <v>0</v>
      </c>
      <c r="V88">
        <f t="shared" si="60"/>
        <v>0</v>
      </c>
      <c r="W88">
        <v>0</v>
      </c>
      <c r="X88">
        <f t="shared" si="61"/>
        <v>0</v>
      </c>
      <c r="Y88">
        <v>0</v>
      </c>
      <c r="Z88">
        <f t="shared" si="62"/>
        <v>0</v>
      </c>
      <c r="AA88">
        <v>0</v>
      </c>
      <c r="AB88">
        <f t="shared" si="63"/>
        <v>0</v>
      </c>
      <c r="AC88">
        <f>100-AE88-AG88-AI88-AK88-AM88-AO88-M88-Q88-S88-BA88</f>
        <v>97.320999999999984</v>
      </c>
      <c r="AD88">
        <f t="shared" si="64"/>
        <v>0.96688193181801596</v>
      </c>
      <c r="AE88">
        <v>0.15</v>
      </c>
      <c r="AF88">
        <f t="shared" si="65"/>
        <v>6.9294605840650621E-3</v>
      </c>
      <c r="AG88">
        <v>5.0000000000000001E-3</v>
      </c>
      <c r="AH88">
        <f t="shared" si="66"/>
        <v>8.9573589080423416E-5</v>
      </c>
      <c r="AI88">
        <v>3.0000000000000001E-3</v>
      </c>
      <c r="AJ88">
        <f t="shared" si="67"/>
        <v>5.1907204899034103E-5</v>
      </c>
      <c r="AK88">
        <v>0.18</v>
      </c>
      <c r="AL88">
        <f t="shared" si="68"/>
        <v>3.5558343607037675E-3</v>
      </c>
      <c r="AM88">
        <v>0.11</v>
      </c>
      <c r="AN88">
        <f t="shared" si="69"/>
        <v>1.1737432073570073E-3</v>
      </c>
      <c r="AO88">
        <v>0.15</v>
      </c>
      <c r="AP88">
        <f t="shared" si="70"/>
        <v>8.6744654591016659E-4</v>
      </c>
      <c r="AQ88">
        <v>0</v>
      </c>
      <c r="AR88">
        <f t="shared" si="71"/>
        <v>0</v>
      </c>
      <c r="AS88">
        <v>0</v>
      </c>
      <c r="AT88">
        <f t="shared" si="72"/>
        <v>0</v>
      </c>
      <c r="AU88">
        <v>0</v>
      </c>
      <c r="AV88">
        <f t="shared" si="73"/>
        <v>0</v>
      </c>
      <c r="AW88">
        <v>0</v>
      </c>
      <c r="AX88">
        <f t="shared" si="74"/>
        <v>0</v>
      </c>
      <c r="AY88">
        <v>0</v>
      </c>
      <c r="AZ88">
        <f t="shared" si="75"/>
        <v>0</v>
      </c>
      <c r="BA88">
        <v>1E-3</v>
      </c>
      <c r="BB88">
        <f t="shared" si="76"/>
        <v>1.0891613874443318E-5</v>
      </c>
      <c r="BC88">
        <v>0</v>
      </c>
      <c r="BD88">
        <f t="shared" si="77"/>
        <v>0</v>
      </c>
      <c r="BE88">
        <v>0</v>
      </c>
      <c r="BF88">
        <f t="shared" si="78"/>
        <v>0</v>
      </c>
      <c r="BG88">
        <v>0</v>
      </c>
      <c r="BH88">
        <f t="shared" si="79"/>
        <v>0</v>
      </c>
      <c r="BI88">
        <v>0</v>
      </c>
      <c r="BJ88">
        <f t="shared" si="80"/>
        <v>0</v>
      </c>
      <c r="BK88">
        <v>0</v>
      </c>
      <c r="BL88">
        <f t="shared" si="81"/>
        <v>0</v>
      </c>
      <c r="BM88">
        <v>0</v>
      </c>
      <c r="BN88">
        <f t="shared" si="82"/>
        <v>0</v>
      </c>
      <c r="BO88">
        <v>0</v>
      </c>
      <c r="BP88">
        <f t="shared" si="83"/>
        <v>0</v>
      </c>
      <c r="BQ88">
        <v>0</v>
      </c>
      <c r="BR88">
        <f t="shared" si="84"/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f t="shared" si="85"/>
        <v>0</v>
      </c>
      <c r="DE88">
        <v>0</v>
      </c>
      <c r="DF88">
        <f t="shared" si="86"/>
        <v>0</v>
      </c>
      <c r="DG88">
        <v>0</v>
      </c>
      <c r="DH88">
        <f t="shared" si="87"/>
        <v>0</v>
      </c>
      <c r="DI88">
        <v>0</v>
      </c>
      <c r="DJ88">
        <f t="shared" si="88"/>
        <v>0</v>
      </c>
      <c r="DK88">
        <v>0</v>
      </c>
      <c r="DL88">
        <f t="shared" si="89"/>
        <v>0</v>
      </c>
      <c r="DM88">
        <v>0</v>
      </c>
      <c r="DN88">
        <f t="shared" si="90"/>
        <v>0</v>
      </c>
      <c r="DO88">
        <v>0</v>
      </c>
      <c r="DP88">
        <f t="shared" si="91"/>
        <v>0</v>
      </c>
      <c r="DQ88">
        <v>0</v>
      </c>
      <c r="DR88">
        <f t="shared" si="92"/>
        <v>0</v>
      </c>
      <c r="DS88">
        <v>0</v>
      </c>
      <c r="DT88">
        <f t="shared" si="93"/>
        <v>0</v>
      </c>
      <c r="DU88">
        <v>100</v>
      </c>
      <c r="DV88">
        <f t="shared" si="94"/>
        <v>1</v>
      </c>
      <c r="DW88">
        <v>0</v>
      </c>
      <c r="DX88">
        <f t="shared" si="95"/>
        <v>0</v>
      </c>
      <c r="DY88">
        <v>0</v>
      </c>
      <c r="DZ88">
        <f t="shared" si="96"/>
        <v>0</v>
      </c>
      <c r="EA88">
        <v>0</v>
      </c>
      <c r="EB88">
        <f t="shared" si="97"/>
        <v>0</v>
      </c>
      <c r="EC88">
        <v>0</v>
      </c>
      <c r="ED88">
        <f t="shared" si="98"/>
        <v>0</v>
      </c>
      <c r="EE88">
        <v>0</v>
      </c>
      <c r="EF88">
        <f t="shared" si="99"/>
        <v>0</v>
      </c>
      <c r="EG88">
        <v>0</v>
      </c>
      <c r="EH88">
        <f t="shared" si="100"/>
        <v>0</v>
      </c>
      <c r="EI88">
        <v>0</v>
      </c>
      <c r="EJ88">
        <f t="shared" si="101"/>
        <v>0</v>
      </c>
      <c r="EK88">
        <v>0</v>
      </c>
      <c r="EL88">
        <f t="shared" si="102"/>
        <v>0</v>
      </c>
      <c r="EM88">
        <v>0</v>
      </c>
      <c r="EN88">
        <f t="shared" si="103"/>
        <v>0</v>
      </c>
      <c r="EO88">
        <v>0</v>
      </c>
      <c r="EP88">
        <f t="shared" si="104"/>
        <v>0</v>
      </c>
      <c r="EQ88">
        <v>0</v>
      </c>
      <c r="ER88">
        <f t="shared" si="105"/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 s="1" t="s">
        <v>435</v>
      </c>
      <c r="FF88" t="s">
        <v>264</v>
      </c>
    </row>
    <row r="89" spans="1:162" x14ac:dyDescent="0.45">
      <c r="A89">
        <v>88</v>
      </c>
      <c r="B89" t="s">
        <v>368</v>
      </c>
      <c r="C89" t="s">
        <v>416</v>
      </c>
      <c r="D89" t="s">
        <v>436</v>
      </c>
      <c r="E89" t="s">
        <v>437</v>
      </c>
      <c r="F89" s="2">
        <v>3</v>
      </c>
      <c r="G89">
        <v>370.8</v>
      </c>
      <c r="H89">
        <v>1773</v>
      </c>
      <c r="I89">
        <f>400+273</f>
        <v>673</v>
      </c>
      <c r="J89" s="2">
        <f t="shared" si="106"/>
        <v>0.3795826283135928</v>
      </c>
      <c r="K89">
        <f>10^-6</f>
        <v>9.9999999999999995E-7</v>
      </c>
      <c r="L89" t="s">
        <v>373</v>
      </c>
      <c r="M89">
        <v>0.12</v>
      </c>
      <c r="N89">
        <f t="shared" si="56"/>
        <v>1.0507774738451703E-3</v>
      </c>
      <c r="O89">
        <v>0</v>
      </c>
      <c r="P89">
        <f t="shared" si="57"/>
        <v>0</v>
      </c>
      <c r="Q89">
        <v>0.2</v>
      </c>
      <c r="R89">
        <f t="shared" si="58"/>
        <v>1.8960878438622059E-3</v>
      </c>
      <c r="S89">
        <v>0.56000000000000005</v>
      </c>
      <c r="T89">
        <f t="shared" si="59"/>
        <v>5.671956720554764E-3</v>
      </c>
      <c r="U89">
        <v>0</v>
      </c>
      <c r="V89">
        <f t="shared" si="60"/>
        <v>0</v>
      </c>
      <c r="W89">
        <v>0</v>
      </c>
      <c r="X89">
        <f t="shared" si="61"/>
        <v>0</v>
      </c>
      <c r="Y89">
        <v>0</v>
      </c>
      <c r="Z89">
        <f t="shared" si="62"/>
        <v>0</v>
      </c>
      <c r="AA89">
        <v>0</v>
      </c>
      <c r="AB89">
        <f t="shared" si="63"/>
        <v>0</v>
      </c>
      <c r="AC89">
        <f>100-AE89-AG89-AI89-AK89-AM89-AO89-M89-Q89-S89-BA89</f>
        <v>95.256999999999977</v>
      </c>
      <c r="AD89">
        <f t="shared" si="64"/>
        <v>0.94914011905085571</v>
      </c>
      <c r="AE89">
        <v>0.12</v>
      </c>
      <c r="AF89">
        <f t="shared" si="65"/>
        <v>5.5597589802635463E-3</v>
      </c>
      <c r="AG89">
        <v>8.0000000000000002E-3</v>
      </c>
      <c r="AH89">
        <f t="shared" si="66"/>
        <v>1.4373631547296353E-4</v>
      </c>
      <c r="AI89">
        <v>7.0000000000000001E-3</v>
      </c>
      <c r="AJ89">
        <f t="shared" si="67"/>
        <v>1.2147054446837677E-4</v>
      </c>
      <c r="AK89">
        <v>0.22</v>
      </c>
      <c r="AL89">
        <f t="shared" si="68"/>
        <v>4.3587127336325226E-3</v>
      </c>
      <c r="AM89">
        <v>2.36</v>
      </c>
      <c r="AN89">
        <f t="shared" si="69"/>
        <v>2.5255673764153764E-2</v>
      </c>
      <c r="AO89">
        <v>1.1200000000000001</v>
      </c>
      <c r="AP89">
        <f t="shared" si="70"/>
        <v>6.4958507048955101E-3</v>
      </c>
      <c r="AQ89">
        <v>0</v>
      </c>
      <c r="AR89">
        <f t="shared" si="71"/>
        <v>0</v>
      </c>
      <c r="AS89">
        <v>0</v>
      </c>
      <c r="AT89">
        <f t="shared" si="72"/>
        <v>0</v>
      </c>
      <c r="AU89">
        <v>0</v>
      </c>
      <c r="AV89">
        <f t="shared" si="73"/>
        <v>0</v>
      </c>
      <c r="AW89">
        <v>0</v>
      </c>
      <c r="AX89">
        <f t="shared" si="74"/>
        <v>0</v>
      </c>
      <c r="AY89">
        <v>0</v>
      </c>
      <c r="AZ89">
        <f t="shared" si="75"/>
        <v>0</v>
      </c>
      <c r="BA89">
        <v>2.8000000000000001E-2</v>
      </c>
      <c r="BB89">
        <f t="shared" si="76"/>
        <v>3.0585586799552182E-4</v>
      </c>
      <c r="BC89">
        <v>0</v>
      </c>
      <c r="BD89">
        <f t="shared" si="77"/>
        <v>0</v>
      </c>
      <c r="BE89">
        <v>0</v>
      </c>
      <c r="BF89">
        <f t="shared" si="78"/>
        <v>0</v>
      </c>
      <c r="BG89">
        <v>0</v>
      </c>
      <c r="BH89">
        <f t="shared" si="79"/>
        <v>0</v>
      </c>
      <c r="BI89">
        <v>0</v>
      </c>
      <c r="BJ89">
        <f t="shared" si="80"/>
        <v>0</v>
      </c>
      <c r="BK89">
        <v>0</v>
      </c>
      <c r="BL89">
        <f t="shared" si="81"/>
        <v>0</v>
      </c>
      <c r="BM89">
        <v>0</v>
      </c>
      <c r="BN89">
        <f t="shared" si="82"/>
        <v>0</v>
      </c>
      <c r="BO89">
        <v>0</v>
      </c>
      <c r="BP89">
        <f t="shared" si="83"/>
        <v>0</v>
      </c>
      <c r="BQ89">
        <v>0</v>
      </c>
      <c r="BR89">
        <f t="shared" si="84"/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f t="shared" si="85"/>
        <v>0</v>
      </c>
      <c r="DE89">
        <v>0</v>
      </c>
      <c r="DF89">
        <f t="shared" si="86"/>
        <v>0</v>
      </c>
      <c r="DG89">
        <v>0</v>
      </c>
      <c r="DH89">
        <f t="shared" si="87"/>
        <v>0</v>
      </c>
      <c r="DI89">
        <v>0</v>
      </c>
      <c r="DJ89">
        <f t="shared" si="88"/>
        <v>0</v>
      </c>
      <c r="DK89">
        <v>0</v>
      </c>
      <c r="DL89">
        <f t="shared" si="89"/>
        <v>0</v>
      </c>
      <c r="DM89">
        <v>0</v>
      </c>
      <c r="DN89">
        <f t="shared" si="90"/>
        <v>0</v>
      </c>
      <c r="DO89">
        <v>0</v>
      </c>
      <c r="DP89">
        <f t="shared" si="91"/>
        <v>0</v>
      </c>
      <c r="DQ89">
        <v>0</v>
      </c>
      <c r="DR89">
        <f t="shared" si="92"/>
        <v>0</v>
      </c>
      <c r="DS89">
        <v>0</v>
      </c>
      <c r="DT89">
        <f t="shared" si="93"/>
        <v>0</v>
      </c>
      <c r="DU89">
        <v>100</v>
      </c>
      <c r="DV89">
        <f t="shared" si="94"/>
        <v>1</v>
      </c>
      <c r="DW89">
        <v>0</v>
      </c>
      <c r="DX89">
        <f t="shared" si="95"/>
        <v>0</v>
      </c>
      <c r="DY89">
        <v>0</v>
      </c>
      <c r="DZ89">
        <f t="shared" si="96"/>
        <v>0</v>
      </c>
      <c r="EA89">
        <v>0</v>
      </c>
      <c r="EB89">
        <f t="shared" si="97"/>
        <v>0</v>
      </c>
      <c r="EC89">
        <v>0</v>
      </c>
      <c r="ED89">
        <f t="shared" si="98"/>
        <v>0</v>
      </c>
      <c r="EE89">
        <v>0</v>
      </c>
      <c r="EF89">
        <f t="shared" si="99"/>
        <v>0</v>
      </c>
      <c r="EG89">
        <v>0</v>
      </c>
      <c r="EH89">
        <f t="shared" si="100"/>
        <v>0</v>
      </c>
      <c r="EI89">
        <v>0</v>
      </c>
      <c r="EJ89">
        <f t="shared" si="101"/>
        <v>0</v>
      </c>
      <c r="EK89">
        <v>0</v>
      </c>
      <c r="EL89">
        <f t="shared" si="102"/>
        <v>0</v>
      </c>
      <c r="EM89">
        <v>0</v>
      </c>
      <c r="EN89">
        <f t="shared" si="103"/>
        <v>0</v>
      </c>
      <c r="EO89">
        <v>0</v>
      </c>
      <c r="EP89">
        <f t="shared" si="104"/>
        <v>0</v>
      </c>
      <c r="EQ89">
        <v>0</v>
      </c>
      <c r="ER89">
        <f t="shared" si="105"/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 s="1" t="s">
        <v>439</v>
      </c>
      <c r="FF89" t="s">
        <v>264</v>
      </c>
    </row>
    <row r="90" spans="1:162" x14ac:dyDescent="0.45">
      <c r="A90">
        <v>89</v>
      </c>
      <c r="B90" t="s">
        <v>440</v>
      </c>
      <c r="C90" t="s">
        <v>416</v>
      </c>
      <c r="E90" t="s">
        <v>441</v>
      </c>
      <c r="F90" s="2">
        <v>3</v>
      </c>
      <c r="G90">
        <v>370.8</v>
      </c>
      <c r="H90">
        <v>1773</v>
      </c>
      <c r="I90">
        <v>473</v>
      </c>
      <c r="J90" s="2">
        <f t="shared" si="106"/>
        <v>0.2667794698251551</v>
      </c>
      <c r="K90">
        <f>10^-6</f>
        <v>9.9999999999999995E-7</v>
      </c>
      <c r="L90" t="s">
        <v>442</v>
      </c>
      <c r="M90">
        <v>0</v>
      </c>
      <c r="N90">
        <f t="shared" si="56"/>
        <v>0</v>
      </c>
      <c r="O90">
        <v>0</v>
      </c>
      <c r="P90">
        <f t="shared" si="57"/>
        <v>0</v>
      </c>
      <c r="Q90">
        <v>0</v>
      </c>
      <c r="R90">
        <f t="shared" si="58"/>
        <v>0</v>
      </c>
      <c r="S90">
        <v>0.08</v>
      </c>
      <c r="T90">
        <f t="shared" si="59"/>
        <v>8.1238300112589264E-4</v>
      </c>
      <c r="U90">
        <v>0</v>
      </c>
      <c r="V90">
        <f t="shared" si="60"/>
        <v>0</v>
      </c>
      <c r="W90">
        <v>0</v>
      </c>
      <c r="X90">
        <f t="shared" si="61"/>
        <v>0</v>
      </c>
      <c r="Y90">
        <v>0</v>
      </c>
      <c r="Z90">
        <f t="shared" si="62"/>
        <v>0</v>
      </c>
      <c r="AA90">
        <v>0</v>
      </c>
      <c r="AB90">
        <f t="shared" si="63"/>
        <v>0</v>
      </c>
      <c r="AC90">
        <f>100-AE90-AG90-AI90-AK90-AM90-AO90-M90-Q90-S90-BA90</f>
        <v>99.865000000000009</v>
      </c>
      <c r="AD90">
        <f t="shared" si="64"/>
        <v>0.99763734162588158</v>
      </c>
      <c r="AE90">
        <v>0.02</v>
      </c>
      <c r="AF90">
        <f t="shared" si="65"/>
        <v>9.2903200074634254E-4</v>
      </c>
      <c r="AG90">
        <v>0.02</v>
      </c>
      <c r="AH90">
        <f t="shared" si="66"/>
        <v>3.6027363025390938E-4</v>
      </c>
      <c r="AI90">
        <v>1.4999999999999999E-2</v>
      </c>
      <c r="AJ90">
        <f t="shared" si="67"/>
        <v>2.6096974199222472E-4</v>
      </c>
      <c r="AK90">
        <v>0</v>
      </c>
      <c r="AL90">
        <f t="shared" si="68"/>
        <v>0</v>
      </c>
      <c r="AM90">
        <v>0</v>
      </c>
      <c r="AN90">
        <f t="shared" si="69"/>
        <v>0</v>
      </c>
      <c r="AO90">
        <v>0</v>
      </c>
      <c r="AP90">
        <f t="shared" si="70"/>
        <v>0</v>
      </c>
      <c r="AQ90">
        <v>0</v>
      </c>
      <c r="AR90">
        <f t="shared" si="71"/>
        <v>0</v>
      </c>
      <c r="AS90">
        <v>0</v>
      </c>
      <c r="AT90">
        <f t="shared" si="72"/>
        <v>0</v>
      </c>
      <c r="AU90">
        <v>0</v>
      </c>
      <c r="AV90">
        <f t="shared" si="73"/>
        <v>0</v>
      </c>
      <c r="AW90">
        <v>0</v>
      </c>
      <c r="AX90">
        <f t="shared" si="74"/>
        <v>0</v>
      </c>
      <c r="AY90">
        <v>0</v>
      </c>
      <c r="AZ90">
        <f t="shared" si="75"/>
        <v>0</v>
      </c>
      <c r="BA90">
        <v>0</v>
      </c>
      <c r="BB90">
        <f t="shared" si="76"/>
        <v>0</v>
      </c>
      <c r="BC90">
        <v>0</v>
      </c>
      <c r="BD90">
        <f t="shared" si="77"/>
        <v>0</v>
      </c>
      <c r="BE90">
        <v>0</v>
      </c>
      <c r="BF90">
        <f t="shared" si="78"/>
        <v>0</v>
      </c>
      <c r="BG90">
        <v>0</v>
      </c>
      <c r="BH90">
        <f t="shared" si="79"/>
        <v>0</v>
      </c>
      <c r="BI90">
        <v>0</v>
      </c>
      <c r="BJ90">
        <f t="shared" si="80"/>
        <v>0</v>
      </c>
      <c r="BK90">
        <v>0</v>
      </c>
      <c r="BL90">
        <f t="shared" si="81"/>
        <v>0</v>
      </c>
      <c r="BM90">
        <v>0</v>
      </c>
      <c r="BN90">
        <f t="shared" si="82"/>
        <v>0</v>
      </c>
      <c r="BO90">
        <v>0</v>
      </c>
      <c r="BP90">
        <f t="shared" si="83"/>
        <v>0</v>
      </c>
      <c r="BQ90">
        <v>0</v>
      </c>
      <c r="BR90">
        <f t="shared" si="84"/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f t="shared" si="85"/>
        <v>0</v>
      </c>
      <c r="DE90">
        <v>0</v>
      </c>
      <c r="DF90">
        <f t="shared" si="86"/>
        <v>0</v>
      </c>
      <c r="DG90">
        <v>0</v>
      </c>
      <c r="DH90">
        <f t="shared" si="87"/>
        <v>0</v>
      </c>
      <c r="DI90">
        <v>0</v>
      </c>
      <c r="DJ90">
        <f t="shared" si="88"/>
        <v>0</v>
      </c>
      <c r="DK90">
        <v>0</v>
      </c>
      <c r="DL90">
        <f t="shared" si="89"/>
        <v>0</v>
      </c>
      <c r="DM90">
        <v>0</v>
      </c>
      <c r="DN90">
        <f t="shared" si="90"/>
        <v>0</v>
      </c>
      <c r="DO90">
        <v>0</v>
      </c>
      <c r="DP90">
        <f t="shared" si="91"/>
        <v>0</v>
      </c>
      <c r="DQ90">
        <v>0</v>
      </c>
      <c r="DR90">
        <f t="shared" si="92"/>
        <v>0</v>
      </c>
      <c r="DS90">
        <v>0</v>
      </c>
      <c r="DT90">
        <f t="shared" si="93"/>
        <v>0</v>
      </c>
      <c r="DU90">
        <v>100</v>
      </c>
      <c r="DV90">
        <f t="shared" si="94"/>
        <v>1</v>
      </c>
      <c r="DW90">
        <v>0</v>
      </c>
      <c r="DX90">
        <f t="shared" si="95"/>
        <v>0</v>
      </c>
      <c r="DY90">
        <v>0</v>
      </c>
      <c r="DZ90">
        <f t="shared" si="96"/>
        <v>0</v>
      </c>
      <c r="EA90">
        <v>0</v>
      </c>
      <c r="EB90">
        <f t="shared" si="97"/>
        <v>0</v>
      </c>
      <c r="EC90">
        <v>0</v>
      </c>
      <c r="ED90">
        <f t="shared" si="98"/>
        <v>0</v>
      </c>
      <c r="EE90">
        <v>0</v>
      </c>
      <c r="EF90">
        <f t="shared" si="99"/>
        <v>0</v>
      </c>
      <c r="EG90">
        <v>0</v>
      </c>
      <c r="EH90">
        <f t="shared" si="100"/>
        <v>0</v>
      </c>
      <c r="EI90">
        <v>0</v>
      </c>
      <c r="EJ90">
        <f t="shared" si="101"/>
        <v>0</v>
      </c>
      <c r="EK90">
        <v>0</v>
      </c>
      <c r="EL90">
        <f t="shared" si="102"/>
        <v>0</v>
      </c>
      <c r="EM90">
        <v>0</v>
      </c>
      <c r="EN90">
        <f t="shared" si="103"/>
        <v>0</v>
      </c>
      <c r="EO90">
        <v>0</v>
      </c>
      <c r="EP90">
        <f t="shared" si="104"/>
        <v>0</v>
      </c>
      <c r="EQ90">
        <v>0</v>
      </c>
      <c r="ER90">
        <f t="shared" si="105"/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 s="1" t="s">
        <v>443</v>
      </c>
      <c r="FF90" t="s">
        <v>264</v>
      </c>
    </row>
    <row r="91" spans="1:162" x14ac:dyDescent="0.45">
      <c r="A91">
        <v>90</v>
      </c>
      <c r="B91" t="s">
        <v>444</v>
      </c>
      <c r="C91" t="s">
        <v>445</v>
      </c>
      <c r="D91" t="s">
        <v>446</v>
      </c>
      <c r="E91" t="s">
        <v>447</v>
      </c>
      <c r="F91" s="2">
        <v>2</v>
      </c>
      <c r="G91">
        <f>1083+273</f>
        <v>1356</v>
      </c>
      <c r="H91">
        <v>1773</v>
      </c>
      <c r="I91">
        <v>1373</v>
      </c>
      <c r="J91" s="2">
        <f t="shared" si="106"/>
        <v>0.77439368302312461</v>
      </c>
      <c r="K91">
        <f>0.043/60</f>
        <v>7.1666666666666656E-4</v>
      </c>
      <c r="L91" t="s">
        <v>64</v>
      </c>
      <c r="M91">
        <v>0</v>
      </c>
      <c r="N91">
        <f t="shared" si="56"/>
        <v>0</v>
      </c>
      <c r="O91">
        <v>0</v>
      </c>
      <c r="P91">
        <f t="shared" si="57"/>
        <v>0</v>
      </c>
      <c r="Q91">
        <v>6</v>
      </c>
      <c r="R91">
        <f t="shared" si="58"/>
        <v>5.5231751511227188E-2</v>
      </c>
      <c r="S91">
        <v>9</v>
      </c>
      <c r="T91">
        <f t="shared" si="59"/>
        <v>8.8510847250056285E-2</v>
      </c>
      <c r="U91">
        <v>0</v>
      </c>
      <c r="V91">
        <f t="shared" si="60"/>
        <v>0</v>
      </c>
      <c r="W91">
        <v>0</v>
      </c>
      <c r="X91">
        <f t="shared" si="61"/>
        <v>0</v>
      </c>
      <c r="Y91">
        <v>0</v>
      </c>
      <c r="Z91">
        <f t="shared" si="62"/>
        <v>0</v>
      </c>
      <c r="AA91">
        <v>0</v>
      </c>
      <c r="AB91">
        <f t="shared" si="63"/>
        <v>0</v>
      </c>
      <c r="AC91">
        <f>100-AE91-AG91-AI91-AK91-AM91-AO91-M91-Q91-S91-BA91-AW91</f>
        <v>64.58</v>
      </c>
      <c r="AD91">
        <f t="shared" si="64"/>
        <v>0.62479936422343507</v>
      </c>
      <c r="AE91">
        <v>0.08</v>
      </c>
      <c r="AF91">
        <f t="shared" si="65"/>
        <v>3.5989334267544407E-3</v>
      </c>
      <c r="AG91">
        <v>0.06</v>
      </c>
      <c r="AH91">
        <f t="shared" si="66"/>
        <v>1.046735319389429E-3</v>
      </c>
      <c r="AI91">
        <v>0.03</v>
      </c>
      <c r="AJ91">
        <f t="shared" si="67"/>
        <v>5.0547921227297782E-4</v>
      </c>
      <c r="AK91">
        <v>1</v>
      </c>
      <c r="AL91">
        <f t="shared" si="68"/>
        <v>1.9237324622723834E-2</v>
      </c>
      <c r="AM91">
        <v>19</v>
      </c>
      <c r="AN91">
        <f t="shared" si="69"/>
        <v>0.19742841738397104</v>
      </c>
      <c r="AO91">
        <v>0</v>
      </c>
      <c r="AP91">
        <f t="shared" si="70"/>
        <v>0</v>
      </c>
      <c r="AQ91">
        <v>0</v>
      </c>
      <c r="AR91">
        <f t="shared" si="71"/>
        <v>0</v>
      </c>
      <c r="AS91">
        <v>0</v>
      </c>
      <c r="AT91">
        <f t="shared" si="72"/>
        <v>0</v>
      </c>
      <c r="AU91">
        <v>0</v>
      </c>
      <c r="AV91">
        <f t="shared" si="73"/>
        <v>0</v>
      </c>
      <c r="AW91">
        <v>0.25</v>
      </c>
      <c r="AX91">
        <f t="shared" si="74"/>
        <v>9.6411470501697061E-3</v>
      </c>
      <c r="AY91">
        <v>0</v>
      </c>
      <c r="AZ91">
        <f t="shared" si="75"/>
        <v>0</v>
      </c>
      <c r="BA91">
        <v>0</v>
      </c>
      <c r="BB91">
        <f t="shared" si="76"/>
        <v>0</v>
      </c>
      <c r="BC91">
        <v>0</v>
      </c>
      <c r="BD91">
        <f t="shared" si="77"/>
        <v>0</v>
      </c>
      <c r="BE91">
        <v>0</v>
      </c>
      <c r="BF91">
        <f t="shared" si="78"/>
        <v>0</v>
      </c>
      <c r="BG91">
        <v>0</v>
      </c>
      <c r="BH91">
        <f t="shared" si="79"/>
        <v>0</v>
      </c>
      <c r="BI91">
        <v>0</v>
      </c>
      <c r="BJ91">
        <f t="shared" si="80"/>
        <v>0</v>
      </c>
      <c r="BK91">
        <v>0</v>
      </c>
      <c r="BL91">
        <f t="shared" si="81"/>
        <v>0</v>
      </c>
      <c r="BM91">
        <v>0</v>
      </c>
      <c r="BN91">
        <f t="shared" si="82"/>
        <v>0</v>
      </c>
      <c r="BO91">
        <v>0</v>
      </c>
      <c r="BP91">
        <f t="shared" si="83"/>
        <v>0</v>
      </c>
      <c r="BQ91">
        <v>0</v>
      </c>
      <c r="BR91">
        <f t="shared" si="84"/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f t="shared" si="85"/>
        <v>0</v>
      </c>
      <c r="DE91">
        <v>0</v>
      </c>
      <c r="DF91">
        <f t="shared" si="86"/>
        <v>0</v>
      </c>
      <c r="DG91">
        <v>0</v>
      </c>
      <c r="DH91">
        <f t="shared" si="87"/>
        <v>0</v>
      </c>
      <c r="DI91">
        <v>0</v>
      </c>
      <c r="DJ91">
        <f t="shared" si="88"/>
        <v>0</v>
      </c>
      <c r="DK91">
        <v>0</v>
      </c>
      <c r="DL91">
        <f t="shared" si="89"/>
        <v>0</v>
      </c>
      <c r="DM91">
        <v>0</v>
      </c>
      <c r="DN91">
        <f t="shared" si="90"/>
        <v>0</v>
      </c>
      <c r="DO91">
        <v>0</v>
      </c>
      <c r="DP91">
        <f t="shared" si="91"/>
        <v>0</v>
      </c>
      <c r="DQ91">
        <v>0</v>
      </c>
      <c r="DR91">
        <f t="shared" si="92"/>
        <v>0</v>
      </c>
      <c r="DS91">
        <v>0</v>
      </c>
      <c r="DT91">
        <f t="shared" si="93"/>
        <v>0</v>
      </c>
      <c r="DU91">
        <v>0</v>
      </c>
      <c r="DV91">
        <f t="shared" si="94"/>
        <v>0</v>
      </c>
      <c r="DW91">
        <v>100</v>
      </c>
      <c r="DX91">
        <f t="shared" si="95"/>
        <v>1</v>
      </c>
      <c r="DY91">
        <v>0</v>
      </c>
      <c r="DZ91">
        <f t="shared" si="96"/>
        <v>0</v>
      </c>
      <c r="EA91">
        <v>0</v>
      </c>
      <c r="EB91">
        <f t="shared" si="97"/>
        <v>0</v>
      </c>
      <c r="EC91">
        <v>0</v>
      </c>
      <c r="ED91">
        <f t="shared" si="98"/>
        <v>0</v>
      </c>
      <c r="EE91">
        <v>0</v>
      </c>
      <c r="EF91">
        <f t="shared" si="99"/>
        <v>0</v>
      </c>
      <c r="EG91">
        <v>0</v>
      </c>
      <c r="EH91">
        <f t="shared" si="100"/>
        <v>0</v>
      </c>
      <c r="EI91">
        <v>0</v>
      </c>
      <c r="EJ91">
        <f t="shared" si="101"/>
        <v>0</v>
      </c>
      <c r="EK91">
        <v>0</v>
      </c>
      <c r="EL91">
        <f t="shared" si="102"/>
        <v>0</v>
      </c>
      <c r="EM91">
        <v>0</v>
      </c>
      <c r="EN91">
        <f t="shared" si="103"/>
        <v>0</v>
      </c>
      <c r="EO91">
        <v>0</v>
      </c>
      <c r="EP91">
        <f t="shared" si="104"/>
        <v>0</v>
      </c>
      <c r="EQ91">
        <v>0</v>
      </c>
      <c r="ER91">
        <f t="shared" si="105"/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 s="3" t="s">
        <v>449</v>
      </c>
      <c r="FF91" t="s">
        <v>264</v>
      </c>
    </row>
    <row r="92" spans="1:162" x14ac:dyDescent="0.45">
      <c r="A92">
        <v>91</v>
      </c>
      <c r="B92" t="s">
        <v>444</v>
      </c>
      <c r="C92" t="s">
        <v>450</v>
      </c>
      <c r="D92" t="s">
        <v>446</v>
      </c>
      <c r="E92" t="s">
        <v>447</v>
      </c>
      <c r="F92" s="2">
        <v>2</v>
      </c>
      <c r="G92">
        <f>985+273</f>
        <v>1258</v>
      </c>
      <c r="H92">
        <v>1773</v>
      </c>
      <c r="I92">
        <v>1273</v>
      </c>
      <c r="J92" s="2">
        <f t="shared" si="106"/>
        <v>0.71799210377890577</v>
      </c>
      <c r="K92">
        <f t="shared" ref="K92:K118" si="109">0.043/60</f>
        <v>7.1666666666666656E-4</v>
      </c>
      <c r="L92" t="s">
        <v>64</v>
      </c>
      <c r="M92">
        <v>0</v>
      </c>
      <c r="N92">
        <f t="shared" si="56"/>
        <v>0</v>
      </c>
      <c r="O92">
        <v>0</v>
      </c>
      <c r="P92">
        <f t="shared" si="57"/>
        <v>0</v>
      </c>
      <c r="Q92">
        <v>6</v>
      </c>
      <c r="R92">
        <f t="shared" si="58"/>
        <v>5.5231751511227188E-2</v>
      </c>
      <c r="S92">
        <v>9</v>
      </c>
      <c r="T92">
        <f t="shared" si="59"/>
        <v>8.8510847250056285E-2</v>
      </c>
      <c r="U92">
        <v>0</v>
      </c>
      <c r="V92">
        <f t="shared" si="60"/>
        <v>0</v>
      </c>
      <c r="W92">
        <v>0</v>
      </c>
      <c r="X92">
        <f t="shared" si="61"/>
        <v>0</v>
      </c>
      <c r="Y92">
        <v>0</v>
      </c>
      <c r="Z92">
        <f t="shared" si="62"/>
        <v>0</v>
      </c>
      <c r="AA92">
        <v>0</v>
      </c>
      <c r="AB92">
        <f t="shared" si="63"/>
        <v>0</v>
      </c>
      <c r="AC92">
        <f t="shared" ref="AC92:AC118" si="110">100-AE92-AG92-AI92-AK92-AM92-AO92-M92-Q92-S92-BA92-AW92</f>
        <v>64.58</v>
      </c>
      <c r="AD92">
        <f t="shared" si="64"/>
        <v>0.62479936422343507</v>
      </c>
      <c r="AE92">
        <v>0.08</v>
      </c>
      <c r="AF92">
        <f t="shared" si="65"/>
        <v>3.5989334267544407E-3</v>
      </c>
      <c r="AG92">
        <v>0.06</v>
      </c>
      <c r="AH92">
        <f t="shared" si="66"/>
        <v>1.046735319389429E-3</v>
      </c>
      <c r="AI92">
        <v>0.03</v>
      </c>
      <c r="AJ92">
        <f t="shared" si="67"/>
        <v>5.0547921227297782E-4</v>
      </c>
      <c r="AK92">
        <v>1</v>
      </c>
      <c r="AL92">
        <f t="shared" si="68"/>
        <v>1.9237324622723834E-2</v>
      </c>
      <c r="AM92">
        <v>19</v>
      </c>
      <c r="AN92">
        <f t="shared" si="69"/>
        <v>0.19742841738397104</v>
      </c>
      <c r="AO92">
        <v>0</v>
      </c>
      <c r="AP92">
        <f t="shared" si="70"/>
        <v>0</v>
      </c>
      <c r="AQ92">
        <v>0</v>
      </c>
      <c r="AR92">
        <f t="shared" si="71"/>
        <v>0</v>
      </c>
      <c r="AS92">
        <v>0</v>
      </c>
      <c r="AT92">
        <f t="shared" si="72"/>
        <v>0</v>
      </c>
      <c r="AU92">
        <v>0</v>
      </c>
      <c r="AV92">
        <f t="shared" si="73"/>
        <v>0</v>
      </c>
      <c r="AW92">
        <v>0.25</v>
      </c>
      <c r="AX92">
        <f t="shared" si="74"/>
        <v>9.6411470501697061E-3</v>
      </c>
      <c r="AY92">
        <v>0</v>
      </c>
      <c r="AZ92">
        <f t="shared" si="75"/>
        <v>0</v>
      </c>
      <c r="BA92">
        <v>0</v>
      </c>
      <c r="BB92">
        <f t="shared" si="76"/>
        <v>0</v>
      </c>
      <c r="BC92">
        <v>0</v>
      </c>
      <c r="BD92">
        <f t="shared" si="77"/>
        <v>0</v>
      </c>
      <c r="BE92">
        <v>0</v>
      </c>
      <c r="BF92">
        <f t="shared" si="78"/>
        <v>0</v>
      </c>
      <c r="BG92">
        <v>0</v>
      </c>
      <c r="BH92">
        <f t="shared" si="79"/>
        <v>0</v>
      </c>
      <c r="BI92">
        <v>0</v>
      </c>
      <c r="BJ92">
        <f t="shared" si="80"/>
        <v>0</v>
      </c>
      <c r="BK92">
        <v>0</v>
      </c>
      <c r="BL92">
        <f t="shared" si="81"/>
        <v>0</v>
      </c>
      <c r="BM92">
        <v>0</v>
      </c>
      <c r="BN92">
        <f t="shared" si="82"/>
        <v>0</v>
      </c>
      <c r="BO92">
        <v>0</v>
      </c>
      <c r="BP92">
        <f t="shared" si="83"/>
        <v>0</v>
      </c>
      <c r="BQ92">
        <v>0</v>
      </c>
      <c r="BR92">
        <f t="shared" si="84"/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f t="shared" si="85"/>
        <v>0</v>
      </c>
      <c r="DE92">
        <v>0</v>
      </c>
      <c r="DF92">
        <f t="shared" si="86"/>
        <v>0</v>
      </c>
      <c r="DG92">
        <v>0</v>
      </c>
      <c r="DH92">
        <f t="shared" si="87"/>
        <v>0</v>
      </c>
      <c r="DI92">
        <v>0</v>
      </c>
      <c r="DJ92">
        <f t="shared" si="88"/>
        <v>0</v>
      </c>
      <c r="DK92">
        <v>0</v>
      </c>
      <c r="DL92">
        <f t="shared" si="89"/>
        <v>0</v>
      </c>
      <c r="DM92">
        <v>8</v>
      </c>
      <c r="DN92">
        <f t="shared" si="90"/>
        <v>4.584745557957786E-2</v>
      </c>
      <c r="DO92">
        <v>0</v>
      </c>
      <c r="DP92">
        <f t="shared" si="91"/>
        <v>0</v>
      </c>
      <c r="DQ92">
        <v>0</v>
      </c>
      <c r="DR92">
        <f t="shared" si="92"/>
        <v>0</v>
      </c>
      <c r="DS92">
        <v>0</v>
      </c>
      <c r="DT92">
        <f t="shared" si="93"/>
        <v>0</v>
      </c>
      <c r="DU92">
        <v>0</v>
      </c>
      <c r="DV92">
        <f t="shared" si="94"/>
        <v>0</v>
      </c>
      <c r="DW92">
        <v>85</v>
      </c>
      <c r="DX92">
        <f t="shared" si="95"/>
        <v>0.91000392118975515</v>
      </c>
      <c r="DY92">
        <v>7</v>
      </c>
      <c r="DZ92">
        <f t="shared" si="96"/>
        <v>4.4148623230666935E-2</v>
      </c>
      <c r="EA92">
        <v>0</v>
      </c>
      <c r="EB92">
        <f t="shared" si="97"/>
        <v>0</v>
      </c>
      <c r="EC92">
        <v>0</v>
      </c>
      <c r="ED92">
        <f t="shared" si="98"/>
        <v>0</v>
      </c>
      <c r="EE92">
        <v>0</v>
      </c>
      <c r="EF92">
        <f t="shared" si="99"/>
        <v>0</v>
      </c>
      <c r="EG92">
        <v>0</v>
      </c>
      <c r="EH92">
        <f t="shared" si="100"/>
        <v>0</v>
      </c>
      <c r="EI92">
        <v>0</v>
      </c>
      <c r="EJ92">
        <f t="shared" si="101"/>
        <v>0</v>
      </c>
      <c r="EK92">
        <v>0</v>
      </c>
      <c r="EL92">
        <f t="shared" si="102"/>
        <v>0</v>
      </c>
      <c r="EM92">
        <v>0</v>
      </c>
      <c r="EN92">
        <f t="shared" si="103"/>
        <v>0</v>
      </c>
      <c r="EO92">
        <v>0</v>
      </c>
      <c r="EP92">
        <f t="shared" si="104"/>
        <v>0</v>
      </c>
      <c r="EQ92">
        <v>0</v>
      </c>
      <c r="ER92">
        <f t="shared" si="105"/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 s="3" t="s">
        <v>451</v>
      </c>
      <c r="FF92" t="s">
        <v>264</v>
      </c>
    </row>
    <row r="93" spans="1:162" x14ac:dyDescent="0.45">
      <c r="A93">
        <v>92</v>
      </c>
      <c r="B93" t="s">
        <v>444</v>
      </c>
      <c r="C93" t="s">
        <v>452</v>
      </c>
      <c r="D93" t="s">
        <v>446</v>
      </c>
      <c r="E93" t="s">
        <v>447</v>
      </c>
      <c r="F93" s="2">
        <v>2</v>
      </c>
      <c r="G93">
        <f>730+273</f>
        <v>1003</v>
      </c>
      <c r="H93">
        <v>1773</v>
      </c>
      <c r="I93">
        <v>1073</v>
      </c>
      <c r="J93" s="2">
        <f t="shared" si="106"/>
        <v>0.60518894529046818</v>
      </c>
      <c r="K93">
        <f t="shared" si="109"/>
        <v>7.1666666666666656E-4</v>
      </c>
      <c r="L93" t="s">
        <v>64</v>
      </c>
      <c r="M93">
        <v>0</v>
      </c>
      <c r="N93">
        <f t="shared" si="56"/>
        <v>0</v>
      </c>
      <c r="O93">
        <v>0</v>
      </c>
      <c r="P93">
        <f t="shared" si="57"/>
        <v>0</v>
      </c>
      <c r="Q93">
        <v>6</v>
      </c>
      <c r="R93">
        <f t="shared" si="58"/>
        <v>5.5231751511227188E-2</v>
      </c>
      <c r="S93">
        <v>9</v>
      </c>
      <c r="T93">
        <f t="shared" si="59"/>
        <v>8.8510847250056285E-2</v>
      </c>
      <c r="U93">
        <v>0</v>
      </c>
      <c r="V93">
        <f t="shared" si="60"/>
        <v>0</v>
      </c>
      <c r="W93">
        <v>0</v>
      </c>
      <c r="X93">
        <f t="shared" si="61"/>
        <v>0</v>
      </c>
      <c r="Y93">
        <v>0</v>
      </c>
      <c r="Z93">
        <f t="shared" si="62"/>
        <v>0</v>
      </c>
      <c r="AA93">
        <v>0</v>
      </c>
      <c r="AB93">
        <f t="shared" si="63"/>
        <v>0</v>
      </c>
      <c r="AC93">
        <f t="shared" si="110"/>
        <v>64.58</v>
      </c>
      <c r="AD93">
        <f t="shared" si="64"/>
        <v>0.62479936422343507</v>
      </c>
      <c r="AE93">
        <v>0.08</v>
      </c>
      <c r="AF93">
        <f t="shared" si="65"/>
        <v>3.5989334267544407E-3</v>
      </c>
      <c r="AG93">
        <v>0.06</v>
      </c>
      <c r="AH93">
        <f t="shared" si="66"/>
        <v>1.046735319389429E-3</v>
      </c>
      <c r="AI93">
        <v>0.03</v>
      </c>
      <c r="AJ93">
        <f t="shared" si="67"/>
        <v>5.0547921227297782E-4</v>
      </c>
      <c r="AK93">
        <v>1</v>
      </c>
      <c r="AL93">
        <f t="shared" si="68"/>
        <v>1.9237324622723834E-2</v>
      </c>
      <c r="AM93">
        <v>19</v>
      </c>
      <c r="AN93">
        <f t="shared" si="69"/>
        <v>0.19742841738397104</v>
      </c>
      <c r="AO93">
        <v>0</v>
      </c>
      <c r="AP93">
        <f t="shared" si="70"/>
        <v>0</v>
      </c>
      <c r="AQ93">
        <v>0</v>
      </c>
      <c r="AR93">
        <f t="shared" si="71"/>
        <v>0</v>
      </c>
      <c r="AS93">
        <v>0</v>
      </c>
      <c r="AT93">
        <f t="shared" si="72"/>
        <v>0</v>
      </c>
      <c r="AU93">
        <v>0</v>
      </c>
      <c r="AV93">
        <f t="shared" si="73"/>
        <v>0</v>
      </c>
      <c r="AW93">
        <v>0.25</v>
      </c>
      <c r="AX93">
        <f t="shared" si="74"/>
        <v>9.6411470501697061E-3</v>
      </c>
      <c r="AY93">
        <v>0</v>
      </c>
      <c r="AZ93">
        <f t="shared" si="75"/>
        <v>0</v>
      </c>
      <c r="BA93">
        <v>0</v>
      </c>
      <c r="BB93">
        <f t="shared" si="76"/>
        <v>0</v>
      </c>
      <c r="BC93">
        <v>0</v>
      </c>
      <c r="BD93">
        <f t="shared" si="77"/>
        <v>0</v>
      </c>
      <c r="BE93">
        <v>0</v>
      </c>
      <c r="BF93">
        <f t="shared" si="78"/>
        <v>0</v>
      </c>
      <c r="BG93">
        <v>0</v>
      </c>
      <c r="BH93">
        <f t="shared" si="79"/>
        <v>0</v>
      </c>
      <c r="BI93">
        <v>0</v>
      </c>
      <c r="BJ93">
        <f t="shared" si="80"/>
        <v>0</v>
      </c>
      <c r="BK93">
        <v>0</v>
      </c>
      <c r="BL93">
        <f t="shared" si="81"/>
        <v>0</v>
      </c>
      <c r="BM93">
        <v>0</v>
      </c>
      <c r="BN93">
        <f t="shared" si="82"/>
        <v>0</v>
      </c>
      <c r="BO93">
        <v>0</v>
      </c>
      <c r="BP93">
        <f t="shared" si="83"/>
        <v>0</v>
      </c>
      <c r="BQ93">
        <v>0</v>
      </c>
      <c r="BR93">
        <f t="shared" si="84"/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f t="shared" si="85"/>
        <v>0</v>
      </c>
      <c r="DE93">
        <v>0</v>
      </c>
      <c r="DF93">
        <f t="shared" si="86"/>
        <v>0</v>
      </c>
      <c r="DG93">
        <v>0</v>
      </c>
      <c r="DH93">
        <f t="shared" si="87"/>
        <v>0</v>
      </c>
      <c r="DI93">
        <v>0</v>
      </c>
      <c r="DJ93">
        <f t="shared" si="88"/>
        <v>0</v>
      </c>
      <c r="DK93">
        <v>0</v>
      </c>
      <c r="DL93">
        <f t="shared" si="89"/>
        <v>0</v>
      </c>
      <c r="DM93">
        <v>7</v>
      </c>
      <c r="DN93">
        <f t="shared" si="90"/>
        <v>5.092989299687263E-2</v>
      </c>
      <c r="DO93">
        <v>0</v>
      </c>
      <c r="DP93">
        <f t="shared" si="91"/>
        <v>0</v>
      </c>
      <c r="DQ93">
        <v>0</v>
      </c>
      <c r="DR93">
        <f t="shared" si="92"/>
        <v>0</v>
      </c>
      <c r="DS93">
        <v>0</v>
      </c>
      <c r="DT93">
        <f t="shared" si="93"/>
        <v>0</v>
      </c>
      <c r="DU93">
        <v>0</v>
      </c>
      <c r="DV93">
        <f t="shared" si="94"/>
        <v>0</v>
      </c>
      <c r="DW93">
        <v>33</v>
      </c>
      <c r="DX93">
        <f t="shared" si="95"/>
        <v>0.44852613117772661</v>
      </c>
      <c r="DY93">
        <v>57</v>
      </c>
      <c r="DZ93">
        <f t="shared" si="96"/>
        <v>0.45639770580678041</v>
      </c>
      <c r="EA93">
        <v>3</v>
      </c>
      <c r="EB93">
        <f t="shared" si="97"/>
        <v>4.4146270018620357E-2</v>
      </c>
      <c r="EC93">
        <v>0</v>
      </c>
      <c r="ED93">
        <f t="shared" si="98"/>
        <v>0</v>
      </c>
      <c r="EE93">
        <v>0</v>
      </c>
      <c r="EF93">
        <f t="shared" si="99"/>
        <v>0</v>
      </c>
      <c r="EG93">
        <v>0</v>
      </c>
      <c r="EH93">
        <f t="shared" si="100"/>
        <v>0</v>
      </c>
      <c r="EI93">
        <v>0</v>
      </c>
      <c r="EJ93">
        <f t="shared" si="101"/>
        <v>0</v>
      </c>
      <c r="EK93">
        <v>0</v>
      </c>
      <c r="EL93">
        <f t="shared" si="102"/>
        <v>0</v>
      </c>
      <c r="EM93">
        <v>0</v>
      </c>
      <c r="EN93">
        <f t="shared" si="103"/>
        <v>0</v>
      </c>
      <c r="EO93">
        <v>0</v>
      </c>
      <c r="EP93">
        <f t="shared" si="104"/>
        <v>0</v>
      </c>
      <c r="EQ93">
        <v>0</v>
      </c>
      <c r="ER93">
        <f t="shared" si="105"/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 s="3" t="s">
        <v>453</v>
      </c>
      <c r="FF93" t="s">
        <v>264</v>
      </c>
    </row>
    <row r="94" spans="1:162" x14ac:dyDescent="0.45">
      <c r="A94">
        <v>93</v>
      </c>
      <c r="B94" t="s">
        <v>444</v>
      </c>
      <c r="C94" t="s">
        <v>454</v>
      </c>
      <c r="D94" t="s">
        <v>446</v>
      </c>
      <c r="E94" t="s">
        <v>447</v>
      </c>
      <c r="F94" s="2">
        <v>3</v>
      </c>
      <c r="G94">
        <f>845+273</f>
        <v>1118</v>
      </c>
      <c r="H94">
        <v>1773</v>
      </c>
      <c r="I94">
        <f>950+273</f>
        <v>1223</v>
      </c>
      <c r="J94" s="2">
        <f t="shared" si="106"/>
        <v>0.6897913141567964</v>
      </c>
      <c r="K94">
        <f t="shared" si="109"/>
        <v>7.1666666666666656E-4</v>
      </c>
      <c r="L94" t="s">
        <v>64</v>
      </c>
      <c r="M94">
        <v>0</v>
      </c>
      <c r="N94">
        <f t="shared" si="56"/>
        <v>0</v>
      </c>
      <c r="O94">
        <v>0</v>
      </c>
      <c r="P94">
        <f t="shared" si="57"/>
        <v>0</v>
      </c>
      <c r="Q94">
        <v>6</v>
      </c>
      <c r="R94">
        <f t="shared" si="58"/>
        <v>5.5231751511227188E-2</v>
      </c>
      <c r="S94">
        <v>9</v>
      </c>
      <c r="T94">
        <f t="shared" si="59"/>
        <v>8.8510847250056285E-2</v>
      </c>
      <c r="U94">
        <v>0</v>
      </c>
      <c r="V94">
        <f t="shared" si="60"/>
        <v>0</v>
      </c>
      <c r="W94">
        <v>0</v>
      </c>
      <c r="X94">
        <f t="shared" si="61"/>
        <v>0</v>
      </c>
      <c r="Y94">
        <v>0</v>
      </c>
      <c r="Z94">
        <f t="shared" si="62"/>
        <v>0</v>
      </c>
      <c r="AA94">
        <v>0</v>
      </c>
      <c r="AB94">
        <f t="shared" si="63"/>
        <v>0</v>
      </c>
      <c r="AC94">
        <f t="shared" si="110"/>
        <v>64.58</v>
      </c>
      <c r="AD94">
        <f t="shared" si="64"/>
        <v>0.62479936422343507</v>
      </c>
      <c r="AE94">
        <v>0.08</v>
      </c>
      <c r="AF94">
        <f t="shared" si="65"/>
        <v>3.5989334267544407E-3</v>
      </c>
      <c r="AG94">
        <v>0.06</v>
      </c>
      <c r="AH94">
        <f t="shared" si="66"/>
        <v>1.046735319389429E-3</v>
      </c>
      <c r="AI94">
        <v>0.03</v>
      </c>
      <c r="AJ94">
        <f t="shared" si="67"/>
        <v>5.0547921227297782E-4</v>
      </c>
      <c r="AK94">
        <v>1</v>
      </c>
      <c r="AL94">
        <f t="shared" si="68"/>
        <v>1.9237324622723834E-2</v>
      </c>
      <c r="AM94">
        <v>19</v>
      </c>
      <c r="AN94">
        <f t="shared" si="69"/>
        <v>0.19742841738397104</v>
      </c>
      <c r="AO94">
        <v>0</v>
      </c>
      <c r="AP94">
        <f t="shared" si="70"/>
        <v>0</v>
      </c>
      <c r="AQ94">
        <v>0</v>
      </c>
      <c r="AR94">
        <f t="shared" si="71"/>
        <v>0</v>
      </c>
      <c r="AS94">
        <v>0</v>
      </c>
      <c r="AT94">
        <f t="shared" si="72"/>
        <v>0</v>
      </c>
      <c r="AU94">
        <v>0</v>
      </c>
      <c r="AV94">
        <f t="shared" si="73"/>
        <v>0</v>
      </c>
      <c r="AW94">
        <v>0.25</v>
      </c>
      <c r="AX94">
        <f t="shared" si="74"/>
        <v>9.6411470501697061E-3</v>
      </c>
      <c r="AY94">
        <v>0</v>
      </c>
      <c r="AZ94">
        <f t="shared" si="75"/>
        <v>0</v>
      </c>
      <c r="BA94">
        <v>0</v>
      </c>
      <c r="BB94">
        <f t="shared" si="76"/>
        <v>0</v>
      </c>
      <c r="BC94">
        <v>0</v>
      </c>
      <c r="BD94">
        <f t="shared" si="77"/>
        <v>0</v>
      </c>
      <c r="BE94">
        <v>0</v>
      </c>
      <c r="BF94">
        <f t="shared" si="78"/>
        <v>0</v>
      </c>
      <c r="BG94">
        <v>0</v>
      </c>
      <c r="BH94">
        <f t="shared" si="79"/>
        <v>0</v>
      </c>
      <c r="BI94">
        <v>0</v>
      </c>
      <c r="BJ94">
        <f t="shared" si="80"/>
        <v>0</v>
      </c>
      <c r="BK94">
        <v>0</v>
      </c>
      <c r="BL94">
        <f t="shared" si="81"/>
        <v>0</v>
      </c>
      <c r="BM94">
        <v>0</v>
      </c>
      <c r="BN94">
        <f t="shared" si="82"/>
        <v>0</v>
      </c>
      <c r="BO94">
        <v>0</v>
      </c>
      <c r="BP94">
        <f t="shared" si="83"/>
        <v>0</v>
      </c>
      <c r="BQ94">
        <v>0</v>
      </c>
      <c r="BR94">
        <f t="shared" si="84"/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f t="shared" si="85"/>
        <v>0</v>
      </c>
      <c r="DE94">
        <v>0</v>
      </c>
      <c r="DF94">
        <f t="shared" si="86"/>
        <v>0</v>
      </c>
      <c r="DG94">
        <v>0</v>
      </c>
      <c r="DH94">
        <f t="shared" si="87"/>
        <v>0</v>
      </c>
      <c r="DI94">
        <v>0</v>
      </c>
      <c r="DJ94">
        <f t="shared" si="88"/>
        <v>0</v>
      </c>
      <c r="DK94">
        <v>0</v>
      </c>
      <c r="DL94">
        <f t="shared" si="89"/>
        <v>0</v>
      </c>
      <c r="DM94">
        <v>0</v>
      </c>
      <c r="DN94">
        <f t="shared" si="90"/>
        <v>0</v>
      </c>
      <c r="DO94">
        <v>0</v>
      </c>
      <c r="DP94">
        <f t="shared" si="91"/>
        <v>0</v>
      </c>
      <c r="DQ94">
        <v>0</v>
      </c>
      <c r="DR94">
        <f t="shared" si="92"/>
        <v>0</v>
      </c>
      <c r="DS94">
        <v>0</v>
      </c>
      <c r="DT94">
        <f t="shared" si="93"/>
        <v>0</v>
      </c>
      <c r="DU94">
        <v>0</v>
      </c>
      <c r="DV94">
        <f t="shared" si="94"/>
        <v>0</v>
      </c>
      <c r="DW94">
        <v>20</v>
      </c>
      <c r="DX94">
        <f t="shared" si="95"/>
        <v>0.39108929767766037</v>
      </c>
      <c r="DY94">
        <v>20</v>
      </c>
      <c r="DZ94">
        <f t="shared" si="96"/>
        <v>0.23039376303882522</v>
      </c>
      <c r="EA94">
        <v>0</v>
      </c>
      <c r="EB94">
        <f t="shared" si="97"/>
        <v>0</v>
      </c>
      <c r="EC94">
        <v>60</v>
      </c>
      <c r="ED94">
        <f t="shared" si="98"/>
        <v>0.37851693928351432</v>
      </c>
      <c r="EE94">
        <v>0</v>
      </c>
      <c r="EF94">
        <f t="shared" si="99"/>
        <v>0</v>
      </c>
      <c r="EG94">
        <v>0</v>
      </c>
      <c r="EH94">
        <f t="shared" si="100"/>
        <v>0</v>
      </c>
      <c r="EI94">
        <v>0</v>
      </c>
      <c r="EJ94">
        <f t="shared" si="101"/>
        <v>0</v>
      </c>
      <c r="EK94">
        <v>0</v>
      </c>
      <c r="EL94">
        <f t="shared" si="102"/>
        <v>0</v>
      </c>
      <c r="EM94">
        <v>0</v>
      </c>
      <c r="EN94">
        <f t="shared" si="103"/>
        <v>0</v>
      </c>
      <c r="EO94">
        <v>0</v>
      </c>
      <c r="EP94">
        <f t="shared" si="104"/>
        <v>0</v>
      </c>
      <c r="EQ94">
        <v>0</v>
      </c>
      <c r="ER94">
        <f t="shared" si="105"/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 s="3" t="s">
        <v>455</v>
      </c>
      <c r="FF94" t="s">
        <v>264</v>
      </c>
    </row>
    <row r="95" spans="1:162" x14ac:dyDescent="0.45">
      <c r="A95">
        <v>94</v>
      </c>
      <c r="B95" t="s">
        <v>444</v>
      </c>
      <c r="C95" t="s">
        <v>456</v>
      </c>
      <c r="D95" t="s">
        <v>446</v>
      </c>
      <c r="E95" t="s">
        <v>447</v>
      </c>
      <c r="F95" s="2">
        <v>2</v>
      </c>
      <c r="G95">
        <f>900+273</f>
        <v>1173</v>
      </c>
      <c r="H95">
        <v>1773</v>
      </c>
      <c r="I95">
        <v>1223</v>
      </c>
      <c r="J95" s="2">
        <f t="shared" si="106"/>
        <v>0.6897913141567964</v>
      </c>
      <c r="K95">
        <f t="shared" si="109"/>
        <v>7.1666666666666656E-4</v>
      </c>
      <c r="L95" t="s">
        <v>64</v>
      </c>
      <c r="M95">
        <v>0</v>
      </c>
      <c r="N95">
        <f t="shared" si="56"/>
        <v>0</v>
      </c>
      <c r="O95">
        <v>0</v>
      </c>
      <c r="P95">
        <f t="shared" si="57"/>
        <v>0</v>
      </c>
      <c r="Q95">
        <v>6</v>
      </c>
      <c r="R95">
        <f t="shared" si="58"/>
        <v>5.5231751511227188E-2</v>
      </c>
      <c r="S95">
        <v>9</v>
      </c>
      <c r="T95">
        <f t="shared" si="59"/>
        <v>8.8510847250056285E-2</v>
      </c>
      <c r="U95">
        <v>0</v>
      </c>
      <c r="V95">
        <f t="shared" si="60"/>
        <v>0</v>
      </c>
      <c r="W95">
        <v>0</v>
      </c>
      <c r="X95">
        <f t="shared" si="61"/>
        <v>0</v>
      </c>
      <c r="Y95">
        <v>0</v>
      </c>
      <c r="Z95">
        <f t="shared" si="62"/>
        <v>0</v>
      </c>
      <c r="AA95">
        <v>0</v>
      </c>
      <c r="AB95">
        <f t="shared" si="63"/>
        <v>0</v>
      </c>
      <c r="AC95">
        <f t="shared" si="110"/>
        <v>64.58</v>
      </c>
      <c r="AD95">
        <f t="shared" si="64"/>
        <v>0.62479936422343507</v>
      </c>
      <c r="AE95">
        <v>0.08</v>
      </c>
      <c r="AF95">
        <f t="shared" si="65"/>
        <v>3.5989334267544407E-3</v>
      </c>
      <c r="AG95">
        <v>0.06</v>
      </c>
      <c r="AH95">
        <f t="shared" si="66"/>
        <v>1.046735319389429E-3</v>
      </c>
      <c r="AI95">
        <v>0.03</v>
      </c>
      <c r="AJ95">
        <f t="shared" si="67"/>
        <v>5.0547921227297782E-4</v>
      </c>
      <c r="AK95">
        <v>1</v>
      </c>
      <c r="AL95">
        <f t="shared" si="68"/>
        <v>1.9237324622723834E-2</v>
      </c>
      <c r="AM95">
        <v>19</v>
      </c>
      <c r="AN95">
        <f t="shared" si="69"/>
        <v>0.19742841738397104</v>
      </c>
      <c r="AO95">
        <v>0</v>
      </c>
      <c r="AP95">
        <f t="shared" si="70"/>
        <v>0</v>
      </c>
      <c r="AQ95">
        <v>0</v>
      </c>
      <c r="AR95">
        <f t="shared" si="71"/>
        <v>0</v>
      </c>
      <c r="AS95">
        <v>0</v>
      </c>
      <c r="AT95">
        <f t="shared" si="72"/>
        <v>0</v>
      </c>
      <c r="AU95">
        <v>0</v>
      </c>
      <c r="AV95">
        <f t="shared" si="73"/>
        <v>0</v>
      </c>
      <c r="AW95">
        <v>0.25</v>
      </c>
      <c r="AX95">
        <f t="shared" si="74"/>
        <v>9.6411470501697061E-3</v>
      </c>
      <c r="AY95">
        <v>0</v>
      </c>
      <c r="AZ95">
        <f t="shared" si="75"/>
        <v>0</v>
      </c>
      <c r="BA95">
        <v>0</v>
      </c>
      <c r="BB95">
        <f t="shared" si="76"/>
        <v>0</v>
      </c>
      <c r="BC95">
        <v>0</v>
      </c>
      <c r="BD95">
        <f t="shared" si="77"/>
        <v>0</v>
      </c>
      <c r="BE95">
        <v>0</v>
      </c>
      <c r="BF95">
        <f t="shared" si="78"/>
        <v>0</v>
      </c>
      <c r="BG95">
        <v>0</v>
      </c>
      <c r="BH95">
        <f t="shared" si="79"/>
        <v>0</v>
      </c>
      <c r="BI95">
        <v>0</v>
      </c>
      <c r="BJ95">
        <f t="shared" si="80"/>
        <v>0</v>
      </c>
      <c r="BK95">
        <v>0</v>
      </c>
      <c r="BL95">
        <f t="shared" si="81"/>
        <v>0</v>
      </c>
      <c r="BM95">
        <v>0</v>
      </c>
      <c r="BN95">
        <f t="shared" si="82"/>
        <v>0</v>
      </c>
      <c r="BO95">
        <v>0</v>
      </c>
      <c r="BP95">
        <f t="shared" si="83"/>
        <v>0</v>
      </c>
      <c r="BQ95">
        <v>0</v>
      </c>
      <c r="BR95">
        <f t="shared" si="84"/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f t="shared" si="85"/>
        <v>0</v>
      </c>
      <c r="DE95">
        <v>0</v>
      </c>
      <c r="DF95">
        <f t="shared" si="86"/>
        <v>0</v>
      </c>
      <c r="DG95">
        <v>0</v>
      </c>
      <c r="DH95">
        <f t="shared" si="87"/>
        <v>0</v>
      </c>
      <c r="DI95">
        <v>0</v>
      </c>
      <c r="DJ95">
        <f t="shared" si="88"/>
        <v>0</v>
      </c>
      <c r="DK95">
        <v>0</v>
      </c>
      <c r="DL95">
        <f t="shared" si="89"/>
        <v>0</v>
      </c>
      <c r="DM95">
        <v>0</v>
      </c>
      <c r="DN95">
        <f t="shared" si="90"/>
        <v>0</v>
      </c>
      <c r="DO95">
        <v>0</v>
      </c>
      <c r="DP95">
        <f t="shared" si="91"/>
        <v>0</v>
      </c>
      <c r="DQ95">
        <v>0</v>
      </c>
      <c r="DR95">
        <f t="shared" si="92"/>
        <v>0</v>
      </c>
      <c r="DS95">
        <v>0</v>
      </c>
      <c r="DT95">
        <f t="shared" si="93"/>
        <v>0</v>
      </c>
      <c r="DU95">
        <v>0</v>
      </c>
      <c r="DV95">
        <f t="shared" si="94"/>
        <v>0</v>
      </c>
      <c r="DW95">
        <v>20</v>
      </c>
      <c r="DX95">
        <f t="shared" si="95"/>
        <v>0.29740273483956009</v>
      </c>
      <c r="DY95">
        <v>65</v>
      </c>
      <c r="DZ95">
        <f t="shared" si="96"/>
        <v>0.56940739820793085</v>
      </c>
      <c r="EA95">
        <v>0</v>
      </c>
      <c r="EB95">
        <f t="shared" si="97"/>
        <v>0</v>
      </c>
      <c r="EC95">
        <v>0</v>
      </c>
      <c r="ED95">
        <f t="shared" si="98"/>
        <v>0</v>
      </c>
      <c r="EE95">
        <v>15</v>
      </c>
      <c r="EF95">
        <f t="shared" si="99"/>
        <v>0.13318986695250903</v>
      </c>
      <c r="EG95">
        <v>0</v>
      </c>
      <c r="EH95">
        <f t="shared" si="100"/>
        <v>0</v>
      </c>
      <c r="EI95">
        <v>0</v>
      </c>
      <c r="EJ95">
        <f t="shared" si="101"/>
        <v>0</v>
      </c>
      <c r="EK95">
        <v>0</v>
      </c>
      <c r="EL95">
        <f t="shared" si="102"/>
        <v>0</v>
      </c>
      <c r="EM95">
        <v>0</v>
      </c>
      <c r="EN95">
        <f t="shared" si="103"/>
        <v>0</v>
      </c>
      <c r="EO95">
        <v>0</v>
      </c>
      <c r="EP95">
        <f t="shared" si="104"/>
        <v>0</v>
      </c>
      <c r="EQ95">
        <v>0</v>
      </c>
      <c r="ER95">
        <f t="shared" si="105"/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 s="3" t="s">
        <v>457</v>
      </c>
      <c r="FF95" t="s">
        <v>264</v>
      </c>
    </row>
    <row r="96" spans="1:162" x14ac:dyDescent="0.45">
      <c r="A96">
        <v>95</v>
      </c>
      <c r="B96" t="s">
        <v>444</v>
      </c>
      <c r="C96" t="s">
        <v>458</v>
      </c>
      <c r="D96" t="s">
        <v>446</v>
      </c>
      <c r="E96" t="s">
        <v>447</v>
      </c>
      <c r="F96" s="2">
        <v>0</v>
      </c>
      <c r="G96">
        <f>970+273</f>
        <v>1243</v>
      </c>
      <c r="H96">
        <v>1773</v>
      </c>
      <c r="I96">
        <v>1273</v>
      </c>
      <c r="J96" s="2">
        <f t="shared" si="106"/>
        <v>0.71799210377890577</v>
      </c>
      <c r="K96">
        <f t="shared" si="109"/>
        <v>7.1666666666666656E-4</v>
      </c>
      <c r="L96" t="s">
        <v>64</v>
      </c>
      <c r="M96">
        <v>0</v>
      </c>
      <c r="N96">
        <f t="shared" si="56"/>
        <v>0</v>
      </c>
      <c r="O96">
        <v>0</v>
      </c>
      <c r="P96">
        <f t="shared" si="57"/>
        <v>0</v>
      </c>
      <c r="Q96">
        <v>6</v>
      </c>
      <c r="R96">
        <f t="shared" si="58"/>
        <v>5.5231751511227188E-2</v>
      </c>
      <c r="S96">
        <v>9</v>
      </c>
      <c r="T96">
        <f t="shared" si="59"/>
        <v>8.8510847250056285E-2</v>
      </c>
      <c r="U96">
        <v>0</v>
      </c>
      <c r="V96">
        <f t="shared" si="60"/>
        <v>0</v>
      </c>
      <c r="W96">
        <v>0</v>
      </c>
      <c r="X96">
        <f t="shared" si="61"/>
        <v>0</v>
      </c>
      <c r="Y96">
        <v>0</v>
      </c>
      <c r="Z96">
        <f t="shared" si="62"/>
        <v>0</v>
      </c>
      <c r="AA96">
        <v>0</v>
      </c>
      <c r="AB96">
        <f t="shared" si="63"/>
        <v>0</v>
      </c>
      <c r="AC96">
        <f t="shared" si="110"/>
        <v>64.58</v>
      </c>
      <c r="AD96">
        <f t="shared" si="64"/>
        <v>0.62479936422343507</v>
      </c>
      <c r="AE96">
        <v>0.08</v>
      </c>
      <c r="AF96">
        <f t="shared" si="65"/>
        <v>3.5989334267544407E-3</v>
      </c>
      <c r="AG96">
        <v>0.06</v>
      </c>
      <c r="AH96">
        <f t="shared" si="66"/>
        <v>1.046735319389429E-3</v>
      </c>
      <c r="AI96">
        <v>0.03</v>
      </c>
      <c r="AJ96">
        <f t="shared" si="67"/>
        <v>5.0547921227297782E-4</v>
      </c>
      <c r="AK96">
        <v>1</v>
      </c>
      <c r="AL96">
        <f t="shared" si="68"/>
        <v>1.9237324622723834E-2</v>
      </c>
      <c r="AM96">
        <v>19</v>
      </c>
      <c r="AN96">
        <f t="shared" si="69"/>
        <v>0.19742841738397104</v>
      </c>
      <c r="AO96">
        <v>0</v>
      </c>
      <c r="AP96">
        <f t="shared" si="70"/>
        <v>0</v>
      </c>
      <c r="AQ96">
        <v>0</v>
      </c>
      <c r="AR96">
        <f t="shared" si="71"/>
        <v>0</v>
      </c>
      <c r="AS96">
        <v>0</v>
      </c>
      <c r="AT96">
        <f t="shared" si="72"/>
        <v>0</v>
      </c>
      <c r="AU96">
        <v>0</v>
      </c>
      <c r="AV96">
        <f t="shared" si="73"/>
        <v>0</v>
      </c>
      <c r="AW96">
        <v>0.25</v>
      </c>
      <c r="AX96">
        <f t="shared" si="74"/>
        <v>9.6411470501697061E-3</v>
      </c>
      <c r="AY96">
        <v>0</v>
      </c>
      <c r="AZ96">
        <f t="shared" si="75"/>
        <v>0</v>
      </c>
      <c r="BA96">
        <v>0</v>
      </c>
      <c r="BB96">
        <f t="shared" si="76"/>
        <v>0</v>
      </c>
      <c r="BC96">
        <v>0</v>
      </c>
      <c r="BD96">
        <f t="shared" si="77"/>
        <v>0</v>
      </c>
      <c r="BE96">
        <v>0</v>
      </c>
      <c r="BF96">
        <f t="shared" si="78"/>
        <v>0</v>
      </c>
      <c r="BG96">
        <v>0</v>
      </c>
      <c r="BH96">
        <f t="shared" si="79"/>
        <v>0</v>
      </c>
      <c r="BI96">
        <v>0</v>
      </c>
      <c r="BJ96">
        <f t="shared" si="80"/>
        <v>0</v>
      </c>
      <c r="BK96">
        <v>0</v>
      </c>
      <c r="BL96">
        <f t="shared" si="81"/>
        <v>0</v>
      </c>
      <c r="BM96">
        <v>0</v>
      </c>
      <c r="BN96">
        <f t="shared" si="82"/>
        <v>0</v>
      </c>
      <c r="BO96">
        <v>0</v>
      </c>
      <c r="BP96">
        <f t="shared" si="83"/>
        <v>0</v>
      </c>
      <c r="BQ96">
        <v>0</v>
      </c>
      <c r="BR96">
        <f t="shared" si="84"/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f t="shared" si="85"/>
        <v>0</v>
      </c>
      <c r="DE96">
        <v>0</v>
      </c>
      <c r="DF96">
        <f t="shared" si="86"/>
        <v>0</v>
      </c>
      <c r="DG96">
        <v>0</v>
      </c>
      <c r="DH96">
        <f t="shared" si="87"/>
        <v>0</v>
      </c>
      <c r="DI96">
        <v>0</v>
      </c>
      <c r="DJ96">
        <f t="shared" si="88"/>
        <v>0</v>
      </c>
      <c r="DK96">
        <v>0</v>
      </c>
      <c r="DL96">
        <f t="shared" si="89"/>
        <v>0</v>
      </c>
      <c r="DM96">
        <v>0</v>
      </c>
      <c r="DN96">
        <f t="shared" si="90"/>
        <v>0</v>
      </c>
      <c r="DO96">
        <v>0</v>
      </c>
      <c r="DP96">
        <f t="shared" si="91"/>
        <v>0</v>
      </c>
      <c r="DQ96">
        <v>0</v>
      </c>
      <c r="DR96">
        <f t="shared" si="92"/>
        <v>0</v>
      </c>
      <c r="DS96">
        <v>0</v>
      </c>
      <c r="DT96">
        <f t="shared" si="93"/>
        <v>0</v>
      </c>
      <c r="DU96">
        <v>0</v>
      </c>
      <c r="DV96">
        <f t="shared" si="94"/>
        <v>0</v>
      </c>
      <c r="DW96">
        <v>0</v>
      </c>
      <c r="DX96">
        <f t="shared" si="95"/>
        <v>0</v>
      </c>
      <c r="DY96">
        <v>85</v>
      </c>
      <c r="DZ96">
        <f t="shared" si="96"/>
        <v>0.75510332888247278</v>
      </c>
      <c r="EA96">
        <v>15</v>
      </c>
      <c r="EB96">
        <f t="shared" si="97"/>
        <v>0.24489667111752725</v>
      </c>
      <c r="EC96">
        <v>0</v>
      </c>
      <c r="ED96">
        <f t="shared" si="98"/>
        <v>0</v>
      </c>
      <c r="EE96">
        <v>0</v>
      </c>
      <c r="EF96">
        <f t="shared" si="99"/>
        <v>0</v>
      </c>
      <c r="EG96">
        <v>0</v>
      </c>
      <c r="EH96">
        <f t="shared" si="100"/>
        <v>0</v>
      </c>
      <c r="EI96">
        <v>0</v>
      </c>
      <c r="EJ96">
        <f t="shared" si="101"/>
        <v>0</v>
      </c>
      <c r="EK96">
        <v>0</v>
      </c>
      <c r="EL96">
        <f t="shared" si="102"/>
        <v>0</v>
      </c>
      <c r="EM96">
        <v>0</v>
      </c>
      <c r="EN96">
        <f t="shared" si="103"/>
        <v>0</v>
      </c>
      <c r="EO96">
        <v>0</v>
      </c>
      <c r="EP96">
        <f t="shared" si="104"/>
        <v>0</v>
      </c>
      <c r="EQ96">
        <v>0</v>
      </c>
      <c r="ER96">
        <f t="shared" si="105"/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 s="3" t="s">
        <v>459</v>
      </c>
      <c r="FF96" t="s">
        <v>264</v>
      </c>
    </row>
    <row r="97" spans="1:162" x14ac:dyDescent="0.45">
      <c r="A97">
        <v>96</v>
      </c>
      <c r="B97" t="s">
        <v>444</v>
      </c>
      <c r="C97" t="s">
        <v>460</v>
      </c>
      <c r="D97" t="s">
        <v>446</v>
      </c>
      <c r="E97" t="s">
        <v>447</v>
      </c>
      <c r="F97" s="2">
        <v>3</v>
      </c>
      <c r="G97">
        <f>1000+273</f>
        <v>1273</v>
      </c>
      <c r="H97">
        <v>1773</v>
      </c>
      <c r="I97">
        <v>1273</v>
      </c>
      <c r="J97" s="2">
        <f t="shared" si="106"/>
        <v>0.71799210377890577</v>
      </c>
      <c r="K97">
        <f t="shared" si="109"/>
        <v>7.1666666666666656E-4</v>
      </c>
      <c r="L97" t="s">
        <v>64</v>
      </c>
      <c r="M97">
        <v>0</v>
      </c>
      <c r="N97">
        <f t="shared" si="56"/>
        <v>0</v>
      </c>
      <c r="O97">
        <v>0</v>
      </c>
      <c r="P97">
        <f t="shared" si="57"/>
        <v>0</v>
      </c>
      <c r="Q97">
        <v>6</v>
      </c>
      <c r="R97">
        <f t="shared" si="58"/>
        <v>5.5231751511227188E-2</v>
      </c>
      <c r="S97">
        <v>9</v>
      </c>
      <c r="T97">
        <f t="shared" si="59"/>
        <v>8.8510847250056285E-2</v>
      </c>
      <c r="U97">
        <v>0</v>
      </c>
      <c r="V97">
        <f t="shared" si="60"/>
        <v>0</v>
      </c>
      <c r="W97">
        <v>0</v>
      </c>
      <c r="X97">
        <f t="shared" si="61"/>
        <v>0</v>
      </c>
      <c r="Y97">
        <v>0</v>
      </c>
      <c r="Z97">
        <f t="shared" si="62"/>
        <v>0</v>
      </c>
      <c r="AA97">
        <v>0</v>
      </c>
      <c r="AB97">
        <f t="shared" si="63"/>
        <v>0</v>
      </c>
      <c r="AC97">
        <f t="shared" si="110"/>
        <v>64.58</v>
      </c>
      <c r="AD97">
        <f t="shared" si="64"/>
        <v>0.62479936422343507</v>
      </c>
      <c r="AE97">
        <v>0.08</v>
      </c>
      <c r="AF97">
        <f t="shared" si="65"/>
        <v>3.5989334267544407E-3</v>
      </c>
      <c r="AG97">
        <v>0.06</v>
      </c>
      <c r="AH97">
        <f t="shared" si="66"/>
        <v>1.046735319389429E-3</v>
      </c>
      <c r="AI97">
        <v>0.03</v>
      </c>
      <c r="AJ97">
        <f t="shared" si="67"/>
        <v>5.0547921227297782E-4</v>
      </c>
      <c r="AK97">
        <v>1</v>
      </c>
      <c r="AL97">
        <f t="shared" si="68"/>
        <v>1.9237324622723834E-2</v>
      </c>
      <c r="AM97">
        <v>19</v>
      </c>
      <c r="AN97">
        <f t="shared" si="69"/>
        <v>0.19742841738397104</v>
      </c>
      <c r="AO97">
        <v>0</v>
      </c>
      <c r="AP97">
        <f t="shared" si="70"/>
        <v>0</v>
      </c>
      <c r="AQ97">
        <v>0</v>
      </c>
      <c r="AR97">
        <f t="shared" si="71"/>
        <v>0</v>
      </c>
      <c r="AS97">
        <v>0</v>
      </c>
      <c r="AT97">
        <f t="shared" si="72"/>
        <v>0</v>
      </c>
      <c r="AU97">
        <v>0</v>
      </c>
      <c r="AV97">
        <f t="shared" si="73"/>
        <v>0</v>
      </c>
      <c r="AW97">
        <v>0.25</v>
      </c>
      <c r="AX97">
        <f t="shared" si="74"/>
        <v>9.6411470501697061E-3</v>
      </c>
      <c r="AY97">
        <v>0</v>
      </c>
      <c r="AZ97">
        <f t="shared" si="75"/>
        <v>0</v>
      </c>
      <c r="BA97">
        <v>0</v>
      </c>
      <c r="BB97">
        <f t="shared" si="76"/>
        <v>0</v>
      </c>
      <c r="BC97">
        <v>0</v>
      </c>
      <c r="BD97">
        <f t="shared" si="77"/>
        <v>0</v>
      </c>
      <c r="BE97">
        <v>0</v>
      </c>
      <c r="BF97">
        <f t="shared" si="78"/>
        <v>0</v>
      </c>
      <c r="BG97">
        <v>0</v>
      </c>
      <c r="BH97">
        <f t="shared" si="79"/>
        <v>0</v>
      </c>
      <c r="BI97">
        <v>0</v>
      </c>
      <c r="BJ97">
        <f t="shared" si="80"/>
        <v>0</v>
      </c>
      <c r="BK97">
        <v>0</v>
      </c>
      <c r="BL97">
        <f t="shared" si="81"/>
        <v>0</v>
      </c>
      <c r="BM97">
        <v>0</v>
      </c>
      <c r="BN97">
        <f t="shared" si="82"/>
        <v>0</v>
      </c>
      <c r="BO97">
        <v>0</v>
      </c>
      <c r="BP97">
        <f t="shared" si="83"/>
        <v>0</v>
      </c>
      <c r="BQ97">
        <v>0</v>
      </c>
      <c r="BR97">
        <f t="shared" si="84"/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f t="shared" si="85"/>
        <v>0</v>
      </c>
      <c r="DE97">
        <v>0</v>
      </c>
      <c r="DF97">
        <f t="shared" si="86"/>
        <v>0</v>
      </c>
      <c r="DG97">
        <v>0</v>
      </c>
      <c r="DH97">
        <f t="shared" si="87"/>
        <v>0</v>
      </c>
      <c r="DI97">
        <v>0</v>
      </c>
      <c r="DJ97">
        <f t="shared" si="88"/>
        <v>0</v>
      </c>
      <c r="DK97">
        <v>0</v>
      </c>
      <c r="DL97">
        <f t="shared" si="89"/>
        <v>0</v>
      </c>
      <c r="DM97">
        <v>10.8</v>
      </c>
      <c r="DN97">
        <f t="shared" si="90"/>
        <v>8.8952633391369149E-2</v>
      </c>
      <c r="DO97">
        <v>0</v>
      </c>
      <c r="DP97">
        <f t="shared" si="91"/>
        <v>0</v>
      </c>
      <c r="DQ97">
        <v>0</v>
      </c>
      <c r="DR97">
        <f t="shared" si="92"/>
        <v>0</v>
      </c>
      <c r="DS97">
        <v>0</v>
      </c>
      <c r="DT97">
        <f t="shared" si="93"/>
        <v>0</v>
      </c>
      <c r="DU97">
        <v>0</v>
      </c>
      <c r="DV97">
        <f t="shared" si="94"/>
        <v>0</v>
      </c>
      <c r="DW97">
        <v>0</v>
      </c>
      <c r="DX97">
        <f t="shared" si="95"/>
        <v>0</v>
      </c>
      <c r="DY97">
        <v>75.7</v>
      </c>
      <c r="DZ97">
        <f t="shared" si="96"/>
        <v>0.68615906762847645</v>
      </c>
      <c r="EA97">
        <v>13.5</v>
      </c>
      <c r="EB97">
        <f t="shared" si="97"/>
        <v>0.22488829898015428</v>
      </c>
      <c r="EC97">
        <v>0</v>
      </c>
      <c r="ED97">
        <f t="shared" si="98"/>
        <v>0</v>
      </c>
      <c r="EE97">
        <v>0</v>
      </c>
      <c r="EF97">
        <f t="shared" si="99"/>
        <v>0</v>
      </c>
      <c r="EG97">
        <v>0</v>
      </c>
      <c r="EH97">
        <f t="shared" si="100"/>
        <v>0</v>
      </c>
      <c r="EI97">
        <v>0</v>
      </c>
      <c r="EJ97">
        <f t="shared" si="101"/>
        <v>0</v>
      </c>
      <c r="EK97">
        <v>0</v>
      </c>
      <c r="EL97">
        <f t="shared" si="102"/>
        <v>0</v>
      </c>
      <c r="EM97">
        <v>0</v>
      </c>
      <c r="EN97">
        <f t="shared" si="103"/>
        <v>0</v>
      </c>
      <c r="EO97">
        <v>0</v>
      </c>
      <c r="EP97">
        <f t="shared" si="104"/>
        <v>0</v>
      </c>
      <c r="EQ97">
        <v>0</v>
      </c>
      <c r="ER97">
        <f t="shared" si="105"/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 s="3" t="s">
        <v>461</v>
      </c>
      <c r="FF97" t="s">
        <v>264</v>
      </c>
    </row>
    <row r="98" spans="1:162" x14ac:dyDescent="0.45">
      <c r="A98">
        <v>97</v>
      </c>
      <c r="B98" t="s">
        <v>444</v>
      </c>
      <c r="C98" t="s">
        <v>445</v>
      </c>
      <c r="D98">
        <v>304</v>
      </c>
      <c r="E98" t="s">
        <v>462</v>
      </c>
      <c r="F98" s="2">
        <v>2</v>
      </c>
      <c r="G98">
        <f>1083+273</f>
        <v>1356</v>
      </c>
      <c r="H98">
        <v>1773</v>
      </c>
      <c r="I98">
        <v>1373</v>
      </c>
      <c r="J98" s="2">
        <f t="shared" si="106"/>
        <v>0.77439368302312461</v>
      </c>
      <c r="K98">
        <f t="shared" si="109"/>
        <v>7.1666666666666656E-4</v>
      </c>
      <c r="L98" t="s">
        <v>64</v>
      </c>
      <c r="M98">
        <v>0</v>
      </c>
      <c r="N98">
        <f t="shared" si="56"/>
        <v>0</v>
      </c>
      <c r="O98">
        <v>0</v>
      </c>
      <c r="P98">
        <f t="shared" si="57"/>
        <v>0</v>
      </c>
      <c r="Q98">
        <v>9</v>
      </c>
      <c r="R98">
        <f t="shared" si="58"/>
        <v>8.3673117095095256E-2</v>
      </c>
      <c r="S98">
        <v>2</v>
      </c>
      <c r="T98">
        <f t="shared" si="59"/>
        <v>1.9865058918575942E-2</v>
      </c>
      <c r="U98">
        <v>0</v>
      </c>
      <c r="V98">
        <f t="shared" si="60"/>
        <v>0</v>
      </c>
      <c r="W98">
        <v>0</v>
      </c>
      <c r="X98">
        <f t="shared" si="61"/>
        <v>0</v>
      </c>
      <c r="Y98">
        <v>0</v>
      </c>
      <c r="Z98">
        <f t="shared" si="62"/>
        <v>0</v>
      </c>
      <c r="AA98">
        <v>0</v>
      </c>
      <c r="AB98">
        <f t="shared" si="63"/>
        <v>0</v>
      </c>
      <c r="AC98">
        <f t="shared" si="110"/>
        <v>68.844999999999999</v>
      </c>
      <c r="AD98">
        <f t="shared" si="64"/>
        <v>0.67269905228648397</v>
      </c>
      <c r="AE98">
        <v>0.08</v>
      </c>
      <c r="AF98">
        <f t="shared" si="65"/>
        <v>3.634793028705164E-3</v>
      </c>
      <c r="AG98">
        <v>4.4999999999999998E-2</v>
      </c>
      <c r="AH98">
        <f t="shared" si="66"/>
        <v>7.9287370534537676E-4</v>
      </c>
      <c r="AI98">
        <v>0.03</v>
      </c>
      <c r="AJ98">
        <f t="shared" si="67"/>
        <v>5.1051578316693312E-4</v>
      </c>
      <c r="AK98">
        <v>1</v>
      </c>
      <c r="AL98">
        <f t="shared" si="68"/>
        <v>1.9429004412752582E-2</v>
      </c>
      <c r="AM98">
        <v>19</v>
      </c>
      <c r="AN98">
        <f t="shared" si="69"/>
        <v>0.19939558476987487</v>
      </c>
      <c r="AO98">
        <v>0</v>
      </c>
      <c r="AP98">
        <f t="shared" si="70"/>
        <v>0</v>
      </c>
      <c r="AQ98">
        <v>0</v>
      </c>
      <c r="AR98">
        <f t="shared" si="71"/>
        <v>0</v>
      </c>
      <c r="AS98">
        <v>0</v>
      </c>
      <c r="AT98">
        <f t="shared" si="72"/>
        <v>0</v>
      </c>
      <c r="AU98">
        <v>0</v>
      </c>
      <c r="AV98">
        <f t="shared" si="73"/>
        <v>0</v>
      </c>
      <c r="AW98">
        <v>0</v>
      </c>
      <c r="AX98">
        <f t="shared" si="74"/>
        <v>0</v>
      </c>
      <c r="AY98">
        <v>0</v>
      </c>
      <c r="AZ98">
        <f t="shared" si="75"/>
        <v>0</v>
      </c>
      <c r="BA98">
        <v>0</v>
      </c>
      <c r="BB98">
        <f t="shared" si="76"/>
        <v>0</v>
      </c>
      <c r="BC98">
        <v>0</v>
      </c>
      <c r="BD98">
        <f t="shared" si="77"/>
        <v>0</v>
      </c>
      <c r="BE98">
        <v>0</v>
      </c>
      <c r="BF98">
        <f t="shared" si="78"/>
        <v>0</v>
      </c>
      <c r="BG98">
        <v>0</v>
      </c>
      <c r="BH98">
        <f t="shared" si="79"/>
        <v>0</v>
      </c>
      <c r="BI98">
        <v>0</v>
      </c>
      <c r="BJ98">
        <f t="shared" si="80"/>
        <v>0</v>
      </c>
      <c r="BK98">
        <v>0</v>
      </c>
      <c r="BL98">
        <f t="shared" si="81"/>
        <v>0</v>
      </c>
      <c r="BM98">
        <v>0</v>
      </c>
      <c r="BN98">
        <f t="shared" si="82"/>
        <v>0</v>
      </c>
      <c r="BO98">
        <v>0</v>
      </c>
      <c r="BP98">
        <f t="shared" si="83"/>
        <v>0</v>
      </c>
      <c r="BQ98">
        <v>0</v>
      </c>
      <c r="BR98">
        <f t="shared" si="84"/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f t="shared" si="85"/>
        <v>0</v>
      </c>
      <c r="DE98">
        <v>0</v>
      </c>
      <c r="DF98">
        <f t="shared" si="86"/>
        <v>0</v>
      </c>
      <c r="DG98">
        <v>0</v>
      </c>
      <c r="DH98">
        <f t="shared" si="87"/>
        <v>0</v>
      </c>
      <c r="DI98">
        <v>0</v>
      </c>
      <c r="DJ98">
        <f t="shared" si="88"/>
        <v>0</v>
      </c>
      <c r="DK98">
        <v>0</v>
      </c>
      <c r="DL98">
        <f t="shared" si="89"/>
        <v>0</v>
      </c>
      <c r="DM98">
        <v>0</v>
      </c>
      <c r="DN98">
        <f t="shared" si="90"/>
        <v>0</v>
      </c>
      <c r="DO98">
        <v>0</v>
      </c>
      <c r="DP98">
        <f t="shared" si="91"/>
        <v>0</v>
      </c>
      <c r="DQ98">
        <v>0</v>
      </c>
      <c r="DR98">
        <f t="shared" si="92"/>
        <v>0</v>
      </c>
      <c r="DS98">
        <v>0</v>
      </c>
      <c r="DT98">
        <f t="shared" si="93"/>
        <v>0</v>
      </c>
      <c r="DU98">
        <v>0</v>
      </c>
      <c r="DV98">
        <f t="shared" si="94"/>
        <v>0</v>
      </c>
      <c r="DW98">
        <v>100</v>
      </c>
      <c r="DX98">
        <f t="shared" si="95"/>
        <v>1</v>
      </c>
      <c r="DY98">
        <v>0</v>
      </c>
      <c r="DZ98">
        <f t="shared" si="96"/>
        <v>0</v>
      </c>
      <c r="EA98">
        <v>0</v>
      </c>
      <c r="EB98">
        <f t="shared" si="97"/>
        <v>0</v>
      </c>
      <c r="EC98">
        <v>0</v>
      </c>
      <c r="ED98">
        <f t="shared" si="98"/>
        <v>0</v>
      </c>
      <c r="EE98">
        <v>0</v>
      </c>
      <c r="EF98">
        <f t="shared" si="99"/>
        <v>0</v>
      </c>
      <c r="EG98">
        <v>0</v>
      </c>
      <c r="EH98">
        <f t="shared" si="100"/>
        <v>0</v>
      </c>
      <c r="EI98">
        <v>0</v>
      </c>
      <c r="EJ98">
        <f t="shared" si="101"/>
        <v>0</v>
      </c>
      <c r="EK98">
        <v>0</v>
      </c>
      <c r="EL98">
        <f t="shared" si="102"/>
        <v>0</v>
      </c>
      <c r="EM98">
        <v>0</v>
      </c>
      <c r="EN98">
        <f t="shared" si="103"/>
        <v>0</v>
      </c>
      <c r="EO98">
        <v>0</v>
      </c>
      <c r="EP98">
        <f t="shared" si="104"/>
        <v>0</v>
      </c>
      <c r="EQ98">
        <v>0</v>
      </c>
      <c r="ER98">
        <f t="shared" si="105"/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 s="3" t="s">
        <v>463</v>
      </c>
      <c r="FF98" t="s">
        <v>264</v>
      </c>
    </row>
    <row r="99" spans="1:162" x14ac:dyDescent="0.45">
      <c r="A99">
        <v>98</v>
      </c>
      <c r="B99" t="s">
        <v>444</v>
      </c>
      <c r="C99" t="s">
        <v>450</v>
      </c>
      <c r="D99">
        <v>304</v>
      </c>
      <c r="E99" t="s">
        <v>462</v>
      </c>
      <c r="F99" s="2">
        <v>2</v>
      </c>
      <c r="G99">
        <f>985+273</f>
        <v>1258</v>
      </c>
      <c r="H99">
        <v>1773</v>
      </c>
      <c r="I99">
        <v>1273</v>
      </c>
      <c r="J99" s="2">
        <f t="shared" si="106"/>
        <v>0.71799210377890577</v>
      </c>
      <c r="K99">
        <f t="shared" si="109"/>
        <v>7.1666666666666656E-4</v>
      </c>
      <c r="L99" t="s">
        <v>64</v>
      </c>
      <c r="M99">
        <v>0</v>
      </c>
      <c r="N99">
        <f t="shared" si="56"/>
        <v>0</v>
      </c>
      <c r="O99">
        <v>0</v>
      </c>
      <c r="P99">
        <f t="shared" si="57"/>
        <v>0</v>
      </c>
      <c r="Q99">
        <v>9</v>
      </c>
      <c r="R99">
        <f t="shared" si="58"/>
        <v>8.3673117095095256E-2</v>
      </c>
      <c r="S99">
        <v>2</v>
      </c>
      <c r="T99">
        <f t="shared" si="59"/>
        <v>1.9865058918575942E-2</v>
      </c>
      <c r="U99">
        <v>0</v>
      </c>
      <c r="V99">
        <f t="shared" si="60"/>
        <v>0</v>
      </c>
      <c r="W99">
        <v>0</v>
      </c>
      <c r="X99">
        <f t="shared" si="61"/>
        <v>0</v>
      </c>
      <c r="Y99">
        <v>0</v>
      </c>
      <c r="Z99">
        <f t="shared" si="62"/>
        <v>0</v>
      </c>
      <c r="AA99">
        <v>0</v>
      </c>
      <c r="AB99">
        <f t="shared" si="63"/>
        <v>0</v>
      </c>
      <c r="AC99">
        <f t="shared" si="110"/>
        <v>68.844999999999999</v>
      </c>
      <c r="AD99">
        <f t="shared" si="64"/>
        <v>0.67269905228648397</v>
      </c>
      <c r="AE99">
        <v>0.08</v>
      </c>
      <c r="AF99">
        <f t="shared" si="65"/>
        <v>3.634793028705164E-3</v>
      </c>
      <c r="AG99">
        <v>4.4999999999999998E-2</v>
      </c>
      <c r="AH99">
        <f t="shared" si="66"/>
        <v>7.9287370534537676E-4</v>
      </c>
      <c r="AI99">
        <v>0.03</v>
      </c>
      <c r="AJ99">
        <f t="shared" si="67"/>
        <v>5.1051578316693312E-4</v>
      </c>
      <c r="AK99">
        <v>1</v>
      </c>
      <c r="AL99">
        <f t="shared" si="68"/>
        <v>1.9429004412752582E-2</v>
      </c>
      <c r="AM99">
        <v>19</v>
      </c>
      <c r="AN99">
        <f t="shared" si="69"/>
        <v>0.19939558476987487</v>
      </c>
      <c r="AO99">
        <v>0</v>
      </c>
      <c r="AP99">
        <f t="shared" si="70"/>
        <v>0</v>
      </c>
      <c r="AQ99">
        <v>0</v>
      </c>
      <c r="AR99">
        <f t="shared" si="71"/>
        <v>0</v>
      </c>
      <c r="AS99">
        <v>0</v>
      </c>
      <c r="AT99">
        <f t="shared" si="72"/>
        <v>0</v>
      </c>
      <c r="AU99">
        <v>0</v>
      </c>
      <c r="AV99">
        <f t="shared" si="73"/>
        <v>0</v>
      </c>
      <c r="AW99">
        <v>0</v>
      </c>
      <c r="AX99">
        <f t="shared" si="74"/>
        <v>0</v>
      </c>
      <c r="AY99">
        <v>0</v>
      </c>
      <c r="AZ99">
        <f t="shared" si="75"/>
        <v>0</v>
      </c>
      <c r="BA99">
        <v>0</v>
      </c>
      <c r="BB99">
        <f t="shared" si="76"/>
        <v>0</v>
      </c>
      <c r="BC99">
        <v>0</v>
      </c>
      <c r="BD99">
        <f t="shared" si="77"/>
        <v>0</v>
      </c>
      <c r="BE99">
        <v>0</v>
      </c>
      <c r="BF99">
        <f t="shared" si="78"/>
        <v>0</v>
      </c>
      <c r="BG99">
        <v>0</v>
      </c>
      <c r="BH99">
        <f t="shared" si="79"/>
        <v>0</v>
      </c>
      <c r="BI99">
        <v>0</v>
      </c>
      <c r="BJ99">
        <f t="shared" si="80"/>
        <v>0</v>
      </c>
      <c r="BK99">
        <v>0</v>
      </c>
      <c r="BL99">
        <f t="shared" si="81"/>
        <v>0</v>
      </c>
      <c r="BM99">
        <v>0</v>
      </c>
      <c r="BN99">
        <f t="shared" si="82"/>
        <v>0</v>
      </c>
      <c r="BO99">
        <v>0</v>
      </c>
      <c r="BP99">
        <f t="shared" si="83"/>
        <v>0</v>
      </c>
      <c r="BQ99">
        <v>0</v>
      </c>
      <c r="BR99">
        <f t="shared" si="84"/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f t="shared" si="85"/>
        <v>0</v>
      </c>
      <c r="DE99">
        <v>0</v>
      </c>
      <c r="DF99">
        <f t="shared" si="86"/>
        <v>0</v>
      </c>
      <c r="DG99">
        <v>0</v>
      </c>
      <c r="DH99">
        <f t="shared" si="87"/>
        <v>0</v>
      </c>
      <c r="DI99">
        <v>0</v>
      </c>
      <c r="DJ99">
        <f t="shared" si="88"/>
        <v>0</v>
      </c>
      <c r="DK99">
        <v>0</v>
      </c>
      <c r="DL99">
        <f t="shared" si="89"/>
        <v>0</v>
      </c>
      <c r="DM99">
        <v>8</v>
      </c>
      <c r="DN99">
        <f t="shared" si="90"/>
        <v>4.584745557957786E-2</v>
      </c>
      <c r="DO99">
        <v>0</v>
      </c>
      <c r="DP99">
        <f t="shared" si="91"/>
        <v>0</v>
      </c>
      <c r="DQ99">
        <v>0</v>
      </c>
      <c r="DR99">
        <f t="shared" si="92"/>
        <v>0</v>
      </c>
      <c r="DS99">
        <v>0</v>
      </c>
      <c r="DT99">
        <f t="shared" si="93"/>
        <v>0</v>
      </c>
      <c r="DU99">
        <v>0</v>
      </c>
      <c r="DV99">
        <f t="shared" si="94"/>
        <v>0</v>
      </c>
      <c r="DW99">
        <v>85</v>
      </c>
      <c r="DX99">
        <f t="shared" si="95"/>
        <v>0.91000392118975515</v>
      </c>
      <c r="DY99">
        <v>7</v>
      </c>
      <c r="DZ99">
        <f t="shared" si="96"/>
        <v>4.4148623230666935E-2</v>
      </c>
      <c r="EA99">
        <v>0</v>
      </c>
      <c r="EB99">
        <f t="shared" si="97"/>
        <v>0</v>
      </c>
      <c r="EC99">
        <v>0</v>
      </c>
      <c r="ED99">
        <f t="shared" si="98"/>
        <v>0</v>
      </c>
      <c r="EE99">
        <v>0</v>
      </c>
      <c r="EF99">
        <f t="shared" si="99"/>
        <v>0</v>
      </c>
      <c r="EG99">
        <v>0</v>
      </c>
      <c r="EH99">
        <f t="shared" si="100"/>
        <v>0</v>
      </c>
      <c r="EI99">
        <v>0</v>
      </c>
      <c r="EJ99">
        <f t="shared" si="101"/>
        <v>0</v>
      </c>
      <c r="EK99">
        <v>0</v>
      </c>
      <c r="EL99">
        <f t="shared" si="102"/>
        <v>0</v>
      </c>
      <c r="EM99">
        <v>0</v>
      </c>
      <c r="EN99">
        <f t="shared" si="103"/>
        <v>0</v>
      </c>
      <c r="EO99">
        <v>0</v>
      </c>
      <c r="EP99">
        <f t="shared" si="104"/>
        <v>0</v>
      </c>
      <c r="EQ99">
        <v>0</v>
      </c>
      <c r="ER99">
        <f t="shared" si="105"/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 s="3" t="s">
        <v>464</v>
      </c>
      <c r="FF99" t="s">
        <v>264</v>
      </c>
    </row>
    <row r="100" spans="1:162" x14ac:dyDescent="0.45">
      <c r="A100">
        <v>99</v>
      </c>
      <c r="B100" t="s">
        <v>444</v>
      </c>
      <c r="C100" t="s">
        <v>452</v>
      </c>
      <c r="D100">
        <v>304</v>
      </c>
      <c r="E100" t="s">
        <v>462</v>
      </c>
      <c r="F100" s="2">
        <v>2</v>
      </c>
      <c r="G100">
        <f>730+273</f>
        <v>1003</v>
      </c>
      <c r="H100">
        <v>1773</v>
      </c>
      <c r="I100">
        <v>1073</v>
      </c>
      <c r="J100" s="2">
        <f t="shared" si="106"/>
        <v>0.60518894529046818</v>
      </c>
      <c r="K100">
        <f t="shared" si="109"/>
        <v>7.1666666666666656E-4</v>
      </c>
      <c r="L100" t="s">
        <v>64</v>
      </c>
      <c r="M100">
        <v>0</v>
      </c>
      <c r="N100">
        <f t="shared" si="56"/>
        <v>0</v>
      </c>
      <c r="O100">
        <v>0</v>
      </c>
      <c r="P100">
        <f t="shared" si="57"/>
        <v>0</v>
      </c>
      <c r="Q100">
        <v>9</v>
      </c>
      <c r="R100">
        <f t="shared" si="58"/>
        <v>8.3673117095095256E-2</v>
      </c>
      <c r="S100">
        <v>2</v>
      </c>
      <c r="T100">
        <f t="shared" si="59"/>
        <v>1.9865058918575942E-2</v>
      </c>
      <c r="U100">
        <v>0</v>
      </c>
      <c r="V100">
        <f t="shared" si="60"/>
        <v>0</v>
      </c>
      <c r="W100">
        <v>0</v>
      </c>
      <c r="X100">
        <f t="shared" si="61"/>
        <v>0</v>
      </c>
      <c r="Y100">
        <v>0</v>
      </c>
      <c r="Z100">
        <f t="shared" si="62"/>
        <v>0</v>
      </c>
      <c r="AA100">
        <v>0</v>
      </c>
      <c r="AB100">
        <f t="shared" si="63"/>
        <v>0</v>
      </c>
      <c r="AC100">
        <f t="shared" si="110"/>
        <v>68.844999999999999</v>
      </c>
      <c r="AD100">
        <f t="shared" si="64"/>
        <v>0.67269905228648397</v>
      </c>
      <c r="AE100">
        <v>0.08</v>
      </c>
      <c r="AF100">
        <f t="shared" si="65"/>
        <v>3.634793028705164E-3</v>
      </c>
      <c r="AG100">
        <v>4.4999999999999998E-2</v>
      </c>
      <c r="AH100">
        <f t="shared" si="66"/>
        <v>7.9287370534537676E-4</v>
      </c>
      <c r="AI100">
        <v>0.03</v>
      </c>
      <c r="AJ100">
        <f t="shared" si="67"/>
        <v>5.1051578316693312E-4</v>
      </c>
      <c r="AK100">
        <v>1</v>
      </c>
      <c r="AL100">
        <f t="shared" si="68"/>
        <v>1.9429004412752582E-2</v>
      </c>
      <c r="AM100">
        <v>19</v>
      </c>
      <c r="AN100">
        <f t="shared" si="69"/>
        <v>0.19939558476987487</v>
      </c>
      <c r="AO100">
        <v>0</v>
      </c>
      <c r="AP100">
        <f t="shared" si="70"/>
        <v>0</v>
      </c>
      <c r="AQ100">
        <v>0</v>
      </c>
      <c r="AR100">
        <f t="shared" si="71"/>
        <v>0</v>
      </c>
      <c r="AS100">
        <v>0</v>
      </c>
      <c r="AT100">
        <f t="shared" si="72"/>
        <v>0</v>
      </c>
      <c r="AU100">
        <v>0</v>
      </c>
      <c r="AV100">
        <f t="shared" si="73"/>
        <v>0</v>
      </c>
      <c r="AW100">
        <v>0</v>
      </c>
      <c r="AX100">
        <f t="shared" si="74"/>
        <v>0</v>
      </c>
      <c r="AY100">
        <v>0</v>
      </c>
      <c r="AZ100">
        <f t="shared" si="75"/>
        <v>0</v>
      </c>
      <c r="BA100">
        <v>0</v>
      </c>
      <c r="BB100">
        <f t="shared" si="76"/>
        <v>0</v>
      </c>
      <c r="BC100">
        <v>0</v>
      </c>
      <c r="BD100">
        <f t="shared" si="77"/>
        <v>0</v>
      </c>
      <c r="BE100">
        <v>0</v>
      </c>
      <c r="BF100">
        <f t="shared" si="78"/>
        <v>0</v>
      </c>
      <c r="BG100">
        <v>0</v>
      </c>
      <c r="BH100">
        <f t="shared" si="79"/>
        <v>0</v>
      </c>
      <c r="BI100">
        <v>0</v>
      </c>
      <c r="BJ100">
        <f t="shared" si="80"/>
        <v>0</v>
      </c>
      <c r="BK100">
        <v>0</v>
      </c>
      <c r="BL100">
        <f t="shared" si="81"/>
        <v>0</v>
      </c>
      <c r="BM100">
        <v>0</v>
      </c>
      <c r="BN100">
        <f t="shared" si="82"/>
        <v>0</v>
      </c>
      <c r="BO100">
        <v>0</v>
      </c>
      <c r="BP100">
        <f t="shared" si="83"/>
        <v>0</v>
      </c>
      <c r="BQ100">
        <v>0</v>
      </c>
      <c r="BR100">
        <f t="shared" si="84"/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f t="shared" si="85"/>
        <v>0</v>
      </c>
      <c r="DE100">
        <v>0</v>
      </c>
      <c r="DF100">
        <f t="shared" si="86"/>
        <v>0</v>
      </c>
      <c r="DG100">
        <v>0</v>
      </c>
      <c r="DH100">
        <f t="shared" si="87"/>
        <v>0</v>
      </c>
      <c r="DI100">
        <v>0</v>
      </c>
      <c r="DJ100">
        <f t="shared" si="88"/>
        <v>0</v>
      </c>
      <c r="DK100">
        <v>0</v>
      </c>
      <c r="DL100">
        <f t="shared" si="89"/>
        <v>0</v>
      </c>
      <c r="DM100">
        <v>7</v>
      </c>
      <c r="DN100">
        <f t="shared" si="90"/>
        <v>5.092989299687263E-2</v>
      </c>
      <c r="DO100">
        <v>0</v>
      </c>
      <c r="DP100">
        <f t="shared" si="91"/>
        <v>0</v>
      </c>
      <c r="DQ100">
        <v>0</v>
      </c>
      <c r="DR100">
        <f t="shared" si="92"/>
        <v>0</v>
      </c>
      <c r="DS100">
        <v>0</v>
      </c>
      <c r="DT100">
        <f t="shared" si="93"/>
        <v>0</v>
      </c>
      <c r="DU100">
        <v>0</v>
      </c>
      <c r="DV100">
        <f t="shared" si="94"/>
        <v>0</v>
      </c>
      <c r="DW100">
        <v>33</v>
      </c>
      <c r="DX100">
        <f t="shared" si="95"/>
        <v>0.44852613117772661</v>
      </c>
      <c r="DY100">
        <v>57</v>
      </c>
      <c r="DZ100">
        <f t="shared" si="96"/>
        <v>0.45639770580678041</v>
      </c>
      <c r="EA100">
        <v>3</v>
      </c>
      <c r="EB100">
        <f t="shared" si="97"/>
        <v>4.4146270018620357E-2</v>
      </c>
      <c r="EC100">
        <v>0</v>
      </c>
      <c r="ED100">
        <f t="shared" si="98"/>
        <v>0</v>
      </c>
      <c r="EE100">
        <v>0</v>
      </c>
      <c r="EF100">
        <f t="shared" si="99"/>
        <v>0</v>
      </c>
      <c r="EG100">
        <v>0</v>
      </c>
      <c r="EH100">
        <f t="shared" si="100"/>
        <v>0</v>
      </c>
      <c r="EI100">
        <v>0</v>
      </c>
      <c r="EJ100">
        <f t="shared" si="101"/>
        <v>0</v>
      </c>
      <c r="EK100">
        <v>0</v>
      </c>
      <c r="EL100">
        <f t="shared" si="102"/>
        <v>0</v>
      </c>
      <c r="EM100">
        <v>0</v>
      </c>
      <c r="EN100">
        <f t="shared" si="103"/>
        <v>0</v>
      </c>
      <c r="EO100">
        <v>0</v>
      </c>
      <c r="EP100">
        <f t="shared" si="104"/>
        <v>0</v>
      </c>
      <c r="EQ100">
        <v>0</v>
      </c>
      <c r="ER100">
        <f t="shared" si="105"/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 s="3" t="s">
        <v>465</v>
      </c>
      <c r="FF100" t="s">
        <v>264</v>
      </c>
    </row>
    <row r="101" spans="1:162" x14ac:dyDescent="0.45">
      <c r="A101">
        <v>100</v>
      </c>
      <c r="B101" t="s">
        <v>444</v>
      </c>
      <c r="C101" t="s">
        <v>454</v>
      </c>
      <c r="D101">
        <v>304</v>
      </c>
      <c r="E101" t="s">
        <v>462</v>
      </c>
      <c r="F101" s="2">
        <v>3</v>
      </c>
      <c r="G101">
        <f>845+273</f>
        <v>1118</v>
      </c>
      <c r="H101">
        <v>1773</v>
      </c>
      <c r="I101">
        <f>950+273</f>
        <v>1223</v>
      </c>
      <c r="J101" s="2">
        <f t="shared" si="106"/>
        <v>0.6897913141567964</v>
      </c>
      <c r="K101">
        <f t="shared" si="109"/>
        <v>7.1666666666666656E-4</v>
      </c>
      <c r="L101" t="s">
        <v>64</v>
      </c>
      <c r="M101">
        <v>0</v>
      </c>
      <c r="N101">
        <f t="shared" si="56"/>
        <v>0</v>
      </c>
      <c r="O101">
        <v>0</v>
      </c>
      <c r="P101">
        <f t="shared" si="57"/>
        <v>0</v>
      </c>
      <c r="Q101">
        <v>9</v>
      </c>
      <c r="R101">
        <f t="shared" si="58"/>
        <v>8.3673117095095256E-2</v>
      </c>
      <c r="S101">
        <v>2</v>
      </c>
      <c r="T101">
        <f t="shared" si="59"/>
        <v>1.9865058918575942E-2</v>
      </c>
      <c r="U101">
        <v>0</v>
      </c>
      <c r="V101">
        <f t="shared" si="60"/>
        <v>0</v>
      </c>
      <c r="W101">
        <v>0</v>
      </c>
      <c r="X101">
        <f t="shared" si="61"/>
        <v>0</v>
      </c>
      <c r="Y101">
        <v>0</v>
      </c>
      <c r="Z101">
        <f t="shared" si="62"/>
        <v>0</v>
      </c>
      <c r="AA101">
        <v>0</v>
      </c>
      <c r="AB101">
        <f t="shared" si="63"/>
        <v>0</v>
      </c>
      <c r="AC101">
        <f t="shared" si="110"/>
        <v>68.844999999999999</v>
      </c>
      <c r="AD101">
        <f t="shared" si="64"/>
        <v>0.67269905228648397</v>
      </c>
      <c r="AE101">
        <v>0.08</v>
      </c>
      <c r="AF101">
        <f t="shared" si="65"/>
        <v>3.634793028705164E-3</v>
      </c>
      <c r="AG101">
        <v>4.4999999999999998E-2</v>
      </c>
      <c r="AH101">
        <f t="shared" si="66"/>
        <v>7.9287370534537676E-4</v>
      </c>
      <c r="AI101">
        <v>0.03</v>
      </c>
      <c r="AJ101">
        <f t="shared" si="67"/>
        <v>5.1051578316693312E-4</v>
      </c>
      <c r="AK101">
        <v>1</v>
      </c>
      <c r="AL101">
        <f t="shared" si="68"/>
        <v>1.9429004412752582E-2</v>
      </c>
      <c r="AM101">
        <v>19</v>
      </c>
      <c r="AN101">
        <f t="shared" si="69"/>
        <v>0.19939558476987487</v>
      </c>
      <c r="AO101">
        <v>0</v>
      </c>
      <c r="AP101">
        <f t="shared" si="70"/>
        <v>0</v>
      </c>
      <c r="AQ101">
        <v>0</v>
      </c>
      <c r="AR101">
        <f t="shared" si="71"/>
        <v>0</v>
      </c>
      <c r="AS101">
        <v>0</v>
      </c>
      <c r="AT101">
        <f t="shared" si="72"/>
        <v>0</v>
      </c>
      <c r="AU101">
        <v>0</v>
      </c>
      <c r="AV101">
        <f t="shared" si="73"/>
        <v>0</v>
      </c>
      <c r="AW101">
        <v>0</v>
      </c>
      <c r="AX101">
        <f t="shared" si="74"/>
        <v>0</v>
      </c>
      <c r="AY101">
        <v>0</v>
      </c>
      <c r="AZ101">
        <f t="shared" si="75"/>
        <v>0</v>
      </c>
      <c r="BA101">
        <v>0</v>
      </c>
      <c r="BB101">
        <f t="shared" si="76"/>
        <v>0</v>
      </c>
      <c r="BC101">
        <v>0</v>
      </c>
      <c r="BD101">
        <f t="shared" si="77"/>
        <v>0</v>
      </c>
      <c r="BE101">
        <v>0</v>
      </c>
      <c r="BF101">
        <f t="shared" si="78"/>
        <v>0</v>
      </c>
      <c r="BG101">
        <v>0</v>
      </c>
      <c r="BH101">
        <f t="shared" si="79"/>
        <v>0</v>
      </c>
      <c r="BI101">
        <v>0</v>
      </c>
      <c r="BJ101">
        <f t="shared" si="80"/>
        <v>0</v>
      </c>
      <c r="BK101">
        <v>0</v>
      </c>
      <c r="BL101">
        <f t="shared" si="81"/>
        <v>0</v>
      </c>
      <c r="BM101">
        <v>0</v>
      </c>
      <c r="BN101">
        <f t="shared" si="82"/>
        <v>0</v>
      </c>
      <c r="BO101">
        <v>0</v>
      </c>
      <c r="BP101">
        <f t="shared" si="83"/>
        <v>0</v>
      </c>
      <c r="BQ101">
        <v>0</v>
      </c>
      <c r="BR101">
        <f t="shared" si="84"/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f t="shared" si="85"/>
        <v>0</v>
      </c>
      <c r="DE101">
        <v>0</v>
      </c>
      <c r="DF101">
        <f t="shared" si="86"/>
        <v>0</v>
      </c>
      <c r="DG101">
        <v>0</v>
      </c>
      <c r="DH101">
        <f t="shared" si="87"/>
        <v>0</v>
      </c>
      <c r="DI101">
        <v>0</v>
      </c>
      <c r="DJ101">
        <f t="shared" si="88"/>
        <v>0</v>
      </c>
      <c r="DK101">
        <v>0</v>
      </c>
      <c r="DL101">
        <f t="shared" si="89"/>
        <v>0</v>
      </c>
      <c r="DM101">
        <v>0</v>
      </c>
      <c r="DN101">
        <f t="shared" si="90"/>
        <v>0</v>
      </c>
      <c r="DO101">
        <v>0</v>
      </c>
      <c r="DP101">
        <f t="shared" si="91"/>
        <v>0</v>
      </c>
      <c r="DQ101">
        <v>0</v>
      </c>
      <c r="DR101">
        <f t="shared" si="92"/>
        <v>0</v>
      </c>
      <c r="DS101">
        <v>0</v>
      </c>
      <c r="DT101">
        <f t="shared" si="93"/>
        <v>0</v>
      </c>
      <c r="DU101">
        <v>0</v>
      </c>
      <c r="DV101">
        <f t="shared" si="94"/>
        <v>0</v>
      </c>
      <c r="DW101">
        <v>20</v>
      </c>
      <c r="DX101">
        <f t="shared" si="95"/>
        <v>0.39108929767766037</v>
      </c>
      <c r="DY101">
        <v>20</v>
      </c>
      <c r="DZ101">
        <f t="shared" si="96"/>
        <v>0.23039376303882522</v>
      </c>
      <c r="EA101">
        <v>0</v>
      </c>
      <c r="EB101">
        <f t="shared" si="97"/>
        <v>0</v>
      </c>
      <c r="EC101">
        <v>60</v>
      </c>
      <c r="ED101">
        <f t="shared" si="98"/>
        <v>0.37851693928351432</v>
      </c>
      <c r="EE101">
        <v>0</v>
      </c>
      <c r="EF101">
        <f t="shared" si="99"/>
        <v>0</v>
      </c>
      <c r="EG101">
        <v>0</v>
      </c>
      <c r="EH101">
        <f t="shared" si="100"/>
        <v>0</v>
      </c>
      <c r="EI101">
        <v>0</v>
      </c>
      <c r="EJ101">
        <f t="shared" si="101"/>
        <v>0</v>
      </c>
      <c r="EK101">
        <v>0</v>
      </c>
      <c r="EL101">
        <f t="shared" si="102"/>
        <v>0</v>
      </c>
      <c r="EM101">
        <v>0</v>
      </c>
      <c r="EN101">
        <f t="shared" si="103"/>
        <v>0</v>
      </c>
      <c r="EO101">
        <v>0</v>
      </c>
      <c r="EP101">
        <f t="shared" si="104"/>
        <v>0</v>
      </c>
      <c r="EQ101">
        <v>0</v>
      </c>
      <c r="ER101">
        <f t="shared" si="105"/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 s="3" t="s">
        <v>466</v>
      </c>
      <c r="FF101" t="s">
        <v>264</v>
      </c>
    </row>
    <row r="102" spans="1:162" x14ac:dyDescent="0.45">
      <c r="A102">
        <v>101</v>
      </c>
      <c r="B102" t="s">
        <v>444</v>
      </c>
      <c r="C102" t="s">
        <v>456</v>
      </c>
      <c r="D102">
        <v>304</v>
      </c>
      <c r="E102" t="s">
        <v>462</v>
      </c>
      <c r="F102" s="2">
        <v>0</v>
      </c>
      <c r="G102">
        <f>900+273</f>
        <v>1173</v>
      </c>
      <c r="H102">
        <v>1773</v>
      </c>
      <c r="I102">
        <v>1223</v>
      </c>
      <c r="J102" s="2">
        <f t="shared" si="106"/>
        <v>0.6897913141567964</v>
      </c>
      <c r="K102">
        <f t="shared" si="109"/>
        <v>7.1666666666666656E-4</v>
      </c>
      <c r="L102" t="s">
        <v>64</v>
      </c>
      <c r="M102">
        <v>0</v>
      </c>
      <c r="N102">
        <f t="shared" si="56"/>
        <v>0</v>
      </c>
      <c r="O102">
        <v>0</v>
      </c>
      <c r="P102">
        <f t="shared" si="57"/>
        <v>0</v>
      </c>
      <c r="Q102">
        <v>9</v>
      </c>
      <c r="R102">
        <f t="shared" si="58"/>
        <v>8.3673117095095256E-2</v>
      </c>
      <c r="S102">
        <v>2</v>
      </c>
      <c r="T102">
        <f t="shared" si="59"/>
        <v>1.9865058918575942E-2</v>
      </c>
      <c r="U102">
        <v>0</v>
      </c>
      <c r="V102">
        <f t="shared" si="60"/>
        <v>0</v>
      </c>
      <c r="W102">
        <v>0</v>
      </c>
      <c r="X102">
        <f t="shared" si="61"/>
        <v>0</v>
      </c>
      <c r="Y102">
        <v>0</v>
      </c>
      <c r="Z102">
        <f t="shared" si="62"/>
        <v>0</v>
      </c>
      <c r="AA102">
        <v>0</v>
      </c>
      <c r="AB102">
        <f t="shared" si="63"/>
        <v>0</v>
      </c>
      <c r="AC102">
        <f t="shared" si="110"/>
        <v>68.844999999999999</v>
      </c>
      <c r="AD102">
        <f t="shared" si="64"/>
        <v>0.67269905228648397</v>
      </c>
      <c r="AE102">
        <v>0.08</v>
      </c>
      <c r="AF102">
        <f t="shared" si="65"/>
        <v>3.634793028705164E-3</v>
      </c>
      <c r="AG102">
        <v>4.4999999999999998E-2</v>
      </c>
      <c r="AH102">
        <f t="shared" si="66"/>
        <v>7.9287370534537676E-4</v>
      </c>
      <c r="AI102">
        <v>0.03</v>
      </c>
      <c r="AJ102">
        <f t="shared" si="67"/>
        <v>5.1051578316693312E-4</v>
      </c>
      <c r="AK102">
        <v>1</v>
      </c>
      <c r="AL102">
        <f t="shared" si="68"/>
        <v>1.9429004412752582E-2</v>
      </c>
      <c r="AM102">
        <v>19</v>
      </c>
      <c r="AN102">
        <f t="shared" si="69"/>
        <v>0.19939558476987487</v>
      </c>
      <c r="AO102">
        <v>0</v>
      </c>
      <c r="AP102">
        <f t="shared" si="70"/>
        <v>0</v>
      </c>
      <c r="AQ102">
        <v>0</v>
      </c>
      <c r="AR102">
        <f t="shared" si="71"/>
        <v>0</v>
      </c>
      <c r="AS102">
        <v>0</v>
      </c>
      <c r="AT102">
        <f t="shared" si="72"/>
        <v>0</v>
      </c>
      <c r="AU102">
        <v>0</v>
      </c>
      <c r="AV102">
        <f t="shared" si="73"/>
        <v>0</v>
      </c>
      <c r="AW102">
        <v>0</v>
      </c>
      <c r="AX102">
        <f t="shared" si="74"/>
        <v>0</v>
      </c>
      <c r="AY102">
        <v>0</v>
      </c>
      <c r="AZ102">
        <f t="shared" si="75"/>
        <v>0</v>
      </c>
      <c r="BA102">
        <v>0</v>
      </c>
      <c r="BB102">
        <f t="shared" si="76"/>
        <v>0</v>
      </c>
      <c r="BC102">
        <v>0</v>
      </c>
      <c r="BD102">
        <f t="shared" si="77"/>
        <v>0</v>
      </c>
      <c r="BE102">
        <v>0</v>
      </c>
      <c r="BF102">
        <f t="shared" si="78"/>
        <v>0</v>
      </c>
      <c r="BG102">
        <v>0</v>
      </c>
      <c r="BH102">
        <f t="shared" si="79"/>
        <v>0</v>
      </c>
      <c r="BI102">
        <v>0</v>
      </c>
      <c r="BJ102">
        <f t="shared" si="80"/>
        <v>0</v>
      </c>
      <c r="BK102">
        <v>0</v>
      </c>
      <c r="BL102">
        <f t="shared" si="81"/>
        <v>0</v>
      </c>
      <c r="BM102">
        <v>0</v>
      </c>
      <c r="BN102">
        <f t="shared" si="82"/>
        <v>0</v>
      </c>
      <c r="BO102">
        <v>0</v>
      </c>
      <c r="BP102">
        <f t="shared" si="83"/>
        <v>0</v>
      </c>
      <c r="BQ102">
        <v>0</v>
      </c>
      <c r="BR102">
        <f t="shared" si="84"/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f t="shared" si="85"/>
        <v>0</v>
      </c>
      <c r="DE102">
        <v>0</v>
      </c>
      <c r="DF102">
        <f t="shared" si="86"/>
        <v>0</v>
      </c>
      <c r="DG102">
        <v>0</v>
      </c>
      <c r="DH102">
        <f t="shared" si="87"/>
        <v>0</v>
      </c>
      <c r="DI102">
        <v>0</v>
      </c>
      <c r="DJ102">
        <f t="shared" si="88"/>
        <v>0</v>
      </c>
      <c r="DK102">
        <v>0</v>
      </c>
      <c r="DL102">
        <f t="shared" si="89"/>
        <v>0</v>
      </c>
      <c r="DM102">
        <v>0</v>
      </c>
      <c r="DN102">
        <f t="shared" si="90"/>
        <v>0</v>
      </c>
      <c r="DO102">
        <v>0</v>
      </c>
      <c r="DP102">
        <f t="shared" si="91"/>
        <v>0</v>
      </c>
      <c r="DQ102">
        <v>0</v>
      </c>
      <c r="DR102">
        <f t="shared" si="92"/>
        <v>0</v>
      </c>
      <c r="DS102">
        <v>0</v>
      </c>
      <c r="DT102">
        <f t="shared" si="93"/>
        <v>0</v>
      </c>
      <c r="DU102">
        <v>0</v>
      </c>
      <c r="DV102">
        <f t="shared" si="94"/>
        <v>0</v>
      </c>
      <c r="DW102">
        <v>20</v>
      </c>
      <c r="DX102">
        <f t="shared" si="95"/>
        <v>0.29740273483956009</v>
      </c>
      <c r="DY102">
        <v>65</v>
      </c>
      <c r="DZ102">
        <f t="shared" si="96"/>
        <v>0.56940739820793085</v>
      </c>
      <c r="EA102">
        <v>0</v>
      </c>
      <c r="EB102">
        <f t="shared" si="97"/>
        <v>0</v>
      </c>
      <c r="EC102">
        <v>0</v>
      </c>
      <c r="ED102">
        <f t="shared" si="98"/>
        <v>0</v>
      </c>
      <c r="EE102">
        <v>15</v>
      </c>
      <c r="EF102">
        <f t="shared" si="99"/>
        <v>0.13318986695250903</v>
      </c>
      <c r="EG102">
        <v>0</v>
      </c>
      <c r="EH102">
        <f t="shared" si="100"/>
        <v>0</v>
      </c>
      <c r="EI102">
        <v>0</v>
      </c>
      <c r="EJ102">
        <f t="shared" si="101"/>
        <v>0</v>
      </c>
      <c r="EK102">
        <v>0</v>
      </c>
      <c r="EL102">
        <f t="shared" si="102"/>
        <v>0</v>
      </c>
      <c r="EM102">
        <v>0</v>
      </c>
      <c r="EN102">
        <f t="shared" si="103"/>
        <v>0</v>
      </c>
      <c r="EO102">
        <v>0</v>
      </c>
      <c r="EP102">
        <f t="shared" si="104"/>
        <v>0</v>
      </c>
      <c r="EQ102">
        <v>0</v>
      </c>
      <c r="ER102">
        <f t="shared" si="105"/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 s="3" t="s">
        <v>467</v>
      </c>
      <c r="FF102" t="s">
        <v>264</v>
      </c>
    </row>
    <row r="103" spans="1:162" x14ac:dyDescent="0.45">
      <c r="A103">
        <v>102</v>
      </c>
      <c r="B103" t="s">
        <v>444</v>
      </c>
      <c r="C103" t="s">
        <v>458</v>
      </c>
      <c r="D103">
        <v>304</v>
      </c>
      <c r="E103" t="s">
        <v>462</v>
      </c>
      <c r="F103" s="2">
        <v>3</v>
      </c>
      <c r="G103">
        <f>970+273</f>
        <v>1243</v>
      </c>
      <c r="H103">
        <v>1773</v>
      </c>
      <c r="I103">
        <v>1273</v>
      </c>
      <c r="J103" s="2">
        <f t="shared" si="106"/>
        <v>0.71799210377890577</v>
      </c>
      <c r="K103">
        <f t="shared" si="109"/>
        <v>7.1666666666666656E-4</v>
      </c>
      <c r="L103" t="s">
        <v>64</v>
      </c>
      <c r="M103">
        <v>0</v>
      </c>
      <c r="N103">
        <f t="shared" si="56"/>
        <v>0</v>
      </c>
      <c r="O103">
        <v>0</v>
      </c>
      <c r="P103">
        <f t="shared" si="57"/>
        <v>0</v>
      </c>
      <c r="Q103">
        <v>9</v>
      </c>
      <c r="R103">
        <f t="shared" si="58"/>
        <v>8.3673117095095256E-2</v>
      </c>
      <c r="S103">
        <v>2</v>
      </c>
      <c r="T103">
        <f t="shared" si="59"/>
        <v>1.9865058918575942E-2</v>
      </c>
      <c r="U103">
        <v>0</v>
      </c>
      <c r="V103">
        <f t="shared" si="60"/>
        <v>0</v>
      </c>
      <c r="W103">
        <v>0</v>
      </c>
      <c r="X103">
        <f t="shared" si="61"/>
        <v>0</v>
      </c>
      <c r="Y103">
        <v>0</v>
      </c>
      <c r="Z103">
        <f t="shared" si="62"/>
        <v>0</v>
      </c>
      <c r="AA103">
        <v>0</v>
      </c>
      <c r="AB103">
        <f t="shared" si="63"/>
        <v>0</v>
      </c>
      <c r="AC103">
        <f t="shared" si="110"/>
        <v>68.844999999999999</v>
      </c>
      <c r="AD103">
        <f t="shared" si="64"/>
        <v>0.67269905228648397</v>
      </c>
      <c r="AE103">
        <v>0.08</v>
      </c>
      <c r="AF103">
        <f t="shared" si="65"/>
        <v>3.634793028705164E-3</v>
      </c>
      <c r="AG103">
        <v>4.4999999999999998E-2</v>
      </c>
      <c r="AH103">
        <f t="shared" si="66"/>
        <v>7.9287370534537676E-4</v>
      </c>
      <c r="AI103">
        <v>0.03</v>
      </c>
      <c r="AJ103">
        <f t="shared" si="67"/>
        <v>5.1051578316693312E-4</v>
      </c>
      <c r="AK103">
        <v>1</v>
      </c>
      <c r="AL103">
        <f t="shared" si="68"/>
        <v>1.9429004412752582E-2</v>
      </c>
      <c r="AM103">
        <v>19</v>
      </c>
      <c r="AN103">
        <f t="shared" si="69"/>
        <v>0.19939558476987487</v>
      </c>
      <c r="AO103">
        <v>0</v>
      </c>
      <c r="AP103">
        <f t="shared" si="70"/>
        <v>0</v>
      </c>
      <c r="AQ103">
        <v>0</v>
      </c>
      <c r="AR103">
        <f t="shared" si="71"/>
        <v>0</v>
      </c>
      <c r="AS103">
        <v>0</v>
      </c>
      <c r="AT103">
        <f t="shared" si="72"/>
        <v>0</v>
      </c>
      <c r="AU103">
        <v>0</v>
      </c>
      <c r="AV103">
        <f t="shared" si="73"/>
        <v>0</v>
      </c>
      <c r="AW103">
        <v>0</v>
      </c>
      <c r="AX103">
        <f t="shared" si="74"/>
        <v>0</v>
      </c>
      <c r="AY103">
        <v>0</v>
      </c>
      <c r="AZ103">
        <f t="shared" si="75"/>
        <v>0</v>
      </c>
      <c r="BA103">
        <v>0</v>
      </c>
      <c r="BB103">
        <f t="shared" si="76"/>
        <v>0</v>
      </c>
      <c r="BC103">
        <v>0</v>
      </c>
      <c r="BD103">
        <f t="shared" si="77"/>
        <v>0</v>
      </c>
      <c r="BE103">
        <v>0</v>
      </c>
      <c r="BF103">
        <f t="shared" si="78"/>
        <v>0</v>
      </c>
      <c r="BG103">
        <v>0</v>
      </c>
      <c r="BH103">
        <f t="shared" si="79"/>
        <v>0</v>
      </c>
      <c r="BI103">
        <v>0</v>
      </c>
      <c r="BJ103">
        <f t="shared" si="80"/>
        <v>0</v>
      </c>
      <c r="BK103">
        <v>0</v>
      </c>
      <c r="BL103">
        <f t="shared" si="81"/>
        <v>0</v>
      </c>
      <c r="BM103">
        <v>0</v>
      </c>
      <c r="BN103">
        <f t="shared" si="82"/>
        <v>0</v>
      </c>
      <c r="BO103">
        <v>0</v>
      </c>
      <c r="BP103">
        <f t="shared" si="83"/>
        <v>0</v>
      </c>
      <c r="BQ103">
        <v>0</v>
      </c>
      <c r="BR103">
        <f t="shared" si="84"/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f t="shared" si="85"/>
        <v>0</v>
      </c>
      <c r="DE103">
        <v>0</v>
      </c>
      <c r="DF103">
        <f t="shared" si="86"/>
        <v>0</v>
      </c>
      <c r="DG103">
        <v>0</v>
      </c>
      <c r="DH103">
        <f t="shared" si="87"/>
        <v>0</v>
      </c>
      <c r="DI103">
        <v>0</v>
      </c>
      <c r="DJ103">
        <f t="shared" si="88"/>
        <v>0</v>
      </c>
      <c r="DK103">
        <v>0</v>
      </c>
      <c r="DL103">
        <f t="shared" si="89"/>
        <v>0</v>
      </c>
      <c r="DM103">
        <v>0</v>
      </c>
      <c r="DN103">
        <f t="shared" si="90"/>
        <v>0</v>
      </c>
      <c r="DO103">
        <v>0</v>
      </c>
      <c r="DP103">
        <f t="shared" si="91"/>
        <v>0</v>
      </c>
      <c r="DQ103">
        <v>0</v>
      </c>
      <c r="DR103">
        <f t="shared" si="92"/>
        <v>0</v>
      </c>
      <c r="DS103">
        <v>0</v>
      </c>
      <c r="DT103">
        <f t="shared" si="93"/>
        <v>0</v>
      </c>
      <c r="DU103">
        <v>0</v>
      </c>
      <c r="DV103">
        <f t="shared" si="94"/>
        <v>0</v>
      </c>
      <c r="DW103">
        <v>0</v>
      </c>
      <c r="DX103">
        <f t="shared" si="95"/>
        <v>0</v>
      </c>
      <c r="DY103">
        <v>85</v>
      </c>
      <c r="DZ103">
        <f t="shared" si="96"/>
        <v>0.75510332888247278</v>
      </c>
      <c r="EA103">
        <v>15</v>
      </c>
      <c r="EB103">
        <f t="shared" si="97"/>
        <v>0.24489667111752725</v>
      </c>
      <c r="EC103">
        <v>0</v>
      </c>
      <c r="ED103">
        <f t="shared" si="98"/>
        <v>0</v>
      </c>
      <c r="EE103">
        <v>0</v>
      </c>
      <c r="EF103">
        <f t="shared" si="99"/>
        <v>0</v>
      </c>
      <c r="EG103">
        <v>0</v>
      </c>
      <c r="EH103">
        <f t="shared" si="100"/>
        <v>0</v>
      </c>
      <c r="EI103">
        <v>0</v>
      </c>
      <c r="EJ103">
        <f t="shared" si="101"/>
        <v>0</v>
      </c>
      <c r="EK103">
        <v>0</v>
      </c>
      <c r="EL103">
        <f t="shared" si="102"/>
        <v>0</v>
      </c>
      <c r="EM103">
        <v>0</v>
      </c>
      <c r="EN103">
        <f t="shared" si="103"/>
        <v>0</v>
      </c>
      <c r="EO103">
        <v>0</v>
      </c>
      <c r="EP103">
        <f t="shared" si="104"/>
        <v>0</v>
      </c>
      <c r="EQ103">
        <v>0</v>
      </c>
      <c r="ER103">
        <f t="shared" si="105"/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 s="3" t="s">
        <v>468</v>
      </c>
      <c r="FF103" t="s">
        <v>264</v>
      </c>
    </row>
    <row r="104" spans="1:162" x14ac:dyDescent="0.45">
      <c r="A104">
        <v>103</v>
      </c>
      <c r="B104" t="s">
        <v>444</v>
      </c>
      <c r="C104" t="s">
        <v>452</v>
      </c>
      <c r="D104">
        <v>316</v>
      </c>
      <c r="E104" t="s">
        <v>469</v>
      </c>
      <c r="F104" s="2">
        <v>2</v>
      </c>
      <c r="G104">
        <f>730+273</f>
        <v>1003</v>
      </c>
      <c r="H104">
        <v>1773</v>
      </c>
      <c r="I104">
        <v>1073</v>
      </c>
      <c r="J104" s="2">
        <f t="shared" si="106"/>
        <v>0.60518894529046818</v>
      </c>
      <c r="K104">
        <f t="shared" si="109"/>
        <v>7.1666666666666656E-4</v>
      </c>
      <c r="L104" t="s">
        <v>64</v>
      </c>
      <c r="M104">
        <v>0</v>
      </c>
      <c r="N104">
        <f t="shared" si="56"/>
        <v>0</v>
      </c>
      <c r="O104">
        <v>0</v>
      </c>
      <c r="P104">
        <f t="shared" si="57"/>
        <v>0</v>
      </c>
      <c r="Q104">
        <v>12</v>
      </c>
      <c r="R104">
        <f t="shared" si="58"/>
        <v>0.11304253553290416</v>
      </c>
      <c r="S104">
        <v>2</v>
      </c>
      <c r="T104">
        <f t="shared" si="59"/>
        <v>2.0128298430494244E-2</v>
      </c>
      <c r="U104">
        <v>0</v>
      </c>
      <c r="V104">
        <f t="shared" si="60"/>
        <v>0</v>
      </c>
      <c r="W104">
        <v>0</v>
      </c>
      <c r="X104">
        <f t="shared" si="61"/>
        <v>0</v>
      </c>
      <c r="Y104">
        <v>0</v>
      </c>
      <c r="Z104">
        <f t="shared" si="62"/>
        <v>0</v>
      </c>
      <c r="AA104">
        <v>0</v>
      </c>
      <c r="AB104">
        <f t="shared" si="63"/>
        <v>0</v>
      </c>
      <c r="AC104">
        <f t="shared" si="110"/>
        <v>65.344999999999999</v>
      </c>
      <c r="AD104">
        <f t="shared" si="64"/>
        <v>0.64696081802092609</v>
      </c>
      <c r="AE104">
        <v>0.08</v>
      </c>
      <c r="AF104">
        <f t="shared" si="65"/>
        <v>3.6829590646943982E-3</v>
      </c>
      <c r="AG104">
        <v>4.4999999999999998E-2</v>
      </c>
      <c r="AH104">
        <f t="shared" si="66"/>
        <v>8.0338037879968001E-4</v>
      </c>
      <c r="AI104">
        <v>0.03</v>
      </c>
      <c r="AJ104">
        <f t="shared" si="67"/>
        <v>5.1728082353949328E-4</v>
      </c>
      <c r="AK104">
        <v>1</v>
      </c>
      <c r="AL104">
        <f t="shared" si="68"/>
        <v>1.9686465599232573E-2</v>
      </c>
      <c r="AM104">
        <v>17</v>
      </c>
      <c r="AN104">
        <f t="shared" si="69"/>
        <v>0.18077070978367976</v>
      </c>
      <c r="AO104">
        <v>2.5</v>
      </c>
      <c r="AP104">
        <f t="shared" si="70"/>
        <v>1.4407552365729791E-2</v>
      </c>
      <c r="AQ104">
        <v>0</v>
      </c>
      <c r="AR104">
        <f t="shared" si="71"/>
        <v>0</v>
      </c>
      <c r="AS104">
        <v>0</v>
      </c>
      <c r="AT104">
        <f t="shared" si="72"/>
        <v>0</v>
      </c>
      <c r="AU104">
        <v>0</v>
      </c>
      <c r="AV104">
        <f t="shared" si="73"/>
        <v>0</v>
      </c>
      <c r="AW104">
        <v>0</v>
      </c>
      <c r="AX104">
        <f t="shared" si="74"/>
        <v>0</v>
      </c>
      <c r="AY104">
        <v>0</v>
      </c>
      <c r="AZ104">
        <f t="shared" si="75"/>
        <v>0</v>
      </c>
      <c r="BA104">
        <v>0</v>
      </c>
      <c r="BB104">
        <f t="shared" si="76"/>
        <v>0</v>
      </c>
      <c r="BC104">
        <v>0</v>
      </c>
      <c r="BD104">
        <f t="shared" si="77"/>
        <v>0</v>
      </c>
      <c r="BE104">
        <v>0</v>
      </c>
      <c r="BF104">
        <f t="shared" si="78"/>
        <v>0</v>
      </c>
      <c r="BG104">
        <v>0</v>
      </c>
      <c r="BH104">
        <f t="shared" si="79"/>
        <v>0</v>
      </c>
      <c r="BI104">
        <v>0</v>
      </c>
      <c r="BJ104">
        <f t="shared" si="80"/>
        <v>0</v>
      </c>
      <c r="BK104">
        <v>0</v>
      </c>
      <c r="BL104">
        <f t="shared" si="81"/>
        <v>0</v>
      </c>
      <c r="BM104">
        <v>0</v>
      </c>
      <c r="BN104">
        <f t="shared" si="82"/>
        <v>0</v>
      </c>
      <c r="BO104">
        <v>0</v>
      </c>
      <c r="BP104">
        <f t="shared" si="83"/>
        <v>0</v>
      </c>
      <c r="BQ104">
        <v>0</v>
      </c>
      <c r="BR104">
        <f t="shared" si="84"/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f t="shared" si="85"/>
        <v>0</v>
      </c>
      <c r="DE104">
        <v>0</v>
      </c>
      <c r="DF104">
        <f t="shared" si="86"/>
        <v>0</v>
      </c>
      <c r="DG104">
        <v>0</v>
      </c>
      <c r="DH104">
        <f t="shared" si="87"/>
        <v>0</v>
      </c>
      <c r="DI104">
        <v>0</v>
      </c>
      <c r="DJ104">
        <f t="shared" si="88"/>
        <v>0</v>
      </c>
      <c r="DK104">
        <v>0</v>
      </c>
      <c r="DL104">
        <f t="shared" si="89"/>
        <v>0</v>
      </c>
      <c r="DM104">
        <v>7</v>
      </c>
      <c r="DN104">
        <f t="shared" si="90"/>
        <v>5.092989299687263E-2</v>
      </c>
      <c r="DO104">
        <v>0</v>
      </c>
      <c r="DP104">
        <f t="shared" si="91"/>
        <v>0</v>
      </c>
      <c r="DQ104">
        <v>0</v>
      </c>
      <c r="DR104">
        <f t="shared" si="92"/>
        <v>0</v>
      </c>
      <c r="DS104">
        <v>0</v>
      </c>
      <c r="DT104">
        <f t="shared" si="93"/>
        <v>0</v>
      </c>
      <c r="DU104">
        <v>0</v>
      </c>
      <c r="DV104">
        <f t="shared" si="94"/>
        <v>0</v>
      </c>
      <c r="DW104">
        <v>33</v>
      </c>
      <c r="DX104">
        <f t="shared" si="95"/>
        <v>0.44852613117772661</v>
      </c>
      <c r="DY104">
        <v>57</v>
      </c>
      <c r="DZ104">
        <f t="shared" si="96"/>
        <v>0.45639770580678041</v>
      </c>
      <c r="EA104">
        <v>3</v>
      </c>
      <c r="EB104">
        <f t="shared" si="97"/>
        <v>4.4146270018620357E-2</v>
      </c>
      <c r="EC104">
        <v>0</v>
      </c>
      <c r="ED104">
        <f t="shared" si="98"/>
        <v>0</v>
      </c>
      <c r="EE104">
        <v>0</v>
      </c>
      <c r="EF104">
        <f t="shared" si="99"/>
        <v>0</v>
      </c>
      <c r="EG104">
        <v>0</v>
      </c>
      <c r="EH104">
        <f t="shared" si="100"/>
        <v>0</v>
      </c>
      <c r="EI104">
        <v>0</v>
      </c>
      <c r="EJ104">
        <f t="shared" si="101"/>
        <v>0</v>
      </c>
      <c r="EK104">
        <v>0</v>
      </c>
      <c r="EL104">
        <f t="shared" si="102"/>
        <v>0</v>
      </c>
      <c r="EM104">
        <v>0</v>
      </c>
      <c r="EN104">
        <f t="shared" si="103"/>
        <v>0</v>
      </c>
      <c r="EO104">
        <v>0</v>
      </c>
      <c r="EP104">
        <f t="shared" si="104"/>
        <v>0</v>
      </c>
      <c r="EQ104">
        <v>0</v>
      </c>
      <c r="ER104">
        <f t="shared" si="105"/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 s="3" t="s">
        <v>470</v>
      </c>
      <c r="FF104" t="s">
        <v>264</v>
      </c>
    </row>
    <row r="105" spans="1:162" x14ac:dyDescent="0.45">
      <c r="A105">
        <v>104</v>
      </c>
      <c r="B105" t="s">
        <v>444</v>
      </c>
      <c r="C105" t="s">
        <v>445</v>
      </c>
      <c r="D105" t="s">
        <v>471</v>
      </c>
      <c r="E105" t="s">
        <v>472</v>
      </c>
      <c r="F105" s="2">
        <v>2</v>
      </c>
      <c r="G105">
        <f>1083+273</f>
        <v>1356</v>
      </c>
      <c r="H105">
        <f>1430+273</f>
        <v>1703</v>
      </c>
      <c r="I105">
        <v>1373</v>
      </c>
      <c r="J105" s="2">
        <f t="shared" si="106"/>
        <v>0.80622431004110395</v>
      </c>
      <c r="K105">
        <f t="shared" si="109"/>
        <v>7.1666666666666656E-4</v>
      </c>
      <c r="L105" t="s">
        <v>64</v>
      </c>
      <c r="M105">
        <v>0</v>
      </c>
      <c r="N105">
        <f t="shared" si="56"/>
        <v>0</v>
      </c>
      <c r="O105">
        <v>0</v>
      </c>
      <c r="P105">
        <f t="shared" si="57"/>
        <v>0</v>
      </c>
      <c r="Q105">
        <v>30</v>
      </c>
      <c r="R105">
        <f t="shared" si="58"/>
        <v>0.27861005900111574</v>
      </c>
      <c r="S105">
        <v>0.3</v>
      </c>
      <c r="T105">
        <f t="shared" si="59"/>
        <v>2.9765502269787922E-3</v>
      </c>
      <c r="U105">
        <v>0</v>
      </c>
      <c r="V105">
        <f t="shared" si="60"/>
        <v>0</v>
      </c>
      <c r="W105">
        <v>0.25</v>
      </c>
      <c r="X105">
        <f t="shared" si="61"/>
        <v>5.0504569827341953E-3</v>
      </c>
      <c r="Y105">
        <v>0</v>
      </c>
      <c r="Z105">
        <f t="shared" si="62"/>
        <v>0</v>
      </c>
      <c r="AA105">
        <v>0</v>
      </c>
      <c r="AB105">
        <f t="shared" si="63"/>
        <v>0</v>
      </c>
      <c r="AC105">
        <f t="shared" si="110"/>
        <v>53.179999999999993</v>
      </c>
      <c r="AD105">
        <f t="shared" si="64"/>
        <v>0.51907348294648181</v>
      </c>
      <c r="AE105">
        <v>0.02</v>
      </c>
      <c r="AF105">
        <f t="shared" si="65"/>
        <v>9.0771976891346597E-4</v>
      </c>
      <c r="AG105">
        <v>0.01</v>
      </c>
      <c r="AH105">
        <f t="shared" si="66"/>
        <v>1.7600443049161651E-4</v>
      </c>
      <c r="AI105">
        <v>0.01</v>
      </c>
      <c r="AJ105">
        <f t="shared" si="67"/>
        <v>1.6998868621983916E-4</v>
      </c>
      <c r="AK105">
        <v>0.2</v>
      </c>
      <c r="AL105">
        <f t="shared" si="68"/>
        <v>3.881616643695403E-3</v>
      </c>
      <c r="AM105">
        <v>15</v>
      </c>
      <c r="AN105">
        <f t="shared" si="69"/>
        <v>0.15724805934460553</v>
      </c>
      <c r="AO105">
        <v>1.25</v>
      </c>
      <c r="AP105">
        <f t="shared" si="70"/>
        <v>7.1019090216872032E-3</v>
      </c>
      <c r="AQ105">
        <v>2.15</v>
      </c>
      <c r="AR105">
        <f t="shared" si="71"/>
        <v>2.44831366212621E-2</v>
      </c>
      <c r="AS105">
        <v>0</v>
      </c>
      <c r="AT105">
        <f t="shared" si="72"/>
        <v>0</v>
      </c>
      <c r="AU105">
        <v>0</v>
      </c>
      <c r="AV105">
        <f t="shared" si="73"/>
        <v>0</v>
      </c>
      <c r="AW105">
        <v>0</v>
      </c>
      <c r="AX105">
        <f t="shared" si="74"/>
        <v>0</v>
      </c>
      <c r="AY105">
        <v>0</v>
      </c>
      <c r="AZ105">
        <f t="shared" si="75"/>
        <v>0</v>
      </c>
      <c r="BA105">
        <v>0.03</v>
      </c>
      <c r="BB105">
        <f t="shared" si="76"/>
        <v>3.2101632581421451E-4</v>
      </c>
      <c r="BC105">
        <v>0</v>
      </c>
      <c r="BD105">
        <f t="shared" si="77"/>
        <v>0</v>
      </c>
      <c r="BE105">
        <v>0</v>
      </c>
      <c r="BF105">
        <f t="shared" si="78"/>
        <v>0</v>
      </c>
      <c r="BG105">
        <v>0</v>
      </c>
      <c r="BH105">
        <f t="shared" si="79"/>
        <v>0</v>
      </c>
      <c r="BI105">
        <v>0</v>
      </c>
      <c r="BJ105">
        <f t="shared" si="80"/>
        <v>0</v>
      </c>
      <c r="BK105">
        <v>0</v>
      </c>
      <c r="BL105">
        <f t="shared" si="81"/>
        <v>0</v>
      </c>
      <c r="BM105">
        <v>0</v>
      </c>
      <c r="BN105">
        <f t="shared" si="82"/>
        <v>0</v>
      </c>
      <c r="BO105">
        <v>0</v>
      </c>
      <c r="BP105">
        <f t="shared" si="83"/>
        <v>0</v>
      </c>
      <c r="BQ105">
        <v>0</v>
      </c>
      <c r="BR105">
        <f t="shared" si="84"/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f t="shared" si="85"/>
        <v>0</v>
      </c>
      <c r="DE105">
        <v>0</v>
      </c>
      <c r="DF105">
        <f t="shared" si="86"/>
        <v>0</v>
      </c>
      <c r="DG105">
        <v>0</v>
      </c>
      <c r="DH105">
        <f t="shared" si="87"/>
        <v>0</v>
      </c>
      <c r="DI105">
        <v>0</v>
      </c>
      <c r="DJ105">
        <f t="shared" si="88"/>
        <v>0</v>
      </c>
      <c r="DK105">
        <v>0</v>
      </c>
      <c r="DL105">
        <f t="shared" si="89"/>
        <v>0</v>
      </c>
      <c r="DM105">
        <v>0</v>
      </c>
      <c r="DN105">
        <f t="shared" si="90"/>
        <v>0</v>
      </c>
      <c r="DO105">
        <v>0</v>
      </c>
      <c r="DP105">
        <f t="shared" si="91"/>
        <v>0</v>
      </c>
      <c r="DQ105">
        <v>0</v>
      </c>
      <c r="DR105">
        <f t="shared" si="92"/>
        <v>0</v>
      </c>
      <c r="DS105">
        <v>0</v>
      </c>
      <c r="DT105">
        <f t="shared" si="93"/>
        <v>0</v>
      </c>
      <c r="DU105">
        <v>0</v>
      </c>
      <c r="DV105">
        <f t="shared" si="94"/>
        <v>0</v>
      </c>
      <c r="DW105">
        <v>100</v>
      </c>
      <c r="DX105">
        <f t="shared" si="95"/>
        <v>1</v>
      </c>
      <c r="DY105">
        <v>0</v>
      </c>
      <c r="DZ105">
        <f t="shared" si="96"/>
        <v>0</v>
      </c>
      <c r="EA105">
        <v>0</v>
      </c>
      <c r="EB105">
        <f t="shared" si="97"/>
        <v>0</v>
      </c>
      <c r="EC105">
        <v>0</v>
      </c>
      <c r="ED105">
        <f t="shared" si="98"/>
        <v>0</v>
      </c>
      <c r="EE105">
        <v>0</v>
      </c>
      <c r="EF105">
        <f t="shared" si="99"/>
        <v>0</v>
      </c>
      <c r="EG105">
        <v>0</v>
      </c>
      <c r="EH105">
        <f t="shared" si="100"/>
        <v>0</v>
      </c>
      <c r="EI105">
        <v>0</v>
      </c>
      <c r="EJ105">
        <f t="shared" si="101"/>
        <v>0</v>
      </c>
      <c r="EK105">
        <v>0</v>
      </c>
      <c r="EL105">
        <f t="shared" si="102"/>
        <v>0</v>
      </c>
      <c r="EM105">
        <v>0</v>
      </c>
      <c r="EN105">
        <f t="shared" si="103"/>
        <v>0</v>
      </c>
      <c r="EO105">
        <v>0</v>
      </c>
      <c r="EP105">
        <f t="shared" si="104"/>
        <v>0</v>
      </c>
      <c r="EQ105">
        <v>0</v>
      </c>
      <c r="ER105">
        <f t="shared" si="105"/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 s="3" t="s">
        <v>473</v>
      </c>
      <c r="FF105" t="s">
        <v>264</v>
      </c>
    </row>
    <row r="106" spans="1:162" x14ac:dyDescent="0.45">
      <c r="A106">
        <v>105</v>
      </c>
      <c r="B106" t="s">
        <v>444</v>
      </c>
      <c r="C106" t="s">
        <v>450</v>
      </c>
      <c r="D106" t="s">
        <v>471</v>
      </c>
      <c r="E106" t="s">
        <v>472</v>
      </c>
      <c r="F106" s="2">
        <v>2</v>
      </c>
      <c r="G106">
        <f>985+273</f>
        <v>1258</v>
      </c>
      <c r="H106">
        <f t="shared" ref="H106:H111" si="111">1430+273</f>
        <v>1703</v>
      </c>
      <c r="I106">
        <v>1273</v>
      </c>
      <c r="J106" s="2">
        <f t="shared" si="106"/>
        <v>0.74750440399295359</v>
      </c>
      <c r="K106">
        <f t="shared" si="109"/>
        <v>7.1666666666666656E-4</v>
      </c>
      <c r="L106" t="s">
        <v>64</v>
      </c>
      <c r="M106">
        <v>0</v>
      </c>
      <c r="N106">
        <f t="shared" si="56"/>
        <v>0</v>
      </c>
      <c r="O106">
        <v>0</v>
      </c>
      <c r="P106">
        <f t="shared" si="57"/>
        <v>0</v>
      </c>
      <c r="Q106">
        <v>30</v>
      </c>
      <c r="R106">
        <f t="shared" si="58"/>
        <v>0.27861005900111574</v>
      </c>
      <c r="S106">
        <v>0.3</v>
      </c>
      <c r="T106">
        <f t="shared" si="59"/>
        <v>2.9765502269787922E-3</v>
      </c>
      <c r="U106">
        <v>0</v>
      </c>
      <c r="V106">
        <f t="shared" si="60"/>
        <v>0</v>
      </c>
      <c r="W106">
        <v>0.25</v>
      </c>
      <c r="X106">
        <f t="shared" si="61"/>
        <v>5.0504569827341953E-3</v>
      </c>
      <c r="Y106">
        <v>0</v>
      </c>
      <c r="Z106">
        <f t="shared" si="62"/>
        <v>0</v>
      </c>
      <c r="AA106">
        <v>0</v>
      </c>
      <c r="AB106">
        <f t="shared" si="63"/>
        <v>0</v>
      </c>
      <c r="AC106">
        <f t="shared" si="110"/>
        <v>53.179999999999993</v>
      </c>
      <c r="AD106">
        <f t="shared" si="64"/>
        <v>0.51907348294648181</v>
      </c>
      <c r="AE106">
        <v>0.02</v>
      </c>
      <c r="AF106">
        <f t="shared" si="65"/>
        <v>9.0771976891346597E-4</v>
      </c>
      <c r="AG106">
        <v>0.01</v>
      </c>
      <c r="AH106">
        <f t="shared" si="66"/>
        <v>1.7600443049161651E-4</v>
      </c>
      <c r="AI106">
        <v>0.01</v>
      </c>
      <c r="AJ106">
        <f t="shared" si="67"/>
        <v>1.6998868621983916E-4</v>
      </c>
      <c r="AK106">
        <v>0.2</v>
      </c>
      <c r="AL106">
        <f t="shared" si="68"/>
        <v>3.881616643695403E-3</v>
      </c>
      <c r="AM106">
        <v>15</v>
      </c>
      <c r="AN106">
        <f t="shared" si="69"/>
        <v>0.15724805934460553</v>
      </c>
      <c r="AO106">
        <v>1.25</v>
      </c>
      <c r="AP106">
        <f t="shared" si="70"/>
        <v>7.1019090216872032E-3</v>
      </c>
      <c r="AQ106">
        <v>2.15</v>
      </c>
      <c r="AR106">
        <f t="shared" si="71"/>
        <v>2.44831366212621E-2</v>
      </c>
      <c r="AS106">
        <v>0</v>
      </c>
      <c r="AT106">
        <f t="shared" si="72"/>
        <v>0</v>
      </c>
      <c r="AU106">
        <v>0</v>
      </c>
      <c r="AV106">
        <f t="shared" si="73"/>
        <v>0</v>
      </c>
      <c r="AW106">
        <v>0</v>
      </c>
      <c r="AX106">
        <f t="shared" si="74"/>
        <v>0</v>
      </c>
      <c r="AY106">
        <v>0</v>
      </c>
      <c r="AZ106">
        <f t="shared" si="75"/>
        <v>0</v>
      </c>
      <c r="BA106">
        <v>0.03</v>
      </c>
      <c r="BB106">
        <f t="shared" si="76"/>
        <v>3.2101632581421451E-4</v>
      </c>
      <c r="BC106">
        <v>0</v>
      </c>
      <c r="BD106">
        <f t="shared" si="77"/>
        <v>0</v>
      </c>
      <c r="BE106">
        <v>0</v>
      </c>
      <c r="BF106">
        <f t="shared" si="78"/>
        <v>0</v>
      </c>
      <c r="BG106">
        <v>0</v>
      </c>
      <c r="BH106">
        <f t="shared" si="79"/>
        <v>0</v>
      </c>
      <c r="BI106">
        <v>0</v>
      </c>
      <c r="BJ106">
        <f t="shared" si="80"/>
        <v>0</v>
      </c>
      <c r="BK106">
        <v>0</v>
      </c>
      <c r="BL106">
        <f t="shared" si="81"/>
        <v>0</v>
      </c>
      <c r="BM106">
        <v>0</v>
      </c>
      <c r="BN106">
        <f t="shared" si="82"/>
        <v>0</v>
      </c>
      <c r="BO106">
        <v>0</v>
      </c>
      <c r="BP106">
        <f t="shared" si="83"/>
        <v>0</v>
      </c>
      <c r="BQ106">
        <v>0</v>
      </c>
      <c r="BR106">
        <f t="shared" si="84"/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f t="shared" si="85"/>
        <v>0</v>
      </c>
      <c r="DE106">
        <v>0</v>
      </c>
      <c r="DF106">
        <f t="shared" si="86"/>
        <v>0</v>
      </c>
      <c r="DG106">
        <v>0</v>
      </c>
      <c r="DH106">
        <f t="shared" si="87"/>
        <v>0</v>
      </c>
      <c r="DI106">
        <v>0</v>
      </c>
      <c r="DJ106">
        <f t="shared" si="88"/>
        <v>0</v>
      </c>
      <c r="DK106">
        <v>0</v>
      </c>
      <c r="DL106">
        <f t="shared" si="89"/>
        <v>0</v>
      </c>
      <c r="DM106">
        <v>8</v>
      </c>
      <c r="DN106">
        <f t="shared" si="90"/>
        <v>4.584745557957786E-2</v>
      </c>
      <c r="DO106">
        <v>0</v>
      </c>
      <c r="DP106">
        <f t="shared" si="91"/>
        <v>0</v>
      </c>
      <c r="DQ106">
        <v>0</v>
      </c>
      <c r="DR106">
        <f t="shared" si="92"/>
        <v>0</v>
      </c>
      <c r="DS106">
        <v>0</v>
      </c>
      <c r="DT106">
        <f t="shared" si="93"/>
        <v>0</v>
      </c>
      <c r="DU106">
        <v>0</v>
      </c>
      <c r="DV106">
        <f t="shared" si="94"/>
        <v>0</v>
      </c>
      <c r="DW106">
        <v>85</v>
      </c>
      <c r="DX106">
        <f t="shared" si="95"/>
        <v>0.91000392118975515</v>
      </c>
      <c r="DY106">
        <v>7</v>
      </c>
      <c r="DZ106">
        <f t="shared" si="96"/>
        <v>4.4148623230666935E-2</v>
      </c>
      <c r="EA106">
        <v>0</v>
      </c>
      <c r="EB106">
        <f t="shared" si="97"/>
        <v>0</v>
      </c>
      <c r="EC106">
        <v>0</v>
      </c>
      <c r="ED106">
        <f t="shared" si="98"/>
        <v>0</v>
      </c>
      <c r="EE106">
        <v>0</v>
      </c>
      <c r="EF106">
        <f t="shared" si="99"/>
        <v>0</v>
      </c>
      <c r="EG106">
        <v>0</v>
      </c>
      <c r="EH106">
        <f t="shared" si="100"/>
        <v>0</v>
      </c>
      <c r="EI106">
        <v>0</v>
      </c>
      <c r="EJ106">
        <f t="shared" si="101"/>
        <v>0</v>
      </c>
      <c r="EK106">
        <v>0</v>
      </c>
      <c r="EL106">
        <f t="shared" si="102"/>
        <v>0</v>
      </c>
      <c r="EM106">
        <v>0</v>
      </c>
      <c r="EN106">
        <f t="shared" si="103"/>
        <v>0</v>
      </c>
      <c r="EO106">
        <v>0</v>
      </c>
      <c r="EP106">
        <f t="shared" si="104"/>
        <v>0</v>
      </c>
      <c r="EQ106">
        <v>0</v>
      </c>
      <c r="ER106">
        <f t="shared" si="105"/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 s="3" t="s">
        <v>474</v>
      </c>
      <c r="FF106" t="s">
        <v>264</v>
      </c>
    </row>
    <row r="107" spans="1:162" x14ac:dyDescent="0.45">
      <c r="A107">
        <v>106</v>
      </c>
      <c r="B107" t="s">
        <v>444</v>
      </c>
      <c r="C107" t="s">
        <v>475</v>
      </c>
      <c r="D107" t="s">
        <v>471</v>
      </c>
      <c r="E107" t="s">
        <v>472</v>
      </c>
      <c r="F107" s="2">
        <v>3</v>
      </c>
      <c r="G107">
        <f>660+273</f>
        <v>933</v>
      </c>
      <c r="H107">
        <f t="shared" si="111"/>
        <v>1703</v>
      </c>
      <c r="I107">
        <v>973</v>
      </c>
      <c r="J107" s="2">
        <f t="shared" si="106"/>
        <v>0.57134468584850262</v>
      </c>
      <c r="K107">
        <f t="shared" si="109"/>
        <v>7.1666666666666656E-4</v>
      </c>
      <c r="L107" t="s">
        <v>64</v>
      </c>
      <c r="M107">
        <v>0</v>
      </c>
      <c r="N107">
        <f t="shared" si="56"/>
        <v>0</v>
      </c>
      <c r="O107">
        <v>0</v>
      </c>
      <c r="P107">
        <f t="shared" si="57"/>
        <v>0</v>
      </c>
      <c r="Q107">
        <v>30</v>
      </c>
      <c r="R107">
        <f t="shared" si="58"/>
        <v>0.27861005900111574</v>
      </c>
      <c r="S107">
        <v>0.3</v>
      </c>
      <c r="T107">
        <f t="shared" si="59"/>
        <v>2.9765502269787922E-3</v>
      </c>
      <c r="U107">
        <v>0</v>
      </c>
      <c r="V107">
        <f t="shared" si="60"/>
        <v>0</v>
      </c>
      <c r="W107">
        <v>0.25</v>
      </c>
      <c r="X107">
        <f t="shared" si="61"/>
        <v>5.0504569827341953E-3</v>
      </c>
      <c r="Y107">
        <v>0</v>
      </c>
      <c r="Z107">
        <f t="shared" si="62"/>
        <v>0</v>
      </c>
      <c r="AA107">
        <v>0</v>
      </c>
      <c r="AB107">
        <f t="shared" si="63"/>
        <v>0</v>
      </c>
      <c r="AC107">
        <f t="shared" si="110"/>
        <v>53.179999999999993</v>
      </c>
      <c r="AD107">
        <f t="shared" si="64"/>
        <v>0.51907348294648181</v>
      </c>
      <c r="AE107">
        <v>0.02</v>
      </c>
      <c r="AF107">
        <f t="shared" si="65"/>
        <v>9.0771976891346597E-4</v>
      </c>
      <c r="AG107">
        <v>0.01</v>
      </c>
      <c r="AH107">
        <f t="shared" si="66"/>
        <v>1.7600443049161651E-4</v>
      </c>
      <c r="AI107">
        <v>0.01</v>
      </c>
      <c r="AJ107">
        <f t="shared" si="67"/>
        <v>1.6998868621983916E-4</v>
      </c>
      <c r="AK107">
        <v>0.2</v>
      </c>
      <c r="AL107">
        <f t="shared" si="68"/>
        <v>3.881616643695403E-3</v>
      </c>
      <c r="AM107">
        <v>15</v>
      </c>
      <c r="AN107">
        <f t="shared" si="69"/>
        <v>0.15724805934460553</v>
      </c>
      <c r="AO107">
        <v>1.25</v>
      </c>
      <c r="AP107">
        <f t="shared" si="70"/>
        <v>7.1019090216872032E-3</v>
      </c>
      <c r="AQ107">
        <v>2.15</v>
      </c>
      <c r="AR107">
        <f t="shared" si="71"/>
        <v>2.44831366212621E-2</v>
      </c>
      <c r="AS107">
        <v>0</v>
      </c>
      <c r="AT107">
        <f t="shared" si="72"/>
        <v>0</v>
      </c>
      <c r="AU107">
        <v>0</v>
      </c>
      <c r="AV107">
        <f t="shared" si="73"/>
        <v>0</v>
      </c>
      <c r="AW107">
        <v>0</v>
      </c>
      <c r="AX107">
        <f t="shared" si="74"/>
        <v>0</v>
      </c>
      <c r="AY107">
        <v>0</v>
      </c>
      <c r="AZ107">
        <f t="shared" si="75"/>
        <v>0</v>
      </c>
      <c r="BA107">
        <v>0.03</v>
      </c>
      <c r="BB107">
        <f t="shared" si="76"/>
        <v>3.2101632581421451E-4</v>
      </c>
      <c r="BC107">
        <v>0</v>
      </c>
      <c r="BD107">
        <f t="shared" si="77"/>
        <v>0</v>
      </c>
      <c r="BE107">
        <v>0</v>
      </c>
      <c r="BF107">
        <f t="shared" si="78"/>
        <v>0</v>
      </c>
      <c r="BG107">
        <v>0</v>
      </c>
      <c r="BH107">
        <f t="shared" si="79"/>
        <v>0</v>
      </c>
      <c r="BI107">
        <v>0</v>
      </c>
      <c r="BJ107">
        <f t="shared" si="80"/>
        <v>0</v>
      </c>
      <c r="BK107">
        <v>0</v>
      </c>
      <c r="BL107">
        <f t="shared" si="81"/>
        <v>0</v>
      </c>
      <c r="BM107">
        <v>0</v>
      </c>
      <c r="BN107">
        <f t="shared" si="82"/>
        <v>0</v>
      </c>
      <c r="BO107">
        <v>0</v>
      </c>
      <c r="BP107">
        <f t="shared" si="83"/>
        <v>0</v>
      </c>
      <c r="BQ107">
        <v>0</v>
      </c>
      <c r="BR107">
        <f t="shared" si="84"/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f t="shared" si="85"/>
        <v>0</v>
      </c>
      <c r="DE107">
        <v>0</v>
      </c>
      <c r="DF107">
        <f t="shared" si="86"/>
        <v>0</v>
      </c>
      <c r="DG107">
        <v>0</v>
      </c>
      <c r="DH107">
        <f t="shared" si="87"/>
        <v>0</v>
      </c>
      <c r="DI107">
        <v>0.1</v>
      </c>
      <c r="DJ107">
        <f t="shared" si="88"/>
        <v>4.1421242367341277E-4</v>
      </c>
      <c r="DK107">
        <v>0</v>
      </c>
      <c r="DL107">
        <f t="shared" si="89"/>
        <v>0</v>
      </c>
      <c r="DM107">
        <v>0</v>
      </c>
      <c r="DN107">
        <f t="shared" si="90"/>
        <v>0</v>
      </c>
      <c r="DO107">
        <v>0</v>
      </c>
      <c r="DP107">
        <f t="shared" si="91"/>
        <v>0</v>
      </c>
      <c r="DQ107">
        <v>0</v>
      </c>
      <c r="DR107">
        <f t="shared" si="92"/>
        <v>0</v>
      </c>
      <c r="DS107">
        <v>0</v>
      </c>
      <c r="DT107">
        <f t="shared" si="93"/>
        <v>0</v>
      </c>
      <c r="DU107">
        <v>0</v>
      </c>
      <c r="DV107">
        <f t="shared" si="94"/>
        <v>0</v>
      </c>
      <c r="DW107">
        <v>0.2</v>
      </c>
      <c r="DX107">
        <f t="shared" si="95"/>
        <v>8.5246436861500217E-4</v>
      </c>
      <c r="DY107">
        <v>0</v>
      </c>
      <c r="DZ107">
        <f t="shared" si="96"/>
        <v>0</v>
      </c>
      <c r="EA107">
        <v>0.05</v>
      </c>
      <c r="EB107">
        <f t="shared" si="97"/>
        <v>2.3073591224911542E-4</v>
      </c>
      <c r="EC107">
        <v>0</v>
      </c>
      <c r="ED107">
        <f t="shared" si="98"/>
        <v>0</v>
      </c>
      <c r="EE107">
        <v>0</v>
      </c>
      <c r="EF107">
        <f t="shared" si="99"/>
        <v>0</v>
      </c>
      <c r="EG107">
        <v>99</v>
      </c>
      <c r="EH107">
        <f t="shared" si="100"/>
        <v>0.9937920421082358</v>
      </c>
      <c r="EI107">
        <v>0.32500000000000001</v>
      </c>
      <c r="EJ107">
        <f t="shared" si="101"/>
        <v>1.5762805756650462E-3</v>
      </c>
      <c r="EK107">
        <f>0.65/2</f>
        <v>0.32500000000000001</v>
      </c>
      <c r="EL107">
        <f t="shared" si="102"/>
        <v>3.1342646115616424E-3</v>
      </c>
      <c r="EM107">
        <v>0</v>
      </c>
      <c r="EN107">
        <f t="shared" si="103"/>
        <v>0</v>
      </c>
      <c r="EO107">
        <v>0</v>
      </c>
      <c r="EP107">
        <f t="shared" si="104"/>
        <v>0</v>
      </c>
      <c r="EQ107">
        <v>0</v>
      </c>
      <c r="ER107">
        <f t="shared" si="105"/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 s="3" t="s">
        <v>476</v>
      </c>
      <c r="FF107" t="s">
        <v>264</v>
      </c>
    </row>
    <row r="108" spans="1:162" x14ac:dyDescent="0.45">
      <c r="A108">
        <v>107</v>
      </c>
      <c r="B108" t="s">
        <v>444</v>
      </c>
      <c r="C108" t="s">
        <v>477</v>
      </c>
      <c r="D108" t="s">
        <v>471</v>
      </c>
      <c r="E108" t="s">
        <v>472</v>
      </c>
      <c r="F108" s="2">
        <v>0</v>
      </c>
      <c r="G108">
        <f>660+273</f>
        <v>933</v>
      </c>
      <c r="H108">
        <f t="shared" si="111"/>
        <v>1703</v>
      </c>
      <c r="I108">
        <v>973</v>
      </c>
      <c r="J108" s="2">
        <f t="shared" si="106"/>
        <v>0.57134468584850262</v>
      </c>
      <c r="K108">
        <f t="shared" si="109"/>
        <v>7.1666666666666656E-4</v>
      </c>
      <c r="L108" t="s">
        <v>64</v>
      </c>
      <c r="M108">
        <v>0</v>
      </c>
      <c r="N108">
        <f t="shared" si="56"/>
        <v>0</v>
      </c>
      <c r="O108">
        <v>0</v>
      </c>
      <c r="P108">
        <f t="shared" si="57"/>
        <v>0</v>
      </c>
      <c r="Q108">
        <v>30</v>
      </c>
      <c r="R108">
        <f t="shared" si="58"/>
        <v>0.27861005900111574</v>
      </c>
      <c r="S108">
        <v>0.3</v>
      </c>
      <c r="T108">
        <f t="shared" si="59"/>
        <v>2.9765502269787922E-3</v>
      </c>
      <c r="U108">
        <v>0</v>
      </c>
      <c r="V108">
        <f t="shared" si="60"/>
        <v>0</v>
      </c>
      <c r="W108">
        <v>0.25</v>
      </c>
      <c r="X108">
        <f t="shared" si="61"/>
        <v>5.0504569827341953E-3</v>
      </c>
      <c r="Y108">
        <v>0</v>
      </c>
      <c r="Z108">
        <f t="shared" si="62"/>
        <v>0</v>
      </c>
      <c r="AA108">
        <v>0</v>
      </c>
      <c r="AB108">
        <f t="shared" si="63"/>
        <v>0</v>
      </c>
      <c r="AC108">
        <f t="shared" si="110"/>
        <v>53.179999999999993</v>
      </c>
      <c r="AD108">
        <f t="shared" si="64"/>
        <v>0.51907348294648181</v>
      </c>
      <c r="AE108">
        <v>0.02</v>
      </c>
      <c r="AF108">
        <f t="shared" si="65"/>
        <v>9.0771976891346597E-4</v>
      </c>
      <c r="AG108">
        <v>0.01</v>
      </c>
      <c r="AH108">
        <f t="shared" si="66"/>
        <v>1.7600443049161651E-4</v>
      </c>
      <c r="AI108">
        <v>0.01</v>
      </c>
      <c r="AJ108">
        <f t="shared" si="67"/>
        <v>1.6998868621983916E-4</v>
      </c>
      <c r="AK108">
        <v>0.2</v>
      </c>
      <c r="AL108">
        <f t="shared" si="68"/>
        <v>3.881616643695403E-3</v>
      </c>
      <c r="AM108">
        <v>15</v>
      </c>
      <c r="AN108">
        <f t="shared" si="69"/>
        <v>0.15724805934460553</v>
      </c>
      <c r="AO108">
        <v>1.25</v>
      </c>
      <c r="AP108">
        <f t="shared" si="70"/>
        <v>7.1019090216872032E-3</v>
      </c>
      <c r="AQ108">
        <v>2.15</v>
      </c>
      <c r="AR108">
        <f t="shared" si="71"/>
        <v>2.44831366212621E-2</v>
      </c>
      <c r="AS108">
        <v>0</v>
      </c>
      <c r="AT108">
        <f t="shared" si="72"/>
        <v>0</v>
      </c>
      <c r="AU108">
        <v>0</v>
      </c>
      <c r="AV108">
        <f t="shared" si="73"/>
        <v>0</v>
      </c>
      <c r="AW108">
        <v>0</v>
      </c>
      <c r="AX108">
        <f t="shared" si="74"/>
        <v>0</v>
      </c>
      <c r="AY108">
        <v>0</v>
      </c>
      <c r="AZ108">
        <f t="shared" si="75"/>
        <v>0</v>
      </c>
      <c r="BA108">
        <v>0.03</v>
      </c>
      <c r="BB108">
        <f t="shared" si="76"/>
        <v>3.2101632581421451E-4</v>
      </c>
      <c r="BC108">
        <v>0</v>
      </c>
      <c r="BD108">
        <f t="shared" si="77"/>
        <v>0</v>
      </c>
      <c r="BE108">
        <v>0</v>
      </c>
      <c r="BF108">
        <f t="shared" si="78"/>
        <v>0</v>
      </c>
      <c r="BG108">
        <v>0</v>
      </c>
      <c r="BH108">
        <f t="shared" si="79"/>
        <v>0</v>
      </c>
      <c r="BI108">
        <v>0</v>
      </c>
      <c r="BJ108">
        <f t="shared" si="80"/>
        <v>0</v>
      </c>
      <c r="BK108">
        <v>0</v>
      </c>
      <c r="BL108">
        <f t="shared" si="81"/>
        <v>0</v>
      </c>
      <c r="BM108">
        <v>0</v>
      </c>
      <c r="BN108">
        <f t="shared" si="82"/>
        <v>0</v>
      </c>
      <c r="BO108">
        <v>0</v>
      </c>
      <c r="BP108">
        <f t="shared" si="83"/>
        <v>0</v>
      </c>
      <c r="BQ108">
        <v>0</v>
      </c>
      <c r="BR108">
        <f t="shared" si="84"/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f t="shared" si="85"/>
        <v>0</v>
      </c>
      <c r="DE108">
        <v>0</v>
      </c>
      <c r="DF108">
        <f t="shared" si="86"/>
        <v>0</v>
      </c>
      <c r="DG108">
        <v>0</v>
      </c>
      <c r="DH108">
        <f t="shared" si="87"/>
        <v>0</v>
      </c>
      <c r="DI108">
        <v>0</v>
      </c>
      <c r="DJ108">
        <f t="shared" si="88"/>
        <v>0</v>
      </c>
      <c r="DK108">
        <v>0</v>
      </c>
      <c r="DL108">
        <f t="shared" si="89"/>
        <v>0</v>
      </c>
      <c r="DM108">
        <v>0</v>
      </c>
      <c r="DN108">
        <f t="shared" si="90"/>
        <v>0</v>
      </c>
      <c r="DO108">
        <v>0</v>
      </c>
      <c r="DP108">
        <f t="shared" si="91"/>
        <v>0</v>
      </c>
      <c r="DQ108">
        <v>0</v>
      </c>
      <c r="DR108">
        <f t="shared" si="92"/>
        <v>0</v>
      </c>
      <c r="DS108">
        <v>0</v>
      </c>
      <c r="DT108">
        <f t="shared" si="93"/>
        <v>0</v>
      </c>
      <c r="DU108">
        <v>0</v>
      </c>
      <c r="DV108">
        <f t="shared" si="94"/>
        <v>0</v>
      </c>
      <c r="DW108">
        <v>0</v>
      </c>
      <c r="DX108">
        <f t="shared" si="95"/>
        <v>0</v>
      </c>
      <c r="DY108">
        <v>0</v>
      </c>
      <c r="DZ108">
        <f t="shared" si="96"/>
        <v>0</v>
      </c>
      <c r="EA108">
        <v>0</v>
      </c>
      <c r="EB108">
        <f t="shared" si="97"/>
        <v>0</v>
      </c>
      <c r="EC108">
        <v>0</v>
      </c>
      <c r="ED108">
        <f t="shared" si="98"/>
        <v>0</v>
      </c>
      <c r="EE108">
        <v>0</v>
      </c>
      <c r="EF108">
        <f t="shared" si="99"/>
        <v>0</v>
      </c>
      <c r="EG108">
        <v>100</v>
      </c>
      <c r="EH108">
        <f t="shared" si="100"/>
        <v>1</v>
      </c>
      <c r="EI108">
        <v>0</v>
      </c>
      <c r="EJ108">
        <f t="shared" si="101"/>
        <v>0</v>
      </c>
      <c r="EK108">
        <v>0</v>
      </c>
      <c r="EL108">
        <f t="shared" si="102"/>
        <v>0</v>
      </c>
      <c r="EM108">
        <v>0</v>
      </c>
      <c r="EN108">
        <f t="shared" si="103"/>
        <v>0</v>
      </c>
      <c r="EO108">
        <v>0</v>
      </c>
      <c r="EP108">
        <f t="shared" si="104"/>
        <v>0</v>
      </c>
      <c r="EQ108">
        <v>0</v>
      </c>
      <c r="ER108">
        <f t="shared" si="105"/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 s="3" t="s">
        <v>478</v>
      </c>
      <c r="FF108" t="s">
        <v>264</v>
      </c>
    </row>
    <row r="109" spans="1:162" x14ac:dyDescent="0.45">
      <c r="A109">
        <v>108</v>
      </c>
      <c r="B109" t="s">
        <v>444</v>
      </c>
      <c r="C109" t="s">
        <v>479</v>
      </c>
      <c r="D109" t="s">
        <v>471</v>
      </c>
      <c r="E109" t="s">
        <v>472</v>
      </c>
      <c r="F109" s="2">
        <v>3</v>
      </c>
      <c r="G109">
        <f>1063+273</f>
        <v>1336</v>
      </c>
      <c r="H109">
        <f t="shared" si="111"/>
        <v>1703</v>
      </c>
      <c r="I109">
        <v>1373</v>
      </c>
      <c r="J109" s="2">
        <f t="shared" si="106"/>
        <v>0.80622431004110395</v>
      </c>
      <c r="K109">
        <f t="shared" si="109"/>
        <v>7.1666666666666656E-4</v>
      </c>
      <c r="L109" t="s">
        <v>64</v>
      </c>
      <c r="M109">
        <v>0</v>
      </c>
      <c r="N109">
        <f t="shared" si="56"/>
        <v>0</v>
      </c>
      <c r="O109">
        <v>0</v>
      </c>
      <c r="P109">
        <f t="shared" si="57"/>
        <v>0</v>
      </c>
      <c r="Q109">
        <v>30</v>
      </c>
      <c r="R109">
        <f t="shared" si="58"/>
        <v>0.27861005900111574</v>
      </c>
      <c r="S109">
        <v>0.3</v>
      </c>
      <c r="T109">
        <f t="shared" si="59"/>
        <v>2.9765502269787922E-3</v>
      </c>
      <c r="U109">
        <v>0</v>
      </c>
      <c r="V109">
        <f t="shared" si="60"/>
        <v>0</v>
      </c>
      <c r="W109">
        <v>0.25</v>
      </c>
      <c r="X109">
        <f t="shared" si="61"/>
        <v>5.0504569827341953E-3</v>
      </c>
      <c r="Y109">
        <v>0</v>
      </c>
      <c r="Z109">
        <f t="shared" si="62"/>
        <v>0</v>
      </c>
      <c r="AA109">
        <v>0</v>
      </c>
      <c r="AB109">
        <f t="shared" si="63"/>
        <v>0</v>
      </c>
      <c r="AC109">
        <f t="shared" si="110"/>
        <v>53.179999999999993</v>
      </c>
      <c r="AD109">
        <f t="shared" si="64"/>
        <v>0.51907348294648181</v>
      </c>
      <c r="AE109">
        <v>0.02</v>
      </c>
      <c r="AF109">
        <f t="shared" si="65"/>
        <v>9.0771976891346597E-4</v>
      </c>
      <c r="AG109">
        <v>0.01</v>
      </c>
      <c r="AH109">
        <f t="shared" si="66"/>
        <v>1.7600443049161651E-4</v>
      </c>
      <c r="AI109">
        <v>0.01</v>
      </c>
      <c r="AJ109">
        <f t="shared" si="67"/>
        <v>1.6998868621983916E-4</v>
      </c>
      <c r="AK109">
        <v>0.2</v>
      </c>
      <c r="AL109">
        <f t="shared" si="68"/>
        <v>3.881616643695403E-3</v>
      </c>
      <c r="AM109">
        <v>15</v>
      </c>
      <c r="AN109">
        <f t="shared" si="69"/>
        <v>0.15724805934460553</v>
      </c>
      <c r="AO109">
        <v>1.25</v>
      </c>
      <c r="AP109">
        <f t="shared" si="70"/>
        <v>7.1019090216872032E-3</v>
      </c>
      <c r="AQ109">
        <v>2.15</v>
      </c>
      <c r="AR109">
        <f t="shared" si="71"/>
        <v>2.44831366212621E-2</v>
      </c>
      <c r="AS109">
        <v>0</v>
      </c>
      <c r="AT109">
        <f t="shared" si="72"/>
        <v>0</v>
      </c>
      <c r="AU109">
        <v>0</v>
      </c>
      <c r="AV109">
        <f t="shared" si="73"/>
        <v>0</v>
      </c>
      <c r="AW109">
        <v>0</v>
      </c>
      <c r="AX109">
        <f t="shared" si="74"/>
        <v>0</v>
      </c>
      <c r="AY109">
        <v>0</v>
      </c>
      <c r="AZ109">
        <f t="shared" si="75"/>
        <v>0</v>
      </c>
      <c r="BA109">
        <v>0.03</v>
      </c>
      <c r="BB109">
        <f t="shared" si="76"/>
        <v>3.2101632581421451E-4</v>
      </c>
      <c r="BC109">
        <v>0</v>
      </c>
      <c r="BD109">
        <f t="shared" si="77"/>
        <v>0</v>
      </c>
      <c r="BE109">
        <v>0</v>
      </c>
      <c r="BF109">
        <f t="shared" si="78"/>
        <v>0</v>
      </c>
      <c r="BG109">
        <v>0</v>
      </c>
      <c r="BH109">
        <f t="shared" si="79"/>
        <v>0</v>
      </c>
      <c r="BI109">
        <v>0</v>
      </c>
      <c r="BJ109">
        <f t="shared" si="80"/>
        <v>0</v>
      </c>
      <c r="BK109">
        <v>0</v>
      </c>
      <c r="BL109">
        <f t="shared" si="81"/>
        <v>0</v>
      </c>
      <c r="BM109">
        <v>0</v>
      </c>
      <c r="BN109">
        <f t="shared" si="82"/>
        <v>0</v>
      </c>
      <c r="BO109">
        <v>0</v>
      </c>
      <c r="BP109">
        <f t="shared" si="83"/>
        <v>0</v>
      </c>
      <c r="BQ109">
        <v>0</v>
      </c>
      <c r="BR109">
        <f t="shared" si="84"/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f t="shared" si="85"/>
        <v>0</v>
      </c>
      <c r="DE109">
        <v>0</v>
      </c>
      <c r="DF109">
        <f t="shared" si="86"/>
        <v>0</v>
      </c>
      <c r="DG109">
        <v>0</v>
      </c>
      <c r="DH109">
        <f t="shared" si="87"/>
        <v>0</v>
      </c>
      <c r="DI109">
        <v>0</v>
      </c>
      <c r="DJ109">
        <f t="shared" si="88"/>
        <v>0</v>
      </c>
      <c r="DK109">
        <v>0</v>
      </c>
      <c r="DL109">
        <f t="shared" si="89"/>
        <v>0</v>
      </c>
      <c r="DM109">
        <v>0</v>
      </c>
      <c r="DN109">
        <f t="shared" si="90"/>
        <v>0</v>
      </c>
      <c r="DO109">
        <v>0</v>
      </c>
      <c r="DP109">
        <f t="shared" si="91"/>
        <v>0</v>
      </c>
      <c r="DQ109">
        <v>0</v>
      </c>
      <c r="DR109">
        <f t="shared" si="92"/>
        <v>0</v>
      </c>
      <c r="DS109">
        <v>0</v>
      </c>
      <c r="DT109">
        <f t="shared" si="93"/>
        <v>0</v>
      </c>
      <c r="DU109">
        <v>0</v>
      </c>
      <c r="DV109">
        <f t="shared" si="94"/>
        <v>0</v>
      </c>
      <c r="DW109">
        <v>0</v>
      </c>
      <c r="DX109">
        <f t="shared" si="95"/>
        <v>0</v>
      </c>
      <c r="DY109">
        <v>0</v>
      </c>
      <c r="DZ109">
        <f t="shared" si="96"/>
        <v>0</v>
      </c>
      <c r="EA109">
        <v>0</v>
      </c>
      <c r="EB109">
        <f t="shared" si="97"/>
        <v>0</v>
      </c>
      <c r="EC109">
        <v>100</v>
      </c>
      <c r="ED109">
        <f t="shared" si="98"/>
        <v>1</v>
      </c>
      <c r="EE109">
        <v>0</v>
      </c>
      <c r="EF109">
        <f t="shared" si="99"/>
        <v>0</v>
      </c>
      <c r="EG109">
        <v>0</v>
      </c>
      <c r="EH109">
        <f t="shared" si="100"/>
        <v>0</v>
      </c>
      <c r="EI109">
        <v>0</v>
      </c>
      <c r="EJ109">
        <f t="shared" si="101"/>
        <v>0</v>
      </c>
      <c r="EK109">
        <v>0</v>
      </c>
      <c r="EL109">
        <f t="shared" si="102"/>
        <v>0</v>
      </c>
      <c r="EM109">
        <v>0</v>
      </c>
      <c r="EN109">
        <f t="shared" si="103"/>
        <v>0</v>
      </c>
      <c r="EO109">
        <v>0</v>
      </c>
      <c r="EP109">
        <f t="shared" si="104"/>
        <v>0</v>
      </c>
      <c r="EQ109">
        <v>0</v>
      </c>
      <c r="ER109">
        <f t="shared" si="105"/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 s="3" t="s">
        <v>480</v>
      </c>
      <c r="FF109" t="s">
        <v>264</v>
      </c>
    </row>
    <row r="110" spans="1:162" x14ac:dyDescent="0.45">
      <c r="A110">
        <v>109</v>
      </c>
      <c r="B110" t="s">
        <v>444</v>
      </c>
      <c r="C110" t="s">
        <v>445</v>
      </c>
      <c r="D110" t="s">
        <v>481</v>
      </c>
      <c r="E110" t="s">
        <v>472</v>
      </c>
      <c r="F110" s="2">
        <v>2</v>
      </c>
      <c r="G110">
        <f>1083+273</f>
        <v>1356</v>
      </c>
      <c r="H110">
        <f>1430+273</f>
        <v>1703</v>
      </c>
      <c r="I110">
        <v>1373</v>
      </c>
      <c r="J110" s="2">
        <f t="shared" si="106"/>
        <v>0.80622431004110395</v>
      </c>
      <c r="K110">
        <f t="shared" si="109"/>
        <v>7.1666666666666656E-4</v>
      </c>
      <c r="L110" t="s">
        <v>64</v>
      </c>
      <c r="M110">
        <v>0</v>
      </c>
      <c r="N110">
        <f t="shared" si="56"/>
        <v>0</v>
      </c>
      <c r="O110">
        <v>0</v>
      </c>
      <c r="P110">
        <f t="shared" si="57"/>
        <v>0</v>
      </c>
      <c r="Q110">
        <v>30</v>
      </c>
      <c r="R110">
        <f t="shared" si="58"/>
        <v>0.27861005900111574</v>
      </c>
      <c r="S110">
        <v>0.3</v>
      </c>
      <c r="T110">
        <f t="shared" si="59"/>
        <v>2.9765502269787922E-3</v>
      </c>
      <c r="U110">
        <v>0</v>
      </c>
      <c r="V110">
        <f t="shared" si="60"/>
        <v>0</v>
      </c>
      <c r="W110">
        <v>0.25</v>
      </c>
      <c r="X110">
        <f t="shared" si="61"/>
        <v>5.0504569827341953E-3</v>
      </c>
      <c r="Y110">
        <v>0</v>
      </c>
      <c r="Z110">
        <f t="shared" si="62"/>
        <v>0</v>
      </c>
      <c r="AA110">
        <v>0</v>
      </c>
      <c r="AB110">
        <f t="shared" si="63"/>
        <v>0</v>
      </c>
      <c r="AC110">
        <f t="shared" si="110"/>
        <v>53.179999999999993</v>
      </c>
      <c r="AD110">
        <f t="shared" si="64"/>
        <v>0.51907348294648181</v>
      </c>
      <c r="AE110">
        <v>0.02</v>
      </c>
      <c r="AF110">
        <f t="shared" si="65"/>
        <v>9.0771976891346597E-4</v>
      </c>
      <c r="AG110">
        <v>0.01</v>
      </c>
      <c r="AH110">
        <f t="shared" si="66"/>
        <v>1.7600443049161651E-4</v>
      </c>
      <c r="AI110">
        <v>0.01</v>
      </c>
      <c r="AJ110">
        <f t="shared" si="67"/>
        <v>1.6998868621983916E-4</v>
      </c>
      <c r="AK110">
        <v>0.2</v>
      </c>
      <c r="AL110">
        <f t="shared" si="68"/>
        <v>3.881616643695403E-3</v>
      </c>
      <c r="AM110">
        <v>15</v>
      </c>
      <c r="AN110">
        <f t="shared" si="69"/>
        <v>0.15724805934460553</v>
      </c>
      <c r="AO110">
        <v>1.25</v>
      </c>
      <c r="AP110">
        <f t="shared" si="70"/>
        <v>7.1019090216872032E-3</v>
      </c>
      <c r="AQ110">
        <v>2.15</v>
      </c>
      <c r="AR110">
        <f t="shared" si="71"/>
        <v>2.44831366212621E-2</v>
      </c>
      <c r="AS110">
        <v>0</v>
      </c>
      <c r="AT110">
        <f t="shared" si="72"/>
        <v>0</v>
      </c>
      <c r="AU110">
        <v>0</v>
      </c>
      <c r="AV110">
        <f t="shared" si="73"/>
        <v>0</v>
      </c>
      <c r="AW110">
        <v>0</v>
      </c>
      <c r="AX110">
        <f t="shared" si="74"/>
        <v>0</v>
      </c>
      <c r="AY110">
        <v>0</v>
      </c>
      <c r="AZ110">
        <f t="shared" si="75"/>
        <v>0</v>
      </c>
      <c r="BA110">
        <v>0.03</v>
      </c>
      <c r="BB110">
        <f t="shared" si="76"/>
        <v>3.2101632581421451E-4</v>
      </c>
      <c r="BC110">
        <v>0</v>
      </c>
      <c r="BD110">
        <f t="shared" si="77"/>
        <v>0</v>
      </c>
      <c r="BE110">
        <v>0</v>
      </c>
      <c r="BF110">
        <f t="shared" si="78"/>
        <v>0</v>
      </c>
      <c r="BG110">
        <v>0</v>
      </c>
      <c r="BH110">
        <f t="shared" si="79"/>
        <v>0</v>
      </c>
      <c r="BI110">
        <v>0</v>
      </c>
      <c r="BJ110">
        <f t="shared" si="80"/>
        <v>0</v>
      </c>
      <c r="BK110">
        <v>0</v>
      </c>
      <c r="BL110">
        <f t="shared" si="81"/>
        <v>0</v>
      </c>
      <c r="BM110">
        <v>0</v>
      </c>
      <c r="BN110">
        <f t="shared" si="82"/>
        <v>0</v>
      </c>
      <c r="BO110">
        <v>0</v>
      </c>
      <c r="BP110">
        <f t="shared" si="83"/>
        <v>0</v>
      </c>
      <c r="BQ110">
        <v>0</v>
      </c>
      <c r="BR110">
        <f t="shared" si="84"/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f t="shared" si="85"/>
        <v>0</v>
      </c>
      <c r="DE110">
        <v>0</v>
      </c>
      <c r="DF110">
        <f t="shared" si="86"/>
        <v>0</v>
      </c>
      <c r="DG110">
        <v>0</v>
      </c>
      <c r="DH110">
        <f t="shared" si="87"/>
        <v>0</v>
      </c>
      <c r="DI110">
        <v>0</v>
      </c>
      <c r="DJ110">
        <f t="shared" si="88"/>
        <v>0</v>
      </c>
      <c r="DK110">
        <v>0</v>
      </c>
      <c r="DL110">
        <f t="shared" si="89"/>
        <v>0</v>
      </c>
      <c r="DM110">
        <v>0</v>
      </c>
      <c r="DN110">
        <f t="shared" si="90"/>
        <v>0</v>
      </c>
      <c r="DO110">
        <v>0</v>
      </c>
      <c r="DP110">
        <f t="shared" si="91"/>
        <v>0</v>
      </c>
      <c r="DQ110">
        <v>0</v>
      </c>
      <c r="DR110">
        <f t="shared" si="92"/>
        <v>0</v>
      </c>
      <c r="DS110">
        <v>0</v>
      </c>
      <c r="DT110">
        <f t="shared" si="93"/>
        <v>0</v>
      </c>
      <c r="DU110">
        <v>0</v>
      </c>
      <c r="DV110">
        <f t="shared" si="94"/>
        <v>0</v>
      </c>
      <c r="DW110">
        <v>100</v>
      </c>
      <c r="DX110">
        <f t="shared" si="95"/>
        <v>1</v>
      </c>
      <c r="DY110">
        <v>0</v>
      </c>
      <c r="DZ110">
        <f t="shared" si="96"/>
        <v>0</v>
      </c>
      <c r="EA110">
        <v>0</v>
      </c>
      <c r="EB110">
        <f t="shared" si="97"/>
        <v>0</v>
      </c>
      <c r="EC110">
        <v>0</v>
      </c>
      <c r="ED110">
        <f t="shared" si="98"/>
        <v>0</v>
      </c>
      <c r="EE110">
        <v>0</v>
      </c>
      <c r="EF110">
        <f t="shared" si="99"/>
        <v>0</v>
      </c>
      <c r="EG110">
        <v>0</v>
      </c>
      <c r="EH110">
        <f t="shared" si="100"/>
        <v>0</v>
      </c>
      <c r="EI110">
        <v>0</v>
      </c>
      <c r="EJ110">
        <f t="shared" si="101"/>
        <v>0</v>
      </c>
      <c r="EK110">
        <v>0</v>
      </c>
      <c r="EL110">
        <f t="shared" si="102"/>
        <v>0</v>
      </c>
      <c r="EM110">
        <v>0</v>
      </c>
      <c r="EN110">
        <f t="shared" si="103"/>
        <v>0</v>
      </c>
      <c r="EO110">
        <v>0</v>
      </c>
      <c r="EP110">
        <f t="shared" si="104"/>
        <v>0</v>
      </c>
      <c r="EQ110">
        <v>0</v>
      </c>
      <c r="ER110">
        <f t="shared" si="105"/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 s="3" t="s">
        <v>482</v>
      </c>
      <c r="FF110" t="s">
        <v>264</v>
      </c>
    </row>
    <row r="111" spans="1:162" x14ac:dyDescent="0.45">
      <c r="A111">
        <v>110</v>
      </c>
      <c r="B111" t="s">
        <v>444</v>
      </c>
      <c r="C111" t="s">
        <v>450</v>
      </c>
      <c r="D111" t="s">
        <v>481</v>
      </c>
      <c r="E111" t="s">
        <v>472</v>
      </c>
      <c r="F111" s="2">
        <v>2</v>
      </c>
      <c r="G111">
        <f>985+273</f>
        <v>1258</v>
      </c>
      <c r="H111">
        <f t="shared" si="111"/>
        <v>1703</v>
      </c>
      <c r="I111">
        <v>1273</v>
      </c>
      <c r="J111" s="2">
        <f t="shared" si="106"/>
        <v>0.74750440399295359</v>
      </c>
      <c r="K111">
        <f t="shared" si="109"/>
        <v>7.1666666666666656E-4</v>
      </c>
      <c r="L111" t="s">
        <v>64</v>
      </c>
      <c r="M111">
        <v>0</v>
      </c>
      <c r="N111">
        <f t="shared" si="56"/>
        <v>0</v>
      </c>
      <c r="O111">
        <v>0</v>
      </c>
      <c r="P111">
        <f t="shared" si="57"/>
        <v>0</v>
      </c>
      <c r="Q111">
        <v>30</v>
      </c>
      <c r="R111">
        <f t="shared" si="58"/>
        <v>0.27861005900111574</v>
      </c>
      <c r="S111">
        <v>0.3</v>
      </c>
      <c r="T111">
        <f t="shared" si="59"/>
        <v>2.9765502269787922E-3</v>
      </c>
      <c r="U111">
        <v>0</v>
      </c>
      <c r="V111">
        <f t="shared" si="60"/>
        <v>0</v>
      </c>
      <c r="W111">
        <v>0.25</v>
      </c>
      <c r="X111">
        <f t="shared" si="61"/>
        <v>5.0504569827341953E-3</v>
      </c>
      <c r="Y111">
        <v>0</v>
      </c>
      <c r="Z111">
        <f t="shared" si="62"/>
        <v>0</v>
      </c>
      <c r="AA111">
        <v>0</v>
      </c>
      <c r="AB111">
        <f t="shared" si="63"/>
        <v>0</v>
      </c>
      <c r="AC111">
        <f t="shared" si="110"/>
        <v>53.179999999999993</v>
      </c>
      <c r="AD111">
        <f t="shared" si="64"/>
        <v>0.51907348294648181</v>
      </c>
      <c r="AE111">
        <v>0.02</v>
      </c>
      <c r="AF111">
        <f t="shared" si="65"/>
        <v>9.0771976891346597E-4</v>
      </c>
      <c r="AG111">
        <v>0.01</v>
      </c>
      <c r="AH111">
        <f t="shared" si="66"/>
        <v>1.7600443049161651E-4</v>
      </c>
      <c r="AI111">
        <v>0.01</v>
      </c>
      <c r="AJ111">
        <f t="shared" si="67"/>
        <v>1.6998868621983916E-4</v>
      </c>
      <c r="AK111">
        <v>0.2</v>
      </c>
      <c r="AL111">
        <f t="shared" si="68"/>
        <v>3.881616643695403E-3</v>
      </c>
      <c r="AM111">
        <v>15</v>
      </c>
      <c r="AN111">
        <f t="shared" si="69"/>
        <v>0.15724805934460553</v>
      </c>
      <c r="AO111">
        <v>1.25</v>
      </c>
      <c r="AP111">
        <f t="shared" si="70"/>
        <v>7.1019090216872032E-3</v>
      </c>
      <c r="AQ111">
        <v>2.15</v>
      </c>
      <c r="AR111">
        <f t="shared" si="71"/>
        <v>2.44831366212621E-2</v>
      </c>
      <c r="AS111">
        <v>0</v>
      </c>
      <c r="AT111">
        <f t="shared" si="72"/>
        <v>0</v>
      </c>
      <c r="AU111">
        <v>0</v>
      </c>
      <c r="AV111">
        <f t="shared" si="73"/>
        <v>0</v>
      </c>
      <c r="AW111">
        <v>0</v>
      </c>
      <c r="AX111">
        <f t="shared" si="74"/>
        <v>0</v>
      </c>
      <c r="AY111">
        <v>0</v>
      </c>
      <c r="AZ111">
        <f t="shared" si="75"/>
        <v>0</v>
      </c>
      <c r="BA111">
        <v>0.03</v>
      </c>
      <c r="BB111">
        <f t="shared" si="76"/>
        <v>3.2101632581421451E-4</v>
      </c>
      <c r="BC111">
        <v>0</v>
      </c>
      <c r="BD111">
        <f t="shared" si="77"/>
        <v>0</v>
      </c>
      <c r="BE111">
        <v>0</v>
      </c>
      <c r="BF111">
        <f t="shared" si="78"/>
        <v>0</v>
      </c>
      <c r="BG111">
        <v>0</v>
      </c>
      <c r="BH111">
        <f t="shared" si="79"/>
        <v>0</v>
      </c>
      <c r="BI111">
        <v>0</v>
      </c>
      <c r="BJ111">
        <f t="shared" si="80"/>
        <v>0</v>
      </c>
      <c r="BK111">
        <v>0</v>
      </c>
      <c r="BL111">
        <f t="shared" si="81"/>
        <v>0</v>
      </c>
      <c r="BM111">
        <v>0</v>
      </c>
      <c r="BN111">
        <f t="shared" si="82"/>
        <v>0</v>
      </c>
      <c r="BO111">
        <v>0</v>
      </c>
      <c r="BP111">
        <f t="shared" si="83"/>
        <v>0</v>
      </c>
      <c r="BQ111">
        <v>0</v>
      </c>
      <c r="BR111">
        <f t="shared" si="84"/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f t="shared" si="85"/>
        <v>0</v>
      </c>
      <c r="DE111">
        <v>0</v>
      </c>
      <c r="DF111">
        <f t="shared" si="86"/>
        <v>0</v>
      </c>
      <c r="DG111">
        <v>0</v>
      </c>
      <c r="DH111">
        <f t="shared" si="87"/>
        <v>0</v>
      </c>
      <c r="DI111">
        <v>0</v>
      </c>
      <c r="DJ111">
        <f t="shared" si="88"/>
        <v>0</v>
      </c>
      <c r="DK111">
        <v>0</v>
      </c>
      <c r="DL111">
        <f t="shared" si="89"/>
        <v>0</v>
      </c>
      <c r="DM111">
        <v>8</v>
      </c>
      <c r="DN111">
        <f t="shared" si="90"/>
        <v>4.584745557957786E-2</v>
      </c>
      <c r="DO111">
        <v>0</v>
      </c>
      <c r="DP111">
        <f t="shared" si="91"/>
        <v>0</v>
      </c>
      <c r="DQ111">
        <v>0</v>
      </c>
      <c r="DR111">
        <f t="shared" si="92"/>
        <v>0</v>
      </c>
      <c r="DS111">
        <v>0</v>
      </c>
      <c r="DT111">
        <f t="shared" si="93"/>
        <v>0</v>
      </c>
      <c r="DU111">
        <v>0</v>
      </c>
      <c r="DV111">
        <f t="shared" si="94"/>
        <v>0</v>
      </c>
      <c r="DW111">
        <v>85</v>
      </c>
      <c r="DX111">
        <f t="shared" si="95"/>
        <v>0.91000392118975515</v>
      </c>
      <c r="DY111">
        <v>7</v>
      </c>
      <c r="DZ111">
        <f t="shared" si="96"/>
        <v>4.4148623230666935E-2</v>
      </c>
      <c r="EA111">
        <v>0</v>
      </c>
      <c r="EB111">
        <f t="shared" si="97"/>
        <v>0</v>
      </c>
      <c r="EC111">
        <v>0</v>
      </c>
      <c r="ED111">
        <f t="shared" si="98"/>
        <v>0</v>
      </c>
      <c r="EE111">
        <v>0</v>
      </c>
      <c r="EF111">
        <f t="shared" si="99"/>
        <v>0</v>
      </c>
      <c r="EG111">
        <v>0</v>
      </c>
      <c r="EH111">
        <f t="shared" si="100"/>
        <v>0</v>
      </c>
      <c r="EI111">
        <v>0</v>
      </c>
      <c r="EJ111">
        <f t="shared" si="101"/>
        <v>0</v>
      </c>
      <c r="EK111">
        <v>0</v>
      </c>
      <c r="EL111">
        <f t="shared" si="102"/>
        <v>0</v>
      </c>
      <c r="EM111">
        <v>0</v>
      </c>
      <c r="EN111">
        <f t="shared" si="103"/>
        <v>0</v>
      </c>
      <c r="EO111">
        <v>0</v>
      </c>
      <c r="EP111">
        <f t="shared" si="104"/>
        <v>0</v>
      </c>
      <c r="EQ111">
        <v>0</v>
      </c>
      <c r="ER111">
        <f t="shared" si="105"/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 s="3" t="s">
        <v>483</v>
      </c>
      <c r="FF111" t="s">
        <v>264</v>
      </c>
    </row>
    <row r="112" spans="1:162" x14ac:dyDescent="0.45">
      <c r="A112">
        <v>111</v>
      </c>
      <c r="B112" t="s">
        <v>484</v>
      </c>
      <c r="C112" t="s">
        <v>445</v>
      </c>
      <c r="D112" t="s">
        <v>485</v>
      </c>
      <c r="E112" t="s">
        <v>486</v>
      </c>
      <c r="F112" s="2">
        <v>2</v>
      </c>
      <c r="G112">
        <f>1083+273</f>
        <v>1356</v>
      </c>
      <c r="H112">
        <v>1773</v>
      </c>
      <c r="I112">
        <v>1373</v>
      </c>
      <c r="J112" s="2">
        <f t="shared" si="106"/>
        <v>0.77439368302312461</v>
      </c>
      <c r="K112">
        <f t="shared" si="109"/>
        <v>7.1666666666666656E-4</v>
      </c>
      <c r="L112" t="s">
        <v>373</v>
      </c>
      <c r="M112">
        <v>0</v>
      </c>
      <c r="N112">
        <f t="shared" si="56"/>
        <v>0</v>
      </c>
      <c r="O112">
        <v>0</v>
      </c>
      <c r="P112">
        <f t="shared" si="57"/>
        <v>0</v>
      </c>
      <c r="Q112">
        <v>9</v>
      </c>
      <c r="R112">
        <f t="shared" si="58"/>
        <v>8.1899863599696379E-2</v>
      </c>
      <c r="S112">
        <v>0.3</v>
      </c>
      <c r="T112">
        <f t="shared" si="59"/>
        <v>2.9166099082616886E-3</v>
      </c>
      <c r="U112">
        <v>0</v>
      </c>
      <c r="V112">
        <f t="shared" si="60"/>
        <v>0</v>
      </c>
      <c r="W112">
        <v>0</v>
      </c>
      <c r="X112">
        <f t="shared" si="61"/>
        <v>0</v>
      </c>
      <c r="Y112">
        <v>0</v>
      </c>
      <c r="Z112">
        <f t="shared" si="62"/>
        <v>0</v>
      </c>
      <c r="AA112">
        <v>0</v>
      </c>
      <c r="AB112">
        <f t="shared" si="63"/>
        <v>0</v>
      </c>
      <c r="AC112">
        <f t="shared" si="110"/>
        <v>88.31</v>
      </c>
      <c r="AD112">
        <f t="shared" si="64"/>
        <v>0.84460865335724022</v>
      </c>
      <c r="AE112">
        <v>0.2</v>
      </c>
      <c r="AF112">
        <f t="shared" si="65"/>
        <v>8.8944055031962618E-3</v>
      </c>
      <c r="AG112">
        <v>0.1</v>
      </c>
      <c r="AH112">
        <f t="shared" si="66"/>
        <v>1.724601389948129E-3</v>
      </c>
      <c r="AI112">
        <v>0.1</v>
      </c>
      <c r="AJ112">
        <f t="shared" si="67"/>
        <v>1.6656553685116182E-3</v>
      </c>
      <c r="AK112">
        <v>0.2</v>
      </c>
      <c r="AL112">
        <f t="shared" si="68"/>
        <v>3.8034505382986633E-3</v>
      </c>
      <c r="AM112">
        <v>0.7</v>
      </c>
      <c r="AN112">
        <f t="shared" si="69"/>
        <v>7.1904688106772408E-3</v>
      </c>
      <c r="AO112">
        <v>1</v>
      </c>
      <c r="AP112">
        <f t="shared" si="70"/>
        <v>5.567115389482338E-3</v>
      </c>
      <c r="AQ112">
        <v>0</v>
      </c>
      <c r="AR112">
        <f t="shared" si="71"/>
        <v>0</v>
      </c>
      <c r="AS112">
        <v>0</v>
      </c>
      <c r="AT112">
        <f t="shared" si="72"/>
        <v>0</v>
      </c>
      <c r="AU112">
        <v>0</v>
      </c>
      <c r="AV112">
        <f t="shared" si="73"/>
        <v>0</v>
      </c>
      <c r="AW112">
        <v>0</v>
      </c>
      <c r="AX112">
        <f t="shared" si="74"/>
        <v>0</v>
      </c>
      <c r="AY112">
        <v>0</v>
      </c>
      <c r="AZ112">
        <f t="shared" si="75"/>
        <v>0</v>
      </c>
      <c r="BA112">
        <v>0.09</v>
      </c>
      <c r="BB112">
        <f t="shared" si="76"/>
        <v>9.4365556619599921E-4</v>
      </c>
      <c r="BC112">
        <v>4.5</v>
      </c>
      <c r="BD112">
        <f t="shared" si="77"/>
        <v>4.07855205684916E-2</v>
      </c>
      <c r="BE112">
        <v>0</v>
      </c>
      <c r="BF112">
        <f t="shared" si="78"/>
        <v>0</v>
      </c>
      <c r="BG112">
        <v>0</v>
      </c>
      <c r="BH112">
        <f t="shared" si="79"/>
        <v>0</v>
      </c>
      <c r="BI112">
        <v>0</v>
      </c>
      <c r="BJ112">
        <f t="shared" si="80"/>
        <v>0</v>
      </c>
      <c r="BK112">
        <v>0</v>
      </c>
      <c r="BL112">
        <f t="shared" si="81"/>
        <v>0</v>
      </c>
      <c r="BM112">
        <v>0</v>
      </c>
      <c r="BN112">
        <f t="shared" si="82"/>
        <v>0</v>
      </c>
      <c r="BO112">
        <v>0</v>
      </c>
      <c r="BP112">
        <f t="shared" si="83"/>
        <v>0</v>
      </c>
      <c r="BQ112">
        <v>0</v>
      </c>
      <c r="BR112">
        <f t="shared" si="84"/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f t="shared" si="85"/>
        <v>0</v>
      </c>
      <c r="DE112">
        <v>0</v>
      </c>
      <c r="DF112">
        <f t="shared" si="86"/>
        <v>0</v>
      </c>
      <c r="DG112">
        <v>0</v>
      </c>
      <c r="DH112">
        <f t="shared" si="87"/>
        <v>0</v>
      </c>
      <c r="DI112">
        <v>0</v>
      </c>
      <c r="DJ112">
        <f t="shared" si="88"/>
        <v>0</v>
      </c>
      <c r="DK112">
        <v>0</v>
      </c>
      <c r="DL112">
        <f t="shared" si="89"/>
        <v>0</v>
      </c>
      <c r="DM112">
        <v>0</v>
      </c>
      <c r="DN112">
        <f t="shared" si="90"/>
        <v>0</v>
      </c>
      <c r="DO112">
        <v>0</v>
      </c>
      <c r="DP112">
        <f t="shared" si="91"/>
        <v>0</v>
      </c>
      <c r="DQ112">
        <v>0</v>
      </c>
      <c r="DR112">
        <f t="shared" si="92"/>
        <v>0</v>
      </c>
      <c r="DS112">
        <v>0</v>
      </c>
      <c r="DT112">
        <f t="shared" si="93"/>
        <v>0</v>
      </c>
      <c r="DU112">
        <v>0</v>
      </c>
      <c r="DV112">
        <f t="shared" si="94"/>
        <v>0</v>
      </c>
      <c r="DW112">
        <v>100</v>
      </c>
      <c r="DX112">
        <f t="shared" si="95"/>
        <v>1</v>
      </c>
      <c r="DY112">
        <v>0</v>
      </c>
      <c r="DZ112">
        <f t="shared" si="96"/>
        <v>0</v>
      </c>
      <c r="EA112">
        <v>0</v>
      </c>
      <c r="EB112">
        <f t="shared" si="97"/>
        <v>0</v>
      </c>
      <c r="EC112">
        <v>0</v>
      </c>
      <c r="ED112">
        <f t="shared" si="98"/>
        <v>0</v>
      </c>
      <c r="EE112">
        <v>0</v>
      </c>
      <c r="EF112">
        <f t="shared" si="99"/>
        <v>0</v>
      </c>
      <c r="EG112">
        <v>0</v>
      </c>
      <c r="EH112">
        <f t="shared" si="100"/>
        <v>0</v>
      </c>
      <c r="EI112">
        <v>0</v>
      </c>
      <c r="EJ112">
        <f t="shared" si="101"/>
        <v>0</v>
      </c>
      <c r="EK112">
        <v>0</v>
      </c>
      <c r="EL112">
        <f t="shared" si="102"/>
        <v>0</v>
      </c>
      <c r="EM112">
        <v>0</v>
      </c>
      <c r="EN112">
        <f t="shared" si="103"/>
        <v>0</v>
      </c>
      <c r="EO112">
        <v>0</v>
      </c>
      <c r="EP112">
        <f t="shared" si="104"/>
        <v>0</v>
      </c>
      <c r="EQ112">
        <v>0</v>
      </c>
      <c r="ER112">
        <f t="shared" si="105"/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 s="3" t="s">
        <v>487</v>
      </c>
      <c r="FF112" t="s">
        <v>264</v>
      </c>
    </row>
    <row r="113" spans="1:162" x14ac:dyDescent="0.45">
      <c r="A113">
        <v>112</v>
      </c>
      <c r="B113" t="s">
        <v>444</v>
      </c>
      <c r="C113" t="s">
        <v>445</v>
      </c>
      <c r="D113">
        <v>430</v>
      </c>
      <c r="E113" t="s">
        <v>488</v>
      </c>
      <c r="F113" s="2">
        <v>2</v>
      </c>
      <c r="G113">
        <f>1083+273</f>
        <v>1356</v>
      </c>
      <c r="H113">
        <f t="shared" ref="H113:H118" si="112">1515+273</f>
        <v>1788</v>
      </c>
      <c r="I113">
        <v>1373</v>
      </c>
      <c r="J113" s="2">
        <f t="shared" si="106"/>
        <v>0.76789709172259513</v>
      </c>
      <c r="K113">
        <f t="shared" si="109"/>
        <v>7.1666666666666656E-4</v>
      </c>
      <c r="L113" t="s">
        <v>442</v>
      </c>
      <c r="M113">
        <v>0</v>
      </c>
      <c r="N113">
        <f t="shared" si="56"/>
        <v>0</v>
      </c>
      <c r="O113">
        <v>0</v>
      </c>
      <c r="P113">
        <f t="shared" si="57"/>
        <v>0</v>
      </c>
      <c r="Q113">
        <v>0</v>
      </c>
      <c r="R113">
        <f t="shared" si="58"/>
        <v>0</v>
      </c>
      <c r="S113">
        <v>1</v>
      </c>
      <c r="T113">
        <f t="shared" si="59"/>
        <v>9.8782605187795434E-3</v>
      </c>
      <c r="U113">
        <v>0</v>
      </c>
      <c r="V113">
        <f t="shared" si="60"/>
        <v>0</v>
      </c>
      <c r="W113">
        <v>0</v>
      </c>
      <c r="X113">
        <f t="shared" si="61"/>
        <v>0</v>
      </c>
      <c r="Y113">
        <v>0</v>
      </c>
      <c r="Z113">
        <f t="shared" si="62"/>
        <v>0</v>
      </c>
      <c r="AA113">
        <v>0</v>
      </c>
      <c r="AB113">
        <f t="shared" si="63"/>
        <v>0</v>
      </c>
      <c r="AC113">
        <f t="shared" si="110"/>
        <v>78.809999999999988</v>
      </c>
      <c r="AD113">
        <f t="shared" si="64"/>
        <v>0.76586170252598795</v>
      </c>
      <c r="AE113">
        <v>0.12</v>
      </c>
      <c r="AF113">
        <f t="shared" si="65"/>
        <v>5.4224000970595557E-3</v>
      </c>
      <c r="AG113">
        <v>0.04</v>
      </c>
      <c r="AH113">
        <f t="shared" si="66"/>
        <v>7.0092589781170251E-4</v>
      </c>
      <c r="AI113">
        <v>0.03</v>
      </c>
      <c r="AJ113">
        <f t="shared" si="67"/>
        <v>5.0772644830728237E-4</v>
      </c>
      <c r="AK113">
        <v>1</v>
      </c>
      <c r="AL113">
        <f t="shared" si="68"/>
        <v>1.9322849028171496E-2</v>
      </c>
      <c r="AM113">
        <v>19</v>
      </c>
      <c r="AN113">
        <f t="shared" si="69"/>
        <v>0.19830613548388248</v>
      </c>
      <c r="AO113">
        <v>0</v>
      </c>
      <c r="AP113">
        <f t="shared" si="70"/>
        <v>0</v>
      </c>
      <c r="AQ113">
        <v>0</v>
      </c>
      <c r="AR113">
        <f t="shared" si="71"/>
        <v>0</v>
      </c>
      <c r="AS113">
        <v>0</v>
      </c>
      <c r="AT113">
        <f t="shared" si="72"/>
        <v>0</v>
      </c>
      <c r="AU113">
        <v>0</v>
      </c>
      <c r="AV113">
        <f t="shared" si="73"/>
        <v>0</v>
      </c>
      <c r="AW113">
        <v>0</v>
      </c>
      <c r="AX113">
        <f t="shared" si="74"/>
        <v>0</v>
      </c>
      <c r="AY113">
        <v>0</v>
      </c>
      <c r="AZ113">
        <f t="shared" si="75"/>
        <v>0</v>
      </c>
      <c r="BA113">
        <v>0</v>
      </c>
      <c r="BB113">
        <f t="shared" si="76"/>
        <v>0</v>
      </c>
      <c r="BC113">
        <v>0</v>
      </c>
      <c r="BD113">
        <f t="shared" si="77"/>
        <v>0</v>
      </c>
      <c r="BE113">
        <v>0</v>
      </c>
      <c r="BF113">
        <f t="shared" si="78"/>
        <v>0</v>
      </c>
      <c r="BG113">
        <v>0</v>
      </c>
      <c r="BH113">
        <f t="shared" si="79"/>
        <v>0</v>
      </c>
      <c r="BI113">
        <v>0</v>
      </c>
      <c r="BJ113">
        <f t="shared" si="80"/>
        <v>0</v>
      </c>
      <c r="BK113">
        <v>0</v>
      </c>
      <c r="BL113">
        <f t="shared" si="81"/>
        <v>0</v>
      </c>
      <c r="BM113">
        <v>0</v>
      </c>
      <c r="BN113">
        <f t="shared" si="82"/>
        <v>0</v>
      </c>
      <c r="BO113">
        <v>0</v>
      </c>
      <c r="BP113">
        <f t="shared" si="83"/>
        <v>0</v>
      </c>
      <c r="BQ113">
        <v>0</v>
      </c>
      <c r="BR113">
        <f t="shared" si="84"/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f t="shared" si="85"/>
        <v>0</v>
      </c>
      <c r="DE113">
        <v>0</v>
      </c>
      <c r="DF113">
        <f t="shared" si="86"/>
        <v>0</v>
      </c>
      <c r="DG113">
        <v>0</v>
      </c>
      <c r="DH113">
        <f t="shared" si="87"/>
        <v>0</v>
      </c>
      <c r="DI113">
        <v>0</v>
      </c>
      <c r="DJ113">
        <f t="shared" si="88"/>
        <v>0</v>
      </c>
      <c r="DK113">
        <v>0</v>
      </c>
      <c r="DL113">
        <f t="shared" si="89"/>
        <v>0</v>
      </c>
      <c r="DM113">
        <v>0</v>
      </c>
      <c r="DN113">
        <f t="shared" si="90"/>
        <v>0</v>
      </c>
      <c r="DO113">
        <v>0</v>
      </c>
      <c r="DP113">
        <f t="shared" si="91"/>
        <v>0</v>
      </c>
      <c r="DQ113">
        <v>0</v>
      </c>
      <c r="DR113">
        <f t="shared" si="92"/>
        <v>0</v>
      </c>
      <c r="DS113">
        <v>0</v>
      </c>
      <c r="DT113">
        <f t="shared" si="93"/>
        <v>0</v>
      </c>
      <c r="DU113">
        <v>0</v>
      </c>
      <c r="DV113">
        <f t="shared" si="94"/>
        <v>0</v>
      </c>
      <c r="DW113">
        <v>100</v>
      </c>
      <c r="DX113">
        <f t="shared" si="95"/>
        <v>1</v>
      </c>
      <c r="DY113">
        <v>0</v>
      </c>
      <c r="DZ113">
        <f t="shared" si="96"/>
        <v>0</v>
      </c>
      <c r="EA113">
        <v>0</v>
      </c>
      <c r="EB113">
        <f t="shared" si="97"/>
        <v>0</v>
      </c>
      <c r="EC113">
        <v>0</v>
      </c>
      <c r="ED113">
        <f t="shared" si="98"/>
        <v>0</v>
      </c>
      <c r="EE113">
        <v>0</v>
      </c>
      <c r="EF113">
        <f t="shared" si="99"/>
        <v>0</v>
      </c>
      <c r="EG113">
        <v>0</v>
      </c>
      <c r="EH113">
        <f t="shared" si="100"/>
        <v>0</v>
      </c>
      <c r="EI113">
        <v>0</v>
      </c>
      <c r="EJ113">
        <f t="shared" si="101"/>
        <v>0</v>
      </c>
      <c r="EK113">
        <v>0</v>
      </c>
      <c r="EL113">
        <f t="shared" si="102"/>
        <v>0</v>
      </c>
      <c r="EM113">
        <v>0</v>
      </c>
      <c r="EN113">
        <f t="shared" si="103"/>
        <v>0</v>
      </c>
      <c r="EO113">
        <v>0</v>
      </c>
      <c r="EP113">
        <f t="shared" si="104"/>
        <v>0</v>
      </c>
      <c r="EQ113">
        <v>0</v>
      </c>
      <c r="ER113">
        <f t="shared" si="105"/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 s="3" t="s">
        <v>489</v>
      </c>
      <c r="FF113" t="s">
        <v>264</v>
      </c>
    </row>
    <row r="114" spans="1:162" x14ac:dyDescent="0.45">
      <c r="A114">
        <v>113</v>
      </c>
      <c r="B114" t="s">
        <v>444</v>
      </c>
      <c r="C114" t="s">
        <v>450</v>
      </c>
      <c r="D114">
        <v>430</v>
      </c>
      <c r="E114" t="s">
        <v>488</v>
      </c>
      <c r="F114" s="2">
        <v>0</v>
      </c>
      <c r="G114">
        <f>985+273</f>
        <v>1258</v>
      </c>
      <c r="H114">
        <f t="shared" si="112"/>
        <v>1788</v>
      </c>
      <c r="I114">
        <v>1273</v>
      </c>
      <c r="J114" s="2">
        <f t="shared" si="106"/>
        <v>0.71196868008948544</v>
      </c>
      <c r="K114">
        <f t="shared" si="109"/>
        <v>7.1666666666666656E-4</v>
      </c>
      <c r="L114" t="s">
        <v>442</v>
      </c>
      <c r="M114">
        <v>0</v>
      </c>
      <c r="N114">
        <f t="shared" si="56"/>
        <v>0</v>
      </c>
      <c r="O114">
        <v>0</v>
      </c>
      <c r="P114">
        <f t="shared" si="57"/>
        <v>0</v>
      </c>
      <c r="Q114">
        <v>0</v>
      </c>
      <c r="R114">
        <f t="shared" si="58"/>
        <v>0</v>
      </c>
      <c r="S114">
        <v>1</v>
      </c>
      <c r="T114">
        <f t="shared" si="59"/>
        <v>9.8782605187795434E-3</v>
      </c>
      <c r="U114">
        <v>0</v>
      </c>
      <c r="V114">
        <f t="shared" si="60"/>
        <v>0</v>
      </c>
      <c r="W114">
        <v>0</v>
      </c>
      <c r="X114">
        <f t="shared" si="61"/>
        <v>0</v>
      </c>
      <c r="Y114">
        <v>0</v>
      </c>
      <c r="Z114">
        <f t="shared" si="62"/>
        <v>0</v>
      </c>
      <c r="AA114">
        <v>0</v>
      </c>
      <c r="AB114">
        <f t="shared" si="63"/>
        <v>0</v>
      </c>
      <c r="AC114">
        <f t="shared" si="110"/>
        <v>78.809999999999988</v>
      </c>
      <c r="AD114">
        <f t="shared" si="64"/>
        <v>0.76586170252598795</v>
      </c>
      <c r="AE114">
        <v>0.12</v>
      </c>
      <c r="AF114">
        <f t="shared" si="65"/>
        <v>5.4224000970595557E-3</v>
      </c>
      <c r="AG114">
        <v>0.04</v>
      </c>
      <c r="AH114">
        <f t="shared" si="66"/>
        <v>7.0092589781170251E-4</v>
      </c>
      <c r="AI114">
        <v>0.03</v>
      </c>
      <c r="AJ114">
        <f t="shared" si="67"/>
        <v>5.0772644830728237E-4</v>
      </c>
      <c r="AK114">
        <v>1</v>
      </c>
      <c r="AL114">
        <f t="shared" si="68"/>
        <v>1.9322849028171496E-2</v>
      </c>
      <c r="AM114">
        <v>19</v>
      </c>
      <c r="AN114">
        <f t="shared" si="69"/>
        <v>0.19830613548388248</v>
      </c>
      <c r="AO114">
        <v>0</v>
      </c>
      <c r="AP114">
        <f t="shared" si="70"/>
        <v>0</v>
      </c>
      <c r="AQ114">
        <v>0</v>
      </c>
      <c r="AR114">
        <f t="shared" si="71"/>
        <v>0</v>
      </c>
      <c r="AS114">
        <v>0</v>
      </c>
      <c r="AT114">
        <f t="shared" si="72"/>
        <v>0</v>
      </c>
      <c r="AU114">
        <v>0</v>
      </c>
      <c r="AV114">
        <f t="shared" si="73"/>
        <v>0</v>
      </c>
      <c r="AW114">
        <v>0</v>
      </c>
      <c r="AX114">
        <f t="shared" si="74"/>
        <v>0</v>
      </c>
      <c r="AY114">
        <v>0</v>
      </c>
      <c r="AZ114">
        <f t="shared" si="75"/>
        <v>0</v>
      </c>
      <c r="BA114">
        <v>0</v>
      </c>
      <c r="BB114">
        <f t="shared" si="76"/>
        <v>0</v>
      </c>
      <c r="BC114">
        <v>0</v>
      </c>
      <c r="BD114">
        <f t="shared" si="77"/>
        <v>0</v>
      </c>
      <c r="BE114">
        <v>0</v>
      </c>
      <c r="BF114">
        <f t="shared" si="78"/>
        <v>0</v>
      </c>
      <c r="BG114">
        <v>0</v>
      </c>
      <c r="BH114">
        <f t="shared" si="79"/>
        <v>0</v>
      </c>
      <c r="BI114">
        <v>0</v>
      </c>
      <c r="BJ114">
        <f t="shared" si="80"/>
        <v>0</v>
      </c>
      <c r="BK114">
        <v>0</v>
      </c>
      <c r="BL114">
        <f t="shared" si="81"/>
        <v>0</v>
      </c>
      <c r="BM114">
        <v>0</v>
      </c>
      <c r="BN114">
        <f t="shared" si="82"/>
        <v>0</v>
      </c>
      <c r="BO114">
        <v>0</v>
      </c>
      <c r="BP114">
        <f t="shared" si="83"/>
        <v>0</v>
      </c>
      <c r="BQ114">
        <v>0</v>
      </c>
      <c r="BR114">
        <f t="shared" si="84"/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f t="shared" si="85"/>
        <v>0</v>
      </c>
      <c r="DE114">
        <v>0</v>
      </c>
      <c r="DF114">
        <f t="shared" si="86"/>
        <v>0</v>
      </c>
      <c r="DG114">
        <v>0</v>
      </c>
      <c r="DH114">
        <f t="shared" si="87"/>
        <v>0</v>
      </c>
      <c r="DI114">
        <v>0</v>
      </c>
      <c r="DJ114">
        <f t="shared" si="88"/>
        <v>0</v>
      </c>
      <c r="DK114">
        <v>0</v>
      </c>
      <c r="DL114">
        <f t="shared" si="89"/>
        <v>0</v>
      </c>
      <c r="DM114">
        <v>8</v>
      </c>
      <c r="DN114">
        <f t="shared" si="90"/>
        <v>4.584745557957786E-2</v>
      </c>
      <c r="DO114">
        <v>0</v>
      </c>
      <c r="DP114">
        <f t="shared" si="91"/>
        <v>0</v>
      </c>
      <c r="DQ114">
        <v>0</v>
      </c>
      <c r="DR114">
        <f t="shared" si="92"/>
        <v>0</v>
      </c>
      <c r="DS114">
        <v>0</v>
      </c>
      <c r="DT114">
        <f t="shared" si="93"/>
        <v>0</v>
      </c>
      <c r="DU114">
        <v>0</v>
      </c>
      <c r="DV114">
        <f t="shared" si="94"/>
        <v>0</v>
      </c>
      <c r="DW114">
        <v>85</v>
      </c>
      <c r="DX114">
        <f t="shared" si="95"/>
        <v>0.91000392118975515</v>
      </c>
      <c r="DY114">
        <v>7</v>
      </c>
      <c r="DZ114">
        <f t="shared" si="96"/>
        <v>4.4148623230666935E-2</v>
      </c>
      <c r="EA114">
        <v>0</v>
      </c>
      <c r="EB114">
        <f t="shared" si="97"/>
        <v>0</v>
      </c>
      <c r="EC114">
        <v>0</v>
      </c>
      <c r="ED114">
        <f t="shared" si="98"/>
        <v>0</v>
      </c>
      <c r="EE114">
        <v>0</v>
      </c>
      <c r="EF114">
        <f t="shared" si="99"/>
        <v>0</v>
      </c>
      <c r="EG114">
        <v>0</v>
      </c>
      <c r="EH114">
        <f t="shared" si="100"/>
        <v>0</v>
      </c>
      <c r="EI114">
        <v>0</v>
      </c>
      <c r="EJ114">
        <f t="shared" si="101"/>
        <v>0</v>
      </c>
      <c r="EK114">
        <v>0</v>
      </c>
      <c r="EL114">
        <f t="shared" si="102"/>
        <v>0</v>
      </c>
      <c r="EM114">
        <v>0</v>
      </c>
      <c r="EN114">
        <f t="shared" si="103"/>
        <v>0</v>
      </c>
      <c r="EO114">
        <v>0</v>
      </c>
      <c r="EP114">
        <f t="shared" si="104"/>
        <v>0</v>
      </c>
      <c r="EQ114">
        <v>0</v>
      </c>
      <c r="ER114">
        <f t="shared" si="105"/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 s="3" t="s">
        <v>490</v>
      </c>
      <c r="FF114" t="s">
        <v>264</v>
      </c>
    </row>
    <row r="115" spans="1:162" x14ac:dyDescent="0.45">
      <c r="A115">
        <v>114</v>
      </c>
      <c r="B115" t="s">
        <v>444</v>
      </c>
      <c r="C115" t="s">
        <v>452</v>
      </c>
      <c r="D115">
        <v>430</v>
      </c>
      <c r="E115" t="s">
        <v>488</v>
      </c>
      <c r="F115" s="2">
        <v>0</v>
      </c>
      <c r="G115">
        <f>730+273</f>
        <v>1003</v>
      </c>
      <c r="H115">
        <f t="shared" si="112"/>
        <v>1788</v>
      </c>
      <c r="I115">
        <v>1073</v>
      </c>
      <c r="J115" s="2">
        <f t="shared" si="106"/>
        <v>0.60011185682326618</v>
      </c>
      <c r="K115">
        <f t="shared" si="109"/>
        <v>7.1666666666666656E-4</v>
      </c>
      <c r="L115" t="s">
        <v>442</v>
      </c>
      <c r="M115">
        <v>0</v>
      </c>
      <c r="N115">
        <f t="shared" si="56"/>
        <v>0</v>
      </c>
      <c r="O115">
        <v>0</v>
      </c>
      <c r="P115">
        <f t="shared" si="57"/>
        <v>0</v>
      </c>
      <c r="Q115">
        <v>0</v>
      </c>
      <c r="R115">
        <f t="shared" si="58"/>
        <v>0</v>
      </c>
      <c r="S115">
        <v>1</v>
      </c>
      <c r="T115">
        <f t="shared" si="59"/>
        <v>9.8782605187795434E-3</v>
      </c>
      <c r="U115">
        <v>0</v>
      </c>
      <c r="V115">
        <f t="shared" si="60"/>
        <v>0</v>
      </c>
      <c r="W115">
        <v>0</v>
      </c>
      <c r="X115">
        <f t="shared" si="61"/>
        <v>0</v>
      </c>
      <c r="Y115">
        <v>0</v>
      </c>
      <c r="Z115">
        <f t="shared" si="62"/>
        <v>0</v>
      </c>
      <c r="AA115">
        <v>0</v>
      </c>
      <c r="AB115">
        <f t="shared" si="63"/>
        <v>0</v>
      </c>
      <c r="AC115">
        <f t="shared" si="110"/>
        <v>78.809999999999988</v>
      </c>
      <c r="AD115">
        <f t="shared" si="64"/>
        <v>0.76586170252598795</v>
      </c>
      <c r="AE115">
        <v>0.12</v>
      </c>
      <c r="AF115">
        <f t="shared" si="65"/>
        <v>5.4224000970595557E-3</v>
      </c>
      <c r="AG115">
        <v>0.04</v>
      </c>
      <c r="AH115">
        <f t="shared" si="66"/>
        <v>7.0092589781170251E-4</v>
      </c>
      <c r="AI115">
        <v>0.03</v>
      </c>
      <c r="AJ115">
        <f t="shared" si="67"/>
        <v>5.0772644830728237E-4</v>
      </c>
      <c r="AK115">
        <v>1</v>
      </c>
      <c r="AL115">
        <f t="shared" si="68"/>
        <v>1.9322849028171496E-2</v>
      </c>
      <c r="AM115">
        <v>19</v>
      </c>
      <c r="AN115">
        <f t="shared" si="69"/>
        <v>0.19830613548388248</v>
      </c>
      <c r="AO115">
        <v>0</v>
      </c>
      <c r="AP115">
        <f t="shared" si="70"/>
        <v>0</v>
      </c>
      <c r="AQ115">
        <v>0</v>
      </c>
      <c r="AR115">
        <f t="shared" si="71"/>
        <v>0</v>
      </c>
      <c r="AS115">
        <v>0</v>
      </c>
      <c r="AT115">
        <f t="shared" si="72"/>
        <v>0</v>
      </c>
      <c r="AU115">
        <v>0</v>
      </c>
      <c r="AV115">
        <f t="shared" si="73"/>
        <v>0</v>
      </c>
      <c r="AW115">
        <v>0</v>
      </c>
      <c r="AX115">
        <f t="shared" si="74"/>
        <v>0</v>
      </c>
      <c r="AY115">
        <v>0</v>
      </c>
      <c r="AZ115">
        <f t="shared" si="75"/>
        <v>0</v>
      </c>
      <c r="BA115">
        <v>0</v>
      </c>
      <c r="BB115">
        <f t="shared" si="76"/>
        <v>0</v>
      </c>
      <c r="BC115">
        <v>0</v>
      </c>
      <c r="BD115">
        <f t="shared" si="77"/>
        <v>0</v>
      </c>
      <c r="BE115">
        <v>0</v>
      </c>
      <c r="BF115">
        <f t="shared" si="78"/>
        <v>0</v>
      </c>
      <c r="BG115">
        <v>0</v>
      </c>
      <c r="BH115">
        <f t="shared" si="79"/>
        <v>0</v>
      </c>
      <c r="BI115">
        <v>0</v>
      </c>
      <c r="BJ115">
        <f t="shared" si="80"/>
        <v>0</v>
      </c>
      <c r="BK115">
        <v>0</v>
      </c>
      <c r="BL115">
        <f t="shared" si="81"/>
        <v>0</v>
      </c>
      <c r="BM115">
        <v>0</v>
      </c>
      <c r="BN115">
        <f t="shared" si="82"/>
        <v>0</v>
      </c>
      <c r="BO115">
        <v>0</v>
      </c>
      <c r="BP115">
        <f t="shared" si="83"/>
        <v>0</v>
      </c>
      <c r="BQ115">
        <v>0</v>
      </c>
      <c r="BR115">
        <f t="shared" si="84"/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f t="shared" si="85"/>
        <v>0</v>
      </c>
      <c r="DE115">
        <v>0</v>
      </c>
      <c r="DF115">
        <f t="shared" si="86"/>
        <v>0</v>
      </c>
      <c r="DG115">
        <v>0</v>
      </c>
      <c r="DH115">
        <f t="shared" si="87"/>
        <v>0</v>
      </c>
      <c r="DI115">
        <v>0</v>
      </c>
      <c r="DJ115">
        <f t="shared" si="88"/>
        <v>0</v>
      </c>
      <c r="DK115">
        <v>0</v>
      </c>
      <c r="DL115">
        <f t="shared" si="89"/>
        <v>0</v>
      </c>
      <c r="DM115">
        <v>7</v>
      </c>
      <c r="DN115">
        <f t="shared" si="90"/>
        <v>5.092989299687263E-2</v>
      </c>
      <c r="DO115">
        <v>0</v>
      </c>
      <c r="DP115">
        <f t="shared" si="91"/>
        <v>0</v>
      </c>
      <c r="DQ115">
        <v>0</v>
      </c>
      <c r="DR115">
        <f t="shared" si="92"/>
        <v>0</v>
      </c>
      <c r="DS115">
        <v>0</v>
      </c>
      <c r="DT115">
        <f t="shared" si="93"/>
        <v>0</v>
      </c>
      <c r="DU115">
        <v>0</v>
      </c>
      <c r="DV115">
        <f t="shared" si="94"/>
        <v>0</v>
      </c>
      <c r="DW115">
        <v>33</v>
      </c>
      <c r="DX115">
        <f t="shared" si="95"/>
        <v>0.44852613117772661</v>
      </c>
      <c r="DY115">
        <v>57</v>
      </c>
      <c r="DZ115">
        <f t="shared" si="96"/>
        <v>0.45639770580678041</v>
      </c>
      <c r="EA115">
        <v>3</v>
      </c>
      <c r="EB115">
        <f t="shared" si="97"/>
        <v>4.4146270018620357E-2</v>
      </c>
      <c r="EC115">
        <v>0</v>
      </c>
      <c r="ED115">
        <f t="shared" si="98"/>
        <v>0</v>
      </c>
      <c r="EE115">
        <v>0</v>
      </c>
      <c r="EF115">
        <f t="shared" si="99"/>
        <v>0</v>
      </c>
      <c r="EG115">
        <v>0</v>
      </c>
      <c r="EH115">
        <f t="shared" si="100"/>
        <v>0</v>
      </c>
      <c r="EI115">
        <v>0</v>
      </c>
      <c r="EJ115">
        <f t="shared" si="101"/>
        <v>0</v>
      </c>
      <c r="EK115">
        <v>0</v>
      </c>
      <c r="EL115">
        <f t="shared" si="102"/>
        <v>0</v>
      </c>
      <c r="EM115">
        <v>0</v>
      </c>
      <c r="EN115">
        <f t="shared" si="103"/>
        <v>0</v>
      </c>
      <c r="EO115">
        <v>0</v>
      </c>
      <c r="EP115">
        <f t="shared" si="104"/>
        <v>0</v>
      </c>
      <c r="EQ115">
        <v>0</v>
      </c>
      <c r="ER115">
        <f t="shared" si="105"/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 s="3" t="s">
        <v>491</v>
      </c>
      <c r="FF115" t="s">
        <v>264</v>
      </c>
    </row>
    <row r="116" spans="1:162" x14ac:dyDescent="0.45">
      <c r="A116">
        <v>115</v>
      </c>
      <c r="B116" t="s">
        <v>444</v>
      </c>
      <c r="C116" t="s">
        <v>454</v>
      </c>
      <c r="D116">
        <v>430</v>
      </c>
      <c r="E116" t="s">
        <v>488</v>
      </c>
      <c r="F116" s="2">
        <v>0</v>
      </c>
      <c r="G116">
        <f>845+273</f>
        <v>1118</v>
      </c>
      <c r="H116">
        <f t="shared" si="112"/>
        <v>1788</v>
      </c>
      <c r="I116">
        <f>950+273</f>
        <v>1223</v>
      </c>
      <c r="J116" s="2">
        <f t="shared" si="106"/>
        <v>0.68400447427293065</v>
      </c>
      <c r="K116">
        <f t="shared" si="109"/>
        <v>7.1666666666666656E-4</v>
      </c>
      <c r="L116" t="s">
        <v>442</v>
      </c>
      <c r="M116">
        <v>0</v>
      </c>
      <c r="N116">
        <f t="shared" si="56"/>
        <v>0</v>
      </c>
      <c r="O116">
        <v>0</v>
      </c>
      <c r="P116">
        <f t="shared" si="57"/>
        <v>0</v>
      </c>
      <c r="Q116">
        <v>0</v>
      </c>
      <c r="R116">
        <f t="shared" si="58"/>
        <v>0</v>
      </c>
      <c r="S116">
        <v>1</v>
      </c>
      <c r="T116">
        <f t="shared" si="59"/>
        <v>9.8782605187795434E-3</v>
      </c>
      <c r="U116">
        <v>0</v>
      </c>
      <c r="V116">
        <f t="shared" si="60"/>
        <v>0</v>
      </c>
      <c r="W116">
        <v>0</v>
      </c>
      <c r="X116">
        <f t="shared" si="61"/>
        <v>0</v>
      </c>
      <c r="Y116">
        <v>0</v>
      </c>
      <c r="Z116">
        <f t="shared" si="62"/>
        <v>0</v>
      </c>
      <c r="AA116">
        <v>0</v>
      </c>
      <c r="AB116">
        <f t="shared" si="63"/>
        <v>0</v>
      </c>
      <c r="AC116">
        <f t="shared" si="110"/>
        <v>78.809999999999988</v>
      </c>
      <c r="AD116">
        <f t="shared" si="64"/>
        <v>0.76586170252598795</v>
      </c>
      <c r="AE116">
        <v>0.12</v>
      </c>
      <c r="AF116">
        <f t="shared" si="65"/>
        <v>5.4224000970595557E-3</v>
      </c>
      <c r="AG116">
        <v>0.04</v>
      </c>
      <c r="AH116">
        <f t="shared" si="66"/>
        <v>7.0092589781170251E-4</v>
      </c>
      <c r="AI116">
        <v>0.03</v>
      </c>
      <c r="AJ116">
        <f t="shared" si="67"/>
        <v>5.0772644830728237E-4</v>
      </c>
      <c r="AK116">
        <v>1</v>
      </c>
      <c r="AL116">
        <f t="shared" si="68"/>
        <v>1.9322849028171496E-2</v>
      </c>
      <c r="AM116">
        <v>19</v>
      </c>
      <c r="AN116">
        <f t="shared" si="69"/>
        <v>0.19830613548388248</v>
      </c>
      <c r="AO116">
        <v>0</v>
      </c>
      <c r="AP116">
        <f t="shared" si="70"/>
        <v>0</v>
      </c>
      <c r="AQ116">
        <v>0</v>
      </c>
      <c r="AR116">
        <f t="shared" si="71"/>
        <v>0</v>
      </c>
      <c r="AS116">
        <v>0</v>
      </c>
      <c r="AT116">
        <f t="shared" si="72"/>
        <v>0</v>
      </c>
      <c r="AU116">
        <v>0</v>
      </c>
      <c r="AV116">
        <f t="shared" si="73"/>
        <v>0</v>
      </c>
      <c r="AW116">
        <v>0</v>
      </c>
      <c r="AX116">
        <f t="shared" si="74"/>
        <v>0</v>
      </c>
      <c r="AY116">
        <v>0</v>
      </c>
      <c r="AZ116">
        <f t="shared" si="75"/>
        <v>0</v>
      </c>
      <c r="BA116">
        <v>0</v>
      </c>
      <c r="BB116">
        <f t="shared" si="76"/>
        <v>0</v>
      </c>
      <c r="BC116">
        <v>0</v>
      </c>
      <c r="BD116">
        <f t="shared" si="77"/>
        <v>0</v>
      </c>
      <c r="BE116">
        <v>0</v>
      </c>
      <c r="BF116">
        <f t="shared" si="78"/>
        <v>0</v>
      </c>
      <c r="BG116">
        <v>0</v>
      </c>
      <c r="BH116">
        <f t="shared" si="79"/>
        <v>0</v>
      </c>
      <c r="BI116">
        <v>0</v>
      </c>
      <c r="BJ116">
        <f t="shared" si="80"/>
        <v>0</v>
      </c>
      <c r="BK116">
        <v>0</v>
      </c>
      <c r="BL116">
        <f t="shared" si="81"/>
        <v>0</v>
      </c>
      <c r="BM116">
        <v>0</v>
      </c>
      <c r="BN116">
        <f t="shared" si="82"/>
        <v>0</v>
      </c>
      <c r="BO116">
        <v>0</v>
      </c>
      <c r="BP116">
        <f t="shared" si="83"/>
        <v>0</v>
      </c>
      <c r="BQ116">
        <v>0</v>
      </c>
      <c r="BR116">
        <f t="shared" si="84"/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f t="shared" si="85"/>
        <v>0</v>
      </c>
      <c r="DE116">
        <v>0</v>
      </c>
      <c r="DF116">
        <f t="shared" si="86"/>
        <v>0</v>
      </c>
      <c r="DG116">
        <v>0</v>
      </c>
      <c r="DH116">
        <f t="shared" si="87"/>
        <v>0</v>
      </c>
      <c r="DI116">
        <v>0</v>
      </c>
      <c r="DJ116">
        <f t="shared" si="88"/>
        <v>0</v>
      </c>
      <c r="DK116">
        <v>0</v>
      </c>
      <c r="DL116">
        <f t="shared" si="89"/>
        <v>0</v>
      </c>
      <c r="DM116">
        <v>0</v>
      </c>
      <c r="DN116">
        <f t="shared" si="90"/>
        <v>0</v>
      </c>
      <c r="DO116">
        <v>0</v>
      </c>
      <c r="DP116">
        <f t="shared" si="91"/>
        <v>0</v>
      </c>
      <c r="DQ116">
        <v>0</v>
      </c>
      <c r="DR116">
        <f t="shared" si="92"/>
        <v>0</v>
      </c>
      <c r="DS116">
        <v>0</v>
      </c>
      <c r="DT116">
        <f t="shared" si="93"/>
        <v>0</v>
      </c>
      <c r="DU116">
        <v>0</v>
      </c>
      <c r="DV116">
        <f t="shared" si="94"/>
        <v>0</v>
      </c>
      <c r="DW116">
        <v>20</v>
      </c>
      <c r="DX116">
        <f t="shared" si="95"/>
        <v>0.39108929767766037</v>
      </c>
      <c r="DY116">
        <v>20</v>
      </c>
      <c r="DZ116">
        <f t="shared" si="96"/>
        <v>0.23039376303882522</v>
      </c>
      <c r="EA116">
        <v>0</v>
      </c>
      <c r="EB116">
        <f t="shared" si="97"/>
        <v>0</v>
      </c>
      <c r="EC116">
        <v>60</v>
      </c>
      <c r="ED116">
        <f t="shared" si="98"/>
        <v>0.37851693928351432</v>
      </c>
      <c r="EE116">
        <v>0</v>
      </c>
      <c r="EF116">
        <f t="shared" si="99"/>
        <v>0</v>
      </c>
      <c r="EG116">
        <v>0</v>
      </c>
      <c r="EH116">
        <f t="shared" si="100"/>
        <v>0</v>
      </c>
      <c r="EI116">
        <v>0</v>
      </c>
      <c r="EJ116">
        <f t="shared" si="101"/>
        <v>0</v>
      </c>
      <c r="EK116">
        <v>0</v>
      </c>
      <c r="EL116">
        <f t="shared" si="102"/>
        <v>0</v>
      </c>
      <c r="EM116">
        <v>0</v>
      </c>
      <c r="EN116">
        <f t="shared" si="103"/>
        <v>0</v>
      </c>
      <c r="EO116">
        <v>0</v>
      </c>
      <c r="EP116">
        <f t="shared" si="104"/>
        <v>0</v>
      </c>
      <c r="EQ116">
        <v>0</v>
      </c>
      <c r="ER116">
        <f t="shared" si="105"/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 s="3" t="s">
        <v>492</v>
      </c>
      <c r="FF116" t="s">
        <v>264</v>
      </c>
    </row>
    <row r="117" spans="1:162" x14ac:dyDescent="0.45">
      <c r="A117">
        <v>116</v>
      </c>
      <c r="B117" t="s">
        <v>444</v>
      </c>
      <c r="C117" t="s">
        <v>456</v>
      </c>
      <c r="D117">
        <v>430</v>
      </c>
      <c r="E117" t="s">
        <v>488</v>
      </c>
      <c r="F117" s="2">
        <v>0</v>
      </c>
      <c r="G117">
        <f>900+273</f>
        <v>1173</v>
      </c>
      <c r="H117">
        <f t="shared" si="112"/>
        <v>1788</v>
      </c>
      <c r="I117">
        <v>1223</v>
      </c>
      <c r="J117" s="2">
        <f t="shared" si="106"/>
        <v>0.68400447427293065</v>
      </c>
      <c r="K117">
        <f t="shared" si="109"/>
        <v>7.1666666666666656E-4</v>
      </c>
      <c r="L117" t="s">
        <v>442</v>
      </c>
      <c r="M117">
        <v>0</v>
      </c>
      <c r="N117">
        <f t="shared" si="56"/>
        <v>0</v>
      </c>
      <c r="O117">
        <v>0</v>
      </c>
      <c r="P117">
        <f t="shared" si="57"/>
        <v>0</v>
      </c>
      <c r="Q117">
        <v>0</v>
      </c>
      <c r="R117">
        <f t="shared" si="58"/>
        <v>0</v>
      </c>
      <c r="S117">
        <v>1</v>
      </c>
      <c r="T117">
        <f t="shared" si="59"/>
        <v>9.8782605187795434E-3</v>
      </c>
      <c r="U117">
        <v>0</v>
      </c>
      <c r="V117">
        <f t="shared" si="60"/>
        <v>0</v>
      </c>
      <c r="W117">
        <v>0</v>
      </c>
      <c r="X117">
        <f t="shared" si="61"/>
        <v>0</v>
      </c>
      <c r="Y117">
        <v>0</v>
      </c>
      <c r="Z117">
        <f t="shared" si="62"/>
        <v>0</v>
      </c>
      <c r="AA117">
        <v>0</v>
      </c>
      <c r="AB117">
        <f t="shared" si="63"/>
        <v>0</v>
      </c>
      <c r="AC117">
        <f t="shared" si="110"/>
        <v>78.809999999999988</v>
      </c>
      <c r="AD117">
        <f t="shared" si="64"/>
        <v>0.76586170252598795</v>
      </c>
      <c r="AE117">
        <v>0.12</v>
      </c>
      <c r="AF117">
        <f t="shared" si="65"/>
        <v>5.4224000970595557E-3</v>
      </c>
      <c r="AG117">
        <v>0.04</v>
      </c>
      <c r="AH117">
        <f t="shared" si="66"/>
        <v>7.0092589781170251E-4</v>
      </c>
      <c r="AI117">
        <v>0.03</v>
      </c>
      <c r="AJ117">
        <f t="shared" si="67"/>
        <v>5.0772644830728237E-4</v>
      </c>
      <c r="AK117">
        <v>1</v>
      </c>
      <c r="AL117">
        <f t="shared" si="68"/>
        <v>1.9322849028171496E-2</v>
      </c>
      <c r="AM117">
        <v>19</v>
      </c>
      <c r="AN117">
        <f t="shared" si="69"/>
        <v>0.19830613548388248</v>
      </c>
      <c r="AO117">
        <v>0</v>
      </c>
      <c r="AP117">
        <f t="shared" si="70"/>
        <v>0</v>
      </c>
      <c r="AQ117">
        <v>0</v>
      </c>
      <c r="AR117">
        <f t="shared" si="71"/>
        <v>0</v>
      </c>
      <c r="AS117">
        <v>0</v>
      </c>
      <c r="AT117">
        <f t="shared" si="72"/>
        <v>0</v>
      </c>
      <c r="AU117">
        <v>0</v>
      </c>
      <c r="AV117">
        <f t="shared" si="73"/>
        <v>0</v>
      </c>
      <c r="AW117">
        <v>0</v>
      </c>
      <c r="AX117">
        <f t="shared" si="74"/>
        <v>0</v>
      </c>
      <c r="AY117">
        <v>0</v>
      </c>
      <c r="AZ117">
        <f t="shared" si="75"/>
        <v>0</v>
      </c>
      <c r="BA117">
        <v>0</v>
      </c>
      <c r="BB117">
        <f t="shared" si="76"/>
        <v>0</v>
      </c>
      <c r="BC117">
        <v>0</v>
      </c>
      <c r="BD117">
        <f t="shared" si="77"/>
        <v>0</v>
      </c>
      <c r="BE117">
        <v>0</v>
      </c>
      <c r="BF117">
        <f t="shared" si="78"/>
        <v>0</v>
      </c>
      <c r="BG117">
        <v>0</v>
      </c>
      <c r="BH117">
        <f t="shared" si="79"/>
        <v>0</v>
      </c>
      <c r="BI117">
        <v>0</v>
      </c>
      <c r="BJ117">
        <f t="shared" si="80"/>
        <v>0</v>
      </c>
      <c r="BK117">
        <v>0</v>
      </c>
      <c r="BL117">
        <f t="shared" si="81"/>
        <v>0</v>
      </c>
      <c r="BM117">
        <v>0</v>
      </c>
      <c r="BN117">
        <f t="shared" si="82"/>
        <v>0</v>
      </c>
      <c r="BO117">
        <v>0</v>
      </c>
      <c r="BP117">
        <f t="shared" si="83"/>
        <v>0</v>
      </c>
      <c r="BQ117">
        <v>0</v>
      </c>
      <c r="BR117">
        <f t="shared" si="84"/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f t="shared" si="85"/>
        <v>0</v>
      </c>
      <c r="DE117">
        <v>0</v>
      </c>
      <c r="DF117">
        <f t="shared" si="86"/>
        <v>0</v>
      </c>
      <c r="DG117">
        <v>0</v>
      </c>
      <c r="DH117">
        <f t="shared" si="87"/>
        <v>0</v>
      </c>
      <c r="DI117">
        <v>0</v>
      </c>
      <c r="DJ117">
        <f t="shared" si="88"/>
        <v>0</v>
      </c>
      <c r="DK117">
        <v>0</v>
      </c>
      <c r="DL117">
        <f t="shared" si="89"/>
        <v>0</v>
      </c>
      <c r="DM117">
        <v>0</v>
      </c>
      <c r="DN117">
        <f t="shared" si="90"/>
        <v>0</v>
      </c>
      <c r="DO117">
        <v>0</v>
      </c>
      <c r="DP117">
        <f t="shared" si="91"/>
        <v>0</v>
      </c>
      <c r="DQ117">
        <v>0</v>
      </c>
      <c r="DR117">
        <f t="shared" si="92"/>
        <v>0</v>
      </c>
      <c r="DS117">
        <v>0</v>
      </c>
      <c r="DT117">
        <f t="shared" si="93"/>
        <v>0</v>
      </c>
      <c r="DU117">
        <v>0</v>
      </c>
      <c r="DV117">
        <f t="shared" si="94"/>
        <v>0</v>
      </c>
      <c r="DW117">
        <v>20</v>
      </c>
      <c r="DX117">
        <f t="shared" si="95"/>
        <v>0.29740273483956009</v>
      </c>
      <c r="DY117">
        <v>65</v>
      </c>
      <c r="DZ117">
        <f t="shared" si="96"/>
        <v>0.56940739820793085</v>
      </c>
      <c r="EA117">
        <v>0</v>
      </c>
      <c r="EB117">
        <f t="shared" si="97"/>
        <v>0</v>
      </c>
      <c r="EC117">
        <v>0</v>
      </c>
      <c r="ED117">
        <f t="shared" si="98"/>
        <v>0</v>
      </c>
      <c r="EE117">
        <v>15</v>
      </c>
      <c r="EF117">
        <f t="shared" si="99"/>
        <v>0.13318986695250903</v>
      </c>
      <c r="EG117">
        <v>0</v>
      </c>
      <c r="EH117">
        <f t="shared" si="100"/>
        <v>0</v>
      </c>
      <c r="EI117">
        <v>0</v>
      </c>
      <c r="EJ117">
        <f t="shared" si="101"/>
        <v>0</v>
      </c>
      <c r="EK117">
        <v>0</v>
      </c>
      <c r="EL117">
        <f t="shared" si="102"/>
        <v>0</v>
      </c>
      <c r="EM117">
        <v>0</v>
      </c>
      <c r="EN117">
        <f t="shared" si="103"/>
        <v>0</v>
      </c>
      <c r="EO117">
        <v>0</v>
      </c>
      <c r="EP117">
        <f t="shared" si="104"/>
        <v>0</v>
      </c>
      <c r="EQ117">
        <v>0</v>
      </c>
      <c r="ER117">
        <f t="shared" si="105"/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 s="3" t="s">
        <v>493</v>
      </c>
      <c r="FF117" t="s">
        <v>264</v>
      </c>
    </row>
    <row r="118" spans="1:162" x14ac:dyDescent="0.45">
      <c r="A118">
        <v>117</v>
      </c>
      <c r="B118" t="s">
        <v>444</v>
      </c>
      <c r="C118" t="s">
        <v>458</v>
      </c>
      <c r="D118">
        <v>430</v>
      </c>
      <c r="E118" t="s">
        <v>488</v>
      </c>
      <c r="F118" s="2">
        <v>0</v>
      </c>
      <c r="G118">
        <f>970+273</f>
        <v>1243</v>
      </c>
      <c r="H118">
        <f t="shared" si="112"/>
        <v>1788</v>
      </c>
      <c r="I118">
        <v>1273</v>
      </c>
      <c r="J118" s="2">
        <f t="shared" si="106"/>
        <v>0.71196868008948544</v>
      </c>
      <c r="K118">
        <f t="shared" si="109"/>
        <v>7.1666666666666656E-4</v>
      </c>
      <c r="L118" t="s">
        <v>442</v>
      </c>
      <c r="M118">
        <v>0</v>
      </c>
      <c r="N118">
        <f t="shared" si="56"/>
        <v>0</v>
      </c>
      <c r="O118">
        <v>0</v>
      </c>
      <c r="P118">
        <f t="shared" si="57"/>
        <v>0</v>
      </c>
      <c r="Q118">
        <v>0</v>
      </c>
      <c r="R118">
        <f t="shared" si="58"/>
        <v>0</v>
      </c>
      <c r="S118">
        <v>1</v>
      </c>
      <c r="T118">
        <f t="shared" si="59"/>
        <v>9.8782605187795434E-3</v>
      </c>
      <c r="U118">
        <v>0</v>
      </c>
      <c r="V118">
        <f t="shared" si="60"/>
        <v>0</v>
      </c>
      <c r="W118">
        <v>0</v>
      </c>
      <c r="X118">
        <f t="shared" si="61"/>
        <v>0</v>
      </c>
      <c r="Y118">
        <v>0</v>
      </c>
      <c r="Z118">
        <f t="shared" si="62"/>
        <v>0</v>
      </c>
      <c r="AA118">
        <v>0</v>
      </c>
      <c r="AB118">
        <f t="shared" si="63"/>
        <v>0</v>
      </c>
      <c r="AC118">
        <f t="shared" si="110"/>
        <v>78.809999999999988</v>
      </c>
      <c r="AD118">
        <f t="shared" si="64"/>
        <v>0.76586170252598795</v>
      </c>
      <c r="AE118">
        <v>0.12</v>
      </c>
      <c r="AF118">
        <f t="shared" si="65"/>
        <v>5.4224000970595557E-3</v>
      </c>
      <c r="AG118">
        <v>0.04</v>
      </c>
      <c r="AH118">
        <f t="shared" si="66"/>
        <v>7.0092589781170251E-4</v>
      </c>
      <c r="AI118">
        <v>0.03</v>
      </c>
      <c r="AJ118">
        <f t="shared" si="67"/>
        <v>5.0772644830728237E-4</v>
      </c>
      <c r="AK118">
        <v>1</v>
      </c>
      <c r="AL118">
        <f t="shared" si="68"/>
        <v>1.9322849028171496E-2</v>
      </c>
      <c r="AM118">
        <v>19</v>
      </c>
      <c r="AN118">
        <f t="shared" si="69"/>
        <v>0.19830613548388248</v>
      </c>
      <c r="AO118">
        <v>0</v>
      </c>
      <c r="AP118">
        <f t="shared" si="70"/>
        <v>0</v>
      </c>
      <c r="AQ118">
        <v>0</v>
      </c>
      <c r="AR118">
        <f t="shared" si="71"/>
        <v>0</v>
      </c>
      <c r="AS118">
        <v>0</v>
      </c>
      <c r="AT118">
        <f t="shared" si="72"/>
        <v>0</v>
      </c>
      <c r="AU118">
        <v>0</v>
      </c>
      <c r="AV118">
        <f t="shared" si="73"/>
        <v>0</v>
      </c>
      <c r="AW118">
        <v>0</v>
      </c>
      <c r="AX118">
        <f t="shared" si="74"/>
        <v>0</v>
      </c>
      <c r="AY118">
        <v>0</v>
      </c>
      <c r="AZ118">
        <f t="shared" si="75"/>
        <v>0</v>
      </c>
      <c r="BA118">
        <v>0</v>
      </c>
      <c r="BB118">
        <f t="shared" si="76"/>
        <v>0</v>
      </c>
      <c r="BC118">
        <v>0</v>
      </c>
      <c r="BD118">
        <f t="shared" si="77"/>
        <v>0</v>
      </c>
      <c r="BE118">
        <v>0</v>
      </c>
      <c r="BF118">
        <f t="shared" si="78"/>
        <v>0</v>
      </c>
      <c r="BG118">
        <v>0</v>
      </c>
      <c r="BH118">
        <f t="shared" si="79"/>
        <v>0</v>
      </c>
      <c r="BI118">
        <v>0</v>
      </c>
      <c r="BJ118">
        <f t="shared" si="80"/>
        <v>0</v>
      </c>
      <c r="BK118">
        <v>0</v>
      </c>
      <c r="BL118">
        <f t="shared" si="81"/>
        <v>0</v>
      </c>
      <c r="BM118">
        <v>0</v>
      </c>
      <c r="BN118">
        <f t="shared" si="82"/>
        <v>0</v>
      </c>
      <c r="BO118">
        <v>0</v>
      </c>
      <c r="BP118">
        <f t="shared" si="83"/>
        <v>0</v>
      </c>
      <c r="BQ118">
        <v>0</v>
      </c>
      <c r="BR118">
        <f t="shared" si="84"/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f t="shared" si="85"/>
        <v>0</v>
      </c>
      <c r="DE118">
        <v>0</v>
      </c>
      <c r="DF118">
        <f t="shared" si="86"/>
        <v>0</v>
      </c>
      <c r="DG118">
        <v>0</v>
      </c>
      <c r="DH118">
        <f t="shared" si="87"/>
        <v>0</v>
      </c>
      <c r="DI118">
        <v>0</v>
      </c>
      <c r="DJ118">
        <f t="shared" si="88"/>
        <v>0</v>
      </c>
      <c r="DK118">
        <v>0</v>
      </c>
      <c r="DL118">
        <f t="shared" si="89"/>
        <v>0</v>
      </c>
      <c r="DM118">
        <v>0</v>
      </c>
      <c r="DN118">
        <f t="shared" si="90"/>
        <v>0</v>
      </c>
      <c r="DO118">
        <v>0</v>
      </c>
      <c r="DP118">
        <f t="shared" si="91"/>
        <v>0</v>
      </c>
      <c r="DQ118">
        <v>0</v>
      </c>
      <c r="DR118">
        <f t="shared" si="92"/>
        <v>0</v>
      </c>
      <c r="DS118">
        <v>0</v>
      </c>
      <c r="DT118">
        <f t="shared" si="93"/>
        <v>0</v>
      </c>
      <c r="DU118">
        <v>0</v>
      </c>
      <c r="DV118">
        <f t="shared" si="94"/>
        <v>0</v>
      </c>
      <c r="DW118">
        <v>0</v>
      </c>
      <c r="DX118">
        <f t="shared" si="95"/>
        <v>0</v>
      </c>
      <c r="DY118">
        <v>85</v>
      </c>
      <c r="DZ118">
        <f t="shared" si="96"/>
        <v>0.75510332888247278</v>
      </c>
      <c r="EA118">
        <v>15</v>
      </c>
      <c r="EB118">
        <f t="shared" si="97"/>
        <v>0.24489667111752725</v>
      </c>
      <c r="EC118">
        <v>0</v>
      </c>
      <c r="ED118">
        <f t="shared" si="98"/>
        <v>0</v>
      </c>
      <c r="EE118">
        <v>0</v>
      </c>
      <c r="EF118">
        <f t="shared" si="99"/>
        <v>0</v>
      </c>
      <c r="EG118">
        <v>0</v>
      </c>
      <c r="EH118">
        <f t="shared" si="100"/>
        <v>0</v>
      </c>
      <c r="EI118">
        <v>0</v>
      </c>
      <c r="EJ118">
        <f t="shared" si="101"/>
        <v>0</v>
      </c>
      <c r="EK118">
        <v>0</v>
      </c>
      <c r="EL118">
        <f t="shared" si="102"/>
        <v>0</v>
      </c>
      <c r="EM118">
        <v>0</v>
      </c>
      <c r="EN118">
        <f t="shared" si="103"/>
        <v>0</v>
      </c>
      <c r="EO118">
        <v>0</v>
      </c>
      <c r="EP118">
        <f t="shared" si="104"/>
        <v>0</v>
      </c>
      <c r="EQ118">
        <v>0</v>
      </c>
      <c r="ER118">
        <f t="shared" si="105"/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 s="3" t="s">
        <v>494</v>
      </c>
      <c r="FF118" t="s">
        <v>264</v>
      </c>
    </row>
    <row r="119" spans="1:162" x14ac:dyDescent="0.45">
      <c r="A119">
        <v>118</v>
      </c>
      <c r="B119" t="s">
        <v>71</v>
      </c>
      <c r="C119" t="s">
        <v>51</v>
      </c>
      <c r="E119" t="s">
        <v>72</v>
      </c>
      <c r="F119" s="2">
        <v>0</v>
      </c>
      <c r="G119">
        <v>234.3</v>
      </c>
      <c r="H119">
        <v>594.20000000000005</v>
      </c>
      <c r="I119">
        <v>298</v>
      </c>
      <c r="J119" s="2">
        <f t="shared" si="106"/>
        <v>0.50151464153483671</v>
      </c>
      <c r="K119">
        <f>0.02/60</f>
        <v>3.3333333333333332E-4</v>
      </c>
      <c r="L119" t="s">
        <v>74</v>
      </c>
      <c r="M119">
        <v>0</v>
      </c>
      <c r="N119">
        <f t="shared" si="56"/>
        <v>0</v>
      </c>
      <c r="O119">
        <v>0</v>
      </c>
      <c r="P119">
        <f t="shared" si="57"/>
        <v>0</v>
      </c>
      <c r="Q119">
        <v>0</v>
      </c>
      <c r="R119">
        <f t="shared" si="58"/>
        <v>0</v>
      </c>
      <c r="S119">
        <v>0</v>
      </c>
      <c r="T119">
        <f t="shared" si="59"/>
        <v>0</v>
      </c>
      <c r="U119">
        <v>0</v>
      </c>
      <c r="V119">
        <f t="shared" si="60"/>
        <v>0</v>
      </c>
      <c r="W119">
        <v>0</v>
      </c>
      <c r="X119">
        <f t="shared" si="61"/>
        <v>0</v>
      </c>
      <c r="Y119">
        <v>0</v>
      </c>
      <c r="Z119">
        <f t="shared" si="62"/>
        <v>0</v>
      </c>
      <c r="AA119">
        <v>100</v>
      </c>
      <c r="AB119">
        <f t="shared" si="63"/>
        <v>1</v>
      </c>
      <c r="AC119">
        <v>0</v>
      </c>
      <c r="AD119">
        <f t="shared" si="64"/>
        <v>0</v>
      </c>
      <c r="AE119">
        <v>0</v>
      </c>
      <c r="AF119">
        <f t="shared" si="65"/>
        <v>0</v>
      </c>
      <c r="AG119">
        <v>0</v>
      </c>
      <c r="AH119">
        <f t="shared" si="66"/>
        <v>0</v>
      </c>
      <c r="AI119">
        <v>0</v>
      </c>
      <c r="AJ119">
        <f t="shared" si="67"/>
        <v>0</v>
      </c>
      <c r="AK119">
        <v>0</v>
      </c>
      <c r="AL119">
        <f t="shared" si="68"/>
        <v>0</v>
      </c>
      <c r="AM119">
        <v>0</v>
      </c>
      <c r="AN119">
        <f t="shared" si="69"/>
        <v>0</v>
      </c>
      <c r="AO119">
        <v>0</v>
      </c>
      <c r="AP119">
        <f t="shared" si="70"/>
        <v>0</v>
      </c>
      <c r="AQ119">
        <v>0</v>
      </c>
      <c r="AR119">
        <f t="shared" si="71"/>
        <v>0</v>
      </c>
      <c r="AS119">
        <v>0</v>
      </c>
      <c r="AT119">
        <f t="shared" si="72"/>
        <v>0</v>
      </c>
      <c r="AU119">
        <v>0</v>
      </c>
      <c r="AV119">
        <f t="shared" si="73"/>
        <v>0</v>
      </c>
      <c r="AW119">
        <v>0</v>
      </c>
      <c r="AX119">
        <f t="shared" si="74"/>
        <v>0</v>
      </c>
      <c r="AY119">
        <v>0</v>
      </c>
      <c r="AZ119">
        <f t="shared" si="75"/>
        <v>0</v>
      </c>
      <c r="BA119">
        <v>0</v>
      </c>
      <c r="BB119">
        <f t="shared" si="76"/>
        <v>0</v>
      </c>
      <c r="BC119">
        <v>0</v>
      </c>
      <c r="BD119">
        <f t="shared" si="77"/>
        <v>0</v>
      </c>
      <c r="BE119">
        <v>0</v>
      </c>
      <c r="BF119">
        <f t="shared" si="78"/>
        <v>0</v>
      </c>
      <c r="BG119">
        <v>0</v>
      </c>
      <c r="BH119">
        <f t="shared" si="79"/>
        <v>0</v>
      </c>
      <c r="BI119">
        <v>0</v>
      </c>
      <c r="BJ119">
        <f t="shared" si="80"/>
        <v>0</v>
      </c>
      <c r="BK119">
        <v>0</v>
      </c>
      <c r="BL119">
        <f t="shared" si="81"/>
        <v>0</v>
      </c>
      <c r="BM119">
        <v>0</v>
      </c>
      <c r="BN119">
        <f t="shared" si="82"/>
        <v>0</v>
      </c>
      <c r="BO119">
        <v>0</v>
      </c>
      <c r="BP119">
        <f t="shared" si="83"/>
        <v>0</v>
      </c>
      <c r="BQ119">
        <v>0</v>
      </c>
      <c r="BR119">
        <f t="shared" si="84"/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f t="shared" si="85"/>
        <v>0</v>
      </c>
      <c r="DE119">
        <v>0</v>
      </c>
      <c r="DF119">
        <f t="shared" si="86"/>
        <v>0</v>
      </c>
      <c r="DG119">
        <v>100</v>
      </c>
      <c r="DH119">
        <f t="shared" si="87"/>
        <v>1</v>
      </c>
      <c r="DI119">
        <v>0</v>
      </c>
      <c r="DJ119">
        <f t="shared" si="88"/>
        <v>0</v>
      </c>
      <c r="DK119">
        <v>0</v>
      </c>
      <c r="DL119">
        <f t="shared" si="89"/>
        <v>0</v>
      </c>
      <c r="DM119">
        <v>0</v>
      </c>
      <c r="DN119">
        <f t="shared" si="90"/>
        <v>0</v>
      </c>
      <c r="DO119">
        <v>0</v>
      </c>
      <c r="DP119">
        <f t="shared" si="91"/>
        <v>0</v>
      </c>
      <c r="DQ119">
        <v>0</v>
      </c>
      <c r="DR119">
        <f t="shared" si="92"/>
        <v>0</v>
      </c>
      <c r="DS119">
        <v>0</v>
      </c>
      <c r="DT119">
        <f t="shared" si="93"/>
        <v>0</v>
      </c>
      <c r="DU119">
        <v>0</v>
      </c>
      <c r="DV119">
        <f t="shared" si="94"/>
        <v>0</v>
      </c>
      <c r="DW119">
        <v>0</v>
      </c>
      <c r="DX119">
        <f t="shared" si="95"/>
        <v>0</v>
      </c>
      <c r="DY119">
        <v>0</v>
      </c>
      <c r="DZ119">
        <f t="shared" si="96"/>
        <v>0</v>
      </c>
      <c r="EA119">
        <v>0</v>
      </c>
      <c r="EB119">
        <f t="shared" si="97"/>
        <v>0</v>
      </c>
      <c r="EC119">
        <v>0</v>
      </c>
      <c r="ED119">
        <f t="shared" si="98"/>
        <v>0</v>
      </c>
      <c r="EE119">
        <v>0</v>
      </c>
      <c r="EF119">
        <f t="shared" si="99"/>
        <v>0</v>
      </c>
      <c r="EG119">
        <v>0</v>
      </c>
      <c r="EH119">
        <f t="shared" si="100"/>
        <v>0</v>
      </c>
      <c r="EI119">
        <v>0</v>
      </c>
      <c r="EJ119">
        <f t="shared" si="101"/>
        <v>0</v>
      </c>
      <c r="EK119">
        <v>0</v>
      </c>
      <c r="EL119">
        <f t="shared" si="102"/>
        <v>0</v>
      </c>
      <c r="EM119">
        <v>0</v>
      </c>
      <c r="EN119">
        <f t="shared" si="103"/>
        <v>0</v>
      </c>
      <c r="EO119">
        <v>0</v>
      </c>
      <c r="EP119">
        <f t="shared" si="104"/>
        <v>0</v>
      </c>
      <c r="EQ119">
        <v>0</v>
      </c>
      <c r="ER119">
        <f t="shared" si="105"/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 s="3" t="s">
        <v>495</v>
      </c>
      <c r="FF119" t="s">
        <v>264</v>
      </c>
    </row>
    <row r="120" spans="1:162" x14ac:dyDescent="0.45">
      <c r="A120">
        <v>119</v>
      </c>
      <c r="B120" t="s">
        <v>71</v>
      </c>
      <c r="C120" t="s">
        <v>496</v>
      </c>
      <c r="E120" t="s">
        <v>72</v>
      </c>
      <c r="F120" s="2">
        <v>2</v>
      </c>
      <c r="G120">
        <f>-14+273</f>
        <v>259</v>
      </c>
      <c r="H120">
        <v>594.20000000000005</v>
      </c>
      <c r="I120">
        <v>298</v>
      </c>
      <c r="J120" s="2">
        <f t="shared" si="106"/>
        <v>0.50151464153483671</v>
      </c>
      <c r="K120">
        <f t="shared" ref="K120:K125" si="113">0.02/60</f>
        <v>3.3333333333333332E-4</v>
      </c>
      <c r="L120" t="s">
        <v>74</v>
      </c>
      <c r="M120">
        <v>0</v>
      </c>
      <c r="N120">
        <f t="shared" si="56"/>
        <v>0</v>
      </c>
      <c r="O120">
        <v>0</v>
      </c>
      <c r="P120">
        <f t="shared" si="57"/>
        <v>0</v>
      </c>
      <c r="Q120">
        <v>0</v>
      </c>
      <c r="R120">
        <f t="shared" si="58"/>
        <v>0</v>
      </c>
      <c r="S120">
        <v>0</v>
      </c>
      <c r="T120">
        <f t="shared" si="59"/>
        <v>0</v>
      </c>
      <c r="U120">
        <v>0</v>
      </c>
      <c r="V120">
        <f t="shared" si="60"/>
        <v>0</v>
      </c>
      <c r="W120">
        <v>0</v>
      </c>
      <c r="X120">
        <f t="shared" si="61"/>
        <v>0</v>
      </c>
      <c r="Y120">
        <v>0</v>
      </c>
      <c r="Z120">
        <f t="shared" si="62"/>
        <v>0</v>
      </c>
      <c r="AA120">
        <v>100</v>
      </c>
      <c r="AB120">
        <f t="shared" si="63"/>
        <v>1</v>
      </c>
      <c r="AC120">
        <v>0</v>
      </c>
      <c r="AD120">
        <f t="shared" si="64"/>
        <v>0</v>
      </c>
      <c r="AE120">
        <v>0</v>
      </c>
      <c r="AF120">
        <f t="shared" si="65"/>
        <v>0</v>
      </c>
      <c r="AG120">
        <v>0</v>
      </c>
      <c r="AH120">
        <f t="shared" si="66"/>
        <v>0</v>
      </c>
      <c r="AI120">
        <v>0</v>
      </c>
      <c r="AJ120">
        <f t="shared" si="67"/>
        <v>0</v>
      </c>
      <c r="AK120">
        <v>0</v>
      </c>
      <c r="AL120">
        <f t="shared" si="68"/>
        <v>0</v>
      </c>
      <c r="AM120">
        <v>0</v>
      </c>
      <c r="AN120">
        <f t="shared" si="69"/>
        <v>0</v>
      </c>
      <c r="AO120">
        <v>0</v>
      </c>
      <c r="AP120">
        <f t="shared" si="70"/>
        <v>0</v>
      </c>
      <c r="AQ120">
        <v>0</v>
      </c>
      <c r="AR120">
        <f t="shared" si="71"/>
        <v>0</v>
      </c>
      <c r="AS120">
        <v>0</v>
      </c>
      <c r="AT120">
        <f t="shared" si="72"/>
        <v>0</v>
      </c>
      <c r="AU120">
        <v>0</v>
      </c>
      <c r="AV120">
        <f t="shared" si="73"/>
        <v>0</v>
      </c>
      <c r="AW120">
        <v>0</v>
      </c>
      <c r="AX120">
        <f t="shared" si="74"/>
        <v>0</v>
      </c>
      <c r="AY120">
        <v>0</v>
      </c>
      <c r="AZ120">
        <f t="shared" si="75"/>
        <v>0</v>
      </c>
      <c r="BA120">
        <v>0</v>
      </c>
      <c r="BB120">
        <f t="shared" si="76"/>
        <v>0</v>
      </c>
      <c r="BC120">
        <v>0</v>
      </c>
      <c r="BD120">
        <f t="shared" si="77"/>
        <v>0</v>
      </c>
      <c r="BE120">
        <v>0</v>
      </c>
      <c r="BF120">
        <f t="shared" si="78"/>
        <v>0</v>
      </c>
      <c r="BG120">
        <v>0</v>
      </c>
      <c r="BH120">
        <f t="shared" si="79"/>
        <v>0</v>
      </c>
      <c r="BI120">
        <v>0</v>
      </c>
      <c r="BJ120">
        <f t="shared" si="80"/>
        <v>0</v>
      </c>
      <c r="BK120">
        <v>0</v>
      </c>
      <c r="BL120">
        <f t="shared" si="81"/>
        <v>0</v>
      </c>
      <c r="BM120">
        <v>0</v>
      </c>
      <c r="BN120">
        <f t="shared" si="82"/>
        <v>0</v>
      </c>
      <c r="BO120">
        <v>0</v>
      </c>
      <c r="BP120">
        <f t="shared" si="83"/>
        <v>0</v>
      </c>
      <c r="BQ120">
        <v>0</v>
      </c>
      <c r="BR120">
        <f t="shared" si="84"/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f t="shared" si="85"/>
        <v>0</v>
      </c>
      <c r="DE120">
        <v>20.7</v>
      </c>
      <c r="DF120">
        <f t="shared" si="86"/>
        <v>0.31320247250710642</v>
      </c>
      <c r="DG120">
        <v>79.3</v>
      </c>
      <c r="DH120">
        <f t="shared" si="87"/>
        <v>0.68679752749289369</v>
      </c>
      <c r="DI120">
        <v>0</v>
      </c>
      <c r="DJ120">
        <f t="shared" si="88"/>
        <v>0</v>
      </c>
      <c r="DK120">
        <v>0</v>
      </c>
      <c r="DL120">
        <f t="shared" si="89"/>
        <v>0</v>
      </c>
      <c r="DM120">
        <v>0</v>
      </c>
      <c r="DN120">
        <f t="shared" si="90"/>
        <v>0</v>
      </c>
      <c r="DO120">
        <v>0</v>
      </c>
      <c r="DP120">
        <f t="shared" si="91"/>
        <v>0</v>
      </c>
      <c r="DQ120">
        <v>0</v>
      </c>
      <c r="DR120">
        <f t="shared" si="92"/>
        <v>0</v>
      </c>
      <c r="DS120">
        <v>0</v>
      </c>
      <c r="DT120">
        <f t="shared" si="93"/>
        <v>0</v>
      </c>
      <c r="DU120">
        <v>0</v>
      </c>
      <c r="DV120">
        <f t="shared" si="94"/>
        <v>0</v>
      </c>
      <c r="DW120">
        <v>0</v>
      </c>
      <c r="DX120">
        <f t="shared" si="95"/>
        <v>0</v>
      </c>
      <c r="DY120">
        <v>0</v>
      </c>
      <c r="DZ120">
        <f t="shared" si="96"/>
        <v>0</v>
      </c>
      <c r="EA120">
        <v>0</v>
      </c>
      <c r="EB120">
        <f t="shared" si="97"/>
        <v>0</v>
      </c>
      <c r="EC120">
        <v>0</v>
      </c>
      <c r="ED120">
        <f t="shared" si="98"/>
        <v>0</v>
      </c>
      <c r="EE120">
        <v>0</v>
      </c>
      <c r="EF120">
        <f t="shared" si="99"/>
        <v>0</v>
      </c>
      <c r="EG120">
        <v>0</v>
      </c>
      <c r="EH120">
        <f t="shared" si="100"/>
        <v>0</v>
      </c>
      <c r="EI120">
        <v>0</v>
      </c>
      <c r="EJ120">
        <f t="shared" si="101"/>
        <v>0</v>
      </c>
      <c r="EK120">
        <v>0</v>
      </c>
      <c r="EL120">
        <f t="shared" si="102"/>
        <v>0</v>
      </c>
      <c r="EM120">
        <v>0</v>
      </c>
      <c r="EN120">
        <f t="shared" si="103"/>
        <v>0</v>
      </c>
      <c r="EO120">
        <v>0</v>
      </c>
      <c r="EP120">
        <f t="shared" si="104"/>
        <v>0</v>
      </c>
      <c r="EQ120">
        <v>0</v>
      </c>
      <c r="ER120">
        <f t="shared" si="105"/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 s="3" t="s">
        <v>495</v>
      </c>
      <c r="FF120" t="s">
        <v>264</v>
      </c>
    </row>
    <row r="121" spans="1:162" x14ac:dyDescent="0.45">
      <c r="A121">
        <v>120</v>
      </c>
      <c r="B121" t="s">
        <v>71</v>
      </c>
      <c r="C121" t="s">
        <v>496</v>
      </c>
      <c r="E121" t="s">
        <v>72</v>
      </c>
      <c r="F121" s="2">
        <v>2</v>
      </c>
      <c r="G121">
        <f>273-25</f>
        <v>248</v>
      </c>
      <c r="H121">
        <v>594.20000000000005</v>
      </c>
      <c r="I121">
        <v>298</v>
      </c>
      <c r="J121" s="2">
        <f t="shared" si="106"/>
        <v>0.50151464153483671</v>
      </c>
      <c r="K121">
        <f t="shared" si="113"/>
        <v>3.3333333333333332E-4</v>
      </c>
      <c r="L121" t="s">
        <v>74</v>
      </c>
      <c r="M121">
        <v>0</v>
      </c>
      <c r="N121">
        <f t="shared" si="56"/>
        <v>0</v>
      </c>
      <c r="O121">
        <v>0</v>
      </c>
      <c r="P121">
        <f t="shared" si="57"/>
        <v>0</v>
      </c>
      <c r="Q121">
        <v>0</v>
      </c>
      <c r="R121">
        <f t="shared" si="58"/>
        <v>0</v>
      </c>
      <c r="S121">
        <v>0</v>
      </c>
      <c r="T121">
        <f t="shared" si="59"/>
        <v>0</v>
      </c>
      <c r="U121">
        <v>0</v>
      </c>
      <c r="V121">
        <f t="shared" si="60"/>
        <v>0</v>
      </c>
      <c r="W121">
        <v>0</v>
      </c>
      <c r="X121">
        <f t="shared" si="61"/>
        <v>0</v>
      </c>
      <c r="Y121">
        <v>0</v>
      </c>
      <c r="Z121">
        <f t="shared" si="62"/>
        <v>0</v>
      </c>
      <c r="AA121">
        <v>100</v>
      </c>
      <c r="AB121">
        <f t="shared" si="63"/>
        <v>1</v>
      </c>
      <c r="AC121">
        <v>0</v>
      </c>
      <c r="AD121">
        <f t="shared" si="64"/>
        <v>0</v>
      </c>
      <c r="AE121">
        <v>0</v>
      </c>
      <c r="AF121">
        <f t="shared" si="65"/>
        <v>0</v>
      </c>
      <c r="AG121">
        <v>0</v>
      </c>
      <c r="AH121">
        <f t="shared" si="66"/>
        <v>0</v>
      </c>
      <c r="AI121">
        <v>0</v>
      </c>
      <c r="AJ121">
        <f t="shared" si="67"/>
        <v>0</v>
      </c>
      <c r="AK121">
        <v>0</v>
      </c>
      <c r="AL121">
        <f t="shared" si="68"/>
        <v>0</v>
      </c>
      <c r="AM121">
        <v>0</v>
      </c>
      <c r="AN121">
        <f t="shared" si="69"/>
        <v>0</v>
      </c>
      <c r="AO121">
        <v>0</v>
      </c>
      <c r="AP121">
        <f t="shared" si="70"/>
        <v>0</v>
      </c>
      <c r="AQ121">
        <v>0</v>
      </c>
      <c r="AR121">
        <f t="shared" si="71"/>
        <v>0</v>
      </c>
      <c r="AS121">
        <v>0</v>
      </c>
      <c r="AT121">
        <f t="shared" si="72"/>
        <v>0</v>
      </c>
      <c r="AU121">
        <v>0</v>
      </c>
      <c r="AV121">
        <f t="shared" si="73"/>
        <v>0</v>
      </c>
      <c r="AW121">
        <v>0</v>
      </c>
      <c r="AX121">
        <f t="shared" si="74"/>
        <v>0</v>
      </c>
      <c r="AY121">
        <v>0</v>
      </c>
      <c r="AZ121">
        <f t="shared" si="75"/>
        <v>0</v>
      </c>
      <c r="BA121">
        <v>0</v>
      </c>
      <c r="BB121">
        <f t="shared" si="76"/>
        <v>0</v>
      </c>
      <c r="BC121">
        <v>0</v>
      </c>
      <c r="BD121">
        <f t="shared" si="77"/>
        <v>0</v>
      </c>
      <c r="BE121">
        <v>0</v>
      </c>
      <c r="BF121">
        <f t="shared" si="78"/>
        <v>0</v>
      </c>
      <c r="BG121">
        <v>0</v>
      </c>
      <c r="BH121">
        <f t="shared" si="79"/>
        <v>0</v>
      </c>
      <c r="BI121">
        <v>0</v>
      </c>
      <c r="BJ121">
        <f t="shared" si="80"/>
        <v>0</v>
      </c>
      <c r="BK121">
        <v>0</v>
      </c>
      <c r="BL121">
        <f t="shared" si="81"/>
        <v>0</v>
      </c>
      <c r="BM121">
        <v>0</v>
      </c>
      <c r="BN121">
        <f t="shared" si="82"/>
        <v>0</v>
      </c>
      <c r="BO121">
        <v>0</v>
      </c>
      <c r="BP121">
        <f t="shared" si="83"/>
        <v>0</v>
      </c>
      <c r="BQ121">
        <v>0</v>
      </c>
      <c r="BR121">
        <f t="shared" si="84"/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f t="shared" si="85"/>
        <v>0</v>
      </c>
      <c r="DE121">
        <v>53.8</v>
      </c>
      <c r="DF121">
        <f t="shared" si="86"/>
        <v>0.67044721289822173</v>
      </c>
      <c r="DG121">
        <v>46.2</v>
      </c>
      <c r="DH121">
        <f t="shared" si="87"/>
        <v>0.32955278710177827</v>
      </c>
      <c r="DI121">
        <v>0</v>
      </c>
      <c r="DJ121">
        <f t="shared" si="88"/>
        <v>0</v>
      </c>
      <c r="DK121">
        <v>0</v>
      </c>
      <c r="DL121">
        <f t="shared" si="89"/>
        <v>0</v>
      </c>
      <c r="DM121">
        <v>0</v>
      </c>
      <c r="DN121">
        <f t="shared" si="90"/>
        <v>0</v>
      </c>
      <c r="DO121">
        <v>0</v>
      </c>
      <c r="DP121">
        <f t="shared" si="91"/>
        <v>0</v>
      </c>
      <c r="DQ121">
        <v>0</v>
      </c>
      <c r="DR121">
        <f t="shared" si="92"/>
        <v>0</v>
      </c>
      <c r="DS121">
        <v>0</v>
      </c>
      <c r="DT121">
        <f t="shared" si="93"/>
        <v>0</v>
      </c>
      <c r="DU121">
        <v>0</v>
      </c>
      <c r="DV121">
        <f t="shared" si="94"/>
        <v>0</v>
      </c>
      <c r="DW121">
        <v>0</v>
      </c>
      <c r="DX121">
        <f t="shared" si="95"/>
        <v>0</v>
      </c>
      <c r="DY121">
        <v>0</v>
      </c>
      <c r="DZ121">
        <f t="shared" si="96"/>
        <v>0</v>
      </c>
      <c r="EA121">
        <v>0</v>
      </c>
      <c r="EB121">
        <f t="shared" si="97"/>
        <v>0</v>
      </c>
      <c r="EC121">
        <v>0</v>
      </c>
      <c r="ED121">
        <f t="shared" si="98"/>
        <v>0</v>
      </c>
      <c r="EE121">
        <v>0</v>
      </c>
      <c r="EF121">
        <f t="shared" si="99"/>
        <v>0</v>
      </c>
      <c r="EG121">
        <v>0</v>
      </c>
      <c r="EH121">
        <f t="shared" si="100"/>
        <v>0</v>
      </c>
      <c r="EI121">
        <v>0</v>
      </c>
      <c r="EJ121">
        <f t="shared" si="101"/>
        <v>0</v>
      </c>
      <c r="EK121">
        <v>0</v>
      </c>
      <c r="EL121">
        <f t="shared" si="102"/>
        <v>0</v>
      </c>
      <c r="EM121">
        <v>0</v>
      </c>
      <c r="EN121">
        <f t="shared" si="103"/>
        <v>0</v>
      </c>
      <c r="EO121">
        <v>0</v>
      </c>
      <c r="EP121">
        <f t="shared" si="104"/>
        <v>0</v>
      </c>
      <c r="EQ121">
        <v>0</v>
      </c>
      <c r="ER121">
        <f t="shared" si="105"/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 s="3" t="s">
        <v>495</v>
      </c>
      <c r="FF121" t="s">
        <v>264</v>
      </c>
    </row>
    <row r="122" spans="1:162" x14ac:dyDescent="0.45">
      <c r="A122">
        <v>121</v>
      </c>
      <c r="B122" t="s">
        <v>71</v>
      </c>
      <c r="C122" t="s">
        <v>496</v>
      </c>
      <c r="E122" t="s">
        <v>72</v>
      </c>
      <c r="F122" s="2">
        <v>2</v>
      </c>
      <c r="G122">
        <f>273-30</f>
        <v>243</v>
      </c>
      <c r="H122">
        <v>594.20000000000005</v>
      </c>
      <c r="I122">
        <v>298</v>
      </c>
      <c r="J122" s="2">
        <f t="shared" si="106"/>
        <v>0.50151464153483671</v>
      </c>
      <c r="K122">
        <f t="shared" si="113"/>
        <v>3.3333333333333332E-4</v>
      </c>
      <c r="L122" t="s">
        <v>74</v>
      </c>
      <c r="M122">
        <v>0</v>
      </c>
      <c r="N122">
        <f t="shared" si="56"/>
        <v>0</v>
      </c>
      <c r="O122">
        <v>0</v>
      </c>
      <c r="P122">
        <f t="shared" si="57"/>
        <v>0</v>
      </c>
      <c r="Q122">
        <v>0</v>
      </c>
      <c r="R122">
        <f t="shared" si="58"/>
        <v>0</v>
      </c>
      <c r="S122">
        <v>0</v>
      </c>
      <c r="T122">
        <f t="shared" si="59"/>
        <v>0</v>
      </c>
      <c r="U122">
        <v>0</v>
      </c>
      <c r="V122">
        <f t="shared" si="60"/>
        <v>0</v>
      </c>
      <c r="W122">
        <v>0</v>
      </c>
      <c r="X122">
        <f t="shared" si="61"/>
        <v>0</v>
      </c>
      <c r="Y122">
        <v>0</v>
      </c>
      <c r="Z122">
        <f t="shared" si="62"/>
        <v>0</v>
      </c>
      <c r="AA122">
        <v>100</v>
      </c>
      <c r="AB122">
        <f t="shared" si="63"/>
        <v>1</v>
      </c>
      <c r="AC122">
        <v>0</v>
      </c>
      <c r="AD122">
        <f t="shared" si="64"/>
        <v>0</v>
      </c>
      <c r="AE122">
        <v>0</v>
      </c>
      <c r="AF122">
        <f t="shared" si="65"/>
        <v>0</v>
      </c>
      <c r="AG122">
        <v>0</v>
      </c>
      <c r="AH122">
        <f t="shared" si="66"/>
        <v>0</v>
      </c>
      <c r="AI122">
        <v>0</v>
      </c>
      <c r="AJ122">
        <f t="shared" si="67"/>
        <v>0</v>
      </c>
      <c r="AK122">
        <v>0</v>
      </c>
      <c r="AL122">
        <f t="shared" si="68"/>
        <v>0</v>
      </c>
      <c r="AM122">
        <v>0</v>
      </c>
      <c r="AN122">
        <f t="shared" si="69"/>
        <v>0</v>
      </c>
      <c r="AO122">
        <v>0</v>
      </c>
      <c r="AP122">
        <f t="shared" si="70"/>
        <v>0</v>
      </c>
      <c r="AQ122">
        <v>0</v>
      </c>
      <c r="AR122">
        <f t="shared" si="71"/>
        <v>0</v>
      </c>
      <c r="AS122">
        <v>0</v>
      </c>
      <c r="AT122">
        <f t="shared" si="72"/>
        <v>0</v>
      </c>
      <c r="AU122">
        <v>0</v>
      </c>
      <c r="AV122">
        <f t="shared" si="73"/>
        <v>0</v>
      </c>
      <c r="AW122">
        <v>0</v>
      </c>
      <c r="AX122">
        <f t="shared" si="74"/>
        <v>0</v>
      </c>
      <c r="AY122">
        <v>0</v>
      </c>
      <c r="AZ122">
        <f t="shared" si="75"/>
        <v>0</v>
      </c>
      <c r="BA122">
        <v>0</v>
      </c>
      <c r="BB122">
        <f t="shared" si="76"/>
        <v>0</v>
      </c>
      <c r="BC122">
        <v>0</v>
      </c>
      <c r="BD122">
        <f t="shared" si="77"/>
        <v>0</v>
      </c>
      <c r="BE122">
        <v>0</v>
      </c>
      <c r="BF122">
        <f t="shared" si="78"/>
        <v>0</v>
      </c>
      <c r="BG122">
        <v>0</v>
      </c>
      <c r="BH122">
        <f t="shared" si="79"/>
        <v>0</v>
      </c>
      <c r="BI122">
        <v>0</v>
      </c>
      <c r="BJ122">
        <f t="shared" si="80"/>
        <v>0</v>
      </c>
      <c r="BK122">
        <v>0</v>
      </c>
      <c r="BL122">
        <f t="shared" si="81"/>
        <v>0</v>
      </c>
      <c r="BM122">
        <v>0</v>
      </c>
      <c r="BN122">
        <f t="shared" si="82"/>
        <v>0</v>
      </c>
      <c r="BO122">
        <v>0</v>
      </c>
      <c r="BP122">
        <f t="shared" si="83"/>
        <v>0</v>
      </c>
      <c r="BQ122">
        <v>0</v>
      </c>
      <c r="BR122">
        <f t="shared" si="84"/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f t="shared" si="85"/>
        <v>0</v>
      </c>
      <c r="DE122">
        <v>72.400000000000006</v>
      </c>
      <c r="DF122">
        <f t="shared" si="86"/>
        <v>0.82087769464321703</v>
      </c>
      <c r="DG122">
        <f>100-DE122</f>
        <v>27.599999999999994</v>
      </c>
      <c r="DH122">
        <f t="shared" si="87"/>
        <v>0.179122305356783</v>
      </c>
      <c r="DI122">
        <v>0</v>
      </c>
      <c r="DJ122">
        <f t="shared" si="88"/>
        <v>0</v>
      </c>
      <c r="DK122">
        <v>0</v>
      </c>
      <c r="DL122">
        <f t="shared" si="89"/>
        <v>0</v>
      </c>
      <c r="DM122">
        <v>0</v>
      </c>
      <c r="DN122">
        <f t="shared" si="90"/>
        <v>0</v>
      </c>
      <c r="DO122">
        <v>0</v>
      </c>
      <c r="DP122">
        <f t="shared" si="91"/>
        <v>0</v>
      </c>
      <c r="DQ122">
        <v>0</v>
      </c>
      <c r="DR122">
        <f t="shared" si="92"/>
        <v>0</v>
      </c>
      <c r="DS122">
        <v>0</v>
      </c>
      <c r="DT122">
        <f t="shared" si="93"/>
        <v>0</v>
      </c>
      <c r="DU122">
        <v>0</v>
      </c>
      <c r="DV122">
        <f t="shared" si="94"/>
        <v>0</v>
      </c>
      <c r="DW122">
        <v>0</v>
      </c>
      <c r="DX122">
        <f t="shared" si="95"/>
        <v>0</v>
      </c>
      <c r="DY122">
        <v>0</v>
      </c>
      <c r="DZ122">
        <f t="shared" si="96"/>
        <v>0</v>
      </c>
      <c r="EA122">
        <v>0</v>
      </c>
      <c r="EB122">
        <f t="shared" si="97"/>
        <v>0</v>
      </c>
      <c r="EC122">
        <v>0</v>
      </c>
      <c r="ED122">
        <f t="shared" si="98"/>
        <v>0</v>
      </c>
      <c r="EE122">
        <v>0</v>
      </c>
      <c r="EF122">
        <f t="shared" si="99"/>
        <v>0</v>
      </c>
      <c r="EG122">
        <v>0</v>
      </c>
      <c r="EH122">
        <f t="shared" si="100"/>
        <v>0</v>
      </c>
      <c r="EI122">
        <v>0</v>
      </c>
      <c r="EJ122">
        <f t="shared" si="101"/>
        <v>0</v>
      </c>
      <c r="EK122">
        <v>0</v>
      </c>
      <c r="EL122">
        <f t="shared" si="102"/>
        <v>0</v>
      </c>
      <c r="EM122">
        <v>0</v>
      </c>
      <c r="EN122">
        <f t="shared" si="103"/>
        <v>0</v>
      </c>
      <c r="EO122">
        <v>0</v>
      </c>
      <c r="EP122">
        <f t="shared" si="104"/>
        <v>0</v>
      </c>
      <c r="EQ122">
        <v>0</v>
      </c>
      <c r="ER122">
        <f t="shared" si="105"/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 s="3" t="s">
        <v>495</v>
      </c>
      <c r="FF122" t="s">
        <v>264</v>
      </c>
    </row>
    <row r="123" spans="1:162" x14ac:dyDescent="0.45">
      <c r="A123">
        <v>122</v>
      </c>
      <c r="B123" t="s">
        <v>71</v>
      </c>
      <c r="C123" t="s">
        <v>497</v>
      </c>
      <c r="E123" t="s">
        <v>72</v>
      </c>
      <c r="F123" s="2">
        <v>0</v>
      </c>
      <c r="G123">
        <v>298</v>
      </c>
      <c r="H123">
        <v>594.20000000000005</v>
      </c>
      <c r="I123">
        <v>298</v>
      </c>
      <c r="J123" s="2">
        <f t="shared" si="106"/>
        <v>0.50151464153483671</v>
      </c>
      <c r="K123">
        <f t="shared" si="113"/>
        <v>3.3333333333333332E-4</v>
      </c>
      <c r="L123" t="s">
        <v>74</v>
      </c>
      <c r="M123">
        <v>0</v>
      </c>
      <c r="N123">
        <f t="shared" si="56"/>
        <v>0</v>
      </c>
      <c r="O123">
        <v>0</v>
      </c>
      <c r="P123">
        <f t="shared" si="57"/>
        <v>0</v>
      </c>
      <c r="Q123">
        <v>0</v>
      </c>
      <c r="R123">
        <f t="shared" si="58"/>
        <v>0</v>
      </c>
      <c r="S123">
        <v>0</v>
      </c>
      <c r="T123">
        <f t="shared" si="59"/>
        <v>0</v>
      </c>
      <c r="U123">
        <v>0</v>
      </c>
      <c r="V123">
        <f t="shared" si="60"/>
        <v>0</v>
      </c>
      <c r="W123">
        <v>0</v>
      </c>
      <c r="X123">
        <f t="shared" si="61"/>
        <v>0</v>
      </c>
      <c r="Y123">
        <v>0</v>
      </c>
      <c r="Z123">
        <f t="shared" si="62"/>
        <v>0</v>
      </c>
      <c r="AA123">
        <v>100</v>
      </c>
      <c r="AB123">
        <f t="shared" si="63"/>
        <v>1</v>
      </c>
      <c r="AC123">
        <v>0</v>
      </c>
      <c r="AD123">
        <f t="shared" si="64"/>
        <v>0</v>
      </c>
      <c r="AE123">
        <v>0</v>
      </c>
      <c r="AF123">
        <f t="shared" si="65"/>
        <v>0</v>
      </c>
      <c r="AG123">
        <v>0</v>
      </c>
      <c r="AH123">
        <f t="shared" si="66"/>
        <v>0</v>
      </c>
      <c r="AI123">
        <v>0</v>
      </c>
      <c r="AJ123">
        <f t="shared" si="67"/>
        <v>0</v>
      </c>
      <c r="AK123">
        <v>0</v>
      </c>
      <c r="AL123">
        <f t="shared" si="68"/>
        <v>0</v>
      </c>
      <c r="AM123">
        <v>0</v>
      </c>
      <c r="AN123">
        <f t="shared" si="69"/>
        <v>0</v>
      </c>
      <c r="AO123">
        <v>0</v>
      </c>
      <c r="AP123">
        <f t="shared" si="70"/>
        <v>0</v>
      </c>
      <c r="AQ123">
        <v>0</v>
      </c>
      <c r="AR123">
        <f t="shared" si="71"/>
        <v>0</v>
      </c>
      <c r="AS123">
        <v>0</v>
      </c>
      <c r="AT123">
        <f t="shared" si="72"/>
        <v>0</v>
      </c>
      <c r="AU123">
        <v>0</v>
      </c>
      <c r="AV123">
        <f t="shared" si="73"/>
        <v>0</v>
      </c>
      <c r="AW123">
        <v>0</v>
      </c>
      <c r="AX123">
        <f t="shared" si="74"/>
        <v>0</v>
      </c>
      <c r="AY123">
        <v>0</v>
      </c>
      <c r="AZ123">
        <f t="shared" si="75"/>
        <v>0</v>
      </c>
      <c r="BA123">
        <v>0</v>
      </c>
      <c r="BB123">
        <f t="shared" si="76"/>
        <v>0</v>
      </c>
      <c r="BC123">
        <v>0</v>
      </c>
      <c r="BD123">
        <f t="shared" si="77"/>
        <v>0</v>
      </c>
      <c r="BE123">
        <v>0</v>
      </c>
      <c r="BF123">
        <f t="shared" si="78"/>
        <v>0</v>
      </c>
      <c r="BG123">
        <v>0</v>
      </c>
      <c r="BH123">
        <f t="shared" si="79"/>
        <v>0</v>
      </c>
      <c r="BI123">
        <v>0</v>
      </c>
      <c r="BJ123">
        <f t="shared" si="80"/>
        <v>0</v>
      </c>
      <c r="BK123">
        <v>0</v>
      </c>
      <c r="BL123">
        <f t="shared" si="81"/>
        <v>0</v>
      </c>
      <c r="BM123">
        <v>0</v>
      </c>
      <c r="BN123">
        <f t="shared" si="82"/>
        <v>0</v>
      </c>
      <c r="BO123">
        <v>0</v>
      </c>
      <c r="BP123">
        <f t="shared" si="83"/>
        <v>0</v>
      </c>
      <c r="BQ123">
        <v>0</v>
      </c>
      <c r="BR123">
        <f t="shared" si="84"/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f t="shared" si="85"/>
        <v>0</v>
      </c>
      <c r="DE123">
        <v>0</v>
      </c>
      <c r="DF123">
        <f t="shared" si="86"/>
        <v>0</v>
      </c>
      <c r="DG123">
        <f>100-DE123-EM123</f>
        <v>60.4</v>
      </c>
      <c r="DH123">
        <f t="shared" si="87"/>
        <v>0.60846821329504719</v>
      </c>
      <c r="DI123">
        <v>0</v>
      </c>
      <c r="DJ123">
        <f t="shared" si="88"/>
        <v>0</v>
      </c>
      <c r="DK123">
        <v>0</v>
      </c>
      <c r="DL123">
        <f t="shared" si="89"/>
        <v>0</v>
      </c>
      <c r="DM123">
        <v>0</v>
      </c>
      <c r="DN123">
        <f t="shared" si="90"/>
        <v>0</v>
      </c>
      <c r="DO123">
        <v>0</v>
      </c>
      <c r="DP123">
        <f t="shared" si="91"/>
        <v>0</v>
      </c>
      <c r="DQ123">
        <v>0</v>
      </c>
      <c r="DR123">
        <f t="shared" si="92"/>
        <v>0</v>
      </c>
      <c r="DS123">
        <v>0</v>
      </c>
      <c r="DT123">
        <f t="shared" si="93"/>
        <v>0</v>
      </c>
      <c r="DU123">
        <v>0</v>
      </c>
      <c r="DV123">
        <f t="shared" si="94"/>
        <v>0</v>
      </c>
      <c r="DW123">
        <v>0</v>
      </c>
      <c r="DX123">
        <f t="shared" si="95"/>
        <v>0</v>
      </c>
      <c r="DY123">
        <v>0</v>
      </c>
      <c r="DZ123">
        <f t="shared" si="96"/>
        <v>0</v>
      </c>
      <c r="EA123">
        <v>0</v>
      </c>
      <c r="EB123">
        <f t="shared" si="97"/>
        <v>0</v>
      </c>
      <c r="EC123">
        <v>0</v>
      </c>
      <c r="ED123">
        <f t="shared" si="98"/>
        <v>0</v>
      </c>
      <c r="EE123">
        <v>0</v>
      </c>
      <c r="EF123">
        <f t="shared" si="99"/>
        <v>0</v>
      </c>
      <c r="EG123">
        <v>0</v>
      </c>
      <c r="EH123">
        <f t="shared" si="100"/>
        <v>0</v>
      </c>
      <c r="EI123">
        <v>0</v>
      </c>
      <c r="EJ123">
        <f t="shared" si="101"/>
        <v>0</v>
      </c>
      <c r="EK123">
        <v>0</v>
      </c>
      <c r="EL123">
        <f t="shared" si="102"/>
        <v>0</v>
      </c>
      <c r="EM123">
        <v>39.6</v>
      </c>
      <c r="EN123">
        <f t="shared" si="103"/>
        <v>0.39153178670495292</v>
      </c>
      <c r="EO123">
        <v>0</v>
      </c>
      <c r="EP123">
        <f t="shared" si="104"/>
        <v>0</v>
      </c>
      <c r="EQ123">
        <v>0</v>
      </c>
      <c r="ER123">
        <f t="shared" si="105"/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 s="3" t="s">
        <v>495</v>
      </c>
      <c r="FF123" t="s">
        <v>264</v>
      </c>
    </row>
    <row r="124" spans="1:162" x14ac:dyDescent="0.45">
      <c r="A124">
        <v>123</v>
      </c>
      <c r="B124" t="s">
        <v>71</v>
      </c>
      <c r="C124" t="s">
        <v>498</v>
      </c>
      <c r="E124" t="s">
        <v>72</v>
      </c>
      <c r="F124" s="2">
        <v>2</v>
      </c>
      <c r="G124">
        <f>273+29</f>
        <v>302</v>
      </c>
      <c r="H124">
        <v>594.20000000000005</v>
      </c>
      <c r="I124">
        <v>298</v>
      </c>
      <c r="J124" s="2">
        <f t="shared" si="106"/>
        <v>0.50151464153483671</v>
      </c>
      <c r="K124">
        <f t="shared" si="113"/>
        <v>3.3333333333333332E-4</v>
      </c>
      <c r="L124" t="s">
        <v>74</v>
      </c>
      <c r="M124">
        <v>0</v>
      </c>
      <c r="N124">
        <f t="shared" si="56"/>
        <v>0</v>
      </c>
      <c r="O124">
        <v>0</v>
      </c>
      <c r="P124">
        <f t="shared" si="57"/>
        <v>0</v>
      </c>
      <c r="Q124">
        <v>0</v>
      </c>
      <c r="R124">
        <f t="shared" si="58"/>
        <v>0</v>
      </c>
      <c r="S124">
        <v>0</v>
      </c>
      <c r="T124">
        <f t="shared" si="59"/>
        <v>0</v>
      </c>
      <c r="U124">
        <v>0</v>
      </c>
      <c r="V124">
        <f t="shared" si="60"/>
        <v>0</v>
      </c>
      <c r="W124">
        <v>0</v>
      </c>
      <c r="X124">
        <f t="shared" si="61"/>
        <v>0</v>
      </c>
      <c r="Y124">
        <v>0</v>
      </c>
      <c r="Z124">
        <f t="shared" si="62"/>
        <v>0</v>
      </c>
      <c r="AA124">
        <v>100</v>
      </c>
      <c r="AB124">
        <f t="shared" si="63"/>
        <v>1</v>
      </c>
      <c r="AC124">
        <v>0</v>
      </c>
      <c r="AD124">
        <f t="shared" si="64"/>
        <v>0</v>
      </c>
      <c r="AE124">
        <v>0</v>
      </c>
      <c r="AF124">
        <f t="shared" si="65"/>
        <v>0</v>
      </c>
      <c r="AG124">
        <v>0</v>
      </c>
      <c r="AH124">
        <f t="shared" si="66"/>
        <v>0</v>
      </c>
      <c r="AI124">
        <v>0</v>
      </c>
      <c r="AJ124">
        <f t="shared" si="67"/>
        <v>0</v>
      </c>
      <c r="AK124">
        <v>0</v>
      </c>
      <c r="AL124">
        <f t="shared" si="68"/>
        <v>0</v>
      </c>
      <c r="AM124">
        <v>0</v>
      </c>
      <c r="AN124">
        <f t="shared" si="69"/>
        <v>0</v>
      </c>
      <c r="AO124">
        <v>0</v>
      </c>
      <c r="AP124">
        <f t="shared" si="70"/>
        <v>0</v>
      </c>
      <c r="AQ124">
        <v>0</v>
      </c>
      <c r="AR124">
        <f t="shared" si="71"/>
        <v>0</v>
      </c>
      <c r="AS124">
        <v>0</v>
      </c>
      <c r="AT124">
        <f t="shared" si="72"/>
        <v>0</v>
      </c>
      <c r="AU124">
        <v>0</v>
      </c>
      <c r="AV124">
        <f t="shared" si="73"/>
        <v>0</v>
      </c>
      <c r="AW124">
        <v>0</v>
      </c>
      <c r="AX124">
        <f t="shared" si="74"/>
        <v>0</v>
      </c>
      <c r="AY124">
        <v>0</v>
      </c>
      <c r="AZ124">
        <f t="shared" si="75"/>
        <v>0</v>
      </c>
      <c r="BA124">
        <v>0</v>
      </c>
      <c r="BB124">
        <f t="shared" si="76"/>
        <v>0</v>
      </c>
      <c r="BC124">
        <v>0</v>
      </c>
      <c r="BD124">
        <f t="shared" si="77"/>
        <v>0</v>
      </c>
      <c r="BE124">
        <v>0</v>
      </c>
      <c r="BF124">
        <f t="shared" si="78"/>
        <v>0</v>
      </c>
      <c r="BG124">
        <v>0</v>
      </c>
      <c r="BH124">
        <f t="shared" si="79"/>
        <v>0</v>
      </c>
      <c r="BI124">
        <v>0</v>
      </c>
      <c r="BJ124">
        <f t="shared" si="80"/>
        <v>0</v>
      </c>
      <c r="BK124">
        <v>0</v>
      </c>
      <c r="BL124">
        <f t="shared" si="81"/>
        <v>0</v>
      </c>
      <c r="BM124">
        <v>0</v>
      </c>
      <c r="BN124">
        <f t="shared" si="82"/>
        <v>0</v>
      </c>
      <c r="BO124">
        <v>0</v>
      </c>
      <c r="BP124">
        <f t="shared" si="83"/>
        <v>0</v>
      </c>
      <c r="BQ124">
        <v>0</v>
      </c>
      <c r="BR124">
        <f t="shared" si="84"/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100</v>
      </c>
      <c r="DD124">
        <f t="shared" si="85"/>
        <v>1</v>
      </c>
      <c r="DE124">
        <v>0</v>
      </c>
      <c r="DF124">
        <f t="shared" si="86"/>
        <v>0</v>
      </c>
      <c r="DG124">
        <v>0</v>
      </c>
      <c r="DH124">
        <f t="shared" si="87"/>
        <v>0</v>
      </c>
      <c r="DI124">
        <v>0</v>
      </c>
      <c r="DJ124">
        <f t="shared" si="88"/>
        <v>0</v>
      </c>
      <c r="DK124">
        <v>0</v>
      </c>
      <c r="DL124">
        <f t="shared" si="89"/>
        <v>0</v>
      </c>
      <c r="DM124">
        <v>0</v>
      </c>
      <c r="DN124">
        <f t="shared" si="90"/>
        <v>0</v>
      </c>
      <c r="DO124">
        <v>0</v>
      </c>
      <c r="DP124">
        <f t="shared" si="91"/>
        <v>0</v>
      </c>
      <c r="DQ124">
        <v>0</v>
      </c>
      <c r="DR124">
        <f t="shared" si="92"/>
        <v>0</v>
      </c>
      <c r="DS124">
        <v>0</v>
      </c>
      <c r="DT124">
        <f t="shared" si="93"/>
        <v>0</v>
      </c>
      <c r="DU124">
        <v>0</v>
      </c>
      <c r="DV124">
        <f t="shared" si="94"/>
        <v>0</v>
      </c>
      <c r="DW124">
        <v>0</v>
      </c>
      <c r="DX124">
        <f t="shared" si="95"/>
        <v>0</v>
      </c>
      <c r="DY124">
        <v>0</v>
      </c>
      <c r="DZ124">
        <f t="shared" si="96"/>
        <v>0</v>
      </c>
      <c r="EA124">
        <v>0</v>
      </c>
      <c r="EB124">
        <f t="shared" si="97"/>
        <v>0</v>
      </c>
      <c r="EC124">
        <v>0</v>
      </c>
      <c r="ED124">
        <f t="shared" si="98"/>
        <v>0</v>
      </c>
      <c r="EE124">
        <v>0</v>
      </c>
      <c r="EF124">
        <f t="shared" si="99"/>
        <v>0</v>
      </c>
      <c r="EG124">
        <v>0</v>
      </c>
      <c r="EH124">
        <f t="shared" si="100"/>
        <v>0</v>
      </c>
      <c r="EI124">
        <v>0</v>
      </c>
      <c r="EJ124">
        <f t="shared" si="101"/>
        <v>0</v>
      </c>
      <c r="EK124">
        <v>0</v>
      </c>
      <c r="EL124">
        <f t="shared" si="102"/>
        <v>0</v>
      </c>
      <c r="EM124">
        <v>0</v>
      </c>
      <c r="EN124">
        <f t="shared" si="103"/>
        <v>0</v>
      </c>
      <c r="EO124">
        <v>0</v>
      </c>
      <c r="EP124">
        <f t="shared" si="104"/>
        <v>0</v>
      </c>
      <c r="EQ124">
        <v>0</v>
      </c>
      <c r="ER124">
        <f t="shared" si="105"/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 s="3" t="s">
        <v>495</v>
      </c>
      <c r="FF124" t="s">
        <v>264</v>
      </c>
    </row>
    <row r="125" spans="1:162" x14ac:dyDescent="0.45">
      <c r="A125">
        <v>124</v>
      </c>
      <c r="B125" t="s">
        <v>71</v>
      </c>
      <c r="C125" t="s">
        <v>499</v>
      </c>
      <c r="E125" t="s">
        <v>72</v>
      </c>
      <c r="F125" s="2">
        <v>2</v>
      </c>
      <c r="G125">
        <v>288</v>
      </c>
      <c r="H125">
        <v>594.20000000000005</v>
      </c>
      <c r="I125">
        <v>298</v>
      </c>
      <c r="J125" s="2">
        <f t="shared" si="106"/>
        <v>0.50151464153483671</v>
      </c>
      <c r="K125">
        <f t="shared" si="113"/>
        <v>3.3333333333333332E-4</v>
      </c>
      <c r="L125" t="s">
        <v>74</v>
      </c>
      <c r="M125">
        <v>0</v>
      </c>
      <c r="N125">
        <f t="shared" si="56"/>
        <v>0</v>
      </c>
      <c r="O125">
        <v>0</v>
      </c>
      <c r="P125">
        <f t="shared" si="57"/>
        <v>0</v>
      </c>
      <c r="Q125">
        <v>0</v>
      </c>
      <c r="R125">
        <f t="shared" si="58"/>
        <v>0</v>
      </c>
      <c r="S125">
        <v>0</v>
      </c>
      <c r="T125">
        <f t="shared" si="59"/>
        <v>0</v>
      </c>
      <c r="U125">
        <v>0</v>
      </c>
      <c r="V125">
        <f t="shared" si="60"/>
        <v>0</v>
      </c>
      <c r="W125">
        <v>0</v>
      </c>
      <c r="X125">
        <f t="shared" si="61"/>
        <v>0</v>
      </c>
      <c r="Y125">
        <v>0</v>
      </c>
      <c r="Z125">
        <f t="shared" si="62"/>
        <v>0</v>
      </c>
      <c r="AA125">
        <v>100</v>
      </c>
      <c r="AB125">
        <f t="shared" si="63"/>
        <v>1</v>
      </c>
      <c r="AC125">
        <v>0</v>
      </c>
      <c r="AD125">
        <f t="shared" si="64"/>
        <v>0</v>
      </c>
      <c r="AE125">
        <v>0</v>
      </c>
      <c r="AF125">
        <f t="shared" si="65"/>
        <v>0</v>
      </c>
      <c r="AG125">
        <v>0</v>
      </c>
      <c r="AH125">
        <f t="shared" si="66"/>
        <v>0</v>
      </c>
      <c r="AI125">
        <v>0</v>
      </c>
      <c r="AJ125">
        <f t="shared" si="67"/>
        <v>0</v>
      </c>
      <c r="AK125">
        <v>0</v>
      </c>
      <c r="AL125">
        <f t="shared" si="68"/>
        <v>0</v>
      </c>
      <c r="AM125">
        <v>0</v>
      </c>
      <c r="AN125">
        <f t="shared" si="69"/>
        <v>0</v>
      </c>
      <c r="AO125">
        <v>0</v>
      </c>
      <c r="AP125">
        <f t="shared" si="70"/>
        <v>0</v>
      </c>
      <c r="AQ125">
        <v>0</v>
      </c>
      <c r="AR125">
        <f t="shared" si="71"/>
        <v>0</v>
      </c>
      <c r="AS125">
        <v>0</v>
      </c>
      <c r="AT125">
        <f t="shared" si="72"/>
        <v>0</v>
      </c>
      <c r="AU125">
        <v>0</v>
      </c>
      <c r="AV125">
        <f t="shared" si="73"/>
        <v>0</v>
      </c>
      <c r="AW125">
        <v>0</v>
      </c>
      <c r="AX125">
        <f t="shared" si="74"/>
        <v>0</v>
      </c>
      <c r="AY125">
        <v>0</v>
      </c>
      <c r="AZ125">
        <f t="shared" si="75"/>
        <v>0</v>
      </c>
      <c r="BA125">
        <v>0</v>
      </c>
      <c r="BB125">
        <f t="shared" si="76"/>
        <v>0</v>
      </c>
      <c r="BC125">
        <v>0</v>
      </c>
      <c r="BD125">
        <f t="shared" si="77"/>
        <v>0</v>
      </c>
      <c r="BE125">
        <v>0</v>
      </c>
      <c r="BF125">
        <f t="shared" si="78"/>
        <v>0</v>
      </c>
      <c r="BG125">
        <v>0</v>
      </c>
      <c r="BH125">
        <f t="shared" si="79"/>
        <v>0</v>
      </c>
      <c r="BI125">
        <v>0</v>
      </c>
      <c r="BJ125">
        <f t="shared" si="80"/>
        <v>0</v>
      </c>
      <c r="BK125">
        <v>0</v>
      </c>
      <c r="BL125">
        <f t="shared" si="81"/>
        <v>0</v>
      </c>
      <c r="BM125">
        <v>0</v>
      </c>
      <c r="BN125">
        <f t="shared" si="82"/>
        <v>0</v>
      </c>
      <c r="BO125">
        <v>0</v>
      </c>
      <c r="BP125">
        <f t="shared" si="83"/>
        <v>0</v>
      </c>
      <c r="BQ125">
        <v>0</v>
      </c>
      <c r="BR125">
        <f t="shared" si="84"/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f>100-DE125</f>
        <v>91.7</v>
      </c>
      <c r="DD125">
        <f t="shared" si="85"/>
        <v>0.94790004043660003</v>
      </c>
      <c r="DE125">
        <v>8.3000000000000007</v>
      </c>
      <c r="DF125">
        <f t="shared" si="86"/>
        <v>5.2099959563399953E-2</v>
      </c>
      <c r="DG125">
        <v>0</v>
      </c>
      <c r="DH125">
        <f t="shared" si="87"/>
        <v>0</v>
      </c>
      <c r="DI125">
        <v>0</v>
      </c>
      <c r="DJ125">
        <f t="shared" si="88"/>
        <v>0</v>
      </c>
      <c r="DK125">
        <v>0</v>
      </c>
      <c r="DL125">
        <f t="shared" si="89"/>
        <v>0</v>
      </c>
      <c r="DM125">
        <v>0</v>
      </c>
      <c r="DN125">
        <f t="shared" si="90"/>
        <v>0</v>
      </c>
      <c r="DO125">
        <v>0</v>
      </c>
      <c r="DP125">
        <f t="shared" si="91"/>
        <v>0</v>
      </c>
      <c r="DQ125">
        <v>0</v>
      </c>
      <c r="DR125">
        <f t="shared" si="92"/>
        <v>0</v>
      </c>
      <c r="DS125">
        <v>0</v>
      </c>
      <c r="DT125">
        <f t="shared" si="93"/>
        <v>0</v>
      </c>
      <c r="DU125">
        <v>0</v>
      </c>
      <c r="DV125">
        <f t="shared" si="94"/>
        <v>0</v>
      </c>
      <c r="DW125">
        <v>0</v>
      </c>
      <c r="DX125">
        <f t="shared" si="95"/>
        <v>0</v>
      </c>
      <c r="DY125">
        <v>0</v>
      </c>
      <c r="DZ125">
        <f t="shared" si="96"/>
        <v>0</v>
      </c>
      <c r="EA125">
        <v>0</v>
      </c>
      <c r="EB125">
        <f t="shared" si="97"/>
        <v>0</v>
      </c>
      <c r="EC125">
        <v>0</v>
      </c>
      <c r="ED125">
        <f t="shared" si="98"/>
        <v>0</v>
      </c>
      <c r="EE125">
        <v>0</v>
      </c>
      <c r="EF125">
        <f t="shared" si="99"/>
        <v>0</v>
      </c>
      <c r="EG125">
        <v>0</v>
      </c>
      <c r="EH125">
        <f t="shared" si="100"/>
        <v>0</v>
      </c>
      <c r="EI125">
        <v>0</v>
      </c>
      <c r="EJ125">
        <f t="shared" si="101"/>
        <v>0</v>
      </c>
      <c r="EK125">
        <v>0</v>
      </c>
      <c r="EL125">
        <f t="shared" si="102"/>
        <v>0</v>
      </c>
      <c r="EM125">
        <v>0</v>
      </c>
      <c r="EN125">
        <f t="shared" si="103"/>
        <v>0</v>
      </c>
      <c r="EO125">
        <v>0</v>
      </c>
      <c r="EP125">
        <f t="shared" si="104"/>
        <v>0</v>
      </c>
      <c r="EQ125">
        <v>0</v>
      </c>
      <c r="ER125">
        <f t="shared" si="105"/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 s="3" t="s">
        <v>495</v>
      </c>
      <c r="FF125" t="s">
        <v>264</v>
      </c>
    </row>
    <row r="126" spans="1:162" x14ac:dyDescent="0.45">
      <c r="A126">
        <v>125</v>
      </c>
      <c r="B126" t="s">
        <v>397</v>
      </c>
      <c r="C126" t="s">
        <v>500</v>
      </c>
      <c r="D126" t="s">
        <v>501</v>
      </c>
      <c r="E126" t="s">
        <v>502</v>
      </c>
      <c r="F126" s="2">
        <v>2</v>
      </c>
      <c r="G126">
        <f>183+273</f>
        <v>456</v>
      </c>
      <c r="H126">
        <f>1773</f>
        <v>1773</v>
      </c>
      <c r="I126">
        <f>232+273</f>
        <v>505</v>
      </c>
      <c r="J126" s="2">
        <f t="shared" si="106"/>
        <v>0.28482797518330516</v>
      </c>
      <c r="L126" t="s">
        <v>442</v>
      </c>
      <c r="M126">
        <v>0</v>
      </c>
      <c r="N126">
        <f t="shared" si="56"/>
        <v>0</v>
      </c>
      <c r="O126">
        <v>0</v>
      </c>
      <c r="P126">
        <f t="shared" si="57"/>
        <v>0</v>
      </c>
      <c r="Q126">
        <v>0</v>
      </c>
      <c r="R126">
        <f t="shared" si="58"/>
        <v>0</v>
      </c>
      <c r="S126">
        <v>0.64</v>
      </c>
      <c r="T126">
        <f t="shared" si="59"/>
        <v>6.4576297287431495E-3</v>
      </c>
      <c r="U126">
        <v>0</v>
      </c>
      <c r="V126">
        <f t="shared" si="60"/>
        <v>0</v>
      </c>
      <c r="W126">
        <v>0</v>
      </c>
      <c r="X126">
        <f t="shared" si="61"/>
        <v>0</v>
      </c>
      <c r="Y126">
        <v>0</v>
      </c>
      <c r="Z126">
        <f t="shared" si="62"/>
        <v>0</v>
      </c>
      <c r="AA126">
        <v>0</v>
      </c>
      <c r="AB126">
        <f t="shared" si="63"/>
        <v>0</v>
      </c>
      <c r="AC126">
        <f>100-AE126-AG126-AI126-AK126-S126-Q126-AM126-AO126-BE126-BA126</f>
        <v>99.068999999999988</v>
      </c>
      <c r="AD126">
        <f t="shared" si="64"/>
        <v>0.98337575042562064</v>
      </c>
      <c r="AE126">
        <v>0.17</v>
      </c>
      <c r="AF126">
        <f t="shared" si="65"/>
        <v>7.8464267467744982E-3</v>
      </c>
      <c r="AG126">
        <v>1.2999999999999999E-2</v>
      </c>
      <c r="AH126">
        <f t="shared" si="66"/>
        <v>2.3268487682081372E-4</v>
      </c>
      <c r="AI126">
        <v>1.7999999999999999E-2</v>
      </c>
      <c r="AJ126">
        <f t="shared" si="67"/>
        <v>3.1116713948762121E-4</v>
      </c>
      <c r="AK126">
        <v>0.09</v>
      </c>
      <c r="AL126">
        <f t="shared" si="68"/>
        <v>1.7763410825532861E-3</v>
      </c>
      <c r="AM126">
        <v>0</v>
      </c>
      <c r="AN126">
        <f t="shared" si="69"/>
        <v>0</v>
      </c>
      <c r="AO126">
        <v>0</v>
      </c>
      <c r="AP126">
        <f t="shared" si="70"/>
        <v>0</v>
      </c>
      <c r="AQ126">
        <v>0</v>
      </c>
      <c r="AR126">
        <f t="shared" si="71"/>
        <v>0</v>
      </c>
      <c r="AS126">
        <v>0</v>
      </c>
      <c r="AT126">
        <f t="shared" si="72"/>
        <v>0</v>
      </c>
      <c r="AU126">
        <v>0</v>
      </c>
      <c r="AV126">
        <f t="shared" si="73"/>
        <v>0</v>
      </c>
      <c r="AW126">
        <v>0</v>
      </c>
      <c r="AX126">
        <f t="shared" si="74"/>
        <v>0</v>
      </c>
      <c r="AY126">
        <v>0</v>
      </c>
      <c r="AZ126">
        <f t="shared" si="75"/>
        <v>0</v>
      </c>
      <c r="BA126">
        <v>0</v>
      </c>
      <c r="BB126">
        <f t="shared" si="76"/>
        <v>0</v>
      </c>
      <c r="BC126">
        <v>0</v>
      </c>
      <c r="BD126">
        <f t="shared" si="77"/>
        <v>0</v>
      </c>
      <c r="BE126">
        <v>0</v>
      </c>
      <c r="BF126">
        <f t="shared" si="78"/>
        <v>0</v>
      </c>
      <c r="BG126">
        <v>0</v>
      </c>
      <c r="BH126">
        <f t="shared" si="79"/>
        <v>0</v>
      </c>
      <c r="BI126">
        <v>0</v>
      </c>
      <c r="BJ126">
        <f t="shared" si="80"/>
        <v>0</v>
      </c>
      <c r="BK126">
        <v>0</v>
      </c>
      <c r="BL126">
        <f t="shared" si="81"/>
        <v>0</v>
      </c>
      <c r="BM126">
        <v>0</v>
      </c>
      <c r="BN126">
        <f t="shared" si="82"/>
        <v>0</v>
      </c>
      <c r="BO126">
        <v>0</v>
      </c>
      <c r="BP126">
        <f t="shared" si="83"/>
        <v>0</v>
      </c>
      <c r="BQ126">
        <v>0</v>
      </c>
      <c r="BR126">
        <f t="shared" si="84"/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f t="shared" si="85"/>
        <v>0</v>
      </c>
      <c r="DE126">
        <v>0</v>
      </c>
      <c r="DF126">
        <f t="shared" si="86"/>
        <v>0</v>
      </c>
      <c r="DG126">
        <v>0</v>
      </c>
      <c r="DH126">
        <f t="shared" si="87"/>
        <v>0</v>
      </c>
      <c r="DI126">
        <v>0</v>
      </c>
      <c r="DJ126">
        <f t="shared" si="88"/>
        <v>0</v>
      </c>
      <c r="DK126">
        <v>39.89</v>
      </c>
      <c r="DL126">
        <f t="shared" si="89"/>
        <v>0.27500717597501406</v>
      </c>
      <c r="DM126">
        <v>59.89</v>
      </c>
      <c r="DN126">
        <f t="shared" si="90"/>
        <v>0.72067050705811797</v>
      </c>
      <c r="DO126">
        <v>0.12</v>
      </c>
      <c r="DP126">
        <f t="shared" si="91"/>
        <v>1.4078174620982067E-3</v>
      </c>
      <c r="DQ126">
        <v>0</v>
      </c>
      <c r="DR126">
        <f t="shared" si="92"/>
        <v>0</v>
      </c>
      <c r="DS126">
        <v>0</v>
      </c>
      <c r="DT126">
        <f t="shared" si="93"/>
        <v>0</v>
      </c>
      <c r="DU126">
        <v>0</v>
      </c>
      <c r="DV126">
        <f t="shared" si="94"/>
        <v>0</v>
      </c>
      <c r="DW126">
        <v>0.05</v>
      </c>
      <c r="DX126">
        <f t="shared" si="95"/>
        <v>1.1239617375934866E-3</v>
      </c>
      <c r="DY126">
        <v>0</v>
      </c>
      <c r="DZ126">
        <f t="shared" si="96"/>
        <v>0</v>
      </c>
      <c r="EA126">
        <v>0</v>
      </c>
      <c r="EB126">
        <f t="shared" si="97"/>
        <v>0</v>
      </c>
      <c r="EC126">
        <v>0</v>
      </c>
      <c r="ED126">
        <f t="shared" si="98"/>
        <v>0</v>
      </c>
      <c r="EE126">
        <v>0</v>
      </c>
      <c r="EF126">
        <f t="shared" si="99"/>
        <v>0</v>
      </c>
      <c r="EG126">
        <v>0</v>
      </c>
      <c r="EH126">
        <f t="shared" si="100"/>
        <v>0</v>
      </c>
      <c r="EI126">
        <v>7.0000000000000007E-2</v>
      </c>
      <c r="EJ126">
        <f t="shared" si="101"/>
        <v>1.7905377671763273E-3</v>
      </c>
      <c r="EK126">
        <v>0</v>
      </c>
      <c r="EL126">
        <f t="shared" si="102"/>
        <v>0</v>
      </c>
      <c r="EM126">
        <v>0</v>
      </c>
      <c r="EN126">
        <f t="shared" si="103"/>
        <v>0</v>
      </c>
      <c r="EO126">
        <v>0</v>
      </c>
      <c r="EP126">
        <f t="shared" si="104"/>
        <v>0</v>
      </c>
      <c r="EQ126">
        <v>0</v>
      </c>
      <c r="ER126">
        <f t="shared" si="105"/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 s="3" t="s">
        <v>503</v>
      </c>
      <c r="FF126" t="s">
        <v>264</v>
      </c>
    </row>
    <row r="127" spans="1:162" x14ac:dyDescent="0.45">
      <c r="A127">
        <v>126</v>
      </c>
      <c r="B127" t="s">
        <v>397</v>
      </c>
      <c r="C127" t="s">
        <v>500</v>
      </c>
      <c r="D127" t="s">
        <v>501</v>
      </c>
      <c r="E127" t="s">
        <v>502</v>
      </c>
      <c r="F127" s="2">
        <v>0</v>
      </c>
      <c r="G127">
        <f t="shared" ref="G127:G133" si="114">183+273</f>
        <v>456</v>
      </c>
      <c r="H127">
        <f>1773</f>
        <v>1773</v>
      </c>
      <c r="I127">
        <f>268+273</f>
        <v>541</v>
      </c>
      <c r="J127" s="2">
        <f t="shared" si="106"/>
        <v>0.30513254371122389</v>
      </c>
      <c r="L127" t="s">
        <v>442</v>
      </c>
      <c r="M127">
        <v>0</v>
      </c>
      <c r="N127">
        <f t="shared" si="56"/>
        <v>0</v>
      </c>
      <c r="O127">
        <v>0</v>
      </c>
      <c r="P127">
        <f t="shared" si="57"/>
        <v>0</v>
      </c>
      <c r="Q127">
        <v>0</v>
      </c>
      <c r="R127">
        <f t="shared" si="58"/>
        <v>0</v>
      </c>
      <c r="S127">
        <v>0.64</v>
      </c>
      <c r="T127">
        <f t="shared" si="59"/>
        <v>6.4576297287431495E-3</v>
      </c>
      <c r="U127">
        <v>0</v>
      </c>
      <c r="V127">
        <f t="shared" si="60"/>
        <v>0</v>
      </c>
      <c r="W127">
        <v>0</v>
      </c>
      <c r="X127">
        <f t="shared" si="61"/>
        <v>0</v>
      </c>
      <c r="Y127">
        <v>0</v>
      </c>
      <c r="Z127">
        <f t="shared" si="62"/>
        <v>0</v>
      </c>
      <c r="AA127">
        <v>0</v>
      </c>
      <c r="AB127">
        <f t="shared" si="63"/>
        <v>0</v>
      </c>
      <c r="AC127">
        <f t="shared" ref="AC127:AC168" si="115">100-AE127-AG127-AI127-AK127-S127-Q127-AM127-AO127-BE127-BA127</f>
        <v>99.068999999999988</v>
      </c>
      <c r="AD127">
        <f t="shared" si="64"/>
        <v>0.98337575042562064</v>
      </c>
      <c r="AE127">
        <v>0.17</v>
      </c>
      <c r="AF127">
        <f t="shared" si="65"/>
        <v>7.8464267467744982E-3</v>
      </c>
      <c r="AG127">
        <v>1.2999999999999999E-2</v>
      </c>
      <c r="AH127">
        <f t="shared" si="66"/>
        <v>2.3268487682081372E-4</v>
      </c>
      <c r="AI127">
        <v>1.7999999999999999E-2</v>
      </c>
      <c r="AJ127">
        <f t="shared" si="67"/>
        <v>3.1116713948762121E-4</v>
      </c>
      <c r="AK127">
        <v>0.09</v>
      </c>
      <c r="AL127">
        <f t="shared" si="68"/>
        <v>1.7763410825532861E-3</v>
      </c>
      <c r="AM127">
        <v>0</v>
      </c>
      <c r="AN127">
        <f t="shared" si="69"/>
        <v>0</v>
      </c>
      <c r="AO127">
        <v>0</v>
      </c>
      <c r="AP127">
        <f t="shared" si="70"/>
        <v>0</v>
      </c>
      <c r="AQ127">
        <v>0</v>
      </c>
      <c r="AR127">
        <f t="shared" si="71"/>
        <v>0</v>
      </c>
      <c r="AS127">
        <v>0</v>
      </c>
      <c r="AT127">
        <f t="shared" si="72"/>
        <v>0</v>
      </c>
      <c r="AU127">
        <v>0</v>
      </c>
      <c r="AV127">
        <f t="shared" si="73"/>
        <v>0</v>
      </c>
      <c r="AW127">
        <v>0</v>
      </c>
      <c r="AX127">
        <f t="shared" si="74"/>
        <v>0</v>
      </c>
      <c r="AY127">
        <v>0</v>
      </c>
      <c r="AZ127">
        <f t="shared" si="75"/>
        <v>0</v>
      </c>
      <c r="BA127">
        <v>0</v>
      </c>
      <c r="BB127">
        <f t="shared" si="76"/>
        <v>0</v>
      </c>
      <c r="BC127">
        <v>0</v>
      </c>
      <c r="BD127">
        <f t="shared" si="77"/>
        <v>0</v>
      </c>
      <c r="BE127">
        <v>0</v>
      </c>
      <c r="BF127">
        <f t="shared" si="78"/>
        <v>0</v>
      </c>
      <c r="BG127">
        <v>0</v>
      </c>
      <c r="BH127">
        <f t="shared" si="79"/>
        <v>0</v>
      </c>
      <c r="BI127">
        <v>0</v>
      </c>
      <c r="BJ127">
        <f t="shared" si="80"/>
        <v>0</v>
      </c>
      <c r="BK127">
        <v>0</v>
      </c>
      <c r="BL127">
        <f t="shared" si="81"/>
        <v>0</v>
      </c>
      <c r="BM127">
        <v>0</v>
      </c>
      <c r="BN127">
        <f t="shared" si="82"/>
        <v>0</v>
      </c>
      <c r="BO127">
        <v>0</v>
      </c>
      <c r="BP127">
        <f t="shared" si="83"/>
        <v>0</v>
      </c>
      <c r="BQ127">
        <v>0</v>
      </c>
      <c r="BR127">
        <f t="shared" si="84"/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f t="shared" si="85"/>
        <v>0</v>
      </c>
      <c r="DE127">
        <v>0</v>
      </c>
      <c r="DF127">
        <f t="shared" si="86"/>
        <v>0</v>
      </c>
      <c r="DG127">
        <v>0</v>
      </c>
      <c r="DH127">
        <f t="shared" si="87"/>
        <v>0</v>
      </c>
      <c r="DI127">
        <v>0</v>
      </c>
      <c r="DJ127">
        <f t="shared" si="88"/>
        <v>0</v>
      </c>
      <c r="DK127">
        <v>39.89</v>
      </c>
      <c r="DL127">
        <f t="shared" si="89"/>
        <v>0.27500717597501406</v>
      </c>
      <c r="DM127">
        <v>59.89</v>
      </c>
      <c r="DN127">
        <f t="shared" si="90"/>
        <v>0.72067050705811797</v>
      </c>
      <c r="DO127">
        <v>0.12</v>
      </c>
      <c r="DP127">
        <f t="shared" si="91"/>
        <v>1.4078174620982067E-3</v>
      </c>
      <c r="DQ127">
        <v>0</v>
      </c>
      <c r="DR127">
        <f t="shared" si="92"/>
        <v>0</v>
      </c>
      <c r="DS127">
        <v>0</v>
      </c>
      <c r="DT127">
        <f t="shared" si="93"/>
        <v>0</v>
      </c>
      <c r="DU127">
        <v>0</v>
      </c>
      <c r="DV127">
        <f t="shared" si="94"/>
        <v>0</v>
      </c>
      <c r="DW127">
        <v>0.05</v>
      </c>
      <c r="DX127">
        <f t="shared" si="95"/>
        <v>1.1239617375934866E-3</v>
      </c>
      <c r="DY127">
        <v>0</v>
      </c>
      <c r="DZ127">
        <f t="shared" si="96"/>
        <v>0</v>
      </c>
      <c r="EA127">
        <v>0</v>
      </c>
      <c r="EB127">
        <f t="shared" si="97"/>
        <v>0</v>
      </c>
      <c r="EC127">
        <v>0</v>
      </c>
      <c r="ED127">
        <f t="shared" si="98"/>
        <v>0</v>
      </c>
      <c r="EE127">
        <v>0</v>
      </c>
      <c r="EF127">
        <f t="shared" si="99"/>
        <v>0</v>
      </c>
      <c r="EG127">
        <v>0</v>
      </c>
      <c r="EH127">
        <f t="shared" si="100"/>
        <v>0</v>
      </c>
      <c r="EI127">
        <v>7.0000000000000007E-2</v>
      </c>
      <c r="EJ127">
        <f t="shared" si="101"/>
        <v>1.7905377671763273E-3</v>
      </c>
      <c r="EK127">
        <v>0</v>
      </c>
      <c r="EL127">
        <f t="shared" si="102"/>
        <v>0</v>
      </c>
      <c r="EM127">
        <v>0</v>
      </c>
      <c r="EN127">
        <f t="shared" si="103"/>
        <v>0</v>
      </c>
      <c r="EO127">
        <v>0</v>
      </c>
      <c r="EP127">
        <f t="shared" si="104"/>
        <v>0</v>
      </c>
      <c r="EQ127">
        <v>0</v>
      </c>
      <c r="ER127">
        <f t="shared" si="105"/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 s="3" t="s">
        <v>503</v>
      </c>
      <c r="FF127" t="s">
        <v>264</v>
      </c>
    </row>
    <row r="128" spans="1:162" x14ac:dyDescent="0.45">
      <c r="A128">
        <v>127</v>
      </c>
      <c r="B128" t="s">
        <v>397</v>
      </c>
      <c r="C128" t="s">
        <v>500</v>
      </c>
      <c r="D128" t="s">
        <v>504</v>
      </c>
      <c r="E128" t="s">
        <v>505</v>
      </c>
      <c r="F128" s="2">
        <v>0</v>
      </c>
      <c r="G128">
        <f t="shared" si="114"/>
        <v>456</v>
      </c>
      <c r="H128">
        <f>1773</f>
        <v>1773</v>
      </c>
      <c r="I128">
        <f>232+273</f>
        <v>505</v>
      </c>
      <c r="J128" s="2">
        <f t="shared" si="106"/>
        <v>0.28482797518330516</v>
      </c>
      <c r="L128" t="s">
        <v>442</v>
      </c>
      <c r="M128">
        <v>0</v>
      </c>
      <c r="N128">
        <f t="shared" si="56"/>
        <v>0</v>
      </c>
      <c r="O128">
        <v>0</v>
      </c>
      <c r="P128">
        <f t="shared" si="57"/>
        <v>0</v>
      </c>
      <c r="Q128">
        <v>0</v>
      </c>
      <c r="R128">
        <f t="shared" si="58"/>
        <v>0</v>
      </c>
      <c r="S128">
        <v>0.76</v>
      </c>
      <c r="T128">
        <f t="shared" si="59"/>
        <v>7.6585373264803991E-3</v>
      </c>
      <c r="U128">
        <v>0</v>
      </c>
      <c r="V128">
        <f t="shared" si="60"/>
        <v>0</v>
      </c>
      <c r="W128">
        <v>0</v>
      </c>
      <c r="X128">
        <f t="shared" si="61"/>
        <v>0</v>
      </c>
      <c r="Y128">
        <v>0</v>
      </c>
      <c r="Z128">
        <f t="shared" si="62"/>
        <v>0</v>
      </c>
      <c r="AA128">
        <v>0</v>
      </c>
      <c r="AB128">
        <f t="shared" si="63"/>
        <v>0</v>
      </c>
      <c r="AC128">
        <f t="shared" si="115"/>
        <v>98.891999999999996</v>
      </c>
      <c r="AD128">
        <f t="shared" si="64"/>
        <v>0.98035180104760078</v>
      </c>
      <c r="AE128">
        <v>0.2</v>
      </c>
      <c r="AF128">
        <f t="shared" si="65"/>
        <v>9.2191753285021313E-3</v>
      </c>
      <c r="AG128">
        <v>3.2000000000000001E-2</v>
      </c>
      <c r="AH128">
        <f t="shared" si="66"/>
        <v>5.7202348438003538E-4</v>
      </c>
      <c r="AI128">
        <v>3.5999999999999997E-2</v>
      </c>
      <c r="AJ128">
        <f t="shared" si="67"/>
        <v>6.2153100558709853E-4</v>
      </c>
      <c r="AK128">
        <v>0.08</v>
      </c>
      <c r="AL128">
        <f t="shared" si="68"/>
        <v>1.5769318074495464E-3</v>
      </c>
      <c r="AM128">
        <v>0</v>
      </c>
      <c r="AN128">
        <f t="shared" si="69"/>
        <v>0</v>
      </c>
      <c r="AO128">
        <v>0</v>
      </c>
      <c r="AP128">
        <f t="shared" si="70"/>
        <v>0</v>
      </c>
      <c r="AQ128">
        <v>0</v>
      </c>
      <c r="AR128">
        <f t="shared" si="71"/>
        <v>0</v>
      </c>
      <c r="AS128">
        <v>0</v>
      </c>
      <c r="AT128">
        <f t="shared" si="72"/>
        <v>0</v>
      </c>
      <c r="AU128">
        <v>0</v>
      </c>
      <c r="AV128">
        <f t="shared" si="73"/>
        <v>0</v>
      </c>
      <c r="AW128">
        <v>0</v>
      </c>
      <c r="AX128">
        <f t="shared" si="74"/>
        <v>0</v>
      </c>
      <c r="AY128">
        <v>0</v>
      </c>
      <c r="AZ128">
        <f t="shared" si="75"/>
        <v>0</v>
      </c>
      <c r="BA128">
        <v>0</v>
      </c>
      <c r="BB128">
        <f t="shared" si="76"/>
        <v>0</v>
      </c>
      <c r="BC128">
        <v>0</v>
      </c>
      <c r="BD128">
        <f t="shared" si="77"/>
        <v>0</v>
      </c>
      <c r="BE128">
        <v>0</v>
      </c>
      <c r="BF128">
        <f t="shared" si="78"/>
        <v>0</v>
      </c>
      <c r="BG128">
        <v>0</v>
      </c>
      <c r="BH128">
        <f t="shared" si="79"/>
        <v>0</v>
      </c>
      <c r="BI128">
        <v>0</v>
      </c>
      <c r="BJ128">
        <f t="shared" si="80"/>
        <v>0</v>
      </c>
      <c r="BK128">
        <v>0</v>
      </c>
      <c r="BL128">
        <f t="shared" si="81"/>
        <v>0</v>
      </c>
      <c r="BM128">
        <v>0</v>
      </c>
      <c r="BN128">
        <f t="shared" si="82"/>
        <v>0</v>
      </c>
      <c r="BO128">
        <v>0</v>
      </c>
      <c r="BP128">
        <f t="shared" si="83"/>
        <v>0</v>
      </c>
      <c r="BQ128">
        <v>0</v>
      </c>
      <c r="BR128">
        <f t="shared" si="84"/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f t="shared" si="85"/>
        <v>0</v>
      </c>
      <c r="DE128">
        <v>0</v>
      </c>
      <c r="DF128">
        <f t="shared" si="86"/>
        <v>0</v>
      </c>
      <c r="DG128">
        <v>0</v>
      </c>
      <c r="DH128">
        <f t="shared" si="87"/>
        <v>0</v>
      </c>
      <c r="DI128">
        <v>0</v>
      </c>
      <c r="DJ128">
        <f t="shared" si="88"/>
        <v>0</v>
      </c>
      <c r="DK128">
        <v>39.89</v>
      </c>
      <c r="DL128">
        <f t="shared" si="89"/>
        <v>0.27500717597501406</v>
      </c>
      <c r="DM128">
        <v>59.89</v>
      </c>
      <c r="DN128">
        <f t="shared" si="90"/>
        <v>0.72067050705811797</v>
      </c>
      <c r="DO128">
        <v>0.12</v>
      </c>
      <c r="DP128">
        <f t="shared" si="91"/>
        <v>1.4078174620982067E-3</v>
      </c>
      <c r="DQ128">
        <v>0</v>
      </c>
      <c r="DR128">
        <f t="shared" si="92"/>
        <v>0</v>
      </c>
      <c r="DS128">
        <v>0</v>
      </c>
      <c r="DT128">
        <f t="shared" si="93"/>
        <v>0</v>
      </c>
      <c r="DU128">
        <v>0</v>
      </c>
      <c r="DV128">
        <f t="shared" si="94"/>
        <v>0</v>
      </c>
      <c r="DW128">
        <v>0.05</v>
      </c>
      <c r="DX128">
        <f t="shared" si="95"/>
        <v>1.1239617375934866E-3</v>
      </c>
      <c r="DY128">
        <v>0</v>
      </c>
      <c r="DZ128">
        <f t="shared" si="96"/>
        <v>0</v>
      </c>
      <c r="EA128">
        <v>0</v>
      </c>
      <c r="EB128">
        <f t="shared" si="97"/>
        <v>0</v>
      </c>
      <c r="EC128">
        <v>0</v>
      </c>
      <c r="ED128">
        <f t="shared" si="98"/>
        <v>0</v>
      </c>
      <c r="EE128">
        <v>0</v>
      </c>
      <c r="EF128">
        <f t="shared" si="99"/>
        <v>0</v>
      </c>
      <c r="EG128">
        <v>0</v>
      </c>
      <c r="EH128">
        <f t="shared" si="100"/>
        <v>0</v>
      </c>
      <c r="EI128">
        <v>7.0000000000000007E-2</v>
      </c>
      <c r="EJ128">
        <f t="shared" si="101"/>
        <v>1.7905377671763273E-3</v>
      </c>
      <c r="EK128">
        <v>0</v>
      </c>
      <c r="EL128">
        <f t="shared" si="102"/>
        <v>0</v>
      </c>
      <c r="EM128">
        <v>0</v>
      </c>
      <c r="EN128">
        <f t="shared" si="103"/>
        <v>0</v>
      </c>
      <c r="EO128">
        <v>0</v>
      </c>
      <c r="EP128">
        <f t="shared" si="104"/>
        <v>0</v>
      </c>
      <c r="EQ128">
        <v>0</v>
      </c>
      <c r="ER128">
        <f t="shared" si="105"/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 s="3" t="s">
        <v>503</v>
      </c>
      <c r="FF128" t="s">
        <v>264</v>
      </c>
    </row>
    <row r="129" spans="1:162" x14ac:dyDescent="0.45">
      <c r="A129">
        <v>128</v>
      </c>
      <c r="B129" t="s">
        <v>397</v>
      </c>
      <c r="C129" t="s">
        <v>500</v>
      </c>
      <c r="D129" t="s">
        <v>504</v>
      </c>
      <c r="E129" t="s">
        <v>505</v>
      </c>
      <c r="F129" s="2">
        <v>0</v>
      </c>
      <c r="G129">
        <f t="shared" si="114"/>
        <v>456</v>
      </c>
      <c r="H129">
        <f>1773</f>
        <v>1773</v>
      </c>
      <c r="I129">
        <f>268+273</f>
        <v>541</v>
      </c>
      <c r="J129" s="2">
        <f t="shared" si="106"/>
        <v>0.30513254371122389</v>
      </c>
      <c r="L129" t="s">
        <v>442</v>
      </c>
      <c r="M129">
        <v>0</v>
      </c>
      <c r="N129">
        <f t="shared" si="56"/>
        <v>0</v>
      </c>
      <c r="O129">
        <v>0</v>
      </c>
      <c r="P129">
        <f t="shared" si="57"/>
        <v>0</v>
      </c>
      <c r="Q129">
        <v>0</v>
      </c>
      <c r="R129">
        <f t="shared" si="58"/>
        <v>0</v>
      </c>
      <c r="S129">
        <v>0.76</v>
      </c>
      <c r="T129">
        <f t="shared" si="59"/>
        <v>7.6585373264803991E-3</v>
      </c>
      <c r="U129">
        <v>0</v>
      </c>
      <c r="V129">
        <f t="shared" si="60"/>
        <v>0</v>
      </c>
      <c r="W129">
        <v>0</v>
      </c>
      <c r="X129">
        <f t="shared" si="61"/>
        <v>0</v>
      </c>
      <c r="Y129">
        <v>0</v>
      </c>
      <c r="Z129">
        <f t="shared" si="62"/>
        <v>0</v>
      </c>
      <c r="AA129">
        <v>0</v>
      </c>
      <c r="AB129">
        <f t="shared" si="63"/>
        <v>0</v>
      </c>
      <c r="AC129">
        <f t="shared" si="115"/>
        <v>98.891999999999996</v>
      </c>
      <c r="AD129">
        <f t="shared" si="64"/>
        <v>0.98035180104760078</v>
      </c>
      <c r="AE129">
        <v>0.2</v>
      </c>
      <c r="AF129">
        <f t="shared" si="65"/>
        <v>9.2191753285021313E-3</v>
      </c>
      <c r="AG129">
        <v>3.2000000000000001E-2</v>
      </c>
      <c r="AH129">
        <f t="shared" si="66"/>
        <v>5.7202348438003538E-4</v>
      </c>
      <c r="AI129">
        <v>3.5999999999999997E-2</v>
      </c>
      <c r="AJ129">
        <f t="shared" si="67"/>
        <v>6.2153100558709853E-4</v>
      </c>
      <c r="AK129">
        <v>0.08</v>
      </c>
      <c r="AL129">
        <f t="shared" si="68"/>
        <v>1.5769318074495464E-3</v>
      </c>
      <c r="AM129">
        <v>0</v>
      </c>
      <c r="AN129">
        <f t="shared" si="69"/>
        <v>0</v>
      </c>
      <c r="AO129">
        <v>0</v>
      </c>
      <c r="AP129">
        <f t="shared" si="70"/>
        <v>0</v>
      </c>
      <c r="AQ129">
        <v>0</v>
      </c>
      <c r="AR129">
        <f t="shared" si="71"/>
        <v>0</v>
      </c>
      <c r="AS129">
        <v>0</v>
      </c>
      <c r="AT129">
        <f t="shared" si="72"/>
        <v>0</v>
      </c>
      <c r="AU129">
        <v>0</v>
      </c>
      <c r="AV129">
        <f t="shared" si="73"/>
        <v>0</v>
      </c>
      <c r="AW129">
        <v>0</v>
      </c>
      <c r="AX129">
        <f t="shared" si="74"/>
        <v>0</v>
      </c>
      <c r="AY129">
        <v>0</v>
      </c>
      <c r="AZ129">
        <f t="shared" si="75"/>
        <v>0</v>
      </c>
      <c r="BA129">
        <v>0</v>
      </c>
      <c r="BB129">
        <f t="shared" si="76"/>
        <v>0</v>
      </c>
      <c r="BC129">
        <v>0</v>
      </c>
      <c r="BD129">
        <f t="shared" si="77"/>
        <v>0</v>
      </c>
      <c r="BE129">
        <v>0</v>
      </c>
      <c r="BF129">
        <f t="shared" si="78"/>
        <v>0</v>
      </c>
      <c r="BG129">
        <v>0</v>
      </c>
      <c r="BH129">
        <f t="shared" si="79"/>
        <v>0</v>
      </c>
      <c r="BI129">
        <v>0</v>
      </c>
      <c r="BJ129">
        <f t="shared" si="80"/>
        <v>0</v>
      </c>
      <c r="BK129">
        <v>0</v>
      </c>
      <c r="BL129">
        <f t="shared" si="81"/>
        <v>0</v>
      </c>
      <c r="BM129">
        <v>0</v>
      </c>
      <c r="BN129">
        <f t="shared" si="82"/>
        <v>0</v>
      </c>
      <c r="BO129">
        <v>0</v>
      </c>
      <c r="BP129">
        <f t="shared" si="83"/>
        <v>0</v>
      </c>
      <c r="BQ129">
        <v>0</v>
      </c>
      <c r="BR129">
        <f t="shared" si="84"/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f t="shared" si="85"/>
        <v>0</v>
      </c>
      <c r="DE129">
        <v>0</v>
      </c>
      <c r="DF129">
        <f t="shared" si="86"/>
        <v>0</v>
      </c>
      <c r="DG129">
        <v>0</v>
      </c>
      <c r="DH129">
        <f t="shared" si="87"/>
        <v>0</v>
      </c>
      <c r="DI129">
        <v>0</v>
      </c>
      <c r="DJ129">
        <f t="shared" si="88"/>
        <v>0</v>
      </c>
      <c r="DK129">
        <v>39.89</v>
      </c>
      <c r="DL129">
        <f t="shared" si="89"/>
        <v>0.27500717597501406</v>
      </c>
      <c r="DM129">
        <v>59.89</v>
      </c>
      <c r="DN129">
        <f t="shared" si="90"/>
        <v>0.72067050705811797</v>
      </c>
      <c r="DO129">
        <v>0.12</v>
      </c>
      <c r="DP129">
        <f t="shared" si="91"/>
        <v>1.4078174620982067E-3</v>
      </c>
      <c r="DQ129">
        <v>0</v>
      </c>
      <c r="DR129">
        <f t="shared" si="92"/>
        <v>0</v>
      </c>
      <c r="DS129">
        <v>0</v>
      </c>
      <c r="DT129">
        <f t="shared" si="93"/>
        <v>0</v>
      </c>
      <c r="DU129">
        <v>0</v>
      </c>
      <c r="DV129">
        <f t="shared" si="94"/>
        <v>0</v>
      </c>
      <c r="DW129">
        <v>0.05</v>
      </c>
      <c r="DX129">
        <f t="shared" si="95"/>
        <v>1.1239617375934866E-3</v>
      </c>
      <c r="DY129">
        <v>0</v>
      </c>
      <c r="DZ129">
        <f t="shared" si="96"/>
        <v>0</v>
      </c>
      <c r="EA129">
        <v>0</v>
      </c>
      <c r="EB129">
        <f t="shared" si="97"/>
        <v>0</v>
      </c>
      <c r="EC129">
        <v>0</v>
      </c>
      <c r="ED129">
        <f t="shared" si="98"/>
        <v>0</v>
      </c>
      <c r="EE129">
        <v>0</v>
      </c>
      <c r="EF129">
        <f t="shared" si="99"/>
        <v>0</v>
      </c>
      <c r="EG129">
        <v>0</v>
      </c>
      <c r="EH129">
        <f t="shared" si="100"/>
        <v>0</v>
      </c>
      <c r="EI129">
        <v>7.0000000000000007E-2</v>
      </c>
      <c r="EJ129">
        <f t="shared" si="101"/>
        <v>1.7905377671763273E-3</v>
      </c>
      <c r="EK129">
        <v>0</v>
      </c>
      <c r="EL129">
        <f t="shared" si="102"/>
        <v>0</v>
      </c>
      <c r="EM129">
        <v>0</v>
      </c>
      <c r="EN129">
        <f t="shared" si="103"/>
        <v>0</v>
      </c>
      <c r="EO129">
        <v>0</v>
      </c>
      <c r="EP129">
        <f t="shared" si="104"/>
        <v>0</v>
      </c>
      <c r="EQ129">
        <v>0</v>
      </c>
      <c r="ER129">
        <f t="shared" si="105"/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 s="3" t="s">
        <v>503</v>
      </c>
      <c r="FF129" t="s">
        <v>264</v>
      </c>
    </row>
    <row r="130" spans="1:162" x14ac:dyDescent="0.45">
      <c r="A130">
        <v>129</v>
      </c>
      <c r="B130" t="s">
        <v>506</v>
      </c>
      <c r="C130" t="s">
        <v>500</v>
      </c>
      <c r="D130" t="s">
        <v>501</v>
      </c>
      <c r="E130" t="s">
        <v>507</v>
      </c>
      <c r="F130" s="2">
        <v>0</v>
      </c>
      <c r="G130">
        <f t="shared" si="114"/>
        <v>456</v>
      </c>
      <c r="H130">
        <f>1773</f>
        <v>1773</v>
      </c>
      <c r="I130">
        <f>232+273</f>
        <v>505</v>
      </c>
      <c r="J130" s="2">
        <f t="shared" si="106"/>
        <v>0.28482797518330516</v>
      </c>
      <c r="L130" t="s">
        <v>373</v>
      </c>
      <c r="M130">
        <v>0</v>
      </c>
      <c r="N130">
        <f t="shared" ref="N130:N193" si="116">((M130/100)/FH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O130">
        <v>0</v>
      </c>
      <c r="P130">
        <f t="shared" ref="P130:P193" si="117">((O130/100)/FJ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Q130">
        <v>0.03</v>
      </c>
      <c r="R130">
        <f t="shared" ref="R130:R193" si="118">((Q130/100)/FL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2.8063552926987158E-4</v>
      </c>
      <c r="S130">
        <v>0.64</v>
      </c>
      <c r="T130">
        <f t="shared" ref="T130:T193" si="119">((S130/100)/FN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6.3961375606046205E-3</v>
      </c>
      <c r="U130">
        <v>0</v>
      </c>
      <c r="V130">
        <f t="shared" ref="V130:V193" si="120">((U130/100)/FP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W130">
        <v>0</v>
      </c>
      <c r="X130">
        <f t="shared" ref="X130:X193" si="121">((W130/100)/FR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Y130">
        <v>0</v>
      </c>
      <c r="Z130">
        <f t="shared" ref="Z130:Z193" si="122">((Y130/100)/FT$2)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A130">
        <v>0</v>
      </c>
      <c r="AB130">
        <f t="shared" ref="AB130:AB193" si="123">((AA130/100)/FN$13)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C130">
        <f t="shared" si="115"/>
        <v>98.643999999999991</v>
      </c>
      <c r="AD130">
        <f t="shared" ref="AD130:AD193" si="124">((AC130/100)/FH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0.96983319699773818</v>
      </c>
      <c r="AE130">
        <v>0.4</v>
      </c>
      <c r="AF130">
        <f t="shared" ref="AF130:AF193" si="125">((AE130/100)/FJ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1.8286376212765233E-2</v>
      </c>
      <c r="AG130">
        <v>0.03</v>
      </c>
      <c r="AH130">
        <f t="shared" ref="AH130:AH193" si="126">((AG130/100)/FL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5.3185190098961187E-4</v>
      </c>
      <c r="AI130">
        <v>2.5999999999999999E-2</v>
      </c>
      <c r="AJ130">
        <f t="shared" ref="AJ130:AJ193" si="127">((AI130/100)/FN$6)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4.451836708817805E-4</v>
      </c>
      <c r="AK130">
        <v>0.2</v>
      </c>
      <c r="AL130">
        <f t="shared" ref="AL130:AL193" si="128">((AK130/100)/FH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3.9098356503411086E-3</v>
      </c>
      <c r="AM130">
        <v>0.03</v>
      </c>
      <c r="AN130">
        <f t="shared" ref="AN130:AN193" si="129">((AM130/100)/FJ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3.1678247740981116E-4</v>
      </c>
      <c r="AO130">
        <v>0</v>
      </c>
      <c r="AP130">
        <f t="shared" ref="AP130:AP193" si="130">((AO130/100)/FL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Q130">
        <v>0</v>
      </c>
      <c r="AR130">
        <f t="shared" ref="AR130:AR193" si="131">((AQ130/100)/FH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S130">
        <v>0</v>
      </c>
      <c r="AT130">
        <f t="shared" ref="AT130:AT193" si="132">((AS130/100)/FJ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U130">
        <v>0</v>
      </c>
      <c r="AV130">
        <f t="shared" ref="AV130:AV193" si="133">((AU130/100)/FL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W130">
        <v>0</v>
      </c>
      <c r="AX130">
        <f t="shared" ref="AX130:AX193" si="134">((AW130/100)/FN$16)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AY130">
        <v>0</v>
      </c>
      <c r="AZ130">
        <f t="shared" ref="AZ130:AZ193" si="135">((AY130/100)/FJ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A130">
        <v>0</v>
      </c>
      <c r="BB130">
        <f t="shared" ref="BB130:BB193" si="136">((BA130/100)/FL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C130">
        <v>0</v>
      </c>
      <c r="BD130">
        <f t="shared" ref="BD130:BD193" si="137">((BC130/100)/FN$19)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E130">
        <v>0</v>
      </c>
      <c r="BF130">
        <f t="shared" ref="BF130:BF193" si="138">((BE130/100)/FH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G130">
        <v>0</v>
      </c>
      <c r="BH130">
        <f t="shared" ref="BH130:BH193" si="139">((BG130/100)/FJ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I130">
        <v>0</v>
      </c>
      <c r="BJ130">
        <f t="shared" ref="BJ130:BJ193" si="140">((BI130/100)/FN$25)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K130">
        <v>0</v>
      </c>
      <c r="BL130">
        <f t="shared" ref="BL130:BL193" si="141">((BK130/100)/FH$13)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M130">
        <v>0</v>
      </c>
      <c r="BN130">
        <f t="shared" ref="BN130:BN193" si="142">((BM130/100)/FN$10)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O130">
        <v>0</v>
      </c>
      <c r="BP130">
        <f t="shared" ref="BP130:BP193" si="143">((BO130/100)/FJ$28)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Q130">
        <v>0</v>
      </c>
      <c r="BR130">
        <f t="shared" ref="BR130:BR193" si="144">((BQ130/100)/FL$28)/((AC130/100)/FH$6+(S130/100)/FN$2+(AE130/100)/FJ$6+(AG130/100)/FL$6+(AI130/100)/FN$6+(AK130/100)/FH$10+(AM130/100)/FJ$10+(AO130/100)/FL$10+(Q130/100)/FL$2+(M130/100)/FH$2+(AQ130/100)/FH$16+(AS130/100)/FJ$16+(AU130/100)/FL$16+(AW130/100)/FN$16+(W130/100)/FR$2+(AY130/100)/FJ$19+(BA130/100)/FL$19+(BC130/100)/FN$19+(AA130/100)/FN$13+(BK130/100)/FH$13+(BM130/100)/FN$10+(BE130/100)/FH$25+(BG130/100)/FJ$25+(BI130/100)/FN$25+(BO130/100)/FJ$28+(BQ130/100)/FL$28+(O130/100)/FJ$2+(U130/100)/FP$2+(Y130/100)/FT$2)</f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f t="shared" ref="DD130:DD193" si="145">((DC130/100)/FX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E130">
        <v>0</v>
      </c>
      <c r="DF130">
        <f t="shared" ref="DF130:DF193" si="146">((DE130/100)/FZ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G130">
        <v>0</v>
      </c>
      <c r="DH130">
        <f t="shared" ref="DH130:DH193" si="147">((DG130/100)/GB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I130">
        <v>0</v>
      </c>
      <c r="DJ130">
        <f t="shared" ref="DJ130:DJ193" si="148">((DI130/100)/FJ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K130">
        <v>39.89</v>
      </c>
      <c r="DL130">
        <f t="shared" ref="DL130:DL193" si="149">((DK130/100)/FN$10)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0.27500717597501406</v>
      </c>
      <c r="DM130">
        <v>59.89</v>
      </c>
      <c r="DN130">
        <f t="shared" ref="DN130:DN193" si="150">((DM130/100)/FH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0.72067050705811797</v>
      </c>
      <c r="DO130">
        <v>0.12</v>
      </c>
      <c r="DP130">
        <f t="shared" ref="DP130:DP193" si="151">((DO130/100)/FJ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1.4078174620982067E-3</v>
      </c>
      <c r="DQ130">
        <v>0</v>
      </c>
      <c r="DR130">
        <f t="shared" ref="DR130:DR193" si="152">((DQ130/100)/FL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S130">
        <v>0</v>
      </c>
      <c r="DT130">
        <f t="shared" ref="DT130:DT193" si="153">((DS130/100)/FN$13)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U130">
        <v>0</v>
      </c>
      <c r="DV130">
        <f t="shared" ref="DV130:DV193" si="154">((DU130/100)/FH$19)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DW130">
        <v>0.05</v>
      </c>
      <c r="DX130">
        <f t="shared" ref="DX130:DX193" si="155">((DW130/100)/FH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1.1239617375934866E-3</v>
      </c>
      <c r="DY130">
        <v>0</v>
      </c>
      <c r="DZ130">
        <f t="shared" ref="DZ130:DZ193" si="156">((DY130/100)/FP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A130">
        <v>0</v>
      </c>
      <c r="EB130">
        <f t="shared" ref="EB130:EB193" si="157">((EA130/100)/FL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C130">
        <v>0</v>
      </c>
      <c r="ED130">
        <f t="shared" ref="ED130:ED193" si="158">((EC130/100)/FH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E130">
        <v>0</v>
      </c>
      <c r="EF130">
        <f t="shared" ref="EF130:EF193" si="159">((EE130/100)/FJ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G130">
        <v>0</v>
      </c>
      <c r="EH130">
        <f t="shared" ref="EH130:EH193" si="160">((EG130/100)/FR$2)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I130">
        <v>7.0000000000000007E-2</v>
      </c>
      <c r="EJ130">
        <f t="shared" ref="EJ130:EJ193" si="161">((EI130/100)/FH$6)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1.7905377671763273E-3</v>
      </c>
      <c r="EK130">
        <v>0</v>
      </c>
      <c r="EL130">
        <f t="shared" ref="EL130:EL193" si="162">((EK130/100)/FH$10)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M130">
        <v>0</v>
      </c>
      <c r="EN130">
        <f t="shared" ref="EN130:EN193" si="163">((EM130/100)/FM$22)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O130">
        <v>0</v>
      </c>
      <c r="EP130">
        <f t="shared" ref="EP130:EP193" si="164">((EO130/100)/FL$25)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</f>
        <v>0</v>
      </c>
      <c r="EQ130">
        <v>0</v>
      </c>
      <c r="ER130">
        <f t="shared" ref="ER130:ER193" si="165">(((EQ130/100)/FH$28)/((DC130/100)/FX$2+(DE130/100)/FZ$2+(DG130/100)/GB$2+(DI130/100)/FJ$2+(DK130/100)/FN$10+(DM130/100)/FH$13+(DO130/100)/FJ$13+(DQ130/100)/FL$13+(DS130/100)/FN$13+(DU130/100)/FH$19+(DW130/100)/FH$2+(DY130/100)/FP$2+(EA130/100)/FL$2+(EC130/100)/FH$22+(EE130/100)/FJ$22+(EG130/100)/FR$2+(EI130/100)/FH$6+(EK130/100)/FH$10+(EM130/100)/FM$22+(EO130/100)/FL$25+(EQ130/100)/FH$28))</f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 s="3" t="s">
        <v>503</v>
      </c>
      <c r="FF130" t="s">
        <v>264</v>
      </c>
    </row>
    <row r="131" spans="1:162" x14ac:dyDescent="0.45">
      <c r="A131">
        <v>130</v>
      </c>
      <c r="B131" t="s">
        <v>506</v>
      </c>
      <c r="C131" t="s">
        <v>500</v>
      </c>
      <c r="D131" t="s">
        <v>501</v>
      </c>
      <c r="E131" t="s">
        <v>507</v>
      </c>
      <c r="F131" s="2">
        <v>2</v>
      </c>
      <c r="G131">
        <f t="shared" si="114"/>
        <v>456</v>
      </c>
      <c r="H131">
        <f>1773</f>
        <v>1773</v>
      </c>
      <c r="I131">
        <f>288+273</f>
        <v>561</v>
      </c>
      <c r="J131" s="2">
        <f t="shared" ref="J131:J194" si="166">I131/H131</f>
        <v>0.31641285956006771</v>
      </c>
      <c r="L131" t="s">
        <v>373</v>
      </c>
      <c r="M131">
        <v>0</v>
      </c>
      <c r="N131">
        <f t="shared" si="116"/>
        <v>0</v>
      </c>
      <c r="O131">
        <v>0</v>
      </c>
      <c r="P131">
        <f t="shared" si="117"/>
        <v>0</v>
      </c>
      <c r="Q131">
        <v>0.03</v>
      </c>
      <c r="R131">
        <f t="shared" si="118"/>
        <v>2.8063552926987158E-4</v>
      </c>
      <c r="S131">
        <v>0.64</v>
      </c>
      <c r="T131">
        <f t="shared" si="119"/>
        <v>6.3961375606046205E-3</v>
      </c>
      <c r="U131">
        <v>0</v>
      </c>
      <c r="V131">
        <f t="shared" si="120"/>
        <v>0</v>
      </c>
      <c r="W131">
        <v>0</v>
      </c>
      <c r="X131">
        <f t="shared" si="121"/>
        <v>0</v>
      </c>
      <c r="Y131">
        <v>0</v>
      </c>
      <c r="Z131">
        <f t="shared" si="122"/>
        <v>0</v>
      </c>
      <c r="AA131">
        <v>0</v>
      </c>
      <c r="AB131">
        <f t="shared" si="123"/>
        <v>0</v>
      </c>
      <c r="AC131">
        <f t="shared" si="115"/>
        <v>98.643999999999991</v>
      </c>
      <c r="AD131">
        <f t="shared" si="124"/>
        <v>0.96983319699773818</v>
      </c>
      <c r="AE131">
        <v>0.4</v>
      </c>
      <c r="AF131">
        <f t="shared" si="125"/>
        <v>1.8286376212765233E-2</v>
      </c>
      <c r="AG131">
        <v>0.03</v>
      </c>
      <c r="AH131">
        <f t="shared" si="126"/>
        <v>5.3185190098961187E-4</v>
      </c>
      <c r="AI131">
        <v>2.5999999999999999E-2</v>
      </c>
      <c r="AJ131">
        <f t="shared" si="127"/>
        <v>4.451836708817805E-4</v>
      </c>
      <c r="AK131">
        <v>0.2</v>
      </c>
      <c r="AL131">
        <f t="shared" si="128"/>
        <v>3.9098356503411086E-3</v>
      </c>
      <c r="AM131">
        <v>0.03</v>
      </c>
      <c r="AN131">
        <f t="shared" si="129"/>
        <v>3.1678247740981116E-4</v>
      </c>
      <c r="AO131">
        <v>0</v>
      </c>
      <c r="AP131">
        <f t="shared" si="130"/>
        <v>0</v>
      </c>
      <c r="AQ131">
        <v>0</v>
      </c>
      <c r="AR131">
        <f t="shared" si="131"/>
        <v>0</v>
      </c>
      <c r="AS131">
        <v>0</v>
      </c>
      <c r="AT131">
        <f t="shared" si="132"/>
        <v>0</v>
      </c>
      <c r="AU131">
        <v>0</v>
      </c>
      <c r="AV131">
        <f t="shared" si="133"/>
        <v>0</v>
      </c>
      <c r="AW131">
        <v>0</v>
      </c>
      <c r="AX131">
        <f t="shared" si="134"/>
        <v>0</v>
      </c>
      <c r="AY131">
        <v>0</v>
      </c>
      <c r="AZ131">
        <f t="shared" si="135"/>
        <v>0</v>
      </c>
      <c r="BA131">
        <v>0</v>
      </c>
      <c r="BB131">
        <f t="shared" si="136"/>
        <v>0</v>
      </c>
      <c r="BC131">
        <v>0</v>
      </c>
      <c r="BD131">
        <f t="shared" si="137"/>
        <v>0</v>
      </c>
      <c r="BE131">
        <v>0</v>
      </c>
      <c r="BF131">
        <f t="shared" si="138"/>
        <v>0</v>
      </c>
      <c r="BG131">
        <v>0</v>
      </c>
      <c r="BH131">
        <f t="shared" si="139"/>
        <v>0</v>
      </c>
      <c r="BI131">
        <v>0</v>
      </c>
      <c r="BJ131">
        <f t="shared" si="140"/>
        <v>0</v>
      </c>
      <c r="BK131">
        <v>0</v>
      </c>
      <c r="BL131">
        <f t="shared" si="141"/>
        <v>0</v>
      </c>
      <c r="BM131">
        <v>0</v>
      </c>
      <c r="BN131">
        <f t="shared" si="142"/>
        <v>0</v>
      </c>
      <c r="BO131">
        <v>0</v>
      </c>
      <c r="BP131">
        <f t="shared" si="143"/>
        <v>0</v>
      </c>
      <c r="BQ131">
        <v>0</v>
      </c>
      <c r="BR131">
        <f t="shared" si="144"/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f t="shared" si="145"/>
        <v>0</v>
      </c>
      <c r="DE131">
        <v>0</v>
      </c>
      <c r="DF131">
        <f t="shared" si="146"/>
        <v>0</v>
      </c>
      <c r="DG131">
        <v>0</v>
      </c>
      <c r="DH131">
        <f t="shared" si="147"/>
        <v>0</v>
      </c>
      <c r="DI131">
        <v>0</v>
      </c>
      <c r="DJ131">
        <f t="shared" si="148"/>
        <v>0</v>
      </c>
      <c r="DK131">
        <v>39.89</v>
      </c>
      <c r="DL131">
        <f t="shared" si="149"/>
        <v>0.27500717597501406</v>
      </c>
      <c r="DM131">
        <v>59.89</v>
      </c>
      <c r="DN131">
        <f t="shared" si="150"/>
        <v>0.72067050705811797</v>
      </c>
      <c r="DO131">
        <v>0.12</v>
      </c>
      <c r="DP131">
        <f t="shared" si="151"/>
        <v>1.4078174620982067E-3</v>
      </c>
      <c r="DQ131">
        <v>0</v>
      </c>
      <c r="DR131">
        <f t="shared" si="152"/>
        <v>0</v>
      </c>
      <c r="DS131">
        <v>0</v>
      </c>
      <c r="DT131">
        <f t="shared" si="153"/>
        <v>0</v>
      </c>
      <c r="DU131">
        <v>0</v>
      </c>
      <c r="DV131">
        <f t="shared" si="154"/>
        <v>0</v>
      </c>
      <c r="DW131">
        <v>0.05</v>
      </c>
      <c r="DX131">
        <f t="shared" si="155"/>
        <v>1.1239617375934866E-3</v>
      </c>
      <c r="DY131">
        <v>0</v>
      </c>
      <c r="DZ131">
        <f t="shared" si="156"/>
        <v>0</v>
      </c>
      <c r="EA131">
        <v>0</v>
      </c>
      <c r="EB131">
        <f t="shared" si="157"/>
        <v>0</v>
      </c>
      <c r="EC131">
        <v>0</v>
      </c>
      <c r="ED131">
        <f t="shared" si="158"/>
        <v>0</v>
      </c>
      <c r="EE131">
        <v>0</v>
      </c>
      <c r="EF131">
        <f t="shared" si="159"/>
        <v>0</v>
      </c>
      <c r="EG131">
        <v>0</v>
      </c>
      <c r="EH131">
        <f t="shared" si="160"/>
        <v>0</v>
      </c>
      <c r="EI131">
        <v>7.0000000000000007E-2</v>
      </c>
      <c r="EJ131">
        <f t="shared" si="161"/>
        <v>1.7905377671763273E-3</v>
      </c>
      <c r="EK131">
        <v>0</v>
      </c>
      <c r="EL131">
        <f t="shared" si="162"/>
        <v>0</v>
      </c>
      <c r="EM131">
        <v>0</v>
      </c>
      <c r="EN131">
        <f t="shared" si="163"/>
        <v>0</v>
      </c>
      <c r="EO131">
        <v>0</v>
      </c>
      <c r="EP131">
        <f t="shared" si="164"/>
        <v>0</v>
      </c>
      <c r="EQ131">
        <v>0</v>
      </c>
      <c r="ER131">
        <f t="shared" si="165"/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 s="3" t="s">
        <v>503</v>
      </c>
      <c r="FF131" t="s">
        <v>264</v>
      </c>
    </row>
    <row r="132" spans="1:162" x14ac:dyDescent="0.45">
      <c r="A132">
        <v>131</v>
      </c>
      <c r="B132" t="s">
        <v>506</v>
      </c>
      <c r="C132" t="s">
        <v>500</v>
      </c>
      <c r="D132" t="s">
        <v>508</v>
      </c>
      <c r="E132" t="s">
        <v>507</v>
      </c>
      <c r="F132" s="2">
        <v>2</v>
      </c>
      <c r="G132">
        <f t="shared" si="114"/>
        <v>456</v>
      </c>
      <c r="H132">
        <f>1773</f>
        <v>1773</v>
      </c>
      <c r="I132">
        <f>232+273</f>
        <v>505</v>
      </c>
      <c r="J132" s="2">
        <f t="shared" si="166"/>
        <v>0.28482797518330516</v>
      </c>
      <c r="L132" t="s">
        <v>373</v>
      </c>
      <c r="M132">
        <v>0</v>
      </c>
      <c r="N132">
        <f t="shared" si="116"/>
        <v>0</v>
      </c>
      <c r="O132">
        <v>0</v>
      </c>
      <c r="P132">
        <f t="shared" si="117"/>
        <v>0</v>
      </c>
      <c r="Q132">
        <v>0.03</v>
      </c>
      <c r="R132">
        <f t="shared" si="118"/>
        <v>2.8063552926987158E-4</v>
      </c>
      <c r="S132">
        <v>0.64</v>
      </c>
      <c r="T132">
        <f t="shared" si="119"/>
        <v>6.3961375606046205E-3</v>
      </c>
      <c r="U132">
        <v>0</v>
      </c>
      <c r="V132">
        <f t="shared" si="120"/>
        <v>0</v>
      </c>
      <c r="W132">
        <v>0</v>
      </c>
      <c r="X132">
        <f t="shared" si="121"/>
        <v>0</v>
      </c>
      <c r="Y132">
        <v>0</v>
      </c>
      <c r="Z132">
        <f t="shared" si="122"/>
        <v>0</v>
      </c>
      <c r="AA132">
        <v>0</v>
      </c>
      <c r="AB132">
        <f t="shared" si="123"/>
        <v>0</v>
      </c>
      <c r="AC132">
        <f t="shared" si="115"/>
        <v>98.643999999999991</v>
      </c>
      <c r="AD132">
        <f t="shared" si="124"/>
        <v>0.96983319699773818</v>
      </c>
      <c r="AE132">
        <v>0.4</v>
      </c>
      <c r="AF132">
        <f t="shared" si="125"/>
        <v>1.8286376212765233E-2</v>
      </c>
      <c r="AG132">
        <v>0.03</v>
      </c>
      <c r="AH132">
        <f t="shared" si="126"/>
        <v>5.3185190098961187E-4</v>
      </c>
      <c r="AI132">
        <v>2.5999999999999999E-2</v>
      </c>
      <c r="AJ132">
        <f t="shared" si="127"/>
        <v>4.451836708817805E-4</v>
      </c>
      <c r="AK132">
        <v>0.2</v>
      </c>
      <c r="AL132">
        <f t="shared" si="128"/>
        <v>3.9098356503411086E-3</v>
      </c>
      <c r="AM132">
        <v>0.03</v>
      </c>
      <c r="AN132">
        <f t="shared" si="129"/>
        <v>3.1678247740981116E-4</v>
      </c>
      <c r="AO132">
        <v>0</v>
      </c>
      <c r="AP132">
        <f t="shared" si="130"/>
        <v>0</v>
      </c>
      <c r="AQ132">
        <v>0</v>
      </c>
      <c r="AR132">
        <f t="shared" si="131"/>
        <v>0</v>
      </c>
      <c r="AS132">
        <v>0</v>
      </c>
      <c r="AT132">
        <f t="shared" si="132"/>
        <v>0</v>
      </c>
      <c r="AU132">
        <v>0</v>
      </c>
      <c r="AV132">
        <f t="shared" si="133"/>
        <v>0</v>
      </c>
      <c r="AW132">
        <v>0</v>
      </c>
      <c r="AX132">
        <f t="shared" si="134"/>
        <v>0</v>
      </c>
      <c r="AY132">
        <v>0</v>
      </c>
      <c r="AZ132">
        <f t="shared" si="135"/>
        <v>0</v>
      </c>
      <c r="BA132">
        <v>0</v>
      </c>
      <c r="BB132">
        <f t="shared" si="136"/>
        <v>0</v>
      </c>
      <c r="BC132">
        <v>0</v>
      </c>
      <c r="BD132">
        <f t="shared" si="137"/>
        <v>0</v>
      </c>
      <c r="BE132">
        <v>0</v>
      </c>
      <c r="BF132">
        <f t="shared" si="138"/>
        <v>0</v>
      </c>
      <c r="BG132">
        <v>0</v>
      </c>
      <c r="BH132">
        <f t="shared" si="139"/>
        <v>0</v>
      </c>
      <c r="BI132">
        <v>0</v>
      </c>
      <c r="BJ132">
        <f t="shared" si="140"/>
        <v>0</v>
      </c>
      <c r="BK132">
        <v>0</v>
      </c>
      <c r="BL132">
        <f t="shared" si="141"/>
        <v>0</v>
      </c>
      <c r="BM132">
        <v>0</v>
      </c>
      <c r="BN132">
        <f t="shared" si="142"/>
        <v>0</v>
      </c>
      <c r="BO132">
        <v>0</v>
      </c>
      <c r="BP132">
        <f t="shared" si="143"/>
        <v>0</v>
      </c>
      <c r="BQ132">
        <v>0</v>
      </c>
      <c r="BR132">
        <f t="shared" si="144"/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f t="shared" si="145"/>
        <v>0</v>
      </c>
      <c r="DE132">
        <v>0</v>
      </c>
      <c r="DF132">
        <f t="shared" si="146"/>
        <v>0</v>
      </c>
      <c r="DG132">
        <v>0</v>
      </c>
      <c r="DH132">
        <f t="shared" si="147"/>
        <v>0</v>
      </c>
      <c r="DI132">
        <v>0</v>
      </c>
      <c r="DJ132">
        <f t="shared" si="148"/>
        <v>0</v>
      </c>
      <c r="DK132">
        <v>39.89</v>
      </c>
      <c r="DL132">
        <f t="shared" si="149"/>
        <v>0.27500717597501406</v>
      </c>
      <c r="DM132">
        <v>59.89</v>
      </c>
      <c r="DN132">
        <f t="shared" si="150"/>
        <v>0.72067050705811797</v>
      </c>
      <c r="DO132">
        <v>0.12</v>
      </c>
      <c r="DP132">
        <f t="shared" si="151"/>
        <v>1.4078174620982067E-3</v>
      </c>
      <c r="DQ132">
        <v>0</v>
      </c>
      <c r="DR132">
        <f t="shared" si="152"/>
        <v>0</v>
      </c>
      <c r="DS132">
        <v>0</v>
      </c>
      <c r="DT132">
        <f t="shared" si="153"/>
        <v>0</v>
      </c>
      <c r="DU132">
        <v>0</v>
      </c>
      <c r="DV132">
        <f t="shared" si="154"/>
        <v>0</v>
      </c>
      <c r="DW132">
        <v>0.05</v>
      </c>
      <c r="DX132">
        <f t="shared" si="155"/>
        <v>1.1239617375934866E-3</v>
      </c>
      <c r="DY132">
        <v>0</v>
      </c>
      <c r="DZ132">
        <f t="shared" si="156"/>
        <v>0</v>
      </c>
      <c r="EA132">
        <v>0</v>
      </c>
      <c r="EB132">
        <f t="shared" si="157"/>
        <v>0</v>
      </c>
      <c r="EC132">
        <v>0</v>
      </c>
      <c r="ED132">
        <f t="shared" si="158"/>
        <v>0</v>
      </c>
      <c r="EE132">
        <v>0</v>
      </c>
      <c r="EF132">
        <f t="shared" si="159"/>
        <v>0</v>
      </c>
      <c r="EG132">
        <v>0</v>
      </c>
      <c r="EH132">
        <f t="shared" si="160"/>
        <v>0</v>
      </c>
      <c r="EI132">
        <v>7.0000000000000007E-2</v>
      </c>
      <c r="EJ132">
        <f t="shared" si="161"/>
        <v>1.7905377671763273E-3</v>
      </c>
      <c r="EK132">
        <v>0</v>
      </c>
      <c r="EL132">
        <f t="shared" si="162"/>
        <v>0</v>
      </c>
      <c r="EM132">
        <v>0</v>
      </c>
      <c r="EN132">
        <f t="shared" si="163"/>
        <v>0</v>
      </c>
      <c r="EO132">
        <v>0</v>
      </c>
      <c r="EP132">
        <f t="shared" si="164"/>
        <v>0</v>
      </c>
      <c r="EQ132">
        <v>0</v>
      </c>
      <c r="ER132">
        <f t="shared" si="165"/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 s="3" t="s">
        <v>503</v>
      </c>
      <c r="FF132" t="s">
        <v>264</v>
      </c>
    </row>
    <row r="133" spans="1:162" x14ac:dyDescent="0.45">
      <c r="A133">
        <v>132</v>
      </c>
      <c r="B133" t="s">
        <v>506</v>
      </c>
      <c r="C133" t="s">
        <v>500</v>
      </c>
      <c r="D133" t="s">
        <v>508</v>
      </c>
      <c r="E133" t="s">
        <v>507</v>
      </c>
      <c r="F133" s="2">
        <v>2</v>
      </c>
      <c r="G133">
        <f t="shared" si="114"/>
        <v>456</v>
      </c>
      <c r="H133">
        <f>1773</f>
        <v>1773</v>
      </c>
      <c r="I133">
        <f>288+273</f>
        <v>561</v>
      </c>
      <c r="J133" s="2">
        <f t="shared" si="166"/>
        <v>0.31641285956006771</v>
      </c>
      <c r="L133" t="s">
        <v>373</v>
      </c>
      <c r="M133">
        <v>0</v>
      </c>
      <c r="N133">
        <f t="shared" si="116"/>
        <v>0</v>
      </c>
      <c r="O133">
        <v>0</v>
      </c>
      <c r="P133">
        <f t="shared" si="117"/>
        <v>0</v>
      </c>
      <c r="Q133">
        <v>0.03</v>
      </c>
      <c r="R133">
        <f t="shared" si="118"/>
        <v>2.8063552926987158E-4</v>
      </c>
      <c r="S133">
        <v>0.64</v>
      </c>
      <c r="T133">
        <f t="shared" si="119"/>
        <v>6.3961375606046205E-3</v>
      </c>
      <c r="U133">
        <v>0</v>
      </c>
      <c r="V133">
        <f t="shared" si="120"/>
        <v>0</v>
      </c>
      <c r="W133">
        <v>0</v>
      </c>
      <c r="X133">
        <f t="shared" si="121"/>
        <v>0</v>
      </c>
      <c r="Y133">
        <v>0</v>
      </c>
      <c r="Z133">
        <f t="shared" si="122"/>
        <v>0</v>
      </c>
      <c r="AA133">
        <v>0</v>
      </c>
      <c r="AB133">
        <f t="shared" si="123"/>
        <v>0</v>
      </c>
      <c r="AC133">
        <f t="shared" si="115"/>
        <v>98.643999999999991</v>
      </c>
      <c r="AD133">
        <f t="shared" si="124"/>
        <v>0.96983319699773818</v>
      </c>
      <c r="AE133">
        <v>0.4</v>
      </c>
      <c r="AF133">
        <f t="shared" si="125"/>
        <v>1.8286376212765233E-2</v>
      </c>
      <c r="AG133">
        <v>0.03</v>
      </c>
      <c r="AH133">
        <f t="shared" si="126"/>
        <v>5.3185190098961187E-4</v>
      </c>
      <c r="AI133">
        <v>2.5999999999999999E-2</v>
      </c>
      <c r="AJ133">
        <f t="shared" si="127"/>
        <v>4.451836708817805E-4</v>
      </c>
      <c r="AK133">
        <v>0.2</v>
      </c>
      <c r="AL133">
        <f t="shared" si="128"/>
        <v>3.9098356503411086E-3</v>
      </c>
      <c r="AM133">
        <v>0.03</v>
      </c>
      <c r="AN133">
        <f t="shared" si="129"/>
        <v>3.1678247740981116E-4</v>
      </c>
      <c r="AO133">
        <v>0</v>
      </c>
      <c r="AP133">
        <f t="shared" si="130"/>
        <v>0</v>
      </c>
      <c r="AQ133">
        <v>0</v>
      </c>
      <c r="AR133">
        <f t="shared" si="131"/>
        <v>0</v>
      </c>
      <c r="AS133">
        <v>0</v>
      </c>
      <c r="AT133">
        <f t="shared" si="132"/>
        <v>0</v>
      </c>
      <c r="AU133">
        <v>0</v>
      </c>
      <c r="AV133">
        <f t="shared" si="133"/>
        <v>0</v>
      </c>
      <c r="AW133">
        <v>0</v>
      </c>
      <c r="AX133">
        <f t="shared" si="134"/>
        <v>0</v>
      </c>
      <c r="AY133">
        <v>0</v>
      </c>
      <c r="AZ133">
        <f t="shared" si="135"/>
        <v>0</v>
      </c>
      <c r="BA133">
        <v>0</v>
      </c>
      <c r="BB133">
        <f t="shared" si="136"/>
        <v>0</v>
      </c>
      <c r="BC133">
        <v>0</v>
      </c>
      <c r="BD133">
        <f t="shared" si="137"/>
        <v>0</v>
      </c>
      <c r="BE133">
        <v>0</v>
      </c>
      <c r="BF133">
        <f t="shared" si="138"/>
        <v>0</v>
      </c>
      <c r="BG133">
        <v>0</v>
      </c>
      <c r="BH133">
        <f t="shared" si="139"/>
        <v>0</v>
      </c>
      <c r="BI133">
        <v>0</v>
      </c>
      <c r="BJ133">
        <f t="shared" si="140"/>
        <v>0</v>
      </c>
      <c r="BK133">
        <v>0</v>
      </c>
      <c r="BL133">
        <f t="shared" si="141"/>
        <v>0</v>
      </c>
      <c r="BM133">
        <v>0</v>
      </c>
      <c r="BN133">
        <f t="shared" si="142"/>
        <v>0</v>
      </c>
      <c r="BO133">
        <v>0</v>
      </c>
      <c r="BP133">
        <f t="shared" si="143"/>
        <v>0</v>
      </c>
      <c r="BQ133">
        <v>0</v>
      </c>
      <c r="BR133">
        <f t="shared" si="144"/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f t="shared" si="145"/>
        <v>0</v>
      </c>
      <c r="DE133">
        <v>0</v>
      </c>
      <c r="DF133">
        <f t="shared" si="146"/>
        <v>0</v>
      </c>
      <c r="DG133">
        <v>0</v>
      </c>
      <c r="DH133">
        <f t="shared" si="147"/>
        <v>0</v>
      </c>
      <c r="DI133">
        <v>0</v>
      </c>
      <c r="DJ133">
        <f t="shared" si="148"/>
        <v>0</v>
      </c>
      <c r="DK133">
        <v>39.89</v>
      </c>
      <c r="DL133">
        <f t="shared" si="149"/>
        <v>0.27500717597501406</v>
      </c>
      <c r="DM133">
        <v>59.89</v>
      </c>
      <c r="DN133">
        <f t="shared" si="150"/>
        <v>0.72067050705811797</v>
      </c>
      <c r="DO133">
        <v>0.12</v>
      </c>
      <c r="DP133">
        <f t="shared" si="151"/>
        <v>1.4078174620982067E-3</v>
      </c>
      <c r="DQ133">
        <v>0</v>
      </c>
      <c r="DR133">
        <f t="shared" si="152"/>
        <v>0</v>
      </c>
      <c r="DS133">
        <v>0</v>
      </c>
      <c r="DT133">
        <f t="shared" si="153"/>
        <v>0</v>
      </c>
      <c r="DU133">
        <v>0</v>
      </c>
      <c r="DV133">
        <f t="shared" si="154"/>
        <v>0</v>
      </c>
      <c r="DW133">
        <v>0.05</v>
      </c>
      <c r="DX133">
        <f t="shared" si="155"/>
        <v>1.1239617375934866E-3</v>
      </c>
      <c r="DY133">
        <v>0</v>
      </c>
      <c r="DZ133">
        <f t="shared" si="156"/>
        <v>0</v>
      </c>
      <c r="EA133">
        <v>0</v>
      </c>
      <c r="EB133">
        <f t="shared" si="157"/>
        <v>0</v>
      </c>
      <c r="EC133">
        <v>0</v>
      </c>
      <c r="ED133">
        <f t="shared" si="158"/>
        <v>0</v>
      </c>
      <c r="EE133">
        <v>0</v>
      </c>
      <c r="EF133">
        <f t="shared" si="159"/>
        <v>0</v>
      </c>
      <c r="EG133">
        <v>0</v>
      </c>
      <c r="EH133">
        <f t="shared" si="160"/>
        <v>0</v>
      </c>
      <c r="EI133">
        <v>7.0000000000000007E-2</v>
      </c>
      <c r="EJ133">
        <f t="shared" si="161"/>
        <v>1.7905377671763273E-3</v>
      </c>
      <c r="EK133">
        <v>0</v>
      </c>
      <c r="EL133">
        <f t="shared" si="162"/>
        <v>0</v>
      </c>
      <c r="EM133">
        <v>0</v>
      </c>
      <c r="EN133">
        <f t="shared" si="163"/>
        <v>0</v>
      </c>
      <c r="EO133">
        <v>0</v>
      </c>
      <c r="EP133">
        <f t="shared" si="164"/>
        <v>0</v>
      </c>
      <c r="EQ133">
        <v>0</v>
      </c>
      <c r="ER133">
        <f t="shared" si="165"/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 s="3" t="s">
        <v>503</v>
      </c>
      <c r="FF133" t="s">
        <v>264</v>
      </c>
    </row>
    <row r="134" spans="1:162" x14ac:dyDescent="0.45">
      <c r="A134">
        <v>133</v>
      </c>
      <c r="B134" t="s">
        <v>509</v>
      </c>
      <c r="C134" t="s">
        <v>398</v>
      </c>
      <c r="E134" t="s">
        <v>510</v>
      </c>
      <c r="F134" s="2">
        <v>3</v>
      </c>
      <c r="G134">
        <v>504.9</v>
      </c>
      <c r="H134">
        <f>1773</f>
        <v>1773</v>
      </c>
      <c r="I134">
        <f>316+273</f>
        <v>589</v>
      </c>
      <c r="J134" s="2">
        <f t="shared" si="166"/>
        <v>0.33220530174844898</v>
      </c>
      <c r="L134" t="s">
        <v>442</v>
      </c>
      <c r="M134">
        <v>0</v>
      </c>
      <c r="N134">
        <f t="shared" si="116"/>
        <v>0</v>
      </c>
      <c r="O134">
        <v>0</v>
      </c>
      <c r="P134">
        <f t="shared" si="117"/>
        <v>0</v>
      </c>
      <c r="Q134">
        <v>0.28000000000000003</v>
      </c>
      <c r="R134">
        <f t="shared" si="118"/>
        <v>2.5918043156105898E-3</v>
      </c>
      <c r="S134">
        <v>0.51</v>
      </c>
      <c r="T134">
        <f t="shared" si="119"/>
        <v>5.0434854994401397E-3</v>
      </c>
      <c r="U134">
        <v>0</v>
      </c>
      <c r="V134">
        <f t="shared" si="120"/>
        <v>0</v>
      </c>
      <c r="W134">
        <v>0</v>
      </c>
      <c r="X134">
        <f t="shared" si="121"/>
        <v>0</v>
      </c>
      <c r="Y134">
        <v>0</v>
      </c>
      <c r="Z134">
        <f t="shared" si="122"/>
        <v>0</v>
      </c>
      <c r="AA134">
        <v>0</v>
      </c>
      <c r="AB134">
        <f t="shared" si="123"/>
        <v>0</v>
      </c>
      <c r="AC134">
        <f t="shared" si="115"/>
        <v>85.59099999999998</v>
      </c>
      <c r="AD134">
        <f t="shared" si="124"/>
        <v>0.83267830722164227</v>
      </c>
      <c r="AE134">
        <v>0.28999999999999998</v>
      </c>
      <c r="AF134">
        <f t="shared" si="125"/>
        <v>1.3118628568805456E-2</v>
      </c>
      <c r="AG134">
        <v>2.7E-2</v>
      </c>
      <c r="AH134">
        <f t="shared" si="126"/>
        <v>4.7364832329468401E-4</v>
      </c>
      <c r="AI134">
        <v>1.2E-2</v>
      </c>
      <c r="AJ134">
        <f t="shared" si="127"/>
        <v>2.0331522585273932E-4</v>
      </c>
      <c r="AK134">
        <v>0.79</v>
      </c>
      <c r="AL134">
        <f t="shared" si="128"/>
        <v>1.5281936009189831E-2</v>
      </c>
      <c r="AM134">
        <v>12.5</v>
      </c>
      <c r="AN134">
        <f t="shared" si="129"/>
        <v>0.13060887483616437</v>
      </c>
      <c r="AO134">
        <v>0</v>
      </c>
      <c r="AP134">
        <f t="shared" si="130"/>
        <v>0</v>
      </c>
      <c r="AQ134">
        <v>0</v>
      </c>
      <c r="AR134">
        <f t="shared" si="131"/>
        <v>0</v>
      </c>
      <c r="AS134">
        <v>0</v>
      </c>
      <c r="AT134">
        <f t="shared" si="132"/>
        <v>0</v>
      </c>
      <c r="AU134">
        <v>0</v>
      </c>
      <c r="AV134">
        <f t="shared" si="133"/>
        <v>0</v>
      </c>
      <c r="AW134">
        <v>0</v>
      </c>
      <c r="AX134">
        <f t="shared" si="134"/>
        <v>0</v>
      </c>
      <c r="AY134">
        <v>0</v>
      </c>
      <c r="AZ134">
        <f t="shared" si="135"/>
        <v>0</v>
      </c>
      <c r="BA134">
        <v>0</v>
      </c>
      <c r="BB134">
        <f t="shared" si="136"/>
        <v>0</v>
      </c>
      <c r="BC134">
        <v>0</v>
      </c>
      <c r="BD134">
        <f t="shared" si="137"/>
        <v>0</v>
      </c>
      <c r="BE134">
        <v>0</v>
      </c>
      <c r="BF134">
        <f t="shared" si="138"/>
        <v>0</v>
      </c>
      <c r="BG134">
        <v>0</v>
      </c>
      <c r="BH134">
        <f t="shared" si="139"/>
        <v>0</v>
      </c>
      <c r="BI134">
        <v>0</v>
      </c>
      <c r="BJ134">
        <f t="shared" si="140"/>
        <v>0</v>
      </c>
      <c r="BK134">
        <v>0</v>
      </c>
      <c r="BL134">
        <f t="shared" si="141"/>
        <v>0</v>
      </c>
      <c r="BM134">
        <v>0</v>
      </c>
      <c r="BN134">
        <f t="shared" si="142"/>
        <v>0</v>
      </c>
      <c r="BO134">
        <v>0</v>
      </c>
      <c r="BP134">
        <f t="shared" si="143"/>
        <v>0</v>
      </c>
      <c r="BQ134">
        <v>0</v>
      </c>
      <c r="BR134">
        <f t="shared" si="144"/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f t="shared" si="145"/>
        <v>0</v>
      </c>
      <c r="DE134">
        <v>0</v>
      </c>
      <c r="DF134">
        <f t="shared" si="146"/>
        <v>0</v>
      </c>
      <c r="DG134">
        <v>0</v>
      </c>
      <c r="DH134">
        <f t="shared" si="147"/>
        <v>0</v>
      </c>
      <c r="DI134">
        <v>0</v>
      </c>
      <c r="DJ134">
        <f t="shared" si="148"/>
        <v>0</v>
      </c>
      <c r="DK134">
        <v>0</v>
      </c>
      <c r="DL134">
        <f t="shared" si="149"/>
        <v>0</v>
      </c>
      <c r="DM134">
        <v>100</v>
      </c>
      <c r="DN134">
        <f t="shared" si="150"/>
        <v>1</v>
      </c>
      <c r="DO134">
        <v>0</v>
      </c>
      <c r="DP134">
        <f t="shared" si="151"/>
        <v>0</v>
      </c>
      <c r="DQ134">
        <v>0</v>
      </c>
      <c r="DR134">
        <f t="shared" si="152"/>
        <v>0</v>
      </c>
      <c r="DS134">
        <v>0</v>
      </c>
      <c r="DT134">
        <f t="shared" si="153"/>
        <v>0</v>
      </c>
      <c r="DU134">
        <v>0</v>
      </c>
      <c r="DV134">
        <f t="shared" si="154"/>
        <v>0</v>
      </c>
      <c r="DW134">
        <v>0</v>
      </c>
      <c r="DX134">
        <f t="shared" si="155"/>
        <v>0</v>
      </c>
      <c r="DY134">
        <v>0</v>
      </c>
      <c r="DZ134">
        <f t="shared" si="156"/>
        <v>0</v>
      </c>
      <c r="EA134">
        <v>0</v>
      </c>
      <c r="EB134">
        <f t="shared" si="157"/>
        <v>0</v>
      </c>
      <c r="EC134">
        <v>0</v>
      </c>
      <c r="ED134">
        <f t="shared" si="158"/>
        <v>0</v>
      </c>
      <c r="EE134">
        <v>0</v>
      </c>
      <c r="EF134">
        <f t="shared" si="159"/>
        <v>0</v>
      </c>
      <c r="EG134">
        <v>0</v>
      </c>
      <c r="EH134">
        <f t="shared" si="160"/>
        <v>0</v>
      </c>
      <c r="EI134">
        <v>0</v>
      </c>
      <c r="EJ134">
        <f t="shared" si="161"/>
        <v>0</v>
      </c>
      <c r="EK134">
        <v>0</v>
      </c>
      <c r="EL134">
        <f t="shared" si="162"/>
        <v>0</v>
      </c>
      <c r="EM134">
        <v>0</v>
      </c>
      <c r="EN134">
        <f t="shared" si="163"/>
        <v>0</v>
      </c>
      <c r="EO134">
        <v>0</v>
      </c>
      <c r="EP134">
        <f t="shared" si="164"/>
        <v>0</v>
      </c>
      <c r="EQ134">
        <v>0</v>
      </c>
      <c r="ER134">
        <f t="shared" si="165"/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 s="3" t="s">
        <v>503</v>
      </c>
      <c r="FF134" t="s">
        <v>264</v>
      </c>
    </row>
    <row r="135" spans="1:162" x14ac:dyDescent="0.45">
      <c r="A135">
        <v>134</v>
      </c>
      <c r="B135" t="s">
        <v>509</v>
      </c>
      <c r="C135" t="s">
        <v>398</v>
      </c>
      <c r="E135" t="s">
        <v>512</v>
      </c>
      <c r="F135" s="2">
        <v>0</v>
      </c>
      <c r="G135">
        <v>504.9</v>
      </c>
      <c r="H135">
        <f>1773</f>
        <v>1773</v>
      </c>
      <c r="I135">
        <f t="shared" ref="I135:I142" si="167">316+273</f>
        <v>589</v>
      </c>
      <c r="J135" s="2">
        <f t="shared" si="166"/>
        <v>0.33220530174844898</v>
      </c>
      <c r="L135" t="s">
        <v>442</v>
      </c>
      <c r="M135">
        <v>0</v>
      </c>
      <c r="N135">
        <f t="shared" si="116"/>
        <v>0</v>
      </c>
      <c r="O135">
        <v>0</v>
      </c>
      <c r="P135">
        <f t="shared" si="117"/>
        <v>0</v>
      </c>
      <c r="Q135">
        <v>0.41</v>
      </c>
      <c r="R135">
        <f t="shared" si="118"/>
        <v>3.8180850304950198E-3</v>
      </c>
      <c r="S135">
        <v>0.23</v>
      </c>
      <c r="T135">
        <f t="shared" si="119"/>
        <v>2.2882633169469518E-3</v>
      </c>
      <c r="U135">
        <v>0</v>
      </c>
      <c r="V135">
        <f t="shared" si="120"/>
        <v>0</v>
      </c>
      <c r="W135">
        <v>0</v>
      </c>
      <c r="X135">
        <f t="shared" si="121"/>
        <v>0</v>
      </c>
      <c r="Y135">
        <v>0</v>
      </c>
      <c r="Z135">
        <f t="shared" si="122"/>
        <v>0</v>
      </c>
      <c r="AA135">
        <v>0</v>
      </c>
      <c r="AB135">
        <f t="shared" si="123"/>
        <v>0</v>
      </c>
      <c r="AC135">
        <f t="shared" si="115"/>
        <v>85.647999999999996</v>
      </c>
      <c r="AD135">
        <f t="shared" si="124"/>
        <v>0.83827002770834314</v>
      </c>
      <c r="AE135">
        <v>0.27</v>
      </c>
      <c r="AF135">
        <f t="shared" si="125"/>
        <v>1.2287732950344478E-2</v>
      </c>
      <c r="AG135">
        <v>3.2000000000000001E-2</v>
      </c>
      <c r="AH135">
        <f t="shared" si="126"/>
        <v>5.6475460451289655E-4</v>
      </c>
      <c r="AI135">
        <v>0.03</v>
      </c>
      <c r="AJ135">
        <f t="shared" si="127"/>
        <v>5.1136084857494315E-4</v>
      </c>
      <c r="AK135">
        <v>0.18</v>
      </c>
      <c r="AL135">
        <f t="shared" si="128"/>
        <v>3.5030098030095522E-3</v>
      </c>
      <c r="AM135">
        <v>13.2</v>
      </c>
      <c r="AN135">
        <f t="shared" si="129"/>
        <v>0.13875676573777296</v>
      </c>
      <c r="AO135">
        <v>0</v>
      </c>
      <c r="AP135">
        <f t="shared" si="130"/>
        <v>0</v>
      </c>
      <c r="AQ135">
        <v>0</v>
      </c>
      <c r="AR135">
        <f t="shared" si="131"/>
        <v>0</v>
      </c>
      <c r="AS135">
        <v>0</v>
      </c>
      <c r="AT135">
        <f t="shared" si="132"/>
        <v>0</v>
      </c>
      <c r="AU135">
        <v>0</v>
      </c>
      <c r="AV135">
        <f t="shared" si="133"/>
        <v>0</v>
      </c>
      <c r="AW135">
        <v>0</v>
      </c>
      <c r="AX135">
        <f t="shared" si="134"/>
        <v>0</v>
      </c>
      <c r="AY135">
        <v>0</v>
      </c>
      <c r="AZ135">
        <f t="shared" si="135"/>
        <v>0</v>
      </c>
      <c r="BA135">
        <v>0</v>
      </c>
      <c r="BB135">
        <f t="shared" si="136"/>
        <v>0</v>
      </c>
      <c r="BC135">
        <v>0</v>
      </c>
      <c r="BD135">
        <f t="shared" si="137"/>
        <v>0</v>
      </c>
      <c r="BE135">
        <v>0</v>
      </c>
      <c r="BF135">
        <f t="shared" si="138"/>
        <v>0</v>
      </c>
      <c r="BG135">
        <v>0</v>
      </c>
      <c r="BH135">
        <f t="shared" si="139"/>
        <v>0</v>
      </c>
      <c r="BI135">
        <v>0</v>
      </c>
      <c r="BJ135">
        <f t="shared" si="140"/>
        <v>0</v>
      </c>
      <c r="BK135">
        <v>0</v>
      </c>
      <c r="BL135">
        <f t="shared" si="141"/>
        <v>0</v>
      </c>
      <c r="BM135">
        <v>0</v>
      </c>
      <c r="BN135">
        <f t="shared" si="142"/>
        <v>0</v>
      </c>
      <c r="BO135">
        <v>0</v>
      </c>
      <c r="BP135">
        <f t="shared" si="143"/>
        <v>0</v>
      </c>
      <c r="BQ135">
        <v>0</v>
      </c>
      <c r="BR135">
        <f t="shared" si="144"/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f t="shared" si="145"/>
        <v>0</v>
      </c>
      <c r="DE135">
        <v>0</v>
      </c>
      <c r="DF135">
        <f t="shared" si="146"/>
        <v>0</v>
      </c>
      <c r="DG135">
        <v>0</v>
      </c>
      <c r="DH135">
        <f t="shared" si="147"/>
        <v>0</v>
      </c>
      <c r="DI135">
        <v>0</v>
      </c>
      <c r="DJ135">
        <f t="shared" si="148"/>
        <v>0</v>
      </c>
      <c r="DK135">
        <v>0</v>
      </c>
      <c r="DL135">
        <f t="shared" si="149"/>
        <v>0</v>
      </c>
      <c r="DM135">
        <v>100</v>
      </c>
      <c r="DN135">
        <f t="shared" si="150"/>
        <v>1</v>
      </c>
      <c r="DO135">
        <v>0</v>
      </c>
      <c r="DP135">
        <f t="shared" si="151"/>
        <v>0</v>
      </c>
      <c r="DQ135">
        <v>0</v>
      </c>
      <c r="DR135">
        <f t="shared" si="152"/>
        <v>0</v>
      </c>
      <c r="DS135">
        <v>0</v>
      </c>
      <c r="DT135">
        <f t="shared" si="153"/>
        <v>0</v>
      </c>
      <c r="DU135">
        <v>0</v>
      </c>
      <c r="DV135">
        <f t="shared" si="154"/>
        <v>0</v>
      </c>
      <c r="DW135">
        <v>0</v>
      </c>
      <c r="DX135">
        <f t="shared" si="155"/>
        <v>0</v>
      </c>
      <c r="DY135">
        <v>0</v>
      </c>
      <c r="DZ135">
        <f t="shared" si="156"/>
        <v>0</v>
      </c>
      <c r="EA135">
        <v>0</v>
      </c>
      <c r="EB135">
        <f t="shared" si="157"/>
        <v>0</v>
      </c>
      <c r="EC135">
        <v>0</v>
      </c>
      <c r="ED135">
        <f t="shared" si="158"/>
        <v>0</v>
      </c>
      <c r="EE135">
        <v>0</v>
      </c>
      <c r="EF135">
        <f t="shared" si="159"/>
        <v>0</v>
      </c>
      <c r="EG135">
        <v>0</v>
      </c>
      <c r="EH135">
        <f t="shared" si="160"/>
        <v>0</v>
      </c>
      <c r="EI135">
        <v>0</v>
      </c>
      <c r="EJ135">
        <f t="shared" si="161"/>
        <v>0</v>
      </c>
      <c r="EK135">
        <v>0</v>
      </c>
      <c r="EL135">
        <f t="shared" si="162"/>
        <v>0</v>
      </c>
      <c r="EM135">
        <v>0</v>
      </c>
      <c r="EN135">
        <f t="shared" si="163"/>
        <v>0</v>
      </c>
      <c r="EO135">
        <v>0</v>
      </c>
      <c r="EP135">
        <f t="shared" si="164"/>
        <v>0</v>
      </c>
      <c r="EQ135">
        <v>0</v>
      </c>
      <c r="ER135">
        <f t="shared" si="165"/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 s="3" t="s">
        <v>503</v>
      </c>
      <c r="FF135" t="s">
        <v>264</v>
      </c>
    </row>
    <row r="136" spans="1:162" x14ac:dyDescent="0.45">
      <c r="A136">
        <v>135</v>
      </c>
      <c r="B136" t="s">
        <v>513</v>
      </c>
      <c r="C136" t="s">
        <v>398</v>
      </c>
      <c r="E136" t="s">
        <v>514</v>
      </c>
      <c r="F136" s="2">
        <v>0</v>
      </c>
      <c r="G136">
        <v>504.9</v>
      </c>
      <c r="H136">
        <f>1773</f>
        <v>1773</v>
      </c>
      <c r="I136">
        <f t="shared" si="167"/>
        <v>589</v>
      </c>
      <c r="J136" s="2">
        <f t="shared" si="166"/>
        <v>0.33220530174844898</v>
      </c>
      <c r="L136" t="s">
        <v>64</v>
      </c>
      <c r="M136">
        <v>0</v>
      </c>
      <c r="N136">
        <f t="shared" si="116"/>
        <v>0</v>
      </c>
      <c r="O136">
        <v>0</v>
      </c>
      <c r="P136">
        <f t="shared" si="117"/>
        <v>0</v>
      </c>
      <c r="Q136">
        <v>10</v>
      </c>
      <c r="R136">
        <f t="shared" si="118"/>
        <v>9.3645904511309205E-2</v>
      </c>
      <c r="S136">
        <v>0.18</v>
      </c>
      <c r="T136">
        <f t="shared" si="119"/>
        <v>1.8008507330662447E-3</v>
      </c>
      <c r="U136">
        <v>0</v>
      </c>
      <c r="V136">
        <f t="shared" si="120"/>
        <v>0</v>
      </c>
      <c r="W136">
        <v>0</v>
      </c>
      <c r="X136">
        <f t="shared" si="121"/>
        <v>0</v>
      </c>
      <c r="Y136">
        <v>0</v>
      </c>
      <c r="Z136">
        <f t="shared" si="122"/>
        <v>0</v>
      </c>
      <c r="AA136">
        <v>0</v>
      </c>
      <c r="AB136">
        <f t="shared" si="123"/>
        <v>0</v>
      </c>
      <c r="AC136">
        <f t="shared" si="115"/>
        <v>73.884</v>
      </c>
      <c r="AD136">
        <f t="shared" si="124"/>
        <v>0.72718374314400158</v>
      </c>
      <c r="AE136">
        <v>0.16</v>
      </c>
      <c r="AF136">
        <f t="shared" si="125"/>
        <v>7.3224266868863628E-3</v>
      </c>
      <c r="AG136">
        <v>1.7000000000000001E-2</v>
      </c>
      <c r="AH136">
        <f t="shared" si="126"/>
        <v>3.0170726845769869E-4</v>
      </c>
      <c r="AI136">
        <v>2.9000000000000001E-2</v>
      </c>
      <c r="AJ136">
        <f t="shared" si="127"/>
        <v>4.9708569644944236E-4</v>
      </c>
      <c r="AK136">
        <v>0.33</v>
      </c>
      <c r="AL136">
        <f t="shared" si="128"/>
        <v>6.458175412609869E-3</v>
      </c>
      <c r="AM136">
        <v>15.4</v>
      </c>
      <c r="AN136">
        <f t="shared" si="129"/>
        <v>0.16279010654721943</v>
      </c>
      <c r="AO136">
        <v>0</v>
      </c>
      <c r="AP136">
        <f t="shared" si="130"/>
        <v>0</v>
      </c>
      <c r="AQ136">
        <v>0</v>
      </c>
      <c r="AR136">
        <f t="shared" si="131"/>
        <v>0</v>
      </c>
      <c r="AS136">
        <v>0</v>
      </c>
      <c r="AT136">
        <f t="shared" si="132"/>
        <v>0</v>
      </c>
      <c r="AU136">
        <v>0</v>
      </c>
      <c r="AV136">
        <f t="shared" si="133"/>
        <v>0</v>
      </c>
      <c r="AW136">
        <v>0</v>
      </c>
      <c r="AX136">
        <f t="shared" si="134"/>
        <v>0</v>
      </c>
      <c r="AY136">
        <v>0</v>
      </c>
      <c r="AZ136">
        <f t="shared" si="135"/>
        <v>0</v>
      </c>
      <c r="BA136">
        <v>0</v>
      </c>
      <c r="BB136">
        <f t="shared" si="136"/>
        <v>0</v>
      </c>
      <c r="BC136">
        <v>0</v>
      </c>
      <c r="BD136">
        <f t="shared" si="137"/>
        <v>0</v>
      </c>
      <c r="BE136">
        <v>0</v>
      </c>
      <c r="BF136">
        <f t="shared" si="138"/>
        <v>0</v>
      </c>
      <c r="BG136">
        <v>0</v>
      </c>
      <c r="BH136">
        <f t="shared" si="139"/>
        <v>0</v>
      </c>
      <c r="BI136">
        <v>0</v>
      </c>
      <c r="BJ136">
        <f t="shared" si="140"/>
        <v>0</v>
      </c>
      <c r="BK136">
        <v>0</v>
      </c>
      <c r="BL136">
        <f t="shared" si="141"/>
        <v>0</v>
      </c>
      <c r="BM136">
        <v>0</v>
      </c>
      <c r="BN136">
        <f t="shared" si="142"/>
        <v>0</v>
      </c>
      <c r="BO136">
        <v>0</v>
      </c>
      <c r="BP136">
        <f t="shared" si="143"/>
        <v>0</v>
      </c>
      <c r="BQ136">
        <v>0</v>
      </c>
      <c r="BR136">
        <f t="shared" si="144"/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f t="shared" si="145"/>
        <v>0</v>
      </c>
      <c r="DE136">
        <v>0</v>
      </c>
      <c r="DF136">
        <f t="shared" si="146"/>
        <v>0</v>
      </c>
      <c r="DG136">
        <v>0</v>
      </c>
      <c r="DH136">
        <f t="shared" si="147"/>
        <v>0</v>
      </c>
      <c r="DI136">
        <v>0</v>
      </c>
      <c r="DJ136">
        <f t="shared" si="148"/>
        <v>0</v>
      </c>
      <c r="DK136">
        <v>0</v>
      </c>
      <c r="DL136">
        <f t="shared" si="149"/>
        <v>0</v>
      </c>
      <c r="DM136">
        <v>100</v>
      </c>
      <c r="DN136">
        <f t="shared" si="150"/>
        <v>1</v>
      </c>
      <c r="DO136">
        <v>0</v>
      </c>
      <c r="DP136">
        <f t="shared" si="151"/>
        <v>0</v>
      </c>
      <c r="DQ136">
        <v>0</v>
      </c>
      <c r="DR136">
        <f t="shared" si="152"/>
        <v>0</v>
      </c>
      <c r="DS136">
        <v>0</v>
      </c>
      <c r="DT136">
        <f t="shared" si="153"/>
        <v>0</v>
      </c>
      <c r="DU136">
        <v>0</v>
      </c>
      <c r="DV136">
        <f t="shared" si="154"/>
        <v>0</v>
      </c>
      <c r="DW136">
        <v>0</v>
      </c>
      <c r="DX136">
        <f t="shared" si="155"/>
        <v>0</v>
      </c>
      <c r="DY136">
        <v>0</v>
      </c>
      <c r="DZ136">
        <f t="shared" si="156"/>
        <v>0</v>
      </c>
      <c r="EA136">
        <v>0</v>
      </c>
      <c r="EB136">
        <f t="shared" si="157"/>
        <v>0</v>
      </c>
      <c r="EC136">
        <v>0</v>
      </c>
      <c r="ED136">
        <f t="shared" si="158"/>
        <v>0</v>
      </c>
      <c r="EE136">
        <v>0</v>
      </c>
      <c r="EF136">
        <f t="shared" si="159"/>
        <v>0</v>
      </c>
      <c r="EG136">
        <v>0</v>
      </c>
      <c r="EH136">
        <f t="shared" si="160"/>
        <v>0</v>
      </c>
      <c r="EI136">
        <v>0</v>
      </c>
      <c r="EJ136">
        <f t="shared" si="161"/>
        <v>0</v>
      </c>
      <c r="EK136">
        <v>0</v>
      </c>
      <c r="EL136">
        <f t="shared" si="162"/>
        <v>0</v>
      </c>
      <c r="EM136">
        <v>0</v>
      </c>
      <c r="EN136">
        <f t="shared" si="163"/>
        <v>0</v>
      </c>
      <c r="EO136">
        <v>0</v>
      </c>
      <c r="EP136">
        <f t="shared" si="164"/>
        <v>0</v>
      </c>
      <c r="EQ136">
        <v>0</v>
      </c>
      <c r="ER136">
        <f t="shared" si="165"/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 s="3" t="s">
        <v>503</v>
      </c>
      <c r="FF136" t="s">
        <v>264</v>
      </c>
    </row>
    <row r="137" spans="1:162" x14ac:dyDescent="0.45">
      <c r="A137">
        <v>136</v>
      </c>
      <c r="B137" t="s">
        <v>513</v>
      </c>
      <c r="C137" t="s">
        <v>398</v>
      </c>
      <c r="E137" t="s">
        <v>516</v>
      </c>
      <c r="F137" s="2">
        <v>3</v>
      </c>
      <c r="G137">
        <v>504.9</v>
      </c>
      <c r="H137">
        <f>1773</f>
        <v>1773</v>
      </c>
      <c r="I137">
        <f t="shared" si="167"/>
        <v>589</v>
      </c>
      <c r="J137" s="2">
        <f t="shared" si="166"/>
        <v>0.33220530174844898</v>
      </c>
      <c r="L137" t="s">
        <v>64</v>
      </c>
      <c r="M137">
        <v>0</v>
      </c>
      <c r="N137">
        <f t="shared" si="116"/>
        <v>0</v>
      </c>
      <c r="O137">
        <v>0</v>
      </c>
      <c r="P137">
        <f t="shared" si="117"/>
        <v>0</v>
      </c>
      <c r="Q137">
        <v>8.1999999999999993</v>
      </c>
      <c r="R137">
        <f t="shared" si="118"/>
        <v>7.6492855898146583E-2</v>
      </c>
      <c r="S137">
        <v>0.24</v>
      </c>
      <c r="T137">
        <f t="shared" si="119"/>
        <v>2.3918541193872346E-3</v>
      </c>
      <c r="U137">
        <v>0</v>
      </c>
      <c r="V137">
        <f t="shared" si="120"/>
        <v>0</v>
      </c>
      <c r="W137">
        <v>0</v>
      </c>
      <c r="X137">
        <f t="shared" si="121"/>
        <v>0</v>
      </c>
      <c r="Y137">
        <v>0</v>
      </c>
      <c r="Z137">
        <f t="shared" si="122"/>
        <v>0</v>
      </c>
      <c r="AA137">
        <v>0</v>
      </c>
      <c r="AB137">
        <f t="shared" si="123"/>
        <v>0</v>
      </c>
      <c r="AC137">
        <f t="shared" si="115"/>
        <v>73.056999999999988</v>
      </c>
      <c r="AD137">
        <f t="shared" si="124"/>
        <v>0.71626516604345514</v>
      </c>
      <c r="AE137">
        <v>0.18</v>
      </c>
      <c r="AF137">
        <f t="shared" si="125"/>
        <v>8.2058918574664397E-3</v>
      </c>
      <c r="AG137">
        <v>2.7E-2</v>
      </c>
      <c r="AH137">
        <f t="shared" si="126"/>
        <v>4.7733013177997385E-4</v>
      </c>
      <c r="AI137">
        <v>1.6E-2</v>
      </c>
      <c r="AJ137">
        <f t="shared" si="127"/>
        <v>2.7319420697082252E-4</v>
      </c>
      <c r="AK137">
        <v>0.38</v>
      </c>
      <c r="AL137">
        <f t="shared" si="128"/>
        <v>7.4079446410871049E-3</v>
      </c>
      <c r="AM137">
        <v>17.899999999999999</v>
      </c>
      <c r="AN137">
        <f t="shared" si="129"/>
        <v>0.18848576310170673</v>
      </c>
      <c r="AO137">
        <v>0</v>
      </c>
      <c r="AP137">
        <f t="shared" si="130"/>
        <v>0</v>
      </c>
      <c r="AQ137">
        <v>0</v>
      </c>
      <c r="AR137">
        <f t="shared" si="131"/>
        <v>0</v>
      </c>
      <c r="AS137">
        <v>0</v>
      </c>
      <c r="AT137">
        <f t="shared" si="132"/>
        <v>0</v>
      </c>
      <c r="AU137">
        <v>0</v>
      </c>
      <c r="AV137">
        <f t="shared" si="133"/>
        <v>0</v>
      </c>
      <c r="AW137">
        <v>0</v>
      </c>
      <c r="AX137">
        <f t="shared" si="134"/>
        <v>0</v>
      </c>
      <c r="AY137">
        <v>0</v>
      </c>
      <c r="AZ137">
        <f t="shared" si="135"/>
        <v>0</v>
      </c>
      <c r="BA137">
        <v>0</v>
      </c>
      <c r="BB137">
        <f t="shared" si="136"/>
        <v>0</v>
      </c>
      <c r="BC137">
        <v>0</v>
      </c>
      <c r="BD137">
        <f t="shared" si="137"/>
        <v>0</v>
      </c>
      <c r="BE137">
        <v>0</v>
      </c>
      <c r="BF137">
        <f t="shared" si="138"/>
        <v>0</v>
      </c>
      <c r="BG137">
        <v>0</v>
      </c>
      <c r="BH137">
        <f t="shared" si="139"/>
        <v>0</v>
      </c>
      <c r="BI137">
        <v>0</v>
      </c>
      <c r="BJ137">
        <f t="shared" si="140"/>
        <v>0</v>
      </c>
      <c r="BK137">
        <v>0</v>
      </c>
      <c r="BL137">
        <f t="shared" si="141"/>
        <v>0</v>
      </c>
      <c r="BM137">
        <v>0</v>
      </c>
      <c r="BN137">
        <f t="shared" si="142"/>
        <v>0</v>
      </c>
      <c r="BO137">
        <v>0</v>
      </c>
      <c r="BP137">
        <f t="shared" si="143"/>
        <v>0</v>
      </c>
      <c r="BQ137">
        <v>0</v>
      </c>
      <c r="BR137">
        <f t="shared" si="144"/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f t="shared" si="145"/>
        <v>0</v>
      </c>
      <c r="DE137">
        <v>0</v>
      </c>
      <c r="DF137">
        <f t="shared" si="146"/>
        <v>0</v>
      </c>
      <c r="DG137">
        <v>0</v>
      </c>
      <c r="DH137">
        <f t="shared" si="147"/>
        <v>0</v>
      </c>
      <c r="DI137">
        <v>0</v>
      </c>
      <c r="DJ137">
        <f t="shared" si="148"/>
        <v>0</v>
      </c>
      <c r="DK137">
        <v>0</v>
      </c>
      <c r="DL137">
        <f t="shared" si="149"/>
        <v>0</v>
      </c>
      <c r="DM137">
        <v>100</v>
      </c>
      <c r="DN137">
        <f t="shared" si="150"/>
        <v>1</v>
      </c>
      <c r="DO137">
        <v>0</v>
      </c>
      <c r="DP137">
        <f t="shared" si="151"/>
        <v>0</v>
      </c>
      <c r="DQ137">
        <v>0</v>
      </c>
      <c r="DR137">
        <f t="shared" si="152"/>
        <v>0</v>
      </c>
      <c r="DS137">
        <v>0</v>
      </c>
      <c r="DT137">
        <f t="shared" si="153"/>
        <v>0</v>
      </c>
      <c r="DU137">
        <v>0</v>
      </c>
      <c r="DV137">
        <f t="shared" si="154"/>
        <v>0</v>
      </c>
      <c r="DW137">
        <v>0</v>
      </c>
      <c r="DX137">
        <f t="shared" si="155"/>
        <v>0</v>
      </c>
      <c r="DY137">
        <v>0</v>
      </c>
      <c r="DZ137">
        <f t="shared" si="156"/>
        <v>0</v>
      </c>
      <c r="EA137">
        <v>0</v>
      </c>
      <c r="EB137">
        <f t="shared" si="157"/>
        <v>0</v>
      </c>
      <c r="EC137">
        <v>0</v>
      </c>
      <c r="ED137">
        <f t="shared" si="158"/>
        <v>0</v>
      </c>
      <c r="EE137">
        <v>0</v>
      </c>
      <c r="EF137">
        <f t="shared" si="159"/>
        <v>0</v>
      </c>
      <c r="EG137">
        <v>0</v>
      </c>
      <c r="EH137">
        <f t="shared" si="160"/>
        <v>0</v>
      </c>
      <c r="EI137">
        <v>0</v>
      </c>
      <c r="EJ137">
        <f t="shared" si="161"/>
        <v>0</v>
      </c>
      <c r="EK137">
        <v>0</v>
      </c>
      <c r="EL137">
        <f t="shared" si="162"/>
        <v>0</v>
      </c>
      <c r="EM137">
        <v>0</v>
      </c>
      <c r="EN137">
        <f t="shared" si="163"/>
        <v>0</v>
      </c>
      <c r="EO137">
        <v>0</v>
      </c>
      <c r="EP137">
        <f t="shared" si="164"/>
        <v>0</v>
      </c>
      <c r="EQ137">
        <v>0</v>
      </c>
      <c r="ER137">
        <f t="shared" si="165"/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 s="3" t="s">
        <v>503</v>
      </c>
      <c r="FF137" t="s">
        <v>264</v>
      </c>
    </row>
    <row r="138" spans="1:162" x14ac:dyDescent="0.45">
      <c r="A138">
        <v>137</v>
      </c>
      <c r="B138" t="s">
        <v>517</v>
      </c>
      <c r="C138" t="s">
        <v>398</v>
      </c>
      <c r="E138" t="s">
        <v>518</v>
      </c>
      <c r="F138" s="2">
        <v>0</v>
      </c>
      <c r="G138">
        <v>504.9</v>
      </c>
      <c r="H138">
        <f>1773</f>
        <v>1773</v>
      </c>
      <c r="I138">
        <f t="shared" si="167"/>
        <v>589</v>
      </c>
      <c r="J138" s="2">
        <f t="shared" si="166"/>
        <v>0.33220530174844898</v>
      </c>
      <c r="L138" t="s">
        <v>64</v>
      </c>
      <c r="M138">
        <v>0</v>
      </c>
      <c r="N138">
        <f t="shared" si="116"/>
        <v>0</v>
      </c>
      <c r="O138">
        <v>0</v>
      </c>
      <c r="P138">
        <f t="shared" si="117"/>
        <v>0</v>
      </c>
      <c r="Q138">
        <v>9.1</v>
      </c>
      <c r="R138">
        <f t="shared" si="118"/>
        <v>8.5133334137609387E-2</v>
      </c>
      <c r="S138">
        <v>0.3</v>
      </c>
      <c r="T138">
        <f t="shared" si="119"/>
        <v>2.9984439005202443E-3</v>
      </c>
      <c r="U138">
        <v>0</v>
      </c>
      <c r="V138">
        <f t="shared" si="120"/>
        <v>0</v>
      </c>
      <c r="W138">
        <v>0</v>
      </c>
      <c r="X138">
        <f t="shared" si="121"/>
        <v>0</v>
      </c>
      <c r="Y138">
        <v>0</v>
      </c>
      <c r="Z138">
        <f t="shared" si="122"/>
        <v>0</v>
      </c>
      <c r="AA138">
        <v>0</v>
      </c>
      <c r="AB138">
        <f t="shared" si="123"/>
        <v>0</v>
      </c>
      <c r="AC138">
        <f t="shared" si="115"/>
        <v>71.064000000000007</v>
      </c>
      <c r="AD138">
        <f t="shared" si="124"/>
        <v>0.69873560188533135</v>
      </c>
      <c r="AE138">
        <v>0.16</v>
      </c>
      <c r="AF138">
        <f t="shared" si="125"/>
        <v>7.3151711798737137E-3</v>
      </c>
      <c r="AG138">
        <v>2.5000000000000001E-2</v>
      </c>
      <c r="AH138">
        <f t="shared" si="126"/>
        <v>4.4324752719508443E-4</v>
      </c>
      <c r="AI138">
        <v>1.0999999999999999E-2</v>
      </c>
      <c r="AJ138">
        <f t="shared" si="127"/>
        <v>1.8836292033873808E-4</v>
      </c>
      <c r="AK138">
        <v>0.67</v>
      </c>
      <c r="AL138">
        <f t="shared" si="128"/>
        <v>1.3099060888423253E-2</v>
      </c>
      <c r="AM138">
        <v>18</v>
      </c>
      <c r="AN138">
        <f t="shared" si="129"/>
        <v>0.19008561527512391</v>
      </c>
      <c r="AO138">
        <v>0</v>
      </c>
      <c r="AP138">
        <f t="shared" si="130"/>
        <v>0</v>
      </c>
      <c r="AQ138">
        <v>0</v>
      </c>
      <c r="AR138">
        <f t="shared" si="131"/>
        <v>0</v>
      </c>
      <c r="AS138">
        <v>0</v>
      </c>
      <c r="AT138">
        <f t="shared" si="132"/>
        <v>0</v>
      </c>
      <c r="AU138">
        <v>0</v>
      </c>
      <c r="AV138">
        <f t="shared" si="133"/>
        <v>0</v>
      </c>
      <c r="AW138">
        <v>0</v>
      </c>
      <c r="AX138">
        <f t="shared" si="134"/>
        <v>0</v>
      </c>
      <c r="AY138">
        <v>0</v>
      </c>
      <c r="AZ138">
        <f t="shared" si="135"/>
        <v>0</v>
      </c>
      <c r="BA138">
        <v>0</v>
      </c>
      <c r="BB138">
        <f t="shared" si="136"/>
        <v>0</v>
      </c>
      <c r="BC138">
        <v>0</v>
      </c>
      <c r="BD138">
        <f t="shared" si="137"/>
        <v>0</v>
      </c>
      <c r="BE138">
        <v>0.67</v>
      </c>
      <c r="BF138">
        <f t="shared" si="138"/>
        <v>2.0011622855842653E-3</v>
      </c>
      <c r="BG138">
        <v>0</v>
      </c>
      <c r="BH138">
        <f t="shared" si="139"/>
        <v>0</v>
      </c>
      <c r="BI138">
        <v>0</v>
      </c>
      <c r="BJ138">
        <f t="shared" si="140"/>
        <v>0</v>
      </c>
      <c r="BK138">
        <v>0</v>
      </c>
      <c r="BL138">
        <f t="shared" si="141"/>
        <v>0</v>
      </c>
      <c r="BM138">
        <v>0</v>
      </c>
      <c r="BN138">
        <f t="shared" si="142"/>
        <v>0</v>
      </c>
      <c r="BO138">
        <v>0</v>
      </c>
      <c r="BP138">
        <f t="shared" si="143"/>
        <v>0</v>
      </c>
      <c r="BQ138">
        <v>0</v>
      </c>
      <c r="BR138">
        <f t="shared" si="144"/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f t="shared" si="145"/>
        <v>0</v>
      </c>
      <c r="DE138">
        <v>0</v>
      </c>
      <c r="DF138">
        <f t="shared" si="146"/>
        <v>0</v>
      </c>
      <c r="DG138">
        <v>0</v>
      </c>
      <c r="DH138">
        <f t="shared" si="147"/>
        <v>0</v>
      </c>
      <c r="DI138">
        <v>0</v>
      </c>
      <c r="DJ138">
        <f t="shared" si="148"/>
        <v>0</v>
      </c>
      <c r="DK138">
        <v>0</v>
      </c>
      <c r="DL138">
        <f t="shared" si="149"/>
        <v>0</v>
      </c>
      <c r="DM138">
        <v>100</v>
      </c>
      <c r="DN138">
        <f t="shared" si="150"/>
        <v>1</v>
      </c>
      <c r="DO138">
        <v>0</v>
      </c>
      <c r="DP138">
        <f t="shared" si="151"/>
        <v>0</v>
      </c>
      <c r="DQ138">
        <v>0</v>
      </c>
      <c r="DR138">
        <f t="shared" si="152"/>
        <v>0</v>
      </c>
      <c r="DS138">
        <v>0</v>
      </c>
      <c r="DT138">
        <f t="shared" si="153"/>
        <v>0</v>
      </c>
      <c r="DU138">
        <v>0</v>
      </c>
      <c r="DV138">
        <f t="shared" si="154"/>
        <v>0</v>
      </c>
      <c r="DW138">
        <v>0</v>
      </c>
      <c r="DX138">
        <f t="shared" si="155"/>
        <v>0</v>
      </c>
      <c r="DY138">
        <v>0</v>
      </c>
      <c r="DZ138">
        <f t="shared" si="156"/>
        <v>0</v>
      </c>
      <c r="EA138">
        <v>0</v>
      </c>
      <c r="EB138">
        <f t="shared" si="157"/>
        <v>0</v>
      </c>
      <c r="EC138">
        <v>0</v>
      </c>
      <c r="ED138">
        <f t="shared" si="158"/>
        <v>0</v>
      </c>
      <c r="EE138">
        <v>0</v>
      </c>
      <c r="EF138">
        <f t="shared" si="159"/>
        <v>0</v>
      </c>
      <c r="EG138">
        <v>0</v>
      </c>
      <c r="EH138">
        <f t="shared" si="160"/>
        <v>0</v>
      </c>
      <c r="EI138">
        <v>0</v>
      </c>
      <c r="EJ138">
        <f t="shared" si="161"/>
        <v>0</v>
      </c>
      <c r="EK138">
        <v>0</v>
      </c>
      <c r="EL138">
        <f t="shared" si="162"/>
        <v>0</v>
      </c>
      <c r="EM138">
        <v>0</v>
      </c>
      <c r="EN138">
        <f t="shared" si="163"/>
        <v>0</v>
      </c>
      <c r="EO138">
        <v>0</v>
      </c>
      <c r="EP138">
        <f t="shared" si="164"/>
        <v>0</v>
      </c>
      <c r="EQ138">
        <v>0</v>
      </c>
      <c r="ER138">
        <f t="shared" si="165"/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 s="3" t="s">
        <v>503</v>
      </c>
      <c r="FF138" t="s">
        <v>264</v>
      </c>
    </row>
    <row r="139" spans="1:162" x14ac:dyDescent="0.45">
      <c r="A139">
        <v>138</v>
      </c>
      <c r="B139" t="s">
        <v>517</v>
      </c>
      <c r="C139" t="s">
        <v>398</v>
      </c>
      <c r="E139" t="s">
        <v>519</v>
      </c>
      <c r="F139" s="2">
        <v>3</v>
      </c>
      <c r="G139">
        <v>504.9</v>
      </c>
      <c r="H139">
        <f>1773</f>
        <v>1773</v>
      </c>
      <c r="I139">
        <f t="shared" si="167"/>
        <v>589</v>
      </c>
      <c r="J139" s="2">
        <f t="shared" si="166"/>
        <v>0.33220530174844898</v>
      </c>
      <c r="L139" t="s">
        <v>64</v>
      </c>
      <c r="M139">
        <v>0</v>
      </c>
      <c r="N139">
        <f t="shared" si="116"/>
        <v>0</v>
      </c>
      <c r="O139">
        <v>0</v>
      </c>
      <c r="P139">
        <f t="shared" si="117"/>
        <v>0</v>
      </c>
      <c r="Q139">
        <v>24.5</v>
      </c>
      <c r="R139">
        <f t="shared" si="118"/>
        <v>0.22405714593382481</v>
      </c>
      <c r="S139">
        <v>0.84</v>
      </c>
      <c r="T139">
        <f t="shared" si="119"/>
        <v>8.2070754185148056E-3</v>
      </c>
      <c r="U139">
        <v>0</v>
      </c>
      <c r="V139">
        <f t="shared" si="120"/>
        <v>0</v>
      </c>
      <c r="W139">
        <v>0</v>
      </c>
      <c r="X139">
        <f t="shared" si="121"/>
        <v>0</v>
      </c>
      <c r="Y139">
        <v>0</v>
      </c>
      <c r="Z139">
        <f t="shared" si="122"/>
        <v>0</v>
      </c>
      <c r="AA139">
        <v>0</v>
      </c>
      <c r="AB139">
        <f t="shared" si="123"/>
        <v>0</v>
      </c>
      <c r="AC139">
        <f t="shared" si="115"/>
        <v>55.512</v>
      </c>
      <c r="AD139">
        <f t="shared" si="124"/>
        <v>0.53356159549206017</v>
      </c>
      <c r="AE139">
        <v>0.42</v>
      </c>
      <c r="AF139">
        <f t="shared" si="125"/>
        <v>1.8771037025077701E-2</v>
      </c>
      <c r="AG139">
        <v>2.5999999999999999E-2</v>
      </c>
      <c r="AH139">
        <f t="shared" si="126"/>
        <v>4.5062380040982537E-4</v>
      </c>
      <c r="AI139">
        <v>4.2000000000000003E-2</v>
      </c>
      <c r="AJ139">
        <f t="shared" si="127"/>
        <v>7.0305044181121184E-4</v>
      </c>
      <c r="AK139">
        <v>2.46</v>
      </c>
      <c r="AL139">
        <f t="shared" si="128"/>
        <v>4.7014836540047414E-2</v>
      </c>
      <c r="AM139">
        <v>16.2</v>
      </c>
      <c r="AN139">
        <f t="shared" si="129"/>
        <v>0.16723463534825406</v>
      </c>
      <c r="AO139">
        <v>0</v>
      </c>
      <c r="AP139">
        <f t="shared" si="130"/>
        <v>0</v>
      </c>
      <c r="AQ139">
        <v>0</v>
      </c>
      <c r="AR139">
        <f t="shared" si="131"/>
        <v>0</v>
      </c>
      <c r="AS139">
        <v>0</v>
      </c>
      <c r="AT139">
        <f t="shared" si="132"/>
        <v>0</v>
      </c>
      <c r="AU139">
        <v>0</v>
      </c>
      <c r="AV139">
        <f t="shared" si="133"/>
        <v>0</v>
      </c>
      <c r="AW139">
        <v>0</v>
      </c>
      <c r="AX139">
        <f t="shared" si="134"/>
        <v>0</v>
      </c>
      <c r="AY139">
        <v>0</v>
      </c>
      <c r="AZ139">
        <f t="shared" si="135"/>
        <v>0</v>
      </c>
      <c r="BA139">
        <v>0</v>
      </c>
      <c r="BB139">
        <f t="shared" si="136"/>
        <v>0</v>
      </c>
      <c r="BC139">
        <v>0</v>
      </c>
      <c r="BD139">
        <f t="shared" si="137"/>
        <v>0</v>
      </c>
      <c r="BE139">
        <v>0</v>
      </c>
      <c r="BF139">
        <f t="shared" si="138"/>
        <v>0</v>
      </c>
      <c r="BG139">
        <v>0</v>
      </c>
      <c r="BH139">
        <f t="shared" si="139"/>
        <v>0</v>
      </c>
      <c r="BI139">
        <v>0</v>
      </c>
      <c r="BJ139">
        <f t="shared" si="140"/>
        <v>0</v>
      </c>
      <c r="BK139">
        <v>0</v>
      </c>
      <c r="BL139">
        <f t="shared" si="141"/>
        <v>0</v>
      </c>
      <c r="BM139">
        <v>0</v>
      </c>
      <c r="BN139">
        <f t="shared" si="142"/>
        <v>0</v>
      </c>
      <c r="BO139">
        <v>0</v>
      </c>
      <c r="BP139">
        <f t="shared" si="143"/>
        <v>0</v>
      </c>
      <c r="BQ139">
        <v>0</v>
      </c>
      <c r="BR139">
        <f t="shared" si="144"/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f t="shared" si="145"/>
        <v>0</v>
      </c>
      <c r="DE139">
        <v>0</v>
      </c>
      <c r="DF139">
        <f t="shared" si="146"/>
        <v>0</v>
      </c>
      <c r="DG139">
        <v>0</v>
      </c>
      <c r="DH139">
        <f t="shared" si="147"/>
        <v>0</v>
      </c>
      <c r="DI139">
        <v>0</v>
      </c>
      <c r="DJ139">
        <f t="shared" si="148"/>
        <v>0</v>
      </c>
      <c r="DK139">
        <v>0</v>
      </c>
      <c r="DL139">
        <f t="shared" si="149"/>
        <v>0</v>
      </c>
      <c r="DM139">
        <v>100</v>
      </c>
      <c r="DN139">
        <f t="shared" si="150"/>
        <v>1</v>
      </c>
      <c r="DO139">
        <v>0</v>
      </c>
      <c r="DP139">
        <f t="shared" si="151"/>
        <v>0</v>
      </c>
      <c r="DQ139">
        <v>0</v>
      </c>
      <c r="DR139">
        <f t="shared" si="152"/>
        <v>0</v>
      </c>
      <c r="DS139">
        <v>0</v>
      </c>
      <c r="DT139">
        <f t="shared" si="153"/>
        <v>0</v>
      </c>
      <c r="DU139">
        <v>0</v>
      </c>
      <c r="DV139">
        <f t="shared" si="154"/>
        <v>0</v>
      </c>
      <c r="DW139">
        <v>0</v>
      </c>
      <c r="DX139">
        <f t="shared" si="155"/>
        <v>0</v>
      </c>
      <c r="DY139">
        <v>0</v>
      </c>
      <c r="DZ139">
        <f t="shared" si="156"/>
        <v>0</v>
      </c>
      <c r="EA139">
        <v>0</v>
      </c>
      <c r="EB139">
        <f t="shared" si="157"/>
        <v>0</v>
      </c>
      <c r="EC139">
        <v>0</v>
      </c>
      <c r="ED139">
        <f t="shared" si="158"/>
        <v>0</v>
      </c>
      <c r="EE139">
        <v>0</v>
      </c>
      <c r="EF139">
        <f t="shared" si="159"/>
        <v>0</v>
      </c>
      <c r="EG139">
        <v>0</v>
      </c>
      <c r="EH139">
        <f t="shared" si="160"/>
        <v>0</v>
      </c>
      <c r="EI139">
        <v>0</v>
      </c>
      <c r="EJ139">
        <f t="shared" si="161"/>
        <v>0</v>
      </c>
      <c r="EK139">
        <v>0</v>
      </c>
      <c r="EL139">
        <f t="shared" si="162"/>
        <v>0</v>
      </c>
      <c r="EM139">
        <v>0</v>
      </c>
      <c r="EN139">
        <f t="shared" si="163"/>
        <v>0</v>
      </c>
      <c r="EO139">
        <v>0</v>
      </c>
      <c r="EP139">
        <f t="shared" si="164"/>
        <v>0</v>
      </c>
      <c r="EQ139">
        <v>0</v>
      </c>
      <c r="ER139">
        <f t="shared" si="165"/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 s="3" t="s">
        <v>503</v>
      </c>
      <c r="FF139" t="s">
        <v>264</v>
      </c>
    </row>
    <row r="140" spans="1:162" x14ac:dyDescent="0.45">
      <c r="A140">
        <v>139</v>
      </c>
      <c r="B140" t="s">
        <v>517</v>
      </c>
      <c r="C140" t="s">
        <v>398</v>
      </c>
      <c r="E140" t="s">
        <v>520</v>
      </c>
      <c r="F140" s="2">
        <v>3</v>
      </c>
      <c r="G140">
        <v>504.9</v>
      </c>
      <c r="H140">
        <f>1773</f>
        <v>1773</v>
      </c>
      <c r="I140">
        <f t="shared" si="167"/>
        <v>589</v>
      </c>
      <c r="J140" s="2">
        <f t="shared" si="166"/>
        <v>0.33220530174844898</v>
      </c>
      <c r="L140" t="s">
        <v>64</v>
      </c>
      <c r="M140">
        <v>0</v>
      </c>
      <c r="N140">
        <f t="shared" si="116"/>
        <v>0</v>
      </c>
      <c r="O140">
        <v>0</v>
      </c>
      <c r="P140">
        <f t="shared" si="117"/>
        <v>0</v>
      </c>
      <c r="Q140">
        <v>8.8000000000000007</v>
      </c>
      <c r="R140">
        <f t="shared" si="118"/>
        <v>8.2995226478579279E-2</v>
      </c>
      <c r="S140">
        <v>0.78</v>
      </c>
      <c r="T140">
        <f t="shared" si="119"/>
        <v>7.8592565919812073E-3</v>
      </c>
      <c r="U140">
        <v>0</v>
      </c>
      <c r="V140">
        <f t="shared" si="120"/>
        <v>0</v>
      </c>
      <c r="W140">
        <v>0</v>
      </c>
      <c r="X140">
        <f t="shared" si="121"/>
        <v>0</v>
      </c>
      <c r="Y140">
        <v>0</v>
      </c>
      <c r="Z140">
        <f t="shared" si="122"/>
        <v>0</v>
      </c>
      <c r="AA140">
        <v>0</v>
      </c>
      <c r="AB140">
        <f t="shared" si="123"/>
        <v>0</v>
      </c>
      <c r="AC140">
        <f t="shared" si="115"/>
        <v>72.702999999999975</v>
      </c>
      <c r="AD140">
        <f t="shared" si="124"/>
        <v>0.7206555687649675</v>
      </c>
      <c r="AE140">
        <v>0.44</v>
      </c>
      <c r="AF140">
        <f t="shared" si="125"/>
        <v>2.0280066718558889E-2</v>
      </c>
      <c r="AG140">
        <v>2.8000000000000001E-2</v>
      </c>
      <c r="AH140">
        <f t="shared" si="126"/>
        <v>5.0046825638572396E-4</v>
      </c>
      <c r="AI140">
        <v>1.9E-2</v>
      </c>
      <c r="AJ140">
        <f t="shared" si="127"/>
        <v>3.2799598161944055E-4</v>
      </c>
      <c r="AK140">
        <v>0.79</v>
      </c>
      <c r="AL140">
        <f t="shared" si="128"/>
        <v>1.5570574675302758E-2</v>
      </c>
      <c r="AM140">
        <v>13.4</v>
      </c>
      <c r="AN140">
        <f t="shared" si="129"/>
        <v>0.14265721403251033</v>
      </c>
      <c r="AO140">
        <v>0</v>
      </c>
      <c r="AP140">
        <f t="shared" si="130"/>
        <v>0</v>
      </c>
      <c r="AQ140">
        <v>0</v>
      </c>
      <c r="AR140">
        <f t="shared" si="131"/>
        <v>0</v>
      </c>
      <c r="AS140">
        <v>0</v>
      </c>
      <c r="AT140">
        <f t="shared" si="132"/>
        <v>0</v>
      </c>
      <c r="AU140">
        <v>0</v>
      </c>
      <c r="AV140">
        <f t="shared" si="133"/>
        <v>0</v>
      </c>
      <c r="AW140">
        <v>0</v>
      </c>
      <c r="AX140">
        <f t="shared" si="134"/>
        <v>0</v>
      </c>
      <c r="AY140">
        <v>0</v>
      </c>
      <c r="AZ140">
        <f t="shared" si="135"/>
        <v>0</v>
      </c>
      <c r="BA140">
        <v>0</v>
      </c>
      <c r="BB140">
        <f t="shared" si="136"/>
        <v>0</v>
      </c>
      <c r="BC140">
        <v>0</v>
      </c>
      <c r="BD140">
        <f t="shared" si="137"/>
        <v>0</v>
      </c>
      <c r="BE140">
        <v>3.04</v>
      </c>
      <c r="BF140">
        <f t="shared" si="138"/>
        <v>9.1536285000948497E-3</v>
      </c>
      <c r="BG140">
        <v>0</v>
      </c>
      <c r="BH140">
        <f t="shared" si="139"/>
        <v>0</v>
      </c>
      <c r="BI140">
        <v>0</v>
      </c>
      <c r="BJ140">
        <f t="shared" si="140"/>
        <v>0</v>
      </c>
      <c r="BK140">
        <v>0</v>
      </c>
      <c r="BL140">
        <f t="shared" si="141"/>
        <v>0</v>
      </c>
      <c r="BM140">
        <v>0</v>
      </c>
      <c r="BN140">
        <f t="shared" si="142"/>
        <v>0</v>
      </c>
      <c r="BO140">
        <v>0</v>
      </c>
      <c r="BP140">
        <f t="shared" si="143"/>
        <v>0</v>
      </c>
      <c r="BQ140">
        <v>0</v>
      </c>
      <c r="BR140">
        <f t="shared" si="144"/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f t="shared" si="145"/>
        <v>0</v>
      </c>
      <c r="DE140">
        <v>0</v>
      </c>
      <c r="DF140">
        <f t="shared" si="146"/>
        <v>0</v>
      </c>
      <c r="DG140">
        <v>0</v>
      </c>
      <c r="DH140">
        <f t="shared" si="147"/>
        <v>0</v>
      </c>
      <c r="DI140">
        <v>0</v>
      </c>
      <c r="DJ140">
        <f t="shared" si="148"/>
        <v>0</v>
      </c>
      <c r="DK140">
        <v>0</v>
      </c>
      <c r="DL140">
        <f t="shared" si="149"/>
        <v>0</v>
      </c>
      <c r="DM140">
        <v>100</v>
      </c>
      <c r="DN140">
        <f t="shared" si="150"/>
        <v>1</v>
      </c>
      <c r="DO140">
        <v>0</v>
      </c>
      <c r="DP140">
        <f t="shared" si="151"/>
        <v>0</v>
      </c>
      <c r="DQ140">
        <v>0</v>
      </c>
      <c r="DR140">
        <f t="shared" si="152"/>
        <v>0</v>
      </c>
      <c r="DS140">
        <v>0</v>
      </c>
      <c r="DT140">
        <f t="shared" si="153"/>
        <v>0</v>
      </c>
      <c r="DU140">
        <v>0</v>
      </c>
      <c r="DV140">
        <f t="shared" si="154"/>
        <v>0</v>
      </c>
      <c r="DW140">
        <v>0</v>
      </c>
      <c r="DX140">
        <f t="shared" si="155"/>
        <v>0</v>
      </c>
      <c r="DY140">
        <v>0</v>
      </c>
      <c r="DZ140">
        <f t="shared" si="156"/>
        <v>0</v>
      </c>
      <c r="EA140">
        <v>0</v>
      </c>
      <c r="EB140">
        <f t="shared" si="157"/>
        <v>0</v>
      </c>
      <c r="EC140">
        <v>0</v>
      </c>
      <c r="ED140">
        <f t="shared" si="158"/>
        <v>0</v>
      </c>
      <c r="EE140">
        <v>0</v>
      </c>
      <c r="EF140">
        <f t="shared" si="159"/>
        <v>0</v>
      </c>
      <c r="EG140">
        <v>0</v>
      </c>
      <c r="EH140">
        <f t="shared" si="160"/>
        <v>0</v>
      </c>
      <c r="EI140">
        <v>0</v>
      </c>
      <c r="EJ140">
        <f t="shared" si="161"/>
        <v>0</v>
      </c>
      <c r="EK140">
        <v>0</v>
      </c>
      <c r="EL140">
        <f t="shared" si="162"/>
        <v>0</v>
      </c>
      <c r="EM140">
        <v>0</v>
      </c>
      <c r="EN140">
        <f t="shared" si="163"/>
        <v>0</v>
      </c>
      <c r="EO140">
        <v>0</v>
      </c>
      <c r="EP140">
        <f t="shared" si="164"/>
        <v>0</v>
      </c>
      <c r="EQ140">
        <v>0</v>
      </c>
      <c r="ER140">
        <f t="shared" si="165"/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 s="3" t="s">
        <v>503</v>
      </c>
      <c r="FF140" t="s">
        <v>264</v>
      </c>
    </row>
    <row r="141" spans="1:162" x14ac:dyDescent="0.45">
      <c r="A141">
        <v>140</v>
      </c>
      <c r="B141" t="s">
        <v>517</v>
      </c>
      <c r="C141" t="s">
        <v>398</v>
      </c>
      <c r="E141" t="s">
        <v>521</v>
      </c>
      <c r="F141" s="2">
        <v>3</v>
      </c>
      <c r="G141">
        <v>504.9</v>
      </c>
      <c r="H141">
        <f>1773</f>
        <v>1773</v>
      </c>
      <c r="I141">
        <f t="shared" si="167"/>
        <v>589</v>
      </c>
      <c r="J141" s="2">
        <f t="shared" si="166"/>
        <v>0.33220530174844898</v>
      </c>
      <c r="L141" t="s">
        <v>64</v>
      </c>
      <c r="M141">
        <v>0</v>
      </c>
      <c r="N141">
        <f t="shared" si="116"/>
        <v>0</v>
      </c>
      <c r="O141">
        <v>0</v>
      </c>
      <c r="P141">
        <f t="shared" si="117"/>
        <v>0</v>
      </c>
      <c r="Q141">
        <v>14.1</v>
      </c>
      <c r="R141">
        <f t="shared" si="118"/>
        <v>0.13204877476418631</v>
      </c>
      <c r="S141">
        <v>0.74</v>
      </c>
      <c r="T141">
        <f t="shared" si="119"/>
        <v>7.403948786615132E-3</v>
      </c>
      <c r="U141">
        <v>0</v>
      </c>
      <c r="V141">
        <f t="shared" si="120"/>
        <v>0</v>
      </c>
      <c r="W141">
        <v>0</v>
      </c>
      <c r="X141">
        <f t="shared" si="121"/>
        <v>0</v>
      </c>
      <c r="Y141">
        <v>0</v>
      </c>
      <c r="Z141">
        <f t="shared" si="122"/>
        <v>0</v>
      </c>
      <c r="AA141">
        <v>0</v>
      </c>
      <c r="AB141">
        <f t="shared" si="123"/>
        <v>0</v>
      </c>
      <c r="AC141">
        <f t="shared" si="115"/>
        <v>66.66</v>
      </c>
      <c r="AD141">
        <f t="shared" si="124"/>
        <v>0.65612342822309533</v>
      </c>
      <c r="AE141">
        <v>0.37</v>
      </c>
      <c r="AF141">
        <f t="shared" si="125"/>
        <v>1.6934143981642891E-2</v>
      </c>
      <c r="AG141">
        <v>2.1999999999999999E-2</v>
      </c>
      <c r="AH141">
        <f t="shared" si="126"/>
        <v>3.904685024591962E-4</v>
      </c>
      <c r="AI141">
        <v>1.7999999999999999E-2</v>
      </c>
      <c r="AJ141">
        <f t="shared" si="127"/>
        <v>3.0855475834061491E-4</v>
      </c>
      <c r="AK141">
        <v>1.5</v>
      </c>
      <c r="AL141">
        <f t="shared" si="128"/>
        <v>2.9357132330888894E-2</v>
      </c>
      <c r="AM141">
        <v>14.1</v>
      </c>
      <c r="AN141">
        <f t="shared" si="129"/>
        <v>0.14905717076365904</v>
      </c>
      <c r="AO141">
        <v>0.34</v>
      </c>
      <c r="AP141">
        <f t="shared" si="130"/>
        <v>1.9479765938914687E-3</v>
      </c>
      <c r="AQ141">
        <v>0</v>
      </c>
      <c r="AR141">
        <f t="shared" si="131"/>
        <v>0</v>
      </c>
      <c r="AS141">
        <v>0</v>
      </c>
      <c r="AT141">
        <f t="shared" si="132"/>
        <v>0</v>
      </c>
      <c r="AU141">
        <v>0</v>
      </c>
      <c r="AV141">
        <f t="shared" si="133"/>
        <v>0</v>
      </c>
      <c r="AW141">
        <v>0</v>
      </c>
      <c r="AX141">
        <f t="shared" si="134"/>
        <v>0</v>
      </c>
      <c r="AY141">
        <v>0</v>
      </c>
      <c r="AZ141">
        <f t="shared" si="135"/>
        <v>0</v>
      </c>
      <c r="BA141">
        <v>0</v>
      </c>
      <c r="BB141">
        <f t="shared" si="136"/>
        <v>0</v>
      </c>
      <c r="BC141">
        <v>0</v>
      </c>
      <c r="BD141">
        <f t="shared" si="137"/>
        <v>0</v>
      </c>
      <c r="BE141">
        <v>2.15</v>
      </c>
      <c r="BF141">
        <f t="shared" si="138"/>
        <v>6.4284012952213407E-3</v>
      </c>
      <c r="BG141">
        <v>0</v>
      </c>
      <c r="BH141">
        <f t="shared" si="139"/>
        <v>0</v>
      </c>
      <c r="BI141">
        <v>0</v>
      </c>
      <c r="BJ141">
        <f t="shared" si="140"/>
        <v>0</v>
      </c>
      <c r="BK141">
        <v>0</v>
      </c>
      <c r="BL141">
        <f t="shared" si="141"/>
        <v>0</v>
      </c>
      <c r="BM141">
        <v>0</v>
      </c>
      <c r="BN141">
        <f t="shared" si="142"/>
        <v>0</v>
      </c>
      <c r="BO141">
        <v>0</v>
      </c>
      <c r="BP141">
        <f t="shared" si="143"/>
        <v>0</v>
      </c>
      <c r="BQ141">
        <v>0</v>
      </c>
      <c r="BR141">
        <f t="shared" si="144"/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f t="shared" si="145"/>
        <v>0</v>
      </c>
      <c r="DE141">
        <v>0</v>
      </c>
      <c r="DF141">
        <f t="shared" si="146"/>
        <v>0</v>
      </c>
      <c r="DG141">
        <v>0</v>
      </c>
      <c r="DH141">
        <f t="shared" si="147"/>
        <v>0</v>
      </c>
      <c r="DI141">
        <v>0</v>
      </c>
      <c r="DJ141">
        <f t="shared" si="148"/>
        <v>0</v>
      </c>
      <c r="DK141">
        <v>0</v>
      </c>
      <c r="DL141">
        <f t="shared" si="149"/>
        <v>0</v>
      </c>
      <c r="DM141">
        <v>100</v>
      </c>
      <c r="DN141">
        <f t="shared" si="150"/>
        <v>1</v>
      </c>
      <c r="DO141">
        <v>0</v>
      </c>
      <c r="DP141">
        <f t="shared" si="151"/>
        <v>0</v>
      </c>
      <c r="DQ141">
        <v>0</v>
      </c>
      <c r="DR141">
        <f t="shared" si="152"/>
        <v>0</v>
      </c>
      <c r="DS141">
        <v>0</v>
      </c>
      <c r="DT141">
        <f t="shared" si="153"/>
        <v>0</v>
      </c>
      <c r="DU141">
        <v>0</v>
      </c>
      <c r="DV141">
        <f t="shared" si="154"/>
        <v>0</v>
      </c>
      <c r="DW141">
        <v>0</v>
      </c>
      <c r="DX141">
        <f t="shared" si="155"/>
        <v>0</v>
      </c>
      <c r="DY141">
        <v>0</v>
      </c>
      <c r="DZ141">
        <f t="shared" si="156"/>
        <v>0</v>
      </c>
      <c r="EA141">
        <v>0</v>
      </c>
      <c r="EB141">
        <f t="shared" si="157"/>
        <v>0</v>
      </c>
      <c r="EC141">
        <v>0</v>
      </c>
      <c r="ED141">
        <f t="shared" si="158"/>
        <v>0</v>
      </c>
      <c r="EE141">
        <v>0</v>
      </c>
      <c r="EF141">
        <f t="shared" si="159"/>
        <v>0</v>
      </c>
      <c r="EG141">
        <v>0</v>
      </c>
      <c r="EH141">
        <f t="shared" si="160"/>
        <v>0</v>
      </c>
      <c r="EI141">
        <v>0</v>
      </c>
      <c r="EJ141">
        <f t="shared" si="161"/>
        <v>0</v>
      </c>
      <c r="EK141">
        <v>0</v>
      </c>
      <c r="EL141">
        <f t="shared" si="162"/>
        <v>0</v>
      </c>
      <c r="EM141">
        <v>0</v>
      </c>
      <c r="EN141">
        <f t="shared" si="163"/>
        <v>0</v>
      </c>
      <c r="EO141">
        <v>0</v>
      </c>
      <c r="EP141">
        <f t="shared" si="164"/>
        <v>0</v>
      </c>
      <c r="EQ141">
        <v>0</v>
      </c>
      <c r="ER141">
        <f t="shared" si="165"/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 s="3" t="s">
        <v>503</v>
      </c>
      <c r="FF141" t="s">
        <v>264</v>
      </c>
    </row>
    <row r="142" spans="1:162" x14ac:dyDescent="0.45">
      <c r="A142">
        <v>141</v>
      </c>
      <c r="B142" t="s">
        <v>517</v>
      </c>
      <c r="C142" t="s">
        <v>398</v>
      </c>
      <c r="E142" t="s">
        <v>522</v>
      </c>
      <c r="F142" s="2">
        <v>3</v>
      </c>
      <c r="G142">
        <v>504.9</v>
      </c>
      <c r="H142">
        <f>1773</f>
        <v>1773</v>
      </c>
      <c r="I142">
        <f t="shared" si="167"/>
        <v>589</v>
      </c>
      <c r="J142" s="2">
        <f t="shared" si="166"/>
        <v>0.33220530174844898</v>
      </c>
      <c r="L142" t="s">
        <v>64</v>
      </c>
      <c r="M142">
        <v>0</v>
      </c>
      <c r="N142">
        <f t="shared" si="116"/>
        <v>0</v>
      </c>
      <c r="O142">
        <v>0</v>
      </c>
      <c r="P142">
        <f t="shared" si="117"/>
        <v>0</v>
      </c>
      <c r="Q142">
        <v>27.6</v>
      </c>
      <c r="R142">
        <f t="shared" si="118"/>
        <v>0.26231658603993468</v>
      </c>
      <c r="S142">
        <v>1.34</v>
      </c>
      <c r="T142">
        <f t="shared" si="119"/>
        <v>1.3606232596878803E-2</v>
      </c>
      <c r="U142">
        <v>0</v>
      </c>
      <c r="V142">
        <f t="shared" si="120"/>
        <v>0</v>
      </c>
      <c r="W142">
        <v>0</v>
      </c>
      <c r="X142">
        <f t="shared" si="121"/>
        <v>0</v>
      </c>
      <c r="Y142">
        <v>0</v>
      </c>
      <c r="Z142">
        <f t="shared" si="122"/>
        <v>0</v>
      </c>
      <c r="AA142">
        <v>0</v>
      </c>
      <c r="AB142">
        <f t="shared" si="123"/>
        <v>0</v>
      </c>
      <c r="AC142">
        <f t="shared" si="115"/>
        <v>50.818999999999974</v>
      </c>
      <c r="AD142">
        <f t="shared" si="124"/>
        <v>0.50763055753216135</v>
      </c>
      <c r="AE142">
        <v>0.33</v>
      </c>
      <c r="AF142">
        <f t="shared" si="125"/>
        <v>1.5327695708453038E-2</v>
      </c>
      <c r="AG142">
        <v>2.1000000000000001E-2</v>
      </c>
      <c r="AH142">
        <f t="shared" si="126"/>
        <v>3.7825443338410981E-4</v>
      </c>
      <c r="AI142">
        <v>0.01</v>
      </c>
      <c r="AJ142">
        <f t="shared" si="127"/>
        <v>1.7396470674926239E-4</v>
      </c>
      <c r="AK142">
        <v>1.43</v>
      </c>
      <c r="AL142">
        <f t="shared" si="128"/>
        <v>2.8402712324399577E-2</v>
      </c>
      <c r="AM142">
        <v>15.1</v>
      </c>
      <c r="AN142">
        <f t="shared" si="129"/>
        <v>0.16199891824192567</v>
      </c>
      <c r="AO142">
        <v>0</v>
      </c>
      <c r="AP142">
        <f t="shared" si="130"/>
        <v>0</v>
      </c>
      <c r="AQ142">
        <v>0</v>
      </c>
      <c r="AR142">
        <f t="shared" si="131"/>
        <v>0</v>
      </c>
      <c r="AS142">
        <v>0</v>
      </c>
      <c r="AT142">
        <f t="shared" si="132"/>
        <v>0</v>
      </c>
      <c r="AU142">
        <v>0</v>
      </c>
      <c r="AV142">
        <f t="shared" si="133"/>
        <v>0</v>
      </c>
      <c r="AW142">
        <v>0</v>
      </c>
      <c r="AX142">
        <f t="shared" si="134"/>
        <v>0</v>
      </c>
      <c r="AY142">
        <v>0</v>
      </c>
      <c r="AZ142">
        <f t="shared" si="135"/>
        <v>0</v>
      </c>
      <c r="BA142">
        <v>0</v>
      </c>
      <c r="BB142">
        <f t="shared" si="136"/>
        <v>0</v>
      </c>
      <c r="BC142">
        <v>0</v>
      </c>
      <c r="BD142">
        <f t="shared" si="137"/>
        <v>0</v>
      </c>
      <c r="BE142">
        <v>3.35</v>
      </c>
      <c r="BF142">
        <f t="shared" si="138"/>
        <v>1.0165078416113572E-2</v>
      </c>
      <c r="BG142">
        <v>0</v>
      </c>
      <c r="BH142">
        <f t="shared" si="139"/>
        <v>0</v>
      </c>
      <c r="BI142">
        <v>0</v>
      </c>
      <c r="BJ142">
        <f t="shared" si="140"/>
        <v>0</v>
      </c>
      <c r="BK142">
        <v>0</v>
      </c>
      <c r="BL142">
        <f t="shared" si="141"/>
        <v>0</v>
      </c>
      <c r="BM142">
        <v>0</v>
      </c>
      <c r="BN142">
        <f t="shared" si="142"/>
        <v>0</v>
      </c>
      <c r="BO142">
        <v>0</v>
      </c>
      <c r="BP142">
        <f t="shared" si="143"/>
        <v>0</v>
      </c>
      <c r="BQ142">
        <v>0</v>
      </c>
      <c r="BR142">
        <f t="shared" si="144"/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f t="shared" si="145"/>
        <v>0</v>
      </c>
      <c r="DE142">
        <v>0</v>
      </c>
      <c r="DF142">
        <f t="shared" si="146"/>
        <v>0</v>
      </c>
      <c r="DG142">
        <v>0</v>
      </c>
      <c r="DH142">
        <f t="shared" si="147"/>
        <v>0</v>
      </c>
      <c r="DI142">
        <v>0</v>
      </c>
      <c r="DJ142">
        <f t="shared" si="148"/>
        <v>0</v>
      </c>
      <c r="DK142">
        <v>0</v>
      </c>
      <c r="DL142">
        <f t="shared" si="149"/>
        <v>0</v>
      </c>
      <c r="DM142">
        <v>100</v>
      </c>
      <c r="DN142">
        <f t="shared" si="150"/>
        <v>1</v>
      </c>
      <c r="DO142">
        <v>0</v>
      </c>
      <c r="DP142">
        <f t="shared" si="151"/>
        <v>0</v>
      </c>
      <c r="DQ142">
        <v>0</v>
      </c>
      <c r="DR142">
        <f t="shared" si="152"/>
        <v>0</v>
      </c>
      <c r="DS142">
        <v>0</v>
      </c>
      <c r="DT142">
        <f t="shared" si="153"/>
        <v>0</v>
      </c>
      <c r="DU142">
        <v>0</v>
      </c>
      <c r="DV142">
        <f t="shared" si="154"/>
        <v>0</v>
      </c>
      <c r="DW142">
        <v>0</v>
      </c>
      <c r="DX142">
        <f t="shared" si="155"/>
        <v>0</v>
      </c>
      <c r="DY142">
        <v>0</v>
      </c>
      <c r="DZ142">
        <f t="shared" si="156"/>
        <v>0</v>
      </c>
      <c r="EA142">
        <v>0</v>
      </c>
      <c r="EB142">
        <f t="shared" si="157"/>
        <v>0</v>
      </c>
      <c r="EC142">
        <v>0</v>
      </c>
      <c r="ED142">
        <f t="shared" si="158"/>
        <v>0</v>
      </c>
      <c r="EE142">
        <v>0</v>
      </c>
      <c r="EF142">
        <f t="shared" si="159"/>
        <v>0</v>
      </c>
      <c r="EG142">
        <v>0</v>
      </c>
      <c r="EH142">
        <f t="shared" si="160"/>
        <v>0</v>
      </c>
      <c r="EI142">
        <v>0</v>
      </c>
      <c r="EJ142">
        <f t="shared" si="161"/>
        <v>0</v>
      </c>
      <c r="EK142">
        <v>0</v>
      </c>
      <c r="EL142">
        <f t="shared" si="162"/>
        <v>0</v>
      </c>
      <c r="EM142">
        <v>0</v>
      </c>
      <c r="EN142">
        <f t="shared" si="163"/>
        <v>0</v>
      </c>
      <c r="EO142">
        <v>0</v>
      </c>
      <c r="EP142">
        <f t="shared" si="164"/>
        <v>0</v>
      </c>
      <c r="EQ142">
        <v>0</v>
      </c>
      <c r="ER142">
        <f t="shared" si="165"/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 s="3" t="s">
        <v>503</v>
      </c>
      <c r="FF142" t="s">
        <v>264</v>
      </c>
    </row>
    <row r="143" spans="1:162" x14ac:dyDescent="0.45">
      <c r="A143">
        <v>142</v>
      </c>
      <c r="B143" t="s">
        <v>523</v>
      </c>
      <c r="C143" t="s">
        <v>500</v>
      </c>
      <c r="E143" t="s">
        <v>524</v>
      </c>
      <c r="F143" s="2">
        <v>2</v>
      </c>
      <c r="G143">
        <f t="shared" ref="G143:G167" si="168">183+273</f>
        <v>456</v>
      </c>
      <c r="H143">
        <f>1773</f>
        <v>1773</v>
      </c>
      <c r="I143">
        <f>232+273</f>
        <v>505</v>
      </c>
      <c r="J143" s="2">
        <f t="shared" si="166"/>
        <v>0.28482797518330516</v>
      </c>
      <c r="L143" t="s">
        <v>373</v>
      </c>
      <c r="M143">
        <v>0</v>
      </c>
      <c r="N143">
        <f t="shared" si="116"/>
        <v>0</v>
      </c>
      <c r="O143">
        <v>0</v>
      </c>
      <c r="P143">
        <f t="shared" si="117"/>
        <v>0</v>
      </c>
      <c r="Q143">
        <v>3.49</v>
      </c>
      <c r="R143">
        <f t="shared" si="118"/>
        <v>3.2823854830967884E-2</v>
      </c>
      <c r="S143">
        <v>0.31</v>
      </c>
      <c r="T143">
        <f t="shared" si="119"/>
        <v>3.1148868349334794E-3</v>
      </c>
      <c r="U143">
        <v>0</v>
      </c>
      <c r="V143">
        <f t="shared" si="120"/>
        <v>0</v>
      </c>
      <c r="W143">
        <v>0</v>
      </c>
      <c r="X143">
        <f t="shared" si="121"/>
        <v>0</v>
      </c>
      <c r="Y143">
        <v>0</v>
      </c>
      <c r="Z143">
        <f t="shared" si="122"/>
        <v>0</v>
      </c>
      <c r="AA143">
        <v>0</v>
      </c>
      <c r="AB143">
        <f t="shared" si="123"/>
        <v>0</v>
      </c>
      <c r="AC143">
        <f t="shared" si="115"/>
        <v>94.679999999999978</v>
      </c>
      <c r="AD143">
        <f t="shared" si="124"/>
        <v>0.93589554152649734</v>
      </c>
      <c r="AE143">
        <v>0.31</v>
      </c>
      <c r="AF143">
        <f t="shared" si="125"/>
        <v>1.4248597247092048E-2</v>
      </c>
      <c r="AG143">
        <v>2.8000000000000001E-2</v>
      </c>
      <c r="AH143">
        <f t="shared" si="126"/>
        <v>4.9908009647756037E-4</v>
      </c>
      <c r="AI143">
        <v>2.1999999999999999E-2</v>
      </c>
      <c r="AJ143">
        <f t="shared" si="127"/>
        <v>3.7873140323754236E-4</v>
      </c>
      <c r="AK143">
        <v>0.22</v>
      </c>
      <c r="AL143">
        <f t="shared" si="128"/>
        <v>4.3240822403785E-3</v>
      </c>
      <c r="AM143">
        <v>0.68</v>
      </c>
      <c r="AN143">
        <f t="shared" si="129"/>
        <v>7.2192414429563204E-3</v>
      </c>
      <c r="AO143">
        <v>0.26</v>
      </c>
      <c r="AP143">
        <f t="shared" si="130"/>
        <v>1.4959843774593538E-3</v>
      </c>
      <c r="AQ143">
        <v>0</v>
      </c>
      <c r="AR143">
        <f t="shared" si="131"/>
        <v>0</v>
      </c>
      <c r="AS143">
        <v>0</v>
      </c>
      <c r="AT143">
        <f t="shared" si="132"/>
        <v>0</v>
      </c>
      <c r="AU143">
        <v>0</v>
      </c>
      <c r="AV143">
        <f t="shared" si="133"/>
        <v>0</v>
      </c>
      <c r="AW143">
        <v>0</v>
      </c>
      <c r="AX143">
        <f t="shared" si="134"/>
        <v>0</v>
      </c>
      <c r="AY143">
        <v>0</v>
      </c>
      <c r="AZ143">
        <f t="shared" si="135"/>
        <v>0</v>
      </c>
      <c r="BA143">
        <v>0</v>
      </c>
      <c r="BB143">
        <f t="shared" si="136"/>
        <v>0</v>
      </c>
      <c r="BC143">
        <v>0</v>
      </c>
      <c r="BD143">
        <f t="shared" si="137"/>
        <v>0</v>
      </c>
      <c r="BE143">
        <v>0</v>
      </c>
      <c r="BF143">
        <f t="shared" si="138"/>
        <v>0</v>
      </c>
      <c r="BG143">
        <v>0</v>
      </c>
      <c r="BH143">
        <f t="shared" si="139"/>
        <v>0</v>
      </c>
      <c r="BI143">
        <v>0</v>
      </c>
      <c r="BJ143">
        <f t="shared" si="140"/>
        <v>0</v>
      </c>
      <c r="BK143">
        <v>0</v>
      </c>
      <c r="BL143">
        <f t="shared" si="141"/>
        <v>0</v>
      </c>
      <c r="BM143">
        <v>0</v>
      </c>
      <c r="BN143">
        <f t="shared" si="142"/>
        <v>0</v>
      </c>
      <c r="BO143">
        <v>0</v>
      </c>
      <c r="BP143">
        <f t="shared" si="143"/>
        <v>0</v>
      </c>
      <c r="BQ143">
        <v>0</v>
      </c>
      <c r="BR143">
        <f t="shared" si="144"/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f t="shared" si="145"/>
        <v>0</v>
      </c>
      <c r="DE143">
        <v>0</v>
      </c>
      <c r="DF143">
        <f t="shared" si="146"/>
        <v>0</v>
      </c>
      <c r="DG143">
        <v>0</v>
      </c>
      <c r="DH143">
        <f t="shared" si="147"/>
        <v>0</v>
      </c>
      <c r="DI143">
        <v>0</v>
      </c>
      <c r="DJ143">
        <f t="shared" si="148"/>
        <v>0</v>
      </c>
      <c r="DK143">
        <v>39.89</v>
      </c>
      <c r="DL143">
        <f t="shared" si="149"/>
        <v>0.27500717597501406</v>
      </c>
      <c r="DM143">
        <v>59.89</v>
      </c>
      <c r="DN143">
        <f t="shared" si="150"/>
        <v>0.72067050705811797</v>
      </c>
      <c r="DO143">
        <v>0.12</v>
      </c>
      <c r="DP143">
        <f t="shared" si="151"/>
        <v>1.4078174620982067E-3</v>
      </c>
      <c r="DQ143">
        <v>0</v>
      </c>
      <c r="DR143">
        <f t="shared" si="152"/>
        <v>0</v>
      </c>
      <c r="DS143">
        <v>0</v>
      </c>
      <c r="DT143">
        <f t="shared" si="153"/>
        <v>0</v>
      </c>
      <c r="DU143">
        <v>0</v>
      </c>
      <c r="DV143">
        <f t="shared" si="154"/>
        <v>0</v>
      </c>
      <c r="DW143">
        <v>0.05</v>
      </c>
      <c r="DX143">
        <f t="shared" si="155"/>
        <v>1.1239617375934866E-3</v>
      </c>
      <c r="DY143">
        <v>0</v>
      </c>
      <c r="DZ143">
        <f t="shared" si="156"/>
        <v>0</v>
      </c>
      <c r="EA143">
        <v>0</v>
      </c>
      <c r="EB143">
        <f t="shared" si="157"/>
        <v>0</v>
      </c>
      <c r="EC143">
        <v>0</v>
      </c>
      <c r="ED143">
        <f t="shared" si="158"/>
        <v>0</v>
      </c>
      <c r="EE143">
        <v>0</v>
      </c>
      <c r="EF143">
        <f t="shared" si="159"/>
        <v>0</v>
      </c>
      <c r="EG143">
        <v>0</v>
      </c>
      <c r="EH143">
        <f t="shared" si="160"/>
        <v>0</v>
      </c>
      <c r="EI143">
        <v>7.0000000000000007E-2</v>
      </c>
      <c r="EJ143">
        <f t="shared" si="161"/>
        <v>1.7905377671763273E-3</v>
      </c>
      <c r="EK143">
        <v>0</v>
      </c>
      <c r="EL143">
        <f t="shared" si="162"/>
        <v>0</v>
      </c>
      <c r="EM143">
        <v>0</v>
      </c>
      <c r="EN143">
        <f t="shared" si="163"/>
        <v>0</v>
      </c>
      <c r="EO143">
        <v>0</v>
      </c>
      <c r="EP143">
        <f t="shared" si="164"/>
        <v>0</v>
      </c>
      <c r="EQ143">
        <v>0</v>
      </c>
      <c r="ER143">
        <f t="shared" si="165"/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 s="3" t="s">
        <v>503</v>
      </c>
      <c r="FF143" t="s">
        <v>264</v>
      </c>
    </row>
    <row r="144" spans="1:162" x14ac:dyDescent="0.45">
      <c r="A144">
        <v>143</v>
      </c>
      <c r="B144" t="s">
        <v>523</v>
      </c>
      <c r="C144" t="s">
        <v>500</v>
      </c>
      <c r="E144" t="s">
        <v>524</v>
      </c>
      <c r="F144" s="2">
        <v>2</v>
      </c>
      <c r="G144">
        <f t="shared" si="168"/>
        <v>456</v>
      </c>
      <c r="H144">
        <f>1773</f>
        <v>1773</v>
      </c>
      <c r="I144">
        <f>343+273</f>
        <v>616</v>
      </c>
      <c r="J144" s="2">
        <f t="shared" si="166"/>
        <v>0.34743372814438805</v>
      </c>
      <c r="L144" t="s">
        <v>373</v>
      </c>
      <c r="M144">
        <v>0</v>
      </c>
      <c r="N144">
        <f t="shared" si="116"/>
        <v>0</v>
      </c>
      <c r="O144">
        <v>0</v>
      </c>
      <c r="P144">
        <f t="shared" si="117"/>
        <v>0</v>
      </c>
      <c r="Q144">
        <v>3.49</v>
      </c>
      <c r="R144">
        <f t="shared" si="118"/>
        <v>3.2823854830967884E-2</v>
      </c>
      <c r="S144">
        <v>0.31</v>
      </c>
      <c r="T144">
        <f t="shared" si="119"/>
        <v>3.1148868349334794E-3</v>
      </c>
      <c r="U144">
        <v>0</v>
      </c>
      <c r="V144">
        <f t="shared" si="120"/>
        <v>0</v>
      </c>
      <c r="W144">
        <v>0</v>
      </c>
      <c r="X144">
        <f t="shared" si="121"/>
        <v>0</v>
      </c>
      <c r="Y144">
        <v>0</v>
      </c>
      <c r="Z144">
        <f t="shared" si="122"/>
        <v>0</v>
      </c>
      <c r="AA144">
        <v>0</v>
      </c>
      <c r="AB144">
        <f t="shared" si="123"/>
        <v>0</v>
      </c>
      <c r="AC144">
        <f t="shared" si="115"/>
        <v>94.679999999999978</v>
      </c>
      <c r="AD144">
        <f t="shared" si="124"/>
        <v>0.93589554152649734</v>
      </c>
      <c r="AE144">
        <v>0.31</v>
      </c>
      <c r="AF144">
        <f t="shared" si="125"/>
        <v>1.4248597247092048E-2</v>
      </c>
      <c r="AG144">
        <v>2.8000000000000001E-2</v>
      </c>
      <c r="AH144">
        <f t="shared" si="126"/>
        <v>4.9908009647756037E-4</v>
      </c>
      <c r="AI144">
        <v>2.1999999999999999E-2</v>
      </c>
      <c r="AJ144">
        <f t="shared" si="127"/>
        <v>3.7873140323754236E-4</v>
      </c>
      <c r="AK144">
        <v>0.22</v>
      </c>
      <c r="AL144">
        <f t="shared" si="128"/>
        <v>4.3240822403785E-3</v>
      </c>
      <c r="AM144">
        <v>0.68</v>
      </c>
      <c r="AN144">
        <f t="shared" si="129"/>
        <v>7.2192414429563204E-3</v>
      </c>
      <c r="AO144">
        <v>0.26</v>
      </c>
      <c r="AP144">
        <f t="shared" si="130"/>
        <v>1.4959843774593538E-3</v>
      </c>
      <c r="AQ144">
        <v>0</v>
      </c>
      <c r="AR144">
        <f t="shared" si="131"/>
        <v>0</v>
      </c>
      <c r="AS144">
        <v>0</v>
      </c>
      <c r="AT144">
        <f t="shared" si="132"/>
        <v>0</v>
      </c>
      <c r="AU144">
        <v>0</v>
      </c>
      <c r="AV144">
        <f t="shared" si="133"/>
        <v>0</v>
      </c>
      <c r="AW144">
        <v>0</v>
      </c>
      <c r="AX144">
        <f t="shared" si="134"/>
        <v>0</v>
      </c>
      <c r="AY144">
        <v>0</v>
      </c>
      <c r="AZ144">
        <f t="shared" si="135"/>
        <v>0</v>
      </c>
      <c r="BA144">
        <v>0</v>
      </c>
      <c r="BB144">
        <f t="shared" si="136"/>
        <v>0</v>
      </c>
      <c r="BC144">
        <v>0</v>
      </c>
      <c r="BD144">
        <f t="shared" si="137"/>
        <v>0</v>
      </c>
      <c r="BE144">
        <v>0</v>
      </c>
      <c r="BF144">
        <f t="shared" si="138"/>
        <v>0</v>
      </c>
      <c r="BG144">
        <v>0</v>
      </c>
      <c r="BH144">
        <f t="shared" si="139"/>
        <v>0</v>
      </c>
      <c r="BI144">
        <v>0</v>
      </c>
      <c r="BJ144">
        <f t="shared" si="140"/>
        <v>0</v>
      </c>
      <c r="BK144">
        <v>0</v>
      </c>
      <c r="BL144">
        <f t="shared" si="141"/>
        <v>0</v>
      </c>
      <c r="BM144">
        <v>0</v>
      </c>
      <c r="BN144">
        <f t="shared" si="142"/>
        <v>0</v>
      </c>
      <c r="BO144">
        <v>0</v>
      </c>
      <c r="BP144">
        <f t="shared" si="143"/>
        <v>0</v>
      </c>
      <c r="BQ144">
        <v>0</v>
      </c>
      <c r="BR144">
        <f t="shared" si="144"/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f t="shared" si="145"/>
        <v>0</v>
      </c>
      <c r="DE144">
        <v>0</v>
      </c>
      <c r="DF144">
        <f t="shared" si="146"/>
        <v>0</v>
      </c>
      <c r="DG144">
        <v>0</v>
      </c>
      <c r="DH144">
        <f t="shared" si="147"/>
        <v>0</v>
      </c>
      <c r="DI144">
        <v>0</v>
      </c>
      <c r="DJ144">
        <f t="shared" si="148"/>
        <v>0</v>
      </c>
      <c r="DK144">
        <v>39.89</v>
      </c>
      <c r="DL144">
        <f t="shared" si="149"/>
        <v>0.27500717597501406</v>
      </c>
      <c r="DM144">
        <v>59.89</v>
      </c>
      <c r="DN144">
        <f t="shared" si="150"/>
        <v>0.72067050705811797</v>
      </c>
      <c r="DO144">
        <v>0.12</v>
      </c>
      <c r="DP144">
        <f t="shared" si="151"/>
        <v>1.4078174620982067E-3</v>
      </c>
      <c r="DQ144">
        <v>0</v>
      </c>
      <c r="DR144">
        <f t="shared" si="152"/>
        <v>0</v>
      </c>
      <c r="DS144">
        <v>0</v>
      </c>
      <c r="DT144">
        <f t="shared" si="153"/>
        <v>0</v>
      </c>
      <c r="DU144">
        <v>0</v>
      </c>
      <c r="DV144">
        <f t="shared" si="154"/>
        <v>0</v>
      </c>
      <c r="DW144">
        <v>0.05</v>
      </c>
      <c r="DX144">
        <f t="shared" si="155"/>
        <v>1.1239617375934866E-3</v>
      </c>
      <c r="DY144">
        <v>0</v>
      </c>
      <c r="DZ144">
        <f t="shared" si="156"/>
        <v>0</v>
      </c>
      <c r="EA144">
        <v>0</v>
      </c>
      <c r="EB144">
        <f t="shared" si="157"/>
        <v>0</v>
      </c>
      <c r="EC144">
        <v>0</v>
      </c>
      <c r="ED144">
        <f t="shared" si="158"/>
        <v>0</v>
      </c>
      <c r="EE144">
        <v>0</v>
      </c>
      <c r="EF144">
        <f t="shared" si="159"/>
        <v>0</v>
      </c>
      <c r="EG144">
        <v>0</v>
      </c>
      <c r="EH144">
        <f t="shared" si="160"/>
        <v>0</v>
      </c>
      <c r="EI144">
        <v>7.0000000000000007E-2</v>
      </c>
      <c r="EJ144">
        <f t="shared" si="161"/>
        <v>1.7905377671763273E-3</v>
      </c>
      <c r="EK144">
        <v>0</v>
      </c>
      <c r="EL144">
        <f t="shared" si="162"/>
        <v>0</v>
      </c>
      <c r="EM144">
        <v>0</v>
      </c>
      <c r="EN144">
        <f t="shared" si="163"/>
        <v>0</v>
      </c>
      <c r="EO144">
        <v>0</v>
      </c>
      <c r="EP144">
        <f t="shared" si="164"/>
        <v>0</v>
      </c>
      <c r="EQ144">
        <v>0</v>
      </c>
      <c r="ER144">
        <f t="shared" si="165"/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 s="3" t="s">
        <v>503</v>
      </c>
      <c r="FF144" t="s">
        <v>264</v>
      </c>
    </row>
    <row r="145" spans="1:162" x14ac:dyDescent="0.45">
      <c r="A145">
        <v>144</v>
      </c>
      <c r="B145" t="s">
        <v>525</v>
      </c>
      <c r="C145" t="s">
        <v>500</v>
      </c>
      <c r="D145" t="s">
        <v>526</v>
      </c>
      <c r="E145" t="s">
        <v>527</v>
      </c>
      <c r="F145" s="2">
        <v>2</v>
      </c>
      <c r="G145">
        <f t="shared" si="168"/>
        <v>456</v>
      </c>
      <c r="H145">
        <f>1773</f>
        <v>1773</v>
      </c>
      <c r="I145">
        <f>233+273</f>
        <v>506</v>
      </c>
      <c r="J145" s="2">
        <f t="shared" si="166"/>
        <v>0.2853919909757473</v>
      </c>
      <c r="L145" t="s">
        <v>373</v>
      </c>
      <c r="M145">
        <v>0</v>
      </c>
      <c r="N145">
        <f t="shared" si="116"/>
        <v>0</v>
      </c>
      <c r="O145">
        <v>0</v>
      </c>
      <c r="P145">
        <f t="shared" si="117"/>
        <v>0</v>
      </c>
      <c r="Q145">
        <v>3.48</v>
      </c>
      <c r="R145">
        <f t="shared" si="118"/>
        <v>3.2736888844848933E-2</v>
      </c>
      <c r="S145">
        <v>0.57999999999999996</v>
      </c>
      <c r="T145">
        <f t="shared" si="119"/>
        <v>5.8291143705214857E-3</v>
      </c>
      <c r="U145">
        <v>0</v>
      </c>
      <c r="V145">
        <f t="shared" si="120"/>
        <v>0</v>
      </c>
      <c r="W145">
        <v>0</v>
      </c>
      <c r="X145">
        <f t="shared" si="121"/>
        <v>0</v>
      </c>
      <c r="Y145">
        <v>0</v>
      </c>
      <c r="Z145">
        <f t="shared" si="122"/>
        <v>0</v>
      </c>
      <c r="AA145">
        <v>0</v>
      </c>
      <c r="AB145">
        <f t="shared" si="123"/>
        <v>0</v>
      </c>
      <c r="AC145">
        <f t="shared" si="115"/>
        <v>94.142999999999972</v>
      </c>
      <c r="AD145">
        <f t="shared" si="124"/>
        <v>0.9307888373497093</v>
      </c>
      <c r="AE145">
        <v>0.31</v>
      </c>
      <c r="AF145">
        <f t="shared" si="125"/>
        <v>1.4251681707655964E-2</v>
      </c>
      <c r="AG145">
        <v>2.1999999999999999E-2</v>
      </c>
      <c r="AH145">
        <f t="shared" si="126"/>
        <v>3.9221924867945655E-4</v>
      </c>
      <c r="AI145">
        <v>2.5000000000000001E-2</v>
      </c>
      <c r="AJ145">
        <f t="shared" si="127"/>
        <v>4.3046976022474844E-4</v>
      </c>
      <c r="AK145">
        <v>0.23</v>
      </c>
      <c r="AL145">
        <f t="shared" si="128"/>
        <v>4.521610035376775E-3</v>
      </c>
      <c r="AM145">
        <v>0.84</v>
      </c>
      <c r="AN145">
        <f t="shared" si="129"/>
        <v>8.919816985003182E-3</v>
      </c>
      <c r="AO145">
        <v>0.37</v>
      </c>
      <c r="AP145">
        <f t="shared" si="130"/>
        <v>2.1293616979802836E-3</v>
      </c>
      <c r="AQ145">
        <v>0</v>
      </c>
      <c r="AR145">
        <f t="shared" si="131"/>
        <v>0</v>
      </c>
      <c r="AS145">
        <v>0</v>
      </c>
      <c r="AT145">
        <f t="shared" si="132"/>
        <v>0</v>
      </c>
      <c r="AU145">
        <v>0</v>
      </c>
      <c r="AV145">
        <f t="shared" si="133"/>
        <v>0</v>
      </c>
      <c r="AW145">
        <v>0</v>
      </c>
      <c r="AX145">
        <f t="shared" si="134"/>
        <v>0</v>
      </c>
      <c r="AY145">
        <v>0</v>
      </c>
      <c r="AZ145">
        <f t="shared" si="135"/>
        <v>0</v>
      </c>
      <c r="BA145">
        <v>0</v>
      </c>
      <c r="BB145">
        <f t="shared" si="136"/>
        <v>0</v>
      </c>
      <c r="BC145">
        <v>0</v>
      </c>
      <c r="BD145">
        <f t="shared" si="137"/>
        <v>0</v>
      </c>
      <c r="BE145">
        <v>0</v>
      </c>
      <c r="BF145">
        <f t="shared" si="138"/>
        <v>0</v>
      </c>
      <c r="BG145">
        <v>0</v>
      </c>
      <c r="BH145">
        <f t="shared" si="139"/>
        <v>0</v>
      </c>
      <c r="BI145">
        <v>0</v>
      </c>
      <c r="BJ145">
        <f t="shared" si="140"/>
        <v>0</v>
      </c>
      <c r="BK145">
        <v>0</v>
      </c>
      <c r="BL145">
        <f t="shared" si="141"/>
        <v>0</v>
      </c>
      <c r="BM145">
        <v>0</v>
      </c>
      <c r="BN145">
        <f t="shared" si="142"/>
        <v>0</v>
      </c>
      <c r="BO145">
        <v>0</v>
      </c>
      <c r="BP145">
        <f t="shared" si="143"/>
        <v>0</v>
      </c>
      <c r="BQ145">
        <v>0</v>
      </c>
      <c r="BR145">
        <f t="shared" si="144"/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f t="shared" si="145"/>
        <v>0</v>
      </c>
      <c r="DE145">
        <v>0</v>
      </c>
      <c r="DF145">
        <f t="shared" si="146"/>
        <v>0</v>
      </c>
      <c r="DG145">
        <v>0</v>
      </c>
      <c r="DH145">
        <f t="shared" si="147"/>
        <v>0</v>
      </c>
      <c r="DI145">
        <v>0</v>
      </c>
      <c r="DJ145">
        <f t="shared" si="148"/>
        <v>0</v>
      </c>
      <c r="DK145">
        <v>39.89</v>
      </c>
      <c r="DL145">
        <f t="shared" si="149"/>
        <v>0.27500717597501406</v>
      </c>
      <c r="DM145">
        <v>59.89</v>
      </c>
      <c r="DN145">
        <f t="shared" si="150"/>
        <v>0.72067050705811797</v>
      </c>
      <c r="DO145">
        <v>0.12</v>
      </c>
      <c r="DP145">
        <f t="shared" si="151"/>
        <v>1.4078174620982067E-3</v>
      </c>
      <c r="DQ145">
        <v>0</v>
      </c>
      <c r="DR145">
        <f t="shared" si="152"/>
        <v>0</v>
      </c>
      <c r="DS145">
        <v>0</v>
      </c>
      <c r="DT145">
        <f t="shared" si="153"/>
        <v>0</v>
      </c>
      <c r="DU145">
        <v>0</v>
      </c>
      <c r="DV145">
        <f t="shared" si="154"/>
        <v>0</v>
      </c>
      <c r="DW145">
        <v>0.05</v>
      </c>
      <c r="DX145">
        <f t="shared" si="155"/>
        <v>1.1239617375934866E-3</v>
      </c>
      <c r="DY145">
        <v>0</v>
      </c>
      <c r="DZ145">
        <f t="shared" si="156"/>
        <v>0</v>
      </c>
      <c r="EA145">
        <v>0</v>
      </c>
      <c r="EB145">
        <f t="shared" si="157"/>
        <v>0</v>
      </c>
      <c r="EC145">
        <v>0</v>
      </c>
      <c r="ED145">
        <f t="shared" si="158"/>
        <v>0</v>
      </c>
      <c r="EE145">
        <v>0</v>
      </c>
      <c r="EF145">
        <f t="shared" si="159"/>
        <v>0</v>
      </c>
      <c r="EG145">
        <v>0</v>
      </c>
      <c r="EH145">
        <f t="shared" si="160"/>
        <v>0</v>
      </c>
      <c r="EI145">
        <v>7.0000000000000007E-2</v>
      </c>
      <c r="EJ145">
        <f t="shared" si="161"/>
        <v>1.7905377671763273E-3</v>
      </c>
      <c r="EK145">
        <v>0</v>
      </c>
      <c r="EL145">
        <f t="shared" si="162"/>
        <v>0</v>
      </c>
      <c r="EM145">
        <v>0</v>
      </c>
      <c r="EN145">
        <f t="shared" si="163"/>
        <v>0</v>
      </c>
      <c r="EO145">
        <v>0</v>
      </c>
      <c r="EP145">
        <f t="shared" si="164"/>
        <v>0</v>
      </c>
      <c r="EQ145">
        <v>0</v>
      </c>
      <c r="ER145">
        <f t="shared" si="165"/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 s="3" t="s">
        <v>503</v>
      </c>
      <c r="FF145" t="s">
        <v>264</v>
      </c>
    </row>
    <row r="146" spans="1:162" x14ac:dyDescent="0.45">
      <c r="A146">
        <v>145</v>
      </c>
      <c r="B146" t="s">
        <v>525</v>
      </c>
      <c r="C146" t="s">
        <v>500</v>
      </c>
      <c r="D146" t="s">
        <v>526</v>
      </c>
      <c r="E146" t="s">
        <v>527</v>
      </c>
      <c r="F146" s="2">
        <v>2</v>
      </c>
      <c r="G146">
        <f t="shared" si="168"/>
        <v>456</v>
      </c>
      <c r="H146">
        <f>1773</f>
        <v>1773</v>
      </c>
      <c r="I146">
        <f>343+273</f>
        <v>616</v>
      </c>
      <c r="J146" s="2">
        <f t="shared" si="166"/>
        <v>0.34743372814438805</v>
      </c>
      <c r="L146" t="s">
        <v>373</v>
      </c>
      <c r="M146">
        <v>0</v>
      </c>
      <c r="N146">
        <f t="shared" si="116"/>
        <v>0</v>
      </c>
      <c r="O146">
        <v>0</v>
      </c>
      <c r="P146">
        <f t="shared" si="117"/>
        <v>0</v>
      </c>
      <c r="Q146">
        <v>3.48</v>
      </c>
      <c r="R146">
        <f t="shared" si="118"/>
        <v>3.2736888844848933E-2</v>
      </c>
      <c r="S146">
        <v>0.57999999999999996</v>
      </c>
      <c r="T146">
        <f t="shared" si="119"/>
        <v>5.8291143705214857E-3</v>
      </c>
      <c r="U146">
        <v>0</v>
      </c>
      <c r="V146">
        <f t="shared" si="120"/>
        <v>0</v>
      </c>
      <c r="W146">
        <v>0</v>
      </c>
      <c r="X146">
        <f t="shared" si="121"/>
        <v>0</v>
      </c>
      <c r="Y146">
        <v>0</v>
      </c>
      <c r="Z146">
        <f t="shared" si="122"/>
        <v>0</v>
      </c>
      <c r="AA146">
        <v>0</v>
      </c>
      <c r="AB146">
        <f t="shared" si="123"/>
        <v>0</v>
      </c>
      <c r="AC146">
        <f t="shared" si="115"/>
        <v>94.142999999999972</v>
      </c>
      <c r="AD146">
        <f t="shared" si="124"/>
        <v>0.9307888373497093</v>
      </c>
      <c r="AE146">
        <v>0.31</v>
      </c>
      <c r="AF146">
        <f t="shared" si="125"/>
        <v>1.4251681707655964E-2</v>
      </c>
      <c r="AG146">
        <v>2.1999999999999999E-2</v>
      </c>
      <c r="AH146">
        <f t="shared" si="126"/>
        <v>3.9221924867945655E-4</v>
      </c>
      <c r="AI146">
        <v>2.5000000000000001E-2</v>
      </c>
      <c r="AJ146">
        <f t="shared" si="127"/>
        <v>4.3046976022474844E-4</v>
      </c>
      <c r="AK146">
        <v>0.23</v>
      </c>
      <c r="AL146">
        <f t="shared" si="128"/>
        <v>4.521610035376775E-3</v>
      </c>
      <c r="AM146">
        <v>0.84</v>
      </c>
      <c r="AN146">
        <f t="shared" si="129"/>
        <v>8.919816985003182E-3</v>
      </c>
      <c r="AO146">
        <v>0.37</v>
      </c>
      <c r="AP146">
        <f t="shared" si="130"/>
        <v>2.1293616979802836E-3</v>
      </c>
      <c r="AQ146">
        <v>0</v>
      </c>
      <c r="AR146">
        <f t="shared" si="131"/>
        <v>0</v>
      </c>
      <c r="AS146">
        <v>0</v>
      </c>
      <c r="AT146">
        <f t="shared" si="132"/>
        <v>0</v>
      </c>
      <c r="AU146">
        <v>0</v>
      </c>
      <c r="AV146">
        <f t="shared" si="133"/>
        <v>0</v>
      </c>
      <c r="AW146">
        <v>0</v>
      </c>
      <c r="AX146">
        <f t="shared" si="134"/>
        <v>0</v>
      </c>
      <c r="AY146">
        <v>0</v>
      </c>
      <c r="AZ146">
        <f t="shared" si="135"/>
        <v>0</v>
      </c>
      <c r="BA146">
        <v>0</v>
      </c>
      <c r="BB146">
        <f t="shared" si="136"/>
        <v>0</v>
      </c>
      <c r="BC146">
        <v>0</v>
      </c>
      <c r="BD146">
        <f t="shared" si="137"/>
        <v>0</v>
      </c>
      <c r="BE146">
        <v>0</v>
      </c>
      <c r="BF146">
        <f t="shared" si="138"/>
        <v>0</v>
      </c>
      <c r="BG146">
        <v>0</v>
      </c>
      <c r="BH146">
        <f t="shared" si="139"/>
        <v>0</v>
      </c>
      <c r="BI146">
        <v>0</v>
      </c>
      <c r="BJ146">
        <f t="shared" si="140"/>
        <v>0</v>
      </c>
      <c r="BK146">
        <v>0</v>
      </c>
      <c r="BL146">
        <f t="shared" si="141"/>
        <v>0</v>
      </c>
      <c r="BM146">
        <v>0</v>
      </c>
      <c r="BN146">
        <f t="shared" si="142"/>
        <v>0</v>
      </c>
      <c r="BO146">
        <v>0</v>
      </c>
      <c r="BP146">
        <f t="shared" si="143"/>
        <v>0</v>
      </c>
      <c r="BQ146">
        <v>0</v>
      </c>
      <c r="BR146">
        <f t="shared" si="144"/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f t="shared" si="145"/>
        <v>0</v>
      </c>
      <c r="DE146">
        <v>0</v>
      </c>
      <c r="DF146">
        <f t="shared" si="146"/>
        <v>0</v>
      </c>
      <c r="DG146">
        <v>0</v>
      </c>
      <c r="DH146">
        <f t="shared" si="147"/>
        <v>0</v>
      </c>
      <c r="DI146">
        <v>0</v>
      </c>
      <c r="DJ146">
        <f t="shared" si="148"/>
        <v>0</v>
      </c>
      <c r="DK146">
        <v>39.89</v>
      </c>
      <c r="DL146">
        <f t="shared" si="149"/>
        <v>0.27500717597501406</v>
      </c>
      <c r="DM146">
        <v>59.89</v>
      </c>
      <c r="DN146">
        <f t="shared" si="150"/>
        <v>0.72067050705811797</v>
      </c>
      <c r="DO146">
        <v>0.12</v>
      </c>
      <c r="DP146">
        <f t="shared" si="151"/>
        <v>1.4078174620982067E-3</v>
      </c>
      <c r="DQ146">
        <v>0</v>
      </c>
      <c r="DR146">
        <f t="shared" si="152"/>
        <v>0</v>
      </c>
      <c r="DS146">
        <v>0</v>
      </c>
      <c r="DT146">
        <f t="shared" si="153"/>
        <v>0</v>
      </c>
      <c r="DU146">
        <v>0</v>
      </c>
      <c r="DV146">
        <f t="shared" si="154"/>
        <v>0</v>
      </c>
      <c r="DW146">
        <v>0.05</v>
      </c>
      <c r="DX146">
        <f t="shared" si="155"/>
        <v>1.1239617375934866E-3</v>
      </c>
      <c r="DY146">
        <v>0</v>
      </c>
      <c r="DZ146">
        <f t="shared" si="156"/>
        <v>0</v>
      </c>
      <c r="EA146">
        <v>0</v>
      </c>
      <c r="EB146">
        <f t="shared" si="157"/>
        <v>0</v>
      </c>
      <c r="EC146">
        <v>0</v>
      </c>
      <c r="ED146">
        <f t="shared" si="158"/>
        <v>0</v>
      </c>
      <c r="EE146">
        <v>0</v>
      </c>
      <c r="EF146">
        <f t="shared" si="159"/>
        <v>0</v>
      </c>
      <c r="EG146">
        <v>0</v>
      </c>
      <c r="EH146">
        <f t="shared" si="160"/>
        <v>0</v>
      </c>
      <c r="EI146">
        <v>7.0000000000000007E-2</v>
      </c>
      <c r="EJ146">
        <f t="shared" si="161"/>
        <v>1.7905377671763273E-3</v>
      </c>
      <c r="EK146">
        <v>0</v>
      </c>
      <c r="EL146">
        <f t="shared" si="162"/>
        <v>0</v>
      </c>
      <c r="EM146">
        <v>0</v>
      </c>
      <c r="EN146">
        <f t="shared" si="163"/>
        <v>0</v>
      </c>
      <c r="EO146">
        <v>0</v>
      </c>
      <c r="EP146">
        <f t="shared" si="164"/>
        <v>0</v>
      </c>
      <c r="EQ146">
        <v>0</v>
      </c>
      <c r="ER146">
        <f t="shared" si="165"/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 s="3" t="s">
        <v>503</v>
      </c>
      <c r="FF146" t="s">
        <v>264</v>
      </c>
    </row>
    <row r="147" spans="1:162" x14ac:dyDescent="0.45">
      <c r="A147">
        <v>146</v>
      </c>
      <c r="B147" t="s">
        <v>525</v>
      </c>
      <c r="C147" t="s">
        <v>500</v>
      </c>
      <c r="D147" t="s">
        <v>528</v>
      </c>
      <c r="E147" t="s">
        <v>527</v>
      </c>
      <c r="F147" s="2">
        <v>0</v>
      </c>
      <c r="G147">
        <f t="shared" si="168"/>
        <v>456</v>
      </c>
      <c r="H147">
        <f>1773</f>
        <v>1773</v>
      </c>
      <c r="I147">
        <f>232+273</f>
        <v>505</v>
      </c>
      <c r="J147" s="2">
        <f t="shared" si="166"/>
        <v>0.28482797518330516</v>
      </c>
      <c r="L147" t="s">
        <v>373</v>
      </c>
      <c r="M147">
        <v>0</v>
      </c>
      <c r="N147">
        <f t="shared" si="116"/>
        <v>0</v>
      </c>
      <c r="O147">
        <v>0</v>
      </c>
      <c r="P147">
        <f t="shared" si="117"/>
        <v>0</v>
      </c>
      <c r="Q147">
        <v>3.48</v>
      </c>
      <c r="R147">
        <f t="shared" si="118"/>
        <v>3.2736888844848933E-2</v>
      </c>
      <c r="S147">
        <v>0.57999999999999996</v>
      </c>
      <c r="T147">
        <f t="shared" si="119"/>
        <v>5.8291143705214857E-3</v>
      </c>
      <c r="U147">
        <v>0</v>
      </c>
      <c r="V147">
        <f t="shared" si="120"/>
        <v>0</v>
      </c>
      <c r="W147">
        <v>0</v>
      </c>
      <c r="X147">
        <f t="shared" si="121"/>
        <v>0</v>
      </c>
      <c r="Y147">
        <v>0</v>
      </c>
      <c r="Z147">
        <f t="shared" si="122"/>
        <v>0</v>
      </c>
      <c r="AA147">
        <v>0</v>
      </c>
      <c r="AB147">
        <f t="shared" si="123"/>
        <v>0</v>
      </c>
      <c r="AC147">
        <f t="shared" si="115"/>
        <v>94.142999999999972</v>
      </c>
      <c r="AD147">
        <f t="shared" si="124"/>
        <v>0.9307888373497093</v>
      </c>
      <c r="AE147">
        <v>0.31</v>
      </c>
      <c r="AF147">
        <f t="shared" si="125"/>
        <v>1.4251681707655964E-2</v>
      </c>
      <c r="AG147">
        <v>2.1999999999999999E-2</v>
      </c>
      <c r="AH147">
        <f t="shared" si="126"/>
        <v>3.9221924867945655E-4</v>
      </c>
      <c r="AI147">
        <v>2.5000000000000001E-2</v>
      </c>
      <c r="AJ147">
        <f t="shared" si="127"/>
        <v>4.3046976022474844E-4</v>
      </c>
      <c r="AK147">
        <v>0.23</v>
      </c>
      <c r="AL147">
        <f t="shared" si="128"/>
        <v>4.521610035376775E-3</v>
      </c>
      <c r="AM147">
        <v>0.84</v>
      </c>
      <c r="AN147">
        <f t="shared" si="129"/>
        <v>8.919816985003182E-3</v>
      </c>
      <c r="AO147">
        <v>0.37</v>
      </c>
      <c r="AP147">
        <f t="shared" si="130"/>
        <v>2.1293616979802836E-3</v>
      </c>
      <c r="AQ147">
        <v>0</v>
      </c>
      <c r="AR147">
        <f t="shared" si="131"/>
        <v>0</v>
      </c>
      <c r="AS147">
        <v>0</v>
      </c>
      <c r="AT147">
        <f t="shared" si="132"/>
        <v>0</v>
      </c>
      <c r="AU147">
        <v>0</v>
      </c>
      <c r="AV147">
        <f t="shared" si="133"/>
        <v>0</v>
      </c>
      <c r="AW147">
        <v>0</v>
      </c>
      <c r="AX147">
        <f t="shared" si="134"/>
        <v>0</v>
      </c>
      <c r="AY147">
        <v>0</v>
      </c>
      <c r="AZ147">
        <f t="shared" si="135"/>
        <v>0</v>
      </c>
      <c r="BA147">
        <v>0</v>
      </c>
      <c r="BB147">
        <f t="shared" si="136"/>
        <v>0</v>
      </c>
      <c r="BC147">
        <v>0</v>
      </c>
      <c r="BD147">
        <f t="shared" si="137"/>
        <v>0</v>
      </c>
      <c r="BE147">
        <v>0</v>
      </c>
      <c r="BF147">
        <f t="shared" si="138"/>
        <v>0</v>
      </c>
      <c r="BG147">
        <v>0</v>
      </c>
      <c r="BH147">
        <f t="shared" si="139"/>
        <v>0</v>
      </c>
      <c r="BI147">
        <v>0</v>
      </c>
      <c r="BJ147">
        <f t="shared" si="140"/>
        <v>0</v>
      </c>
      <c r="BK147">
        <v>0</v>
      </c>
      <c r="BL147">
        <f t="shared" si="141"/>
        <v>0</v>
      </c>
      <c r="BM147">
        <v>0</v>
      </c>
      <c r="BN147">
        <f t="shared" si="142"/>
        <v>0</v>
      </c>
      <c r="BO147">
        <v>0</v>
      </c>
      <c r="BP147">
        <f t="shared" si="143"/>
        <v>0</v>
      </c>
      <c r="BQ147">
        <v>0</v>
      </c>
      <c r="BR147">
        <f t="shared" si="144"/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f t="shared" si="145"/>
        <v>0</v>
      </c>
      <c r="DE147">
        <v>0</v>
      </c>
      <c r="DF147">
        <f t="shared" si="146"/>
        <v>0</v>
      </c>
      <c r="DG147">
        <v>0</v>
      </c>
      <c r="DH147">
        <f t="shared" si="147"/>
        <v>0</v>
      </c>
      <c r="DI147">
        <v>0</v>
      </c>
      <c r="DJ147">
        <f t="shared" si="148"/>
        <v>0</v>
      </c>
      <c r="DK147">
        <v>39.89</v>
      </c>
      <c r="DL147">
        <f t="shared" si="149"/>
        <v>0.27500717597501406</v>
      </c>
      <c r="DM147">
        <v>59.89</v>
      </c>
      <c r="DN147">
        <f t="shared" si="150"/>
        <v>0.72067050705811797</v>
      </c>
      <c r="DO147">
        <v>0.12</v>
      </c>
      <c r="DP147">
        <f t="shared" si="151"/>
        <v>1.4078174620982067E-3</v>
      </c>
      <c r="DQ147">
        <v>0</v>
      </c>
      <c r="DR147">
        <f t="shared" si="152"/>
        <v>0</v>
      </c>
      <c r="DS147">
        <v>0</v>
      </c>
      <c r="DT147">
        <f t="shared" si="153"/>
        <v>0</v>
      </c>
      <c r="DU147">
        <v>0</v>
      </c>
      <c r="DV147">
        <f t="shared" si="154"/>
        <v>0</v>
      </c>
      <c r="DW147">
        <v>0.05</v>
      </c>
      <c r="DX147">
        <f t="shared" si="155"/>
        <v>1.1239617375934866E-3</v>
      </c>
      <c r="DY147">
        <v>0</v>
      </c>
      <c r="DZ147">
        <f t="shared" si="156"/>
        <v>0</v>
      </c>
      <c r="EA147">
        <v>0</v>
      </c>
      <c r="EB147">
        <f t="shared" si="157"/>
        <v>0</v>
      </c>
      <c r="EC147">
        <v>0</v>
      </c>
      <c r="ED147">
        <f t="shared" si="158"/>
        <v>0</v>
      </c>
      <c r="EE147">
        <v>0</v>
      </c>
      <c r="EF147">
        <f t="shared" si="159"/>
        <v>0</v>
      </c>
      <c r="EG147">
        <v>0</v>
      </c>
      <c r="EH147">
        <f t="shared" si="160"/>
        <v>0</v>
      </c>
      <c r="EI147">
        <v>7.0000000000000007E-2</v>
      </c>
      <c r="EJ147">
        <f t="shared" si="161"/>
        <v>1.7905377671763273E-3</v>
      </c>
      <c r="EK147">
        <v>0</v>
      </c>
      <c r="EL147">
        <f t="shared" si="162"/>
        <v>0</v>
      </c>
      <c r="EM147">
        <v>0</v>
      </c>
      <c r="EN147">
        <f t="shared" si="163"/>
        <v>0</v>
      </c>
      <c r="EO147">
        <v>0</v>
      </c>
      <c r="EP147">
        <f t="shared" si="164"/>
        <v>0</v>
      </c>
      <c r="EQ147">
        <v>0</v>
      </c>
      <c r="ER147">
        <f t="shared" si="165"/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 s="3" t="s">
        <v>503</v>
      </c>
      <c r="FF147" t="s">
        <v>264</v>
      </c>
    </row>
    <row r="148" spans="1:162" x14ac:dyDescent="0.45">
      <c r="A148">
        <v>147</v>
      </c>
      <c r="B148" t="s">
        <v>525</v>
      </c>
      <c r="C148" t="s">
        <v>500</v>
      </c>
      <c r="D148" t="s">
        <v>528</v>
      </c>
      <c r="E148" t="s">
        <v>527</v>
      </c>
      <c r="F148" s="2">
        <v>2</v>
      </c>
      <c r="G148">
        <f t="shared" si="168"/>
        <v>456</v>
      </c>
      <c r="H148">
        <f>1773</f>
        <v>1773</v>
      </c>
      <c r="I148">
        <f>343+273</f>
        <v>616</v>
      </c>
      <c r="J148" s="2">
        <f t="shared" si="166"/>
        <v>0.34743372814438805</v>
      </c>
      <c r="L148" t="s">
        <v>373</v>
      </c>
      <c r="M148">
        <v>0</v>
      </c>
      <c r="N148">
        <f t="shared" si="116"/>
        <v>0</v>
      </c>
      <c r="O148">
        <v>0</v>
      </c>
      <c r="P148">
        <f t="shared" si="117"/>
        <v>0</v>
      </c>
      <c r="Q148">
        <v>3.48</v>
      </c>
      <c r="R148">
        <f t="shared" si="118"/>
        <v>3.2736888844848933E-2</v>
      </c>
      <c r="S148">
        <v>0.57999999999999996</v>
      </c>
      <c r="T148">
        <f t="shared" si="119"/>
        <v>5.8291143705214857E-3</v>
      </c>
      <c r="U148">
        <v>0</v>
      </c>
      <c r="V148">
        <f t="shared" si="120"/>
        <v>0</v>
      </c>
      <c r="W148">
        <v>0</v>
      </c>
      <c r="X148">
        <f t="shared" si="121"/>
        <v>0</v>
      </c>
      <c r="Y148">
        <v>0</v>
      </c>
      <c r="Z148">
        <f t="shared" si="122"/>
        <v>0</v>
      </c>
      <c r="AA148">
        <v>0</v>
      </c>
      <c r="AB148">
        <f t="shared" si="123"/>
        <v>0</v>
      </c>
      <c r="AC148">
        <f t="shared" si="115"/>
        <v>94.142999999999972</v>
      </c>
      <c r="AD148">
        <f t="shared" si="124"/>
        <v>0.9307888373497093</v>
      </c>
      <c r="AE148">
        <v>0.31</v>
      </c>
      <c r="AF148">
        <f t="shared" si="125"/>
        <v>1.4251681707655964E-2</v>
      </c>
      <c r="AG148">
        <v>2.1999999999999999E-2</v>
      </c>
      <c r="AH148">
        <f t="shared" si="126"/>
        <v>3.9221924867945655E-4</v>
      </c>
      <c r="AI148">
        <v>2.5000000000000001E-2</v>
      </c>
      <c r="AJ148">
        <f t="shared" si="127"/>
        <v>4.3046976022474844E-4</v>
      </c>
      <c r="AK148">
        <v>0.23</v>
      </c>
      <c r="AL148">
        <f t="shared" si="128"/>
        <v>4.521610035376775E-3</v>
      </c>
      <c r="AM148">
        <v>0.84</v>
      </c>
      <c r="AN148">
        <f t="shared" si="129"/>
        <v>8.919816985003182E-3</v>
      </c>
      <c r="AO148">
        <v>0.37</v>
      </c>
      <c r="AP148">
        <f t="shared" si="130"/>
        <v>2.1293616979802836E-3</v>
      </c>
      <c r="AQ148">
        <v>0</v>
      </c>
      <c r="AR148">
        <f t="shared" si="131"/>
        <v>0</v>
      </c>
      <c r="AS148">
        <v>0</v>
      </c>
      <c r="AT148">
        <f t="shared" si="132"/>
        <v>0</v>
      </c>
      <c r="AU148">
        <v>0</v>
      </c>
      <c r="AV148">
        <f t="shared" si="133"/>
        <v>0</v>
      </c>
      <c r="AW148">
        <v>0</v>
      </c>
      <c r="AX148">
        <f t="shared" si="134"/>
        <v>0</v>
      </c>
      <c r="AY148">
        <v>0</v>
      </c>
      <c r="AZ148">
        <f t="shared" si="135"/>
        <v>0</v>
      </c>
      <c r="BA148">
        <v>0</v>
      </c>
      <c r="BB148">
        <f t="shared" si="136"/>
        <v>0</v>
      </c>
      <c r="BC148">
        <v>0</v>
      </c>
      <c r="BD148">
        <f t="shared" si="137"/>
        <v>0</v>
      </c>
      <c r="BE148">
        <v>0</v>
      </c>
      <c r="BF148">
        <f t="shared" si="138"/>
        <v>0</v>
      </c>
      <c r="BG148">
        <v>0</v>
      </c>
      <c r="BH148">
        <f t="shared" si="139"/>
        <v>0</v>
      </c>
      <c r="BI148">
        <v>0</v>
      </c>
      <c r="BJ148">
        <f t="shared" si="140"/>
        <v>0</v>
      </c>
      <c r="BK148">
        <v>0</v>
      </c>
      <c r="BL148">
        <f t="shared" si="141"/>
        <v>0</v>
      </c>
      <c r="BM148">
        <v>0</v>
      </c>
      <c r="BN148">
        <f t="shared" si="142"/>
        <v>0</v>
      </c>
      <c r="BO148">
        <v>0</v>
      </c>
      <c r="BP148">
        <f t="shared" si="143"/>
        <v>0</v>
      </c>
      <c r="BQ148">
        <v>0</v>
      </c>
      <c r="BR148">
        <f t="shared" si="144"/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f t="shared" si="145"/>
        <v>0</v>
      </c>
      <c r="DE148">
        <v>0</v>
      </c>
      <c r="DF148">
        <f t="shared" si="146"/>
        <v>0</v>
      </c>
      <c r="DG148">
        <v>0</v>
      </c>
      <c r="DH148">
        <f t="shared" si="147"/>
        <v>0</v>
      </c>
      <c r="DI148">
        <v>0</v>
      </c>
      <c r="DJ148">
        <f t="shared" si="148"/>
        <v>0</v>
      </c>
      <c r="DK148">
        <v>39.89</v>
      </c>
      <c r="DL148">
        <f t="shared" si="149"/>
        <v>0.27500717597501406</v>
      </c>
      <c r="DM148">
        <v>59.89</v>
      </c>
      <c r="DN148">
        <f t="shared" si="150"/>
        <v>0.72067050705811797</v>
      </c>
      <c r="DO148">
        <v>0.12</v>
      </c>
      <c r="DP148">
        <f t="shared" si="151"/>
        <v>1.4078174620982067E-3</v>
      </c>
      <c r="DQ148">
        <v>0</v>
      </c>
      <c r="DR148">
        <f t="shared" si="152"/>
        <v>0</v>
      </c>
      <c r="DS148">
        <v>0</v>
      </c>
      <c r="DT148">
        <f t="shared" si="153"/>
        <v>0</v>
      </c>
      <c r="DU148">
        <v>0</v>
      </c>
      <c r="DV148">
        <f t="shared" si="154"/>
        <v>0</v>
      </c>
      <c r="DW148">
        <v>0.05</v>
      </c>
      <c r="DX148">
        <f t="shared" si="155"/>
        <v>1.1239617375934866E-3</v>
      </c>
      <c r="DY148">
        <v>0</v>
      </c>
      <c r="DZ148">
        <f t="shared" si="156"/>
        <v>0</v>
      </c>
      <c r="EA148">
        <v>0</v>
      </c>
      <c r="EB148">
        <f t="shared" si="157"/>
        <v>0</v>
      </c>
      <c r="EC148">
        <v>0</v>
      </c>
      <c r="ED148">
        <f t="shared" si="158"/>
        <v>0</v>
      </c>
      <c r="EE148">
        <v>0</v>
      </c>
      <c r="EF148">
        <f t="shared" si="159"/>
        <v>0</v>
      </c>
      <c r="EG148">
        <v>0</v>
      </c>
      <c r="EH148">
        <f t="shared" si="160"/>
        <v>0</v>
      </c>
      <c r="EI148">
        <v>7.0000000000000007E-2</v>
      </c>
      <c r="EJ148">
        <f t="shared" si="161"/>
        <v>1.7905377671763273E-3</v>
      </c>
      <c r="EK148">
        <v>0</v>
      </c>
      <c r="EL148">
        <f t="shared" si="162"/>
        <v>0</v>
      </c>
      <c r="EM148">
        <v>0</v>
      </c>
      <c r="EN148">
        <f t="shared" si="163"/>
        <v>0</v>
      </c>
      <c r="EO148">
        <v>0</v>
      </c>
      <c r="EP148">
        <f t="shared" si="164"/>
        <v>0</v>
      </c>
      <c r="EQ148">
        <v>0</v>
      </c>
      <c r="ER148">
        <f t="shared" si="165"/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 s="3" t="s">
        <v>503</v>
      </c>
      <c r="FF148" t="s">
        <v>264</v>
      </c>
    </row>
    <row r="149" spans="1:162" x14ac:dyDescent="0.45">
      <c r="A149">
        <v>148</v>
      </c>
      <c r="B149" t="s">
        <v>529</v>
      </c>
      <c r="C149" t="s">
        <v>500</v>
      </c>
      <c r="D149" t="s">
        <v>530</v>
      </c>
      <c r="E149" t="s">
        <v>527</v>
      </c>
      <c r="F149" s="2">
        <v>2</v>
      </c>
      <c r="G149">
        <f t="shared" si="168"/>
        <v>456</v>
      </c>
      <c r="H149">
        <f>1773</f>
        <v>1773</v>
      </c>
      <c r="I149">
        <f>232+273</f>
        <v>505</v>
      </c>
      <c r="J149" s="2">
        <f t="shared" si="166"/>
        <v>0.28482797518330516</v>
      </c>
      <c r="L149" t="s">
        <v>373</v>
      </c>
      <c r="M149">
        <v>0</v>
      </c>
      <c r="N149">
        <f t="shared" si="116"/>
        <v>0</v>
      </c>
      <c r="O149">
        <v>0</v>
      </c>
      <c r="P149">
        <f t="shared" si="117"/>
        <v>0</v>
      </c>
      <c r="Q149">
        <v>3.48</v>
      </c>
      <c r="R149">
        <f t="shared" si="118"/>
        <v>3.2736888844848933E-2</v>
      </c>
      <c r="S149">
        <v>0.57999999999999996</v>
      </c>
      <c r="T149">
        <f t="shared" si="119"/>
        <v>5.8291143705214857E-3</v>
      </c>
      <c r="U149">
        <v>0</v>
      </c>
      <c r="V149">
        <f t="shared" si="120"/>
        <v>0</v>
      </c>
      <c r="W149">
        <v>0</v>
      </c>
      <c r="X149">
        <f t="shared" si="121"/>
        <v>0</v>
      </c>
      <c r="Y149">
        <v>0</v>
      </c>
      <c r="Z149">
        <f t="shared" si="122"/>
        <v>0</v>
      </c>
      <c r="AA149">
        <v>0</v>
      </c>
      <c r="AB149">
        <f t="shared" si="123"/>
        <v>0</v>
      </c>
      <c r="AC149">
        <f t="shared" si="115"/>
        <v>94.142999999999972</v>
      </c>
      <c r="AD149">
        <f t="shared" si="124"/>
        <v>0.9307888373497093</v>
      </c>
      <c r="AE149">
        <v>0.31</v>
      </c>
      <c r="AF149">
        <f t="shared" si="125"/>
        <v>1.4251681707655964E-2</v>
      </c>
      <c r="AG149">
        <v>2.1999999999999999E-2</v>
      </c>
      <c r="AH149">
        <f t="shared" si="126"/>
        <v>3.9221924867945655E-4</v>
      </c>
      <c r="AI149">
        <v>2.5000000000000001E-2</v>
      </c>
      <c r="AJ149">
        <f t="shared" si="127"/>
        <v>4.3046976022474844E-4</v>
      </c>
      <c r="AK149">
        <v>0.23</v>
      </c>
      <c r="AL149">
        <f t="shared" si="128"/>
        <v>4.521610035376775E-3</v>
      </c>
      <c r="AM149">
        <v>0.84</v>
      </c>
      <c r="AN149">
        <f t="shared" si="129"/>
        <v>8.919816985003182E-3</v>
      </c>
      <c r="AO149">
        <v>0.37</v>
      </c>
      <c r="AP149">
        <f t="shared" si="130"/>
        <v>2.1293616979802836E-3</v>
      </c>
      <c r="AQ149">
        <v>0</v>
      </c>
      <c r="AR149">
        <f t="shared" si="131"/>
        <v>0</v>
      </c>
      <c r="AS149">
        <v>0</v>
      </c>
      <c r="AT149">
        <f t="shared" si="132"/>
        <v>0</v>
      </c>
      <c r="AU149">
        <v>0</v>
      </c>
      <c r="AV149">
        <f t="shared" si="133"/>
        <v>0</v>
      </c>
      <c r="AW149">
        <v>0</v>
      </c>
      <c r="AX149">
        <f t="shared" si="134"/>
        <v>0</v>
      </c>
      <c r="AY149">
        <v>0</v>
      </c>
      <c r="AZ149">
        <f t="shared" si="135"/>
        <v>0</v>
      </c>
      <c r="BA149">
        <v>0</v>
      </c>
      <c r="BB149">
        <f t="shared" si="136"/>
        <v>0</v>
      </c>
      <c r="BC149">
        <v>0</v>
      </c>
      <c r="BD149">
        <f t="shared" si="137"/>
        <v>0</v>
      </c>
      <c r="BE149">
        <v>0</v>
      </c>
      <c r="BF149">
        <f t="shared" si="138"/>
        <v>0</v>
      </c>
      <c r="BG149">
        <v>0</v>
      </c>
      <c r="BH149">
        <f t="shared" si="139"/>
        <v>0</v>
      </c>
      <c r="BI149">
        <v>0</v>
      </c>
      <c r="BJ149">
        <f t="shared" si="140"/>
        <v>0</v>
      </c>
      <c r="BK149">
        <v>0</v>
      </c>
      <c r="BL149">
        <f t="shared" si="141"/>
        <v>0</v>
      </c>
      <c r="BM149">
        <v>0</v>
      </c>
      <c r="BN149">
        <f t="shared" si="142"/>
        <v>0</v>
      </c>
      <c r="BO149">
        <v>0</v>
      </c>
      <c r="BP149">
        <f t="shared" si="143"/>
        <v>0</v>
      </c>
      <c r="BQ149">
        <v>0</v>
      </c>
      <c r="BR149">
        <f t="shared" si="144"/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f t="shared" si="145"/>
        <v>0</v>
      </c>
      <c r="DE149">
        <v>0</v>
      </c>
      <c r="DF149">
        <f t="shared" si="146"/>
        <v>0</v>
      </c>
      <c r="DG149">
        <v>0</v>
      </c>
      <c r="DH149">
        <f t="shared" si="147"/>
        <v>0</v>
      </c>
      <c r="DI149">
        <v>0</v>
      </c>
      <c r="DJ149">
        <f t="shared" si="148"/>
        <v>0</v>
      </c>
      <c r="DK149">
        <v>39.89</v>
      </c>
      <c r="DL149">
        <f t="shared" si="149"/>
        <v>0.27500717597501406</v>
      </c>
      <c r="DM149">
        <v>59.89</v>
      </c>
      <c r="DN149">
        <f t="shared" si="150"/>
        <v>0.72067050705811797</v>
      </c>
      <c r="DO149">
        <v>0.12</v>
      </c>
      <c r="DP149">
        <f t="shared" si="151"/>
        <v>1.4078174620982067E-3</v>
      </c>
      <c r="DQ149">
        <v>0</v>
      </c>
      <c r="DR149">
        <f t="shared" si="152"/>
        <v>0</v>
      </c>
      <c r="DS149">
        <v>0</v>
      </c>
      <c r="DT149">
        <f t="shared" si="153"/>
        <v>0</v>
      </c>
      <c r="DU149">
        <v>0</v>
      </c>
      <c r="DV149">
        <f t="shared" si="154"/>
        <v>0</v>
      </c>
      <c r="DW149">
        <v>0.05</v>
      </c>
      <c r="DX149">
        <f t="shared" si="155"/>
        <v>1.1239617375934866E-3</v>
      </c>
      <c r="DY149">
        <v>0</v>
      </c>
      <c r="DZ149">
        <f t="shared" si="156"/>
        <v>0</v>
      </c>
      <c r="EA149">
        <v>0</v>
      </c>
      <c r="EB149">
        <f t="shared" si="157"/>
        <v>0</v>
      </c>
      <c r="EC149">
        <v>0</v>
      </c>
      <c r="ED149">
        <f t="shared" si="158"/>
        <v>0</v>
      </c>
      <c r="EE149">
        <v>0</v>
      </c>
      <c r="EF149">
        <f t="shared" si="159"/>
        <v>0</v>
      </c>
      <c r="EG149">
        <v>0</v>
      </c>
      <c r="EH149">
        <f t="shared" si="160"/>
        <v>0</v>
      </c>
      <c r="EI149">
        <v>7.0000000000000007E-2</v>
      </c>
      <c r="EJ149">
        <f t="shared" si="161"/>
        <v>1.7905377671763273E-3</v>
      </c>
      <c r="EK149">
        <v>0</v>
      </c>
      <c r="EL149">
        <f t="shared" si="162"/>
        <v>0</v>
      </c>
      <c r="EM149">
        <v>0</v>
      </c>
      <c r="EN149">
        <f t="shared" si="163"/>
        <v>0</v>
      </c>
      <c r="EO149">
        <v>0</v>
      </c>
      <c r="EP149">
        <f t="shared" si="164"/>
        <v>0</v>
      </c>
      <c r="EQ149">
        <v>0</v>
      </c>
      <c r="ER149">
        <f t="shared" si="165"/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 s="3" t="s">
        <v>503</v>
      </c>
      <c r="FF149" t="s">
        <v>264</v>
      </c>
    </row>
    <row r="150" spans="1:162" x14ac:dyDescent="0.45">
      <c r="A150">
        <v>149</v>
      </c>
      <c r="B150" t="s">
        <v>529</v>
      </c>
      <c r="C150" t="s">
        <v>500</v>
      </c>
      <c r="D150" t="s">
        <v>530</v>
      </c>
      <c r="E150" t="s">
        <v>527</v>
      </c>
      <c r="F150" s="2">
        <v>2</v>
      </c>
      <c r="G150">
        <f t="shared" si="168"/>
        <v>456</v>
      </c>
      <c r="H150">
        <f>1773</f>
        <v>1773</v>
      </c>
      <c r="I150">
        <f>343+273</f>
        <v>616</v>
      </c>
      <c r="J150" s="2">
        <f t="shared" si="166"/>
        <v>0.34743372814438805</v>
      </c>
      <c r="L150" t="s">
        <v>373</v>
      </c>
      <c r="M150">
        <v>0</v>
      </c>
      <c r="N150">
        <f t="shared" si="116"/>
        <v>0</v>
      </c>
      <c r="O150">
        <v>0</v>
      </c>
      <c r="P150">
        <f t="shared" si="117"/>
        <v>0</v>
      </c>
      <c r="Q150">
        <v>3.48</v>
      </c>
      <c r="R150">
        <f t="shared" si="118"/>
        <v>3.2736888844848933E-2</v>
      </c>
      <c r="S150">
        <v>0.57999999999999996</v>
      </c>
      <c r="T150">
        <f t="shared" si="119"/>
        <v>5.8291143705214857E-3</v>
      </c>
      <c r="U150">
        <v>0</v>
      </c>
      <c r="V150">
        <f t="shared" si="120"/>
        <v>0</v>
      </c>
      <c r="W150">
        <v>0</v>
      </c>
      <c r="X150">
        <f t="shared" si="121"/>
        <v>0</v>
      </c>
      <c r="Y150">
        <v>0</v>
      </c>
      <c r="Z150">
        <f t="shared" si="122"/>
        <v>0</v>
      </c>
      <c r="AA150">
        <v>0</v>
      </c>
      <c r="AB150">
        <f t="shared" si="123"/>
        <v>0</v>
      </c>
      <c r="AC150">
        <f t="shared" si="115"/>
        <v>94.142999999999972</v>
      </c>
      <c r="AD150">
        <f t="shared" si="124"/>
        <v>0.9307888373497093</v>
      </c>
      <c r="AE150">
        <v>0.31</v>
      </c>
      <c r="AF150">
        <f t="shared" si="125"/>
        <v>1.4251681707655964E-2</v>
      </c>
      <c r="AG150">
        <v>2.1999999999999999E-2</v>
      </c>
      <c r="AH150">
        <f t="shared" si="126"/>
        <v>3.9221924867945655E-4</v>
      </c>
      <c r="AI150">
        <v>2.5000000000000001E-2</v>
      </c>
      <c r="AJ150">
        <f t="shared" si="127"/>
        <v>4.3046976022474844E-4</v>
      </c>
      <c r="AK150">
        <v>0.23</v>
      </c>
      <c r="AL150">
        <f t="shared" si="128"/>
        <v>4.521610035376775E-3</v>
      </c>
      <c r="AM150">
        <v>0.84</v>
      </c>
      <c r="AN150">
        <f t="shared" si="129"/>
        <v>8.919816985003182E-3</v>
      </c>
      <c r="AO150">
        <v>0.37</v>
      </c>
      <c r="AP150">
        <f t="shared" si="130"/>
        <v>2.1293616979802836E-3</v>
      </c>
      <c r="AQ150">
        <v>0</v>
      </c>
      <c r="AR150">
        <f t="shared" si="131"/>
        <v>0</v>
      </c>
      <c r="AS150">
        <v>0</v>
      </c>
      <c r="AT150">
        <f t="shared" si="132"/>
        <v>0</v>
      </c>
      <c r="AU150">
        <v>0</v>
      </c>
      <c r="AV150">
        <f t="shared" si="133"/>
        <v>0</v>
      </c>
      <c r="AW150">
        <v>0</v>
      </c>
      <c r="AX150">
        <f t="shared" si="134"/>
        <v>0</v>
      </c>
      <c r="AY150">
        <v>0</v>
      </c>
      <c r="AZ150">
        <f t="shared" si="135"/>
        <v>0</v>
      </c>
      <c r="BA150">
        <v>0</v>
      </c>
      <c r="BB150">
        <f t="shared" si="136"/>
        <v>0</v>
      </c>
      <c r="BC150">
        <v>0</v>
      </c>
      <c r="BD150">
        <f t="shared" si="137"/>
        <v>0</v>
      </c>
      <c r="BE150">
        <v>0</v>
      </c>
      <c r="BF150">
        <f t="shared" si="138"/>
        <v>0</v>
      </c>
      <c r="BG150">
        <v>0</v>
      </c>
      <c r="BH150">
        <f t="shared" si="139"/>
        <v>0</v>
      </c>
      <c r="BI150">
        <v>0</v>
      </c>
      <c r="BJ150">
        <f t="shared" si="140"/>
        <v>0</v>
      </c>
      <c r="BK150">
        <v>0</v>
      </c>
      <c r="BL150">
        <f t="shared" si="141"/>
        <v>0</v>
      </c>
      <c r="BM150">
        <v>0</v>
      </c>
      <c r="BN150">
        <f t="shared" si="142"/>
        <v>0</v>
      </c>
      <c r="BO150">
        <v>0</v>
      </c>
      <c r="BP150">
        <f t="shared" si="143"/>
        <v>0</v>
      </c>
      <c r="BQ150">
        <v>0</v>
      </c>
      <c r="BR150">
        <f t="shared" si="144"/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f t="shared" si="145"/>
        <v>0</v>
      </c>
      <c r="DE150">
        <v>0</v>
      </c>
      <c r="DF150">
        <f t="shared" si="146"/>
        <v>0</v>
      </c>
      <c r="DG150">
        <v>0</v>
      </c>
      <c r="DH150">
        <f t="shared" si="147"/>
        <v>0</v>
      </c>
      <c r="DI150">
        <v>0</v>
      </c>
      <c r="DJ150">
        <f t="shared" si="148"/>
        <v>0</v>
      </c>
      <c r="DK150">
        <v>39.89</v>
      </c>
      <c r="DL150">
        <f t="shared" si="149"/>
        <v>0.27500717597501406</v>
      </c>
      <c r="DM150">
        <v>59.89</v>
      </c>
      <c r="DN150">
        <f t="shared" si="150"/>
        <v>0.72067050705811797</v>
      </c>
      <c r="DO150">
        <v>0.12</v>
      </c>
      <c r="DP150">
        <f t="shared" si="151"/>
        <v>1.4078174620982067E-3</v>
      </c>
      <c r="DQ150">
        <v>0</v>
      </c>
      <c r="DR150">
        <f t="shared" si="152"/>
        <v>0</v>
      </c>
      <c r="DS150">
        <v>0</v>
      </c>
      <c r="DT150">
        <f t="shared" si="153"/>
        <v>0</v>
      </c>
      <c r="DU150">
        <v>0</v>
      </c>
      <c r="DV150">
        <f t="shared" si="154"/>
        <v>0</v>
      </c>
      <c r="DW150">
        <v>0.05</v>
      </c>
      <c r="DX150">
        <f t="shared" si="155"/>
        <v>1.1239617375934866E-3</v>
      </c>
      <c r="DY150">
        <v>0</v>
      </c>
      <c r="DZ150">
        <f t="shared" si="156"/>
        <v>0</v>
      </c>
      <c r="EA150">
        <v>0</v>
      </c>
      <c r="EB150">
        <f t="shared" si="157"/>
        <v>0</v>
      </c>
      <c r="EC150">
        <v>0</v>
      </c>
      <c r="ED150">
        <f t="shared" si="158"/>
        <v>0</v>
      </c>
      <c r="EE150">
        <v>0</v>
      </c>
      <c r="EF150">
        <f t="shared" si="159"/>
        <v>0</v>
      </c>
      <c r="EG150">
        <v>0</v>
      </c>
      <c r="EH150">
        <f t="shared" si="160"/>
        <v>0</v>
      </c>
      <c r="EI150">
        <v>7.0000000000000007E-2</v>
      </c>
      <c r="EJ150">
        <f t="shared" si="161"/>
        <v>1.7905377671763273E-3</v>
      </c>
      <c r="EK150">
        <v>0</v>
      </c>
      <c r="EL150">
        <f t="shared" si="162"/>
        <v>0</v>
      </c>
      <c r="EM150">
        <v>0</v>
      </c>
      <c r="EN150">
        <f t="shared" si="163"/>
        <v>0</v>
      </c>
      <c r="EO150">
        <v>0</v>
      </c>
      <c r="EP150">
        <f t="shared" si="164"/>
        <v>0</v>
      </c>
      <c r="EQ150">
        <v>0</v>
      </c>
      <c r="ER150">
        <f t="shared" si="165"/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 s="3" t="s">
        <v>503</v>
      </c>
      <c r="FF150" t="s">
        <v>264</v>
      </c>
    </row>
    <row r="151" spans="1:162" x14ac:dyDescent="0.45">
      <c r="A151">
        <v>150</v>
      </c>
      <c r="B151" t="s">
        <v>531</v>
      </c>
      <c r="C151" t="s">
        <v>500</v>
      </c>
      <c r="D151" t="s">
        <v>532</v>
      </c>
      <c r="E151" t="s">
        <v>527</v>
      </c>
      <c r="F151" s="2">
        <v>2</v>
      </c>
      <c r="G151">
        <f t="shared" si="168"/>
        <v>456</v>
      </c>
      <c r="H151">
        <f>1773</f>
        <v>1773</v>
      </c>
      <c r="I151">
        <f>232+273</f>
        <v>505</v>
      </c>
      <c r="J151" s="2">
        <f t="shared" si="166"/>
        <v>0.28482797518330516</v>
      </c>
      <c r="L151" t="s">
        <v>373</v>
      </c>
      <c r="M151">
        <v>0</v>
      </c>
      <c r="N151">
        <f t="shared" si="116"/>
        <v>0</v>
      </c>
      <c r="O151">
        <v>0</v>
      </c>
      <c r="P151">
        <f t="shared" si="117"/>
        <v>0</v>
      </c>
      <c r="Q151">
        <v>3.48</v>
      </c>
      <c r="R151">
        <f t="shared" si="118"/>
        <v>3.2736888844848933E-2</v>
      </c>
      <c r="S151">
        <v>0.57999999999999996</v>
      </c>
      <c r="T151">
        <f t="shared" si="119"/>
        <v>5.8291143705214857E-3</v>
      </c>
      <c r="U151">
        <v>0</v>
      </c>
      <c r="V151">
        <f t="shared" si="120"/>
        <v>0</v>
      </c>
      <c r="W151">
        <v>0</v>
      </c>
      <c r="X151">
        <f t="shared" si="121"/>
        <v>0</v>
      </c>
      <c r="Y151">
        <v>0</v>
      </c>
      <c r="Z151">
        <f t="shared" si="122"/>
        <v>0</v>
      </c>
      <c r="AA151">
        <v>0</v>
      </c>
      <c r="AB151">
        <f t="shared" si="123"/>
        <v>0</v>
      </c>
      <c r="AC151">
        <f t="shared" si="115"/>
        <v>94.142999999999972</v>
      </c>
      <c r="AD151">
        <f t="shared" si="124"/>
        <v>0.9307888373497093</v>
      </c>
      <c r="AE151">
        <v>0.31</v>
      </c>
      <c r="AF151">
        <f t="shared" si="125"/>
        <v>1.4251681707655964E-2</v>
      </c>
      <c r="AG151">
        <v>2.1999999999999999E-2</v>
      </c>
      <c r="AH151">
        <f t="shared" si="126"/>
        <v>3.9221924867945655E-4</v>
      </c>
      <c r="AI151">
        <v>2.5000000000000001E-2</v>
      </c>
      <c r="AJ151">
        <f t="shared" si="127"/>
        <v>4.3046976022474844E-4</v>
      </c>
      <c r="AK151">
        <v>0.23</v>
      </c>
      <c r="AL151">
        <f t="shared" si="128"/>
        <v>4.521610035376775E-3</v>
      </c>
      <c r="AM151">
        <v>0.84</v>
      </c>
      <c r="AN151">
        <f t="shared" si="129"/>
        <v>8.919816985003182E-3</v>
      </c>
      <c r="AO151">
        <v>0.37</v>
      </c>
      <c r="AP151">
        <f t="shared" si="130"/>
        <v>2.1293616979802836E-3</v>
      </c>
      <c r="AQ151">
        <v>0</v>
      </c>
      <c r="AR151">
        <f t="shared" si="131"/>
        <v>0</v>
      </c>
      <c r="AS151">
        <v>0</v>
      </c>
      <c r="AT151">
        <f t="shared" si="132"/>
        <v>0</v>
      </c>
      <c r="AU151">
        <v>0</v>
      </c>
      <c r="AV151">
        <f t="shared" si="133"/>
        <v>0</v>
      </c>
      <c r="AW151">
        <v>0</v>
      </c>
      <c r="AX151">
        <f t="shared" si="134"/>
        <v>0</v>
      </c>
      <c r="AY151">
        <v>0</v>
      </c>
      <c r="AZ151">
        <f t="shared" si="135"/>
        <v>0</v>
      </c>
      <c r="BA151">
        <v>0</v>
      </c>
      <c r="BB151">
        <f t="shared" si="136"/>
        <v>0</v>
      </c>
      <c r="BC151">
        <v>0</v>
      </c>
      <c r="BD151">
        <f t="shared" si="137"/>
        <v>0</v>
      </c>
      <c r="BE151">
        <v>0</v>
      </c>
      <c r="BF151">
        <f t="shared" si="138"/>
        <v>0</v>
      </c>
      <c r="BG151">
        <v>0</v>
      </c>
      <c r="BH151">
        <f t="shared" si="139"/>
        <v>0</v>
      </c>
      <c r="BI151">
        <v>0</v>
      </c>
      <c r="BJ151">
        <f t="shared" si="140"/>
        <v>0</v>
      </c>
      <c r="BK151">
        <v>0</v>
      </c>
      <c r="BL151">
        <f t="shared" si="141"/>
        <v>0</v>
      </c>
      <c r="BM151">
        <v>0</v>
      </c>
      <c r="BN151">
        <f t="shared" si="142"/>
        <v>0</v>
      </c>
      <c r="BO151">
        <v>0</v>
      </c>
      <c r="BP151">
        <f t="shared" si="143"/>
        <v>0</v>
      </c>
      <c r="BQ151">
        <v>0</v>
      </c>
      <c r="BR151">
        <f t="shared" si="144"/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f t="shared" si="145"/>
        <v>0</v>
      </c>
      <c r="DE151">
        <v>0</v>
      </c>
      <c r="DF151">
        <f t="shared" si="146"/>
        <v>0</v>
      </c>
      <c r="DG151">
        <v>0</v>
      </c>
      <c r="DH151">
        <f t="shared" si="147"/>
        <v>0</v>
      </c>
      <c r="DI151">
        <v>0</v>
      </c>
      <c r="DJ151">
        <f t="shared" si="148"/>
        <v>0</v>
      </c>
      <c r="DK151">
        <v>39.89</v>
      </c>
      <c r="DL151">
        <f t="shared" si="149"/>
        <v>0.27500717597501406</v>
      </c>
      <c r="DM151">
        <v>59.89</v>
      </c>
      <c r="DN151">
        <f t="shared" si="150"/>
        <v>0.72067050705811797</v>
      </c>
      <c r="DO151">
        <v>0.12</v>
      </c>
      <c r="DP151">
        <f t="shared" si="151"/>
        <v>1.4078174620982067E-3</v>
      </c>
      <c r="DQ151">
        <v>0</v>
      </c>
      <c r="DR151">
        <f t="shared" si="152"/>
        <v>0</v>
      </c>
      <c r="DS151">
        <v>0</v>
      </c>
      <c r="DT151">
        <f t="shared" si="153"/>
        <v>0</v>
      </c>
      <c r="DU151">
        <v>0</v>
      </c>
      <c r="DV151">
        <f t="shared" si="154"/>
        <v>0</v>
      </c>
      <c r="DW151">
        <v>0.05</v>
      </c>
      <c r="DX151">
        <f t="shared" si="155"/>
        <v>1.1239617375934866E-3</v>
      </c>
      <c r="DY151">
        <v>0</v>
      </c>
      <c r="DZ151">
        <f t="shared" si="156"/>
        <v>0</v>
      </c>
      <c r="EA151">
        <v>0</v>
      </c>
      <c r="EB151">
        <f t="shared" si="157"/>
        <v>0</v>
      </c>
      <c r="EC151">
        <v>0</v>
      </c>
      <c r="ED151">
        <f t="shared" si="158"/>
        <v>0</v>
      </c>
      <c r="EE151">
        <v>0</v>
      </c>
      <c r="EF151">
        <f t="shared" si="159"/>
        <v>0</v>
      </c>
      <c r="EG151">
        <v>0</v>
      </c>
      <c r="EH151">
        <f t="shared" si="160"/>
        <v>0</v>
      </c>
      <c r="EI151">
        <v>7.0000000000000007E-2</v>
      </c>
      <c r="EJ151">
        <f t="shared" si="161"/>
        <v>1.7905377671763273E-3</v>
      </c>
      <c r="EK151">
        <v>0</v>
      </c>
      <c r="EL151">
        <f t="shared" si="162"/>
        <v>0</v>
      </c>
      <c r="EM151">
        <v>0</v>
      </c>
      <c r="EN151">
        <f t="shared" si="163"/>
        <v>0</v>
      </c>
      <c r="EO151">
        <v>0</v>
      </c>
      <c r="EP151">
        <f t="shared" si="164"/>
        <v>0</v>
      </c>
      <c r="EQ151">
        <v>0</v>
      </c>
      <c r="ER151">
        <f t="shared" si="165"/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 s="3" t="s">
        <v>503</v>
      </c>
      <c r="FF151" t="s">
        <v>264</v>
      </c>
    </row>
    <row r="152" spans="1:162" x14ac:dyDescent="0.45">
      <c r="A152">
        <v>151</v>
      </c>
      <c r="B152" t="s">
        <v>531</v>
      </c>
      <c r="C152" t="s">
        <v>500</v>
      </c>
      <c r="D152" t="s">
        <v>532</v>
      </c>
      <c r="E152" t="s">
        <v>527</v>
      </c>
      <c r="F152" s="2">
        <v>2</v>
      </c>
      <c r="G152">
        <f t="shared" si="168"/>
        <v>456</v>
      </c>
      <c r="H152">
        <f>1773</f>
        <v>1773</v>
      </c>
      <c r="I152">
        <f>343+273</f>
        <v>616</v>
      </c>
      <c r="J152" s="2">
        <f t="shared" si="166"/>
        <v>0.34743372814438805</v>
      </c>
      <c r="L152" t="s">
        <v>373</v>
      </c>
      <c r="M152">
        <v>0</v>
      </c>
      <c r="N152">
        <f t="shared" si="116"/>
        <v>0</v>
      </c>
      <c r="O152">
        <v>0</v>
      </c>
      <c r="P152">
        <f t="shared" si="117"/>
        <v>0</v>
      </c>
      <c r="Q152">
        <v>3.48</v>
      </c>
      <c r="R152">
        <f t="shared" si="118"/>
        <v>3.2736888844848933E-2</v>
      </c>
      <c r="S152">
        <v>0.57999999999999996</v>
      </c>
      <c r="T152">
        <f t="shared" si="119"/>
        <v>5.8291143705214857E-3</v>
      </c>
      <c r="U152">
        <v>0</v>
      </c>
      <c r="V152">
        <f t="shared" si="120"/>
        <v>0</v>
      </c>
      <c r="W152">
        <v>0</v>
      </c>
      <c r="X152">
        <f t="shared" si="121"/>
        <v>0</v>
      </c>
      <c r="Y152">
        <v>0</v>
      </c>
      <c r="Z152">
        <f t="shared" si="122"/>
        <v>0</v>
      </c>
      <c r="AA152">
        <v>0</v>
      </c>
      <c r="AB152">
        <f t="shared" si="123"/>
        <v>0</v>
      </c>
      <c r="AC152">
        <f t="shared" si="115"/>
        <v>94.142999999999972</v>
      </c>
      <c r="AD152">
        <f t="shared" si="124"/>
        <v>0.9307888373497093</v>
      </c>
      <c r="AE152">
        <v>0.31</v>
      </c>
      <c r="AF152">
        <f t="shared" si="125"/>
        <v>1.4251681707655964E-2</v>
      </c>
      <c r="AG152">
        <v>2.1999999999999999E-2</v>
      </c>
      <c r="AH152">
        <f t="shared" si="126"/>
        <v>3.9221924867945655E-4</v>
      </c>
      <c r="AI152">
        <v>2.5000000000000001E-2</v>
      </c>
      <c r="AJ152">
        <f t="shared" si="127"/>
        <v>4.3046976022474844E-4</v>
      </c>
      <c r="AK152">
        <v>0.23</v>
      </c>
      <c r="AL152">
        <f t="shared" si="128"/>
        <v>4.521610035376775E-3</v>
      </c>
      <c r="AM152">
        <v>0.84</v>
      </c>
      <c r="AN152">
        <f t="shared" si="129"/>
        <v>8.919816985003182E-3</v>
      </c>
      <c r="AO152">
        <v>0.37</v>
      </c>
      <c r="AP152">
        <f t="shared" si="130"/>
        <v>2.1293616979802836E-3</v>
      </c>
      <c r="AQ152">
        <v>0</v>
      </c>
      <c r="AR152">
        <f t="shared" si="131"/>
        <v>0</v>
      </c>
      <c r="AS152">
        <v>0</v>
      </c>
      <c r="AT152">
        <f t="shared" si="132"/>
        <v>0</v>
      </c>
      <c r="AU152">
        <v>0</v>
      </c>
      <c r="AV152">
        <f t="shared" si="133"/>
        <v>0</v>
      </c>
      <c r="AW152">
        <v>0</v>
      </c>
      <c r="AX152">
        <f t="shared" si="134"/>
        <v>0</v>
      </c>
      <c r="AY152">
        <v>0</v>
      </c>
      <c r="AZ152">
        <f t="shared" si="135"/>
        <v>0</v>
      </c>
      <c r="BA152">
        <v>0</v>
      </c>
      <c r="BB152">
        <f t="shared" si="136"/>
        <v>0</v>
      </c>
      <c r="BC152">
        <v>0</v>
      </c>
      <c r="BD152">
        <f t="shared" si="137"/>
        <v>0</v>
      </c>
      <c r="BE152">
        <v>0</v>
      </c>
      <c r="BF152">
        <f t="shared" si="138"/>
        <v>0</v>
      </c>
      <c r="BG152">
        <v>0</v>
      </c>
      <c r="BH152">
        <f t="shared" si="139"/>
        <v>0</v>
      </c>
      <c r="BI152">
        <v>0</v>
      </c>
      <c r="BJ152">
        <f t="shared" si="140"/>
        <v>0</v>
      </c>
      <c r="BK152">
        <v>0</v>
      </c>
      <c r="BL152">
        <f t="shared" si="141"/>
        <v>0</v>
      </c>
      <c r="BM152">
        <v>0</v>
      </c>
      <c r="BN152">
        <f t="shared" si="142"/>
        <v>0</v>
      </c>
      <c r="BO152">
        <v>0</v>
      </c>
      <c r="BP152">
        <f t="shared" si="143"/>
        <v>0</v>
      </c>
      <c r="BQ152">
        <v>0</v>
      </c>
      <c r="BR152">
        <f t="shared" si="144"/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f t="shared" si="145"/>
        <v>0</v>
      </c>
      <c r="DE152">
        <v>0</v>
      </c>
      <c r="DF152">
        <f t="shared" si="146"/>
        <v>0</v>
      </c>
      <c r="DG152">
        <v>0</v>
      </c>
      <c r="DH152">
        <f t="shared" si="147"/>
        <v>0</v>
      </c>
      <c r="DI152">
        <v>0</v>
      </c>
      <c r="DJ152">
        <f t="shared" si="148"/>
        <v>0</v>
      </c>
      <c r="DK152">
        <v>39.89</v>
      </c>
      <c r="DL152">
        <f t="shared" si="149"/>
        <v>0.27500717597501406</v>
      </c>
      <c r="DM152">
        <v>59.89</v>
      </c>
      <c r="DN152">
        <f t="shared" si="150"/>
        <v>0.72067050705811797</v>
      </c>
      <c r="DO152">
        <v>0.12</v>
      </c>
      <c r="DP152">
        <f t="shared" si="151"/>
        <v>1.4078174620982067E-3</v>
      </c>
      <c r="DQ152">
        <v>0</v>
      </c>
      <c r="DR152">
        <f t="shared" si="152"/>
        <v>0</v>
      </c>
      <c r="DS152">
        <v>0</v>
      </c>
      <c r="DT152">
        <f t="shared" si="153"/>
        <v>0</v>
      </c>
      <c r="DU152">
        <v>0</v>
      </c>
      <c r="DV152">
        <f t="shared" si="154"/>
        <v>0</v>
      </c>
      <c r="DW152">
        <v>0.05</v>
      </c>
      <c r="DX152">
        <f t="shared" si="155"/>
        <v>1.1239617375934866E-3</v>
      </c>
      <c r="DY152">
        <v>0</v>
      </c>
      <c r="DZ152">
        <f t="shared" si="156"/>
        <v>0</v>
      </c>
      <c r="EA152">
        <v>0</v>
      </c>
      <c r="EB152">
        <f t="shared" si="157"/>
        <v>0</v>
      </c>
      <c r="EC152">
        <v>0</v>
      </c>
      <c r="ED152">
        <f t="shared" si="158"/>
        <v>0</v>
      </c>
      <c r="EE152">
        <v>0</v>
      </c>
      <c r="EF152">
        <f t="shared" si="159"/>
        <v>0</v>
      </c>
      <c r="EG152">
        <v>0</v>
      </c>
      <c r="EH152">
        <f t="shared" si="160"/>
        <v>0</v>
      </c>
      <c r="EI152">
        <v>7.0000000000000007E-2</v>
      </c>
      <c r="EJ152">
        <f t="shared" si="161"/>
        <v>1.7905377671763273E-3</v>
      </c>
      <c r="EK152">
        <v>0</v>
      </c>
      <c r="EL152">
        <f t="shared" si="162"/>
        <v>0</v>
      </c>
      <c r="EM152">
        <v>0</v>
      </c>
      <c r="EN152">
        <f t="shared" si="163"/>
        <v>0</v>
      </c>
      <c r="EO152">
        <v>0</v>
      </c>
      <c r="EP152">
        <f t="shared" si="164"/>
        <v>0</v>
      </c>
      <c r="EQ152">
        <v>0</v>
      </c>
      <c r="ER152">
        <f t="shared" si="165"/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 s="3" t="s">
        <v>503</v>
      </c>
      <c r="FF152" t="s">
        <v>264</v>
      </c>
    </row>
    <row r="153" spans="1:162" x14ac:dyDescent="0.45">
      <c r="A153">
        <v>152</v>
      </c>
      <c r="B153" t="s">
        <v>531</v>
      </c>
      <c r="C153" t="s">
        <v>500</v>
      </c>
      <c r="D153" t="s">
        <v>533</v>
      </c>
      <c r="E153" t="s">
        <v>527</v>
      </c>
      <c r="F153" s="2">
        <v>2</v>
      </c>
      <c r="G153">
        <f t="shared" si="168"/>
        <v>456</v>
      </c>
      <c r="H153">
        <f>1773</f>
        <v>1773</v>
      </c>
      <c r="I153">
        <f>232+273</f>
        <v>505</v>
      </c>
      <c r="J153" s="2">
        <f t="shared" si="166"/>
        <v>0.28482797518330516</v>
      </c>
      <c r="L153" t="s">
        <v>373</v>
      </c>
      <c r="M153">
        <v>0</v>
      </c>
      <c r="N153">
        <f t="shared" si="116"/>
        <v>0</v>
      </c>
      <c r="O153">
        <v>0</v>
      </c>
      <c r="P153">
        <f t="shared" si="117"/>
        <v>0</v>
      </c>
      <c r="Q153">
        <v>3.48</v>
      </c>
      <c r="R153">
        <f t="shared" si="118"/>
        <v>3.2736888844848933E-2</v>
      </c>
      <c r="S153">
        <v>0.57999999999999996</v>
      </c>
      <c r="T153">
        <f t="shared" si="119"/>
        <v>5.8291143705214857E-3</v>
      </c>
      <c r="U153">
        <v>0</v>
      </c>
      <c r="V153">
        <f t="shared" si="120"/>
        <v>0</v>
      </c>
      <c r="W153">
        <v>0</v>
      </c>
      <c r="X153">
        <f t="shared" si="121"/>
        <v>0</v>
      </c>
      <c r="Y153">
        <v>0</v>
      </c>
      <c r="Z153">
        <f t="shared" si="122"/>
        <v>0</v>
      </c>
      <c r="AA153">
        <v>0</v>
      </c>
      <c r="AB153">
        <f t="shared" si="123"/>
        <v>0</v>
      </c>
      <c r="AC153">
        <f t="shared" si="115"/>
        <v>94.142999999999972</v>
      </c>
      <c r="AD153">
        <f t="shared" si="124"/>
        <v>0.9307888373497093</v>
      </c>
      <c r="AE153">
        <v>0.31</v>
      </c>
      <c r="AF153">
        <f t="shared" si="125"/>
        <v>1.4251681707655964E-2</v>
      </c>
      <c r="AG153">
        <v>2.1999999999999999E-2</v>
      </c>
      <c r="AH153">
        <f t="shared" si="126"/>
        <v>3.9221924867945655E-4</v>
      </c>
      <c r="AI153">
        <v>2.5000000000000001E-2</v>
      </c>
      <c r="AJ153">
        <f t="shared" si="127"/>
        <v>4.3046976022474844E-4</v>
      </c>
      <c r="AK153">
        <v>0.23</v>
      </c>
      <c r="AL153">
        <f t="shared" si="128"/>
        <v>4.521610035376775E-3</v>
      </c>
      <c r="AM153">
        <v>0.84</v>
      </c>
      <c r="AN153">
        <f t="shared" si="129"/>
        <v>8.919816985003182E-3</v>
      </c>
      <c r="AO153">
        <v>0.37</v>
      </c>
      <c r="AP153">
        <f t="shared" si="130"/>
        <v>2.1293616979802836E-3</v>
      </c>
      <c r="AQ153">
        <v>0</v>
      </c>
      <c r="AR153">
        <f t="shared" si="131"/>
        <v>0</v>
      </c>
      <c r="AS153">
        <v>0</v>
      </c>
      <c r="AT153">
        <f t="shared" si="132"/>
        <v>0</v>
      </c>
      <c r="AU153">
        <v>0</v>
      </c>
      <c r="AV153">
        <f t="shared" si="133"/>
        <v>0</v>
      </c>
      <c r="AW153">
        <v>0</v>
      </c>
      <c r="AX153">
        <f t="shared" si="134"/>
        <v>0</v>
      </c>
      <c r="AY153">
        <v>0</v>
      </c>
      <c r="AZ153">
        <f t="shared" si="135"/>
        <v>0</v>
      </c>
      <c r="BA153">
        <v>0</v>
      </c>
      <c r="BB153">
        <f t="shared" si="136"/>
        <v>0</v>
      </c>
      <c r="BC153">
        <v>0</v>
      </c>
      <c r="BD153">
        <f t="shared" si="137"/>
        <v>0</v>
      </c>
      <c r="BE153">
        <v>0</v>
      </c>
      <c r="BF153">
        <f t="shared" si="138"/>
        <v>0</v>
      </c>
      <c r="BG153">
        <v>0</v>
      </c>
      <c r="BH153">
        <f t="shared" si="139"/>
        <v>0</v>
      </c>
      <c r="BI153">
        <v>0</v>
      </c>
      <c r="BJ153">
        <f t="shared" si="140"/>
        <v>0</v>
      </c>
      <c r="BK153">
        <v>0</v>
      </c>
      <c r="BL153">
        <f t="shared" si="141"/>
        <v>0</v>
      </c>
      <c r="BM153">
        <v>0</v>
      </c>
      <c r="BN153">
        <f t="shared" si="142"/>
        <v>0</v>
      </c>
      <c r="BO153">
        <v>0</v>
      </c>
      <c r="BP153">
        <f t="shared" si="143"/>
        <v>0</v>
      </c>
      <c r="BQ153">
        <v>0</v>
      </c>
      <c r="BR153">
        <f t="shared" si="144"/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f t="shared" si="145"/>
        <v>0</v>
      </c>
      <c r="DE153">
        <v>0</v>
      </c>
      <c r="DF153">
        <f t="shared" si="146"/>
        <v>0</v>
      </c>
      <c r="DG153">
        <v>0</v>
      </c>
      <c r="DH153">
        <f t="shared" si="147"/>
        <v>0</v>
      </c>
      <c r="DI153">
        <v>0</v>
      </c>
      <c r="DJ153">
        <f t="shared" si="148"/>
        <v>0</v>
      </c>
      <c r="DK153">
        <v>39.89</v>
      </c>
      <c r="DL153">
        <f t="shared" si="149"/>
        <v>0.27500717597501406</v>
      </c>
      <c r="DM153">
        <v>59.89</v>
      </c>
      <c r="DN153">
        <f t="shared" si="150"/>
        <v>0.72067050705811797</v>
      </c>
      <c r="DO153">
        <v>0.12</v>
      </c>
      <c r="DP153">
        <f t="shared" si="151"/>
        <v>1.4078174620982067E-3</v>
      </c>
      <c r="DQ153">
        <v>0</v>
      </c>
      <c r="DR153">
        <f t="shared" si="152"/>
        <v>0</v>
      </c>
      <c r="DS153">
        <v>0</v>
      </c>
      <c r="DT153">
        <f t="shared" si="153"/>
        <v>0</v>
      </c>
      <c r="DU153">
        <v>0</v>
      </c>
      <c r="DV153">
        <f t="shared" si="154"/>
        <v>0</v>
      </c>
      <c r="DW153">
        <v>0.05</v>
      </c>
      <c r="DX153">
        <f t="shared" si="155"/>
        <v>1.1239617375934866E-3</v>
      </c>
      <c r="DY153">
        <v>0</v>
      </c>
      <c r="DZ153">
        <f t="shared" si="156"/>
        <v>0</v>
      </c>
      <c r="EA153">
        <v>0</v>
      </c>
      <c r="EB153">
        <f t="shared" si="157"/>
        <v>0</v>
      </c>
      <c r="EC153">
        <v>0</v>
      </c>
      <c r="ED153">
        <f t="shared" si="158"/>
        <v>0</v>
      </c>
      <c r="EE153">
        <v>0</v>
      </c>
      <c r="EF153">
        <f t="shared" si="159"/>
        <v>0</v>
      </c>
      <c r="EG153">
        <v>0</v>
      </c>
      <c r="EH153">
        <f t="shared" si="160"/>
        <v>0</v>
      </c>
      <c r="EI153">
        <v>7.0000000000000007E-2</v>
      </c>
      <c r="EJ153">
        <f t="shared" si="161"/>
        <v>1.7905377671763273E-3</v>
      </c>
      <c r="EK153">
        <v>0</v>
      </c>
      <c r="EL153">
        <f t="shared" si="162"/>
        <v>0</v>
      </c>
      <c r="EM153">
        <v>0</v>
      </c>
      <c r="EN153">
        <f t="shared" si="163"/>
        <v>0</v>
      </c>
      <c r="EO153">
        <v>0</v>
      </c>
      <c r="EP153">
        <f t="shared" si="164"/>
        <v>0</v>
      </c>
      <c r="EQ153">
        <v>0</v>
      </c>
      <c r="ER153">
        <f t="shared" si="165"/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 s="3" t="s">
        <v>503</v>
      </c>
      <c r="FF153" t="s">
        <v>264</v>
      </c>
    </row>
    <row r="154" spans="1:162" x14ac:dyDescent="0.45">
      <c r="A154">
        <v>153</v>
      </c>
      <c r="B154" t="s">
        <v>531</v>
      </c>
      <c r="C154" t="s">
        <v>500</v>
      </c>
      <c r="D154" t="s">
        <v>533</v>
      </c>
      <c r="E154" t="s">
        <v>527</v>
      </c>
      <c r="F154" s="2">
        <v>2</v>
      </c>
      <c r="G154">
        <f t="shared" si="168"/>
        <v>456</v>
      </c>
      <c r="H154">
        <f>1773</f>
        <v>1773</v>
      </c>
      <c r="I154">
        <v>616</v>
      </c>
      <c r="J154" s="2">
        <f t="shared" si="166"/>
        <v>0.34743372814438805</v>
      </c>
      <c r="L154" t="s">
        <v>373</v>
      </c>
      <c r="M154">
        <v>0</v>
      </c>
      <c r="N154">
        <f t="shared" si="116"/>
        <v>0</v>
      </c>
      <c r="O154">
        <v>0</v>
      </c>
      <c r="P154">
        <f t="shared" si="117"/>
        <v>0</v>
      </c>
      <c r="Q154">
        <v>3.48</v>
      </c>
      <c r="R154">
        <f t="shared" si="118"/>
        <v>3.2736888844848933E-2</v>
      </c>
      <c r="S154">
        <v>0.57999999999999996</v>
      </c>
      <c r="T154">
        <f t="shared" si="119"/>
        <v>5.8291143705214857E-3</v>
      </c>
      <c r="U154">
        <v>0</v>
      </c>
      <c r="V154">
        <f t="shared" si="120"/>
        <v>0</v>
      </c>
      <c r="W154">
        <v>0</v>
      </c>
      <c r="X154">
        <f t="shared" si="121"/>
        <v>0</v>
      </c>
      <c r="Y154">
        <v>0</v>
      </c>
      <c r="Z154">
        <f t="shared" si="122"/>
        <v>0</v>
      </c>
      <c r="AA154">
        <v>0</v>
      </c>
      <c r="AB154">
        <f t="shared" si="123"/>
        <v>0</v>
      </c>
      <c r="AC154">
        <f t="shared" si="115"/>
        <v>94.142999999999972</v>
      </c>
      <c r="AD154">
        <f t="shared" si="124"/>
        <v>0.9307888373497093</v>
      </c>
      <c r="AE154">
        <v>0.31</v>
      </c>
      <c r="AF154">
        <f t="shared" si="125"/>
        <v>1.4251681707655964E-2</v>
      </c>
      <c r="AG154">
        <v>2.1999999999999999E-2</v>
      </c>
      <c r="AH154">
        <f t="shared" si="126"/>
        <v>3.9221924867945655E-4</v>
      </c>
      <c r="AI154">
        <v>2.5000000000000001E-2</v>
      </c>
      <c r="AJ154">
        <f t="shared" si="127"/>
        <v>4.3046976022474844E-4</v>
      </c>
      <c r="AK154">
        <v>0.23</v>
      </c>
      <c r="AL154">
        <f t="shared" si="128"/>
        <v>4.521610035376775E-3</v>
      </c>
      <c r="AM154">
        <v>0.84</v>
      </c>
      <c r="AN154">
        <f t="shared" si="129"/>
        <v>8.919816985003182E-3</v>
      </c>
      <c r="AO154">
        <v>0.37</v>
      </c>
      <c r="AP154">
        <f t="shared" si="130"/>
        <v>2.1293616979802836E-3</v>
      </c>
      <c r="AQ154">
        <v>0</v>
      </c>
      <c r="AR154">
        <f t="shared" si="131"/>
        <v>0</v>
      </c>
      <c r="AS154">
        <v>0</v>
      </c>
      <c r="AT154">
        <f t="shared" si="132"/>
        <v>0</v>
      </c>
      <c r="AU154">
        <v>0</v>
      </c>
      <c r="AV154">
        <f t="shared" si="133"/>
        <v>0</v>
      </c>
      <c r="AW154">
        <v>0</v>
      </c>
      <c r="AX154">
        <f t="shared" si="134"/>
        <v>0</v>
      </c>
      <c r="AY154">
        <v>0</v>
      </c>
      <c r="AZ154">
        <f t="shared" si="135"/>
        <v>0</v>
      </c>
      <c r="BA154">
        <v>0</v>
      </c>
      <c r="BB154">
        <f t="shared" si="136"/>
        <v>0</v>
      </c>
      <c r="BC154">
        <v>0</v>
      </c>
      <c r="BD154">
        <f t="shared" si="137"/>
        <v>0</v>
      </c>
      <c r="BE154">
        <v>0</v>
      </c>
      <c r="BF154">
        <f t="shared" si="138"/>
        <v>0</v>
      </c>
      <c r="BG154">
        <v>0</v>
      </c>
      <c r="BH154">
        <f t="shared" si="139"/>
        <v>0</v>
      </c>
      <c r="BI154">
        <v>0</v>
      </c>
      <c r="BJ154">
        <f t="shared" si="140"/>
        <v>0</v>
      </c>
      <c r="BK154">
        <v>0</v>
      </c>
      <c r="BL154">
        <f t="shared" si="141"/>
        <v>0</v>
      </c>
      <c r="BM154">
        <v>0</v>
      </c>
      <c r="BN154">
        <f t="shared" si="142"/>
        <v>0</v>
      </c>
      <c r="BO154">
        <v>0</v>
      </c>
      <c r="BP154">
        <f t="shared" si="143"/>
        <v>0</v>
      </c>
      <c r="BQ154">
        <v>0</v>
      </c>
      <c r="BR154">
        <f t="shared" si="144"/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f t="shared" si="145"/>
        <v>0</v>
      </c>
      <c r="DE154">
        <v>0</v>
      </c>
      <c r="DF154">
        <f t="shared" si="146"/>
        <v>0</v>
      </c>
      <c r="DG154">
        <v>0</v>
      </c>
      <c r="DH154">
        <f t="shared" si="147"/>
        <v>0</v>
      </c>
      <c r="DI154">
        <v>0</v>
      </c>
      <c r="DJ154">
        <f t="shared" si="148"/>
        <v>0</v>
      </c>
      <c r="DK154">
        <v>39.89</v>
      </c>
      <c r="DL154">
        <f t="shared" si="149"/>
        <v>0.27500717597501406</v>
      </c>
      <c r="DM154">
        <v>59.89</v>
      </c>
      <c r="DN154">
        <f t="shared" si="150"/>
        <v>0.72067050705811797</v>
      </c>
      <c r="DO154">
        <v>0.12</v>
      </c>
      <c r="DP154">
        <f t="shared" si="151"/>
        <v>1.4078174620982067E-3</v>
      </c>
      <c r="DQ154">
        <v>0</v>
      </c>
      <c r="DR154">
        <f t="shared" si="152"/>
        <v>0</v>
      </c>
      <c r="DS154">
        <v>0</v>
      </c>
      <c r="DT154">
        <f t="shared" si="153"/>
        <v>0</v>
      </c>
      <c r="DU154">
        <v>0</v>
      </c>
      <c r="DV154">
        <f t="shared" si="154"/>
        <v>0</v>
      </c>
      <c r="DW154">
        <v>0.05</v>
      </c>
      <c r="DX154">
        <f t="shared" si="155"/>
        <v>1.1239617375934866E-3</v>
      </c>
      <c r="DY154">
        <v>0</v>
      </c>
      <c r="DZ154">
        <f t="shared" si="156"/>
        <v>0</v>
      </c>
      <c r="EA154">
        <v>0</v>
      </c>
      <c r="EB154">
        <f t="shared" si="157"/>
        <v>0</v>
      </c>
      <c r="EC154">
        <v>0</v>
      </c>
      <c r="ED154">
        <f t="shared" si="158"/>
        <v>0</v>
      </c>
      <c r="EE154">
        <v>0</v>
      </c>
      <c r="EF154">
        <f t="shared" si="159"/>
        <v>0</v>
      </c>
      <c r="EG154">
        <v>0</v>
      </c>
      <c r="EH154">
        <f t="shared" si="160"/>
        <v>0</v>
      </c>
      <c r="EI154">
        <v>7.0000000000000007E-2</v>
      </c>
      <c r="EJ154">
        <f t="shared" si="161"/>
        <v>1.7905377671763273E-3</v>
      </c>
      <c r="EK154">
        <v>0</v>
      </c>
      <c r="EL154">
        <f t="shared" si="162"/>
        <v>0</v>
      </c>
      <c r="EM154">
        <v>0</v>
      </c>
      <c r="EN154">
        <f t="shared" si="163"/>
        <v>0</v>
      </c>
      <c r="EO154">
        <v>0</v>
      </c>
      <c r="EP154">
        <f t="shared" si="164"/>
        <v>0</v>
      </c>
      <c r="EQ154">
        <v>0</v>
      </c>
      <c r="ER154">
        <f t="shared" si="165"/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 s="3" t="s">
        <v>503</v>
      </c>
      <c r="FF154" t="s">
        <v>264</v>
      </c>
    </row>
    <row r="155" spans="1:162" x14ac:dyDescent="0.45">
      <c r="A155">
        <v>154</v>
      </c>
      <c r="B155" t="s">
        <v>531</v>
      </c>
      <c r="C155" t="s">
        <v>500</v>
      </c>
      <c r="D155" t="s">
        <v>534</v>
      </c>
      <c r="E155" t="s">
        <v>527</v>
      </c>
      <c r="F155" s="2">
        <v>0</v>
      </c>
      <c r="G155">
        <f t="shared" si="168"/>
        <v>456</v>
      </c>
      <c r="H155">
        <f>1773</f>
        <v>1773</v>
      </c>
      <c r="I155">
        <f>234+273</f>
        <v>507</v>
      </c>
      <c r="J155" s="2">
        <f t="shared" si="166"/>
        <v>0.2859560067681895</v>
      </c>
      <c r="L155" t="s">
        <v>373</v>
      </c>
      <c r="M155">
        <v>0</v>
      </c>
      <c r="N155">
        <f t="shared" si="116"/>
        <v>0</v>
      </c>
      <c r="O155">
        <v>0</v>
      </c>
      <c r="P155">
        <f t="shared" si="117"/>
        <v>0</v>
      </c>
      <c r="Q155">
        <v>3.48</v>
      </c>
      <c r="R155">
        <f t="shared" si="118"/>
        <v>3.2736888844848933E-2</v>
      </c>
      <c r="S155">
        <v>0.57999999999999996</v>
      </c>
      <c r="T155">
        <f t="shared" si="119"/>
        <v>5.8291143705214857E-3</v>
      </c>
      <c r="U155">
        <v>0</v>
      </c>
      <c r="V155">
        <f t="shared" si="120"/>
        <v>0</v>
      </c>
      <c r="W155">
        <v>0</v>
      </c>
      <c r="X155">
        <f t="shared" si="121"/>
        <v>0</v>
      </c>
      <c r="Y155">
        <v>0</v>
      </c>
      <c r="Z155">
        <f t="shared" si="122"/>
        <v>0</v>
      </c>
      <c r="AA155">
        <v>0</v>
      </c>
      <c r="AB155">
        <f t="shared" si="123"/>
        <v>0</v>
      </c>
      <c r="AC155">
        <f t="shared" si="115"/>
        <v>94.142999999999972</v>
      </c>
      <c r="AD155">
        <f t="shared" si="124"/>
        <v>0.9307888373497093</v>
      </c>
      <c r="AE155">
        <v>0.31</v>
      </c>
      <c r="AF155">
        <f t="shared" si="125"/>
        <v>1.4251681707655964E-2</v>
      </c>
      <c r="AG155">
        <v>2.1999999999999999E-2</v>
      </c>
      <c r="AH155">
        <f t="shared" si="126"/>
        <v>3.9221924867945655E-4</v>
      </c>
      <c r="AI155">
        <v>2.5000000000000001E-2</v>
      </c>
      <c r="AJ155">
        <f t="shared" si="127"/>
        <v>4.3046976022474844E-4</v>
      </c>
      <c r="AK155">
        <v>0.23</v>
      </c>
      <c r="AL155">
        <f t="shared" si="128"/>
        <v>4.521610035376775E-3</v>
      </c>
      <c r="AM155">
        <v>0.84</v>
      </c>
      <c r="AN155">
        <f t="shared" si="129"/>
        <v>8.919816985003182E-3</v>
      </c>
      <c r="AO155">
        <v>0.37</v>
      </c>
      <c r="AP155">
        <f t="shared" si="130"/>
        <v>2.1293616979802836E-3</v>
      </c>
      <c r="AQ155">
        <v>0</v>
      </c>
      <c r="AR155">
        <f t="shared" si="131"/>
        <v>0</v>
      </c>
      <c r="AS155">
        <v>0</v>
      </c>
      <c r="AT155">
        <f t="shared" si="132"/>
        <v>0</v>
      </c>
      <c r="AU155">
        <v>0</v>
      </c>
      <c r="AV155">
        <f t="shared" si="133"/>
        <v>0</v>
      </c>
      <c r="AW155">
        <v>0</v>
      </c>
      <c r="AX155">
        <f t="shared" si="134"/>
        <v>0</v>
      </c>
      <c r="AY155">
        <v>0</v>
      </c>
      <c r="AZ155">
        <f t="shared" si="135"/>
        <v>0</v>
      </c>
      <c r="BA155">
        <v>0</v>
      </c>
      <c r="BB155">
        <f t="shared" si="136"/>
        <v>0</v>
      </c>
      <c r="BC155">
        <v>0</v>
      </c>
      <c r="BD155">
        <f t="shared" si="137"/>
        <v>0</v>
      </c>
      <c r="BE155">
        <v>0</v>
      </c>
      <c r="BF155">
        <f t="shared" si="138"/>
        <v>0</v>
      </c>
      <c r="BG155">
        <v>0</v>
      </c>
      <c r="BH155">
        <f t="shared" si="139"/>
        <v>0</v>
      </c>
      <c r="BI155">
        <v>0</v>
      </c>
      <c r="BJ155">
        <f t="shared" si="140"/>
        <v>0</v>
      </c>
      <c r="BK155">
        <v>0</v>
      </c>
      <c r="BL155">
        <f t="shared" si="141"/>
        <v>0</v>
      </c>
      <c r="BM155">
        <v>0</v>
      </c>
      <c r="BN155">
        <f t="shared" si="142"/>
        <v>0</v>
      </c>
      <c r="BO155">
        <v>0</v>
      </c>
      <c r="BP155">
        <f t="shared" si="143"/>
        <v>0</v>
      </c>
      <c r="BQ155">
        <v>0</v>
      </c>
      <c r="BR155">
        <f t="shared" si="144"/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f t="shared" si="145"/>
        <v>0</v>
      </c>
      <c r="DE155">
        <v>0</v>
      </c>
      <c r="DF155">
        <f t="shared" si="146"/>
        <v>0</v>
      </c>
      <c r="DG155">
        <v>0</v>
      </c>
      <c r="DH155">
        <f t="shared" si="147"/>
        <v>0</v>
      </c>
      <c r="DI155">
        <v>0</v>
      </c>
      <c r="DJ155">
        <f t="shared" si="148"/>
        <v>0</v>
      </c>
      <c r="DK155">
        <v>39.89</v>
      </c>
      <c r="DL155">
        <f t="shared" si="149"/>
        <v>0.27500717597501406</v>
      </c>
      <c r="DM155">
        <v>59.89</v>
      </c>
      <c r="DN155">
        <f t="shared" si="150"/>
        <v>0.72067050705811797</v>
      </c>
      <c r="DO155">
        <v>0.12</v>
      </c>
      <c r="DP155">
        <f t="shared" si="151"/>
        <v>1.4078174620982067E-3</v>
      </c>
      <c r="DQ155">
        <v>0</v>
      </c>
      <c r="DR155">
        <f t="shared" si="152"/>
        <v>0</v>
      </c>
      <c r="DS155">
        <v>0</v>
      </c>
      <c r="DT155">
        <f t="shared" si="153"/>
        <v>0</v>
      </c>
      <c r="DU155">
        <v>0</v>
      </c>
      <c r="DV155">
        <f t="shared" si="154"/>
        <v>0</v>
      </c>
      <c r="DW155">
        <v>0.05</v>
      </c>
      <c r="DX155">
        <f t="shared" si="155"/>
        <v>1.1239617375934866E-3</v>
      </c>
      <c r="DY155">
        <v>0</v>
      </c>
      <c r="DZ155">
        <f t="shared" si="156"/>
        <v>0</v>
      </c>
      <c r="EA155">
        <v>0</v>
      </c>
      <c r="EB155">
        <f t="shared" si="157"/>
        <v>0</v>
      </c>
      <c r="EC155">
        <v>0</v>
      </c>
      <c r="ED155">
        <f t="shared" si="158"/>
        <v>0</v>
      </c>
      <c r="EE155">
        <v>0</v>
      </c>
      <c r="EF155">
        <f t="shared" si="159"/>
        <v>0</v>
      </c>
      <c r="EG155">
        <v>0</v>
      </c>
      <c r="EH155">
        <f t="shared" si="160"/>
        <v>0</v>
      </c>
      <c r="EI155">
        <v>7.0000000000000007E-2</v>
      </c>
      <c r="EJ155">
        <f t="shared" si="161"/>
        <v>1.7905377671763273E-3</v>
      </c>
      <c r="EK155">
        <v>0</v>
      </c>
      <c r="EL155">
        <f t="shared" si="162"/>
        <v>0</v>
      </c>
      <c r="EM155">
        <v>0</v>
      </c>
      <c r="EN155">
        <f t="shared" si="163"/>
        <v>0</v>
      </c>
      <c r="EO155">
        <v>0</v>
      </c>
      <c r="EP155">
        <f t="shared" si="164"/>
        <v>0</v>
      </c>
      <c r="EQ155">
        <v>0</v>
      </c>
      <c r="ER155">
        <f t="shared" si="165"/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 s="3" t="s">
        <v>503</v>
      </c>
      <c r="FF155" t="s">
        <v>264</v>
      </c>
    </row>
    <row r="156" spans="1:162" x14ac:dyDescent="0.45">
      <c r="A156">
        <v>155</v>
      </c>
      <c r="B156" t="s">
        <v>531</v>
      </c>
      <c r="C156" t="s">
        <v>500</v>
      </c>
      <c r="D156" t="s">
        <v>534</v>
      </c>
      <c r="E156" t="s">
        <v>527</v>
      </c>
      <c r="F156" s="2">
        <v>2</v>
      </c>
      <c r="G156">
        <f t="shared" si="168"/>
        <v>456</v>
      </c>
      <c r="H156">
        <f>1773</f>
        <v>1773</v>
      </c>
      <c r="I156">
        <f>343+273</f>
        <v>616</v>
      </c>
      <c r="J156" s="2">
        <f t="shared" si="166"/>
        <v>0.34743372814438805</v>
      </c>
      <c r="L156" t="s">
        <v>373</v>
      </c>
      <c r="M156">
        <v>0</v>
      </c>
      <c r="N156">
        <f t="shared" si="116"/>
        <v>0</v>
      </c>
      <c r="O156">
        <v>0</v>
      </c>
      <c r="P156">
        <f t="shared" si="117"/>
        <v>0</v>
      </c>
      <c r="Q156">
        <v>3.48</v>
      </c>
      <c r="R156">
        <f t="shared" si="118"/>
        <v>3.2736888844848933E-2</v>
      </c>
      <c r="S156">
        <v>0.57999999999999996</v>
      </c>
      <c r="T156">
        <f t="shared" si="119"/>
        <v>5.8291143705214857E-3</v>
      </c>
      <c r="U156">
        <v>0</v>
      </c>
      <c r="V156">
        <f t="shared" si="120"/>
        <v>0</v>
      </c>
      <c r="W156">
        <v>0</v>
      </c>
      <c r="X156">
        <f t="shared" si="121"/>
        <v>0</v>
      </c>
      <c r="Y156">
        <v>0</v>
      </c>
      <c r="Z156">
        <f t="shared" si="122"/>
        <v>0</v>
      </c>
      <c r="AA156">
        <v>0</v>
      </c>
      <c r="AB156">
        <f t="shared" si="123"/>
        <v>0</v>
      </c>
      <c r="AC156">
        <f t="shared" si="115"/>
        <v>94.142999999999972</v>
      </c>
      <c r="AD156">
        <f t="shared" si="124"/>
        <v>0.9307888373497093</v>
      </c>
      <c r="AE156">
        <v>0.31</v>
      </c>
      <c r="AF156">
        <f t="shared" si="125"/>
        <v>1.4251681707655964E-2</v>
      </c>
      <c r="AG156">
        <v>2.1999999999999999E-2</v>
      </c>
      <c r="AH156">
        <f t="shared" si="126"/>
        <v>3.9221924867945655E-4</v>
      </c>
      <c r="AI156">
        <v>2.5000000000000001E-2</v>
      </c>
      <c r="AJ156">
        <f t="shared" si="127"/>
        <v>4.3046976022474844E-4</v>
      </c>
      <c r="AK156">
        <v>0.23</v>
      </c>
      <c r="AL156">
        <f t="shared" si="128"/>
        <v>4.521610035376775E-3</v>
      </c>
      <c r="AM156">
        <v>0.84</v>
      </c>
      <c r="AN156">
        <f t="shared" si="129"/>
        <v>8.919816985003182E-3</v>
      </c>
      <c r="AO156">
        <v>0.37</v>
      </c>
      <c r="AP156">
        <f t="shared" si="130"/>
        <v>2.1293616979802836E-3</v>
      </c>
      <c r="AQ156">
        <v>0</v>
      </c>
      <c r="AR156">
        <f t="shared" si="131"/>
        <v>0</v>
      </c>
      <c r="AS156">
        <v>0</v>
      </c>
      <c r="AT156">
        <f t="shared" si="132"/>
        <v>0</v>
      </c>
      <c r="AU156">
        <v>0</v>
      </c>
      <c r="AV156">
        <f t="shared" si="133"/>
        <v>0</v>
      </c>
      <c r="AW156">
        <v>0</v>
      </c>
      <c r="AX156">
        <f t="shared" si="134"/>
        <v>0</v>
      </c>
      <c r="AY156">
        <v>0</v>
      </c>
      <c r="AZ156">
        <f t="shared" si="135"/>
        <v>0</v>
      </c>
      <c r="BA156">
        <v>0</v>
      </c>
      <c r="BB156">
        <f t="shared" si="136"/>
        <v>0</v>
      </c>
      <c r="BC156">
        <v>0</v>
      </c>
      <c r="BD156">
        <f t="shared" si="137"/>
        <v>0</v>
      </c>
      <c r="BE156">
        <v>0</v>
      </c>
      <c r="BF156">
        <f t="shared" si="138"/>
        <v>0</v>
      </c>
      <c r="BG156">
        <v>0</v>
      </c>
      <c r="BH156">
        <f t="shared" si="139"/>
        <v>0</v>
      </c>
      <c r="BI156">
        <v>0</v>
      </c>
      <c r="BJ156">
        <f t="shared" si="140"/>
        <v>0</v>
      </c>
      <c r="BK156">
        <v>0</v>
      </c>
      <c r="BL156">
        <f t="shared" si="141"/>
        <v>0</v>
      </c>
      <c r="BM156">
        <v>0</v>
      </c>
      <c r="BN156">
        <f t="shared" si="142"/>
        <v>0</v>
      </c>
      <c r="BO156">
        <v>0</v>
      </c>
      <c r="BP156">
        <f t="shared" si="143"/>
        <v>0</v>
      </c>
      <c r="BQ156">
        <v>0</v>
      </c>
      <c r="BR156">
        <f t="shared" si="144"/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f t="shared" si="145"/>
        <v>0</v>
      </c>
      <c r="DE156">
        <v>0</v>
      </c>
      <c r="DF156">
        <f t="shared" si="146"/>
        <v>0</v>
      </c>
      <c r="DG156">
        <v>0</v>
      </c>
      <c r="DH156">
        <f t="shared" si="147"/>
        <v>0</v>
      </c>
      <c r="DI156">
        <v>0</v>
      </c>
      <c r="DJ156">
        <f t="shared" si="148"/>
        <v>0</v>
      </c>
      <c r="DK156">
        <v>39.89</v>
      </c>
      <c r="DL156">
        <f t="shared" si="149"/>
        <v>0.27500717597501406</v>
      </c>
      <c r="DM156">
        <v>59.89</v>
      </c>
      <c r="DN156">
        <f t="shared" si="150"/>
        <v>0.72067050705811797</v>
      </c>
      <c r="DO156">
        <v>0.12</v>
      </c>
      <c r="DP156">
        <f t="shared" si="151"/>
        <v>1.4078174620982067E-3</v>
      </c>
      <c r="DQ156">
        <v>0</v>
      </c>
      <c r="DR156">
        <f t="shared" si="152"/>
        <v>0</v>
      </c>
      <c r="DS156">
        <v>0</v>
      </c>
      <c r="DT156">
        <f t="shared" si="153"/>
        <v>0</v>
      </c>
      <c r="DU156">
        <v>0</v>
      </c>
      <c r="DV156">
        <f t="shared" si="154"/>
        <v>0</v>
      </c>
      <c r="DW156">
        <v>0.05</v>
      </c>
      <c r="DX156">
        <f t="shared" si="155"/>
        <v>1.1239617375934866E-3</v>
      </c>
      <c r="DY156">
        <v>0</v>
      </c>
      <c r="DZ156">
        <f t="shared" si="156"/>
        <v>0</v>
      </c>
      <c r="EA156">
        <v>0</v>
      </c>
      <c r="EB156">
        <f t="shared" si="157"/>
        <v>0</v>
      </c>
      <c r="EC156">
        <v>0</v>
      </c>
      <c r="ED156">
        <f t="shared" si="158"/>
        <v>0</v>
      </c>
      <c r="EE156">
        <v>0</v>
      </c>
      <c r="EF156">
        <f t="shared" si="159"/>
        <v>0</v>
      </c>
      <c r="EG156">
        <v>0</v>
      </c>
      <c r="EH156">
        <f t="shared" si="160"/>
        <v>0</v>
      </c>
      <c r="EI156">
        <v>7.0000000000000007E-2</v>
      </c>
      <c r="EJ156">
        <f t="shared" si="161"/>
        <v>1.7905377671763273E-3</v>
      </c>
      <c r="EK156">
        <v>0</v>
      </c>
      <c r="EL156">
        <f t="shared" si="162"/>
        <v>0</v>
      </c>
      <c r="EM156">
        <v>0</v>
      </c>
      <c r="EN156">
        <f t="shared" si="163"/>
        <v>0</v>
      </c>
      <c r="EO156">
        <v>0</v>
      </c>
      <c r="EP156">
        <f t="shared" si="164"/>
        <v>0</v>
      </c>
      <c r="EQ156">
        <v>0</v>
      </c>
      <c r="ER156">
        <f t="shared" si="165"/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 s="3" t="s">
        <v>503</v>
      </c>
      <c r="FF156" t="s">
        <v>264</v>
      </c>
    </row>
    <row r="157" spans="1:162" x14ac:dyDescent="0.45">
      <c r="A157">
        <v>156</v>
      </c>
      <c r="B157" t="s">
        <v>531</v>
      </c>
      <c r="C157" t="s">
        <v>500</v>
      </c>
      <c r="D157" t="s">
        <v>535</v>
      </c>
      <c r="E157" t="s">
        <v>527</v>
      </c>
      <c r="F157" s="2">
        <v>2</v>
      </c>
      <c r="G157">
        <f t="shared" si="168"/>
        <v>456</v>
      </c>
      <c r="H157">
        <f>1773</f>
        <v>1773</v>
      </c>
      <c r="I157">
        <f>232+273</f>
        <v>505</v>
      </c>
      <c r="J157" s="2">
        <f t="shared" si="166"/>
        <v>0.28482797518330516</v>
      </c>
      <c r="L157" t="s">
        <v>373</v>
      </c>
      <c r="M157">
        <v>0</v>
      </c>
      <c r="N157">
        <f t="shared" si="116"/>
        <v>0</v>
      </c>
      <c r="O157">
        <v>0</v>
      </c>
      <c r="P157">
        <f t="shared" si="117"/>
        <v>0</v>
      </c>
      <c r="Q157">
        <v>3.48</v>
      </c>
      <c r="R157">
        <f t="shared" si="118"/>
        <v>3.2736888844848933E-2</v>
      </c>
      <c r="S157">
        <v>0.57999999999999996</v>
      </c>
      <c r="T157">
        <f t="shared" si="119"/>
        <v>5.8291143705214857E-3</v>
      </c>
      <c r="U157">
        <v>0</v>
      </c>
      <c r="V157">
        <f t="shared" si="120"/>
        <v>0</v>
      </c>
      <c r="W157">
        <v>0</v>
      </c>
      <c r="X157">
        <f t="shared" si="121"/>
        <v>0</v>
      </c>
      <c r="Y157">
        <v>0</v>
      </c>
      <c r="Z157">
        <f t="shared" si="122"/>
        <v>0</v>
      </c>
      <c r="AA157">
        <v>0</v>
      </c>
      <c r="AB157">
        <f t="shared" si="123"/>
        <v>0</v>
      </c>
      <c r="AC157">
        <f t="shared" si="115"/>
        <v>94.142999999999972</v>
      </c>
      <c r="AD157">
        <f t="shared" si="124"/>
        <v>0.9307888373497093</v>
      </c>
      <c r="AE157">
        <v>0.31</v>
      </c>
      <c r="AF157">
        <f t="shared" si="125"/>
        <v>1.4251681707655964E-2</v>
      </c>
      <c r="AG157">
        <v>2.1999999999999999E-2</v>
      </c>
      <c r="AH157">
        <f t="shared" si="126"/>
        <v>3.9221924867945655E-4</v>
      </c>
      <c r="AI157">
        <v>2.5000000000000001E-2</v>
      </c>
      <c r="AJ157">
        <f t="shared" si="127"/>
        <v>4.3046976022474844E-4</v>
      </c>
      <c r="AK157">
        <v>0.23</v>
      </c>
      <c r="AL157">
        <f t="shared" si="128"/>
        <v>4.521610035376775E-3</v>
      </c>
      <c r="AM157">
        <v>0.84</v>
      </c>
      <c r="AN157">
        <f t="shared" si="129"/>
        <v>8.919816985003182E-3</v>
      </c>
      <c r="AO157">
        <v>0.37</v>
      </c>
      <c r="AP157">
        <f t="shared" si="130"/>
        <v>2.1293616979802836E-3</v>
      </c>
      <c r="AQ157">
        <v>0</v>
      </c>
      <c r="AR157">
        <f t="shared" si="131"/>
        <v>0</v>
      </c>
      <c r="AS157">
        <v>0</v>
      </c>
      <c r="AT157">
        <f t="shared" si="132"/>
        <v>0</v>
      </c>
      <c r="AU157">
        <v>0</v>
      </c>
      <c r="AV157">
        <f t="shared" si="133"/>
        <v>0</v>
      </c>
      <c r="AW157">
        <v>0</v>
      </c>
      <c r="AX157">
        <f t="shared" si="134"/>
        <v>0</v>
      </c>
      <c r="AY157">
        <v>0</v>
      </c>
      <c r="AZ157">
        <f t="shared" si="135"/>
        <v>0</v>
      </c>
      <c r="BA157">
        <v>0</v>
      </c>
      <c r="BB157">
        <f t="shared" si="136"/>
        <v>0</v>
      </c>
      <c r="BC157">
        <v>0</v>
      </c>
      <c r="BD157">
        <f t="shared" si="137"/>
        <v>0</v>
      </c>
      <c r="BE157">
        <v>0</v>
      </c>
      <c r="BF157">
        <f t="shared" si="138"/>
        <v>0</v>
      </c>
      <c r="BG157">
        <v>0</v>
      </c>
      <c r="BH157">
        <f t="shared" si="139"/>
        <v>0</v>
      </c>
      <c r="BI157">
        <v>0</v>
      </c>
      <c r="BJ157">
        <f t="shared" si="140"/>
        <v>0</v>
      </c>
      <c r="BK157">
        <v>0</v>
      </c>
      <c r="BL157">
        <f t="shared" si="141"/>
        <v>0</v>
      </c>
      <c r="BM157">
        <v>0</v>
      </c>
      <c r="BN157">
        <f t="shared" si="142"/>
        <v>0</v>
      </c>
      <c r="BO157">
        <v>0</v>
      </c>
      <c r="BP157">
        <f t="shared" si="143"/>
        <v>0</v>
      </c>
      <c r="BQ157">
        <v>0</v>
      </c>
      <c r="BR157">
        <f t="shared" si="144"/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f t="shared" si="145"/>
        <v>0</v>
      </c>
      <c r="DE157">
        <v>0</v>
      </c>
      <c r="DF157">
        <f t="shared" si="146"/>
        <v>0</v>
      </c>
      <c r="DG157">
        <v>0</v>
      </c>
      <c r="DH157">
        <f t="shared" si="147"/>
        <v>0</v>
      </c>
      <c r="DI157">
        <v>0</v>
      </c>
      <c r="DJ157">
        <f t="shared" si="148"/>
        <v>0</v>
      </c>
      <c r="DK157">
        <v>39.89</v>
      </c>
      <c r="DL157">
        <f t="shared" si="149"/>
        <v>0.27500717597501406</v>
      </c>
      <c r="DM157">
        <v>59.89</v>
      </c>
      <c r="DN157">
        <f t="shared" si="150"/>
        <v>0.72067050705811797</v>
      </c>
      <c r="DO157">
        <v>0.12</v>
      </c>
      <c r="DP157">
        <f t="shared" si="151"/>
        <v>1.4078174620982067E-3</v>
      </c>
      <c r="DQ157">
        <v>0</v>
      </c>
      <c r="DR157">
        <f t="shared" si="152"/>
        <v>0</v>
      </c>
      <c r="DS157">
        <v>0</v>
      </c>
      <c r="DT157">
        <f t="shared" si="153"/>
        <v>0</v>
      </c>
      <c r="DU157">
        <v>0</v>
      </c>
      <c r="DV157">
        <f t="shared" si="154"/>
        <v>0</v>
      </c>
      <c r="DW157">
        <v>0.05</v>
      </c>
      <c r="DX157">
        <f t="shared" si="155"/>
        <v>1.1239617375934866E-3</v>
      </c>
      <c r="DY157">
        <v>0</v>
      </c>
      <c r="DZ157">
        <f t="shared" si="156"/>
        <v>0</v>
      </c>
      <c r="EA157">
        <v>0</v>
      </c>
      <c r="EB157">
        <f t="shared" si="157"/>
        <v>0</v>
      </c>
      <c r="EC157">
        <v>0</v>
      </c>
      <c r="ED157">
        <f t="shared" si="158"/>
        <v>0</v>
      </c>
      <c r="EE157">
        <v>0</v>
      </c>
      <c r="EF157">
        <f t="shared" si="159"/>
        <v>0</v>
      </c>
      <c r="EG157">
        <v>0</v>
      </c>
      <c r="EH157">
        <f t="shared" si="160"/>
        <v>0</v>
      </c>
      <c r="EI157">
        <v>7.0000000000000007E-2</v>
      </c>
      <c r="EJ157">
        <f t="shared" si="161"/>
        <v>1.7905377671763273E-3</v>
      </c>
      <c r="EK157">
        <v>0</v>
      </c>
      <c r="EL157">
        <f t="shared" si="162"/>
        <v>0</v>
      </c>
      <c r="EM157">
        <v>0</v>
      </c>
      <c r="EN157">
        <f t="shared" si="163"/>
        <v>0</v>
      </c>
      <c r="EO157">
        <v>0</v>
      </c>
      <c r="EP157">
        <f t="shared" si="164"/>
        <v>0</v>
      </c>
      <c r="EQ157">
        <v>0</v>
      </c>
      <c r="ER157">
        <f t="shared" si="165"/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 s="3" t="s">
        <v>503</v>
      </c>
      <c r="FF157" t="s">
        <v>264</v>
      </c>
    </row>
    <row r="158" spans="1:162" x14ac:dyDescent="0.45">
      <c r="A158">
        <v>157</v>
      </c>
      <c r="B158" t="s">
        <v>531</v>
      </c>
      <c r="C158" t="s">
        <v>500</v>
      </c>
      <c r="D158" t="s">
        <v>535</v>
      </c>
      <c r="E158" t="s">
        <v>527</v>
      </c>
      <c r="F158" s="2">
        <v>2</v>
      </c>
      <c r="G158">
        <f t="shared" si="168"/>
        <v>456</v>
      </c>
      <c r="H158">
        <f>1773</f>
        <v>1773</v>
      </c>
      <c r="I158">
        <f>343+273</f>
        <v>616</v>
      </c>
      <c r="J158" s="2">
        <f t="shared" si="166"/>
        <v>0.34743372814438805</v>
      </c>
      <c r="L158" t="s">
        <v>373</v>
      </c>
      <c r="M158">
        <v>0</v>
      </c>
      <c r="N158">
        <f t="shared" si="116"/>
        <v>0</v>
      </c>
      <c r="O158">
        <v>0</v>
      </c>
      <c r="P158">
        <f t="shared" si="117"/>
        <v>0</v>
      </c>
      <c r="Q158">
        <v>3.48</v>
      </c>
      <c r="R158">
        <f t="shared" si="118"/>
        <v>3.2736888844848933E-2</v>
      </c>
      <c r="S158">
        <v>0.57999999999999996</v>
      </c>
      <c r="T158">
        <f t="shared" si="119"/>
        <v>5.8291143705214857E-3</v>
      </c>
      <c r="U158">
        <v>0</v>
      </c>
      <c r="V158">
        <f t="shared" si="120"/>
        <v>0</v>
      </c>
      <c r="W158">
        <v>0</v>
      </c>
      <c r="X158">
        <f t="shared" si="121"/>
        <v>0</v>
      </c>
      <c r="Y158">
        <v>0</v>
      </c>
      <c r="Z158">
        <f t="shared" si="122"/>
        <v>0</v>
      </c>
      <c r="AA158">
        <v>0</v>
      </c>
      <c r="AB158">
        <f t="shared" si="123"/>
        <v>0</v>
      </c>
      <c r="AC158">
        <f t="shared" si="115"/>
        <v>94.142999999999972</v>
      </c>
      <c r="AD158">
        <f t="shared" si="124"/>
        <v>0.9307888373497093</v>
      </c>
      <c r="AE158">
        <v>0.31</v>
      </c>
      <c r="AF158">
        <f t="shared" si="125"/>
        <v>1.4251681707655964E-2</v>
      </c>
      <c r="AG158">
        <v>2.1999999999999999E-2</v>
      </c>
      <c r="AH158">
        <f t="shared" si="126"/>
        <v>3.9221924867945655E-4</v>
      </c>
      <c r="AI158">
        <v>2.5000000000000001E-2</v>
      </c>
      <c r="AJ158">
        <f t="shared" si="127"/>
        <v>4.3046976022474844E-4</v>
      </c>
      <c r="AK158">
        <v>0.23</v>
      </c>
      <c r="AL158">
        <f t="shared" si="128"/>
        <v>4.521610035376775E-3</v>
      </c>
      <c r="AM158">
        <v>0.84</v>
      </c>
      <c r="AN158">
        <f t="shared" si="129"/>
        <v>8.919816985003182E-3</v>
      </c>
      <c r="AO158">
        <v>0.37</v>
      </c>
      <c r="AP158">
        <f t="shared" si="130"/>
        <v>2.1293616979802836E-3</v>
      </c>
      <c r="AQ158">
        <v>0</v>
      </c>
      <c r="AR158">
        <f t="shared" si="131"/>
        <v>0</v>
      </c>
      <c r="AS158">
        <v>0</v>
      </c>
      <c r="AT158">
        <f t="shared" si="132"/>
        <v>0</v>
      </c>
      <c r="AU158">
        <v>0</v>
      </c>
      <c r="AV158">
        <f t="shared" si="133"/>
        <v>0</v>
      </c>
      <c r="AW158">
        <v>0</v>
      </c>
      <c r="AX158">
        <f t="shared" si="134"/>
        <v>0</v>
      </c>
      <c r="AY158">
        <v>0</v>
      </c>
      <c r="AZ158">
        <f t="shared" si="135"/>
        <v>0</v>
      </c>
      <c r="BA158">
        <v>0</v>
      </c>
      <c r="BB158">
        <f t="shared" si="136"/>
        <v>0</v>
      </c>
      <c r="BC158">
        <v>0</v>
      </c>
      <c r="BD158">
        <f t="shared" si="137"/>
        <v>0</v>
      </c>
      <c r="BE158">
        <v>0</v>
      </c>
      <c r="BF158">
        <f t="shared" si="138"/>
        <v>0</v>
      </c>
      <c r="BG158">
        <v>0</v>
      </c>
      <c r="BH158">
        <f t="shared" si="139"/>
        <v>0</v>
      </c>
      <c r="BI158">
        <v>0</v>
      </c>
      <c r="BJ158">
        <f t="shared" si="140"/>
        <v>0</v>
      </c>
      <c r="BK158">
        <v>0</v>
      </c>
      <c r="BL158">
        <f t="shared" si="141"/>
        <v>0</v>
      </c>
      <c r="BM158">
        <v>0</v>
      </c>
      <c r="BN158">
        <f t="shared" si="142"/>
        <v>0</v>
      </c>
      <c r="BO158">
        <v>0</v>
      </c>
      <c r="BP158">
        <f t="shared" si="143"/>
        <v>0</v>
      </c>
      <c r="BQ158">
        <v>0</v>
      </c>
      <c r="BR158">
        <f t="shared" si="144"/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f t="shared" si="145"/>
        <v>0</v>
      </c>
      <c r="DE158">
        <v>0</v>
      </c>
      <c r="DF158">
        <f t="shared" si="146"/>
        <v>0</v>
      </c>
      <c r="DG158">
        <v>0</v>
      </c>
      <c r="DH158">
        <f t="shared" si="147"/>
        <v>0</v>
      </c>
      <c r="DI158">
        <v>0</v>
      </c>
      <c r="DJ158">
        <f t="shared" si="148"/>
        <v>0</v>
      </c>
      <c r="DK158">
        <v>39.89</v>
      </c>
      <c r="DL158">
        <f t="shared" si="149"/>
        <v>0.27500717597501406</v>
      </c>
      <c r="DM158">
        <v>59.89</v>
      </c>
      <c r="DN158">
        <f t="shared" si="150"/>
        <v>0.72067050705811797</v>
      </c>
      <c r="DO158">
        <v>0.12</v>
      </c>
      <c r="DP158">
        <f t="shared" si="151"/>
        <v>1.4078174620982067E-3</v>
      </c>
      <c r="DQ158">
        <v>0</v>
      </c>
      <c r="DR158">
        <f t="shared" si="152"/>
        <v>0</v>
      </c>
      <c r="DS158">
        <v>0</v>
      </c>
      <c r="DT158">
        <f t="shared" si="153"/>
        <v>0</v>
      </c>
      <c r="DU158">
        <v>0</v>
      </c>
      <c r="DV158">
        <f t="shared" si="154"/>
        <v>0</v>
      </c>
      <c r="DW158">
        <v>0.05</v>
      </c>
      <c r="DX158">
        <f t="shared" si="155"/>
        <v>1.1239617375934866E-3</v>
      </c>
      <c r="DY158">
        <v>0</v>
      </c>
      <c r="DZ158">
        <f t="shared" si="156"/>
        <v>0</v>
      </c>
      <c r="EA158">
        <v>0</v>
      </c>
      <c r="EB158">
        <f t="shared" si="157"/>
        <v>0</v>
      </c>
      <c r="EC158">
        <v>0</v>
      </c>
      <c r="ED158">
        <f t="shared" si="158"/>
        <v>0</v>
      </c>
      <c r="EE158">
        <v>0</v>
      </c>
      <c r="EF158">
        <f t="shared" si="159"/>
        <v>0</v>
      </c>
      <c r="EG158">
        <v>0</v>
      </c>
      <c r="EH158">
        <f t="shared" si="160"/>
        <v>0</v>
      </c>
      <c r="EI158">
        <v>7.0000000000000007E-2</v>
      </c>
      <c r="EJ158">
        <f t="shared" si="161"/>
        <v>1.7905377671763273E-3</v>
      </c>
      <c r="EK158">
        <v>0</v>
      </c>
      <c r="EL158">
        <f t="shared" si="162"/>
        <v>0</v>
      </c>
      <c r="EM158">
        <v>0</v>
      </c>
      <c r="EN158">
        <f t="shared" si="163"/>
        <v>0</v>
      </c>
      <c r="EO158">
        <v>0</v>
      </c>
      <c r="EP158">
        <f t="shared" si="164"/>
        <v>0</v>
      </c>
      <c r="EQ158">
        <v>0</v>
      </c>
      <c r="ER158">
        <f t="shared" si="165"/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 s="3" t="s">
        <v>503</v>
      </c>
      <c r="FF158" t="s">
        <v>264</v>
      </c>
    </row>
    <row r="159" spans="1:162" x14ac:dyDescent="0.45">
      <c r="A159">
        <v>158</v>
      </c>
      <c r="B159" t="s">
        <v>531</v>
      </c>
      <c r="C159" t="s">
        <v>500</v>
      </c>
      <c r="D159" t="s">
        <v>536</v>
      </c>
      <c r="E159" t="s">
        <v>527</v>
      </c>
      <c r="F159" s="2">
        <v>2</v>
      </c>
      <c r="G159">
        <f t="shared" si="168"/>
        <v>456</v>
      </c>
      <c r="H159">
        <f>1773</f>
        <v>1773</v>
      </c>
      <c r="I159">
        <f>232+273</f>
        <v>505</v>
      </c>
      <c r="J159" s="2">
        <f t="shared" si="166"/>
        <v>0.28482797518330516</v>
      </c>
      <c r="L159" t="s">
        <v>373</v>
      </c>
      <c r="M159">
        <v>0</v>
      </c>
      <c r="N159">
        <f t="shared" si="116"/>
        <v>0</v>
      </c>
      <c r="O159">
        <v>0</v>
      </c>
      <c r="P159">
        <f t="shared" si="117"/>
        <v>0</v>
      </c>
      <c r="Q159">
        <v>3.48</v>
      </c>
      <c r="R159">
        <f t="shared" si="118"/>
        <v>3.2736888844848933E-2</v>
      </c>
      <c r="S159">
        <v>0.57999999999999996</v>
      </c>
      <c r="T159">
        <f t="shared" si="119"/>
        <v>5.8291143705214857E-3</v>
      </c>
      <c r="U159">
        <v>0</v>
      </c>
      <c r="V159">
        <f t="shared" si="120"/>
        <v>0</v>
      </c>
      <c r="W159">
        <v>0</v>
      </c>
      <c r="X159">
        <f t="shared" si="121"/>
        <v>0</v>
      </c>
      <c r="Y159">
        <v>0</v>
      </c>
      <c r="Z159">
        <f t="shared" si="122"/>
        <v>0</v>
      </c>
      <c r="AA159">
        <v>0</v>
      </c>
      <c r="AB159">
        <f t="shared" si="123"/>
        <v>0</v>
      </c>
      <c r="AC159">
        <f t="shared" si="115"/>
        <v>94.142999999999972</v>
      </c>
      <c r="AD159">
        <f t="shared" si="124"/>
        <v>0.9307888373497093</v>
      </c>
      <c r="AE159">
        <v>0.31</v>
      </c>
      <c r="AF159">
        <f t="shared" si="125"/>
        <v>1.4251681707655964E-2</v>
      </c>
      <c r="AG159">
        <v>2.1999999999999999E-2</v>
      </c>
      <c r="AH159">
        <f t="shared" si="126"/>
        <v>3.9221924867945655E-4</v>
      </c>
      <c r="AI159">
        <v>2.5000000000000001E-2</v>
      </c>
      <c r="AJ159">
        <f t="shared" si="127"/>
        <v>4.3046976022474844E-4</v>
      </c>
      <c r="AK159">
        <v>0.23</v>
      </c>
      <c r="AL159">
        <f t="shared" si="128"/>
        <v>4.521610035376775E-3</v>
      </c>
      <c r="AM159">
        <v>0.84</v>
      </c>
      <c r="AN159">
        <f t="shared" si="129"/>
        <v>8.919816985003182E-3</v>
      </c>
      <c r="AO159">
        <v>0.37</v>
      </c>
      <c r="AP159">
        <f t="shared" si="130"/>
        <v>2.1293616979802836E-3</v>
      </c>
      <c r="AQ159">
        <v>0</v>
      </c>
      <c r="AR159">
        <f t="shared" si="131"/>
        <v>0</v>
      </c>
      <c r="AS159">
        <v>0</v>
      </c>
      <c r="AT159">
        <f t="shared" si="132"/>
        <v>0</v>
      </c>
      <c r="AU159">
        <v>0</v>
      </c>
      <c r="AV159">
        <f t="shared" si="133"/>
        <v>0</v>
      </c>
      <c r="AW159">
        <v>0</v>
      </c>
      <c r="AX159">
        <f t="shared" si="134"/>
        <v>0</v>
      </c>
      <c r="AY159">
        <v>0</v>
      </c>
      <c r="AZ159">
        <f t="shared" si="135"/>
        <v>0</v>
      </c>
      <c r="BA159">
        <v>0</v>
      </c>
      <c r="BB159">
        <f t="shared" si="136"/>
        <v>0</v>
      </c>
      <c r="BC159">
        <v>0</v>
      </c>
      <c r="BD159">
        <f t="shared" si="137"/>
        <v>0</v>
      </c>
      <c r="BE159">
        <v>0</v>
      </c>
      <c r="BF159">
        <f t="shared" si="138"/>
        <v>0</v>
      </c>
      <c r="BG159">
        <v>0</v>
      </c>
      <c r="BH159">
        <f t="shared" si="139"/>
        <v>0</v>
      </c>
      <c r="BI159">
        <v>0</v>
      </c>
      <c r="BJ159">
        <f t="shared" si="140"/>
        <v>0</v>
      </c>
      <c r="BK159">
        <v>0</v>
      </c>
      <c r="BL159">
        <f t="shared" si="141"/>
        <v>0</v>
      </c>
      <c r="BM159">
        <v>0</v>
      </c>
      <c r="BN159">
        <f t="shared" si="142"/>
        <v>0</v>
      </c>
      <c r="BO159">
        <v>0</v>
      </c>
      <c r="BP159">
        <f t="shared" si="143"/>
        <v>0</v>
      </c>
      <c r="BQ159">
        <v>0</v>
      </c>
      <c r="BR159">
        <f t="shared" si="144"/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f t="shared" si="145"/>
        <v>0</v>
      </c>
      <c r="DE159">
        <v>0</v>
      </c>
      <c r="DF159">
        <f t="shared" si="146"/>
        <v>0</v>
      </c>
      <c r="DG159">
        <v>0</v>
      </c>
      <c r="DH159">
        <f t="shared" si="147"/>
        <v>0</v>
      </c>
      <c r="DI159">
        <v>0</v>
      </c>
      <c r="DJ159">
        <f t="shared" si="148"/>
        <v>0</v>
      </c>
      <c r="DK159">
        <v>39.89</v>
      </c>
      <c r="DL159">
        <f t="shared" si="149"/>
        <v>0.27500717597501406</v>
      </c>
      <c r="DM159">
        <v>59.89</v>
      </c>
      <c r="DN159">
        <f t="shared" si="150"/>
        <v>0.72067050705811797</v>
      </c>
      <c r="DO159">
        <v>0.12</v>
      </c>
      <c r="DP159">
        <f t="shared" si="151"/>
        <v>1.4078174620982067E-3</v>
      </c>
      <c r="DQ159">
        <v>0</v>
      </c>
      <c r="DR159">
        <f t="shared" si="152"/>
        <v>0</v>
      </c>
      <c r="DS159">
        <v>0</v>
      </c>
      <c r="DT159">
        <f t="shared" si="153"/>
        <v>0</v>
      </c>
      <c r="DU159">
        <v>0</v>
      </c>
      <c r="DV159">
        <f t="shared" si="154"/>
        <v>0</v>
      </c>
      <c r="DW159">
        <v>0.05</v>
      </c>
      <c r="DX159">
        <f t="shared" si="155"/>
        <v>1.1239617375934866E-3</v>
      </c>
      <c r="DY159">
        <v>0</v>
      </c>
      <c r="DZ159">
        <f t="shared" si="156"/>
        <v>0</v>
      </c>
      <c r="EA159">
        <v>0</v>
      </c>
      <c r="EB159">
        <f t="shared" si="157"/>
        <v>0</v>
      </c>
      <c r="EC159">
        <v>0</v>
      </c>
      <c r="ED159">
        <f t="shared" si="158"/>
        <v>0</v>
      </c>
      <c r="EE159">
        <v>0</v>
      </c>
      <c r="EF159">
        <f t="shared" si="159"/>
        <v>0</v>
      </c>
      <c r="EG159">
        <v>0</v>
      </c>
      <c r="EH159">
        <f t="shared" si="160"/>
        <v>0</v>
      </c>
      <c r="EI159">
        <v>7.0000000000000007E-2</v>
      </c>
      <c r="EJ159">
        <f t="shared" si="161"/>
        <v>1.7905377671763273E-3</v>
      </c>
      <c r="EK159">
        <v>0</v>
      </c>
      <c r="EL159">
        <f t="shared" si="162"/>
        <v>0</v>
      </c>
      <c r="EM159">
        <v>0</v>
      </c>
      <c r="EN159">
        <f t="shared" si="163"/>
        <v>0</v>
      </c>
      <c r="EO159">
        <v>0</v>
      </c>
      <c r="EP159">
        <f t="shared" si="164"/>
        <v>0</v>
      </c>
      <c r="EQ159">
        <v>0</v>
      </c>
      <c r="ER159">
        <f t="shared" si="165"/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 s="3" t="s">
        <v>503</v>
      </c>
      <c r="FF159" t="s">
        <v>264</v>
      </c>
    </row>
    <row r="160" spans="1:162" x14ac:dyDescent="0.45">
      <c r="A160">
        <v>159</v>
      </c>
      <c r="B160" t="s">
        <v>531</v>
      </c>
      <c r="C160" t="s">
        <v>500</v>
      </c>
      <c r="D160" t="s">
        <v>536</v>
      </c>
      <c r="E160" t="s">
        <v>527</v>
      </c>
      <c r="F160" s="2">
        <v>2</v>
      </c>
      <c r="G160">
        <f t="shared" si="168"/>
        <v>456</v>
      </c>
      <c r="H160">
        <f>1773</f>
        <v>1773</v>
      </c>
      <c r="I160">
        <f>343+273</f>
        <v>616</v>
      </c>
      <c r="J160" s="2">
        <f t="shared" si="166"/>
        <v>0.34743372814438805</v>
      </c>
      <c r="L160" t="s">
        <v>373</v>
      </c>
      <c r="M160">
        <v>0</v>
      </c>
      <c r="N160">
        <f t="shared" si="116"/>
        <v>0</v>
      </c>
      <c r="O160">
        <v>0</v>
      </c>
      <c r="P160">
        <f t="shared" si="117"/>
        <v>0</v>
      </c>
      <c r="Q160">
        <v>3.48</v>
      </c>
      <c r="R160">
        <f t="shared" si="118"/>
        <v>3.2736888844848933E-2</v>
      </c>
      <c r="S160">
        <v>0.57999999999999996</v>
      </c>
      <c r="T160">
        <f t="shared" si="119"/>
        <v>5.8291143705214857E-3</v>
      </c>
      <c r="U160">
        <v>0</v>
      </c>
      <c r="V160">
        <f t="shared" si="120"/>
        <v>0</v>
      </c>
      <c r="W160">
        <v>0</v>
      </c>
      <c r="X160">
        <f t="shared" si="121"/>
        <v>0</v>
      </c>
      <c r="Y160">
        <v>0</v>
      </c>
      <c r="Z160">
        <f t="shared" si="122"/>
        <v>0</v>
      </c>
      <c r="AA160">
        <v>0</v>
      </c>
      <c r="AB160">
        <f t="shared" si="123"/>
        <v>0</v>
      </c>
      <c r="AC160">
        <f t="shared" si="115"/>
        <v>94.142999999999972</v>
      </c>
      <c r="AD160">
        <f t="shared" si="124"/>
        <v>0.9307888373497093</v>
      </c>
      <c r="AE160">
        <v>0.31</v>
      </c>
      <c r="AF160">
        <f t="shared" si="125"/>
        <v>1.4251681707655964E-2</v>
      </c>
      <c r="AG160">
        <v>2.1999999999999999E-2</v>
      </c>
      <c r="AH160">
        <f t="shared" si="126"/>
        <v>3.9221924867945655E-4</v>
      </c>
      <c r="AI160">
        <v>2.5000000000000001E-2</v>
      </c>
      <c r="AJ160">
        <f t="shared" si="127"/>
        <v>4.3046976022474844E-4</v>
      </c>
      <c r="AK160">
        <v>0.23</v>
      </c>
      <c r="AL160">
        <f t="shared" si="128"/>
        <v>4.521610035376775E-3</v>
      </c>
      <c r="AM160">
        <v>0.84</v>
      </c>
      <c r="AN160">
        <f t="shared" si="129"/>
        <v>8.919816985003182E-3</v>
      </c>
      <c r="AO160">
        <v>0.37</v>
      </c>
      <c r="AP160">
        <f t="shared" si="130"/>
        <v>2.1293616979802836E-3</v>
      </c>
      <c r="AQ160">
        <v>0</v>
      </c>
      <c r="AR160">
        <f t="shared" si="131"/>
        <v>0</v>
      </c>
      <c r="AS160">
        <v>0</v>
      </c>
      <c r="AT160">
        <f t="shared" si="132"/>
        <v>0</v>
      </c>
      <c r="AU160">
        <v>0</v>
      </c>
      <c r="AV160">
        <f t="shared" si="133"/>
        <v>0</v>
      </c>
      <c r="AW160">
        <v>0</v>
      </c>
      <c r="AX160">
        <f t="shared" si="134"/>
        <v>0</v>
      </c>
      <c r="AY160">
        <v>0</v>
      </c>
      <c r="AZ160">
        <f t="shared" si="135"/>
        <v>0</v>
      </c>
      <c r="BA160">
        <v>0</v>
      </c>
      <c r="BB160">
        <f t="shared" si="136"/>
        <v>0</v>
      </c>
      <c r="BC160">
        <v>0</v>
      </c>
      <c r="BD160">
        <f t="shared" si="137"/>
        <v>0</v>
      </c>
      <c r="BE160">
        <v>0</v>
      </c>
      <c r="BF160">
        <f t="shared" si="138"/>
        <v>0</v>
      </c>
      <c r="BG160">
        <v>0</v>
      </c>
      <c r="BH160">
        <f t="shared" si="139"/>
        <v>0</v>
      </c>
      <c r="BI160">
        <v>0</v>
      </c>
      <c r="BJ160">
        <f t="shared" si="140"/>
        <v>0</v>
      </c>
      <c r="BK160">
        <v>0</v>
      </c>
      <c r="BL160">
        <f t="shared" si="141"/>
        <v>0</v>
      </c>
      <c r="BM160">
        <v>0</v>
      </c>
      <c r="BN160">
        <f t="shared" si="142"/>
        <v>0</v>
      </c>
      <c r="BO160">
        <v>0</v>
      </c>
      <c r="BP160">
        <f t="shared" si="143"/>
        <v>0</v>
      </c>
      <c r="BQ160">
        <v>0</v>
      </c>
      <c r="BR160">
        <f t="shared" si="144"/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f t="shared" si="145"/>
        <v>0</v>
      </c>
      <c r="DE160">
        <v>0</v>
      </c>
      <c r="DF160">
        <f t="shared" si="146"/>
        <v>0</v>
      </c>
      <c r="DG160">
        <v>0</v>
      </c>
      <c r="DH160">
        <f t="shared" si="147"/>
        <v>0</v>
      </c>
      <c r="DI160">
        <v>0</v>
      </c>
      <c r="DJ160">
        <f t="shared" si="148"/>
        <v>0</v>
      </c>
      <c r="DK160">
        <v>39.89</v>
      </c>
      <c r="DL160">
        <f t="shared" si="149"/>
        <v>0.27500717597501406</v>
      </c>
      <c r="DM160">
        <v>59.89</v>
      </c>
      <c r="DN160">
        <f t="shared" si="150"/>
        <v>0.72067050705811797</v>
      </c>
      <c r="DO160">
        <v>0.12</v>
      </c>
      <c r="DP160">
        <f t="shared" si="151"/>
        <v>1.4078174620982067E-3</v>
      </c>
      <c r="DQ160">
        <v>0</v>
      </c>
      <c r="DR160">
        <f t="shared" si="152"/>
        <v>0</v>
      </c>
      <c r="DS160">
        <v>0</v>
      </c>
      <c r="DT160">
        <f t="shared" si="153"/>
        <v>0</v>
      </c>
      <c r="DU160">
        <v>0</v>
      </c>
      <c r="DV160">
        <f t="shared" si="154"/>
        <v>0</v>
      </c>
      <c r="DW160">
        <v>0.05</v>
      </c>
      <c r="DX160">
        <f t="shared" si="155"/>
        <v>1.1239617375934866E-3</v>
      </c>
      <c r="DY160">
        <v>0</v>
      </c>
      <c r="DZ160">
        <f t="shared" si="156"/>
        <v>0</v>
      </c>
      <c r="EA160">
        <v>0</v>
      </c>
      <c r="EB160">
        <f t="shared" si="157"/>
        <v>0</v>
      </c>
      <c r="EC160">
        <v>0</v>
      </c>
      <c r="ED160">
        <f t="shared" si="158"/>
        <v>0</v>
      </c>
      <c r="EE160">
        <v>0</v>
      </c>
      <c r="EF160">
        <f t="shared" si="159"/>
        <v>0</v>
      </c>
      <c r="EG160">
        <v>0</v>
      </c>
      <c r="EH160">
        <f t="shared" si="160"/>
        <v>0</v>
      </c>
      <c r="EI160">
        <v>7.0000000000000007E-2</v>
      </c>
      <c r="EJ160">
        <f t="shared" si="161"/>
        <v>1.7905377671763273E-3</v>
      </c>
      <c r="EK160">
        <v>0</v>
      </c>
      <c r="EL160">
        <f t="shared" si="162"/>
        <v>0</v>
      </c>
      <c r="EM160">
        <v>0</v>
      </c>
      <c r="EN160">
        <f t="shared" si="163"/>
        <v>0</v>
      </c>
      <c r="EO160">
        <v>0</v>
      </c>
      <c r="EP160">
        <f t="shared" si="164"/>
        <v>0</v>
      </c>
      <c r="EQ160">
        <v>0</v>
      </c>
      <c r="ER160">
        <f t="shared" si="165"/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 s="3" t="s">
        <v>503</v>
      </c>
      <c r="FF160" t="s">
        <v>264</v>
      </c>
    </row>
    <row r="161" spans="1:162" x14ac:dyDescent="0.45">
      <c r="A161">
        <v>160</v>
      </c>
      <c r="B161" t="s">
        <v>531</v>
      </c>
      <c r="C161" t="s">
        <v>500</v>
      </c>
      <c r="D161" t="s">
        <v>533</v>
      </c>
      <c r="E161" t="s">
        <v>527</v>
      </c>
      <c r="F161" s="2">
        <v>2</v>
      </c>
      <c r="G161">
        <f t="shared" si="168"/>
        <v>456</v>
      </c>
      <c r="H161">
        <f>1773</f>
        <v>1773</v>
      </c>
      <c r="I161">
        <f>232+273</f>
        <v>505</v>
      </c>
      <c r="J161" s="2">
        <f t="shared" si="166"/>
        <v>0.28482797518330516</v>
      </c>
      <c r="L161" t="s">
        <v>373</v>
      </c>
      <c r="M161">
        <v>0</v>
      </c>
      <c r="N161">
        <f t="shared" si="116"/>
        <v>0</v>
      </c>
      <c r="O161">
        <v>0</v>
      </c>
      <c r="P161">
        <f t="shared" si="117"/>
        <v>0</v>
      </c>
      <c r="Q161">
        <v>3.48</v>
      </c>
      <c r="R161">
        <f t="shared" si="118"/>
        <v>3.2736888844848933E-2</v>
      </c>
      <c r="S161">
        <v>0.57999999999999996</v>
      </c>
      <c r="T161">
        <f t="shared" si="119"/>
        <v>5.8291143705214857E-3</v>
      </c>
      <c r="U161">
        <v>0</v>
      </c>
      <c r="V161">
        <f t="shared" si="120"/>
        <v>0</v>
      </c>
      <c r="W161">
        <v>0</v>
      </c>
      <c r="X161">
        <f t="shared" si="121"/>
        <v>0</v>
      </c>
      <c r="Y161">
        <v>0</v>
      </c>
      <c r="Z161">
        <f t="shared" si="122"/>
        <v>0</v>
      </c>
      <c r="AA161">
        <v>0</v>
      </c>
      <c r="AB161">
        <f t="shared" si="123"/>
        <v>0</v>
      </c>
      <c r="AC161">
        <f t="shared" si="115"/>
        <v>94.142999999999972</v>
      </c>
      <c r="AD161">
        <f t="shared" si="124"/>
        <v>0.9307888373497093</v>
      </c>
      <c r="AE161">
        <v>0.31</v>
      </c>
      <c r="AF161">
        <f t="shared" si="125"/>
        <v>1.4251681707655964E-2</v>
      </c>
      <c r="AG161">
        <v>2.1999999999999999E-2</v>
      </c>
      <c r="AH161">
        <f t="shared" si="126"/>
        <v>3.9221924867945655E-4</v>
      </c>
      <c r="AI161">
        <v>2.5000000000000001E-2</v>
      </c>
      <c r="AJ161">
        <f t="shared" si="127"/>
        <v>4.3046976022474844E-4</v>
      </c>
      <c r="AK161">
        <v>0.23</v>
      </c>
      <c r="AL161">
        <f t="shared" si="128"/>
        <v>4.521610035376775E-3</v>
      </c>
      <c r="AM161">
        <v>0.84</v>
      </c>
      <c r="AN161">
        <f t="shared" si="129"/>
        <v>8.919816985003182E-3</v>
      </c>
      <c r="AO161">
        <v>0.37</v>
      </c>
      <c r="AP161">
        <f t="shared" si="130"/>
        <v>2.1293616979802836E-3</v>
      </c>
      <c r="AQ161">
        <v>0</v>
      </c>
      <c r="AR161">
        <f t="shared" si="131"/>
        <v>0</v>
      </c>
      <c r="AS161">
        <v>0</v>
      </c>
      <c r="AT161">
        <f t="shared" si="132"/>
        <v>0</v>
      </c>
      <c r="AU161">
        <v>0</v>
      </c>
      <c r="AV161">
        <f t="shared" si="133"/>
        <v>0</v>
      </c>
      <c r="AW161">
        <v>0</v>
      </c>
      <c r="AX161">
        <f t="shared" si="134"/>
        <v>0</v>
      </c>
      <c r="AY161">
        <v>0</v>
      </c>
      <c r="AZ161">
        <f t="shared" si="135"/>
        <v>0</v>
      </c>
      <c r="BA161">
        <v>0</v>
      </c>
      <c r="BB161">
        <f t="shared" si="136"/>
        <v>0</v>
      </c>
      <c r="BC161">
        <v>0</v>
      </c>
      <c r="BD161">
        <f t="shared" si="137"/>
        <v>0</v>
      </c>
      <c r="BE161">
        <v>0</v>
      </c>
      <c r="BF161">
        <f t="shared" si="138"/>
        <v>0</v>
      </c>
      <c r="BG161">
        <v>0</v>
      </c>
      <c r="BH161">
        <f t="shared" si="139"/>
        <v>0</v>
      </c>
      <c r="BI161">
        <v>0</v>
      </c>
      <c r="BJ161">
        <f t="shared" si="140"/>
        <v>0</v>
      </c>
      <c r="BK161">
        <v>0</v>
      </c>
      <c r="BL161">
        <f t="shared" si="141"/>
        <v>0</v>
      </c>
      <c r="BM161">
        <v>0</v>
      </c>
      <c r="BN161">
        <f t="shared" si="142"/>
        <v>0</v>
      </c>
      <c r="BO161">
        <v>0</v>
      </c>
      <c r="BP161">
        <f t="shared" si="143"/>
        <v>0</v>
      </c>
      <c r="BQ161">
        <v>0</v>
      </c>
      <c r="BR161">
        <f t="shared" si="144"/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f t="shared" si="145"/>
        <v>0</v>
      </c>
      <c r="DE161">
        <v>0</v>
      </c>
      <c r="DF161">
        <f t="shared" si="146"/>
        <v>0</v>
      </c>
      <c r="DG161">
        <v>0</v>
      </c>
      <c r="DH161">
        <f t="shared" si="147"/>
        <v>0</v>
      </c>
      <c r="DI161">
        <v>0</v>
      </c>
      <c r="DJ161">
        <f t="shared" si="148"/>
        <v>0</v>
      </c>
      <c r="DK161">
        <v>39.89</v>
      </c>
      <c r="DL161">
        <f t="shared" si="149"/>
        <v>0.27500717597501406</v>
      </c>
      <c r="DM161">
        <v>59.89</v>
      </c>
      <c r="DN161">
        <f t="shared" si="150"/>
        <v>0.72067050705811797</v>
      </c>
      <c r="DO161">
        <v>0.12</v>
      </c>
      <c r="DP161">
        <f t="shared" si="151"/>
        <v>1.4078174620982067E-3</v>
      </c>
      <c r="DQ161">
        <v>0</v>
      </c>
      <c r="DR161">
        <f t="shared" si="152"/>
        <v>0</v>
      </c>
      <c r="DS161">
        <v>0</v>
      </c>
      <c r="DT161">
        <f t="shared" si="153"/>
        <v>0</v>
      </c>
      <c r="DU161">
        <v>0</v>
      </c>
      <c r="DV161">
        <f t="shared" si="154"/>
        <v>0</v>
      </c>
      <c r="DW161">
        <v>0.05</v>
      </c>
      <c r="DX161">
        <f t="shared" si="155"/>
        <v>1.1239617375934866E-3</v>
      </c>
      <c r="DY161">
        <v>0</v>
      </c>
      <c r="DZ161">
        <f t="shared" si="156"/>
        <v>0</v>
      </c>
      <c r="EA161">
        <v>0</v>
      </c>
      <c r="EB161">
        <f t="shared" si="157"/>
        <v>0</v>
      </c>
      <c r="EC161">
        <v>0</v>
      </c>
      <c r="ED161">
        <f t="shared" si="158"/>
        <v>0</v>
      </c>
      <c r="EE161">
        <v>0</v>
      </c>
      <c r="EF161">
        <f t="shared" si="159"/>
        <v>0</v>
      </c>
      <c r="EG161">
        <v>0</v>
      </c>
      <c r="EH161">
        <f t="shared" si="160"/>
        <v>0</v>
      </c>
      <c r="EI161">
        <v>7.0000000000000007E-2</v>
      </c>
      <c r="EJ161">
        <f t="shared" si="161"/>
        <v>1.7905377671763273E-3</v>
      </c>
      <c r="EK161">
        <v>0</v>
      </c>
      <c r="EL161">
        <f t="shared" si="162"/>
        <v>0</v>
      </c>
      <c r="EM161">
        <v>0</v>
      </c>
      <c r="EN161">
        <f t="shared" si="163"/>
        <v>0</v>
      </c>
      <c r="EO161">
        <v>0</v>
      </c>
      <c r="EP161">
        <f t="shared" si="164"/>
        <v>0</v>
      </c>
      <c r="EQ161">
        <v>0</v>
      </c>
      <c r="ER161">
        <f t="shared" si="165"/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 s="3" t="s">
        <v>503</v>
      </c>
      <c r="FF161" t="s">
        <v>264</v>
      </c>
    </row>
    <row r="162" spans="1:162" x14ac:dyDescent="0.45">
      <c r="A162">
        <v>161</v>
      </c>
      <c r="B162" t="s">
        <v>531</v>
      </c>
      <c r="C162" t="s">
        <v>500</v>
      </c>
      <c r="D162" t="s">
        <v>533</v>
      </c>
      <c r="E162" t="s">
        <v>527</v>
      </c>
      <c r="F162" s="2">
        <v>2</v>
      </c>
      <c r="G162">
        <f t="shared" si="168"/>
        <v>456</v>
      </c>
      <c r="H162">
        <f>1773</f>
        <v>1773</v>
      </c>
      <c r="I162">
        <f>343+273</f>
        <v>616</v>
      </c>
      <c r="J162" s="2">
        <f t="shared" si="166"/>
        <v>0.34743372814438805</v>
      </c>
      <c r="L162" t="s">
        <v>373</v>
      </c>
      <c r="M162">
        <v>0</v>
      </c>
      <c r="N162">
        <f t="shared" si="116"/>
        <v>0</v>
      </c>
      <c r="O162">
        <v>0</v>
      </c>
      <c r="P162">
        <f t="shared" si="117"/>
        <v>0</v>
      </c>
      <c r="Q162">
        <v>3.48</v>
      </c>
      <c r="R162">
        <f t="shared" si="118"/>
        <v>3.2736888844848933E-2</v>
      </c>
      <c r="S162">
        <v>0.57999999999999996</v>
      </c>
      <c r="T162">
        <f t="shared" si="119"/>
        <v>5.8291143705214857E-3</v>
      </c>
      <c r="U162">
        <v>0</v>
      </c>
      <c r="V162">
        <f t="shared" si="120"/>
        <v>0</v>
      </c>
      <c r="W162">
        <v>0</v>
      </c>
      <c r="X162">
        <f t="shared" si="121"/>
        <v>0</v>
      </c>
      <c r="Y162">
        <v>0</v>
      </c>
      <c r="Z162">
        <f t="shared" si="122"/>
        <v>0</v>
      </c>
      <c r="AA162">
        <v>0</v>
      </c>
      <c r="AB162">
        <f t="shared" si="123"/>
        <v>0</v>
      </c>
      <c r="AC162">
        <f t="shared" si="115"/>
        <v>94.142999999999972</v>
      </c>
      <c r="AD162">
        <f t="shared" si="124"/>
        <v>0.9307888373497093</v>
      </c>
      <c r="AE162">
        <v>0.31</v>
      </c>
      <c r="AF162">
        <f t="shared" si="125"/>
        <v>1.4251681707655964E-2</v>
      </c>
      <c r="AG162">
        <v>2.1999999999999999E-2</v>
      </c>
      <c r="AH162">
        <f t="shared" si="126"/>
        <v>3.9221924867945655E-4</v>
      </c>
      <c r="AI162">
        <v>2.5000000000000001E-2</v>
      </c>
      <c r="AJ162">
        <f t="shared" si="127"/>
        <v>4.3046976022474844E-4</v>
      </c>
      <c r="AK162">
        <v>0.23</v>
      </c>
      <c r="AL162">
        <f t="shared" si="128"/>
        <v>4.521610035376775E-3</v>
      </c>
      <c r="AM162">
        <v>0.84</v>
      </c>
      <c r="AN162">
        <f t="shared" si="129"/>
        <v>8.919816985003182E-3</v>
      </c>
      <c r="AO162">
        <v>0.37</v>
      </c>
      <c r="AP162">
        <f t="shared" si="130"/>
        <v>2.1293616979802836E-3</v>
      </c>
      <c r="AQ162">
        <v>0</v>
      </c>
      <c r="AR162">
        <f t="shared" si="131"/>
        <v>0</v>
      </c>
      <c r="AS162">
        <v>0</v>
      </c>
      <c r="AT162">
        <f t="shared" si="132"/>
        <v>0</v>
      </c>
      <c r="AU162">
        <v>0</v>
      </c>
      <c r="AV162">
        <f t="shared" si="133"/>
        <v>0</v>
      </c>
      <c r="AW162">
        <v>0</v>
      </c>
      <c r="AX162">
        <f t="shared" si="134"/>
        <v>0</v>
      </c>
      <c r="AY162">
        <v>0</v>
      </c>
      <c r="AZ162">
        <f t="shared" si="135"/>
        <v>0</v>
      </c>
      <c r="BA162">
        <v>0</v>
      </c>
      <c r="BB162">
        <f t="shared" si="136"/>
        <v>0</v>
      </c>
      <c r="BC162">
        <v>0</v>
      </c>
      <c r="BD162">
        <f t="shared" si="137"/>
        <v>0</v>
      </c>
      <c r="BE162">
        <v>0</v>
      </c>
      <c r="BF162">
        <f t="shared" si="138"/>
        <v>0</v>
      </c>
      <c r="BG162">
        <v>0</v>
      </c>
      <c r="BH162">
        <f t="shared" si="139"/>
        <v>0</v>
      </c>
      <c r="BI162">
        <v>0</v>
      </c>
      <c r="BJ162">
        <f t="shared" si="140"/>
        <v>0</v>
      </c>
      <c r="BK162">
        <v>0</v>
      </c>
      <c r="BL162">
        <f t="shared" si="141"/>
        <v>0</v>
      </c>
      <c r="BM162">
        <v>0</v>
      </c>
      <c r="BN162">
        <f t="shared" si="142"/>
        <v>0</v>
      </c>
      <c r="BO162">
        <v>0</v>
      </c>
      <c r="BP162">
        <f t="shared" si="143"/>
        <v>0</v>
      </c>
      <c r="BQ162">
        <v>0</v>
      </c>
      <c r="BR162">
        <f t="shared" si="144"/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f t="shared" si="145"/>
        <v>0</v>
      </c>
      <c r="DE162">
        <v>0</v>
      </c>
      <c r="DF162">
        <f t="shared" si="146"/>
        <v>0</v>
      </c>
      <c r="DG162">
        <v>0</v>
      </c>
      <c r="DH162">
        <f t="shared" si="147"/>
        <v>0</v>
      </c>
      <c r="DI162">
        <v>0</v>
      </c>
      <c r="DJ162">
        <f t="shared" si="148"/>
        <v>0</v>
      </c>
      <c r="DK162">
        <v>39.89</v>
      </c>
      <c r="DL162">
        <f t="shared" si="149"/>
        <v>0.27500717597501406</v>
      </c>
      <c r="DM162">
        <v>59.89</v>
      </c>
      <c r="DN162">
        <f t="shared" si="150"/>
        <v>0.72067050705811797</v>
      </c>
      <c r="DO162">
        <v>0.12</v>
      </c>
      <c r="DP162">
        <f t="shared" si="151"/>
        <v>1.4078174620982067E-3</v>
      </c>
      <c r="DQ162">
        <v>0</v>
      </c>
      <c r="DR162">
        <f t="shared" si="152"/>
        <v>0</v>
      </c>
      <c r="DS162">
        <v>0</v>
      </c>
      <c r="DT162">
        <f t="shared" si="153"/>
        <v>0</v>
      </c>
      <c r="DU162">
        <v>0</v>
      </c>
      <c r="DV162">
        <f t="shared" si="154"/>
        <v>0</v>
      </c>
      <c r="DW162">
        <v>0.05</v>
      </c>
      <c r="DX162">
        <f t="shared" si="155"/>
        <v>1.1239617375934866E-3</v>
      </c>
      <c r="DY162">
        <v>0</v>
      </c>
      <c r="DZ162">
        <f t="shared" si="156"/>
        <v>0</v>
      </c>
      <c r="EA162">
        <v>0</v>
      </c>
      <c r="EB162">
        <f t="shared" si="157"/>
        <v>0</v>
      </c>
      <c r="EC162">
        <v>0</v>
      </c>
      <c r="ED162">
        <f t="shared" si="158"/>
        <v>0</v>
      </c>
      <c r="EE162">
        <v>0</v>
      </c>
      <c r="EF162">
        <f t="shared" si="159"/>
        <v>0</v>
      </c>
      <c r="EG162">
        <v>0</v>
      </c>
      <c r="EH162">
        <f t="shared" si="160"/>
        <v>0</v>
      </c>
      <c r="EI162">
        <v>7.0000000000000007E-2</v>
      </c>
      <c r="EJ162">
        <f t="shared" si="161"/>
        <v>1.7905377671763273E-3</v>
      </c>
      <c r="EK162">
        <v>0</v>
      </c>
      <c r="EL162">
        <f t="shared" si="162"/>
        <v>0</v>
      </c>
      <c r="EM162">
        <v>0</v>
      </c>
      <c r="EN162">
        <f t="shared" si="163"/>
        <v>0</v>
      </c>
      <c r="EO162">
        <v>0</v>
      </c>
      <c r="EP162">
        <f t="shared" si="164"/>
        <v>0</v>
      </c>
      <c r="EQ162">
        <v>0</v>
      </c>
      <c r="ER162">
        <f t="shared" si="165"/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 s="3" t="s">
        <v>503</v>
      </c>
      <c r="FF162" t="s">
        <v>264</v>
      </c>
    </row>
    <row r="163" spans="1:162" x14ac:dyDescent="0.45">
      <c r="A163">
        <v>162</v>
      </c>
      <c r="B163" t="s">
        <v>537</v>
      </c>
      <c r="C163" t="s">
        <v>398</v>
      </c>
      <c r="E163" t="s">
        <v>538</v>
      </c>
      <c r="F163" s="2">
        <v>3</v>
      </c>
      <c r="G163">
        <v>504.9</v>
      </c>
      <c r="H163">
        <f>1773</f>
        <v>1773</v>
      </c>
      <c r="I163">
        <f>288+273</f>
        <v>561</v>
      </c>
      <c r="J163" s="2">
        <f t="shared" si="166"/>
        <v>0.31641285956006771</v>
      </c>
      <c r="L163" t="s">
        <v>373</v>
      </c>
      <c r="M163">
        <v>0</v>
      </c>
      <c r="N163">
        <f t="shared" si="116"/>
        <v>0</v>
      </c>
      <c r="O163">
        <v>0</v>
      </c>
      <c r="P163">
        <f t="shared" si="117"/>
        <v>0</v>
      </c>
      <c r="Q163">
        <v>4.42</v>
      </c>
      <c r="R163">
        <f t="shared" si="118"/>
        <v>4.1446780483919553E-2</v>
      </c>
      <c r="S163">
        <v>0.31</v>
      </c>
      <c r="T163">
        <f t="shared" si="119"/>
        <v>3.1056080838844993E-3</v>
      </c>
      <c r="U163">
        <v>0</v>
      </c>
      <c r="V163">
        <f t="shared" si="120"/>
        <v>0</v>
      </c>
      <c r="W163">
        <v>0</v>
      </c>
      <c r="X163">
        <f t="shared" si="121"/>
        <v>0</v>
      </c>
      <c r="Y163">
        <v>0</v>
      </c>
      <c r="Z163">
        <f t="shared" si="122"/>
        <v>0</v>
      </c>
      <c r="AA163">
        <v>0</v>
      </c>
      <c r="AB163">
        <f t="shared" si="123"/>
        <v>0</v>
      </c>
      <c r="AC163">
        <f t="shared" si="115"/>
        <v>93.280999999999992</v>
      </c>
      <c r="AD163">
        <f t="shared" si="124"/>
        <v>0.9193199772347963</v>
      </c>
      <c r="AE163">
        <v>0.36</v>
      </c>
      <c r="AF163">
        <f t="shared" si="125"/>
        <v>1.6497467940286531E-2</v>
      </c>
      <c r="AG163">
        <v>2.1999999999999999E-2</v>
      </c>
      <c r="AH163">
        <f t="shared" si="126"/>
        <v>3.9096625580153796E-4</v>
      </c>
      <c r="AI163">
        <v>3.2000000000000001E-2</v>
      </c>
      <c r="AJ163">
        <f t="shared" si="127"/>
        <v>5.492410513395046E-4</v>
      </c>
      <c r="AK163">
        <v>0.22</v>
      </c>
      <c r="AL163">
        <f t="shared" si="128"/>
        <v>4.3112014890864083E-3</v>
      </c>
      <c r="AM163">
        <v>1.19</v>
      </c>
      <c r="AN163">
        <f t="shared" si="129"/>
        <v>1.259603882982362E-2</v>
      </c>
      <c r="AO163">
        <v>0</v>
      </c>
      <c r="AP163">
        <f t="shared" si="130"/>
        <v>0</v>
      </c>
      <c r="AQ163">
        <v>0</v>
      </c>
      <c r="AR163">
        <f t="shared" si="131"/>
        <v>0</v>
      </c>
      <c r="AS163">
        <v>0</v>
      </c>
      <c r="AT163">
        <f t="shared" si="132"/>
        <v>0</v>
      </c>
      <c r="AU163">
        <v>0</v>
      </c>
      <c r="AV163">
        <f t="shared" si="133"/>
        <v>0</v>
      </c>
      <c r="AW163">
        <v>0</v>
      </c>
      <c r="AX163">
        <f t="shared" si="134"/>
        <v>0</v>
      </c>
      <c r="AY163">
        <v>0</v>
      </c>
      <c r="AZ163">
        <f t="shared" si="135"/>
        <v>0</v>
      </c>
      <c r="BA163">
        <v>0.16500000000000001</v>
      </c>
      <c r="BB163">
        <f t="shared" si="136"/>
        <v>1.7827186310620778E-3</v>
      </c>
      <c r="BC163">
        <v>0</v>
      </c>
      <c r="BD163">
        <f t="shared" si="137"/>
        <v>0</v>
      </c>
      <c r="BE163">
        <v>0</v>
      </c>
      <c r="BF163">
        <f t="shared" si="138"/>
        <v>0</v>
      </c>
      <c r="BG163">
        <v>0</v>
      </c>
      <c r="BH163">
        <f t="shared" si="139"/>
        <v>0</v>
      </c>
      <c r="BI163">
        <v>0</v>
      </c>
      <c r="BJ163">
        <f t="shared" si="140"/>
        <v>0</v>
      </c>
      <c r="BK163">
        <v>0</v>
      </c>
      <c r="BL163">
        <f t="shared" si="141"/>
        <v>0</v>
      </c>
      <c r="BM163">
        <v>0</v>
      </c>
      <c r="BN163">
        <f t="shared" si="142"/>
        <v>0</v>
      </c>
      <c r="BO163">
        <v>0</v>
      </c>
      <c r="BP163">
        <f t="shared" si="143"/>
        <v>0</v>
      </c>
      <c r="BQ163">
        <v>0</v>
      </c>
      <c r="BR163">
        <f t="shared" si="144"/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f t="shared" si="145"/>
        <v>0</v>
      </c>
      <c r="DE163">
        <v>0</v>
      </c>
      <c r="DF163">
        <f t="shared" si="146"/>
        <v>0</v>
      </c>
      <c r="DG163">
        <v>0</v>
      </c>
      <c r="DH163">
        <f t="shared" si="147"/>
        <v>0</v>
      </c>
      <c r="DI163">
        <v>0</v>
      </c>
      <c r="DJ163">
        <f t="shared" si="148"/>
        <v>0</v>
      </c>
      <c r="DK163">
        <v>0</v>
      </c>
      <c r="DL163">
        <f t="shared" si="149"/>
        <v>0</v>
      </c>
      <c r="DM163">
        <v>100</v>
      </c>
      <c r="DN163">
        <f t="shared" si="150"/>
        <v>1</v>
      </c>
      <c r="DO163">
        <v>0</v>
      </c>
      <c r="DP163">
        <f t="shared" si="151"/>
        <v>0</v>
      </c>
      <c r="DQ163">
        <v>0</v>
      </c>
      <c r="DR163">
        <f t="shared" si="152"/>
        <v>0</v>
      </c>
      <c r="DS163">
        <v>0</v>
      </c>
      <c r="DT163">
        <f t="shared" si="153"/>
        <v>0</v>
      </c>
      <c r="DU163">
        <v>0</v>
      </c>
      <c r="DV163">
        <f t="shared" si="154"/>
        <v>0</v>
      </c>
      <c r="DW163">
        <v>0</v>
      </c>
      <c r="DX163">
        <f t="shared" si="155"/>
        <v>0</v>
      </c>
      <c r="DY163">
        <v>0</v>
      </c>
      <c r="DZ163">
        <f t="shared" si="156"/>
        <v>0</v>
      </c>
      <c r="EA163">
        <v>0</v>
      </c>
      <c r="EB163">
        <f t="shared" si="157"/>
        <v>0</v>
      </c>
      <c r="EC163">
        <v>0</v>
      </c>
      <c r="ED163">
        <f t="shared" si="158"/>
        <v>0</v>
      </c>
      <c r="EE163">
        <v>0</v>
      </c>
      <c r="EF163">
        <f t="shared" si="159"/>
        <v>0</v>
      </c>
      <c r="EG163">
        <v>0</v>
      </c>
      <c r="EH163">
        <f t="shared" si="160"/>
        <v>0</v>
      </c>
      <c r="EI163">
        <v>0</v>
      </c>
      <c r="EJ163">
        <f t="shared" si="161"/>
        <v>0</v>
      </c>
      <c r="EK163">
        <v>0</v>
      </c>
      <c r="EL163">
        <f t="shared" si="162"/>
        <v>0</v>
      </c>
      <c r="EM163">
        <v>0</v>
      </c>
      <c r="EN163">
        <f t="shared" si="163"/>
        <v>0</v>
      </c>
      <c r="EO163">
        <v>0</v>
      </c>
      <c r="EP163">
        <f t="shared" si="164"/>
        <v>0</v>
      </c>
      <c r="EQ163">
        <v>0</v>
      </c>
      <c r="ER163">
        <f t="shared" si="165"/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 s="3" t="s">
        <v>503</v>
      </c>
      <c r="FF163" t="s">
        <v>264</v>
      </c>
    </row>
    <row r="164" spans="1:162" x14ac:dyDescent="0.45">
      <c r="A164">
        <v>163</v>
      </c>
      <c r="B164" t="s">
        <v>537</v>
      </c>
      <c r="C164" t="s">
        <v>539</v>
      </c>
      <c r="E164" t="s">
        <v>538</v>
      </c>
      <c r="F164" s="2">
        <v>2</v>
      </c>
      <c r="G164">
        <f t="shared" si="168"/>
        <v>456</v>
      </c>
      <c r="H164">
        <f>1773</f>
        <v>1773</v>
      </c>
      <c r="I164">
        <f>343+273</f>
        <v>616</v>
      </c>
      <c r="J164" s="2">
        <f t="shared" si="166"/>
        <v>0.34743372814438805</v>
      </c>
      <c r="L164" t="s">
        <v>373</v>
      </c>
      <c r="M164">
        <v>0</v>
      </c>
      <c r="N164">
        <f t="shared" si="116"/>
        <v>0</v>
      </c>
      <c r="O164">
        <v>0</v>
      </c>
      <c r="P164">
        <f t="shared" si="117"/>
        <v>0</v>
      </c>
      <c r="Q164">
        <v>4.42</v>
      </c>
      <c r="R164">
        <f t="shared" si="118"/>
        <v>4.1446780483919553E-2</v>
      </c>
      <c r="S164">
        <v>0.31</v>
      </c>
      <c r="T164">
        <f t="shared" si="119"/>
        <v>3.1056080838844993E-3</v>
      </c>
      <c r="U164">
        <v>0</v>
      </c>
      <c r="V164">
        <f t="shared" si="120"/>
        <v>0</v>
      </c>
      <c r="W164">
        <v>0</v>
      </c>
      <c r="X164">
        <f t="shared" si="121"/>
        <v>0</v>
      </c>
      <c r="Y164">
        <v>0</v>
      </c>
      <c r="Z164">
        <f t="shared" si="122"/>
        <v>0</v>
      </c>
      <c r="AA164">
        <v>0</v>
      </c>
      <c r="AB164">
        <f t="shared" si="123"/>
        <v>0</v>
      </c>
      <c r="AC164">
        <f t="shared" si="115"/>
        <v>93.280999999999992</v>
      </c>
      <c r="AD164">
        <f t="shared" si="124"/>
        <v>0.9193199772347963</v>
      </c>
      <c r="AE164">
        <v>0.36</v>
      </c>
      <c r="AF164">
        <f t="shared" si="125"/>
        <v>1.6497467940286531E-2</v>
      </c>
      <c r="AG164">
        <v>2.1999999999999999E-2</v>
      </c>
      <c r="AH164">
        <f t="shared" si="126"/>
        <v>3.9096625580153796E-4</v>
      </c>
      <c r="AI164">
        <v>3.2000000000000001E-2</v>
      </c>
      <c r="AJ164">
        <f t="shared" si="127"/>
        <v>5.492410513395046E-4</v>
      </c>
      <c r="AK164">
        <v>0.22</v>
      </c>
      <c r="AL164">
        <f t="shared" si="128"/>
        <v>4.3112014890864083E-3</v>
      </c>
      <c r="AM164">
        <v>1.19</v>
      </c>
      <c r="AN164">
        <f t="shared" si="129"/>
        <v>1.259603882982362E-2</v>
      </c>
      <c r="AO164">
        <v>0</v>
      </c>
      <c r="AP164">
        <f t="shared" si="130"/>
        <v>0</v>
      </c>
      <c r="AQ164">
        <v>0</v>
      </c>
      <c r="AR164">
        <f t="shared" si="131"/>
        <v>0</v>
      </c>
      <c r="AS164">
        <v>0</v>
      </c>
      <c r="AT164">
        <f t="shared" si="132"/>
        <v>0</v>
      </c>
      <c r="AU164">
        <v>0</v>
      </c>
      <c r="AV164">
        <f t="shared" si="133"/>
        <v>0</v>
      </c>
      <c r="AW164">
        <v>0</v>
      </c>
      <c r="AX164">
        <f t="shared" si="134"/>
        <v>0</v>
      </c>
      <c r="AY164">
        <v>0</v>
      </c>
      <c r="AZ164">
        <f t="shared" si="135"/>
        <v>0</v>
      </c>
      <c r="BA164">
        <v>0.16500000000000001</v>
      </c>
      <c r="BB164">
        <f t="shared" si="136"/>
        <v>1.7827186310620778E-3</v>
      </c>
      <c r="BC164">
        <v>0</v>
      </c>
      <c r="BD164">
        <f t="shared" si="137"/>
        <v>0</v>
      </c>
      <c r="BE164">
        <v>0</v>
      </c>
      <c r="BF164">
        <f t="shared" si="138"/>
        <v>0</v>
      </c>
      <c r="BG164">
        <v>0</v>
      </c>
      <c r="BH164">
        <f t="shared" si="139"/>
        <v>0</v>
      </c>
      <c r="BI164">
        <v>0</v>
      </c>
      <c r="BJ164">
        <f t="shared" si="140"/>
        <v>0</v>
      </c>
      <c r="BK164">
        <v>0</v>
      </c>
      <c r="BL164">
        <f t="shared" si="141"/>
        <v>0</v>
      </c>
      <c r="BM164">
        <v>0</v>
      </c>
      <c r="BN164">
        <f t="shared" si="142"/>
        <v>0</v>
      </c>
      <c r="BO164">
        <v>0</v>
      </c>
      <c r="BP164">
        <f t="shared" si="143"/>
        <v>0</v>
      </c>
      <c r="BQ164">
        <v>0</v>
      </c>
      <c r="BR164">
        <f t="shared" si="144"/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f t="shared" si="145"/>
        <v>0</v>
      </c>
      <c r="DE164">
        <v>0</v>
      </c>
      <c r="DF164">
        <f t="shared" si="146"/>
        <v>0</v>
      </c>
      <c r="DG164">
        <v>0</v>
      </c>
      <c r="DH164">
        <f t="shared" si="147"/>
        <v>0</v>
      </c>
      <c r="DI164">
        <v>0</v>
      </c>
      <c r="DJ164">
        <f t="shared" si="148"/>
        <v>0</v>
      </c>
      <c r="DK164">
        <v>39.89</v>
      </c>
      <c r="DL164">
        <f t="shared" si="149"/>
        <v>0.27500717597501406</v>
      </c>
      <c r="DM164">
        <v>59.89</v>
      </c>
      <c r="DN164">
        <f t="shared" si="150"/>
        <v>0.72067050705811797</v>
      </c>
      <c r="DO164">
        <v>0.12</v>
      </c>
      <c r="DP164">
        <f t="shared" si="151"/>
        <v>1.4078174620982067E-3</v>
      </c>
      <c r="DQ164">
        <v>0</v>
      </c>
      <c r="DR164">
        <f t="shared" si="152"/>
        <v>0</v>
      </c>
      <c r="DS164">
        <v>0</v>
      </c>
      <c r="DT164">
        <f t="shared" si="153"/>
        <v>0</v>
      </c>
      <c r="DU164">
        <v>0</v>
      </c>
      <c r="DV164">
        <f t="shared" si="154"/>
        <v>0</v>
      </c>
      <c r="DW164">
        <v>0.05</v>
      </c>
      <c r="DX164">
        <f t="shared" si="155"/>
        <v>1.1239617375934866E-3</v>
      </c>
      <c r="DY164">
        <v>0</v>
      </c>
      <c r="DZ164">
        <f t="shared" si="156"/>
        <v>0</v>
      </c>
      <c r="EA164">
        <v>0</v>
      </c>
      <c r="EB164">
        <f t="shared" si="157"/>
        <v>0</v>
      </c>
      <c r="EC164">
        <v>0</v>
      </c>
      <c r="ED164">
        <f t="shared" si="158"/>
        <v>0</v>
      </c>
      <c r="EE164">
        <v>0</v>
      </c>
      <c r="EF164">
        <f t="shared" si="159"/>
        <v>0</v>
      </c>
      <c r="EG164">
        <v>0</v>
      </c>
      <c r="EH164">
        <f t="shared" si="160"/>
        <v>0</v>
      </c>
      <c r="EI164">
        <v>7.0000000000000007E-2</v>
      </c>
      <c r="EJ164">
        <f t="shared" si="161"/>
        <v>1.7905377671763273E-3</v>
      </c>
      <c r="EK164">
        <v>0</v>
      </c>
      <c r="EL164">
        <f t="shared" si="162"/>
        <v>0</v>
      </c>
      <c r="EM164">
        <v>0</v>
      </c>
      <c r="EN164">
        <f t="shared" si="163"/>
        <v>0</v>
      </c>
      <c r="EO164">
        <v>0</v>
      </c>
      <c r="EP164">
        <f t="shared" si="164"/>
        <v>0</v>
      </c>
      <c r="EQ164">
        <v>0</v>
      </c>
      <c r="ER164">
        <f t="shared" si="165"/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 s="3" t="s">
        <v>503</v>
      </c>
      <c r="FF164" t="s">
        <v>264</v>
      </c>
    </row>
    <row r="165" spans="1:162" x14ac:dyDescent="0.45">
      <c r="A165">
        <v>164</v>
      </c>
      <c r="B165" t="s">
        <v>540</v>
      </c>
      <c r="C165" t="s">
        <v>398</v>
      </c>
      <c r="E165" t="s">
        <v>538</v>
      </c>
      <c r="F165" s="2">
        <v>3</v>
      </c>
      <c r="G165">
        <v>504.9</v>
      </c>
      <c r="H165">
        <f>1773</f>
        <v>1773</v>
      </c>
      <c r="I165">
        <f>288+273</f>
        <v>561</v>
      </c>
      <c r="J165" s="2">
        <f t="shared" si="166"/>
        <v>0.31641285956006771</v>
      </c>
      <c r="L165" t="s">
        <v>373</v>
      </c>
      <c r="M165">
        <v>0</v>
      </c>
      <c r="N165">
        <f t="shared" si="116"/>
        <v>0</v>
      </c>
      <c r="O165">
        <v>0</v>
      </c>
      <c r="P165">
        <f t="shared" si="117"/>
        <v>0</v>
      </c>
      <c r="Q165">
        <v>4.42</v>
      </c>
      <c r="R165">
        <f t="shared" si="118"/>
        <v>4.1446780483919553E-2</v>
      </c>
      <c r="S165">
        <v>0.31</v>
      </c>
      <c r="T165">
        <f t="shared" si="119"/>
        <v>3.1056080838844993E-3</v>
      </c>
      <c r="U165">
        <v>0</v>
      </c>
      <c r="V165">
        <f t="shared" si="120"/>
        <v>0</v>
      </c>
      <c r="W165">
        <v>0</v>
      </c>
      <c r="X165">
        <f t="shared" si="121"/>
        <v>0</v>
      </c>
      <c r="Y165">
        <v>0</v>
      </c>
      <c r="Z165">
        <f t="shared" si="122"/>
        <v>0</v>
      </c>
      <c r="AA165">
        <v>0</v>
      </c>
      <c r="AB165">
        <f t="shared" si="123"/>
        <v>0</v>
      </c>
      <c r="AC165">
        <f t="shared" si="115"/>
        <v>93.280999999999992</v>
      </c>
      <c r="AD165">
        <f t="shared" si="124"/>
        <v>0.9193199772347963</v>
      </c>
      <c r="AE165">
        <v>0.36</v>
      </c>
      <c r="AF165">
        <f t="shared" si="125"/>
        <v>1.6497467940286531E-2</v>
      </c>
      <c r="AG165">
        <v>2.1999999999999999E-2</v>
      </c>
      <c r="AH165">
        <f t="shared" si="126"/>
        <v>3.9096625580153796E-4</v>
      </c>
      <c r="AI165">
        <v>3.2000000000000001E-2</v>
      </c>
      <c r="AJ165">
        <f t="shared" si="127"/>
        <v>5.492410513395046E-4</v>
      </c>
      <c r="AK165">
        <v>0.22</v>
      </c>
      <c r="AL165">
        <f t="shared" si="128"/>
        <v>4.3112014890864083E-3</v>
      </c>
      <c r="AM165">
        <v>1.19</v>
      </c>
      <c r="AN165">
        <f t="shared" si="129"/>
        <v>1.259603882982362E-2</v>
      </c>
      <c r="AO165">
        <v>0</v>
      </c>
      <c r="AP165">
        <f t="shared" si="130"/>
        <v>0</v>
      </c>
      <c r="AQ165">
        <v>0</v>
      </c>
      <c r="AR165">
        <f t="shared" si="131"/>
        <v>0</v>
      </c>
      <c r="AS165">
        <v>0</v>
      </c>
      <c r="AT165">
        <f t="shared" si="132"/>
        <v>0</v>
      </c>
      <c r="AU165">
        <v>0</v>
      </c>
      <c r="AV165">
        <f t="shared" si="133"/>
        <v>0</v>
      </c>
      <c r="AW165">
        <v>0</v>
      </c>
      <c r="AX165">
        <f t="shared" si="134"/>
        <v>0</v>
      </c>
      <c r="AY165">
        <v>0</v>
      </c>
      <c r="AZ165">
        <f t="shared" si="135"/>
        <v>0</v>
      </c>
      <c r="BA165">
        <v>0.16500000000000001</v>
      </c>
      <c r="BB165">
        <f t="shared" si="136"/>
        <v>1.7827186310620778E-3</v>
      </c>
      <c r="BC165">
        <v>0</v>
      </c>
      <c r="BD165">
        <f t="shared" si="137"/>
        <v>0</v>
      </c>
      <c r="BE165">
        <v>0</v>
      </c>
      <c r="BF165">
        <f t="shared" si="138"/>
        <v>0</v>
      </c>
      <c r="BG165">
        <v>0</v>
      </c>
      <c r="BH165">
        <f t="shared" si="139"/>
        <v>0</v>
      </c>
      <c r="BI165">
        <v>0</v>
      </c>
      <c r="BJ165">
        <f t="shared" si="140"/>
        <v>0</v>
      </c>
      <c r="BK165">
        <v>0</v>
      </c>
      <c r="BL165">
        <f t="shared" si="141"/>
        <v>0</v>
      </c>
      <c r="BM165">
        <v>0</v>
      </c>
      <c r="BN165">
        <f t="shared" si="142"/>
        <v>0</v>
      </c>
      <c r="BO165">
        <v>0</v>
      </c>
      <c r="BP165">
        <f t="shared" si="143"/>
        <v>0</v>
      </c>
      <c r="BQ165">
        <v>0</v>
      </c>
      <c r="BR165">
        <f t="shared" si="144"/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f t="shared" si="145"/>
        <v>0</v>
      </c>
      <c r="DE165">
        <v>0</v>
      </c>
      <c r="DF165">
        <f t="shared" si="146"/>
        <v>0</v>
      </c>
      <c r="DG165">
        <v>0</v>
      </c>
      <c r="DH165">
        <f t="shared" si="147"/>
        <v>0</v>
      </c>
      <c r="DI165">
        <v>0</v>
      </c>
      <c r="DJ165">
        <f t="shared" si="148"/>
        <v>0</v>
      </c>
      <c r="DK165">
        <v>0</v>
      </c>
      <c r="DL165">
        <f t="shared" si="149"/>
        <v>0</v>
      </c>
      <c r="DM165">
        <v>100</v>
      </c>
      <c r="DN165">
        <f t="shared" si="150"/>
        <v>1</v>
      </c>
      <c r="DO165">
        <v>0</v>
      </c>
      <c r="DP165">
        <f t="shared" si="151"/>
        <v>0</v>
      </c>
      <c r="DQ165">
        <v>0</v>
      </c>
      <c r="DR165">
        <f t="shared" si="152"/>
        <v>0</v>
      </c>
      <c r="DS165">
        <v>0</v>
      </c>
      <c r="DT165">
        <f t="shared" si="153"/>
        <v>0</v>
      </c>
      <c r="DU165">
        <v>0</v>
      </c>
      <c r="DV165">
        <f t="shared" si="154"/>
        <v>0</v>
      </c>
      <c r="DW165">
        <v>0</v>
      </c>
      <c r="DX165">
        <f t="shared" si="155"/>
        <v>0</v>
      </c>
      <c r="DY165">
        <v>0</v>
      </c>
      <c r="DZ165">
        <f t="shared" si="156"/>
        <v>0</v>
      </c>
      <c r="EA165">
        <v>0</v>
      </c>
      <c r="EB165">
        <f t="shared" si="157"/>
        <v>0</v>
      </c>
      <c r="EC165">
        <v>0</v>
      </c>
      <c r="ED165">
        <f t="shared" si="158"/>
        <v>0</v>
      </c>
      <c r="EE165">
        <v>0</v>
      </c>
      <c r="EF165">
        <f t="shared" si="159"/>
        <v>0</v>
      </c>
      <c r="EG165">
        <v>0</v>
      </c>
      <c r="EH165">
        <f t="shared" si="160"/>
        <v>0</v>
      </c>
      <c r="EI165">
        <v>0</v>
      </c>
      <c r="EJ165">
        <f t="shared" si="161"/>
        <v>0</v>
      </c>
      <c r="EK165">
        <v>0</v>
      </c>
      <c r="EL165">
        <f t="shared" si="162"/>
        <v>0</v>
      </c>
      <c r="EM165">
        <v>0</v>
      </c>
      <c r="EN165">
        <f t="shared" si="163"/>
        <v>0</v>
      </c>
      <c r="EO165">
        <v>0</v>
      </c>
      <c r="EP165">
        <f t="shared" si="164"/>
        <v>0</v>
      </c>
      <c r="EQ165">
        <v>0</v>
      </c>
      <c r="ER165">
        <f t="shared" si="165"/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 s="3" t="s">
        <v>503</v>
      </c>
      <c r="FF165" t="s">
        <v>264</v>
      </c>
    </row>
    <row r="166" spans="1:162" x14ac:dyDescent="0.45">
      <c r="A166">
        <v>165</v>
      </c>
      <c r="B166" t="s">
        <v>540</v>
      </c>
      <c r="C166" t="s">
        <v>539</v>
      </c>
      <c r="E166" t="s">
        <v>538</v>
      </c>
      <c r="F166" s="2">
        <v>2</v>
      </c>
      <c r="G166">
        <f t="shared" si="168"/>
        <v>456</v>
      </c>
      <c r="H166">
        <f>1773</f>
        <v>1773</v>
      </c>
      <c r="I166">
        <f>343+273</f>
        <v>616</v>
      </c>
      <c r="J166" s="2">
        <f t="shared" si="166"/>
        <v>0.34743372814438805</v>
      </c>
      <c r="L166" t="s">
        <v>373</v>
      </c>
      <c r="M166">
        <v>0</v>
      </c>
      <c r="N166">
        <f t="shared" si="116"/>
        <v>0</v>
      </c>
      <c r="O166">
        <v>0</v>
      </c>
      <c r="P166">
        <f t="shared" si="117"/>
        <v>0</v>
      </c>
      <c r="Q166">
        <v>4.42</v>
      </c>
      <c r="R166">
        <f t="shared" si="118"/>
        <v>4.1446780483919553E-2</v>
      </c>
      <c r="S166">
        <v>0.31</v>
      </c>
      <c r="T166">
        <f t="shared" si="119"/>
        <v>3.1056080838844993E-3</v>
      </c>
      <c r="U166">
        <v>0</v>
      </c>
      <c r="V166">
        <f t="shared" si="120"/>
        <v>0</v>
      </c>
      <c r="W166">
        <v>0</v>
      </c>
      <c r="X166">
        <f t="shared" si="121"/>
        <v>0</v>
      </c>
      <c r="Y166">
        <v>0</v>
      </c>
      <c r="Z166">
        <f t="shared" si="122"/>
        <v>0</v>
      </c>
      <c r="AA166">
        <v>0</v>
      </c>
      <c r="AB166">
        <f t="shared" si="123"/>
        <v>0</v>
      </c>
      <c r="AC166">
        <f t="shared" si="115"/>
        <v>93.280999999999992</v>
      </c>
      <c r="AD166">
        <f t="shared" si="124"/>
        <v>0.9193199772347963</v>
      </c>
      <c r="AE166">
        <v>0.36</v>
      </c>
      <c r="AF166">
        <f t="shared" si="125"/>
        <v>1.6497467940286531E-2</v>
      </c>
      <c r="AG166">
        <v>2.1999999999999999E-2</v>
      </c>
      <c r="AH166">
        <f t="shared" si="126"/>
        <v>3.9096625580153796E-4</v>
      </c>
      <c r="AI166">
        <v>3.2000000000000001E-2</v>
      </c>
      <c r="AJ166">
        <f t="shared" si="127"/>
        <v>5.492410513395046E-4</v>
      </c>
      <c r="AK166">
        <v>0.22</v>
      </c>
      <c r="AL166">
        <f t="shared" si="128"/>
        <v>4.3112014890864083E-3</v>
      </c>
      <c r="AM166">
        <v>1.19</v>
      </c>
      <c r="AN166">
        <f t="shared" si="129"/>
        <v>1.259603882982362E-2</v>
      </c>
      <c r="AO166">
        <v>0</v>
      </c>
      <c r="AP166">
        <f t="shared" si="130"/>
        <v>0</v>
      </c>
      <c r="AQ166">
        <v>0</v>
      </c>
      <c r="AR166">
        <f t="shared" si="131"/>
        <v>0</v>
      </c>
      <c r="AS166">
        <v>0</v>
      </c>
      <c r="AT166">
        <f t="shared" si="132"/>
        <v>0</v>
      </c>
      <c r="AU166">
        <v>0</v>
      </c>
      <c r="AV166">
        <f t="shared" si="133"/>
        <v>0</v>
      </c>
      <c r="AW166">
        <v>0</v>
      </c>
      <c r="AX166">
        <f t="shared" si="134"/>
        <v>0</v>
      </c>
      <c r="AY166">
        <v>0</v>
      </c>
      <c r="AZ166">
        <f t="shared" si="135"/>
        <v>0</v>
      </c>
      <c r="BA166">
        <v>0.16500000000000001</v>
      </c>
      <c r="BB166">
        <f t="shared" si="136"/>
        <v>1.7827186310620778E-3</v>
      </c>
      <c r="BC166">
        <v>0</v>
      </c>
      <c r="BD166">
        <f t="shared" si="137"/>
        <v>0</v>
      </c>
      <c r="BE166">
        <v>0</v>
      </c>
      <c r="BF166">
        <f t="shared" si="138"/>
        <v>0</v>
      </c>
      <c r="BG166">
        <v>0</v>
      </c>
      <c r="BH166">
        <f t="shared" si="139"/>
        <v>0</v>
      </c>
      <c r="BI166">
        <v>0</v>
      </c>
      <c r="BJ166">
        <f t="shared" si="140"/>
        <v>0</v>
      </c>
      <c r="BK166">
        <v>0</v>
      </c>
      <c r="BL166">
        <f t="shared" si="141"/>
        <v>0</v>
      </c>
      <c r="BM166">
        <v>0</v>
      </c>
      <c r="BN166">
        <f t="shared" si="142"/>
        <v>0</v>
      </c>
      <c r="BO166">
        <v>0</v>
      </c>
      <c r="BP166">
        <f t="shared" si="143"/>
        <v>0</v>
      </c>
      <c r="BQ166">
        <v>0</v>
      </c>
      <c r="BR166">
        <f t="shared" si="144"/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f t="shared" si="145"/>
        <v>0</v>
      </c>
      <c r="DE166">
        <v>0</v>
      </c>
      <c r="DF166">
        <f t="shared" si="146"/>
        <v>0</v>
      </c>
      <c r="DG166">
        <v>0</v>
      </c>
      <c r="DH166">
        <f t="shared" si="147"/>
        <v>0</v>
      </c>
      <c r="DI166">
        <v>0</v>
      </c>
      <c r="DJ166">
        <f t="shared" si="148"/>
        <v>0</v>
      </c>
      <c r="DK166">
        <v>39.89</v>
      </c>
      <c r="DL166">
        <f t="shared" si="149"/>
        <v>0.27500717597501406</v>
      </c>
      <c r="DM166">
        <v>59.89</v>
      </c>
      <c r="DN166">
        <f t="shared" si="150"/>
        <v>0.72067050705811797</v>
      </c>
      <c r="DO166">
        <v>0.12</v>
      </c>
      <c r="DP166">
        <f t="shared" si="151"/>
        <v>1.4078174620982067E-3</v>
      </c>
      <c r="DQ166">
        <v>0</v>
      </c>
      <c r="DR166">
        <f t="shared" si="152"/>
        <v>0</v>
      </c>
      <c r="DS166">
        <v>0</v>
      </c>
      <c r="DT166">
        <f t="shared" si="153"/>
        <v>0</v>
      </c>
      <c r="DU166">
        <v>0</v>
      </c>
      <c r="DV166">
        <f t="shared" si="154"/>
        <v>0</v>
      </c>
      <c r="DW166">
        <v>0.05</v>
      </c>
      <c r="DX166">
        <f t="shared" si="155"/>
        <v>1.1239617375934866E-3</v>
      </c>
      <c r="DY166">
        <v>0</v>
      </c>
      <c r="DZ166">
        <f t="shared" si="156"/>
        <v>0</v>
      </c>
      <c r="EA166">
        <v>0</v>
      </c>
      <c r="EB166">
        <f t="shared" si="157"/>
        <v>0</v>
      </c>
      <c r="EC166">
        <v>0</v>
      </c>
      <c r="ED166">
        <f t="shared" si="158"/>
        <v>0</v>
      </c>
      <c r="EE166">
        <v>0</v>
      </c>
      <c r="EF166">
        <f t="shared" si="159"/>
        <v>0</v>
      </c>
      <c r="EG166">
        <v>0</v>
      </c>
      <c r="EH166">
        <f t="shared" si="160"/>
        <v>0</v>
      </c>
      <c r="EI166">
        <v>7.0000000000000007E-2</v>
      </c>
      <c r="EJ166">
        <f t="shared" si="161"/>
        <v>1.7905377671763273E-3</v>
      </c>
      <c r="EK166">
        <v>0</v>
      </c>
      <c r="EL166">
        <f t="shared" si="162"/>
        <v>0</v>
      </c>
      <c r="EM166">
        <v>0</v>
      </c>
      <c r="EN166">
        <f t="shared" si="163"/>
        <v>0</v>
      </c>
      <c r="EO166">
        <v>0</v>
      </c>
      <c r="EP166">
        <f t="shared" si="164"/>
        <v>0</v>
      </c>
      <c r="EQ166">
        <v>0</v>
      </c>
      <c r="ER166">
        <f t="shared" si="165"/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 s="3" t="s">
        <v>503</v>
      </c>
      <c r="FF166" t="s">
        <v>264</v>
      </c>
    </row>
    <row r="167" spans="1:162" x14ac:dyDescent="0.45">
      <c r="A167">
        <v>166</v>
      </c>
      <c r="B167" t="s">
        <v>541</v>
      </c>
      <c r="C167" t="s">
        <v>539</v>
      </c>
      <c r="E167" t="s">
        <v>542</v>
      </c>
      <c r="F167" s="2">
        <v>2</v>
      </c>
      <c r="G167">
        <f t="shared" si="168"/>
        <v>456</v>
      </c>
      <c r="H167">
        <f>1773</f>
        <v>1773</v>
      </c>
      <c r="I167">
        <f>288+273</f>
        <v>561</v>
      </c>
      <c r="J167" s="2">
        <f t="shared" si="166"/>
        <v>0.31641285956006771</v>
      </c>
      <c r="L167" t="s">
        <v>373</v>
      </c>
      <c r="M167">
        <v>0</v>
      </c>
      <c r="N167">
        <f t="shared" si="116"/>
        <v>0</v>
      </c>
      <c r="O167">
        <v>0</v>
      </c>
      <c r="P167">
        <f t="shared" si="117"/>
        <v>0</v>
      </c>
      <c r="Q167">
        <v>3.77</v>
      </c>
      <c r="R167">
        <f t="shared" si="118"/>
        <v>3.5432715924188014E-2</v>
      </c>
      <c r="S167">
        <v>0.54</v>
      </c>
      <c r="T167">
        <f t="shared" si="119"/>
        <v>5.4221718138660778E-3</v>
      </c>
      <c r="U167">
        <v>0</v>
      </c>
      <c r="V167">
        <f t="shared" si="120"/>
        <v>0</v>
      </c>
      <c r="W167">
        <v>0</v>
      </c>
      <c r="X167">
        <f t="shared" si="121"/>
        <v>0</v>
      </c>
      <c r="Y167">
        <v>0</v>
      </c>
      <c r="Z167">
        <f t="shared" si="122"/>
        <v>0</v>
      </c>
      <c r="AA167">
        <v>0</v>
      </c>
      <c r="AB167">
        <f t="shared" si="123"/>
        <v>0</v>
      </c>
      <c r="AC167">
        <f t="shared" si="115"/>
        <v>94.309999999999988</v>
      </c>
      <c r="AD167">
        <f t="shared" si="124"/>
        <v>0.9315921275368847</v>
      </c>
      <c r="AE167">
        <v>0.28999999999999998</v>
      </c>
      <c r="AF167">
        <f t="shared" si="125"/>
        <v>1.3320095874109634E-2</v>
      </c>
      <c r="AG167">
        <v>2.5000000000000001E-2</v>
      </c>
      <c r="AH167">
        <f t="shared" si="126"/>
        <v>4.4529842964842703E-4</v>
      </c>
      <c r="AI167">
        <v>3.5000000000000003E-2</v>
      </c>
      <c r="AJ167">
        <f t="shared" si="127"/>
        <v>6.021096897865808E-4</v>
      </c>
      <c r="AK167">
        <v>0.25</v>
      </c>
      <c r="AL167">
        <f t="shared" si="128"/>
        <v>4.9103246750856434E-3</v>
      </c>
      <c r="AM167">
        <v>0.78</v>
      </c>
      <c r="AN167">
        <f t="shared" si="129"/>
        <v>8.2751560564313046E-3</v>
      </c>
      <c r="AO167">
        <v>0</v>
      </c>
      <c r="AP167">
        <f t="shared" si="130"/>
        <v>0</v>
      </c>
      <c r="AQ167">
        <v>0</v>
      </c>
      <c r="AR167">
        <f t="shared" si="131"/>
        <v>0</v>
      </c>
      <c r="AS167">
        <v>0</v>
      </c>
      <c r="AT167">
        <f t="shared" si="132"/>
        <v>0</v>
      </c>
      <c r="AU167">
        <v>0</v>
      </c>
      <c r="AV167">
        <f t="shared" si="133"/>
        <v>0</v>
      </c>
      <c r="AW167">
        <v>0</v>
      </c>
      <c r="AX167">
        <f t="shared" si="134"/>
        <v>0</v>
      </c>
      <c r="AY167">
        <v>0</v>
      </c>
      <c r="AZ167">
        <f t="shared" si="135"/>
        <v>0</v>
      </c>
      <c r="BA167">
        <v>0</v>
      </c>
      <c r="BB167">
        <f t="shared" si="136"/>
        <v>0</v>
      </c>
      <c r="BC167">
        <v>0</v>
      </c>
      <c r="BD167">
        <f t="shared" si="137"/>
        <v>0</v>
      </c>
      <c r="BE167">
        <v>0</v>
      </c>
      <c r="BF167">
        <f t="shared" si="138"/>
        <v>0</v>
      </c>
      <c r="BG167">
        <v>0</v>
      </c>
      <c r="BH167">
        <f t="shared" si="139"/>
        <v>0</v>
      </c>
      <c r="BI167">
        <v>0</v>
      </c>
      <c r="BJ167">
        <f t="shared" si="140"/>
        <v>0</v>
      </c>
      <c r="BK167">
        <v>0</v>
      </c>
      <c r="BL167">
        <f t="shared" si="141"/>
        <v>0</v>
      </c>
      <c r="BM167">
        <v>0</v>
      </c>
      <c r="BN167">
        <f t="shared" si="142"/>
        <v>0</v>
      </c>
      <c r="BO167">
        <v>0</v>
      </c>
      <c r="BP167">
        <f t="shared" si="143"/>
        <v>0</v>
      </c>
      <c r="BQ167">
        <v>0</v>
      </c>
      <c r="BR167">
        <f t="shared" si="144"/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f t="shared" si="145"/>
        <v>0</v>
      </c>
      <c r="DE167">
        <v>0</v>
      </c>
      <c r="DF167">
        <f t="shared" si="146"/>
        <v>0</v>
      </c>
      <c r="DG167">
        <v>0</v>
      </c>
      <c r="DH167">
        <f t="shared" si="147"/>
        <v>0</v>
      </c>
      <c r="DI167">
        <v>0</v>
      </c>
      <c r="DJ167">
        <f t="shared" si="148"/>
        <v>0</v>
      </c>
      <c r="DK167">
        <v>39.89</v>
      </c>
      <c r="DL167">
        <f t="shared" si="149"/>
        <v>0.27500717597501406</v>
      </c>
      <c r="DM167">
        <v>59.89</v>
      </c>
      <c r="DN167">
        <f t="shared" si="150"/>
        <v>0.72067050705811797</v>
      </c>
      <c r="DO167">
        <v>0.12</v>
      </c>
      <c r="DP167">
        <f t="shared" si="151"/>
        <v>1.4078174620982067E-3</v>
      </c>
      <c r="DQ167">
        <v>0</v>
      </c>
      <c r="DR167">
        <f t="shared" si="152"/>
        <v>0</v>
      </c>
      <c r="DS167">
        <v>0</v>
      </c>
      <c r="DT167">
        <f t="shared" si="153"/>
        <v>0</v>
      </c>
      <c r="DU167">
        <v>0</v>
      </c>
      <c r="DV167">
        <f t="shared" si="154"/>
        <v>0</v>
      </c>
      <c r="DW167">
        <v>0.05</v>
      </c>
      <c r="DX167">
        <f t="shared" si="155"/>
        <v>1.1239617375934866E-3</v>
      </c>
      <c r="DY167">
        <v>0</v>
      </c>
      <c r="DZ167">
        <f t="shared" si="156"/>
        <v>0</v>
      </c>
      <c r="EA167">
        <v>0</v>
      </c>
      <c r="EB167">
        <f t="shared" si="157"/>
        <v>0</v>
      </c>
      <c r="EC167">
        <v>0</v>
      </c>
      <c r="ED167">
        <f t="shared" si="158"/>
        <v>0</v>
      </c>
      <c r="EE167">
        <v>0</v>
      </c>
      <c r="EF167">
        <f t="shared" si="159"/>
        <v>0</v>
      </c>
      <c r="EG167">
        <v>0</v>
      </c>
      <c r="EH167">
        <f t="shared" si="160"/>
        <v>0</v>
      </c>
      <c r="EI167">
        <v>7.0000000000000007E-2</v>
      </c>
      <c r="EJ167">
        <f t="shared" si="161"/>
        <v>1.7905377671763273E-3</v>
      </c>
      <c r="EK167">
        <v>0</v>
      </c>
      <c r="EL167">
        <f t="shared" si="162"/>
        <v>0</v>
      </c>
      <c r="EM167">
        <v>0</v>
      </c>
      <c r="EN167">
        <f t="shared" si="163"/>
        <v>0</v>
      </c>
      <c r="EO167">
        <v>0</v>
      </c>
      <c r="EP167">
        <f t="shared" si="164"/>
        <v>0</v>
      </c>
      <c r="EQ167">
        <v>0</v>
      </c>
      <c r="ER167">
        <f t="shared" si="165"/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 s="3" t="s">
        <v>503</v>
      </c>
      <c r="FF167" t="s">
        <v>264</v>
      </c>
    </row>
    <row r="168" spans="1:162" x14ac:dyDescent="0.45">
      <c r="A168">
        <v>167</v>
      </c>
      <c r="B168" t="s">
        <v>541</v>
      </c>
      <c r="C168" t="s">
        <v>398</v>
      </c>
      <c r="E168" t="s">
        <v>542</v>
      </c>
      <c r="F168" s="2">
        <v>3</v>
      </c>
      <c r="G168">
        <v>504.9</v>
      </c>
      <c r="H168">
        <f>1773</f>
        <v>1773</v>
      </c>
      <c r="I168">
        <f>288+273</f>
        <v>561</v>
      </c>
      <c r="J168" s="2">
        <f t="shared" si="166"/>
        <v>0.31641285956006771</v>
      </c>
      <c r="L168" t="s">
        <v>373</v>
      </c>
      <c r="M168">
        <v>0</v>
      </c>
      <c r="N168">
        <f t="shared" si="116"/>
        <v>0</v>
      </c>
      <c r="O168">
        <v>0</v>
      </c>
      <c r="P168">
        <f t="shared" si="117"/>
        <v>0</v>
      </c>
      <c r="Q168">
        <v>3.77</v>
      </c>
      <c r="R168">
        <f t="shared" si="118"/>
        <v>3.5432715924188014E-2</v>
      </c>
      <c r="S168">
        <v>0.54</v>
      </c>
      <c r="T168">
        <f t="shared" si="119"/>
        <v>5.4221718138660778E-3</v>
      </c>
      <c r="U168">
        <v>0</v>
      </c>
      <c r="V168">
        <f t="shared" si="120"/>
        <v>0</v>
      </c>
      <c r="W168">
        <v>0</v>
      </c>
      <c r="X168">
        <f t="shared" si="121"/>
        <v>0</v>
      </c>
      <c r="Y168">
        <v>0</v>
      </c>
      <c r="Z168">
        <f t="shared" si="122"/>
        <v>0</v>
      </c>
      <c r="AA168">
        <v>0</v>
      </c>
      <c r="AB168">
        <f t="shared" si="123"/>
        <v>0</v>
      </c>
      <c r="AC168">
        <f t="shared" si="115"/>
        <v>94.309999999999988</v>
      </c>
      <c r="AD168">
        <f t="shared" si="124"/>
        <v>0.9315921275368847</v>
      </c>
      <c r="AE168">
        <v>0.28999999999999998</v>
      </c>
      <c r="AF168">
        <f t="shared" si="125"/>
        <v>1.3320095874109634E-2</v>
      </c>
      <c r="AG168">
        <v>2.5000000000000001E-2</v>
      </c>
      <c r="AH168">
        <f t="shared" si="126"/>
        <v>4.4529842964842703E-4</v>
      </c>
      <c r="AI168">
        <v>3.5000000000000003E-2</v>
      </c>
      <c r="AJ168">
        <f t="shared" si="127"/>
        <v>6.021096897865808E-4</v>
      </c>
      <c r="AK168">
        <v>0.25</v>
      </c>
      <c r="AL168">
        <f t="shared" si="128"/>
        <v>4.9103246750856434E-3</v>
      </c>
      <c r="AM168">
        <v>0.78</v>
      </c>
      <c r="AN168">
        <f t="shared" si="129"/>
        <v>8.2751560564313046E-3</v>
      </c>
      <c r="AO168">
        <v>0</v>
      </c>
      <c r="AP168">
        <f t="shared" si="130"/>
        <v>0</v>
      </c>
      <c r="AQ168">
        <v>0</v>
      </c>
      <c r="AR168">
        <f t="shared" si="131"/>
        <v>0</v>
      </c>
      <c r="AS168">
        <v>0</v>
      </c>
      <c r="AT168">
        <f t="shared" si="132"/>
        <v>0</v>
      </c>
      <c r="AU168">
        <v>0</v>
      </c>
      <c r="AV168">
        <f t="shared" si="133"/>
        <v>0</v>
      </c>
      <c r="AW168">
        <v>0</v>
      </c>
      <c r="AX168">
        <f t="shared" si="134"/>
        <v>0</v>
      </c>
      <c r="AY168">
        <v>0</v>
      </c>
      <c r="AZ168">
        <f t="shared" si="135"/>
        <v>0</v>
      </c>
      <c r="BA168">
        <v>0</v>
      </c>
      <c r="BB168">
        <f t="shared" si="136"/>
        <v>0</v>
      </c>
      <c r="BC168">
        <v>0</v>
      </c>
      <c r="BD168">
        <f t="shared" si="137"/>
        <v>0</v>
      </c>
      <c r="BE168">
        <v>0</v>
      </c>
      <c r="BF168">
        <f t="shared" si="138"/>
        <v>0</v>
      </c>
      <c r="BG168">
        <v>0</v>
      </c>
      <c r="BH168">
        <f t="shared" si="139"/>
        <v>0</v>
      </c>
      <c r="BI168">
        <v>0</v>
      </c>
      <c r="BJ168">
        <f t="shared" si="140"/>
        <v>0</v>
      </c>
      <c r="BK168">
        <v>0</v>
      </c>
      <c r="BL168">
        <f t="shared" si="141"/>
        <v>0</v>
      </c>
      <c r="BM168">
        <v>0</v>
      </c>
      <c r="BN168">
        <f t="shared" si="142"/>
        <v>0</v>
      </c>
      <c r="BO168">
        <v>0</v>
      </c>
      <c r="BP168">
        <f t="shared" si="143"/>
        <v>0</v>
      </c>
      <c r="BQ168">
        <v>0</v>
      </c>
      <c r="BR168">
        <f t="shared" si="144"/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f t="shared" si="145"/>
        <v>0</v>
      </c>
      <c r="DE168">
        <v>0</v>
      </c>
      <c r="DF168">
        <f t="shared" si="146"/>
        <v>0</v>
      </c>
      <c r="DG168">
        <v>0</v>
      </c>
      <c r="DH168">
        <f t="shared" si="147"/>
        <v>0</v>
      </c>
      <c r="DI168">
        <v>0</v>
      </c>
      <c r="DJ168">
        <f t="shared" si="148"/>
        <v>0</v>
      </c>
      <c r="DK168">
        <v>0</v>
      </c>
      <c r="DL168">
        <f t="shared" si="149"/>
        <v>0</v>
      </c>
      <c r="DM168">
        <v>100</v>
      </c>
      <c r="DN168">
        <f t="shared" si="150"/>
        <v>1</v>
      </c>
      <c r="DO168">
        <v>0</v>
      </c>
      <c r="DP168">
        <f t="shared" si="151"/>
        <v>0</v>
      </c>
      <c r="DQ168">
        <v>0</v>
      </c>
      <c r="DR168">
        <f t="shared" si="152"/>
        <v>0</v>
      </c>
      <c r="DS168">
        <v>0</v>
      </c>
      <c r="DT168">
        <f t="shared" si="153"/>
        <v>0</v>
      </c>
      <c r="DU168">
        <v>0</v>
      </c>
      <c r="DV168">
        <f t="shared" si="154"/>
        <v>0</v>
      </c>
      <c r="DW168">
        <v>0</v>
      </c>
      <c r="DX168">
        <f t="shared" si="155"/>
        <v>0</v>
      </c>
      <c r="DY168">
        <v>0</v>
      </c>
      <c r="DZ168">
        <f t="shared" si="156"/>
        <v>0</v>
      </c>
      <c r="EA168">
        <v>0</v>
      </c>
      <c r="EB168">
        <f t="shared" si="157"/>
        <v>0</v>
      </c>
      <c r="EC168">
        <v>0</v>
      </c>
      <c r="ED168">
        <f t="shared" si="158"/>
        <v>0</v>
      </c>
      <c r="EE168">
        <v>0</v>
      </c>
      <c r="EF168">
        <f t="shared" si="159"/>
        <v>0</v>
      </c>
      <c r="EG168">
        <v>0</v>
      </c>
      <c r="EH168">
        <f t="shared" si="160"/>
        <v>0</v>
      </c>
      <c r="EI168">
        <v>0</v>
      </c>
      <c r="EJ168">
        <f t="shared" si="161"/>
        <v>0</v>
      </c>
      <c r="EK168">
        <v>0</v>
      </c>
      <c r="EL168">
        <f t="shared" si="162"/>
        <v>0</v>
      </c>
      <c r="EM168">
        <v>0</v>
      </c>
      <c r="EN168">
        <f t="shared" si="163"/>
        <v>0</v>
      </c>
      <c r="EO168">
        <v>0</v>
      </c>
      <c r="EP168">
        <f t="shared" si="164"/>
        <v>0</v>
      </c>
      <c r="EQ168">
        <v>0</v>
      </c>
      <c r="ER168">
        <f t="shared" si="165"/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 s="3" t="s">
        <v>503</v>
      </c>
      <c r="FF168" t="s">
        <v>264</v>
      </c>
    </row>
    <row r="169" spans="1:162" x14ac:dyDescent="0.45">
      <c r="A169">
        <v>168</v>
      </c>
      <c r="B169" t="s">
        <v>543</v>
      </c>
      <c r="C169" t="s">
        <v>500</v>
      </c>
      <c r="D169" t="s">
        <v>544</v>
      </c>
      <c r="E169" t="s">
        <v>545</v>
      </c>
      <c r="F169" s="2">
        <v>1</v>
      </c>
      <c r="G169">
        <v>456</v>
      </c>
      <c r="H169">
        <f>900+273</f>
        <v>1173</v>
      </c>
      <c r="I169">
        <f>200+273</f>
        <v>473</v>
      </c>
      <c r="J169" s="2">
        <f t="shared" si="166"/>
        <v>0.4032395566922421</v>
      </c>
      <c r="K169">
        <f t="shared" ref="K169:K179" si="169">0.005/60</f>
        <v>8.3333333333333331E-5</v>
      </c>
      <c r="L169" t="s">
        <v>64</v>
      </c>
      <c r="M169">
        <v>70</v>
      </c>
      <c r="N169">
        <f t="shared" si="116"/>
        <v>0.70597253411642769</v>
      </c>
      <c r="O169">
        <v>30</v>
      </c>
      <c r="P169">
        <f t="shared" si="117"/>
        <v>0.29402746588357231</v>
      </c>
      <c r="Q169">
        <v>0</v>
      </c>
      <c r="R169">
        <f t="shared" si="118"/>
        <v>0</v>
      </c>
      <c r="S169">
        <v>0</v>
      </c>
      <c r="T169">
        <f t="shared" si="119"/>
        <v>0</v>
      </c>
      <c r="U169">
        <v>0</v>
      </c>
      <c r="V169">
        <f t="shared" si="120"/>
        <v>0</v>
      </c>
      <c r="W169">
        <v>0</v>
      </c>
      <c r="X169">
        <f t="shared" si="121"/>
        <v>0</v>
      </c>
      <c r="Y169">
        <v>0</v>
      </c>
      <c r="Z169">
        <f t="shared" si="122"/>
        <v>0</v>
      </c>
      <c r="AA169">
        <v>0</v>
      </c>
      <c r="AB169">
        <f t="shared" si="123"/>
        <v>0</v>
      </c>
      <c r="AC169">
        <v>0</v>
      </c>
      <c r="AD169">
        <f t="shared" si="124"/>
        <v>0</v>
      </c>
      <c r="AE169">
        <v>0</v>
      </c>
      <c r="AF169">
        <f t="shared" si="125"/>
        <v>0</v>
      </c>
      <c r="AG169">
        <v>0</v>
      </c>
      <c r="AH169">
        <f t="shared" si="126"/>
        <v>0</v>
      </c>
      <c r="AI169">
        <v>0</v>
      </c>
      <c r="AJ169">
        <f t="shared" si="127"/>
        <v>0</v>
      </c>
      <c r="AK169">
        <v>0</v>
      </c>
      <c r="AL169">
        <f t="shared" si="128"/>
        <v>0</v>
      </c>
      <c r="AM169">
        <v>0</v>
      </c>
      <c r="AN169">
        <f t="shared" si="129"/>
        <v>0</v>
      </c>
      <c r="AO169">
        <v>0</v>
      </c>
      <c r="AP169">
        <f t="shared" si="130"/>
        <v>0</v>
      </c>
      <c r="AQ169">
        <v>0</v>
      </c>
      <c r="AR169">
        <f t="shared" si="131"/>
        <v>0</v>
      </c>
      <c r="AS169">
        <v>0</v>
      </c>
      <c r="AT169">
        <f t="shared" si="132"/>
        <v>0</v>
      </c>
      <c r="AU169">
        <v>0</v>
      </c>
      <c r="AV169">
        <f t="shared" si="133"/>
        <v>0</v>
      </c>
      <c r="AW169">
        <v>0</v>
      </c>
      <c r="AX169">
        <f t="shared" si="134"/>
        <v>0</v>
      </c>
      <c r="AY169">
        <v>0</v>
      </c>
      <c r="AZ169">
        <f t="shared" si="135"/>
        <v>0</v>
      </c>
      <c r="BA169">
        <v>0</v>
      </c>
      <c r="BB169">
        <f t="shared" si="136"/>
        <v>0</v>
      </c>
      <c r="BC169">
        <v>0</v>
      </c>
      <c r="BD169">
        <f t="shared" si="137"/>
        <v>0</v>
      </c>
      <c r="BE169">
        <v>0</v>
      </c>
      <c r="BF169">
        <f t="shared" si="138"/>
        <v>0</v>
      </c>
      <c r="BG169">
        <v>0</v>
      </c>
      <c r="BH169">
        <f t="shared" si="139"/>
        <v>0</v>
      </c>
      <c r="BI169">
        <v>0</v>
      </c>
      <c r="BJ169">
        <f t="shared" si="140"/>
        <v>0</v>
      </c>
      <c r="BK169">
        <v>0</v>
      </c>
      <c r="BL169">
        <f t="shared" si="141"/>
        <v>0</v>
      </c>
      <c r="BM169">
        <v>0</v>
      </c>
      <c r="BN169">
        <f t="shared" si="142"/>
        <v>0</v>
      </c>
      <c r="BO169">
        <v>0</v>
      </c>
      <c r="BP169">
        <f t="shared" si="143"/>
        <v>0</v>
      </c>
      <c r="BQ169">
        <v>0</v>
      </c>
      <c r="BR169">
        <f t="shared" si="144"/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f t="shared" si="145"/>
        <v>0</v>
      </c>
      <c r="DE169">
        <v>0</v>
      </c>
      <c r="DF169">
        <f t="shared" si="146"/>
        <v>0</v>
      </c>
      <c r="DG169">
        <v>0</v>
      </c>
      <c r="DH169">
        <f t="shared" si="147"/>
        <v>0</v>
      </c>
      <c r="DI169">
        <v>0</v>
      </c>
      <c r="DJ169">
        <f t="shared" si="148"/>
        <v>0</v>
      </c>
      <c r="DK169">
        <v>40</v>
      </c>
      <c r="DL169">
        <f t="shared" si="149"/>
        <v>0.27638471746874343</v>
      </c>
      <c r="DM169">
        <v>60</v>
      </c>
      <c r="DN169">
        <f t="shared" si="150"/>
        <v>0.72361528253125651</v>
      </c>
      <c r="DO169">
        <v>0</v>
      </c>
      <c r="DP169">
        <f t="shared" si="151"/>
        <v>0</v>
      </c>
      <c r="DQ169">
        <v>0</v>
      </c>
      <c r="DR169">
        <f t="shared" si="152"/>
        <v>0</v>
      </c>
      <c r="DS169">
        <v>0</v>
      </c>
      <c r="DT169">
        <f t="shared" si="153"/>
        <v>0</v>
      </c>
      <c r="DU169">
        <v>0</v>
      </c>
      <c r="DV169">
        <f t="shared" si="154"/>
        <v>0</v>
      </c>
      <c r="DW169">
        <v>0</v>
      </c>
      <c r="DX169">
        <f t="shared" si="155"/>
        <v>0</v>
      </c>
      <c r="DY169">
        <v>0</v>
      </c>
      <c r="DZ169">
        <f t="shared" si="156"/>
        <v>0</v>
      </c>
      <c r="EA169">
        <v>0</v>
      </c>
      <c r="EB169">
        <f t="shared" si="157"/>
        <v>0</v>
      </c>
      <c r="EC169">
        <v>0</v>
      </c>
      <c r="ED169">
        <f t="shared" si="158"/>
        <v>0</v>
      </c>
      <c r="EE169">
        <v>0</v>
      </c>
      <c r="EF169">
        <f t="shared" si="159"/>
        <v>0</v>
      </c>
      <c r="EG169">
        <v>0</v>
      </c>
      <c r="EH169">
        <f t="shared" si="160"/>
        <v>0</v>
      </c>
      <c r="EI169">
        <v>0</v>
      </c>
      <c r="EJ169">
        <f t="shared" si="161"/>
        <v>0</v>
      </c>
      <c r="EK169">
        <v>0</v>
      </c>
      <c r="EL169">
        <f t="shared" si="162"/>
        <v>0</v>
      </c>
      <c r="EM169">
        <v>0</v>
      </c>
      <c r="EN169">
        <f t="shared" si="163"/>
        <v>0</v>
      </c>
      <c r="EO169">
        <v>0</v>
      </c>
      <c r="EP169">
        <f t="shared" si="164"/>
        <v>0</v>
      </c>
      <c r="EQ169">
        <v>0</v>
      </c>
      <c r="ER169">
        <f t="shared" si="165"/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 s="3" t="s">
        <v>546</v>
      </c>
      <c r="FF169" t="s">
        <v>264</v>
      </c>
    </row>
    <row r="170" spans="1:162" x14ac:dyDescent="0.45">
      <c r="A170">
        <v>169</v>
      </c>
      <c r="B170" t="s">
        <v>543</v>
      </c>
      <c r="C170" t="s">
        <v>500</v>
      </c>
      <c r="D170" t="s">
        <v>544</v>
      </c>
      <c r="E170" t="s">
        <v>547</v>
      </c>
      <c r="F170" s="2">
        <v>1</v>
      </c>
      <c r="G170">
        <v>456</v>
      </c>
      <c r="H170">
        <f>950+273</f>
        <v>1223</v>
      </c>
      <c r="I170">
        <f t="shared" ref="I170:I182" si="170">200+273</f>
        <v>473</v>
      </c>
      <c r="J170" s="2">
        <f t="shared" si="166"/>
        <v>0.38675388389206866</v>
      </c>
      <c r="K170">
        <f t="shared" si="169"/>
        <v>8.3333333333333331E-5</v>
      </c>
      <c r="L170" t="s">
        <v>64</v>
      </c>
      <c r="M170">
        <v>81</v>
      </c>
      <c r="N170">
        <f t="shared" si="116"/>
        <v>0.77144692379473978</v>
      </c>
      <c r="O170">
        <v>15</v>
      </c>
      <c r="P170">
        <f t="shared" si="117"/>
        <v>0.13883186980527246</v>
      </c>
      <c r="Q170">
        <v>0</v>
      </c>
      <c r="R170">
        <f t="shared" si="118"/>
        <v>0</v>
      </c>
      <c r="S170">
        <v>0</v>
      </c>
      <c r="T170">
        <f t="shared" si="119"/>
        <v>0</v>
      </c>
      <c r="U170">
        <v>0</v>
      </c>
      <c r="V170">
        <f t="shared" si="120"/>
        <v>0</v>
      </c>
      <c r="W170">
        <v>4</v>
      </c>
      <c r="X170">
        <f t="shared" si="121"/>
        <v>8.9721206399987791E-2</v>
      </c>
      <c r="Y170">
        <v>0</v>
      </c>
      <c r="Z170">
        <f t="shared" si="122"/>
        <v>0</v>
      </c>
      <c r="AA170">
        <v>0</v>
      </c>
      <c r="AB170">
        <f t="shared" si="123"/>
        <v>0</v>
      </c>
      <c r="AC170">
        <v>0</v>
      </c>
      <c r="AD170">
        <f t="shared" si="124"/>
        <v>0</v>
      </c>
      <c r="AE170">
        <v>0</v>
      </c>
      <c r="AF170">
        <f t="shared" si="125"/>
        <v>0</v>
      </c>
      <c r="AG170">
        <v>0</v>
      </c>
      <c r="AH170">
        <f t="shared" si="126"/>
        <v>0</v>
      </c>
      <c r="AI170">
        <v>0</v>
      </c>
      <c r="AJ170">
        <f t="shared" si="127"/>
        <v>0</v>
      </c>
      <c r="AK170">
        <v>0</v>
      </c>
      <c r="AL170">
        <f t="shared" si="128"/>
        <v>0</v>
      </c>
      <c r="AM170">
        <v>0</v>
      </c>
      <c r="AN170">
        <f t="shared" si="129"/>
        <v>0</v>
      </c>
      <c r="AO170">
        <v>0</v>
      </c>
      <c r="AP170">
        <f t="shared" si="130"/>
        <v>0</v>
      </c>
      <c r="AQ170">
        <v>0</v>
      </c>
      <c r="AR170">
        <f t="shared" si="131"/>
        <v>0</v>
      </c>
      <c r="AS170">
        <v>0</v>
      </c>
      <c r="AT170">
        <f t="shared" si="132"/>
        <v>0</v>
      </c>
      <c r="AU170">
        <v>0</v>
      </c>
      <c r="AV170">
        <f t="shared" si="133"/>
        <v>0</v>
      </c>
      <c r="AW170">
        <v>0</v>
      </c>
      <c r="AX170">
        <f t="shared" si="134"/>
        <v>0</v>
      </c>
      <c r="AY170">
        <v>0</v>
      </c>
      <c r="AZ170">
        <f t="shared" si="135"/>
        <v>0</v>
      </c>
      <c r="BA170">
        <v>0</v>
      </c>
      <c r="BB170">
        <f t="shared" si="136"/>
        <v>0</v>
      </c>
      <c r="BC170">
        <v>0</v>
      </c>
      <c r="BD170">
        <f t="shared" si="137"/>
        <v>0</v>
      </c>
      <c r="BE170">
        <v>0</v>
      </c>
      <c r="BF170">
        <f t="shared" si="138"/>
        <v>0</v>
      </c>
      <c r="BG170">
        <v>0</v>
      </c>
      <c r="BH170">
        <f t="shared" si="139"/>
        <v>0</v>
      </c>
      <c r="BI170">
        <v>0</v>
      </c>
      <c r="BJ170">
        <f t="shared" si="140"/>
        <v>0</v>
      </c>
      <c r="BK170">
        <v>0</v>
      </c>
      <c r="BL170">
        <f t="shared" si="141"/>
        <v>0</v>
      </c>
      <c r="BM170">
        <v>0</v>
      </c>
      <c r="BN170">
        <f t="shared" si="142"/>
        <v>0</v>
      </c>
      <c r="BO170">
        <v>0</v>
      </c>
      <c r="BP170">
        <f t="shared" si="143"/>
        <v>0</v>
      </c>
      <c r="BQ170">
        <v>0</v>
      </c>
      <c r="BR170">
        <f t="shared" si="144"/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f t="shared" si="145"/>
        <v>0</v>
      </c>
      <c r="DE170">
        <v>0</v>
      </c>
      <c r="DF170">
        <f t="shared" si="146"/>
        <v>0</v>
      </c>
      <c r="DG170">
        <v>0</v>
      </c>
      <c r="DH170">
        <f t="shared" si="147"/>
        <v>0</v>
      </c>
      <c r="DI170">
        <v>0</v>
      </c>
      <c r="DJ170">
        <f t="shared" si="148"/>
        <v>0</v>
      </c>
      <c r="DK170">
        <v>40</v>
      </c>
      <c r="DL170">
        <f t="shared" si="149"/>
        <v>0.27638471746874343</v>
      </c>
      <c r="DM170">
        <v>60</v>
      </c>
      <c r="DN170">
        <f t="shared" si="150"/>
        <v>0.72361528253125651</v>
      </c>
      <c r="DO170">
        <v>0</v>
      </c>
      <c r="DP170">
        <f t="shared" si="151"/>
        <v>0</v>
      </c>
      <c r="DQ170">
        <v>0</v>
      </c>
      <c r="DR170">
        <f t="shared" si="152"/>
        <v>0</v>
      </c>
      <c r="DS170">
        <v>0</v>
      </c>
      <c r="DT170">
        <f t="shared" si="153"/>
        <v>0</v>
      </c>
      <c r="DU170">
        <v>0</v>
      </c>
      <c r="DV170">
        <f t="shared" si="154"/>
        <v>0</v>
      </c>
      <c r="DW170">
        <v>0</v>
      </c>
      <c r="DX170">
        <f t="shared" si="155"/>
        <v>0</v>
      </c>
      <c r="DY170">
        <v>0</v>
      </c>
      <c r="DZ170">
        <f t="shared" si="156"/>
        <v>0</v>
      </c>
      <c r="EA170">
        <v>0</v>
      </c>
      <c r="EB170">
        <f t="shared" si="157"/>
        <v>0</v>
      </c>
      <c r="EC170">
        <v>0</v>
      </c>
      <c r="ED170">
        <f t="shared" si="158"/>
        <v>0</v>
      </c>
      <c r="EE170">
        <v>0</v>
      </c>
      <c r="EF170">
        <f t="shared" si="159"/>
        <v>0</v>
      </c>
      <c r="EG170">
        <v>0</v>
      </c>
      <c r="EH170">
        <f t="shared" si="160"/>
        <v>0</v>
      </c>
      <c r="EI170">
        <v>0</v>
      </c>
      <c r="EJ170">
        <f t="shared" si="161"/>
        <v>0</v>
      </c>
      <c r="EK170">
        <v>0</v>
      </c>
      <c r="EL170">
        <f t="shared" si="162"/>
        <v>0</v>
      </c>
      <c r="EM170">
        <v>0</v>
      </c>
      <c r="EN170">
        <f t="shared" si="163"/>
        <v>0</v>
      </c>
      <c r="EO170">
        <v>0</v>
      </c>
      <c r="EP170">
        <f t="shared" si="164"/>
        <v>0</v>
      </c>
      <c r="EQ170">
        <v>0</v>
      </c>
      <c r="ER170">
        <f t="shared" si="165"/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 s="3" t="s">
        <v>546</v>
      </c>
      <c r="FF170" t="s">
        <v>264</v>
      </c>
    </row>
    <row r="171" spans="1:162" x14ac:dyDescent="0.45">
      <c r="A171">
        <v>170</v>
      </c>
      <c r="B171" t="s">
        <v>543</v>
      </c>
      <c r="C171" t="s">
        <v>500</v>
      </c>
      <c r="D171" t="s">
        <v>548</v>
      </c>
      <c r="E171" t="s">
        <v>549</v>
      </c>
      <c r="F171" s="2">
        <v>1</v>
      </c>
      <c r="G171">
        <v>456</v>
      </c>
      <c r="H171">
        <f>900+273</f>
        <v>1173</v>
      </c>
      <c r="I171">
        <f t="shared" si="170"/>
        <v>473</v>
      </c>
      <c r="J171" s="2">
        <f t="shared" si="166"/>
        <v>0.4032395566922421</v>
      </c>
      <c r="K171">
        <f t="shared" si="169"/>
        <v>8.3333333333333331E-5</v>
      </c>
      <c r="L171" t="s">
        <v>64</v>
      </c>
      <c r="M171">
        <v>60</v>
      </c>
      <c r="N171">
        <f t="shared" si="116"/>
        <v>0.60684522152309894</v>
      </c>
      <c r="O171">
        <v>40</v>
      </c>
      <c r="P171">
        <f t="shared" si="117"/>
        <v>0.39315477847690106</v>
      </c>
      <c r="Q171">
        <v>0</v>
      </c>
      <c r="R171">
        <f t="shared" si="118"/>
        <v>0</v>
      </c>
      <c r="S171">
        <v>0</v>
      </c>
      <c r="T171">
        <f t="shared" si="119"/>
        <v>0</v>
      </c>
      <c r="U171">
        <v>0</v>
      </c>
      <c r="V171">
        <f t="shared" si="120"/>
        <v>0</v>
      </c>
      <c r="W171">
        <v>0</v>
      </c>
      <c r="X171">
        <f t="shared" si="121"/>
        <v>0</v>
      </c>
      <c r="Y171">
        <v>0</v>
      </c>
      <c r="Z171">
        <f t="shared" si="122"/>
        <v>0</v>
      </c>
      <c r="AA171">
        <v>0</v>
      </c>
      <c r="AB171">
        <f t="shared" si="123"/>
        <v>0</v>
      </c>
      <c r="AC171">
        <v>0</v>
      </c>
      <c r="AD171">
        <f t="shared" si="124"/>
        <v>0</v>
      </c>
      <c r="AE171">
        <v>0</v>
      </c>
      <c r="AF171">
        <f t="shared" si="125"/>
        <v>0</v>
      </c>
      <c r="AG171">
        <v>0</v>
      </c>
      <c r="AH171">
        <f t="shared" si="126"/>
        <v>0</v>
      </c>
      <c r="AI171">
        <v>0</v>
      </c>
      <c r="AJ171">
        <f t="shared" si="127"/>
        <v>0</v>
      </c>
      <c r="AK171">
        <v>0</v>
      </c>
      <c r="AL171">
        <f t="shared" si="128"/>
        <v>0</v>
      </c>
      <c r="AM171">
        <v>0</v>
      </c>
      <c r="AN171">
        <f t="shared" si="129"/>
        <v>0</v>
      </c>
      <c r="AO171">
        <v>0</v>
      </c>
      <c r="AP171">
        <f t="shared" si="130"/>
        <v>0</v>
      </c>
      <c r="AQ171">
        <v>0</v>
      </c>
      <c r="AR171">
        <f t="shared" si="131"/>
        <v>0</v>
      </c>
      <c r="AS171">
        <v>0</v>
      </c>
      <c r="AT171">
        <f t="shared" si="132"/>
        <v>0</v>
      </c>
      <c r="AU171">
        <v>0</v>
      </c>
      <c r="AV171">
        <f t="shared" si="133"/>
        <v>0</v>
      </c>
      <c r="AW171">
        <v>0</v>
      </c>
      <c r="AX171">
        <f t="shared" si="134"/>
        <v>0</v>
      </c>
      <c r="AY171">
        <v>0</v>
      </c>
      <c r="AZ171">
        <f t="shared" si="135"/>
        <v>0</v>
      </c>
      <c r="BA171">
        <v>0</v>
      </c>
      <c r="BB171">
        <f t="shared" si="136"/>
        <v>0</v>
      </c>
      <c r="BC171">
        <v>0</v>
      </c>
      <c r="BD171">
        <f t="shared" si="137"/>
        <v>0</v>
      </c>
      <c r="BE171">
        <v>0</v>
      </c>
      <c r="BF171">
        <f t="shared" si="138"/>
        <v>0</v>
      </c>
      <c r="BG171">
        <v>0</v>
      </c>
      <c r="BH171">
        <f t="shared" si="139"/>
        <v>0</v>
      </c>
      <c r="BI171">
        <v>0</v>
      </c>
      <c r="BJ171">
        <f t="shared" si="140"/>
        <v>0</v>
      </c>
      <c r="BK171">
        <v>0</v>
      </c>
      <c r="BL171">
        <f t="shared" si="141"/>
        <v>0</v>
      </c>
      <c r="BM171">
        <v>0</v>
      </c>
      <c r="BN171">
        <f t="shared" si="142"/>
        <v>0</v>
      </c>
      <c r="BO171">
        <v>0</v>
      </c>
      <c r="BP171">
        <f t="shared" si="143"/>
        <v>0</v>
      </c>
      <c r="BQ171">
        <v>0</v>
      </c>
      <c r="BR171">
        <f t="shared" si="144"/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f t="shared" si="145"/>
        <v>0</v>
      </c>
      <c r="DE171">
        <v>0</v>
      </c>
      <c r="DF171">
        <f t="shared" si="146"/>
        <v>0</v>
      </c>
      <c r="DG171">
        <v>0</v>
      </c>
      <c r="DH171">
        <f t="shared" si="147"/>
        <v>0</v>
      </c>
      <c r="DI171">
        <v>0</v>
      </c>
      <c r="DJ171">
        <f t="shared" si="148"/>
        <v>0</v>
      </c>
      <c r="DK171">
        <v>40</v>
      </c>
      <c r="DL171">
        <f t="shared" si="149"/>
        <v>0.27638471746874343</v>
      </c>
      <c r="DM171">
        <v>60</v>
      </c>
      <c r="DN171">
        <f t="shared" si="150"/>
        <v>0.72361528253125651</v>
      </c>
      <c r="DO171">
        <v>0</v>
      </c>
      <c r="DP171">
        <f t="shared" si="151"/>
        <v>0</v>
      </c>
      <c r="DQ171">
        <v>0</v>
      </c>
      <c r="DR171">
        <f t="shared" si="152"/>
        <v>0</v>
      </c>
      <c r="DS171">
        <v>0</v>
      </c>
      <c r="DT171">
        <f t="shared" si="153"/>
        <v>0</v>
      </c>
      <c r="DU171">
        <v>0</v>
      </c>
      <c r="DV171">
        <f t="shared" si="154"/>
        <v>0</v>
      </c>
      <c r="DW171">
        <v>0</v>
      </c>
      <c r="DX171">
        <f t="shared" si="155"/>
        <v>0</v>
      </c>
      <c r="DY171">
        <v>0</v>
      </c>
      <c r="DZ171">
        <f t="shared" si="156"/>
        <v>0</v>
      </c>
      <c r="EA171">
        <v>0</v>
      </c>
      <c r="EB171">
        <f t="shared" si="157"/>
        <v>0</v>
      </c>
      <c r="EC171">
        <v>0</v>
      </c>
      <c r="ED171">
        <f t="shared" si="158"/>
        <v>0</v>
      </c>
      <c r="EE171">
        <v>0</v>
      </c>
      <c r="EF171">
        <f t="shared" si="159"/>
        <v>0</v>
      </c>
      <c r="EG171">
        <v>0</v>
      </c>
      <c r="EH171">
        <f t="shared" si="160"/>
        <v>0</v>
      </c>
      <c r="EI171">
        <v>0</v>
      </c>
      <c r="EJ171">
        <f t="shared" si="161"/>
        <v>0</v>
      </c>
      <c r="EK171">
        <v>0</v>
      </c>
      <c r="EL171">
        <f t="shared" si="162"/>
        <v>0</v>
      </c>
      <c r="EM171">
        <v>0</v>
      </c>
      <c r="EN171">
        <f t="shared" si="163"/>
        <v>0</v>
      </c>
      <c r="EO171">
        <v>0</v>
      </c>
      <c r="EP171">
        <f t="shared" si="164"/>
        <v>0</v>
      </c>
      <c r="EQ171">
        <v>0</v>
      </c>
      <c r="ER171">
        <f t="shared" si="165"/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 s="3" t="s">
        <v>546</v>
      </c>
      <c r="FF171" t="s">
        <v>264</v>
      </c>
    </row>
    <row r="172" spans="1:162" x14ac:dyDescent="0.45">
      <c r="A172">
        <v>171</v>
      </c>
      <c r="B172" t="s">
        <v>543</v>
      </c>
      <c r="C172" t="s">
        <v>500</v>
      </c>
      <c r="D172" t="s">
        <v>548</v>
      </c>
      <c r="E172" t="s">
        <v>550</v>
      </c>
      <c r="F172" s="2">
        <v>0</v>
      </c>
      <c r="G172">
        <v>456</v>
      </c>
      <c r="H172">
        <v>1173</v>
      </c>
      <c r="I172">
        <f t="shared" si="170"/>
        <v>473</v>
      </c>
      <c r="J172" s="2">
        <f t="shared" si="166"/>
        <v>0.4032395566922421</v>
      </c>
      <c r="K172">
        <f t="shared" si="169"/>
        <v>8.3333333333333331E-5</v>
      </c>
      <c r="L172" t="s">
        <v>64</v>
      </c>
      <c r="M172">
        <v>60.4</v>
      </c>
      <c r="N172">
        <f t="shared" si="116"/>
        <v>0.60996785623873606</v>
      </c>
      <c r="O172">
        <v>39.5</v>
      </c>
      <c r="P172">
        <f t="shared" si="117"/>
        <v>0.38765374816956533</v>
      </c>
      <c r="Q172">
        <v>0</v>
      </c>
      <c r="R172">
        <f t="shared" si="118"/>
        <v>0</v>
      </c>
      <c r="S172">
        <v>0</v>
      </c>
      <c r="T172">
        <f t="shared" si="119"/>
        <v>0</v>
      </c>
      <c r="U172">
        <v>0</v>
      </c>
      <c r="V172">
        <f t="shared" si="120"/>
        <v>0</v>
      </c>
      <c r="W172">
        <v>0.1</v>
      </c>
      <c r="X172">
        <f t="shared" si="121"/>
        <v>2.3783955916985328E-3</v>
      </c>
      <c r="Y172">
        <v>0</v>
      </c>
      <c r="Z172">
        <f t="shared" si="122"/>
        <v>0</v>
      </c>
      <c r="AA172">
        <v>0</v>
      </c>
      <c r="AB172">
        <f t="shared" si="123"/>
        <v>0</v>
      </c>
      <c r="AC172">
        <v>0</v>
      </c>
      <c r="AD172">
        <f t="shared" si="124"/>
        <v>0</v>
      </c>
      <c r="AE172">
        <v>0</v>
      </c>
      <c r="AF172">
        <f t="shared" si="125"/>
        <v>0</v>
      </c>
      <c r="AG172">
        <v>0</v>
      </c>
      <c r="AH172">
        <f t="shared" si="126"/>
        <v>0</v>
      </c>
      <c r="AI172">
        <v>0</v>
      </c>
      <c r="AJ172">
        <f t="shared" si="127"/>
        <v>0</v>
      </c>
      <c r="AK172">
        <v>0</v>
      </c>
      <c r="AL172">
        <f t="shared" si="128"/>
        <v>0</v>
      </c>
      <c r="AM172">
        <v>0</v>
      </c>
      <c r="AN172">
        <f t="shared" si="129"/>
        <v>0</v>
      </c>
      <c r="AO172">
        <v>0</v>
      </c>
      <c r="AP172">
        <f t="shared" si="130"/>
        <v>0</v>
      </c>
      <c r="AQ172">
        <v>0</v>
      </c>
      <c r="AR172">
        <f t="shared" si="131"/>
        <v>0</v>
      </c>
      <c r="AS172">
        <v>0</v>
      </c>
      <c r="AT172">
        <f t="shared" si="132"/>
        <v>0</v>
      </c>
      <c r="AU172">
        <v>0</v>
      </c>
      <c r="AV172">
        <f t="shared" si="133"/>
        <v>0</v>
      </c>
      <c r="AW172">
        <v>0</v>
      </c>
      <c r="AX172">
        <f t="shared" si="134"/>
        <v>0</v>
      </c>
      <c r="AY172">
        <v>0</v>
      </c>
      <c r="AZ172">
        <f t="shared" si="135"/>
        <v>0</v>
      </c>
      <c r="BA172">
        <v>0</v>
      </c>
      <c r="BB172">
        <f t="shared" si="136"/>
        <v>0</v>
      </c>
      <c r="BC172">
        <v>0</v>
      </c>
      <c r="BD172">
        <f t="shared" si="137"/>
        <v>0</v>
      </c>
      <c r="BE172">
        <v>0</v>
      </c>
      <c r="BF172">
        <f t="shared" si="138"/>
        <v>0</v>
      </c>
      <c r="BG172">
        <v>0</v>
      </c>
      <c r="BH172">
        <f t="shared" si="139"/>
        <v>0</v>
      </c>
      <c r="BI172">
        <v>0</v>
      </c>
      <c r="BJ172">
        <f t="shared" si="140"/>
        <v>0</v>
      </c>
      <c r="BK172">
        <v>0</v>
      </c>
      <c r="BL172">
        <f t="shared" si="141"/>
        <v>0</v>
      </c>
      <c r="BM172">
        <v>0</v>
      </c>
      <c r="BN172">
        <f t="shared" si="142"/>
        <v>0</v>
      </c>
      <c r="BO172">
        <v>0</v>
      </c>
      <c r="BP172">
        <f t="shared" si="143"/>
        <v>0</v>
      </c>
      <c r="BQ172">
        <v>0</v>
      </c>
      <c r="BR172">
        <f t="shared" si="144"/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f t="shared" si="145"/>
        <v>0</v>
      </c>
      <c r="DE172">
        <v>0</v>
      </c>
      <c r="DF172">
        <f t="shared" si="146"/>
        <v>0</v>
      </c>
      <c r="DG172">
        <v>0</v>
      </c>
      <c r="DH172">
        <f t="shared" si="147"/>
        <v>0</v>
      </c>
      <c r="DI172">
        <v>0</v>
      </c>
      <c r="DJ172">
        <f t="shared" si="148"/>
        <v>0</v>
      </c>
      <c r="DK172">
        <v>40</v>
      </c>
      <c r="DL172">
        <f t="shared" si="149"/>
        <v>0.27638471746874343</v>
      </c>
      <c r="DM172">
        <v>60</v>
      </c>
      <c r="DN172">
        <f t="shared" si="150"/>
        <v>0.72361528253125651</v>
      </c>
      <c r="DO172">
        <v>0</v>
      </c>
      <c r="DP172">
        <f t="shared" si="151"/>
        <v>0</v>
      </c>
      <c r="DQ172">
        <v>0</v>
      </c>
      <c r="DR172">
        <f t="shared" si="152"/>
        <v>0</v>
      </c>
      <c r="DS172">
        <v>0</v>
      </c>
      <c r="DT172">
        <f t="shared" si="153"/>
        <v>0</v>
      </c>
      <c r="DU172">
        <v>0</v>
      </c>
      <c r="DV172">
        <f t="shared" si="154"/>
        <v>0</v>
      </c>
      <c r="DW172">
        <v>0</v>
      </c>
      <c r="DX172">
        <f t="shared" si="155"/>
        <v>0</v>
      </c>
      <c r="DY172">
        <v>0</v>
      </c>
      <c r="DZ172">
        <f t="shared" si="156"/>
        <v>0</v>
      </c>
      <c r="EA172">
        <v>0</v>
      </c>
      <c r="EB172">
        <f t="shared" si="157"/>
        <v>0</v>
      </c>
      <c r="EC172">
        <v>0</v>
      </c>
      <c r="ED172">
        <f t="shared" si="158"/>
        <v>0</v>
      </c>
      <c r="EE172">
        <v>0</v>
      </c>
      <c r="EF172">
        <f t="shared" si="159"/>
        <v>0</v>
      </c>
      <c r="EG172">
        <v>0</v>
      </c>
      <c r="EH172">
        <f t="shared" si="160"/>
        <v>0</v>
      </c>
      <c r="EI172">
        <v>0</v>
      </c>
      <c r="EJ172">
        <f t="shared" si="161"/>
        <v>0</v>
      </c>
      <c r="EK172">
        <v>0</v>
      </c>
      <c r="EL172">
        <f t="shared" si="162"/>
        <v>0</v>
      </c>
      <c r="EM172">
        <v>0</v>
      </c>
      <c r="EN172">
        <f t="shared" si="163"/>
        <v>0</v>
      </c>
      <c r="EO172">
        <v>0</v>
      </c>
      <c r="EP172">
        <f t="shared" si="164"/>
        <v>0</v>
      </c>
      <c r="EQ172">
        <v>0</v>
      </c>
      <c r="ER172">
        <f t="shared" si="165"/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 s="3" t="s">
        <v>546</v>
      </c>
      <c r="FF172" t="s">
        <v>264</v>
      </c>
    </row>
    <row r="173" spans="1:162" x14ac:dyDescent="0.45">
      <c r="A173">
        <v>172</v>
      </c>
      <c r="B173" t="s">
        <v>543</v>
      </c>
      <c r="C173" t="s">
        <v>500</v>
      </c>
      <c r="D173" t="s">
        <v>548</v>
      </c>
      <c r="E173" t="s">
        <v>551</v>
      </c>
      <c r="F173" s="2">
        <v>1</v>
      </c>
      <c r="G173">
        <v>456</v>
      </c>
      <c r="H173">
        <v>1173</v>
      </c>
      <c r="I173">
        <f t="shared" si="170"/>
        <v>473</v>
      </c>
      <c r="J173" s="2">
        <f t="shared" si="166"/>
        <v>0.4032395566922421</v>
      </c>
      <c r="K173">
        <f t="shared" si="169"/>
        <v>8.3333333333333331E-5</v>
      </c>
      <c r="L173" t="s">
        <v>64</v>
      </c>
      <c r="M173">
        <v>62.5</v>
      </c>
      <c r="N173">
        <f t="shared" si="116"/>
        <v>0.62297021028430499</v>
      </c>
      <c r="O173">
        <v>36.5</v>
      </c>
      <c r="P173">
        <f t="shared" si="117"/>
        <v>0.35355501987937366</v>
      </c>
      <c r="Q173">
        <v>0</v>
      </c>
      <c r="R173">
        <f t="shared" si="118"/>
        <v>0</v>
      </c>
      <c r="S173">
        <v>0</v>
      </c>
      <c r="T173">
        <f t="shared" si="119"/>
        <v>0</v>
      </c>
      <c r="U173">
        <v>0</v>
      </c>
      <c r="V173">
        <f t="shared" si="120"/>
        <v>0</v>
      </c>
      <c r="W173">
        <v>1</v>
      </c>
      <c r="X173">
        <f t="shared" si="121"/>
        <v>2.3474769836321366E-2</v>
      </c>
      <c r="Y173">
        <v>0</v>
      </c>
      <c r="Z173">
        <f t="shared" si="122"/>
        <v>0</v>
      </c>
      <c r="AA173">
        <v>0</v>
      </c>
      <c r="AB173">
        <f t="shared" si="123"/>
        <v>0</v>
      </c>
      <c r="AC173">
        <v>0</v>
      </c>
      <c r="AD173">
        <f t="shared" si="124"/>
        <v>0</v>
      </c>
      <c r="AE173">
        <v>0</v>
      </c>
      <c r="AF173">
        <f t="shared" si="125"/>
        <v>0</v>
      </c>
      <c r="AG173">
        <v>0</v>
      </c>
      <c r="AH173">
        <f t="shared" si="126"/>
        <v>0</v>
      </c>
      <c r="AI173">
        <v>0</v>
      </c>
      <c r="AJ173">
        <f t="shared" si="127"/>
        <v>0</v>
      </c>
      <c r="AK173">
        <v>0</v>
      </c>
      <c r="AL173">
        <f t="shared" si="128"/>
        <v>0</v>
      </c>
      <c r="AM173">
        <v>0</v>
      </c>
      <c r="AN173">
        <f t="shared" si="129"/>
        <v>0</v>
      </c>
      <c r="AO173">
        <v>0</v>
      </c>
      <c r="AP173">
        <f t="shared" si="130"/>
        <v>0</v>
      </c>
      <c r="AQ173">
        <v>0</v>
      </c>
      <c r="AR173">
        <f t="shared" si="131"/>
        <v>0</v>
      </c>
      <c r="AS173">
        <v>0</v>
      </c>
      <c r="AT173">
        <f t="shared" si="132"/>
        <v>0</v>
      </c>
      <c r="AU173">
        <v>0</v>
      </c>
      <c r="AV173">
        <f t="shared" si="133"/>
        <v>0</v>
      </c>
      <c r="AW173">
        <v>0</v>
      </c>
      <c r="AX173">
        <f t="shared" si="134"/>
        <v>0</v>
      </c>
      <c r="AY173">
        <v>0</v>
      </c>
      <c r="AZ173">
        <f t="shared" si="135"/>
        <v>0</v>
      </c>
      <c r="BA173">
        <v>0</v>
      </c>
      <c r="BB173">
        <f t="shared" si="136"/>
        <v>0</v>
      </c>
      <c r="BC173">
        <v>0</v>
      </c>
      <c r="BD173">
        <f t="shared" si="137"/>
        <v>0</v>
      </c>
      <c r="BE173">
        <v>0</v>
      </c>
      <c r="BF173">
        <f t="shared" si="138"/>
        <v>0</v>
      </c>
      <c r="BG173">
        <v>0</v>
      </c>
      <c r="BH173">
        <f t="shared" si="139"/>
        <v>0</v>
      </c>
      <c r="BI173">
        <v>0</v>
      </c>
      <c r="BJ173">
        <f t="shared" si="140"/>
        <v>0</v>
      </c>
      <c r="BK173">
        <v>0</v>
      </c>
      <c r="BL173">
        <f t="shared" si="141"/>
        <v>0</v>
      </c>
      <c r="BM173">
        <v>0</v>
      </c>
      <c r="BN173">
        <f t="shared" si="142"/>
        <v>0</v>
      </c>
      <c r="BO173">
        <v>0</v>
      </c>
      <c r="BP173">
        <f t="shared" si="143"/>
        <v>0</v>
      </c>
      <c r="BQ173">
        <v>0</v>
      </c>
      <c r="BR173">
        <f t="shared" si="144"/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f t="shared" si="145"/>
        <v>0</v>
      </c>
      <c r="DE173">
        <v>0</v>
      </c>
      <c r="DF173">
        <f t="shared" si="146"/>
        <v>0</v>
      </c>
      <c r="DG173">
        <v>0</v>
      </c>
      <c r="DH173">
        <f t="shared" si="147"/>
        <v>0</v>
      </c>
      <c r="DI173">
        <v>0</v>
      </c>
      <c r="DJ173">
        <f t="shared" si="148"/>
        <v>0</v>
      </c>
      <c r="DK173">
        <v>40</v>
      </c>
      <c r="DL173">
        <f t="shared" si="149"/>
        <v>0.27638471746874343</v>
      </c>
      <c r="DM173">
        <v>60</v>
      </c>
      <c r="DN173">
        <f t="shared" si="150"/>
        <v>0.72361528253125651</v>
      </c>
      <c r="DO173">
        <v>0</v>
      </c>
      <c r="DP173">
        <f t="shared" si="151"/>
        <v>0</v>
      </c>
      <c r="DQ173">
        <v>0</v>
      </c>
      <c r="DR173">
        <f t="shared" si="152"/>
        <v>0</v>
      </c>
      <c r="DS173">
        <v>0</v>
      </c>
      <c r="DT173">
        <f t="shared" si="153"/>
        <v>0</v>
      </c>
      <c r="DU173">
        <v>0</v>
      </c>
      <c r="DV173">
        <f t="shared" si="154"/>
        <v>0</v>
      </c>
      <c r="DW173">
        <v>0</v>
      </c>
      <c r="DX173">
        <f t="shared" si="155"/>
        <v>0</v>
      </c>
      <c r="DY173">
        <v>0</v>
      </c>
      <c r="DZ173">
        <f t="shared" si="156"/>
        <v>0</v>
      </c>
      <c r="EA173">
        <v>0</v>
      </c>
      <c r="EB173">
        <f t="shared" si="157"/>
        <v>0</v>
      </c>
      <c r="EC173">
        <v>0</v>
      </c>
      <c r="ED173">
        <f t="shared" si="158"/>
        <v>0</v>
      </c>
      <c r="EE173">
        <v>0</v>
      </c>
      <c r="EF173">
        <f t="shared" si="159"/>
        <v>0</v>
      </c>
      <c r="EG173">
        <v>0</v>
      </c>
      <c r="EH173">
        <f t="shared" si="160"/>
        <v>0</v>
      </c>
      <c r="EI173">
        <v>0</v>
      </c>
      <c r="EJ173">
        <f t="shared" si="161"/>
        <v>0</v>
      </c>
      <c r="EK173">
        <v>0</v>
      </c>
      <c r="EL173">
        <f t="shared" si="162"/>
        <v>0</v>
      </c>
      <c r="EM173">
        <v>0</v>
      </c>
      <c r="EN173">
        <f t="shared" si="163"/>
        <v>0</v>
      </c>
      <c r="EO173">
        <v>0</v>
      </c>
      <c r="EP173">
        <f t="shared" si="164"/>
        <v>0</v>
      </c>
      <c r="EQ173">
        <v>0</v>
      </c>
      <c r="ER173">
        <f t="shared" si="165"/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 s="3" t="s">
        <v>546</v>
      </c>
      <c r="FF173" t="s">
        <v>264</v>
      </c>
    </row>
    <row r="174" spans="1:162" x14ac:dyDescent="0.45">
      <c r="A174">
        <v>173</v>
      </c>
      <c r="B174" t="s">
        <v>543</v>
      </c>
      <c r="C174" t="s">
        <v>500</v>
      </c>
      <c r="D174" t="s">
        <v>548</v>
      </c>
      <c r="E174" t="s">
        <v>552</v>
      </c>
      <c r="F174" s="2">
        <v>1</v>
      </c>
      <c r="G174">
        <v>456</v>
      </c>
      <c r="H174">
        <v>1173</v>
      </c>
      <c r="I174">
        <f t="shared" si="170"/>
        <v>473</v>
      </c>
      <c r="J174" s="2">
        <f t="shared" si="166"/>
        <v>0.4032395566922421</v>
      </c>
      <c r="K174">
        <f t="shared" si="169"/>
        <v>8.3333333333333331E-5</v>
      </c>
      <c r="L174" t="s">
        <v>64</v>
      </c>
      <c r="M174">
        <v>67.5</v>
      </c>
      <c r="N174">
        <f t="shared" si="116"/>
        <v>0.65826805579339875</v>
      </c>
      <c r="O174">
        <v>30</v>
      </c>
      <c r="P174">
        <f t="shared" si="117"/>
        <v>0.28431327843841098</v>
      </c>
      <c r="Q174">
        <v>0</v>
      </c>
      <c r="R174">
        <f t="shared" si="118"/>
        <v>0</v>
      </c>
      <c r="S174">
        <v>0</v>
      </c>
      <c r="T174">
        <f t="shared" si="119"/>
        <v>0</v>
      </c>
      <c r="U174">
        <v>0</v>
      </c>
      <c r="V174">
        <f t="shared" si="120"/>
        <v>0</v>
      </c>
      <c r="W174">
        <v>2.5</v>
      </c>
      <c r="X174">
        <f t="shared" si="121"/>
        <v>5.74186657681902E-2</v>
      </c>
      <c r="Y174">
        <v>0</v>
      </c>
      <c r="Z174">
        <f t="shared" si="122"/>
        <v>0</v>
      </c>
      <c r="AA174">
        <v>0</v>
      </c>
      <c r="AB174">
        <f t="shared" si="123"/>
        <v>0</v>
      </c>
      <c r="AC174">
        <v>0</v>
      </c>
      <c r="AD174">
        <f t="shared" si="124"/>
        <v>0</v>
      </c>
      <c r="AE174">
        <v>0</v>
      </c>
      <c r="AF174">
        <f t="shared" si="125"/>
        <v>0</v>
      </c>
      <c r="AG174">
        <v>0</v>
      </c>
      <c r="AH174">
        <f t="shared" si="126"/>
        <v>0</v>
      </c>
      <c r="AI174">
        <v>0</v>
      </c>
      <c r="AJ174">
        <f t="shared" si="127"/>
        <v>0</v>
      </c>
      <c r="AK174">
        <v>0</v>
      </c>
      <c r="AL174">
        <f t="shared" si="128"/>
        <v>0</v>
      </c>
      <c r="AM174">
        <v>0</v>
      </c>
      <c r="AN174">
        <f t="shared" si="129"/>
        <v>0</v>
      </c>
      <c r="AO174">
        <v>0</v>
      </c>
      <c r="AP174">
        <f t="shared" si="130"/>
        <v>0</v>
      </c>
      <c r="AQ174">
        <v>0</v>
      </c>
      <c r="AR174">
        <f t="shared" si="131"/>
        <v>0</v>
      </c>
      <c r="AS174">
        <v>0</v>
      </c>
      <c r="AT174">
        <f t="shared" si="132"/>
        <v>0</v>
      </c>
      <c r="AU174">
        <v>0</v>
      </c>
      <c r="AV174">
        <f t="shared" si="133"/>
        <v>0</v>
      </c>
      <c r="AW174">
        <v>0</v>
      </c>
      <c r="AX174">
        <f t="shared" si="134"/>
        <v>0</v>
      </c>
      <c r="AY174">
        <v>0</v>
      </c>
      <c r="AZ174">
        <f t="shared" si="135"/>
        <v>0</v>
      </c>
      <c r="BA174">
        <v>0</v>
      </c>
      <c r="BB174">
        <f t="shared" si="136"/>
        <v>0</v>
      </c>
      <c r="BC174">
        <v>0</v>
      </c>
      <c r="BD174">
        <f t="shared" si="137"/>
        <v>0</v>
      </c>
      <c r="BE174">
        <v>0</v>
      </c>
      <c r="BF174">
        <f t="shared" si="138"/>
        <v>0</v>
      </c>
      <c r="BG174">
        <v>0</v>
      </c>
      <c r="BH174">
        <f t="shared" si="139"/>
        <v>0</v>
      </c>
      <c r="BI174">
        <v>0</v>
      </c>
      <c r="BJ174">
        <f t="shared" si="140"/>
        <v>0</v>
      </c>
      <c r="BK174">
        <v>0</v>
      </c>
      <c r="BL174">
        <f t="shared" si="141"/>
        <v>0</v>
      </c>
      <c r="BM174">
        <v>0</v>
      </c>
      <c r="BN174">
        <f t="shared" si="142"/>
        <v>0</v>
      </c>
      <c r="BO174">
        <v>0</v>
      </c>
      <c r="BP174">
        <f t="shared" si="143"/>
        <v>0</v>
      </c>
      <c r="BQ174">
        <v>0</v>
      </c>
      <c r="BR174">
        <f t="shared" si="144"/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f t="shared" si="145"/>
        <v>0</v>
      </c>
      <c r="DE174">
        <v>0</v>
      </c>
      <c r="DF174">
        <f t="shared" si="146"/>
        <v>0</v>
      </c>
      <c r="DG174">
        <v>0</v>
      </c>
      <c r="DH174">
        <f t="shared" si="147"/>
        <v>0</v>
      </c>
      <c r="DI174">
        <v>0</v>
      </c>
      <c r="DJ174">
        <f t="shared" si="148"/>
        <v>0</v>
      </c>
      <c r="DK174">
        <v>40</v>
      </c>
      <c r="DL174">
        <f t="shared" si="149"/>
        <v>0.27638471746874343</v>
      </c>
      <c r="DM174">
        <v>60</v>
      </c>
      <c r="DN174">
        <f t="shared" si="150"/>
        <v>0.72361528253125651</v>
      </c>
      <c r="DO174">
        <v>0</v>
      </c>
      <c r="DP174">
        <f t="shared" si="151"/>
        <v>0</v>
      </c>
      <c r="DQ174">
        <v>0</v>
      </c>
      <c r="DR174">
        <f t="shared" si="152"/>
        <v>0</v>
      </c>
      <c r="DS174">
        <v>0</v>
      </c>
      <c r="DT174">
        <f t="shared" si="153"/>
        <v>0</v>
      </c>
      <c r="DU174">
        <v>0</v>
      </c>
      <c r="DV174">
        <f t="shared" si="154"/>
        <v>0</v>
      </c>
      <c r="DW174">
        <v>0</v>
      </c>
      <c r="DX174">
        <f t="shared" si="155"/>
        <v>0</v>
      </c>
      <c r="DY174">
        <v>0</v>
      </c>
      <c r="DZ174">
        <f t="shared" si="156"/>
        <v>0</v>
      </c>
      <c r="EA174">
        <v>0</v>
      </c>
      <c r="EB174">
        <f t="shared" si="157"/>
        <v>0</v>
      </c>
      <c r="EC174">
        <v>0</v>
      </c>
      <c r="ED174">
        <f t="shared" si="158"/>
        <v>0</v>
      </c>
      <c r="EE174">
        <v>0</v>
      </c>
      <c r="EF174">
        <f t="shared" si="159"/>
        <v>0</v>
      </c>
      <c r="EG174">
        <v>0</v>
      </c>
      <c r="EH174">
        <f t="shared" si="160"/>
        <v>0</v>
      </c>
      <c r="EI174">
        <v>0</v>
      </c>
      <c r="EJ174">
        <f t="shared" si="161"/>
        <v>0</v>
      </c>
      <c r="EK174">
        <v>0</v>
      </c>
      <c r="EL174">
        <f t="shared" si="162"/>
        <v>0</v>
      </c>
      <c r="EM174">
        <v>0</v>
      </c>
      <c r="EN174">
        <f t="shared" si="163"/>
        <v>0</v>
      </c>
      <c r="EO174">
        <v>0</v>
      </c>
      <c r="EP174">
        <f t="shared" si="164"/>
        <v>0</v>
      </c>
      <c r="EQ174">
        <v>0</v>
      </c>
      <c r="ER174">
        <f t="shared" si="165"/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 s="3" t="s">
        <v>546</v>
      </c>
      <c r="FF174" t="s">
        <v>264</v>
      </c>
    </row>
    <row r="175" spans="1:162" x14ac:dyDescent="0.45">
      <c r="A175">
        <v>174</v>
      </c>
      <c r="B175" t="s">
        <v>543</v>
      </c>
      <c r="C175" t="s">
        <v>500</v>
      </c>
      <c r="D175" t="s">
        <v>548</v>
      </c>
      <c r="E175" t="s">
        <v>553</v>
      </c>
      <c r="F175" s="2">
        <v>1</v>
      </c>
      <c r="G175">
        <v>456</v>
      </c>
      <c r="H175">
        <v>1173</v>
      </c>
      <c r="I175">
        <f t="shared" si="170"/>
        <v>473</v>
      </c>
      <c r="J175" s="2">
        <f t="shared" si="166"/>
        <v>0.4032395566922421</v>
      </c>
      <c r="K175">
        <f t="shared" si="169"/>
        <v>8.3333333333333331E-5</v>
      </c>
      <c r="L175" t="s">
        <v>64</v>
      </c>
      <c r="M175">
        <v>71</v>
      </c>
      <c r="N175">
        <f t="shared" si="116"/>
        <v>0.6780275965311332</v>
      </c>
      <c r="O175">
        <v>25</v>
      </c>
      <c r="P175">
        <f t="shared" si="117"/>
        <v>0.23200957660950547</v>
      </c>
      <c r="Q175">
        <v>0</v>
      </c>
      <c r="R175">
        <f t="shared" si="118"/>
        <v>0</v>
      </c>
      <c r="S175">
        <v>0</v>
      </c>
      <c r="T175">
        <f t="shared" si="119"/>
        <v>0</v>
      </c>
      <c r="U175">
        <v>0</v>
      </c>
      <c r="V175">
        <f t="shared" si="120"/>
        <v>0</v>
      </c>
      <c r="W175">
        <v>4</v>
      </c>
      <c r="X175">
        <f t="shared" si="121"/>
        <v>8.9962826859361425E-2</v>
      </c>
      <c r="Y175">
        <v>0</v>
      </c>
      <c r="Z175">
        <f t="shared" si="122"/>
        <v>0</v>
      </c>
      <c r="AA175">
        <v>0</v>
      </c>
      <c r="AB175">
        <f t="shared" si="123"/>
        <v>0</v>
      </c>
      <c r="AC175">
        <v>0</v>
      </c>
      <c r="AD175">
        <f t="shared" si="124"/>
        <v>0</v>
      </c>
      <c r="AE175">
        <v>0</v>
      </c>
      <c r="AF175">
        <f t="shared" si="125"/>
        <v>0</v>
      </c>
      <c r="AG175">
        <v>0</v>
      </c>
      <c r="AH175">
        <f t="shared" si="126"/>
        <v>0</v>
      </c>
      <c r="AI175">
        <v>0</v>
      </c>
      <c r="AJ175">
        <f t="shared" si="127"/>
        <v>0</v>
      </c>
      <c r="AK175">
        <v>0</v>
      </c>
      <c r="AL175">
        <f t="shared" si="128"/>
        <v>0</v>
      </c>
      <c r="AM175">
        <v>0</v>
      </c>
      <c r="AN175">
        <f t="shared" si="129"/>
        <v>0</v>
      </c>
      <c r="AO175">
        <v>0</v>
      </c>
      <c r="AP175">
        <f t="shared" si="130"/>
        <v>0</v>
      </c>
      <c r="AQ175">
        <v>0</v>
      </c>
      <c r="AR175">
        <f t="shared" si="131"/>
        <v>0</v>
      </c>
      <c r="AS175">
        <v>0</v>
      </c>
      <c r="AT175">
        <f t="shared" si="132"/>
        <v>0</v>
      </c>
      <c r="AU175">
        <v>0</v>
      </c>
      <c r="AV175">
        <f t="shared" si="133"/>
        <v>0</v>
      </c>
      <c r="AW175">
        <v>0</v>
      </c>
      <c r="AX175">
        <f t="shared" si="134"/>
        <v>0</v>
      </c>
      <c r="AY175">
        <v>0</v>
      </c>
      <c r="AZ175">
        <f t="shared" si="135"/>
        <v>0</v>
      </c>
      <c r="BA175">
        <v>0</v>
      </c>
      <c r="BB175">
        <f t="shared" si="136"/>
        <v>0</v>
      </c>
      <c r="BC175">
        <v>0</v>
      </c>
      <c r="BD175">
        <f t="shared" si="137"/>
        <v>0</v>
      </c>
      <c r="BE175">
        <v>0</v>
      </c>
      <c r="BF175">
        <f t="shared" si="138"/>
        <v>0</v>
      </c>
      <c r="BG175">
        <v>0</v>
      </c>
      <c r="BH175">
        <f t="shared" si="139"/>
        <v>0</v>
      </c>
      <c r="BI175">
        <v>0</v>
      </c>
      <c r="BJ175">
        <f t="shared" si="140"/>
        <v>0</v>
      </c>
      <c r="BK175">
        <v>0</v>
      </c>
      <c r="BL175">
        <f t="shared" si="141"/>
        <v>0</v>
      </c>
      <c r="BM175">
        <v>0</v>
      </c>
      <c r="BN175">
        <f t="shared" si="142"/>
        <v>0</v>
      </c>
      <c r="BO175">
        <v>0</v>
      </c>
      <c r="BP175">
        <f t="shared" si="143"/>
        <v>0</v>
      </c>
      <c r="BQ175">
        <v>0</v>
      </c>
      <c r="BR175">
        <f t="shared" si="144"/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f t="shared" si="145"/>
        <v>0</v>
      </c>
      <c r="DE175">
        <v>0</v>
      </c>
      <c r="DF175">
        <f t="shared" si="146"/>
        <v>0</v>
      </c>
      <c r="DG175">
        <v>0</v>
      </c>
      <c r="DH175">
        <f t="shared" si="147"/>
        <v>0</v>
      </c>
      <c r="DI175">
        <v>0</v>
      </c>
      <c r="DJ175">
        <f t="shared" si="148"/>
        <v>0</v>
      </c>
      <c r="DK175">
        <v>40</v>
      </c>
      <c r="DL175">
        <f t="shared" si="149"/>
        <v>0.27638471746874343</v>
      </c>
      <c r="DM175">
        <v>60</v>
      </c>
      <c r="DN175">
        <f t="shared" si="150"/>
        <v>0.72361528253125651</v>
      </c>
      <c r="DO175">
        <v>0</v>
      </c>
      <c r="DP175">
        <f t="shared" si="151"/>
        <v>0</v>
      </c>
      <c r="DQ175">
        <v>0</v>
      </c>
      <c r="DR175">
        <f t="shared" si="152"/>
        <v>0</v>
      </c>
      <c r="DS175">
        <v>0</v>
      </c>
      <c r="DT175">
        <f t="shared" si="153"/>
        <v>0</v>
      </c>
      <c r="DU175">
        <v>0</v>
      </c>
      <c r="DV175">
        <f t="shared" si="154"/>
        <v>0</v>
      </c>
      <c r="DW175">
        <v>0</v>
      </c>
      <c r="DX175">
        <f t="shared" si="155"/>
        <v>0</v>
      </c>
      <c r="DY175">
        <v>0</v>
      </c>
      <c r="DZ175">
        <f t="shared" si="156"/>
        <v>0</v>
      </c>
      <c r="EA175">
        <v>0</v>
      </c>
      <c r="EB175">
        <f t="shared" si="157"/>
        <v>0</v>
      </c>
      <c r="EC175">
        <v>0</v>
      </c>
      <c r="ED175">
        <f t="shared" si="158"/>
        <v>0</v>
      </c>
      <c r="EE175">
        <v>0</v>
      </c>
      <c r="EF175">
        <f t="shared" si="159"/>
        <v>0</v>
      </c>
      <c r="EG175">
        <v>0</v>
      </c>
      <c r="EH175">
        <f t="shared" si="160"/>
        <v>0</v>
      </c>
      <c r="EI175">
        <v>0</v>
      </c>
      <c r="EJ175">
        <f t="shared" si="161"/>
        <v>0</v>
      </c>
      <c r="EK175">
        <v>0</v>
      </c>
      <c r="EL175">
        <f t="shared" si="162"/>
        <v>0</v>
      </c>
      <c r="EM175">
        <v>0</v>
      </c>
      <c r="EN175">
        <f t="shared" si="163"/>
        <v>0</v>
      </c>
      <c r="EO175">
        <v>0</v>
      </c>
      <c r="EP175">
        <f t="shared" si="164"/>
        <v>0</v>
      </c>
      <c r="EQ175">
        <v>0</v>
      </c>
      <c r="ER175">
        <f t="shared" si="165"/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 s="3" t="s">
        <v>546</v>
      </c>
      <c r="FF175" t="s">
        <v>264</v>
      </c>
    </row>
    <row r="176" spans="1:162" x14ac:dyDescent="0.45">
      <c r="A176">
        <v>175</v>
      </c>
      <c r="B176" t="s">
        <v>543</v>
      </c>
      <c r="C176" t="s">
        <v>500</v>
      </c>
      <c r="D176" t="s">
        <v>554</v>
      </c>
      <c r="E176" t="s">
        <v>555</v>
      </c>
      <c r="F176" s="2">
        <v>2</v>
      </c>
      <c r="G176">
        <v>456</v>
      </c>
      <c r="H176">
        <f>875+273</f>
        <v>1148</v>
      </c>
      <c r="I176">
        <f t="shared" si="170"/>
        <v>473</v>
      </c>
      <c r="J176" s="2">
        <f t="shared" si="166"/>
        <v>0.41202090592334495</v>
      </c>
      <c r="K176">
        <f t="shared" si="169"/>
        <v>8.3333333333333331E-5</v>
      </c>
      <c r="L176" t="s">
        <v>442</v>
      </c>
      <c r="M176">
        <v>53</v>
      </c>
      <c r="N176">
        <f t="shared" si="116"/>
        <v>0.53711898271818626</v>
      </c>
      <c r="O176">
        <v>47</v>
      </c>
      <c r="P176">
        <f t="shared" si="117"/>
        <v>0.46288101728181374</v>
      </c>
      <c r="Q176">
        <v>0</v>
      </c>
      <c r="R176">
        <f t="shared" si="118"/>
        <v>0</v>
      </c>
      <c r="S176">
        <v>0</v>
      </c>
      <c r="T176">
        <f t="shared" si="119"/>
        <v>0</v>
      </c>
      <c r="U176">
        <v>0</v>
      </c>
      <c r="V176">
        <f t="shared" si="120"/>
        <v>0</v>
      </c>
      <c r="W176">
        <v>0</v>
      </c>
      <c r="X176">
        <f t="shared" si="121"/>
        <v>0</v>
      </c>
      <c r="Y176">
        <v>0</v>
      </c>
      <c r="Z176">
        <f t="shared" si="122"/>
        <v>0</v>
      </c>
      <c r="AA176">
        <v>0</v>
      </c>
      <c r="AB176">
        <f t="shared" si="123"/>
        <v>0</v>
      </c>
      <c r="AC176">
        <v>0</v>
      </c>
      <c r="AD176">
        <f t="shared" si="124"/>
        <v>0</v>
      </c>
      <c r="AE176">
        <v>0</v>
      </c>
      <c r="AF176">
        <f t="shared" si="125"/>
        <v>0</v>
      </c>
      <c r="AG176">
        <v>0</v>
      </c>
      <c r="AH176">
        <f t="shared" si="126"/>
        <v>0</v>
      </c>
      <c r="AI176">
        <v>0</v>
      </c>
      <c r="AJ176">
        <f t="shared" si="127"/>
        <v>0</v>
      </c>
      <c r="AK176">
        <v>0</v>
      </c>
      <c r="AL176">
        <f t="shared" si="128"/>
        <v>0</v>
      </c>
      <c r="AM176">
        <v>0</v>
      </c>
      <c r="AN176">
        <f t="shared" si="129"/>
        <v>0</v>
      </c>
      <c r="AO176">
        <v>0</v>
      </c>
      <c r="AP176">
        <f t="shared" si="130"/>
        <v>0</v>
      </c>
      <c r="AQ176">
        <v>0</v>
      </c>
      <c r="AR176">
        <f t="shared" si="131"/>
        <v>0</v>
      </c>
      <c r="AS176">
        <v>0</v>
      </c>
      <c r="AT176">
        <f t="shared" si="132"/>
        <v>0</v>
      </c>
      <c r="AU176">
        <v>0</v>
      </c>
      <c r="AV176">
        <f t="shared" si="133"/>
        <v>0</v>
      </c>
      <c r="AW176">
        <v>0</v>
      </c>
      <c r="AX176">
        <f t="shared" si="134"/>
        <v>0</v>
      </c>
      <c r="AY176">
        <v>0</v>
      </c>
      <c r="AZ176">
        <f t="shared" si="135"/>
        <v>0</v>
      </c>
      <c r="BA176">
        <v>0</v>
      </c>
      <c r="BB176">
        <f t="shared" si="136"/>
        <v>0</v>
      </c>
      <c r="BC176">
        <v>0</v>
      </c>
      <c r="BD176">
        <f t="shared" si="137"/>
        <v>0</v>
      </c>
      <c r="BE176">
        <v>0</v>
      </c>
      <c r="BF176">
        <f t="shared" si="138"/>
        <v>0</v>
      </c>
      <c r="BG176">
        <v>0</v>
      </c>
      <c r="BH176">
        <f t="shared" si="139"/>
        <v>0</v>
      </c>
      <c r="BI176">
        <v>0</v>
      </c>
      <c r="BJ176">
        <f t="shared" si="140"/>
        <v>0</v>
      </c>
      <c r="BK176">
        <v>0</v>
      </c>
      <c r="BL176">
        <f t="shared" si="141"/>
        <v>0</v>
      </c>
      <c r="BM176">
        <v>0</v>
      </c>
      <c r="BN176">
        <f t="shared" si="142"/>
        <v>0</v>
      </c>
      <c r="BO176">
        <v>0</v>
      </c>
      <c r="BP176">
        <f t="shared" si="143"/>
        <v>0</v>
      </c>
      <c r="BQ176">
        <v>0</v>
      </c>
      <c r="BR176">
        <f t="shared" si="144"/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f t="shared" si="145"/>
        <v>0</v>
      </c>
      <c r="DE176">
        <v>0</v>
      </c>
      <c r="DF176">
        <f t="shared" si="146"/>
        <v>0</v>
      </c>
      <c r="DG176">
        <v>0</v>
      </c>
      <c r="DH176">
        <f t="shared" si="147"/>
        <v>0</v>
      </c>
      <c r="DI176">
        <v>0</v>
      </c>
      <c r="DJ176">
        <f t="shared" si="148"/>
        <v>0</v>
      </c>
      <c r="DK176">
        <v>40</v>
      </c>
      <c r="DL176">
        <f t="shared" si="149"/>
        <v>0.27638471746874343</v>
      </c>
      <c r="DM176">
        <v>60</v>
      </c>
      <c r="DN176">
        <f t="shared" si="150"/>
        <v>0.72361528253125651</v>
      </c>
      <c r="DO176">
        <v>0</v>
      </c>
      <c r="DP176">
        <f t="shared" si="151"/>
        <v>0</v>
      </c>
      <c r="DQ176">
        <v>0</v>
      </c>
      <c r="DR176">
        <f t="shared" si="152"/>
        <v>0</v>
      </c>
      <c r="DS176">
        <v>0</v>
      </c>
      <c r="DT176">
        <f t="shared" si="153"/>
        <v>0</v>
      </c>
      <c r="DU176">
        <v>0</v>
      </c>
      <c r="DV176">
        <f t="shared" si="154"/>
        <v>0</v>
      </c>
      <c r="DW176">
        <v>0</v>
      </c>
      <c r="DX176">
        <f t="shared" si="155"/>
        <v>0</v>
      </c>
      <c r="DY176">
        <v>0</v>
      </c>
      <c r="DZ176">
        <f t="shared" si="156"/>
        <v>0</v>
      </c>
      <c r="EA176">
        <v>0</v>
      </c>
      <c r="EB176">
        <f t="shared" si="157"/>
        <v>0</v>
      </c>
      <c r="EC176">
        <v>0</v>
      </c>
      <c r="ED176">
        <f t="shared" si="158"/>
        <v>0</v>
      </c>
      <c r="EE176">
        <v>0</v>
      </c>
      <c r="EF176">
        <f t="shared" si="159"/>
        <v>0</v>
      </c>
      <c r="EG176">
        <v>0</v>
      </c>
      <c r="EH176">
        <f t="shared" si="160"/>
        <v>0</v>
      </c>
      <c r="EI176">
        <v>0</v>
      </c>
      <c r="EJ176">
        <f t="shared" si="161"/>
        <v>0</v>
      </c>
      <c r="EK176">
        <v>0</v>
      </c>
      <c r="EL176">
        <f t="shared" si="162"/>
        <v>0</v>
      </c>
      <c r="EM176">
        <v>0</v>
      </c>
      <c r="EN176">
        <f t="shared" si="163"/>
        <v>0</v>
      </c>
      <c r="EO176">
        <v>0</v>
      </c>
      <c r="EP176">
        <f t="shared" si="164"/>
        <v>0</v>
      </c>
      <c r="EQ176">
        <v>0</v>
      </c>
      <c r="ER176">
        <f t="shared" si="165"/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 s="3" t="s">
        <v>546</v>
      </c>
      <c r="FF176" t="s">
        <v>264</v>
      </c>
    </row>
    <row r="177" spans="1:162" x14ac:dyDescent="0.45">
      <c r="A177">
        <v>176</v>
      </c>
      <c r="B177" t="s">
        <v>543</v>
      </c>
      <c r="C177" t="s">
        <v>500</v>
      </c>
      <c r="D177" t="s">
        <v>554</v>
      </c>
      <c r="E177" t="s">
        <v>556</v>
      </c>
      <c r="F177" s="2">
        <v>2</v>
      </c>
      <c r="G177">
        <v>456</v>
      </c>
      <c r="H177">
        <v>1150</v>
      </c>
      <c r="I177">
        <f t="shared" si="170"/>
        <v>473</v>
      </c>
      <c r="J177" s="2">
        <f t="shared" si="166"/>
        <v>0.41130434782608694</v>
      </c>
      <c r="K177">
        <f t="shared" si="169"/>
        <v>8.3333333333333331E-5</v>
      </c>
      <c r="L177" t="s">
        <v>442</v>
      </c>
      <c r="M177">
        <v>53.4</v>
      </c>
      <c r="N177">
        <f t="shared" si="116"/>
        <v>0.54035341525199987</v>
      </c>
      <c r="O177">
        <v>46.5</v>
      </c>
      <c r="P177">
        <f t="shared" si="117"/>
        <v>0.45726343833872773</v>
      </c>
      <c r="Q177">
        <v>0</v>
      </c>
      <c r="R177">
        <f t="shared" si="118"/>
        <v>0</v>
      </c>
      <c r="S177">
        <v>0</v>
      </c>
      <c r="T177">
        <f t="shared" si="119"/>
        <v>0</v>
      </c>
      <c r="U177">
        <v>0</v>
      </c>
      <c r="V177">
        <f t="shared" si="120"/>
        <v>0</v>
      </c>
      <c r="W177">
        <v>0.1</v>
      </c>
      <c r="X177">
        <f t="shared" si="121"/>
        <v>2.3831464092724025E-3</v>
      </c>
      <c r="Y177">
        <v>0</v>
      </c>
      <c r="Z177">
        <f t="shared" si="122"/>
        <v>0</v>
      </c>
      <c r="AA177">
        <v>0</v>
      </c>
      <c r="AB177">
        <f t="shared" si="123"/>
        <v>0</v>
      </c>
      <c r="AC177">
        <v>0</v>
      </c>
      <c r="AD177">
        <f t="shared" si="124"/>
        <v>0</v>
      </c>
      <c r="AE177">
        <v>0</v>
      </c>
      <c r="AF177">
        <f t="shared" si="125"/>
        <v>0</v>
      </c>
      <c r="AG177">
        <v>0</v>
      </c>
      <c r="AH177">
        <f t="shared" si="126"/>
        <v>0</v>
      </c>
      <c r="AI177">
        <v>0</v>
      </c>
      <c r="AJ177">
        <f t="shared" si="127"/>
        <v>0</v>
      </c>
      <c r="AK177">
        <v>0</v>
      </c>
      <c r="AL177">
        <f t="shared" si="128"/>
        <v>0</v>
      </c>
      <c r="AM177">
        <v>0</v>
      </c>
      <c r="AN177">
        <f t="shared" si="129"/>
        <v>0</v>
      </c>
      <c r="AO177">
        <v>0</v>
      </c>
      <c r="AP177">
        <f t="shared" si="130"/>
        <v>0</v>
      </c>
      <c r="AQ177">
        <v>0</v>
      </c>
      <c r="AR177">
        <f t="shared" si="131"/>
        <v>0</v>
      </c>
      <c r="AS177">
        <v>0</v>
      </c>
      <c r="AT177">
        <f t="shared" si="132"/>
        <v>0</v>
      </c>
      <c r="AU177">
        <v>0</v>
      </c>
      <c r="AV177">
        <f t="shared" si="133"/>
        <v>0</v>
      </c>
      <c r="AW177">
        <v>0</v>
      </c>
      <c r="AX177">
        <f t="shared" si="134"/>
        <v>0</v>
      </c>
      <c r="AY177">
        <v>0</v>
      </c>
      <c r="AZ177">
        <f t="shared" si="135"/>
        <v>0</v>
      </c>
      <c r="BA177">
        <v>0</v>
      </c>
      <c r="BB177">
        <f t="shared" si="136"/>
        <v>0</v>
      </c>
      <c r="BC177">
        <v>0</v>
      </c>
      <c r="BD177">
        <f t="shared" si="137"/>
        <v>0</v>
      </c>
      <c r="BE177">
        <v>0</v>
      </c>
      <c r="BF177">
        <f t="shared" si="138"/>
        <v>0</v>
      </c>
      <c r="BG177">
        <v>0</v>
      </c>
      <c r="BH177">
        <f t="shared" si="139"/>
        <v>0</v>
      </c>
      <c r="BI177">
        <v>0</v>
      </c>
      <c r="BJ177">
        <f t="shared" si="140"/>
        <v>0</v>
      </c>
      <c r="BK177">
        <v>0</v>
      </c>
      <c r="BL177">
        <f t="shared" si="141"/>
        <v>0</v>
      </c>
      <c r="BM177">
        <v>0</v>
      </c>
      <c r="BN177">
        <f t="shared" si="142"/>
        <v>0</v>
      </c>
      <c r="BO177">
        <v>0</v>
      </c>
      <c r="BP177">
        <f t="shared" si="143"/>
        <v>0</v>
      </c>
      <c r="BQ177">
        <v>0</v>
      </c>
      <c r="BR177">
        <f t="shared" si="144"/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f t="shared" si="145"/>
        <v>0</v>
      </c>
      <c r="DE177">
        <v>0</v>
      </c>
      <c r="DF177">
        <f t="shared" si="146"/>
        <v>0</v>
      </c>
      <c r="DG177">
        <v>0</v>
      </c>
      <c r="DH177">
        <f t="shared" si="147"/>
        <v>0</v>
      </c>
      <c r="DI177">
        <v>0</v>
      </c>
      <c r="DJ177">
        <f t="shared" si="148"/>
        <v>0</v>
      </c>
      <c r="DK177">
        <v>40</v>
      </c>
      <c r="DL177">
        <f t="shared" si="149"/>
        <v>0.27638471746874343</v>
      </c>
      <c r="DM177">
        <v>60</v>
      </c>
      <c r="DN177">
        <f t="shared" si="150"/>
        <v>0.72361528253125651</v>
      </c>
      <c r="DO177">
        <v>0</v>
      </c>
      <c r="DP177">
        <f t="shared" si="151"/>
        <v>0</v>
      </c>
      <c r="DQ177">
        <v>0</v>
      </c>
      <c r="DR177">
        <f t="shared" si="152"/>
        <v>0</v>
      </c>
      <c r="DS177">
        <v>0</v>
      </c>
      <c r="DT177">
        <f t="shared" si="153"/>
        <v>0</v>
      </c>
      <c r="DU177">
        <v>0</v>
      </c>
      <c r="DV177">
        <f t="shared" si="154"/>
        <v>0</v>
      </c>
      <c r="DW177">
        <v>0</v>
      </c>
      <c r="DX177">
        <f t="shared" si="155"/>
        <v>0</v>
      </c>
      <c r="DY177">
        <v>0</v>
      </c>
      <c r="DZ177">
        <f t="shared" si="156"/>
        <v>0</v>
      </c>
      <c r="EA177">
        <v>0</v>
      </c>
      <c r="EB177">
        <f t="shared" si="157"/>
        <v>0</v>
      </c>
      <c r="EC177">
        <v>0</v>
      </c>
      <c r="ED177">
        <f t="shared" si="158"/>
        <v>0</v>
      </c>
      <c r="EE177">
        <v>0</v>
      </c>
      <c r="EF177">
        <f t="shared" si="159"/>
        <v>0</v>
      </c>
      <c r="EG177">
        <v>0</v>
      </c>
      <c r="EH177">
        <f t="shared" si="160"/>
        <v>0</v>
      </c>
      <c r="EI177">
        <v>0</v>
      </c>
      <c r="EJ177">
        <f t="shared" si="161"/>
        <v>0</v>
      </c>
      <c r="EK177">
        <v>0</v>
      </c>
      <c r="EL177">
        <f t="shared" si="162"/>
        <v>0</v>
      </c>
      <c r="EM177">
        <v>0</v>
      </c>
      <c r="EN177">
        <f t="shared" si="163"/>
        <v>0</v>
      </c>
      <c r="EO177">
        <v>0</v>
      </c>
      <c r="EP177">
        <f t="shared" si="164"/>
        <v>0</v>
      </c>
      <c r="EQ177">
        <v>0</v>
      </c>
      <c r="ER177">
        <f t="shared" si="165"/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 s="3" t="s">
        <v>546</v>
      </c>
      <c r="FF177" t="s">
        <v>264</v>
      </c>
    </row>
    <row r="178" spans="1:162" x14ac:dyDescent="0.45">
      <c r="A178">
        <v>177</v>
      </c>
      <c r="B178" t="s">
        <v>543</v>
      </c>
      <c r="C178" t="s">
        <v>500</v>
      </c>
      <c r="D178" t="s">
        <v>554</v>
      </c>
      <c r="E178" t="s">
        <v>557</v>
      </c>
      <c r="F178" s="2">
        <v>2</v>
      </c>
      <c r="G178">
        <v>456</v>
      </c>
      <c r="H178">
        <v>1150</v>
      </c>
      <c r="I178">
        <f t="shared" si="170"/>
        <v>473</v>
      </c>
      <c r="J178" s="2">
        <f t="shared" si="166"/>
        <v>0.41130434782608694</v>
      </c>
      <c r="K178">
        <f t="shared" si="169"/>
        <v>8.3333333333333331E-5</v>
      </c>
      <c r="L178" t="s">
        <v>442</v>
      </c>
      <c r="M178">
        <v>55.5</v>
      </c>
      <c r="N178">
        <f t="shared" si="116"/>
        <v>0.55428815926250496</v>
      </c>
      <c r="O178">
        <v>43.5</v>
      </c>
      <c r="P178">
        <f t="shared" si="117"/>
        <v>0.42219079108978519</v>
      </c>
      <c r="Q178">
        <v>0</v>
      </c>
      <c r="R178">
        <f t="shared" si="118"/>
        <v>0</v>
      </c>
      <c r="S178">
        <v>0</v>
      </c>
      <c r="T178">
        <f t="shared" si="119"/>
        <v>0</v>
      </c>
      <c r="U178">
        <v>0</v>
      </c>
      <c r="V178">
        <f t="shared" si="120"/>
        <v>0</v>
      </c>
      <c r="W178">
        <v>1</v>
      </c>
      <c r="X178">
        <f t="shared" si="121"/>
        <v>2.3521049647709839E-2</v>
      </c>
      <c r="Y178">
        <v>0</v>
      </c>
      <c r="Z178">
        <f t="shared" si="122"/>
        <v>0</v>
      </c>
      <c r="AA178">
        <v>0</v>
      </c>
      <c r="AB178">
        <f t="shared" si="123"/>
        <v>0</v>
      </c>
      <c r="AC178">
        <v>0</v>
      </c>
      <c r="AD178">
        <f t="shared" si="124"/>
        <v>0</v>
      </c>
      <c r="AE178">
        <v>0</v>
      </c>
      <c r="AF178">
        <f t="shared" si="125"/>
        <v>0</v>
      </c>
      <c r="AG178">
        <v>0</v>
      </c>
      <c r="AH178">
        <f t="shared" si="126"/>
        <v>0</v>
      </c>
      <c r="AI178">
        <v>0</v>
      </c>
      <c r="AJ178">
        <f t="shared" si="127"/>
        <v>0</v>
      </c>
      <c r="AK178">
        <v>0</v>
      </c>
      <c r="AL178">
        <f t="shared" si="128"/>
        <v>0</v>
      </c>
      <c r="AM178">
        <v>0</v>
      </c>
      <c r="AN178">
        <f t="shared" si="129"/>
        <v>0</v>
      </c>
      <c r="AO178">
        <v>0</v>
      </c>
      <c r="AP178">
        <f t="shared" si="130"/>
        <v>0</v>
      </c>
      <c r="AQ178">
        <v>0</v>
      </c>
      <c r="AR178">
        <f t="shared" si="131"/>
        <v>0</v>
      </c>
      <c r="AS178">
        <v>0</v>
      </c>
      <c r="AT178">
        <f t="shared" si="132"/>
        <v>0</v>
      </c>
      <c r="AU178">
        <v>0</v>
      </c>
      <c r="AV178">
        <f t="shared" si="133"/>
        <v>0</v>
      </c>
      <c r="AW178">
        <v>0</v>
      </c>
      <c r="AX178">
        <f t="shared" si="134"/>
        <v>0</v>
      </c>
      <c r="AY178">
        <v>0</v>
      </c>
      <c r="AZ178">
        <f t="shared" si="135"/>
        <v>0</v>
      </c>
      <c r="BA178">
        <v>0</v>
      </c>
      <c r="BB178">
        <f t="shared" si="136"/>
        <v>0</v>
      </c>
      <c r="BC178">
        <v>0</v>
      </c>
      <c r="BD178">
        <f t="shared" si="137"/>
        <v>0</v>
      </c>
      <c r="BE178">
        <v>0</v>
      </c>
      <c r="BF178">
        <f t="shared" si="138"/>
        <v>0</v>
      </c>
      <c r="BG178">
        <v>0</v>
      </c>
      <c r="BH178">
        <f t="shared" si="139"/>
        <v>0</v>
      </c>
      <c r="BI178">
        <v>0</v>
      </c>
      <c r="BJ178">
        <f t="shared" si="140"/>
        <v>0</v>
      </c>
      <c r="BK178">
        <v>0</v>
      </c>
      <c r="BL178">
        <f t="shared" si="141"/>
        <v>0</v>
      </c>
      <c r="BM178">
        <v>0</v>
      </c>
      <c r="BN178">
        <f t="shared" si="142"/>
        <v>0</v>
      </c>
      <c r="BO178">
        <v>0</v>
      </c>
      <c r="BP178">
        <f t="shared" si="143"/>
        <v>0</v>
      </c>
      <c r="BQ178">
        <v>0</v>
      </c>
      <c r="BR178">
        <f t="shared" si="144"/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f t="shared" si="145"/>
        <v>0</v>
      </c>
      <c r="DE178">
        <v>0</v>
      </c>
      <c r="DF178">
        <f t="shared" si="146"/>
        <v>0</v>
      </c>
      <c r="DG178">
        <v>0</v>
      </c>
      <c r="DH178">
        <f t="shared" si="147"/>
        <v>0</v>
      </c>
      <c r="DI178">
        <v>0</v>
      </c>
      <c r="DJ178">
        <f t="shared" si="148"/>
        <v>0</v>
      </c>
      <c r="DK178">
        <v>40</v>
      </c>
      <c r="DL178">
        <f t="shared" si="149"/>
        <v>0.27638471746874343</v>
      </c>
      <c r="DM178">
        <v>60</v>
      </c>
      <c r="DN178">
        <f t="shared" si="150"/>
        <v>0.72361528253125651</v>
      </c>
      <c r="DO178">
        <v>0</v>
      </c>
      <c r="DP178">
        <f t="shared" si="151"/>
        <v>0</v>
      </c>
      <c r="DQ178">
        <v>0</v>
      </c>
      <c r="DR178">
        <f t="shared" si="152"/>
        <v>0</v>
      </c>
      <c r="DS178">
        <v>0</v>
      </c>
      <c r="DT178">
        <f t="shared" si="153"/>
        <v>0</v>
      </c>
      <c r="DU178">
        <v>0</v>
      </c>
      <c r="DV178">
        <f t="shared" si="154"/>
        <v>0</v>
      </c>
      <c r="DW178">
        <v>0</v>
      </c>
      <c r="DX178">
        <f t="shared" si="155"/>
        <v>0</v>
      </c>
      <c r="DY178">
        <v>0</v>
      </c>
      <c r="DZ178">
        <f t="shared" si="156"/>
        <v>0</v>
      </c>
      <c r="EA178">
        <v>0</v>
      </c>
      <c r="EB178">
        <f t="shared" si="157"/>
        <v>0</v>
      </c>
      <c r="EC178">
        <v>0</v>
      </c>
      <c r="ED178">
        <f t="shared" si="158"/>
        <v>0</v>
      </c>
      <c r="EE178">
        <v>0</v>
      </c>
      <c r="EF178">
        <f t="shared" si="159"/>
        <v>0</v>
      </c>
      <c r="EG178">
        <v>0</v>
      </c>
      <c r="EH178">
        <f t="shared" si="160"/>
        <v>0</v>
      </c>
      <c r="EI178">
        <v>0</v>
      </c>
      <c r="EJ178">
        <f t="shared" si="161"/>
        <v>0</v>
      </c>
      <c r="EK178">
        <v>0</v>
      </c>
      <c r="EL178">
        <f t="shared" si="162"/>
        <v>0</v>
      </c>
      <c r="EM178">
        <v>0</v>
      </c>
      <c r="EN178">
        <f t="shared" si="163"/>
        <v>0</v>
      </c>
      <c r="EO178">
        <v>0</v>
      </c>
      <c r="EP178">
        <f t="shared" si="164"/>
        <v>0</v>
      </c>
      <c r="EQ178">
        <v>0</v>
      </c>
      <c r="ER178">
        <f t="shared" si="165"/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 s="3" t="s">
        <v>546</v>
      </c>
      <c r="FF178" t="s">
        <v>264</v>
      </c>
    </row>
    <row r="179" spans="1:162" x14ac:dyDescent="0.45">
      <c r="A179">
        <v>178</v>
      </c>
      <c r="B179" t="s">
        <v>543</v>
      </c>
      <c r="C179" t="s">
        <v>500</v>
      </c>
      <c r="D179" t="s">
        <v>554</v>
      </c>
      <c r="E179" t="s">
        <v>558</v>
      </c>
      <c r="F179" s="2">
        <v>2</v>
      </c>
      <c r="G179">
        <v>456</v>
      </c>
      <c r="H179">
        <v>1173</v>
      </c>
      <c r="I179">
        <f t="shared" si="170"/>
        <v>473</v>
      </c>
      <c r="J179" s="2">
        <f t="shared" si="166"/>
        <v>0.4032395566922421</v>
      </c>
      <c r="K179">
        <f t="shared" si="169"/>
        <v>8.3333333333333331E-5</v>
      </c>
      <c r="L179" t="s">
        <v>442</v>
      </c>
      <c r="M179">
        <v>60.5</v>
      </c>
      <c r="N179">
        <f t="shared" si="116"/>
        <v>0.59114120884873822</v>
      </c>
      <c r="O179">
        <v>37</v>
      </c>
      <c r="P179">
        <f t="shared" si="117"/>
        <v>0.35132937720847723</v>
      </c>
      <c r="Q179">
        <v>0</v>
      </c>
      <c r="R179">
        <f t="shared" si="118"/>
        <v>0</v>
      </c>
      <c r="S179">
        <v>0</v>
      </c>
      <c r="T179">
        <f t="shared" si="119"/>
        <v>0</v>
      </c>
      <c r="U179">
        <v>0</v>
      </c>
      <c r="V179">
        <f t="shared" si="120"/>
        <v>0</v>
      </c>
      <c r="W179">
        <v>2.5</v>
      </c>
      <c r="X179">
        <f t="shared" si="121"/>
        <v>5.7529413942784505E-2</v>
      </c>
      <c r="Y179">
        <v>0</v>
      </c>
      <c r="Z179">
        <f t="shared" si="122"/>
        <v>0</v>
      </c>
      <c r="AA179">
        <v>0</v>
      </c>
      <c r="AB179">
        <f t="shared" si="123"/>
        <v>0</v>
      </c>
      <c r="AC179">
        <v>0</v>
      </c>
      <c r="AD179">
        <f t="shared" si="124"/>
        <v>0</v>
      </c>
      <c r="AE179">
        <v>0</v>
      </c>
      <c r="AF179">
        <f t="shared" si="125"/>
        <v>0</v>
      </c>
      <c r="AG179">
        <v>0</v>
      </c>
      <c r="AH179">
        <f t="shared" si="126"/>
        <v>0</v>
      </c>
      <c r="AI179">
        <v>0</v>
      </c>
      <c r="AJ179">
        <f t="shared" si="127"/>
        <v>0</v>
      </c>
      <c r="AK179">
        <v>0</v>
      </c>
      <c r="AL179">
        <f t="shared" si="128"/>
        <v>0</v>
      </c>
      <c r="AM179">
        <v>0</v>
      </c>
      <c r="AN179">
        <f t="shared" si="129"/>
        <v>0</v>
      </c>
      <c r="AO179">
        <v>0</v>
      </c>
      <c r="AP179">
        <f t="shared" si="130"/>
        <v>0</v>
      </c>
      <c r="AQ179">
        <v>0</v>
      </c>
      <c r="AR179">
        <f t="shared" si="131"/>
        <v>0</v>
      </c>
      <c r="AS179">
        <v>0</v>
      </c>
      <c r="AT179">
        <f t="shared" si="132"/>
        <v>0</v>
      </c>
      <c r="AU179">
        <v>0</v>
      </c>
      <c r="AV179">
        <f t="shared" si="133"/>
        <v>0</v>
      </c>
      <c r="AW179">
        <v>0</v>
      </c>
      <c r="AX179">
        <f t="shared" si="134"/>
        <v>0</v>
      </c>
      <c r="AY179">
        <v>0</v>
      </c>
      <c r="AZ179">
        <f t="shared" si="135"/>
        <v>0</v>
      </c>
      <c r="BA179">
        <v>0</v>
      </c>
      <c r="BB179">
        <f t="shared" si="136"/>
        <v>0</v>
      </c>
      <c r="BC179">
        <v>0</v>
      </c>
      <c r="BD179">
        <f t="shared" si="137"/>
        <v>0</v>
      </c>
      <c r="BE179">
        <v>0</v>
      </c>
      <c r="BF179">
        <f t="shared" si="138"/>
        <v>0</v>
      </c>
      <c r="BG179">
        <v>0</v>
      </c>
      <c r="BH179">
        <f t="shared" si="139"/>
        <v>0</v>
      </c>
      <c r="BI179">
        <v>0</v>
      </c>
      <c r="BJ179">
        <f t="shared" si="140"/>
        <v>0</v>
      </c>
      <c r="BK179">
        <v>0</v>
      </c>
      <c r="BL179">
        <f t="shared" si="141"/>
        <v>0</v>
      </c>
      <c r="BM179">
        <v>0</v>
      </c>
      <c r="BN179">
        <f t="shared" si="142"/>
        <v>0</v>
      </c>
      <c r="BO179">
        <v>0</v>
      </c>
      <c r="BP179">
        <f t="shared" si="143"/>
        <v>0</v>
      </c>
      <c r="BQ179">
        <v>0</v>
      </c>
      <c r="BR179">
        <f t="shared" si="144"/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f t="shared" si="145"/>
        <v>0</v>
      </c>
      <c r="DE179">
        <v>0</v>
      </c>
      <c r="DF179">
        <f t="shared" si="146"/>
        <v>0</v>
      </c>
      <c r="DG179">
        <v>0</v>
      </c>
      <c r="DH179">
        <f t="shared" si="147"/>
        <v>0</v>
      </c>
      <c r="DI179">
        <v>0</v>
      </c>
      <c r="DJ179">
        <f t="shared" si="148"/>
        <v>0</v>
      </c>
      <c r="DK179">
        <v>40</v>
      </c>
      <c r="DL179">
        <f t="shared" si="149"/>
        <v>0.27638471746874343</v>
      </c>
      <c r="DM179">
        <v>60</v>
      </c>
      <c r="DN179">
        <f t="shared" si="150"/>
        <v>0.72361528253125651</v>
      </c>
      <c r="DO179">
        <v>0</v>
      </c>
      <c r="DP179">
        <f t="shared" si="151"/>
        <v>0</v>
      </c>
      <c r="DQ179">
        <v>0</v>
      </c>
      <c r="DR179">
        <f t="shared" si="152"/>
        <v>0</v>
      </c>
      <c r="DS179">
        <v>0</v>
      </c>
      <c r="DT179">
        <f t="shared" si="153"/>
        <v>0</v>
      </c>
      <c r="DU179">
        <v>0</v>
      </c>
      <c r="DV179">
        <f t="shared" si="154"/>
        <v>0</v>
      </c>
      <c r="DW179">
        <v>0</v>
      </c>
      <c r="DX179">
        <f t="shared" si="155"/>
        <v>0</v>
      </c>
      <c r="DY179">
        <v>0</v>
      </c>
      <c r="DZ179">
        <f t="shared" si="156"/>
        <v>0</v>
      </c>
      <c r="EA179">
        <v>0</v>
      </c>
      <c r="EB179">
        <f t="shared" si="157"/>
        <v>0</v>
      </c>
      <c r="EC179">
        <v>0</v>
      </c>
      <c r="ED179">
        <f t="shared" si="158"/>
        <v>0</v>
      </c>
      <c r="EE179">
        <v>0</v>
      </c>
      <c r="EF179">
        <f t="shared" si="159"/>
        <v>0</v>
      </c>
      <c r="EG179">
        <v>0</v>
      </c>
      <c r="EH179">
        <f t="shared" si="160"/>
        <v>0</v>
      </c>
      <c r="EI179">
        <v>0</v>
      </c>
      <c r="EJ179">
        <f t="shared" si="161"/>
        <v>0</v>
      </c>
      <c r="EK179">
        <v>0</v>
      </c>
      <c r="EL179">
        <f t="shared" si="162"/>
        <v>0</v>
      </c>
      <c r="EM179">
        <v>0</v>
      </c>
      <c r="EN179">
        <f t="shared" si="163"/>
        <v>0</v>
      </c>
      <c r="EO179">
        <v>0</v>
      </c>
      <c r="EP179">
        <f t="shared" si="164"/>
        <v>0</v>
      </c>
      <c r="EQ179">
        <v>0</v>
      </c>
      <c r="ER179">
        <f t="shared" si="165"/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 s="3" t="s">
        <v>546</v>
      </c>
      <c r="FF179" t="s">
        <v>264</v>
      </c>
    </row>
    <row r="180" spans="1:162" x14ac:dyDescent="0.45">
      <c r="A180">
        <v>179</v>
      </c>
      <c r="B180" t="s">
        <v>543</v>
      </c>
      <c r="C180" t="s">
        <v>500</v>
      </c>
      <c r="D180" t="s">
        <v>554</v>
      </c>
      <c r="E180" t="s">
        <v>559</v>
      </c>
      <c r="F180" s="2">
        <v>2</v>
      </c>
      <c r="G180">
        <v>456</v>
      </c>
      <c r="H180">
        <v>1173</v>
      </c>
      <c r="I180">
        <f t="shared" si="170"/>
        <v>473</v>
      </c>
      <c r="J180" s="2">
        <f t="shared" si="166"/>
        <v>0.4032395566922421</v>
      </c>
      <c r="K180">
        <f>0.005/60</f>
        <v>8.3333333333333331E-5</v>
      </c>
      <c r="L180" t="s">
        <v>442</v>
      </c>
      <c r="M180">
        <v>64</v>
      </c>
      <c r="N180">
        <f t="shared" si="116"/>
        <v>0.61233412235220408</v>
      </c>
      <c r="O180">
        <v>32</v>
      </c>
      <c r="P180">
        <f t="shared" si="117"/>
        <v>0.29753314068659703</v>
      </c>
      <c r="Q180">
        <v>0</v>
      </c>
      <c r="R180">
        <f t="shared" si="118"/>
        <v>0</v>
      </c>
      <c r="S180">
        <v>0</v>
      </c>
      <c r="T180">
        <f t="shared" si="119"/>
        <v>0</v>
      </c>
      <c r="U180">
        <v>0</v>
      </c>
      <c r="V180">
        <f t="shared" si="120"/>
        <v>0</v>
      </c>
      <c r="W180">
        <v>4</v>
      </c>
      <c r="X180">
        <f t="shared" si="121"/>
        <v>9.0132736961199028E-2</v>
      </c>
      <c r="Y180">
        <v>0</v>
      </c>
      <c r="Z180">
        <f t="shared" si="122"/>
        <v>0</v>
      </c>
      <c r="AA180">
        <v>0</v>
      </c>
      <c r="AB180">
        <f t="shared" si="123"/>
        <v>0</v>
      </c>
      <c r="AC180">
        <v>0</v>
      </c>
      <c r="AD180">
        <f t="shared" si="124"/>
        <v>0</v>
      </c>
      <c r="AE180">
        <v>0</v>
      </c>
      <c r="AF180">
        <f t="shared" si="125"/>
        <v>0</v>
      </c>
      <c r="AG180">
        <v>0</v>
      </c>
      <c r="AH180">
        <f t="shared" si="126"/>
        <v>0</v>
      </c>
      <c r="AI180">
        <v>0</v>
      </c>
      <c r="AJ180">
        <f t="shared" si="127"/>
        <v>0</v>
      </c>
      <c r="AK180">
        <v>0</v>
      </c>
      <c r="AL180">
        <f t="shared" si="128"/>
        <v>0</v>
      </c>
      <c r="AM180">
        <v>0</v>
      </c>
      <c r="AN180">
        <f t="shared" si="129"/>
        <v>0</v>
      </c>
      <c r="AO180">
        <v>0</v>
      </c>
      <c r="AP180">
        <f t="shared" si="130"/>
        <v>0</v>
      </c>
      <c r="AQ180">
        <v>0</v>
      </c>
      <c r="AR180">
        <f t="shared" si="131"/>
        <v>0</v>
      </c>
      <c r="AS180">
        <v>0</v>
      </c>
      <c r="AT180">
        <f t="shared" si="132"/>
        <v>0</v>
      </c>
      <c r="AU180">
        <v>0</v>
      </c>
      <c r="AV180">
        <f t="shared" si="133"/>
        <v>0</v>
      </c>
      <c r="AW180">
        <v>0</v>
      </c>
      <c r="AX180">
        <f t="shared" si="134"/>
        <v>0</v>
      </c>
      <c r="AY180">
        <v>0</v>
      </c>
      <c r="AZ180">
        <f t="shared" si="135"/>
        <v>0</v>
      </c>
      <c r="BA180">
        <v>0</v>
      </c>
      <c r="BB180">
        <f t="shared" si="136"/>
        <v>0</v>
      </c>
      <c r="BC180">
        <v>0</v>
      </c>
      <c r="BD180">
        <f t="shared" si="137"/>
        <v>0</v>
      </c>
      <c r="BE180">
        <v>0</v>
      </c>
      <c r="BF180">
        <f t="shared" si="138"/>
        <v>0</v>
      </c>
      <c r="BG180">
        <v>0</v>
      </c>
      <c r="BH180">
        <f t="shared" si="139"/>
        <v>0</v>
      </c>
      <c r="BI180">
        <v>0</v>
      </c>
      <c r="BJ180">
        <f t="shared" si="140"/>
        <v>0</v>
      </c>
      <c r="BK180">
        <v>0</v>
      </c>
      <c r="BL180">
        <f t="shared" si="141"/>
        <v>0</v>
      </c>
      <c r="BM180">
        <v>0</v>
      </c>
      <c r="BN180">
        <f t="shared" si="142"/>
        <v>0</v>
      </c>
      <c r="BO180">
        <v>0</v>
      </c>
      <c r="BP180">
        <f t="shared" si="143"/>
        <v>0</v>
      </c>
      <c r="BQ180">
        <v>0</v>
      </c>
      <c r="BR180">
        <f t="shared" si="144"/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f t="shared" si="145"/>
        <v>0</v>
      </c>
      <c r="DE180">
        <v>0</v>
      </c>
      <c r="DF180">
        <f t="shared" si="146"/>
        <v>0</v>
      </c>
      <c r="DG180">
        <v>0</v>
      </c>
      <c r="DH180">
        <f t="shared" si="147"/>
        <v>0</v>
      </c>
      <c r="DI180">
        <v>0</v>
      </c>
      <c r="DJ180">
        <f t="shared" si="148"/>
        <v>0</v>
      </c>
      <c r="DK180">
        <v>40</v>
      </c>
      <c r="DL180">
        <f t="shared" si="149"/>
        <v>0.27638471746874343</v>
      </c>
      <c r="DM180">
        <v>60</v>
      </c>
      <c r="DN180">
        <f t="shared" si="150"/>
        <v>0.72361528253125651</v>
      </c>
      <c r="DO180">
        <v>0</v>
      </c>
      <c r="DP180">
        <f t="shared" si="151"/>
        <v>0</v>
      </c>
      <c r="DQ180">
        <v>0</v>
      </c>
      <c r="DR180">
        <f t="shared" si="152"/>
        <v>0</v>
      </c>
      <c r="DS180">
        <v>0</v>
      </c>
      <c r="DT180">
        <f t="shared" si="153"/>
        <v>0</v>
      </c>
      <c r="DU180">
        <v>0</v>
      </c>
      <c r="DV180">
        <f t="shared" si="154"/>
        <v>0</v>
      </c>
      <c r="DW180">
        <v>0</v>
      </c>
      <c r="DX180">
        <f t="shared" si="155"/>
        <v>0</v>
      </c>
      <c r="DY180">
        <v>0</v>
      </c>
      <c r="DZ180">
        <f t="shared" si="156"/>
        <v>0</v>
      </c>
      <c r="EA180">
        <v>0</v>
      </c>
      <c r="EB180">
        <f t="shared" si="157"/>
        <v>0</v>
      </c>
      <c r="EC180">
        <v>0</v>
      </c>
      <c r="ED180">
        <f t="shared" si="158"/>
        <v>0</v>
      </c>
      <c r="EE180">
        <v>0</v>
      </c>
      <c r="EF180">
        <f t="shared" si="159"/>
        <v>0</v>
      </c>
      <c r="EG180">
        <v>0</v>
      </c>
      <c r="EH180">
        <f t="shared" si="160"/>
        <v>0</v>
      </c>
      <c r="EI180">
        <v>0</v>
      </c>
      <c r="EJ180">
        <f t="shared" si="161"/>
        <v>0</v>
      </c>
      <c r="EK180">
        <v>0</v>
      </c>
      <c r="EL180">
        <f t="shared" si="162"/>
        <v>0</v>
      </c>
      <c r="EM180">
        <v>0</v>
      </c>
      <c r="EN180">
        <f t="shared" si="163"/>
        <v>0</v>
      </c>
      <c r="EO180">
        <v>0</v>
      </c>
      <c r="EP180">
        <f t="shared" si="164"/>
        <v>0</v>
      </c>
      <c r="EQ180">
        <v>0</v>
      </c>
      <c r="ER180">
        <f t="shared" si="165"/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 s="3" t="s">
        <v>546</v>
      </c>
      <c r="FF180" t="s">
        <v>264</v>
      </c>
    </row>
    <row r="181" spans="1:162" x14ac:dyDescent="0.45">
      <c r="A181">
        <v>180</v>
      </c>
      <c r="B181" t="s">
        <v>543</v>
      </c>
      <c r="C181" t="s">
        <v>500</v>
      </c>
      <c r="D181" t="s">
        <v>560</v>
      </c>
      <c r="E181" t="s">
        <v>561</v>
      </c>
      <c r="F181" s="2">
        <v>2</v>
      </c>
      <c r="G181">
        <v>456</v>
      </c>
      <c r="H181">
        <v>1173</v>
      </c>
      <c r="I181">
        <f t="shared" si="170"/>
        <v>473</v>
      </c>
      <c r="J181" s="2">
        <f t="shared" si="166"/>
        <v>0.4032395566922421</v>
      </c>
      <c r="K181">
        <f>0.025/60</f>
        <v>4.1666666666666669E-4</v>
      </c>
      <c r="L181" t="s">
        <v>442</v>
      </c>
      <c r="M181">
        <v>56.72</v>
      </c>
      <c r="N181">
        <f t="shared" si="116"/>
        <v>0.57328240046900825</v>
      </c>
      <c r="O181">
        <v>40.340000000000003</v>
      </c>
      <c r="P181">
        <f t="shared" si="117"/>
        <v>0.39622799979201856</v>
      </c>
      <c r="Q181">
        <v>0</v>
      </c>
      <c r="R181">
        <f t="shared" si="118"/>
        <v>0</v>
      </c>
      <c r="S181">
        <v>0.74</v>
      </c>
      <c r="T181">
        <f t="shared" si="119"/>
        <v>8.6512623112080869E-3</v>
      </c>
      <c r="U181">
        <v>0</v>
      </c>
      <c r="V181">
        <f t="shared" si="120"/>
        <v>0</v>
      </c>
      <c r="W181">
        <v>0.4</v>
      </c>
      <c r="X181">
        <f t="shared" si="121"/>
        <v>9.5215238357733972E-3</v>
      </c>
      <c r="Y181">
        <v>0</v>
      </c>
      <c r="Z181">
        <f t="shared" si="122"/>
        <v>0</v>
      </c>
      <c r="AA181">
        <v>0</v>
      </c>
      <c r="AB181">
        <f t="shared" si="123"/>
        <v>0</v>
      </c>
      <c r="AC181">
        <v>0.77</v>
      </c>
      <c r="AD181">
        <f t="shared" si="124"/>
        <v>8.8557844133478874E-3</v>
      </c>
      <c r="AE181">
        <v>0</v>
      </c>
      <c r="AF181">
        <f t="shared" si="125"/>
        <v>0</v>
      </c>
      <c r="AG181">
        <v>0</v>
      </c>
      <c r="AH181">
        <f t="shared" si="126"/>
        <v>0</v>
      </c>
      <c r="AI181">
        <v>0</v>
      </c>
      <c r="AJ181">
        <f t="shared" si="127"/>
        <v>0</v>
      </c>
      <c r="AK181">
        <v>0</v>
      </c>
      <c r="AL181">
        <f t="shared" si="128"/>
        <v>0</v>
      </c>
      <c r="AM181">
        <v>0</v>
      </c>
      <c r="AN181">
        <f t="shared" si="129"/>
        <v>0</v>
      </c>
      <c r="AO181">
        <v>0</v>
      </c>
      <c r="AP181">
        <f t="shared" si="130"/>
        <v>0</v>
      </c>
      <c r="AQ181">
        <v>0</v>
      </c>
      <c r="AR181">
        <f t="shared" si="131"/>
        <v>0</v>
      </c>
      <c r="AS181">
        <v>0</v>
      </c>
      <c r="AT181">
        <f t="shared" si="132"/>
        <v>0</v>
      </c>
      <c r="AU181">
        <v>0</v>
      </c>
      <c r="AV181">
        <f t="shared" si="133"/>
        <v>0</v>
      </c>
      <c r="AW181">
        <v>0</v>
      </c>
      <c r="AX181">
        <f t="shared" si="134"/>
        <v>0</v>
      </c>
      <c r="AY181">
        <v>0</v>
      </c>
      <c r="AZ181">
        <f t="shared" si="135"/>
        <v>0</v>
      </c>
      <c r="BA181">
        <v>0</v>
      </c>
      <c r="BB181">
        <f t="shared" si="136"/>
        <v>0</v>
      </c>
      <c r="BC181">
        <v>0</v>
      </c>
      <c r="BD181">
        <f t="shared" si="137"/>
        <v>0</v>
      </c>
      <c r="BE181">
        <v>0</v>
      </c>
      <c r="BF181">
        <f t="shared" si="138"/>
        <v>0</v>
      </c>
      <c r="BG181">
        <v>0</v>
      </c>
      <c r="BH181">
        <f t="shared" si="139"/>
        <v>0</v>
      </c>
      <c r="BI181">
        <v>0</v>
      </c>
      <c r="BJ181">
        <f t="shared" si="140"/>
        <v>0</v>
      </c>
      <c r="BK181">
        <v>0.21</v>
      </c>
      <c r="BL181">
        <f t="shared" si="141"/>
        <v>1.1361942715174783E-3</v>
      </c>
      <c r="BM181">
        <v>0.75</v>
      </c>
      <c r="BN181">
        <f t="shared" si="142"/>
        <v>2.3248349071263072E-3</v>
      </c>
      <c r="BO181">
        <v>0</v>
      </c>
      <c r="BP181">
        <f t="shared" si="143"/>
        <v>0</v>
      </c>
      <c r="BQ181">
        <v>0</v>
      </c>
      <c r="BR181">
        <f t="shared" si="144"/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f t="shared" si="145"/>
        <v>0</v>
      </c>
      <c r="DE181">
        <v>0</v>
      </c>
      <c r="DF181">
        <f t="shared" si="146"/>
        <v>0</v>
      </c>
      <c r="DG181">
        <v>0</v>
      </c>
      <c r="DH181">
        <f t="shared" si="147"/>
        <v>0</v>
      </c>
      <c r="DI181">
        <v>0</v>
      </c>
      <c r="DJ181">
        <f t="shared" si="148"/>
        <v>0</v>
      </c>
      <c r="DK181">
        <v>40</v>
      </c>
      <c r="DL181">
        <f t="shared" si="149"/>
        <v>0.27638471746874343</v>
      </c>
      <c r="DM181">
        <v>60</v>
      </c>
      <c r="DN181">
        <f t="shared" si="150"/>
        <v>0.72361528253125651</v>
      </c>
      <c r="DO181">
        <v>0</v>
      </c>
      <c r="DP181">
        <f t="shared" si="151"/>
        <v>0</v>
      </c>
      <c r="DQ181">
        <v>0</v>
      </c>
      <c r="DR181">
        <f t="shared" si="152"/>
        <v>0</v>
      </c>
      <c r="DS181">
        <v>0</v>
      </c>
      <c r="DT181">
        <f t="shared" si="153"/>
        <v>0</v>
      </c>
      <c r="DU181">
        <v>0</v>
      </c>
      <c r="DV181">
        <f t="shared" si="154"/>
        <v>0</v>
      </c>
      <c r="DW181">
        <v>0</v>
      </c>
      <c r="DX181">
        <f t="shared" si="155"/>
        <v>0</v>
      </c>
      <c r="DY181">
        <v>0</v>
      </c>
      <c r="DZ181">
        <f t="shared" si="156"/>
        <v>0</v>
      </c>
      <c r="EA181">
        <v>0</v>
      </c>
      <c r="EB181">
        <f t="shared" si="157"/>
        <v>0</v>
      </c>
      <c r="EC181">
        <v>0</v>
      </c>
      <c r="ED181">
        <f t="shared" si="158"/>
        <v>0</v>
      </c>
      <c r="EE181">
        <v>0</v>
      </c>
      <c r="EF181">
        <f t="shared" si="159"/>
        <v>0</v>
      </c>
      <c r="EG181">
        <v>0</v>
      </c>
      <c r="EH181">
        <f t="shared" si="160"/>
        <v>0</v>
      </c>
      <c r="EI181">
        <v>0</v>
      </c>
      <c r="EJ181">
        <f t="shared" si="161"/>
        <v>0</v>
      </c>
      <c r="EK181">
        <v>0</v>
      </c>
      <c r="EL181">
        <f t="shared" si="162"/>
        <v>0</v>
      </c>
      <c r="EM181">
        <v>0</v>
      </c>
      <c r="EN181">
        <f t="shared" si="163"/>
        <v>0</v>
      </c>
      <c r="EO181">
        <v>0</v>
      </c>
      <c r="EP181">
        <f t="shared" si="164"/>
        <v>0</v>
      </c>
      <c r="EQ181">
        <v>0</v>
      </c>
      <c r="ER181">
        <f t="shared" si="165"/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 s="3" t="s">
        <v>546</v>
      </c>
      <c r="FF181" t="s">
        <v>264</v>
      </c>
    </row>
    <row r="182" spans="1:162" x14ac:dyDescent="0.45">
      <c r="A182">
        <v>181</v>
      </c>
      <c r="B182" t="s">
        <v>543</v>
      </c>
      <c r="C182" t="s">
        <v>500</v>
      </c>
      <c r="D182" t="s">
        <v>560</v>
      </c>
      <c r="E182" t="s">
        <v>561</v>
      </c>
      <c r="F182" s="2">
        <v>2</v>
      </c>
      <c r="G182">
        <v>456</v>
      </c>
      <c r="H182">
        <v>1173</v>
      </c>
      <c r="I182">
        <f t="shared" si="170"/>
        <v>473</v>
      </c>
      <c r="J182" s="2">
        <f t="shared" si="166"/>
        <v>0.4032395566922421</v>
      </c>
      <c r="K182">
        <f>0.025/60</f>
        <v>4.1666666666666669E-4</v>
      </c>
      <c r="L182" t="s">
        <v>442</v>
      </c>
      <c r="M182">
        <v>56.27</v>
      </c>
      <c r="N182">
        <f t="shared" si="116"/>
        <v>0.57127261155267417</v>
      </c>
      <c r="O182">
        <v>39.520000000000003</v>
      </c>
      <c r="P182">
        <f t="shared" si="117"/>
        <v>0.38990634722366974</v>
      </c>
      <c r="Q182">
        <v>0</v>
      </c>
      <c r="R182">
        <f t="shared" si="118"/>
        <v>0</v>
      </c>
      <c r="S182">
        <v>1.62</v>
      </c>
      <c r="T182">
        <f t="shared" si="119"/>
        <v>1.9023782676708741E-2</v>
      </c>
      <c r="U182">
        <v>0</v>
      </c>
      <c r="V182">
        <f t="shared" si="120"/>
        <v>0</v>
      </c>
      <c r="W182">
        <v>0.01</v>
      </c>
      <c r="X182">
        <f t="shared" si="121"/>
        <v>2.3910054638460958E-4</v>
      </c>
      <c r="Y182">
        <v>0</v>
      </c>
      <c r="Z182">
        <f t="shared" si="122"/>
        <v>0</v>
      </c>
      <c r="AA182">
        <v>0</v>
      </c>
      <c r="AB182">
        <f t="shared" si="123"/>
        <v>0</v>
      </c>
      <c r="AC182">
        <v>0.99</v>
      </c>
      <c r="AD182">
        <f t="shared" si="124"/>
        <v>1.1436828423536645E-2</v>
      </c>
      <c r="AE182">
        <v>0</v>
      </c>
      <c r="AF182">
        <f t="shared" si="125"/>
        <v>0</v>
      </c>
      <c r="AG182">
        <v>0</v>
      </c>
      <c r="AH182">
        <f t="shared" si="126"/>
        <v>0</v>
      </c>
      <c r="AI182">
        <v>0</v>
      </c>
      <c r="AJ182">
        <f t="shared" si="127"/>
        <v>0</v>
      </c>
      <c r="AK182">
        <v>0</v>
      </c>
      <c r="AL182">
        <f t="shared" si="128"/>
        <v>0</v>
      </c>
      <c r="AM182">
        <v>0</v>
      </c>
      <c r="AN182">
        <f t="shared" si="129"/>
        <v>0</v>
      </c>
      <c r="AO182">
        <v>0</v>
      </c>
      <c r="AP182">
        <f t="shared" si="130"/>
        <v>0</v>
      </c>
      <c r="AQ182">
        <v>0</v>
      </c>
      <c r="AR182">
        <f t="shared" si="131"/>
        <v>0</v>
      </c>
      <c r="AS182">
        <v>0</v>
      </c>
      <c r="AT182">
        <f t="shared" si="132"/>
        <v>0</v>
      </c>
      <c r="AU182">
        <v>0</v>
      </c>
      <c r="AV182">
        <f t="shared" si="133"/>
        <v>0</v>
      </c>
      <c r="AW182">
        <v>0</v>
      </c>
      <c r="AX182">
        <f t="shared" si="134"/>
        <v>0</v>
      </c>
      <c r="AY182">
        <v>0</v>
      </c>
      <c r="AZ182">
        <f t="shared" si="135"/>
        <v>0</v>
      </c>
      <c r="BA182">
        <v>0</v>
      </c>
      <c r="BB182">
        <f t="shared" si="136"/>
        <v>0</v>
      </c>
      <c r="BC182">
        <v>0</v>
      </c>
      <c r="BD182">
        <f t="shared" si="137"/>
        <v>0</v>
      </c>
      <c r="BE182">
        <v>0</v>
      </c>
      <c r="BF182">
        <f t="shared" si="138"/>
        <v>0</v>
      </c>
      <c r="BG182">
        <v>0</v>
      </c>
      <c r="BH182">
        <f t="shared" si="139"/>
        <v>0</v>
      </c>
      <c r="BI182">
        <v>0</v>
      </c>
      <c r="BJ182">
        <f t="shared" si="140"/>
        <v>0</v>
      </c>
      <c r="BK182">
        <v>1.46</v>
      </c>
      <c r="BL182">
        <f t="shared" si="141"/>
        <v>7.9345126578403858E-3</v>
      </c>
      <c r="BM182">
        <v>0.06</v>
      </c>
      <c r="BN182">
        <f t="shared" si="142"/>
        <v>1.8681691918579732E-4</v>
      </c>
      <c r="BO182">
        <v>0</v>
      </c>
      <c r="BP182">
        <f t="shared" si="143"/>
        <v>0</v>
      </c>
      <c r="BQ182">
        <v>0</v>
      </c>
      <c r="BR182">
        <f t="shared" si="144"/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f t="shared" si="145"/>
        <v>0</v>
      </c>
      <c r="DE182">
        <v>0</v>
      </c>
      <c r="DF182">
        <f t="shared" si="146"/>
        <v>0</v>
      </c>
      <c r="DG182">
        <v>0</v>
      </c>
      <c r="DH182">
        <f t="shared" si="147"/>
        <v>0</v>
      </c>
      <c r="DI182">
        <v>0</v>
      </c>
      <c r="DJ182">
        <f t="shared" si="148"/>
        <v>0</v>
      </c>
      <c r="DK182">
        <v>40</v>
      </c>
      <c r="DL182">
        <f t="shared" si="149"/>
        <v>0.27638471746874343</v>
      </c>
      <c r="DM182">
        <v>60</v>
      </c>
      <c r="DN182">
        <f t="shared" si="150"/>
        <v>0.72361528253125651</v>
      </c>
      <c r="DO182">
        <v>0</v>
      </c>
      <c r="DP182">
        <f t="shared" si="151"/>
        <v>0</v>
      </c>
      <c r="DQ182">
        <v>0</v>
      </c>
      <c r="DR182">
        <f t="shared" si="152"/>
        <v>0</v>
      </c>
      <c r="DS182">
        <v>0</v>
      </c>
      <c r="DT182">
        <f t="shared" si="153"/>
        <v>0</v>
      </c>
      <c r="DU182">
        <v>0</v>
      </c>
      <c r="DV182">
        <f t="shared" si="154"/>
        <v>0</v>
      </c>
      <c r="DW182">
        <v>0</v>
      </c>
      <c r="DX182">
        <f t="shared" si="155"/>
        <v>0</v>
      </c>
      <c r="DY182">
        <v>0</v>
      </c>
      <c r="DZ182">
        <f t="shared" si="156"/>
        <v>0</v>
      </c>
      <c r="EA182">
        <v>0</v>
      </c>
      <c r="EB182">
        <f t="shared" si="157"/>
        <v>0</v>
      </c>
      <c r="EC182">
        <v>0</v>
      </c>
      <c r="ED182">
        <f t="shared" si="158"/>
        <v>0</v>
      </c>
      <c r="EE182">
        <v>0</v>
      </c>
      <c r="EF182">
        <f t="shared" si="159"/>
        <v>0</v>
      </c>
      <c r="EG182">
        <v>0</v>
      </c>
      <c r="EH182">
        <f t="shared" si="160"/>
        <v>0</v>
      </c>
      <c r="EI182">
        <v>0</v>
      </c>
      <c r="EJ182">
        <f t="shared" si="161"/>
        <v>0</v>
      </c>
      <c r="EK182">
        <v>0</v>
      </c>
      <c r="EL182">
        <f t="shared" si="162"/>
        <v>0</v>
      </c>
      <c r="EM182">
        <v>0</v>
      </c>
      <c r="EN182">
        <f t="shared" si="163"/>
        <v>0</v>
      </c>
      <c r="EO182">
        <v>0</v>
      </c>
      <c r="EP182">
        <f t="shared" si="164"/>
        <v>0</v>
      </c>
      <c r="EQ182">
        <v>0</v>
      </c>
      <c r="ER182">
        <f t="shared" si="165"/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 s="3" t="s">
        <v>546</v>
      </c>
      <c r="FF182" t="s">
        <v>264</v>
      </c>
    </row>
    <row r="183" spans="1:162" x14ac:dyDescent="0.45">
      <c r="A183">
        <v>182</v>
      </c>
      <c r="B183" t="s">
        <v>563</v>
      </c>
      <c r="C183" t="s">
        <v>564</v>
      </c>
      <c r="D183" t="s">
        <v>565</v>
      </c>
      <c r="E183" t="s">
        <v>566</v>
      </c>
      <c r="F183" s="2">
        <v>3</v>
      </c>
      <c r="G183">
        <f>640+273</f>
        <v>913</v>
      </c>
      <c r="H183">
        <v>3273</v>
      </c>
      <c r="I183">
        <v>1173</v>
      </c>
      <c r="J183" s="2">
        <f t="shared" si="166"/>
        <v>0.35838680109990834</v>
      </c>
      <c r="K183">
        <f t="shared" ref="K183:K189" si="171">0.025*10^-2</f>
        <v>2.5000000000000001E-4</v>
      </c>
      <c r="L183" t="s">
        <v>74</v>
      </c>
      <c r="M183">
        <v>0</v>
      </c>
      <c r="N183">
        <f t="shared" si="116"/>
        <v>0</v>
      </c>
      <c r="O183">
        <v>0</v>
      </c>
      <c r="P183">
        <f t="shared" si="117"/>
        <v>0</v>
      </c>
      <c r="Q183">
        <v>0</v>
      </c>
      <c r="R183">
        <f t="shared" si="118"/>
        <v>0</v>
      </c>
      <c r="S183">
        <v>0</v>
      </c>
      <c r="T183">
        <f t="shared" si="119"/>
        <v>0</v>
      </c>
      <c r="U183">
        <v>0</v>
      </c>
      <c r="V183">
        <f t="shared" si="120"/>
        <v>0</v>
      </c>
      <c r="W183">
        <v>0</v>
      </c>
      <c r="X183">
        <f t="shared" si="121"/>
        <v>0</v>
      </c>
      <c r="Y183">
        <v>0</v>
      </c>
      <c r="Z183">
        <f t="shared" si="122"/>
        <v>0</v>
      </c>
      <c r="AA183">
        <v>0</v>
      </c>
      <c r="AB183">
        <f t="shared" si="123"/>
        <v>0</v>
      </c>
      <c r="AC183">
        <v>0</v>
      </c>
      <c r="AD183">
        <f t="shared" si="124"/>
        <v>0</v>
      </c>
      <c r="AE183">
        <v>0</v>
      </c>
      <c r="AF183">
        <f t="shared" si="125"/>
        <v>0</v>
      </c>
      <c r="AG183">
        <v>0</v>
      </c>
      <c r="AH183">
        <f t="shared" si="126"/>
        <v>0</v>
      </c>
      <c r="AI183">
        <v>0</v>
      </c>
      <c r="AJ183">
        <f t="shared" si="127"/>
        <v>0</v>
      </c>
      <c r="AK183">
        <v>0</v>
      </c>
      <c r="AL183">
        <f t="shared" si="128"/>
        <v>0</v>
      </c>
      <c r="AM183">
        <v>0</v>
      </c>
      <c r="AN183">
        <f t="shared" si="129"/>
        <v>0</v>
      </c>
      <c r="AO183">
        <v>0</v>
      </c>
      <c r="AP183">
        <f t="shared" si="130"/>
        <v>0</v>
      </c>
      <c r="AQ183">
        <v>0</v>
      </c>
      <c r="AR183">
        <f t="shared" si="131"/>
        <v>0</v>
      </c>
      <c r="AS183">
        <v>0</v>
      </c>
      <c r="AT183">
        <f t="shared" si="132"/>
        <v>0</v>
      </c>
      <c r="AU183">
        <v>0</v>
      </c>
      <c r="AV183">
        <f t="shared" si="133"/>
        <v>0</v>
      </c>
      <c r="AW183">
        <v>0</v>
      </c>
      <c r="AX183">
        <f t="shared" si="134"/>
        <v>0</v>
      </c>
      <c r="AY183">
        <v>0</v>
      </c>
      <c r="AZ183">
        <f t="shared" si="135"/>
        <v>0</v>
      </c>
      <c r="BA183">
        <v>0</v>
      </c>
      <c r="BB183">
        <f t="shared" si="136"/>
        <v>0</v>
      </c>
      <c r="BC183">
        <v>0</v>
      </c>
      <c r="BD183">
        <f t="shared" si="137"/>
        <v>0</v>
      </c>
      <c r="BE183">
        <v>75</v>
      </c>
      <c r="BF183">
        <f t="shared" si="138"/>
        <v>0.75239103468060942</v>
      </c>
      <c r="BG183">
        <v>25</v>
      </c>
      <c r="BH183">
        <f t="shared" si="139"/>
        <v>0.24760896531939053</v>
      </c>
      <c r="BI183">
        <v>0</v>
      </c>
      <c r="BJ183">
        <f t="shared" si="140"/>
        <v>0</v>
      </c>
      <c r="BK183">
        <v>0</v>
      </c>
      <c r="BL183">
        <f t="shared" si="141"/>
        <v>0</v>
      </c>
      <c r="BM183">
        <v>0</v>
      </c>
      <c r="BN183">
        <f t="shared" si="142"/>
        <v>0</v>
      </c>
      <c r="BO183">
        <v>0</v>
      </c>
      <c r="BP183">
        <f t="shared" si="143"/>
        <v>0</v>
      </c>
      <c r="BQ183">
        <v>0</v>
      </c>
      <c r="BR183">
        <f t="shared" si="144"/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f t="shared" si="145"/>
        <v>3.4142219414973064E-2</v>
      </c>
      <c r="DE183">
        <v>0</v>
      </c>
      <c r="DF183">
        <f t="shared" si="146"/>
        <v>0</v>
      </c>
      <c r="DG183">
        <v>0</v>
      </c>
      <c r="DH183">
        <f t="shared" si="147"/>
        <v>0</v>
      </c>
      <c r="DI183">
        <v>0</v>
      </c>
      <c r="DJ183">
        <f t="shared" si="148"/>
        <v>0</v>
      </c>
      <c r="DK183">
        <v>0</v>
      </c>
      <c r="DL183">
        <f t="shared" si="149"/>
        <v>0</v>
      </c>
      <c r="DM183">
        <v>0</v>
      </c>
      <c r="DN183">
        <f t="shared" si="150"/>
        <v>0</v>
      </c>
      <c r="DO183">
        <v>0</v>
      </c>
      <c r="DP183">
        <f t="shared" si="151"/>
        <v>0</v>
      </c>
      <c r="DQ183">
        <v>0</v>
      </c>
      <c r="DR183">
        <f t="shared" si="152"/>
        <v>0</v>
      </c>
      <c r="DS183">
        <v>0</v>
      </c>
      <c r="DT183">
        <f t="shared" si="153"/>
        <v>0</v>
      </c>
      <c r="DU183">
        <v>0</v>
      </c>
      <c r="DV183">
        <f t="shared" si="154"/>
        <v>0</v>
      </c>
      <c r="DW183">
        <v>0</v>
      </c>
      <c r="DX183">
        <f t="shared" si="155"/>
        <v>0</v>
      </c>
      <c r="DY183">
        <v>0</v>
      </c>
      <c r="DZ183">
        <f t="shared" si="156"/>
        <v>0</v>
      </c>
      <c r="EA183">
        <v>0</v>
      </c>
      <c r="EB183">
        <f t="shared" si="157"/>
        <v>0</v>
      </c>
      <c r="EC183">
        <v>0</v>
      </c>
      <c r="ED183">
        <f t="shared" si="158"/>
        <v>0</v>
      </c>
      <c r="EE183">
        <v>0</v>
      </c>
      <c r="EF183">
        <f t="shared" si="159"/>
        <v>0</v>
      </c>
      <c r="EG183">
        <v>0</v>
      </c>
      <c r="EH183">
        <f t="shared" si="160"/>
        <v>0</v>
      </c>
      <c r="EI183">
        <v>0</v>
      </c>
      <c r="EJ183">
        <f t="shared" si="161"/>
        <v>0</v>
      </c>
      <c r="EK183">
        <v>0</v>
      </c>
      <c r="EL183">
        <f t="shared" si="162"/>
        <v>0</v>
      </c>
      <c r="EM183">
        <v>0</v>
      </c>
      <c r="EN183">
        <f t="shared" si="163"/>
        <v>0</v>
      </c>
      <c r="EO183">
        <v>99</v>
      </c>
      <c r="EP183">
        <f t="shared" si="164"/>
        <v>0.9658577805850268</v>
      </c>
      <c r="EQ183">
        <v>0</v>
      </c>
      <c r="ER183">
        <f t="shared" si="165"/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 s="3" t="s">
        <v>568</v>
      </c>
      <c r="FF183" t="s">
        <v>569</v>
      </c>
    </row>
    <row r="184" spans="1:162" x14ac:dyDescent="0.45">
      <c r="A184">
        <v>183</v>
      </c>
      <c r="B184" t="s">
        <v>563</v>
      </c>
      <c r="C184" t="s">
        <v>564</v>
      </c>
      <c r="D184" t="s">
        <v>570</v>
      </c>
      <c r="E184" t="s">
        <v>566</v>
      </c>
      <c r="F184" s="2">
        <v>3</v>
      </c>
      <c r="G184">
        <f t="shared" ref="G184:G189" si="172">640+273</f>
        <v>913</v>
      </c>
      <c r="H184">
        <v>3273</v>
      </c>
      <c r="I184">
        <v>1173</v>
      </c>
      <c r="J184" s="2">
        <f t="shared" si="166"/>
        <v>0.35838680109990834</v>
      </c>
      <c r="K184">
        <f t="shared" si="171"/>
        <v>2.5000000000000001E-4</v>
      </c>
      <c r="L184" t="s">
        <v>74</v>
      </c>
      <c r="M184">
        <v>0</v>
      </c>
      <c r="N184">
        <f t="shared" si="116"/>
        <v>0</v>
      </c>
      <c r="O184">
        <v>0</v>
      </c>
      <c r="P184">
        <f t="shared" si="117"/>
        <v>0</v>
      </c>
      <c r="Q184">
        <v>0</v>
      </c>
      <c r="R184">
        <f t="shared" si="118"/>
        <v>0</v>
      </c>
      <c r="S184">
        <v>0</v>
      </c>
      <c r="T184">
        <f t="shared" si="119"/>
        <v>0</v>
      </c>
      <c r="U184">
        <v>0</v>
      </c>
      <c r="V184">
        <f t="shared" si="120"/>
        <v>0</v>
      </c>
      <c r="W184">
        <v>0</v>
      </c>
      <c r="X184">
        <f t="shared" si="121"/>
        <v>0</v>
      </c>
      <c r="Y184">
        <v>0</v>
      </c>
      <c r="Z184">
        <f t="shared" si="122"/>
        <v>0</v>
      </c>
      <c r="AA184">
        <v>0</v>
      </c>
      <c r="AB184">
        <f t="shared" si="123"/>
        <v>0</v>
      </c>
      <c r="AC184">
        <v>0</v>
      </c>
      <c r="AD184">
        <f t="shared" si="124"/>
        <v>0</v>
      </c>
      <c r="AE184">
        <v>0</v>
      </c>
      <c r="AF184">
        <f t="shared" si="125"/>
        <v>0</v>
      </c>
      <c r="AG184">
        <v>0</v>
      </c>
      <c r="AH184">
        <f t="shared" si="126"/>
        <v>0</v>
      </c>
      <c r="AI184">
        <v>0</v>
      </c>
      <c r="AJ184">
        <f t="shared" si="127"/>
        <v>0</v>
      </c>
      <c r="AK184">
        <v>0</v>
      </c>
      <c r="AL184">
        <f t="shared" si="128"/>
        <v>0</v>
      </c>
      <c r="AM184">
        <v>0</v>
      </c>
      <c r="AN184">
        <f t="shared" si="129"/>
        <v>0</v>
      </c>
      <c r="AO184">
        <v>0</v>
      </c>
      <c r="AP184">
        <f t="shared" si="130"/>
        <v>0</v>
      </c>
      <c r="AQ184">
        <v>0</v>
      </c>
      <c r="AR184">
        <f t="shared" si="131"/>
        <v>0</v>
      </c>
      <c r="AS184">
        <v>0</v>
      </c>
      <c r="AT184">
        <f t="shared" si="132"/>
        <v>0</v>
      </c>
      <c r="AU184">
        <v>0</v>
      </c>
      <c r="AV184">
        <f t="shared" si="133"/>
        <v>0</v>
      </c>
      <c r="AW184">
        <v>0</v>
      </c>
      <c r="AX184">
        <f t="shared" si="134"/>
        <v>0</v>
      </c>
      <c r="AY184">
        <v>0</v>
      </c>
      <c r="AZ184">
        <f t="shared" si="135"/>
        <v>0</v>
      </c>
      <c r="BA184">
        <v>0</v>
      </c>
      <c r="BB184">
        <f t="shared" si="136"/>
        <v>0</v>
      </c>
      <c r="BC184">
        <v>0</v>
      </c>
      <c r="BD184">
        <f t="shared" si="137"/>
        <v>0</v>
      </c>
      <c r="BE184">
        <v>75</v>
      </c>
      <c r="BF184">
        <f t="shared" si="138"/>
        <v>0.75239103468060942</v>
      </c>
      <c r="BG184">
        <v>25</v>
      </c>
      <c r="BH184">
        <f t="shared" si="139"/>
        <v>0.24760896531939053</v>
      </c>
      <c r="BI184">
        <v>0</v>
      </c>
      <c r="BJ184">
        <f t="shared" si="140"/>
        <v>0</v>
      </c>
      <c r="BK184">
        <v>0</v>
      </c>
      <c r="BL184">
        <f t="shared" si="141"/>
        <v>0</v>
      </c>
      <c r="BM184">
        <v>0</v>
      </c>
      <c r="BN184">
        <f t="shared" si="142"/>
        <v>0</v>
      </c>
      <c r="BO184">
        <v>0</v>
      </c>
      <c r="BP184">
        <f t="shared" si="143"/>
        <v>0</v>
      </c>
      <c r="BQ184">
        <v>0</v>
      </c>
      <c r="BR184">
        <f t="shared" si="144"/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f t="shared" si="145"/>
        <v>3.4142219414973064E-2</v>
      </c>
      <c r="DE184">
        <v>0</v>
      </c>
      <c r="DF184">
        <f t="shared" si="146"/>
        <v>0</v>
      </c>
      <c r="DG184">
        <v>0</v>
      </c>
      <c r="DH184">
        <f t="shared" si="147"/>
        <v>0</v>
      </c>
      <c r="DI184">
        <v>0</v>
      </c>
      <c r="DJ184">
        <f t="shared" si="148"/>
        <v>0</v>
      </c>
      <c r="DK184">
        <v>0</v>
      </c>
      <c r="DL184">
        <f t="shared" si="149"/>
        <v>0</v>
      </c>
      <c r="DM184">
        <v>0</v>
      </c>
      <c r="DN184">
        <f t="shared" si="150"/>
        <v>0</v>
      </c>
      <c r="DO184">
        <v>0</v>
      </c>
      <c r="DP184">
        <f t="shared" si="151"/>
        <v>0</v>
      </c>
      <c r="DQ184">
        <v>0</v>
      </c>
      <c r="DR184">
        <f t="shared" si="152"/>
        <v>0</v>
      </c>
      <c r="DS184">
        <v>0</v>
      </c>
      <c r="DT184">
        <f t="shared" si="153"/>
        <v>0</v>
      </c>
      <c r="DU184">
        <v>0</v>
      </c>
      <c r="DV184">
        <f t="shared" si="154"/>
        <v>0</v>
      </c>
      <c r="DW184">
        <v>0</v>
      </c>
      <c r="DX184">
        <f t="shared" si="155"/>
        <v>0</v>
      </c>
      <c r="DY184">
        <v>0</v>
      </c>
      <c r="DZ184">
        <f t="shared" si="156"/>
        <v>0</v>
      </c>
      <c r="EA184">
        <v>0</v>
      </c>
      <c r="EB184">
        <f t="shared" si="157"/>
        <v>0</v>
      </c>
      <c r="EC184">
        <v>0</v>
      </c>
      <c r="ED184">
        <f t="shared" si="158"/>
        <v>0</v>
      </c>
      <c r="EE184">
        <v>0</v>
      </c>
      <c r="EF184">
        <f t="shared" si="159"/>
        <v>0</v>
      </c>
      <c r="EG184">
        <v>0</v>
      </c>
      <c r="EH184">
        <f t="shared" si="160"/>
        <v>0</v>
      </c>
      <c r="EI184">
        <v>0</v>
      </c>
      <c r="EJ184">
        <f t="shared" si="161"/>
        <v>0</v>
      </c>
      <c r="EK184">
        <v>0</v>
      </c>
      <c r="EL184">
        <f t="shared" si="162"/>
        <v>0</v>
      </c>
      <c r="EM184">
        <v>0</v>
      </c>
      <c r="EN184">
        <f t="shared" si="163"/>
        <v>0</v>
      </c>
      <c r="EO184">
        <v>99</v>
      </c>
      <c r="EP184">
        <f t="shared" si="164"/>
        <v>0.9658577805850268</v>
      </c>
      <c r="EQ184">
        <v>0</v>
      </c>
      <c r="ER184">
        <f t="shared" si="165"/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 s="3" t="s">
        <v>568</v>
      </c>
      <c r="FF184" t="s">
        <v>569</v>
      </c>
    </row>
    <row r="185" spans="1:162" x14ac:dyDescent="0.45">
      <c r="A185">
        <v>184</v>
      </c>
      <c r="B185" t="s">
        <v>563</v>
      </c>
      <c r="C185" t="s">
        <v>564</v>
      </c>
      <c r="D185" t="s">
        <v>570</v>
      </c>
      <c r="E185" t="s">
        <v>566</v>
      </c>
      <c r="F185" s="2">
        <v>3</v>
      </c>
      <c r="G185">
        <f t="shared" si="172"/>
        <v>913</v>
      </c>
      <c r="H185">
        <v>3273</v>
      </c>
      <c r="I185">
        <v>1173</v>
      </c>
      <c r="J185" s="2">
        <f t="shared" si="166"/>
        <v>0.35838680109990834</v>
      </c>
      <c r="K185">
        <f t="shared" si="171"/>
        <v>2.5000000000000001E-4</v>
      </c>
      <c r="L185" t="s">
        <v>74</v>
      </c>
      <c r="M185">
        <v>0</v>
      </c>
      <c r="N185">
        <f t="shared" si="116"/>
        <v>0</v>
      </c>
      <c r="O185">
        <v>0</v>
      </c>
      <c r="P185">
        <f t="shared" si="117"/>
        <v>0</v>
      </c>
      <c r="Q185">
        <v>0</v>
      </c>
      <c r="R185">
        <f t="shared" si="118"/>
        <v>0</v>
      </c>
      <c r="S185">
        <v>0</v>
      </c>
      <c r="T185">
        <f t="shared" si="119"/>
        <v>0</v>
      </c>
      <c r="U185">
        <v>0</v>
      </c>
      <c r="V185">
        <f t="shared" si="120"/>
        <v>0</v>
      </c>
      <c r="W185">
        <v>0</v>
      </c>
      <c r="X185">
        <f t="shared" si="121"/>
        <v>0</v>
      </c>
      <c r="Y185">
        <v>0</v>
      </c>
      <c r="Z185">
        <f t="shared" si="122"/>
        <v>0</v>
      </c>
      <c r="AA185">
        <v>0</v>
      </c>
      <c r="AB185">
        <f t="shared" si="123"/>
        <v>0</v>
      </c>
      <c r="AC185">
        <v>0</v>
      </c>
      <c r="AD185">
        <f t="shared" si="124"/>
        <v>0</v>
      </c>
      <c r="AE185">
        <v>0</v>
      </c>
      <c r="AF185">
        <f t="shared" si="125"/>
        <v>0</v>
      </c>
      <c r="AG185">
        <v>0</v>
      </c>
      <c r="AH185">
        <f t="shared" si="126"/>
        <v>0</v>
      </c>
      <c r="AI185">
        <v>0</v>
      </c>
      <c r="AJ185">
        <f t="shared" si="127"/>
        <v>0</v>
      </c>
      <c r="AK185">
        <v>0</v>
      </c>
      <c r="AL185">
        <f t="shared" si="128"/>
        <v>0</v>
      </c>
      <c r="AM185">
        <v>0</v>
      </c>
      <c r="AN185">
        <f t="shared" si="129"/>
        <v>0</v>
      </c>
      <c r="AO185">
        <v>0</v>
      </c>
      <c r="AP185">
        <f t="shared" si="130"/>
        <v>0</v>
      </c>
      <c r="AQ185">
        <v>0</v>
      </c>
      <c r="AR185">
        <f t="shared" si="131"/>
        <v>0</v>
      </c>
      <c r="AS185">
        <v>0</v>
      </c>
      <c r="AT185">
        <f t="shared" si="132"/>
        <v>0</v>
      </c>
      <c r="AU185">
        <v>0</v>
      </c>
      <c r="AV185">
        <f t="shared" si="133"/>
        <v>0</v>
      </c>
      <c r="AW185">
        <v>0</v>
      </c>
      <c r="AX185">
        <f t="shared" si="134"/>
        <v>0</v>
      </c>
      <c r="AY185">
        <v>0</v>
      </c>
      <c r="AZ185">
        <f t="shared" si="135"/>
        <v>0</v>
      </c>
      <c r="BA185">
        <v>0</v>
      </c>
      <c r="BB185">
        <f t="shared" si="136"/>
        <v>0</v>
      </c>
      <c r="BC185">
        <v>0</v>
      </c>
      <c r="BD185">
        <f t="shared" si="137"/>
        <v>0</v>
      </c>
      <c r="BE185">
        <v>75</v>
      </c>
      <c r="BF185">
        <f t="shared" si="138"/>
        <v>0.75239103468060942</v>
      </c>
      <c r="BG185">
        <v>25</v>
      </c>
      <c r="BH185">
        <f t="shared" si="139"/>
        <v>0.24760896531939053</v>
      </c>
      <c r="BI185">
        <v>0</v>
      </c>
      <c r="BJ185">
        <f t="shared" si="140"/>
        <v>0</v>
      </c>
      <c r="BK185">
        <v>0</v>
      </c>
      <c r="BL185">
        <f t="shared" si="141"/>
        <v>0</v>
      </c>
      <c r="BM185">
        <v>0</v>
      </c>
      <c r="BN185">
        <f t="shared" si="142"/>
        <v>0</v>
      </c>
      <c r="BO185">
        <v>0</v>
      </c>
      <c r="BP185">
        <f t="shared" si="143"/>
        <v>0</v>
      </c>
      <c r="BQ185">
        <v>0</v>
      </c>
      <c r="BR185">
        <f t="shared" si="144"/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f t="shared" si="145"/>
        <v>3.4142219414973064E-2</v>
      </c>
      <c r="DE185">
        <v>0</v>
      </c>
      <c r="DF185">
        <f t="shared" si="146"/>
        <v>0</v>
      </c>
      <c r="DG185">
        <v>0</v>
      </c>
      <c r="DH185">
        <f t="shared" si="147"/>
        <v>0</v>
      </c>
      <c r="DI185">
        <v>0</v>
      </c>
      <c r="DJ185">
        <f t="shared" si="148"/>
        <v>0</v>
      </c>
      <c r="DK185">
        <v>0</v>
      </c>
      <c r="DL185">
        <f t="shared" si="149"/>
        <v>0</v>
      </c>
      <c r="DM185">
        <v>0</v>
      </c>
      <c r="DN185">
        <f t="shared" si="150"/>
        <v>0</v>
      </c>
      <c r="DO185">
        <v>0</v>
      </c>
      <c r="DP185">
        <f t="shared" si="151"/>
        <v>0</v>
      </c>
      <c r="DQ185">
        <v>0</v>
      </c>
      <c r="DR185">
        <f t="shared" si="152"/>
        <v>0</v>
      </c>
      <c r="DS185">
        <v>0</v>
      </c>
      <c r="DT185">
        <f t="shared" si="153"/>
        <v>0</v>
      </c>
      <c r="DU185">
        <v>0</v>
      </c>
      <c r="DV185">
        <f t="shared" si="154"/>
        <v>0</v>
      </c>
      <c r="DW185">
        <v>0</v>
      </c>
      <c r="DX185">
        <f t="shared" si="155"/>
        <v>0</v>
      </c>
      <c r="DY185">
        <v>0</v>
      </c>
      <c r="DZ185">
        <f t="shared" si="156"/>
        <v>0</v>
      </c>
      <c r="EA185">
        <v>0</v>
      </c>
      <c r="EB185">
        <f t="shared" si="157"/>
        <v>0</v>
      </c>
      <c r="EC185">
        <v>0</v>
      </c>
      <c r="ED185">
        <f t="shared" si="158"/>
        <v>0</v>
      </c>
      <c r="EE185">
        <v>0</v>
      </c>
      <c r="EF185">
        <f t="shared" si="159"/>
        <v>0</v>
      </c>
      <c r="EG185">
        <v>0</v>
      </c>
      <c r="EH185">
        <f t="shared" si="160"/>
        <v>0</v>
      </c>
      <c r="EI185">
        <v>0</v>
      </c>
      <c r="EJ185">
        <f t="shared" si="161"/>
        <v>0</v>
      </c>
      <c r="EK185">
        <v>0</v>
      </c>
      <c r="EL185">
        <f t="shared" si="162"/>
        <v>0</v>
      </c>
      <c r="EM185">
        <v>0</v>
      </c>
      <c r="EN185">
        <f t="shared" si="163"/>
        <v>0</v>
      </c>
      <c r="EO185">
        <v>99</v>
      </c>
      <c r="EP185">
        <f t="shared" si="164"/>
        <v>0.9658577805850268</v>
      </c>
      <c r="EQ185">
        <v>0</v>
      </c>
      <c r="ER185">
        <f t="shared" si="165"/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 s="3" t="s">
        <v>568</v>
      </c>
      <c r="FF185" t="s">
        <v>569</v>
      </c>
    </row>
    <row r="186" spans="1:162" x14ac:dyDescent="0.45">
      <c r="A186">
        <v>185</v>
      </c>
      <c r="B186" t="s">
        <v>573</v>
      </c>
      <c r="C186" t="s">
        <v>564</v>
      </c>
      <c r="D186" t="s">
        <v>574</v>
      </c>
      <c r="E186" t="s">
        <v>575</v>
      </c>
      <c r="F186" s="2">
        <v>3</v>
      </c>
      <c r="G186">
        <f t="shared" si="172"/>
        <v>913</v>
      </c>
      <c r="H186">
        <f>3300+273</f>
        <v>3573</v>
      </c>
      <c r="I186">
        <v>1173</v>
      </c>
      <c r="J186" s="2">
        <f t="shared" si="166"/>
        <v>0.32829554995801846</v>
      </c>
      <c r="K186">
        <f t="shared" si="171"/>
        <v>2.5000000000000001E-4</v>
      </c>
      <c r="L186" t="s">
        <v>442</v>
      </c>
      <c r="M186">
        <v>0</v>
      </c>
      <c r="N186">
        <f t="shared" si="116"/>
        <v>0</v>
      </c>
      <c r="O186">
        <v>0</v>
      </c>
      <c r="P186">
        <f t="shared" si="117"/>
        <v>0</v>
      </c>
      <c r="Q186">
        <v>0</v>
      </c>
      <c r="R186">
        <f t="shared" si="118"/>
        <v>0</v>
      </c>
      <c r="S186">
        <v>0</v>
      </c>
      <c r="T186">
        <f t="shared" si="119"/>
        <v>0</v>
      </c>
      <c r="U186">
        <v>0</v>
      </c>
      <c r="V186">
        <f t="shared" si="120"/>
        <v>0</v>
      </c>
      <c r="W186">
        <v>0</v>
      </c>
      <c r="X186">
        <f t="shared" si="121"/>
        <v>0</v>
      </c>
      <c r="Y186">
        <v>0</v>
      </c>
      <c r="Z186">
        <f t="shared" si="122"/>
        <v>0</v>
      </c>
      <c r="AA186">
        <v>0</v>
      </c>
      <c r="AB186">
        <f t="shared" si="123"/>
        <v>0</v>
      </c>
      <c r="AC186">
        <v>0</v>
      </c>
      <c r="AD186">
        <f t="shared" si="124"/>
        <v>0</v>
      </c>
      <c r="AE186">
        <v>0</v>
      </c>
      <c r="AF186">
        <f t="shared" si="125"/>
        <v>0</v>
      </c>
      <c r="AG186">
        <v>0</v>
      </c>
      <c r="AH186">
        <f t="shared" si="126"/>
        <v>0</v>
      </c>
      <c r="AI186">
        <v>0</v>
      </c>
      <c r="AJ186">
        <f t="shared" si="127"/>
        <v>0</v>
      </c>
      <c r="AK186">
        <v>0</v>
      </c>
      <c r="AL186">
        <f t="shared" si="128"/>
        <v>0</v>
      </c>
      <c r="AM186">
        <v>0</v>
      </c>
      <c r="AN186">
        <f t="shared" si="129"/>
        <v>0</v>
      </c>
      <c r="AO186">
        <v>0</v>
      </c>
      <c r="AP186">
        <f t="shared" si="130"/>
        <v>0</v>
      </c>
      <c r="AQ186">
        <v>0</v>
      </c>
      <c r="AR186">
        <f t="shared" si="131"/>
        <v>0</v>
      </c>
      <c r="AS186">
        <v>0</v>
      </c>
      <c r="AT186">
        <f t="shared" si="132"/>
        <v>0</v>
      </c>
      <c r="AU186">
        <v>0</v>
      </c>
      <c r="AV186">
        <f t="shared" si="133"/>
        <v>0</v>
      </c>
      <c r="AW186">
        <v>0</v>
      </c>
      <c r="AX186">
        <f t="shared" si="134"/>
        <v>0</v>
      </c>
      <c r="AY186">
        <v>0</v>
      </c>
      <c r="AZ186">
        <f t="shared" si="135"/>
        <v>0</v>
      </c>
      <c r="BA186">
        <v>0</v>
      </c>
      <c r="BB186">
        <f t="shared" si="136"/>
        <v>0</v>
      </c>
      <c r="BC186">
        <v>0</v>
      </c>
      <c r="BD186">
        <f t="shared" si="137"/>
        <v>0</v>
      </c>
      <c r="BE186">
        <v>10</v>
      </c>
      <c r="BF186">
        <f t="shared" si="138"/>
        <v>0.10115728932559089</v>
      </c>
      <c r="BG186">
        <v>90</v>
      </c>
      <c r="BH186">
        <f t="shared" si="139"/>
        <v>0.89884271067440902</v>
      </c>
      <c r="BI186">
        <v>0</v>
      </c>
      <c r="BJ186">
        <f t="shared" si="140"/>
        <v>0</v>
      </c>
      <c r="BK186">
        <v>0</v>
      </c>
      <c r="BL186">
        <f t="shared" si="141"/>
        <v>0</v>
      </c>
      <c r="BM186">
        <v>0</v>
      </c>
      <c r="BN186">
        <f t="shared" si="142"/>
        <v>0</v>
      </c>
      <c r="BO186">
        <v>0</v>
      </c>
      <c r="BP186">
        <f t="shared" si="143"/>
        <v>0</v>
      </c>
      <c r="BQ186">
        <v>0</v>
      </c>
      <c r="BR186">
        <f t="shared" si="144"/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f t="shared" si="145"/>
        <v>3.4142219414973064E-2</v>
      </c>
      <c r="DE186">
        <v>0</v>
      </c>
      <c r="DF186">
        <f t="shared" si="146"/>
        <v>0</v>
      </c>
      <c r="DG186">
        <v>0</v>
      </c>
      <c r="DH186">
        <f t="shared" si="147"/>
        <v>0</v>
      </c>
      <c r="DI186">
        <v>0</v>
      </c>
      <c r="DJ186">
        <f t="shared" si="148"/>
        <v>0</v>
      </c>
      <c r="DK186">
        <v>0</v>
      </c>
      <c r="DL186">
        <f t="shared" si="149"/>
        <v>0</v>
      </c>
      <c r="DM186">
        <v>0</v>
      </c>
      <c r="DN186">
        <f t="shared" si="150"/>
        <v>0</v>
      </c>
      <c r="DO186">
        <v>0</v>
      </c>
      <c r="DP186">
        <f t="shared" si="151"/>
        <v>0</v>
      </c>
      <c r="DQ186">
        <v>0</v>
      </c>
      <c r="DR186">
        <f t="shared" si="152"/>
        <v>0</v>
      </c>
      <c r="DS186">
        <v>0</v>
      </c>
      <c r="DT186">
        <f t="shared" si="153"/>
        <v>0</v>
      </c>
      <c r="DU186">
        <v>0</v>
      </c>
      <c r="DV186">
        <f t="shared" si="154"/>
        <v>0</v>
      </c>
      <c r="DW186">
        <v>0</v>
      </c>
      <c r="DX186">
        <f t="shared" si="155"/>
        <v>0</v>
      </c>
      <c r="DY186">
        <v>0</v>
      </c>
      <c r="DZ186">
        <f t="shared" si="156"/>
        <v>0</v>
      </c>
      <c r="EA186">
        <v>0</v>
      </c>
      <c r="EB186">
        <f t="shared" si="157"/>
        <v>0</v>
      </c>
      <c r="EC186">
        <v>0</v>
      </c>
      <c r="ED186">
        <f t="shared" si="158"/>
        <v>0</v>
      </c>
      <c r="EE186">
        <v>0</v>
      </c>
      <c r="EF186">
        <f t="shared" si="159"/>
        <v>0</v>
      </c>
      <c r="EG186">
        <v>0</v>
      </c>
      <c r="EH186">
        <f t="shared" si="160"/>
        <v>0</v>
      </c>
      <c r="EI186">
        <v>0</v>
      </c>
      <c r="EJ186">
        <f t="shared" si="161"/>
        <v>0</v>
      </c>
      <c r="EK186">
        <v>0</v>
      </c>
      <c r="EL186">
        <f t="shared" si="162"/>
        <v>0</v>
      </c>
      <c r="EM186">
        <v>0</v>
      </c>
      <c r="EN186">
        <f t="shared" si="163"/>
        <v>0</v>
      </c>
      <c r="EO186">
        <v>99</v>
      </c>
      <c r="EP186">
        <f t="shared" si="164"/>
        <v>0.9658577805850268</v>
      </c>
      <c r="EQ186">
        <v>0</v>
      </c>
      <c r="ER186">
        <f t="shared" si="165"/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 s="3" t="s">
        <v>568</v>
      </c>
      <c r="FF186" t="s">
        <v>569</v>
      </c>
    </row>
    <row r="187" spans="1:162" x14ac:dyDescent="0.45">
      <c r="A187">
        <v>186</v>
      </c>
      <c r="B187" t="s">
        <v>573</v>
      </c>
      <c r="C187" t="s">
        <v>564</v>
      </c>
      <c r="D187" t="s">
        <v>574</v>
      </c>
      <c r="E187" s="4" t="s">
        <v>577</v>
      </c>
      <c r="F187" s="2">
        <v>3</v>
      </c>
      <c r="G187">
        <f t="shared" si="172"/>
        <v>913</v>
      </c>
      <c r="H187">
        <f>3020+273</f>
        <v>3293</v>
      </c>
      <c r="I187">
        <v>1173</v>
      </c>
      <c r="J187" s="2">
        <f t="shared" si="166"/>
        <v>0.35621014272699664</v>
      </c>
      <c r="K187">
        <f t="shared" si="171"/>
        <v>2.5000000000000001E-4</v>
      </c>
      <c r="L187" t="s">
        <v>442</v>
      </c>
      <c r="M187">
        <v>0</v>
      </c>
      <c r="N187">
        <f t="shared" si="116"/>
        <v>0</v>
      </c>
      <c r="O187">
        <v>0</v>
      </c>
      <c r="P187">
        <f t="shared" si="117"/>
        <v>0</v>
      </c>
      <c r="Q187">
        <v>0</v>
      </c>
      <c r="R187">
        <f t="shared" si="118"/>
        <v>0</v>
      </c>
      <c r="S187">
        <v>0</v>
      </c>
      <c r="T187">
        <f t="shared" si="119"/>
        <v>0</v>
      </c>
      <c r="U187">
        <v>0</v>
      </c>
      <c r="V187">
        <f t="shared" si="120"/>
        <v>0</v>
      </c>
      <c r="W187">
        <v>0</v>
      </c>
      <c r="X187">
        <f t="shared" si="121"/>
        <v>0</v>
      </c>
      <c r="Y187">
        <v>0</v>
      </c>
      <c r="Z187">
        <f t="shared" si="122"/>
        <v>0</v>
      </c>
      <c r="AA187">
        <v>0</v>
      </c>
      <c r="AB187">
        <f t="shared" si="123"/>
        <v>0</v>
      </c>
      <c r="AC187">
        <v>0</v>
      </c>
      <c r="AD187">
        <f t="shared" si="124"/>
        <v>0</v>
      </c>
      <c r="AE187">
        <v>0</v>
      </c>
      <c r="AF187">
        <f t="shared" si="125"/>
        <v>0</v>
      </c>
      <c r="AG187">
        <v>0</v>
      </c>
      <c r="AH187">
        <f t="shared" si="126"/>
        <v>0</v>
      </c>
      <c r="AI187">
        <v>0</v>
      </c>
      <c r="AJ187">
        <f t="shared" si="127"/>
        <v>0</v>
      </c>
      <c r="AK187">
        <v>0</v>
      </c>
      <c r="AL187">
        <f t="shared" si="128"/>
        <v>0</v>
      </c>
      <c r="AM187">
        <v>0</v>
      </c>
      <c r="AN187">
        <f t="shared" si="129"/>
        <v>0</v>
      </c>
      <c r="AO187">
        <v>0</v>
      </c>
      <c r="AP187">
        <f t="shared" si="130"/>
        <v>0</v>
      </c>
      <c r="AQ187">
        <v>0</v>
      </c>
      <c r="AR187">
        <f t="shared" si="131"/>
        <v>0</v>
      </c>
      <c r="AS187">
        <v>0</v>
      </c>
      <c r="AT187">
        <f t="shared" si="132"/>
        <v>0</v>
      </c>
      <c r="AU187">
        <v>0</v>
      </c>
      <c r="AV187">
        <f t="shared" si="133"/>
        <v>0</v>
      </c>
      <c r="AW187">
        <v>0</v>
      </c>
      <c r="AX187">
        <f t="shared" si="134"/>
        <v>0</v>
      </c>
      <c r="AY187">
        <v>0</v>
      </c>
      <c r="AZ187">
        <f t="shared" si="135"/>
        <v>0</v>
      </c>
      <c r="BA187">
        <v>0</v>
      </c>
      <c r="BB187">
        <f t="shared" si="136"/>
        <v>0</v>
      </c>
      <c r="BC187">
        <v>0</v>
      </c>
      <c r="BD187">
        <f t="shared" si="137"/>
        <v>0</v>
      </c>
      <c r="BE187">
        <v>0</v>
      </c>
      <c r="BF187">
        <f t="shared" si="138"/>
        <v>0</v>
      </c>
      <c r="BG187">
        <v>0</v>
      </c>
      <c r="BH187">
        <f t="shared" si="139"/>
        <v>0</v>
      </c>
      <c r="BI187">
        <v>100</v>
      </c>
      <c r="BJ187">
        <f t="shared" si="140"/>
        <v>1</v>
      </c>
      <c r="BK187">
        <v>0</v>
      </c>
      <c r="BL187">
        <f t="shared" si="141"/>
        <v>0</v>
      </c>
      <c r="BM187">
        <v>0</v>
      </c>
      <c r="BN187">
        <f t="shared" si="142"/>
        <v>0</v>
      </c>
      <c r="BO187">
        <v>0</v>
      </c>
      <c r="BP187">
        <f t="shared" si="143"/>
        <v>0</v>
      </c>
      <c r="BQ187">
        <v>0</v>
      </c>
      <c r="BR187">
        <f t="shared" si="144"/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f t="shared" si="145"/>
        <v>3.4142219414973064E-2</v>
      </c>
      <c r="DE187">
        <v>0</v>
      </c>
      <c r="DF187">
        <f t="shared" si="146"/>
        <v>0</v>
      </c>
      <c r="DG187">
        <v>0</v>
      </c>
      <c r="DH187">
        <f t="shared" si="147"/>
        <v>0</v>
      </c>
      <c r="DI187">
        <v>0</v>
      </c>
      <c r="DJ187">
        <f t="shared" si="148"/>
        <v>0</v>
      </c>
      <c r="DK187">
        <v>0</v>
      </c>
      <c r="DL187">
        <f t="shared" si="149"/>
        <v>0</v>
      </c>
      <c r="DM187">
        <v>0</v>
      </c>
      <c r="DN187">
        <f t="shared" si="150"/>
        <v>0</v>
      </c>
      <c r="DO187">
        <v>0</v>
      </c>
      <c r="DP187">
        <f t="shared" si="151"/>
        <v>0</v>
      </c>
      <c r="DQ187">
        <v>0</v>
      </c>
      <c r="DR187">
        <f t="shared" si="152"/>
        <v>0</v>
      </c>
      <c r="DS187">
        <v>0</v>
      </c>
      <c r="DT187">
        <f t="shared" si="153"/>
        <v>0</v>
      </c>
      <c r="DU187">
        <v>0</v>
      </c>
      <c r="DV187">
        <f t="shared" si="154"/>
        <v>0</v>
      </c>
      <c r="DW187">
        <v>0</v>
      </c>
      <c r="DX187">
        <f t="shared" si="155"/>
        <v>0</v>
      </c>
      <c r="DY187">
        <v>0</v>
      </c>
      <c r="DZ187">
        <f t="shared" si="156"/>
        <v>0</v>
      </c>
      <c r="EA187">
        <v>0</v>
      </c>
      <c r="EB187">
        <f t="shared" si="157"/>
        <v>0</v>
      </c>
      <c r="EC187">
        <v>0</v>
      </c>
      <c r="ED187">
        <f t="shared" si="158"/>
        <v>0</v>
      </c>
      <c r="EE187">
        <v>0</v>
      </c>
      <c r="EF187">
        <f t="shared" si="159"/>
        <v>0</v>
      </c>
      <c r="EG187">
        <v>0</v>
      </c>
      <c r="EH187">
        <f t="shared" si="160"/>
        <v>0</v>
      </c>
      <c r="EI187">
        <v>0</v>
      </c>
      <c r="EJ187">
        <f t="shared" si="161"/>
        <v>0</v>
      </c>
      <c r="EK187">
        <v>0</v>
      </c>
      <c r="EL187">
        <f t="shared" si="162"/>
        <v>0</v>
      </c>
      <c r="EM187">
        <v>0</v>
      </c>
      <c r="EN187">
        <f t="shared" si="163"/>
        <v>0</v>
      </c>
      <c r="EO187">
        <v>99</v>
      </c>
      <c r="EP187">
        <f t="shared" si="164"/>
        <v>0.9658577805850268</v>
      </c>
      <c r="EQ187">
        <v>0</v>
      </c>
      <c r="ER187">
        <f t="shared" si="165"/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 s="3" t="s">
        <v>568</v>
      </c>
      <c r="FF187" t="s">
        <v>569</v>
      </c>
    </row>
    <row r="188" spans="1:162" x14ac:dyDescent="0.45">
      <c r="A188">
        <v>187</v>
      </c>
      <c r="B188" t="s">
        <v>573</v>
      </c>
      <c r="C188" t="s">
        <v>564</v>
      </c>
      <c r="D188" t="s">
        <v>574</v>
      </c>
      <c r="E188" s="4" t="s">
        <v>577</v>
      </c>
      <c r="F188" s="2">
        <v>0</v>
      </c>
      <c r="G188">
        <f t="shared" si="172"/>
        <v>913</v>
      </c>
      <c r="H188">
        <f>3020+273</f>
        <v>3293</v>
      </c>
      <c r="I188">
        <v>973</v>
      </c>
      <c r="J188" s="2">
        <f t="shared" si="166"/>
        <v>0.29547525053143031</v>
      </c>
      <c r="K188">
        <f t="shared" si="171"/>
        <v>2.5000000000000001E-4</v>
      </c>
      <c r="L188" t="s">
        <v>442</v>
      </c>
      <c r="M188">
        <v>0</v>
      </c>
      <c r="N188">
        <f t="shared" si="116"/>
        <v>0</v>
      </c>
      <c r="O188">
        <v>0</v>
      </c>
      <c r="P188">
        <f t="shared" si="117"/>
        <v>0</v>
      </c>
      <c r="Q188">
        <v>0</v>
      </c>
      <c r="R188">
        <f t="shared" si="118"/>
        <v>0</v>
      </c>
      <c r="S188">
        <v>0</v>
      </c>
      <c r="T188">
        <f t="shared" si="119"/>
        <v>0</v>
      </c>
      <c r="U188">
        <v>0</v>
      </c>
      <c r="V188">
        <f t="shared" si="120"/>
        <v>0</v>
      </c>
      <c r="W188">
        <v>0</v>
      </c>
      <c r="X188">
        <f t="shared" si="121"/>
        <v>0</v>
      </c>
      <c r="Y188">
        <v>0</v>
      </c>
      <c r="Z188">
        <f t="shared" si="122"/>
        <v>0</v>
      </c>
      <c r="AA188">
        <v>0</v>
      </c>
      <c r="AB188">
        <f t="shared" si="123"/>
        <v>0</v>
      </c>
      <c r="AC188">
        <v>0</v>
      </c>
      <c r="AD188">
        <f t="shared" si="124"/>
        <v>0</v>
      </c>
      <c r="AE188">
        <v>0</v>
      </c>
      <c r="AF188">
        <f t="shared" si="125"/>
        <v>0</v>
      </c>
      <c r="AG188">
        <v>0</v>
      </c>
      <c r="AH188">
        <f t="shared" si="126"/>
        <v>0</v>
      </c>
      <c r="AI188">
        <v>0</v>
      </c>
      <c r="AJ188">
        <f t="shared" si="127"/>
        <v>0</v>
      </c>
      <c r="AK188">
        <v>0</v>
      </c>
      <c r="AL188">
        <f t="shared" si="128"/>
        <v>0</v>
      </c>
      <c r="AM188">
        <v>0</v>
      </c>
      <c r="AN188">
        <f t="shared" si="129"/>
        <v>0</v>
      </c>
      <c r="AO188">
        <v>0</v>
      </c>
      <c r="AP188">
        <f t="shared" si="130"/>
        <v>0</v>
      </c>
      <c r="AQ188">
        <v>0</v>
      </c>
      <c r="AR188">
        <f t="shared" si="131"/>
        <v>0</v>
      </c>
      <c r="AS188">
        <v>0</v>
      </c>
      <c r="AT188">
        <f t="shared" si="132"/>
        <v>0</v>
      </c>
      <c r="AU188">
        <v>0</v>
      </c>
      <c r="AV188">
        <f t="shared" si="133"/>
        <v>0</v>
      </c>
      <c r="AW188">
        <v>0</v>
      </c>
      <c r="AX188">
        <f t="shared" si="134"/>
        <v>0</v>
      </c>
      <c r="AY188">
        <v>0</v>
      </c>
      <c r="AZ188">
        <f t="shared" si="135"/>
        <v>0</v>
      </c>
      <c r="BA188">
        <v>0</v>
      </c>
      <c r="BB188">
        <f t="shared" si="136"/>
        <v>0</v>
      </c>
      <c r="BC188">
        <v>0</v>
      </c>
      <c r="BD188">
        <f t="shared" si="137"/>
        <v>0</v>
      </c>
      <c r="BE188">
        <v>0</v>
      </c>
      <c r="BF188">
        <f t="shared" si="138"/>
        <v>0</v>
      </c>
      <c r="BG188">
        <v>0</v>
      </c>
      <c r="BH188">
        <f t="shared" si="139"/>
        <v>0</v>
      </c>
      <c r="BI188">
        <v>100</v>
      </c>
      <c r="BJ188">
        <f t="shared" si="140"/>
        <v>1</v>
      </c>
      <c r="BK188">
        <v>0</v>
      </c>
      <c r="BL188">
        <f t="shared" si="141"/>
        <v>0</v>
      </c>
      <c r="BM188">
        <v>0</v>
      </c>
      <c r="BN188">
        <f t="shared" si="142"/>
        <v>0</v>
      </c>
      <c r="BO188">
        <v>0</v>
      </c>
      <c r="BP188">
        <f t="shared" si="143"/>
        <v>0</v>
      </c>
      <c r="BQ188">
        <v>0</v>
      </c>
      <c r="BR188">
        <f t="shared" si="144"/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f t="shared" si="145"/>
        <v>3.4142219414973064E-2</v>
      </c>
      <c r="DE188">
        <v>0</v>
      </c>
      <c r="DF188">
        <f t="shared" si="146"/>
        <v>0</v>
      </c>
      <c r="DG188">
        <v>0</v>
      </c>
      <c r="DH188">
        <f t="shared" si="147"/>
        <v>0</v>
      </c>
      <c r="DI188">
        <v>0</v>
      </c>
      <c r="DJ188">
        <f t="shared" si="148"/>
        <v>0</v>
      </c>
      <c r="DK188">
        <v>0</v>
      </c>
      <c r="DL188">
        <f t="shared" si="149"/>
        <v>0</v>
      </c>
      <c r="DM188">
        <v>0</v>
      </c>
      <c r="DN188">
        <f t="shared" si="150"/>
        <v>0</v>
      </c>
      <c r="DO188">
        <v>0</v>
      </c>
      <c r="DP188">
        <f t="shared" si="151"/>
        <v>0</v>
      </c>
      <c r="DQ188">
        <v>0</v>
      </c>
      <c r="DR188">
        <f t="shared" si="152"/>
        <v>0</v>
      </c>
      <c r="DS188">
        <v>0</v>
      </c>
      <c r="DT188">
        <f t="shared" si="153"/>
        <v>0</v>
      </c>
      <c r="DU188">
        <v>0</v>
      </c>
      <c r="DV188">
        <f t="shared" si="154"/>
        <v>0</v>
      </c>
      <c r="DW188">
        <v>0</v>
      </c>
      <c r="DX188">
        <f t="shared" si="155"/>
        <v>0</v>
      </c>
      <c r="DY188">
        <v>0</v>
      </c>
      <c r="DZ188">
        <f t="shared" si="156"/>
        <v>0</v>
      </c>
      <c r="EA188">
        <v>0</v>
      </c>
      <c r="EB188">
        <f t="shared" si="157"/>
        <v>0</v>
      </c>
      <c r="EC188">
        <v>0</v>
      </c>
      <c r="ED188">
        <f t="shared" si="158"/>
        <v>0</v>
      </c>
      <c r="EE188">
        <v>0</v>
      </c>
      <c r="EF188">
        <f t="shared" si="159"/>
        <v>0</v>
      </c>
      <c r="EG188">
        <v>0</v>
      </c>
      <c r="EH188">
        <f t="shared" si="160"/>
        <v>0</v>
      </c>
      <c r="EI188">
        <v>0</v>
      </c>
      <c r="EJ188">
        <f t="shared" si="161"/>
        <v>0</v>
      </c>
      <c r="EK188">
        <v>0</v>
      </c>
      <c r="EL188">
        <f t="shared" si="162"/>
        <v>0</v>
      </c>
      <c r="EM188">
        <v>0</v>
      </c>
      <c r="EN188">
        <f t="shared" si="163"/>
        <v>0</v>
      </c>
      <c r="EO188">
        <v>99</v>
      </c>
      <c r="EP188">
        <f t="shared" si="164"/>
        <v>0.9658577805850268</v>
      </c>
      <c r="EQ188">
        <v>0</v>
      </c>
      <c r="ER188">
        <f t="shared" si="165"/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 s="3" t="s">
        <v>568</v>
      </c>
      <c r="FF188" t="s">
        <v>569</v>
      </c>
    </row>
    <row r="189" spans="1:162" x14ac:dyDescent="0.45">
      <c r="A189">
        <v>188</v>
      </c>
      <c r="B189" t="s">
        <v>579</v>
      </c>
      <c r="C189" t="s">
        <v>564</v>
      </c>
      <c r="D189" t="s">
        <v>574</v>
      </c>
      <c r="E189" s="4" t="s">
        <v>577</v>
      </c>
      <c r="F189" s="2">
        <v>3</v>
      </c>
      <c r="G189">
        <f t="shared" si="172"/>
        <v>913</v>
      </c>
      <c r="H189">
        <f>2623+273</f>
        <v>2896</v>
      </c>
      <c r="I189">
        <v>1173</v>
      </c>
      <c r="J189" s="2">
        <f t="shared" si="166"/>
        <v>0.40504143646408841</v>
      </c>
      <c r="K189">
        <f t="shared" si="171"/>
        <v>2.5000000000000001E-4</v>
      </c>
      <c r="L189" t="s">
        <v>442</v>
      </c>
      <c r="M189">
        <v>0</v>
      </c>
      <c r="N189">
        <f t="shared" si="116"/>
        <v>0</v>
      </c>
      <c r="O189">
        <v>0</v>
      </c>
      <c r="P189">
        <f t="shared" si="117"/>
        <v>0</v>
      </c>
      <c r="Q189">
        <v>0</v>
      </c>
      <c r="R189">
        <f t="shared" si="118"/>
        <v>0</v>
      </c>
      <c r="S189">
        <v>0</v>
      </c>
      <c r="T189">
        <f t="shared" si="119"/>
        <v>0</v>
      </c>
      <c r="U189">
        <v>0</v>
      </c>
      <c r="V189">
        <f t="shared" si="120"/>
        <v>0</v>
      </c>
      <c r="W189">
        <v>0</v>
      </c>
      <c r="X189">
        <f t="shared" si="121"/>
        <v>0</v>
      </c>
      <c r="Y189">
        <v>0</v>
      </c>
      <c r="Z189">
        <f t="shared" si="122"/>
        <v>0</v>
      </c>
      <c r="AA189">
        <v>0</v>
      </c>
      <c r="AB189">
        <f t="shared" si="123"/>
        <v>0</v>
      </c>
      <c r="AC189">
        <v>0</v>
      </c>
      <c r="AD189">
        <f t="shared" si="124"/>
        <v>0</v>
      </c>
      <c r="AE189">
        <v>0</v>
      </c>
      <c r="AF189">
        <f t="shared" si="125"/>
        <v>0</v>
      </c>
      <c r="AG189">
        <v>0</v>
      </c>
      <c r="AH189">
        <f t="shared" si="126"/>
        <v>0</v>
      </c>
      <c r="AI189">
        <v>0</v>
      </c>
      <c r="AJ189">
        <f t="shared" si="127"/>
        <v>0</v>
      </c>
      <c r="AK189">
        <v>0</v>
      </c>
      <c r="AL189">
        <f t="shared" si="128"/>
        <v>0</v>
      </c>
      <c r="AM189">
        <v>0</v>
      </c>
      <c r="AN189">
        <f t="shared" si="129"/>
        <v>0</v>
      </c>
      <c r="AO189">
        <v>100</v>
      </c>
      <c r="AP189">
        <f t="shared" si="130"/>
        <v>1</v>
      </c>
      <c r="AQ189">
        <v>0</v>
      </c>
      <c r="AR189">
        <f t="shared" si="131"/>
        <v>0</v>
      </c>
      <c r="AS189">
        <v>0</v>
      </c>
      <c r="AT189">
        <f t="shared" si="132"/>
        <v>0</v>
      </c>
      <c r="AU189">
        <v>0</v>
      </c>
      <c r="AV189">
        <f t="shared" si="133"/>
        <v>0</v>
      </c>
      <c r="AW189">
        <v>0</v>
      </c>
      <c r="AX189">
        <f t="shared" si="134"/>
        <v>0</v>
      </c>
      <c r="AY189">
        <v>0</v>
      </c>
      <c r="AZ189">
        <f t="shared" si="135"/>
        <v>0</v>
      </c>
      <c r="BA189">
        <v>0</v>
      </c>
      <c r="BB189">
        <f t="shared" si="136"/>
        <v>0</v>
      </c>
      <c r="BC189">
        <v>0</v>
      </c>
      <c r="BD189">
        <f t="shared" si="137"/>
        <v>0</v>
      </c>
      <c r="BE189">
        <v>0</v>
      </c>
      <c r="BF189">
        <f t="shared" si="138"/>
        <v>0</v>
      </c>
      <c r="BG189">
        <v>0</v>
      </c>
      <c r="BH189">
        <f t="shared" si="139"/>
        <v>0</v>
      </c>
      <c r="BI189">
        <v>0</v>
      </c>
      <c r="BJ189">
        <f t="shared" si="140"/>
        <v>0</v>
      </c>
      <c r="BK189">
        <v>0</v>
      </c>
      <c r="BL189">
        <f t="shared" si="141"/>
        <v>0</v>
      </c>
      <c r="BM189">
        <v>0</v>
      </c>
      <c r="BN189">
        <f t="shared" si="142"/>
        <v>0</v>
      </c>
      <c r="BO189">
        <v>0</v>
      </c>
      <c r="BP189">
        <f t="shared" si="143"/>
        <v>0</v>
      </c>
      <c r="BQ189">
        <v>0</v>
      </c>
      <c r="BR189">
        <f t="shared" si="144"/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f t="shared" si="145"/>
        <v>3.4142219414973064E-2</v>
      </c>
      <c r="DE189">
        <v>0</v>
      </c>
      <c r="DF189">
        <f t="shared" si="146"/>
        <v>0</v>
      </c>
      <c r="DG189">
        <v>0</v>
      </c>
      <c r="DH189">
        <f t="shared" si="147"/>
        <v>0</v>
      </c>
      <c r="DI189">
        <v>0</v>
      </c>
      <c r="DJ189">
        <f t="shared" si="148"/>
        <v>0</v>
      </c>
      <c r="DK189">
        <v>0</v>
      </c>
      <c r="DL189">
        <f t="shared" si="149"/>
        <v>0</v>
      </c>
      <c r="DM189">
        <v>0</v>
      </c>
      <c r="DN189">
        <f t="shared" si="150"/>
        <v>0</v>
      </c>
      <c r="DO189">
        <v>0</v>
      </c>
      <c r="DP189">
        <f t="shared" si="151"/>
        <v>0</v>
      </c>
      <c r="DQ189">
        <v>0</v>
      </c>
      <c r="DR189">
        <f t="shared" si="152"/>
        <v>0</v>
      </c>
      <c r="DS189">
        <v>0</v>
      </c>
      <c r="DT189">
        <f t="shared" si="153"/>
        <v>0</v>
      </c>
      <c r="DU189">
        <v>0</v>
      </c>
      <c r="DV189">
        <f t="shared" si="154"/>
        <v>0</v>
      </c>
      <c r="DW189">
        <v>0</v>
      </c>
      <c r="DX189">
        <f t="shared" si="155"/>
        <v>0</v>
      </c>
      <c r="DY189">
        <v>0</v>
      </c>
      <c r="DZ189">
        <f t="shared" si="156"/>
        <v>0</v>
      </c>
      <c r="EA189">
        <v>0</v>
      </c>
      <c r="EB189">
        <f t="shared" si="157"/>
        <v>0</v>
      </c>
      <c r="EC189">
        <v>0</v>
      </c>
      <c r="ED189">
        <f t="shared" si="158"/>
        <v>0</v>
      </c>
      <c r="EE189">
        <v>0</v>
      </c>
      <c r="EF189">
        <f t="shared" si="159"/>
        <v>0</v>
      </c>
      <c r="EG189">
        <v>0</v>
      </c>
      <c r="EH189">
        <f t="shared" si="160"/>
        <v>0</v>
      </c>
      <c r="EI189">
        <v>0</v>
      </c>
      <c r="EJ189">
        <f t="shared" si="161"/>
        <v>0</v>
      </c>
      <c r="EK189">
        <v>0</v>
      </c>
      <c r="EL189">
        <f t="shared" si="162"/>
        <v>0</v>
      </c>
      <c r="EM189">
        <v>0</v>
      </c>
      <c r="EN189">
        <f t="shared" si="163"/>
        <v>0</v>
      </c>
      <c r="EO189">
        <v>99</v>
      </c>
      <c r="EP189">
        <f t="shared" si="164"/>
        <v>0.9658577805850268</v>
      </c>
      <c r="EQ189">
        <v>0</v>
      </c>
      <c r="ER189">
        <f t="shared" si="165"/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 s="3" t="s">
        <v>568</v>
      </c>
      <c r="FF189" t="s">
        <v>569</v>
      </c>
    </row>
    <row r="190" spans="1:162" x14ac:dyDescent="0.45">
      <c r="A190">
        <v>189</v>
      </c>
      <c r="B190" t="s">
        <v>440</v>
      </c>
      <c r="C190" t="s">
        <v>581</v>
      </c>
      <c r="D190" t="s">
        <v>582</v>
      </c>
      <c r="F190" s="2">
        <v>3</v>
      </c>
      <c r="G190">
        <v>453</v>
      </c>
      <c r="H190">
        <f>1538+273</f>
        <v>1811</v>
      </c>
      <c r="I190">
        <v>473</v>
      </c>
      <c r="J190" s="2">
        <f t="shared" si="166"/>
        <v>0.26118166758696854</v>
      </c>
      <c r="K190">
        <f t="shared" ref="K190:K195" si="173">0.13/50/60</f>
        <v>4.3333333333333334E-5</v>
      </c>
      <c r="L190" t="s">
        <v>373</v>
      </c>
      <c r="M190">
        <v>0</v>
      </c>
      <c r="N190">
        <f t="shared" si="116"/>
        <v>0</v>
      </c>
      <c r="O190">
        <v>0</v>
      </c>
      <c r="P190">
        <f t="shared" si="117"/>
        <v>0</v>
      </c>
      <c r="Q190">
        <v>0</v>
      </c>
      <c r="R190">
        <f t="shared" si="118"/>
        <v>0</v>
      </c>
      <c r="S190">
        <v>0.14000000000000001</v>
      </c>
      <c r="T190">
        <f t="shared" si="119"/>
        <v>1.4189344985456351E-3</v>
      </c>
      <c r="U190">
        <v>0</v>
      </c>
      <c r="V190">
        <f t="shared" si="120"/>
        <v>0</v>
      </c>
      <c r="W190">
        <v>0</v>
      </c>
      <c r="X190">
        <f t="shared" si="121"/>
        <v>0</v>
      </c>
      <c r="Y190">
        <v>0</v>
      </c>
      <c r="Z190">
        <f t="shared" si="122"/>
        <v>0</v>
      </c>
      <c r="AA190">
        <v>0</v>
      </c>
      <c r="AB190">
        <f t="shared" si="123"/>
        <v>0</v>
      </c>
      <c r="AC190">
        <f>100-S190-AE190-AG190-AI190</f>
        <v>99.611999999999995</v>
      </c>
      <c r="AD190">
        <f t="shared" si="124"/>
        <v>0.99319499377094023</v>
      </c>
      <c r="AE190">
        <v>3.6999999999999998E-2</v>
      </c>
      <c r="AF190">
        <f t="shared" si="125"/>
        <v>1.7154018489358295E-3</v>
      </c>
      <c r="AG190">
        <v>1.0999999999999999E-2</v>
      </c>
      <c r="AH190">
        <f t="shared" si="126"/>
        <v>1.9776919098946007E-4</v>
      </c>
      <c r="AI190">
        <v>0.2</v>
      </c>
      <c r="AJ190">
        <f t="shared" si="127"/>
        <v>3.472900690589057E-3</v>
      </c>
      <c r="AK190">
        <v>0</v>
      </c>
      <c r="AL190">
        <f t="shared" si="128"/>
        <v>0</v>
      </c>
      <c r="AM190">
        <v>0</v>
      </c>
      <c r="AN190">
        <f t="shared" si="129"/>
        <v>0</v>
      </c>
      <c r="AO190">
        <v>0</v>
      </c>
      <c r="AP190">
        <f t="shared" si="130"/>
        <v>0</v>
      </c>
      <c r="AQ190">
        <v>0</v>
      </c>
      <c r="AR190">
        <f t="shared" si="131"/>
        <v>0</v>
      </c>
      <c r="AS190">
        <v>0</v>
      </c>
      <c r="AT190">
        <f t="shared" si="132"/>
        <v>0</v>
      </c>
      <c r="AU190">
        <v>0</v>
      </c>
      <c r="AV190">
        <f t="shared" si="133"/>
        <v>0</v>
      </c>
      <c r="AW190">
        <v>0</v>
      </c>
      <c r="AX190">
        <f t="shared" si="134"/>
        <v>0</v>
      </c>
      <c r="AY190">
        <v>0</v>
      </c>
      <c r="AZ190">
        <f t="shared" si="135"/>
        <v>0</v>
      </c>
      <c r="BA190">
        <v>0</v>
      </c>
      <c r="BB190">
        <f t="shared" si="136"/>
        <v>0</v>
      </c>
      <c r="BC190">
        <v>0</v>
      </c>
      <c r="BD190">
        <f t="shared" si="137"/>
        <v>0</v>
      </c>
      <c r="BE190">
        <v>0</v>
      </c>
      <c r="BF190">
        <f t="shared" si="138"/>
        <v>0</v>
      </c>
      <c r="BG190">
        <v>0</v>
      </c>
      <c r="BH190">
        <f t="shared" si="139"/>
        <v>0</v>
      </c>
      <c r="BI190">
        <v>0</v>
      </c>
      <c r="BJ190">
        <f t="shared" si="140"/>
        <v>0</v>
      </c>
      <c r="BK190">
        <v>0</v>
      </c>
      <c r="BL190">
        <f t="shared" si="141"/>
        <v>0</v>
      </c>
      <c r="BM190">
        <v>0</v>
      </c>
      <c r="BN190">
        <f t="shared" si="142"/>
        <v>0</v>
      </c>
      <c r="BO190">
        <v>0</v>
      </c>
      <c r="BP190">
        <f t="shared" si="143"/>
        <v>0</v>
      </c>
      <c r="BQ190">
        <v>0</v>
      </c>
      <c r="BR190">
        <f t="shared" si="144"/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f t="shared" si="145"/>
        <v>0</v>
      </c>
      <c r="DE190">
        <v>0</v>
      </c>
      <c r="DF190">
        <f t="shared" si="146"/>
        <v>0</v>
      </c>
      <c r="DG190">
        <v>0</v>
      </c>
      <c r="DH190">
        <f t="shared" si="147"/>
        <v>0</v>
      </c>
      <c r="DI190">
        <v>0</v>
      </c>
      <c r="DJ190">
        <f t="shared" si="148"/>
        <v>0</v>
      </c>
      <c r="DK190">
        <v>0</v>
      </c>
      <c r="DL190">
        <f t="shared" si="149"/>
        <v>0</v>
      </c>
      <c r="DM190">
        <v>0</v>
      </c>
      <c r="DN190">
        <f t="shared" si="150"/>
        <v>0</v>
      </c>
      <c r="DO190">
        <v>0</v>
      </c>
      <c r="DP190">
        <f t="shared" si="151"/>
        <v>0</v>
      </c>
      <c r="DQ190">
        <v>0</v>
      </c>
      <c r="DR190">
        <f t="shared" si="152"/>
        <v>0</v>
      </c>
      <c r="DS190">
        <v>0</v>
      </c>
      <c r="DT190">
        <f t="shared" si="153"/>
        <v>0</v>
      </c>
      <c r="DU190">
        <v>0</v>
      </c>
      <c r="DV190">
        <f t="shared" si="154"/>
        <v>0</v>
      </c>
      <c r="DW190">
        <v>0</v>
      </c>
      <c r="DX190">
        <f t="shared" si="155"/>
        <v>0</v>
      </c>
      <c r="DY190">
        <v>0</v>
      </c>
      <c r="DZ190">
        <f t="shared" si="156"/>
        <v>0</v>
      </c>
      <c r="EA190">
        <v>0</v>
      </c>
      <c r="EB190">
        <f t="shared" si="157"/>
        <v>0</v>
      </c>
      <c r="EC190">
        <v>0</v>
      </c>
      <c r="ED190">
        <f t="shared" si="158"/>
        <v>0</v>
      </c>
      <c r="EE190">
        <v>0</v>
      </c>
      <c r="EF190">
        <f t="shared" si="159"/>
        <v>0</v>
      </c>
      <c r="EG190">
        <v>0</v>
      </c>
      <c r="EH190">
        <f t="shared" si="160"/>
        <v>0</v>
      </c>
      <c r="EI190">
        <v>0</v>
      </c>
      <c r="EJ190">
        <f t="shared" si="161"/>
        <v>0</v>
      </c>
      <c r="EK190">
        <v>0</v>
      </c>
      <c r="EL190">
        <f t="shared" si="162"/>
        <v>0</v>
      </c>
      <c r="EM190">
        <v>0</v>
      </c>
      <c r="EN190">
        <f t="shared" si="163"/>
        <v>0</v>
      </c>
      <c r="EO190">
        <v>0</v>
      </c>
      <c r="EP190">
        <f t="shared" si="164"/>
        <v>0</v>
      </c>
      <c r="EQ190">
        <v>100</v>
      </c>
      <c r="ER190">
        <f t="shared" si="165"/>
        <v>1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 s="3" t="s">
        <v>584</v>
      </c>
      <c r="FF190" t="s">
        <v>264</v>
      </c>
    </row>
    <row r="191" spans="1:162" x14ac:dyDescent="0.45">
      <c r="A191">
        <v>190</v>
      </c>
      <c r="B191" t="s">
        <v>440</v>
      </c>
      <c r="C191" t="s">
        <v>581</v>
      </c>
      <c r="D191" t="s">
        <v>582</v>
      </c>
      <c r="F191" s="2">
        <v>3</v>
      </c>
      <c r="G191">
        <v>453</v>
      </c>
      <c r="H191">
        <f t="shared" ref="H191:H203" si="174">1538+273</f>
        <v>1811</v>
      </c>
      <c r="I191">
        <v>573</v>
      </c>
      <c r="J191" s="2">
        <f t="shared" si="166"/>
        <v>0.31639977912755385</v>
      </c>
      <c r="K191">
        <f t="shared" si="173"/>
        <v>4.3333333333333334E-5</v>
      </c>
      <c r="L191" t="s">
        <v>373</v>
      </c>
      <c r="M191">
        <v>0</v>
      </c>
      <c r="N191">
        <f t="shared" si="116"/>
        <v>0</v>
      </c>
      <c r="O191">
        <v>0</v>
      </c>
      <c r="P191">
        <f t="shared" si="117"/>
        <v>0</v>
      </c>
      <c r="Q191">
        <v>0</v>
      </c>
      <c r="R191">
        <f t="shared" si="118"/>
        <v>0</v>
      </c>
      <c r="S191">
        <v>0.14000000000000001</v>
      </c>
      <c r="T191">
        <f t="shared" si="119"/>
        <v>1.4189344985456351E-3</v>
      </c>
      <c r="U191">
        <v>0</v>
      </c>
      <c r="V191">
        <f t="shared" si="120"/>
        <v>0</v>
      </c>
      <c r="W191">
        <v>0</v>
      </c>
      <c r="X191">
        <f t="shared" si="121"/>
        <v>0</v>
      </c>
      <c r="Y191">
        <v>0</v>
      </c>
      <c r="Z191">
        <f t="shared" si="122"/>
        <v>0</v>
      </c>
      <c r="AA191">
        <v>0</v>
      </c>
      <c r="AB191">
        <f t="shared" si="123"/>
        <v>0</v>
      </c>
      <c r="AC191">
        <f t="shared" ref="AC191:AC207" si="175">100-S191-AE191-AG191-AI191</f>
        <v>99.611999999999995</v>
      </c>
      <c r="AD191">
        <f t="shared" si="124"/>
        <v>0.99319499377094023</v>
      </c>
      <c r="AE191">
        <v>3.6999999999999998E-2</v>
      </c>
      <c r="AF191">
        <f t="shared" si="125"/>
        <v>1.7154018489358295E-3</v>
      </c>
      <c r="AG191">
        <v>1.0999999999999999E-2</v>
      </c>
      <c r="AH191">
        <f t="shared" si="126"/>
        <v>1.9776919098946007E-4</v>
      </c>
      <c r="AI191">
        <v>0.2</v>
      </c>
      <c r="AJ191">
        <f t="shared" si="127"/>
        <v>3.472900690589057E-3</v>
      </c>
      <c r="AK191">
        <v>0</v>
      </c>
      <c r="AL191">
        <f t="shared" si="128"/>
        <v>0</v>
      </c>
      <c r="AM191">
        <v>0</v>
      </c>
      <c r="AN191">
        <f t="shared" si="129"/>
        <v>0</v>
      </c>
      <c r="AO191">
        <v>0</v>
      </c>
      <c r="AP191">
        <f t="shared" si="130"/>
        <v>0</v>
      </c>
      <c r="AQ191">
        <v>0</v>
      </c>
      <c r="AR191">
        <f t="shared" si="131"/>
        <v>0</v>
      </c>
      <c r="AS191">
        <v>0</v>
      </c>
      <c r="AT191">
        <f t="shared" si="132"/>
        <v>0</v>
      </c>
      <c r="AU191">
        <v>0</v>
      </c>
      <c r="AV191">
        <f t="shared" si="133"/>
        <v>0</v>
      </c>
      <c r="AW191">
        <v>0</v>
      </c>
      <c r="AX191">
        <f t="shared" si="134"/>
        <v>0</v>
      </c>
      <c r="AY191">
        <v>0</v>
      </c>
      <c r="AZ191">
        <f t="shared" si="135"/>
        <v>0</v>
      </c>
      <c r="BA191">
        <v>0</v>
      </c>
      <c r="BB191">
        <f t="shared" si="136"/>
        <v>0</v>
      </c>
      <c r="BC191">
        <v>0</v>
      </c>
      <c r="BD191">
        <f t="shared" si="137"/>
        <v>0</v>
      </c>
      <c r="BE191">
        <v>0</v>
      </c>
      <c r="BF191">
        <f t="shared" si="138"/>
        <v>0</v>
      </c>
      <c r="BG191">
        <v>0</v>
      </c>
      <c r="BH191">
        <f t="shared" si="139"/>
        <v>0</v>
      </c>
      <c r="BI191">
        <v>0</v>
      </c>
      <c r="BJ191">
        <f t="shared" si="140"/>
        <v>0</v>
      </c>
      <c r="BK191">
        <v>0</v>
      </c>
      <c r="BL191">
        <f t="shared" si="141"/>
        <v>0</v>
      </c>
      <c r="BM191">
        <v>0</v>
      </c>
      <c r="BN191">
        <f t="shared" si="142"/>
        <v>0</v>
      </c>
      <c r="BO191">
        <v>0</v>
      </c>
      <c r="BP191">
        <f t="shared" si="143"/>
        <v>0</v>
      </c>
      <c r="BQ191">
        <v>0</v>
      </c>
      <c r="BR191">
        <f t="shared" si="144"/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f t="shared" si="145"/>
        <v>0</v>
      </c>
      <c r="DE191">
        <v>0</v>
      </c>
      <c r="DF191">
        <f t="shared" si="146"/>
        <v>0</v>
      </c>
      <c r="DG191">
        <v>0</v>
      </c>
      <c r="DH191">
        <f t="shared" si="147"/>
        <v>0</v>
      </c>
      <c r="DI191">
        <v>0</v>
      </c>
      <c r="DJ191">
        <f t="shared" si="148"/>
        <v>0</v>
      </c>
      <c r="DK191">
        <v>0</v>
      </c>
      <c r="DL191">
        <f t="shared" si="149"/>
        <v>0</v>
      </c>
      <c r="DM191">
        <v>0</v>
      </c>
      <c r="DN191">
        <f t="shared" si="150"/>
        <v>0</v>
      </c>
      <c r="DO191">
        <v>0</v>
      </c>
      <c r="DP191">
        <f t="shared" si="151"/>
        <v>0</v>
      </c>
      <c r="DQ191">
        <v>0</v>
      </c>
      <c r="DR191">
        <f t="shared" si="152"/>
        <v>0</v>
      </c>
      <c r="DS191">
        <v>0</v>
      </c>
      <c r="DT191">
        <f t="shared" si="153"/>
        <v>0</v>
      </c>
      <c r="DU191">
        <v>0</v>
      </c>
      <c r="DV191">
        <f t="shared" si="154"/>
        <v>0</v>
      </c>
      <c r="DW191">
        <v>0</v>
      </c>
      <c r="DX191">
        <f t="shared" si="155"/>
        <v>0</v>
      </c>
      <c r="DY191">
        <v>0</v>
      </c>
      <c r="DZ191">
        <f t="shared" si="156"/>
        <v>0</v>
      </c>
      <c r="EA191">
        <v>0</v>
      </c>
      <c r="EB191">
        <f t="shared" si="157"/>
        <v>0</v>
      </c>
      <c r="EC191">
        <v>0</v>
      </c>
      <c r="ED191">
        <f t="shared" si="158"/>
        <v>0</v>
      </c>
      <c r="EE191">
        <v>0</v>
      </c>
      <c r="EF191">
        <f t="shared" si="159"/>
        <v>0</v>
      </c>
      <c r="EG191">
        <v>0</v>
      </c>
      <c r="EH191">
        <f t="shared" si="160"/>
        <v>0</v>
      </c>
      <c r="EI191">
        <v>0</v>
      </c>
      <c r="EJ191">
        <f t="shared" si="161"/>
        <v>0</v>
      </c>
      <c r="EK191">
        <v>0</v>
      </c>
      <c r="EL191">
        <f t="shared" si="162"/>
        <v>0</v>
      </c>
      <c r="EM191">
        <v>0</v>
      </c>
      <c r="EN191">
        <f t="shared" si="163"/>
        <v>0</v>
      </c>
      <c r="EO191">
        <v>0</v>
      </c>
      <c r="EP191">
        <f t="shared" si="164"/>
        <v>0</v>
      </c>
      <c r="EQ191">
        <v>100</v>
      </c>
      <c r="ER191">
        <f t="shared" si="165"/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 s="3" t="s">
        <v>584</v>
      </c>
      <c r="FF191" t="s">
        <v>264</v>
      </c>
    </row>
    <row r="192" spans="1:162" x14ac:dyDescent="0.45">
      <c r="A192">
        <v>191</v>
      </c>
      <c r="B192" t="s">
        <v>440</v>
      </c>
      <c r="C192" t="s">
        <v>581</v>
      </c>
      <c r="D192" t="s">
        <v>582</v>
      </c>
      <c r="F192" s="2">
        <v>3</v>
      </c>
      <c r="G192">
        <v>453</v>
      </c>
      <c r="H192">
        <f t="shared" si="174"/>
        <v>1811</v>
      </c>
      <c r="I192">
        <v>673</v>
      </c>
      <c r="J192" s="2">
        <f t="shared" si="166"/>
        <v>0.37161789066813916</v>
      </c>
      <c r="K192">
        <f t="shared" si="173"/>
        <v>4.3333333333333334E-5</v>
      </c>
      <c r="L192" t="s">
        <v>373</v>
      </c>
      <c r="M192">
        <v>0</v>
      </c>
      <c r="N192">
        <f t="shared" si="116"/>
        <v>0</v>
      </c>
      <c r="O192">
        <v>0</v>
      </c>
      <c r="P192">
        <f t="shared" si="117"/>
        <v>0</v>
      </c>
      <c r="Q192">
        <v>0</v>
      </c>
      <c r="R192">
        <f t="shared" si="118"/>
        <v>0</v>
      </c>
      <c r="S192">
        <v>0.14000000000000001</v>
      </c>
      <c r="T192">
        <f t="shared" si="119"/>
        <v>1.4189344985456351E-3</v>
      </c>
      <c r="U192">
        <v>0</v>
      </c>
      <c r="V192">
        <f t="shared" si="120"/>
        <v>0</v>
      </c>
      <c r="W192">
        <v>0</v>
      </c>
      <c r="X192">
        <f t="shared" si="121"/>
        <v>0</v>
      </c>
      <c r="Y192">
        <v>0</v>
      </c>
      <c r="Z192">
        <f t="shared" si="122"/>
        <v>0</v>
      </c>
      <c r="AA192">
        <v>0</v>
      </c>
      <c r="AB192">
        <f t="shared" si="123"/>
        <v>0</v>
      </c>
      <c r="AC192">
        <f t="shared" si="175"/>
        <v>99.611999999999995</v>
      </c>
      <c r="AD192">
        <f t="shared" si="124"/>
        <v>0.99319499377094023</v>
      </c>
      <c r="AE192">
        <v>3.6999999999999998E-2</v>
      </c>
      <c r="AF192">
        <f t="shared" si="125"/>
        <v>1.7154018489358295E-3</v>
      </c>
      <c r="AG192">
        <v>1.0999999999999999E-2</v>
      </c>
      <c r="AH192">
        <f t="shared" si="126"/>
        <v>1.9776919098946007E-4</v>
      </c>
      <c r="AI192">
        <v>0.2</v>
      </c>
      <c r="AJ192">
        <f t="shared" si="127"/>
        <v>3.472900690589057E-3</v>
      </c>
      <c r="AK192">
        <v>0</v>
      </c>
      <c r="AL192">
        <f t="shared" si="128"/>
        <v>0</v>
      </c>
      <c r="AM192">
        <v>0</v>
      </c>
      <c r="AN192">
        <f t="shared" si="129"/>
        <v>0</v>
      </c>
      <c r="AO192">
        <v>0</v>
      </c>
      <c r="AP192">
        <f t="shared" si="130"/>
        <v>0</v>
      </c>
      <c r="AQ192">
        <v>0</v>
      </c>
      <c r="AR192">
        <f t="shared" si="131"/>
        <v>0</v>
      </c>
      <c r="AS192">
        <v>0</v>
      </c>
      <c r="AT192">
        <f t="shared" si="132"/>
        <v>0</v>
      </c>
      <c r="AU192">
        <v>0</v>
      </c>
      <c r="AV192">
        <f t="shared" si="133"/>
        <v>0</v>
      </c>
      <c r="AW192">
        <v>0</v>
      </c>
      <c r="AX192">
        <f t="shared" si="134"/>
        <v>0</v>
      </c>
      <c r="AY192">
        <v>0</v>
      </c>
      <c r="AZ192">
        <f t="shared" si="135"/>
        <v>0</v>
      </c>
      <c r="BA192">
        <v>0</v>
      </c>
      <c r="BB192">
        <f t="shared" si="136"/>
        <v>0</v>
      </c>
      <c r="BC192">
        <v>0</v>
      </c>
      <c r="BD192">
        <f t="shared" si="137"/>
        <v>0</v>
      </c>
      <c r="BE192">
        <v>0</v>
      </c>
      <c r="BF192">
        <f t="shared" si="138"/>
        <v>0</v>
      </c>
      <c r="BG192">
        <v>0</v>
      </c>
      <c r="BH192">
        <f t="shared" si="139"/>
        <v>0</v>
      </c>
      <c r="BI192">
        <v>0</v>
      </c>
      <c r="BJ192">
        <f t="shared" si="140"/>
        <v>0</v>
      </c>
      <c r="BK192">
        <v>0</v>
      </c>
      <c r="BL192">
        <f t="shared" si="141"/>
        <v>0</v>
      </c>
      <c r="BM192">
        <v>0</v>
      </c>
      <c r="BN192">
        <f t="shared" si="142"/>
        <v>0</v>
      </c>
      <c r="BO192">
        <v>0</v>
      </c>
      <c r="BP192">
        <f t="shared" si="143"/>
        <v>0</v>
      </c>
      <c r="BQ192">
        <v>0</v>
      </c>
      <c r="BR192">
        <f t="shared" si="144"/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f t="shared" si="145"/>
        <v>0</v>
      </c>
      <c r="DE192">
        <v>0</v>
      </c>
      <c r="DF192">
        <f t="shared" si="146"/>
        <v>0</v>
      </c>
      <c r="DG192">
        <v>0</v>
      </c>
      <c r="DH192">
        <f t="shared" si="147"/>
        <v>0</v>
      </c>
      <c r="DI192">
        <v>0</v>
      </c>
      <c r="DJ192">
        <f t="shared" si="148"/>
        <v>0</v>
      </c>
      <c r="DK192">
        <v>0</v>
      </c>
      <c r="DL192">
        <f t="shared" si="149"/>
        <v>0</v>
      </c>
      <c r="DM192">
        <v>0</v>
      </c>
      <c r="DN192">
        <f t="shared" si="150"/>
        <v>0</v>
      </c>
      <c r="DO192">
        <v>0</v>
      </c>
      <c r="DP192">
        <f t="shared" si="151"/>
        <v>0</v>
      </c>
      <c r="DQ192">
        <v>0</v>
      </c>
      <c r="DR192">
        <f t="shared" si="152"/>
        <v>0</v>
      </c>
      <c r="DS192">
        <v>0</v>
      </c>
      <c r="DT192">
        <f t="shared" si="153"/>
        <v>0</v>
      </c>
      <c r="DU192">
        <v>0</v>
      </c>
      <c r="DV192">
        <f t="shared" si="154"/>
        <v>0</v>
      </c>
      <c r="DW192">
        <v>0</v>
      </c>
      <c r="DX192">
        <f t="shared" si="155"/>
        <v>0</v>
      </c>
      <c r="DY192">
        <v>0</v>
      </c>
      <c r="DZ192">
        <f t="shared" si="156"/>
        <v>0</v>
      </c>
      <c r="EA192">
        <v>0</v>
      </c>
      <c r="EB192">
        <f t="shared" si="157"/>
        <v>0</v>
      </c>
      <c r="EC192">
        <v>0</v>
      </c>
      <c r="ED192">
        <f t="shared" si="158"/>
        <v>0</v>
      </c>
      <c r="EE192">
        <v>0</v>
      </c>
      <c r="EF192">
        <f t="shared" si="159"/>
        <v>0</v>
      </c>
      <c r="EG192">
        <v>0</v>
      </c>
      <c r="EH192">
        <f t="shared" si="160"/>
        <v>0</v>
      </c>
      <c r="EI192">
        <v>0</v>
      </c>
      <c r="EJ192">
        <f t="shared" si="161"/>
        <v>0</v>
      </c>
      <c r="EK192">
        <v>0</v>
      </c>
      <c r="EL192">
        <f t="shared" si="162"/>
        <v>0</v>
      </c>
      <c r="EM192">
        <v>0</v>
      </c>
      <c r="EN192">
        <f t="shared" si="163"/>
        <v>0</v>
      </c>
      <c r="EO192">
        <v>0</v>
      </c>
      <c r="EP192">
        <f t="shared" si="164"/>
        <v>0</v>
      </c>
      <c r="EQ192">
        <v>100</v>
      </c>
      <c r="ER192">
        <f t="shared" si="165"/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 s="3" t="s">
        <v>584</v>
      </c>
      <c r="FF192" t="s">
        <v>264</v>
      </c>
    </row>
    <row r="193" spans="1:162" x14ac:dyDescent="0.45">
      <c r="A193">
        <v>192</v>
      </c>
      <c r="B193" t="s">
        <v>440</v>
      </c>
      <c r="C193" t="s">
        <v>581</v>
      </c>
      <c r="D193" t="s">
        <v>582</v>
      </c>
      <c r="F193" s="2">
        <v>3</v>
      </c>
      <c r="G193">
        <v>453</v>
      </c>
      <c r="H193">
        <f t="shared" si="174"/>
        <v>1811</v>
      </c>
      <c r="I193">
        <v>773</v>
      </c>
      <c r="J193" s="2">
        <f t="shared" si="166"/>
        <v>0.42683600220872447</v>
      </c>
      <c r="K193">
        <f t="shared" si="173"/>
        <v>4.3333333333333334E-5</v>
      </c>
      <c r="L193" t="s">
        <v>373</v>
      </c>
      <c r="M193">
        <v>0</v>
      </c>
      <c r="N193">
        <f t="shared" si="116"/>
        <v>0</v>
      </c>
      <c r="O193">
        <v>0</v>
      </c>
      <c r="P193">
        <f t="shared" si="117"/>
        <v>0</v>
      </c>
      <c r="Q193">
        <v>0</v>
      </c>
      <c r="R193">
        <f t="shared" si="118"/>
        <v>0</v>
      </c>
      <c r="S193">
        <v>0.14000000000000001</v>
      </c>
      <c r="T193">
        <f t="shared" si="119"/>
        <v>1.4189344985456351E-3</v>
      </c>
      <c r="U193">
        <v>0</v>
      </c>
      <c r="V193">
        <f t="shared" si="120"/>
        <v>0</v>
      </c>
      <c r="W193">
        <v>0</v>
      </c>
      <c r="X193">
        <f t="shared" si="121"/>
        <v>0</v>
      </c>
      <c r="Y193">
        <v>0</v>
      </c>
      <c r="Z193">
        <f t="shared" si="122"/>
        <v>0</v>
      </c>
      <c r="AA193">
        <v>0</v>
      </c>
      <c r="AB193">
        <f t="shared" si="123"/>
        <v>0</v>
      </c>
      <c r="AC193">
        <f t="shared" si="175"/>
        <v>99.611999999999995</v>
      </c>
      <c r="AD193">
        <f t="shared" si="124"/>
        <v>0.99319499377094023</v>
      </c>
      <c r="AE193">
        <v>3.6999999999999998E-2</v>
      </c>
      <c r="AF193">
        <f t="shared" si="125"/>
        <v>1.7154018489358295E-3</v>
      </c>
      <c r="AG193">
        <v>1.0999999999999999E-2</v>
      </c>
      <c r="AH193">
        <f t="shared" si="126"/>
        <v>1.9776919098946007E-4</v>
      </c>
      <c r="AI193">
        <v>0.2</v>
      </c>
      <c r="AJ193">
        <f t="shared" si="127"/>
        <v>3.472900690589057E-3</v>
      </c>
      <c r="AK193">
        <v>0</v>
      </c>
      <c r="AL193">
        <f t="shared" si="128"/>
        <v>0</v>
      </c>
      <c r="AM193">
        <v>0</v>
      </c>
      <c r="AN193">
        <f t="shared" si="129"/>
        <v>0</v>
      </c>
      <c r="AO193">
        <v>0</v>
      </c>
      <c r="AP193">
        <f t="shared" si="130"/>
        <v>0</v>
      </c>
      <c r="AQ193">
        <v>0</v>
      </c>
      <c r="AR193">
        <f t="shared" si="131"/>
        <v>0</v>
      </c>
      <c r="AS193">
        <v>0</v>
      </c>
      <c r="AT193">
        <f t="shared" si="132"/>
        <v>0</v>
      </c>
      <c r="AU193">
        <v>0</v>
      </c>
      <c r="AV193">
        <f t="shared" si="133"/>
        <v>0</v>
      </c>
      <c r="AW193">
        <v>0</v>
      </c>
      <c r="AX193">
        <f t="shared" si="134"/>
        <v>0</v>
      </c>
      <c r="AY193">
        <v>0</v>
      </c>
      <c r="AZ193">
        <f t="shared" si="135"/>
        <v>0</v>
      </c>
      <c r="BA193">
        <v>0</v>
      </c>
      <c r="BB193">
        <f t="shared" si="136"/>
        <v>0</v>
      </c>
      <c r="BC193">
        <v>0</v>
      </c>
      <c r="BD193">
        <f t="shared" si="137"/>
        <v>0</v>
      </c>
      <c r="BE193">
        <v>0</v>
      </c>
      <c r="BF193">
        <f t="shared" si="138"/>
        <v>0</v>
      </c>
      <c r="BG193">
        <v>0</v>
      </c>
      <c r="BH193">
        <f t="shared" si="139"/>
        <v>0</v>
      </c>
      <c r="BI193">
        <v>0</v>
      </c>
      <c r="BJ193">
        <f t="shared" si="140"/>
        <v>0</v>
      </c>
      <c r="BK193">
        <v>0</v>
      </c>
      <c r="BL193">
        <f t="shared" si="141"/>
        <v>0</v>
      </c>
      <c r="BM193">
        <v>0</v>
      </c>
      <c r="BN193">
        <f t="shared" si="142"/>
        <v>0</v>
      </c>
      <c r="BO193">
        <v>0</v>
      </c>
      <c r="BP193">
        <f t="shared" si="143"/>
        <v>0</v>
      </c>
      <c r="BQ193">
        <v>0</v>
      </c>
      <c r="BR193">
        <f t="shared" si="144"/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f t="shared" si="145"/>
        <v>0</v>
      </c>
      <c r="DE193">
        <v>0</v>
      </c>
      <c r="DF193">
        <f t="shared" si="146"/>
        <v>0</v>
      </c>
      <c r="DG193">
        <v>0</v>
      </c>
      <c r="DH193">
        <f t="shared" si="147"/>
        <v>0</v>
      </c>
      <c r="DI193">
        <v>0</v>
      </c>
      <c r="DJ193">
        <f t="shared" si="148"/>
        <v>0</v>
      </c>
      <c r="DK193">
        <v>0</v>
      </c>
      <c r="DL193">
        <f t="shared" si="149"/>
        <v>0</v>
      </c>
      <c r="DM193">
        <v>0</v>
      </c>
      <c r="DN193">
        <f t="shared" si="150"/>
        <v>0</v>
      </c>
      <c r="DO193">
        <v>0</v>
      </c>
      <c r="DP193">
        <f t="shared" si="151"/>
        <v>0</v>
      </c>
      <c r="DQ193">
        <v>0</v>
      </c>
      <c r="DR193">
        <f t="shared" si="152"/>
        <v>0</v>
      </c>
      <c r="DS193">
        <v>0</v>
      </c>
      <c r="DT193">
        <f t="shared" si="153"/>
        <v>0</v>
      </c>
      <c r="DU193">
        <v>0</v>
      </c>
      <c r="DV193">
        <f t="shared" si="154"/>
        <v>0</v>
      </c>
      <c r="DW193">
        <v>0</v>
      </c>
      <c r="DX193">
        <f t="shared" si="155"/>
        <v>0</v>
      </c>
      <c r="DY193">
        <v>0</v>
      </c>
      <c r="DZ193">
        <f t="shared" si="156"/>
        <v>0</v>
      </c>
      <c r="EA193">
        <v>0</v>
      </c>
      <c r="EB193">
        <f t="shared" si="157"/>
        <v>0</v>
      </c>
      <c r="EC193">
        <v>0</v>
      </c>
      <c r="ED193">
        <f t="shared" si="158"/>
        <v>0</v>
      </c>
      <c r="EE193">
        <v>0</v>
      </c>
      <c r="EF193">
        <f t="shared" si="159"/>
        <v>0</v>
      </c>
      <c r="EG193">
        <v>0</v>
      </c>
      <c r="EH193">
        <f t="shared" si="160"/>
        <v>0</v>
      </c>
      <c r="EI193">
        <v>0</v>
      </c>
      <c r="EJ193">
        <f t="shared" si="161"/>
        <v>0</v>
      </c>
      <c r="EK193">
        <v>0</v>
      </c>
      <c r="EL193">
        <f t="shared" si="162"/>
        <v>0</v>
      </c>
      <c r="EM193">
        <v>0</v>
      </c>
      <c r="EN193">
        <f t="shared" si="163"/>
        <v>0</v>
      </c>
      <c r="EO193">
        <v>0</v>
      </c>
      <c r="EP193">
        <f t="shared" si="164"/>
        <v>0</v>
      </c>
      <c r="EQ193">
        <v>100</v>
      </c>
      <c r="ER193">
        <f t="shared" si="165"/>
        <v>1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 s="3" t="s">
        <v>584</v>
      </c>
      <c r="FF193" t="s">
        <v>264</v>
      </c>
    </row>
    <row r="194" spans="1:162" x14ac:dyDescent="0.45">
      <c r="A194">
        <v>193</v>
      </c>
      <c r="B194" t="s">
        <v>440</v>
      </c>
      <c r="C194" t="s">
        <v>581</v>
      </c>
      <c r="D194" t="s">
        <v>582</v>
      </c>
      <c r="F194" s="2">
        <v>3</v>
      </c>
      <c r="G194">
        <v>453</v>
      </c>
      <c r="H194">
        <f t="shared" si="174"/>
        <v>1811</v>
      </c>
      <c r="I194">
        <v>873</v>
      </c>
      <c r="J194" s="2">
        <f t="shared" si="166"/>
        <v>0.48205411374930979</v>
      </c>
      <c r="K194">
        <f t="shared" si="173"/>
        <v>4.3333333333333334E-5</v>
      </c>
      <c r="L194" t="s">
        <v>373</v>
      </c>
      <c r="M194">
        <v>0</v>
      </c>
      <c r="N194">
        <f t="shared" ref="N194:N257" si="176">((M194/100)/FH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O194">
        <v>0</v>
      </c>
      <c r="P194">
        <f t="shared" ref="P194:P257" si="177">((O194/100)/FJ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Q194">
        <v>0</v>
      </c>
      <c r="R194">
        <f t="shared" ref="R194:R257" si="178">((Q194/100)/FL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S194">
        <v>0.14000000000000001</v>
      </c>
      <c r="T194">
        <f t="shared" ref="T194:T257" si="179">((S194/100)/FN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1.4189344985456351E-3</v>
      </c>
      <c r="U194">
        <v>0</v>
      </c>
      <c r="V194">
        <f t="shared" ref="V194:V257" si="180">((U194/100)/FP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W194">
        <v>0</v>
      </c>
      <c r="X194">
        <f t="shared" ref="X194:X257" si="181">((W194/100)/FR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Y194">
        <v>0</v>
      </c>
      <c r="Z194">
        <f t="shared" ref="Z194:Z257" si="182">((Y194/100)/FT$2)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A194">
        <v>0</v>
      </c>
      <c r="AB194">
        <f t="shared" ref="AB194:AB257" si="183">((AA194/100)/FN$13)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C194">
        <f t="shared" si="175"/>
        <v>99.611999999999995</v>
      </c>
      <c r="AD194">
        <f t="shared" ref="AD194:AD257" si="184">((AC194/100)/FH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0.99319499377094023</v>
      </c>
      <c r="AE194">
        <v>3.6999999999999998E-2</v>
      </c>
      <c r="AF194">
        <f t="shared" ref="AF194:AF257" si="185">((AE194/100)/FJ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1.7154018489358295E-3</v>
      </c>
      <c r="AG194">
        <v>1.0999999999999999E-2</v>
      </c>
      <c r="AH194">
        <f t="shared" ref="AH194:AH257" si="186">((AG194/100)/FL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1.9776919098946007E-4</v>
      </c>
      <c r="AI194">
        <v>0.2</v>
      </c>
      <c r="AJ194">
        <f t="shared" ref="AJ194:AJ257" si="187">((AI194/100)/FN$6)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3.472900690589057E-3</v>
      </c>
      <c r="AK194">
        <v>0</v>
      </c>
      <c r="AL194">
        <f t="shared" ref="AL194:AL257" si="188">((AK194/100)/FH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M194">
        <v>0</v>
      </c>
      <c r="AN194">
        <f t="shared" ref="AN194:AN257" si="189">((AM194/100)/FJ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O194">
        <v>0</v>
      </c>
      <c r="AP194">
        <f t="shared" ref="AP194:AP257" si="190">((AO194/100)/FL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Q194">
        <v>0</v>
      </c>
      <c r="AR194">
        <f t="shared" ref="AR194:AR257" si="191">((AQ194/100)/FH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S194">
        <v>0</v>
      </c>
      <c r="AT194">
        <f t="shared" ref="AT194:AT257" si="192">((AS194/100)/FJ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U194">
        <v>0</v>
      </c>
      <c r="AV194">
        <f t="shared" ref="AV194:AV257" si="193">((AU194/100)/FL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W194">
        <v>0</v>
      </c>
      <c r="AX194">
        <f t="shared" ref="AX194:AX257" si="194">((AW194/100)/FN$16)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AY194">
        <v>0</v>
      </c>
      <c r="AZ194">
        <f t="shared" ref="AZ194:AZ257" si="195">((AY194/100)/FJ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A194">
        <v>0</v>
      </c>
      <c r="BB194">
        <f t="shared" ref="BB194:BB257" si="196">((BA194/100)/FL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C194">
        <v>0</v>
      </c>
      <c r="BD194">
        <f t="shared" ref="BD194:BD257" si="197">((BC194/100)/FN$19)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E194">
        <v>0</v>
      </c>
      <c r="BF194">
        <f t="shared" ref="BF194:BF257" si="198">((BE194/100)/FH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G194">
        <v>0</v>
      </c>
      <c r="BH194">
        <f t="shared" ref="BH194:BH257" si="199">((BG194/100)/FJ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I194">
        <v>0</v>
      </c>
      <c r="BJ194">
        <f t="shared" ref="BJ194:BJ257" si="200">((BI194/100)/FN$25)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K194">
        <v>0</v>
      </c>
      <c r="BL194">
        <f t="shared" ref="BL194:BL257" si="201">((BK194/100)/FH$13)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M194">
        <v>0</v>
      </c>
      <c r="BN194">
        <f t="shared" ref="BN194:BN257" si="202">((BM194/100)/FN$10)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O194">
        <v>0</v>
      </c>
      <c r="BP194">
        <f t="shared" ref="BP194:BP257" si="203">((BO194/100)/FJ$28)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Q194">
        <v>0</v>
      </c>
      <c r="BR194">
        <f t="shared" ref="BR194:BR257" si="204">((BQ194/100)/FL$28)/((AC194/100)/FH$6+(S194/100)/FN$2+(AE194/100)/FJ$6+(AG194/100)/FL$6+(AI194/100)/FN$6+(AK194/100)/FH$10+(AM194/100)/FJ$10+(AO194/100)/FL$10+(Q194/100)/FL$2+(M194/100)/FH$2+(AQ194/100)/FH$16+(AS194/100)/FJ$16+(AU194/100)/FL$16+(AW194/100)/FN$16+(W194/100)/FR$2+(AY194/100)/FJ$19+(BA194/100)/FL$19+(BC194/100)/FN$19+(AA194/100)/FN$13+(BK194/100)/FH$13+(BM194/100)/FN$10+(BE194/100)/FH$25+(BG194/100)/FJ$25+(BI194/100)/FN$25+(BO194/100)/FJ$28+(BQ194/100)/FL$28+(O194/100)/FJ$2+(U194/100)/FP$2+(Y194/100)/FT$2)</f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f t="shared" ref="DD194:DD257" si="205">((DC194/100)/FX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E194">
        <v>0</v>
      </c>
      <c r="DF194">
        <f t="shared" ref="DF194:DF257" si="206">((DE194/100)/FZ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G194">
        <v>0</v>
      </c>
      <c r="DH194">
        <f t="shared" ref="DH194:DH257" si="207">((DG194/100)/GB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I194">
        <v>0</v>
      </c>
      <c r="DJ194">
        <f t="shared" ref="DJ194:DJ257" si="208">((DI194/100)/FJ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K194">
        <v>0</v>
      </c>
      <c r="DL194">
        <f t="shared" ref="DL194:DL257" si="209">((DK194/100)/FN$10)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M194">
        <v>0</v>
      </c>
      <c r="DN194">
        <f t="shared" ref="DN194:DN257" si="210">((DM194/100)/FH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O194">
        <v>0</v>
      </c>
      <c r="DP194">
        <f t="shared" ref="DP194:DP257" si="211">((DO194/100)/FJ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Q194">
        <v>0</v>
      </c>
      <c r="DR194">
        <f t="shared" ref="DR194:DR257" si="212">((DQ194/100)/FL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S194">
        <v>0</v>
      </c>
      <c r="DT194">
        <f t="shared" ref="DT194:DT257" si="213">((DS194/100)/FN$13)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U194">
        <v>0</v>
      </c>
      <c r="DV194">
        <f t="shared" ref="DV194:DV257" si="214">((DU194/100)/FH$19)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W194">
        <v>0</v>
      </c>
      <c r="DX194">
        <f t="shared" ref="DX194:DX257" si="215">((DW194/100)/FH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DY194">
        <v>0</v>
      </c>
      <c r="DZ194">
        <f t="shared" ref="DZ194:DZ257" si="216">((DY194/100)/FP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A194">
        <v>0</v>
      </c>
      <c r="EB194">
        <f t="shared" ref="EB194:EB257" si="217">((EA194/100)/FL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C194">
        <v>0</v>
      </c>
      <c r="ED194">
        <f t="shared" ref="ED194:ED257" si="218">((EC194/100)/FH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E194">
        <v>0</v>
      </c>
      <c r="EF194">
        <f t="shared" ref="EF194:EF257" si="219">((EE194/100)/FJ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G194">
        <v>0</v>
      </c>
      <c r="EH194">
        <f t="shared" ref="EH194:EH257" si="220">((EG194/100)/FR$2)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I194">
        <v>0</v>
      </c>
      <c r="EJ194">
        <f t="shared" ref="EJ194:EJ257" si="221">((EI194/100)/FH$6)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K194">
        <v>0</v>
      </c>
      <c r="EL194">
        <f t="shared" ref="EL194:EL257" si="222">((EK194/100)/FH$10)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M194">
        <v>0</v>
      </c>
      <c r="EN194">
        <f t="shared" ref="EN194:EN257" si="223">((EM194/100)/FM$22)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O194">
        <v>0</v>
      </c>
      <c r="EP194">
        <f t="shared" ref="EP194:EP257" si="224">((EO194/100)/FL$25)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</f>
        <v>0</v>
      </c>
      <c r="EQ194">
        <v>100</v>
      </c>
      <c r="ER194">
        <f t="shared" ref="ER194:ER257" si="225">(((EQ194/100)/FH$28)/((DC194/100)/FX$2+(DE194/100)/FZ$2+(DG194/100)/GB$2+(DI194/100)/FJ$2+(DK194/100)/FN$10+(DM194/100)/FH$13+(DO194/100)/FJ$13+(DQ194/100)/FL$13+(DS194/100)/FN$13+(DU194/100)/FH$19+(DW194/100)/FH$2+(DY194/100)/FP$2+(EA194/100)/FL$2+(EC194/100)/FH$22+(EE194/100)/FJ$22+(EG194/100)/FR$2+(EI194/100)/FH$6+(EK194/100)/FH$10+(EM194/100)/FM$22+(EO194/100)/FL$25+(EQ194/100)/FH$28))</f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 s="3" t="s">
        <v>584</v>
      </c>
      <c r="FF194" t="s">
        <v>264</v>
      </c>
    </row>
    <row r="195" spans="1:162" x14ac:dyDescent="0.45">
      <c r="A195">
        <v>194</v>
      </c>
      <c r="B195" t="s">
        <v>440</v>
      </c>
      <c r="C195" t="s">
        <v>581</v>
      </c>
      <c r="D195" t="s">
        <v>582</v>
      </c>
      <c r="F195" s="2">
        <v>3</v>
      </c>
      <c r="G195">
        <v>453</v>
      </c>
      <c r="H195">
        <f t="shared" si="174"/>
        <v>1811</v>
      </c>
      <c r="I195">
        <v>1073</v>
      </c>
      <c r="J195" s="2">
        <f t="shared" ref="J195:J258" si="226">I195/H195</f>
        <v>0.59249033683048036</v>
      </c>
      <c r="K195">
        <f t="shared" si="173"/>
        <v>4.3333333333333334E-5</v>
      </c>
      <c r="L195" t="s">
        <v>373</v>
      </c>
      <c r="M195">
        <v>0</v>
      </c>
      <c r="N195">
        <f t="shared" si="176"/>
        <v>0</v>
      </c>
      <c r="O195">
        <v>0</v>
      </c>
      <c r="P195">
        <f t="shared" si="177"/>
        <v>0</v>
      </c>
      <c r="Q195">
        <v>0</v>
      </c>
      <c r="R195">
        <f t="shared" si="178"/>
        <v>0</v>
      </c>
      <c r="S195">
        <v>0.14000000000000001</v>
      </c>
      <c r="T195">
        <f t="shared" si="179"/>
        <v>1.4189344985456351E-3</v>
      </c>
      <c r="U195">
        <v>0</v>
      </c>
      <c r="V195">
        <f t="shared" si="180"/>
        <v>0</v>
      </c>
      <c r="W195">
        <v>0</v>
      </c>
      <c r="X195">
        <f t="shared" si="181"/>
        <v>0</v>
      </c>
      <c r="Y195">
        <v>0</v>
      </c>
      <c r="Z195">
        <f t="shared" si="182"/>
        <v>0</v>
      </c>
      <c r="AA195">
        <v>0</v>
      </c>
      <c r="AB195">
        <f t="shared" si="183"/>
        <v>0</v>
      </c>
      <c r="AC195">
        <f t="shared" si="175"/>
        <v>99.611999999999995</v>
      </c>
      <c r="AD195">
        <f t="shared" si="184"/>
        <v>0.99319499377094023</v>
      </c>
      <c r="AE195">
        <v>3.6999999999999998E-2</v>
      </c>
      <c r="AF195">
        <f t="shared" si="185"/>
        <v>1.7154018489358295E-3</v>
      </c>
      <c r="AG195">
        <v>1.0999999999999999E-2</v>
      </c>
      <c r="AH195">
        <f t="shared" si="186"/>
        <v>1.9776919098946007E-4</v>
      </c>
      <c r="AI195">
        <v>0.2</v>
      </c>
      <c r="AJ195">
        <f t="shared" si="187"/>
        <v>3.472900690589057E-3</v>
      </c>
      <c r="AK195">
        <v>0</v>
      </c>
      <c r="AL195">
        <f t="shared" si="188"/>
        <v>0</v>
      </c>
      <c r="AM195">
        <v>0</v>
      </c>
      <c r="AN195">
        <f t="shared" si="189"/>
        <v>0</v>
      </c>
      <c r="AO195">
        <v>0</v>
      </c>
      <c r="AP195">
        <f t="shared" si="190"/>
        <v>0</v>
      </c>
      <c r="AQ195">
        <v>0</v>
      </c>
      <c r="AR195">
        <f t="shared" si="191"/>
        <v>0</v>
      </c>
      <c r="AS195">
        <v>0</v>
      </c>
      <c r="AT195">
        <f t="shared" si="192"/>
        <v>0</v>
      </c>
      <c r="AU195">
        <v>0</v>
      </c>
      <c r="AV195">
        <f t="shared" si="193"/>
        <v>0</v>
      </c>
      <c r="AW195">
        <v>0</v>
      </c>
      <c r="AX195">
        <f t="shared" si="194"/>
        <v>0</v>
      </c>
      <c r="AY195">
        <v>0</v>
      </c>
      <c r="AZ195">
        <f t="shared" si="195"/>
        <v>0</v>
      </c>
      <c r="BA195">
        <v>0</v>
      </c>
      <c r="BB195">
        <f t="shared" si="196"/>
        <v>0</v>
      </c>
      <c r="BC195">
        <v>0</v>
      </c>
      <c r="BD195">
        <f t="shared" si="197"/>
        <v>0</v>
      </c>
      <c r="BE195">
        <v>0</v>
      </c>
      <c r="BF195">
        <f t="shared" si="198"/>
        <v>0</v>
      </c>
      <c r="BG195">
        <v>0</v>
      </c>
      <c r="BH195">
        <f t="shared" si="199"/>
        <v>0</v>
      </c>
      <c r="BI195">
        <v>0</v>
      </c>
      <c r="BJ195">
        <f t="shared" si="200"/>
        <v>0</v>
      </c>
      <c r="BK195">
        <v>0</v>
      </c>
      <c r="BL195">
        <f t="shared" si="201"/>
        <v>0</v>
      </c>
      <c r="BM195">
        <v>0</v>
      </c>
      <c r="BN195">
        <f t="shared" si="202"/>
        <v>0</v>
      </c>
      <c r="BO195">
        <v>0</v>
      </c>
      <c r="BP195">
        <f t="shared" si="203"/>
        <v>0</v>
      </c>
      <c r="BQ195">
        <v>0</v>
      </c>
      <c r="BR195">
        <f t="shared" si="204"/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f t="shared" si="205"/>
        <v>0</v>
      </c>
      <c r="DE195">
        <v>0</v>
      </c>
      <c r="DF195">
        <f t="shared" si="206"/>
        <v>0</v>
      </c>
      <c r="DG195">
        <v>0</v>
      </c>
      <c r="DH195">
        <f t="shared" si="207"/>
        <v>0</v>
      </c>
      <c r="DI195">
        <v>0</v>
      </c>
      <c r="DJ195">
        <f t="shared" si="208"/>
        <v>0</v>
      </c>
      <c r="DK195">
        <v>0</v>
      </c>
      <c r="DL195">
        <f t="shared" si="209"/>
        <v>0</v>
      </c>
      <c r="DM195">
        <v>0</v>
      </c>
      <c r="DN195">
        <f t="shared" si="210"/>
        <v>0</v>
      </c>
      <c r="DO195">
        <v>0</v>
      </c>
      <c r="DP195">
        <f t="shared" si="211"/>
        <v>0</v>
      </c>
      <c r="DQ195">
        <v>0</v>
      </c>
      <c r="DR195">
        <f t="shared" si="212"/>
        <v>0</v>
      </c>
      <c r="DS195">
        <v>0</v>
      </c>
      <c r="DT195">
        <f t="shared" si="213"/>
        <v>0</v>
      </c>
      <c r="DU195">
        <v>0</v>
      </c>
      <c r="DV195">
        <f t="shared" si="214"/>
        <v>0</v>
      </c>
      <c r="DW195">
        <v>0</v>
      </c>
      <c r="DX195">
        <f t="shared" si="215"/>
        <v>0</v>
      </c>
      <c r="DY195">
        <v>0</v>
      </c>
      <c r="DZ195">
        <f t="shared" si="216"/>
        <v>0</v>
      </c>
      <c r="EA195">
        <v>0</v>
      </c>
      <c r="EB195">
        <f t="shared" si="217"/>
        <v>0</v>
      </c>
      <c r="EC195">
        <v>0</v>
      </c>
      <c r="ED195">
        <f t="shared" si="218"/>
        <v>0</v>
      </c>
      <c r="EE195">
        <v>0</v>
      </c>
      <c r="EF195">
        <f t="shared" si="219"/>
        <v>0</v>
      </c>
      <c r="EG195">
        <v>0</v>
      </c>
      <c r="EH195">
        <f t="shared" si="220"/>
        <v>0</v>
      </c>
      <c r="EI195">
        <v>0</v>
      </c>
      <c r="EJ195">
        <f t="shared" si="221"/>
        <v>0</v>
      </c>
      <c r="EK195">
        <v>0</v>
      </c>
      <c r="EL195">
        <f t="shared" si="222"/>
        <v>0</v>
      </c>
      <c r="EM195">
        <v>0</v>
      </c>
      <c r="EN195">
        <f t="shared" si="223"/>
        <v>0</v>
      </c>
      <c r="EO195">
        <v>0</v>
      </c>
      <c r="EP195">
        <f t="shared" si="224"/>
        <v>0</v>
      </c>
      <c r="EQ195">
        <v>100</v>
      </c>
      <c r="ER195">
        <f t="shared" si="225"/>
        <v>1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 s="3" t="s">
        <v>584</v>
      </c>
      <c r="FF195" t="s">
        <v>264</v>
      </c>
    </row>
    <row r="196" spans="1:162" x14ac:dyDescent="0.45">
      <c r="A196">
        <v>195</v>
      </c>
      <c r="B196" t="s">
        <v>368</v>
      </c>
      <c r="C196" t="s">
        <v>408</v>
      </c>
      <c r="D196" t="s">
        <v>585</v>
      </c>
      <c r="E196" t="s">
        <v>586</v>
      </c>
      <c r="F196" s="2">
        <v>0</v>
      </c>
      <c r="G196">
        <f>419.5+273</f>
        <v>692.5</v>
      </c>
      <c r="H196">
        <f t="shared" si="174"/>
        <v>1811</v>
      </c>
      <c r="I196">
        <v>699.8</v>
      </c>
      <c r="J196" s="2">
        <f t="shared" si="226"/>
        <v>0.38641634456101598</v>
      </c>
      <c r="K196">
        <v>2E-3</v>
      </c>
      <c r="L196" t="s">
        <v>38</v>
      </c>
      <c r="M196">
        <v>0</v>
      </c>
      <c r="N196">
        <f t="shared" si="176"/>
        <v>0</v>
      </c>
      <c r="O196">
        <v>0</v>
      </c>
      <c r="P196">
        <f t="shared" si="177"/>
        <v>0</v>
      </c>
      <c r="Q196">
        <v>0</v>
      </c>
      <c r="R196">
        <f t="shared" si="178"/>
        <v>0</v>
      </c>
      <c r="S196">
        <v>0</v>
      </c>
      <c r="T196">
        <f t="shared" si="179"/>
        <v>0</v>
      </c>
      <c r="U196">
        <v>0</v>
      </c>
      <c r="V196">
        <f t="shared" si="180"/>
        <v>0</v>
      </c>
      <c r="W196">
        <v>0</v>
      </c>
      <c r="X196">
        <f t="shared" si="181"/>
        <v>0</v>
      </c>
      <c r="Y196">
        <v>0</v>
      </c>
      <c r="Z196">
        <f t="shared" si="182"/>
        <v>0</v>
      </c>
      <c r="AA196">
        <v>0</v>
      </c>
      <c r="AB196">
        <f t="shared" si="183"/>
        <v>0</v>
      </c>
      <c r="AC196">
        <f t="shared" si="175"/>
        <v>99.9</v>
      </c>
      <c r="AD196">
        <f t="shared" si="184"/>
        <v>0.99536703464084253</v>
      </c>
      <c r="AE196">
        <v>0.1</v>
      </c>
      <c r="AF196">
        <f t="shared" si="185"/>
        <v>4.63296535915748E-3</v>
      </c>
      <c r="AG196">
        <v>0</v>
      </c>
      <c r="AH196">
        <f t="shared" si="186"/>
        <v>0</v>
      </c>
      <c r="AI196">
        <v>0</v>
      </c>
      <c r="AJ196">
        <f t="shared" si="187"/>
        <v>0</v>
      </c>
      <c r="AK196">
        <v>0</v>
      </c>
      <c r="AL196">
        <f t="shared" si="188"/>
        <v>0</v>
      </c>
      <c r="AM196">
        <v>0</v>
      </c>
      <c r="AN196">
        <f t="shared" si="189"/>
        <v>0</v>
      </c>
      <c r="AO196">
        <v>0</v>
      </c>
      <c r="AP196">
        <f t="shared" si="190"/>
        <v>0</v>
      </c>
      <c r="AQ196">
        <v>0</v>
      </c>
      <c r="AR196">
        <f t="shared" si="191"/>
        <v>0</v>
      </c>
      <c r="AS196">
        <v>0</v>
      </c>
      <c r="AT196">
        <f t="shared" si="192"/>
        <v>0</v>
      </c>
      <c r="AU196">
        <v>0</v>
      </c>
      <c r="AV196">
        <f t="shared" si="193"/>
        <v>0</v>
      </c>
      <c r="AW196">
        <v>0</v>
      </c>
      <c r="AX196">
        <f t="shared" si="194"/>
        <v>0</v>
      </c>
      <c r="AY196">
        <v>0</v>
      </c>
      <c r="AZ196">
        <f t="shared" si="195"/>
        <v>0</v>
      </c>
      <c r="BA196">
        <v>0</v>
      </c>
      <c r="BB196">
        <f t="shared" si="196"/>
        <v>0</v>
      </c>
      <c r="BC196">
        <v>0</v>
      </c>
      <c r="BD196">
        <f t="shared" si="197"/>
        <v>0</v>
      </c>
      <c r="BE196">
        <v>0</v>
      </c>
      <c r="BF196">
        <f t="shared" si="198"/>
        <v>0</v>
      </c>
      <c r="BG196">
        <v>0</v>
      </c>
      <c r="BH196">
        <f t="shared" si="199"/>
        <v>0</v>
      </c>
      <c r="BI196">
        <v>0</v>
      </c>
      <c r="BJ196">
        <f t="shared" si="200"/>
        <v>0</v>
      </c>
      <c r="BK196">
        <v>0</v>
      </c>
      <c r="BL196">
        <f t="shared" si="201"/>
        <v>0</v>
      </c>
      <c r="BM196">
        <v>0</v>
      </c>
      <c r="BN196">
        <f t="shared" si="202"/>
        <v>0</v>
      </c>
      <c r="BO196">
        <v>0</v>
      </c>
      <c r="BP196">
        <f t="shared" si="203"/>
        <v>0</v>
      </c>
      <c r="BQ196">
        <v>0</v>
      </c>
      <c r="BR196">
        <f t="shared" si="204"/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f t="shared" si="205"/>
        <v>0</v>
      </c>
      <c r="DE196">
        <v>0</v>
      </c>
      <c r="DF196">
        <f t="shared" si="206"/>
        <v>0</v>
      </c>
      <c r="DG196">
        <v>0</v>
      </c>
      <c r="DH196">
        <f t="shared" si="207"/>
        <v>0</v>
      </c>
      <c r="DI196">
        <v>100</v>
      </c>
      <c r="DJ196">
        <f t="shared" si="208"/>
        <v>1</v>
      </c>
      <c r="DK196">
        <v>0</v>
      </c>
      <c r="DL196">
        <f t="shared" si="209"/>
        <v>0</v>
      </c>
      <c r="DM196">
        <v>0</v>
      </c>
      <c r="DN196">
        <f t="shared" si="210"/>
        <v>0</v>
      </c>
      <c r="DO196">
        <v>0</v>
      </c>
      <c r="DP196">
        <f t="shared" si="211"/>
        <v>0</v>
      </c>
      <c r="DQ196">
        <v>0</v>
      </c>
      <c r="DR196">
        <f t="shared" si="212"/>
        <v>0</v>
      </c>
      <c r="DS196">
        <v>0</v>
      </c>
      <c r="DT196">
        <f t="shared" si="213"/>
        <v>0</v>
      </c>
      <c r="DU196">
        <v>0</v>
      </c>
      <c r="DV196">
        <f t="shared" si="214"/>
        <v>0</v>
      </c>
      <c r="DW196">
        <v>0</v>
      </c>
      <c r="DX196">
        <f t="shared" si="215"/>
        <v>0</v>
      </c>
      <c r="DY196">
        <v>0</v>
      </c>
      <c r="DZ196">
        <f t="shared" si="216"/>
        <v>0</v>
      </c>
      <c r="EA196">
        <v>0</v>
      </c>
      <c r="EB196">
        <f t="shared" si="217"/>
        <v>0</v>
      </c>
      <c r="EC196">
        <v>0</v>
      </c>
      <c r="ED196">
        <f t="shared" si="218"/>
        <v>0</v>
      </c>
      <c r="EE196">
        <v>0</v>
      </c>
      <c r="EF196">
        <f t="shared" si="219"/>
        <v>0</v>
      </c>
      <c r="EG196">
        <v>0</v>
      </c>
      <c r="EH196">
        <f t="shared" si="220"/>
        <v>0</v>
      </c>
      <c r="EI196">
        <v>0</v>
      </c>
      <c r="EJ196">
        <f t="shared" si="221"/>
        <v>0</v>
      </c>
      <c r="EK196">
        <v>0</v>
      </c>
      <c r="EL196">
        <f t="shared" si="222"/>
        <v>0</v>
      </c>
      <c r="EM196">
        <v>0</v>
      </c>
      <c r="EN196">
        <f t="shared" si="223"/>
        <v>0</v>
      </c>
      <c r="EO196">
        <v>0</v>
      </c>
      <c r="EP196">
        <f t="shared" si="224"/>
        <v>0</v>
      </c>
      <c r="EQ196">
        <v>0</v>
      </c>
      <c r="ER196">
        <f t="shared" si="225"/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 s="3" t="s">
        <v>587</v>
      </c>
      <c r="FF196" t="s">
        <v>588</v>
      </c>
    </row>
    <row r="197" spans="1:162" x14ac:dyDescent="0.45">
      <c r="A197">
        <v>196</v>
      </c>
      <c r="B197" t="s">
        <v>368</v>
      </c>
      <c r="C197" t="s">
        <v>408</v>
      </c>
      <c r="D197" t="s">
        <v>585</v>
      </c>
      <c r="E197" t="s">
        <v>586</v>
      </c>
      <c r="F197" s="2">
        <v>0</v>
      </c>
      <c r="G197">
        <f t="shared" ref="G197:G207" si="227">419.5+273</f>
        <v>692.5</v>
      </c>
      <c r="H197">
        <f t="shared" si="174"/>
        <v>1811</v>
      </c>
      <c r="I197">
        <v>810.9</v>
      </c>
      <c r="J197" s="2">
        <f t="shared" si="226"/>
        <v>0.44776366648260629</v>
      </c>
      <c r="K197">
        <v>2E-3</v>
      </c>
      <c r="L197" t="s">
        <v>38</v>
      </c>
      <c r="M197">
        <v>0</v>
      </c>
      <c r="N197">
        <f t="shared" si="176"/>
        <v>0</v>
      </c>
      <c r="O197">
        <v>0</v>
      </c>
      <c r="P197">
        <f t="shared" si="177"/>
        <v>0</v>
      </c>
      <c r="Q197">
        <v>0</v>
      </c>
      <c r="R197">
        <f t="shared" si="178"/>
        <v>0</v>
      </c>
      <c r="S197">
        <v>0</v>
      </c>
      <c r="T197">
        <f t="shared" si="179"/>
        <v>0</v>
      </c>
      <c r="U197">
        <v>0</v>
      </c>
      <c r="V197">
        <f t="shared" si="180"/>
        <v>0</v>
      </c>
      <c r="W197">
        <v>0</v>
      </c>
      <c r="X197">
        <f t="shared" si="181"/>
        <v>0</v>
      </c>
      <c r="Y197">
        <v>0</v>
      </c>
      <c r="Z197">
        <f t="shared" si="182"/>
        <v>0</v>
      </c>
      <c r="AA197">
        <v>0</v>
      </c>
      <c r="AB197">
        <f t="shared" si="183"/>
        <v>0</v>
      </c>
      <c r="AC197">
        <f t="shared" si="175"/>
        <v>99.9</v>
      </c>
      <c r="AD197">
        <f t="shared" si="184"/>
        <v>0.99536703464084253</v>
      </c>
      <c r="AE197">
        <v>0.1</v>
      </c>
      <c r="AF197">
        <f t="shared" si="185"/>
        <v>4.63296535915748E-3</v>
      </c>
      <c r="AG197">
        <v>0</v>
      </c>
      <c r="AH197">
        <f t="shared" si="186"/>
        <v>0</v>
      </c>
      <c r="AI197">
        <v>0</v>
      </c>
      <c r="AJ197">
        <f t="shared" si="187"/>
        <v>0</v>
      </c>
      <c r="AK197">
        <v>0</v>
      </c>
      <c r="AL197">
        <f t="shared" si="188"/>
        <v>0</v>
      </c>
      <c r="AM197">
        <v>0</v>
      </c>
      <c r="AN197">
        <f t="shared" si="189"/>
        <v>0</v>
      </c>
      <c r="AO197">
        <v>0</v>
      </c>
      <c r="AP197">
        <f t="shared" si="190"/>
        <v>0</v>
      </c>
      <c r="AQ197">
        <v>0</v>
      </c>
      <c r="AR197">
        <f t="shared" si="191"/>
        <v>0</v>
      </c>
      <c r="AS197">
        <v>0</v>
      </c>
      <c r="AT197">
        <f t="shared" si="192"/>
        <v>0</v>
      </c>
      <c r="AU197">
        <v>0</v>
      </c>
      <c r="AV197">
        <f t="shared" si="193"/>
        <v>0</v>
      </c>
      <c r="AW197">
        <v>0</v>
      </c>
      <c r="AX197">
        <f t="shared" si="194"/>
        <v>0</v>
      </c>
      <c r="AY197">
        <v>0</v>
      </c>
      <c r="AZ197">
        <f t="shared" si="195"/>
        <v>0</v>
      </c>
      <c r="BA197">
        <v>0</v>
      </c>
      <c r="BB197">
        <f t="shared" si="196"/>
        <v>0</v>
      </c>
      <c r="BC197">
        <v>0</v>
      </c>
      <c r="BD197">
        <f t="shared" si="197"/>
        <v>0</v>
      </c>
      <c r="BE197">
        <v>0</v>
      </c>
      <c r="BF197">
        <f t="shared" si="198"/>
        <v>0</v>
      </c>
      <c r="BG197">
        <v>0</v>
      </c>
      <c r="BH197">
        <f t="shared" si="199"/>
        <v>0</v>
      </c>
      <c r="BI197">
        <v>0</v>
      </c>
      <c r="BJ197">
        <f t="shared" si="200"/>
        <v>0</v>
      </c>
      <c r="BK197">
        <v>0</v>
      </c>
      <c r="BL197">
        <f t="shared" si="201"/>
        <v>0</v>
      </c>
      <c r="BM197">
        <v>0</v>
      </c>
      <c r="BN197">
        <f t="shared" si="202"/>
        <v>0</v>
      </c>
      <c r="BO197">
        <v>0</v>
      </c>
      <c r="BP197">
        <f t="shared" si="203"/>
        <v>0</v>
      </c>
      <c r="BQ197">
        <v>0</v>
      </c>
      <c r="BR197">
        <f t="shared" si="204"/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f t="shared" si="205"/>
        <v>0</v>
      </c>
      <c r="DE197">
        <v>0</v>
      </c>
      <c r="DF197">
        <f t="shared" si="206"/>
        <v>0</v>
      </c>
      <c r="DG197">
        <v>0</v>
      </c>
      <c r="DH197">
        <f t="shared" si="207"/>
        <v>0</v>
      </c>
      <c r="DI197">
        <v>100</v>
      </c>
      <c r="DJ197">
        <f t="shared" si="208"/>
        <v>1</v>
      </c>
      <c r="DK197">
        <v>0</v>
      </c>
      <c r="DL197">
        <f t="shared" si="209"/>
        <v>0</v>
      </c>
      <c r="DM197">
        <v>0</v>
      </c>
      <c r="DN197">
        <f t="shared" si="210"/>
        <v>0</v>
      </c>
      <c r="DO197">
        <v>0</v>
      </c>
      <c r="DP197">
        <f t="shared" si="211"/>
        <v>0</v>
      </c>
      <c r="DQ197">
        <v>0</v>
      </c>
      <c r="DR197">
        <f t="shared" si="212"/>
        <v>0</v>
      </c>
      <c r="DS197">
        <v>0</v>
      </c>
      <c r="DT197">
        <f t="shared" si="213"/>
        <v>0</v>
      </c>
      <c r="DU197">
        <v>0</v>
      </c>
      <c r="DV197">
        <f t="shared" si="214"/>
        <v>0</v>
      </c>
      <c r="DW197">
        <v>0</v>
      </c>
      <c r="DX197">
        <f t="shared" si="215"/>
        <v>0</v>
      </c>
      <c r="DY197">
        <v>0</v>
      </c>
      <c r="DZ197">
        <f t="shared" si="216"/>
        <v>0</v>
      </c>
      <c r="EA197">
        <v>0</v>
      </c>
      <c r="EB197">
        <f t="shared" si="217"/>
        <v>0</v>
      </c>
      <c r="EC197">
        <v>0</v>
      </c>
      <c r="ED197">
        <f t="shared" si="218"/>
        <v>0</v>
      </c>
      <c r="EE197">
        <v>0</v>
      </c>
      <c r="EF197">
        <f t="shared" si="219"/>
        <v>0</v>
      </c>
      <c r="EG197">
        <v>0</v>
      </c>
      <c r="EH197">
        <f t="shared" si="220"/>
        <v>0</v>
      </c>
      <c r="EI197">
        <v>0</v>
      </c>
      <c r="EJ197">
        <f t="shared" si="221"/>
        <v>0</v>
      </c>
      <c r="EK197">
        <v>0</v>
      </c>
      <c r="EL197">
        <f t="shared" si="222"/>
        <v>0</v>
      </c>
      <c r="EM197">
        <v>0</v>
      </c>
      <c r="EN197">
        <f t="shared" si="223"/>
        <v>0</v>
      </c>
      <c r="EO197">
        <v>0</v>
      </c>
      <c r="EP197">
        <f t="shared" si="224"/>
        <v>0</v>
      </c>
      <c r="EQ197">
        <v>0</v>
      </c>
      <c r="ER197">
        <f t="shared" si="225"/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 s="3" t="s">
        <v>587</v>
      </c>
      <c r="FF197" t="s">
        <v>588</v>
      </c>
    </row>
    <row r="198" spans="1:162" x14ac:dyDescent="0.45">
      <c r="A198">
        <v>197</v>
      </c>
      <c r="B198" t="s">
        <v>368</v>
      </c>
      <c r="C198" t="s">
        <v>408</v>
      </c>
      <c r="D198" t="s">
        <v>585</v>
      </c>
      <c r="E198" t="s">
        <v>586</v>
      </c>
      <c r="F198" s="2">
        <v>0</v>
      </c>
      <c r="G198">
        <f t="shared" si="227"/>
        <v>692.5</v>
      </c>
      <c r="H198">
        <f t="shared" si="174"/>
        <v>1811</v>
      </c>
      <c r="I198">
        <v>922</v>
      </c>
      <c r="J198" s="2">
        <f t="shared" si="226"/>
        <v>0.50911098840419655</v>
      </c>
      <c r="K198">
        <v>2E-3</v>
      </c>
      <c r="L198" t="s">
        <v>38</v>
      </c>
      <c r="M198">
        <v>0</v>
      </c>
      <c r="N198">
        <f t="shared" si="176"/>
        <v>0</v>
      </c>
      <c r="O198">
        <v>0</v>
      </c>
      <c r="P198">
        <f t="shared" si="177"/>
        <v>0</v>
      </c>
      <c r="Q198">
        <v>0</v>
      </c>
      <c r="R198">
        <f t="shared" si="178"/>
        <v>0</v>
      </c>
      <c r="S198">
        <v>0</v>
      </c>
      <c r="T198">
        <f t="shared" si="179"/>
        <v>0</v>
      </c>
      <c r="U198">
        <v>0</v>
      </c>
      <c r="V198">
        <f t="shared" si="180"/>
        <v>0</v>
      </c>
      <c r="W198">
        <v>0</v>
      </c>
      <c r="X198">
        <f t="shared" si="181"/>
        <v>0</v>
      </c>
      <c r="Y198">
        <v>0</v>
      </c>
      <c r="Z198">
        <f t="shared" si="182"/>
        <v>0</v>
      </c>
      <c r="AA198">
        <v>0</v>
      </c>
      <c r="AB198">
        <f t="shared" si="183"/>
        <v>0</v>
      </c>
      <c r="AC198">
        <f t="shared" si="175"/>
        <v>99.9</v>
      </c>
      <c r="AD198">
        <f t="shared" si="184"/>
        <v>0.99536703464084253</v>
      </c>
      <c r="AE198">
        <v>0.1</v>
      </c>
      <c r="AF198">
        <f t="shared" si="185"/>
        <v>4.63296535915748E-3</v>
      </c>
      <c r="AG198">
        <v>0</v>
      </c>
      <c r="AH198">
        <f t="shared" si="186"/>
        <v>0</v>
      </c>
      <c r="AI198">
        <v>0</v>
      </c>
      <c r="AJ198">
        <f t="shared" si="187"/>
        <v>0</v>
      </c>
      <c r="AK198">
        <v>0</v>
      </c>
      <c r="AL198">
        <f t="shared" si="188"/>
        <v>0</v>
      </c>
      <c r="AM198">
        <v>0</v>
      </c>
      <c r="AN198">
        <f t="shared" si="189"/>
        <v>0</v>
      </c>
      <c r="AO198">
        <v>0</v>
      </c>
      <c r="AP198">
        <f t="shared" si="190"/>
        <v>0</v>
      </c>
      <c r="AQ198">
        <v>0</v>
      </c>
      <c r="AR198">
        <f t="shared" si="191"/>
        <v>0</v>
      </c>
      <c r="AS198">
        <v>0</v>
      </c>
      <c r="AT198">
        <f t="shared" si="192"/>
        <v>0</v>
      </c>
      <c r="AU198">
        <v>0</v>
      </c>
      <c r="AV198">
        <f t="shared" si="193"/>
        <v>0</v>
      </c>
      <c r="AW198">
        <v>0</v>
      </c>
      <c r="AX198">
        <f t="shared" si="194"/>
        <v>0</v>
      </c>
      <c r="AY198">
        <v>0</v>
      </c>
      <c r="AZ198">
        <f t="shared" si="195"/>
        <v>0</v>
      </c>
      <c r="BA198">
        <v>0</v>
      </c>
      <c r="BB198">
        <f t="shared" si="196"/>
        <v>0</v>
      </c>
      <c r="BC198">
        <v>0</v>
      </c>
      <c r="BD198">
        <f t="shared" si="197"/>
        <v>0</v>
      </c>
      <c r="BE198">
        <v>0</v>
      </c>
      <c r="BF198">
        <f t="shared" si="198"/>
        <v>0</v>
      </c>
      <c r="BG198">
        <v>0</v>
      </c>
      <c r="BH198">
        <f t="shared" si="199"/>
        <v>0</v>
      </c>
      <c r="BI198">
        <v>0</v>
      </c>
      <c r="BJ198">
        <f t="shared" si="200"/>
        <v>0</v>
      </c>
      <c r="BK198">
        <v>0</v>
      </c>
      <c r="BL198">
        <f t="shared" si="201"/>
        <v>0</v>
      </c>
      <c r="BM198">
        <v>0</v>
      </c>
      <c r="BN198">
        <f t="shared" si="202"/>
        <v>0</v>
      </c>
      <c r="BO198">
        <v>0</v>
      </c>
      <c r="BP198">
        <f t="shared" si="203"/>
        <v>0</v>
      </c>
      <c r="BQ198">
        <v>0</v>
      </c>
      <c r="BR198">
        <f t="shared" si="204"/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f t="shared" si="205"/>
        <v>0</v>
      </c>
      <c r="DE198">
        <v>0</v>
      </c>
      <c r="DF198">
        <f t="shared" si="206"/>
        <v>0</v>
      </c>
      <c r="DG198">
        <v>0</v>
      </c>
      <c r="DH198">
        <f t="shared" si="207"/>
        <v>0</v>
      </c>
      <c r="DI198">
        <v>100</v>
      </c>
      <c r="DJ198">
        <f t="shared" si="208"/>
        <v>1</v>
      </c>
      <c r="DK198">
        <v>0</v>
      </c>
      <c r="DL198">
        <f t="shared" si="209"/>
        <v>0</v>
      </c>
      <c r="DM198">
        <v>0</v>
      </c>
      <c r="DN198">
        <f t="shared" si="210"/>
        <v>0</v>
      </c>
      <c r="DO198">
        <v>0</v>
      </c>
      <c r="DP198">
        <f t="shared" si="211"/>
        <v>0</v>
      </c>
      <c r="DQ198">
        <v>0</v>
      </c>
      <c r="DR198">
        <f t="shared" si="212"/>
        <v>0</v>
      </c>
      <c r="DS198">
        <v>0</v>
      </c>
      <c r="DT198">
        <f t="shared" si="213"/>
        <v>0</v>
      </c>
      <c r="DU198">
        <v>0</v>
      </c>
      <c r="DV198">
        <f t="shared" si="214"/>
        <v>0</v>
      </c>
      <c r="DW198">
        <v>0</v>
      </c>
      <c r="DX198">
        <f t="shared" si="215"/>
        <v>0</v>
      </c>
      <c r="DY198">
        <v>0</v>
      </c>
      <c r="DZ198">
        <f t="shared" si="216"/>
        <v>0</v>
      </c>
      <c r="EA198">
        <v>0</v>
      </c>
      <c r="EB198">
        <f t="shared" si="217"/>
        <v>0</v>
      </c>
      <c r="EC198">
        <v>0</v>
      </c>
      <c r="ED198">
        <f t="shared" si="218"/>
        <v>0</v>
      </c>
      <c r="EE198">
        <v>0</v>
      </c>
      <c r="EF198">
        <f t="shared" si="219"/>
        <v>0</v>
      </c>
      <c r="EG198">
        <v>0</v>
      </c>
      <c r="EH198">
        <f t="shared" si="220"/>
        <v>0</v>
      </c>
      <c r="EI198">
        <v>0</v>
      </c>
      <c r="EJ198">
        <f t="shared" si="221"/>
        <v>0</v>
      </c>
      <c r="EK198">
        <v>0</v>
      </c>
      <c r="EL198">
        <f t="shared" si="222"/>
        <v>0</v>
      </c>
      <c r="EM198">
        <v>0</v>
      </c>
      <c r="EN198">
        <f t="shared" si="223"/>
        <v>0</v>
      </c>
      <c r="EO198">
        <v>0</v>
      </c>
      <c r="EP198">
        <f t="shared" si="224"/>
        <v>0</v>
      </c>
      <c r="EQ198">
        <v>0</v>
      </c>
      <c r="ER198">
        <f t="shared" si="225"/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 s="3" t="s">
        <v>587</v>
      </c>
      <c r="FF198" t="s">
        <v>588</v>
      </c>
    </row>
    <row r="199" spans="1:162" x14ac:dyDescent="0.45">
      <c r="A199">
        <v>198</v>
      </c>
      <c r="B199" t="s">
        <v>368</v>
      </c>
      <c r="C199" t="s">
        <v>408</v>
      </c>
      <c r="D199" t="s">
        <v>585</v>
      </c>
      <c r="E199" t="s">
        <v>586</v>
      </c>
      <c r="F199" s="2">
        <v>0</v>
      </c>
      <c r="G199">
        <f t="shared" si="227"/>
        <v>692.5</v>
      </c>
      <c r="H199">
        <f t="shared" si="174"/>
        <v>1811</v>
      </c>
      <c r="I199">
        <v>1033</v>
      </c>
      <c r="J199" s="2">
        <f t="shared" si="226"/>
        <v>0.57040309221424623</v>
      </c>
      <c r="K199">
        <v>2E-3</v>
      </c>
      <c r="L199" t="s">
        <v>38</v>
      </c>
      <c r="M199">
        <v>0</v>
      </c>
      <c r="N199">
        <f t="shared" si="176"/>
        <v>0</v>
      </c>
      <c r="O199">
        <v>0</v>
      </c>
      <c r="P199">
        <f t="shared" si="177"/>
        <v>0</v>
      </c>
      <c r="Q199">
        <v>0</v>
      </c>
      <c r="R199">
        <f t="shared" si="178"/>
        <v>0</v>
      </c>
      <c r="S199">
        <v>0</v>
      </c>
      <c r="T199">
        <f t="shared" si="179"/>
        <v>0</v>
      </c>
      <c r="U199">
        <v>0</v>
      </c>
      <c r="V199">
        <f t="shared" si="180"/>
        <v>0</v>
      </c>
      <c r="W199">
        <v>0</v>
      </c>
      <c r="X199">
        <f t="shared" si="181"/>
        <v>0</v>
      </c>
      <c r="Y199">
        <v>0</v>
      </c>
      <c r="Z199">
        <f t="shared" si="182"/>
        <v>0</v>
      </c>
      <c r="AA199">
        <v>0</v>
      </c>
      <c r="AB199">
        <f t="shared" si="183"/>
        <v>0</v>
      </c>
      <c r="AC199">
        <f t="shared" si="175"/>
        <v>99.9</v>
      </c>
      <c r="AD199">
        <f t="shared" si="184"/>
        <v>0.99536703464084253</v>
      </c>
      <c r="AE199">
        <v>0.1</v>
      </c>
      <c r="AF199">
        <f t="shared" si="185"/>
        <v>4.63296535915748E-3</v>
      </c>
      <c r="AG199">
        <v>0</v>
      </c>
      <c r="AH199">
        <f t="shared" si="186"/>
        <v>0</v>
      </c>
      <c r="AI199">
        <v>0</v>
      </c>
      <c r="AJ199">
        <f t="shared" si="187"/>
        <v>0</v>
      </c>
      <c r="AK199">
        <v>0</v>
      </c>
      <c r="AL199">
        <f t="shared" si="188"/>
        <v>0</v>
      </c>
      <c r="AM199">
        <v>0</v>
      </c>
      <c r="AN199">
        <f t="shared" si="189"/>
        <v>0</v>
      </c>
      <c r="AO199">
        <v>0</v>
      </c>
      <c r="AP199">
        <f t="shared" si="190"/>
        <v>0</v>
      </c>
      <c r="AQ199">
        <v>0</v>
      </c>
      <c r="AR199">
        <f t="shared" si="191"/>
        <v>0</v>
      </c>
      <c r="AS199">
        <v>0</v>
      </c>
      <c r="AT199">
        <f t="shared" si="192"/>
        <v>0</v>
      </c>
      <c r="AU199">
        <v>0</v>
      </c>
      <c r="AV199">
        <f t="shared" si="193"/>
        <v>0</v>
      </c>
      <c r="AW199">
        <v>0</v>
      </c>
      <c r="AX199">
        <f t="shared" si="194"/>
        <v>0</v>
      </c>
      <c r="AY199">
        <v>0</v>
      </c>
      <c r="AZ199">
        <f t="shared" si="195"/>
        <v>0</v>
      </c>
      <c r="BA199">
        <v>0</v>
      </c>
      <c r="BB199">
        <f t="shared" si="196"/>
        <v>0</v>
      </c>
      <c r="BC199">
        <v>0</v>
      </c>
      <c r="BD199">
        <f t="shared" si="197"/>
        <v>0</v>
      </c>
      <c r="BE199">
        <v>0</v>
      </c>
      <c r="BF199">
        <f t="shared" si="198"/>
        <v>0</v>
      </c>
      <c r="BG199">
        <v>0</v>
      </c>
      <c r="BH199">
        <f t="shared" si="199"/>
        <v>0</v>
      </c>
      <c r="BI199">
        <v>0</v>
      </c>
      <c r="BJ199">
        <f t="shared" si="200"/>
        <v>0</v>
      </c>
      <c r="BK199">
        <v>0</v>
      </c>
      <c r="BL199">
        <f t="shared" si="201"/>
        <v>0</v>
      </c>
      <c r="BM199">
        <v>0</v>
      </c>
      <c r="BN199">
        <f t="shared" si="202"/>
        <v>0</v>
      </c>
      <c r="BO199">
        <v>0</v>
      </c>
      <c r="BP199">
        <f t="shared" si="203"/>
        <v>0</v>
      </c>
      <c r="BQ199">
        <v>0</v>
      </c>
      <c r="BR199">
        <f t="shared" si="204"/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f t="shared" si="205"/>
        <v>0</v>
      </c>
      <c r="DE199">
        <v>0</v>
      </c>
      <c r="DF199">
        <f t="shared" si="206"/>
        <v>0</v>
      </c>
      <c r="DG199">
        <v>0</v>
      </c>
      <c r="DH199">
        <f t="shared" si="207"/>
        <v>0</v>
      </c>
      <c r="DI199">
        <v>100</v>
      </c>
      <c r="DJ199">
        <f t="shared" si="208"/>
        <v>1</v>
      </c>
      <c r="DK199">
        <v>0</v>
      </c>
      <c r="DL199">
        <f t="shared" si="209"/>
        <v>0</v>
      </c>
      <c r="DM199">
        <v>0</v>
      </c>
      <c r="DN199">
        <f t="shared" si="210"/>
        <v>0</v>
      </c>
      <c r="DO199">
        <v>0</v>
      </c>
      <c r="DP199">
        <f t="shared" si="211"/>
        <v>0</v>
      </c>
      <c r="DQ199">
        <v>0</v>
      </c>
      <c r="DR199">
        <f t="shared" si="212"/>
        <v>0</v>
      </c>
      <c r="DS199">
        <v>0</v>
      </c>
      <c r="DT199">
        <f t="shared" si="213"/>
        <v>0</v>
      </c>
      <c r="DU199">
        <v>0</v>
      </c>
      <c r="DV199">
        <f t="shared" si="214"/>
        <v>0</v>
      </c>
      <c r="DW199">
        <v>0</v>
      </c>
      <c r="DX199">
        <f t="shared" si="215"/>
        <v>0</v>
      </c>
      <c r="DY199">
        <v>0</v>
      </c>
      <c r="DZ199">
        <f t="shared" si="216"/>
        <v>0</v>
      </c>
      <c r="EA199">
        <v>0</v>
      </c>
      <c r="EB199">
        <f t="shared" si="217"/>
        <v>0</v>
      </c>
      <c r="EC199">
        <v>0</v>
      </c>
      <c r="ED199">
        <f t="shared" si="218"/>
        <v>0</v>
      </c>
      <c r="EE199">
        <v>0</v>
      </c>
      <c r="EF199">
        <f t="shared" si="219"/>
        <v>0</v>
      </c>
      <c r="EG199">
        <v>0</v>
      </c>
      <c r="EH199">
        <f t="shared" si="220"/>
        <v>0</v>
      </c>
      <c r="EI199">
        <v>0</v>
      </c>
      <c r="EJ199">
        <f t="shared" si="221"/>
        <v>0</v>
      </c>
      <c r="EK199">
        <v>0</v>
      </c>
      <c r="EL199">
        <f t="shared" si="222"/>
        <v>0</v>
      </c>
      <c r="EM199">
        <v>0</v>
      </c>
      <c r="EN199">
        <f t="shared" si="223"/>
        <v>0</v>
      </c>
      <c r="EO199">
        <v>0</v>
      </c>
      <c r="EP199">
        <f t="shared" si="224"/>
        <v>0</v>
      </c>
      <c r="EQ199">
        <v>0</v>
      </c>
      <c r="ER199">
        <f t="shared" si="225"/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 s="3" t="s">
        <v>587</v>
      </c>
      <c r="FF199" t="s">
        <v>588</v>
      </c>
    </row>
    <row r="200" spans="1:162" x14ac:dyDescent="0.45">
      <c r="A200">
        <v>199</v>
      </c>
      <c r="B200" t="s">
        <v>368</v>
      </c>
      <c r="C200" t="s">
        <v>408</v>
      </c>
      <c r="D200" t="s">
        <v>585</v>
      </c>
      <c r="E200" t="s">
        <v>589</v>
      </c>
      <c r="F200" s="2">
        <v>0</v>
      </c>
      <c r="G200">
        <f t="shared" si="227"/>
        <v>692.5</v>
      </c>
      <c r="H200">
        <f t="shared" si="174"/>
        <v>1811</v>
      </c>
      <c r="I200">
        <v>699.8</v>
      </c>
      <c r="J200" s="2">
        <f t="shared" si="226"/>
        <v>0.38641634456101598</v>
      </c>
      <c r="K200">
        <v>2E-3</v>
      </c>
      <c r="L200" t="s">
        <v>38</v>
      </c>
      <c r="M200">
        <v>0</v>
      </c>
      <c r="N200">
        <f t="shared" si="176"/>
        <v>0</v>
      </c>
      <c r="O200">
        <v>0</v>
      </c>
      <c r="P200">
        <f t="shared" si="177"/>
        <v>0</v>
      </c>
      <c r="Q200">
        <v>0</v>
      </c>
      <c r="R200">
        <f t="shared" si="178"/>
        <v>0</v>
      </c>
      <c r="S200">
        <v>0</v>
      </c>
      <c r="T200">
        <f t="shared" si="179"/>
        <v>0</v>
      </c>
      <c r="U200">
        <v>0</v>
      </c>
      <c r="V200">
        <f t="shared" si="180"/>
        <v>0</v>
      </c>
      <c r="W200">
        <v>0</v>
      </c>
      <c r="X200">
        <f t="shared" si="181"/>
        <v>0</v>
      </c>
      <c r="Y200">
        <v>0</v>
      </c>
      <c r="Z200">
        <f t="shared" si="182"/>
        <v>0</v>
      </c>
      <c r="AA200">
        <v>0</v>
      </c>
      <c r="AB200">
        <f t="shared" si="183"/>
        <v>0</v>
      </c>
      <c r="AC200">
        <f t="shared" si="175"/>
        <v>99.13</v>
      </c>
      <c r="AD200">
        <f t="shared" si="184"/>
        <v>0.96079112191397487</v>
      </c>
      <c r="AE200">
        <v>0.87</v>
      </c>
      <c r="AF200">
        <f t="shared" si="185"/>
        <v>3.9208878086025148E-2</v>
      </c>
      <c r="AG200">
        <v>0</v>
      </c>
      <c r="AH200">
        <f t="shared" si="186"/>
        <v>0</v>
      </c>
      <c r="AI200">
        <v>0</v>
      </c>
      <c r="AJ200">
        <f t="shared" si="187"/>
        <v>0</v>
      </c>
      <c r="AK200">
        <v>0</v>
      </c>
      <c r="AL200">
        <f t="shared" si="188"/>
        <v>0</v>
      </c>
      <c r="AM200">
        <v>0</v>
      </c>
      <c r="AN200">
        <f t="shared" si="189"/>
        <v>0</v>
      </c>
      <c r="AO200">
        <v>0</v>
      </c>
      <c r="AP200">
        <f t="shared" si="190"/>
        <v>0</v>
      </c>
      <c r="AQ200">
        <v>0</v>
      </c>
      <c r="AR200">
        <f t="shared" si="191"/>
        <v>0</v>
      </c>
      <c r="AS200">
        <v>0</v>
      </c>
      <c r="AT200">
        <f t="shared" si="192"/>
        <v>0</v>
      </c>
      <c r="AU200">
        <v>0</v>
      </c>
      <c r="AV200">
        <f t="shared" si="193"/>
        <v>0</v>
      </c>
      <c r="AW200">
        <v>0</v>
      </c>
      <c r="AX200">
        <f t="shared" si="194"/>
        <v>0</v>
      </c>
      <c r="AY200">
        <v>0</v>
      </c>
      <c r="AZ200">
        <f t="shared" si="195"/>
        <v>0</v>
      </c>
      <c r="BA200">
        <v>0</v>
      </c>
      <c r="BB200">
        <f t="shared" si="196"/>
        <v>0</v>
      </c>
      <c r="BC200">
        <v>0</v>
      </c>
      <c r="BD200">
        <f t="shared" si="197"/>
        <v>0</v>
      </c>
      <c r="BE200">
        <v>0</v>
      </c>
      <c r="BF200">
        <f t="shared" si="198"/>
        <v>0</v>
      </c>
      <c r="BG200">
        <v>0</v>
      </c>
      <c r="BH200">
        <f t="shared" si="199"/>
        <v>0</v>
      </c>
      <c r="BI200">
        <v>0</v>
      </c>
      <c r="BJ200">
        <f t="shared" si="200"/>
        <v>0</v>
      </c>
      <c r="BK200">
        <v>0</v>
      </c>
      <c r="BL200">
        <f t="shared" si="201"/>
        <v>0</v>
      </c>
      <c r="BM200">
        <v>0</v>
      </c>
      <c r="BN200">
        <f t="shared" si="202"/>
        <v>0</v>
      </c>
      <c r="BO200">
        <v>0</v>
      </c>
      <c r="BP200">
        <f t="shared" si="203"/>
        <v>0</v>
      </c>
      <c r="BQ200">
        <v>0</v>
      </c>
      <c r="BR200">
        <f t="shared" si="204"/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f t="shared" si="205"/>
        <v>0</v>
      </c>
      <c r="DE200">
        <v>0</v>
      </c>
      <c r="DF200">
        <f t="shared" si="206"/>
        <v>0</v>
      </c>
      <c r="DG200">
        <v>0</v>
      </c>
      <c r="DH200">
        <f t="shared" si="207"/>
        <v>0</v>
      </c>
      <c r="DI200">
        <v>100</v>
      </c>
      <c r="DJ200">
        <f t="shared" si="208"/>
        <v>1</v>
      </c>
      <c r="DK200">
        <v>0</v>
      </c>
      <c r="DL200">
        <f t="shared" si="209"/>
        <v>0</v>
      </c>
      <c r="DM200">
        <v>0</v>
      </c>
      <c r="DN200">
        <f t="shared" si="210"/>
        <v>0</v>
      </c>
      <c r="DO200">
        <v>0</v>
      </c>
      <c r="DP200">
        <f t="shared" si="211"/>
        <v>0</v>
      </c>
      <c r="DQ200">
        <v>0</v>
      </c>
      <c r="DR200">
        <f t="shared" si="212"/>
        <v>0</v>
      </c>
      <c r="DS200">
        <v>0</v>
      </c>
      <c r="DT200">
        <f t="shared" si="213"/>
        <v>0</v>
      </c>
      <c r="DU200">
        <v>0</v>
      </c>
      <c r="DV200">
        <f t="shared" si="214"/>
        <v>0</v>
      </c>
      <c r="DW200">
        <v>0</v>
      </c>
      <c r="DX200">
        <f t="shared" si="215"/>
        <v>0</v>
      </c>
      <c r="DY200">
        <v>0</v>
      </c>
      <c r="DZ200">
        <f t="shared" si="216"/>
        <v>0</v>
      </c>
      <c r="EA200">
        <v>0</v>
      </c>
      <c r="EB200">
        <f t="shared" si="217"/>
        <v>0</v>
      </c>
      <c r="EC200">
        <v>0</v>
      </c>
      <c r="ED200">
        <f t="shared" si="218"/>
        <v>0</v>
      </c>
      <c r="EE200">
        <v>0</v>
      </c>
      <c r="EF200">
        <f t="shared" si="219"/>
        <v>0</v>
      </c>
      <c r="EG200">
        <v>0</v>
      </c>
      <c r="EH200">
        <f t="shared" si="220"/>
        <v>0</v>
      </c>
      <c r="EI200">
        <v>0</v>
      </c>
      <c r="EJ200">
        <f t="shared" si="221"/>
        <v>0</v>
      </c>
      <c r="EK200">
        <v>0</v>
      </c>
      <c r="EL200">
        <f t="shared" si="222"/>
        <v>0</v>
      </c>
      <c r="EM200">
        <v>0</v>
      </c>
      <c r="EN200">
        <f t="shared" si="223"/>
        <v>0</v>
      </c>
      <c r="EO200">
        <v>0</v>
      </c>
      <c r="EP200">
        <f t="shared" si="224"/>
        <v>0</v>
      </c>
      <c r="EQ200">
        <v>0</v>
      </c>
      <c r="ER200">
        <f t="shared" si="225"/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 s="3" t="s">
        <v>587</v>
      </c>
      <c r="FF200" t="s">
        <v>588</v>
      </c>
    </row>
    <row r="201" spans="1:162" x14ac:dyDescent="0.45">
      <c r="A201">
        <v>200</v>
      </c>
      <c r="B201" t="s">
        <v>368</v>
      </c>
      <c r="C201" t="s">
        <v>408</v>
      </c>
      <c r="D201" t="s">
        <v>585</v>
      </c>
      <c r="E201" t="s">
        <v>589</v>
      </c>
      <c r="F201" s="2">
        <v>0</v>
      </c>
      <c r="G201">
        <f t="shared" si="227"/>
        <v>692.5</v>
      </c>
      <c r="H201">
        <f t="shared" si="174"/>
        <v>1811</v>
      </c>
      <c r="I201">
        <v>810.9</v>
      </c>
      <c r="J201" s="2">
        <f t="shared" si="226"/>
        <v>0.44776366648260629</v>
      </c>
      <c r="K201">
        <v>2E-3</v>
      </c>
      <c r="L201" t="s">
        <v>38</v>
      </c>
      <c r="M201">
        <v>0</v>
      </c>
      <c r="N201">
        <f t="shared" si="176"/>
        <v>0</v>
      </c>
      <c r="O201">
        <v>0</v>
      </c>
      <c r="P201">
        <f t="shared" si="177"/>
        <v>0</v>
      </c>
      <c r="Q201">
        <v>0</v>
      </c>
      <c r="R201">
        <f t="shared" si="178"/>
        <v>0</v>
      </c>
      <c r="S201">
        <v>0</v>
      </c>
      <c r="T201">
        <f t="shared" si="179"/>
        <v>0</v>
      </c>
      <c r="U201">
        <v>0</v>
      </c>
      <c r="V201">
        <f t="shared" si="180"/>
        <v>0</v>
      </c>
      <c r="W201">
        <v>0</v>
      </c>
      <c r="X201">
        <f t="shared" si="181"/>
        <v>0</v>
      </c>
      <c r="Y201">
        <v>0</v>
      </c>
      <c r="Z201">
        <f t="shared" si="182"/>
        <v>0</v>
      </c>
      <c r="AA201">
        <v>0</v>
      </c>
      <c r="AB201">
        <f t="shared" si="183"/>
        <v>0</v>
      </c>
      <c r="AC201">
        <f t="shared" si="175"/>
        <v>99.13</v>
      </c>
      <c r="AD201">
        <f t="shared" si="184"/>
        <v>0.96079112191397487</v>
      </c>
      <c r="AE201">
        <v>0.87</v>
      </c>
      <c r="AF201">
        <f t="shared" si="185"/>
        <v>3.9208878086025148E-2</v>
      </c>
      <c r="AG201">
        <v>0</v>
      </c>
      <c r="AH201">
        <f t="shared" si="186"/>
        <v>0</v>
      </c>
      <c r="AI201">
        <v>0</v>
      </c>
      <c r="AJ201">
        <f t="shared" si="187"/>
        <v>0</v>
      </c>
      <c r="AK201">
        <v>0</v>
      </c>
      <c r="AL201">
        <f t="shared" si="188"/>
        <v>0</v>
      </c>
      <c r="AM201">
        <v>0</v>
      </c>
      <c r="AN201">
        <f t="shared" si="189"/>
        <v>0</v>
      </c>
      <c r="AO201">
        <v>0</v>
      </c>
      <c r="AP201">
        <f t="shared" si="190"/>
        <v>0</v>
      </c>
      <c r="AQ201">
        <v>0</v>
      </c>
      <c r="AR201">
        <f t="shared" si="191"/>
        <v>0</v>
      </c>
      <c r="AS201">
        <v>0</v>
      </c>
      <c r="AT201">
        <f t="shared" si="192"/>
        <v>0</v>
      </c>
      <c r="AU201">
        <v>0</v>
      </c>
      <c r="AV201">
        <f t="shared" si="193"/>
        <v>0</v>
      </c>
      <c r="AW201">
        <v>0</v>
      </c>
      <c r="AX201">
        <f t="shared" si="194"/>
        <v>0</v>
      </c>
      <c r="AY201">
        <v>0</v>
      </c>
      <c r="AZ201">
        <f t="shared" si="195"/>
        <v>0</v>
      </c>
      <c r="BA201">
        <v>0</v>
      </c>
      <c r="BB201">
        <f t="shared" si="196"/>
        <v>0</v>
      </c>
      <c r="BC201">
        <v>0</v>
      </c>
      <c r="BD201">
        <f t="shared" si="197"/>
        <v>0</v>
      </c>
      <c r="BE201">
        <v>0</v>
      </c>
      <c r="BF201">
        <f t="shared" si="198"/>
        <v>0</v>
      </c>
      <c r="BG201">
        <v>0</v>
      </c>
      <c r="BH201">
        <f t="shared" si="199"/>
        <v>0</v>
      </c>
      <c r="BI201">
        <v>0</v>
      </c>
      <c r="BJ201">
        <f t="shared" si="200"/>
        <v>0</v>
      </c>
      <c r="BK201">
        <v>0</v>
      </c>
      <c r="BL201">
        <f t="shared" si="201"/>
        <v>0</v>
      </c>
      <c r="BM201">
        <v>0</v>
      </c>
      <c r="BN201">
        <f t="shared" si="202"/>
        <v>0</v>
      </c>
      <c r="BO201">
        <v>0</v>
      </c>
      <c r="BP201">
        <f t="shared" si="203"/>
        <v>0</v>
      </c>
      <c r="BQ201">
        <v>0</v>
      </c>
      <c r="BR201">
        <f t="shared" si="204"/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f t="shared" si="205"/>
        <v>0</v>
      </c>
      <c r="DE201">
        <v>0</v>
      </c>
      <c r="DF201">
        <f t="shared" si="206"/>
        <v>0</v>
      </c>
      <c r="DG201">
        <v>0</v>
      </c>
      <c r="DH201">
        <f t="shared" si="207"/>
        <v>0</v>
      </c>
      <c r="DI201">
        <v>100</v>
      </c>
      <c r="DJ201">
        <f t="shared" si="208"/>
        <v>1</v>
      </c>
      <c r="DK201">
        <v>0</v>
      </c>
      <c r="DL201">
        <f t="shared" si="209"/>
        <v>0</v>
      </c>
      <c r="DM201">
        <v>0</v>
      </c>
      <c r="DN201">
        <f t="shared" si="210"/>
        <v>0</v>
      </c>
      <c r="DO201">
        <v>0</v>
      </c>
      <c r="DP201">
        <f t="shared" si="211"/>
        <v>0</v>
      </c>
      <c r="DQ201">
        <v>0</v>
      </c>
      <c r="DR201">
        <f t="shared" si="212"/>
        <v>0</v>
      </c>
      <c r="DS201">
        <v>0</v>
      </c>
      <c r="DT201">
        <f t="shared" si="213"/>
        <v>0</v>
      </c>
      <c r="DU201">
        <v>0</v>
      </c>
      <c r="DV201">
        <f t="shared" si="214"/>
        <v>0</v>
      </c>
      <c r="DW201">
        <v>0</v>
      </c>
      <c r="DX201">
        <f t="shared" si="215"/>
        <v>0</v>
      </c>
      <c r="DY201">
        <v>0</v>
      </c>
      <c r="DZ201">
        <f t="shared" si="216"/>
        <v>0</v>
      </c>
      <c r="EA201">
        <v>0</v>
      </c>
      <c r="EB201">
        <f t="shared" si="217"/>
        <v>0</v>
      </c>
      <c r="EC201">
        <v>0</v>
      </c>
      <c r="ED201">
        <f t="shared" si="218"/>
        <v>0</v>
      </c>
      <c r="EE201">
        <v>0</v>
      </c>
      <c r="EF201">
        <f t="shared" si="219"/>
        <v>0</v>
      </c>
      <c r="EG201">
        <v>0</v>
      </c>
      <c r="EH201">
        <f t="shared" si="220"/>
        <v>0</v>
      </c>
      <c r="EI201">
        <v>0</v>
      </c>
      <c r="EJ201">
        <f t="shared" si="221"/>
        <v>0</v>
      </c>
      <c r="EK201">
        <v>0</v>
      </c>
      <c r="EL201">
        <f t="shared" si="222"/>
        <v>0</v>
      </c>
      <c r="EM201">
        <v>0</v>
      </c>
      <c r="EN201">
        <f t="shared" si="223"/>
        <v>0</v>
      </c>
      <c r="EO201">
        <v>0</v>
      </c>
      <c r="EP201">
        <f t="shared" si="224"/>
        <v>0</v>
      </c>
      <c r="EQ201">
        <v>0</v>
      </c>
      <c r="ER201">
        <f t="shared" si="225"/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 s="3" t="s">
        <v>587</v>
      </c>
      <c r="FF201" t="s">
        <v>588</v>
      </c>
    </row>
    <row r="202" spans="1:162" x14ac:dyDescent="0.45">
      <c r="A202">
        <v>201</v>
      </c>
      <c r="B202" t="s">
        <v>368</v>
      </c>
      <c r="C202" t="s">
        <v>408</v>
      </c>
      <c r="D202" t="s">
        <v>585</v>
      </c>
      <c r="E202" t="s">
        <v>589</v>
      </c>
      <c r="F202" s="2">
        <v>0</v>
      </c>
      <c r="G202">
        <f t="shared" si="227"/>
        <v>692.5</v>
      </c>
      <c r="H202">
        <f t="shared" si="174"/>
        <v>1811</v>
      </c>
      <c r="I202">
        <v>922</v>
      </c>
      <c r="J202" s="2">
        <f t="shared" si="226"/>
        <v>0.50911098840419655</v>
      </c>
      <c r="K202">
        <v>2E-3</v>
      </c>
      <c r="L202" t="s">
        <v>38</v>
      </c>
      <c r="M202">
        <v>0</v>
      </c>
      <c r="N202">
        <f t="shared" si="176"/>
        <v>0</v>
      </c>
      <c r="O202">
        <v>0</v>
      </c>
      <c r="P202">
        <f t="shared" si="177"/>
        <v>0</v>
      </c>
      <c r="Q202">
        <v>0</v>
      </c>
      <c r="R202">
        <f t="shared" si="178"/>
        <v>0</v>
      </c>
      <c r="S202">
        <v>0</v>
      </c>
      <c r="T202">
        <f t="shared" si="179"/>
        <v>0</v>
      </c>
      <c r="U202">
        <v>0</v>
      </c>
      <c r="V202">
        <f t="shared" si="180"/>
        <v>0</v>
      </c>
      <c r="W202">
        <v>0</v>
      </c>
      <c r="X202">
        <f t="shared" si="181"/>
        <v>0</v>
      </c>
      <c r="Y202">
        <v>0</v>
      </c>
      <c r="Z202">
        <f t="shared" si="182"/>
        <v>0</v>
      </c>
      <c r="AA202">
        <v>0</v>
      </c>
      <c r="AB202">
        <f t="shared" si="183"/>
        <v>0</v>
      </c>
      <c r="AC202">
        <f t="shared" si="175"/>
        <v>99.13</v>
      </c>
      <c r="AD202">
        <f t="shared" si="184"/>
        <v>0.96079112191397487</v>
      </c>
      <c r="AE202">
        <v>0.87</v>
      </c>
      <c r="AF202">
        <f t="shared" si="185"/>
        <v>3.9208878086025148E-2</v>
      </c>
      <c r="AG202">
        <v>0</v>
      </c>
      <c r="AH202">
        <f t="shared" si="186"/>
        <v>0</v>
      </c>
      <c r="AI202">
        <v>0</v>
      </c>
      <c r="AJ202">
        <f t="shared" si="187"/>
        <v>0</v>
      </c>
      <c r="AK202">
        <v>0</v>
      </c>
      <c r="AL202">
        <f t="shared" si="188"/>
        <v>0</v>
      </c>
      <c r="AM202">
        <v>0</v>
      </c>
      <c r="AN202">
        <f t="shared" si="189"/>
        <v>0</v>
      </c>
      <c r="AO202">
        <v>0</v>
      </c>
      <c r="AP202">
        <f t="shared" si="190"/>
        <v>0</v>
      </c>
      <c r="AQ202">
        <v>0</v>
      </c>
      <c r="AR202">
        <f t="shared" si="191"/>
        <v>0</v>
      </c>
      <c r="AS202">
        <v>0</v>
      </c>
      <c r="AT202">
        <f t="shared" si="192"/>
        <v>0</v>
      </c>
      <c r="AU202">
        <v>0</v>
      </c>
      <c r="AV202">
        <f t="shared" si="193"/>
        <v>0</v>
      </c>
      <c r="AW202">
        <v>0</v>
      </c>
      <c r="AX202">
        <f t="shared" si="194"/>
        <v>0</v>
      </c>
      <c r="AY202">
        <v>0</v>
      </c>
      <c r="AZ202">
        <f t="shared" si="195"/>
        <v>0</v>
      </c>
      <c r="BA202">
        <v>0</v>
      </c>
      <c r="BB202">
        <f t="shared" si="196"/>
        <v>0</v>
      </c>
      <c r="BC202">
        <v>0</v>
      </c>
      <c r="BD202">
        <f t="shared" si="197"/>
        <v>0</v>
      </c>
      <c r="BE202">
        <v>0</v>
      </c>
      <c r="BF202">
        <f t="shared" si="198"/>
        <v>0</v>
      </c>
      <c r="BG202">
        <v>0</v>
      </c>
      <c r="BH202">
        <f t="shared" si="199"/>
        <v>0</v>
      </c>
      <c r="BI202">
        <v>0</v>
      </c>
      <c r="BJ202">
        <f t="shared" si="200"/>
        <v>0</v>
      </c>
      <c r="BK202">
        <v>0</v>
      </c>
      <c r="BL202">
        <f t="shared" si="201"/>
        <v>0</v>
      </c>
      <c r="BM202">
        <v>0</v>
      </c>
      <c r="BN202">
        <f t="shared" si="202"/>
        <v>0</v>
      </c>
      <c r="BO202">
        <v>0</v>
      </c>
      <c r="BP202">
        <f t="shared" si="203"/>
        <v>0</v>
      </c>
      <c r="BQ202">
        <v>0</v>
      </c>
      <c r="BR202">
        <f t="shared" si="204"/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f t="shared" si="205"/>
        <v>0</v>
      </c>
      <c r="DE202">
        <v>0</v>
      </c>
      <c r="DF202">
        <f t="shared" si="206"/>
        <v>0</v>
      </c>
      <c r="DG202">
        <v>0</v>
      </c>
      <c r="DH202">
        <f t="shared" si="207"/>
        <v>0</v>
      </c>
      <c r="DI202">
        <v>100</v>
      </c>
      <c r="DJ202">
        <f t="shared" si="208"/>
        <v>1</v>
      </c>
      <c r="DK202">
        <v>0</v>
      </c>
      <c r="DL202">
        <f t="shared" si="209"/>
        <v>0</v>
      </c>
      <c r="DM202">
        <v>0</v>
      </c>
      <c r="DN202">
        <f t="shared" si="210"/>
        <v>0</v>
      </c>
      <c r="DO202">
        <v>0</v>
      </c>
      <c r="DP202">
        <f t="shared" si="211"/>
        <v>0</v>
      </c>
      <c r="DQ202">
        <v>0</v>
      </c>
      <c r="DR202">
        <f t="shared" si="212"/>
        <v>0</v>
      </c>
      <c r="DS202">
        <v>0</v>
      </c>
      <c r="DT202">
        <f t="shared" si="213"/>
        <v>0</v>
      </c>
      <c r="DU202">
        <v>0</v>
      </c>
      <c r="DV202">
        <f t="shared" si="214"/>
        <v>0</v>
      </c>
      <c r="DW202">
        <v>0</v>
      </c>
      <c r="DX202">
        <f t="shared" si="215"/>
        <v>0</v>
      </c>
      <c r="DY202">
        <v>0</v>
      </c>
      <c r="DZ202">
        <f t="shared" si="216"/>
        <v>0</v>
      </c>
      <c r="EA202">
        <v>0</v>
      </c>
      <c r="EB202">
        <f t="shared" si="217"/>
        <v>0</v>
      </c>
      <c r="EC202">
        <v>0</v>
      </c>
      <c r="ED202">
        <f t="shared" si="218"/>
        <v>0</v>
      </c>
      <c r="EE202">
        <v>0</v>
      </c>
      <c r="EF202">
        <f t="shared" si="219"/>
        <v>0</v>
      </c>
      <c r="EG202">
        <v>0</v>
      </c>
      <c r="EH202">
        <f t="shared" si="220"/>
        <v>0</v>
      </c>
      <c r="EI202">
        <v>0</v>
      </c>
      <c r="EJ202">
        <f t="shared" si="221"/>
        <v>0</v>
      </c>
      <c r="EK202">
        <v>0</v>
      </c>
      <c r="EL202">
        <f t="shared" si="222"/>
        <v>0</v>
      </c>
      <c r="EM202">
        <v>0</v>
      </c>
      <c r="EN202">
        <f t="shared" si="223"/>
        <v>0</v>
      </c>
      <c r="EO202">
        <v>0</v>
      </c>
      <c r="EP202">
        <f t="shared" si="224"/>
        <v>0</v>
      </c>
      <c r="EQ202">
        <v>0</v>
      </c>
      <c r="ER202">
        <f t="shared" si="225"/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 s="3" t="s">
        <v>587</v>
      </c>
      <c r="FF202" t="s">
        <v>588</v>
      </c>
    </row>
    <row r="203" spans="1:162" x14ac:dyDescent="0.45">
      <c r="A203">
        <v>202</v>
      </c>
      <c r="B203" t="s">
        <v>368</v>
      </c>
      <c r="C203" t="s">
        <v>408</v>
      </c>
      <c r="D203" t="s">
        <v>585</v>
      </c>
      <c r="E203" t="s">
        <v>589</v>
      </c>
      <c r="F203" s="2">
        <v>0</v>
      </c>
      <c r="G203">
        <f t="shared" si="227"/>
        <v>692.5</v>
      </c>
      <c r="H203">
        <f t="shared" si="174"/>
        <v>1811</v>
      </c>
      <c r="I203">
        <v>1033</v>
      </c>
      <c r="J203" s="2">
        <f t="shared" si="226"/>
        <v>0.57040309221424623</v>
      </c>
      <c r="K203">
        <v>2E-3</v>
      </c>
      <c r="L203" t="s">
        <v>38</v>
      </c>
      <c r="M203">
        <v>0</v>
      </c>
      <c r="N203">
        <f t="shared" si="176"/>
        <v>0</v>
      </c>
      <c r="O203">
        <v>0</v>
      </c>
      <c r="P203">
        <f t="shared" si="177"/>
        <v>0</v>
      </c>
      <c r="Q203">
        <v>0</v>
      </c>
      <c r="R203">
        <f t="shared" si="178"/>
        <v>0</v>
      </c>
      <c r="S203">
        <v>0</v>
      </c>
      <c r="T203">
        <f t="shared" si="179"/>
        <v>0</v>
      </c>
      <c r="U203">
        <v>0</v>
      </c>
      <c r="V203">
        <f t="shared" si="180"/>
        <v>0</v>
      </c>
      <c r="W203">
        <v>0</v>
      </c>
      <c r="X203">
        <f t="shared" si="181"/>
        <v>0</v>
      </c>
      <c r="Y203">
        <v>0</v>
      </c>
      <c r="Z203">
        <f t="shared" si="182"/>
        <v>0</v>
      </c>
      <c r="AA203">
        <v>0</v>
      </c>
      <c r="AB203">
        <f t="shared" si="183"/>
        <v>0</v>
      </c>
      <c r="AC203">
        <f t="shared" si="175"/>
        <v>99.13</v>
      </c>
      <c r="AD203">
        <f t="shared" si="184"/>
        <v>0.96079112191397487</v>
      </c>
      <c r="AE203">
        <v>0.87</v>
      </c>
      <c r="AF203">
        <f t="shared" si="185"/>
        <v>3.9208878086025148E-2</v>
      </c>
      <c r="AG203">
        <v>0</v>
      </c>
      <c r="AH203">
        <f t="shared" si="186"/>
        <v>0</v>
      </c>
      <c r="AI203">
        <v>0</v>
      </c>
      <c r="AJ203">
        <f t="shared" si="187"/>
        <v>0</v>
      </c>
      <c r="AK203">
        <v>0</v>
      </c>
      <c r="AL203">
        <f t="shared" si="188"/>
        <v>0</v>
      </c>
      <c r="AM203">
        <v>0</v>
      </c>
      <c r="AN203">
        <f t="shared" si="189"/>
        <v>0</v>
      </c>
      <c r="AO203">
        <v>0</v>
      </c>
      <c r="AP203">
        <f t="shared" si="190"/>
        <v>0</v>
      </c>
      <c r="AQ203">
        <v>0</v>
      </c>
      <c r="AR203">
        <f t="shared" si="191"/>
        <v>0</v>
      </c>
      <c r="AS203">
        <v>0</v>
      </c>
      <c r="AT203">
        <f t="shared" si="192"/>
        <v>0</v>
      </c>
      <c r="AU203">
        <v>0</v>
      </c>
      <c r="AV203">
        <f t="shared" si="193"/>
        <v>0</v>
      </c>
      <c r="AW203">
        <v>0</v>
      </c>
      <c r="AX203">
        <f t="shared" si="194"/>
        <v>0</v>
      </c>
      <c r="AY203">
        <v>0</v>
      </c>
      <c r="AZ203">
        <f t="shared" si="195"/>
        <v>0</v>
      </c>
      <c r="BA203">
        <v>0</v>
      </c>
      <c r="BB203">
        <f t="shared" si="196"/>
        <v>0</v>
      </c>
      <c r="BC203">
        <v>0</v>
      </c>
      <c r="BD203">
        <f t="shared" si="197"/>
        <v>0</v>
      </c>
      <c r="BE203">
        <v>0</v>
      </c>
      <c r="BF203">
        <f t="shared" si="198"/>
        <v>0</v>
      </c>
      <c r="BG203">
        <v>0</v>
      </c>
      <c r="BH203">
        <f t="shared" si="199"/>
        <v>0</v>
      </c>
      <c r="BI203">
        <v>0</v>
      </c>
      <c r="BJ203">
        <f t="shared" si="200"/>
        <v>0</v>
      </c>
      <c r="BK203">
        <v>0</v>
      </c>
      <c r="BL203">
        <f t="shared" si="201"/>
        <v>0</v>
      </c>
      <c r="BM203">
        <v>0</v>
      </c>
      <c r="BN203">
        <f t="shared" si="202"/>
        <v>0</v>
      </c>
      <c r="BO203">
        <v>0</v>
      </c>
      <c r="BP203">
        <f t="shared" si="203"/>
        <v>0</v>
      </c>
      <c r="BQ203">
        <v>0</v>
      </c>
      <c r="BR203">
        <f t="shared" si="204"/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f t="shared" si="205"/>
        <v>0</v>
      </c>
      <c r="DE203">
        <v>0</v>
      </c>
      <c r="DF203">
        <f t="shared" si="206"/>
        <v>0</v>
      </c>
      <c r="DG203">
        <v>0</v>
      </c>
      <c r="DH203">
        <f t="shared" si="207"/>
        <v>0</v>
      </c>
      <c r="DI203">
        <v>100</v>
      </c>
      <c r="DJ203">
        <f t="shared" si="208"/>
        <v>1</v>
      </c>
      <c r="DK203">
        <v>0</v>
      </c>
      <c r="DL203">
        <f t="shared" si="209"/>
        <v>0</v>
      </c>
      <c r="DM203">
        <v>0</v>
      </c>
      <c r="DN203">
        <f t="shared" si="210"/>
        <v>0</v>
      </c>
      <c r="DO203">
        <v>0</v>
      </c>
      <c r="DP203">
        <f t="shared" si="211"/>
        <v>0</v>
      </c>
      <c r="DQ203">
        <v>0</v>
      </c>
      <c r="DR203">
        <f t="shared" si="212"/>
        <v>0</v>
      </c>
      <c r="DS203">
        <v>0</v>
      </c>
      <c r="DT203">
        <f t="shared" si="213"/>
        <v>0</v>
      </c>
      <c r="DU203">
        <v>0</v>
      </c>
      <c r="DV203">
        <f t="shared" si="214"/>
        <v>0</v>
      </c>
      <c r="DW203">
        <v>0</v>
      </c>
      <c r="DX203">
        <f t="shared" si="215"/>
        <v>0</v>
      </c>
      <c r="DY203">
        <v>0</v>
      </c>
      <c r="DZ203">
        <f t="shared" si="216"/>
        <v>0</v>
      </c>
      <c r="EA203">
        <v>0</v>
      </c>
      <c r="EB203">
        <f t="shared" si="217"/>
        <v>0</v>
      </c>
      <c r="EC203">
        <v>0</v>
      </c>
      <c r="ED203">
        <f t="shared" si="218"/>
        <v>0</v>
      </c>
      <c r="EE203">
        <v>0</v>
      </c>
      <c r="EF203">
        <f t="shared" si="219"/>
        <v>0</v>
      </c>
      <c r="EG203">
        <v>0</v>
      </c>
      <c r="EH203">
        <f t="shared" si="220"/>
        <v>0</v>
      </c>
      <c r="EI203">
        <v>0</v>
      </c>
      <c r="EJ203">
        <f t="shared" si="221"/>
        <v>0</v>
      </c>
      <c r="EK203">
        <v>0</v>
      </c>
      <c r="EL203">
        <f t="shared" si="222"/>
        <v>0</v>
      </c>
      <c r="EM203">
        <v>0</v>
      </c>
      <c r="EN203">
        <f t="shared" si="223"/>
        <v>0</v>
      </c>
      <c r="EO203">
        <v>0</v>
      </c>
      <c r="EP203">
        <f t="shared" si="224"/>
        <v>0</v>
      </c>
      <c r="EQ203">
        <v>0</v>
      </c>
      <c r="ER203">
        <f t="shared" si="225"/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 s="3" t="s">
        <v>587</v>
      </c>
      <c r="FF203" t="s">
        <v>588</v>
      </c>
    </row>
    <row r="204" spans="1:162" x14ac:dyDescent="0.45">
      <c r="A204">
        <v>203</v>
      </c>
      <c r="B204" t="s">
        <v>444</v>
      </c>
      <c r="C204" t="s">
        <v>408</v>
      </c>
      <c r="D204" t="s">
        <v>590</v>
      </c>
      <c r="E204" t="s">
        <v>591</v>
      </c>
      <c r="F204" s="2">
        <v>0</v>
      </c>
      <c r="G204">
        <f t="shared" si="227"/>
        <v>692.5</v>
      </c>
      <c r="H204">
        <v>1673</v>
      </c>
      <c r="I204">
        <v>699.8</v>
      </c>
      <c r="J204" s="2">
        <f t="shared" si="226"/>
        <v>0.41829049611476388</v>
      </c>
      <c r="K204">
        <v>2E-3</v>
      </c>
      <c r="L204" t="s">
        <v>64</v>
      </c>
      <c r="M204">
        <v>0</v>
      </c>
      <c r="N204">
        <f t="shared" si="176"/>
        <v>0</v>
      </c>
      <c r="O204">
        <v>0</v>
      </c>
      <c r="P204">
        <f t="shared" si="177"/>
        <v>0</v>
      </c>
      <c r="Q204">
        <v>9</v>
      </c>
      <c r="R204">
        <f t="shared" si="178"/>
        <v>6.6124662405030454E-2</v>
      </c>
      <c r="S204">
        <v>1.25</v>
      </c>
      <c r="T204">
        <f t="shared" si="179"/>
        <v>9.8117707951676202E-3</v>
      </c>
      <c r="U204">
        <v>0</v>
      </c>
      <c r="V204">
        <f t="shared" si="180"/>
        <v>0</v>
      </c>
      <c r="W204">
        <v>0</v>
      </c>
      <c r="X204">
        <f t="shared" si="181"/>
        <v>0</v>
      </c>
      <c r="Y204">
        <v>0</v>
      </c>
      <c r="Z204">
        <f t="shared" si="182"/>
        <v>0</v>
      </c>
      <c r="AA204">
        <v>0</v>
      </c>
      <c r="AB204">
        <f t="shared" si="183"/>
        <v>0</v>
      </c>
      <c r="AC204">
        <f t="shared" si="175"/>
        <v>98.61</v>
      </c>
      <c r="AD204">
        <f t="shared" si="184"/>
        <v>0.76145964144483391</v>
      </c>
      <c r="AE204">
        <v>0.14000000000000001</v>
      </c>
      <c r="AF204">
        <f t="shared" si="185"/>
        <v>5.0268422282956629E-3</v>
      </c>
      <c r="AG204">
        <v>0</v>
      </c>
      <c r="AH204">
        <f t="shared" si="186"/>
        <v>0</v>
      </c>
      <c r="AI204">
        <v>0</v>
      </c>
      <c r="AJ204">
        <f t="shared" si="187"/>
        <v>0</v>
      </c>
      <c r="AK204">
        <v>0</v>
      </c>
      <c r="AL204">
        <f t="shared" si="188"/>
        <v>0</v>
      </c>
      <c r="AM204">
        <v>19</v>
      </c>
      <c r="AN204">
        <f t="shared" si="189"/>
        <v>0.15757708312667229</v>
      </c>
      <c r="AO204">
        <v>0</v>
      </c>
      <c r="AP204">
        <f t="shared" si="190"/>
        <v>0</v>
      </c>
      <c r="AQ204">
        <v>0</v>
      </c>
      <c r="AR204">
        <f t="shared" si="191"/>
        <v>0</v>
      </c>
      <c r="AS204">
        <v>0</v>
      </c>
      <c r="AT204">
        <f t="shared" si="192"/>
        <v>0</v>
      </c>
      <c r="AU204">
        <v>0</v>
      </c>
      <c r="AV204">
        <f t="shared" si="193"/>
        <v>0</v>
      </c>
      <c r="AW204">
        <v>0</v>
      </c>
      <c r="AX204">
        <f t="shared" si="194"/>
        <v>0</v>
      </c>
      <c r="AY204">
        <v>0</v>
      </c>
      <c r="AZ204">
        <f t="shared" si="195"/>
        <v>0</v>
      </c>
      <c r="BA204">
        <v>0</v>
      </c>
      <c r="BB204">
        <f t="shared" si="196"/>
        <v>0</v>
      </c>
      <c r="BC204">
        <v>0</v>
      </c>
      <c r="BD204">
        <f t="shared" si="197"/>
        <v>0</v>
      </c>
      <c r="BE204">
        <v>0</v>
      </c>
      <c r="BF204">
        <f t="shared" si="198"/>
        <v>0</v>
      </c>
      <c r="BG204">
        <v>0</v>
      </c>
      <c r="BH204">
        <f t="shared" si="199"/>
        <v>0</v>
      </c>
      <c r="BI204">
        <v>0</v>
      </c>
      <c r="BJ204">
        <f t="shared" si="200"/>
        <v>0</v>
      </c>
      <c r="BK204">
        <v>0</v>
      </c>
      <c r="BL204">
        <f t="shared" si="201"/>
        <v>0</v>
      </c>
      <c r="BM204">
        <v>0</v>
      </c>
      <c r="BN204">
        <f t="shared" si="202"/>
        <v>0</v>
      </c>
      <c r="BO204">
        <v>0</v>
      </c>
      <c r="BP204">
        <f t="shared" si="203"/>
        <v>0</v>
      </c>
      <c r="BQ204">
        <v>0</v>
      </c>
      <c r="BR204">
        <f t="shared" si="204"/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f t="shared" si="205"/>
        <v>0</v>
      </c>
      <c r="DE204">
        <v>0</v>
      </c>
      <c r="DF204">
        <f t="shared" si="206"/>
        <v>0</v>
      </c>
      <c r="DG204">
        <v>0</v>
      </c>
      <c r="DH204">
        <f t="shared" si="207"/>
        <v>0</v>
      </c>
      <c r="DI204">
        <v>100</v>
      </c>
      <c r="DJ204">
        <f t="shared" si="208"/>
        <v>1</v>
      </c>
      <c r="DK204">
        <v>0</v>
      </c>
      <c r="DL204">
        <f t="shared" si="209"/>
        <v>0</v>
      </c>
      <c r="DM204">
        <v>0</v>
      </c>
      <c r="DN204">
        <f t="shared" si="210"/>
        <v>0</v>
      </c>
      <c r="DO204">
        <v>0</v>
      </c>
      <c r="DP204">
        <f t="shared" si="211"/>
        <v>0</v>
      </c>
      <c r="DQ204">
        <v>0</v>
      </c>
      <c r="DR204">
        <f t="shared" si="212"/>
        <v>0</v>
      </c>
      <c r="DS204">
        <v>0</v>
      </c>
      <c r="DT204">
        <f t="shared" si="213"/>
        <v>0</v>
      </c>
      <c r="DU204">
        <v>0</v>
      </c>
      <c r="DV204">
        <f t="shared" si="214"/>
        <v>0</v>
      </c>
      <c r="DW204">
        <v>0</v>
      </c>
      <c r="DX204">
        <f t="shared" si="215"/>
        <v>0</v>
      </c>
      <c r="DY204">
        <v>0</v>
      </c>
      <c r="DZ204">
        <f t="shared" si="216"/>
        <v>0</v>
      </c>
      <c r="EA204">
        <v>0</v>
      </c>
      <c r="EB204">
        <f t="shared" si="217"/>
        <v>0</v>
      </c>
      <c r="EC204">
        <v>0</v>
      </c>
      <c r="ED204">
        <f t="shared" si="218"/>
        <v>0</v>
      </c>
      <c r="EE204">
        <v>0</v>
      </c>
      <c r="EF204">
        <f t="shared" si="219"/>
        <v>0</v>
      </c>
      <c r="EG204">
        <v>0</v>
      </c>
      <c r="EH204">
        <f t="shared" si="220"/>
        <v>0</v>
      </c>
      <c r="EI204">
        <v>0</v>
      </c>
      <c r="EJ204">
        <f t="shared" si="221"/>
        <v>0</v>
      </c>
      <c r="EK204">
        <v>0</v>
      </c>
      <c r="EL204">
        <f t="shared" si="222"/>
        <v>0</v>
      </c>
      <c r="EM204">
        <v>0</v>
      </c>
      <c r="EN204">
        <f t="shared" si="223"/>
        <v>0</v>
      </c>
      <c r="EO204">
        <v>0</v>
      </c>
      <c r="EP204">
        <f t="shared" si="224"/>
        <v>0</v>
      </c>
      <c r="EQ204">
        <v>0</v>
      </c>
      <c r="ER204">
        <f t="shared" si="225"/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 s="3" t="s">
        <v>587</v>
      </c>
      <c r="FF204" t="s">
        <v>588</v>
      </c>
    </row>
    <row r="205" spans="1:162" x14ac:dyDescent="0.45">
      <c r="A205">
        <v>204</v>
      </c>
      <c r="B205" t="s">
        <v>444</v>
      </c>
      <c r="C205" t="s">
        <v>408</v>
      </c>
      <c r="D205" t="s">
        <v>590</v>
      </c>
      <c r="E205" t="s">
        <v>591</v>
      </c>
      <c r="F205" s="2">
        <v>0</v>
      </c>
      <c r="G205">
        <f t="shared" si="227"/>
        <v>692.5</v>
      </c>
      <c r="H205">
        <v>1673</v>
      </c>
      <c r="I205">
        <v>810.9</v>
      </c>
      <c r="J205" s="2">
        <f t="shared" si="226"/>
        <v>0.48469814704124325</v>
      </c>
      <c r="K205">
        <v>2E-3</v>
      </c>
      <c r="L205" t="s">
        <v>64</v>
      </c>
      <c r="M205">
        <v>0</v>
      </c>
      <c r="N205">
        <f t="shared" si="176"/>
        <v>0</v>
      </c>
      <c r="O205">
        <v>0</v>
      </c>
      <c r="P205">
        <f t="shared" si="177"/>
        <v>0</v>
      </c>
      <c r="Q205">
        <v>9</v>
      </c>
      <c r="R205">
        <f t="shared" si="178"/>
        <v>6.6124662405030454E-2</v>
      </c>
      <c r="S205">
        <v>1.25</v>
      </c>
      <c r="T205">
        <f t="shared" si="179"/>
        <v>9.8117707951676202E-3</v>
      </c>
      <c r="U205">
        <v>0</v>
      </c>
      <c r="V205">
        <f t="shared" si="180"/>
        <v>0</v>
      </c>
      <c r="W205">
        <v>0</v>
      </c>
      <c r="X205">
        <f t="shared" si="181"/>
        <v>0</v>
      </c>
      <c r="Y205">
        <v>0</v>
      </c>
      <c r="Z205">
        <f t="shared" si="182"/>
        <v>0</v>
      </c>
      <c r="AA205">
        <v>0</v>
      </c>
      <c r="AB205">
        <f t="shared" si="183"/>
        <v>0</v>
      </c>
      <c r="AC205">
        <f t="shared" si="175"/>
        <v>98.61</v>
      </c>
      <c r="AD205">
        <f t="shared" si="184"/>
        <v>0.76145964144483391</v>
      </c>
      <c r="AE205">
        <v>0.14000000000000001</v>
      </c>
      <c r="AF205">
        <f t="shared" si="185"/>
        <v>5.0268422282956629E-3</v>
      </c>
      <c r="AG205">
        <v>0</v>
      </c>
      <c r="AH205">
        <f t="shared" si="186"/>
        <v>0</v>
      </c>
      <c r="AI205">
        <v>0</v>
      </c>
      <c r="AJ205">
        <f t="shared" si="187"/>
        <v>0</v>
      </c>
      <c r="AK205">
        <v>0</v>
      </c>
      <c r="AL205">
        <f t="shared" si="188"/>
        <v>0</v>
      </c>
      <c r="AM205">
        <v>19</v>
      </c>
      <c r="AN205">
        <f t="shared" si="189"/>
        <v>0.15757708312667229</v>
      </c>
      <c r="AO205">
        <v>0</v>
      </c>
      <c r="AP205">
        <f t="shared" si="190"/>
        <v>0</v>
      </c>
      <c r="AQ205">
        <v>0</v>
      </c>
      <c r="AR205">
        <f t="shared" si="191"/>
        <v>0</v>
      </c>
      <c r="AS205">
        <v>0</v>
      </c>
      <c r="AT205">
        <f t="shared" si="192"/>
        <v>0</v>
      </c>
      <c r="AU205">
        <v>0</v>
      </c>
      <c r="AV205">
        <f t="shared" si="193"/>
        <v>0</v>
      </c>
      <c r="AW205">
        <v>0</v>
      </c>
      <c r="AX205">
        <f t="shared" si="194"/>
        <v>0</v>
      </c>
      <c r="AY205">
        <v>0</v>
      </c>
      <c r="AZ205">
        <f t="shared" si="195"/>
        <v>0</v>
      </c>
      <c r="BA205">
        <v>0</v>
      </c>
      <c r="BB205">
        <f t="shared" si="196"/>
        <v>0</v>
      </c>
      <c r="BC205">
        <v>0</v>
      </c>
      <c r="BD205">
        <f t="shared" si="197"/>
        <v>0</v>
      </c>
      <c r="BE205">
        <v>0</v>
      </c>
      <c r="BF205">
        <f t="shared" si="198"/>
        <v>0</v>
      </c>
      <c r="BG205">
        <v>0</v>
      </c>
      <c r="BH205">
        <f t="shared" si="199"/>
        <v>0</v>
      </c>
      <c r="BI205">
        <v>0</v>
      </c>
      <c r="BJ205">
        <f t="shared" si="200"/>
        <v>0</v>
      </c>
      <c r="BK205">
        <v>0</v>
      </c>
      <c r="BL205">
        <f t="shared" si="201"/>
        <v>0</v>
      </c>
      <c r="BM205">
        <v>0</v>
      </c>
      <c r="BN205">
        <f t="shared" si="202"/>
        <v>0</v>
      </c>
      <c r="BO205">
        <v>0</v>
      </c>
      <c r="BP205">
        <f t="shared" si="203"/>
        <v>0</v>
      </c>
      <c r="BQ205">
        <v>0</v>
      </c>
      <c r="BR205">
        <f t="shared" si="204"/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f t="shared" si="205"/>
        <v>0</v>
      </c>
      <c r="DE205">
        <v>0</v>
      </c>
      <c r="DF205">
        <f t="shared" si="206"/>
        <v>0</v>
      </c>
      <c r="DG205">
        <v>0</v>
      </c>
      <c r="DH205">
        <f t="shared" si="207"/>
        <v>0</v>
      </c>
      <c r="DI205">
        <v>100</v>
      </c>
      <c r="DJ205">
        <f t="shared" si="208"/>
        <v>1</v>
      </c>
      <c r="DK205">
        <v>0</v>
      </c>
      <c r="DL205">
        <f t="shared" si="209"/>
        <v>0</v>
      </c>
      <c r="DM205">
        <v>0</v>
      </c>
      <c r="DN205">
        <f t="shared" si="210"/>
        <v>0</v>
      </c>
      <c r="DO205">
        <v>0</v>
      </c>
      <c r="DP205">
        <f t="shared" si="211"/>
        <v>0</v>
      </c>
      <c r="DQ205">
        <v>0</v>
      </c>
      <c r="DR205">
        <f t="shared" si="212"/>
        <v>0</v>
      </c>
      <c r="DS205">
        <v>0</v>
      </c>
      <c r="DT205">
        <f t="shared" si="213"/>
        <v>0</v>
      </c>
      <c r="DU205">
        <v>0</v>
      </c>
      <c r="DV205">
        <f t="shared" si="214"/>
        <v>0</v>
      </c>
      <c r="DW205">
        <v>0</v>
      </c>
      <c r="DX205">
        <f t="shared" si="215"/>
        <v>0</v>
      </c>
      <c r="DY205">
        <v>0</v>
      </c>
      <c r="DZ205">
        <f t="shared" si="216"/>
        <v>0</v>
      </c>
      <c r="EA205">
        <v>0</v>
      </c>
      <c r="EB205">
        <f t="shared" si="217"/>
        <v>0</v>
      </c>
      <c r="EC205">
        <v>0</v>
      </c>
      <c r="ED205">
        <f t="shared" si="218"/>
        <v>0</v>
      </c>
      <c r="EE205">
        <v>0</v>
      </c>
      <c r="EF205">
        <f t="shared" si="219"/>
        <v>0</v>
      </c>
      <c r="EG205">
        <v>0</v>
      </c>
      <c r="EH205">
        <f t="shared" si="220"/>
        <v>0</v>
      </c>
      <c r="EI205">
        <v>0</v>
      </c>
      <c r="EJ205">
        <f t="shared" si="221"/>
        <v>0</v>
      </c>
      <c r="EK205">
        <v>0</v>
      </c>
      <c r="EL205">
        <f t="shared" si="222"/>
        <v>0</v>
      </c>
      <c r="EM205">
        <v>0</v>
      </c>
      <c r="EN205">
        <f t="shared" si="223"/>
        <v>0</v>
      </c>
      <c r="EO205">
        <v>0</v>
      </c>
      <c r="EP205">
        <f t="shared" si="224"/>
        <v>0</v>
      </c>
      <c r="EQ205">
        <v>0</v>
      </c>
      <c r="ER205">
        <f t="shared" si="225"/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 s="3" t="s">
        <v>587</v>
      </c>
      <c r="FF205" t="s">
        <v>588</v>
      </c>
    </row>
    <row r="206" spans="1:162" x14ac:dyDescent="0.45">
      <c r="A206">
        <v>205</v>
      </c>
      <c r="B206" t="s">
        <v>444</v>
      </c>
      <c r="C206" t="s">
        <v>408</v>
      </c>
      <c r="D206" t="s">
        <v>590</v>
      </c>
      <c r="E206" t="s">
        <v>591</v>
      </c>
      <c r="F206" s="2">
        <v>3</v>
      </c>
      <c r="G206">
        <f t="shared" si="227"/>
        <v>692.5</v>
      </c>
      <c r="H206">
        <v>1673</v>
      </c>
      <c r="I206">
        <v>922</v>
      </c>
      <c r="J206" s="2">
        <f t="shared" si="226"/>
        <v>0.55110579796772263</v>
      </c>
      <c r="K206">
        <v>2E-3</v>
      </c>
      <c r="L206" t="s">
        <v>64</v>
      </c>
      <c r="M206">
        <v>0</v>
      </c>
      <c r="N206">
        <f t="shared" si="176"/>
        <v>0</v>
      </c>
      <c r="O206">
        <v>0</v>
      </c>
      <c r="P206">
        <f t="shared" si="177"/>
        <v>0</v>
      </c>
      <c r="Q206">
        <v>9</v>
      </c>
      <c r="R206">
        <f t="shared" si="178"/>
        <v>6.6124662405030454E-2</v>
      </c>
      <c r="S206">
        <v>1.25</v>
      </c>
      <c r="T206">
        <f t="shared" si="179"/>
        <v>9.8117707951676202E-3</v>
      </c>
      <c r="U206">
        <v>0</v>
      </c>
      <c r="V206">
        <f t="shared" si="180"/>
        <v>0</v>
      </c>
      <c r="W206">
        <v>0</v>
      </c>
      <c r="X206">
        <f t="shared" si="181"/>
        <v>0</v>
      </c>
      <c r="Y206">
        <v>0</v>
      </c>
      <c r="Z206">
        <f t="shared" si="182"/>
        <v>0</v>
      </c>
      <c r="AA206">
        <v>0</v>
      </c>
      <c r="AB206">
        <f t="shared" si="183"/>
        <v>0</v>
      </c>
      <c r="AC206">
        <f t="shared" si="175"/>
        <v>98.61</v>
      </c>
      <c r="AD206">
        <f t="shared" si="184"/>
        <v>0.76145964144483391</v>
      </c>
      <c r="AE206">
        <v>0.14000000000000001</v>
      </c>
      <c r="AF206">
        <f t="shared" si="185"/>
        <v>5.0268422282956629E-3</v>
      </c>
      <c r="AG206">
        <v>0</v>
      </c>
      <c r="AH206">
        <f t="shared" si="186"/>
        <v>0</v>
      </c>
      <c r="AI206">
        <v>0</v>
      </c>
      <c r="AJ206">
        <f t="shared" si="187"/>
        <v>0</v>
      </c>
      <c r="AK206">
        <v>0</v>
      </c>
      <c r="AL206">
        <f t="shared" si="188"/>
        <v>0</v>
      </c>
      <c r="AM206">
        <v>19</v>
      </c>
      <c r="AN206">
        <f t="shared" si="189"/>
        <v>0.15757708312667229</v>
      </c>
      <c r="AO206">
        <v>0</v>
      </c>
      <c r="AP206">
        <f t="shared" si="190"/>
        <v>0</v>
      </c>
      <c r="AQ206">
        <v>0</v>
      </c>
      <c r="AR206">
        <f t="shared" si="191"/>
        <v>0</v>
      </c>
      <c r="AS206">
        <v>0</v>
      </c>
      <c r="AT206">
        <f t="shared" si="192"/>
        <v>0</v>
      </c>
      <c r="AU206">
        <v>0</v>
      </c>
      <c r="AV206">
        <f t="shared" si="193"/>
        <v>0</v>
      </c>
      <c r="AW206">
        <v>0</v>
      </c>
      <c r="AX206">
        <f t="shared" si="194"/>
        <v>0</v>
      </c>
      <c r="AY206">
        <v>0</v>
      </c>
      <c r="AZ206">
        <f t="shared" si="195"/>
        <v>0</v>
      </c>
      <c r="BA206">
        <v>0</v>
      </c>
      <c r="BB206">
        <f t="shared" si="196"/>
        <v>0</v>
      </c>
      <c r="BC206">
        <v>0</v>
      </c>
      <c r="BD206">
        <f t="shared" si="197"/>
        <v>0</v>
      </c>
      <c r="BE206">
        <v>0</v>
      </c>
      <c r="BF206">
        <f t="shared" si="198"/>
        <v>0</v>
      </c>
      <c r="BG206">
        <v>0</v>
      </c>
      <c r="BH206">
        <f t="shared" si="199"/>
        <v>0</v>
      </c>
      <c r="BI206">
        <v>0</v>
      </c>
      <c r="BJ206">
        <f t="shared" si="200"/>
        <v>0</v>
      </c>
      <c r="BK206">
        <v>0</v>
      </c>
      <c r="BL206">
        <f t="shared" si="201"/>
        <v>0</v>
      </c>
      <c r="BM206">
        <v>0</v>
      </c>
      <c r="BN206">
        <f t="shared" si="202"/>
        <v>0</v>
      </c>
      <c r="BO206">
        <v>0</v>
      </c>
      <c r="BP206">
        <f t="shared" si="203"/>
        <v>0</v>
      </c>
      <c r="BQ206">
        <v>0</v>
      </c>
      <c r="BR206">
        <f t="shared" si="204"/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f t="shared" si="205"/>
        <v>0</v>
      </c>
      <c r="DE206">
        <v>0</v>
      </c>
      <c r="DF206">
        <f t="shared" si="206"/>
        <v>0</v>
      </c>
      <c r="DG206">
        <v>0</v>
      </c>
      <c r="DH206">
        <f t="shared" si="207"/>
        <v>0</v>
      </c>
      <c r="DI206">
        <v>100</v>
      </c>
      <c r="DJ206">
        <f t="shared" si="208"/>
        <v>1</v>
      </c>
      <c r="DK206">
        <v>0</v>
      </c>
      <c r="DL206">
        <f t="shared" si="209"/>
        <v>0</v>
      </c>
      <c r="DM206">
        <v>0</v>
      </c>
      <c r="DN206">
        <f t="shared" si="210"/>
        <v>0</v>
      </c>
      <c r="DO206">
        <v>0</v>
      </c>
      <c r="DP206">
        <f t="shared" si="211"/>
        <v>0</v>
      </c>
      <c r="DQ206">
        <v>0</v>
      </c>
      <c r="DR206">
        <f t="shared" si="212"/>
        <v>0</v>
      </c>
      <c r="DS206">
        <v>0</v>
      </c>
      <c r="DT206">
        <f t="shared" si="213"/>
        <v>0</v>
      </c>
      <c r="DU206">
        <v>0</v>
      </c>
      <c r="DV206">
        <f t="shared" si="214"/>
        <v>0</v>
      </c>
      <c r="DW206">
        <v>0</v>
      </c>
      <c r="DX206">
        <f t="shared" si="215"/>
        <v>0</v>
      </c>
      <c r="DY206">
        <v>0</v>
      </c>
      <c r="DZ206">
        <f t="shared" si="216"/>
        <v>0</v>
      </c>
      <c r="EA206">
        <v>0</v>
      </c>
      <c r="EB206">
        <f t="shared" si="217"/>
        <v>0</v>
      </c>
      <c r="EC206">
        <v>0</v>
      </c>
      <c r="ED206">
        <f t="shared" si="218"/>
        <v>0</v>
      </c>
      <c r="EE206">
        <v>0</v>
      </c>
      <c r="EF206">
        <f t="shared" si="219"/>
        <v>0</v>
      </c>
      <c r="EG206">
        <v>0</v>
      </c>
      <c r="EH206">
        <f t="shared" si="220"/>
        <v>0</v>
      </c>
      <c r="EI206">
        <v>0</v>
      </c>
      <c r="EJ206">
        <f t="shared" si="221"/>
        <v>0</v>
      </c>
      <c r="EK206">
        <v>0</v>
      </c>
      <c r="EL206">
        <f t="shared" si="222"/>
        <v>0</v>
      </c>
      <c r="EM206">
        <v>0</v>
      </c>
      <c r="EN206">
        <f t="shared" si="223"/>
        <v>0</v>
      </c>
      <c r="EO206">
        <v>0</v>
      </c>
      <c r="EP206">
        <f t="shared" si="224"/>
        <v>0</v>
      </c>
      <c r="EQ206">
        <v>0</v>
      </c>
      <c r="ER206">
        <f t="shared" si="225"/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 s="3" t="s">
        <v>587</v>
      </c>
      <c r="FF206" t="s">
        <v>588</v>
      </c>
    </row>
    <row r="207" spans="1:162" x14ac:dyDescent="0.45">
      <c r="A207">
        <v>206</v>
      </c>
      <c r="B207" t="s">
        <v>444</v>
      </c>
      <c r="C207" t="s">
        <v>408</v>
      </c>
      <c r="D207" t="s">
        <v>590</v>
      </c>
      <c r="E207" t="s">
        <v>591</v>
      </c>
      <c r="F207" s="2">
        <v>3</v>
      </c>
      <c r="G207">
        <f t="shared" si="227"/>
        <v>692.5</v>
      </c>
      <c r="H207">
        <v>1673</v>
      </c>
      <c r="I207">
        <v>1033</v>
      </c>
      <c r="J207" s="2">
        <f t="shared" si="226"/>
        <v>0.61745367603108192</v>
      </c>
      <c r="K207">
        <v>2E-3</v>
      </c>
      <c r="L207" t="s">
        <v>64</v>
      </c>
      <c r="M207">
        <v>0</v>
      </c>
      <c r="N207">
        <f t="shared" si="176"/>
        <v>0</v>
      </c>
      <c r="O207">
        <v>0</v>
      </c>
      <c r="P207">
        <f t="shared" si="177"/>
        <v>0</v>
      </c>
      <c r="Q207">
        <v>9</v>
      </c>
      <c r="R207">
        <f t="shared" si="178"/>
        <v>6.6124662405030454E-2</v>
      </c>
      <c r="S207">
        <v>1.25</v>
      </c>
      <c r="T207">
        <f t="shared" si="179"/>
        <v>9.8117707951676202E-3</v>
      </c>
      <c r="U207">
        <v>0</v>
      </c>
      <c r="V207">
        <f t="shared" si="180"/>
        <v>0</v>
      </c>
      <c r="W207">
        <v>0</v>
      </c>
      <c r="X207">
        <f t="shared" si="181"/>
        <v>0</v>
      </c>
      <c r="Y207">
        <v>0</v>
      </c>
      <c r="Z207">
        <f t="shared" si="182"/>
        <v>0</v>
      </c>
      <c r="AA207">
        <v>0</v>
      </c>
      <c r="AB207">
        <f t="shared" si="183"/>
        <v>0</v>
      </c>
      <c r="AC207">
        <f t="shared" si="175"/>
        <v>98.61</v>
      </c>
      <c r="AD207">
        <f t="shared" si="184"/>
        <v>0.76145964144483391</v>
      </c>
      <c r="AE207">
        <v>0.14000000000000001</v>
      </c>
      <c r="AF207">
        <f t="shared" si="185"/>
        <v>5.0268422282956629E-3</v>
      </c>
      <c r="AG207">
        <v>0</v>
      </c>
      <c r="AH207">
        <f t="shared" si="186"/>
        <v>0</v>
      </c>
      <c r="AI207">
        <v>0</v>
      </c>
      <c r="AJ207">
        <f t="shared" si="187"/>
        <v>0</v>
      </c>
      <c r="AK207">
        <v>0</v>
      </c>
      <c r="AL207">
        <f t="shared" si="188"/>
        <v>0</v>
      </c>
      <c r="AM207">
        <v>19</v>
      </c>
      <c r="AN207">
        <f t="shared" si="189"/>
        <v>0.15757708312667229</v>
      </c>
      <c r="AO207">
        <v>0</v>
      </c>
      <c r="AP207">
        <f t="shared" si="190"/>
        <v>0</v>
      </c>
      <c r="AQ207">
        <v>0</v>
      </c>
      <c r="AR207">
        <f t="shared" si="191"/>
        <v>0</v>
      </c>
      <c r="AS207">
        <v>0</v>
      </c>
      <c r="AT207">
        <f t="shared" si="192"/>
        <v>0</v>
      </c>
      <c r="AU207">
        <v>0</v>
      </c>
      <c r="AV207">
        <f t="shared" si="193"/>
        <v>0</v>
      </c>
      <c r="AW207">
        <v>0</v>
      </c>
      <c r="AX207">
        <f t="shared" si="194"/>
        <v>0</v>
      </c>
      <c r="AY207">
        <v>0</v>
      </c>
      <c r="AZ207">
        <f t="shared" si="195"/>
        <v>0</v>
      </c>
      <c r="BA207">
        <v>0</v>
      </c>
      <c r="BB207">
        <f t="shared" si="196"/>
        <v>0</v>
      </c>
      <c r="BC207">
        <v>0</v>
      </c>
      <c r="BD207">
        <f t="shared" si="197"/>
        <v>0</v>
      </c>
      <c r="BE207">
        <v>0</v>
      </c>
      <c r="BF207">
        <f t="shared" si="198"/>
        <v>0</v>
      </c>
      <c r="BG207">
        <v>0</v>
      </c>
      <c r="BH207">
        <f t="shared" si="199"/>
        <v>0</v>
      </c>
      <c r="BI207">
        <v>0</v>
      </c>
      <c r="BJ207">
        <f t="shared" si="200"/>
        <v>0</v>
      </c>
      <c r="BK207">
        <v>0</v>
      </c>
      <c r="BL207">
        <f t="shared" si="201"/>
        <v>0</v>
      </c>
      <c r="BM207">
        <v>0</v>
      </c>
      <c r="BN207">
        <f t="shared" si="202"/>
        <v>0</v>
      </c>
      <c r="BO207">
        <v>0</v>
      </c>
      <c r="BP207">
        <f t="shared" si="203"/>
        <v>0</v>
      </c>
      <c r="BQ207">
        <v>0</v>
      </c>
      <c r="BR207">
        <f t="shared" si="204"/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f t="shared" si="205"/>
        <v>0</v>
      </c>
      <c r="DE207">
        <v>0</v>
      </c>
      <c r="DF207">
        <f t="shared" si="206"/>
        <v>0</v>
      </c>
      <c r="DG207">
        <v>0</v>
      </c>
      <c r="DH207">
        <f t="shared" si="207"/>
        <v>0</v>
      </c>
      <c r="DI207">
        <v>100</v>
      </c>
      <c r="DJ207">
        <f t="shared" si="208"/>
        <v>1</v>
      </c>
      <c r="DK207">
        <v>0</v>
      </c>
      <c r="DL207">
        <f t="shared" si="209"/>
        <v>0</v>
      </c>
      <c r="DM207">
        <v>0</v>
      </c>
      <c r="DN207">
        <f t="shared" si="210"/>
        <v>0</v>
      </c>
      <c r="DO207">
        <v>0</v>
      </c>
      <c r="DP207">
        <f t="shared" si="211"/>
        <v>0</v>
      </c>
      <c r="DQ207">
        <v>0</v>
      </c>
      <c r="DR207">
        <f t="shared" si="212"/>
        <v>0</v>
      </c>
      <c r="DS207">
        <v>0</v>
      </c>
      <c r="DT207">
        <f t="shared" si="213"/>
        <v>0</v>
      </c>
      <c r="DU207">
        <v>0</v>
      </c>
      <c r="DV207">
        <f t="shared" si="214"/>
        <v>0</v>
      </c>
      <c r="DW207">
        <v>0</v>
      </c>
      <c r="DX207">
        <f t="shared" si="215"/>
        <v>0</v>
      </c>
      <c r="DY207">
        <v>0</v>
      </c>
      <c r="DZ207">
        <f t="shared" si="216"/>
        <v>0</v>
      </c>
      <c r="EA207">
        <v>0</v>
      </c>
      <c r="EB207">
        <f t="shared" si="217"/>
        <v>0</v>
      </c>
      <c r="EC207">
        <v>0</v>
      </c>
      <c r="ED207">
        <f t="shared" si="218"/>
        <v>0</v>
      </c>
      <c r="EE207">
        <v>0</v>
      </c>
      <c r="EF207">
        <f t="shared" si="219"/>
        <v>0</v>
      </c>
      <c r="EG207">
        <v>0</v>
      </c>
      <c r="EH207">
        <f t="shared" si="220"/>
        <v>0</v>
      </c>
      <c r="EI207">
        <v>0</v>
      </c>
      <c r="EJ207">
        <f t="shared" si="221"/>
        <v>0</v>
      </c>
      <c r="EK207">
        <v>0</v>
      </c>
      <c r="EL207">
        <f t="shared" si="222"/>
        <v>0</v>
      </c>
      <c r="EM207">
        <v>0</v>
      </c>
      <c r="EN207">
        <f t="shared" si="223"/>
        <v>0</v>
      </c>
      <c r="EO207">
        <v>0</v>
      </c>
      <c r="EP207">
        <f t="shared" si="224"/>
        <v>0</v>
      </c>
      <c r="EQ207">
        <v>0</v>
      </c>
      <c r="ER207">
        <f t="shared" si="225"/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 s="3" t="s">
        <v>587</v>
      </c>
      <c r="FF207" t="s">
        <v>588</v>
      </c>
    </row>
    <row r="208" spans="1:162" x14ac:dyDescent="0.45">
      <c r="A208">
        <v>207</v>
      </c>
      <c r="B208" t="s">
        <v>420</v>
      </c>
      <c r="C208" t="s">
        <v>593</v>
      </c>
      <c r="D208" t="s">
        <v>594</v>
      </c>
      <c r="E208" t="s">
        <v>595</v>
      </c>
      <c r="F208" s="2">
        <v>1</v>
      </c>
      <c r="G208">
        <f>123.5+273</f>
        <v>396.5</v>
      </c>
      <c r="H208">
        <v>1773</v>
      </c>
      <c r="I208">
        <v>473</v>
      </c>
      <c r="J208" s="2">
        <f t="shared" si="226"/>
        <v>0.2667794698251551</v>
      </c>
      <c r="L208" t="s">
        <v>373</v>
      </c>
      <c r="M208">
        <v>5.3999999999999999E-2</v>
      </c>
      <c r="N208">
        <f t="shared" si="176"/>
        <v>4.7017808649568558E-4</v>
      </c>
      <c r="O208">
        <v>0</v>
      </c>
      <c r="P208">
        <f t="shared" si="177"/>
        <v>0</v>
      </c>
      <c r="Q208">
        <v>9.9000000000000005E-2</v>
      </c>
      <c r="R208">
        <f t="shared" si="178"/>
        <v>9.3326025166090012E-4</v>
      </c>
      <c r="S208">
        <v>0.59699999999999998</v>
      </c>
      <c r="T208">
        <f t="shared" si="179"/>
        <v>6.0125448487451634E-3</v>
      </c>
      <c r="U208">
        <v>0</v>
      </c>
      <c r="V208">
        <f t="shared" si="180"/>
        <v>0</v>
      </c>
      <c r="W208">
        <v>0</v>
      </c>
      <c r="X208">
        <f t="shared" si="181"/>
        <v>0</v>
      </c>
      <c r="Y208">
        <v>0</v>
      </c>
      <c r="Z208">
        <f t="shared" si="182"/>
        <v>0</v>
      </c>
      <c r="AA208">
        <v>0</v>
      </c>
      <c r="AB208">
        <f t="shared" si="183"/>
        <v>0</v>
      </c>
      <c r="AC208">
        <f>100-S208-AE208-AG208-AI208-Q208-M208-AK208-AM208-AO208-AY208-BA208-BC208</f>
        <v>88.826000000000008</v>
      </c>
      <c r="AD208">
        <f t="shared" si="184"/>
        <v>0.88006075146267471</v>
      </c>
      <c r="AE208">
        <v>8.7999999999999995E-2</v>
      </c>
      <c r="AF208">
        <f t="shared" si="185"/>
        <v>4.05411914181396E-3</v>
      </c>
      <c r="AG208">
        <v>1.9E-2</v>
      </c>
      <c r="AH208">
        <f t="shared" si="186"/>
        <v>3.3944486121852802E-4</v>
      </c>
      <c r="AI208">
        <v>0</v>
      </c>
      <c r="AJ208">
        <f t="shared" si="187"/>
        <v>0</v>
      </c>
      <c r="AK208">
        <v>0.317</v>
      </c>
      <c r="AL208">
        <f t="shared" si="188"/>
        <v>6.245021603326472E-3</v>
      </c>
      <c r="AM208">
        <v>8.86</v>
      </c>
      <c r="AN208">
        <f t="shared" si="189"/>
        <v>9.4280047864084768E-2</v>
      </c>
      <c r="AO208">
        <v>0.86199999999999999</v>
      </c>
      <c r="AP208">
        <f t="shared" si="190"/>
        <v>4.9712361549270898E-3</v>
      </c>
      <c r="AQ208">
        <v>0</v>
      </c>
      <c r="AR208">
        <f t="shared" si="191"/>
        <v>0</v>
      </c>
      <c r="AS208">
        <v>0</v>
      </c>
      <c r="AT208">
        <f t="shared" si="192"/>
        <v>0</v>
      </c>
      <c r="AU208">
        <v>0</v>
      </c>
      <c r="AV208">
        <f t="shared" si="193"/>
        <v>0</v>
      </c>
      <c r="AW208">
        <v>0</v>
      </c>
      <c r="AX208">
        <f t="shared" si="194"/>
        <v>0</v>
      </c>
      <c r="AY208">
        <v>7.2999999999999995E-2</v>
      </c>
      <c r="AZ208">
        <f t="shared" si="195"/>
        <v>4.347276292798693E-4</v>
      </c>
      <c r="BA208">
        <v>0.186</v>
      </c>
      <c r="BB208">
        <f t="shared" si="196"/>
        <v>2.0202766592900146E-3</v>
      </c>
      <c r="BC208">
        <v>1.9E-2</v>
      </c>
      <c r="BD208">
        <f t="shared" si="197"/>
        <v>1.7839143648290876E-4</v>
      </c>
      <c r="BE208">
        <v>0</v>
      </c>
      <c r="BF208">
        <f t="shared" si="198"/>
        <v>0</v>
      </c>
      <c r="BG208">
        <v>0</v>
      </c>
      <c r="BH208">
        <f t="shared" si="199"/>
        <v>0</v>
      </c>
      <c r="BI208">
        <v>0</v>
      </c>
      <c r="BJ208">
        <f t="shared" si="200"/>
        <v>0</v>
      </c>
      <c r="BK208">
        <v>0</v>
      </c>
      <c r="BL208">
        <f t="shared" si="201"/>
        <v>0</v>
      </c>
      <c r="BM208">
        <v>0</v>
      </c>
      <c r="BN208">
        <f t="shared" si="202"/>
        <v>0</v>
      </c>
      <c r="BO208">
        <v>0</v>
      </c>
      <c r="BP208">
        <f t="shared" si="203"/>
        <v>0</v>
      </c>
      <c r="BQ208">
        <v>0</v>
      </c>
      <c r="BR208">
        <f t="shared" si="204"/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f t="shared" si="205"/>
        <v>0</v>
      </c>
      <c r="DE208">
        <v>0</v>
      </c>
      <c r="DF208">
        <f t="shared" si="206"/>
        <v>0</v>
      </c>
      <c r="DG208">
        <v>0</v>
      </c>
      <c r="DH208">
        <f t="shared" si="207"/>
        <v>0</v>
      </c>
      <c r="DI208">
        <v>0</v>
      </c>
      <c r="DJ208">
        <f t="shared" si="208"/>
        <v>0</v>
      </c>
      <c r="DK208">
        <v>44.5</v>
      </c>
      <c r="DL208">
        <f t="shared" si="209"/>
        <v>0.4471136163344665</v>
      </c>
      <c r="DM208">
        <v>0</v>
      </c>
      <c r="DN208">
        <f t="shared" si="210"/>
        <v>0</v>
      </c>
      <c r="DO208">
        <v>0</v>
      </c>
      <c r="DP208">
        <f t="shared" si="211"/>
        <v>0</v>
      </c>
      <c r="DQ208">
        <v>55.5</v>
      </c>
      <c r="DR208">
        <f t="shared" si="212"/>
        <v>0.55288638366553344</v>
      </c>
      <c r="DS208">
        <v>0</v>
      </c>
      <c r="DT208">
        <f t="shared" si="213"/>
        <v>0</v>
      </c>
      <c r="DU208">
        <v>0</v>
      </c>
      <c r="DV208">
        <f t="shared" si="214"/>
        <v>0</v>
      </c>
      <c r="DW208">
        <v>0</v>
      </c>
      <c r="DX208">
        <f t="shared" si="215"/>
        <v>0</v>
      </c>
      <c r="DY208">
        <v>0</v>
      </c>
      <c r="DZ208">
        <f t="shared" si="216"/>
        <v>0</v>
      </c>
      <c r="EA208">
        <v>0</v>
      </c>
      <c r="EB208">
        <f t="shared" si="217"/>
        <v>0</v>
      </c>
      <c r="EC208">
        <v>0</v>
      </c>
      <c r="ED208">
        <f t="shared" si="218"/>
        <v>0</v>
      </c>
      <c r="EE208">
        <v>0</v>
      </c>
      <c r="EF208">
        <f t="shared" si="219"/>
        <v>0</v>
      </c>
      <c r="EG208">
        <v>0</v>
      </c>
      <c r="EH208">
        <f t="shared" si="220"/>
        <v>0</v>
      </c>
      <c r="EI208">
        <v>0</v>
      </c>
      <c r="EJ208">
        <f t="shared" si="221"/>
        <v>0</v>
      </c>
      <c r="EK208">
        <v>0</v>
      </c>
      <c r="EL208">
        <f t="shared" si="222"/>
        <v>0</v>
      </c>
      <c r="EM208">
        <v>0</v>
      </c>
      <c r="EN208">
        <f t="shared" si="223"/>
        <v>0</v>
      </c>
      <c r="EO208">
        <v>0</v>
      </c>
      <c r="EP208">
        <f t="shared" si="224"/>
        <v>0</v>
      </c>
      <c r="EQ208">
        <v>0</v>
      </c>
      <c r="ER208">
        <f t="shared" si="225"/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 s="3" t="s">
        <v>597</v>
      </c>
      <c r="FF208" t="s">
        <v>598</v>
      </c>
    </row>
    <row r="209" spans="1:162" x14ac:dyDescent="0.45">
      <c r="A209">
        <v>208</v>
      </c>
      <c r="B209" t="s">
        <v>420</v>
      </c>
      <c r="C209" t="s">
        <v>593</v>
      </c>
      <c r="D209" t="s">
        <v>594</v>
      </c>
      <c r="E209" t="s">
        <v>595</v>
      </c>
      <c r="F209" s="2">
        <v>1</v>
      </c>
      <c r="G209">
        <f t="shared" ref="G209:G220" si="228">123.5+273</f>
        <v>396.5</v>
      </c>
      <c r="H209">
        <v>1773</v>
      </c>
      <c r="I209">
        <v>573</v>
      </c>
      <c r="J209" s="2">
        <f t="shared" si="226"/>
        <v>0.32318104906937395</v>
      </c>
      <c r="L209" t="s">
        <v>373</v>
      </c>
      <c r="M209">
        <v>5.3999999999999999E-2</v>
      </c>
      <c r="N209">
        <f t="shared" si="176"/>
        <v>4.7017808649568558E-4</v>
      </c>
      <c r="O209">
        <v>0</v>
      </c>
      <c r="P209">
        <f t="shared" si="177"/>
        <v>0</v>
      </c>
      <c r="Q209">
        <v>9.9000000000000005E-2</v>
      </c>
      <c r="R209">
        <f t="shared" si="178"/>
        <v>9.3326025166090012E-4</v>
      </c>
      <c r="S209">
        <v>0.59699999999999998</v>
      </c>
      <c r="T209">
        <f t="shared" si="179"/>
        <v>6.0125448487451634E-3</v>
      </c>
      <c r="U209">
        <v>0</v>
      </c>
      <c r="V209">
        <f t="shared" si="180"/>
        <v>0</v>
      </c>
      <c r="W209">
        <v>0</v>
      </c>
      <c r="X209">
        <f t="shared" si="181"/>
        <v>0</v>
      </c>
      <c r="Y209">
        <v>0</v>
      </c>
      <c r="Z209">
        <f t="shared" si="182"/>
        <v>0</v>
      </c>
      <c r="AA209">
        <v>0</v>
      </c>
      <c r="AB209">
        <f t="shared" si="183"/>
        <v>0</v>
      </c>
      <c r="AC209">
        <f t="shared" ref="AC209:AC216" si="229">100-S209-AE209-AG209-AI209-Q209-M209-AK209-AM209-AO209-AY209-BA209-BC209</f>
        <v>88.826000000000008</v>
      </c>
      <c r="AD209">
        <f t="shared" si="184"/>
        <v>0.88006075146267471</v>
      </c>
      <c r="AE209">
        <v>8.7999999999999995E-2</v>
      </c>
      <c r="AF209">
        <f t="shared" si="185"/>
        <v>4.05411914181396E-3</v>
      </c>
      <c r="AG209">
        <v>1.9E-2</v>
      </c>
      <c r="AH209">
        <f t="shared" si="186"/>
        <v>3.3944486121852802E-4</v>
      </c>
      <c r="AI209">
        <v>0</v>
      </c>
      <c r="AJ209">
        <f t="shared" si="187"/>
        <v>0</v>
      </c>
      <c r="AK209">
        <v>0.317</v>
      </c>
      <c r="AL209">
        <f t="shared" si="188"/>
        <v>6.245021603326472E-3</v>
      </c>
      <c r="AM209">
        <v>8.86</v>
      </c>
      <c r="AN209">
        <f t="shared" si="189"/>
        <v>9.4280047864084768E-2</v>
      </c>
      <c r="AO209">
        <v>0.86199999999999999</v>
      </c>
      <c r="AP209">
        <f t="shared" si="190"/>
        <v>4.9712361549270898E-3</v>
      </c>
      <c r="AQ209">
        <v>0</v>
      </c>
      <c r="AR209">
        <f t="shared" si="191"/>
        <v>0</v>
      </c>
      <c r="AS209">
        <v>0</v>
      </c>
      <c r="AT209">
        <f t="shared" si="192"/>
        <v>0</v>
      </c>
      <c r="AU209">
        <v>0</v>
      </c>
      <c r="AV209">
        <f t="shared" si="193"/>
        <v>0</v>
      </c>
      <c r="AW209">
        <v>0</v>
      </c>
      <c r="AX209">
        <f t="shared" si="194"/>
        <v>0</v>
      </c>
      <c r="AY209">
        <v>7.2999999999999995E-2</v>
      </c>
      <c r="AZ209">
        <f t="shared" si="195"/>
        <v>4.347276292798693E-4</v>
      </c>
      <c r="BA209">
        <v>0.186</v>
      </c>
      <c r="BB209">
        <f t="shared" si="196"/>
        <v>2.0202766592900146E-3</v>
      </c>
      <c r="BC209">
        <v>1.9E-2</v>
      </c>
      <c r="BD209">
        <f t="shared" si="197"/>
        <v>1.7839143648290876E-4</v>
      </c>
      <c r="BE209">
        <v>0</v>
      </c>
      <c r="BF209">
        <f t="shared" si="198"/>
        <v>0</v>
      </c>
      <c r="BG209">
        <v>0</v>
      </c>
      <c r="BH209">
        <f t="shared" si="199"/>
        <v>0</v>
      </c>
      <c r="BI209">
        <v>0</v>
      </c>
      <c r="BJ209">
        <f t="shared" si="200"/>
        <v>0</v>
      </c>
      <c r="BK209">
        <v>0</v>
      </c>
      <c r="BL209">
        <f t="shared" si="201"/>
        <v>0</v>
      </c>
      <c r="BM209">
        <v>0</v>
      </c>
      <c r="BN209">
        <f t="shared" si="202"/>
        <v>0</v>
      </c>
      <c r="BO209">
        <v>0</v>
      </c>
      <c r="BP209">
        <f t="shared" si="203"/>
        <v>0</v>
      </c>
      <c r="BQ209">
        <v>0</v>
      </c>
      <c r="BR209">
        <f t="shared" si="204"/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f t="shared" si="205"/>
        <v>0</v>
      </c>
      <c r="DE209">
        <v>0</v>
      </c>
      <c r="DF209">
        <f t="shared" si="206"/>
        <v>0</v>
      </c>
      <c r="DG209">
        <v>0</v>
      </c>
      <c r="DH209">
        <f t="shared" si="207"/>
        <v>0</v>
      </c>
      <c r="DI209">
        <v>0</v>
      </c>
      <c r="DJ209">
        <f t="shared" si="208"/>
        <v>0</v>
      </c>
      <c r="DK209">
        <v>44.5</v>
      </c>
      <c r="DL209">
        <f t="shared" si="209"/>
        <v>0.4471136163344665</v>
      </c>
      <c r="DM209">
        <v>0</v>
      </c>
      <c r="DN209">
        <f t="shared" si="210"/>
        <v>0</v>
      </c>
      <c r="DO209">
        <v>0</v>
      </c>
      <c r="DP209">
        <f t="shared" si="211"/>
        <v>0</v>
      </c>
      <c r="DQ209">
        <v>55.5</v>
      </c>
      <c r="DR209">
        <f t="shared" si="212"/>
        <v>0.55288638366553344</v>
      </c>
      <c r="DS209">
        <v>0</v>
      </c>
      <c r="DT209">
        <f t="shared" si="213"/>
        <v>0</v>
      </c>
      <c r="DU209">
        <v>0</v>
      </c>
      <c r="DV209">
        <f t="shared" si="214"/>
        <v>0</v>
      </c>
      <c r="DW209">
        <v>0</v>
      </c>
      <c r="DX209">
        <f t="shared" si="215"/>
        <v>0</v>
      </c>
      <c r="DY209">
        <v>0</v>
      </c>
      <c r="DZ209">
        <f t="shared" si="216"/>
        <v>0</v>
      </c>
      <c r="EA209">
        <v>0</v>
      </c>
      <c r="EB209">
        <f t="shared" si="217"/>
        <v>0</v>
      </c>
      <c r="EC209">
        <v>0</v>
      </c>
      <c r="ED209">
        <f t="shared" si="218"/>
        <v>0</v>
      </c>
      <c r="EE209">
        <v>0</v>
      </c>
      <c r="EF209">
        <f t="shared" si="219"/>
        <v>0</v>
      </c>
      <c r="EG209">
        <v>0</v>
      </c>
      <c r="EH209">
        <f t="shared" si="220"/>
        <v>0</v>
      </c>
      <c r="EI209">
        <v>0</v>
      </c>
      <c r="EJ209">
        <f t="shared" si="221"/>
        <v>0</v>
      </c>
      <c r="EK209">
        <v>0</v>
      </c>
      <c r="EL209">
        <f t="shared" si="222"/>
        <v>0</v>
      </c>
      <c r="EM209">
        <v>0</v>
      </c>
      <c r="EN209">
        <f t="shared" si="223"/>
        <v>0</v>
      </c>
      <c r="EO209">
        <v>0</v>
      </c>
      <c r="EP209">
        <f t="shared" si="224"/>
        <v>0</v>
      </c>
      <c r="EQ209">
        <v>0</v>
      </c>
      <c r="ER209">
        <f t="shared" si="225"/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 s="3" t="s">
        <v>599</v>
      </c>
      <c r="FF209" t="s">
        <v>598</v>
      </c>
    </row>
    <row r="210" spans="1:162" x14ac:dyDescent="0.45">
      <c r="A210">
        <v>209</v>
      </c>
      <c r="B210" t="s">
        <v>420</v>
      </c>
      <c r="C210" t="s">
        <v>593</v>
      </c>
      <c r="D210" t="s">
        <v>594</v>
      </c>
      <c r="E210" t="s">
        <v>595</v>
      </c>
      <c r="F210" s="2">
        <v>1</v>
      </c>
      <c r="G210">
        <f t="shared" si="228"/>
        <v>396.5</v>
      </c>
      <c r="H210">
        <v>1773</v>
      </c>
      <c r="I210">
        <v>673</v>
      </c>
      <c r="J210" s="2">
        <f t="shared" si="226"/>
        <v>0.3795826283135928</v>
      </c>
      <c r="L210" t="s">
        <v>373</v>
      </c>
      <c r="M210">
        <v>5.3999999999999999E-2</v>
      </c>
      <c r="N210">
        <f t="shared" si="176"/>
        <v>4.7017808649568558E-4</v>
      </c>
      <c r="O210">
        <v>0</v>
      </c>
      <c r="P210">
        <f t="shared" si="177"/>
        <v>0</v>
      </c>
      <c r="Q210">
        <v>9.9000000000000005E-2</v>
      </c>
      <c r="R210">
        <f t="shared" si="178"/>
        <v>9.3326025166090012E-4</v>
      </c>
      <c r="S210">
        <v>0.59699999999999998</v>
      </c>
      <c r="T210">
        <f t="shared" si="179"/>
        <v>6.0125448487451634E-3</v>
      </c>
      <c r="U210">
        <v>0</v>
      </c>
      <c r="V210">
        <f t="shared" si="180"/>
        <v>0</v>
      </c>
      <c r="W210">
        <v>0</v>
      </c>
      <c r="X210">
        <f t="shared" si="181"/>
        <v>0</v>
      </c>
      <c r="Y210">
        <v>0</v>
      </c>
      <c r="Z210">
        <f t="shared" si="182"/>
        <v>0</v>
      </c>
      <c r="AA210">
        <v>0</v>
      </c>
      <c r="AB210">
        <f t="shared" si="183"/>
        <v>0</v>
      </c>
      <c r="AC210">
        <f t="shared" si="229"/>
        <v>88.826000000000008</v>
      </c>
      <c r="AD210">
        <f t="shared" si="184"/>
        <v>0.88006075146267471</v>
      </c>
      <c r="AE210">
        <v>8.7999999999999995E-2</v>
      </c>
      <c r="AF210">
        <f t="shared" si="185"/>
        <v>4.05411914181396E-3</v>
      </c>
      <c r="AG210">
        <v>1.9E-2</v>
      </c>
      <c r="AH210">
        <f t="shared" si="186"/>
        <v>3.3944486121852802E-4</v>
      </c>
      <c r="AI210">
        <v>0</v>
      </c>
      <c r="AJ210">
        <f t="shared" si="187"/>
        <v>0</v>
      </c>
      <c r="AK210">
        <v>0.317</v>
      </c>
      <c r="AL210">
        <f t="shared" si="188"/>
        <v>6.245021603326472E-3</v>
      </c>
      <c r="AM210">
        <v>8.86</v>
      </c>
      <c r="AN210">
        <f t="shared" si="189"/>
        <v>9.4280047864084768E-2</v>
      </c>
      <c r="AO210">
        <v>0.86199999999999999</v>
      </c>
      <c r="AP210">
        <f t="shared" si="190"/>
        <v>4.9712361549270898E-3</v>
      </c>
      <c r="AQ210">
        <v>0</v>
      </c>
      <c r="AR210">
        <f t="shared" si="191"/>
        <v>0</v>
      </c>
      <c r="AS210">
        <v>0</v>
      </c>
      <c r="AT210">
        <f t="shared" si="192"/>
        <v>0</v>
      </c>
      <c r="AU210">
        <v>0</v>
      </c>
      <c r="AV210">
        <f t="shared" si="193"/>
        <v>0</v>
      </c>
      <c r="AW210">
        <v>0</v>
      </c>
      <c r="AX210">
        <f t="shared" si="194"/>
        <v>0</v>
      </c>
      <c r="AY210">
        <v>7.2999999999999995E-2</v>
      </c>
      <c r="AZ210">
        <f t="shared" si="195"/>
        <v>4.347276292798693E-4</v>
      </c>
      <c r="BA210">
        <v>0.186</v>
      </c>
      <c r="BB210">
        <f t="shared" si="196"/>
        <v>2.0202766592900146E-3</v>
      </c>
      <c r="BC210">
        <v>1.9E-2</v>
      </c>
      <c r="BD210">
        <f t="shared" si="197"/>
        <v>1.7839143648290876E-4</v>
      </c>
      <c r="BE210">
        <v>0</v>
      </c>
      <c r="BF210">
        <f t="shared" si="198"/>
        <v>0</v>
      </c>
      <c r="BG210">
        <v>0</v>
      </c>
      <c r="BH210">
        <f t="shared" si="199"/>
        <v>0</v>
      </c>
      <c r="BI210">
        <v>0</v>
      </c>
      <c r="BJ210">
        <f t="shared" si="200"/>
        <v>0</v>
      </c>
      <c r="BK210">
        <v>0</v>
      </c>
      <c r="BL210">
        <f t="shared" si="201"/>
        <v>0</v>
      </c>
      <c r="BM210">
        <v>0</v>
      </c>
      <c r="BN210">
        <f t="shared" si="202"/>
        <v>0</v>
      </c>
      <c r="BO210">
        <v>0</v>
      </c>
      <c r="BP210">
        <f t="shared" si="203"/>
        <v>0</v>
      </c>
      <c r="BQ210">
        <v>0</v>
      </c>
      <c r="BR210">
        <f t="shared" si="204"/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f t="shared" si="205"/>
        <v>0</v>
      </c>
      <c r="DE210">
        <v>0</v>
      </c>
      <c r="DF210">
        <f t="shared" si="206"/>
        <v>0</v>
      </c>
      <c r="DG210">
        <v>0</v>
      </c>
      <c r="DH210">
        <f t="shared" si="207"/>
        <v>0</v>
      </c>
      <c r="DI210">
        <v>0</v>
      </c>
      <c r="DJ210">
        <f t="shared" si="208"/>
        <v>0</v>
      </c>
      <c r="DK210">
        <v>44.5</v>
      </c>
      <c r="DL210">
        <f t="shared" si="209"/>
        <v>0.4471136163344665</v>
      </c>
      <c r="DM210">
        <v>0</v>
      </c>
      <c r="DN210">
        <f t="shared" si="210"/>
        <v>0</v>
      </c>
      <c r="DO210">
        <v>0</v>
      </c>
      <c r="DP210">
        <f t="shared" si="211"/>
        <v>0</v>
      </c>
      <c r="DQ210">
        <v>55.5</v>
      </c>
      <c r="DR210">
        <f t="shared" si="212"/>
        <v>0.55288638366553344</v>
      </c>
      <c r="DS210">
        <v>0</v>
      </c>
      <c r="DT210">
        <f t="shared" si="213"/>
        <v>0</v>
      </c>
      <c r="DU210">
        <v>0</v>
      </c>
      <c r="DV210">
        <f t="shared" si="214"/>
        <v>0</v>
      </c>
      <c r="DW210">
        <v>0</v>
      </c>
      <c r="DX210">
        <f t="shared" si="215"/>
        <v>0</v>
      </c>
      <c r="DY210">
        <v>0</v>
      </c>
      <c r="DZ210">
        <f t="shared" si="216"/>
        <v>0</v>
      </c>
      <c r="EA210">
        <v>0</v>
      </c>
      <c r="EB210">
        <f t="shared" si="217"/>
        <v>0</v>
      </c>
      <c r="EC210">
        <v>0</v>
      </c>
      <c r="ED210">
        <f t="shared" si="218"/>
        <v>0</v>
      </c>
      <c r="EE210">
        <v>0</v>
      </c>
      <c r="EF210">
        <f t="shared" si="219"/>
        <v>0</v>
      </c>
      <c r="EG210">
        <v>0</v>
      </c>
      <c r="EH210">
        <f t="shared" si="220"/>
        <v>0</v>
      </c>
      <c r="EI210">
        <v>0</v>
      </c>
      <c r="EJ210">
        <f t="shared" si="221"/>
        <v>0</v>
      </c>
      <c r="EK210">
        <v>0</v>
      </c>
      <c r="EL210">
        <f t="shared" si="222"/>
        <v>0</v>
      </c>
      <c r="EM210">
        <v>0</v>
      </c>
      <c r="EN210">
        <f t="shared" si="223"/>
        <v>0</v>
      </c>
      <c r="EO210">
        <v>0</v>
      </c>
      <c r="EP210">
        <f t="shared" si="224"/>
        <v>0</v>
      </c>
      <c r="EQ210">
        <v>0</v>
      </c>
      <c r="ER210">
        <f t="shared" si="225"/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 s="3" t="s">
        <v>600</v>
      </c>
      <c r="FF210" t="s">
        <v>598</v>
      </c>
    </row>
    <row r="211" spans="1:162" x14ac:dyDescent="0.45">
      <c r="A211">
        <v>210</v>
      </c>
      <c r="B211" t="s">
        <v>420</v>
      </c>
      <c r="C211" t="s">
        <v>593</v>
      </c>
      <c r="D211" t="s">
        <v>601</v>
      </c>
      <c r="E211" t="s">
        <v>595</v>
      </c>
      <c r="F211" s="2">
        <v>1</v>
      </c>
      <c r="G211">
        <f t="shared" si="228"/>
        <v>396.5</v>
      </c>
      <c r="H211">
        <v>1773</v>
      </c>
      <c r="I211">
        <v>473</v>
      </c>
      <c r="J211" s="2">
        <f t="shared" si="226"/>
        <v>0.2667794698251551</v>
      </c>
      <c r="L211" t="s">
        <v>373</v>
      </c>
      <c r="M211">
        <v>5.3999999999999999E-2</v>
      </c>
      <c r="N211">
        <f t="shared" si="176"/>
        <v>4.7017808649568558E-4</v>
      </c>
      <c r="O211">
        <v>0</v>
      </c>
      <c r="P211">
        <f t="shared" si="177"/>
        <v>0</v>
      </c>
      <c r="Q211">
        <v>9.9000000000000005E-2</v>
      </c>
      <c r="R211">
        <f t="shared" si="178"/>
        <v>9.3326025166090012E-4</v>
      </c>
      <c r="S211">
        <v>0.59699999999999998</v>
      </c>
      <c r="T211">
        <f t="shared" si="179"/>
        <v>6.0125448487451634E-3</v>
      </c>
      <c r="U211">
        <v>0</v>
      </c>
      <c r="V211">
        <f t="shared" si="180"/>
        <v>0</v>
      </c>
      <c r="W211">
        <v>0</v>
      </c>
      <c r="X211">
        <f t="shared" si="181"/>
        <v>0</v>
      </c>
      <c r="Y211">
        <v>0</v>
      </c>
      <c r="Z211">
        <f t="shared" si="182"/>
        <v>0</v>
      </c>
      <c r="AA211">
        <v>0</v>
      </c>
      <c r="AB211">
        <f t="shared" si="183"/>
        <v>0</v>
      </c>
      <c r="AC211">
        <f t="shared" si="229"/>
        <v>88.826000000000008</v>
      </c>
      <c r="AD211">
        <f t="shared" si="184"/>
        <v>0.88006075146267471</v>
      </c>
      <c r="AE211">
        <v>8.7999999999999995E-2</v>
      </c>
      <c r="AF211">
        <f t="shared" si="185"/>
        <v>4.05411914181396E-3</v>
      </c>
      <c r="AG211">
        <v>1.9E-2</v>
      </c>
      <c r="AH211">
        <f t="shared" si="186"/>
        <v>3.3944486121852802E-4</v>
      </c>
      <c r="AI211">
        <v>0</v>
      </c>
      <c r="AJ211">
        <f t="shared" si="187"/>
        <v>0</v>
      </c>
      <c r="AK211">
        <v>0.317</v>
      </c>
      <c r="AL211">
        <f t="shared" si="188"/>
        <v>6.245021603326472E-3</v>
      </c>
      <c r="AM211">
        <v>8.86</v>
      </c>
      <c r="AN211">
        <f t="shared" si="189"/>
        <v>9.4280047864084768E-2</v>
      </c>
      <c r="AO211">
        <v>0.86199999999999999</v>
      </c>
      <c r="AP211">
        <f t="shared" si="190"/>
        <v>4.9712361549270898E-3</v>
      </c>
      <c r="AQ211">
        <v>0</v>
      </c>
      <c r="AR211">
        <f t="shared" si="191"/>
        <v>0</v>
      </c>
      <c r="AS211">
        <v>0</v>
      </c>
      <c r="AT211">
        <f t="shared" si="192"/>
        <v>0</v>
      </c>
      <c r="AU211">
        <v>0</v>
      </c>
      <c r="AV211">
        <f t="shared" si="193"/>
        <v>0</v>
      </c>
      <c r="AW211">
        <v>0</v>
      </c>
      <c r="AX211">
        <f t="shared" si="194"/>
        <v>0</v>
      </c>
      <c r="AY211">
        <v>7.2999999999999995E-2</v>
      </c>
      <c r="AZ211">
        <f t="shared" si="195"/>
        <v>4.347276292798693E-4</v>
      </c>
      <c r="BA211">
        <v>0.186</v>
      </c>
      <c r="BB211">
        <f t="shared" si="196"/>
        <v>2.0202766592900146E-3</v>
      </c>
      <c r="BC211">
        <v>1.9E-2</v>
      </c>
      <c r="BD211">
        <f t="shared" si="197"/>
        <v>1.7839143648290876E-4</v>
      </c>
      <c r="BE211">
        <v>0</v>
      </c>
      <c r="BF211">
        <f t="shared" si="198"/>
        <v>0</v>
      </c>
      <c r="BG211">
        <v>0</v>
      </c>
      <c r="BH211">
        <f t="shared" si="199"/>
        <v>0</v>
      </c>
      <c r="BI211">
        <v>0</v>
      </c>
      <c r="BJ211">
        <f t="shared" si="200"/>
        <v>0</v>
      </c>
      <c r="BK211">
        <v>0</v>
      </c>
      <c r="BL211">
        <f t="shared" si="201"/>
        <v>0</v>
      </c>
      <c r="BM211">
        <v>0</v>
      </c>
      <c r="BN211">
        <f t="shared" si="202"/>
        <v>0</v>
      </c>
      <c r="BO211">
        <v>0</v>
      </c>
      <c r="BP211">
        <f t="shared" si="203"/>
        <v>0</v>
      </c>
      <c r="BQ211">
        <v>0</v>
      </c>
      <c r="BR211">
        <f t="shared" si="204"/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f t="shared" si="205"/>
        <v>0</v>
      </c>
      <c r="DE211">
        <v>0</v>
      </c>
      <c r="DF211">
        <f t="shared" si="206"/>
        <v>0</v>
      </c>
      <c r="DG211">
        <v>0</v>
      </c>
      <c r="DH211">
        <f t="shared" si="207"/>
        <v>0</v>
      </c>
      <c r="DI211">
        <v>0</v>
      </c>
      <c r="DJ211">
        <f t="shared" si="208"/>
        <v>0</v>
      </c>
      <c r="DK211">
        <v>44.5</v>
      </c>
      <c r="DL211">
        <f t="shared" si="209"/>
        <v>0.4471136163344665</v>
      </c>
      <c r="DM211">
        <v>0</v>
      </c>
      <c r="DN211">
        <f t="shared" si="210"/>
        <v>0</v>
      </c>
      <c r="DO211">
        <v>0</v>
      </c>
      <c r="DP211">
        <f t="shared" si="211"/>
        <v>0</v>
      </c>
      <c r="DQ211">
        <v>55.5</v>
      </c>
      <c r="DR211">
        <f t="shared" si="212"/>
        <v>0.55288638366553344</v>
      </c>
      <c r="DS211">
        <v>0</v>
      </c>
      <c r="DT211">
        <f t="shared" si="213"/>
        <v>0</v>
      </c>
      <c r="DU211">
        <v>0</v>
      </c>
      <c r="DV211">
        <f t="shared" si="214"/>
        <v>0</v>
      </c>
      <c r="DW211">
        <v>0</v>
      </c>
      <c r="DX211">
        <f t="shared" si="215"/>
        <v>0</v>
      </c>
      <c r="DY211">
        <v>0</v>
      </c>
      <c r="DZ211">
        <f t="shared" si="216"/>
        <v>0</v>
      </c>
      <c r="EA211">
        <v>0</v>
      </c>
      <c r="EB211">
        <f t="shared" si="217"/>
        <v>0</v>
      </c>
      <c r="EC211">
        <v>0</v>
      </c>
      <c r="ED211">
        <f t="shared" si="218"/>
        <v>0</v>
      </c>
      <c r="EE211">
        <v>0</v>
      </c>
      <c r="EF211">
        <f t="shared" si="219"/>
        <v>0</v>
      </c>
      <c r="EG211">
        <v>0</v>
      </c>
      <c r="EH211">
        <f t="shared" si="220"/>
        <v>0</v>
      </c>
      <c r="EI211">
        <v>0</v>
      </c>
      <c r="EJ211">
        <f t="shared" si="221"/>
        <v>0</v>
      </c>
      <c r="EK211">
        <v>0</v>
      </c>
      <c r="EL211">
        <f t="shared" si="222"/>
        <v>0</v>
      </c>
      <c r="EM211">
        <v>0</v>
      </c>
      <c r="EN211">
        <f t="shared" si="223"/>
        <v>0</v>
      </c>
      <c r="EO211">
        <v>0</v>
      </c>
      <c r="EP211">
        <f t="shared" si="224"/>
        <v>0</v>
      </c>
      <c r="EQ211">
        <v>0</v>
      </c>
      <c r="ER211">
        <f t="shared" si="225"/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 s="3" t="s">
        <v>602</v>
      </c>
      <c r="FF211" t="s">
        <v>598</v>
      </c>
    </row>
    <row r="212" spans="1:162" x14ac:dyDescent="0.45">
      <c r="A212">
        <v>211</v>
      </c>
      <c r="B212" t="s">
        <v>420</v>
      </c>
      <c r="C212" t="s">
        <v>593</v>
      </c>
      <c r="D212" t="s">
        <v>601</v>
      </c>
      <c r="E212" t="s">
        <v>595</v>
      </c>
      <c r="F212" s="2">
        <v>1</v>
      </c>
      <c r="G212">
        <f t="shared" si="228"/>
        <v>396.5</v>
      </c>
      <c r="H212">
        <v>1773</v>
      </c>
      <c r="I212">
        <v>573</v>
      </c>
      <c r="J212" s="2">
        <f t="shared" si="226"/>
        <v>0.32318104906937395</v>
      </c>
      <c r="L212" t="s">
        <v>373</v>
      </c>
      <c r="M212">
        <v>5.3999999999999999E-2</v>
      </c>
      <c r="N212">
        <f t="shared" si="176"/>
        <v>4.7017808649568558E-4</v>
      </c>
      <c r="O212">
        <v>0</v>
      </c>
      <c r="P212">
        <f t="shared" si="177"/>
        <v>0</v>
      </c>
      <c r="Q212">
        <v>9.9000000000000005E-2</v>
      </c>
      <c r="R212">
        <f t="shared" si="178"/>
        <v>9.3326025166090012E-4</v>
      </c>
      <c r="S212">
        <v>0.59699999999999998</v>
      </c>
      <c r="T212">
        <f t="shared" si="179"/>
        <v>6.0125448487451634E-3</v>
      </c>
      <c r="U212">
        <v>0</v>
      </c>
      <c r="V212">
        <f t="shared" si="180"/>
        <v>0</v>
      </c>
      <c r="W212">
        <v>0</v>
      </c>
      <c r="X212">
        <f t="shared" si="181"/>
        <v>0</v>
      </c>
      <c r="Y212">
        <v>0</v>
      </c>
      <c r="Z212">
        <f t="shared" si="182"/>
        <v>0</v>
      </c>
      <c r="AA212">
        <v>0</v>
      </c>
      <c r="AB212">
        <f t="shared" si="183"/>
        <v>0</v>
      </c>
      <c r="AC212">
        <f t="shared" si="229"/>
        <v>88.826000000000008</v>
      </c>
      <c r="AD212">
        <f t="shared" si="184"/>
        <v>0.88006075146267471</v>
      </c>
      <c r="AE212">
        <v>8.7999999999999995E-2</v>
      </c>
      <c r="AF212">
        <f t="shared" si="185"/>
        <v>4.05411914181396E-3</v>
      </c>
      <c r="AG212">
        <v>1.9E-2</v>
      </c>
      <c r="AH212">
        <f t="shared" si="186"/>
        <v>3.3944486121852802E-4</v>
      </c>
      <c r="AI212">
        <v>0</v>
      </c>
      <c r="AJ212">
        <f t="shared" si="187"/>
        <v>0</v>
      </c>
      <c r="AK212">
        <v>0.317</v>
      </c>
      <c r="AL212">
        <f t="shared" si="188"/>
        <v>6.245021603326472E-3</v>
      </c>
      <c r="AM212">
        <v>8.86</v>
      </c>
      <c r="AN212">
        <f t="shared" si="189"/>
        <v>9.4280047864084768E-2</v>
      </c>
      <c r="AO212">
        <v>0.86199999999999999</v>
      </c>
      <c r="AP212">
        <f t="shared" si="190"/>
        <v>4.9712361549270898E-3</v>
      </c>
      <c r="AQ212">
        <v>0</v>
      </c>
      <c r="AR212">
        <f t="shared" si="191"/>
        <v>0</v>
      </c>
      <c r="AS212">
        <v>0</v>
      </c>
      <c r="AT212">
        <f t="shared" si="192"/>
        <v>0</v>
      </c>
      <c r="AU212">
        <v>0</v>
      </c>
      <c r="AV212">
        <f t="shared" si="193"/>
        <v>0</v>
      </c>
      <c r="AW212">
        <v>0</v>
      </c>
      <c r="AX212">
        <f t="shared" si="194"/>
        <v>0</v>
      </c>
      <c r="AY212">
        <v>7.2999999999999995E-2</v>
      </c>
      <c r="AZ212">
        <f t="shared" si="195"/>
        <v>4.347276292798693E-4</v>
      </c>
      <c r="BA212">
        <v>0.186</v>
      </c>
      <c r="BB212">
        <f t="shared" si="196"/>
        <v>2.0202766592900146E-3</v>
      </c>
      <c r="BC212">
        <v>1.9E-2</v>
      </c>
      <c r="BD212">
        <f t="shared" si="197"/>
        <v>1.7839143648290876E-4</v>
      </c>
      <c r="BE212">
        <v>0</v>
      </c>
      <c r="BF212">
        <f t="shared" si="198"/>
        <v>0</v>
      </c>
      <c r="BG212">
        <v>0</v>
      </c>
      <c r="BH212">
        <f t="shared" si="199"/>
        <v>0</v>
      </c>
      <c r="BI212">
        <v>0</v>
      </c>
      <c r="BJ212">
        <f t="shared" si="200"/>
        <v>0</v>
      </c>
      <c r="BK212">
        <v>0</v>
      </c>
      <c r="BL212">
        <f t="shared" si="201"/>
        <v>0</v>
      </c>
      <c r="BM212">
        <v>0</v>
      </c>
      <c r="BN212">
        <f t="shared" si="202"/>
        <v>0</v>
      </c>
      <c r="BO212">
        <v>0</v>
      </c>
      <c r="BP212">
        <f t="shared" si="203"/>
        <v>0</v>
      </c>
      <c r="BQ212">
        <v>0</v>
      </c>
      <c r="BR212">
        <f t="shared" si="204"/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f t="shared" si="205"/>
        <v>0</v>
      </c>
      <c r="DE212">
        <v>0</v>
      </c>
      <c r="DF212">
        <f t="shared" si="206"/>
        <v>0</v>
      </c>
      <c r="DG212">
        <v>0</v>
      </c>
      <c r="DH212">
        <f t="shared" si="207"/>
        <v>0</v>
      </c>
      <c r="DI212">
        <v>0</v>
      </c>
      <c r="DJ212">
        <f t="shared" si="208"/>
        <v>0</v>
      </c>
      <c r="DK212">
        <v>44.5</v>
      </c>
      <c r="DL212">
        <f t="shared" si="209"/>
        <v>0.4471136163344665</v>
      </c>
      <c r="DM212">
        <v>0</v>
      </c>
      <c r="DN212">
        <f t="shared" si="210"/>
        <v>0</v>
      </c>
      <c r="DO212">
        <v>0</v>
      </c>
      <c r="DP212">
        <f t="shared" si="211"/>
        <v>0</v>
      </c>
      <c r="DQ212">
        <v>55.5</v>
      </c>
      <c r="DR212">
        <f t="shared" si="212"/>
        <v>0.55288638366553344</v>
      </c>
      <c r="DS212">
        <v>0</v>
      </c>
      <c r="DT212">
        <f t="shared" si="213"/>
        <v>0</v>
      </c>
      <c r="DU212">
        <v>0</v>
      </c>
      <c r="DV212">
        <f t="shared" si="214"/>
        <v>0</v>
      </c>
      <c r="DW212">
        <v>0</v>
      </c>
      <c r="DX212">
        <f t="shared" si="215"/>
        <v>0</v>
      </c>
      <c r="DY212">
        <v>0</v>
      </c>
      <c r="DZ212">
        <f t="shared" si="216"/>
        <v>0</v>
      </c>
      <c r="EA212">
        <v>0</v>
      </c>
      <c r="EB212">
        <f t="shared" si="217"/>
        <v>0</v>
      </c>
      <c r="EC212">
        <v>0</v>
      </c>
      <c r="ED212">
        <f t="shared" si="218"/>
        <v>0</v>
      </c>
      <c r="EE212">
        <v>0</v>
      </c>
      <c r="EF212">
        <f t="shared" si="219"/>
        <v>0</v>
      </c>
      <c r="EG212">
        <v>0</v>
      </c>
      <c r="EH212">
        <f t="shared" si="220"/>
        <v>0</v>
      </c>
      <c r="EI212">
        <v>0</v>
      </c>
      <c r="EJ212">
        <f t="shared" si="221"/>
        <v>0</v>
      </c>
      <c r="EK212">
        <v>0</v>
      </c>
      <c r="EL212">
        <f t="shared" si="222"/>
        <v>0</v>
      </c>
      <c r="EM212">
        <v>0</v>
      </c>
      <c r="EN212">
        <f t="shared" si="223"/>
        <v>0</v>
      </c>
      <c r="EO212">
        <v>0</v>
      </c>
      <c r="EP212">
        <f t="shared" si="224"/>
        <v>0</v>
      </c>
      <c r="EQ212">
        <v>0</v>
      </c>
      <c r="ER212">
        <f t="shared" si="225"/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 s="3" t="s">
        <v>603</v>
      </c>
      <c r="FF212" t="s">
        <v>598</v>
      </c>
    </row>
    <row r="213" spans="1:162" x14ac:dyDescent="0.45">
      <c r="A213">
        <v>212</v>
      </c>
      <c r="B213" t="s">
        <v>420</v>
      </c>
      <c r="C213" t="s">
        <v>593</v>
      </c>
      <c r="D213" t="s">
        <v>601</v>
      </c>
      <c r="E213" t="s">
        <v>595</v>
      </c>
      <c r="F213" s="2">
        <v>1</v>
      </c>
      <c r="G213">
        <f t="shared" si="228"/>
        <v>396.5</v>
      </c>
      <c r="H213">
        <v>1773</v>
      </c>
      <c r="I213">
        <v>673</v>
      </c>
      <c r="J213" s="2">
        <f t="shared" si="226"/>
        <v>0.3795826283135928</v>
      </c>
      <c r="L213" t="s">
        <v>373</v>
      </c>
      <c r="M213">
        <v>5.3999999999999999E-2</v>
      </c>
      <c r="N213">
        <f t="shared" si="176"/>
        <v>4.7017808649568558E-4</v>
      </c>
      <c r="O213">
        <v>0</v>
      </c>
      <c r="P213">
        <f t="shared" si="177"/>
        <v>0</v>
      </c>
      <c r="Q213">
        <v>9.9000000000000005E-2</v>
      </c>
      <c r="R213">
        <f t="shared" si="178"/>
        <v>9.3326025166090012E-4</v>
      </c>
      <c r="S213">
        <v>0.59699999999999998</v>
      </c>
      <c r="T213">
        <f t="shared" si="179"/>
        <v>6.0125448487451634E-3</v>
      </c>
      <c r="U213">
        <v>0</v>
      </c>
      <c r="V213">
        <f t="shared" si="180"/>
        <v>0</v>
      </c>
      <c r="W213">
        <v>0</v>
      </c>
      <c r="X213">
        <f t="shared" si="181"/>
        <v>0</v>
      </c>
      <c r="Y213">
        <v>0</v>
      </c>
      <c r="Z213">
        <f t="shared" si="182"/>
        <v>0</v>
      </c>
      <c r="AA213">
        <v>0</v>
      </c>
      <c r="AB213">
        <f t="shared" si="183"/>
        <v>0</v>
      </c>
      <c r="AC213">
        <f t="shared" si="229"/>
        <v>88.826000000000008</v>
      </c>
      <c r="AD213">
        <f t="shared" si="184"/>
        <v>0.88006075146267471</v>
      </c>
      <c r="AE213">
        <v>8.7999999999999995E-2</v>
      </c>
      <c r="AF213">
        <f t="shared" si="185"/>
        <v>4.05411914181396E-3</v>
      </c>
      <c r="AG213">
        <v>1.9E-2</v>
      </c>
      <c r="AH213">
        <f t="shared" si="186"/>
        <v>3.3944486121852802E-4</v>
      </c>
      <c r="AI213">
        <v>0</v>
      </c>
      <c r="AJ213">
        <f t="shared" si="187"/>
        <v>0</v>
      </c>
      <c r="AK213">
        <v>0.317</v>
      </c>
      <c r="AL213">
        <f t="shared" si="188"/>
        <v>6.245021603326472E-3</v>
      </c>
      <c r="AM213">
        <v>8.86</v>
      </c>
      <c r="AN213">
        <f t="shared" si="189"/>
        <v>9.4280047864084768E-2</v>
      </c>
      <c r="AO213">
        <v>0.86199999999999999</v>
      </c>
      <c r="AP213">
        <f t="shared" si="190"/>
        <v>4.9712361549270898E-3</v>
      </c>
      <c r="AQ213">
        <v>0</v>
      </c>
      <c r="AR213">
        <f t="shared" si="191"/>
        <v>0</v>
      </c>
      <c r="AS213">
        <v>0</v>
      </c>
      <c r="AT213">
        <f t="shared" si="192"/>
        <v>0</v>
      </c>
      <c r="AU213">
        <v>0</v>
      </c>
      <c r="AV213">
        <f t="shared" si="193"/>
        <v>0</v>
      </c>
      <c r="AW213">
        <v>0</v>
      </c>
      <c r="AX213">
        <f t="shared" si="194"/>
        <v>0</v>
      </c>
      <c r="AY213">
        <v>7.2999999999999995E-2</v>
      </c>
      <c r="AZ213">
        <f t="shared" si="195"/>
        <v>4.347276292798693E-4</v>
      </c>
      <c r="BA213">
        <v>0.186</v>
      </c>
      <c r="BB213">
        <f t="shared" si="196"/>
        <v>2.0202766592900146E-3</v>
      </c>
      <c r="BC213">
        <v>1.9E-2</v>
      </c>
      <c r="BD213">
        <f t="shared" si="197"/>
        <v>1.7839143648290876E-4</v>
      </c>
      <c r="BE213">
        <v>0</v>
      </c>
      <c r="BF213">
        <f t="shared" si="198"/>
        <v>0</v>
      </c>
      <c r="BG213">
        <v>0</v>
      </c>
      <c r="BH213">
        <f t="shared" si="199"/>
        <v>0</v>
      </c>
      <c r="BI213">
        <v>0</v>
      </c>
      <c r="BJ213">
        <f t="shared" si="200"/>
        <v>0</v>
      </c>
      <c r="BK213">
        <v>0</v>
      </c>
      <c r="BL213">
        <f t="shared" si="201"/>
        <v>0</v>
      </c>
      <c r="BM213">
        <v>0</v>
      </c>
      <c r="BN213">
        <f t="shared" si="202"/>
        <v>0</v>
      </c>
      <c r="BO213">
        <v>0</v>
      </c>
      <c r="BP213">
        <f t="shared" si="203"/>
        <v>0</v>
      </c>
      <c r="BQ213">
        <v>0</v>
      </c>
      <c r="BR213">
        <f t="shared" si="204"/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f t="shared" si="205"/>
        <v>0</v>
      </c>
      <c r="DE213">
        <v>0</v>
      </c>
      <c r="DF213">
        <f t="shared" si="206"/>
        <v>0</v>
      </c>
      <c r="DG213">
        <v>0</v>
      </c>
      <c r="DH213">
        <f t="shared" si="207"/>
        <v>0</v>
      </c>
      <c r="DI213">
        <v>0</v>
      </c>
      <c r="DJ213">
        <f t="shared" si="208"/>
        <v>0</v>
      </c>
      <c r="DK213">
        <v>44.5</v>
      </c>
      <c r="DL213">
        <f t="shared" si="209"/>
        <v>0.4471136163344665</v>
      </c>
      <c r="DM213">
        <v>0</v>
      </c>
      <c r="DN213">
        <f t="shared" si="210"/>
        <v>0</v>
      </c>
      <c r="DO213">
        <v>0</v>
      </c>
      <c r="DP213">
        <f t="shared" si="211"/>
        <v>0</v>
      </c>
      <c r="DQ213">
        <v>55.5</v>
      </c>
      <c r="DR213">
        <f t="shared" si="212"/>
        <v>0.55288638366553344</v>
      </c>
      <c r="DS213">
        <v>0</v>
      </c>
      <c r="DT213">
        <f t="shared" si="213"/>
        <v>0</v>
      </c>
      <c r="DU213">
        <v>0</v>
      </c>
      <c r="DV213">
        <f t="shared" si="214"/>
        <v>0</v>
      </c>
      <c r="DW213">
        <v>0</v>
      </c>
      <c r="DX213">
        <f t="shared" si="215"/>
        <v>0</v>
      </c>
      <c r="DY213">
        <v>0</v>
      </c>
      <c r="DZ213">
        <f t="shared" si="216"/>
        <v>0</v>
      </c>
      <c r="EA213">
        <v>0</v>
      </c>
      <c r="EB213">
        <f t="shared" si="217"/>
        <v>0</v>
      </c>
      <c r="EC213">
        <v>0</v>
      </c>
      <c r="ED213">
        <f t="shared" si="218"/>
        <v>0</v>
      </c>
      <c r="EE213">
        <v>0</v>
      </c>
      <c r="EF213">
        <f t="shared" si="219"/>
        <v>0</v>
      </c>
      <c r="EG213">
        <v>0</v>
      </c>
      <c r="EH213">
        <f t="shared" si="220"/>
        <v>0</v>
      </c>
      <c r="EI213">
        <v>0</v>
      </c>
      <c r="EJ213">
        <f t="shared" si="221"/>
        <v>0</v>
      </c>
      <c r="EK213">
        <v>0</v>
      </c>
      <c r="EL213">
        <f t="shared" si="222"/>
        <v>0</v>
      </c>
      <c r="EM213">
        <v>0</v>
      </c>
      <c r="EN213">
        <f t="shared" si="223"/>
        <v>0</v>
      </c>
      <c r="EO213">
        <v>0</v>
      </c>
      <c r="EP213">
        <f t="shared" si="224"/>
        <v>0</v>
      </c>
      <c r="EQ213">
        <v>0</v>
      </c>
      <c r="ER213">
        <f t="shared" si="225"/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 s="3" t="s">
        <v>604</v>
      </c>
      <c r="FF213" t="s">
        <v>598</v>
      </c>
    </row>
    <row r="214" spans="1:162" x14ac:dyDescent="0.45">
      <c r="A214">
        <v>213</v>
      </c>
      <c r="B214" t="s">
        <v>420</v>
      </c>
      <c r="C214" t="s">
        <v>593</v>
      </c>
      <c r="D214" t="s">
        <v>605</v>
      </c>
      <c r="E214" t="s">
        <v>595</v>
      </c>
      <c r="F214" s="2">
        <v>1</v>
      </c>
      <c r="G214">
        <f t="shared" si="228"/>
        <v>396.5</v>
      </c>
      <c r="H214">
        <v>1773</v>
      </c>
      <c r="I214">
        <v>473</v>
      </c>
      <c r="J214" s="2">
        <f t="shared" si="226"/>
        <v>0.2667794698251551</v>
      </c>
      <c r="L214" t="s">
        <v>373</v>
      </c>
      <c r="M214">
        <v>5.3999999999999999E-2</v>
      </c>
      <c r="N214">
        <f t="shared" si="176"/>
        <v>4.7017808649568558E-4</v>
      </c>
      <c r="O214">
        <v>0</v>
      </c>
      <c r="P214">
        <f t="shared" si="177"/>
        <v>0</v>
      </c>
      <c r="Q214">
        <v>9.9000000000000005E-2</v>
      </c>
      <c r="R214">
        <f t="shared" si="178"/>
        <v>9.3326025166090012E-4</v>
      </c>
      <c r="S214">
        <v>0.59699999999999998</v>
      </c>
      <c r="T214">
        <f t="shared" si="179"/>
        <v>6.0125448487451634E-3</v>
      </c>
      <c r="U214">
        <v>0</v>
      </c>
      <c r="V214">
        <f t="shared" si="180"/>
        <v>0</v>
      </c>
      <c r="W214">
        <v>0</v>
      </c>
      <c r="X214">
        <f t="shared" si="181"/>
        <v>0</v>
      </c>
      <c r="Y214">
        <v>0</v>
      </c>
      <c r="Z214">
        <f t="shared" si="182"/>
        <v>0</v>
      </c>
      <c r="AA214">
        <v>0</v>
      </c>
      <c r="AB214">
        <f t="shared" si="183"/>
        <v>0</v>
      </c>
      <c r="AC214">
        <f t="shared" si="229"/>
        <v>88.826000000000008</v>
      </c>
      <c r="AD214">
        <f t="shared" si="184"/>
        <v>0.88006075146267471</v>
      </c>
      <c r="AE214">
        <v>8.7999999999999995E-2</v>
      </c>
      <c r="AF214">
        <f t="shared" si="185"/>
        <v>4.05411914181396E-3</v>
      </c>
      <c r="AG214">
        <v>1.9E-2</v>
      </c>
      <c r="AH214">
        <f t="shared" si="186"/>
        <v>3.3944486121852802E-4</v>
      </c>
      <c r="AI214">
        <v>0</v>
      </c>
      <c r="AJ214">
        <f t="shared" si="187"/>
        <v>0</v>
      </c>
      <c r="AK214">
        <v>0.317</v>
      </c>
      <c r="AL214">
        <f t="shared" si="188"/>
        <v>6.245021603326472E-3</v>
      </c>
      <c r="AM214">
        <v>8.86</v>
      </c>
      <c r="AN214">
        <f t="shared" si="189"/>
        <v>9.4280047864084768E-2</v>
      </c>
      <c r="AO214">
        <v>0.86199999999999999</v>
      </c>
      <c r="AP214">
        <f t="shared" si="190"/>
        <v>4.9712361549270898E-3</v>
      </c>
      <c r="AQ214">
        <v>0</v>
      </c>
      <c r="AR214">
        <f t="shared" si="191"/>
        <v>0</v>
      </c>
      <c r="AS214">
        <v>0</v>
      </c>
      <c r="AT214">
        <f t="shared" si="192"/>
        <v>0</v>
      </c>
      <c r="AU214">
        <v>0</v>
      </c>
      <c r="AV214">
        <f t="shared" si="193"/>
        <v>0</v>
      </c>
      <c r="AW214">
        <v>0</v>
      </c>
      <c r="AX214">
        <f t="shared" si="194"/>
        <v>0</v>
      </c>
      <c r="AY214">
        <v>7.2999999999999995E-2</v>
      </c>
      <c r="AZ214">
        <f t="shared" si="195"/>
        <v>4.347276292798693E-4</v>
      </c>
      <c r="BA214">
        <v>0.186</v>
      </c>
      <c r="BB214">
        <f t="shared" si="196"/>
        <v>2.0202766592900146E-3</v>
      </c>
      <c r="BC214">
        <v>1.9E-2</v>
      </c>
      <c r="BD214">
        <f t="shared" si="197"/>
        <v>1.7839143648290876E-4</v>
      </c>
      <c r="BE214">
        <v>0</v>
      </c>
      <c r="BF214">
        <f t="shared" si="198"/>
        <v>0</v>
      </c>
      <c r="BG214">
        <v>0</v>
      </c>
      <c r="BH214">
        <f t="shared" si="199"/>
        <v>0</v>
      </c>
      <c r="BI214">
        <v>0</v>
      </c>
      <c r="BJ214">
        <f t="shared" si="200"/>
        <v>0</v>
      </c>
      <c r="BK214">
        <v>0</v>
      </c>
      <c r="BL214">
        <f t="shared" si="201"/>
        <v>0</v>
      </c>
      <c r="BM214">
        <v>0</v>
      </c>
      <c r="BN214">
        <f t="shared" si="202"/>
        <v>0</v>
      </c>
      <c r="BO214">
        <v>0</v>
      </c>
      <c r="BP214">
        <f t="shared" si="203"/>
        <v>0</v>
      </c>
      <c r="BQ214">
        <v>0</v>
      </c>
      <c r="BR214">
        <f t="shared" si="204"/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f t="shared" si="205"/>
        <v>0</v>
      </c>
      <c r="DE214">
        <v>0</v>
      </c>
      <c r="DF214">
        <f t="shared" si="206"/>
        <v>0</v>
      </c>
      <c r="DG214">
        <v>0</v>
      </c>
      <c r="DH214">
        <f t="shared" si="207"/>
        <v>0</v>
      </c>
      <c r="DI214">
        <v>0</v>
      </c>
      <c r="DJ214">
        <f t="shared" si="208"/>
        <v>0</v>
      </c>
      <c r="DK214">
        <v>44.5</v>
      </c>
      <c r="DL214">
        <f t="shared" si="209"/>
        <v>0.4471136163344665</v>
      </c>
      <c r="DM214">
        <v>0</v>
      </c>
      <c r="DN214">
        <f t="shared" si="210"/>
        <v>0</v>
      </c>
      <c r="DO214">
        <v>0</v>
      </c>
      <c r="DP214">
        <f t="shared" si="211"/>
        <v>0</v>
      </c>
      <c r="DQ214">
        <v>55.5</v>
      </c>
      <c r="DR214">
        <f t="shared" si="212"/>
        <v>0.55288638366553344</v>
      </c>
      <c r="DS214">
        <v>0</v>
      </c>
      <c r="DT214">
        <f t="shared" si="213"/>
        <v>0</v>
      </c>
      <c r="DU214">
        <v>0</v>
      </c>
      <c r="DV214">
        <f t="shared" si="214"/>
        <v>0</v>
      </c>
      <c r="DW214">
        <v>0</v>
      </c>
      <c r="DX214">
        <f t="shared" si="215"/>
        <v>0</v>
      </c>
      <c r="DY214">
        <v>0</v>
      </c>
      <c r="DZ214">
        <f t="shared" si="216"/>
        <v>0</v>
      </c>
      <c r="EA214">
        <v>0</v>
      </c>
      <c r="EB214">
        <f t="shared" si="217"/>
        <v>0</v>
      </c>
      <c r="EC214">
        <v>0</v>
      </c>
      <c r="ED214">
        <f t="shared" si="218"/>
        <v>0</v>
      </c>
      <c r="EE214">
        <v>0</v>
      </c>
      <c r="EF214">
        <f t="shared" si="219"/>
        <v>0</v>
      </c>
      <c r="EG214">
        <v>0</v>
      </c>
      <c r="EH214">
        <f t="shared" si="220"/>
        <v>0</v>
      </c>
      <c r="EI214">
        <v>0</v>
      </c>
      <c r="EJ214">
        <f t="shared" si="221"/>
        <v>0</v>
      </c>
      <c r="EK214">
        <v>0</v>
      </c>
      <c r="EL214">
        <f t="shared" si="222"/>
        <v>0</v>
      </c>
      <c r="EM214">
        <v>0</v>
      </c>
      <c r="EN214">
        <f t="shared" si="223"/>
        <v>0</v>
      </c>
      <c r="EO214">
        <v>0</v>
      </c>
      <c r="EP214">
        <f t="shared" si="224"/>
        <v>0</v>
      </c>
      <c r="EQ214">
        <v>0</v>
      </c>
      <c r="ER214">
        <f t="shared" si="225"/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 s="3" t="s">
        <v>606</v>
      </c>
      <c r="FF214" t="s">
        <v>598</v>
      </c>
    </row>
    <row r="215" spans="1:162" x14ac:dyDescent="0.45">
      <c r="A215">
        <v>214</v>
      </c>
      <c r="B215" t="s">
        <v>420</v>
      </c>
      <c r="C215" t="s">
        <v>593</v>
      </c>
      <c r="D215" t="s">
        <v>605</v>
      </c>
      <c r="E215" t="s">
        <v>595</v>
      </c>
      <c r="F215" s="2">
        <v>1</v>
      </c>
      <c r="G215">
        <f t="shared" si="228"/>
        <v>396.5</v>
      </c>
      <c r="H215">
        <v>1773</v>
      </c>
      <c r="I215">
        <v>573</v>
      </c>
      <c r="J215" s="2">
        <f t="shared" si="226"/>
        <v>0.32318104906937395</v>
      </c>
      <c r="L215" t="s">
        <v>373</v>
      </c>
      <c r="M215">
        <v>5.3999999999999999E-2</v>
      </c>
      <c r="N215">
        <f t="shared" si="176"/>
        <v>4.7017808649568558E-4</v>
      </c>
      <c r="O215">
        <v>0</v>
      </c>
      <c r="P215">
        <f t="shared" si="177"/>
        <v>0</v>
      </c>
      <c r="Q215">
        <v>9.9000000000000005E-2</v>
      </c>
      <c r="R215">
        <f t="shared" si="178"/>
        <v>9.3326025166090012E-4</v>
      </c>
      <c r="S215">
        <v>0.59699999999999998</v>
      </c>
      <c r="T215">
        <f t="shared" si="179"/>
        <v>6.0125448487451634E-3</v>
      </c>
      <c r="U215">
        <v>0</v>
      </c>
      <c r="V215">
        <f t="shared" si="180"/>
        <v>0</v>
      </c>
      <c r="W215">
        <v>0</v>
      </c>
      <c r="X215">
        <f t="shared" si="181"/>
        <v>0</v>
      </c>
      <c r="Y215">
        <v>0</v>
      </c>
      <c r="Z215">
        <f t="shared" si="182"/>
        <v>0</v>
      </c>
      <c r="AA215">
        <v>0</v>
      </c>
      <c r="AB215">
        <f t="shared" si="183"/>
        <v>0</v>
      </c>
      <c r="AC215">
        <f t="shared" si="229"/>
        <v>88.826000000000008</v>
      </c>
      <c r="AD215">
        <f t="shared" si="184"/>
        <v>0.88006075146267471</v>
      </c>
      <c r="AE215">
        <v>8.7999999999999995E-2</v>
      </c>
      <c r="AF215">
        <f t="shared" si="185"/>
        <v>4.05411914181396E-3</v>
      </c>
      <c r="AG215">
        <v>1.9E-2</v>
      </c>
      <c r="AH215">
        <f t="shared" si="186"/>
        <v>3.3944486121852802E-4</v>
      </c>
      <c r="AI215">
        <v>0</v>
      </c>
      <c r="AJ215">
        <f t="shared" si="187"/>
        <v>0</v>
      </c>
      <c r="AK215">
        <v>0.317</v>
      </c>
      <c r="AL215">
        <f t="shared" si="188"/>
        <v>6.245021603326472E-3</v>
      </c>
      <c r="AM215">
        <v>8.86</v>
      </c>
      <c r="AN215">
        <f t="shared" si="189"/>
        <v>9.4280047864084768E-2</v>
      </c>
      <c r="AO215">
        <v>0.86199999999999999</v>
      </c>
      <c r="AP215">
        <f t="shared" si="190"/>
        <v>4.9712361549270898E-3</v>
      </c>
      <c r="AQ215">
        <v>0</v>
      </c>
      <c r="AR215">
        <f t="shared" si="191"/>
        <v>0</v>
      </c>
      <c r="AS215">
        <v>0</v>
      </c>
      <c r="AT215">
        <f t="shared" si="192"/>
        <v>0</v>
      </c>
      <c r="AU215">
        <v>0</v>
      </c>
      <c r="AV215">
        <f t="shared" si="193"/>
        <v>0</v>
      </c>
      <c r="AW215">
        <v>0</v>
      </c>
      <c r="AX215">
        <f t="shared" si="194"/>
        <v>0</v>
      </c>
      <c r="AY215">
        <v>7.2999999999999995E-2</v>
      </c>
      <c r="AZ215">
        <f t="shared" si="195"/>
        <v>4.347276292798693E-4</v>
      </c>
      <c r="BA215">
        <v>0.186</v>
      </c>
      <c r="BB215">
        <f t="shared" si="196"/>
        <v>2.0202766592900146E-3</v>
      </c>
      <c r="BC215">
        <v>1.9E-2</v>
      </c>
      <c r="BD215">
        <f t="shared" si="197"/>
        <v>1.7839143648290876E-4</v>
      </c>
      <c r="BE215">
        <v>0</v>
      </c>
      <c r="BF215">
        <f t="shared" si="198"/>
        <v>0</v>
      </c>
      <c r="BG215">
        <v>0</v>
      </c>
      <c r="BH215">
        <f t="shared" si="199"/>
        <v>0</v>
      </c>
      <c r="BI215">
        <v>0</v>
      </c>
      <c r="BJ215">
        <f t="shared" si="200"/>
        <v>0</v>
      </c>
      <c r="BK215">
        <v>0</v>
      </c>
      <c r="BL215">
        <f t="shared" si="201"/>
        <v>0</v>
      </c>
      <c r="BM215">
        <v>0</v>
      </c>
      <c r="BN215">
        <f t="shared" si="202"/>
        <v>0</v>
      </c>
      <c r="BO215">
        <v>0</v>
      </c>
      <c r="BP215">
        <f t="shared" si="203"/>
        <v>0</v>
      </c>
      <c r="BQ215">
        <v>0</v>
      </c>
      <c r="BR215">
        <f t="shared" si="204"/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f t="shared" si="205"/>
        <v>0</v>
      </c>
      <c r="DE215">
        <v>0</v>
      </c>
      <c r="DF215">
        <f t="shared" si="206"/>
        <v>0</v>
      </c>
      <c r="DG215">
        <v>0</v>
      </c>
      <c r="DH215">
        <f t="shared" si="207"/>
        <v>0</v>
      </c>
      <c r="DI215">
        <v>0</v>
      </c>
      <c r="DJ215">
        <f t="shared" si="208"/>
        <v>0</v>
      </c>
      <c r="DK215">
        <v>44.5</v>
      </c>
      <c r="DL215">
        <f t="shared" si="209"/>
        <v>0.4471136163344665</v>
      </c>
      <c r="DM215">
        <v>0</v>
      </c>
      <c r="DN215">
        <f t="shared" si="210"/>
        <v>0</v>
      </c>
      <c r="DO215">
        <v>0</v>
      </c>
      <c r="DP215">
        <f t="shared" si="211"/>
        <v>0</v>
      </c>
      <c r="DQ215">
        <v>55.5</v>
      </c>
      <c r="DR215">
        <f t="shared" si="212"/>
        <v>0.55288638366553344</v>
      </c>
      <c r="DS215">
        <v>0</v>
      </c>
      <c r="DT215">
        <f t="shared" si="213"/>
        <v>0</v>
      </c>
      <c r="DU215">
        <v>0</v>
      </c>
      <c r="DV215">
        <f t="shared" si="214"/>
        <v>0</v>
      </c>
      <c r="DW215">
        <v>0</v>
      </c>
      <c r="DX215">
        <f t="shared" si="215"/>
        <v>0</v>
      </c>
      <c r="DY215">
        <v>0</v>
      </c>
      <c r="DZ215">
        <f t="shared" si="216"/>
        <v>0</v>
      </c>
      <c r="EA215">
        <v>0</v>
      </c>
      <c r="EB215">
        <f t="shared" si="217"/>
        <v>0</v>
      </c>
      <c r="EC215">
        <v>0</v>
      </c>
      <c r="ED215">
        <f t="shared" si="218"/>
        <v>0</v>
      </c>
      <c r="EE215">
        <v>0</v>
      </c>
      <c r="EF215">
        <f t="shared" si="219"/>
        <v>0</v>
      </c>
      <c r="EG215">
        <v>0</v>
      </c>
      <c r="EH215">
        <f t="shared" si="220"/>
        <v>0</v>
      </c>
      <c r="EI215">
        <v>0</v>
      </c>
      <c r="EJ215">
        <f t="shared" si="221"/>
        <v>0</v>
      </c>
      <c r="EK215">
        <v>0</v>
      </c>
      <c r="EL215">
        <f t="shared" si="222"/>
        <v>0</v>
      </c>
      <c r="EM215">
        <v>0</v>
      </c>
      <c r="EN215">
        <f t="shared" si="223"/>
        <v>0</v>
      </c>
      <c r="EO215">
        <v>0</v>
      </c>
      <c r="EP215">
        <f t="shared" si="224"/>
        <v>0</v>
      </c>
      <c r="EQ215">
        <v>0</v>
      </c>
      <c r="ER215">
        <f t="shared" si="225"/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 s="3" t="s">
        <v>607</v>
      </c>
      <c r="FF215" t="s">
        <v>598</v>
      </c>
    </row>
    <row r="216" spans="1:162" x14ac:dyDescent="0.45">
      <c r="A216">
        <v>215</v>
      </c>
      <c r="B216" t="s">
        <v>420</v>
      </c>
      <c r="C216" t="s">
        <v>593</v>
      </c>
      <c r="D216" t="s">
        <v>605</v>
      </c>
      <c r="E216" t="s">
        <v>595</v>
      </c>
      <c r="F216" s="2">
        <v>1</v>
      </c>
      <c r="G216">
        <f t="shared" si="228"/>
        <v>396.5</v>
      </c>
      <c r="H216">
        <v>1773</v>
      </c>
      <c r="I216">
        <v>673</v>
      </c>
      <c r="J216" s="2">
        <f t="shared" si="226"/>
        <v>0.3795826283135928</v>
      </c>
      <c r="L216" t="s">
        <v>373</v>
      </c>
      <c r="M216">
        <v>5.3999999999999999E-2</v>
      </c>
      <c r="N216">
        <f t="shared" si="176"/>
        <v>4.7017808649568558E-4</v>
      </c>
      <c r="O216">
        <v>0</v>
      </c>
      <c r="P216">
        <f t="shared" si="177"/>
        <v>0</v>
      </c>
      <c r="Q216">
        <v>9.9000000000000005E-2</v>
      </c>
      <c r="R216">
        <f t="shared" si="178"/>
        <v>9.3326025166090012E-4</v>
      </c>
      <c r="S216">
        <v>0.59699999999999998</v>
      </c>
      <c r="T216">
        <f t="shared" si="179"/>
        <v>6.0125448487451634E-3</v>
      </c>
      <c r="U216">
        <v>0</v>
      </c>
      <c r="V216">
        <f t="shared" si="180"/>
        <v>0</v>
      </c>
      <c r="W216">
        <v>0</v>
      </c>
      <c r="X216">
        <f t="shared" si="181"/>
        <v>0</v>
      </c>
      <c r="Y216">
        <v>0</v>
      </c>
      <c r="Z216">
        <f t="shared" si="182"/>
        <v>0</v>
      </c>
      <c r="AA216">
        <v>0</v>
      </c>
      <c r="AB216">
        <f t="shared" si="183"/>
        <v>0</v>
      </c>
      <c r="AC216">
        <f t="shared" si="229"/>
        <v>88.826000000000008</v>
      </c>
      <c r="AD216">
        <f t="shared" si="184"/>
        <v>0.88006075146267471</v>
      </c>
      <c r="AE216">
        <v>8.7999999999999995E-2</v>
      </c>
      <c r="AF216">
        <f t="shared" si="185"/>
        <v>4.05411914181396E-3</v>
      </c>
      <c r="AG216">
        <v>1.9E-2</v>
      </c>
      <c r="AH216">
        <f t="shared" si="186"/>
        <v>3.3944486121852802E-4</v>
      </c>
      <c r="AI216">
        <v>0</v>
      </c>
      <c r="AJ216">
        <f t="shared" si="187"/>
        <v>0</v>
      </c>
      <c r="AK216">
        <v>0.317</v>
      </c>
      <c r="AL216">
        <f t="shared" si="188"/>
        <v>6.245021603326472E-3</v>
      </c>
      <c r="AM216">
        <v>8.86</v>
      </c>
      <c r="AN216">
        <f t="shared" si="189"/>
        <v>9.4280047864084768E-2</v>
      </c>
      <c r="AO216">
        <v>0.86199999999999999</v>
      </c>
      <c r="AP216">
        <f t="shared" si="190"/>
        <v>4.9712361549270898E-3</v>
      </c>
      <c r="AQ216">
        <v>0</v>
      </c>
      <c r="AR216">
        <f t="shared" si="191"/>
        <v>0</v>
      </c>
      <c r="AS216">
        <v>0</v>
      </c>
      <c r="AT216">
        <f t="shared" si="192"/>
        <v>0</v>
      </c>
      <c r="AU216">
        <v>0</v>
      </c>
      <c r="AV216">
        <f t="shared" si="193"/>
        <v>0</v>
      </c>
      <c r="AW216">
        <v>0</v>
      </c>
      <c r="AX216">
        <f t="shared" si="194"/>
        <v>0</v>
      </c>
      <c r="AY216">
        <v>7.2999999999999995E-2</v>
      </c>
      <c r="AZ216">
        <f t="shared" si="195"/>
        <v>4.347276292798693E-4</v>
      </c>
      <c r="BA216">
        <v>0.186</v>
      </c>
      <c r="BB216">
        <f t="shared" si="196"/>
        <v>2.0202766592900146E-3</v>
      </c>
      <c r="BC216">
        <v>1.9E-2</v>
      </c>
      <c r="BD216">
        <f t="shared" si="197"/>
        <v>1.7839143648290876E-4</v>
      </c>
      <c r="BE216">
        <v>0</v>
      </c>
      <c r="BF216">
        <f t="shared" si="198"/>
        <v>0</v>
      </c>
      <c r="BG216">
        <v>0</v>
      </c>
      <c r="BH216">
        <f t="shared" si="199"/>
        <v>0</v>
      </c>
      <c r="BI216">
        <v>0</v>
      </c>
      <c r="BJ216">
        <f t="shared" si="200"/>
        <v>0</v>
      </c>
      <c r="BK216">
        <v>0</v>
      </c>
      <c r="BL216">
        <f t="shared" si="201"/>
        <v>0</v>
      </c>
      <c r="BM216">
        <v>0</v>
      </c>
      <c r="BN216">
        <f t="shared" si="202"/>
        <v>0</v>
      </c>
      <c r="BO216">
        <v>0</v>
      </c>
      <c r="BP216">
        <f t="shared" si="203"/>
        <v>0</v>
      </c>
      <c r="BQ216">
        <v>0</v>
      </c>
      <c r="BR216">
        <f t="shared" si="204"/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f t="shared" si="205"/>
        <v>0</v>
      </c>
      <c r="DE216">
        <v>0</v>
      </c>
      <c r="DF216">
        <f t="shared" si="206"/>
        <v>0</v>
      </c>
      <c r="DG216">
        <v>0</v>
      </c>
      <c r="DH216">
        <f t="shared" si="207"/>
        <v>0</v>
      </c>
      <c r="DI216">
        <v>0</v>
      </c>
      <c r="DJ216">
        <f t="shared" si="208"/>
        <v>0</v>
      </c>
      <c r="DK216">
        <v>44.5</v>
      </c>
      <c r="DL216">
        <f t="shared" si="209"/>
        <v>0.4471136163344665</v>
      </c>
      <c r="DM216">
        <v>0</v>
      </c>
      <c r="DN216">
        <f t="shared" si="210"/>
        <v>0</v>
      </c>
      <c r="DO216">
        <v>0</v>
      </c>
      <c r="DP216">
        <f t="shared" si="211"/>
        <v>0</v>
      </c>
      <c r="DQ216">
        <v>55.5</v>
      </c>
      <c r="DR216">
        <f t="shared" si="212"/>
        <v>0.55288638366553344</v>
      </c>
      <c r="DS216">
        <v>0</v>
      </c>
      <c r="DT216">
        <f t="shared" si="213"/>
        <v>0</v>
      </c>
      <c r="DU216">
        <v>0</v>
      </c>
      <c r="DV216">
        <f t="shared" si="214"/>
        <v>0</v>
      </c>
      <c r="DW216">
        <v>0</v>
      </c>
      <c r="DX216">
        <f t="shared" si="215"/>
        <v>0</v>
      </c>
      <c r="DY216">
        <v>0</v>
      </c>
      <c r="DZ216">
        <f t="shared" si="216"/>
        <v>0</v>
      </c>
      <c r="EA216">
        <v>0</v>
      </c>
      <c r="EB216">
        <f t="shared" si="217"/>
        <v>0</v>
      </c>
      <c r="EC216">
        <v>0</v>
      </c>
      <c r="ED216">
        <f t="shared" si="218"/>
        <v>0</v>
      </c>
      <c r="EE216">
        <v>0</v>
      </c>
      <c r="EF216">
        <f t="shared" si="219"/>
        <v>0</v>
      </c>
      <c r="EG216">
        <v>0</v>
      </c>
      <c r="EH216">
        <f t="shared" si="220"/>
        <v>0</v>
      </c>
      <c r="EI216">
        <v>0</v>
      </c>
      <c r="EJ216">
        <f t="shared" si="221"/>
        <v>0</v>
      </c>
      <c r="EK216">
        <v>0</v>
      </c>
      <c r="EL216">
        <f t="shared" si="222"/>
        <v>0</v>
      </c>
      <c r="EM216">
        <v>0</v>
      </c>
      <c r="EN216">
        <f t="shared" si="223"/>
        <v>0</v>
      </c>
      <c r="EO216">
        <v>0</v>
      </c>
      <c r="EP216">
        <f t="shared" si="224"/>
        <v>0</v>
      </c>
      <c r="EQ216">
        <v>0</v>
      </c>
      <c r="ER216">
        <f t="shared" si="225"/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 s="3" t="s">
        <v>608</v>
      </c>
      <c r="FF216" t="s">
        <v>598</v>
      </c>
    </row>
    <row r="217" spans="1:162" x14ac:dyDescent="0.45">
      <c r="A217">
        <v>216</v>
      </c>
      <c r="B217" t="s">
        <v>420</v>
      </c>
      <c r="C217" t="s">
        <v>593</v>
      </c>
      <c r="D217" t="s">
        <v>609</v>
      </c>
      <c r="E217" t="s">
        <v>595</v>
      </c>
      <c r="F217" s="2">
        <v>1</v>
      </c>
      <c r="G217">
        <f t="shared" si="228"/>
        <v>396.5</v>
      </c>
      <c r="H217">
        <v>1773</v>
      </c>
      <c r="I217">
        <v>573</v>
      </c>
      <c r="J217" s="2">
        <f t="shared" si="226"/>
        <v>0.32318104906937395</v>
      </c>
      <c r="K217">
        <f>4.3*10^-7</f>
        <v>4.2999999999999996E-7</v>
      </c>
      <c r="L217" t="s">
        <v>373</v>
      </c>
      <c r="M217">
        <v>5.3999999999999999E-2</v>
      </c>
      <c r="N217">
        <f t="shared" si="176"/>
        <v>4.7017808649568558E-4</v>
      </c>
      <c r="O217">
        <v>0</v>
      </c>
      <c r="P217">
        <f t="shared" si="177"/>
        <v>0</v>
      </c>
      <c r="Q217">
        <v>9.9000000000000005E-2</v>
      </c>
      <c r="R217">
        <f t="shared" si="178"/>
        <v>9.3326025166090012E-4</v>
      </c>
      <c r="S217">
        <v>0.59699999999999998</v>
      </c>
      <c r="T217">
        <f t="shared" si="179"/>
        <v>6.0125448487451634E-3</v>
      </c>
      <c r="U217">
        <v>0</v>
      </c>
      <c r="V217">
        <f t="shared" si="180"/>
        <v>0</v>
      </c>
      <c r="W217">
        <v>0</v>
      </c>
      <c r="X217">
        <f t="shared" si="181"/>
        <v>0</v>
      </c>
      <c r="Y217">
        <v>0</v>
      </c>
      <c r="Z217">
        <f t="shared" si="182"/>
        <v>0</v>
      </c>
      <c r="AA217">
        <v>0</v>
      </c>
      <c r="AB217">
        <f t="shared" si="183"/>
        <v>0</v>
      </c>
      <c r="AC217">
        <f>100-S217-AE217-AG217-AI217-Q217-M217-AK217-AM217-AO217-AY217-BA217-BC217</f>
        <v>88.826000000000008</v>
      </c>
      <c r="AD217">
        <f t="shared" si="184"/>
        <v>0.88006075146267471</v>
      </c>
      <c r="AE217">
        <v>8.7999999999999995E-2</v>
      </c>
      <c r="AF217">
        <f t="shared" si="185"/>
        <v>4.05411914181396E-3</v>
      </c>
      <c r="AG217">
        <v>1.9E-2</v>
      </c>
      <c r="AH217">
        <f t="shared" si="186"/>
        <v>3.3944486121852802E-4</v>
      </c>
      <c r="AI217">
        <v>0</v>
      </c>
      <c r="AJ217">
        <f t="shared" si="187"/>
        <v>0</v>
      </c>
      <c r="AK217">
        <v>0.317</v>
      </c>
      <c r="AL217">
        <f t="shared" si="188"/>
        <v>6.245021603326472E-3</v>
      </c>
      <c r="AM217">
        <v>8.86</v>
      </c>
      <c r="AN217">
        <f t="shared" si="189"/>
        <v>9.4280047864084768E-2</v>
      </c>
      <c r="AO217">
        <v>0.86199999999999999</v>
      </c>
      <c r="AP217">
        <f t="shared" si="190"/>
        <v>4.9712361549270898E-3</v>
      </c>
      <c r="AQ217">
        <v>0</v>
      </c>
      <c r="AR217">
        <f t="shared" si="191"/>
        <v>0</v>
      </c>
      <c r="AS217">
        <v>0</v>
      </c>
      <c r="AT217">
        <f t="shared" si="192"/>
        <v>0</v>
      </c>
      <c r="AU217">
        <v>0</v>
      </c>
      <c r="AV217">
        <f t="shared" si="193"/>
        <v>0</v>
      </c>
      <c r="AW217">
        <v>0</v>
      </c>
      <c r="AX217">
        <f t="shared" si="194"/>
        <v>0</v>
      </c>
      <c r="AY217">
        <v>7.2999999999999995E-2</v>
      </c>
      <c r="AZ217">
        <f t="shared" si="195"/>
        <v>4.347276292798693E-4</v>
      </c>
      <c r="BA217">
        <v>0.186</v>
      </c>
      <c r="BB217">
        <f t="shared" si="196"/>
        <v>2.0202766592900146E-3</v>
      </c>
      <c r="BC217">
        <v>1.9E-2</v>
      </c>
      <c r="BD217">
        <f t="shared" si="197"/>
        <v>1.7839143648290876E-4</v>
      </c>
      <c r="BE217">
        <v>0</v>
      </c>
      <c r="BF217">
        <f t="shared" si="198"/>
        <v>0</v>
      </c>
      <c r="BG217">
        <v>0</v>
      </c>
      <c r="BH217">
        <f t="shared" si="199"/>
        <v>0</v>
      </c>
      <c r="BI217">
        <v>0</v>
      </c>
      <c r="BJ217">
        <f t="shared" si="200"/>
        <v>0</v>
      </c>
      <c r="BK217">
        <v>0</v>
      </c>
      <c r="BL217">
        <f t="shared" si="201"/>
        <v>0</v>
      </c>
      <c r="BM217">
        <v>0</v>
      </c>
      <c r="BN217">
        <f t="shared" si="202"/>
        <v>0</v>
      </c>
      <c r="BO217">
        <v>0</v>
      </c>
      <c r="BP217">
        <f t="shared" si="203"/>
        <v>0</v>
      </c>
      <c r="BQ217">
        <v>0</v>
      </c>
      <c r="BR217">
        <f t="shared" si="204"/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f t="shared" si="205"/>
        <v>0</v>
      </c>
      <c r="DE217">
        <v>0</v>
      </c>
      <c r="DF217">
        <f t="shared" si="206"/>
        <v>0</v>
      </c>
      <c r="DG217">
        <v>0</v>
      </c>
      <c r="DH217">
        <f t="shared" si="207"/>
        <v>0</v>
      </c>
      <c r="DI217">
        <v>0</v>
      </c>
      <c r="DJ217">
        <f t="shared" si="208"/>
        <v>0</v>
      </c>
      <c r="DK217">
        <v>44.5</v>
      </c>
      <c r="DL217">
        <f t="shared" si="209"/>
        <v>0.4471136163344665</v>
      </c>
      <c r="DM217">
        <v>0</v>
      </c>
      <c r="DN217">
        <f t="shared" si="210"/>
        <v>0</v>
      </c>
      <c r="DO217">
        <v>0</v>
      </c>
      <c r="DP217">
        <f t="shared" si="211"/>
        <v>0</v>
      </c>
      <c r="DQ217">
        <v>55.5</v>
      </c>
      <c r="DR217">
        <f t="shared" si="212"/>
        <v>0.55288638366553344</v>
      </c>
      <c r="DS217">
        <v>0</v>
      </c>
      <c r="DT217">
        <f t="shared" si="213"/>
        <v>0</v>
      </c>
      <c r="DU217">
        <v>0</v>
      </c>
      <c r="DV217">
        <f t="shared" si="214"/>
        <v>0</v>
      </c>
      <c r="DW217">
        <v>0</v>
      </c>
      <c r="DX217">
        <f t="shared" si="215"/>
        <v>0</v>
      </c>
      <c r="DY217">
        <v>0</v>
      </c>
      <c r="DZ217">
        <f t="shared" si="216"/>
        <v>0</v>
      </c>
      <c r="EA217">
        <v>0</v>
      </c>
      <c r="EB217">
        <f t="shared" si="217"/>
        <v>0</v>
      </c>
      <c r="EC217">
        <v>0</v>
      </c>
      <c r="ED217">
        <f t="shared" si="218"/>
        <v>0</v>
      </c>
      <c r="EE217">
        <v>0</v>
      </c>
      <c r="EF217">
        <f t="shared" si="219"/>
        <v>0</v>
      </c>
      <c r="EG217">
        <v>0</v>
      </c>
      <c r="EH217">
        <f t="shared" si="220"/>
        <v>0</v>
      </c>
      <c r="EI217">
        <v>0</v>
      </c>
      <c r="EJ217">
        <f t="shared" si="221"/>
        <v>0</v>
      </c>
      <c r="EK217">
        <v>0</v>
      </c>
      <c r="EL217">
        <f t="shared" si="222"/>
        <v>0</v>
      </c>
      <c r="EM217">
        <v>0</v>
      </c>
      <c r="EN217">
        <f t="shared" si="223"/>
        <v>0</v>
      </c>
      <c r="EO217">
        <v>0</v>
      </c>
      <c r="EP217">
        <f t="shared" si="224"/>
        <v>0</v>
      </c>
      <c r="EQ217">
        <v>0</v>
      </c>
      <c r="ER217">
        <f t="shared" si="225"/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 t="s">
        <v>611</v>
      </c>
      <c r="FF217" t="s">
        <v>264</v>
      </c>
    </row>
    <row r="218" spans="1:162" x14ac:dyDescent="0.45">
      <c r="A218">
        <v>217</v>
      </c>
      <c r="B218" t="s">
        <v>420</v>
      </c>
      <c r="C218" t="s">
        <v>593</v>
      </c>
      <c r="D218" t="s">
        <v>609</v>
      </c>
      <c r="E218" t="s">
        <v>595</v>
      </c>
      <c r="F218" s="2">
        <v>1</v>
      </c>
      <c r="G218">
        <f t="shared" si="228"/>
        <v>396.5</v>
      </c>
      <c r="H218">
        <v>1773</v>
      </c>
      <c r="I218">
        <v>573</v>
      </c>
      <c r="J218" s="2">
        <f t="shared" si="226"/>
        <v>0.32318104906937395</v>
      </c>
      <c r="K218">
        <f>1.5*10^-7</f>
        <v>1.4999999999999999E-7</v>
      </c>
      <c r="L218" t="s">
        <v>373</v>
      </c>
      <c r="M218">
        <v>5.3999999999999999E-2</v>
      </c>
      <c r="N218">
        <f t="shared" si="176"/>
        <v>4.7017808649568558E-4</v>
      </c>
      <c r="O218">
        <v>0</v>
      </c>
      <c r="P218">
        <f t="shared" si="177"/>
        <v>0</v>
      </c>
      <c r="Q218">
        <v>9.9000000000000005E-2</v>
      </c>
      <c r="R218">
        <f t="shared" si="178"/>
        <v>9.3326025166090012E-4</v>
      </c>
      <c r="S218">
        <v>0.59699999999999998</v>
      </c>
      <c r="T218">
        <f t="shared" si="179"/>
        <v>6.0125448487451634E-3</v>
      </c>
      <c r="U218">
        <v>0</v>
      </c>
      <c r="V218">
        <f t="shared" si="180"/>
        <v>0</v>
      </c>
      <c r="W218">
        <v>0</v>
      </c>
      <c r="X218">
        <f t="shared" si="181"/>
        <v>0</v>
      </c>
      <c r="Y218">
        <v>0</v>
      </c>
      <c r="Z218">
        <f t="shared" si="182"/>
        <v>0</v>
      </c>
      <c r="AA218">
        <v>0</v>
      </c>
      <c r="AB218">
        <f t="shared" si="183"/>
        <v>0</v>
      </c>
      <c r="AC218">
        <f>100-S218-AE218-AG218-AI218-Q218-M218-AK218-AM218-AO218-AY218-BA218-BC218</f>
        <v>88.826000000000008</v>
      </c>
      <c r="AD218">
        <f t="shared" si="184"/>
        <v>0.88006075146267471</v>
      </c>
      <c r="AE218">
        <v>8.7999999999999995E-2</v>
      </c>
      <c r="AF218">
        <f t="shared" si="185"/>
        <v>4.05411914181396E-3</v>
      </c>
      <c r="AG218">
        <v>1.9E-2</v>
      </c>
      <c r="AH218">
        <f t="shared" si="186"/>
        <v>3.3944486121852802E-4</v>
      </c>
      <c r="AI218">
        <v>0</v>
      </c>
      <c r="AJ218">
        <f t="shared" si="187"/>
        <v>0</v>
      </c>
      <c r="AK218">
        <v>0.317</v>
      </c>
      <c r="AL218">
        <f t="shared" si="188"/>
        <v>6.245021603326472E-3</v>
      </c>
      <c r="AM218">
        <v>8.86</v>
      </c>
      <c r="AN218">
        <f t="shared" si="189"/>
        <v>9.4280047864084768E-2</v>
      </c>
      <c r="AO218">
        <v>0.86199999999999999</v>
      </c>
      <c r="AP218">
        <f t="shared" si="190"/>
        <v>4.9712361549270898E-3</v>
      </c>
      <c r="AQ218">
        <v>0</v>
      </c>
      <c r="AR218">
        <f t="shared" si="191"/>
        <v>0</v>
      </c>
      <c r="AS218">
        <v>0</v>
      </c>
      <c r="AT218">
        <f t="shared" si="192"/>
        <v>0</v>
      </c>
      <c r="AU218">
        <v>0</v>
      </c>
      <c r="AV218">
        <f t="shared" si="193"/>
        <v>0</v>
      </c>
      <c r="AW218">
        <v>0</v>
      </c>
      <c r="AX218">
        <f t="shared" si="194"/>
        <v>0</v>
      </c>
      <c r="AY218">
        <v>7.2999999999999995E-2</v>
      </c>
      <c r="AZ218">
        <f t="shared" si="195"/>
        <v>4.347276292798693E-4</v>
      </c>
      <c r="BA218">
        <v>0.186</v>
      </c>
      <c r="BB218">
        <f t="shared" si="196"/>
        <v>2.0202766592900146E-3</v>
      </c>
      <c r="BC218">
        <v>1.9E-2</v>
      </c>
      <c r="BD218">
        <f t="shared" si="197"/>
        <v>1.7839143648290876E-4</v>
      </c>
      <c r="BE218">
        <v>0</v>
      </c>
      <c r="BF218">
        <f t="shared" si="198"/>
        <v>0</v>
      </c>
      <c r="BG218">
        <v>0</v>
      </c>
      <c r="BH218">
        <f t="shared" si="199"/>
        <v>0</v>
      </c>
      <c r="BI218">
        <v>0</v>
      </c>
      <c r="BJ218">
        <f t="shared" si="200"/>
        <v>0</v>
      </c>
      <c r="BK218">
        <v>0</v>
      </c>
      <c r="BL218">
        <f t="shared" si="201"/>
        <v>0</v>
      </c>
      <c r="BM218">
        <v>0</v>
      </c>
      <c r="BN218">
        <f t="shared" si="202"/>
        <v>0</v>
      </c>
      <c r="BO218">
        <v>0</v>
      </c>
      <c r="BP218">
        <f t="shared" si="203"/>
        <v>0</v>
      </c>
      <c r="BQ218">
        <v>0</v>
      </c>
      <c r="BR218">
        <f t="shared" si="204"/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f t="shared" si="205"/>
        <v>0</v>
      </c>
      <c r="DE218">
        <v>0</v>
      </c>
      <c r="DF218">
        <f t="shared" si="206"/>
        <v>0</v>
      </c>
      <c r="DG218">
        <v>0</v>
      </c>
      <c r="DH218">
        <f t="shared" si="207"/>
        <v>0</v>
      </c>
      <c r="DI218">
        <v>0</v>
      </c>
      <c r="DJ218">
        <f t="shared" si="208"/>
        <v>0</v>
      </c>
      <c r="DK218">
        <v>44.5</v>
      </c>
      <c r="DL218">
        <f t="shared" si="209"/>
        <v>0.4471136163344665</v>
      </c>
      <c r="DM218">
        <v>0</v>
      </c>
      <c r="DN218">
        <f t="shared" si="210"/>
        <v>0</v>
      </c>
      <c r="DO218">
        <v>0</v>
      </c>
      <c r="DP218">
        <f t="shared" si="211"/>
        <v>0</v>
      </c>
      <c r="DQ218">
        <v>55.5</v>
      </c>
      <c r="DR218">
        <f t="shared" si="212"/>
        <v>0.55288638366553344</v>
      </c>
      <c r="DS218">
        <v>0</v>
      </c>
      <c r="DT218">
        <f t="shared" si="213"/>
        <v>0</v>
      </c>
      <c r="DU218">
        <v>0</v>
      </c>
      <c r="DV218">
        <f t="shared" si="214"/>
        <v>0</v>
      </c>
      <c r="DW218">
        <v>0</v>
      </c>
      <c r="DX218">
        <f t="shared" si="215"/>
        <v>0</v>
      </c>
      <c r="DY218">
        <v>0</v>
      </c>
      <c r="DZ218">
        <f t="shared" si="216"/>
        <v>0</v>
      </c>
      <c r="EA218">
        <v>0</v>
      </c>
      <c r="EB218">
        <f t="shared" si="217"/>
        <v>0</v>
      </c>
      <c r="EC218">
        <v>0</v>
      </c>
      <c r="ED218">
        <f t="shared" si="218"/>
        <v>0</v>
      </c>
      <c r="EE218">
        <v>0</v>
      </c>
      <c r="EF218">
        <f t="shared" si="219"/>
        <v>0</v>
      </c>
      <c r="EG218">
        <v>0</v>
      </c>
      <c r="EH218">
        <f t="shared" si="220"/>
        <v>0</v>
      </c>
      <c r="EI218">
        <v>0</v>
      </c>
      <c r="EJ218">
        <f t="shared" si="221"/>
        <v>0</v>
      </c>
      <c r="EK218">
        <v>0</v>
      </c>
      <c r="EL218">
        <f t="shared" si="222"/>
        <v>0</v>
      </c>
      <c r="EM218">
        <v>0</v>
      </c>
      <c r="EN218">
        <f t="shared" si="223"/>
        <v>0</v>
      </c>
      <c r="EO218">
        <v>0</v>
      </c>
      <c r="EP218">
        <f t="shared" si="224"/>
        <v>0</v>
      </c>
      <c r="EQ218">
        <v>0</v>
      </c>
      <c r="ER218">
        <f t="shared" si="225"/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 t="s">
        <v>612</v>
      </c>
      <c r="FF218" t="s">
        <v>264</v>
      </c>
    </row>
    <row r="219" spans="1:162" x14ac:dyDescent="0.45">
      <c r="A219">
        <v>218</v>
      </c>
      <c r="B219" t="s">
        <v>420</v>
      </c>
      <c r="C219" t="s">
        <v>593</v>
      </c>
      <c r="D219" t="s">
        <v>613</v>
      </c>
      <c r="E219" t="s">
        <v>614</v>
      </c>
      <c r="F219" s="2">
        <v>1</v>
      </c>
      <c r="G219">
        <f t="shared" si="228"/>
        <v>396.5</v>
      </c>
      <c r="H219">
        <v>1773</v>
      </c>
      <c r="I219">
        <v>573</v>
      </c>
      <c r="J219" s="2">
        <f t="shared" si="226"/>
        <v>0.32318104906937395</v>
      </c>
      <c r="K219">
        <f>4.3*10^-7</f>
        <v>4.2999999999999996E-7</v>
      </c>
      <c r="L219" t="s">
        <v>373</v>
      </c>
      <c r="M219">
        <v>0</v>
      </c>
      <c r="N219">
        <f t="shared" si="176"/>
        <v>0</v>
      </c>
      <c r="O219">
        <v>0</v>
      </c>
      <c r="P219">
        <f t="shared" si="177"/>
        <v>0</v>
      </c>
      <c r="Q219">
        <v>0</v>
      </c>
      <c r="R219">
        <f t="shared" si="178"/>
        <v>0</v>
      </c>
      <c r="S219">
        <v>0</v>
      </c>
      <c r="T219">
        <f t="shared" si="179"/>
        <v>0</v>
      </c>
      <c r="U219">
        <v>0</v>
      </c>
      <c r="V219">
        <f t="shared" si="180"/>
        <v>0</v>
      </c>
      <c r="W219">
        <v>4.0000000000000001E-3</v>
      </c>
      <c r="X219">
        <f t="shared" si="181"/>
        <v>8.3122707259473204E-5</v>
      </c>
      <c r="Y219">
        <v>0</v>
      </c>
      <c r="Z219">
        <f t="shared" si="182"/>
        <v>0</v>
      </c>
      <c r="AA219">
        <v>0</v>
      </c>
      <c r="AB219">
        <f t="shared" si="183"/>
        <v>0</v>
      </c>
      <c r="AC219">
        <f>100-S219-AE219-AG219-AI219-Q219-M219-AK219-AM219-AO219-AY219-BA219-BC219-W219-AS219-AW219-BE219-BO219</f>
        <v>90.000499999999974</v>
      </c>
      <c r="AD219">
        <f t="shared" si="184"/>
        <v>0.90363793205838983</v>
      </c>
      <c r="AE219">
        <v>9.9000000000000005E-2</v>
      </c>
      <c r="AF219">
        <f t="shared" si="185"/>
        <v>4.6219581981730949E-3</v>
      </c>
      <c r="AG219">
        <v>0</v>
      </c>
      <c r="AH219">
        <f t="shared" si="186"/>
        <v>0</v>
      </c>
      <c r="AI219">
        <v>0</v>
      </c>
      <c r="AJ219">
        <f t="shared" si="187"/>
        <v>0</v>
      </c>
      <c r="AK219">
        <v>0</v>
      </c>
      <c r="AL219">
        <f t="shared" si="188"/>
        <v>0</v>
      </c>
      <c r="AM219">
        <v>7.92</v>
      </c>
      <c r="AN219">
        <f t="shared" si="189"/>
        <v>8.5405971540263775E-2</v>
      </c>
      <c r="AO219">
        <v>0</v>
      </c>
      <c r="AP219">
        <f t="shared" si="190"/>
        <v>0</v>
      </c>
      <c r="AQ219">
        <v>0</v>
      </c>
      <c r="AR219">
        <f t="shared" si="191"/>
        <v>0</v>
      </c>
      <c r="AS219">
        <v>4.0000000000000001E-3</v>
      </c>
      <c r="AT219">
        <f t="shared" si="192"/>
        <v>1.4017605545469413E-4</v>
      </c>
      <c r="AU219">
        <v>0</v>
      </c>
      <c r="AV219">
        <f t="shared" si="193"/>
        <v>0</v>
      </c>
      <c r="AW219">
        <v>2.3E-3</v>
      </c>
      <c r="AX219">
        <f t="shared" si="194"/>
        <v>9.2049943624781285E-5</v>
      </c>
      <c r="AY219">
        <v>0</v>
      </c>
      <c r="AZ219">
        <f t="shared" si="195"/>
        <v>0</v>
      </c>
      <c r="BA219">
        <v>0</v>
      </c>
      <c r="BB219">
        <f t="shared" si="196"/>
        <v>0</v>
      </c>
      <c r="BC219">
        <v>0</v>
      </c>
      <c r="BD219">
        <f t="shared" si="197"/>
        <v>0</v>
      </c>
      <c r="BE219">
        <v>1.97</v>
      </c>
      <c r="BF219">
        <f t="shared" si="198"/>
        <v>6.0084166502556002E-3</v>
      </c>
      <c r="BG219">
        <v>0</v>
      </c>
      <c r="BH219">
        <f t="shared" si="199"/>
        <v>0</v>
      </c>
      <c r="BI219">
        <v>0</v>
      </c>
      <c r="BJ219">
        <f t="shared" si="200"/>
        <v>0</v>
      </c>
      <c r="BK219">
        <v>0</v>
      </c>
      <c r="BL219">
        <f t="shared" si="201"/>
        <v>0</v>
      </c>
      <c r="BM219">
        <v>0</v>
      </c>
      <c r="BN219">
        <f t="shared" si="202"/>
        <v>0</v>
      </c>
      <c r="BO219">
        <v>2.0000000000000001E-4</v>
      </c>
      <c r="BP219">
        <f t="shared" si="203"/>
        <v>1.0372846578832234E-5</v>
      </c>
      <c r="BQ219">
        <v>0</v>
      </c>
      <c r="BR219">
        <f t="shared" si="204"/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f t="shared" si="205"/>
        <v>0</v>
      </c>
      <c r="DE219">
        <v>0</v>
      </c>
      <c r="DF219">
        <f t="shared" si="206"/>
        <v>0</v>
      </c>
      <c r="DG219">
        <v>0</v>
      </c>
      <c r="DH219">
        <f t="shared" si="207"/>
        <v>0</v>
      </c>
      <c r="DI219">
        <v>0</v>
      </c>
      <c r="DJ219">
        <f t="shared" si="208"/>
        <v>0</v>
      </c>
      <c r="DK219">
        <v>44.5</v>
      </c>
      <c r="DL219">
        <f t="shared" si="209"/>
        <v>0.4471136163344665</v>
      </c>
      <c r="DM219">
        <v>0</v>
      </c>
      <c r="DN219">
        <f t="shared" si="210"/>
        <v>0</v>
      </c>
      <c r="DO219">
        <v>0</v>
      </c>
      <c r="DP219">
        <f t="shared" si="211"/>
        <v>0</v>
      </c>
      <c r="DQ219">
        <v>55.5</v>
      </c>
      <c r="DR219">
        <f t="shared" si="212"/>
        <v>0.55288638366553344</v>
      </c>
      <c r="DS219">
        <v>0</v>
      </c>
      <c r="DT219">
        <f t="shared" si="213"/>
        <v>0</v>
      </c>
      <c r="DU219">
        <v>0</v>
      </c>
      <c r="DV219">
        <f t="shared" si="214"/>
        <v>0</v>
      </c>
      <c r="DW219">
        <v>0</v>
      </c>
      <c r="DX219">
        <f t="shared" si="215"/>
        <v>0</v>
      </c>
      <c r="DY219">
        <v>0</v>
      </c>
      <c r="DZ219">
        <f t="shared" si="216"/>
        <v>0</v>
      </c>
      <c r="EA219">
        <v>0</v>
      </c>
      <c r="EB219">
        <f t="shared" si="217"/>
        <v>0</v>
      </c>
      <c r="EC219">
        <v>0</v>
      </c>
      <c r="ED219">
        <f t="shared" si="218"/>
        <v>0</v>
      </c>
      <c r="EE219">
        <v>0</v>
      </c>
      <c r="EF219">
        <f t="shared" si="219"/>
        <v>0</v>
      </c>
      <c r="EG219">
        <v>0</v>
      </c>
      <c r="EH219">
        <f t="shared" si="220"/>
        <v>0</v>
      </c>
      <c r="EI219">
        <v>0</v>
      </c>
      <c r="EJ219">
        <f t="shared" si="221"/>
        <v>0</v>
      </c>
      <c r="EK219">
        <v>0</v>
      </c>
      <c r="EL219">
        <f t="shared" si="222"/>
        <v>0</v>
      </c>
      <c r="EM219">
        <v>0</v>
      </c>
      <c r="EN219">
        <f t="shared" si="223"/>
        <v>0</v>
      </c>
      <c r="EO219">
        <v>0</v>
      </c>
      <c r="EP219">
        <f t="shared" si="224"/>
        <v>0</v>
      </c>
      <c r="EQ219">
        <v>0</v>
      </c>
      <c r="ER219">
        <f t="shared" si="225"/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 t="s">
        <v>615</v>
      </c>
      <c r="FF219" t="s">
        <v>264</v>
      </c>
    </row>
    <row r="220" spans="1:162" x14ac:dyDescent="0.45">
      <c r="A220">
        <v>219</v>
      </c>
      <c r="B220" t="s">
        <v>420</v>
      </c>
      <c r="C220" t="s">
        <v>593</v>
      </c>
      <c r="D220" t="s">
        <v>613</v>
      </c>
      <c r="E220" t="s">
        <v>614</v>
      </c>
      <c r="F220" s="2">
        <v>1</v>
      </c>
      <c r="G220">
        <f t="shared" si="228"/>
        <v>396.5</v>
      </c>
      <c r="H220">
        <v>1773</v>
      </c>
      <c r="I220">
        <v>573</v>
      </c>
      <c r="J220" s="2">
        <f t="shared" si="226"/>
        <v>0.32318104906937395</v>
      </c>
      <c r="K220">
        <f>1.5*10^-7</f>
        <v>1.4999999999999999E-7</v>
      </c>
      <c r="L220" t="s">
        <v>373</v>
      </c>
      <c r="M220">
        <v>0</v>
      </c>
      <c r="N220">
        <f t="shared" si="176"/>
        <v>0</v>
      </c>
      <c r="O220">
        <v>0</v>
      </c>
      <c r="P220">
        <f t="shared" si="177"/>
        <v>0</v>
      </c>
      <c r="Q220">
        <v>0</v>
      </c>
      <c r="R220">
        <f t="shared" si="178"/>
        <v>0</v>
      </c>
      <c r="S220">
        <v>0</v>
      </c>
      <c r="T220">
        <f t="shared" si="179"/>
        <v>0</v>
      </c>
      <c r="U220">
        <v>0</v>
      </c>
      <c r="V220">
        <f t="shared" si="180"/>
        <v>0</v>
      </c>
      <c r="W220">
        <v>4.0000000000000001E-3</v>
      </c>
      <c r="X220">
        <f t="shared" si="181"/>
        <v>8.3122707259473204E-5</v>
      </c>
      <c r="Y220">
        <v>0</v>
      </c>
      <c r="Z220">
        <f t="shared" si="182"/>
        <v>0</v>
      </c>
      <c r="AA220">
        <v>0</v>
      </c>
      <c r="AB220">
        <f t="shared" si="183"/>
        <v>0</v>
      </c>
      <c r="AC220">
        <f>100-S220-AE220-AG220-AI220-Q220-M220-AK220-AM220-AO220-AY220-BA220-BC220-W220-AS220-AW220-BE220-BO220</f>
        <v>90.000499999999974</v>
      </c>
      <c r="AD220">
        <f t="shared" si="184"/>
        <v>0.90363793205838983</v>
      </c>
      <c r="AE220">
        <v>9.9000000000000005E-2</v>
      </c>
      <c r="AF220">
        <f t="shared" si="185"/>
        <v>4.6219581981730949E-3</v>
      </c>
      <c r="AG220">
        <v>0</v>
      </c>
      <c r="AH220">
        <f t="shared" si="186"/>
        <v>0</v>
      </c>
      <c r="AI220">
        <v>0</v>
      </c>
      <c r="AJ220">
        <f t="shared" si="187"/>
        <v>0</v>
      </c>
      <c r="AK220">
        <v>0</v>
      </c>
      <c r="AL220">
        <f t="shared" si="188"/>
        <v>0</v>
      </c>
      <c r="AM220">
        <v>7.92</v>
      </c>
      <c r="AN220">
        <f t="shared" si="189"/>
        <v>8.5405971540263775E-2</v>
      </c>
      <c r="AO220">
        <v>0</v>
      </c>
      <c r="AP220">
        <f t="shared" si="190"/>
        <v>0</v>
      </c>
      <c r="AQ220">
        <v>0</v>
      </c>
      <c r="AR220">
        <f t="shared" si="191"/>
        <v>0</v>
      </c>
      <c r="AS220">
        <v>4.0000000000000001E-3</v>
      </c>
      <c r="AT220">
        <f t="shared" si="192"/>
        <v>1.4017605545469413E-4</v>
      </c>
      <c r="AU220">
        <v>0</v>
      </c>
      <c r="AV220">
        <f t="shared" si="193"/>
        <v>0</v>
      </c>
      <c r="AW220">
        <v>2.3E-3</v>
      </c>
      <c r="AX220">
        <f t="shared" si="194"/>
        <v>9.2049943624781285E-5</v>
      </c>
      <c r="AY220">
        <v>0</v>
      </c>
      <c r="AZ220">
        <f t="shared" si="195"/>
        <v>0</v>
      </c>
      <c r="BA220">
        <v>0</v>
      </c>
      <c r="BB220">
        <f t="shared" si="196"/>
        <v>0</v>
      </c>
      <c r="BC220">
        <v>0</v>
      </c>
      <c r="BD220">
        <f t="shared" si="197"/>
        <v>0</v>
      </c>
      <c r="BE220">
        <v>1.97</v>
      </c>
      <c r="BF220">
        <f t="shared" si="198"/>
        <v>6.0084166502556002E-3</v>
      </c>
      <c r="BG220">
        <v>0</v>
      </c>
      <c r="BH220">
        <f t="shared" si="199"/>
        <v>0</v>
      </c>
      <c r="BI220">
        <v>0</v>
      </c>
      <c r="BJ220">
        <f t="shared" si="200"/>
        <v>0</v>
      </c>
      <c r="BK220">
        <v>0</v>
      </c>
      <c r="BL220">
        <f t="shared" si="201"/>
        <v>0</v>
      </c>
      <c r="BM220">
        <v>0</v>
      </c>
      <c r="BN220">
        <f t="shared" si="202"/>
        <v>0</v>
      </c>
      <c r="BO220">
        <v>2.0000000000000001E-4</v>
      </c>
      <c r="BP220">
        <f t="shared" si="203"/>
        <v>1.0372846578832234E-5</v>
      </c>
      <c r="BQ220">
        <v>0</v>
      </c>
      <c r="BR220">
        <f t="shared" si="204"/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f t="shared" si="205"/>
        <v>0</v>
      </c>
      <c r="DE220">
        <v>0</v>
      </c>
      <c r="DF220">
        <f t="shared" si="206"/>
        <v>0</v>
      </c>
      <c r="DG220">
        <v>0</v>
      </c>
      <c r="DH220">
        <f t="shared" si="207"/>
        <v>0</v>
      </c>
      <c r="DI220">
        <v>0</v>
      </c>
      <c r="DJ220">
        <f t="shared" si="208"/>
        <v>0</v>
      </c>
      <c r="DK220">
        <v>44.5</v>
      </c>
      <c r="DL220">
        <f t="shared" si="209"/>
        <v>0.4471136163344665</v>
      </c>
      <c r="DM220">
        <v>0</v>
      </c>
      <c r="DN220">
        <f t="shared" si="210"/>
        <v>0</v>
      </c>
      <c r="DO220">
        <v>0</v>
      </c>
      <c r="DP220">
        <f t="shared" si="211"/>
        <v>0</v>
      </c>
      <c r="DQ220">
        <v>55.5</v>
      </c>
      <c r="DR220">
        <f t="shared" si="212"/>
        <v>0.55288638366553344</v>
      </c>
      <c r="DS220">
        <v>0</v>
      </c>
      <c r="DT220">
        <f t="shared" si="213"/>
        <v>0</v>
      </c>
      <c r="DU220">
        <v>0</v>
      </c>
      <c r="DV220">
        <f t="shared" si="214"/>
        <v>0</v>
      </c>
      <c r="DW220">
        <v>0</v>
      </c>
      <c r="DX220">
        <f t="shared" si="215"/>
        <v>0</v>
      </c>
      <c r="DY220">
        <v>0</v>
      </c>
      <c r="DZ220">
        <f t="shared" si="216"/>
        <v>0</v>
      </c>
      <c r="EA220">
        <v>0</v>
      </c>
      <c r="EB220">
        <f t="shared" si="217"/>
        <v>0</v>
      </c>
      <c r="EC220">
        <v>0</v>
      </c>
      <c r="ED220">
        <f t="shared" si="218"/>
        <v>0</v>
      </c>
      <c r="EE220">
        <v>0</v>
      </c>
      <c r="EF220">
        <f t="shared" si="219"/>
        <v>0</v>
      </c>
      <c r="EG220">
        <v>0</v>
      </c>
      <c r="EH220">
        <f t="shared" si="220"/>
        <v>0</v>
      </c>
      <c r="EI220">
        <v>0</v>
      </c>
      <c r="EJ220">
        <f t="shared" si="221"/>
        <v>0</v>
      </c>
      <c r="EK220">
        <v>0</v>
      </c>
      <c r="EL220">
        <f t="shared" si="222"/>
        <v>0</v>
      </c>
      <c r="EM220">
        <v>0</v>
      </c>
      <c r="EN220">
        <f t="shared" si="223"/>
        <v>0</v>
      </c>
      <c r="EO220">
        <v>0</v>
      </c>
      <c r="EP220">
        <f t="shared" si="224"/>
        <v>0</v>
      </c>
      <c r="EQ220">
        <v>0</v>
      </c>
      <c r="ER220">
        <f t="shared" si="225"/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 t="s">
        <v>616</v>
      </c>
      <c r="FF220" t="s">
        <v>264</v>
      </c>
    </row>
    <row r="221" spans="1:162" x14ac:dyDescent="0.45">
      <c r="A221">
        <v>220</v>
      </c>
      <c r="B221" t="s">
        <v>617</v>
      </c>
      <c r="C221" t="s">
        <v>618</v>
      </c>
      <c r="D221">
        <v>1.4914000000000001</v>
      </c>
      <c r="E221" t="s">
        <v>619</v>
      </c>
      <c r="F221" s="2">
        <v>0</v>
      </c>
      <c r="G221">
        <f>235+273</f>
        <v>508</v>
      </c>
      <c r="H221">
        <v>1773</v>
      </c>
      <c r="I221">
        <v>573</v>
      </c>
      <c r="J221" s="2">
        <f t="shared" si="226"/>
        <v>0.32318104906937395</v>
      </c>
      <c r="K221">
        <f>10^-3</f>
        <v>1E-3</v>
      </c>
      <c r="L221" t="s">
        <v>373</v>
      </c>
      <c r="M221">
        <v>1.4999999999999999E-2</v>
      </c>
      <c r="N221">
        <f t="shared" si="176"/>
        <v>1.3000772587131563E-4</v>
      </c>
      <c r="O221">
        <v>0</v>
      </c>
      <c r="P221">
        <f t="shared" si="177"/>
        <v>0</v>
      </c>
      <c r="Q221">
        <v>0.87</v>
      </c>
      <c r="R221">
        <f t="shared" si="178"/>
        <v>8.1638704691955177E-3</v>
      </c>
      <c r="S221">
        <v>0.82</v>
      </c>
      <c r="T221">
        <f t="shared" si="179"/>
        <v>8.2206683625654017E-3</v>
      </c>
      <c r="U221">
        <v>0</v>
      </c>
      <c r="V221">
        <f t="shared" si="180"/>
        <v>0</v>
      </c>
      <c r="W221">
        <v>5.3999999999999999E-2</v>
      </c>
      <c r="X221">
        <f t="shared" si="181"/>
        <v>1.1022643026309038E-3</v>
      </c>
      <c r="Y221">
        <v>0</v>
      </c>
      <c r="Z221">
        <f t="shared" si="182"/>
        <v>0</v>
      </c>
      <c r="AA221">
        <v>0</v>
      </c>
      <c r="AB221">
        <f t="shared" si="183"/>
        <v>0</v>
      </c>
      <c r="AC221">
        <f t="shared" ref="AC221:AC243" si="230">100-S221-AE221-AG221-AI221-Q221-M221-AK221-AM221-AO221-AY221-BA221-BC221-W221-AS221-AW221-BE221-BO221-BQ221</f>
        <v>85.854500000000016</v>
      </c>
      <c r="AD221">
        <f t="shared" si="184"/>
        <v>0.84672988632087154</v>
      </c>
      <c r="AE221">
        <v>0.13</v>
      </c>
      <c r="AF221">
        <f t="shared" si="185"/>
        <v>5.9616498654922068E-3</v>
      </c>
      <c r="AG221">
        <v>5.0000000000000001E-3</v>
      </c>
      <c r="AH221">
        <f t="shared" si="186"/>
        <v>8.8919071663100049E-5</v>
      </c>
      <c r="AI221">
        <v>0.04</v>
      </c>
      <c r="AJ221">
        <f t="shared" si="187"/>
        <v>6.8703889463137479E-4</v>
      </c>
      <c r="AK221">
        <v>0.37</v>
      </c>
      <c r="AL221">
        <f t="shared" si="188"/>
        <v>7.2558063789521076E-3</v>
      </c>
      <c r="AM221">
        <v>10.6</v>
      </c>
      <c r="AN221">
        <f t="shared" si="189"/>
        <v>0.11227969283736974</v>
      </c>
      <c r="AO221">
        <v>0.77</v>
      </c>
      <c r="AP221">
        <f t="shared" si="190"/>
        <v>4.4203548260220559E-3</v>
      </c>
      <c r="AQ221">
        <v>0</v>
      </c>
      <c r="AR221">
        <f t="shared" si="191"/>
        <v>0</v>
      </c>
      <c r="AS221">
        <v>0</v>
      </c>
      <c r="AT221">
        <f t="shared" si="192"/>
        <v>0</v>
      </c>
      <c r="AU221">
        <v>0</v>
      </c>
      <c r="AV221">
        <f t="shared" si="193"/>
        <v>0</v>
      </c>
      <c r="AW221">
        <v>0.02</v>
      </c>
      <c r="AX221">
        <f t="shared" si="194"/>
        <v>7.8624515329227924E-4</v>
      </c>
      <c r="AY221">
        <v>0.16</v>
      </c>
      <c r="AZ221">
        <f t="shared" si="195"/>
        <v>9.4847009773973371E-4</v>
      </c>
      <c r="BA221">
        <v>0.22</v>
      </c>
      <c r="BB221">
        <f t="shared" si="196"/>
        <v>2.3786462617564424E-3</v>
      </c>
      <c r="BC221">
        <v>0.01</v>
      </c>
      <c r="BD221">
        <f t="shared" si="197"/>
        <v>9.3460839959484416E-5</v>
      </c>
      <c r="BE221">
        <v>0</v>
      </c>
      <c r="BF221">
        <f t="shared" si="198"/>
        <v>0</v>
      </c>
      <c r="BG221">
        <v>0</v>
      </c>
      <c r="BH221">
        <f t="shared" si="199"/>
        <v>0</v>
      </c>
      <c r="BI221">
        <v>0</v>
      </c>
      <c r="BJ221">
        <f t="shared" si="200"/>
        <v>0</v>
      </c>
      <c r="BK221">
        <v>0</v>
      </c>
      <c r="BL221">
        <f t="shared" si="201"/>
        <v>0</v>
      </c>
      <c r="BM221">
        <v>0</v>
      </c>
      <c r="BN221">
        <f t="shared" si="202"/>
        <v>0</v>
      </c>
      <c r="BO221">
        <v>8.5000000000000006E-3</v>
      </c>
      <c r="BP221">
        <f t="shared" si="203"/>
        <v>4.3303119082328687E-4</v>
      </c>
      <c r="BQ221">
        <v>5.2999999999999999E-2</v>
      </c>
      <c r="BR221">
        <f t="shared" si="204"/>
        <v>3.1998740116313476E-4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f t="shared" si="205"/>
        <v>0</v>
      </c>
      <c r="DE221">
        <v>0</v>
      </c>
      <c r="DF221">
        <f t="shared" si="206"/>
        <v>0</v>
      </c>
      <c r="DG221">
        <v>0</v>
      </c>
      <c r="DH221">
        <f t="shared" si="207"/>
        <v>0</v>
      </c>
      <c r="DI221">
        <v>0</v>
      </c>
      <c r="DJ221">
        <f t="shared" si="208"/>
        <v>0</v>
      </c>
      <c r="DK221">
        <v>99.3</v>
      </c>
      <c r="DL221">
        <f t="shared" si="209"/>
        <v>0.82614976507324323</v>
      </c>
      <c r="DM221">
        <v>0</v>
      </c>
      <c r="DN221">
        <f t="shared" si="210"/>
        <v>0</v>
      </c>
      <c r="DO221">
        <v>0</v>
      </c>
      <c r="DP221">
        <f t="shared" si="211"/>
        <v>0</v>
      </c>
      <c r="DQ221">
        <v>0</v>
      </c>
      <c r="DR221">
        <f t="shared" si="212"/>
        <v>0</v>
      </c>
      <c r="DS221">
        <v>0</v>
      </c>
      <c r="DT221">
        <f t="shared" si="213"/>
        <v>0</v>
      </c>
      <c r="DU221">
        <v>0</v>
      </c>
      <c r="DV221">
        <f t="shared" si="214"/>
        <v>0</v>
      </c>
      <c r="DW221">
        <v>0</v>
      </c>
      <c r="DX221">
        <f t="shared" si="215"/>
        <v>0</v>
      </c>
      <c r="DY221">
        <v>0</v>
      </c>
      <c r="DZ221">
        <f t="shared" si="216"/>
        <v>0</v>
      </c>
      <c r="EA221">
        <v>0</v>
      </c>
      <c r="EB221">
        <f t="shared" si="217"/>
        <v>0</v>
      </c>
      <c r="EC221">
        <v>0</v>
      </c>
      <c r="ED221">
        <f t="shared" si="218"/>
        <v>0</v>
      </c>
      <c r="EE221">
        <v>0</v>
      </c>
      <c r="EF221">
        <f t="shared" si="219"/>
        <v>0</v>
      </c>
      <c r="EG221">
        <v>0</v>
      </c>
      <c r="EH221">
        <f t="shared" si="220"/>
        <v>0</v>
      </c>
      <c r="EI221">
        <v>0</v>
      </c>
      <c r="EJ221">
        <f t="shared" si="221"/>
        <v>0</v>
      </c>
      <c r="EK221">
        <v>0</v>
      </c>
      <c r="EL221">
        <f t="shared" si="222"/>
        <v>0</v>
      </c>
      <c r="EM221">
        <v>0</v>
      </c>
      <c r="EN221">
        <f t="shared" si="223"/>
        <v>0</v>
      </c>
      <c r="EO221">
        <v>0</v>
      </c>
      <c r="EP221">
        <f t="shared" si="224"/>
        <v>0</v>
      </c>
      <c r="EQ221">
        <v>0.7</v>
      </c>
      <c r="ER221">
        <f t="shared" si="225"/>
        <v>0.17385023492675669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 t="s">
        <v>620</v>
      </c>
      <c r="FF221" t="s">
        <v>264</v>
      </c>
    </row>
    <row r="222" spans="1:162" x14ac:dyDescent="0.45">
      <c r="A222">
        <v>221</v>
      </c>
      <c r="B222" t="s">
        <v>617</v>
      </c>
      <c r="C222" t="s">
        <v>618</v>
      </c>
      <c r="D222">
        <v>1.4914000000000001</v>
      </c>
      <c r="E222" t="s">
        <v>619</v>
      </c>
      <c r="F222" s="2">
        <v>0</v>
      </c>
      <c r="G222">
        <f>235+273</f>
        <v>508</v>
      </c>
      <c r="H222">
        <v>1773</v>
      </c>
      <c r="I222">
        <v>573</v>
      </c>
      <c r="J222" s="2">
        <f t="shared" si="226"/>
        <v>0.32318104906937395</v>
      </c>
      <c r="K222">
        <f>10^-3</f>
        <v>1E-3</v>
      </c>
      <c r="L222" t="s">
        <v>373</v>
      </c>
      <c r="M222">
        <v>1.4999999999999999E-2</v>
      </c>
      <c r="N222">
        <f t="shared" si="176"/>
        <v>1.3000772587131563E-4</v>
      </c>
      <c r="O222">
        <v>0</v>
      </c>
      <c r="P222">
        <f t="shared" si="177"/>
        <v>0</v>
      </c>
      <c r="Q222">
        <v>0.87</v>
      </c>
      <c r="R222">
        <f t="shared" si="178"/>
        <v>8.1638704691955177E-3</v>
      </c>
      <c r="S222">
        <v>0.82</v>
      </c>
      <c r="T222">
        <f t="shared" si="179"/>
        <v>8.2206683625654017E-3</v>
      </c>
      <c r="U222">
        <v>0</v>
      </c>
      <c r="V222">
        <f t="shared" si="180"/>
        <v>0</v>
      </c>
      <c r="W222">
        <v>5.3999999999999999E-2</v>
      </c>
      <c r="X222">
        <f t="shared" si="181"/>
        <v>1.1022643026309038E-3</v>
      </c>
      <c r="Y222">
        <v>0</v>
      </c>
      <c r="Z222">
        <f t="shared" si="182"/>
        <v>0</v>
      </c>
      <c r="AA222">
        <v>0</v>
      </c>
      <c r="AB222">
        <f t="shared" si="183"/>
        <v>0</v>
      </c>
      <c r="AC222">
        <f t="shared" si="230"/>
        <v>85.854500000000016</v>
      </c>
      <c r="AD222">
        <f t="shared" si="184"/>
        <v>0.84672988632087154</v>
      </c>
      <c r="AE222">
        <v>0.13</v>
      </c>
      <c r="AF222">
        <f t="shared" si="185"/>
        <v>5.9616498654922068E-3</v>
      </c>
      <c r="AG222">
        <v>5.0000000000000001E-3</v>
      </c>
      <c r="AH222">
        <f t="shared" si="186"/>
        <v>8.8919071663100049E-5</v>
      </c>
      <c r="AI222">
        <v>0.04</v>
      </c>
      <c r="AJ222">
        <f t="shared" si="187"/>
        <v>6.8703889463137479E-4</v>
      </c>
      <c r="AK222">
        <v>0.37</v>
      </c>
      <c r="AL222">
        <f t="shared" si="188"/>
        <v>7.2558063789521076E-3</v>
      </c>
      <c r="AM222">
        <v>10.6</v>
      </c>
      <c r="AN222">
        <f t="shared" si="189"/>
        <v>0.11227969283736974</v>
      </c>
      <c r="AO222">
        <v>0.77</v>
      </c>
      <c r="AP222">
        <f t="shared" si="190"/>
        <v>4.4203548260220559E-3</v>
      </c>
      <c r="AQ222">
        <v>0</v>
      </c>
      <c r="AR222">
        <f t="shared" si="191"/>
        <v>0</v>
      </c>
      <c r="AS222">
        <v>0</v>
      </c>
      <c r="AT222">
        <f t="shared" si="192"/>
        <v>0</v>
      </c>
      <c r="AU222">
        <v>0</v>
      </c>
      <c r="AV222">
        <f t="shared" si="193"/>
        <v>0</v>
      </c>
      <c r="AW222">
        <v>0.02</v>
      </c>
      <c r="AX222">
        <f t="shared" si="194"/>
        <v>7.8624515329227924E-4</v>
      </c>
      <c r="AY222">
        <v>0.16</v>
      </c>
      <c r="AZ222">
        <f t="shared" si="195"/>
        <v>9.4847009773973371E-4</v>
      </c>
      <c r="BA222">
        <v>0.22</v>
      </c>
      <c r="BB222">
        <f t="shared" si="196"/>
        <v>2.3786462617564424E-3</v>
      </c>
      <c r="BC222">
        <v>0.01</v>
      </c>
      <c r="BD222">
        <f t="shared" si="197"/>
        <v>9.3460839959484416E-5</v>
      </c>
      <c r="BE222">
        <v>0</v>
      </c>
      <c r="BF222">
        <f t="shared" si="198"/>
        <v>0</v>
      </c>
      <c r="BG222">
        <v>0</v>
      </c>
      <c r="BH222">
        <f t="shared" si="199"/>
        <v>0</v>
      </c>
      <c r="BI222">
        <v>0</v>
      </c>
      <c r="BJ222">
        <f t="shared" si="200"/>
        <v>0</v>
      </c>
      <c r="BK222">
        <v>0</v>
      </c>
      <c r="BL222">
        <f t="shared" si="201"/>
        <v>0</v>
      </c>
      <c r="BM222">
        <v>0</v>
      </c>
      <c r="BN222">
        <f t="shared" si="202"/>
        <v>0</v>
      </c>
      <c r="BO222">
        <v>8.5000000000000006E-3</v>
      </c>
      <c r="BP222">
        <f t="shared" si="203"/>
        <v>4.3303119082328687E-4</v>
      </c>
      <c r="BQ222">
        <v>5.2999999999999999E-2</v>
      </c>
      <c r="BR222">
        <f t="shared" si="204"/>
        <v>3.1998740116313476E-4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f t="shared" si="205"/>
        <v>0</v>
      </c>
      <c r="DE222">
        <v>0</v>
      </c>
      <c r="DF222">
        <f t="shared" si="206"/>
        <v>0</v>
      </c>
      <c r="DG222">
        <v>0</v>
      </c>
      <c r="DH222">
        <f t="shared" si="207"/>
        <v>0</v>
      </c>
      <c r="DI222">
        <v>0</v>
      </c>
      <c r="DJ222">
        <f t="shared" si="208"/>
        <v>0</v>
      </c>
      <c r="DK222">
        <v>99.3</v>
      </c>
      <c r="DL222">
        <f t="shared" si="209"/>
        <v>0.82614976507324323</v>
      </c>
      <c r="DM222">
        <v>0</v>
      </c>
      <c r="DN222">
        <f t="shared" si="210"/>
        <v>0</v>
      </c>
      <c r="DO222">
        <v>0</v>
      </c>
      <c r="DP222">
        <f t="shared" si="211"/>
        <v>0</v>
      </c>
      <c r="DQ222">
        <v>0</v>
      </c>
      <c r="DR222">
        <f t="shared" si="212"/>
        <v>0</v>
      </c>
      <c r="DS222">
        <v>0</v>
      </c>
      <c r="DT222">
        <f t="shared" si="213"/>
        <v>0</v>
      </c>
      <c r="DU222">
        <v>0</v>
      </c>
      <c r="DV222">
        <f t="shared" si="214"/>
        <v>0</v>
      </c>
      <c r="DW222">
        <v>0</v>
      </c>
      <c r="DX222">
        <f t="shared" si="215"/>
        <v>0</v>
      </c>
      <c r="DY222">
        <v>0</v>
      </c>
      <c r="DZ222">
        <f t="shared" si="216"/>
        <v>0</v>
      </c>
      <c r="EA222">
        <v>0</v>
      </c>
      <c r="EB222">
        <f t="shared" si="217"/>
        <v>0</v>
      </c>
      <c r="EC222">
        <v>0</v>
      </c>
      <c r="ED222">
        <f t="shared" si="218"/>
        <v>0</v>
      </c>
      <c r="EE222">
        <v>0</v>
      </c>
      <c r="EF222">
        <f t="shared" si="219"/>
        <v>0</v>
      </c>
      <c r="EG222">
        <v>0</v>
      </c>
      <c r="EH222">
        <f t="shared" si="220"/>
        <v>0</v>
      </c>
      <c r="EI222">
        <v>0</v>
      </c>
      <c r="EJ222">
        <f t="shared" si="221"/>
        <v>0</v>
      </c>
      <c r="EK222">
        <v>0</v>
      </c>
      <c r="EL222">
        <f t="shared" si="222"/>
        <v>0</v>
      </c>
      <c r="EM222">
        <v>0</v>
      </c>
      <c r="EN222">
        <f t="shared" si="223"/>
        <v>0</v>
      </c>
      <c r="EO222">
        <v>0</v>
      </c>
      <c r="EP222">
        <f t="shared" si="224"/>
        <v>0</v>
      </c>
      <c r="EQ222">
        <v>0.7</v>
      </c>
      <c r="ER222">
        <f t="shared" si="225"/>
        <v>0.17385023492675669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 t="s">
        <v>620</v>
      </c>
    </row>
    <row r="223" spans="1:162" x14ac:dyDescent="0.45">
      <c r="A223">
        <v>222</v>
      </c>
      <c r="B223" t="s">
        <v>617</v>
      </c>
      <c r="C223" t="s">
        <v>618</v>
      </c>
      <c r="D223">
        <v>1.4914000000000001</v>
      </c>
      <c r="E223" t="s">
        <v>619</v>
      </c>
      <c r="F223" s="2">
        <v>0</v>
      </c>
      <c r="G223">
        <f>235+273</f>
        <v>508</v>
      </c>
      <c r="H223">
        <v>1773</v>
      </c>
      <c r="I223">
        <v>573</v>
      </c>
      <c r="J223" s="2">
        <f t="shared" si="226"/>
        <v>0.32318104906937395</v>
      </c>
      <c r="K223">
        <f>10^-3</f>
        <v>1E-3</v>
      </c>
      <c r="L223" t="s">
        <v>373</v>
      </c>
      <c r="M223">
        <v>1.4999999999999999E-2</v>
      </c>
      <c r="N223">
        <f t="shared" si="176"/>
        <v>1.3000772587131563E-4</v>
      </c>
      <c r="O223">
        <v>0</v>
      </c>
      <c r="P223">
        <f t="shared" si="177"/>
        <v>0</v>
      </c>
      <c r="Q223">
        <v>0.87</v>
      </c>
      <c r="R223">
        <f t="shared" si="178"/>
        <v>8.1638704691955177E-3</v>
      </c>
      <c r="S223">
        <v>0.82</v>
      </c>
      <c r="T223">
        <f t="shared" si="179"/>
        <v>8.2206683625654017E-3</v>
      </c>
      <c r="U223">
        <v>0</v>
      </c>
      <c r="V223">
        <f t="shared" si="180"/>
        <v>0</v>
      </c>
      <c r="W223">
        <v>5.3999999999999999E-2</v>
      </c>
      <c r="X223">
        <f t="shared" si="181"/>
        <v>1.1022643026309038E-3</v>
      </c>
      <c r="Y223">
        <v>0</v>
      </c>
      <c r="Z223">
        <f t="shared" si="182"/>
        <v>0</v>
      </c>
      <c r="AA223">
        <v>0</v>
      </c>
      <c r="AB223">
        <f t="shared" si="183"/>
        <v>0</v>
      </c>
      <c r="AC223">
        <f t="shared" si="230"/>
        <v>85.854500000000016</v>
      </c>
      <c r="AD223">
        <f t="shared" si="184"/>
        <v>0.84672988632087154</v>
      </c>
      <c r="AE223">
        <v>0.13</v>
      </c>
      <c r="AF223">
        <f t="shared" si="185"/>
        <v>5.9616498654922068E-3</v>
      </c>
      <c r="AG223">
        <v>5.0000000000000001E-3</v>
      </c>
      <c r="AH223">
        <f t="shared" si="186"/>
        <v>8.8919071663100049E-5</v>
      </c>
      <c r="AI223">
        <v>0.04</v>
      </c>
      <c r="AJ223">
        <f t="shared" si="187"/>
        <v>6.8703889463137479E-4</v>
      </c>
      <c r="AK223">
        <v>0.37</v>
      </c>
      <c r="AL223">
        <f t="shared" si="188"/>
        <v>7.2558063789521076E-3</v>
      </c>
      <c r="AM223">
        <v>10.6</v>
      </c>
      <c r="AN223">
        <f t="shared" si="189"/>
        <v>0.11227969283736974</v>
      </c>
      <c r="AO223">
        <v>0.77</v>
      </c>
      <c r="AP223">
        <f t="shared" si="190"/>
        <v>4.4203548260220559E-3</v>
      </c>
      <c r="AQ223">
        <v>0</v>
      </c>
      <c r="AR223">
        <f t="shared" si="191"/>
        <v>0</v>
      </c>
      <c r="AS223">
        <v>0</v>
      </c>
      <c r="AT223">
        <f t="shared" si="192"/>
        <v>0</v>
      </c>
      <c r="AU223">
        <v>0</v>
      </c>
      <c r="AV223">
        <f t="shared" si="193"/>
        <v>0</v>
      </c>
      <c r="AW223">
        <v>0.02</v>
      </c>
      <c r="AX223">
        <f t="shared" si="194"/>
        <v>7.8624515329227924E-4</v>
      </c>
      <c r="AY223">
        <v>0.16</v>
      </c>
      <c r="AZ223">
        <f t="shared" si="195"/>
        <v>9.4847009773973371E-4</v>
      </c>
      <c r="BA223">
        <v>0.22</v>
      </c>
      <c r="BB223">
        <f t="shared" si="196"/>
        <v>2.3786462617564424E-3</v>
      </c>
      <c r="BC223">
        <v>0.01</v>
      </c>
      <c r="BD223">
        <f t="shared" si="197"/>
        <v>9.3460839959484416E-5</v>
      </c>
      <c r="BE223">
        <v>0</v>
      </c>
      <c r="BF223">
        <f t="shared" si="198"/>
        <v>0</v>
      </c>
      <c r="BG223">
        <v>0</v>
      </c>
      <c r="BH223">
        <f t="shared" si="199"/>
        <v>0</v>
      </c>
      <c r="BI223">
        <v>0</v>
      </c>
      <c r="BJ223">
        <f t="shared" si="200"/>
        <v>0</v>
      </c>
      <c r="BK223">
        <v>0</v>
      </c>
      <c r="BL223">
        <f t="shared" si="201"/>
        <v>0</v>
      </c>
      <c r="BM223">
        <v>0</v>
      </c>
      <c r="BN223">
        <f t="shared" si="202"/>
        <v>0</v>
      </c>
      <c r="BO223">
        <v>8.5000000000000006E-3</v>
      </c>
      <c r="BP223">
        <f t="shared" si="203"/>
        <v>4.3303119082328687E-4</v>
      </c>
      <c r="BQ223">
        <v>5.2999999999999999E-2</v>
      </c>
      <c r="BR223">
        <f t="shared" si="204"/>
        <v>3.1998740116313476E-4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f t="shared" si="205"/>
        <v>0</v>
      </c>
      <c r="DE223">
        <v>0</v>
      </c>
      <c r="DF223">
        <f t="shared" si="206"/>
        <v>0</v>
      </c>
      <c r="DG223">
        <v>0</v>
      </c>
      <c r="DH223">
        <f t="shared" si="207"/>
        <v>0</v>
      </c>
      <c r="DI223">
        <v>0</v>
      </c>
      <c r="DJ223">
        <f t="shared" si="208"/>
        <v>0</v>
      </c>
      <c r="DK223">
        <v>99.3</v>
      </c>
      <c r="DL223">
        <f t="shared" si="209"/>
        <v>0.82614976507324323</v>
      </c>
      <c r="DM223">
        <v>0</v>
      </c>
      <c r="DN223">
        <f t="shared" si="210"/>
        <v>0</v>
      </c>
      <c r="DO223">
        <v>0</v>
      </c>
      <c r="DP223">
        <f t="shared" si="211"/>
        <v>0</v>
      </c>
      <c r="DQ223">
        <v>0</v>
      </c>
      <c r="DR223">
        <f t="shared" si="212"/>
        <v>0</v>
      </c>
      <c r="DS223">
        <v>0</v>
      </c>
      <c r="DT223">
        <f t="shared" si="213"/>
        <v>0</v>
      </c>
      <c r="DU223">
        <v>0</v>
      </c>
      <c r="DV223">
        <f t="shared" si="214"/>
        <v>0</v>
      </c>
      <c r="DW223">
        <v>0</v>
      </c>
      <c r="DX223">
        <f t="shared" si="215"/>
        <v>0</v>
      </c>
      <c r="DY223">
        <v>0</v>
      </c>
      <c r="DZ223">
        <f t="shared" si="216"/>
        <v>0</v>
      </c>
      <c r="EA223">
        <v>0</v>
      </c>
      <c r="EB223">
        <f t="shared" si="217"/>
        <v>0</v>
      </c>
      <c r="EC223">
        <v>0</v>
      </c>
      <c r="ED223">
        <f t="shared" si="218"/>
        <v>0</v>
      </c>
      <c r="EE223">
        <v>0</v>
      </c>
      <c r="EF223">
        <f t="shared" si="219"/>
        <v>0</v>
      </c>
      <c r="EG223">
        <v>0</v>
      </c>
      <c r="EH223">
        <f t="shared" si="220"/>
        <v>0</v>
      </c>
      <c r="EI223">
        <v>0</v>
      </c>
      <c r="EJ223">
        <f t="shared" si="221"/>
        <v>0</v>
      </c>
      <c r="EK223">
        <v>0</v>
      </c>
      <c r="EL223">
        <f t="shared" si="222"/>
        <v>0</v>
      </c>
      <c r="EM223">
        <v>0</v>
      </c>
      <c r="EN223">
        <f t="shared" si="223"/>
        <v>0</v>
      </c>
      <c r="EO223">
        <v>0</v>
      </c>
      <c r="EP223">
        <f t="shared" si="224"/>
        <v>0</v>
      </c>
      <c r="EQ223">
        <v>0.7</v>
      </c>
      <c r="ER223">
        <f t="shared" si="225"/>
        <v>0.17385023492675669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 t="s">
        <v>620</v>
      </c>
    </row>
    <row r="224" spans="1:162" x14ac:dyDescent="0.45">
      <c r="A224">
        <v>223</v>
      </c>
      <c r="B224" t="s">
        <v>617</v>
      </c>
      <c r="C224" t="s">
        <v>618</v>
      </c>
      <c r="D224">
        <v>1.4914000000000001</v>
      </c>
      <c r="E224" t="s">
        <v>619</v>
      </c>
      <c r="F224" s="2">
        <v>0</v>
      </c>
      <c r="G224">
        <f>235+273</f>
        <v>508</v>
      </c>
      <c r="H224">
        <v>1773</v>
      </c>
      <c r="I224">
        <v>573</v>
      </c>
      <c r="J224" s="2">
        <f t="shared" si="226"/>
        <v>0.32318104906937395</v>
      </c>
      <c r="K224">
        <f>10^-3</f>
        <v>1E-3</v>
      </c>
      <c r="L224" t="s">
        <v>373</v>
      </c>
      <c r="M224">
        <v>1.4999999999999999E-2</v>
      </c>
      <c r="N224">
        <f t="shared" si="176"/>
        <v>1.3000772587131563E-4</v>
      </c>
      <c r="O224">
        <v>0</v>
      </c>
      <c r="P224">
        <f t="shared" si="177"/>
        <v>0</v>
      </c>
      <c r="Q224">
        <v>0.87</v>
      </c>
      <c r="R224">
        <f t="shared" si="178"/>
        <v>8.1638704691955177E-3</v>
      </c>
      <c r="S224">
        <v>0.82</v>
      </c>
      <c r="T224">
        <f t="shared" si="179"/>
        <v>8.2206683625654017E-3</v>
      </c>
      <c r="U224">
        <v>0</v>
      </c>
      <c r="V224">
        <f t="shared" si="180"/>
        <v>0</v>
      </c>
      <c r="W224">
        <v>5.3999999999999999E-2</v>
      </c>
      <c r="X224">
        <f t="shared" si="181"/>
        <v>1.1022643026309038E-3</v>
      </c>
      <c r="Y224">
        <v>0</v>
      </c>
      <c r="Z224">
        <f t="shared" si="182"/>
        <v>0</v>
      </c>
      <c r="AA224">
        <v>0</v>
      </c>
      <c r="AB224">
        <f t="shared" si="183"/>
        <v>0</v>
      </c>
      <c r="AC224">
        <f t="shared" si="230"/>
        <v>85.854500000000016</v>
      </c>
      <c r="AD224">
        <f t="shared" si="184"/>
        <v>0.84672988632087154</v>
      </c>
      <c r="AE224">
        <v>0.13</v>
      </c>
      <c r="AF224">
        <f t="shared" si="185"/>
        <v>5.9616498654922068E-3</v>
      </c>
      <c r="AG224">
        <v>5.0000000000000001E-3</v>
      </c>
      <c r="AH224">
        <f t="shared" si="186"/>
        <v>8.8919071663100049E-5</v>
      </c>
      <c r="AI224">
        <v>0.04</v>
      </c>
      <c r="AJ224">
        <f t="shared" si="187"/>
        <v>6.8703889463137479E-4</v>
      </c>
      <c r="AK224">
        <v>0.37</v>
      </c>
      <c r="AL224">
        <f t="shared" si="188"/>
        <v>7.2558063789521076E-3</v>
      </c>
      <c r="AM224">
        <v>10.6</v>
      </c>
      <c r="AN224">
        <f t="shared" si="189"/>
        <v>0.11227969283736974</v>
      </c>
      <c r="AO224">
        <v>0.77</v>
      </c>
      <c r="AP224">
        <f t="shared" si="190"/>
        <v>4.4203548260220559E-3</v>
      </c>
      <c r="AQ224">
        <v>0</v>
      </c>
      <c r="AR224">
        <f t="shared" si="191"/>
        <v>0</v>
      </c>
      <c r="AS224">
        <v>0</v>
      </c>
      <c r="AT224">
        <f t="shared" si="192"/>
        <v>0</v>
      </c>
      <c r="AU224">
        <v>0</v>
      </c>
      <c r="AV224">
        <f t="shared" si="193"/>
        <v>0</v>
      </c>
      <c r="AW224">
        <v>0.02</v>
      </c>
      <c r="AX224">
        <f t="shared" si="194"/>
        <v>7.8624515329227924E-4</v>
      </c>
      <c r="AY224">
        <v>0.16</v>
      </c>
      <c r="AZ224">
        <f t="shared" si="195"/>
        <v>9.4847009773973371E-4</v>
      </c>
      <c r="BA224">
        <v>0.22</v>
      </c>
      <c r="BB224">
        <f t="shared" si="196"/>
        <v>2.3786462617564424E-3</v>
      </c>
      <c r="BC224">
        <v>0.01</v>
      </c>
      <c r="BD224">
        <f t="shared" si="197"/>
        <v>9.3460839959484416E-5</v>
      </c>
      <c r="BE224">
        <v>0</v>
      </c>
      <c r="BF224">
        <f t="shared" si="198"/>
        <v>0</v>
      </c>
      <c r="BG224">
        <v>0</v>
      </c>
      <c r="BH224">
        <f t="shared" si="199"/>
        <v>0</v>
      </c>
      <c r="BI224">
        <v>0</v>
      </c>
      <c r="BJ224">
        <f t="shared" si="200"/>
        <v>0</v>
      </c>
      <c r="BK224">
        <v>0</v>
      </c>
      <c r="BL224">
        <f t="shared" si="201"/>
        <v>0</v>
      </c>
      <c r="BM224">
        <v>0</v>
      </c>
      <c r="BN224">
        <f t="shared" si="202"/>
        <v>0</v>
      </c>
      <c r="BO224">
        <v>8.5000000000000006E-3</v>
      </c>
      <c r="BP224">
        <f t="shared" si="203"/>
        <v>4.3303119082328687E-4</v>
      </c>
      <c r="BQ224">
        <v>5.2999999999999999E-2</v>
      </c>
      <c r="BR224">
        <f t="shared" si="204"/>
        <v>3.1998740116313476E-4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f t="shared" si="205"/>
        <v>0</v>
      </c>
      <c r="DE224">
        <v>0</v>
      </c>
      <c r="DF224">
        <f t="shared" si="206"/>
        <v>0</v>
      </c>
      <c r="DG224">
        <v>0</v>
      </c>
      <c r="DH224">
        <f t="shared" si="207"/>
        <v>0</v>
      </c>
      <c r="DI224">
        <v>0</v>
      </c>
      <c r="DJ224">
        <f t="shared" si="208"/>
        <v>0</v>
      </c>
      <c r="DK224">
        <v>99.3</v>
      </c>
      <c r="DL224">
        <f t="shared" si="209"/>
        <v>0.82614976507324323</v>
      </c>
      <c r="DM224">
        <v>0</v>
      </c>
      <c r="DN224">
        <f t="shared" si="210"/>
        <v>0</v>
      </c>
      <c r="DO224">
        <v>0</v>
      </c>
      <c r="DP224">
        <f t="shared" si="211"/>
        <v>0</v>
      </c>
      <c r="DQ224">
        <v>0</v>
      </c>
      <c r="DR224">
        <f t="shared" si="212"/>
        <v>0</v>
      </c>
      <c r="DS224">
        <v>0</v>
      </c>
      <c r="DT224">
        <f t="shared" si="213"/>
        <v>0</v>
      </c>
      <c r="DU224">
        <v>0</v>
      </c>
      <c r="DV224">
        <f t="shared" si="214"/>
        <v>0</v>
      </c>
      <c r="DW224">
        <v>0</v>
      </c>
      <c r="DX224">
        <f t="shared" si="215"/>
        <v>0</v>
      </c>
      <c r="DY224">
        <v>0</v>
      </c>
      <c r="DZ224">
        <f t="shared" si="216"/>
        <v>0</v>
      </c>
      <c r="EA224">
        <v>0</v>
      </c>
      <c r="EB224">
        <f t="shared" si="217"/>
        <v>0</v>
      </c>
      <c r="EC224">
        <v>0</v>
      </c>
      <c r="ED224">
        <f t="shared" si="218"/>
        <v>0</v>
      </c>
      <c r="EE224">
        <v>0</v>
      </c>
      <c r="EF224">
        <f t="shared" si="219"/>
        <v>0</v>
      </c>
      <c r="EG224">
        <v>0</v>
      </c>
      <c r="EH224">
        <f t="shared" si="220"/>
        <v>0</v>
      </c>
      <c r="EI224">
        <v>0</v>
      </c>
      <c r="EJ224">
        <f t="shared" si="221"/>
        <v>0</v>
      </c>
      <c r="EK224">
        <v>0</v>
      </c>
      <c r="EL224">
        <f t="shared" si="222"/>
        <v>0</v>
      </c>
      <c r="EM224">
        <v>0</v>
      </c>
      <c r="EN224">
        <f t="shared" si="223"/>
        <v>0</v>
      </c>
      <c r="EO224">
        <v>0</v>
      </c>
      <c r="EP224">
        <f t="shared" si="224"/>
        <v>0</v>
      </c>
      <c r="EQ224">
        <v>0.7</v>
      </c>
      <c r="ER224">
        <f t="shared" si="225"/>
        <v>0.17385023492675669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 t="s">
        <v>620</v>
      </c>
    </row>
    <row r="225" spans="1:162" x14ac:dyDescent="0.45">
      <c r="A225">
        <v>224</v>
      </c>
      <c r="B225" t="s">
        <v>444</v>
      </c>
      <c r="C225" t="s">
        <v>593</v>
      </c>
      <c r="D225" t="s">
        <v>621</v>
      </c>
      <c r="E225" t="s">
        <v>622</v>
      </c>
      <c r="F225" s="2">
        <v>0</v>
      </c>
      <c r="G225">
        <v>396.5</v>
      </c>
      <c r="H225">
        <v>1773</v>
      </c>
      <c r="I225">
        <v>473</v>
      </c>
      <c r="J225" s="2">
        <f t="shared" si="226"/>
        <v>0.2667794698251551</v>
      </c>
      <c r="K225">
        <f>5*10^-6</f>
        <v>4.9999999999999996E-6</v>
      </c>
      <c r="L225" t="s">
        <v>64</v>
      </c>
      <c r="M225">
        <v>0</v>
      </c>
      <c r="N225">
        <f t="shared" si="176"/>
        <v>0</v>
      </c>
      <c r="O225">
        <v>0</v>
      </c>
      <c r="P225">
        <f t="shared" si="177"/>
        <v>0</v>
      </c>
      <c r="Q225">
        <v>10.1</v>
      </c>
      <c r="R225">
        <f t="shared" si="178"/>
        <v>9.5656325915219206E-2</v>
      </c>
      <c r="S225">
        <v>1.58</v>
      </c>
      <c r="T225">
        <f t="shared" si="179"/>
        <v>1.5986957933797338E-2</v>
      </c>
      <c r="U225">
        <v>0</v>
      </c>
      <c r="V225">
        <f t="shared" si="180"/>
        <v>0</v>
      </c>
      <c r="W225">
        <v>0</v>
      </c>
      <c r="X225">
        <f t="shared" si="181"/>
        <v>0</v>
      </c>
      <c r="Y225">
        <v>0</v>
      </c>
      <c r="Z225">
        <f t="shared" si="182"/>
        <v>0</v>
      </c>
      <c r="AA225">
        <v>0</v>
      </c>
      <c r="AB225">
        <f t="shared" si="183"/>
        <v>0</v>
      </c>
      <c r="AC225">
        <f t="shared" si="230"/>
        <v>69.643000000000001</v>
      </c>
      <c r="AD225">
        <f t="shared" si="184"/>
        <v>0.69322587704874672</v>
      </c>
      <c r="AE225">
        <v>2.1999999999999999E-2</v>
      </c>
      <c r="AF225">
        <f t="shared" si="185"/>
        <v>1.0182660488239272E-3</v>
      </c>
      <c r="AG225">
        <v>2.9000000000000001E-2</v>
      </c>
      <c r="AH225">
        <f t="shared" si="186"/>
        <v>5.2052115264755586E-4</v>
      </c>
      <c r="AI225">
        <v>1.6E-2</v>
      </c>
      <c r="AJ225">
        <f t="shared" si="187"/>
        <v>2.7736827444249342E-4</v>
      </c>
      <c r="AK225">
        <v>0.51</v>
      </c>
      <c r="AL225">
        <f t="shared" si="188"/>
        <v>1.0094146568111721E-2</v>
      </c>
      <c r="AM225">
        <v>16</v>
      </c>
      <c r="AN225">
        <f t="shared" si="189"/>
        <v>0.17105304221418519</v>
      </c>
      <c r="AO225">
        <v>2.1</v>
      </c>
      <c r="AP225">
        <f t="shared" si="190"/>
        <v>1.2167494844025751E-2</v>
      </c>
      <c r="AQ225">
        <v>0</v>
      </c>
      <c r="AR225">
        <f t="shared" si="191"/>
        <v>0</v>
      </c>
      <c r="AS225">
        <v>0</v>
      </c>
      <c r="AT225">
        <f t="shared" si="192"/>
        <v>0</v>
      </c>
      <c r="AU225">
        <v>0</v>
      </c>
      <c r="AV225">
        <f t="shared" si="193"/>
        <v>0</v>
      </c>
      <c r="AW225">
        <v>0</v>
      </c>
      <c r="AX225">
        <f t="shared" si="194"/>
        <v>0</v>
      </c>
      <c r="AY225">
        <v>0</v>
      </c>
      <c r="AZ225">
        <f t="shared" si="195"/>
        <v>0</v>
      </c>
      <c r="BA225">
        <v>0</v>
      </c>
      <c r="BB225">
        <f t="shared" si="196"/>
        <v>0</v>
      </c>
      <c r="BC225">
        <v>0</v>
      </c>
      <c r="BD225">
        <f t="shared" si="197"/>
        <v>0</v>
      </c>
      <c r="BE225">
        <v>0</v>
      </c>
      <c r="BF225">
        <f t="shared" si="198"/>
        <v>0</v>
      </c>
      <c r="BG225">
        <v>0</v>
      </c>
      <c r="BH225">
        <f t="shared" si="199"/>
        <v>0</v>
      </c>
      <c r="BI225">
        <v>0</v>
      </c>
      <c r="BJ225">
        <f t="shared" si="200"/>
        <v>0</v>
      </c>
      <c r="BK225">
        <v>0</v>
      </c>
      <c r="BL225">
        <f t="shared" si="201"/>
        <v>0</v>
      </c>
      <c r="BM225">
        <v>0</v>
      </c>
      <c r="BN225">
        <f t="shared" si="202"/>
        <v>0</v>
      </c>
      <c r="BO225">
        <v>0</v>
      </c>
      <c r="BP225">
        <f t="shared" si="203"/>
        <v>0</v>
      </c>
      <c r="BQ225">
        <v>0</v>
      </c>
      <c r="BR225">
        <f t="shared" si="204"/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f t="shared" si="205"/>
        <v>0</v>
      </c>
      <c r="DE225">
        <v>0</v>
      </c>
      <c r="DF225">
        <f t="shared" si="206"/>
        <v>0</v>
      </c>
      <c r="DG225">
        <v>0</v>
      </c>
      <c r="DH225">
        <f t="shared" si="207"/>
        <v>0</v>
      </c>
      <c r="DI225">
        <v>0</v>
      </c>
      <c r="DJ225">
        <f t="shared" si="208"/>
        <v>0</v>
      </c>
      <c r="DK225">
        <v>44.8</v>
      </c>
      <c r="DL225">
        <f t="shared" si="209"/>
        <v>0.45011630912380463</v>
      </c>
      <c r="DM225">
        <v>0</v>
      </c>
      <c r="DN225">
        <f t="shared" si="210"/>
        <v>0</v>
      </c>
      <c r="DO225">
        <v>0</v>
      </c>
      <c r="DP225">
        <f t="shared" si="211"/>
        <v>0</v>
      </c>
      <c r="DQ225">
        <v>55.2</v>
      </c>
      <c r="DR225">
        <f t="shared" si="212"/>
        <v>0.54988369087619549</v>
      </c>
      <c r="DS225">
        <v>0</v>
      </c>
      <c r="DT225">
        <f t="shared" si="213"/>
        <v>0</v>
      </c>
      <c r="DU225">
        <v>0</v>
      </c>
      <c r="DV225">
        <f t="shared" si="214"/>
        <v>0</v>
      </c>
      <c r="DW225">
        <v>0</v>
      </c>
      <c r="DX225">
        <f t="shared" si="215"/>
        <v>0</v>
      </c>
      <c r="DY225">
        <v>0</v>
      </c>
      <c r="DZ225">
        <f t="shared" si="216"/>
        <v>0</v>
      </c>
      <c r="EA225">
        <v>0</v>
      </c>
      <c r="EB225">
        <f t="shared" si="217"/>
        <v>0</v>
      </c>
      <c r="EC225">
        <v>0</v>
      </c>
      <c r="ED225">
        <f t="shared" si="218"/>
        <v>0</v>
      </c>
      <c r="EE225">
        <v>0</v>
      </c>
      <c r="EF225">
        <f t="shared" si="219"/>
        <v>0</v>
      </c>
      <c r="EG225">
        <v>0</v>
      </c>
      <c r="EH225">
        <f t="shared" si="220"/>
        <v>0</v>
      </c>
      <c r="EI225">
        <v>0</v>
      </c>
      <c r="EJ225">
        <f t="shared" si="221"/>
        <v>0</v>
      </c>
      <c r="EK225">
        <v>0</v>
      </c>
      <c r="EL225">
        <f t="shared" si="222"/>
        <v>0</v>
      </c>
      <c r="EM225">
        <v>0</v>
      </c>
      <c r="EN225">
        <f t="shared" si="223"/>
        <v>0</v>
      </c>
      <c r="EO225">
        <v>0</v>
      </c>
      <c r="EP225">
        <f t="shared" si="224"/>
        <v>0</v>
      </c>
      <c r="EQ225">
        <v>0</v>
      </c>
      <c r="ER225">
        <f t="shared" si="225"/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 t="s">
        <v>623</v>
      </c>
      <c r="FF225" t="s">
        <v>264</v>
      </c>
    </row>
    <row r="226" spans="1:162" x14ac:dyDescent="0.45">
      <c r="A226">
        <v>225</v>
      </c>
      <c r="B226" t="s">
        <v>444</v>
      </c>
      <c r="C226" t="s">
        <v>624</v>
      </c>
      <c r="D226" t="s">
        <v>621</v>
      </c>
      <c r="E226" t="s">
        <v>622</v>
      </c>
      <c r="F226" s="2">
        <v>0</v>
      </c>
      <c r="G226">
        <v>396.5</v>
      </c>
      <c r="H226">
        <v>1773</v>
      </c>
      <c r="I226">
        <v>473</v>
      </c>
      <c r="J226" s="2">
        <f t="shared" si="226"/>
        <v>0.2667794698251551</v>
      </c>
      <c r="K226">
        <f t="shared" ref="K226:K235" si="231">5*10^-6</f>
        <v>4.9999999999999996E-6</v>
      </c>
      <c r="L226" t="s">
        <v>64</v>
      </c>
      <c r="M226">
        <v>0</v>
      </c>
      <c r="N226">
        <f t="shared" si="176"/>
        <v>0</v>
      </c>
      <c r="O226">
        <v>0</v>
      </c>
      <c r="P226">
        <f t="shared" si="177"/>
        <v>0</v>
      </c>
      <c r="Q226">
        <v>10.1</v>
      </c>
      <c r="R226">
        <f t="shared" si="178"/>
        <v>9.5656325915219206E-2</v>
      </c>
      <c r="S226">
        <v>1.58</v>
      </c>
      <c r="T226">
        <f t="shared" si="179"/>
        <v>1.5986957933797338E-2</v>
      </c>
      <c r="U226">
        <v>0</v>
      </c>
      <c r="V226">
        <f t="shared" si="180"/>
        <v>0</v>
      </c>
      <c r="W226">
        <v>0</v>
      </c>
      <c r="X226">
        <f t="shared" si="181"/>
        <v>0</v>
      </c>
      <c r="Y226">
        <v>0</v>
      </c>
      <c r="Z226">
        <f t="shared" si="182"/>
        <v>0</v>
      </c>
      <c r="AA226">
        <v>0</v>
      </c>
      <c r="AB226">
        <f t="shared" si="183"/>
        <v>0</v>
      </c>
      <c r="AC226">
        <f t="shared" si="230"/>
        <v>69.643000000000001</v>
      </c>
      <c r="AD226">
        <f t="shared" si="184"/>
        <v>0.69322587704874672</v>
      </c>
      <c r="AE226">
        <v>2.1999999999999999E-2</v>
      </c>
      <c r="AF226">
        <f t="shared" si="185"/>
        <v>1.0182660488239272E-3</v>
      </c>
      <c r="AG226">
        <v>2.9000000000000001E-2</v>
      </c>
      <c r="AH226">
        <f t="shared" si="186"/>
        <v>5.2052115264755586E-4</v>
      </c>
      <c r="AI226">
        <v>1.6E-2</v>
      </c>
      <c r="AJ226">
        <f t="shared" si="187"/>
        <v>2.7736827444249342E-4</v>
      </c>
      <c r="AK226">
        <v>0.51</v>
      </c>
      <c r="AL226">
        <f t="shared" si="188"/>
        <v>1.0094146568111721E-2</v>
      </c>
      <c r="AM226">
        <v>16</v>
      </c>
      <c r="AN226">
        <f t="shared" si="189"/>
        <v>0.17105304221418519</v>
      </c>
      <c r="AO226">
        <v>2.1</v>
      </c>
      <c r="AP226">
        <f t="shared" si="190"/>
        <v>1.2167494844025751E-2</v>
      </c>
      <c r="AQ226">
        <v>0</v>
      </c>
      <c r="AR226">
        <f t="shared" si="191"/>
        <v>0</v>
      </c>
      <c r="AS226">
        <v>0</v>
      </c>
      <c r="AT226">
        <f t="shared" si="192"/>
        <v>0</v>
      </c>
      <c r="AU226">
        <v>0</v>
      </c>
      <c r="AV226">
        <f t="shared" si="193"/>
        <v>0</v>
      </c>
      <c r="AW226">
        <v>0</v>
      </c>
      <c r="AX226">
        <f t="shared" si="194"/>
        <v>0</v>
      </c>
      <c r="AY226">
        <v>0</v>
      </c>
      <c r="AZ226">
        <f t="shared" si="195"/>
        <v>0</v>
      </c>
      <c r="BA226">
        <v>0</v>
      </c>
      <c r="BB226">
        <f t="shared" si="196"/>
        <v>0</v>
      </c>
      <c r="BC226">
        <v>0</v>
      </c>
      <c r="BD226">
        <f t="shared" si="197"/>
        <v>0</v>
      </c>
      <c r="BE226">
        <v>0</v>
      </c>
      <c r="BF226">
        <f t="shared" si="198"/>
        <v>0</v>
      </c>
      <c r="BG226">
        <v>0</v>
      </c>
      <c r="BH226">
        <f t="shared" si="199"/>
        <v>0</v>
      </c>
      <c r="BI226">
        <v>0</v>
      </c>
      <c r="BJ226">
        <f t="shared" si="200"/>
        <v>0</v>
      </c>
      <c r="BK226">
        <v>0</v>
      </c>
      <c r="BL226">
        <f t="shared" si="201"/>
        <v>0</v>
      </c>
      <c r="BM226">
        <v>0</v>
      </c>
      <c r="BN226">
        <f t="shared" si="202"/>
        <v>0</v>
      </c>
      <c r="BO226">
        <v>0</v>
      </c>
      <c r="BP226">
        <f t="shared" si="203"/>
        <v>0</v>
      </c>
      <c r="BQ226">
        <v>0</v>
      </c>
      <c r="BR226">
        <f t="shared" si="204"/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f t="shared" si="205"/>
        <v>0</v>
      </c>
      <c r="DE226">
        <v>0</v>
      </c>
      <c r="DF226">
        <f t="shared" si="206"/>
        <v>0</v>
      </c>
      <c r="DG226">
        <v>0</v>
      </c>
      <c r="DH226">
        <f t="shared" si="207"/>
        <v>0</v>
      </c>
      <c r="DI226">
        <v>0</v>
      </c>
      <c r="DJ226">
        <f t="shared" si="208"/>
        <v>0</v>
      </c>
      <c r="DK226">
        <v>44.8</v>
      </c>
      <c r="DL226">
        <f t="shared" si="209"/>
        <v>0.45011630912380463</v>
      </c>
      <c r="DM226">
        <v>0</v>
      </c>
      <c r="DN226">
        <f t="shared" si="210"/>
        <v>0</v>
      </c>
      <c r="DO226">
        <v>0</v>
      </c>
      <c r="DP226">
        <f t="shared" si="211"/>
        <v>0</v>
      </c>
      <c r="DQ226">
        <v>55.2</v>
      </c>
      <c r="DR226">
        <f t="shared" si="212"/>
        <v>0.54988369087619549</v>
      </c>
      <c r="DS226">
        <v>0</v>
      </c>
      <c r="DT226">
        <f t="shared" si="213"/>
        <v>0</v>
      </c>
      <c r="DU226">
        <v>0</v>
      </c>
      <c r="DV226">
        <f t="shared" si="214"/>
        <v>0</v>
      </c>
      <c r="DW226">
        <v>0</v>
      </c>
      <c r="DX226">
        <f t="shared" si="215"/>
        <v>0</v>
      </c>
      <c r="DY226">
        <v>0</v>
      </c>
      <c r="DZ226">
        <f t="shared" si="216"/>
        <v>0</v>
      </c>
      <c r="EA226">
        <v>0</v>
      </c>
      <c r="EB226">
        <f t="shared" si="217"/>
        <v>0</v>
      </c>
      <c r="EC226">
        <v>0</v>
      </c>
      <c r="ED226">
        <f t="shared" si="218"/>
        <v>0</v>
      </c>
      <c r="EE226">
        <v>0</v>
      </c>
      <c r="EF226">
        <f t="shared" si="219"/>
        <v>0</v>
      </c>
      <c r="EG226">
        <v>0</v>
      </c>
      <c r="EH226">
        <f t="shared" si="220"/>
        <v>0</v>
      </c>
      <c r="EI226">
        <v>0</v>
      </c>
      <c r="EJ226">
        <f t="shared" si="221"/>
        <v>0</v>
      </c>
      <c r="EK226">
        <v>0</v>
      </c>
      <c r="EL226">
        <f t="shared" si="222"/>
        <v>0</v>
      </c>
      <c r="EM226">
        <v>0</v>
      </c>
      <c r="EN226">
        <f t="shared" si="223"/>
        <v>0</v>
      </c>
      <c r="EO226">
        <v>0</v>
      </c>
      <c r="EP226">
        <f t="shared" si="224"/>
        <v>0</v>
      </c>
      <c r="EQ226">
        <v>0</v>
      </c>
      <c r="ER226">
        <f t="shared" si="225"/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 t="s">
        <v>623</v>
      </c>
      <c r="FF226" t="s">
        <v>264</v>
      </c>
    </row>
    <row r="227" spans="1:162" x14ac:dyDescent="0.45">
      <c r="A227">
        <v>226</v>
      </c>
      <c r="B227" t="s">
        <v>625</v>
      </c>
      <c r="C227" t="s">
        <v>593</v>
      </c>
      <c r="D227" t="s">
        <v>621</v>
      </c>
      <c r="E227" t="s">
        <v>622</v>
      </c>
      <c r="F227" s="2">
        <v>0</v>
      </c>
      <c r="G227">
        <v>396.5</v>
      </c>
      <c r="H227">
        <v>1773</v>
      </c>
      <c r="I227">
        <v>473</v>
      </c>
      <c r="J227" s="2">
        <f t="shared" si="226"/>
        <v>0.2667794698251551</v>
      </c>
      <c r="K227">
        <f t="shared" si="231"/>
        <v>4.9999999999999996E-6</v>
      </c>
      <c r="L227" t="s">
        <v>64</v>
      </c>
      <c r="M227">
        <v>0</v>
      </c>
      <c r="N227">
        <f t="shared" si="176"/>
        <v>0</v>
      </c>
      <c r="O227">
        <v>0</v>
      </c>
      <c r="P227">
        <f t="shared" si="177"/>
        <v>0</v>
      </c>
      <c r="Q227">
        <v>10.1</v>
      </c>
      <c r="R227">
        <f t="shared" si="178"/>
        <v>9.5656325915219206E-2</v>
      </c>
      <c r="S227">
        <v>1.58</v>
      </c>
      <c r="T227">
        <f t="shared" si="179"/>
        <v>1.5986957933797338E-2</v>
      </c>
      <c r="U227">
        <v>0</v>
      </c>
      <c r="V227">
        <f t="shared" si="180"/>
        <v>0</v>
      </c>
      <c r="W227">
        <v>0</v>
      </c>
      <c r="X227">
        <f t="shared" si="181"/>
        <v>0</v>
      </c>
      <c r="Y227">
        <v>0</v>
      </c>
      <c r="Z227">
        <f t="shared" si="182"/>
        <v>0</v>
      </c>
      <c r="AA227">
        <v>0</v>
      </c>
      <c r="AB227">
        <f t="shared" si="183"/>
        <v>0</v>
      </c>
      <c r="AC227">
        <f t="shared" si="230"/>
        <v>69.643000000000001</v>
      </c>
      <c r="AD227">
        <f t="shared" si="184"/>
        <v>0.69322587704874672</v>
      </c>
      <c r="AE227">
        <v>2.1999999999999999E-2</v>
      </c>
      <c r="AF227">
        <f t="shared" si="185"/>
        <v>1.0182660488239272E-3</v>
      </c>
      <c r="AG227">
        <v>2.9000000000000001E-2</v>
      </c>
      <c r="AH227">
        <f t="shared" si="186"/>
        <v>5.2052115264755586E-4</v>
      </c>
      <c r="AI227">
        <v>1.6E-2</v>
      </c>
      <c r="AJ227">
        <f t="shared" si="187"/>
        <v>2.7736827444249342E-4</v>
      </c>
      <c r="AK227">
        <v>0.51</v>
      </c>
      <c r="AL227">
        <f t="shared" si="188"/>
        <v>1.0094146568111721E-2</v>
      </c>
      <c r="AM227">
        <v>16</v>
      </c>
      <c r="AN227">
        <f t="shared" si="189"/>
        <v>0.17105304221418519</v>
      </c>
      <c r="AO227">
        <v>2.1</v>
      </c>
      <c r="AP227">
        <f t="shared" si="190"/>
        <v>1.2167494844025751E-2</v>
      </c>
      <c r="AQ227">
        <v>0</v>
      </c>
      <c r="AR227">
        <f t="shared" si="191"/>
        <v>0</v>
      </c>
      <c r="AS227">
        <v>0</v>
      </c>
      <c r="AT227">
        <f t="shared" si="192"/>
        <v>0</v>
      </c>
      <c r="AU227">
        <v>0</v>
      </c>
      <c r="AV227">
        <f t="shared" si="193"/>
        <v>0</v>
      </c>
      <c r="AW227">
        <v>0</v>
      </c>
      <c r="AX227">
        <f t="shared" si="194"/>
        <v>0</v>
      </c>
      <c r="AY227">
        <v>0</v>
      </c>
      <c r="AZ227">
        <f t="shared" si="195"/>
        <v>0</v>
      </c>
      <c r="BA227">
        <v>0</v>
      </c>
      <c r="BB227">
        <f t="shared" si="196"/>
        <v>0</v>
      </c>
      <c r="BC227">
        <v>0</v>
      </c>
      <c r="BD227">
        <f t="shared" si="197"/>
        <v>0</v>
      </c>
      <c r="BE227">
        <v>0</v>
      </c>
      <c r="BF227">
        <f t="shared" si="198"/>
        <v>0</v>
      </c>
      <c r="BG227">
        <v>0</v>
      </c>
      <c r="BH227">
        <f t="shared" si="199"/>
        <v>0</v>
      </c>
      <c r="BI227">
        <v>0</v>
      </c>
      <c r="BJ227">
        <f t="shared" si="200"/>
        <v>0</v>
      </c>
      <c r="BK227">
        <v>0</v>
      </c>
      <c r="BL227">
        <f t="shared" si="201"/>
        <v>0</v>
      </c>
      <c r="BM227">
        <v>0</v>
      </c>
      <c r="BN227">
        <f t="shared" si="202"/>
        <v>0</v>
      </c>
      <c r="BO227">
        <v>0</v>
      </c>
      <c r="BP227">
        <f t="shared" si="203"/>
        <v>0</v>
      </c>
      <c r="BQ227">
        <v>0</v>
      </c>
      <c r="BR227">
        <f t="shared" si="204"/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f t="shared" si="205"/>
        <v>0</v>
      </c>
      <c r="DE227">
        <v>0</v>
      </c>
      <c r="DF227">
        <f t="shared" si="206"/>
        <v>0</v>
      </c>
      <c r="DG227">
        <v>0</v>
      </c>
      <c r="DH227">
        <f t="shared" si="207"/>
        <v>0</v>
      </c>
      <c r="DI227">
        <v>0</v>
      </c>
      <c r="DJ227">
        <f t="shared" si="208"/>
        <v>0</v>
      </c>
      <c r="DK227">
        <v>44.8</v>
      </c>
      <c r="DL227">
        <f t="shared" si="209"/>
        <v>0.45011630912380463</v>
      </c>
      <c r="DM227">
        <v>0</v>
      </c>
      <c r="DN227">
        <f t="shared" si="210"/>
        <v>0</v>
      </c>
      <c r="DO227">
        <v>0</v>
      </c>
      <c r="DP227">
        <f t="shared" si="211"/>
        <v>0</v>
      </c>
      <c r="DQ227">
        <v>55.2</v>
      </c>
      <c r="DR227">
        <f t="shared" si="212"/>
        <v>0.54988369087619549</v>
      </c>
      <c r="DS227">
        <v>0</v>
      </c>
      <c r="DT227">
        <f t="shared" si="213"/>
        <v>0</v>
      </c>
      <c r="DU227">
        <v>0</v>
      </c>
      <c r="DV227">
        <f t="shared" si="214"/>
        <v>0</v>
      </c>
      <c r="DW227">
        <v>0</v>
      </c>
      <c r="DX227">
        <f t="shared" si="215"/>
        <v>0</v>
      </c>
      <c r="DY227">
        <v>0</v>
      </c>
      <c r="DZ227">
        <f t="shared" si="216"/>
        <v>0</v>
      </c>
      <c r="EA227">
        <v>0</v>
      </c>
      <c r="EB227">
        <f t="shared" si="217"/>
        <v>0</v>
      </c>
      <c r="EC227">
        <v>0</v>
      </c>
      <c r="ED227">
        <f t="shared" si="218"/>
        <v>0</v>
      </c>
      <c r="EE227">
        <v>0</v>
      </c>
      <c r="EF227">
        <f t="shared" si="219"/>
        <v>0</v>
      </c>
      <c r="EG227">
        <v>0</v>
      </c>
      <c r="EH227">
        <f t="shared" si="220"/>
        <v>0</v>
      </c>
      <c r="EI227">
        <v>0</v>
      </c>
      <c r="EJ227">
        <f t="shared" si="221"/>
        <v>0</v>
      </c>
      <c r="EK227">
        <v>0</v>
      </c>
      <c r="EL227">
        <f t="shared" si="222"/>
        <v>0</v>
      </c>
      <c r="EM227">
        <v>0</v>
      </c>
      <c r="EN227">
        <f t="shared" si="223"/>
        <v>0</v>
      </c>
      <c r="EO227">
        <v>0</v>
      </c>
      <c r="EP227">
        <f t="shared" si="224"/>
        <v>0</v>
      </c>
      <c r="EQ227">
        <v>0</v>
      </c>
      <c r="ER227">
        <f t="shared" si="225"/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 t="s">
        <v>623</v>
      </c>
      <c r="FF227" t="s">
        <v>626</v>
      </c>
    </row>
    <row r="228" spans="1:162" x14ac:dyDescent="0.45">
      <c r="A228">
        <v>227</v>
      </c>
      <c r="B228" t="s">
        <v>625</v>
      </c>
      <c r="C228" t="s">
        <v>593</v>
      </c>
      <c r="D228" t="s">
        <v>621</v>
      </c>
      <c r="E228" t="s">
        <v>622</v>
      </c>
      <c r="F228" s="2">
        <v>0</v>
      </c>
      <c r="G228">
        <v>396.5</v>
      </c>
      <c r="H228">
        <v>1773</v>
      </c>
      <c r="I228">
        <v>473</v>
      </c>
      <c r="J228" s="2">
        <f t="shared" si="226"/>
        <v>0.2667794698251551</v>
      </c>
      <c r="K228">
        <f t="shared" si="231"/>
        <v>4.9999999999999996E-6</v>
      </c>
      <c r="L228" t="s">
        <v>64</v>
      </c>
      <c r="M228">
        <v>0</v>
      </c>
      <c r="N228">
        <f t="shared" si="176"/>
        <v>0</v>
      </c>
      <c r="O228">
        <v>0</v>
      </c>
      <c r="P228">
        <f t="shared" si="177"/>
        <v>0</v>
      </c>
      <c r="Q228">
        <v>10.1</v>
      </c>
      <c r="R228">
        <f t="shared" si="178"/>
        <v>9.5656325915219206E-2</v>
      </c>
      <c r="S228">
        <v>1.58</v>
      </c>
      <c r="T228">
        <f t="shared" si="179"/>
        <v>1.5986957933797338E-2</v>
      </c>
      <c r="U228">
        <v>0</v>
      </c>
      <c r="V228">
        <f t="shared" si="180"/>
        <v>0</v>
      </c>
      <c r="W228">
        <v>0</v>
      </c>
      <c r="X228">
        <f t="shared" si="181"/>
        <v>0</v>
      </c>
      <c r="Y228">
        <v>0</v>
      </c>
      <c r="Z228">
        <f t="shared" si="182"/>
        <v>0</v>
      </c>
      <c r="AA228">
        <v>0</v>
      </c>
      <c r="AB228">
        <f t="shared" si="183"/>
        <v>0</v>
      </c>
      <c r="AC228">
        <f t="shared" si="230"/>
        <v>69.643000000000001</v>
      </c>
      <c r="AD228">
        <f t="shared" si="184"/>
        <v>0.69322587704874672</v>
      </c>
      <c r="AE228">
        <v>2.1999999999999999E-2</v>
      </c>
      <c r="AF228">
        <f t="shared" si="185"/>
        <v>1.0182660488239272E-3</v>
      </c>
      <c r="AG228">
        <v>2.9000000000000001E-2</v>
      </c>
      <c r="AH228">
        <f t="shared" si="186"/>
        <v>5.2052115264755586E-4</v>
      </c>
      <c r="AI228">
        <v>1.6E-2</v>
      </c>
      <c r="AJ228">
        <f t="shared" si="187"/>
        <v>2.7736827444249342E-4</v>
      </c>
      <c r="AK228">
        <v>0.51</v>
      </c>
      <c r="AL228">
        <f t="shared" si="188"/>
        <v>1.0094146568111721E-2</v>
      </c>
      <c r="AM228">
        <v>16</v>
      </c>
      <c r="AN228">
        <f t="shared" si="189"/>
        <v>0.17105304221418519</v>
      </c>
      <c r="AO228">
        <v>2.1</v>
      </c>
      <c r="AP228">
        <f t="shared" si="190"/>
        <v>1.2167494844025751E-2</v>
      </c>
      <c r="AQ228">
        <v>0</v>
      </c>
      <c r="AR228">
        <f t="shared" si="191"/>
        <v>0</v>
      </c>
      <c r="AS228">
        <v>0</v>
      </c>
      <c r="AT228">
        <f t="shared" si="192"/>
        <v>0</v>
      </c>
      <c r="AU228">
        <v>0</v>
      </c>
      <c r="AV228">
        <f t="shared" si="193"/>
        <v>0</v>
      </c>
      <c r="AW228">
        <v>0</v>
      </c>
      <c r="AX228">
        <f t="shared" si="194"/>
        <v>0</v>
      </c>
      <c r="AY228">
        <v>0</v>
      </c>
      <c r="AZ228">
        <f t="shared" si="195"/>
        <v>0</v>
      </c>
      <c r="BA228">
        <v>0</v>
      </c>
      <c r="BB228">
        <f t="shared" si="196"/>
        <v>0</v>
      </c>
      <c r="BC228">
        <v>0</v>
      </c>
      <c r="BD228">
        <f t="shared" si="197"/>
        <v>0</v>
      </c>
      <c r="BE228">
        <v>0</v>
      </c>
      <c r="BF228">
        <f t="shared" si="198"/>
        <v>0</v>
      </c>
      <c r="BG228">
        <v>0</v>
      </c>
      <c r="BH228">
        <f t="shared" si="199"/>
        <v>0</v>
      </c>
      <c r="BI228">
        <v>0</v>
      </c>
      <c r="BJ228">
        <f t="shared" si="200"/>
        <v>0</v>
      </c>
      <c r="BK228">
        <v>0</v>
      </c>
      <c r="BL228">
        <f t="shared" si="201"/>
        <v>0</v>
      </c>
      <c r="BM228">
        <v>0</v>
      </c>
      <c r="BN228">
        <f t="shared" si="202"/>
        <v>0</v>
      </c>
      <c r="BO228">
        <v>0</v>
      </c>
      <c r="BP228">
        <f t="shared" si="203"/>
        <v>0</v>
      </c>
      <c r="BQ228">
        <v>0</v>
      </c>
      <c r="BR228">
        <f t="shared" si="204"/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f t="shared" si="205"/>
        <v>0</v>
      </c>
      <c r="DE228">
        <v>0</v>
      </c>
      <c r="DF228">
        <f t="shared" si="206"/>
        <v>0</v>
      </c>
      <c r="DG228">
        <v>0</v>
      </c>
      <c r="DH228">
        <f t="shared" si="207"/>
        <v>0</v>
      </c>
      <c r="DI228">
        <v>0</v>
      </c>
      <c r="DJ228">
        <f t="shared" si="208"/>
        <v>0</v>
      </c>
      <c r="DK228">
        <v>44.8</v>
      </c>
      <c r="DL228">
        <f t="shared" si="209"/>
        <v>0.45011630912380463</v>
      </c>
      <c r="DM228">
        <v>0</v>
      </c>
      <c r="DN228">
        <f t="shared" si="210"/>
        <v>0</v>
      </c>
      <c r="DO228">
        <v>0</v>
      </c>
      <c r="DP228">
        <f t="shared" si="211"/>
        <v>0</v>
      </c>
      <c r="DQ228">
        <v>55.2</v>
      </c>
      <c r="DR228">
        <f t="shared" si="212"/>
        <v>0.54988369087619549</v>
      </c>
      <c r="DS228">
        <v>0</v>
      </c>
      <c r="DT228">
        <f t="shared" si="213"/>
        <v>0</v>
      </c>
      <c r="DU228">
        <v>0</v>
      </c>
      <c r="DV228">
        <f t="shared" si="214"/>
        <v>0</v>
      </c>
      <c r="DW228">
        <v>0</v>
      </c>
      <c r="DX228">
        <f t="shared" si="215"/>
        <v>0</v>
      </c>
      <c r="DY228">
        <v>0</v>
      </c>
      <c r="DZ228">
        <f t="shared" si="216"/>
        <v>0</v>
      </c>
      <c r="EA228">
        <v>0</v>
      </c>
      <c r="EB228">
        <f t="shared" si="217"/>
        <v>0</v>
      </c>
      <c r="EC228">
        <v>0</v>
      </c>
      <c r="ED228">
        <f t="shared" si="218"/>
        <v>0</v>
      </c>
      <c r="EE228">
        <v>0</v>
      </c>
      <c r="EF228">
        <f t="shared" si="219"/>
        <v>0</v>
      </c>
      <c r="EG228">
        <v>0</v>
      </c>
      <c r="EH228">
        <f t="shared" si="220"/>
        <v>0</v>
      </c>
      <c r="EI228">
        <v>0</v>
      </c>
      <c r="EJ228">
        <f t="shared" si="221"/>
        <v>0</v>
      </c>
      <c r="EK228">
        <v>0</v>
      </c>
      <c r="EL228">
        <f t="shared" si="222"/>
        <v>0</v>
      </c>
      <c r="EM228">
        <v>0</v>
      </c>
      <c r="EN228">
        <f t="shared" si="223"/>
        <v>0</v>
      </c>
      <c r="EO228">
        <v>0</v>
      </c>
      <c r="EP228">
        <f t="shared" si="224"/>
        <v>0</v>
      </c>
      <c r="EQ228">
        <v>0</v>
      </c>
      <c r="ER228">
        <f t="shared" si="225"/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 t="s">
        <v>623</v>
      </c>
      <c r="FF228" t="s">
        <v>626</v>
      </c>
    </row>
    <row r="229" spans="1:162" x14ac:dyDescent="0.45">
      <c r="A229">
        <v>228</v>
      </c>
      <c r="B229" t="s">
        <v>625</v>
      </c>
      <c r="C229" t="s">
        <v>624</v>
      </c>
      <c r="D229" t="s">
        <v>621</v>
      </c>
      <c r="E229" t="s">
        <v>622</v>
      </c>
      <c r="F229" s="2">
        <v>0</v>
      </c>
      <c r="G229">
        <v>396.5</v>
      </c>
      <c r="H229">
        <v>1773</v>
      </c>
      <c r="I229">
        <v>473</v>
      </c>
      <c r="J229" s="2">
        <f t="shared" si="226"/>
        <v>0.2667794698251551</v>
      </c>
      <c r="K229">
        <f t="shared" si="231"/>
        <v>4.9999999999999996E-6</v>
      </c>
      <c r="L229" t="s">
        <v>64</v>
      </c>
      <c r="M229">
        <v>0</v>
      </c>
      <c r="N229">
        <f t="shared" si="176"/>
        <v>0</v>
      </c>
      <c r="O229">
        <v>0</v>
      </c>
      <c r="P229">
        <f t="shared" si="177"/>
        <v>0</v>
      </c>
      <c r="Q229">
        <v>10.1</v>
      </c>
      <c r="R229">
        <f t="shared" si="178"/>
        <v>9.5656325915219206E-2</v>
      </c>
      <c r="S229">
        <v>1.58</v>
      </c>
      <c r="T229">
        <f t="shared" si="179"/>
        <v>1.5986957933797338E-2</v>
      </c>
      <c r="U229">
        <v>0</v>
      </c>
      <c r="V229">
        <f t="shared" si="180"/>
        <v>0</v>
      </c>
      <c r="W229">
        <v>0</v>
      </c>
      <c r="X229">
        <f t="shared" si="181"/>
        <v>0</v>
      </c>
      <c r="Y229">
        <v>0</v>
      </c>
      <c r="Z229">
        <f t="shared" si="182"/>
        <v>0</v>
      </c>
      <c r="AA229">
        <v>0</v>
      </c>
      <c r="AB229">
        <f t="shared" si="183"/>
        <v>0</v>
      </c>
      <c r="AC229">
        <f t="shared" si="230"/>
        <v>69.643000000000001</v>
      </c>
      <c r="AD229">
        <f t="shared" si="184"/>
        <v>0.69322587704874672</v>
      </c>
      <c r="AE229">
        <v>2.1999999999999999E-2</v>
      </c>
      <c r="AF229">
        <f t="shared" si="185"/>
        <v>1.0182660488239272E-3</v>
      </c>
      <c r="AG229">
        <v>2.9000000000000001E-2</v>
      </c>
      <c r="AH229">
        <f t="shared" si="186"/>
        <v>5.2052115264755586E-4</v>
      </c>
      <c r="AI229">
        <v>1.6E-2</v>
      </c>
      <c r="AJ229">
        <f t="shared" si="187"/>
        <v>2.7736827444249342E-4</v>
      </c>
      <c r="AK229">
        <v>0.51</v>
      </c>
      <c r="AL229">
        <f t="shared" si="188"/>
        <v>1.0094146568111721E-2</v>
      </c>
      <c r="AM229">
        <v>16</v>
      </c>
      <c r="AN229">
        <f t="shared" si="189"/>
        <v>0.17105304221418519</v>
      </c>
      <c r="AO229">
        <v>2.1</v>
      </c>
      <c r="AP229">
        <f t="shared" si="190"/>
        <v>1.2167494844025751E-2</v>
      </c>
      <c r="AQ229">
        <v>0</v>
      </c>
      <c r="AR229">
        <f t="shared" si="191"/>
        <v>0</v>
      </c>
      <c r="AS229">
        <v>0</v>
      </c>
      <c r="AT229">
        <f t="shared" si="192"/>
        <v>0</v>
      </c>
      <c r="AU229">
        <v>0</v>
      </c>
      <c r="AV229">
        <f t="shared" si="193"/>
        <v>0</v>
      </c>
      <c r="AW229">
        <v>0</v>
      </c>
      <c r="AX229">
        <f t="shared" si="194"/>
        <v>0</v>
      </c>
      <c r="AY229">
        <v>0</v>
      </c>
      <c r="AZ229">
        <f t="shared" si="195"/>
        <v>0</v>
      </c>
      <c r="BA229">
        <v>0</v>
      </c>
      <c r="BB229">
        <f t="shared" si="196"/>
        <v>0</v>
      </c>
      <c r="BC229">
        <v>0</v>
      </c>
      <c r="BD229">
        <f t="shared" si="197"/>
        <v>0</v>
      </c>
      <c r="BE229">
        <v>0</v>
      </c>
      <c r="BF229">
        <f t="shared" si="198"/>
        <v>0</v>
      </c>
      <c r="BG229">
        <v>0</v>
      </c>
      <c r="BH229">
        <f t="shared" si="199"/>
        <v>0</v>
      </c>
      <c r="BI229">
        <v>0</v>
      </c>
      <c r="BJ229">
        <f t="shared" si="200"/>
        <v>0</v>
      </c>
      <c r="BK229">
        <v>0</v>
      </c>
      <c r="BL229">
        <f t="shared" si="201"/>
        <v>0</v>
      </c>
      <c r="BM229">
        <v>0</v>
      </c>
      <c r="BN229">
        <f t="shared" si="202"/>
        <v>0</v>
      </c>
      <c r="BO229">
        <v>0</v>
      </c>
      <c r="BP229">
        <f t="shared" si="203"/>
        <v>0</v>
      </c>
      <c r="BQ229">
        <v>0</v>
      </c>
      <c r="BR229">
        <f t="shared" si="204"/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f t="shared" si="205"/>
        <v>0</v>
      </c>
      <c r="DE229">
        <v>0</v>
      </c>
      <c r="DF229">
        <f t="shared" si="206"/>
        <v>0</v>
      </c>
      <c r="DG229">
        <v>0</v>
      </c>
      <c r="DH229">
        <f t="shared" si="207"/>
        <v>0</v>
      </c>
      <c r="DI229">
        <v>0</v>
      </c>
      <c r="DJ229">
        <f t="shared" si="208"/>
        <v>0</v>
      </c>
      <c r="DK229">
        <v>44.8</v>
      </c>
      <c r="DL229">
        <f t="shared" si="209"/>
        <v>0.45011630912380463</v>
      </c>
      <c r="DM229">
        <v>0</v>
      </c>
      <c r="DN229">
        <f t="shared" si="210"/>
        <v>0</v>
      </c>
      <c r="DO229">
        <v>0</v>
      </c>
      <c r="DP229">
        <f t="shared" si="211"/>
        <v>0</v>
      </c>
      <c r="DQ229">
        <v>55.2</v>
      </c>
      <c r="DR229">
        <f t="shared" si="212"/>
        <v>0.54988369087619549</v>
      </c>
      <c r="DS229">
        <v>0</v>
      </c>
      <c r="DT229">
        <f t="shared" si="213"/>
        <v>0</v>
      </c>
      <c r="DU229">
        <v>0</v>
      </c>
      <c r="DV229">
        <f t="shared" si="214"/>
        <v>0</v>
      </c>
      <c r="DW229">
        <v>0</v>
      </c>
      <c r="DX229">
        <f t="shared" si="215"/>
        <v>0</v>
      </c>
      <c r="DY229">
        <v>0</v>
      </c>
      <c r="DZ229">
        <f t="shared" si="216"/>
        <v>0</v>
      </c>
      <c r="EA229">
        <v>0</v>
      </c>
      <c r="EB229">
        <f t="shared" si="217"/>
        <v>0</v>
      </c>
      <c r="EC229">
        <v>0</v>
      </c>
      <c r="ED229">
        <f t="shared" si="218"/>
        <v>0</v>
      </c>
      <c r="EE229">
        <v>0</v>
      </c>
      <c r="EF229">
        <f t="shared" si="219"/>
        <v>0</v>
      </c>
      <c r="EG229">
        <v>0</v>
      </c>
      <c r="EH229">
        <f t="shared" si="220"/>
        <v>0</v>
      </c>
      <c r="EI229">
        <v>0</v>
      </c>
      <c r="EJ229">
        <f t="shared" si="221"/>
        <v>0</v>
      </c>
      <c r="EK229">
        <v>0</v>
      </c>
      <c r="EL229">
        <f t="shared" si="222"/>
        <v>0</v>
      </c>
      <c r="EM229">
        <v>0</v>
      </c>
      <c r="EN229">
        <f t="shared" si="223"/>
        <v>0</v>
      </c>
      <c r="EO229">
        <v>0</v>
      </c>
      <c r="EP229">
        <f t="shared" si="224"/>
        <v>0</v>
      </c>
      <c r="EQ229">
        <v>0</v>
      </c>
      <c r="ER229">
        <f t="shared" si="225"/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 t="s">
        <v>623</v>
      </c>
      <c r="FF229" t="s">
        <v>626</v>
      </c>
    </row>
    <row r="230" spans="1:162" x14ac:dyDescent="0.45">
      <c r="A230">
        <v>229</v>
      </c>
      <c r="B230" t="s">
        <v>420</v>
      </c>
      <c r="C230" t="s">
        <v>427</v>
      </c>
      <c r="D230" t="s">
        <v>609</v>
      </c>
      <c r="E230" t="s">
        <v>595</v>
      </c>
      <c r="F230" s="2">
        <v>0</v>
      </c>
      <c r="G230">
        <v>396.5</v>
      </c>
      <c r="H230">
        <v>1773</v>
      </c>
      <c r="I230">
        <v>473</v>
      </c>
      <c r="J230" s="2">
        <f t="shared" si="226"/>
        <v>0.2667794698251551</v>
      </c>
      <c r="K230">
        <f t="shared" si="231"/>
        <v>4.9999999999999996E-6</v>
      </c>
      <c r="L230" t="s">
        <v>442</v>
      </c>
      <c r="M230">
        <v>0</v>
      </c>
      <c r="N230">
        <f t="shared" si="176"/>
        <v>0</v>
      </c>
      <c r="O230">
        <v>0</v>
      </c>
      <c r="P230">
        <f t="shared" si="177"/>
        <v>0</v>
      </c>
      <c r="Q230">
        <v>0.13</v>
      </c>
      <c r="R230">
        <f t="shared" si="178"/>
        <v>1.223918033167502E-3</v>
      </c>
      <c r="S230">
        <v>0.4</v>
      </c>
      <c r="T230">
        <f t="shared" si="179"/>
        <v>4.0233275937861966E-3</v>
      </c>
      <c r="U230">
        <v>0</v>
      </c>
      <c r="V230">
        <f t="shared" si="180"/>
        <v>0</v>
      </c>
      <c r="W230">
        <v>0</v>
      </c>
      <c r="X230">
        <f t="shared" si="181"/>
        <v>0</v>
      </c>
      <c r="Y230">
        <v>0</v>
      </c>
      <c r="Z230">
        <f t="shared" si="182"/>
        <v>0</v>
      </c>
      <c r="AA230">
        <v>0</v>
      </c>
      <c r="AB230">
        <f t="shared" si="183"/>
        <v>0</v>
      </c>
      <c r="AC230">
        <f t="shared" si="230"/>
        <v>89.41</v>
      </c>
      <c r="AD230">
        <f t="shared" si="184"/>
        <v>0.88470819295251868</v>
      </c>
      <c r="AE230">
        <v>0.11</v>
      </c>
      <c r="AF230">
        <f t="shared" si="185"/>
        <v>5.0611350641583822E-3</v>
      </c>
      <c r="AG230">
        <v>0</v>
      </c>
      <c r="AH230">
        <f t="shared" si="186"/>
        <v>0</v>
      </c>
      <c r="AI230">
        <v>0</v>
      </c>
      <c r="AJ230">
        <f t="shared" si="187"/>
        <v>0</v>
      </c>
      <c r="AK230">
        <v>0.4</v>
      </c>
      <c r="AL230">
        <f t="shared" si="188"/>
        <v>7.8700244377855489E-3</v>
      </c>
      <c r="AM230">
        <v>8.3000000000000007</v>
      </c>
      <c r="AN230">
        <f t="shared" si="189"/>
        <v>8.820751182221534E-2</v>
      </c>
      <c r="AO230">
        <v>0.95</v>
      </c>
      <c r="AP230">
        <f t="shared" si="190"/>
        <v>5.4716982692321961E-3</v>
      </c>
      <c r="AQ230">
        <v>0</v>
      </c>
      <c r="AR230">
        <f t="shared" si="191"/>
        <v>0</v>
      </c>
      <c r="AS230">
        <v>0</v>
      </c>
      <c r="AT230">
        <f t="shared" si="192"/>
        <v>0</v>
      </c>
      <c r="AU230">
        <v>0</v>
      </c>
      <c r="AV230">
        <f t="shared" si="193"/>
        <v>0</v>
      </c>
      <c r="AW230">
        <v>0.02</v>
      </c>
      <c r="AX230">
        <f t="shared" si="194"/>
        <v>7.8884215327418294E-4</v>
      </c>
      <c r="AY230">
        <v>0.08</v>
      </c>
      <c r="AZ230">
        <f t="shared" si="195"/>
        <v>4.7580146668265214E-4</v>
      </c>
      <c r="BA230">
        <v>0.2</v>
      </c>
      <c r="BB230">
        <f t="shared" si="196"/>
        <v>2.1695482071792901E-3</v>
      </c>
      <c r="BC230">
        <v>0</v>
      </c>
      <c r="BD230">
        <f t="shared" si="197"/>
        <v>0</v>
      </c>
      <c r="BE230">
        <v>0</v>
      </c>
      <c r="BF230">
        <f t="shared" si="198"/>
        <v>0</v>
      </c>
      <c r="BG230">
        <v>0</v>
      </c>
      <c r="BH230">
        <f t="shared" si="199"/>
        <v>0</v>
      </c>
      <c r="BI230">
        <v>0</v>
      </c>
      <c r="BJ230">
        <f t="shared" si="200"/>
        <v>0</v>
      </c>
      <c r="BK230">
        <v>0</v>
      </c>
      <c r="BL230">
        <f t="shared" si="201"/>
        <v>0</v>
      </c>
      <c r="BM230">
        <v>0</v>
      </c>
      <c r="BN230">
        <f t="shared" si="202"/>
        <v>0</v>
      </c>
      <c r="BO230">
        <v>0</v>
      </c>
      <c r="BP230">
        <f t="shared" si="203"/>
        <v>0</v>
      </c>
      <c r="BQ230">
        <v>0</v>
      </c>
      <c r="BR230">
        <f t="shared" si="204"/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f t="shared" si="205"/>
        <v>0</v>
      </c>
      <c r="DE230">
        <v>0</v>
      </c>
      <c r="DF230">
        <f t="shared" si="206"/>
        <v>0</v>
      </c>
      <c r="DG230">
        <v>0</v>
      </c>
      <c r="DH230">
        <f t="shared" si="207"/>
        <v>0</v>
      </c>
      <c r="DI230">
        <v>0</v>
      </c>
      <c r="DJ230">
        <f t="shared" si="208"/>
        <v>0</v>
      </c>
      <c r="DK230">
        <v>44.8</v>
      </c>
      <c r="DL230">
        <f t="shared" si="209"/>
        <v>0.45011630912380463</v>
      </c>
      <c r="DM230">
        <v>0</v>
      </c>
      <c r="DN230">
        <f t="shared" si="210"/>
        <v>0</v>
      </c>
      <c r="DO230">
        <v>0</v>
      </c>
      <c r="DP230">
        <f t="shared" si="211"/>
        <v>0</v>
      </c>
      <c r="DQ230">
        <v>55.2</v>
      </c>
      <c r="DR230">
        <f t="shared" si="212"/>
        <v>0.54988369087619549</v>
      </c>
      <c r="DS230">
        <v>0</v>
      </c>
      <c r="DT230">
        <f t="shared" si="213"/>
        <v>0</v>
      </c>
      <c r="DU230">
        <v>0</v>
      </c>
      <c r="DV230">
        <f t="shared" si="214"/>
        <v>0</v>
      </c>
      <c r="DW230">
        <v>0</v>
      </c>
      <c r="DX230">
        <f t="shared" si="215"/>
        <v>0</v>
      </c>
      <c r="DY230">
        <v>0</v>
      </c>
      <c r="DZ230">
        <f t="shared" si="216"/>
        <v>0</v>
      </c>
      <c r="EA230">
        <v>0</v>
      </c>
      <c r="EB230">
        <f t="shared" si="217"/>
        <v>0</v>
      </c>
      <c r="EC230">
        <v>0</v>
      </c>
      <c r="ED230">
        <f t="shared" si="218"/>
        <v>0</v>
      </c>
      <c r="EE230">
        <v>0</v>
      </c>
      <c r="EF230">
        <f t="shared" si="219"/>
        <v>0</v>
      </c>
      <c r="EG230">
        <v>0</v>
      </c>
      <c r="EH230">
        <f t="shared" si="220"/>
        <v>0</v>
      </c>
      <c r="EI230">
        <v>0</v>
      </c>
      <c r="EJ230">
        <f t="shared" si="221"/>
        <v>0</v>
      </c>
      <c r="EK230">
        <v>0</v>
      </c>
      <c r="EL230">
        <f t="shared" si="222"/>
        <v>0</v>
      </c>
      <c r="EM230">
        <v>0</v>
      </c>
      <c r="EN230">
        <f t="shared" si="223"/>
        <v>0</v>
      </c>
      <c r="EO230">
        <v>0</v>
      </c>
      <c r="EP230">
        <f t="shared" si="224"/>
        <v>0</v>
      </c>
      <c r="EQ230">
        <v>0</v>
      </c>
      <c r="ER230">
        <f t="shared" si="225"/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 t="s">
        <v>623</v>
      </c>
      <c r="FF230" t="s">
        <v>264</v>
      </c>
    </row>
    <row r="231" spans="1:162" x14ac:dyDescent="0.45">
      <c r="A231">
        <v>230</v>
      </c>
      <c r="B231" t="s">
        <v>420</v>
      </c>
      <c r="C231" t="s">
        <v>427</v>
      </c>
      <c r="D231" t="s">
        <v>609</v>
      </c>
      <c r="E231" t="s">
        <v>595</v>
      </c>
      <c r="F231" s="2">
        <v>1</v>
      </c>
      <c r="G231">
        <v>396.5</v>
      </c>
      <c r="H231">
        <v>1773</v>
      </c>
      <c r="I231">
        <v>473</v>
      </c>
      <c r="J231" s="2">
        <f t="shared" si="226"/>
        <v>0.2667794698251551</v>
      </c>
      <c r="K231">
        <f t="shared" si="231"/>
        <v>4.9999999999999996E-6</v>
      </c>
      <c r="L231" t="s">
        <v>373</v>
      </c>
      <c r="M231">
        <v>0</v>
      </c>
      <c r="N231">
        <f t="shared" si="176"/>
        <v>0</v>
      </c>
      <c r="O231">
        <v>0</v>
      </c>
      <c r="P231">
        <f t="shared" si="177"/>
        <v>0</v>
      </c>
      <c r="Q231">
        <v>0.13</v>
      </c>
      <c r="R231">
        <f t="shared" si="178"/>
        <v>1.223918033167502E-3</v>
      </c>
      <c r="S231">
        <v>0.4</v>
      </c>
      <c r="T231">
        <f t="shared" si="179"/>
        <v>4.0233275937861966E-3</v>
      </c>
      <c r="U231">
        <v>0</v>
      </c>
      <c r="V231">
        <f t="shared" si="180"/>
        <v>0</v>
      </c>
      <c r="W231">
        <v>0</v>
      </c>
      <c r="X231">
        <f t="shared" si="181"/>
        <v>0</v>
      </c>
      <c r="Y231">
        <v>0</v>
      </c>
      <c r="Z231">
        <f t="shared" si="182"/>
        <v>0</v>
      </c>
      <c r="AA231">
        <v>0</v>
      </c>
      <c r="AB231">
        <f t="shared" si="183"/>
        <v>0</v>
      </c>
      <c r="AC231">
        <f t="shared" si="230"/>
        <v>89.41</v>
      </c>
      <c r="AD231">
        <f t="shared" si="184"/>
        <v>0.88470819295251868</v>
      </c>
      <c r="AE231">
        <v>0.11</v>
      </c>
      <c r="AF231">
        <f t="shared" si="185"/>
        <v>5.0611350641583822E-3</v>
      </c>
      <c r="AG231">
        <v>0</v>
      </c>
      <c r="AH231">
        <f t="shared" si="186"/>
        <v>0</v>
      </c>
      <c r="AI231">
        <v>0</v>
      </c>
      <c r="AJ231">
        <f t="shared" si="187"/>
        <v>0</v>
      </c>
      <c r="AK231">
        <v>0.4</v>
      </c>
      <c r="AL231">
        <f t="shared" si="188"/>
        <v>7.8700244377855489E-3</v>
      </c>
      <c r="AM231">
        <v>8.3000000000000007</v>
      </c>
      <c r="AN231">
        <f t="shared" si="189"/>
        <v>8.820751182221534E-2</v>
      </c>
      <c r="AO231">
        <v>0.95</v>
      </c>
      <c r="AP231">
        <f t="shared" si="190"/>
        <v>5.4716982692321961E-3</v>
      </c>
      <c r="AQ231">
        <v>0</v>
      </c>
      <c r="AR231">
        <f t="shared" si="191"/>
        <v>0</v>
      </c>
      <c r="AS231">
        <v>0</v>
      </c>
      <c r="AT231">
        <f t="shared" si="192"/>
        <v>0</v>
      </c>
      <c r="AU231">
        <v>0</v>
      </c>
      <c r="AV231">
        <f t="shared" si="193"/>
        <v>0</v>
      </c>
      <c r="AW231">
        <v>0.02</v>
      </c>
      <c r="AX231">
        <f t="shared" si="194"/>
        <v>7.8884215327418294E-4</v>
      </c>
      <c r="AY231">
        <v>0.08</v>
      </c>
      <c r="AZ231">
        <f t="shared" si="195"/>
        <v>4.7580146668265214E-4</v>
      </c>
      <c r="BA231">
        <v>0.2</v>
      </c>
      <c r="BB231">
        <f t="shared" si="196"/>
        <v>2.1695482071792901E-3</v>
      </c>
      <c r="BC231">
        <v>0</v>
      </c>
      <c r="BD231">
        <f t="shared" si="197"/>
        <v>0</v>
      </c>
      <c r="BE231">
        <v>0</v>
      </c>
      <c r="BF231">
        <f t="shared" si="198"/>
        <v>0</v>
      </c>
      <c r="BG231">
        <v>0</v>
      </c>
      <c r="BH231">
        <f t="shared" si="199"/>
        <v>0</v>
      </c>
      <c r="BI231">
        <v>0</v>
      </c>
      <c r="BJ231">
        <f t="shared" si="200"/>
        <v>0</v>
      </c>
      <c r="BK231">
        <v>0</v>
      </c>
      <c r="BL231">
        <f t="shared" si="201"/>
        <v>0</v>
      </c>
      <c r="BM231">
        <v>0</v>
      </c>
      <c r="BN231">
        <f t="shared" si="202"/>
        <v>0</v>
      </c>
      <c r="BO231">
        <v>0</v>
      </c>
      <c r="BP231">
        <f t="shared" si="203"/>
        <v>0</v>
      </c>
      <c r="BQ231">
        <v>0</v>
      </c>
      <c r="BR231">
        <f t="shared" si="204"/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f t="shared" si="205"/>
        <v>0</v>
      </c>
      <c r="DE231">
        <v>0</v>
      </c>
      <c r="DF231">
        <f t="shared" si="206"/>
        <v>0</v>
      </c>
      <c r="DG231">
        <v>0</v>
      </c>
      <c r="DH231">
        <f t="shared" si="207"/>
        <v>0</v>
      </c>
      <c r="DI231">
        <v>0</v>
      </c>
      <c r="DJ231">
        <f t="shared" si="208"/>
        <v>0</v>
      </c>
      <c r="DK231">
        <v>44.8</v>
      </c>
      <c r="DL231">
        <f t="shared" si="209"/>
        <v>0.45011630912380463</v>
      </c>
      <c r="DM231">
        <v>0</v>
      </c>
      <c r="DN231">
        <f t="shared" si="210"/>
        <v>0</v>
      </c>
      <c r="DO231">
        <v>0</v>
      </c>
      <c r="DP231">
        <f t="shared" si="211"/>
        <v>0</v>
      </c>
      <c r="DQ231">
        <v>55.2</v>
      </c>
      <c r="DR231">
        <f t="shared" si="212"/>
        <v>0.54988369087619549</v>
      </c>
      <c r="DS231">
        <v>0</v>
      </c>
      <c r="DT231">
        <f t="shared" si="213"/>
        <v>0</v>
      </c>
      <c r="DU231">
        <v>0</v>
      </c>
      <c r="DV231">
        <f t="shared" si="214"/>
        <v>0</v>
      </c>
      <c r="DW231">
        <v>0</v>
      </c>
      <c r="DX231">
        <f t="shared" si="215"/>
        <v>0</v>
      </c>
      <c r="DY231">
        <v>0</v>
      </c>
      <c r="DZ231">
        <f t="shared" si="216"/>
        <v>0</v>
      </c>
      <c r="EA231">
        <v>0</v>
      </c>
      <c r="EB231">
        <f t="shared" si="217"/>
        <v>0</v>
      </c>
      <c r="EC231">
        <v>0</v>
      </c>
      <c r="ED231">
        <f t="shared" si="218"/>
        <v>0</v>
      </c>
      <c r="EE231">
        <v>0</v>
      </c>
      <c r="EF231">
        <f t="shared" si="219"/>
        <v>0</v>
      </c>
      <c r="EG231">
        <v>0</v>
      </c>
      <c r="EH231">
        <f t="shared" si="220"/>
        <v>0</v>
      </c>
      <c r="EI231">
        <v>0</v>
      </c>
      <c r="EJ231">
        <f t="shared" si="221"/>
        <v>0</v>
      </c>
      <c r="EK231">
        <v>0</v>
      </c>
      <c r="EL231">
        <f t="shared" si="222"/>
        <v>0</v>
      </c>
      <c r="EM231">
        <v>0</v>
      </c>
      <c r="EN231">
        <f t="shared" si="223"/>
        <v>0</v>
      </c>
      <c r="EO231">
        <v>0</v>
      </c>
      <c r="EP231">
        <f t="shared" si="224"/>
        <v>0</v>
      </c>
      <c r="EQ231">
        <v>0</v>
      </c>
      <c r="ER231">
        <f t="shared" si="225"/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 t="s">
        <v>623</v>
      </c>
      <c r="FF231" t="s">
        <v>264</v>
      </c>
    </row>
    <row r="232" spans="1:162" x14ac:dyDescent="0.45">
      <c r="A232">
        <v>231</v>
      </c>
      <c r="B232" t="s">
        <v>627</v>
      </c>
      <c r="C232" t="s">
        <v>624</v>
      </c>
      <c r="D232" t="s">
        <v>609</v>
      </c>
      <c r="E232" t="s">
        <v>595</v>
      </c>
      <c r="F232" s="2">
        <v>1</v>
      </c>
      <c r="G232">
        <v>396.5</v>
      </c>
      <c r="H232">
        <v>1773</v>
      </c>
      <c r="I232">
        <v>473</v>
      </c>
      <c r="J232" s="2">
        <f t="shared" si="226"/>
        <v>0.2667794698251551</v>
      </c>
      <c r="K232">
        <f t="shared" si="231"/>
        <v>4.9999999999999996E-6</v>
      </c>
      <c r="L232" t="s">
        <v>373</v>
      </c>
      <c r="M232">
        <v>0</v>
      </c>
      <c r="N232">
        <f t="shared" si="176"/>
        <v>0</v>
      </c>
      <c r="O232">
        <v>0</v>
      </c>
      <c r="P232">
        <f t="shared" si="177"/>
        <v>0</v>
      </c>
      <c r="Q232">
        <v>0.13</v>
      </c>
      <c r="R232">
        <f t="shared" si="178"/>
        <v>1.223918033167502E-3</v>
      </c>
      <c r="S232">
        <v>0.4</v>
      </c>
      <c r="T232">
        <f t="shared" si="179"/>
        <v>4.0233275937861966E-3</v>
      </c>
      <c r="U232">
        <v>0</v>
      </c>
      <c r="V232">
        <f t="shared" si="180"/>
        <v>0</v>
      </c>
      <c r="W232">
        <v>0</v>
      </c>
      <c r="X232">
        <f t="shared" si="181"/>
        <v>0</v>
      </c>
      <c r="Y232">
        <v>0</v>
      </c>
      <c r="Z232">
        <f t="shared" si="182"/>
        <v>0</v>
      </c>
      <c r="AA232">
        <v>0</v>
      </c>
      <c r="AB232">
        <f t="shared" si="183"/>
        <v>0</v>
      </c>
      <c r="AC232">
        <f t="shared" si="230"/>
        <v>89.41</v>
      </c>
      <c r="AD232">
        <f t="shared" si="184"/>
        <v>0.88470819295251868</v>
      </c>
      <c r="AE232">
        <v>0.11</v>
      </c>
      <c r="AF232">
        <f t="shared" si="185"/>
        <v>5.0611350641583822E-3</v>
      </c>
      <c r="AG232">
        <v>0</v>
      </c>
      <c r="AH232">
        <f t="shared" si="186"/>
        <v>0</v>
      </c>
      <c r="AI232">
        <v>0</v>
      </c>
      <c r="AJ232">
        <f t="shared" si="187"/>
        <v>0</v>
      </c>
      <c r="AK232">
        <v>0.4</v>
      </c>
      <c r="AL232">
        <f t="shared" si="188"/>
        <v>7.8700244377855489E-3</v>
      </c>
      <c r="AM232">
        <v>8.3000000000000007</v>
      </c>
      <c r="AN232">
        <f t="shared" si="189"/>
        <v>8.820751182221534E-2</v>
      </c>
      <c r="AO232">
        <v>0.95</v>
      </c>
      <c r="AP232">
        <f t="shared" si="190"/>
        <v>5.4716982692321961E-3</v>
      </c>
      <c r="AQ232">
        <v>0</v>
      </c>
      <c r="AR232">
        <f t="shared" si="191"/>
        <v>0</v>
      </c>
      <c r="AS232">
        <v>0</v>
      </c>
      <c r="AT232">
        <f t="shared" si="192"/>
        <v>0</v>
      </c>
      <c r="AU232">
        <v>0</v>
      </c>
      <c r="AV232">
        <f t="shared" si="193"/>
        <v>0</v>
      </c>
      <c r="AW232">
        <v>0.02</v>
      </c>
      <c r="AX232">
        <f t="shared" si="194"/>
        <v>7.8884215327418294E-4</v>
      </c>
      <c r="AY232">
        <v>0.08</v>
      </c>
      <c r="AZ232">
        <f t="shared" si="195"/>
        <v>4.7580146668265214E-4</v>
      </c>
      <c r="BA232">
        <v>0.2</v>
      </c>
      <c r="BB232">
        <f t="shared" si="196"/>
        <v>2.1695482071792901E-3</v>
      </c>
      <c r="BC232">
        <v>0</v>
      </c>
      <c r="BD232">
        <f t="shared" si="197"/>
        <v>0</v>
      </c>
      <c r="BE232">
        <v>0</v>
      </c>
      <c r="BF232">
        <f t="shared" si="198"/>
        <v>0</v>
      </c>
      <c r="BG232">
        <v>0</v>
      </c>
      <c r="BH232">
        <f t="shared" si="199"/>
        <v>0</v>
      </c>
      <c r="BI232">
        <v>0</v>
      </c>
      <c r="BJ232">
        <f t="shared" si="200"/>
        <v>0</v>
      </c>
      <c r="BK232">
        <v>0</v>
      </c>
      <c r="BL232">
        <f t="shared" si="201"/>
        <v>0</v>
      </c>
      <c r="BM232">
        <v>0</v>
      </c>
      <c r="BN232">
        <f t="shared" si="202"/>
        <v>0</v>
      </c>
      <c r="BO232">
        <v>0</v>
      </c>
      <c r="BP232">
        <f t="shared" si="203"/>
        <v>0</v>
      </c>
      <c r="BQ232">
        <v>0</v>
      </c>
      <c r="BR232">
        <f t="shared" si="204"/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f t="shared" si="205"/>
        <v>0</v>
      </c>
      <c r="DE232">
        <v>0</v>
      </c>
      <c r="DF232">
        <f t="shared" si="206"/>
        <v>0</v>
      </c>
      <c r="DG232">
        <v>0</v>
      </c>
      <c r="DH232">
        <f t="shared" si="207"/>
        <v>0</v>
      </c>
      <c r="DI232">
        <v>0</v>
      </c>
      <c r="DJ232">
        <f t="shared" si="208"/>
        <v>0</v>
      </c>
      <c r="DK232">
        <v>44.8</v>
      </c>
      <c r="DL232">
        <f t="shared" si="209"/>
        <v>0.45011630912380463</v>
      </c>
      <c r="DM232">
        <v>0</v>
      </c>
      <c r="DN232">
        <f t="shared" si="210"/>
        <v>0</v>
      </c>
      <c r="DO232">
        <v>0</v>
      </c>
      <c r="DP232">
        <f t="shared" si="211"/>
        <v>0</v>
      </c>
      <c r="DQ232">
        <v>55.2</v>
      </c>
      <c r="DR232">
        <f t="shared" si="212"/>
        <v>0.54988369087619549</v>
      </c>
      <c r="DS232">
        <v>0</v>
      </c>
      <c r="DT232">
        <f t="shared" si="213"/>
        <v>0</v>
      </c>
      <c r="DU232">
        <v>0</v>
      </c>
      <c r="DV232">
        <f t="shared" si="214"/>
        <v>0</v>
      </c>
      <c r="DW232">
        <v>0</v>
      </c>
      <c r="DX232">
        <f t="shared" si="215"/>
        <v>0</v>
      </c>
      <c r="DY232">
        <v>0</v>
      </c>
      <c r="DZ232">
        <f t="shared" si="216"/>
        <v>0</v>
      </c>
      <c r="EA232">
        <v>0</v>
      </c>
      <c r="EB232">
        <f t="shared" si="217"/>
        <v>0</v>
      </c>
      <c r="EC232">
        <v>0</v>
      </c>
      <c r="ED232">
        <f t="shared" si="218"/>
        <v>0</v>
      </c>
      <c r="EE232">
        <v>0</v>
      </c>
      <c r="EF232">
        <f t="shared" si="219"/>
        <v>0</v>
      </c>
      <c r="EG232">
        <v>0</v>
      </c>
      <c r="EH232">
        <f t="shared" si="220"/>
        <v>0</v>
      </c>
      <c r="EI232">
        <v>0</v>
      </c>
      <c r="EJ232">
        <f t="shared" si="221"/>
        <v>0</v>
      </c>
      <c r="EK232">
        <v>0</v>
      </c>
      <c r="EL232">
        <f t="shared" si="222"/>
        <v>0</v>
      </c>
      <c r="EM232">
        <v>0</v>
      </c>
      <c r="EN232">
        <f t="shared" si="223"/>
        <v>0</v>
      </c>
      <c r="EO232">
        <v>0</v>
      </c>
      <c r="EP232">
        <f t="shared" si="224"/>
        <v>0</v>
      </c>
      <c r="EQ232">
        <v>0</v>
      </c>
      <c r="ER232">
        <f t="shared" si="225"/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 t="s">
        <v>623</v>
      </c>
      <c r="FF232" t="s">
        <v>628</v>
      </c>
    </row>
    <row r="233" spans="1:162" x14ac:dyDescent="0.45">
      <c r="A233">
        <v>232</v>
      </c>
      <c r="B233" t="s">
        <v>627</v>
      </c>
      <c r="C233" t="s">
        <v>427</v>
      </c>
      <c r="D233" t="s">
        <v>609</v>
      </c>
      <c r="E233" t="s">
        <v>595</v>
      </c>
      <c r="F233" s="2">
        <v>0</v>
      </c>
      <c r="G233">
        <v>396.5</v>
      </c>
      <c r="H233">
        <v>1773</v>
      </c>
      <c r="I233">
        <v>473</v>
      </c>
      <c r="J233" s="2">
        <f t="shared" si="226"/>
        <v>0.2667794698251551</v>
      </c>
      <c r="K233">
        <f t="shared" si="231"/>
        <v>4.9999999999999996E-6</v>
      </c>
      <c r="L233" t="s">
        <v>373</v>
      </c>
      <c r="M233">
        <v>0</v>
      </c>
      <c r="N233">
        <f t="shared" si="176"/>
        <v>0</v>
      </c>
      <c r="O233">
        <v>0</v>
      </c>
      <c r="P233">
        <f t="shared" si="177"/>
        <v>0</v>
      </c>
      <c r="Q233">
        <v>0.13</v>
      </c>
      <c r="R233">
        <f t="shared" si="178"/>
        <v>1.223918033167502E-3</v>
      </c>
      <c r="S233">
        <v>0.4</v>
      </c>
      <c r="T233">
        <f t="shared" si="179"/>
        <v>4.0233275937861966E-3</v>
      </c>
      <c r="U233">
        <v>0</v>
      </c>
      <c r="V233">
        <f t="shared" si="180"/>
        <v>0</v>
      </c>
      <c r="W233">
        <v>0</v>
      </c>
      <c r="X233">
        <f t="shared" si="181"/>
        <v>0</v>
      </c>
      <c r="Y233">
        <v>0</v>
      </c>
      <c r="Z233">
        <f t="shared" si="182"/>
        <v>0</v>
      </c>
      <c r="AA233">
        <v>0</v>
      </c>
      <c r="AB233">
        <f t="shared" si="183"/>
        <v>0</v>
      </c>
      <c r="AC233">
        <f t="shared" si="230"/>
        <v>89.41</v>
      </c>
      <c r="AD233">
        <f t="shared" si="184"/>
        <v>0.88470819295251868</v>
      </c>
      <c r="AE233">
        <v>0.11</v>
      </c>
      <c r="AF233">
        <f t="shared" si="185"/>
        <v>5.0611350641583822E-3</v>
      </c>
      <c r="AG233">
        <v>0</v>
      </c>
      <c r="AH233">
        <f t="shared" si="186"/>
        <v>0</v>
      </c>
      <c r="AI233">
        <v>0</v>
      </c>
      <c r="AJ233">
        <f t="shared" si="187"/>
        <v>0</v>
      </c>
      <c r="AK233">
        <v>0.4</v>
      </c>
      <c r="AL233">
        <f t="shared" si="188"/>
        <v>7.8700244377855489E-3</v>
      </c>
      <c r="AM233">
        <v>8.3000000000000007</v>
      </c>
      <c r="AN233">
        <f t="shared" si="189"/>
        <v>8.820751182221534E-2</v>
      </c>
      <c r="AO233">
        <v>0.95</v>
      </c>
      <c r="AP233">
        <f t="shared" si="190"/>
        <v>5.4716982692321961E-3</v>
      </c>
      <c r="AQ233">
        <v>0</v>
      </c>
      <c r="AR233">
        <f t="shared" si="191"/>
        <v>0</v>
      </c>
      <c r="AS233">
        <v>0</v>
      </c>
      <c r="AT233">
        <f t="shared" si="192"/>
        <v>0</v>
      </c>
      <c r="AU233">
        <v>0</v>
      </c>
      <c r="AV233">
        <f t="shared" si="193"/>
        <v>0</v>
      </c>
      <c r="AW233">
        <v>0.02</v>
      </c>
      <c r="AX233">
        <f t="shared" si="194"/>
        <v>7.8884215327418294E-4</v>
      </c>
      <c r="AY233">
        <v>0.08</v>
      </c>
      <c r="AZ233">
        <f t="shared" si="195"/>
        <v>4.7580146668265214E-4</v>
      </c>
      <c r="BA233">
        <v>0.2</v>
      </c>
      <c r="BB233">
        <f t="shared" si="196"/>
        <v>2.1695482071792901E-3</v>
      </c>
      <c r="BC233">
        <v>0</v>
      </c>
      <c r="BD233">
        <f t="shared" si="197"/>
        <v>0</v>
      </c>
      <c r="BE233">
        <v>0</v>
      </c>
      <c r="BF233">
        <f t="shared" si="198"/>
        <v>0</v>
      </c>
      <c r="BG233">
        <v>0</v>
      </c>
      <c r="BH233">
        <f t="shared" si="199"/>
        <v>0</v>
      </c>
      <c r="BI233">
        <v>0</v>
      </c>
      <c r="BJ233">
        <f t="shared" si="200"/>
        <v>0</v>
      </c>
      <c r="BK233">
        <v>0</v>
      </c>
      <c r="BL233">
        <f t="shared" si="201"/>
        <v>0</v>
      </c>
      <c r="BM233">
        <v>0</v>
      </c>
      <c r="BN233">
        <f t="shared" si="202"/>
        <v>0</v>
      </c>
      <c r="BO233">
        <v>0</v>
      </c>
      <c r="BP233">
        <f t="shared" si="203"/>
        <v>0</v>
      </c>
      <c r="BQ233">
        <v>0</v>
      </c>
      <c r="BR233">
        <f t="shared" si="204"/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f t="shared" si="205"/>
        <v>0</v>
      </c>
      <c r="DE233">
        <v>0</v>
      </c>
      <c r="DF233">
        <f t="shared" si="206"/>
        <v>0</v>
      </c>
      <c r="DG233">
        <v>0</v>
      </c>
      <c r="DH233">
        <f t="shared" si="207"/>
        <v>0</v>
      </c>
      <c r="DI233">
        <v>0</v>
      </c>
      <c r="DJ233">
        <f t="shared" si="208"/>
        <v>0</v>
      </c>
      <c r="DK233">
        <v>44.8</v>
      </c>
      <c r="DL233">
        <f t="shared" si="209"/>
        <v>0.45011630912380463</v>
      </c>
      <c r="DM233">
        <v>0</v>
      </c>
      <c r="DN233">
        <f t="shared" si="210"/>
        <v>0</v>
      </c>
      <c r="DO233">
        <v>0</v>
      </c>
      <c r="DP233">
        <f t="shared" si="211"/>
        <v>0</v>
      </c>
      <c r="DQ233">
        <v>55.2</v>
      </c>
      <c r="DR233">
        <f t="shared" si="212"/>
        <v>0.54988369087619549</v>
      </c>
      <c r="DS233">
        <v>0</v>
      </c>
      <c r="DT233">
        <f t="shared" si="213"/>
        <v>0</v>
      </c>
      <c r="DU233">
        <v>0</v>
      </c>
      <c r="DV233">
        <f t="shared" si="214"/>
        <v>0</v>
      </c>
      <c r="DW233">
        <v>0</v>
      </c>
      <c r="DX233">
        <f t="shared" si="215"/>
        <v>0</v>
      </c>
      <c r="DY233">
        <v>0</v>
      </c>
      <c r="DZ233">
        <f t="shared" si="216"/>
        <v>0</v>
      </c>
      <c r="EA233">
        <v>0</v>
      </c>
      <c r="EB233">
        <f t="shared" si="217"/>
        <v>0</v>
      </c>
      <c r="EC233">
        <v>0</v>
      </c>
      <c r="ED233">
        <f t="shared" si="218"/>
        <v>0</v>
      </c>
      <c r="EE233">
        <v>0</v>
      </c>
      <c r="EF233">
        <f t="shared" si="219"/>
        <v>0</v>
      </c>
      <c r="EG233">
        <v>0</v>
      </c>
      <c r="EH233">
        <f t="shared" si="220"/>
        <v>0</v>
      </c>
      <c r="EI233">
        <v>0</v>
      </c>
      <c r="EJ233">
        <f t="shared" si="221"/>
        <v>0</v>
      </c>
      <c r="EK233">
        <v>0</v>
      </c>
      <c r="EL233">
        <f t="shared" si="222"/>
        <v>0</v>
      </c>
      <c r="EM233">
        <v>0</v>
      </c>
      <c r="EN233">
        <f t="shared" si="223"/>
        <v>0</v>
      </c>
      <c r="EO233">
        <v>0</v>
      </c>
      <c r="EP233">
        <f t="shared" si="224"/>
        <v>0</v>
      </c>
      <c r="EQ233">
        <v>0</v>
      </c>
      <c r="ER233">
        <f t="shared" si="225"/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 t="s">
        <v>623</v>
      </c>
      <c r="FF233" t="s">
        <v>628</v>
      </c>
    </row>
    <row r="234" spans="1:162" x14ac:dyDescent="0.45">
      <c r="A234">
        <v>233</v>
      </c>
      <c r="B234" t="s">
        <v>627</v>
      </c>
      <c r="C234" t="s">
        <v>427</v>
      </c>
      <c r="D234" t="s">
        <v>609</v>
      </c>
      <c r="E234" t="s">
        <v>595</v>
      </c>
      <c r="F234" s="2">
        <v>0</v>
      </c>
      <c r="G234">
        <v>396.5</v>
      </c>
      <c r="H234">
        <v>1773</v>
      </c>
      <c r="I234">
        <v>473</v>
      </c>
      <c r="J234" s="2">
        <f t="shared" si="226"/>
        <v>0.2667794698251551</v>
      </c>
      <c r="K234">
        <f t="shared" si="231"/>
        <v>4.9999999999999996E-6</v>
      </c>
      <c r="L234" t="s">
        <v>373</v>
      </c>
      <c r="M234">
        <v>0</v>
      </c>
      <c r="N234">
        <f t="shared" si="176"/>
        <v>0</v>
      </c>
      <c r="O234">
        <v>0</v>
      </c>
      <c r="P234">
        <f t="shared" si="177"/>
        <v>0</v>
      </c>
      <c r="Q234">
        <v>0.13</v>
      </c>
      <c r="R234">
        <f t="shared" si="178"/>
        <v>1.223918033167502E-3</v>
      </c>
      <c r="S234">
        <v>0.4</v>
      </c>
      <c r="T234">
        <f t="shared" si="179"/>
        <v>4.0233275937861966E-3</v>
      </c>
      <c r="U234">
        <v>0</v>
      </c>
      <c r="V234">
        <f t="shared" si="180"/>
        <v>0</v>
      </c>
      <c r="W234">
        <v>0</v>
      </c>
      <c r="X234">
        <f t="shared" si="181"/>
        <v>0</v>
      </c>
      <c r="Y234">
        <v>0</v>
      </c>
      <c r="Z234">
        <f t="shared" si="182"/>
        <v>0</v>
      </c>
      <c r="AA234">
        <v>0</v>
      </c>
      <c r="AB234">
        <f t="shared" si="183"/>
        <v>0</v>
      </c>
      <c r="AC234">
        <f t="shared" si="230"/>
        <v>89.41</v>
      </c>
      <c r="AD234">
        <f t="shared" si="184"/>
        <v>0.88470819295251868</v>
      </c>
      <c r="AE234">
        <v>0.11</v>
      </c>
      <c r="AF234">
        <f t="shared" si="185"/>
        <v>5.0611350641583822E-3</v>
      </c>
      <c r="AG234">
        <v>0</v>
      </c>
      <c r="AH234">
        <f t="shared" si="186"/>
        <v>0</v>
      </c>
      <c r="AI234">
        <v>0</v>
      </c>
      <c r="AJ234">
        <f t="shared" si="187"/>
        <v>0</v>
      </c>
      <c r="AK234">
        <v>0.4</v>
      </c>
      <c r="AL234">
        <f t="shared" si="188"/>
        <v>7.8700244377855489E-3</v>
      </c>
      <c r="AM234">
        <v>8.3000000000000007</v>
      </c>
      <c r="AN234">
        <f t="shared" si="189"/>
        <v>8.820751182221534E-2</v>
      </c>
      <c r="AO234">
        <v>0.95</v>
      </c>
      <c r="AP234">
        <f t="shared" si="190"/>
        <v>5.4716982692321961E-3</v>
      </c>
      <c r="AQ234">
        <v>0</v>
      </c>
      <c r="AR234">
        <f t="shared" si="191"/>
        <v>0</v>
      </c>
      <c r="AS234">
        <v>0</v>
      </c>
      <c r="AT234">
        <f t="shared" si="192"/>
        <v>0</v>
      </c>
      <c r="AU234">
        <v>0</v>
      </c>
      <c r="AV234">
        <f t="shared" si="193"/>
        <v>0</v>
      </c>
      <c r="AW234">
        <v>0.02</v>
      </c>
      <c r="AX234">
        <f t="shared" si="194"/>
        <v>7.8884215327418294E-4</v>
      </c>
      <c r="AY234">
        <v>0.08</v>
      </c>
      <c r="AZ234">
        <f t="shared" si="195"/>
        <v>4.7580146668265214E-4</v>
      </c>
      <c r="BA234">
        <v>0.2</v>
      </c>
      <c r="BB234">
        <f t="shared" si="196"/>
        <v>2.1695482071792901E-3</v>
      </c>
      <c r="BC234">
        <v>0</v>
      </c>
      <c r="BD234">
        <f t="shared" si="197"/>
        <v>0</v>
      </c>
      <c r="BE234">
        <v>0</v>
      </c>
      <c r="BF234">
        <f t="shared" si="198"/>
        <v>0</v>
      </c>
      <c r="BG234">
        <v>0</v>
      </c>
      <c r="BH234">
        <f t="shared" si="199"/>
        <v>0</v>
      </c>
      <c r="BI234">
        <v>0</v>
      </c>
      <c r="BJ234">
        <f t="shared" si="200"/>
        <v>0</v>
      </c>
      <c r="BK234">
        <v>0</v>
      </c>
      <c r="BL234">
        <f t="shared" si="201"/>
        <v>0</v>
      </c>
      <c r="BM234">
        <v>0</v>
      </c>
      <c r="BN234">
        <f t="shared" si="202"/>
        <v>0</v>
      </c>
      <c r="BO234">
        <v>0</v>
      </c>
      <c r="BP234">
        <f t="shared" si="203"/>
        <v>0</v>
      </c>
      <c r="BQ234">
        <v>0</v>
      </c>
      <c r="BR234">
        <f t="shared" si="204"/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f t="shared" si="205"/>
        <v>0</v>
      </c>
      <c r="DE234">
        <v>0</v>
      </c>
      <c r="DF234">
        <f t="shared" si="206"/>
        <v>0</v>
      </c>
      <c r="DG234">
        <v>0</v>
      </c>
      <c r="DH234">
        <f t="shared" si="207"/>
        <v>0</v>
      </c>
      <c r="DI234">
        <v>0</v>
      </c>
      <c r="DJ234">
        <f t="shared" si="208"/>
        <v>0</v>
      </c>
      <c r="DK234">
        <v>44.8</v>
      </c>
      <c r="DL234">
        <f t="shared" si="209"/>
        <v>0.45011630912380463</v>
      </c>
      <c r="DM234">
        <v>0</v>
      </c>
      <c r="DN234">
        <f t="shared" si="210"/>
        <v>0</v>
      </c>
      <c r="DO234">
        <v>0</v>
      </c>
      <c r="DP234">
        <f t="shared" si="211"/>
        <v>0</v>
      </c>
      <c r="DQ234">
        <v>55.2</v>
      </c>
      <c r="DR234">
        <f t="shared" si="212"/>
        <v>0.54988369087619549</v>
      </c>
      <c r="DS234">
        <v>0</v>
      </c>
      <c r="DT234">
        <f t="shared" si="213"/>
        <v>0</v>
      </c>
      <c r="DU234">
        <v>0</v>
      </c>
      <c r="DV234">
        <f t="shared" si="214"/>
        <v>0</v>
      </c>
      <c r="DW234">
        <v>0</v>
      </c>
      <c r="DX234">
        <f t="shared" si="215"/>
        <v>0</v>
      </c>
      <c r="DY234">
        <v>0</v>
      </c>
      <c r="DZ234">
        <f t="shared" si="216"/>
        <v>0</v>
      </c>
      <c r="EA234">
        <v>0</v>
      </c>
      <c r="EB234">
        <f t="shared" si="217"/>
        <v>0</v>
      </c>
      <c r="EC234">
        <v>0</v>
      </c>
      <c r="ED234">
        <f t="shared" si="218"/>
        <v>0</v>
      </c>
      <c r="EE234">
        <v>0</v>
      </c>
      <c r="EF234">
        <f t="shared" si="219"/>
        <v>0</v>
      </c>
      <c r="EG234">
        <v>0</v>
      </c>
      <c r="EH234">
        <f t="shared" si="220"/>
        <v>0</v>
      </c>
      <c r="EI234">
        <v>0</v>
      </c>
      <c r="EJ234">
        <f t="shared" si="221"/>
        <v>0</v>
      </c>
      <c r="EK234">
        <v>0</v>
      </c>
      <c r="EL234">
        <f t="shared" si="222"/>
        <v>0</v>
      </c>
      <c r="EM234">
        <v>0</v>
      </c>
      <c r="EN234">
        <f t="shared" si="223"/>
        <v>0</v>
      </c>
      <c r="EO234">
        <v>0</v>
      </c>
      <c r="EP234">
        <f t="shared" si="224"/>
        <v>0</v>
      </c>
      <c r="EQ234">
        <v>0</v>
      </c>
      <c r="ER234">
        <f t="shared" si="225"/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 t="s">
        <v>623</v>
      </c>
      <c r="FF234" t="s">
        <v>628</v>
      </c>
    </row>
    <row r="235" spans="1:162" x14ac:dyDescent="0.45">
      <c r="A235">
        <v>234</v>
      </c>
      <c r="B235" t="s">
        <v>627</v>
      </c>
      <c r="C235" t="s">
        <v>624</v>
      </c>
      <c r="D235" t="s">
        <v>609</v>
      </c>
      <c r="E235" t="s">
        <v>595</v>
      </c>
      <c r="F235" s="2">
        <v>0</v>
      </c>
      <c r="G235">
        <v>396.5</v>
      </c>
      <c r="H235">
        <v>1773</v>
      </c>
      <c r="I235">
        <v>473</v>
      </c>
      <c r="J235" s="2">
        <f t="shared" si="226"/>
        <v>0.2667794698251551</v>
      </c>
      <c r="K235">
        <f t="shared" si="231"/>
        <v>4.9999999999999996E-6</v>
      </c>
      <c r="L235" t="s">
        <v>373</v>
      </c>
      <c r="M235">
        <v>0</v>
      </c>
      <c r="N235">
        <f t="shared" si="176"/>
        <v>0</v>
      </c>
      <c r="O235">
        <v>0</v>
      </c>
      <c r="P235">
        <f t="shared" si="177"/>
        <v>0</v>
      </c>
      <c r="Q235">
        <v>0.13</v>
      </c>
      <c r="R235">
        <f t="shared" si="178"/>
        <v>1.223918033167502E-3</v>
      </c>
      <c r="S235">
        <v>0.4</v>
      </c>
      <c r="T235">
        <f t="shared" si="179"/>
        <v>4.0233275937861966E-3</v>
      </c>
      <c r="U235">
        <v>0</v>
      </c>
      <c r="V235">
        <f t="shared" si="180"/>
        <v>0</v>
      </c>
      <c r="W235">
        <v>0</v>
      </c>
      <c r="X235">
        <f t="shared" si="181"/>
        <v>0</v>
      </c>
      <c r="Y235">
        <v>0</v>
      </c>
      <c r="Z235">
        <f t="shared" si="182"/>
        <v>0</v>
      </c>
      <c r="AA235">
        <v>0</v>
      </c>
      <c r="AB235">
        <f t="shared" si="183"/>
        <v>0</v>
      </c>
      <c r="AC235">
        <f t="shared" si="230"/>
        <v>89.41</v>
      </c>
      <c r="AD235">
        <f t="shared" si="184"/>
        <v>0.88470819295251868</v>
      </c>
      <c r="AE235">
        <v>0.11</v>
      </c>
      <c r="AF235">
        <f t="shared" si="185"/>
        <v>5.0611350641583822E-3</v>
      </c>
      <c r="AG235">
        <v>0</v>
      </c>
      <c r="AH235">
        <f t="shared" si="186"/>
        <v>0</v>
      </c>
      <c r="AI235">
        <v>0</v>
      </c>
      <c r="AJ235">
        <f t="shared" si="187"/>
        <v>0</v>
      </c>
      <c r="AK235">
        <v>0.4</v>
      </c>
      <c r="AL235">
        <f t="shared" si="188"/>
        <v>7.8700244377855489E-3</v>
      </c>
      <c r="AM235">
        <v>8.3000000000000007</v>
      </c>
      <c r="AN235">
        <f t="shared" si="189"/>
        <v>8.820751182221534E-2</v>
      </c>
      <c r="AO235">
        <v>0.95</v>
      </c>
      <c r="AP235">
        <f t="shared" si="190"/>
        <v>5.4716982692321961E-3</v>
      </c>
      <c r="AQ235">
        <v>0</v>
      </c>
      <c r="AR235">
        <f t="shared" si="191"/>
        <v>0</v>
      </c>
      <c r="AS235">
        <v>0</v>
      </c>
      <c r="AT235">
        <f t="shared" si="192"/>
        <v>0</v>
      </c>
      <c r="AU235">
        <v>0</v>
      </c>
      <c r="AV235">
        <f t="shared" si="193"/>
        <v>0</v>
      </c>
      <c r="AW235">
        <v>0.02</v>
      </c>
      <c r="AX235">
        <f t="shared" si="194"/>
        <v>7.8884215327418294E-4</v>
      </c>
      <c r="AY235">
        <v>0.08</v>
      </c>
      <c r="AZ235">
        <f t="shared" si="195"/>
        <v>4.7580146668265214E-4</v>
      </c>
      <c r="BA235">
        <v>0.2</v>
      </c>
      <c r="BB235">
        <f t="shared" si="196"/>
        <v>2.1695482071792901E-3</v>
      </c>
      <c r="BC235">
        <v>0</v>
      </c>
      <c r="BD235">
        <f t="shared" si="197"/>
        <v>0</v>
      </c>
      <c r="BE235">
        <v>0</v>
      </c>
      <c r="BF235">
        <f t="shared" si="198"/>
        <v>0</v>
      </c>
      <c r="BG235">
        <v>0</v>
      </c>
      <c r="BH235">
        <f t="shared" si="199"/>
        <v>0</v>
      </c>
      <c r="BI235">
        <v>0</v>
      </c>
      <c r="BJ235">
        <f t="shared" si="200"/>
        <v>0</v>
      </c>
      <c r="BK235">
        <v>0</v>
      </c>
      <c r="BL235">
        <f t="shared" si="201"/>
        <v>0</v>
      </c>
      <c r="BM235">
        <v>0</v>
      </c>
      <c r="BN235">
        <f t="shared" si="202"/>
        <v>0</v>
      </c>
      <c r="BO235">
        <v>0</v>
      </c>
      <c r="BP235">
        <f t="shared" si="203"/>
        <v>0</v>
      </c>
      <c r="BQ235">
        <v>0</v>
      </c>
      <c r="BR235">
        <f t="shared" si="204"/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f t="shared" si="205"/>
        <v>0</v>
      </c>
      <c r="DE235">
        <v>0</v>
      </c>
      <c r="DF235">
        <f t="shared" si="206"/>
        <v>0</v>
      </c>
      <c r="DG235">
        <v>0</v>
      </c>
      <c r="DH235">
        <f t="shared" si="207"/>
        <v>0</v>
      </c>
      <c r="DI235">
        <v>0</v>
      </c>
      <c r="DJ235">
        <f t="shared" si="208"/>
        <v>0</v>
      </c>
      <c r="DK235">
        <v>44.8</v>
      </c>
      <c r="DL235">
        <f t="shared" si="209"/>
        <v>0.45011630912380463</v>
      </c>
      <c r="DM235">
        <v>0</v>
      </c>
      <c r="DN235">
        <f t="shared" si="210"/>
        <v>0</v>
      </c>
      <c r="DO235">
        <v>0</v>
      </c>
      <c r="DP235">
        <f t="shared" si="211"/>
        <v>0</v>
      </c>
      <c r="DQ235">
        <v>55.2</v>
      </c>
      <c r="DR235">
        <f t="shared" si="212"/>
        <v>0.54988369087619549</v>
      </c>
      <c r="DS235">
        <v>0</v>
      </c>
      <c r="DT235">
        <f t="shared" si="213"/>
        <v>0</v>
      </c>
      <c r="DU235">
        <v>0</v>
      </c>
      <c r="DV235">
        <f t="shared" si="214"/>
        <v>0</v>
      </c>
      <c r="DW235">
        <v>0</v>
      </c>
      <c r="DX235">
        <f t="shared" si="215"/>
        <v>0</v>
      </c>
      <c r="DY235">
        <v>0</v>
      </c>
      <c r="DZ235">
        <f t="shared" si="216"/>
        <v>0</v>
      </c>
      <c r="EA235">
        <v>0</v>
      </c>
      <c r="EB235">
        <f t="shared" si="217"/>
        <v>0</v>
      </c>
      <c r="EC235">
        <v>0</v>
      </c>
      <c r="ED235">
        <f t="shared" si="218"/>
        <v>0</v>
      </c>
      <c r="EE235">
        <v>0</v>
      </c>
      <c r="EF235">
        <f t="shared" si="219"/>
        <v>0</v>
      </c>
      <c r="EG235">
        <v>0</v>
      </c>
      <c r="EH235">
        <f t="shared" si="220"/>
        <v>0</v>
      </c>
      <c r="EI235">
        <v>0</v>
      </c>
      <c r="EJ235">
        <f t="shared" si="221"/>
        <v>0</v>
      </c>
      <c r="EK235">
        <v>0</v>
      </c>
      <c r="EL235">
        <f t="shared" si="222"/>
        <v>0</v>
      </c>
      <c r="EM235">
        <v>0</v>
      </c>
      <c r="EN235">
        <f t="shared" si="223"/>
        <v>0</v>
      </c>
      <c r="EO235">
        <v>0</v>
      </c>
      <c r="EP235">
        <f t="shared" si="224"/>
        <v>0</v>
      </c>
      <c r="EQ235">
        <v>0</v>
      </c>
      <c r="ER235">
        <f t="shared" si="225"/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 t="s">
        <v>623</v>
      </c>
      <c r="FF235" t="s">
        <v>628</v>
      </c>
    </row>
    <row r="236" spans="1:162" x14ac:dyDescent="0.45">
      <c r="A236">
        <v>235</v>
      </c>
      <c r="B236" t="s">
        <v>627</v>
      </c>
      <c r="C236" t="s">
        <v>624</v>
      </c>
      <c r="D236" t="s">
        <v>609</v>
      </c>
      <c r="E236" t="s">
        <v>595</v>
      </c>
      <c r="F236" s="2">
        <v>1</v>
      </c>
      <c r="G236">
        <v>396.5</v>
      </c>
      <c r="H236">
        <v>1773</v>
      </c>
      <c r="I236">
        <f>350+273</f>
        <v>623</v>
      </c>
      <c r="J236" s="2">
        <f t="shared" si="226"/>
        <v>0.35138183869148337</v>
      </c>
      <c r="K236">
        <f>10^-4</f>
        <v>1E-4</v>
      </c>
      <c r="L236" t="s">
        <v>373</v>
      </c>
      <c r="M236">
        <v>0</v>
      </c>
      <c r="N236">
        <f t="shared" si="176"/>
        <v>0</v>
      </c>
      <c r="O236">
        <v>0</v>
      </c>
      <c r="P236">
        <f t="shared" si="177"/>
        <v>0</v>
      </c>
      <c r="Q236">
        <v>0.13</v>
      </c>
      <c r="R236">
        <f t="shared" si="178"/>
        <v>1.223918033167502E-3</v>
      </c>
      <c r="S236">
        <v>0.4</v>
      </c>
      <c r="T236">
        <f t="shared" si="179"/>
        <v>4.0233275937861966E-3</v>
      </c>
      <c r="U236">
        <v>0</v>
      </c>
      <c r="V236">
        <f t="shared" si="180"/>
        <v>0</v>
      </c>
      <c r="W236">
        <v>0</v>
      </c>
      <c r="X236">
        <f t="shared" si="181"/>
        <v>0</v>
      </c>
      <c r="Y236">
        <v>0</v>
      </c>
      <c r="Z236">
        <f t="shared" si="182"/>
        <v>0</v>
      </c>
      <c r="AA236">
        <v>0</v>
      </c>
      <c r="AB236">
        <f t="shared" si="183"/>
        <v>0</v>
      </c>
      <c r="AC236">
        <f t="shared" si="230"/>
        <v>89.41</v>
      </c>
      <c r="AD236">
        <f t="shared" si="184"/>
        <v>0.88470819295251868</v>
      </c>
      <c r="AE236">
        <v>0.11</v>
      </c>
      <c r="AF236">
        <f t="shared" si="185"/>
        <v>5.0611350641583822E-3</v>
      </c>
      <c r="AG236">
        <v>0</v>
      </c>
      <c r="AH236">
        <f t="shared" si="186"/>
        <v>0</v>
      </c>
      <c r="AI236">
        <v>0</v>
      </c>
      <c r="AJ236">
        <f t="shared" si="187"/>
        <v>0</v>
      </c>
      <c r="AK236">
        <v>0.4</v>
      </c>
      <c r="AL236">
        <f t="shared" si="188"/>
        <v>7.8700244377855489E-3</v>
      </c>
      <c r="AM236">
        <v>8.3000000000000007</v>
      </c>
      <c r="AN236">
        <f t="shared" si="189"/>
        <v>8.820751182221534E-2</v>
      </c>
      <c r="AO236">
        <v>0.95</v>
      </c>
      <c r="AP236">
        <f t="shared" si="190"/>
        <v>5.4716982692321961E-3</v>
      </c>
      <c r="AQ236">
        <v>0</v>
      </c>
      <c r="AR236">
        <f t="shared" si="191"/>
        <v>0</v>
      </c>
      <c r="AS236">
        <v>0</v>
      </c>
      <c r="AT236">
        <f t="shared" si="192"/>
        <v>0</v>
      </c>
      <c r="AU236">
        <v>0</v>
      </c>
      <c r="AV236">
        <f t="shared" si="193"/>
        <v>0</v>
      </c>
      <c r="AW236">
        <v>0.02</v>
      </c>
      <c r="AX236">
        <f t="shared" si="194"/>
        <v>7.8884215327418294E-4</v>
      </c>
      <c r="AY236">
        <v>0.08</v>
      </c>
      <c r="AZ236">
        <f t="shared" si="195"/>
        <v>4.7580146668265214E-4</v>
      </c>
      <c r="BA236">
        <v>0.2</v>
      </c>
      <c r="BB236">
        <f t="shared" si="196"/>
        <v>2.1695482071792901E-3</v>
      </c>
      <c r="BC236">
        <v>0</v>
      </c>
      <c r="BD236">
        <f t="shared" si="197"/>
        <v>0</v>
      </c>
      <c r="BE236">
        <v>0</v>
      </c>
      <c r="BF236">
        <f t="shared" si="198"/>
        <v>0</v>
      </c>
      <c r="BG236">
        <v>0</v>
      </c>
      <c r="BH236">
        <f t="shared" si="199"/>
        <v>0</v>
      </c>
      <c r="BI236">
        <v>0</v>
      </c>
      <c r="BJ236">
        <f t="shared" si="200"/>
        <v>0</v>
      </c>
      <c r="BK236">
        <v>0</v>
      </c>
      <c r="BL236">
        <f t="shared" si="201"/>
        <v>0</v>
      </c>
      <c r="BM236">
        <v>0</v>
      </c>
      <c r="BN236">
        <f t="shared" si="202"/>
        <v>0</v>
      </c>
      <c r="BO236">
        <v>0</v>
      </c>
      <c r="BP236">
        <f t="shared" si="203"/>
        <v>0</v>
      </c>
      <c r="BQ236">
        <v>0</v>
      </c>
      <c r="BR236">
        <f t="shared" si="204"/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f t="shared" si="205"/>
        <v>0</v>
      </c>
      <c r="DE236">
        <v>0</v>
      </c>
      <c r="DF236">
        <f t="shared" si="206"/>
        <v>0</v>
      </c>
      <c r="DG236">
        <v>0</v>
      </c>
      <c r="DH236">
        <f t="shared" si="207"/>
        <v>0</v>
      </c>
      <c r="DI236">
        <v>0</v>
      </c>
      <c r="DJ236">
        <f t="shared" si="208"/>
        <v>0</v>
      </c>
      <c r="DK236">
        <v>44.8</v>
      </c>
      <c r="DL236">
        <f t="shared" si="209"/>
        <v>0.45011630912380463</v>
      </c>
      <c r="DM236">
        <v>0</v>
      </c>
      <c r="DN236">
        <f t="shared" si="210"/>
        <v>0</v>
      </c>
      <c r="DO236">
        <v>0</v>
      </c>
      <c r="DP236">
        <f t="shared" si="211"/>
        <v>0</v>
      </c>
      <c r="DQ236">
        <v>55.2</v>
      </c>
      <c r="DR236">
        <f t="shared" si="212"/>
        <v>0.54988369087619549</v>
      </c>
      <c r="DS236">
        <v>0</v>
      </c>
      <c r="DT236">
        <f t="shared" si="213"/>
        <v>0</v>
      </c>
      <c r="DU236">
        <v>0</v>
      </c>
      <c r="DV236">
        <f t="shared" si="214"/>
        <v>0</v>
      </c>
      <c r="DW236">
        <v>0</v>
      </c>
      <c r="DX236">
        <f t="shared" si="215"/>
        <v>0</v>
      </c>
      <c r="DY236">
        <v>0</v>
      </c>
      <c r="DZ236">
        <f t="shared" si="216"/>
        <v>0</v>
      </c>
      <c r="EA236">
        <v>0</v>
      </c>
      <c r="EB236">
        <f t="shared" si="217"/>
        <v>0</v>
      </c>
      <c r="EC236">
        <v>0</v>
      </c>
      <c r="ED236">
        <f t="shared" si="218"/>
        <v>0</v>
      </c>
      <c r="EE236">
        <v>0</v>
      </c>
      <c r="EF236">
        <f t="shared" si="219"/>
        <v>0</v>
      </c>
      <c r="EG236">
        <v>0</v>
      </c>
      <c r="EH236">
        <f t="shared" si="220"/>
        <v>0</v>
      </c>
      <c r="EI236">
        <v>0</v>
      </c>
      <c r="EJ236">
        <f t="shared" si="221"/>
        <v>0</v>
      </c>
      <c r="EK236">
        <v>0</v>
      </c>
      <c r="EL236">
        <f t="shared" si="222"/>
        <v>0</v>
      </c>
      <c r="EM236">
        <v>0</v>
      </c>
      <c r="EN236">
        <f t="shared" si="223"/>
        <v>0</v>
      </c>
      <c r="EO236">
        <v>0</v>
      </c>
      <c r="EP236">
        <f t="shared" si="224"/>
        <v>0</v>
      </c>
      <c r="EQ236">
        <v>0</v>
      </c>
      <c r="ER236">
        <f t="shared" si="225"/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 s="3" t="s">
        <v>630</v>
      </c>
    </row>
    <row r="237" spans="1:162" x14ac:dyDescent="0.45">
      <c r="A237">
        <v>236</v>
      </c>
      <c r="B237" t="s">
        <v>420</v>
      </c>
      <c r="C237" t="s">
        <v>33</v>
      </c>
      <c r="D237" t="s">
        <v>631</v>
      </c>
      <c r="E237" t="s">
        <v>632</v>
      </c>
      <c r="F237" s="2">
        <v>2</v>
      </c>
      <c r="G237">
        <f t="shared" ref="G237:G242" si="232">1085+273</f>
        <v>1358</v>
      </c>
      <c r="H237">
        <v>1773</v>
      </c>
      <c r="I237">
        <f t="shared" ref="I237:I242" si="233">1100+273</f>
        <v>1373</v>
      </c>
      <c r="J237" s="2">
        <f t="shared" si="226"/>
        <v>0.77439368302312461</v>
      </c>
      <c r="K237">
        <f t="shared" ref="K237:K242" si="234">0.127/0.006</f>
        <v>21.166666666666668</v>
      </c>
      <c r="L237" t="s">
        <v>373</v>
      </c>
      <c r="M237">
        <v>0</v>
      </c>
      <c r="N237">
        <f t="shared" si="176"/>
        <v>0</v>
      </c>
      <c r="O237">
        <v>0</v>
      </c>
      <c r="P237">
        <f t="shared" si="177"/>
        <v>0</v>
      </c>
      <c r="Q237">
        <v>1.8</v>
      </c>
      <c r="R237">
        <f t="shared" si="178"/>
        <v>1.6850739518508528E-2</v>
      </c>
      <c r="S237">
        <v>0.75</v>
      </c>
      <c r="T237">
        <f t="shared" si="179"/>
        <v>7.5010860337685831E-3</v>
      </c>
      <c r="U237">
        <v>0</v>
      </c>
      <c r="V237">
        <f t="shared" si="180"/>
        <v>0</v>
      </c>
      <c r="W237">
        <v>0</v>
      </c>
      <c r="X237">
        <f t="shared" si="181"/>
        <v>0</v>
      </c>
      <c r="Y237">
        <v>0</v>
      </c>
      <c r="Z237">
        <f t="shared" si="182"/>
        <v>0</v>
      </c>
      <c r="AA237">
        <v>0</v>
      </c>
      <c r="AB237">
        <f t="shared" si="183"/>
        <v>0</v>
      </c>
      <c r="AC237">
        <f t="shared" si="230"/>
        <v>95.7</v>
      </c>
      <c r="AD237">
        <f t="shared" si="184"/>
        <v>0.94159332425745501</v>
      </c>
      <c r="AE237">
        <v>0.4</v>
      </c>
      <c r="AF237">
        <f t="shared" si="185"/>
        <v>1.8300068366280477E-2</v>
      </c>
      <c r="AG237">
        <v>0</v>
      </c>
      <c r="AH237">
        <f t="shared" si="186"/>
        <v>0</v>
      </c>
      <c r="AI237">
        <v>0</v>
      </c>
      <c r="AJ237">
        <f t="shared" si="187"/>
        <v>0</v>
      </c>
      <c r="AK237">
        <v>0.3</v>
      </c>
      <c r="AL237">
        <f t="shared" si="188"/>
        <v>5.8691447832252015E-3</v>
      </c>
      <c r="AM237">
        <v>0.8</v>
      </c>
      <c r="AN237">
        <f t="shared" si="189"/>
        <v>8.4538579269994689E-3</v>
      </c>
      <c r="AO237">
        <v>0.25</v>
      </c>
      <c r="AP237">
        <f t="shared" si="190"/>
        <v>1.4317791137626935E-3</v>
      </c>
      <c r="AQ237">
        <v>0</v>
      </c>
      <c r="AR237">
        <f t="shared" si="191"/>
        <v>0</v>
      </c>
      <c r="AS237">
        <v>0</v>
      </c>
      <c r="AT237">
        <f t="shared" si="192"/>
        <v>0</v>
      </c>
      <c r="AU237">
        <v>0</v>
      </c>
      <c r="AV237">
        <f t="shared" si="193"/>
        <v>0</v>
      </c>
      <c r="AW237">
        <v>0</v>
      </c>
      <c r="AX237">
        <f t="shared" si="194"/>
        <v>0</v>
      </c>
      <c r="AY237">
        <v>0</v>
      </c>
      <c r="AZ237">
        <f t="shared" si="195"/>
        <v>0</v>
      </c>
      <c r="BA237">
        <v>0</v>
      </c>
      <c r="BB237">
        <f t="shared" si="196"/>
        <v>0</v>
      </c>
      <c r="BC237">
        <v>0</v>
      </c>
      <c r="BD237">
        <f t="shared" si="197"/>
        <v>0</v>
      </c>
      <c r="BE237">
        <v>0</v>
      </c>
      <c r="BF237">
        <f t="shared" si="198"/>
        <v>0</v>
      </c>
      <c r="BG237">
        <v>0</v>
      </c>
      <c r="BH237">
        <f t="shared" si="199"/>
        <v>0</v>
      </c>
      <c r="BI237">
        <v>0</v>
      </c>
      <c r="BJ237">
        <f t="shared" si="200"/>
        <v>0</v>
      </c>
      <c r="BK237">
        <v>0</v>
      </c>
      <c r="BL237">
        <f t="shared" si="201"/>
        <v>0</v>
      </c>
      <c r="BM237">
        <v>0</v>
      </c>
      <c r="BN237">
        <f t="shared" si="202"/>
        <v>0</v>
      </c>
      <c r="BO237">
        <v>0</v>
      </c>
      <c r="BP237">
        <f t="shared" si="203"/>
        <v>0</v>
      </c>
      <c r="BQ237">
        <v>0</v>
      </c>
      <c r="BR237">
        <f t="shared" si="204"/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f t="shared" si="205"/>
        <v>0</v>
      </c>
      <c r="DE237">
        <v>0</v>
      </c>
      <c r="DF237">
        <f t="shared" si="206"/>
        <v>0</v>
      </c>
      <c r="DG237">
        <v>0</v>
      </c>
      <c r="DH237">
        <f t="shared" si="207"/>
        <v>0</v>
      </c>
      <c r="DI237">
        <v>0</v>
      </c>
      <c r="DJ237">
        <f t="shared" si="208"/>
        <v>0</v>
      </c>
      <c r="DK237">
        <v>0</v>
      </c>
      <c r="DL237">
        <f t="shared" si="209"/>
        <v>0</v>
      </c>
      <c r="DM237">
        <v>0</v>
      </c>
      <c r="DN237">
        <f t="shared" si="210"/>
        <v>0</v>
      </c>
      <c r="DO237">
        <v>0</v>
      </c>
      <c r="DP237">
        <f t="shared" si="211"/>
        <v>0</v>
      </c>
      <c r="DQ237">
        <v>0</v>
      </c>
      <c r="DR237">
        <f t="shared" si="212"/>
        <v>0</v>
      </c>
      <c r="DS237">
        <v>0</v>
      </c>
      <c r="DT237">
        <f t="shared" si="213"/>
        <v>0</v>
      </c>
      <c r="DU237">
        <v>0</v>
      </c>
      <c r="DV237">
        <f t="shared" si="214"/>
        <v>0</v>
      </c>
      <c r="DW237">
        <v>100</v>
      </c>
      <c r="DX237">
        <f t="shared" si="215"/>
        <v>1</v>
      </c>
      <c r="DY237">
        <v>0</v>
      </c>
      <c r="DZ237">
        <f t="shared" si="216"/>
        <v>0</v>
      </c>
      <c r="EA237">
        <v>0</v>
      </c>
      <c r="EB237">
        <f t="shared" si="217"/>
        <v>0</v>
      </c>
      <c r="EC237">
        <v>0</v>
      </c>
      <c r="ED237">
        <f t="shared" si="218"/>
        <v>0</v>
      </c>
      <c r="EE237">
        <v>0</v>
      </c>
      <c r="EF237">
        <f t="shared" si="219"/>
        <v>0</v>
      </c>
      <c r="EG237">
        <v>0</v>
      </c>
      <c r="EH237">
        <f t="shared" si="220"/>
        <v>0</v>
      </c>
      <c r="EI237">
        <v>0</v>
      </c>
      <c r="EJ237">
        <f t="shared" si="221"/>
        <v>0</v>
      </c>
      <c r="EK237">
        <v>0</v>
      </c>
      <c r="EL237">
        <f t="shared" si="222"/>
        <v>0</v>
      </c>
      <c r="EM237">
        <v>0</v>
      </c>
      <c r="EN237">
        <f t="shared" si="223"/>
        <v>0</v>
      </c>
      <c r="EO237">
        <v>0</v>
      </c>
      <c r="EP237">
        <f t="shared" si="224"/>
        <v>0</v>
      </c>
      <c r="EQ237">
        <v>0</v>
      </c>
      <c r="ER237">
        <f t="shared" si="225"/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 s="3" t="s">
        <v>633</v>
      </c>
      <c r="FF237" t="s">
        <v>634</v>
      </c>
    </row>
    <row r="238" spans="1:162" x14ac:dyDescent="0.45">
      <c r="A238">
        <v>237</v>
      </c>
      <c r="B238" t="s">
        <v>420</v>
      </c>
      <c r="C238" t="s">
        <v>33</v>
      </c>
      <c r="D238" t="s">
        <v>631</v>
      </c>
      <c r="E238" t="s">
        <v>632</v>
      </c>
      <c r="F238" s="2">
        <v>2</v>
      </c>
      <c r="G238">
        <f t="shared" si="232"/>
        <v>1358</v>
      </c>
      <c r="H238">
        <v>1773</v>
      </c>
      <c r="I238">
        <f t="shared" si="233"/>
        <v>1373</v>
      </c>
      <c r="J238" s="2">
        <f t="shared" si="226"/>
        <v>0.77439368302312461</v>
      </c>
      <c r="K238">
        <f t="shared" si="234"/>
        <v>21.166666666666668</v>
      </c>
      <c r="L238" t="s">
        <v>373</v>
      </c>
      <c r="M238">
        <v>0</v>
      </c>
      <c r="N238">
        <f t="shared" si="176"/>
        <v>0</v>
      </c>
      <c r="O238">
        <v>0</v>
      </c>
      <c r="P238">
        <f t="shared" si="177"/>
        <v>0</v>
      </c>
      <c r="Q238">
        <v>1.8</v>
      </c>
      <c r="R238">
        <f t="shared" si="178"/>
        <v>1.6850739518508528E-2</v>
      </c>
      <c r="S238">
        <v>0.75</v>
      </c>
      <c r="T238">
        <f t="shared" si="179"/>
        <v>7.5010860337685831E-3</v>
      </c>
      <c r="U238">
        <v>0</v>
      </c>
      <c r="V238">
        <f t="shared" si="180"/>
        <v>0</v>
      </c>
      <c r="W238">
        <v>0</v>
      </c>
      <c r="X238">
        <f t="shared" si="181"/>
        <v>0</v>
      </c>
      <c r="Y238">
        <v>0</v>
      </c>
      <c r="Z238">
        <f t="shared" si="182"/>
        <v>0</v>
      </c>
      <c r="AA238">
        <v>0</v>
      </c>
      <c r="AB238">
        <f t="shared" si="183"/>
        <v>0</v>
      </c>
      <c r="AC238">
        <f t="shared" si="230"/>
        <v>95.7</v>
      </c>
      <c r="AD238">
        <f t="shared" si="184"/>
        <v>0.94159332425745501</v>
      </c>
      <c r="AE238">
        <v>0.4</v>
      </c>
      <c r="AF238">
        <f t="shared" si="185"/>
        <v>1.8300068366280477E-2</v>
      </c>
      <c r="AG238">
        <v>0</v>
      </c>
      <c r="AH238">
        <f t="shared" si="186"/>
        <v>0</v>
      </c>
      <c r="AI238">
        <v>0</v>
      </c>
      <c r="AJ238">
        <f t="shared" si="187"/>
        <v>0</v>
      </c>
      <c r="AK238">
        <v>0.3</v>
      </c>
      <c r="AL238">
        <f t="shared" si="188"/>
        <v>5.8691447832252015E-3</v>
      </c>
      <c r="AM238">
        <v>0.8</v>
      </c>
      <c r="AN238">
        <f t="shared" si="189"/>
        <v>8.4538579269994689E-3</v>
      </c>
      <c r="AO238">
        <v>0.25</v>
      </c>
      <c r="AP238">
        <f t="shared" si="190"/>
        <v>1.4317791137626935E-3</v>
      </c>
      <c r="AQ238">
        <v>0</v>
      </c>
      <c r="AR238">
        <f t="shared" si="191"/>
        <v>0</v>
      </c>
      <c r="AS238">
        <v>0</v>
      </c>
      <c r="AT238">
        <f t="shared" si="192"/>
        <v>0</v>
      </c>
      <c r="AU238">
        <v>0</v>
      </c>
      <c r="AV238">
        <f t="shared" si="193"/>
        <v>0</v>
      </c>
      <c r="AW238">
        <v>0</v>
      </c>
      <c r="AX238">
        <f t="shared" si="194"/>
        <v>0</v>
      </c>
      <c r="AY238">
        <v>0</v>
      </c>
      <c r="AZ238">
        <f t="shared" si="195"/>
        <v>0</v>
      </c>
      <c r="BA238">
        <v>0</v>
      </c>
      <c r="BB238">
        <f t="shared" si="196"/>
        <v>0</v>
      </c>
      <c r="BC238">
        <v>0</v>
      </c>
      <c r="BD238">
        <f t="shared" si="197"/>
        <v>0</v>
      </c>
      <c r="BE238">
        <v>0</v>
      </c>
      <c r="BF238">
        <f t="shared" si="198"/>
        <v>0</v>
      </c>
      <c r="BG238">
        <v>0</v>
      </c>
      <c r="BH238">
        <f t="shared" si="199"/>
        <v>0</v>
      </c>
      <c r="BI238">
        <v>0</v>
      </c>
      <c r="BJ238">
        <f t="shared" si="200"/>
        <v>0</v>
      </c>
      <c r="BK238">
        <v>0</v>
      </c>
      <c r="BL238">
        <f t="shared" si="201"/>
        <v>0</v>
      </c>
      <c r="BM238">
        <v>0</v>
      </c>
      <c r="BN238">
        <f t="shared" si="202"/>
        <v>0</v>
      </c>
      <c r="BO238">
        <v>0</v>
      </c>
      <c r="BP238">
        <f t="shared" si="203"/>
        <v>0</v>
      </c>
      <c r="BQ238">
        <v>0</v>
      </c>
      <c r="BR238">
        <f t="shared" si="204"/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f t="shared" si="205"/>
        <v>0</v>
      </c>
      <c r="DE238">
        <v>0</v>
      </c>
      <c r="DF238">
        <f t="shared" si="206"/>
        <v>0</v>
      </c>
      <c r="DG238">
        <v>0</v>
      </c>
      <c r="DH238">
        <f t="shared" si="207"/>
        <v>0</v>
      </c>
      <c r="DI238">
        <v>0</v>
      </c>
      <c r="DJ238">
        <f t="shared" si="208"/>
        <v>0</v>
      </c>
      <c r="DK238">
        <v>0</v>
      </c>
      <c r="DL238">
        <f t="shared" si="209"/>
        <v>0</v>
      </c>
      <c r="DM238">
        <v>0</v>
      </c>
      <c r="DN238">
        <f t="shared" si="210"/>
        <v>0</v>
      </c>
      <c r="DO238">
        <v>0</v>
      </c>
      <c r="DP238">
        <f t="shared" si="211"/>
        <v>0</v>
      </c>
      <c r="DQ238">
        <v>0</v>
      </c>
      <c r="DR238">
        <f t="shared" si="212"/>
        <v>0</v>
      </c>
      <c r="DS238">
        <v>0</v>
      </c>
      <c r="DT238">
        <f t="shared" si="213"/>
        <v>0</v>
      </c>
      <c r="DU238">
        <v>0</v>
      </c>
      <c r="DV238">
        <f t="shared" si="214"/>
        <v>0</v>
      </c>
      <c r="DW238">
        <v>100</v>
      </c>
      <c r="DX238">
        <f t="shared" si="215"/>
        <v>1</v>
      </c>
      <c r="DY238">
        <v>0</v>
      </c>
      <c r="DZ238">
        <f t="shared" si="216"/>
        <v>0</v>
      </c>
      <c r="EA238">
        <v>0</v>
      </c>
      <c r="EB238">
        <f t="shared" si="217"/>
        <v>0</v>
      </c>
      <c r="EC238">
        <v>0</v>
      </c>
      <c r="ED238">
        <f t="shared" si="218"/>
        <v>0</v>
      </c>
      <c r="EE238">
        <v>0</v>
      </c>
      <c r="EF238">
        <f t="shared" si="219"/>
        <v>0</v>
      </c>
      <c r="EG238">
        <v>0</v>
      </c>
      <c r="EH238">
        <f t="shared" si="220"/>
        <v>0</v>
      </c>
      <c r="EI238">
        <v>0</v>
      </c>
      <c r="EJ238">
        <f t="shared" si="221"/>
        <v>0</v>
      </c>
      <c r="EK238">
        <v>0</v>
      </c>
      <c r="EL238">
        <f t="shared" si="222"/>
        <v>0</v>
      </c>
      <c r="EM238">
        <v>0</v>
      </c>
      <c r="EN238">
        <f t="shared" si="223"/>
        <v>0</v>
      </c>
      <c r="EO238">
        <v>0</v>
      </c>
      <c r="EP238">
        <f t="shared" si="224"/>
        <v>0</v>
      </c>
      <c r="EQ238">
        <v>0</v>
      </c>
      <c r="ER238">
        <f t="shared" si="225"/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 s="3" t="s">
        <v>633</v>
      </c>
      <c r="FF238" t="s">
        <v>264</v>
      </c>
    </row>
    <row r="239" spans="1:162" x14ac:dyDescent="0.45">
      <c r="A239">
        <v>238</v>
      </c>
      <c r="B239" t="s">
        <v>420</v>
      </c>
      <c r="C239" t="s">
        <v>33</v>
      </c>
      <c r="D239" t="s">
        <v>631</v>
      </c>
      <c r="E239" t="s">
        <v>632</v>
      </c>
      <c r="F239" s="2">
        <v>0</v>
      </c>
      <c r="G239">
        <f t="shared" si="232"/>
        <v>1358</v>
      </c>
      <c r="H239">
        <v>1773</v>
      </c>
      <c r="I239">
        <f t="shared" si="233"/>
        <v>1373</v>
      </c>
      <c r="J239" s="2">
        <f t="shared" si="226"/>
        <v>0.77439368302312461</v>
      </c>
      <c r="K239">
        <f t="shared" si="234"/>
        <v>21.166666666666668</v>
      </c>
      <c r="L239" t="s">
        <v>373</v>
      </c>
      <c r="M239">
        <v>0</v>
      </c>
      <c r="N239">
        <f t="shared" si="176"/>
        <v>0</v>
      </c>
      <c r="O239">
        <v>0</v>
      </c>
      <c r="P239">
        <f t="shared" si="177"/>
        <v>0</v>
      </c>
      <c r="Q239">
        <v>1.8</v>
      </c>
      <c r="R239">
        <f t="shared" si="178"/>
        <v>1.6850739518508528E-2</v>
      </c>
      <c r="S239">
        <v>0.75</v>
      </c>
      <c r="T239">
        <f t="shared" si="179"/>
        <v>7.5010860337685831E-3</v>
      </c>
      <c r="U239">
        <v>0</v>
      </c>
      <c r="V239">
        <f t="shared" si="180"/>
        <v>0</v>
      </c>
      <c r="W239">
        <v>0</v>
      </c>
      <c r="X239">
        <f t="shared" si="181"/>
        <v>0</v>
      </c>
      <c r="Y239">
        <v>0</v>
      </c>
      <c r="Z239">
        <f t="shared" si="182"/>
        <v>0</v>
      </c>
      <c r="AA239">
        <v>0</v>
      </c>
      <c r="AB239">
        <f t="shared" si="183"/>
        <v>0</v>
      </c>
      <c r="AC239">
        <f t="shared" si="230"/>
        <v>95.7</v>
      </c>
      <c r="AD239">
        <f t="shared" si="184"/>
        <v>0.94159332425745501</v>
      </c>
      <c r="AE239">
        <v>0.4</v>
      </c>
      <c r="AF239">
        <f t="shared" si="185"/>
        <v>1.8300068366280477E-2</v>
      </c>
      <c r="AG239">
        <v>0</v>
      </c>
      <c r="AH239">
        <f t="shared" si="186"/>
        <v>0</v>
      </c>
      <c r="AI239">
        <v>0</v>
      </c>
      <c r="AJ239">
        <f t="shared" si="187"/>
        <v>0</v>
      </c>
      <c r="AK239">
        <v>0.3</v>
      </c>
      <c r="AL239">
        <f t="shared" si="188"/>
        <v>5.8691447832252015E-3</v>
      </c>
      <c r="AM239">
        <v>0.8</v>
      </c>
      <c r="AN239">
        <f t="shared" si="189"/>
        <v>8.4538579269994689E-3</v>
      </c>
      <c r="AO239">
        <v>0.25</v>
      </c>
      <c r="AP239">
        <f t="shared" si="190"/>
        <v>1.4317791137626935E-3</v>
      </c>
      <c r="AQ239">
        <v>0</v>
      </c>
      <c r="AR239">
        <f t="shared" si="191"/>
        <v>0</v>
      </c>
      <c r="AS239">
        <v>0</v>
      </c>
      <c r="AT239">
        <f t="shared" si="192"/>
        <v>0</v>
      </c>
      <c r="AU239">
        <v>0</v>
      </c>
      <c r="AV239">
        <f t="shared" si="193"/>
        <v>0</v>
      </c>
      <c r="AW239">
        <v>0</v>
      </c>
      <c r="AX239">
        <f t="shared" si="194"/>
        <v>0</v>
      </c>
      <c r="AY239">
        <v>0</v>
      </c>
      <c r="AZ239">
        <f t="shared" si="195"/>
        <v>0</v>
      </c>
      <c r="BA239">
        <v>0</v>
      </c>
      <c r="BB239">
        <f t="shared" si="196"/>
        <v>0</v>
      </c>
      <c r="BC239">
        <v>0</v>
      </c>
      <c r="BD239">
        <f t="shared" si="197"/>
        <v>0</v>
      </c>
      <c r="BE239">
        <v>0</v>
      </c>
      <c r="BF239">
        <f t="shared" si="198"/>
        <v>0</v>
      </c>
      <c r="BG239">
        <v>0</v>
      </c>
      <c r="BH239">
        <f t="shared" si="199"/>
        <v>0</v>
      </c>
      <c r="BI239">
        <v>0</v>
      </c>
      <c r="BJ239">
        <f t="shared" si="200"/>
        <v>0</v>
      </c>
      <c r="BK239">
        <v>0</v>
      </c>
      <c r="BL239">
        <f t="shared" si="201"/>
        <v>0</v>
      </c>
      <c r="BM239">
        <v>0</v>
      </c>
      <c r="BN239">
        <f t="shared" si="202"/>
        <v>0</v>
      </c>
      <c r="BO239">
        <v>0</v>
      </c>
      <c r="BP239">
        <f t="shared" si="203"/>
        <v>0</v>
      </c>
      <c r="BQ239">
        <v>0</v>
      </c>
      <c r="BR239">
        <f t="shared" si="204"/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f t="shared" si="205"/>
        <v>0</v>
      </c>
      <c r="DE239">
        <v>0</v>
      </c>
      <c r="DF239">
        <f t="shared" si="206"/>
        <v>0</v>
      </c>
      <c r="DG239">
        <v>0</v>
      </c>
      <c r="DH239">
        <f t="shared" si="207"/>
        <v>0</v>
      </c>
      <c r="DI239">
        <v>0</v>
      </c>
      <c r="DJ239">
        <f t="shared" si="208"/>
        <v>0</v>
      </c>
      <c r="DK239">
        <v>0</v>
      </c>
      <c r="DL239">
        <f t="shared" si="209"/>
        <v>0</v>
      </c>
      <c r="DM239">
        <v>0</v>
      </c>
      <c r="DN239">
        <f t="shared" si="210"/>
        <v>0</v>
      </c>
      <c r="DO239">
        <v>0</v>
      </c>
      <c r="DP239">
        <f t="shared" si="211"/>
        <v>0</v>
      </c>
      <c r="DQ239">
        <v>0</v>
      </c>
      <c r="DR239">
        <f t="shared" si="212"/>
        <v>0</v>
      </c>
      <c r="DS239">
        <v>0</v>
      </c>
      <c r="DT239">
        <f t="shared" si="213"/>
        <v>0</v>
      </c>
      <c r="DU239">
        <v>0</v>
      </c>
      <c r="DV239">
        <f t="shared" si="214"/>
        <v>0</v>
      </c>
      <c r="DW239">
        <v>100</v>
      </c>
      <c r="DX239">
        <f t="shared" si="215"/>
        <v>1</v>
      </c>
      <c r="DY239">
        <v>0</v>
      </c>
      <c r="DZ239">
        <f t="shared" si="216"/>
        <v>0</v>
      </c>
      <c r="EA239">
        <v>0</v>
      </c>
      <c r="EB239">
        <f t="shared" si="217"/>
        <v>0</v>
      </c>
      <c r="EC239">
        <v>0</v>
      </c>
      <c r="ED239">
        <f t="shared" si="218"/>
        <v>0</v>
      </c>
      <c r="EE239">
        <v>0</v>
      </c>
      <c r="EF239">
        <f t="shared" si="219"/>
        <v>0</v>
      </c>
      <c r="EG239">
        <v>0</v>
      </c>
      <c r="EH239">
        <f t="shared" si="220"/>
        <v>0</v>
      </c>
      <c r="EI239">
        <v>0</v>
      </c>
      <c r="EJ239">
        <f t="shared" si="221"/>
        <v>0</v>
      </c>
      <c r="EK239">
        <v>0</v>
      </c>
      <c r="EL239">
        <f t="shared" si="222"/>
        <v>0</v>
      </c>
      <c r="EM239">
        <v>0</v>
      </c>
      <c r="EN239">
        <f t="shared" si="223"/>
        <v>0</v>
      </c>
      <c r="EO239">
        <v>0</v>
      </c>
      <c r="EP239">
        <f t="shared" si="224"/>
        <v>0</v>
      </c>
      <c r="EQ239">
        <v>0</v>
      </c>
      <c r="ER239">
        <f t="shared" si="225"/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 s="3" t="s">
        <v>633</v>
      </c>
      <c r="FF239" t="s">
        <v>264</v>
      </c>
    </row>
    <row r="240" spans="1:162" x14ac:dyDescent="0.45">
      <c r="A240">
        <v>239</v>
      </c>
      <c r="B240" t="s">
        <v>420</v>
      </c>
      <c r="C240" t="s">
        <v>33</v>
      </c>
      <c r="D240" t="s">
        <v>631</v>
      </c>
      <c r="E240" t="s">
        <v>632</v>
      </c>
      <c r="F240" s="2">
        <v>0</v>
      </c>
      <c r="G240">
        <f t="shared" si="232"/>
        <v>1358</v>
      </c>
      <c r="H240">
        <v>1773</v>
      </c>
      <c r="I240">
        <f t="shared" si="233"/>
        <v>1373</v>
      </c>
      <c r="J240" s="2">
        <f t="shared" si="226"/>
        <v>0.77439368302312461</v>
      </c>
      <c r="K240">
        <f t="shared" si="234"/>
        <v>21.166666666666668</v>
      </c>
      <c r="L240" t="s">
        <v>373</v>
      </c>
      <c r="M240">
        <v>0</v>
      </c>
      <c r="N240">
        <f t="shared" si="176"/>
        <v>0</v>
      </c>
      <c r="O240">
        <v>0</v>
      </c>
      <c r="P240">
        <f t="shared" si="177"/>
        <v>0</v>
      </c>
      <c r="Q240">
        <v>1.8</v>
      </c>
      <c r="R240">
        <f t="shared" si="178"/>
        <v>1.6850739518508528E-2</v>
      </c>
      <c r="S240">
        <v>0.75</v>
      </c>
      <c r="T240">
        <f t="shared" si="179"/>
        <v>7.5010860337685831E-3</v>
      </c>
      <c r="U240">
        <v>0</v>
      </c>
      <c r="V240">
        <f t="shared" si="180"/>
        <v>0</v>
      </c>
      <c r="W240">
        <v>0</v>
      </c>
      <c r="X240">
        <f t="shared" si="181"/>
        <v>0</v>
      </c>
      <c r="Y240">
        <v>0</v>
      </c>
      <c r="Z240">
        <f t="shared" si="182"/>
        <v>0</v>
      </c>
      <c r="AA240">
        <v>0</v>
      </c>
      <c r="AB240">
        <f t="shared" si="183"/>
        <v>0</v>
      </c>
      <c r="AC240">
        <f>100-S240-AE240-AG240-AI240-Q240-M240-AK240-AM240-AO240-AY240-BA240-BC240-W240-AS240-AW240-BE240-BO240-BQ240</f>
        <v>95.7</v>
      </c>
      <c r="AD240">
        <f t="shared" si="184"/>
        <v>0.94159332425745501</v>
      </c>
      <c r="AE240">
        <v>0.4</v>
      </c>
      <c r="AF240">
        <f t="shared" si="185"/>
        <v>1.8300068366280477E-2</v>
      </c>
      <c r="AG240">
        <v>0</v>
      </c>
      <c r="AH240">
        <f t="shared" si="186"/>
        <v>0</v>
      </c>
      <c r="AI240">
        <v>0</v>
      </c>
      <c r="AJ240">
        <f t="shared" si="187"/>
        <v>0</v>
      </c>
      <c r="AK240">
        <v>0.3</v>
      </c>
      <c r="AL240">
        <f t="shared" si="188"/>
        <v>5.8691447832252015E-3</v>
      </c>
      <c r="AM240">
        <v>0.8</v>
      </c>
      <c r="AN240">
        <f t="shared" si="189"/>
        <v>8.4538579269994689E-3</v>
      </c>
      <c r="AO240">
        <v>0.25</v>
      </c>
      <c r="AP240">
        <f t="shared" si="190"/>
        <v>1.4317791137626935E-3</v>
      </c>
      <c r="AQ240">
        <v>0</v>
      </c>
      <c r="AR240">
        <f t="shared" si="191"/>
        <v>0</v>
      </c>
      <c r="AS240">
        <v>0</v>
      </c>
      <c r="AT240">
        <f t="shared" si="192"/>
        <v>0</v>
      </c>
      <c r="AU240">
        <v>0</v>
      </c>
      <c r="AV240">
        <f t="shared" si="193"/>
        <v>0</v>
      </c>
      <c r="AW240">
        <v>0</v>
      </c>
      <c r="AX240">
        <f t="shared" si="194"/>
        <v>0</v>
      </c>
      <c r="AY240">
        <v>0</v>
      </c>
      <c r="AZ240">
        <f t="shared" si="195"/>
        <v>0</v>
      </c>
      <c r="BA240">
        <v>0</v>
      </c>
      <c r="BB240">
        <f t="shared" si="196"/>
        <v>0</v>
      </c>
      <c r="BC240">
        <v>0</v>
      </c>
      <c r="BD240">
        <f t="shared" si="197"/>
        <v>0</v>
      </c>
      <c r="BE240">
        <v>0</v>
      </c>
      <c r="BF240">
        <f t="shared" si="198"/>
        <v>0</v>
      </c>
      <c r="BG240">
        <v>0</v>
      </c>
      <c r="BH240">
        <f t="shared" si="199"/>
        <v>0</v>
      </c>
      <c r="BI240">
        <v>0</v>
      </c>
      <c r="BJ240">
        <f t="shared" si="200"/>
        <v>0</v>
      </c>
      <c r="BK240">
        <v>0</v>
      </c>
      <c r="BL240">
        <f t="shared" si="201"/>
        <v>0</v>
      </c>
      <c r="BM240">
        <v>0</v>
      </c>
      <c r="BN240">
        <f t="shared" si="202"/>
        <v>0</v>
      </c>
      <c r="BO240">
        <v>0</v>
      </c>
      <c r="BP240">
        <f t="shared" si="203"/>
        <v>0</v>
      </c>
      <c r="BQ240">
        <v>0</v>
      </c>
      <c r="BR240">
        <f t="shared" si="204"/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f t="shared" si="205"/>
        <v>0</v>
      </c>
      <c r="DE240">
        <v>0</v>
      </c>
      <c r="DF240">
        <f t="shared" si="206"/>
        <v>0</v>
      </c>
      <c r="DG240">
        <v>0</v>
      </c>
      <c r="DH240">
        <f t="shared" si="207"/>
        <v>0</v>
      </c>
      <c r="DI240">
        <v>0</v>
      </c>
      <c r="DJ240">
        <f t="shared" si="208"/>
        <v>0</v>
      </c>
      <c r="DK240">
        <v>0</v>
      </c>
      <c r="DL240">
        <f t="shared" si="209"/>
        <v>0</v>
      </c>
      <c r="DM240">
        <v>0</v>
      </c>
      <c r="DN240">
        <f t="shared" si="210"/>
        <v>0</v>
      </c>
      <c r="DO240">
        <v>0</v>
      </c>
      <c r="DP240">
        <f t="shared" si="211"/>
        <v>0</v>
      </c>
      <c r="DQ240">
        <v>0</v>
      </c>
      <c r="DR240">
        <f t="shared" si="212"/>
        <v>0</v>
      </c>
      <c r="DS240">
        <v>0</v>
      </c>
      <c r="DT240">
        <f t="shared" si="213"/>
        <v>0</v>
      </c>
      <c r="DU240">
        <v>0</v>
      </c>
      <c r="DV240">
        <f t="shared" si="214"/>
        <v>0</v>
      </c>
      <c r="DW240">
        <v>100</v>
      </c>
      <c r="DX240">
        <f t="shared" si="215"/>
        <v>1</v>
      </c>
      <c r="DY240">
        <v>0</v>
      </c>
      <c r="DZ240">
        <f t="shared" si="216"/>
        <v>0</v>
      </c>
      <c r="EA240">
        <v>0</v>
      </c>
      <c r="EB240">
        <f t="shared" si="217"/>
        <v>0</v>
      </c>
      <c r="EC240">
        <v>0</v>
      </c>
      <c r="ED240">
        <f t="shared" si="218"/>
        <v>0</v>
      </c>
      <c r="EE240">
        <v>0</v>
      </c>
      <c r="EF240">
        <f t="shared" si="219"/>
        <v>0</v>
      </c>
      <c r="EG240">
        <v>0</v>
      </c>
      <c r="EH240">
        <f t="shared" si="220"/>
        <v>0</v>
      </c>
      <c r="EI240">
        <v>0</v>
      </c>
      <c r="EJ240">
        <f t="shared" si="221"/>
        <v>0</v>
      </c>
      <c r="EK240">
        <v>0</v>
      </c>
      <c r="EL240">
        <f t="shared" si="222"/>
        <v>0</v>
      </c>
      <c r="EM240">
        <v>0</v>
      </c>
      <c r="EN240">
        <f t="shared" si="223"/>
        <v>0</v>
      </c>
      <c r="EO240">
        <v>0</v>
      </c>
      <c r="EP240">
        <f t="shared" si="224"/>
        <v>0</v>
      </c>
      <c r="EQ240">
        <v>0</v>
      </c>
      <c r="ER240">
        <f t="shared" si="225"/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 s="3" t="s">
        <v>633</v>
      </c>
    </row>
    <row r="241" spans="1:162" x14ac:dyDescent="0.45">
      <c r="A241">
        <v>240</v>
      </c>
      <c r="B241" t="s">
        <v>420</v>
      </c>
      <c r="C241" t="s">
        <v>33</v>
      </c>
      <c r="D241" t="s">
        <v>631</v>
      </c>
      <c r="E241" t="s">
        <v>632</v>
      </c>
      <c r="F241" s="2">
        <v>0</v>
      </c>
      <c r="G241">
        <f t="shared" si="232"/>
        <v>1358</v>
      </c>
      <c r="H241">
        <v>1773</v>
      </c>
      <c r="I241">
        <f t="shared" si="233"/>
        <v>1373</v>
      </c>
      <c r="J241" s="2">
        <f t="shared" si="226"/>
        <v>0.77439368302312461</v>
      </c>
      <c r="K241">
        <f t="shared" si="234"/>
        <v>21.166666666666668</v>
      </c>
      <c r="L241" t="s">
        <v>373</v>
      </c>
      <c r="M241">
        <v>0</v>
      </c>
      <c r="N241">
        <f t="shared" si="176"/>
        <v>0</v>
      </c>
      <c r="O241">
        <v>0</v>
      </c>
      <c r="P241">
        <f t="shared" si="177"/>
        <v>0</v>
      </c>
      <c r="Q241">
        <v>1.8</v>
      </c>
      <c r="R241">
        <f t="shared" si="178"/>
        <v>1.6850739518508528E-2</v>
      </c>
      <c r="S241">
        <v>0.75</v>
      </c>
      <c r="T241">
        <f t="shared" si="179"/>
        <v>7.5010860337685831E-3</v>
      </c>
      <c r="U241">
        <v>0</v>
      </c>
      <c r="V241">
        <f t="shared" si="180"/>
        <v>0</v>
      </c>
      <c r="W241">
        <v>0</v>
      </c>
      <c r="X241">
        <f t="shared" si="181"/>
        <v>0</v>
      </c>
      <c r="Y241">
        <v>0</v>
      </c>
      <c r="Z241">
        <f t="shared" si="182"/>
        <v>0</v>
      </c>
      <c r="AA241">
        <v>0</v>
      </c>
      <c r="AB241">
        <f t="shared" si="183"/>
        <v>0</v>
      </c>
      <c r="AC241">
        <f>100-S241-AE241-AG241-AI241-Q241-M241-AK241-AM241-AO241-AY241-BA241-BC241-W241-AS241-AW241-BE241-BO241-BQ241</f>
        <v>95.7</v>
      </c>
      <c r="AD241">
        <f t="shared" si="184"/>
        <v>0.94159332425745501</v>
      </c>
      <c r="AE241">
        <v>0.4</v>
      </c>
      <c r="AF241">
        <f t="shared" si="185"/>
        <v>1.8300068366280477E-2</v>
      </c>
      <c r="AG241">
        <v>0</v>
      </c>
      <c r="AH241">
        <f t="shared" si="186"/>
        <v>0</v>
      </c>
      <c r="AI241">
        <v>0</v>
      </c>
      <c r="AJ241">
        <f t="shared" si="187"/>
        <v>0</v>
      </c>
      <c r="AK241">
        <v>0.3</v>
      </c>
      <c r="AL241">
        <f t="shared" si="188"/>
        <v>5.8691447832252015E-3</v>
      </c>
      <c r="AM241">
        <v>0.8</v>
      </c>
      <c r="AN241">
        <f t="shared" si="189"/>
        <v>8.4538579269994689E-3</v>
      </c>
      <c r="AO241">
        <v>0.25</v>
      </c>
      <c r="AP241">
        <f t="shared" si="190"/>
        <v>1.4317791137626935E-3</v>
      </c>
      <c r="AQ241">
        <v>0</v>
      </c>
      <c r="AR241">
        <f t="shared" si="191"/>
        <v>0</v>
      </c>
      <c r="AS241">
        <v>0</v>
      </c>
      <c r="AT241">
        <f t="shared" si="192"/>
        <v>0</v>
      </c>
      <c r="AU241">
        <v>0</v>
      </c>
      <c r="AV241">
        <f t="shared" si="193"/>
        <v>0</v>
      </c>
      <c r="AW241">
        <v>0</v>
      </c>
      <c r="AX241">
        <f t="shared" si="194"/>
        <v>0</v>
      </c>
      <c r="AY241">
        <v>0</v>
      </c>
      <c r="AZ241">
        <f t="shared" si="195"/>
        <v>0</v>
      </c>
      <c r="BA241">
        <v>0</v>
      </c>
      <c r="BB241">
        <f t="shared" si="196"/>
        <v>0</v>
      </c>
      <c r="BC241">
        <v>0</v>
      </c>
      <c r="BD241">
        <f t="shared" si="197"/>
        <v>0</v>
      </c>
      <c r="BE241">
        <v>0</v>
      </c>
      <c r="BF241">
        <f t="shared" si="198"/>
        <v>0</v>
      </c>
      <c r="BG241">
        <v>0</v>
      </c>
      <c r="BH241">
        <f t="shared" si="199"/>
        <v>0</v>
      </c>
      <c r="BI241">
        <v>0</v>
      </c>
      <c r="BJ241">
        <f t="shared" si="200"/>
        <v>0</v>
      </c>
      <c r="BK241">
        <v>0</v>
      </c>
      <c r="BL241">
        <f t="shared" si="201"/>
        <v>0</v>
      </c>
      <c r="BM241">
        <v>0</v>
      </c>
      <c r="BN241">
        <f t="shared" si="202"/>
        <v>0</v>
      </c>
      <c r="BO241">
        <v>0</v>
      </c>
      <c r="BP241">
        <f t="shared" si="203"/>
        <v>0</v>
      </c>
      <c r="BQ241">
        <v>0</v>
      </c>
      <c r="BR241">
        <f t="shared" si="204"/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f t="shared" si="205"/>
        <v>0</v>
      </c>
      <c r="DE241">
        <v>0</v>
      </c>
      <c r="DF241">
        <f t="shared" si="206"/>
        <v>0</v>
      </c>
      <c r="DG241">
        <v>0</v>
      </c>
      <c r="DH241">
        <f t="shared" si="207"/>
        <v>0</v>
      </c>
      <c r="DI241">
        <v>0</v>
      </c>
      <c r="DJ241">
        <f t="shared" si="208"/>
        <v>0</v>
      </c>
      <c r="DK241">
        <v>0</v>
      </c>
      <c r="DL241">
        <f t="shared" si="209"/>
        <v>0</v>
      </c>
      <c r="DM241">
        <v>0</v>
      </c>
      <c r="DN241">
        <f t="shared" si="210"/>
        <v>0</v>
      </c>
      <c r="DO241">
        <v>0</v>
      </c>
      <c r="DP241">
        <f t="shared" si="211"/>
        <v>0</v>
      </c>
      <c r="DQ241">
        <v>0</v>
      </c>
      <c r="DR241">
        <f t="shared" si="212"/>
        <v>0</v>
      </c>
      <c r="DS241">
        <v>0</v>
      </c>
      <c r="DT241">
        <f t="shared" si="213"/>
        <v>0</v>
      </c>
      <c r="DU241">
        <v>0</v>
      </c>
      <c r="DV241">
        <f t="shared" si="214"/>
        <v>0</v>
      </c>
      <c r="DW241">
        <v>100</v>
      </c>
      <c r="DX241">
        <f t="shared" si="215"/>
        <v>1</v>
      </c>
      <c r="DY241">
        <v>0</v>
      </c>
      <c r="DZ241">
        <f t="shared" si="216"/>
        <v>0</v>
      </c>
      <c r="EA241">
        <v>0</v>
      </c>
      <c r="EB241">
        <f t="shared" si="217"/>
        <v>0</v>
      </c>
      <c r="EC241">
        <v>0</v>
      </c>
      <c r="ED241">
        <f t="shared" si="218"/>
        <v>0</v>
      </c>
      <c r="EE241">
        <v>0</v>
      </c>
      <c r="EF241">
        <f t="shared" si="219"/>
        <v>0</v>
      </c>
      <c r="EG241">
        <v>0</v>
      </c>
      <c r="EH241">
        <f t="shared" si="220"/>
        <v>0</v>
      </c>
      <c r="EI241">
        <v>0</v>
      </c>
      <c r="EJ241">
        <f t="shared" si="221"/>
        <v>0</v>
      </c>
      <c r="EK241">
        <v>0</v>
      </c>
      <c r="EL241">
        <f t="shared" si="222"/>
        <v>0</v>
      </c>
      <c r="EM241">
        <v>0</v>
      </c>
      <c r="EN241">
        <f t="shared" si="223"/>
        <v>0</v>
      </c>
      <c r="EO241">
        <v>0</v>
      </c>
      <c r="EP241">
        <f t="shared" si="224"/>
        <v>0</v>
      </c>
      <c r="EQ241">
        <v>0</v>
      </c>
      <c r="ER241">
        <f t="shared" si="225"/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 s="3" t="s">
        <v>633</v>
      </c>
    </row>
    <row r="242" spans="1:162" x14ac:dyDescent="0.45">
      <c r="A242">
        <v>241</v>
      </c>
      <c r="B242" t="s">
        <v>420</v>
      </c>
      <c r="C242" t="s">
        <v>33</v>
      </c>
      <c r="D242" t="s">
        <v>631</v>
      </c>
      <c r="E242" t="s">
        <v>632</v>
      </c>
      <c r="F242" s="2">
        <v>0</v>
      </c>
      <c r="G242">
        <f t="shared" si="232"/>
        <v>1358</v>
      </c>
      <c r="H242">
        <v>1773</v>
      </c>
      <c r="I242">
        <f t="shared" si="233"/>
        <v>1373</v>
      </c>
      <c r="J242" s="2">
        <f t="shared" si="226"/>
        <v>0.77439368302312461</v>
      </c>
      <c r="K242">
        <f t="shared" si="234"/>
        <v>21.166666666666668</v>
      </c>
      <c r="L242" t="s">
        <v>373</v>
      </c>
      <c r="M242">
        <v>0</v>
      </c>
      <c r="N242">
        <f t="shared" si="176"/>
        <v>0</v>
      </c>
      <c r="O242">
        <v>0</v>
      </c>
      <c r="P242">
        <f t="shared" si="177"/>
        <v>0</v>
      </c>
      <c r="Q242">
        <v>1.8</v>
      </c>
      <c r="R242">
        <f t="shared" si="178"/>
        <v>1.6850739518508528E-2</v>
      </c>
      <c r="S242">
        <v>0.75</v>
      </c>
      <c r="T242">
        <f t="shared" si="179"/>
        <v>7.5010860337685831E-3</v>
      </c>
      <c r="U242">
        <v>0</v>
      </c>
      <c r="V242">
        <f t="shared" si="180"/>
        <v>0</v>
      </c>
      <c r="W242">
        <v>0</v>
      </c>
      <c r="X242">
        <f t="shared" si="181"/>
        <v>0</v>
      </c>
      <c r="Y242">
        <v>0</v>
      </c>
      <c r="Z242">
        <f t="shared" si="182"/>
        <v>0</v>
      </c>
      <c r="AA242">
        <v>0</v>
      </c>
      <c r="AB242">
        <f t="shared" si="183"/>
        <v>0</v>
      </c>
      <c r="AC242">
        <f>100-S242-AE242-AG242-AI242-Q242-M242-AK242-AM242-AO242-AY242-BA242-BC242-W242-AS242-AW242-BE242-BO242-BQ242</f>
        <v>95.7</v>
      </c>
      <c r="AD242">
        <f t="shared" si="184"/>
        <v>0.94159332425745501</v>
      </c>
      <c r="AE242">
        <v>0.4</v>
      </c>
      <c r="AF242">
        <f t="shared" si="185"/>
        <v>1.8300068366280477E-2</v>
      </c>
      <c r="AG242">
        <v>0</v>
      </c>
      <c r="AH242">
        <f t="shared" si="186"/>
        <v>0</v>
      </c>
      <c r="AI242">
        <v>0</v>
      </c>
      <c r="AJ242">
        <f t="shared" si="187"/>
        <v>0</v>
      </c>
      <c r="AK242">
        <v>0.3</v>
      </c>
      <c r="AL242">
        <f t="shared" si="188"/>
        <v>5.8691447832252015E-3</v>
      </c>
      <c r="AM242">
        <v>0.8</v>
      </c>
      <c r="AN242">
        <f t="shared" si="189"/>
        <v>8.4538579269994689E-3</v>
      </c>
      <c r="AO242">
        <v>0.25</v>
      </c>
      <c r="AP242">
        <f t="shared" si="190"/>
        <v>1.4317791137626935E-3</v>
      </c>
      <c r="AQ242">
        <v>0</v>
      </c>
      <c r="AR242">
        <f t="shared" si="191"/>
        <v>0</v>
      </c>
      <c r="AS242">
        <v>0</v>
      </c>
      <c r="AT242">
        <f t="shared" si="192"/>
        <v>0</v>
      </c>
      <c r="AU242">
        <v>0</v>
      </c>
      <c r="AV242">
        <f t="shared" si="193"/>
        <v>0</v>
      </c>
      <c r="AW242">
        <v>0</v>
      </c>
      <c r="AX242">
        <f t="shared" si="194"/>
        <v>0</v>
      </c>
      <c r="AY242">
        <v>0</v>
      </c>
      <c r="AZ242">
        <f t="shared" si="195"/>
        <v>0</v>
      </c>
      <c r="BA242">
        <v>0</v>
      </c>
      <c r="BB242">
        <f t="shared" si="196"/>
        <v>0</v>
      </c>
      <c r="BC242">
        <v>0</v>
      </c>
      <c r="BD242">
        <f t="shared" si="197"/>
        <v>0</v>
      </c>
      <c r="BE242">
        <v>0</v>
      </c>
      <c r="BF242">
        <f t="shared" si="198"/>
        <v>0</v>
      </c>
      <c r="BG242">
        <v>0</v>
      </c>
      <c r="BH242">
        <f t="shared" si="199"/>
        <v>0</v>
      </c>
      <c r="BI242">
        <v>0</v>
      </c>
      <c r="BJ242">
        <f t="shared" si="200"/>
        <v>0</v>
      </c>
      <c r="BK242">
        <v>0</v>
      </c>
      <c r="BL242">
        <f t="shared" si="201"/>
        <v>0</v>
      </c>
      <c r="BM242">
        <v>0</v>
      </c>
      <c r="BN242">
        <f t="shared" si="202"/>
        <v>0</v>
      </c>
      <c r="BO242">
        <v>0</v>
      </c>
      <c r="BP242">
        <f t="shared" si="203"/>
        <v>0</v>
      </c>
      <c r="BQ242">
        <v>0</v>
      </c>
      <c r="BR242">
        <f t="shared" si="204"/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f t="shared" si="205"/>
        <v>0</v>
      </c>
      <c r="DE242">
        <v>0</v>
      </c>
      <c r="DF242">
        <f t="shared" si="206"/>
        <v>0</v>
      </c>
      <c r="DG242">
        <v>0</v>
      </c>
      <c r="DH242">
        <f t="shared" si="207"/>
        <v>0</v>
      </c>
      <c r="DI242">
        <v>0</v>
      </c>
      <c r="DJ242">
        <f t="shared" si="208"/>
        <v>0</v>
      </c>
      <c r="DK242">
        <v>0</v>
      </c>
      <c r="DL242">
        <f t="shared" si="209"/>
        <v>0</v>
      </c>
      <c r="DM242">
        <v>0</v>
      </c>
      <c r="DN242">
        <f t="shared" si="210"/>
        <v>0</v>
      </c>
      <c r="DO242">
        <v>0</v>
      </c>
      <c r="DP242">
        <f t="shared" si="211"/>
        <v>0</v>
      </c>
      <c r="DQ242">
        <v>0</v>
      </c>
      <c r="DR242">
        <f t="shared" si="212"/>
        <v>0</v>
      </c>
      <c r="DS242">
        <v>0</v>
      </c>
      <c r="DT242">
        <f t="shared" si="213"/>
        <v>0</v>
      </c>
      <c r="DU242">
        <v>0</v>
      </c>
      <c r="DV242">
        <f t="shared" si="214"/>
        <v>0</v>
      </c>
      <c r="DW242">
        <v>100</v>
      </c>
      <c r="DX242">
        <f t="shared" si="215"/>
        <v>1</v>
      </c>
      <c r="DY242">
        <v>0</v>
      </c>
      <c r="DZ242">
        <f t="shared" si="216"/>
        <v>0</v>
      </c>
      <c r="EA242">
        <v>0</v>
      </c>
      <c r="EB242">
        <f t="shared" si="217"/>
        <v>0</v>
      </c>
      <c r="EC242">
        <v>0</v>
      </c>
      <c r="ED242">
        <f t="shared" si="218"/>
        <v>0</v>
      </c>
      <c r="EE242">
        <v>0</v>
      </c>
      <c r="EF242">
        <f t="shared" si="219"/>
        <v>0</v>
      </c>
      <c r="EG242">
        <v>0</v>
      </c>
      <c r="EH242">
        <f t="shared" si="220"/>
        <v>0</v>
      </c>
      <c r="EI242">
        <v>0</v>
      </c>
      <c r="EJ242">
        <f t="shared" si="221"/>
        <v>0</v>
      </c>
      <c r="EK242">
        <v>0</v>
      </c>
      <c r="EL242">
        <f t="shared" si="222"/>
        <v>0</v>
      </c>
      <c r="EM242">
        <v>0</v>
      </c>
      <c r="EN242">
        <f t="shared" si="223"/>
        <v>0</v>
      </c>
      <c r="EO242">
        <v>0</v>
      </c>
      <c r="EP242">
        <f t="shared" si="224"/>
        <v>0</v>
      </c>
      <c r="EQ242">
        <v>0</v>
      </c>
      <c r="ER242">
        <f t="shared" si="225"/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 s="3" t="s">
        <v>633</v>
      </c>
    </row>
    <row r="243" spans="1:162" x14ac:dyDescent="0.45">
      <c r="A243">
        <v>242</v>
      </c>
      <c r="B243" t="s">
        <v>368</v>
      </c>
      <c r="C243" t="s">
        <v>635</v>
      </c>
      <c r="D243" t="s">
        <v>399</v>
      </c>
      <c r="E243" t="s">
        <v>636</v>
      </c>
      <c r="F243" s="2">
        <v>2</v>
      </c>
      <c r="G243">
        <f>321+273</f>
        <v>594</v>
      </c>
      <c r="H243">
        <v>1773</v>
      </c>
      <c r="I243">
        <f t="shared" ref="I243:I248" si="235">350+273</f>
        <v>623</v>
      </c>
      <c r="J243" s="2">
        <f t="shared" si="226"/>
        <v>0.35138183869148337</v>
      </c>
      <c r="K243">
        <f t="shared" ref="K243:K248" si="236">(5/60)/30</f>
        <v>2.7777777777777775E-3</v>
      </c>
      <c r="L243" t="s">
        <v>442</v>
      </c>
      <c r="M243">
        <v>0</v>
      </c>
      <c r="N243">
        <f t="shared" si="176"/>
        <v>0</v>
      </c>
      <c r="O243">
        <v>0</v>
      </c>
      <c r="P243">
        <f t="shared" si="177"/>
        <v>0</v>
      </c>
      <c r="Q243">
        <v>0</v>
      </c>
      <c r="R243">
        <f t="shared" si="178"/>
        <v>0</v>
      </c>
      <c r="S243">
        <v>0.46</v>
      </c>
      <c r="T243">
        <f t="shared" si="179"/>
        <v>4.6404188359553591E-3</v>
      </c>
      <c r="U243">
        <v>0</v>
      </c>
      <c r="V243">
        <f t="shared" si="180"/>
        <v>0</v>
      </c>
      <c r="W243">
        <v>0</v>
      </c>
      <c r="X243">
        <f t="shared" si="181"/>
        <v>0</v>
      </c>
      <c r="Y243">
        <v>0</v>
      </c>
      <c r="Z243">
        <f t="shared" si="182"/>
        <v>0</v>
      </c>
      <c r="AA243">
        <v>0</v>
      </c>
      <c r="AB243">
        <f t="shared" si="183"/>
        <v>0</v>
      </c>
      <c r="AC243">
        <f t="shared" si="230"/>
        <v>99.138000000000005</v>
      </c>
      <c r="AD243">
        <f t="shared" si="184"/>
        <v>0.98384810233694897</v>
      </c>
      <c r="AE243">
        <v>0.13900000000000001</v>
      </c>
      <c r="AF243">
        <f t="shared" si="185"/>
        <v>6.4142220018373218E-3</v>
      </c>
      <c r="AG243">
        <v>2.1000000000000001E-2</v>
      </c>
      <c r="AH243">
        <f t="shared" si="186"/>
        <v>3.7579438237593369E-4</v>
      </c>
      <c r="AI243">
        <v>2.1999999999999999E-2</v>
      </c>
      <c r="AJ243">
        <f t="shared" si="187"/>
        <v>3.8023324584713465E-4</v>
      </c>
      <c r="AK243">
        <v>0.22</v>
      </c>
      <c r="AL243">
        <f t="shared" si="188"/>
        <v>4.34122919703556E-3</v>
      </c>
      <c r="AM243">
        <v>0</v>
      </c>
      <c r="AN243">
        <f t="shared" si="189"/>
        <v>0</v>
      </c>
      <c r="AO243">
        <v>0</v>
      </c>
      <c r="AP243">
        <f t="shared" si="190"/>
        <v>0</v>
      </c>
      <c r="AQ243">
        <v>0</v>
      </c>
      <c r="AR243">
        <f t="shared" si="191"/>
        <v>0</v>
      </c>
      <c r="AS243">
        <v>0</v>
      </c>
      <c r="AT243">
        <f t="shared" si="192"/>
        <v>0</v>
      </c>
      <c r="AU243">
        <v>0</v>
      </c>
      <c r="AV243">
        <f t="shared" si="193"/>
        <v>0</v>
      </c>
      <c r="AW243">
        <v>0</v>
      </c>
      <c r="AX243">
        <f t="shared" si="194"/>
        <v>0</v>
      </c>
      <c r="AY243">
        <v>0</v>
      </c>
      <c r="AZ243">
        <f t="shared" si="195"/>
        <v>0</v>
      </c>
      <c r="BA243">
        <v>0</v>
      </c>
      <c r="BB243">
        <f t="shared" si="196"/>
        <v>0</v>
      </c>
      <c r="BC243">
        <v>0</v>
      </c>
      <c r="BD243">
        <f t="shared" si="197"/>
        <v>0</v>
      </c>
      <c r="BE243">
        <v>0</v>
      </c>
      <c r="BF243">
        <f t="shared" si="198"/>
        <v>0</v>
      </c>
      <c r="BG243">
        <v>0</v>
      </c>
      <c r="BH243">
        <f t="shared" si="199"/>
        <v>0</v>
      </c>
      <c r="BI243">
        <v>0</v>
      </c>
      <c r="BJ243">
        <f t="shared" si="200"/>
        <v>0</v>
      </c>
      <c r="BK243">
        <v>0</v>
      </c>
      <c r="BL243">
        <f t="shared" si="201"/>
        <v>0</v>
      </c>
      <c r="BM243">
        <v>0</v>
      </c>
      <c r="BN243">
        <f t="shared" si="202"/>
        <v>0</v>
      </c>
      <c r="BO243">
        <v>0</v>
      </c>
      <c r="BP243">
        <f t="shared" si="203"/>
        <v>0</v>
      </c>
      <c r="BQ243">
        <v>0</v>
      </c>
      <c r="BR243">
        <f t="shared" si="204"/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f t="shared" si="205"/>
        <v>0</v>
      </c>
      <c r="DE243">
        <v>0</v>
      </c>
      <c r="DF243">
        <f t="shared" si="206"/>
        <v>0</v>
      </c>
      <c r="DG243">
        <v>0</v>
      </c>
      <c r="DH243">
        <f t="shared" si="207"/>
        <v>0</v>
      </c>
      <c r="DI243">
        <v>0</v>
      </c>
      <c r="DJ243">
        <f t="shared" si="208"/>
        <v>0</v>
      </c>
      <c r="DK243">
        <v>0</v>
      </c>
      <c r="DL243">
        <f t="shared" si="209"/>
        <v>0</v>
      </c>
      <c r="DM243">
        <v>0</v>
      </c>
      <c r="DN243">
        <f t="shared" si="210"/>
        <v>0</v>
      </c>
      <c r="DO243">
        <v>0</v>
      </c>
      <c r="DP243">
        <f t="shared" si="211"/>
        <v>0</v>
      </c>
      <c r="DQ243">
        <v>0</v>
      </c>
      <c r="DR243">
        <f t="shared" si="212"/>
        <v>0</v>
      </c>
      <c r="DS243">
        <v>100</v>
      </c>
      <c r="DT243">
        <f t="shared" si="213"/>
        <v>1</v>
      </c>
      <c r="DU243">
        <v>0</v>
      </c>
      <c r="DV243">
        <f t="shared" si="214"/>
        <v>0</v>
      </c>
      <c r="DW243">
        <v>0</v>
      </c>
      <c r="DX243">
        <f t="shared" si="215"/>
        <v>0</v>
      </c>
      <c r="DY243">
        <v>0</v>
      </c>
      <c r="DZ243">
        <f t="shared" si="216"/>
        <v>0</v>
      </c>
      <c r="EA243">
        <v>0</v>
      </c>
      <c r="EB243">
        <f t="shared" si="217"/>
        <v>0</v>
      </c>
      <c r="EC243">
        <v>0</v>
      </c>
      <c r="ED243">
        <f t="shared" si="218"/>
        <v>0</v>
      </c>
      <c r="EE243">
        <v>0</v>
      </c>
      <c r="EF243">
        <f t="shared" si="219"/>
        <v>0</v>
      </c>
      <c r="EG243">
        <v>0</v>
      </c>
      <c r="EH243">
        <f t="shared" si="220"/>
        <v>0</v>
      </c>
      <c r="EI243">
        <v>0</v>
      </c>
      <c r="EJ243">
        <f t="shared" si="221"/>
        <v>0</v>
      </c>
      <c r="EK243">
        <v>0</v>
      </c>
      <c r="EL243">
        <f t="shared" si="222"/>
        <v>0</v>
      </c>
      <c r="EM243">
        <v>0</v>
      </c>
      <c r="EN243">
        <f t="shared" si="223"/>
        <v>0</v>
      </c>
      <c r="EO243">
        <v>0</v>
      </c>
      <c r="EP243">
        <f t="shared" si="224"/>
        <v>0</v>
      </c>
      <c r="EQ243">
        <v>0</v>
      </c>
      <c r="ER243">
        <f t="shared" si="225"/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 s="3" t="s">
        <v>638</v>
      </c>
    </row>
    <row r="244" spans="1:162" x14ac:dyDescent="0.45">
      <c r="A244">
        <v>243</v>
      </c>
      <c r="B244" t="s">
        <v>368</v>
      </c>
      <c r="C244" t="s">
        <v>639</v>
      </c>
      <c r="D244" t="s">
        <v>399</v>
      </c>
      <c r="E244" t="s">
        <v>636</v>
      </c>
      <c r="F244" s="2">
        <v>2</v>
      </c>
      <c r="G244">
        <v>583</v>
      </c>
      <c r="H244">
        <v>1773</v>
      </c>
      <c r="I244">
        <f t="shared" si="235"/>
        <v>623</v>
      </c>
      <c r="J244" s="2">
        <f t="shared" si="226"/>
        <v>0.35138183869148337</v>
      </c>
      <c r="K244">
        <f t="shared" si="236"/>
        <v>2.7777777777777775E-3</v>
      </c>
      <c r="L244" t="s">
        <v>442</v>
      </c>
      <c r="M244">
        <v>0</v>
      </c>
      <c r="N244">
        <f t="shared" si="176"/>
        <v>0</v>
      </c>
      <c r="O244">
        <v>0</v>
      </c>
      <c r="P244">
        <f t="shared" si="177"/>
        <v>0</v>
      </c>
      <c r="Q244">
        <v>0</v>
      </c>
      <c r="R244">
        <f t="shared" si="178"/>
        <v>0</v>
      </c>
      <c r="S244">
        <v>0.46</v>
      </c>
      <c r="T244">
        <f t="shared" si="179"/>
        <v>4.6404188359553591E-3</v>
      </c>
      <c r="U244">
        <v>0</v>
      </c>
      <c r="V244">
        <f t="shared" si="180"/>
        <v>0</v>
      </c>
      <c r="W244">
        <v>0</v>
      </c>
      <c r="X244">
        <f t="shared" si="181"/>
        <v>0</v>
      </c>
      <c r="Y244">
        <v>0</v>
      </c>
      <c r="Z244">
        <f t="shared" si="182"/>
        <v>0</v>
      </c>
      <c r="AA244">
        <v>0</v>
      </c>
      <c r="AB244">
        <f t="shared" si="183"/>
        <v>0</v>
      </c>
      <c r="AC244">
        <f>100-S244-AE244-AG244-AI244-Q244-M244-AK244-AM244-AO244-AY244-BA244-BC244-W244-AS244-AW244-BE244-BO244-BQ244</f>
        <v>99.138000000000005</v>
      </c>
      <c r="AD244">
        <f t="shared" si="184"/>
        <v>0.98384810233694897</v>
      </c>
      <c r="AE244">
        <v>0.13900000000000001</v>
      </c>
      <c r="AF244">
        <f t="shared" si="185"/>
        <v>6.4142220018373218E-3</v>
      </c>
      <c r="AG244">
        <v>2.1000000000000001E-2</v>
      </c>
      <c r="AH244">
        <f t="shared" si="186"/>
        <v>3.7579438237593369E-4</v>
      </c>
      <c r="AI244">
        <v>2.1999999999999999E-2</v>
      </c>
      <c r="AJ244">
        <f t="shared" si="187"/>
        <v>3.8023324584713465E-4</v>
      </c>
      <c r="AK244">
        <v>0.22</v>
      </c>
      <c r="AL244">
        <f t="shared" si="188"/>
        <v>4.34122919703556E-3</v>
      </c>
      <c r="AM244">
        <v>0</v>
      </c>
      <c r="AN244">
        <f t="shared" si="189"/>
        <v>0</v>
      </c>
      <c r="AO244">
        <v>0</v>
      </c>
      <c r="AP244">
        <f t="shared" si="190"/>
        <v>0</v>
      </c>
      <c r="AQ244">
        <v>0</v>
      </c>
      <c r="AR244">
        <f t="shared" si="191"/>
        <v>0</v>
      </c>
      <c r="AS244">
        <v>0</v>
      </c>
      <c r="AT244">
        <f t="shared" si="192"/>
        <v>0</v>
      </c>
      <c r="AU244">
        <v>0</v>
      </c>
      <c r="AV244">
        <f t="shared" si="193"/>
        <v>0</v>
      </c>
      <c r="AW244">
        <v>0</v>
      </c>
      <c r="AX244">
        <f t="shared" si="194"/>
        <v>0</v>
      </c>
      <c r="AY244">
        <v>0</v>
      </c>
      <c r="AZ244">
        <f t="shared" si="195"/>
        <v>0</v>
      </c>
      <c r="BA244">
        <v>0</v>
      </c>
      <c r="BB244">
        <f t="shared" si="196"/>
        <v>0</v>
      </c>
      <c r="BC244">
        <v>0</v>
      </c>
      <c r="BD244">
        <f t="shared" si="197"/>
        <v>0</v>
      </c>
      <c r="BE244">
        <v>0</v>
      </c>
      <c r="BF244">
        <f t="shared" si="198"/>
        <v>0</v>
      </c>
      <c r="BG244">
        <v>0</v>
      </c>
      <c r="BH244">
        <f t="shared" si="199"/>
        <v>0</v>
      </c>
      <c r="BI244">
        <v>0</v>
      </c>
      <c r="BJ244">
        <f t="shared" si="200"/>
        <v>0</v>
      </c>
      <c r="BK244">
        <v>0</v>
      </c>
      <c r="BL244">
        <f t="shared" si="201"/>
        <v>0</v>
      </c>
      <c r="BM244">
        <v>0</v>
      </c>
      <c r="BN244">
        <f t="shared" si="202"/>
        <v>0</v>
      </c>
      <c r="BO244">
        <v>0</v>
      </c>
      <c r="BP244">
        <f t="shared" si="203"/>
        <v>0</v>
      </c>
      <c r="BQ244">
        <v>0</v>
      </c>
      <c r="BR244">
        <f t="shared" si="204"/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f t="shared" si="205"/>
        <v>0</v>
      </c>
      <c r="DE244">
        <v>0</v>
      </c>
      <c r="DF244">
        <f t="shared" si="206"/>
        <v>0</v>
      </c>
      <c r="DG244">
        <v>0</v>
      </c>
      <c r="DH244">
        <f t="shared" si="207"/>
        <v>0</v>
      </c>
      <c r="DI244">
        <v>5</v>
      </c>
      <c r="DJ244">
        <f t="shared" si="208"/>
        <v>8.2971108360440235E-2</v>
      </c>
      <c r="DK244">
        <v>0</v>
      </c>
      <c r="DL244">
        <f t="shared" si="209"/>
        <v>0</v>
      </c>
      <c r="DM244">
        <v>0</v>
      </c>
      <c r="DN244">
        <f t="shared" si="210"/>
        <v>0</v>
      </c>
      <c r="DO244">
        <v>0</v>
      </c>
      <c r="DP244">
        <f t="shared" si="211"/>
        <v>0</v>
      </c>
      <c r="DQ244">
        <v>0</v>
      </c>
      <c r="DR244">
        <f t="shared" si="212"/>
        <v>0</v>
      </c>
      <c r="DS244">
        <v>95</v>
      </c>
      <c r="DT244">
        <f t="shared" si="213"/>
        <v>0.9170288916395597</v>
      </c>
      <c r="DU244">
        <v>0</v>
      </c>
      <c r="DV244">
        <f t="shared" si="214"/>
        <v>0</v>
      </c>
      <c r="DW244">
        <v>0</v>
      </c>
      <c r="DX244">
        <f t="shared" si="215"/>
        <v>0</v>
      </c>
      <c r="DY244">
        <v>0</v>
      </c>
      <c r="DZ244">
        <f t="shared" si="216"/>
        <v>0</v>
      </c>
      <c r="EA244">
        <v>0</v>
      </c>
      <c r="EB244">
        <f t="shared" si="217"/>
        <v>0</v>
      </c>
      <c r="EC244">
        <v>0</v>
      </c>
      <c r="ED244">
        <f t="shared" si="218"/>
        <v>0</v>
      </c>
      <c r="EE244">
        <v>0</v>
      </c>
      <c r="EF244">
        <f t="shared" si="219"/>
        <v>0</v>
      </c>
      <c r="EG244">
        <v>0</v>
      </c>
      <c r="EH244">
        <f t="shared" si="220"/>
        <v>0</v>
      </c>
      <c r="EI244">
        <v>0</v>
      </c>
      <c r="EJ244">
        <f t="shared" si="221"/>
        <v>0</v>
      </c>
      <c r="EK244">
        <v>0</v>
      </c>
      <c r="EL244">
        <f t="shared" si="222"/>
        <v>0</v>
      </c>
      <c r="EM244">
        <v>0</v>
      </c>
      <c r="EN244">
        <f t="shared" si="223"/>
        <v>0</v>
      </c>
      <c r="EO244">
        <v>0</v>
      </c>
      <c r="EP244">
        <f t="shared" si="224"/>
        <v>0</v>
      </c>
      <c r="EQ244">
        <v>0</v>
      </c>
      <c r="ER244">
        <f t="shared" si="225"/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 s="3" t="s">
        <v>638</v>
      </c>
    </row>
    <row r="245" spans="1:162" x14ac:dyDescent="0.45">
      <c r="A245">
        <v>244</v>
      </c>
      <c r="B245" t="s">
        <v>368</v>
      </c>
      <c r="C245" t="s">
        <v>639</v>
      </c>
      <c r="E245" t="s">
        <v>640</v>
      </c>
      <c r="F245" s="2">
        <v>2</v>
      </c>
      <c r="G245">
        <v>583</v>
      </c>
      <c r="H245">
        <v>1773</v>
      </c>
      <c r="I245">
        <f t="shared" si="235"/>
        <v>623</v>
      </c>
      <c r="J245" s="2">
        <f t="shared" si="226"/>
        <v>0.35138183869148337</v>
      </c>
      <c r="K245">
        <f t="shared" si="236"/>
        <v>2.7777777777777775E-3</v>
      </c>
      <c r="L245" t="s">
        <v>442</v>
      </c>
      <c r="M245">
        <v>0</v>
      </c>
      <c r="N245">
        <f t="shared" si="176"/>
        <v>0</v>
      </c>
      <c r="O245">
        <v>0</v>
      </c>
      <c r="P245">
        <f t="shared" si="177"/>
        <v>0</v>
      </c>
      <c r="Q245">
        <v>0</v>
      </c>
      <c r="R245">
        <f t="shared" si="178"/>
        <v>0</v>
      </c>
      <c r="S245">
        <v>7.0000000000000001E-3</v>
      </c>
      <c r="T245">
        <f t="shared" si="179"/>
        <v>7.1077895233286086E-5</v>
      </c>
      <c r="U245">
        <v>0</v>
      </c>
      <c r="V245">
        <f t="shared" si="180"/>
        <v>0</v>
      </c>
      <c r="W245">
        <v>0</v>
      </c>
      <c r="X245">
        <f t="shared" si="181"/>
        <v>0</v>
      </c>
      <c r="Y245">
        <v>0</v>
      </c>
      <c r="Z245">
        <f t="shared" si="182"/>
        <v>0</v>
      </c>
      <c r="AA245">
        <v>0</v>
      </c>
      <c r="AB245">
        <f t="shared" si="183"/>
        <v>0</v>
      </c>
      <c r="AC245">
        <f>100-S245-AE245-AG245-AI245-Q245-M245-AK245-AM245-AO245-AY245-BA245-BC245-W245-AS245-AW245-BE245-BO245-BQ245</f>
        <v>99.956999999999979</v>
      </c>
      <c r="AD245">
        <f t="shared" si="184"/>
        <v>0.99847749793195195</v>
      </c>
      <c r="AE245">
        <v>2.8000000000000001E-2</v>
      </c>
      <c r="AF245">
        <f t="shared" si="185"/>
        <v>1.3005420177606233E-3</v>
      </c>
      <c r="AG245">
        <v>3.0000000000000001E-3</v>
      </c>
      <c r="AH245">
        <f t="shared" si="186"/>
        <v>5.4036773951652809E-5</v>
      </c>
      <c r="AI245">
        <v>1E-3</v>
      </c>
      <c r="AJ245">
        <f t="shared" si="187"/>
        <v>1.7396607926180249E-5</v>
      </c>
      <c r="AK245">
        <v>4.0000000000000001E-3</v>
      </c>
      <c r="AL245">
        <f t="shared" si="188"/>
        <v>7.9448773176321716E-5</v>
      </c>
      <c r="AM245">
        <v>0</v>
      </c>
      <c r="AN245">
        <f t="shared" si="189"/>
        <v>0</v>
      </c>
      <c r="AO245">
        <v>0</v>
      </c>
      <c r="AP245">
        <f t="shared" si="190"/>
        <v>0</v>
      </c>
      <c r="AQ245">
        <v>0</v>
      </c>
      <c r="AR245">
        <f t="shared" si="191"/>
        <v>0</v>
      </c>
      <c r="AS245">
        <v>0</v>
      </c>
      <c r="AT245">
        <f t="shared" si="192"/>
        <v>0</v>
      </c>
      <c r="AU245">
        <v>0</v>
      </c>
      <c r="AV245">
        <f t="shared" si="193"/>
        <v>0</v>
      </c>
      <c r="AW245">
        <v>0</v>
      </c>
      <c r="AX245">
        <f t="shared" si="194"/>
        <v>0</v>
      </c>
      <c r="AY245">
        <v>0</v>
      </c>
      <c r="AZ245">
        <f t="shared" si="195"/>
        <v>0</v>
      </c>
      <c r="BA245">
        <v>0</v>
      </c>
      <c r="BB245">
        <f t="shared" si="196"/>
        <v>0</v>
      </c>
      <c r="BC245">
        <v>0</v>
      </c>
      <c r="BD245">
        <f t="shared" si="197"/>
        <v>0</v>
      </c>
      <c r="BE245">
        <v>0</v>
      </c>
      <c r="BF245">
        <f t="shared" si="198"/>
        <v>0</v>
      </c>
      <c r="BG245">
        <v>0</v>
      </c>
      <c r="BH245">
        <f t="shared" si="199"/>
        <v>0</v>
      </c>
      <c r="BI245">
        <v>0</v>
      </c>
      <c r="BJ245">
        <f t="shared" si="200"/>
        <v>0</v>
      </c>
      <c r="BK245">
        <v>0</v>
      </c>
      <c r="BL245">
        <f t="shared" si="201"/>
        <v>0</v>
      </c>
      <c r="BM245">
        <v>0</v>
      </c>
      <c r="BN245">
        <f t="shared" si="202"/>
        <v>0</v>
      </c>
      <c r="BO245">
        <v>0</v>
      </c>
      <c r="BP245">
        <f t="shared" si="203"/>
        <v>0</v>
      </c>
      <c r="BQ245">
        <v>0</v>
      </c>
      <c r="BR245">
        <f t="shared" si="204"/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f t="shared" si="205"/>
        <v>0</v>
      </c>
      <c r="DE245">
        <v>0</v>
      </c>
      <c r="DF245">
        <f t="shared" si="206"/>
        <v>0</v>
      </c>
      <c r="DG245">
        <v>0</v>
      </c>
      <c r="DH245">
        <f t="shared" si="207"/>
        <v>0</v>
      </c>
      <c r="DI245">
        <v>5</v>
      </c>
      <c r="DJ245">
        <f t="shared" si="208"/>
        <v>8.2971108360440235E-2</v>
      </c>
      <c r="DK245">
        <v>0</v>
      </c>
      <c r="DL245">
        <f t="shared" si="209"/>
        <v>0</v>
      </c>
      <c r="DM245">
        <v>0</v>
      </c>
      <c r="DN245">
        <f t="shared" si="210"/>
        <v>0</v>
      </c>
      <c r="DO245">
        <v>0</v>
      </c>
      <c r="DP245">
        <f t="shared" si="211"/>
        <v>0</v>
      </c>
      <c r="DQ245">
        <v>0</v>
      </c>
      <c r="DR245">
        <f t="shared" si="212"/>
        <v>0</v>
      </c>
      <c r="DS245">
        <v>95</v>
      </c>
      <c r="DT245">
        <f t="shared" si="213"/>
        <v>0.9170288916395597</v>
      </c>
      <c r="DU245">
        <v>0</v>
      </c>
      <c r="DV245">
        <f t="shared" si="214"/>
        <v>0</v>
      </c>
      <c r="DW245">
        <v>0</v>
      </c>
      <c r="DX245">
        <f t="shared" si="215"/>
        <v>0</v>
      </c>
      <c r="DY245">
        <v>0</v>
      </c>
      <c r="DZ245">
        <f t="shared" si="216"/>
        <v>0</v>
      </c>
      <c r="EA245">
        <v>0</v>
      </c>
      <c r="EB245">
        <f t="shared" si="217"/>
        <v>0</v>
      </c>
      <c r="EC245">
        <v>0</v>
      </c>
      <c r="ED245">
        <f t="shared" si="218"/>
        <v>0</v>
      </c>
      <c r="EE245">
        <v>0</v>
      </c>
      <c r="EF245">
        <f t="shared" si="219"/>
        <v>0</v>
      </c>
      <c r="EG245">
        <v>0</v>
      </c>
      <c r="EH245">
        <f t="shared" si="220"/>
        <v>0</v>
      </c>
      <c r="EI245">
        <v>0</v>
      </c>
      <c r="EJ245">
        <f t="shared" si="221"/>
        <v>0</v>
      </c>
      <c r="EK245">
        <v>0</v>
      </c>
      <c r="EL245">
        <f t="shared" si="222"/>
        <v>0</v>
      </c>
      <c r="EM245">
        <v>0</v>
      </c>
      <c r="EN245">
        <f t="shared" si="223"/>
        <v>0</v>
      </c>
      <c r="EO245">
        <v>0</v>
      </c>
      <c r="EP245">
        <f t="shared" si="224"/>
        <v>0</v>
      </c>
      <c r="EQ245">
        <v>0</v>
      </c>
      <c r="ER245">
        <f t="shared" si="225"/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 s="3" t="s">
        <v>638</v>
      </c>
      <c r="FF245" t="s">
        <v>425</v>
      </c>
    </row>
    <row r="246" spans="1:162" x14ac:dyDescent="0.45">
      <c r="A246">
        <v>245</v>
      </c>
      <c r="B246" t="s">
        <v>368</v>
      </c>
      <c r="C246" t="s">
        <v>639</v>
      </c>
      <c r="E246" t="s">
        <v>641</v>
      </c>
      <c r="F246" s="2">
        <v>2</v>
      </c>
      <c r="G246">
        <v>583</v>
      </c>
      <c r="H246">
        <v>1773</v>
      </c>
      <c r="I246">
        <f t="shared" si="235"/>
        <v>623</v>
      </c>
      <c r="J246" s="2">
        <f t="shared" si="226"/>
        <v>0.35138183869148337</v>
      </c>
      <c r="K246">
        <f t="shared" si="236"/>
        <v>2.7777777777777775E-3</v>
      </c>
      <c r="L246" t="s">
        <v>442</v>
      </c>
      <c r="M246">
        <v>0</v>
      </c>
      <c r="N246">
        <f t="shared" si="176"/>
        <v>0</v>
      </c>
      <c r="O246">
        <v>0</v>
      </c>
      <c r="P246">
        <f t="shared" si="177"/>
        <v>0</v>
      </c>
      <c r="Q246">
        <v>0</v>
      </c>
      <c r="R246">
        <f t="shared" si="178"/>
        <v>0</v>
      </c>
      <c r="S246">
        <v>0.28999999999999998</v>
      </c>
      <c r="T246">
        <f t="shared" si="179"/>
        <v>2.9391260321676642E-3</v>
      </c>
      <c r="U246">
        <v>0</v>
      </c>
      <c r="V246">
        <f t="shared" si="180"/>
        <v>0</v>
      </c>
      <c r="W246">
        <v>0</v>
      </c>
      <c r="X246">
        <f t="shared" si="181"/>
        <v>0</v>
      </c>
      <c r="Y246">
        <v>0</v>
      </c>
      <c r="Z246">
        <f t="shared" si="182"/>
        <v>0</v>
      </c>
      <c r="AA246">
        <v>0</v>
      </c>
      <c r="AB246">
        <f t="shared" si="183"/>
        <v>0</v>
      </c>
      <c r="AC246">
        <f>100-S246-AE246-AG246-AI246-Q246-M246-AK246-AM246-AO246-AY246-BA246-BC246-W246-AS246-AW246-BE246-BO246-BQ246</f>
        <v>99.584999999999994</v>
      </c>
      <c r="AD246">
        <f t="shared" si="184"/>
        <v>0.99289354880357217</v>
      </c>
      <c r="AE246">
        <v>6.6000000000000003E-2</v>
      </c>
      <c r="AF246">
        <f t="shared" si="185"/>
        <v>3.059806653376494E-3</v>
      </c>
      <c r="AG246">
        <v>1.4999999999999999E-2</v>
      </c>
      <c r="AH246">
        <f t="shared" si="186"/>
        <v>2.6967650444015978E-4</v>
      </c>
      <c r="AI246">
        <v>1.4E-2</v>
      </c>
      <c r="AJ246">
        <f t="shared" si="187"/>
        <v>2.4309515539858308E-4</v>
      </c>
      <c r="AK246">
        <v>0.03</v>
      </c>
      <c r="AL246">
        <f t="shared" si="188"/>
        <v>5.9474685104496969E-4</v>
      </c>
      <c r="AM246">
        <v>0</v>
      </c>
      <c r="AN246">
        <f t="shared" si="189"/>
        <v>0</v>
      </c>
      <c r="AO246">
        <v>0</v>
      </c>
      <c r="AP246">
        <f t="shared" si="190"/>
        <v>0</v>
      </c>
      <c r="AQ246">
        <v>0</v>
      </c>
      <c r="AR246">
        <f t="shared" si="191"/>
        <v>0</v>
      </c>
      <c r="AS246">
        <v>0</v>
      </c>
      <c r="AT246">
        <f t="shared" si="192"/>
        <v>0</v>
      </c>
      <c r="AU246">
        <v>0</v>
      </c>
      <c r="AV246">
        <f t="shared" si="193"/>
        <v>0</v>
      </c>
      <c r="AW246">
        <v>0</v>
      </c>
      <c r="AX246">
        <f t="shared" si="194"/>
        <v>0</v>
      </c>
      <c r="AY246">
        <v>0</v>
      </c>
      <c r="AZ246">
        <f t="shared" si="195"/>
        <v>0</v>
      </c>
      <c r="BA246">
        <v>0</v>
      </c>
      <c r="BB246">
        <f t="shared" si="196"/>
        <v>0</v>
      </c>
      <c r="BC246">
        <v>0</v>
      </c>
      <c r="BD246">
        <f t="shared" si="197"/>
        <v>0</v>
      </c>
      <c r="BE246">
        <v>0</v>
      </c>
      <c r="BF246">
        <f t="shared" si="198"/>
        <v>0</v>
      </c>
      <c r="BG246">
        <v>0</v>
      </c>
      <c r="BH246">
        <f t="shared" si="199"/>
        <v>0</v>
      </c>
      <c r="BI246">
        <v>0</v>
      </c>
      <c r="BJ246">
        <f t="shared" si="200"/>
        <v>0</v>
      </c>
      <c r="BK246">
        <v>0</v>
      </c>
      <c r="BL246">
        <f t="shared" si="201"/>
        <v>0</v>
      </c>
      <c r="BM246">
        <v>0</v>
      </c>
      <c r="BN246">
        <f t="shared" si="202"/>
        <v>0</v>
      </c>
      <c r="BO246">
        <v>0</v>
      </c>
      <c r="BP246">
        <f t="shared" si="203"/>
        <v>0</v>
      </c>
      <c r="BQ246">
        <v>0</v>
      </c>
      <c r="BR246">
        <f t="shared" si="204"/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f t="shared" si="205"/>
        <v>0</v>
      </c>
      <c r="DE246">
        <v>0</v>
      </c>
      <c r="DF246">
        <f t="shared" si="206"/>
        <v>0</v>
      </c>
      <c r="DG246">
        <v>0</v>
      </c>
      <c r="DH246">
        <f t="shared" si="207"/>
        <v>0</v>
      </c>
      <c r="DI246">
        <v>5</v>
      </c>
      <c r="DJ246">
        <f t="shared" si="208"/>
        <v>8.2971108360440235E-2</v>
      </c>
      <c r="DK246">
        <v>0</v>
      </c>
      <c r="DL246">
        <f t="shared" si="209"/>
        <v>0</v>
      </c>
      <c r="DM246">
        <v>0</v>
      </c>
      <c r="DN246">
        <f t="shared" si="210"/>
        <v>0</v>
      </c>
      <c r="DO246">
        <v>0</v>
      </c>
      <c r="DP246">
        <f t="shared" si="211"/>
        <v>0</v>
      </c>
      <c r="DQ246">
        <v>0</v>
      </c>
      <c r="DR246">
        <f t="shared" si="212"/>
        <v>0</v>
      </c>
      <c r="DS246">
        <v>95</v>
      </c>
      <c r="DT246">
        <f t="shared" si="213"/>
        <v>0.9170288916395597</v>
      </c>
      <c r="DU246">
        <v>0</v>
      </c>
      <c r="DV246">
        <f t="shared" si="214"/>
        <v>0</v>
      </c>
      <c r="DW246">
        <v>0</v>
      </c>
      <c r="DX246">
        <f t="shared" si="215"/>
        <v>0</v>
      </c>
      <c r="DY246">
        <v>0</v>
      </c>
      <c r="DZ246">
        <f t="shared" si="216"/>
        <v>0</v>
      </c>
      <c r="EA246">
        <v>0</v>
      </c>
      <c r="EB246">
        <f t="shared" si="217"/>
        <v>0</v>
      </c>
      <c r="EC246">
        <v>0</v>
      </c>
      <c r="ED246">
        <f t="shared" si="218"/>
        <v>0</v>
      </c>
      <c r="EE246">
        <v>0</v>
      </c>
      <c r="EF246">
        <f t="shared" si="219"/>
        <v>0</v>
      </c>
      <c r="EG246">
        <v>0</v>
      </c>
      <c r="EH246">
        <f t="shared" si="220"/>
        <v>0</v>
      </c>
      <c r="EI246">
        <v>0</v>
      </c>
      <c r="EJ246">
        <f t="shared" si="221"/>
        <v>0</v>
      </c>
      <c r="EK246">
        <v>0</v>
      </c>
      <c r="EL246">
        <f t="shared" si="222"/>
        <v>0</v>
      </c>
      <c r="EM246">
        <v>0</v>
      </c>
      <c r="EN246">
        <f t="shared" si="223"/>
        <v>0</v>
      </c>
      <c r="EO246">
        <v>0</v>
      </c>
      <c r="EP246">
        <f t="shared" si="224"/>
        <v>0</v>
      </c>
      <c r="EQ246">
        <v>0</v>
      </c>
      <c r="ER246">
        <f t="shared" si="225"/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 s="3" t="s">
        <v>638</v>
      </c>
      <c r="FF246" t="s">
        <v>425</v>
      </c>
    </row>
    <row r="247" spans="1:162" x14ac:dyDescent="0.45">
      <c r="A247">
        <v>246</v>
      </c>
      <c r="B247" t="s">
        <v>368</v>
      </c>
      <c r="C247" t="s">
        <v>639</v>
      </c>
      <c r="E247" t="s">
        <v>642</v>
      </c>
      <c r="F247" s="2">
        <v>2</v>
      </c>
      <c r="G247">
        <v>583</v>
      </c>
      <c r="H247">
        <v>1773</v>
      </c>
      <c r="I247">
        <f t="shared" si="235"/>
        <v>623</v>
      </c>
      <c r="J247" s="2">
        <f t="shared" si="226"/>
        <v>0.35138183869148337</v>
      </c>
      <c r="K247">
        <f t="shared" si="236"/>
        <v>2.7777777777777775E-3</v>
      </c>
      <c r="L247" t="s">
        <v>442</v>
      </c>
      <c r="M247">
        <v>0</v>
      </c>
      <c r="N247">
        <f t="shared" si="176"/>
        <v>0</v>
      </c>
      <c r="O247">
        <v>0</v>
      </c>
      <c r="P247">
        <f t="shared" si="177"/>
        <v>0</v>
      </c>
      <c r="Q247">
        <v>0</v>
      </c>
      <c r="R247">
        <f t="shared" si="178"/>
        <v>0</v>
      </c>
      <c r="S247">
        <v>0.45</v>
      </c>
      <c r="T247">
        <f t="shared" si="179"/>
        <v>4.5164505594392406E-3</v>
      </c>
      <c r="U247">
        <v>0</v>
      </c>
      <c r="V247">
        <f t="shared" si="180"/>
        <v>0</v>
      </c>
      <c r="W247">
        <v>0</v>
      </c>
      <c r="X247">
        <f t="shared" si="181"/>
        <v>0</v>
      </c>
      <c r="Y247">
        <v>0</v>
      </c>
      <c r="Z247">
        <f t="shared" si="182"/>
        <v>0</v>
      </c>
      <c r="AA247">
        <v>0</v>
      </c>
      <c r="AB247">
        <f t="shared" si="183"/>
        <v>0</v>
      </c>
      <c r="AC247">
        <f>100-S247-AE247-AG247-AI247-Q247-M247-AK247-AM247-AO247-AY247-BA247-BC247-W247-AS247-AW247-BE247-BO247-BQ247</f>
        <v>99.006</v>
      </c>
      <c r="AD247">
        <f t="shared" si="184"/>
        <v>0.97754061623652111</v>
      </c>
      <c r="AE247">
        <v>0.28000000000000003</v>
      </c>
      <c r="AF247">
        <f t="shared" si="185"/>
        <v>1.2855015826376621E-2</v>
      </c>
      <c r="AG247">
        <v>0.02</v>
      </c>
      <c r="AH247">
        <f t="shared" si="186"/>
        <v>3.5607901673228291E-4</v>
      </c>
      <c r="AI247">
        <v>2.4E-2</v>
      </c>
      <c r="AJ247">
        <f t="shared" si="187"/>
        <v>4.1269009473705978E-4</v>
      </c>
      <c r="AK247">
        <v>0.22</v>
      </c>
      <c r="AL247">
        <f t="shared" si="188"/>
        <v>4.3191482661938301E-3</v>
      </c>
      <c r="AM247">
        <v>0</v>
      </c>
      <c r="AN247">
        <f t="shared" si="189"/>
        <v>0</v>
      </c>
      <c r="AO247">
        <v>0</v>
      </c>
      <c r="AP247">
        <f t="shared" si="190"/>
        <v>0</v>
      </c>
      <c r="AQ247">
        <v>0</v>
      </c>
      <c r="AR247">
        <f t="shared" si="191"/>
        <v>0</v>
      </c>
      <c r="AS247">
        <v>0</v>
      </c>
      <c r="AT247">
        <f t="shared" si="192"/>
        <v>0</v>
      </c>
      <c r="AU247">
        <v>0</v>
      </c>
      <c r="AV247">
        <f t="shared" si="193"/>
        <v>0</v>
      </c>
      <c r="AW247">
        <v>0</v>
      </c>
      <c r="AX247">
        <f t="shared" si="194"/>
        <v>0</v>
      </c>
      <c r="AY247">
        <v>0</v>
      </c>
      <c r="AZ247">
        <f t="shared" si="195"/>
        <v>0</v>
      </c>
      <c r="BA247">
        <v>0</v>
      </c>
      <c r="BB247">
        <f t="shared" si="196"/>
        <v>0</v>
      </c>
      <c r="BC247">
        <v>0</v>
      </c>
      <c r="BD247">
        <f t="shared" si="197"/>
        <v>0</v>
      </c>
      <c r="BE247">
        <v>0</v>
      </c>
      <c r="BF247">
        <f t="shared" si="198"/>
        <v>0</v>
      </c>
      <c r="BG247">
        <v>0</v>
      </c>
      <c r="BH247">
        <f t="shared" si="199"/>
        <v>0</v>
      </c>
      <c r="BI247">
        <v>0</v>
      </c>
      <c r="BJ247">
        <f t="shared" si="200"/>
        <v>0</v>
      </c>
      <c r="BK247">
        <v>0</v>
      </c>
      <c r="BL247">
        <f t="shared" si="201"/>
        <v>0</v>
      </c>
      <c r="BM247">
        <v>0</v>
      </c>
      <c r="BN247">
        <f t="shared" si="202"/>
        <v>0</v>
      </c>
      <c r="BO247">
        <v>0</v>
      </c>
      <c r="BP247">
        <f t="shared" si="203"/>
        <v>0</v>
      </c>
      <c r="BQ247">
        <v>0</v>
      </c>
      <c r="BR247">
        <f t="shared" si="204"/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f t="shared" si="205"/>
        <v>0</v>
      </c>
      <c r="DE247">
        <v>0</v>
      </c>
      <c r="DF247">
        <f t="shared" si="206"/>
        <v>0</v>
      </c>
      <c r="DG247">
        <v>0</v>
      </c>
      <c r="DH247">
        <f t="shared" si="207"/>
        <v>0</v>
      </c>
      <c r="DI247">
        <v>5</v>
      </c>
      <c r="DJ247">
        <f t="shared" si="208"/>
        <v>8.2971108360440235E-2</v>
      </c>
      <c r="DK247">
        <v>0</v>
      </c>
      <c r="DL247">
        <f t="shared" si="209"/>
        <v>0</v>
      </c>
      <c r="DM247">
        <v>0</v>
      </c>
      <c r="DN247">
        <f t="shared" si="210"/>
        <v>0</v>
      </c>
      <c r="DO247">
        <v>0</v>
      </c>
      <c r="DP247">
        <f t="shared" si="211"/>
        <v>0</v>
      </c>
      <c r="DQ247">
        <v>0</v>
      </c>
      <c r="DR247">
        <f t="shared" si="212"/>
        <v>0</v>
      </c>
      <c r="DS247">
        <v>95</v>
      </c>
      <c r="DT247">
        <f t="shared" si="213"/>
        <v>0.9170288916395597</v>
      </c>
      <c r="DU247">
        <v>0</v>
      </c>
      <c r="DV247">
        <f t="shared" si="214"/>
        <v>0</v>
      </c>
      <c r="DW247">
        <v>0</v>
      </c>
      <c r="DX247">
        <f t="shared" si="215"/>
        <v>0</v>
      </c>
      <c r="DY247">
        <v>0</v>
      </c>
      <c r="DZ247">
        <f t="shared" si="216"/>
        <v>0</v>
      </c>
      <c r="EA247">
        <v>0</v>
      </c>
      <c r="EB247">
        <f t="shared" si="217"/>
        <v>0</v>
      </c>
      <c r="EC247">
        <v>0</v>
      </c>
      <c r="ED247">
        <f t="shared" si="218"/>
        <v>0</v>
      </c>
      <c r="EE247">
        <v>0</v>
      </c>
      <c r="EF247">
        <f t="shared" si="219"/>
        <v>0</v>
      </c>
      <c r="EG247">
        <v>0</v>
      </c>
      <c r="EH247">
        <f t="shared" si="220"/>
        <v>0</v>
      </c>
      <c r="EI247">
        <v>0</v>
      </c>
      <c r="EJ247">
        <f t="shared" si="221"/>
        <v>0</v>
      </c>
      <c r="EK247">
        <v>0</v>
      </c>
      <c r="EL247">
        <f t="shared" si="222"/>
        <v>0</v>
      </c>
      <c r="EM247">
        <v>0</v>
      </c>
      <c r="EN247">
        <f t="shared" si="223"/>
        <v>0</v>
      </c>
      <c r="EO247">
        <v>0</v>
      </c>
      <c r="EP247">
        <f t="shared" si="224"/>
        <v>0</v>
      </c>
      <c r="EQ247">
        <v>0</v>
      </c>
      <c r="ER247">
        <f t="shared" si="225"/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 s="3" t="s">
        <v>638</v>
      </c>
      <c r="FF247" t="s">
        <v>425</v>
      </c>
    </row>
    <row r="248" spans="1:162" x14ac:dyDescent="0.45">
      <c r="A248">
        <v>247</v>
      </c>
      <c r="B248" t="s">
        <v>368</v>
      </c>
      <c r="C248" t="s">
        <v>639</v>
      </c>
      <c r="E248" t="s">
        <v>643</v>
      </c>
      <c r="F248" s="2">
        <v>2</v>
      </c>
      <c r="G248">
        <v>583</v>
      </c>
      <c r="H248">
        <v>1773</v>
      </c>
      <c r="I248">
        <f t="shared" si="235"/>
        <v>623</v>
      </c>
      <c r="J248" s="2">
        <f t="shared" si="226"/>
        <v>0.35138183869148337</v>
      </c>
      <c r="K248">
        <f t="shared" si="236"/>
        <v>2.7777777777777775E-3</v>
      </c>
      <c r="L248" t="s">
        <v>442</v>
      </c>
      <c r="M248">
        <v>0</v>
      </c>
      <c r="N248">
        <f t="shared" si="176"/>
        <v>0</v>
      </c>
      <c r="O248">
        <v>0</v>
      </c>
      <c r="P248">
        <f t="shared" si="177"/>
        <v>0</v>
      </c>
      <c r="Q248">
        <v>0</v>
      </c>
      <c r="R248">
        <f t="shared" si="178"/>
        <v>0</v>
      </c>
      <c r="S248">
        <v>0.66</v>
      </c>
      <c r="T248">
        <f t="shared" si="179"/>
        <v>6.5784579653020156E-3</v>
      </c>
      <c r="U248">
        <v>0</v>
      </c>
      <c r="V248">
        <f t="shared" si="180"/>
        <v>0</v>
      </c>
      <c r="W248">
        <v>0</v>
      </c>
      <c r="X248">
        <f t="shared" si="181"/>
        <v>0</v>
      </c>
      <c r="Y248">
        <v>0</v>
      </c>
      <c r="Z248">
        <f t="shared" si="182"/>
        <v>0</v>
      </c>
      <c r="AA248">
        <v>0</v>
      </c>
      <c r="AB248">
        <f t="shared" si="183"/>
        <v>0</v>
      </c>
      <c r="AC248">
        <f>100-S248-AE248-AG248-AI248-Q248-M248-AK248-AM248-AO248-AY248-BA248-BC248-W248-AS248-AW248-BE248-BO248-BQ248</f>
        <v>98.600999999999999</v>
      </c>
      <c r="AD248">
        <f t="shared" si="184"/>
        <v>0.96682982182618682</v>
      </c>
      <c r="AE248">
        <v>0.47</v>
      </c>
      <c r="AF248">
        <f t="shared" si="185"/>
        <v>2.1429294040061084E-2</v>
      </c>
      <c r="AG248">
        <v>0.02</v>
      </c>
      <c r="AH248">
        <f t="shared" si="186"/>
        <v>3.536240581772803E-4</v>
      </c>
      <c r="AI248">
        <v>1.9E-2</v>
      </c>
      <c r="AJ248">
        <f t="shared" si="187"/>
        <v>3.2446049484384856E-4</v>
      </c>
      <c r="AK248">
        <v>0.23</v>
      </c>
      <c r="AL248">
        <f t="shared" si="188"/>
        <v>4.4843416154289311E-3</v>
      </c>
      <c r="AM248">
        <v>0</v>
      </c>
      <c r="AN248">
        <f t="shared" si="189"/>
        <v>0</v>
      </c>
      <c r="AO248">
        <v>0</v>
      </c>
      <c r="AP248">
        <f t="shared" si="190"/>
        <v>0</v>
      </c>
      <c r="AQ248">
        <v>0</v>
      </c>
      <c r="AR248">
        <f t="shared" si="191"/>
        <v>0</v>
      </c>
      <c r="AS248">
        <v>0</v>
      </c>
      <c r="AT248">
        <f t="shared" si="192"/>
        <v>0</v>
      </c>
      <c r="AU248">
        <v>0</v>
      </c>
      <c r="AV248">
        <f t="shared" si="193"/>
        <v>0</v>
      </c>
      <c r="AW248">
        <v>0</v>
      </c>
      <c r="AX248">
        <f t="shared" si="194"/>
        <v>0</v>
      </c>
      <c r="AY248">
        <v>0</v>
      </c>
      <c r="AZ248">
        <f t="shared" si="195"/>
        <v>0</v>
      </c>
      <c r="BA248">
        <v>0</v>
      </c>
      <c r="BB248">
        <f t="shared" si="196"/>
        <v>0</v>
      </c>
      <c r="BC248">
        <v>0</v>
      </c>
      <c r="BD248">
        <f t="shared" si="197"/>
        <v>0</v>
      </c>
      <c r="BE248">
        <v>0</v>
      </c>
      <c r="BF248">
        <f t="shared" si="198"/>
        <v>0</v>
      </c>
      <c r="BG248">
        <v>0</v>
      </c>
      <c r="BH248">
        <f t="shared" si="199"/>
        <v>0</v>
      </c>
      <c r="BI248">
        <v>0</v>
      </c>
      <c r="BJ248">
        <f t="shared" si="200"/>
        <v>0</v>
      </c>
      <c r="BK248">
        <v>0</v>
      </c>
      <c r="BL248">
        <f t="shared" si="201"/>
        <v>0</v>
      </c>
      <c r="BM248">
        <v>0</v>
      </c>
      <c r="BN248">
        <f t="shared" si="202"/>
        <v>0</v>
      </c>
      <c r="BO248">
        <v>0</v>
      </c>
      <c r="BP248">
        <f t="shared" si="203"/>
        <v>0</v>
      </c>
      <c r="BQ248">
        <v>0</v>
      </c>
      <c r="BR248">
        <f t="shared" si="204"/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f t="shared" si="205"/>
        <v>0</v>
      </c>
      <c r="DE248">
        <v>0</v>
      </c>
      <c r="DF248">
        <f t="shared" si="206"/>
        <v>0</v>
      </c>
      <c r="DG248">
        <v>0</v>
      </c>
      <c r="DH248">
        <f t="shared" si="207"/>
        <v>0</v>
      </c>
      <c r="DI248">
        <v>5</v>
      </c>
      <c r="DJ248">
        <f t="shared" si="208"/>
        <v>8.2971108360440235E-2</v>
      </c>
      <c r="DK248">
        <v>0</v>
      </c>
      <c r="DL248">
        <f t="shared" si="209"/>
        <v>0</v>
      </c>
      <c r="DM248">
        <v>0</v>
      </c>
      <c r="DN248">
        <f t="shared" si="210"/>
        <v>0</v>
      </c>
      <c r="DO248">
        <v>0</v>
      </c>
      <c r="DP248">
        <f t="shared" si="211"/>
        <v>0</v>
      </c>
      <c r="DQ248">
        <v>0</v>
      </c>
      <c r="DR248">
        <f t="shared" si="212"/>
        <v>0</v>
      </c>
      <c r="DS248">
        <v>95</v>
      </c>
      <c r="DT248">
        <f t="shared" si="213"/>
        <v>0.9170288916395597</v>
      </c>
      <c r="DU248">
        <v>0</v>
      </c>
      <c r="DV248">
        <f t="shared" si="214"/>
        <v>0</v>
      </c>
      <c r="DW248">
        <v>0</v>
      </c>
      <c r="DX248">
        <f t="shared" si="215"/>
        <v>0</v>
      </c>
      <c r="DY248">
        <v>0</v>
      </c>
      <c r="DZ248">
        <f t="shared" si="216"/>
        <v>0</v>
      </c>
      <c r="EA248">
        <v>0</v>
      </c>
      <c r="EB248">
        <f t="shared" si="217"/>
        <v>0</v>
      </c>
      <c r="EC248">
        <v>0</v>
      </c>
      <c r="ED248">
        <f t="shared" si="218"/>
        <v>0</v>
      </c>
      <c r="EE248">
        <v>0</v>
      </c>
      <c r="EF248">
        <f t="shared" si="219"/>
        <v>0</v>
      </c>
      <c r="EG248">
        <v>0</v>
      </c>
      <c r="EH248">
        <f t="shared" si="220"/>
        <v>0</v>
      </c>
      <c r="EI248">
        <v>0</v>
      </c>
      <c r="EJ248">
        <f t="shared" si="221"/>
        <v>0</v>
      </c>
      <c r="EK248">
        <v>0</v>
      </c>
      <c r="EL248">
        <f t="shared" si="222"/>
        <v>0</v>
      </c>
      <c r="EM248">
        <v>0</v>
      </c>
      <c r="EN248">
        <f t="shared" si="223"/>
        <v>0</v>
      </c>
      <c r="EO248">
        <v>0</v>
      </c>
      <c r="EP248">
        <f t="shared" si="224"/>
        <v>0</v>
      </c>
      <c r="EQ248">
        <v>0</v>
      </c>
      <c r="ER248">
        <f t="shared" si="225"/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 s="3" t="s">
        <v>638</v>
      </c>
      <c r="FF248" t="s">
        <v>425</v>
      </c>
    </row>
    <row r="249" spans="1:162" x14ac:dyDescent="0.45">
      <c r="A249">
        <v>248</v>
      </c>
      <c r="B249" t="s">
        <v>53</v>
      </c>
      <c r="C249" t="s">
        <v>46</v>
      </c>
      <c r="D249">
        <v>1100</v>
      </c>
      <c r="E249" t="s">
        <v>380</v>
      </c>
      <c r="F249" s="2">
        <v>2</v>
      </c>
      <c r="G249">
        <f>15.3+273</f>
        <v>288.3</v>
      </c>
      <c r="H249">
        <f t="shared" ref="H249:H254" si="237">660+273</f>
        <v>933</v>
      </c>
      <c r="I249">
        <v>298</v>
      </c>
      <c r="J249" s="2">
        <f t="shared" si="226"/>
        <v>0.31939978563772775</v>
      </c>
      <c r="K249">
        <f>2*10^-2</f>
        <v>0.02</v>
      </c>
      <c r="L249" t="s">
        <v>64</v>
      </c>
      <c r="M249">
        <v>0</v>
      </c>
      <c r="N249">
        <f t="shared" si="176"/>
        <v>0</v>
      </c>
      <c r="O249">
        <v>0</v>
      </c>
      <c r="P249">
        <f t="shared" si="177"/>
        <v>0</v>
      </c>
      <c r="Q249">
        <v>0</v>
      </c>
      <c r="R249">
        <f t="shared" si="178"/>
        <v>0</v>
      </c>
      <c r="S249">
        <v>0</v>
      </c>
      <c r="T249">
        <f t="shared" si="179"/>
        <v>0</v>
      </c>
      <c r="U249">
        <v>0</v>
      </c>
      <c r="V249">
        <f t="shared" si="180"/>
        <v>0</v>
      </c>
      <c r="W249">
        <v>100</v>
      </c>
      <c r="X249">
        <f t="shared" si="181"/>
        <v>1</v>
      </c>
      <c r="Y249">
        <v>0</v>
      </c>
      <c r="Z249">
        <f t="shared" si="182"/>
        <v>0</v>
      </c>
      <c r="AA249">
        <v>0</v>
      </c>
      <c r="AB249">
        <f t="shared" si="183"/>
        <v>0</v>
      </c>
      <c r="AC249">
        <v>0</v>
      </c>
      <c r="AD249">
        <f t="shared" si="184"/>
        <v>0</v>
      </c>
      <c r="AE249">
        <v>0</v>
      </c>
      <c r="AF249">
        <f t="shared" si="185"/>
        <v>0</v>
      </c>
      <c r="AG249">
        <v>0</v>
      </c>
      <c r="AH249">
        <f t="shared" si="186"/>
        <v>0</v>
      </c>
      <c r="AI249">
        <v>0</v>
      </c>
      <c r="AJ249">
        <f t="shared" si="187"/>
        <v>0</v>
      </c>
      <c r="AK249">
        <v>0</v>
      </c>
      <c r="AL249">
        <f t="shared" si="188"/>
        <v>0</v>
      </c>
      <c r="AM249">
        <v>0</v>
      </c>
      <c r="AN249">
        <f t="shared" si="189"/>
        <v>0</v>
      </c>
      <c r="AO249">
        <v>0</v>
      </c>
      <c r="AP249">
        <f t="shared" si="190"/>
        <v>0</v>
      </c>
      <c r="AQ249">
        <v>0</v>
      </c>
      <c r="AR249">
        <f t="shared" si="191"/>
        <v>0</v>
      </c>
      <c r="AS249">
        <v>0</v>
      </c>
      <c r="AT249">
        <f t="shared" si="192"/>
        <v>0</v>
      </c>
      <c r="AU249">
        <v>0</v>
      </c>
      <c r="AV249">
        <f t="shared" si="193"/>
        <v>0</v>
      </c>
      <c r="AW249">
        <v>0</v>
      </c>
      <c r="AX249">
        <f t="shared" si="194"/>
        <v>0</v>
      </c>
      <c r="AY249">
        <v>0</v>
      </c>
      <c r="AZ249">
        <f t="shared" si="195"/>
        <v>0</v>
      </c>
      <c r="BA249">
        <v>0</v>
      </c>
      <c r="BB249">
        <f t="shared" si="196"/>
        <v>0</v>
      </c>
      <c r="BC249">
        <v>0</v>
      </c>
      <c r="BD249">
        <f t="shared" si="197"/>
        <v>0</v>
      </c>
      <c r="BE249">
        <v>0</v>
      </c>
      <c r="BF249">
        <f t="shared" si="198"/>
        <v>0</v>
      </c>
      <c r="BG249">
        <v>0</v>
      </c>
      <c r="BH249">
        <f t="shared" si="199"/>
        <v>0</v>
      </c>
      <c r="BI249">
        <v>0</v>
      </c>
      <c r="BJ249">
        <f t="shared" si="200"/>
        <v>0</v>
      </c>
      <c r="BK249">
        <v>0</v>
      </c>
      <c r="BL249">
        <f t="shared" si="201"/>
        <v>0</v>
      </c>
      <c r="BM249">
        <v>0</v>
      </c>
      <c r="BN249">
        <f t="shared" si="202"/>
        <v>0</v>
      </c>
      <c r="BO249">
        <v>0</v>
      </c>
      <c r="BP249">
        <f t="shared" si="203"/>
        <v>0</v>
      </c>
      <c r="BQ249">
        <v>0</v>
      </c>
      <c r="BR249">
        <f t="shared" si="204"/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f>100-DE249</f>
        <v>78.599999999999994</v>
      </c>
      <c r="DD249">
        <f t="shared" si="205"/>
        <v>0.85812444071452754</v>
      </c>
      <c r="DE249">
        <v>21.4</v>
      </c>
      <c r="DF249">
        <f t="shared" si="206"/>
        <v>0.14187555928547244</v>
      </c>
      <c r="DG249">
        <v>0</v>
      </c>
      <c r="DH249">
        <f t="shared" si="207"/>
        <v>0</v>
      </c>
      <c r="DI249">
        <v>0</v>
      </c>
      <c r="DJ249">
        <f t="shared" si="208"/>
        <v>0</v>
      </c>
      <c r="DK249">
        <v>0</v>
      </c>
      <c r="DL249">
        <f t="shared" si="209"/>
        <v>0</v>
      </c>
      <c r="DM249">
        <v>0</v>
      </c>
      <c r="DN249">
        <f t="shared" si="210"/>
        <v>0</v>
      </c>
      <c r="DO249">
        <v>0</v>
      </c>
      <c r="DP249">
        <f t="shared" si="211"/>
        <v>0</v>
      </c>
      <c r="DQ249">
        <v>0</v>
      </c>
      <c r="DR249">
        <f t="shared" si="212"/>
        <v>0</v>
      </c>
      <c r="DS249">
        <v>0</v>
      </c>
      <c r="DT249">
        <f t="shared" si="213"/>
        <v>0</v>
      </c>
      <c r="DU249">
        <v>0</v>
      </c>
      <c r="DV249">
        <f t="shared" si="214"/>
        <v>0</v>
      </c>
      <c r="DW249">
        <v>0</v>
      </c>
      <c r="DX249">
        <f t="shared" si="215"/>
        <v>0</v>
      </c>
      <c r="DY249">
        <v>0</v>
      </c>
      <c r="DZ249">
        <f t="shared" si="216"/>
        <v>0</v>
      </c>
      <c r="EA249">
        <v>0</v>
      </c>
      <c r="EB249">
        <f t="shared" si="217"/>
        <v>0</v>
      </c>
      <c r="EC249">
        <v>0</v>
      </c>
      <c r="ED249">
        <f t="shared" si="218"/>
        <v>0</v>
      </c>
      <c r="EE249">
        <v>0</v>
      </c>
      <c r="EF249">
        <f t="shared" si="219"/>
        <v>0</v>
      </c>
      <c r="EG249">
        <v>0</v>
      </c>
      <c r="EH249">
        <f t="shared" si="220"/>
        <v>0</v>
      </c>
      <c r="EI249">
        <v>0</v>
      </c>
      <c r="EJ249">
        <f t="shared" si="221"/>
        <v>0</v>
      </c>
      <c r="EK249">
        <v>0</v>
      </c>
      <c r="EL249">
        <f t="shared" si="222"/>
        <v>0</v>
      </c>
      <c r="EM249">
        <v>0</v>
      </c>
      <c r="EN249">
        <f t="shared" si="223"/>
        <v>0</v>
      </c>
      <c r="EO249">
        <v>0</v>
      </c>
      <c r="EP249">
        <f t="shared" si="224"/>
        <v>0</v>
      </c>
      <c r="EQ249">
        <v>0</v>
      </c>
      <c r="ER249">
        <f t="shared" si="225"/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 t="s">
        <v>645</v>
      </c>
      <c r="FF249" t="s">
        <v>264</v>
      </c>
    </row>
    <row r="250" spans="1:162" x14ac:dyDescent="0.45">
      <c r="A250">
        <v>249</v>
      </c>
      <c r="B250" t="s">
        <v>53</v>
      </c>
      <c r="C250" t="s">
        <v>46</v>
      </c>
      <c r="D250">
        <v>1100</v>
      </c>
      <c r="E250" t="s">
        <v>380</v>
      </c>
      <c r="F250" s="2">
        <v>2</v>
      </c>
      <c r="G250">
        <f t="shared" ref="G250:G289" si="238">15.3+273</f>
        <v>288.3</v>
      </c>
      <c r="H250">
        <f t="shared" si="237"/>
        <v>933</v>
      </c>
      <c r="I250">
        <v>298</v>
      </c>
      <c r="J250" s="2">
        <f t="shared" si="226"/>
        <v>0.31939978563772775</v>
      </c>
      <c r="K250">
        <f>5*10^-3</f>
        <v>5.0000000000000001E-3</v>
      </c>
      <c r="L250" t="s">
        <v>64</v>
      </c>
      <c r="M250">
        <v>0</v>
      </c>
      <c r="N250">
        <f t="shared" si="176"/>
        <v>0</v>
      </c>
      <c r="O250">
        <v>0</v>
      </c>
      <c r="P250">
        <f t="shared" si="177"/>
        <v>0</v>
      </c>
      <c r="Q250">
        <v>0</v>
      </c>
      <c r="R250">
        <f t="shared" si="178"/>
        <v>0</v>
      </c>
      <c r="S250">
        <v>0</v>
      </c>
      <c r="T250">
        <f t="shared" si="179"/>
        <v>0</v>
      </c>
      <c r="U250">
        <v>0</v>
      </c>
      <c r="V250">
        <f t="shared" si="180"/>
        <v>0</v>
      </c>
      <c r="W250">
        <v>100</v>
      </c>
      <c r="X250">
        <f t="shared" si="181"/>
        <v>1</v>
      </c>
      <c r="Y250">
        <v>0</v>
      </c>
      <c r="Z250">
        <f t="shared" si="182"/>
        <v>0</v>
      </c>
      <c r="AA250">
        <v>0</v>
      </c>
      <c r="AB250">
        <f t="shared" si="183"/>
        <v>0</v>
      </c>
      <c r="AC250">
        <v>0</v>
      </c>
      <c r="AD250">
        <f t="shared" si="184"/>
        <v>0</v>
      </c>
      <c r="AE250">
        <v>0</v>
      </c>
      <c r="AF250">
        <f t="shared" si="185"/>
        <v>0</v>
      </c>
      <c r="AG250">
        <v>0</v>
      </c>
      <c r="AH250">
        <f t="shared" si="186"/>
        <v>0</v>
      </c>
      <c r="AI250">
        <v>0</v>
      </c>
      <c r="AJ250">
        <f t="shared" si="187"/>
        <v>0</v>
      </c>
      <c r="AK250">
        <v>0</v>
      </c>
      <c r="AL250">
        <f t="shared" si="188"/>
        <v>0</v>
      </c>
      <c r="AM250">
        <v>0</v>
      </c>
      <c r="AN250">
        <f t="shared" si="189"/>
        <v>0</v>
      </c>
      <c r="AO250">
        <v>0</v>
      </c>
      <c r="AP250">
        <f t="shared" si="190"/>
        <v>0</v>
      </c>
      <c r="AQ250">
        <v>0</v>
      </c>
      <c r="AR250">
        <f t="shared" si="191"/>
        <v>0</v>
      </c>
      <c r="AS250">
        <v>0</v>
      </c>
      <c r="AT250">
        <f t="shared" si="192"/>
        <v>0</v>
      </c>
      <c r="AU250">
        <v>0</v>
      </c>
      <c r="AV250">
        <f t="shared" si="193"/>
        <v>0</v>
      </c>
      <c r="AW250">
        <v>0</v>
      </c>
      <c r="AX250">
        <f t="shared" si="194"/>
        <v>0</v>
      </c>
      <c r="AY250">
        <v>0</v>
      </c>
      <c r="AZ250">
        <f t="shared" si="195"/>
        <v>0</v>
      </c>
      <c r="BA250">
        <v>0</v>
      </c>
      <c r="BB250">
        <f t="shared" si="196"/>
        <v>0</v>
      </c>
      <c r="BC250">
        <v>0</v>
      </c>
      <c r="BD250">
        <f t="shared" si="197"/>
        <v>0</v>
      </c>
      <c r="BE250">
        <v>0</v>
      </c>
      <c r="BF250">
        <f t="shared" si="198"/>
        <v>0</v>
      </c>
      <c r="BG250">
        <v>0</v>
      </c>
      <c r="BH250">
        <f t="shared" si="199"/>
        <v>0</v>
      </c>
      <c r="BI250">
        <v>0</v>
      </c>
      <c r="BJ250">
        <f t="shared" si="200"/>
        <v>0</v>
      </c>
      <c r="BK250">
        <v>0</v>
      </c>
      <c r="BL250">
        <f t="shared" si="201"/>
        <v>0</v>
      </c>
      <c r="BM250">
        <v>0</v>
      </c>
      <c r="BN250">
        <f t="shared" si="202"/>
        <v>0</v>
      </c>
      <c r="BO250">
        <v>0</v>
      </c>
      <c r="BP250">
        <f t="shared" si="203"/>
        <v>0</v>
      </c>
      <c r="BQ250">
        <v>0</v>
      </c>
      <c r="BR250">
        <f t="shared" si="204"/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f t="shared" ref="DC250:DC296" si="239">100-DE250</f>
        <v>78.599999999999994</v>
      </c>
      <c r="DD250">
        <f t="shared" si="205"/>
        <v>0.85812444071452754</v>
      </c>
      <c r="DE250">
        <v>21.4</v>
      </c>
      <c r="DF250">
        <f t="shared" si="206"/>
        <v>0.14187555928547244</v>
      </c>
      <c r="DG250">
        <v>0</v>
      </c>
      <c r="DH250">
        <f t="shared" si="207"/>
        <v>0</v>
      </c>
      <c r="DI250">
        <v>0</v>
      </c>
      <c r="DJ250">
        <f t="shared" si="208"/>
        <v>0</v>
      </c>
      <c r="DK250">
        <v>0</v>
      </c>
      <c r="DL250">
        <f t="shared" si="209"/>
        <v>0</v>
      </c>
      <c r="DM250">
        <v>0</v>
      </c>
      <c r="DN250">
        <f t="shared" si="210"/>
        <v>0</v>
      </c>
      <c r="DO250">
        <v>0</v>
      </c>
      <c r="DP250">
        <f t="shared" si="211"/>
        <v>0</v>
      </c>
      <c r="DQ250">
        <v>0</v>
      </c>
      <c r="DR250">
        <f t="shared" si="212"/>
        <v>0</v>
      </c>
      <c r="DS250">
        <v>0</v>
      </c>
      <c r="DT250">
        <f t="shared" si="213"/>
        <v>0</v>
      </c>
      <c r="DU250">
        <v>0</v>
      </c>
      <c r="DV250">
        <f t="shared" si="214"/>
        <v>0</v>
      </c>
      <c r="DW250">
        <v>0</v>
      </c>
      <c r="DX250">
        <f t="shared" si="215"/>
        <v>0</v>
      </c>
      <c r="DY250">
        <v>0</v>
      </c>
      <c r="DZ250">
        <f t="shared" si="216"/>
        <v>0</v>
      </c>
      <c r="EA250">
        <v>0</v>
      </c>
      <c r="EB250">
        <f t="shared" si="217"/>
        <v>0</v>
      </c>
      <c r="EC250">
        <v>0</v>
      </c>
      <c r="ED250">
        <f t="shared" si="218"/>
        <v>0</v>
      </c>
      <c r="EE250">
        <v>0</v>
      </c>
      <c r="EF250">
        <f t="shared" si="219"/>
        <v>0</v>
      </c>
      <c r="EG250">
        <v>0</v>
      </c>
      <c r="EH250">
        <f t="shared" si="220"/>
        <v>0</v>
      </c>
      <c r="EI250">
        <v>0</v>
      </c>
      <c r="EJ250">
        <f t="shared" si="221"/>
        <v>0</v>
      </c>
      <c r="EK250">
        <v>0</v>
      </c>
      <c r="EL250">
        <f t="shared" si="222"/>
        <v>0</v>
      </c>
      <c r="EM250">
        <v>0</v>
      </c>
      <c r="EN250">
        <f t="shared" si="223"/>
        <v>0</v>
      </c>
      <c r="EO250">
        <v>0</v>
      </c>
      <c r="EP250">
        <f t="shared" si="224"/>
        <v>0</v>
      </c>
      <c r="EQ250">
        <v>0</v>
      </c>
      <c r="ER250">
        <f t="shared" si="225"/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 t="s">
        <v>645</v>
      </c>
      <c r="FF250" t="s">
        <v>264</v>
      </c>
    </row>
    <row r="251" spans="1:162" x14ac:dyDescent="0.45">
      <c r="A251">
        <v>250</v>
      </c>
      <c r="B251" t="s">
        <v>53</v>
      </c>
      <c r="C251" t="s">
        <v>46</v>
      </c>
      <c r="D251">
        <v>1100</v>
      </c>
      <c r="E251" t="s">
        <v>380</v>
      </c>
      <c r="F251" s="2">
        <v>2</v>
      </c>
      <c r="G251">
        <f t="shared" si="238"/>
        <v>288.3</v>
      </c>
      <c r="H251">
        <f t="shared" si="237"/>
        <v>933</v>
      </c>
      <c r="I251">
        <v>298</v>
      </c>
      <c r="J251" s="2">
        <f t="shared" si="226"/>
        <v>0.31939978563772775</v>
      </c>
      <c r="K251">
        <v>5.0000000000000001E-4</v>
      </c>
      <c r="L251" t="s">
        <v>64</v>
      </c>
      <c r="M251">
        <v>0</v>
      </c>
      <c r="N251">
        <f t="shared" si="176"/>
        <v>0</v>
      </c>
      <c r="O251">
        <v>0</v>
      </c>
      <c r="P251">
        <f t="shared" si="177"/>
        <v>0</v>
      </c>
      <c r="Q251">
        <v>0</v>
      </c>
      <c r="R251">
        <f t="shared" si="178"/>
        <v>0</v>
      </c>
      <c r="S251">
        <v>0</v>
      </c>
      <c r="T251">
        <f t="shared" si="179"/>
        <v>0</v>
      </c>
      <c r="U251">
        <v>0</v>
      </c>
      <c r="V251">
        <f t="shared" si="180"/>
        <v>0</v>
      </c>
      <c r="W251">
        <v>100</v>
      </c>
      <c r="X251">
        <f t="shared" si="181"/>
        <v>1</v>
      </c>
      <c r="Y251">
        <v>0</v>
      </c>
      <c r="Z251">
        <f t="shared" si="182"/>
        <v>0</v>
      </c>
      <c r="AA251">
        <v>0</v>
      </c>
      <c r="AB251">
        <f t="shared" si="183"/>
        <v>0</v>
      </c>
      <c r="AC251">
        <v>0</v>
      </c>
      <c r="AD251">
        <f t="shared" si="184"/>
        <v>0</v>
      </c>
      <c r="AE251">
        <v>0</v>
      </c>
      <c r="AF251">
        <f t="shared" si="185"/>
        <v>0</v>
      </c>
      <c r="AG251">
        <v>0</v>
      </c>
      <c r="AH251">
        <f t="shared" si="186"/>
        <v>0</v>
      </c>
      <c r="AI251">
        <v>0</v>
      </c>
      <c r="AJ251">
        <f t="shared" si="187"/>
        <v>0</v>
      </c>
      <c r="AK251">
        <v>0</v>
      </c>
      <c r="AL251">
        <f t="shared" si="188"/>
        <v>0</v>
      </c>
      <c r="AM251">
        <v>0</v>
      </c>
      <c r="AN251">
        <f t="shared" si="189"/>
        <v>0</v>
      </c>
      <c r="AO251">
        <v>0</v>
      </c>
      <c r="AP251">
        <f t="shared" si="190"/>
        <v>0</v>
      </c>
      <c r="AQ251">
        <v>0</v>
      </c>
      <c r="AR251">
        <f t="shared" si="191"/>
        <v>0</v>
      </c>
      <c r="AS251">
        <v>0</v>
      </c>
      <c r="AT251">
        <f t="shared" si="192"/>
        <v>0</v>
      </c>
      <c r="AU251">
        <v>0</v>
      </c>
      <c r="AV251">
        <f t="shared" si="193"/>
        <v>0</v>
      </c>
      <c r="AW251">
        <v>0</v>
      </c>
      <c r="AX251">
        <f t="shared" si="194"/>
        <v>0</v>
      </c>
      <c r="AY251">
        <v>0</v>
      </c>
      <c r="AZ251">
        <f t="shared" si="195"/>
        <v>0</v>
      </c>
      <c r="BA251">
        <v>0</v>
      </c>
      <c r="BB251">
        <f t="shared" si="196"/>
        <v>0</v>
      </c>
      <c r="BC251">
        <v>0</v>
      </c>
      <c r="BD251">
        <f t="shared" si="197"/>
        <v>0</v>
      </c>
      <c r="BE251">
        <v>0</v>
      </c>
      <c r="BF251">
        <f t="shared" si="198"/>
        <v>0</v>
      </c>
      <c r="BG251">
        <v>0</v>
      </c>
      <c r="BH251">
        <f t="shared" si="199"/>
        <v>0</v>
      </c>
      <c r="BI251">
        <v>0</v>
      </c>
      <c r="BJ251">
        <f t="shared" si="200"/>
        <v>0</v>
      </c>
      <c r="BK251">
        <v>0</v>
      </c>
      <c r="BL251">
        <f t="shared" si="201"/>
        <v>0</v>
      </c>
      <c r="BM251">
        <v>0</v>
      </c>
      <c r="BN251">
        <f t="shared" si="202"/>
        <v>0</v>
      </c>
      <c r="BO251">
        <v>0</v>
      </c>
      <c r="BP251">
        <f t="shared" si="203"/>
        <v>0</v>
      </c>
      <c r="BQ251">
        <v>0</v>
      </c>
      <c r="BR251">
        <f t="shared" si="204"/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f t="shared" si="239"/>
        <v>78.599999999999994</v>
      </c>
      <c r="DD251">
        <f t="shared" si="205"/>
        <v>0.85812444071452754</v>
      </c>
      <c r="DE251">
        <v>21.4</v>
      </c>
      <c r="DF251">
        <f t="shared" si="206"/>
        <v>0.14187555928547244</v>
      </c>
      <c r="DG251">
        <v>0</v>
      </c>
      <c r="DH251">
        <f t="shared" si="207"/>
        <v>0</v>
      </c>
      <c r="DI251">
        <v>0</v>
      </c>
      <c r="DJ251">
        <f t="shared" si="208"/>
        <v>0</v>
      </c>
      <c r="DK251">
        <v>0</v>
      </c>
      <c r="DL251">
        <f t="shared" si="209"/>
        <v>0</v>
      </c>
      <c r="DM251">
        <v>0</v>
      </c>
      <c r="DN251">
        <f t="shared" si="210"/>
        <v>0</v>
      </c>
      <c r="DO251">
        <v>0</v>
      </c>
      <c r="DP251">
        <f t="shared" si="211"/>
        <v>0</v>
      </c>
      <c r="DQ251">
        <v>0</v>
      </c>
      <c r="DR251">
        <f t="shared" si="212"/>
        <v>0</v>
      </c>
      <c r="DS251">
        <v>0</v>
      </c>
      <c r="DT251">
        <f t="shared" si="213"/>
        <v>0</v>
      </c>
      <c r="DU251">
        <v>0</v>
      </c>
      <c r="DV251">
        <f t="shared" si="214"/>
        <v>0</v>
      </c>
      <c r="DW251">
        <v>0</v>
      </c>
      <c r="DX251">
        <f t="shared" si="215"/>
        <v>0</v>
      </c>
      <c r="DY251">
        <v>0</v>
      </c>
      <c r="DZ251">
        <f t="shared" si="216"/>
        <v>0</v>
      </c>
      <c r="EA251">
        <v>0</v>
      </c>
      <c r="EB251">
        <f t="shared" si="217"/>
        <v>0</v>
      </c>
      <c r="EC251">
        <v>0</v>
      </c>
      <c r="ED251">
        <f t="shared" si="218"/>
        <v>0</v>
      </c>
      <c r="EE251">
        <v>0</v>
      </c>
      <c r="EF251">
        <f t="shared" si="219"/>
        <v>0</v>
      </c>
      <c r="EG251">
        <v>0</v>
      </c>
      <c r="EH251">
        <f t="shared" si="220"/>
        <v>0</v>
      </c>
      <c r="EI251">
        <v>0</v>
      </c>
      <c r="EJ251">
        <f t="shared" si="221"/>
        <v>0</v>
      </c>
      <c r="EK251">
        <v>0</v>
      </c>
      <c r="EL251">
        <f t="shared" si="222"/>
        <v>0</v>
      </c>
      <c r="EM251">
        <v>0</v>
      </c>
      <c r="EN251">
        <f t="shared" si="223"/>
        <v>0</v>
      </c>
      <c r="EO251">
        <v>0</v>
      </c>
      <c r="EP251">
        <f t="shared" si="224"/>
        <v>0</v>
      </c>
      <c r="EQ251">
        <v>0</v>
      </c>
      <c r="ER251">
        <f t="shared" si="225"/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 t="s">
        <v>645</v>
      </c>
      <c r="FF251" t="s">
        <v>264</v>
      </c>
    </row>
    <row r="252" spans="1:162" x14ac:dyDescent="0.45">
      <c r="A252">
        <v>251</v>
      </c>
      <c r="B252" t="s">
        <v>53</v>
      </c>
      <c r="C252" t="s">
        <v>46</v>
      </c>
      <c r="D252">
        <v>3003</v>
      </c>
      <c r="E252" t="s">
        <v>646</v>
      </c>
      <c r="F252" s="2">
        <v>2</v>
      </c>
      <c r="G252">
        <f t="shared" si="238"/>
        <v>288.3</v>
      </c>
      <c r="H252">
        <f t="shared" si="237"/>
        <v>933</v>
      </c>
      <c r="I252">
        <v>298</v>
      </c>
      <c r="J252" s="2">
        <f t="shared" si="226"/>
        <v>0.31939978563772775</v>
      </c>
      <c r="K252">
        <f>2*10^-2</f>
        <v>0.02</v>
      </c>
      <c r="L252" t="s">
        <v>64</v>
      </c>
      <c r="M252">
        <v>0.1</v>
      </c>
      <c r="N252">
        <f t="shared" si="176"/>
        <v>4.2757151934534377E-4</v>
      </c>
      <c r="O252">
        <v>0</v>
      </c>
      <c r="P252">
        <f t="shared" si="177"/>
        <v>0</v>
      </c>
      <c r="Q252">
        <v>0</v>
      </c>
      <c r="R252">
        <f t="shared" si="178"/>
        <v>0</v>
      </c>
      <c r="S252">
        <v>1.25</v>
      </c>
      <c r="T252">
        <f t="shared" si="179"/>
        <v>6.1820733755140371E-3</v>
      </c>
      <c r="U252">
        <v>0</v>
      </c>
      <c r="V252">
        <f t="shared" si="180"/>
        <v>0</v>
      </c>
      <c r="W252">
        <f>100-M252-S252</f>
        <v>98.65</v>
      </c>
      <c r="X252">
        <f t="shared" si="181"/>
        <v>0.99339035510514073</v>
      </c>
      <c r="Y252">
        <v>0</v>
      </c>
      <c r="Z252">
        <f t="shared" si="182"/>
        <v>0</v>
      </c>
      <c r="AA252">
        <v>0</v>
      </c>
      <c r="AB252">
        <f t="shared" si="183"/>
        <v>0</v>
      </c>
      <c r="AC252">
        <v>0</v>
      </c>
      <c r="AD252">
        <f t="shared" si="184"/>
        <v>0</v>
      </c>
      <c r="AE252">
        <v>0</v>
      </c>
      <c r="AF252">
        <f t="shared" si="185"/>
        <v>0</v>
      </c>
      <c r="AG252">
        <v>0</v>
      </c>
      <c r="AH252">
        <f t="shared" si="186"/>
        <v>0</v>
      </c>
      <c r="AI252">
        <v>0</v>
      </c>
      <c r="AJ252">
        <f t="shared" si="187"/>
        <v>0</v>
      </c>
      <c r="AK252">
        <v>0</v>
      </c>
      <c r="AL252">
        <f t="shared" si="188"/>
        <v>0</v>
      </c>
      <c r="AM252">
        <v>0</v>
      </c>
      <c r="AN252">
        <f t="shared" si="189"/>
        <v>0</v>
      </c>
      <c r="AO252">
        <v>0</v>
      </c>
      <c r="AP252">
        <f t="shared" si="190"/>
        <v>0</v>
      </c>
      <c r="AQ252">
        <v>0</v>
      </c>
      <c r="AR252">
        <f t="shared" si="191"/>
        <v>0</v>
      </c>
      <c r="AS252">
        <v>0</v>
      </c>
      <c r="AT252">
        <f t="shared" si="192"/>
        <v>0</v>
      </c>
      <c r="AU252">
        <v>0</v>
      </c>
      <c r="AV252">
        <f t="shared" si="193"/>
        <v>0</v>
      </c>
      <c r="AW252">
        <v>0</v>
      </c>
      <c r="AX252">
        <f t="shared" si="194"/>
        <v>0</v>
      </c>
      <c r="AY252">
        <v>0</v>
      </c>
      <c r="AZ252">
        <f t="shared" si="195"/>
        <v>0</v>
      </c>
      <c r="BA252">
        <v>0</v>
      </c>
      <c r="BB252">
        <f t="shared" si="196"/>
        <v>0</v>
      </c>
      <c r="BC252">
        <v>0</v>
      </c>
      <c r="BD252">
        <f t="shared" si="197"/>
        <v>0</v>
      </c>
      <c r="BE252">
        <v>0</v>
      </c>
      <c r="BF252">
        <f t="shared" si="198"/>
        <v>0</v>
      </c>
      <c r="BG252">
        <v>0</v>
      </c>
      <c r="BH252">
        <f t="shared" si="199"/>
        <v>0</v>
      </c>
      <c r="BI252">
        <v>0</v>
      </c>
      <c r="BJ252">
        <f t="shared" si="200"/>
        <v>0</v>
      </c>
      <c r="BK252">
        <v>0</v>
      </c>
      <c r="BL252">
        <f t="shared" si="201"/>
        <v>0</v>
      </c>
      <c r="BM252">
        <v>0</v>
      </c>
      <c r="BN252">
        <f t="shared" si="202"/>
        <v>0</v>
      </c>
      <c r="BO252">
        <v>0</v>
      </c>
      <c r="BP252">
        <f t="shared" si="203"/>
        <v>0</v>
      </c>
      <c r="BQ252">
        <v>0</v>
      </c>
      <c r="BR252">
        <f t="shared" si="204"/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f t="shared" si="239"/>
        <v>78.599999999999994</v>
      </c>
      <c r="DD252">
        <f t="shared" si="205"/>
        <v>0.85812444071452754</v>
      </c>
      <c r="DE252">
        <v>21.4</v>
      </c>
      <c r="DF252">
        <f t="shared" si="206"/>
        <v>0.14187555928547244</v>
      </c>
      <c r="DG252">
        <v>0</v>
      </c>
      <c r="DH252">
        <f t="shared" si="207"/>
        <v>0</v>
      </c>
      <c r="DI252">
        <v>0</v>
      </c>
      <c r="DJ252">
        <f t="shared" si="208"/>
        <v>0</v>
      </c>
      <c r="DK252">
        <v>0</v>
      </c>
      <c r="DL252">
        <f t="shared" si="209"/>
        <v>0</v>
      </c>
      <c r="DM252">
        <v>0</v>
      </c>
      <c r="DN252">
        <f t="shared" si="210"/>
        <v>0</v>
      </c>
      <c r="DO252">
        <v>0</v>
      </c>
      <c r="DP252">
        <f t="shared" si="211"/>
        <v>0</v>
      </c>
      <c r="DQ252">
        <v>0</v>
      </c>
      <c r="DR252">
        <f t="shared" si="212"/>
        <v>0</v>
      </c>
      <c r="DS252">
        <v>0</v>
      </c>
      <c r="DT252">
        <f t="shared" si="213"/>
        <v>0</v>
      </c>
      <c r="DU252">
        <v>0</v>
      </c>
      <c r="DV252">
        <f t="shared" si="214"/>
        <v>0</v>
      </c>
      <c r="DW252">
        <v>0</v>
      </c>
      <c r="DX252">
        <f t="shared" si="215"/>
        <v>0</v>
      </c>
      <c r="DY252">
        <v>0</v>
      </c>
      <c r="DZ252">
        <f t="shared" si="216"/>
        <v>0</v>
      </c>
      <c r="EA252">
        <v>0</v>
      </c>
      <c r="EB252">
        <f t="shared" si="217"/>
        <v>0</v>
      </c>
      <c r="EC252">
        <v>0</v>
      </c>
      <c r="ED252">
        <f t="shared" si="218"/>
        <v>0</v>
      </c>
      <c r="EE252">
        <v>0</v>
      </c>
      <c r="EF252">
        <f t="shared" si="219"/>
        <v>0</v>
      </c>
      <c r="EG252">
        <v>0</v>
      </c>
      <c r="EH252">
        <f t="shared" si="220"/>
        <v>0</v>
      </c>
      <c r="EI252">
        <v>0</v>
      </c>
      <c r="EJ252">
        <f t="shared" si="221"/>
        <v>0</v>
      </c>
      <c r="EK252">
        <v>0</v>
      </c>
      <c r="EL252">
        <f t="shared" si="222"/>
        <v>0</v>
      </c>
      <c r="EM252">
        <v>0</v>
      </c>
      <c r="EN252">
        <f t="shared" si="223"/>
        <v>0</v>
      </c>
      <c r="EO252">
        <v>0</v>
      </c>
      <c r="EP252">
        <f t="shared" si="224"/>
        <v>0</v>
      </c>
      <c r="EQ252">
        <v>0</v>
      </c>
      <c r="ER252">
        <f t="shared" si="225"/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 t="s">
        <v>645</v>
      </c>
      <c r="FF252" t="s">
        <v>264</v>
      </c>
    </row>
    <row r="253" spans="1:162" x14ac:dyDescent="0.45">
      <c r="A253">
        <v>252</v>
      </c>
      <c r="B253" t="s">
        <v>53</v>
      </c>
      <c r="C253" t="s">
        <v>46</v>
      </c>
      <c r="D253">
        <v>3003</v>
      </c>
      <c r="E253" t="s">
        <v>646</v>
      </c>
      <c r="F253" s="2">
        <v>2</v>
      </c>
      <c r="G253">
        <f t="shared" si="238"/>
        <v>288.3</v>
      </c>
      <c r="H253">
        <f t="shared" si="237"/>
        <v>933</v>
      </c>
      <c r="I253">
        <v>298</v>
      </c>
      <c r="J253" s="2">
        <f t="shared" si="226"/>
        <v>0.31939978563772775</v>
      </c>
      <c r="K253">
        <f>5*10^-3</f>
        <v>5.0000000000000001E-3</v>
      </c>
      <c r="L253" t="s">
        <v>64</v>
      </c>
      <c r="M253">
        <v>0.1</v>
      </c>
      <c r="N253">
        <f t="shared" si="176"/>
        <v>4.2757151934534377E-4</v>
      </c>
      <c r="O253">
        <v>0</v>
      </c>
      <c r="P253">
        <f t="shared" si="177"/>
        <v>0</v>
      </c>
      <c r="Q253">
        <v>0</v>
      </c>
      <c r="R253">
        <f t="shared" si="178"/>
        <v>0</v>
      </c>
      <c r="S253">
        <v>1.25</v>
      </c>
      <c r="T253">
        <f t="shared" si="179"/>
        <v>6.1820733755140371E-3</v>
      </c>
      <c r="U253">
        <v>0</v>
      </c>
      <c r="V253">
        <f t="shared" si="180"/>
        <v>0</v>
      </c>
      <c r="W253">
        <f>100-M253-S253</f>
        <v>98.65</v>
      </c>
      <c r="X253">
        <f t="shared" si="181"/>
        <v>0.99339035510514073</v>
      </c>
      <c r="Y253">
        <v>0</v>
      </c>
      <c r="Z253">
        <f t="shared" si="182"/>
        <v>0</v>
      </c>
      <c r="AA253">
        <v>0</v>
      </c>
      <c r="AB253">
        <f t="shared" si="183"/>
        <v>0</v>
      </c>
      <c r="AC253">
        <v>0</v>
      </c>
      <c r="AD253">
        <f t="shared" si="184"/>
        <v>0</v>
      </c>
      <c r="AE253">
        <v>0</v>
      </c>
      <c r="AF253">
        <f t="shared" si="185"/>
        <v>0</v>
      </c>
      <c r="AG253">
        <v>0</v>
      </c>
      <c r="AH253">
        <f t="shared" si="186"/>
        <v>0</v>
      </c>
      <c r="AI253">
        <v>0</v>
      </c>
      <c r="AJ253">
        <f t="shared" si="187"/>
        <v>0</v>
      </c>
      <c r="AK253">
        <v>0</v>
      </c>
      <c r="AL253">
        <f t="shared" si="188"/>
        <v>0</v>
      </c>
      <c r="AM253">
        <v>0</v>
      </c>
      <c r="AN253">
        <f t="shared" si="189"/>
        <v>0</v>
      </c>
      <c r="AO253">
        <v>0</v>
      </c>
      <c r="AP253">
        <f t="shared" si="190"/>
        <v>0</v>
      </c>
      <c r="AQ253">
        <v>0</v>
      </c>
      <c r="AR253">
        <f t="shared" si="191"/>
        <v>0</v>
      </c>
      <c r="AS253">
        <v>0</v>
      </c>
      <c r="AT253">
        <f t="shared" si="192"/>
        <v>0</v>
      </c>
      <c r="AU253">
        <v>0</v>
      </c>
      <c r="AV253">
        <f t="shared" si="193"/>
        <v>0</v>
      </c>
      <c r="AW253">
        <v>0</v>
      </c>
      <c r="AX253">
        <f t="shared" si="194"/>
        <v>0</v>
      </c>
      <c r="AY253">
        <v>0</v>
      </c>
      <c r="AZ253">
        <f t="shared" si="195"/>
        <v>0</v>
      </c>
      <c r="BA253">
        <v>0</v>
      </c>
      <c r="BB253">
        <f t="shared" si="196"/>
        <v>0</v>
      </c>
      <c r="BC253">
        <v>0</v>
      </c>
      <c r="BD253">
        <f t="shared" si="197"/>
        <v>0</v>
      </c>
      <c r="BE253">
        <v>0</v>
      </c>
      <c r="BF253">
        <f t="shared" si="198"/>
        <v>0</v>
      </c>
      <c r="BG253">
        <v>0</v>
      </c>
      <c r="BH253">
        <f t="shared" si="199"/>
        <v>0</v>
      </c>
      <c r="BI253">
        <v>0</v>
      </c>
      <c r="BJ253">
        <f t="shared" si="200"/>
        <v>0</v>
      </c>
      <c r="BK253">
        <v>0</v>
      </c>
      <c r="BL253">
        <f t="shared" si="201"/>
        <v>0</v>
      </c>
      <c r="BM253">
        <v>0</v>
      </c>
      <c r="BN253">
        <f t="shared" si="202"/>
        <v>0</v>
      </c>
      <c r="BO253">
        <v>0</v>
      </c>
      <c r="BP253">
        <f t="shared" si="203"/>
        <v>0</v>
      </c>
      <c r="BQ253">
        <v>0</v>
      </c>
      <c r="BR253">
        <f t="shared" si="204"/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f t="shared" si="239"/>
        <v>78.599999999999994</v>
      </c>
      <c r="DD253">
        <f t="shared" si="205"/>
        <v>0.85812444071452754</v>
      </c>
      <c r="DE253">
        <v>21.4</v>
      </c>
      <c r="DF253">
        <f t="shared" si="206"/>
        <v>0.14187555928547244</v>
      </c>
      <c r="DG253">
        <v>0</v>
      </c>
      <c r="DH253">
        <f t="shared" si="207"/>
        <v>0</v>
      </c>
      <c r="DI253">
        <v>0</v>
      </c>
      <c r="DJ253">
        <f t="shared" si="208"/>
        <v>0</v>
      </c>
      <c r="DK253">
        <v>0</v>
      </c>
      <c r="DL253">
        <f t="shared" si="209"/>
        <v>0</v>
      </c>
      <c r="DM253">
        <v>0</v>
      </c>
      <c r="DN253">
        <f t="shared" si="210"/>
        <v>0</v>
      </c>
      <c r="DO253">
        <v>0</v>
      </c>
      <c r="DP253">
        <f t="shared" si="211"/>
        <v>0</v>
      </c>
      <c r="DQ253">
        <v>0</v>
      </c>
      <c r="DR253">
        <f t="shared" si="212"/>
        <v>0</v>
      </c>
      <c r="DS253">
        <v>0</v>
      </c>
      <c r="DT253">
        <f t="shared" si="213"/>
        <v>0</v>
      </c>
      <c r="DU253">
        <v>0</v>
      </c>
      <c r="DV253">
        <f t="shared" si="214"/>
        <v>0</v>
      </c>
      <c r="DW253">
        <v>0</v>
      </c>
      <c r="DX253">
        <f t="shared" si="215"/>
        <v>0</v>
      </c>
      <c r="DY253">
        <v>0</v>
      </c>
      <c r="DZ253">
        <f t="shared" si="216"/>
        <v>0</v>
      </c>
      <c r="EA253">
        <v>0</v>
      </c>
      <c r="EB253">
        <f t="shared" si="217"/>
        <v>0</v>
      </c>
      <c r="EC253">
        <v>0</v>
      </c>
      <c r="ED253">
        <f t="shared" si="218"/>
        <v>0</v>
      </c>
      <c r="EE253">
        <v>0</v>
      </c>
      <c r="EF253">
        <f t="shared" si="219"/>
        <v>0</v>
      </c>
      <c r="EG253">
        <v>0</v>
      </c>
      <c r="EH253">
        <f t="shared" si="220"/>
        <v>0</v>
      </c>
      <c r="EI253">
        <v>0</v>
      </c>
      <c r="EJ253">
        <f t="shared" si="221"/>
        <v>0</v>
      </c>
      <c r="EK253">
        <v>0</v>
      </c>
      <c r="EL253">
        <f t="shared" si="222"/>
        <v>0</v>
      </c>
      <c r="EM253">
        <v>0</v>
      </c>
      <c r="EN253">
        <f t="shared" si="223"/>
        <v>0</v>
      </c>
      <c r="EO253">
        <v>0</v>
      </c>
      <c r="EP253">
        <f t="shared" si="224"/>
        <v>0</v>
      </c>
      <c r="EQ253">
        <v>0</v>
      </c>
      <c r="ER253">
        <f t="shared" si="225"/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 t="s">
        <v>645</v>
      </c>
      <c r="FF253" t="s">
        <v>264</v>
      </c>
    </row>
    <row r="254" spans="1:162" x14ac:dyDescent="0.45">
      <c r="A254">
        <v>253</v>
      </c>
      <c r="B254" t="s">
        <v>53</v>
      </c>
      <c r="C254" t="s">
        <v>46</v>
      </c>
      <c r="D254">
        <v>3003</v>
      </c>
      <c r="E254" t="s">
        <v>646</v>
      </c>
      <c r="F254" s="2">
        <v>2</v>
      </c>
      <c r="G254">
        <f t="shared" si="238"/>
        <v>288.3</v>
      </c>
      <c r="H254">
        <f t="shared" si="237"/>
        <v>933</v>
      </c>
      <c r="I254">
        <v>298</v>
      </c>
      <c r="J254" s="2">
        <f t="shared" si="226"/>
        <v>0.31939978563772775</v>
      </c>
      <c r="K254">
        <v>5.0000000000000001E-4</v>
      </c>
      <c r="L254" t="s">
        <v>64</v>
      </c>
      <c r="M254">
        <v>0.1</v>
      </c>
      <c r="N254">
        <f t="shared" si="176"/>
        <v>4.2757151934534377E-4</v>
      </c>
      <c r="O254">
        <v>0</v>
      </c>
      <c r="P254">
        <f t="shared" si="177"/>
        <v>0</v>
      </c>
      <c r="Q254">
        <v>0</v>
      </c>
      <c r="R254">
        <f t="shared" si="178"/>
        <v>0</v>
      </c>
      <c r="S254">
        <v>1.25</v>
      </c>
      <c r="T254">
        <f t="shared" si="179"/>
        <v>6.1820733755140371E-3</v>
      </c>
      <c r="U254">
        <v>0</v>
      </c>
      <c r="V254">
        <f t="shared" si="180"/>
        <v>0</v>
      </c>
      <c r="W254">
        <f>100-M254-S254</f>
        <v>98.65</v>
      </c>
      <c r="X254">
        <f t="shared" si="181"/>
        <v>0.99339035510514073</v>
      </c>
      <c r="Y254">
        <v>0</v>
      </c>
      <c r="Z254">
        <f t="shared" si="182"/>
        <v>0</v>
      </c>
      <c r="AA254">
        <v>0</v>
      </c>
      <c r="AB254">
        <f t="shared" si="183"/>
        <v>0</v>
      </c>
      <c r="AC254">
        <v>0</v>
      </c>
      <c r="AD254">
        <f t="shared" si="184"/>
        <v>0</v>
      </c>
      <c r="AE254">
        <v>0</v>
      </c>
      <c r="AF254">
        <f t="shared" si="185"/>
        <v>0</v>
      </c>
      <c r="AG254">
        <v>0</v>
      </c>
      <c r="AH254">
        <f t="shared" si="186"/>
        <v>0</v>
      </c>
      <c r="AI254">
        <v>0</v>
      </c>
      <c r="AJ254">
        <f t="shared" si="187"/>
        <v>0</v>
      </c>
      <c r="AK254">
        <v>0</v>
      </c>
      <c r="AL254">
        <f t="shared" si="188"/>
        <v>0</v>
      </c>
      <c r="AM254">
        <v>0</v>
      </c>
      <c r="AN254">
        <f t="shared" si="189"/>
        <v>0</v>
      </c>
      <c r="AO254">
        <v>0</v>
      </c>
      <c r="AP254">
        <f t="shared" si="190"/>
        <v>0</v>
      </c>
      <c r="AQ254">
        <v>0</v>
      </c>
      <c r="AR254">
        <f t="shared" si="191"/>
        <v>0</v>
      </c>
      <c r="AS254">
        <v>0</v>
      </c>
      <c r="AT254">
        <f t="shared" si="192"/>
        <v>0</v>
      </c>
      <c r="AU254">
        <v>0</v>
      </c>
      <c r="AV254">
        <f t="shared" si="193"/>
        <v>0</v>
      </c>
      <c r="AW254">
        <v>0</v>
      </c>
      <c r="AX254">
        <f t="shared" si="194"/>
        <v>0</v>
      </c>
      <c r="AY254">
        <v>0</v>
      </c>
      <c r="AZ254">
        <f t="shared" si="195"/>
        <v>0</v>
      </c>
      <c r="BA254">
        <v>0</v>
      </c>
      <c r="BB254">
        <f t="shared" si="196"/>
        <v>0</v>
      </c>
      <c r="BC254">
        <v>0</v>
      </c>
      <c r="BD254">
        <f t="shared" si="197"/>
        <v>0</v>
      </c>
      <c r="BE254">
        <v>0</v>
      </c>
      <c r="BF254">
        <f t="shared" si="198"/>
        <v>0</v>
      </c>
      <c r="BG254">
        <v>0</v>
      </c>
      <c r="BH254">
        <f t="shared" si="199"/>
        <v>0</v>
      </c>
      <c r="BI254">
        <v>0</v>
      </c>
      <c r="BJ254">
        <f t="shared" si="200"/>
        <v>0</v>
      </c>
      <c r="BK254">
        <v>0</v>
      </c>
      <c r="BL254">
        <f t="shared" si="201"/>
        <v>0</v>
      </c>
      <c r="BM254">
        <v>0</v>
      </c>
      <c r="BN254">
        <f t="shared" si="202"/>
        <v>0</v>
      </c>
      <c r="BO254">
        <v>0</v>
      </c>
      <c r="BP254">
        <f t="shared" si="203"/>
        <v>0</v>
      </c>
      <c r="BQ254">
        <v>0</v>
      </c>
      <c r="BR254">
        <f t="shared" si="204"/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f t="shared" si="239"/>
        <v>78.599999999999994</v>
      </c>
      <c r="DD254">
        <f t="shared" si="205"/>
        <v>0.85812444071452754</v>
      </c>
      <c r="DE254">
        <v>21.4</v>
      </c>
      <c r="DF254">
        <f t="shared" si="206"/>
        <v>0.14187555928547244</v>
      </c>
      <c r="DG254">
        <v>0</v>
      </c>
      <c r="DH254">
        <f t="shared" si="207"/>
        <v>0</v>
      </c>
      <c r="DI254">
        <v>0</v>
      </c>
      <c r="DJ254">
        <f t="shared" si="208"/>
        <v>0</v>
      </c>
      <c r="DK254">
        <v>0</v>
      </c>
      <c r="DL254">
        <f t="shared" si="209"/>
        <v>0</v>
      </c>
      <c r="DM254">
        <v>0</v>
      </c>
      <c r="DN254">
        <f t="shared" si="210"/>
        <v>0</v>
      </c>
      <c r="DO254">
        <v>0</v>
      </c>
      <c r="DP254">
        <f t="shared" si="211"/>
        <v>0</v>
      </c>
      <c r="DQ254">
        <v>0</v>
      </c>
      <c r="DR254">
        <f t="shared" si="212"/>
        <v>0</v>
      </c>
      <c r="DS254">
        <v>0</v>
      </c>
      <c r="DT254">
        <f t="shared" si="213"/>
        <v>0</v>
      </c>
      <c r="DU254">
        <v>0</v>
      </c>
      <c r="DV254">
        <f t="shared" si="214"/>
        <v>0</v>
      </c>
      <c r="DW254">
        <v>0</v>
      </c>
      <c r="DX254">
        <f t="shared" si="215"/>
        <v>0</v>
      </c>
      <c r="DY254">
        <v>0</v>
      </c>
      <c r="DZ254">
        <f t="shared" si="216"/>
        <v>0</v>
      </c>
      <c r="EA254">
        <v>0</v>
      </c>
      <c r="EB254">
        <f t="shared" si="217"/>
        <v>0</v>
      </c>
      <c r="EC254">
        <v>0</v>
      </c>
      <c r="ED254">
        <f t="shared" si="218"/>
        <v>0</v>
      </c>
      <c r="EE254">
        <v>0</v>
      </c>
      <c r="EF254">
        <f t="shared" si="219"/>
        <v>0</v>
      </c>
      <c r="EG254">
        <v>0</v>
      </c>
      <c r="EH254">
        <f t="shared" si="220"/>
        <v>0</v>
      </c>
      <c r="EI254">
        <v>0</v>
      </c>
      <c r="EJ254">
        <f t="shared" si="221"/>
        <v>0</v>
      </c>
      <c r="EK254">
        <v>0</v>
      </c>
      <c r="EL254">
        <f t="shared" si="222"/>
        <v>0</v>
      </c>
      <c r="EM254">
        <v>0</v>
      </c>
      <c r="EN254">
        <f t="shared" si="223"/>
        <v>0</v>
      </c>
      <c r="EO254">
        <v>0</v>
      </c>
      <c r="EP254">
        <f t="shared" si="224"/>
        <v>0</v>
      </c>
      <c r="EQ254">
        <v>0</v>
      </c>
      <c r="ER254">
        <f t="shared" si="225"/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 t="s">
        <v>645</v>
      </c>
      <c r="FF254" t="s">
        <v>264</v>
      </c>
    </row>
    <row r="255" spans="1:162" x14ac:dyDescent="0.45">
      <c r="A255">
        <v>254</v>
      </c>
      <c r="B255" t="s">
        <v>33</v>
      </c>
      <c r="C255" t="s">
        <v>46</v>
      </c>
      <c r="D255">
        <v>688</v>
      </c>
      <c r="E255" t="s">
        <v>647</v>
      </c>
      <c r="F255" s="2">
        <v>0</v>
      </c>
      <c r="G255">
        <f t="shared" si="238"/>
        <v>288.3</v>
      </c>
      <c r="H255">
        <f>900+273</f>
        <v>1173</v>
      </c>
      <c r="I255">
        <v>298</v>
      </c>
      <c r="J255" s="2">
        <f t="shared" si="226"/>
        <v>0.25404944586530265</v>
      </c>
      <c r="K255">
        <f>2*10^-2</f>
        <v>0.02</v>
      </c>
      <c r="L255" t="s">
        <v>64</v>
      </c>
      <c r="M255">
        <f>100-O255-W255-0.4</f>
        <v>73.3</v>
      </c>
      <c r="N255">
        <f t="shared" si="176"/>
        <v>0.7057941346542812</v>
      </c>
      <c r="O255">
        <v>23</v>
      </c>
      <c r="P255">
        <f t="shared" si="177"/>
        <v>0.21521809720062288</v>
      </c>
      <c r="Q255">
        <v>0</v>
      </c>
      <c r="R255">
        <f t="shared" si="178"/>
        <v>0</v>
      </c>
      <c r="S255">
        <v>0</v>
      </c>
      <c r="T255">
        <f t="shared" si="179"/>
        <v>0</v>
      </c>
      <c r="U255">
        <v>0</v>
      </c>
      <c r="V255">
        <f t="shared" si="180"/>
        <v>0</v>
      </c>
      <c r="W255">
        <v>3.3</v>
      </c>
      <c r="X255">
        <f t="shared" si="181"/>
        <v>7.4834539516893409E-2</v>
      </c>
      <c r="Y255">
        <v>0</v>
      </c>
      <c r="Z255">
        <f t="shared" si="182"/>
        <v>0</v>
      </c>
      <c r="AA255">
        <v>0</v>
      </c>
      <c r="AB255">
        <f t="shared" si="183"/>
        <v>0</v>
      </c>
      <c r="AC255">
        <v>0</v>
      </c>
      <c r="AD255">
        <f t="shared" si="184"/>
        <v>0</v>
      </c>
      <c r="AE255">
        <v>0</v>
      </c>
      <c r="AF255">
        <f t="shared" si="185"/>
        <v>0</v>
      </c>
      <c r="AG255">
        <v>0</v>
      </c>
      <c r="AH255">
        <f t="shared" si="186"/>
        <v>0</v>
      </c>
      <c r="AI255">
        <v>0</v>
      </c>
      <c r="AJ255">
        <f t="shared" si="187"/>
        <v>0</v>
      </c>
      <c r="AK255">
        <v>0</v>
      </c>
      <c r="AL255">
        <f t="shared" si="188"/>
        <v>0</v>
      </c>
      <c r="AM255">
        <v>0</v>
      </c>
      <c r="AN255">
        <f t="shared" si="189"/>
        <v>0</v>
      </c>
      <c r="AO255">
        <v>0</v>
      </c>
      <c r="AP255">
        <f t="shared" si="190"/>
        <v>0</v>
      </c>
      <c r="AQ255">
        <v>0</v>
      </c>
      <c r="AR255">
        <f t="shared" si="191"/>
        <v>0</v>
      </c>
      <c r="AS255">
        <v>0</v>
      </c>
      <c r="AT255">
        <f t="shared" si="192"/>
        <v>0</v>
      </c>
      <c r="AU255">
        <v>0</v>
      </c>
      <c r="AV255">
        <f t="shared" si="193"/>
        <v>0</v>
      </c>
      <c r="AW255">
        <v>0</v>
      </c>
      <c r="AX255">
        <f t="shared" si="194"/>
        <v>0</v>
      </c>
      <c r="AY255">
        <v>0</v>
      </c>
      <c r="AZ255">
        <f t="shared" si="195"/>
        <v>0</v>
      </c>
      <c r="BA255">
        <v>0</v>
      </c>
      <c r="BB255">
        <f t="shared" si="196"/>
        <v>0</v>
      </c>
      <c r="BC255">
        <v>0.4</v>
      </c>
      <c r="BD255">
        <f t="shared" si="197"/>
        <v>4.1532286282025778E-3</v>
      </c>
      <c r="BE255">
        <v>0</v>
      </c>
      <c r="BF255">
        <f t="shared" si="198"/>
        <v>0</v>
      </c>
      <c r="BG255">
        <v>0</v>
      </c>
      <c r="BH255">
        <f t="shared" si="199"/>
        <v>0</v>
      </c>
      <c r="BI255">
        <v>0</v>
      </c>
      <c r="BJ255">
        <f t="shared" si="200"/>
        <v>0</v>
      </c>
      <c r="BK255">
        <v>0</v>
      </c>
      <c r="BL255">
        <f t="shared" si="201"/>
        <v>0</v>
      </c>
      <c r="BM255">
        <v>0</v>
      </c>
      <c r="BN255">
        <f t="shared" si="202"/>
        <v>0</v>
      </c>
      <c r="BO255">
        <v>0</v>
      </c>
      <c r="BP255">
        <f t="shared" si="203"/>
        <v>0</v>
      </c>
      <c r="BQ255">
        <v>0</v>
      </c>
      <c r="BR255">
        <f t="shared" si="204"/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f t="shared" si="239"/>
        <v>78.599999999999994</v>
      </c>
      <c r="DD255">
        <f t="shared" si="205"/>
        <v>0.85812444071452754</v>
      </c>
      <c r="DE255">
        <v>21.4</v>
      </c>
      <c r="DF255">
        <f t="shared" si="206"/>
        <v>0.14187555928547244</v>
      </c>
      <c r="DG255">
        <v>0</v>
      </c>
      <c r="DH255">
        <f t="shared" si="207"/>
        <v>0</v>
      </c>
      <c r="DI255">
        <v>0</v>
      </c>
      <c r="DJ255">
        <f t="shared" si="208"/>
        <v>0</v>
      </c>
      <c r="DK255">
        <v>0</v>
      </c>
      <c r="DL255">
        <f t="shared" si="209"/>
        <v>0</v>
      </c>
      <c r="DM255">
        <v>0</v>
      </c>
      <c r="DN255">
        <f t="shared" si="210"/>
        <v>0</v>
      </c>
      <c r="DO255">
        <v>0</v>
      </c>
      <c r="DP255">
        <f t="shared" si="211"/>
        <v>0</v>
      </c>
      <c r="DQ255">
        <v>0</v>
      </c>
      <c r="DR255">
        <f t="shared" si="212"/>
        <v>0</v>
      </c>
      <c r="DS255">
        <v>0</v>
      </c>
      <c r="DT255">
        <f t="shared" si="213"/>
        <v>0</v>
      </c>
      <c r="DU255">
        <v>0</v>
      </c>
      <c r="DV255">
        <f t="shared" si="214"/>
        <v>0</v>
      </c>
      <c r="DW255">
        <v>0</v>
      </c>
      <c r="DX255">
        <f t="shared" si="215"/>
        <v>0</v>
      </c>
      <c r="DY255">
        <v>0</v>
      </c>
      <c r="DZ255">
        <f t="shared" si="216"/>
        <v>0</v>
      </c>
      <c r="EA255">
        <v>0</v>
      </c>
      <c r="EB255">
        <f t="shared" si="217"/>
        <v>0</v>
      </c>
      <c r="EC255">
        <v>0</v>
      </c>
      <c r="ED255">
        <f t="shared" si="218"/>
        <v>0</v>
      </c>
      <c r="EE255">
        <v>0</v>
      </c>
      <c r="EF255">
        <f t="shared" si="219"/>
        <v>0</v>
      </c>
      <c r="EG255">
        <v>0</v>
      </c>
      <c r="EH255">
        <f t="shared" si="220"/>
        <v>0</v>
      </c>
      <c r="EI255">
        <v>0</v>
      </c>
      <c r="EJ255">
        <f t="shared" si="221"/>
        <v>0</v>
      </c>
      <c r="EK255">
        <v>0</v>
      </c>
      <c r="EL255">
        <f t="shared" si="222"/>
        <v>0</v>
      </c>
      <c r="EM255">
        <v>0</v>
      </c>
      <c r="EN255">
        <f t="shared" si="223"/>
        <v>0</v>
      </c>
      <c r="EO255">
        <v>0</v>
      </c>
      <c r="EP255">
        <f t="shared" si="224"/>
        <v>0</v>
      </c>
      <c r="EQ255">
        <v>0</v>
      </c>
      <c r="ER255">
        <f t="shared" si="225"/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 t="s">
        <v>645</v>
      </c>
      <c r="FF255" t="s">
        <v>264</v>
      </c>
    </row>
    <row r="256" spans="1:162" x14ac:dyDescent="0.45">
      <c r="A256">
        <v>255</v>
      </c>
      <c r="B256" t="s">
        <v>33</v>
      </c>
      <c r="C256" t="s">
        <v>46</v>
      </c>
      <c r="D256">
        <v>688</v>
      </c>
      <c r="E256" t="s">
        <v>647</v>
      </c>
      <c r="F256" s="2">
        <v>0</v>
      </c>
      <c r="G256">
        <f t="shared" si="238"/>
        <v>288.3</v>
      </c>
      <c r="H256">
        <f t="shared" ref="H256:H262" si="240">900+273</f>
        <v>1173</v>
      </c>
      <c r="I256">
        <v>298</v>
      </c>
      <c r="J256" s="2">
        <f t="shared" si="226"/>
        <v>0.25404944586530265</v>
      </c>
      <c r="K256">
        <f>5*10^-3</f>
        <v>5.0000000000000001E-3</v>
      </c>
      <c r="L256" t="s">
        <v>64</v>
      </c>
      <c r="M256">
        <f>100-O256-W256-0.4</f>
        <v>73.3</v>
      </c>
      <c r="N256">
        <f t="shared" si="176"/>
        <v>0.7057941346542812</v>
      </c>
      <c r="O256">
        <v>23</v>
      </c>
      <c r="P256">
        <f t="shared" si="177"/>
        <v>0.21521809720062288</v>
      </c>
      <c r="Q256">
        <v>0</v>
      </c>
      <c r="R256">
        <f t="shared" si="178"/>
        <v>0</v>
      </c>
      <c r="S256">
        <v>0</v>
      </c>
      <c r="T256">
        <f t="shared" si="179"/>
        <v>0</v>
      </c>
      <c r="U256">
        <v>0</v>
      </c>
      <c r="V256">
        <f t="shared" si="180"/>
        <v>0</v>
      </c>
      <c r="W256">
        <v>3.3</v>
      </c>
      <c r="X256">
        <f t="shared" si="181"/>
        <v>7.4834539516893409E-2</v>
      </c>
      <c r="Y256">
        <v>0</v>
      </c>
      <c r="Z256">
        <f t="shared" si="182"/>
        <v>0</v>
      </c>
      <c r="AA256">
        <v>0</v>
      </c>
      <c r="AB256">
        <f t="shared" si="183"/>
        <v>0</v>
      </c>
      <c r="AC256">
        <v>0</v>
      </c>
      <c r="AD256">
        <f t="shared" si="184"/>
        <v>0</v>
      </c>
      <c r="AE256">
        <v>0</v>
      </c>
      <c r="AF256">
        <f t="shared" si="185"/>
        <v>0</v>
      </c>
      <c r="AG256">
        <v>0</v>
      </c>
      <c r="AH256">
        <f t="shared" si="186"/>
        <v>0</v>
      </c>
      <c r="AI256">
        <v>0</v>
      </c>
      <c r="AJ256">
        <f t="shared" si="187"/>
        <v>0</v>
      </c>
      <c r="AK256">
        <v>0</v>
      </c>
      <c r="AL256">
        <f t="shared" si="188"/>
        <v>0</v>
      </c>
      <c r="AM256">
        <v>0</v>
      </c>
      <c r="AN256">
        <f t="shared" si="189"/>
        <v>0</v>
      </c>
      <c r="AO256">
        <v>0</v>
      </c>
      <c r="AP256">
        <f t="shared" si="190"/>
        <v>0</v>
      </c>
      <c r="AQ256">
        <v>0</v>
      </c>
      <c r="AR256">
        <f t="shared" si="191"/>
        <v>0</v>
      </c>
      <c r="AS256">
        <v>0</v>
      </c>
      <c r="AT256">
        <f t="shared" si="192"/>
        <v>0</v>
      </c>
      <c r="AU256">
        <v>0</v>
      </c>
      <c r="AV256">
        <f t="shared" si="193"/>
        <v>0</v>
      </c>
      <c r="AW256">
        <v>0</v>
      </c>
      <c r="AX256">
        <f t="shared" si="194"/>
        <v>0</v>
      </c>
      <c r="AY256">
        <v>0</v>
      </c>
      <c r="AZ256">
        <f t="shared" si="195"/>
        <v>0</v>
      </c>
      <c r="BA256">
        <v>0</v>
      </c>
      <c r="BB256">
        <f t="shared" si="196"/>
        <v>0</v>
      </c>
      <c r="BC256">
        <v>0.4</v>
      </c>
      <c r="BD256">
        <f t="shared" si="197"/>
        <v>4.1532286282025778E-3</v>
      </c>
      <c r="BE256">
        <v>0</v>
      </c>
      <c r="BF256">
        <f t="shared" si="198"/>
        <v>0</v>
      </c>
      <c r="BG256">
        <v>0</v>
      </c>
      <c r="BH256">
        <f t="shared" si="199"/>
        <v>0</v>
      </c>
      <c r="BI256">
        <v>0</v>
      </c>
      <c r="BJ256">
        <f t="shared" si="200"/>
        <v>0</v>
      </c>
      <c r="BK256">
        <v>0</v>
      </c>
      <c r="BL256">
        <f t="shared" si="201"/>
        <v>0</v>
      </c>
      <c r="BM256">
        <v>0</v>
      </c>
      <c r="BN256">
        <f t="shared" si="202"/>
        <v>0</v>
      </c>
      <c r="BO256">
        <v>0</v>
      </c>
      <c r="BP256">
        <f t="shared" si="203"/>
        <v>0</v>
      </c>
      <c r="BQ256">
        <v>0</v>
      </c>
      <c r="BR256">
        <f t="shared" si="204"/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f t="shared" si="239"/>
        <v>78.599999999999994</v>
      </c>
      <c r="DD256">
        <f t="shared" si="205"/>
        <v>0.85812444071452754</v>
      </c>
      <c r="DE256">
        <v>21.4</v>
      </c>
      <c r="DF256">
        <f t="shared" si="206"/>
        <v>0.14187555928547244</v>
      </c>
      <c r="DG256">
        <v>0</v>
      </c>
      <c r="DH256">
        <f t="shared" si="207"/>
        <v>0</v>
      </c>
      <c r="DI256">
        <v>0</v>
      </c>
      <c r="DJ256">
        <f t="shared" si="208"/>
        <v>0</v>
      </c>
      <c r="DK256">
        <v>0</v>
      </c>
      <c r="DL256">
        <f t="shared" si="209"/>
        <v>0</v>
      </c>
      <c r="DM256">
        <v>0</v>
      </c>
      <c r="DN256">
        <f t="shared" si="210"/>
        <v>0</v>
      </c>
      <c r="DO256">
        <v>0</v>
      </c>
      <c r="DP256">
        <f t="shared" si="211"/>
        <v>0</v>
      </c>
      <c r="DQ256">
        <v>0</v>
      </c>
      <c r="DR256">
        <f t="shared" si="212"/>
        <v>0</v>
      </c>
      <c r="DS256">
        <v>0</v>
      </c>
      <c r="DT256">
        <f t="shared" si="213"/>
        <v>0</v>
      </c>
      <c r="DU256">
        <v>0</v>
      </c>
      <c r="DV256">
        <f t="shared" si="214"/>
        <v>0</v>
      </c>
      <c r="DW256">
        <v>0</v>
      </c>
      <c r="DX256">
        <f t="shared" si="215"/>
        <v>0</v>
      </c>
      <c r="DY256">
        <v>0</v>
      </c>
      <c r="DZ256">
        <f t="shared" si="216"/>
        <v>0</v>
      </c>
      <c r="EA256">
        <v>0</v>
      </c>
      <c r="EB256">
        <f t="shared" si="217"/>
        <v>0</v>
      </c>
      <c r="EC256">
        <v>0</v>
      </c>
      <c r="ED256">
        <f t="shared" si="218"/>
        <v>0</v>
      </c>
      <c r="EE256">
        <v>0</v>
      </c>
      <c r="EF256">
        <f t="shared" si="219"/>
        <v>0</v>
      </c>
      <c r="EG256">
        <v>0</v>
      </c>
      <c r="EH256">
        <f t="shared" si="220"/>
        <v>0</v>
      </c>
      <c r="EI256">
        <v>0</v>
      </c>
      <c r="EJ256">
        <f t="shared" si="221"/>
        <v>0</v>
      </c>
      <c r="EK256">
        <v>0</v>
      </c>
      <c r="EL256">
        <f t="shared" si="222"/>
        <v>0</v>
      </c>
      <c r="EM256">
        <v>0</v>
      </c>
      <c r="EN256">
        <f t="shared" si="223"/>
        <v>0</v>
      </c>
      <c r="EO256">
        <v>0</v>
      </c>
      <c r="EP256">
        <f t="shared" si="224"/>
        <v>0</v>
      </c>
      <c r="EQ256">
        <v>0</v>
      </c>
      <c r="ER256">
        <f t="shared" si="225"/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 t="s">
        <v>645</v>
      </c>
      <c r="FF256" t="s">
        <v>264</v>
      </c>
    </row>
    <row r="257" spans="1:162" x14ac:dyDescent="0.45">
      <c r="A257">
        <v>256</v>
      </c>
      <c r="B257" t="s">
        <v>33</v>
      </c>
      <c r="C257" t="s">
        <v>46</v>
      </c>
      <c r="D257">
        <v>688</v>
      </c>
      <c r="E257" t="s">
        <v>647</v>
      </c>
      <c r="F257" s="2">
        <v>0</v>
      </c>
      <c r="G257">
        <f t="shared" si="238"/>
        <v>288.3</v>
      </c>
      <c r="H257">
        <f t="shared" si="240"/>
        <v>1173</v>
      </c>
      <c r="I257">
        <v>298</v>
      </c>
      <c r="J257" s="2">
        <f t="shared" si="226"/>
        <v>0.25404944586530265</v>
      </c>
      <c r="K257">
        <v>5.0000000000000001E-4</v>
      </c>
      <c r="L257" t="s">
        <v>64</v>
      </c>
      <c r="M257">
        <f>100-O257-W257-0.4</f>
        <v>73.3</v>
      </c>
      <c r="N257">
        <f t="shared" si="176"/>
        <v>0.7057941346542812</v>
      </c>
      <c r="O257">
        <v>23</v>
      </c>
      <c r="P257">
        <f t="shared" si="177"/>
        <v>0.21521809720062288</v>
      </c>
      <c r="Q257">
        <v>0</v>
      </c>
      <c r="R257">
        <f t="shared" si="178"/>
        <v>0</v>
      </c>
      <c r="S257">
        <v>0</v>
      </c>
      <c r="T257">
        <f t="shared" si="179"/>
        <v>0</v>
      </c>
      <c r="U257">
        <v>0</v>
      </c>
      <c r="V257">
        <f t="shared" si="180"/>
        <v>0</v>
      </c>
      <c r="W257">
        <v>3.3</v>
      </c>
      <c r="X257">
        <f t="shared" si="181"/>
        <v>7.4834539516893409E-2</v>
      </c>
      <c r="Y257">
        <v>0</v>
      </c>
      <c r="Z257">
        <f t="shared" si="182"/>
        <v>0</v>
      </c>
      <c r="AA257">
        <v>0</v>
      </c>
      <c r="AB257">
        <f t="shared" si="183"/>
        <v>0</v>
      </c>
      <c r="AC257">
        <v>0</v>
      </c>
      <c r="AD257">
        <f t="shared" si="184"/>
        <v>0</v>
      </c>
      <c r="AE257">
        <v>0</v>
      </c>
      <c r="AF257">
        <f t="shared" si="185"/>
        <v>0</v>
      </c>
      <c r="AG257">
        <v>0</v>
      </c>
      <c r="AH257">
        <f t="shared" si="186"/>
        <v>0</v>
      </c>
      <c r="AI257">
        <v>0</v>
      </c>
      <c r="AJ257">
        <f t="shared" si="187"/>
        <v>0</v>
      </c>
      <c r="AK257">
        <v>0</v>
      </c>
      <c r="AL257">
        <f t="shared" si="188"/>
        <v>0</v>
      </c>
      <c r="AM257">
        <v>0</v>
      </c>
      <c r="AN257">
        <f t="shared" si="189"/>
        <v>0</v>
      </c>
      <c r="AO257">
        <v>0</v>
      </c>
      <c r="AP257">
        <f t="shared" si="190"/>
        <v>0</v>
      </c>
      <c r="AQ257">
        <v>0</v>
      </c>
      <c r="AR257">
        <f t="shared" si="191"/>
        <v>0</v>
      </c>
      <c r="AS257">
        <v>0</v>
      </c>
      <c r="AT257">
        <f t="shared" si="192"/>
        <v>0</v>
      </c>
      <c r="AU257">
        <v>0</v>
      </c>
      <c r="AV257">
        <f t="shared" si="193"/>
        <v>0</v>
      </c>
      <c r="AW257">
        <v>0</v>
      </c>
      <c r="AX257">
        <f t="shared" si="194"/>
        <v>0</v>
      </c>
      <c r="AY257">
        <v>0</v>
      </c>
      <c r="AZ257">
        <f t="shared" si="195"/>
        <v>0</v>
      </c>
      <c r="BA257">
        <v>0</v>
      </c>
      <c r="BB257">
        <f t="shared" si="196"/>
        <v>0</v>
      </c>
      <c r="BC257">
        <v>0.4</v>
      </c>
      <c r="BD257">
        <f t="shared" si="197"/>
        <v>4.1532286282025778E-3</v>
      </c>
      <c r="BE257">
        <v>0</v>
      </c>
      <c r="BF257">
        <f t="shared" si="198"/>
        <v>0</v>
      </c>
      <c r="BG257">
        <v>0</v>
      </c>
      <c r="BH257">
        <f t="shared" si="199"/>
        <v>0</v>
      </c>
      <c r="BI257">
        <v>0</v>
      </c>
      <c r="BJ257">
        <f t="shared" si="200"/>
        <v>0</v>
      </c>
      <c r="BK257">
        <v>0</v>
      </c>
      <c r="BL257">
        <f t="shared" si="201"/>
        <v>0</v>
      </c>
      <c r="BM257">
        <v>0</v>
      </c>
      <c r="BN257">
        <f t="shared" si="202"/>
        <v>0</v>
      </c>
      <c r="BO257">
        <v>0</v>
      </c>
      <c r="BP257">
        <f t="shared" si="203"/>
        <v>0</v>
      </c>
      <c r="BQ257">
        <v>0</v>
      </c>
      <c r="BR257">
        <f t="shared" si="204"/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f t="shared" si="239"/>
        <v>78.599999999999994</v>
      </c>
      <c r="DD257">
        <f t="shared" si="205"/>
        <v>0.85812444071452754</v>
      </c>
      <c r="DE257">
        <v>21.4</v>
      </c>
      <c r="DF257">
        <f t="shared" si="206"/>
        <v>0.14187555928547244</v>
      </c>
      <c r="DG257">
        <v>0</v>
      </c>
      <c r="DH257">
        <f t="shared" si="207"/>
        <v>0</v>
      </c>
      <c r="DI257">
        <v>0</v>
      </c>
      <c r="DJ257">
        <f t="shared" si="208"/>
        <v>0</v>
      </c>
      <c r="DK257">
        <v>0</v>
      </c>
      <c r="DL257">
        <f t="shared" si="209"/>
        <v>0</v>
      </c>
      <c r="DM257">
        <v>0</v>
      </c>
      <c r="DN257">
        <f t="shared" si="210"/>
        <v>0</v>
      </c>
      <c r="DO257">
        <v>0</v>
      </c>
      <c r="DP257">
        <f t="shared" si="211"/>
        <v>0</v>
      </c>
      <c r="DQ257">
        <v>0</v>
      </c>
      <c r="DR257">
        <f t="shared" si="212"/>
        <v>0</v>
      </c>
      <c r="DS257">
        <v>0</v>
      </c>
      <c r="DT257">
        <f t="shared" si="213"/>
        <v>0</v>
      </c>
      <c r="DU257">
        <v>0</v>
      </c>
      <c r="DV257">
        <f t="shared" si="214"/>
        <v>0</v>
      </c>
      <c r="DW257">
        <v>0</v>
      </c>
      <c r="DX257">
        <f t="shared" si="215"/>
        <v>0</v>
      </c>
      <c r="DY257">
        <v>0</v>
      </c>
      <c r="DZ257">
        <f t="shared" si="216"/>
        <v>0</v>
      </c>
      <c r="EA257">
        <v>0</v>
      </c>
      <c r="EB257">
        <f t="shared" si="217"/>
        <v>0</v>
      </c>
      <c r="EC257">
        <v>0</v>
      </c>
      <c r="ED257">
        <f t="shared" si="218"/>
        <v>0</v>
      </c>
      <c r="EE257">
        <v>0</v>
      </c>
      <c r="EF257">
        <f t="shared" si="219"/>
        <v>0</v>
      </c>
      <c r="EG257">
        <v>0</v>
      </c>
      <c r="EH257">
        <f t="shared" si="220"/>
        <v>0</v>
      </c>
      <c r="EI257">
        <v>0</v>
      </c>
      <c r="EJ257">
        <f t="shared" si="221"/>
        <v>0</v>
      </c>
      <c r="EK257">
        <v>0</v>
      </c>
      <c r="EL257">
        <f t="shared" si="222"/>
        <v>0</v>
      </c>
      <c r="EM257">
        <v>0</v>
      </c>
      <c r="EN257">
        <f t="shared" si="223"/>
        <v>0</v>
      </c>
      <c r="EO257">
        <v>0</v>
      </c>
      <c r="EP257">
        <f t="shared" si="224"/>
        <v>0</v>
      </c>
      <c r="EQ257">
        <v>0</v>
      </c>
      <c r="ER257">
        <f t="shared" si="225"/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 t="s">
        <v>645</v>
      </c>
      <c r="FF257" t="s">
        <v>264</v>
      </c>
    </row>
    <row r="258" spans="1:162" x14ac:dyDescent="0.45">
      <c r="A258">
        <v>257</v>
      </c>
      <c r="B258" t="s">
        <v>33</v>
      </c>
      <c r="C258" t="s">
        <v>46</v>
      </c>
      <c r="D258">
        <v>260</v>
      </c>
      <c r="E258" t="s">
        <v>648</v>
      </c>
      <c r="F258" s="2">
        <v>0</v>
      </c>
      <c r="G258">
        <f t="shared" si="238"/>
        <v>288.3</v>
      </c>
      <c r="H258">
        <f t="shared" si="240"/>
        <v>1173</v>
      </c>
      <c r="I258">
        <v>298</v>
      </c>
      <c r="J258" s="2">
        <f t="shared" si="226"/>
        <v>0.25404944586530265</v>
      </c>
      <c r="K258">
        <f>2*10^-2</f>
        <v>0.02</v>
      </c>
      <c r="L258" t="s">
        <v>64</v>
      </c>
      <c r="M258">
        <v>70</v>
      </c>
      <c r="N258">
        <f t="shared" ref="N258:N286" si="241">((M258/100)/FH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0.70597253411642769</v>
      </c>
      <c r="O258">
        <v>30</v>
      </c>
      <c r="P258">
        <f t="shared" ref="P258:P286" si="242">((O258/100)/FJ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0.29402746588357231</v>
      </c>
      <c r="Q258">
        <v>0</v>
      </c>
      <c r="R258">
        <f t="shared" ref="R258:R286" si="243">((Q258/100)/FL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S258">
        <v>0</v>
      </c>
      <c r="T258">
        <f t="shared" ref="T258:T286" si="244">((S258/100)/FN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U258">
        <v>0</v>
      </c>
      <c r="V258">
        <f t="shared" ref="V258:V286" si="245">((U258/100)/FP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W258">
        <v>0</v>
      </c>
      <c r="X258">
        <f t="shared" ref="X258:X286" si="246">((W258/100)/FR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Y258">
        <v>0</v>
      </c>
      <c r="Z258">
        <f t="shared" ref="Z258:Z286" si="247">((Y258/100)/FT$2)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A258">
        <v>0</v>
      </c>
      <c r="AB258">
        <f t="shared" ref="AB258:AB286" si="248">((AA258/100)/FN$13)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C258">
        <v>0</v>
      </c>
      <c r="AD258">
        <f t="shared" ref="AD258:AD286" si="249">((AC258/100)/FH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E258">
        <v>0</v>
      </c>
      <c r="AF258">
        <f t="shared" ref="AF258:AF286" si="250">((AE258/100)/FJ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G258">
        <v>0</v>
      </c>
      <c r="AH258">
        <f t="shared" ref="AH258:AH286" si="251">((AG258/100)/FL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I258">
        <v>0</v>
      </c>
      <c r="AJ258">
        <f t="shared" ref="AJ258:AJ286" si="252">((AI258/100)/FN$6)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K258">
        <v>0</v>
      </c>
      <c r="AL258">
        <f t="shared" ref="AL258:AL286" si="253">((AK258/100)/FH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M258">
        <v>0</v>
      </c>
      <c r="AN258">
        <f t="shared" ref="AN258:AN286" si="254">((AM258/100)/FJ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O258">
        <v>0</v>
      </c>
      <c r="AP258">
        <f t="shared" ref="AP258:AP286" si="255">((AO258/100)/FL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Q258">
        <v>0</v>
      </c>
      <c r="AR258">
        <f t="shared" ref="AR258:AR286" si="256">((AQ258/100)/FH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S258">
        <v>0</v>
      </c>
      <c r="AT258">
        <f t="shared" ref="AT258:AT286" si="257">((AS258/100)/FJ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U258">
        <v>0</v>
      </c>
      <c r="AV258">
        <f t="shared" ref="AV258:AV286" si="258">((AU258/100)/FL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W258">
        <v>0</v>
      </c>
      <c r="AX258">
        <f t="shared" ref="AX258:AX286" si="259">((AW258/100)/FN$16)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AY258">
        <v>0</v>
      </c>
      <c r="AZ258">
        <f t="shared" ref="AZ258:AZ286" si="260">((AY258/100)/FJ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A258">
        <v>0</v>
      </c>
      <c r="BB258">
        <f t="shared" ref="BB258:BB286" si="261">((BA258/100)/FL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C258">
        <v>0</v>
      </c>
      <c r="BD258">
        <f t="shared" ref="BD258:BD286" si="262">((BC258/100)/FN$19)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E258">
        <v>0</v>
      </c>
      <c r="BF258">
        <f t="shared" ref="BF258:BF286" si="263">((BE258/100)/FH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G258">
        <v>0</v>
      </c>
      <c r="BH258">
        <f t="shared" ref="BH258:BH286" si="264">((BG258/100)/FJ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I258">
        <v>0</v>
      </c>
      <c r="BJ258">
        <f t="shared" ref="BJ258:BJ286" si="265">((BI258/100)/FN$25)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K258">
        <v>0</v>
      </c>
      <c r="BL258">
        <f t="shared" ref="BL258:BL286" si="266">((BK258/100)/FH$13)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M258">
        <v>0</v>
      </c>
      <c r="BN258">
        <f t="shared" ref="BN258:BN286" si="267">((BM258/100)/FN$10)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O258">
        <v>0</v>
      </c>
      <c r="BP258">
        <f t="shared" ref="BP258:BP286" si="268">((BO258/100)/FJ$28)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Q258">
        <v>0</v>
      </c>
      <c r="BR258">
        <f t="shared" ref="BR258:BR286" si="269">((BQ258/100)/FL$28)/((AC258/100)/FH$6+(S258/100)/FN$2+(AE258/100)/FJ$6+(AG258/100)/FL$6+(AI258/100)/FN$6+(AK258/100)/FH$10+(AM258/100)/FJ$10+(AO258/100)/FL$10+(Q258/100)/FL$2+(M258/100)/FH$2+(AQ258/100)/FH$16+(AS258/100)/FJ$16+(AU258/100)/FL$16+(AW258/100)/FN$16+(W258/100)/FR$2+(AY258/100)/FJ$19+(BA258/100)/FL$19+(BC258/100)/FN$19+(AA258/100)/FN$13+(BK258/100)/FH$13+(BM258/100)/FN$10+(BE258/100)/FH$25+(BG258/100)/FJ$25+(BI258/100)/FN$25+(BO258/100)/FJ$28+(BQ258/100)/FL$28+(O258/100)/FJ$2+(U258/100)/FP$2+(Y258/100)/FT$2)</f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f t="shared" si="239"/>
        <v>78.599999999999994</v>
      </c>
      <c r="DD258">
        <f t="shared" ref="DD258:DD321" si="270">((DC258/100)/FX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0.85812444071452754</v>
      </c>
      <c r="DE258">
        <v>21.4</v>
      </c>
      <c r="DF258">
        <f t="shared" ref="DF258:DF321" si="271">((DE258/100)/FZ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0.14187555928547244</v>
      </c>
      <c r="DG258">
        <v>0</v>
      </c>
      <c r="DH258">
        <f t="shared" ref="DH258:DH321" si="272">((DG258/100)/GB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I258">
        <v>0</v>
      </c>
      <c r="DJ258">
        <f t="shared" ref="DJ258:DJ321" si="273">((DI258/100)/FJ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K258">
        <v>0</v>
      </c>
      <c r="DL258">
        <f t="shared" ref="DL258:DL321" si="274">((DK258/100)/FN$10)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M258">
        <v>0</v>
      </c>
      <c r="DN258">
        <f t="shared" ref="DN258:DN321" si="275">((DM258/100)/FH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O258">
        <v>0</v>
      </c>
      <c r="DP258">
        <f t="shared" ref="DP258:DP321" si="276">((DO258/100)/FJ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Q258">
        <v>0</v>
      </c>
      <c r="DR258">
        <f t="shared" ref="DR258:DR321" si="277">((DQ258/100)/FL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S258">
        <v>0</v>
      </c>
      <c r="DT258">
        <f t="shared" ref="DT258:DT321" si="278">((DS258/100)/FN$13)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U258">
        <v>0</v>
      </c>
      <c r="DV258">
        <f t="shared" ref="DV258:DV321" si="279">((DU258/100)/FH$19)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W258">
        <v>0</v>
      </c>
      <c r="DX258">
        <f t="shared" ref="DX258:DX321" si="280">((DW258/100)/FH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DY258">
        <v>0</v>
      </c>
      <c r="DZ258">
        <f t="shared" ref="DZ258:DZ321" si="281">((DY258/100)/FP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A258">
        <v>0</v>
      </c>
      <c r="EB258">
        <f t="shared" ref="EB258:EB321" si="282">((EA258/100)/FL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C258">
        <v>0</v>
      </c>
      <c r="ED258">
        <f t="shared" ref="ED258:ED321" si="283">((EC258/100)/FH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E258">
        <v>0</v>
      </c>
      <c r="EF258">
        <f t="shared" ref="EF258:EF321" si="284">((EE258/100)/FJ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G258">
        <v>0</v>
      </c>
      <c r="EH258">
        <f t="shared" ref="EH258:EH321" si="285">((EG258/100)/FR$2)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I258">
        <v>0</v>
      </c>
      <c r="EJ258">
        <f t="shared" ref="EJ258:EJ321" si="286">((EI258/100)/FH$6)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K258">
        <v>0</v>
      </c>
      <c r="EL258">
        <f t="shared" ref="EL258:EL321" si="287">((EK258/100)/FH$10)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M258">
        <v>0</v>
      </c>
      <c r="EN258">
        <f t="shared" ref="EN258:EN321" si="288">((EM258/100)/FM$22)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O258">
        <v>0</v>
      </c>
      <c r="EP258">
        <f t="shared" ref="EP258:EP321" si="289">((EO258/100)/FL$25)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</f>
        <v>0</v>
      </c>
      <c r="EQ258">
        <v>0</v>
      </c>
      <c r="ER258">
        <f t="shared" ref="ER258:ER321" si="290">(((EQ258/100)/FH$28)/((DC258/100)/FX$2+(DE258/100)/FZ$2+(DG258/100)/GB$2+(DI258/100)/FJ$2+(DK258/100)/FN$10+(DM258/100)/FH$13+(DO258/100)/FJ$13+(DQ258/100)/FL$13+(DS258/100)/FN$13+(DU258/100)/FH$19+(DW258/100)/FH$2+(DY258/100)/FP$2+(EA258/100)/FL$2+(EC258/100)/FH$22+(EE258/100)/FJ$22+(EG258/100)/FR$2+(EI258/100)/FH$6+(EK258/100)/FH$10+(EM258/100)/FM$22+(EO258/100)/FL$25+(EQ258/100)/FH$28))</f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 t="s">
        <v>645</v>
      </c>
      <c r="FF258" t="s">
        <v>264</v>
      </c>
    </row>
    <row r="259" spans="1:162" x14ac:dyDescent="0.45">
      <c r="A259">
        <v>258</v>
      </c>
      <c r="B259" t="s">
        <v>33</v>
      </c>
      <c r="C259" t="s">
        <v>46</v>
      </c>
      <c r="D259">
        <v>260</v>
      </c>
      <c r="E259" t="s">
        <v>648</v>
      </c>
      <c r="F259" s="2">
        <v>0</v>
      </c>
      <c r="G259">
        <f t="shared" si="238"/>
        <v>288.3</v>
      </c>
      <c r="H259">
        <f t="shared" si="240"/>
        <v>1173</v>
      </c>
      <c r="I259">
        <v>298</v>
      </c>
      <c r="J259" s="2">
        <f t="shared" ref="J259:J322" si="291">I259/H259</f>
        <v>0.25404944586530265</v>
      </c>
      <c r="K259">
        <f>5*10^-3</f>
        <v>5.0000000000000001E-3</v>
      </c>
      <c r="L259" t="s">
        <v>64</v>
      </c>
      <c r="M259">
        <v>70</v>
      </c>
      <c r="N259">
        <f t="shared" si="241"/>
        <v>0.70597253411642769</v>
      </c>
      <c r="O259">
        <v>30</v>
      </c>
      <c r="P259">
        <f t="shared" si="242"/>
        <v>0.29402746588357231</v>
      </c>
      <c r="Q259">
        <v>0</v>
      </c>
      <c r="R259">
        <f t="shared" si="243"/>
        <v>0</v>
      </c>
      <c r="S259">
        <v>0</v>
      </c>
      <c r="T259">
        <f t="shared" si="244"/>
        <v>0</v>
      </c>
      <c r="U259">
        <v>0</v>
      </c>
      <c r="V259">
        <f t="shared" si="245"/>
        <v>0</v>
      </c>
      <c r="W259">
        <v>0</v>
      </c>
      <c r="X259">
        <f t="shared" si="246"/>
        <v>0</v>
      </c>
      <c r="Y259">
        <v>0</v>
      </c>
      <c r="Z259">
        <f t="shared" si="247"/>
        <v>0</v>
      </c>
      <c r="AA259">
        <v>0</v>
      </c>
      <c r="AB259">
        <f t="shared" si="248"/>
        <v>0</v>
      </c>
      <c r="AC259">
        <v>0</v>
      </c>
      <c r="AD259">
        <f t="shared" si="249"/>
        <v>0</v>
      </c>
      <c r="AE259">
        <v>0</v>
      </c>
      <c r="AF259">
        <f t="shared" si="250"/>
        <v>0</v>
      </c>
      <c r="AG259">
        <v>0</v>
      </c>
      <c r="AH259">
        <f t="shared" si="251"/>
        <v>0</v>
      </c>
      <c r="AI259">
        <v>0</v>
      </c>
      <c r="AJ259">
        <f t="shared" si="252"/>
        <v>0</v>
      </c>
      <c r="AK259">
        <v>0</v>
      </c>
      <c r="AL259">
        <f t="shared" si="253"/>
        <v>0</v>
      </c>
      <c r="AM259">
        <v>0</v>
      </c>
      <c r="AN259">
        <f t="shared" si="254"/>
        <v>0</v>
      </c>
      <c r="AO259">
        <v>0</v>
      </c>
      <c r="AP259">
        <f t="shared" si="255"/>
        <v>0</v>
      </c>
      <c r="AQ259">
        <v>0</v>
      </c>
      <c r="AR259">
        <f t="shared" si="256"/>
        <v>0</v>
      </c>
      <c r="AS259">
        <v>0</v>
      </c>
      <c r="AT259">
        <f t="shared" si="257"/>
        <v>0</v>
      </c>
      <c r="AU259">
        <v>0</v>
      </c>
      <c r="AV259">
        <f t="shared" si="258"/>
        <v>0</v>
      </c>
      <c r="AW259">
        <v>0</v>
      </c>
      <c r="AX259">
        <f t="shared" si="259"/>
        <v>0</v>
      </c>
      <c r="AY259">
        <v>0</v>
      </c>
      <c r="AZ259">
        <f t="shared" si="260"/>
        <v>0</v>
      </c>
      <c r="BA259">
        <v>0</v>
      </c>
      <c r="BB259">
        <f t="shared" si="261"/>
        <v>0</v>
      </c>
      <c r="BC259">
        <v>0</v>
      </c>
      <c r="BD259">
        <f t="shared" si="262"/>
        <v>0</v>
      </c>
      <c r="BE259">
        <v>0</v>
      </c>
      <c r="BF259">
        <f t="shared" si="263"/>
        <v>0</v>
      </c>
      <c r="BG259">
        <v>0</v>
      </c>
      <c r="BH259">
        <f t="shared" si="264"/>
        <v>0</v>
      </c>
      <c r="BI259">
        <v>0</v>
      </c>
      <c r="BJ259">
        <f t="shared" si="265"/>
        <v>0</v>
      </c>
      <c r="BK259">
        <v>0</v>
      </c>
      <c r="BL259">
        <f t="shared" si="266"/>
        <v>0</v>
      </c>
      <c r="BM259">
        <v>0</v>
      </c>
      <c r="BN259">
        <f t="shared" si="267"/>
        <v>0</v>
      </c>
      <c r="BO259">
        <v>0</v>
      </c>
      <c r="BP259">
        <f t="shared" si="268"/>
        <v>0</v>
      </c>
      <c r="BQ259">
        <v>0</v>
      </c>
      <c r="BR259">
        <f t="shared" si="269"/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f t="shared" si="239"/>
        <v>78.599999999999994</v>
      </c>
      <c r="DD259">
        <f t="shared" si="270"/>
        <v>0.85812444071452754</v>
      </c>
      <c r="DE259">
        <v>21.4</v>
      </c>
      <c r="DF259">
        <f t="shared" si="271"/>
        <v>0.14187555928547244</v>
      </c>
      <c r="DG259">
        <v>0</v>
      </c>
      <c r="DH259">
        <f t="shared" si="272"/>
        <v>0</v>
      </c>
      <c r="DI259">
        <v>0</v>
      </c>
      <c r="DJ259">
        <f t="shared" si="273"/>
        <v>0</v>
      </c>
      <c r="DK259">
        <v>0</v>
      </c>
      <c r="DL259">
        <f t="shared" si="274"/>
        <v>0</v>
      </c>
      <c r="DM259">
        <v>0</v>
      </c>
      <c r="DN259">
        <f t="shared" si="275"/>
        <v>0</v>
      </c>
      <c r="DO259">
        <v>0</v>
      </c>
      <c r="DP259">
        <f t="shared" si="276"/>
        <v>0</v>
      </c>
      <c r="DQ259">
        <v>0</v>
      </c>
      <c r="DR259">
        <f t="shared" si="277"/>
        <v>0</v>
      </c>
      <c r="DS259">
        <v>0</v>
      </c>
      <c r="DT259">
        <f t="shared" si="278"/>
        <v>0</v>
      </c>
      <c r="DU259">
        <v>0</v>
      </c>
      <c r="DV259">
        <f t="shared" si="279"/>
        <v>0</v>
      </c>
      <c r="DW259">
        <v>0</v>
      </c>
      <c r="DX259">
        <f t="shared" si="280"/>
        <v>0</v>
      </c>
      <c r="DY259">
        <v>0</v>
      </c>
      <c r="DZ259">
        <f t="shared" si="281"/>
        <v>0</v>
      </c>
      <c r="EA259">
        <v>0</v>
      </c>
      <c r="EB259">
        <f t="shared" si="282"/>
        <v>0</v>
      </c>
      <c r="EC259">
        <v>0</v>
      </c>
      <c r="ED259">
        <f t="shared" si="283"/>
        <v>0</v>
      </c>
      <c r="EE259">
        <v>0</v>
      </c>
      <c r="EF259">
        <f t="shared" si="284"/>
        <v>0</v>
      </c>
      <c r="EG259">
        <v>0</v>
      </c>
      <c r="EH259">
        <f t="shared" si="285"/>
        <v>0</v>
      </c>
      <c r="EI259">
        <v>0</v>
      </c>
      <c r="EJ259">
        <f t="shared" si="286"/>
        <v>0</v>
      </c>
      <c r="EK259">
        <v>0</v>
      </c>
      <c r="EL259">
        <f t="shared" si="287"/>
        <v>0</v>
      </c>
      <c r="EM259">
        <v>0</v>
      </c>
      <c r="EN259">
        <f t="shared" si="288"/>
        <v>0</v>
      </c>
      <c r="EO259">
        <v>0</v>
      </c>
      <c r="EP259">
        <f t="shared" si="289"/>
        <v>0</v>
      </c>
      <c r="EQ259">
        <v>0</v>
      </c>
      <c r="ER259">
        <f t="shared" si="290"/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 t="s">
        <v>645</v>
      </c>
      <c r="FF259" t="s">
        <v>264</v>
      </c>
    </row>
    <row r="260" spans="1:162" x14ac:dyDescent="0.45">
      <c r="A260">
        <v>259</v>
      </c>
      <c r="B260" t="s">
        <v>33</v>
      </c>
      <c r="C260" t="s">
        <v>46</v>
      </c>
      <c r="D260">
        <v>260</v>
      </c>
      <c r="E260" t="s">
        <v>648</v>
      </c>
      <c r="F260" s="2">
        <v>0</v>
      </c>
      <c r="G260">
        <f t="shared" si="238"/>
        <v>288.3</v>
      </c>
      <c r="H260">
        <f t="shared" si="240"/>
        <v>1173</v>
      </c>
      <c r="I260">
        <v>298</v>
      </c>
      <c r="J260" s="2">
        <f t="shared" si="291"/>
        <v>0.25404944586530265</v>
      </c>
      <c r="K260">
        <v>5.0000000000000001E-4</v>
      </c>
      <c r="L260" t="s">
        <v>64</v>
      </c>
      <c r="M260">
        <v>70</v>
      </c>
      <c r="N260">
        <f t="shared" si="241"/>
        <v>0.70597253411642769</v>
      </c>
      <c r="O260">
        <v>30</v>
      </c>
      <c r="P260">
        <f t="shared" si="242"/>
        <v>0.29402746588357231</v>
      </c>
      <c r="Q260">
        <v>0</v>
      </c>
      <c r="R260">
        <f t="shared" si="243"/>
        <v>0</v>
      </c>
      <c r="S260">
        <v>0</v>
      </c>
      <c r="T260">
        <f t="shared" si="244"/>
        <v>0</v>
      </c>
      <c r="U260">
        <v>0</v>
      </c>
      <c r="V260">
        <f t="shared" si="245"/>
        <v>0</v>
      </c>
      <c r="W260">
        <v>0</v>
      </c>
      <c r="X260">
        <f t="shared" si="246"/>
        <v>0</v>
      </c>
      <c r="Y260">
        <v>0</v>
      </c>
      <c r="Z260">
        <f t="shared" si="247"/>
        <v>0</v>
      </c>
      <c r="AA260">
        <v>0</v>
      </c>
      <c r="AB260">
        <f t="shared" si="248"/>
        <v>0</v>
      </c>
      <c r="AC260">
        <v>0</v>
      </c>
      <c r="AD260">
        <f t="shared" si="249"/>
        <v>0</v>
      </c>
      <c r="AE260">
        <v>0</v>
      </c>
      <c r="AF260">
        <f t="shared" si="250"/>
        <v>0</v>
      </c>
      <c r="AG260">
        <v>0</v>
      </c>
      <c r="AH260">
        <f t="shared" si="251"/>
        <v>0</v>
      </c>
      <c r="AI260">
        <v>0</v>
      </c>
      <c r="AJ260">
        <f t="shared" si="252"/>
        <v>0</v>
      </c>
      <c r="AK260">
        <v>0</v>
      </c>
      <c r="AL260">
        <f t="shared" si="253"/>
        <v>0</v>
      </c>
      <c r="AM260">
        <v>0</v>
      </c>
      <c r="AN260">
        <f t="shared" si="254"/>
        <v>0</v>
      </c>
      <c r="AO260">
        <v>0</v>
      </c>
      <c r="AP260">
        <f t="shared" si="255"/>
        <v>0</v>
      </c>
      <c r="AQ260">
        <v>0</v>
      </c>
      <c r="AR260">
        <f t="shared" si="256"/>
        <v>0</v>
      </c>
      <c r="AS260">
        <v>0</v>
      </c>
      <c r="AT260">
        <f t="shared" si="257"/>
        <v>0</v>
      </c>
      <c r="AU260">
        <v>0</v>
      </c>
      <c r="AV260">
        <f t="shared" si="258"/>
        <v>0</v>
      </c>
      <c r="AW260">
        <v>0</v>
      </c>
      <c r="AX260">
        <f t="shared" si="259"/>
        <v>0</v>
      </c>
      <c r="AY260">
        <v>0</v>
      </c>
      <c r="AZ260">
        <f t="shared" si="260"/>
        <v>0</v>
      </c>
      <c r="BA260">
        <v>0</v>
      </c>
      <c r="BB260">
        <f t="shared" si="261"/>
        <v>0</v>
      </c>
      <c r="BC260">
        <v>0</v>
      </c>
      <c r="BD260">
        <f t="shared" si="262"/>
        <v>0</v>
      </c>
      <c r="BE260">
        <v>0</v>
      </c>
      <c r="BF260">
        <f t="shared" si="263"/>
        <v>0</v>
      </c>
      <c r="BG260">
        <v>0</v>
      </c>
      <c r="BH260">
        <f t="shared" si="264"/>
        <v>0</v>
      </c>
      <c r="BI260">
        <v>0</v>
      </c>
      <c r="BJ260">
        <f t="shared" si="265"/>
        <v>0</v>
      </c>
      <c r="BK260">
        <v>0</v>
      </c>
      <c r="BL260">
        <f t="shared" si="266"/>
        <v>0</v>
      </c>
      <c r="BM260">
        <v>0</v>
      </c>
      <c r="BN260">
        <f t="shared" si="267"/>
        <v>0</v>
      </c>
      <c r="BO260">
        <v>0</v>
      </c>
      <c r="BP260">
        <f t="shared" si="268"/>
        <v>0</v>
      </c>
      <c r="BQ260">
        <v>0</v>
      </c>
      <c r="BR260">
        <f t="shared" si="269"/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f t="shared" si="239"/>
        <v>78.599999999999994</v>
      </c>
      <c r="DD260">
        <f t="shared" si="270"/>
        <v>0.85812444071452754</v>
      </c>
      <c r="DE260">
        <v>21.4</v>
      </c>
      <c r="DF260">
        <f t="shared" si="271"/>
        <v>0.14187555928547244</v>
      </c>
      <c r="DG260">
        <v>0</v>
      </c>
      <c r="DH260">
        <f t="shared" si="272"/>
        <v>0</v>
      </c>
      <c r="DI260">
        <v>0</v>
      </c>
      <c r="DJ260">
        <f t="shared" si="273"/>
        <v>0</v>
      </c>
      <c r="DK260">
        <v>0</v>
      </c>
      <c r="DL260">
        <f t="shared" si="274"/>
        <v>0</v>
      </c>
      <c r="DM260">
        <v>0</v>
      </c>
      <c r="DN260">
        <f t="shared" si="275"/>
        <v>0</v>
      </c>
      <c r="DO260">
        <v>0</v>
      </c>
      <c r="DP260">
        <f t="shared" si="276"/>
        <v>0</v>
      </c>
      <c r="DQ260">
        <v>0</v>
      </c>
      <c r="DR260">
        <f t="shared" si="277"/>
        <v>0</v>
      </c>
      <c r="DS260">
        <v>0</v>
      </c>
      <c r="DT260">
        <f t="shared" si="278"/>
        <v>0</v>
      </c>
      <c r="DU260">
        <v>0</v>
      </c>
      <c r="DV260">
        <f t="shared" si="279"/>
        <v>0</v>
      </c>
      <c r="DW260">
        <v>0</v>
      </c>
      <c r="DX260">
        <f t="shared" si="280"/>
        <v>0</v>
      </c>
      <c r="DY260">
        <v>0</v>
      </c>
      <c r="DZ260">
        <f t="shared" si="281"/>
        <v>0</v>
      </c>
      <c r="EA260">
        <v>0</v>
      </c>
      <c r="EB260">
        <f t="shared" si="282"/>
        <v>0</v>
      </c>
      <c r="EC260">
        <v>0</v>
      </c>
      <c r="ED260">
        <f t="shared" si="283"/>
        <v>0</v>
      </c>
      <c r="EE260">
        <v>0</v>
      </c>
      <c r="EF260">
        <f t="shared" si="284"/>
        <v>0</v>
      </c>
      <c r="EG260">
        <v>0</v>
      </c>
      <c r="EH260">
        <f t="shared" si="285"/>
        <v>0</v>
      </c>
      <c r="EI260">
        <v>0</v>
      </c>
      <c r="EJ260">
        <f t="shared" si="286"/>
        <v>0</v>
      </c>
      <c r="EK260">
        <v>0</v>
      </c>
      <c r="EL260">
        <f t="shared" si="287"/>
        <v>0</v>
      </c>
      <c r="EM260">
        <v>0</v>
      </c>
      <c r="EN260">
        <f t="shared" si="288"/>
        <v>0</v>
      </c>
      <c r="EO260">
        <v>0</v>
      </c>
      <c r="EP260">
        <f t="shared" si="289"/>
        <v>0</v>
      </c>
      <c r="EQ260">
        <v>0</v>
      </c>
      <c r="ER260">
        <f t="shared" si="290"/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 t="s">
        <v>645</v>
      </c>
      <c r="FF260" t="s">
        <v>264</v>
      </c>
    </row>
    <row r="261" spans="1:162" x14ac:dyDescent="0.45">
      <c r="A261">
        <v>260</v>
      </c>
      <c r="B261" t="s">
        <v>33</v>
      </c>
      <c r="C261" t="s">
        <v>46</v>
      </c>
      <c r="D261">
        <v>260</v>
      </c>
      <c r="E261" t="s">
        <v>650</v>
      </c>
      <c r="F261" s="2">
        <v>0</v>
      </c>
      <c r="G261">
        <f t="shared" si="238"/>
        <v>288.3</v>
      </c>
      <c r="H261">
        <f t="shared" si="240"/>
        <v>1173</v>
      </c>
      <c r="I261">
        <v>298</v>
      </c>
      <c r="J261" s="2">
        <f t="shared" si="291"/>
        <v>0.25404944586530265</v>
      </c>
      <c r="K261">
        <f>2*10^-2</f>
        <v>0.02</v>
      </c>
      <c r="L261" t="s">
        <v>64</v>
      </c>
      <c r="M261">
        <v>70</v>
      </c>
      <c r="N261">
        <f t="shared" si="241"/>
        <v>0.70597253411642769</v>
      </c>
      <c r="O261">
        <v>30</v>
      </c>
      <c r="P261">
        <f t="shared" si="242"/>
        <v>0.29402746588357231</v>
      </c>
      <c r="Q261">
        <v>0</v>
      </c>
      <c r="R261">
        <f t="shared" si="243"/>
        <v>0</v>
      </c>
      <c r="S261">
        <v>0</v>
      </c>
      <c r="T261">
        <f t="shared" si="244"/>
        <v>0</v>
      </c>
      <c r="U261">
        <v>0</v>
      </c>
      <c r="V261">
        <f t="shared" si="245"/>
        <v>0</v>
      </c>
      <c r="W261">
        <v>0</v>
      </c>
      <c r="X261">
        <f t="shared" si="246"/>
        <v>0</v>
      </c>
      <c r="Y261">
        <v>0</v>
      </c>
      <c r="Z261">
        <f t="shared" si="247"/>
        <v>0</v>
      </c>
      <c r="AA261">
        <v>0</v>
      </c>
      <c r="AB261">
        <f t="shared" si="248"/>
        <v>0</v>
      </c>
      <c r="AC261">
        <v>0</v>
      </c>
      <c r="AD261">
        <f t="shared" si="249"/>
        <v>0</v>
      </c>
      <c r="AE261">
        <v>0</v>
      </c>
      <c r="AF261">
        <f t="shared" si="250"/>
        <v>0</v>
      </c>
      <c r="AG261">
        <v>0</v>
      </c>
      <c r="AH261">
        <f t="shared" si="251"/>
        <v>0</v>
      </c>
      <c r="AI261">
        <v>0</v>
      </c>
      <c r="AJ261">
        <f t="shared" si="252"/>
        <v>0</v>
      </c>
      <c r="AK261">
        <v>0</v>
      </c>
      <c r="AL261">
        <f t="shared" si="253"/>
        <v>0</v>
      </c>
      <c r="AM261">
        <v>0</v>
      </c>
      <c r="AN261">
        <f t="shared" si="254"/>
        <v>0</v>
      </c>
      <c r="AO261">
        <v>0</v>
      </c>
      <c r="AP261">
        <f t="shared" si="255"/>
        <v>0</v>
      </c>
      <c r="AQ261">
        <v>0</v>
      </c>
      <c r="AR261">
        <f t="shared" si="256"/>
        <v>0</v>
      </c>
      <c r="AS261">
        <v>0</v>
      </c>
      <c r="AT261">
        <f t="shared" si="257"/>
        <v>0</v>
      </c>
      <c r="AU261">
        <v>0</v>
      </c>
      <c r="AV261">
        <f t="shared" si="258"/>
        <v>0</v>
      </c>
      <c r="AW261">
        <v>0</v>
      </c>
      <c r="AX261">
        <f t="shared" si="259"/>
        <v>0</v>
      </c>
      <c r="AY261">
        <v>0</v>
      </c>
      <c r="AZ261">
        <f t="shared" si="260"/>
        <v>0</v>
      </c>
      <c r="BA261">
        <v>0</v>
      </c>
      <c r="BB261">
        <f t="shared" si="261"/>
        <v>0</v>
      </c>
      <c r="BC261">
        <v>0</v>
      </c>
      <c r="BD261">
        <f t="shared" si="262"/>
        <v>0</v>
      </c>
      <c r="BE261">
        <v>0</v>
      </c>
      <c r="BF261">
        <f t="shared" si="263"/>
        <v>0</v>
      </c>
      <c r="BG261">
        <v>0</v>
      </c>
      <c r="BH261">
        <f t="shared" si="264"/>
        <v>0</v>
      </c>
      <c r="BI261">
        <v>0</v>
      </c>
      <c r="BJ261">
        <f t="shared" si="265"/>
        <v>0</v>
      </c>
      <c r="BK261">
        <v>0</v>
      </c>
      <c r="BL261">
        <f t="shared" si="266"/>
        <v>0</v>
      </c>
      <c r="BM261">
        <v>0</v>
      </c>
      <c r="BN261">
        <f t="shared" si="267"/>
        <v>0</v>
      </c>
      <c r="BO261">
        <v>0</v>
      </c>
      <c r="BP261">
        <f t="shared" si="268"/>
        <v>0</v>
      </c>
      <c r="BQ261">
        <v>0</v>
      </c>
      <c r="BR261">
        <f t="shared" si="269"/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f t="shared" si="239"/>
        <v>78.599999999999994</v>
      </c>
      <c r="DD261">
        <f t="shared" si="270"/>
        <v>0.85812444071452754</v>
      </c>
      <c r="DE261">
        <v>21.4</v>
      </c>
      <c r="DF261">
        <f t="shared" si="271"/>
        <v>0.14187555928547244</v>
      </c>
      <c r="DG261">
        <v>0</v>
      </c>
      <c r="DH261">
        <f t="shared" si="272"/>
        <v>0</v>
      </c>
      <c r="DI261">
        <v>0</v>
      </c>
      <c r="DJ261">
        <f t="shared" si="273"/>
        <v>0</v>
      </c>
      <c r="DK261">
        <v>0</v>
      </c>
      <c r="DL261">
        <f t="shared" si="274"/>
        <v>0</v>
      </c>
      <c r="DM261">
        <v>0</v>
      </c>
      <c r="DN261">
        <f t="shared" si="275"/>
        <v>0</v>
      </c>
      <c r="DO261">
        <v>0</v>
      </c>
      <c r="DP261">
        <f t="shared" si="276"/>
        <v>0</v>
      </c>
      <c r="DQ261">
        <v>0</v>
      </c>
      <c r="DR261">
        <f t="shared" si="277"/>
        <v>0</v>
      </c>
      <c r="DS261">
        <v>0</v>
      </c>
      <c r="DT261">
        <f t="shared" si="278"/>
        <v>0</v>
      </c>
      <c r="DU261">
        <v>0</v>
      </c>
      <c r="DV261">
        <f t="shared" si="279"/>
        <v>0</v>
      </c>
      <c r="DW261">
        <v>0</v>
      </c>
      <c r="DX261">
        <f t="shared" si="280"/>
        <v>0</v>
      </c>
      <c r="DY261">
        <v>0</v>
      </c>
      <c r="DZ261">
        <f t="shared" si="281"/>
        <v>0</v>
      </c>
      <c r="EA261">
        <v>0</v>
      </c>
      <c r="EB261">
        <f t="shared" si="282"/>
        <v>0</v>
      </c>
      <c r="EC261">
        <v>0</v>
      </c>
      <c r="ED261">
        <f t="shared" si="283"/>
        <v>0</v>
      </c>
      <c r="EE261">
        <v>0</v>
      </c>
      <c r="EF261">
        <f t="shared" si="284"/>
        <v>0</v>
      </c>
      <c r="EG261">
        <v>0</v>
      </c>
      <c r="EH261">
        <f t="shared" si="285"/>
        <v>0</v>
      </c>
      <c r="EI261">
        <v>0</v>
      </c>
      <c r="EJ261">
        <f t="shared" si="286"/>
        <v>0</v>
      </c>
      <c r="EK261">
        <v>0</v>
      </c>
      <c r="EL261">
        <f t="shared" si="287"/>
        <v>0</v>
      </c>
      <c r="EM261">
        <v>0</v>
      </c>
      <c r="EN261">
        <f t="shared" si="288"/>
        <v>0</v>
      </c>
      <c r="EO261">
        <v>0</v>
      </c>
      <c r="EP261">
        <f t="shared" si="289"/>
        <v>0</v>
      </c>
      <c r="EQ261">
        <v>0</v>
      </c>
      <c r="ER261">
        <f t="shared" si="290"/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 t="s">
        <v>645</v>
      </c>
      <c r="FF261" t="s">
        <v>264</v>
      </c>
    </row>
    <row r="262" spans="1:162" x14ac:dyDescent="0.45">
      <c r="A262">
        <v>261</v>
      </c>
      <c r="B262" t="s">
        <v>33</v>
      </c>
      <c r="C262" t="s">
        <v>46</v>
      </c>
      <c r="D262">
        <v>260</v>
      </c>
      <c r="E262" t="s">
        <v>650</v>
      </c>
      <c r="F262" s="2">
        <v>0</v>
      </c>
      <c r="G262">
        <f t="shared" si="238"/>
        <v>288.3</v>
      </c>
      <c r="H262">
        <f t="shared" si="240"/>
        <v>1173</v>
      </c>
      <c r="I262">
        <v>298</v>
      </c>
      <c r="J262" s="2">
        <f t="shared" si="291"/>
        <v>0.25404944586530265</v>
      </c>
      <c r="K262">
        <f>5*10^-3</f>
        <v>5.0000000000000001E-3</v>
      </c>
      <c r="L262" t="s">
        <v>64</v>
      </c>
      <c r="M262">
        <v>70</v>
      </c>
      <c r="N262">
        <f t="shared" si="241"/>
        <v>0.70597253411642769</v>
      </c>
      <c r="O262">
        <v>30</v>
      </c>
      <c r="P262">
        <f t="shared" si="242"/>
        <v>0.29402746588357231</v>
      </c>
      <c r="Q262">
        <v>0</v>
      </c>
      <c r="R262">
        <f t="shared" si="243"/>
        <v>0</v>
      </c>
      <c r="S262">
        <v>0</v>
      </c>
      <c r="T262">
        <f t="shared" si="244"/>
        <v>0</v>
      </c>
      <c r="U262">
        <v>0</v>
      </c>
      <c r="V262">
        <f t="shared" si="245"/>
        <v>0</v>
      </c>
      <c r="W262">
        <v>0</v>
      </c>
      <c r="X262">
        <f t="shared" si="246"/>
        <v>0</v>
      </c>
      <c r="Y262">
        <v>0</v>
      </c>
      <c r="Z262">
        <f t="shared" si="247"/>
        <v>0</v>
      </c>
      <c r="AA262">
        <v>0</v>
      </c>
      <c r="AB262">
        <f t="shared" si="248"/>
        <v>0</v>
      </c>
      <c r="AC262">
        <v>0</v>
      </c>
      <c r="AD262">
        <f t="shared" si="249"/>
        <v>0</v>
      </c>
      <c r="AE262">
        <v>0</v>
      </c>
      <c r="AF262">
        <f t="shared" si="250"/>
        <v>0</v>
      </c>
      <c r="AG262">
        <v>0</v>
      </c>
      <c r="AH262">
        <f t="shared" si="251"/>
        <v>0</v>
      </c>
      <c r="AI262">
        <v>0</v>
      </c>
      <c r="AJ262">
        <f t="shared" si="252"/>
        <v>0</v>
      </c>
      <c r="AK262">
        <v>0</v>
      </c>
      <c r="AL262">
        <f t="shared" si="253"/>
        <v>0</v>
      </c>
      <c r="AM262">
        <v>0</v>
      </c>
      <c r="AN262">
        <f t="shared" si="254"/>
        <v>0</v>
      </c>
      <c r="AO262">
        <v>0</v>
      </c>
      <c r="AP262">
        <f t="shared" si="255"/>
        <v>0</v>
      </c>
      <c r="AQ262">
        <v>0</v>
      </c>
      <c r="AR262">
        <f t="shared" si="256"/>
        <v>0</v>
      </c>
      <c r="AS262">
        <v>0</v>
      </c>
      <c r="AT262">
        <f t="shared" si="257"/>
        <v>0</v>
      </c>
      <c r="AU262">
        <v>0</v>
      </c>
      <c r="AV262">
        <f t="shared" si="258"/>
        <v>0</v>
      </c>
      <c r="AW262">
        <v>0</v>
      </c>
      <c r="AX262">
        <f t="shared" si="259"/>
        <v>0</v>
      </c>
      <c r="AY262">
        <v>0</v>
      </c>
      <c r="AZ262">
        <f t="shared" si="260"/>
        <v>0</v>
      </c>
      <c r="BA262">
        <v>0</v>
      </c>
      <c r="BB262">
        <f t="shared" si="261"/>
        <v>0</v>
      </c>
      <c r="BC262">
        <v>0</v>
      </c>
      <c r="BD262">
        <f t="shared" si="262"/>
        <v>0</v>
      </c>
      <c r="BE262">
        <v>0</v>
      </c>
      <c r="BF262">
        <f t="shared" si="263"/>
        <v>0</v>
      </c>
      <c r="BG262">
        <v>0</v>
      </c>
      <c r="BH262">
        <f t="shared" si="264"/>
        <v>0</v>
      </c>
      <c r="BI262">
        <v>0</v>
      </c>
      <c r="BJ262">
        <f t="shared" si="265"/>
        <v>0</v>
      </c>
      <c r="BK262">
        <v>0</v>
      </c>
      <c r="BL262">
        <f t="shared" si="266"/>
        <v>0</v>
      </c>
      <c r="BM262">
        <v>0</v>
      </c>
      <c r="BN262">
        <f t="shared" si="267"/>
        <v>0</v>
      </c>
      <c r="BO262">
        <v>0</v>
      </c>
      <c r="BP262">
        <f t="shared" si="268"/>
        <v>0</v>
      </c>
      <c r="BQ262">
        <v>0</v>
      </c>
      <c r="BR262">
        <f t="shared" si="269"/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f t="shared" si="239"/>
        <v>78.599999999999994</v>
      </c>
      <c r="DD262">
        <f t="shared" si="270"/>
        <v>0.85812444071452754</v>
      </c>
      <c r="DE262">
        <v>21.4</v>
      </c>
      <c r="DF262">
        <f t="shared" si="271"/>
        <v>0.14187555928547244</v>
      </c>
      <c r="DG262">
        <v>0</v>
      </c>
      <c r="DH262">
        <f t="shared" si="272"/>
        <v>0</v>
      </c>
      <c r="DI262">
        <v>0</v>
      </c>
      <c r="DJ262">
        <f t="shared" si="273"/>
        <v>0</v>
      </c>
      <c r="DK262">
        <v>0</v>
      </c>
      <c r="DL262">
        <f t="shared" si="274"/>
        <v>0</v>
      </c>
      <c r="DM262">
        <v>0</v>
      </c>
      <c r="DN262">
        <f t="shared" si="275"/>
        <v>0</v>
      </c>
      <c r="DO262">
        <v>0</v>
      </c>
      <c r="DP262">
        <f t="shared" si="276"/>
        <v>0</v>
      </c>
      <c r="DQ262">
        <v>0</v>
      </c>
      <c r="DR262">
        <f t="shared" si="277"/>
        <v>0</v>
      </c>
      <c r="DS262">
        <v>0</v>
      </c>
      <c r="DT262">
        <f t="shared" si="278"/>
        <v>0</v>
      </c>
      <c r="DU262">
        <v>0</v>
      </c>
      <c r="DV262">
        <f t="shared" si="279"/>
        <v>0</v>
      </c>
      <c r="DW262">
        <v>0</v>
      </c>
      <c r="DX262">
        <f t="shared" si="280"/>
        <v>0</v>
      </c>
      <c r="DY262">
        <v>0</v>
      </c>
      <c r="DZ262">
        <f t="shared" si="281"/>
        <v>0</v>
      </c>
      <c r="EA262">
        <v>0</v>
      </c>
      <c r="EB262">
        <f t="shared" si="282"/>
        <v>0</v>
      </c>
      <c r="EC262">
        <v>0</v>
      </c>
      <c r="ED262">
        <f t="shared" si="283"/>
        <v>0</v>
      </c>
      <c r="EE262">
        <v>0</v>
      </c>
      <c r="EF262">
        <f t="shared" si="284"/>
        <v>0</v>
      </c>
      <c r="EG262">
        <v>0</v>
      </c>
      <c r="EH262">
        <f t="shared" si="285"/>
        <v>0</v>
      </c>
      <c r="EI262">
        <v>0</v>
      </c>
      <c r="EJ262">
        <f t="shared" si="286"/>
        <v>0</v>
      </c>
      <c r="EK262">
        <v>0</v>
      </c>
      <c r="EL262">
        <f t="shared" si="287"/>
        <v>0</v>
      </c>
      <c r="EM262">
        <v>0</v>
      </c>
      <c r="EN262">
        <f t="shared" si="288"/>
        <v>0</v>
      </c>
      <c r="EO262">
        <v>0</v>
      </c>
      <c r="EP262">
        <f t="shared" si="289"/>
        <v>0</v>
      </c>
      <c r="EQ262">
        <v>0</v>
      </c>
      <c r="ER262">
        <f t="shared" si="290"/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 t="s">
        <v>645</v>
      </c>
      <c r="FF262" t="s">
        <v>264</v>
      </c>
    </row>
    <row r="263" spans="1:162" x14ac:dyDescent="0.45">
      <c r="A263">
        <v>262</v>
      </c>
      <c r="B263" t="s">
        <v>33</v>
      </c>
      <c r="C263" t="s">
        <v>46</v>
      </c>
      <c r="D263">
        <v>220</v>
      </c>
      <c r="E263" t="s">
        <v>652</v>
      </c>
      <c r="F263" s="2">
        <v>0</v>
      </c>
      <c r="G263">
        <f t="shared" si="238"/>
        <v>288.3</v>
      </c>
      <c r="H263">
        <f>1050+273</f>
        <v>1323</v>
      </c>
      <c r="I263">
        <v>298</v>
      </c>
      <c r="J263" s="2">
        <f t="shared" si="291"/>
        <v>0.22524565381708239</v>
      </c>
      <c r="K263">
        <f>2*10^-2</f>
        <v>0.02</v>
      </c>
      <c r="L263" t="s">
        <v>64</v>
      </c>
      <c r="M263">
        <v>90</v>
      </c>
      <c r="N263">
        <f t="shared" si="241"/>
        <v>0.90254518016857455</v>
      </c>
      <c r="O263">
        <v>10</v>
      </c>
      <c r="P263">
        <f t="shared" si="242"/>
        <v>9.7454819831425524E-2</v>
      </c>
      <c r="Q263">
        <v>0</v>
      </c>
      <c r="R263">
        <f t="shared" si="243"/>
        <v>0</v>
      </c>
      <c r="S263">
        <v>0</v>
      </c>
      <c r="T263">
        <f t="shared" si="244"/>
        <v>0</v>
      </c>
      <c r="U263">
        <v>0</v>
      </c>
      <c r="V263">
        <f t="shared" si="245"/>
        <v>0</v>
      </c>
      <c r="W263">
        <v>0</v>
      </c>
      <c r="X263">
        <f t="shared" si="246"/>
        <v>0</v>
      </c>
      <c r="Y263">
        <v>0</v>
      </c>
      <c r="Z263">
        <f t="shared" si="247"/>
        <v>0</v>
      </c>
      <c r="AA263">
        <v>0</v>
      </c>
      <c r="AB263">
        <f t="shared" si="248"/>
        <v>0</v>
      </c>
      <c r="AC263">
        <v>0</v>
      </c>
      <c r="AD263">
        <f t="shared" si="249"/>
        <v>0</v>
      </c>
      <c r="AE263">
        <v>0</v>
      </c>
      <c r="AF263">
        <f t="shared" si="250"/>
        <v>0</v>
      </c>
      <c r="AG263">
        <v>0</v>
      </c>
      <c r="AH263">
        <f t="shared" si="251"/>
        <v>0</v>
      </c>
      <c r="AI263">
        <v>0</v>
      </c>
      <c r="AJ263">
        <f t="shared" si="252"/>
        <v>0</v>
      </c>
      <c r="AK263">
        <v>0</v>
      </c>
      <c r="AL263">
        <f t="shared" si="253"/>
        <v>0</v>
      </c>
      <c r="AM263">
        <v>0</v>
      </c>
      <c r="AN263">
        <f t="shared" si="254"/>
        <v>0</v>
      </c>
      <c r="AO263">
        <v>0</v>
      </c>
      <c r="AP263">
        <f t="shared" si="255"/>
        <v>0</v>
      </c>
      <c r="AQ263">
        <v>0</v>
      </c>
      <c r="AR263">
        <f t="shared" si="256"/>
        <v>0</v>
      </c>
      <c r="AS263">
        <v>0</v>
      </c>
      <c r="AT263">
        <f t="shared" si="257"/>
        <v>0</v>
      </c>
      <c r="AU263">
        <v>0</v>
      </c>
      <c r="AV263">
        <f t="shared" si="258"/>
        <v>0</v>
      </c>
      <c r="AW263">
        <v>0</v>
      </c>
      <c r="AX263">
        <f t="shared" si="259"/>
        <v>0</v>
      </c>
      <c r="AY263">
        <v>0</v>
      </c>
      <c r="AZ263">
        <f t="shared" si="260"/>
        <v>0</v>
      </c>
      <c r="BA263">
        <v>0</v>
      </c>
      <c r="BB263">
        <f t="shared" si="261"/>
        <v>0</v>
      </c>
      <c r="BC263">
        <v>0</v>
      </c>
      <c r="BD263">
        <f t="shared" si="262"/>
        <v>0</v>
      </c>
      <c r="BE263">
        <v>0</v>
      </c>
      <c r="BF263">
        <f t="shared" si="263"/>
        <v>0</v>
      </c>
      <c r="BG263">
        <v>0</v>
      </c>
      <c r="BH263">
        <f t="shared" si="264"/>
        <v>0</v>
      </c>
      <c r="BI263">
        <v>0</v>
      </c>
      <c r="BJ263">
        <f t="shared" si="265"/>
        <v>0</v>
      </c>
      <c r="BK263">
        <v>0</v>
      </c>
      <c r="BL263">
        <f t="shared" si="266"/>
        <v>0</v>
      </c>
      <c r="BM263">
        <v>0</v>
      </c>
      <c r="BN263">
        <f t="shared" si="267"/>
        <v>0</v>
      </c>
      <c r="BO263">
        <v>0</v>
      </c>
      <c r="BP263">
        <f t="shared" si="268"/>
        <v>0</v>
      </c>
      <c r="BQ263">
        <v>0</v>
      </c>
      <c r="BR263">
        <f t="shared" si="269"/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f t="shared" si="239"/>
        <v>78.599999999999994</v>
      </c>
      <c r="DD263">
        <f t="shared" si="270"/>
        <v>0.85812444071452754</v>
      </c>
      <c r="DE263">
        <v>21.4</v>
      </c>
      <c r="DF263">
        <f t="shared" si="271"/>
        <v>0.14187555928547244</v>
      </c>
      <c r="DG263">
        <v>0</v>
      </c>
      <c r="DH263">
        <f t="shared" si="272"/>
        <v>0</v>
      </c>
      <c r="DI263">
        <v>0</v>
      </c>
      <c r="DJ263">
        <f t="shared" si="273"/>
        <v>0</v>
      </c>
      <c r="DK263">
        <v>0</v>
      </c>
      <c r="DL263">
        <f t="shared" si="274"/>
        <v>0</v>
      </c>
      <c r="DM263">
        <v>0</v>
      </c>
      <c r="DN263">
        <f t="shared" si="275"/>
        <v>0</v>
      </c>
      <c r="DO263">
        <v>0</v>
      </c>
      <c r="DP263">
        <f t="shared" si="276"/>
        <v>0</v>
      </c>
      <c r="DQ263">
        <v>0</v>
      </c>
      <c r="DR263">
        <f t="shared" si="277"/>
        <v>0</v>
      </c>
      <c r="DS263">
        <v>0</v>
      </c>
      <c r="DT263">
        <f t="shared" si="278"/>
        <v>0</v>
      </c>
      <c r="DU263">
        <v>0</v>
      </c>
      <c r="DV263">
        <f t="shared" si="279"/>
        <v>0</v>
      </c>
      <c r="DW263">
        <v>0</v>
      </c>
      <c r="DX263">
        <f t="shared" si="280"/>
        <v>0</v>
      </c>
      <c r="DY263">
        <v>0</v>
      </c>
      <c r="DZ263">
        <f t="shared" si="281"/>
        <v>0</v>
      </c>
      <c r="EA263">
        <v>0</v>
      </c>
      <c r="EB263">
        <f t="shared" si="282"/>
        <v>0</v>
      </c>
      <c r="EC263">
        <v>0</v>
      </c>
      <c r="ED263">
        <f t="shared" si="283"/>
        <v>0</v>
      </c>
      <c r="EE263">
        <v>0</v>
      </c>
      <c r="EF263">
        <f t="shared" si="284"/>
        <v>0</v>
      </c>
      <c r="EG263">
        <v>0</v>
      </c>
      <c r="EH263">
        <f t="shared" si="285"/>
        <v>0</v>
      </c>
      <c r="EI263">
        <v>0</v>
      </c>
      <c r="EJ263">
        <f t="shared" si="286"/>
        <v>0</v>
      </c>
      <c r="EK263">
        <v>0</v>
      </c>
      <c r="EL263">
        <f t="shared" si="287"/>
        <v>0</v>
      </c>
      <c r="EM263">
        <v>0</v>
      </c>
      <c r="EN263">
        <f t="shared" si="288"/>
        <v>0</v>
      </c>
      <c r="EO263">
        <v>0</v>
      </c>
      <c r="EP263">
        <f t="shared" si="289"/>
        <v>0</v>
      </c>
      <c r="EQ263">
        <v>0</v>
      </c>
      <c r="ER263">
        <f t="shared" si="290"/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 t="s">
        <v>645</v>
      </c>
      <c r="FF263" t="s">
        <v>264</v>
      </c>
    </row>
    <row r="264" spans="1:162" x14ac:dyDescent="0.45">
      <c r="A264">
        <v>263</v>
      </c>
      <c r="B264" t="s">
        <v>33</v>
      </c>
      <c r="C264" t="s">
        <v>46</v>
      </c>
      <c r="D264">
        <v>220</v>
      </c>
      <c r="E264" t="s">
        <v>652</v>
      </c>
      <c r="F264" s="2">
        <v>0</v>
      </c>
      <c r="G264">
        <f t="shared" si="238"/>
        <v>288.3</v>
      </c>
      <c r="H264">
        <f>1050+273</f>
        <v>1323</v>
      </c>
      <c r="I264">
        <v>298</v>
      </c>
      <c r="J264" s="2">
        <f t="shared" si="291"/>
        <v>0.22524565381708239</v>
      </c>
      <c r="K264">
        <f>5*10^-3</f>
        <v>5.0000000000000001E-3</v>
      </c>
      <c r="L264" t="s">
        <v>64</v>
      </c>
      <c r="M264">
        <v>90</v>
      </c>
      <c r="N264">
        <f t="shared" si="241"/>
        <v>0.90254518016857455</v>
      </c>
      <c r="O264">
        <v>10</v>
      </c>
      <c r="P264">
        <f t="shared" si="242"/>
        <v>9.7454819831425524E-2</v>
      </c>
      <c r="Q264">
        <v>0</v>
      </c>
      <c r="R264">
        <f t="shared" si="243"/>
        <v>0</v>
      </c>
      <c r="S264">
        <v>0</v>
      </c>
      <c r="T264">
        <f t="shared" si="244"/>
        <v>0</v>
      </c>
      <c r="U264">
        <v>0</v>
      </c>
      <c r="V264">
        <f t="shared" si="245"/>
        <v>0</v>
      </c>
      <c r="W264">
        <v>0</v>
      </c>
      <c r="X264">
        <f t="shared" si="246"/>
        <v>0</v>
      </c>
      <c r="Y264">
        <v>0</v>
      </c>
      <c r="Z264">
        <f t="shared" si="247"/>
        <v>0</v>
      </c>
      <c r="AA264">
        <v>0</v>
      </c>
      <c r="AB264">
        <f t="shared" si="248"/>
        <v>0</v>
      </c>
      <c r="AC264">
        <v>0</v>
      </c>
      <c r="AD264">
        <f t="shared" si="249"/>
        <v>0</v>
      </c>
      <c r="AE264">
        <v>0</v>
      </c>
      <c r="AF264">
        <f t="shared" si="250"/>
        <v>0</v>
      </c>
      <c r="AG264">
        <v>0</v>
      </c>
      <c r="AH264">
        <f t="shared" si="251"/>
        <v>0</v>
      </c>
      <c r="AI264">
        <v>0</v>
      </c>
      <c r="AJ264">
        <f t="shared" si="252"/>
        <v>0</v>
      </c>
      <c r="AK264">
        <v>0</v>
      </c>
      <c r="AL264">
        <f t="shared" si="253"/>
        <v>0</v>
      </c>
      <c r="AM264">
        <v>0</v>
      </c>
      <c r="AN264">
        <f t="shared" si="254"/>
        <v>0</v>
      </c>
      <c r="AO264">
        <v>0</v>
      </c>
      <c r="AP264">
        <f t="shared" si="255"/>
        <v>0</v>
      </c>
      <c r="AQ264">
        <v>0</v>
      </c>
      <c r="AR264">
        <f t="shared" si="256"/>
        <v>0</v>
      </c>
      <c r="AS264">
        <v>0</v>
      </c>
      <c r="AT264">
        <f t="shared" si="257"/>
        <v>0</v>
      </c>
      <c r="AU264">
        <v>0</v>
      </c>
      <c r="AV264">
        <f t="shared" si="258"/>
        <v>0</v>
      </c>
      <c r="AW264">
        <v>0</v>
      </c>
      <c r="AX264">
        <f t="shared" si="259"/>
        <v>0</v>
      </c>
      <c r="AY264">
        <v>0</v>
      </c>
      <c r="AZ264">
        <f t="shared" si="260"/>
        <v>0</v>
      </c>
      <c r="BA264">
        <v>0</v>
      </c>
      <c r="BB264">
        <f t="shared" si="261"/>
        <v>0</v>
      </c>
      <c r="BC264">
        <v>0</v>
      </c>
      <c r="BD264">
        <f t="shared" si="262"/>
        <v>0</v>
      </c>
      <c r="BE264">
        <v>0</v>
      </c>
      <c r="BF264">
        <f t="shared" si="263"/>
        <v>0</v>
      </c>
      <c r="BG264">
        <v>0</v>
      </c>
      <c r="BH264">
        <f t="shared" si="264"/>
        <v>0</v>
      </c>
      <c r="BI264">
        <v>0</v>
      </c>
      <c r="BJ264">
        <f t="shared" si="265"/>
        <v>0</v>
      </c>
      <c r="BK264">
        <v>0</v>
      </c>
      <c r="BL264">
        <f t="shared" si="266"/>
        <v>0</v>
      </c>
      <c r="BM264">
        <v>0</v>
      </c>
      <c r="BN264">
        <f t="shared" si="267"/>
        <v>0</v>
      </c>
      <c r="BO264">
        <v>0</v>
      </c>
      <c r="BP264">
        <f t="shared" si="268"/>
        <v>0</v>
      </c>
      <c r="BQ264">
        <v>0</v>
      </c>
      <c r="BR264">
        <f t="shared" si="269"/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f t="shared" si="239"/>
        <v>78.599999999999994</v>
      </c>
      <c r="DD264">
        <f t="shared" si="270"/>
        <v>0.85812444071452754</v>
      </c>
      <c r="DE264">
        <v>21.4</v>
      </c>
      <c r="DF264">
        <f t="shared" si="271"/>
        <v>0.14187555928547244</v>
      </c>
      <c r="DG264">
        <v>0</v>
      </c>
      <c r="DH264">
        <f t="shared" si="272"/>
        <v>0</v>
      </c>
      <c r="DI264">
        <v>0</v>
      </c>
      <c r="DJ264">
        <f t="shared" si="273"/>
        <v>0</v>
      </c>
      <c r="DK264">
        <v>0</v>
      </c>
      <c r="DL264">
        <f t="shared" si="274"/>
        <v>0</v>
      </c>
      <c r="DM264">
        <v>0</v>
      </c>
      <c r="DN264">
        <f t="shared" si="275"/>
        <v>0</v>
      </c>
      <c r="DO264">
        <v>0</v>
      </c>
      <c r="DP264">
        <f t="shared" si="276"/>
        <v>0</v>
      </c>
      <c r="DQ264">
        <v>0</v>
      </c>
      <c r="DR264">
        <f t="shared" si="277"/>
        <v>0</v>
      </c>
      <c r="DS264">
        <v>0</v>
      </c>
      <c r="DT264">
        <f t="shared" si="278"/>
        <v>0</v>
      </c>
      <c r="DU264">
        <v>0</v>
      </c>
      <c r="DV264">
        <f t="shared" si="279"/>
        <v>0</v>
      </c>
      <c r="DW264">
        <v>0</v>
      </c>
      <c r="DX264">
        <f t="shared" si="280"/>
        <v>0</v>
      </c>
      <c r="DY264">
        <v>0</v>
      </c>
      <c r="DZ264">
        <f t="shared" si="281"/>
        <v>0</v>
      </c>
      <c r="EA264">
        <v>0</v>
      </c>
      <c r="EB264">
        <f t="shared" si="282"/>
        <v>0</v>
      </c>
      <c r="EC264">
        <v>0</v>
      </c>
      <c r="ED264">
        <f t="shared" si="283"/>
        <v>0</v>
      </c>
      <c r="EE264">
        <v>0</v>
      </c>
      <c r="EF264">
        <f t="shared" si="284"/>
        <v>0</v>
      </c>
      <c r="EG264">
        <v>0</v>
      </c>
      <c r="EH264">
        <f t="shared" si="285"/>
        <v>0</v>
      </c>
      <c r="EI264">
        <v>0</v>
      </c>
      <c r="EJ264">
        <f t="shared" si="286"/>
        <v>0</v>
      </c>
      <c r="EK264">
        <v>0</v>
      </c>
      <c r="EL264">
        <f t="shared" si="287"/>
        <v>0</v>
      </c>
      <c r="EM264">
        <v>0</v>
      </c>
      <c r="EN264">
        <f t="shared" si="288"/>
        <v>0</v>
      </c>
      <c r="EO264">
        <v>0</v>
      </c>
      <c r="EP264">
        <f t="shared" si="289"/>
        <v>0</v>
      </c>
      <c r="EQ264">
        <v>0</v>
      </c>
      <c r="ER264">
        <f t="shared" si="290"/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 t="s">
        <v>645</v>
      </c>
      <c r="FF264" t="s">
        <v>264</v>
      </c>
    </row>
    <row r="265" spans="1:162" x14ac:dyDescent="0.45">
      <c r="A265">
        <v>264</v>
      </c>
      <c r="B265" t="s">
        <v>33</v>
      </c>
      <c r="C265" t="s">
        <v>46</v>
      </c>
      <c r="D265">
        <v>220</v>
      </c>
      <c r="E265" t="s">
        <v>652</v>
      </c>
      <c r="F265" s="2">
        <v>0</v>
      </c>
      <c r="G265">
        <f t="shared" si="238"/>
        <v>288.3</v>
      </c>
      <c r="H265">
        <f>1050+273</f>
        <v>1323</v>
      </c>
      <c r="I265">
        <v>298</v>
      </c>
      <c r="J265" s="2">
        <f t="shared" si="291"/>
        <v>0.22524565381708239</v>
      </c>
      <c r="K265">
        <v>5.0000000000000001E-4</v>
      </c>
      <c r="L265" t="s">
        <v>64</v>
      </c>
      <c r="M265">
        <v>90</v>
      </c>
      <c r="N265">
        <f t="shared" si="241"/>
        <v>0.90254518016857455</v>
      </c>
      <c r="O265">
        <v>10</v>
      </c>
      <c r="P265">
        <f t="shared" si="242"/>
        <v>9.7454819831425524E-2</v>
      </c>
      <c r="Q265">
        <v>0</v>
      </c>
      <c r="R265">
        <f t="shared" si="243"/>
        <v>0</v>
      </c>
      <c r="S265">
        <v>0</v>
      </c>
      <c r="T265">
        <f t="shared" si="244"/>
        <v>0</v>
      </c>
      <c r="U265">
        <v>0</v>
      </c>
      <c r="V265">
        <f t="shared" si="245"/>
        <v>0</v>
      </c>
      <c r="W265">
        <v>0</v>
      </c>
      <c r="X265">
        <f t="shared" si="246"/>
        <v>0</v>
      </c>
      <c r="Y265">
        <v>0</v>
      </c>
      <c r="Z265">
        <f t="shared" si="247"/>
        <v>0</v>
      </c>
      <c r="AA265">
        <v>0</v>
      </c>
      <c r="AB265">
        <f t="shared" si="248"/>
        <v>0</v>
      </c>
      <c r="AC265">
        <v>0</v>
      </c>
      <c r="AD265">
        <f t="shared" si="249"/>
        <v>0</v>
      </c>
      <c r="AE265">
        <v>0</v>
      </c>
      <c r="AF265">
        <f t="shared" si="250"/>
        <v>0</v>
      </c>
      <c r="AG265">
        <v>0</v>
      </c>
      <c r="AH265">
        <f t="shared" si="251"/>
        <v>0</v>
      </c>
      <c r="AI265">
        <v>0</v>
      </c>
      <c r="AJ265">
        <f t="shared" si="252"/>
        <v>0</v>
      </c>
      <c r="AK265">
        <v>0</v>
      </c>
      <c r="AL265">
        <f t="shared" si="253"/>
        <v>0</v>
      </c>
      <c r="AM265">
        <v>0</v>
      </c>
      <c r="AN265">
        <f t="shared" si="254"/>
        <v>0</v>
      </c>
      <c r="AO265">
        <v>0</v>
      </c>
      <c r="AP265">
        <f t="shared" si="255"/>
        <v>0</v>
      </c>
      <c r="AQ265">
        <v>0</v>
      </c>
      <c r="AR265">
        <f t="shared" si="256"/>
        <v>0</v>
      </c>
      <c r="AS265">
        <v>0</v>
      </c>
      <c r="AT265">
        <f t="shared" si="257"/>
        <v>0</v>
      </c>
      <c r="AU265">
        <v>0</v>
      </c>
      <c r="AV265">
        <f t="shared" si="258"/>
        <v>0</v>
      </c>
      <c r="AW265">
        <v>0</v>
      </c>
      <c r="AX265">
        <f t="shared" si="259"/>
        <v>0</v>
      </c>
      <c r="AY265">
        <v>0</v>
      </c>
      <c r="AZ265">
        <f t="shared" si="260"/>
        <v>0</v>
      </c>
      <c r="BA265">
        <v>0</v>
      </c>
      <c r="BB265">
        <f t="shared" si="261"/>
        <v>0</v>
      </c>
      <c r="BC265">
        <v>0</v>
      </c>
      <c r="BD265">
        <f t="shared" si="262"/>
        <v>0</v>
      </c>
      <c r="BE265">
        <v>0</v>
      </c>
      <c r="BF265">
        <f t="shared" si="263"/>
        <v>0</v>
      </c>
      <c r="BG265">
        <v>0</v>
      </c>
      <c r="BH265">
        <f t="shared" si="264"/>
        <v>0</v>
      </c>
      <c r="BI265">
        <v>0</v>
      </c>
      <c r="BJ265">
        <f t="shared" si="265"/>
        <v>0</v>
      </c>
      <c r="BK265">
        <v>0</v>
      </c>
      <c r="BL265">
        <f t="shared" si="266"/>
        <v>0</v>
      </c>
      <c r="BM265">
        <v>0</v>
      </c>
      <c r="BN265">
        <f t="shared" si="267"/>
        <v>0</v>
      </c>
      <c r="BO265">
        <v>0</v>
      </c>
      <c r="BP265">
        <f t="shared" si="268"/>
        <v>0</v>
      </c>
      <c r="BQ265">
        <v>0</v>
      </c>
      <c r="BR265">
        <f t="shared" si="269"/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f t="shared" si="239"/>
        <v>78.599999999999994</v>
      </c>
      <c r="DD265">
        <f t="shared" si="270"/>
        <v>0.85812444071452754</v>
      </c>
      <c r="DE265">
        <v>21.4</v>
      </c>
      <c r="DF265">
        <f t="shared" si="271"/>
        <v>0.14187555928547244</v>
      </c>
      <c r="DG265">
        <v>0</v>
      </c>
      <c r="DH265">
        <f t="shared" si="272"/>
        <v>0</v>
      </c>
      <c r="DI265">
        <v>0</v>
      </c>
      <c r="DJ265">
        <f t="shared" si="273"/>
        <v>0</v>
      </c>
      <c r="DK265">
        <v>0</v>
      </c>
      <c r="DL265">
        <f t="shared" si="274"/>
        <v>0</v>
      </c>
      <c r="DM265">
        <v>0</v>
      </c>
      <c r="DN265">
        <f t="shared" si="275"/>
        <v>0</v>
      </c>
      <c r="DO265">
        <v>0</v>
      </c>
      <c r="DP265">
        <f t="shared" si="276"/>
        <v>0</v>
      </c>
      <c r="DQ265">
        <v>0</v>
      </c>
      <c r="DR265">
        <f t="shared" si="277"/>
        <v>0</v>
      </c>
      <c r="DS265">
        <v>0</v>
      </c>
      <c r="DT265">
        <f t="shared" si="278"/>
        <v>0</v>
      </c>
      <c r="DU265">
        <v>0</v>
      </c>
      <c r="DV265">
        <f t="shared" si="279"/>
        <v>0</v>
      </c>
      <c r="DW265">
        <v>0</v>
      </c>
      <c r="DX265">
        <f t="shared" si="280"/>
        <v>0</v>
      </c>
      <c r="DY265">
        <v>0</v>
      </c>
      <c r="DZ265">
        <f t="shared" si="281"/>
        <v>0</v>
      </c>
      <c r="EA265">
        <v>0</v>
      </c>
      <c r="EB265">
        <f t="shared" si="282"/>
        <v>0</v>
      </c>
      <c r="EC265">
        <v>0</v>
      </c>
      <c r="ED265">
        <f t="shared" si="283"/>
        <v>0</v>
      </c>
      <c r="EE265">
        <v>0</v>
      </c>
      <c r="EF265">
        <f t="shared" si="284"/>
        <v>0</v>
      </c>
      <c r="EG265">
        <v>0</v>
      </c>
      <c r="EH265">
        <f t="shared" si="285"/>
        <v>0</v>
      </c>
      <c r="EI265">
        <v>0</v>
      </c>
      <c r="EJ265">
        <f t="shared" si="286"/>
        <v>0</v>
      </c>
      <c r="EK265">
        <v>0</v>
      </c>
      <c r="EL265">
        <f t="shared" si="287"/>
        <v>0</v>
      </c>
      <c r="EM265">
        <v>0</v>
      </c>
      <c r="EN265">
        <f t="shared" si="288"/>
        <v>0</v>
      </c>
      <c r="EO265">
        <v>0</v>
      </c>
      <c r="EP265">
        <f t="shared" si="289"/>
        <v>0</v>
      </c>
      <c r="EQ265">
        <v>0</v>
      </c>
      <c r="ER265">
        <f t="shared" si="290"/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 t="s">
        <v>645</v>
      </c>
      <c r="FF265" t="s">
        <v>264</v>
      </c>
    </row>
    <row r="266" spans="1:162" x14ac:dyDescent="0.45">
      <c r="A266">
        <v>265</v>
      </c>
      <c r="B266" t="s">
        <v>33</v>
      </c>
      <c r="C266" t="s">
        <v>46</v>
      </c>
      <c r="D266">
        <v>510</v>
      </c>
      <c r="E266" t="s">
        <v>653</v>
      </c>
      <c r="F266" s="2">
        <v>0</v>
      </c>
      <c r="G266">
        <f t="shared" si="238"/>
        <v>288.3</v>
      </c>
      <c r="H266">
        <f>900+273</f>
        <v>1173</v>
      </c>
      <c r="I266">
        <v>298</v>
      </c>
      <c r="J266" s="2">
        <f t="shared" si="291"/>
        <v>0.25404944586530265</v>
      </c>
      <c r="K266">
        <f>2*10^-2</f>
        <v>0.02</v>
      </c>
      <c r="L266" t="s">
        <v>64</v>
      </c>
      <c r="M266">
        <f>100-0.2-5</f>
        <v>94.8</v>
      </c>
      <c r="N266">
        <f t="shared" si="241"/>
        <v>0.9684646859163516</v>
      </c>
      <c r="O266">
        <v>0</v>
      </c>
      <c r="P266">
        <f t="shared" si="242"/>
        <v>0</v>
      </c>
      <c r="Q266">
        <v>0</v>
      </c>
      <c r="R266">
        <f t="shared" si="243"/>
        <v>0</v>
      </c>
      <c r="S266">
        <v>0</v>
      </c>
      <c r="T266">
        <f t="shared" si="244"/>
        <v>0</v>
      </c>
      <c r="U266">
        <v>0</v>
      </c>
      <c r="V266">
        <f t="shared" si="245"/>
        <v>0</v>
      </c>
      <c r="W266">
        <v>0</v>
      </c>
      <c r="X266">
        <f t="shared" si="246"/>
        <v>0</v>
      </c>
      <c r="Y266">
        <v>0</v>
      </c>
      <c r="Z266">
        <f t="shared" si="247"/>
        <v>0</v>
      </c>
      <c r="AA266">
        <v>0</v>
      </c>
      <c r="AB266">
        <f t="shared" si="248"/>
        <v>0</v>
      </c>
      <c r="AC266">
        <v>0</v>
      </c>
      <c r="AD266">
        <f t="shared" si="249"/>
        <v>0</v>
      </c>
      <c r="AE266">
        <v>0</v>
      </c>
      <c r="AF266">
        <f t="shared" si="250"/>
        <v>0</v>
      </c>
      <c r="AG266">
        <v>0.2</v>
      </c>
      <c r="AH266">
        <f t="shared" si="251"/>
        <v>4.192301037974717E-3</v>
      </c>
      <c r="AI266">
        <v>0</v>
      </c>
      <c r="AJ266">
        <f t="shared" si="252"/>
        <v>0</v>
      </c>
      <c r="AK266">
        <v>0</v>
      </c>
      <c r="AL266">
        <f t="shared" si="253"/>
        <v>0</v>
      </c>
      <c r="AM266">
        <v>0</v>
      </c>
      <c r="AN266">
        <f t="shared" si="254"/>
        <v>0</v>
      </c>
      <c r="AO266">
        <v>0</v>
      </c>
      <c r="AP266">
        <f t="shared" si="255"/>
        <v>0</v>
      </c>
      <c r="AQ266">
        <v>0</v>
      </c>
      <c r="AR266">
        <f t="shared" si="256"/>
        <v>0</v>
      </c>
      <c r="AS266">
        <v>0</v>
      </c>
      <c r="AT266">
        <f t="shared" si="257"/>
        <v>0</v>
      </c>
      <c r="AU266">
        <v>0</v>
      </c>
      <c r="AV266">
        <f t="shared" si="258"/>
        <v>0</v>
      </c>
      <c r="AW266">
        <v>0</v>
      </c>
      <c r="AX266">
        <f t="shared" si="259"/>
        <v>0</v>
      </c>
      <c r="AY266">
        <v>0</v>
      </c>
      <c r="AZ266">
        <f t="shared" si="260"/>
        <v>0</v>
      </c>
      <c r="BA266">
        <v>0</v>
      </c>
      <c r="BB266">
        <f t="shared" si="261"/>
        <v>0</v>
      </c>
      <c r="BC266">
        <v>0</v>
      </c>
      <c r="BD266">
        <f t="shared" si="262"/>
        <v>0</v>
      </c>
      <c r="BE266">
        <v>0</v>
      </c>
      <c r="BF266">
        <f t="shared" si="263"/>
        <v>0</v>
      </c>
      <c r="BG266">
        <v>0</v>
      </c>
      <c r="BH266">
        <f t="shared" si="264"/>
        <v>0</v>
      </c>
      <c r="BI266">
        <v>0</v>
      </c>
      <c r="BJ266">
        <f t="shared" si="265"/>
        <v>0</v>
      </c>
      <c r="BK266">
        <v>5</v>
      </c>
      <c r="BL266">
        <f t="shared" si="266"/>
        <v>2.7343013045673697E-2</v>
      </c>
      <c r="BM266">
        <v>0</v>
      </c>
      <c r="BN266">
        <f t="shared" si="267"/>
        <v>0</v>
      </c>
      <c r="BO266">
        <v>0</v>
      </c>
      <c r="BP266">
        <f t="shared" si="268"/>
        <v>0</v>
      </c>
      <c r="BQ266">
        <v>0</v>
      </c>
      <c r="BR266">
        <f t="shared" si="269"/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f t="shared" si="239"/>
        <v>78.599999999999994</v>
      </c>
      <c r="DD266">
        <f t="shared" si="270"/>
        <v>0.85812444071452754</v>
      </c>
      <c r="DE266">
        <v>21.4</v>
      </c>
      <c r="DF266">
        <f t="shared" si="271"/>
        <v>0.14187555928547244</v>
      </c>
      <c r="DG266">
        <v>0</v>
      </c>
      <c r="DH266">
        <f t="shared" si="272"/>
        <v>0</v>
      </c>
      <c r="DI266">
        <v>0</v>
      </c>
      <c r="DJ266">
        <f t="shared" si="273"/>
        <v>0</v>
      </c>
      <c r="DK266">
        <v>0</v>
      </c>
      <c r="DL266">
        <f t="shared" si="274"/>
        <v>0</v>
      </c>
      <c r="DM266">
        <v>0</v>
      </c>
      <c r="DN266">
        <f t="shared" si="275"/>
        <v>0</v>
      </c>
      <c r="DO266">
        <v>0</v>
      </c>
      <c r="DP266">
        <f t="shared" si="276"/>
        <v>0</v>
      </c>
      <c r="DQ266">
        <v>0</v>
      </c>
      <c r="DR266">
        <f t="shared" si="277"/>
        <v>0</v>
      </c>
      <c r="DS266">
        <v>0</v>
      </c>
      <c r="DT266">
        <f t="shared" si="278"/>
        <v>0</v>
      </c>
      <c r="DU266">
        <v>0</v>
      </c>
      <c r="DV266">
        <f t="shared" si="279"/>
        <v>0</v>
      </c>
      <c r="DW266">
        <v>0</v>
      </c>
      <c r="DX266">
        <f t="shared" si="280"/>
        <v>0</v>
      </c>
      <c r="DY266">
        <v>0</v>
      </c>
      <c r="DZ266">
        <f t="shared" si="281"/>
        <v>0</v>
      </c>
      <c r="EA266">
        <v>0</v>
      </c>
      <c r="EB266">
        <f t="shared" si="282"/>
        <v>0</v>
      </c>
      <c r="EC266">
        <v>0</v>
      </c>
      <c r="ED266">
        <f t="shared" si="283"/>
        <v>0</v>
      </c>
      <c r="EE266">
        <v>0</v>
      </c>
      <c r="EF266">
        <f t="shared" si="284"/>
        <v>0</v>
      </c>
      <c r="EG266">
        <v>0</v>
      </c>
      <c r="EH266">
        <f t="shared" si="285"/>
        <v>0</v>
      </c>
      <c r="EI266">
        <v>0</v>
      </c>
      <c r="EJ266">
        <f t="shared" si="286"/>
        <v>0</v>
      </c>
      <c r="EK266">
        <v>0</v>
      </c>
      <c r="EL266">
        <f t="shared" si="287"/>
        <v>0</v>
      </c>
      <c r="EM266">
        <v>0</v>
      </c>
      <c r="EN266">
        <f t="shared" si="288"/>
        <v>0</v>
      </c>
      <c r="EO266">
        <v>0</v>
      </c>
      <c r="EP266">
        <f t="shared" si="289"/>
        <v>0</v>
      </c>
      <c r="EQ266">
        <v>0</v>
      </c>
      <c r="ER266">
        <f t="shared" si="290"/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 t="s">
        <v>645</v>
      </c>
      <c r="FF266" t="s">
        <v>264</v>
      </c>
    </row>
    <row r="267" spans="1:162" x14ac:dyDescent="0.45">
      <c r="A267">
        <v>266</v>
      </c>
      <c r="B267" t="s">
        <v>33</v>
      </c>
      <c r="C267" t="s">
        <v>46</v>
      </c>
      <c r="D267">
        <v>510</v>
      </c>
      <c r="E267" t="s">
        <v>653</v>
      </c>
      <c r="F267" s="2">
        <v>0</v>
      </c>
      <c r="G267">
        <f t="shared" si="238"/>
        <v>288.3</v>
      </c>
      <c r="H267">
        <f>900+273</f>
        <v>1173</v>
      </c>
      <c r="I267">
        <v>298</v>
      </c>
      <c r="J267" s="2">
        <f t="shared" si="291"/>
        <v>0.25404944586530265</v>
      </c>
      <c r="K267">
        <f>5*10^-3</f>
        <v>5.0000000000000001E-3</v>
      </c>
      <c r="L267" t="s">
        <v>64</v>
      </c>
      <c r="M267">
        <f>100-0.2-5</f>
        <v>94.8</v>
      </c>
      <c r="N267">
        <f t="shared" si="241"/>
        <v>0.9684646859163516</v>
      </c>
      <c r="O267">
        <v>0</v>
      </c>
      <c r="P267">
        <f t="shared" si="242"/>
        <v>0</v>
      </c>
      <c r="Q267">
        <v>0</v>
      </c>
      <c r="R267">
        <f t="shared" si="243"/>
        <v>0</v>
      </c>
      <c r="S267">
        <v>0</v>
      </c>
      <c r="T267">
        <f t="shared" si="244"/>
        <v>0</v>
      </c>
      <c r="U267">
        <v>0</v>
      </c>
      <c r="V267">
        <f t="shared" si="245"/>
        <v>0</v>
      </c>
      <c r="W267">
        <v>0</v>
      </c>
      <c r="X267">
        <f t="shared" si="246"/>
        <v>0</v>
      </c>
      <c r="Y267">
        <v>0</v>
      </c>
      <c r="Z267">
        <f t="shared" si="247"/>
        <v>0</v>
      </c>
      <c r="AA267">
        <v>0</v>
      </c>
      <c r="AB267">
        <f t="shared" si="248"/>
        <v>0</v>
      </c>
      <c r="AC267">
        <v>0</v>
      </c>
      <c r="AD267">
        <f t="shared" si="249"/>
        <v>0</v>
      </c>
      <c r="AE267">
        <v>0</v>
      </c>
      <c r="AF267">
        <f t="shared" si="250"/>
        <v>0</v>
      </c>
      <c r="AG267">
        <v>0.2</v>
      </c>
      <c r="AH267">
        <f t="shared" si="251"/>
        <v>4.192301037974717E-3</v>
      </c>
      <c r="AI267">
        <v>0</v>
      </c>
      <c r="AJ267">
        <f t="shared" si="252"/>
        <v>0</v>
      </c>
      <c r="AK267">
        <v>0</v>
      </c>
      <c r="AL267">
        <f t="shared" si="253"/>
        <v>0</v>
      </c>
      <c r="AM267">
        <v>0</v>
      </c>
      <c r="AN267">
        <f t="shared" si="254"/>
        <v>0</v>
      </c>
      <c r="AO267">
        <v>0</v>
      </c>
      <c r="AP267">
        <f t="shared" si="255"/>
        <v>0</v>
      </c>
      <c r="AQ267">
        <v>0</v>
      </c>
      <c r="AR267">
        <f t="shared" si="256"/>
        <v>0</v>
      </c>
      <c r="AS267">
        <v>0</v>
      </c>
      <c r="AT267">
        <f t="shared" si="257"/>
        <v>0</v>
      </c>
      <c r="AU267">
        <v>0</v>
      </c>
      <c r="AV267">
        <f t="shared" si="258"/>
        <v>0</v>
      </c>
      <c r="AW267">
        <v>0</v>
      </c>
      <c r="AX267">
        <f t="shared" si="259"/>
        <v>0</v>
      </c>
      <c r="AY267">
        <v>0</v>
      </c>
      <c r="AZ267">
        <f t="shared" si="260"/>
        <v>0</v>
      </c>
      <c r="BA267">
        <v>0</v>
      </c>
      <c r="BB267">
        <f t="shared" si="261"/>
        <v>0</v>
      </c>
      <c r="BC267">
        <v>0</v>
      </c>
      <c r="BD267">
        <f t="shared" si="262"/>
        <v>0</v>
      </c>
      <c r="BE267">
        <v>0</v>
      </c>
      <c r="BF267">
        <f t="shared" si="263"/>
        <v>0</v>
      </c>
      <c r="BG267">
        <v>0</v>
      </c>
      <c r="BH267">
        <f t="shared" si="264"/>
        <v>0</v>
      </c>
      <c r="BI267">
        <v>0</v>
      </c>
      <c r="BJ267">
        <f t="shared" si="265"/>
        <v>0</v>
      </c>
      <c r="BK267">
        <v>5</v>
      </c>
      <c r="BL267">
        <f t="shared" si="266"/>
        <v>2.7343013045673697E-2</v>
      </c>
      <c r="BM267">
        <v>0</v>
      </c>
      <c r="BN267">
        <f t="shared" si="267"/>
        <v>0</v>
      </c>
      <c r="BO267">
        <v>0</v>
      </c>
      <c r="BP267">
        <f t="shared" si="268"/>
        <v>0</v>
      </c>
      <c r="BQ267">
        <v>0</v>
      </c>
      <c r="BR267">
        <f t="shared" si="269"/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f t="shared" si="239"/>
        <v>78.599999999999994</v>
      </c>
      <c r="DD267">
        <f t="shared" si="270"/>
        <v>0.85812444071452754</v>
      </c>
      <c r="DE267">
        <v>21.4</v>
      </c>
      <c r="DF267">
        <f t="shared" si="271"/>
        <v>0.14187555928547244</v>
      </c>
      <c r="DG267">
        <v>0</v>
      </c>
      <c r="DH267">
        <f t="shared" si="272"/>
        <v>0</v>
      </c>
      <c r="DI267">
        <v>0</v>
      </c>
      <c r="DJ267">
        <f t="shared" si="273"/>
        <v>0</v>
      </c>
      <c r="DK267">
        <v>0</v>
      </c>
      <c r="DL267">
        <f t="shared" si="274"/>
        <v>0</v>
      </c>
      <c r="DM267">
        <v>0</v>
      </c>
      <c r="DN267">
        <f t="shared" si="275"/>
        <v>0</v>
      </c>
      <c r="DO267">
        <v>0</v>
      </c>
      <c r="DP267">
        <f t="shared" si="276"/>
        <v>0</v>
      </c>
      <c r="DQ267">
        <v>0</v>
      </c>
      <c r="DR267">
        <f t="shared" si="277"/>
        <v>0</v>
      </c>
      <c r="DS267">
        <v>0</v>
      </c>
      <c r="DT267">
        <f t="shared" si="278"/>
        <v>0</v>
      </c>
      <c r="DU267">
        <v>0</v>
      </c>
      <c r="DV267">
        <f t="shared" si="279"/>
        <v>0</v>
      </c>
      <c r="DW267">
        <v>0</v>
      </c>
      <c r="DX267">
        <f t="shared" si="280"/>
        <v>0</v>
      </c>
      <c r="DY267">
        <v>0</v>
      </c>
      <c r="DZ267">
        <f t="shared" si="281"/>
        <v>0</v>
      </c>
      <c r="EA267">
        <v>0</v>
      </c>
      <c r="EB267">
        <f t="shared" si="282"/>
        <v>0</v>
      </c>
      <c r="EC267">
        <v>0</v>
      </c>
      <c r="ED267">
        <f t="shared" si="283"/>
        <v>0</v>
      </c>
      <c r="EE267">
        <v>0</v>
      </c>
      <c r="EF267">
        <f t="shared" si="284"/>
        <v>0</v>
      </c>
      <c r="EG267">
        <v>0</v>
      </c>
      <c r="EH267">
        <f t="shared" si="285"/>
        <v>0</v>
      </c>
      <c r="EI267">
        <v>0</v>
      </c>
      <c r="EJ267">
        <f t="shared" si="286"/>
        <v>0</v>
      </c>
      <c r="EK267">
        <v>0</v>
      </c>
      <c r="EL267">
        <f t="shared" si="287"/>
        <v>0</v>
      </c>
      <c r="EM267">
        <v>0</v>
      </c>
      <c r="EN267">
        <f t="shared" si="288"/>
        <v>0</v>
      </c>
      <c r="EO267">
        <v>0</v>
      </c>
      <c r="EP267">
        <f t="shared" si="289"/>
        <v>0</v>
      </c>
      <c r="EQ267">
        <v>0</v>
      </c>
      <c r="ER267">
        <f t="shared" si="290"/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 t="s">
        <v>645</v>
      </c>
      <c r="FF267" t="s">
        <v>264</v>
      </c>
    </row>
    <row r="268" spans="1:162" x14ac:dyDescent="0.45">
      <c r="A268">
        <v>267</v>
      </c>
      <c r="B268" t="s">
        <v>33</v>
      </c>
      <c r="C268" t="s">
        <v>46</v>
      </c>
      <c r="D268">
        <v>510</v>
      </c>
      <c r="E268" t="s">
        <v>653</v>
      </c>
      <c r="F268" s="2">
        <v>0</v>
      </c>
      <c r="G268">
        <f t="shared" si="238"/>
        <v>288.3</v>
      </c>
      <c r="H268">
        <f>900+273</f>
        <v>1173</v>
      </c>
      <c r="I268">
        <v>298</v>
      </c>
      <c r="J268" s="2">
        <f t="shared" si="291"/>
        <v>0.25404944586530265</v>
      </c>
      <c r="K268">
        <v>5.0000000000000001E-4</v>
      </c>
      <c r="L268" t="s">
        <v>64</v>
      </c>
      <c r="M268">
        <f>100-0.2-5</f>
        <v>94.8</v>
      </c>
      <c r="N268">
        <f t="shared" si="241"/>
        <v>0.9684646859163516</v>
      </c>
      <c r="O268">
        <v>0</v>
      </c>
      <c r="P268">
        <f t="shared" si="242"/>
        <v>0</v>
      </c>
      <c r="Q268">
        <v>0</v>
      </c>
      <c r="R268">
        <f t="shared" si="243"/>
        <v>0</v>
      </c>
      <c r="S268">
        <v>0</v>
      </c>
      <c r="T268">
        <f t="shared" si="244"/>
        <v>0</v>
      </c>
      <c r="U268">
        <v>0</v>
      </c>
      <c r="V268">
        <f t="shared" si="245"/>
        <v>0</v>
      </c>
      <c r="W268">
        <v>0</v>
      </c>
      <c r="X268">
        <f t="shared" si="246"/>
        <v>0</v>
      </c>
      <c r="Y268">
        <v>0</v>
      </c>
      <c r="Z268">
        <f t="shared" si="247"/>
        <v>0</v>
      </c>
      <c r="AA268">
        <v>0</v>
      </c>
      <c r="AB268">
        <f t="shared" si="248"/>
        <v>0</v>
      </c>
      <c r="AC268">
        <v>0</v>
      </c>
      <c r="AD268">
        <f t="shared" si="249"/>
        <v>0</v>
      </c>
      <c r="AE268">
        <v>0</v>
      </c>
      <c r="AF268">
        <f t="shared" si="250"/>
        <v>0</v>
      </c>
      <c r="AG268">
        <v>0.2</v>
      </c>
      <c r="AH268">
        <f t="shared" si="251"/>
        <v>4.192301037974717E-3</v>
      </c>
      <c r="AI268">
        <v>0</v>
      </c>
      <c r="AJ268">
        <f t="shared" si="252"/>
        <v>0</v>
      </c>
      <c r="AK268">
        <v>0</v>
      </c>
      <c r="AL268">
        <f t="shared" si="253"/>
        <v>0</v>
      </c>
      <c r="AM268">
        <v>0</v>
      </c>
      <c r="AN268">
        <f t="shared" si="254"/>
        <v>0</v>
      </c>
      <c r="AO268">
        <v>0</v>
      </c>
      <c r="AP268">
        <f t="shared" si="255"/>
        <v>0</v>
      </c>
      <c r="AQ268">
        <v>0</v>
      </c>
      <c r="AR268">
        <f t="shared" si="256"/>
        <v>0</v>
      </c>
      <c r="AS268">
        <v>0</v>
      </c>
      <c r="AT268">
        <f t="shared" si="257"/>
        <v>0</v>
      </c>
      <c r="AU268">
        <v>0</v>
      </c>
      <c r="AV268">
        <f t="shared" si="258"/>
        <v>0</v>
      </c>
      <c r="AW268">
        <v>0</v>
      </c>
      <c r="AX268">
        <f t="shared" si="259"/>
        <v>0</v>
      </c>
      <c r="AY268">
        <v>0</v>
      </c>
      <c r="AZ268">
        <f t="shared" si="260"/>
        <v>0</v>
      </c>
      <c r="BA268">
        <v>0</v>
      </c>
      <c r="BB268">
        <f t="shared" si="261"/>
        <v>0</v>
      </c>
      <c r="BC268">
        <v>0</v>
      </c>
      <c r="BD268">
        <f t="shared" si="262"/>
        <v>0</v>
      </c>
      <c r="BE268">
        <v>0</v>
      </c>
      <c r="BF268">
        <f t="shared" si="263"/>
        <v>0</v>
      </c>
      <c r="BG268">
        <v>0</v>
      </c>
      <c r="BH268">
        <f t="shared" si="264"/>
        <v>0</v>
      </c>
      <c r="BI268">
        <v>0</v>
      </c>
      <c r="BJ268">
        <f t="shared" si="265"/>
        <v>0</v>
      </c>
      <c r="BK268">
        <v>5</v>
      </c>
      <c r="BL268">
        <f t="shared" si="266"/>
        <v>2.7343013045673697E-2</v>
      </c>
      <c r="BM268">
        <v>0</v>
      </c>
      <c r="BN268">
        <f t="shared" si="267"/>
        <v>0</v>
      </c>
      <c r="BO268">
        <v>0</v>
      </c>
      <c r="BP268">
        <f t="shared" si="268"/>
        <v>0</v>
      </c>
      <c r="BQ268">
        <v>0</v>
      </c>
      <c r="BR268">
        <f t="shared" si="269"/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f t="shared" si="239"/>
        <v>78.599999999999994</v>
      </c>
      <c r="DD268">
        <f t="shared" si="270"/>
        <v>0.85812444071452754</v>
      </c>
      <c r="DE268">
        <v>21.4</v>
      </c>
      <c r="DF268">
        <f t="shared" si="271"/>
        <v>0.14187555928547244</v>
      </c>
      <c r="DG268">
        <v>0</v>
      </c>
      <c r="DH268">
        <f t="shared" si="272"/>
        <v>0</v>
      </c>
      <c r="DI268">
        <v>0</v>
      </c>
      <c r="DJ268">
        <f t="shared" si="273"/>
        <v>0</v>
      </c>
      <c r="DK268">
        <v>0</v>
      </c>
      <c r="DL268">
        <f t="shared" si="274"/>
        <v>0</v>
      </c>
      <c r="DM268">
        <v>0</v>
      </c>
      <c r="DN268">
        <f t="shared" si="275"/>
        <v>0</v>
      </c>
      <c r="DO268">
        <v>0</v>
      </c>
      <c r="DP268">
        <f t="shared" si="276"/>
        <v>0</v>
      </c>
      <c r="DQ268">
        <v>0</v>
      </c>
      <c r="DR268">
        <f t="shared" si="277"/>
        <v>0</v>
      </c>
      <c r="DS268">
        <v>0</v>
      </c>
      <c r="DT268">
        <f t="shared" si="278"/>
        <v>0</v>
      </c>
      <c r="DU268">
        <v>0</v>
      </c>
      <c r="DV268">
        <f t="shared" si="279"/>
        <v>0</v>
      </c>
      <c r="DW268">
        <v>0</v>
      </c>
      <c r="DX268">
        <f t="shared" si="280"/>
        <v>0</v>
      </c>
      <c r="DY268">
        <v>0</v>
      </c>
      <c r="DZ268">
        <f t="shared" si="281"/>
        <v>0</v>
      </c>
      <c r="EA268">
        <v>0</v>
      </c>
      <c r="EB268">
        <f t="shared" si="282"/>
        <v>0</v>
      </c>
      <c r="EC268">
        <v>0</v>
      </c>
      <c r="ED268">
        <f t="shared" si="283"/>
        <v>0</v>
      </c>
      <c r="EE268">
        <v>0</v>
      </c>
      <c r="EF268">
        <f t="shared" si="284"/>
        <v>0</v>
      </c>
      <c r="EG268">
        <v>0</v>
      </c>
      <c r="EH268">
        <f t="shared" si="285"/>
        <v>0</v>
      </c>
      <c r="EI268">
        <v>0</v>
      </c>
      <c r="EJ268">
        <f t="shared" si="286"/>
        <v>0</v>
      </c>
      <c r="EK268">
        <v>0</v>
      </c>
      <c r="EL268">
        <f t="shared" si="287"/>
        <v>0</v>
      </c>
      <c r="EM268">
        <v>0</v>
      </c>
      <c r="EN268">
        <f t="shared" si="288"/>
        <v>0</v>
      </c>
      <c r="EO268">
        <v>0</v>
      </c>
      <c r="EP268">
        <f t="shared" si="289"/>
        <v>0</v>
      </c>
      <c r="EQ268">
        <v>0</v>
      </c>
      <c r="ER268">
        <f t="shared" si="290"/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 t="s">
        <v>645</v>
      </c>
      <c r="FF268" t="s">
        <v>264</v>
      </c>
    </row>
    <row r="269" spans="1:162" x14ac:dyDescent="0.45">
      <c r="A269">
        <v>268</v>
      </c>
      <c r="B269" t="s">
        <v>33</v>
      </c>
      <c r="C269" t="s">
        <v>46</v>
      </c>
      <c r="D269">
        <v>110</v>
      </c>
      <c r="E269" t="s">
        <v>380</v>
      </c>
      <c r="F269" s="2">
        <v>0</v>
      </c>
      <c r="G269">
        <f t="shared" si="238"/>
        <v>288.3</v>
      </c>
      <c r="H269">
        <f>1085+273</f>
        <v>1358</v>
      </c>
      <c r="I269">
        <v>298</v>
      </c>
      <c r="J269" s="2">
        <f t="shared" si="291"/>
        <v>0.21944035346097202</v>
      </c>
      <c r="K269">
        <f>2*10^-2</f>
        <v>0.02</v>
      </c>
      <c r="L269" t="s">
        <v>64</v>
      </c>
      <c r="M269">
        <v>100</v>
      </c>
      <c r="N269">
        <f t="shared" si="241"/>
        <v>1</v>
      </c>
      <c r="O269">
        <v>0</v>
      </c>
      <c r="P269">
        <f t="shared" si="242"/>
        <v>0</v>
      </c>
      <c r="Q269">
        <v>0</v>
      </c>
      <c r="R269">
        <f t="shared" si="243"/>
        <v>0</v>
      </c>
      <c r="S269">
        <v>0</v>
      </c>
      <c r="T269">
        <f t="shared" si="244"/>
        <v>0</v>
      </c>
      <c r="U269">
        <v>0</v>
      </c>
      <c r="V269">
        <f t="shared" si="245"/>
        <v>0</v>
      </c>
      <c r="W269">
        <v>0</v>
      </c>
      <c r="X269">
        <f t="shared" si="246"/>
        <v>0</v>
      </c>
      <c r="Y269">
        <v>0</v>
      </c>
      <c r="Z269">
        <f t="shared" si="247"/>
        <v>0</v>
      </c>
      <c r="AA269">
        <v>0</v>
      </c>
      <c r="AB269">
        <f t="shared" si="248"/>
        <v>0</v>
      </c>
      <c r="AC269">
        <v>0</v>
      </c>
      <c r="AD269">
        <f t="shared" si="249"/>
        <v>0</v>
      </c>
      <c r="AE269">
        <v>0</v>
      </c>
      <c r="AF269">
        <f t="shared" si="250"/>
        <v>0</v>
      </c>
      <c r="AG269">
        <v>0</v>
      </c>
      <c r="AH269">
        <f t="shared" si="251"/>
        <v>0</v>
      </c>
      <c r="AI269">
        <v>0</v>
      </c>
      <c r="AJ269">
        <f t="shared" si="252"/>
        <v>0</v>
      </c>
      <c r="AK269">
        <v>0</v>
      </c>
      <c r="AL269">
        <f t="shared" si="253"/>
        <v>0</v>
      </c>
      <c r="AM269">
        <v>0</v>
      </c>
      <c r="AN269">
        <f t="shared" si="254"/>
        <v>0</v>
      </c>
      <c r="AO269">
        <v>0</v>
      </c>
      <c r="AP269">
        <f t="shared" si="255"/>
        <v>0</v>
      </c>
      <c r="AQ269">
        <v>0</v>
      </c>
      <c r="AR269">
        <f t="shared" si="256"/>
        <v>0</v>
      </c>
      <c r="AS269">
        <v>0</v>
      </c>
      <c r="AT269">
        <f t="shared" si="257"/>
        <v>0</v>
      </c>
      <c r="AU269">
        <v>0</v>
      </c>
      <c r="AV269">
        <f t="shared" si="258"/>
        <v>0</v>
      </c>
      <c r="AW269">
        <v>0</v>
      </c>
      <c r="AX269">
        <f t="shared" si="259"/>
        <v>0</v>
      </c>
      <c r="AY269">
        <v>0</v>
      </c>
      <c r="AZ269">
        <f t="shared" si="260"/>
        <v>0</v>
      </c>
      <c r="BA269">
        <v>0</v>
      </c>
      <c r="BB269">
        <f t="shared" si="261"/>
        <v>0</v>
      </c>
      <c r="BC269">
        <v>0</v>
      </c>
      <c r="BD269">
        <f t="shared" si="262"/>
        <v>0</v>
      </c>
      <c r="BE269">
        <v>0</v>
      </c>
      <c r="BF269">
        <f t="shared" si="263"/>
        <v>0</v>
      </c>
      <c r="BG269">
        <v>0</v>
      </c>
      <c r="BH269">
        <f t="shared" si="264"/>
        <v>0</v>
      </c>
      <c r="BI269">
        <v>0</v>
      </c>
      <c r="BJ269">
        <f t="shared" si="265"/>
        <v>0</v>
      </c>
      <c r="BK269">
        <v>0</v>
      </c>
      <c r="BL269">
        <f t="shared" si="266"/>
        <v>0</v>
      </c>
      <c r="BM269">
        <v>0</v>
      </c>
      <c r="BN269">
        <f t="shared" si="267"/>
        <v>0</v>
      </c>
      <c r="BO269">
        <v>0</v>
      </c>
      <c r="BP269">
        <f t="shared" si="268"/>
        <v>0</v>
      </c>
      <c r="BQ269">
        <v>0</v>
      </c>
      <c r="BR269">
        <f t="shared" si="269"/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f t="shared" si="239"/>
        <v>78.599999999999994</v>
      </c>
      <c r="DD269">
        <f t="shared" si="270"/>
        <v>0.85812444071452754</v>
      </c>
      <c r="DE269">
        <v>21.4</v>
      </c>
      <c r="DF269">
        <f t="shared" si="271"/>
        <v>0.14187555928547244</v>
      </c>
      <c r="DG269">
        <v>0</v>
      </c>
      <c r="DH269">
        <f t="shared" si="272"/>
        <v>0</v>
      </c>
      <c r="DI269">
        <v>0</v>
      </c>
      <c r="DJ269">
        <f t="shared" si="273"/>
        <v>0</v>
      </c>
      <c r="DK269">
        <v>0</v>
      </c>
      <c r="DL269">
        <f t="shared" si="274"/>
        <v>0</v>
      </c>
      <c r="DM269">
        <v>0</v>
      </c>
      <c r="DN269">
        <f t="shared" si="275"/>
        <v>0</v>
      </c>
      <c r="DO269">
        <v>0</v>
      </c>
      <c r="DP269">
        <f t="shared" si="276"/>
        <v>0</v>
      </c>
      <c r="DQ269">
        <v>0</v>
      </c>
      <c r="DR269">
        <f t="shared" si="277"/>
        <v>0</v>
      </c>
      <c r="DS269">
        <v>0</v>
      </c>
      <c r="DT269">
        <f t="shared" si="278"/>
        <v>0</v>
      </c>
      <c r="DU269">
        <v>0</v>
      </c>
      <c r="DV269">
        <f t="shared" si="279"/>
        <v>0</v>
      </c>
      <c r="DW269">
        <v>0</v>
      </c>
      <c r="DX269">
        <f t="shared" si="280"/>
        <v>0</v>
      </c>
      <c r="DY269">
        <v>0</v>
      </c>
      <c r="DZ269">
        <f t="shared" si="281"/>
        <v>0</v>
      </c>
      <c r="EA269">
        <v>0</v>
      </c>
      <c r="EB269">
        <f t="shared" si="282"/>
        <v>0</v>
      </c>
      <c r="EC269">
        <v>0</v>
      </c>
      <c r="ED269">
        <f t="shared" si="283"/>
        <v>0</v>
      </c>
      <c r="EE269">
        <v>0</v>
      </c>
      <c r="EF269">
        <f t="shared" si="284"/>
        <v>0</v>
      </c>
      <c r="EG269">
        <v>0</v>
      </c>
      <c r="EH269">
        <f t="shared" si="285"/>
        <v>0</v>
      </c>
      <c r="EI269">
        <v>0</v>
      </c>
      <c r="EJ269">
        <f t="shared" si="286"/>
        <v>0</v>
      </c>
      <c r="EK269">
        <v>0</v>
      </c>
      <c r="EL269">
        <f t="shared" si="287"/>
        <v>0</v>
      </c>
      <c r="EM269">
        <v>0</v>
      </c>
      <c r="EN269">
        <f t="shared" si="288"/>
        <v>0</v>
      </c>
      <c r="EO269">
        <v>0</v>
      </c>
      <c r="EP269">
        <f t="shared" si="289"/>
        <v>0</v>
      </c>
      <c r="EQ269">
        <v>0</v>
      </c>
      <c r="ER269">
        <f t="shared" si="290"/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 t="s">
        <v>645</v>
      </c>
      <c r="FF269" t="s">
        <v>264</v>
      </c>
    </row>
    <row r="270" spans="1:162" x14ac:dyDescent="0.45">
      <c r="A270">
        <v>269</v>
      </c>
      <c r="B270" t="s">
        <v>33</v>
      </c>
      <c r="C270" t="s">
        <v>46</v>
      </c>
      <c r="D270">
        <v>110</v>
      </c>
      <c r="E270" t="s">
        <v>380</v>
      </c>
      <c r="F270" s="2">
        <v>0</v>
      </c>
      <c r="G270">
        <f t="shared" si="238"/>
        <v>288.3</v>
      </c>
      <c r="H270">
        <f>1085+273</f>
        <v>1358</v>
      </c>
      <c r="I270">
        <v>298</v>
      </c>
      <c r="J270" s="2">
        <f t="shared" si="291"/>
        <v>0.21944035346097202</v>
      </c>
      <c r="K270">
        <f>5*10^-3</f>
        <v>5.0000000000000001E-3</v>
      </c>
      <c r="L270" t="s">
        <v>64</v>
      </c>
      <c r="M270">
        <v>100</v>
      </c>
      <c r="N270">
        <f t="shared" si="241"/>
        <v>1</v>
      </c>
      <c r="O270">
        <v>0</v>
      </c>
      <c r="P270">
        <f t="shared" si="242"/>
        <v>0</v>
      </c>
      <c r="Q270">
        <v>0</v>
      </c>
      <c r="R270">
        <f t="shared" si="243"/>
        <v>0</v>
      </c>
      <c r="S270">
        <v>0</v>
      </c>
      <c r="T270">
        <f t="shared" si="244"/>
        <v>0</v>
      </c>
      <c r="U270">
        <v>0</v>
      </c>
      <c r="V270">
        <f t="shared" si="245"/>
        <v>0</v>
      </c>
      <c r="W270">
        <v>0</v>
      </c>
      <c r="X270">
        <f t="shared" si="246"/>
        <v>0</v>
      </c>
      <c r="Y270">
        <v>0</v>
      </c>
      <c r="Z270">
        <f t="shared" si="247"/>
        <v>0</v>
      </c>
      <c r="AA270">
        <v>0</v>
      </c>
      <c r="AB270">
        <f t="shared" si="248"/>
        <v>0</v>
      </c>
      <c r="AC270">
        <v>0</v>
      </c>
      <c r="AD270">
        <f t="shared" si="249"/>
        <v>0</v>
      </c>
      <c r="AE270">
        <v>0</v>
      </c>
      <c r="AF270">
        <f t="shared" si="250"/>
        <v>0</v>
      </c>
      <c r="AG270">
        <v>0</v>
      </c>
      <c r="AH270">
        <f t="shared" si="251"/>
        <v>0</v>
      </c>
      <c r="AI270">
        <v>0</v>
      </c>
      <c r="AJ270">
        <f t="shared" si="252"/>
        <v>0</v>
      </c>
      <c r="AK270">
        <v>0</v>
      </c>
      <c r="AL270">
        <f t="shared" si="253"/>
        <v>0</v>
      </c>
      <c r="AM270">
        <v>0</v>
      </c>
      <c r="AN270">
        <f t="shared" si="254"/>
        <v>0</v>
      </c>
      <c r="AO270">
        <v>0</v>
      </c>
      <c r="AP270">
        <f t="shared" si="255"/>
        <v>0</v>
      </c>
      <c r="AQ270">
        <v>0</v>
      </c>
      <c r="AR270">
        <f t="shared" si="256"/>
        <v>0</v>
      </c>
      <c r="AS270">
        <v>0</v>
      </c>
      <c r="AT270">
        <f t="shared" si="257"/>
        <v>0</v>
      </c>
      <c r="AU270">
        <v>0</v>
      </c>
      <c r="AV270">
        <f t="shared" si="258"/>
        <v>0</v>
      </c>
      <c r="AW270">
        <v>0</v>
      </c>
      <c r="AX270">
        <f t="shared" si="259"/>
        <v>0</v>
      </c>
      <c r="AY270">
        <v>0</v>
      </c>
      <c r="AZ270">
        <f t="shared" si="260"/>
        <v>0</v>
      </c>
      <c r="BA270">
        <v>0</v>
      </c>
      <c r="BB270">
        <f t="shared" si="261"/>
        <v>0</v>
      </c>
      <c r="BC270">
        <v>0</v>
      </c>
      <c r="BD270">
        <f t="shared" si="262"/>
        <v>0</v>
      </c>
      <c r="BE270">
        <v>0</v>
      </c>
      <c r="BF270">
        <f t="shared" si="263"/>
        <v>0</v>
      </c>
      <c r="BG270">
        <v>0</v>
      </c>
      <c r="BH270">
        <f t="shared" si="264"/>
        <v>0</v>
      </c>
      <c r="BI270">
        <v>0</v>
      </c>
      <c r="BJ270">
        <f t="shared" si="265"/>
        <v>0</v>
      </c>
      <c r="BK270">
        <v>0</v>
      </c>
      <c r="BL270">
        <f t="shared" si="266"/>
        <v>0</v>
      </c>
      <c r="BM270">
        <v>0</v>
      </c>
      <c r="BN270">
        <f t="shared" si="267"/>
        <v>0</v>
      </c>
      <c r="BO270">
        <v>0</v>
      </c>
      <c r="BP270">
        <f t="shared" si="268"/>
        <v>0</v>
      </c>
      <c r="BQ270">
        <v>0</v>
      </c>
      <c r="BR270">
        <f t="shared" si="269"/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f t="shared" si="239"/>
        <v>78.599999999999994</v>
      </c>
      <c r="DD270">
        <f t="shared" si="270"/>
        <v>0.85812444071452754</v>
      </c>
      <c r="DE270">
        <v>21.4</v>
      </c>
      <c r="DF270">
        <f t="shared" si="271"/>
        <v>0.14187555928547244</v>
      </c>
      <c r="DG270">
        <v>0</v>
      </c>
      <c r="DH270">
        <f t="shared" si="272"/>
        <v>0</v>
      </c>
      <c r="DI270">
        <v>0</v>
      </c>
      <c r="DJ270">
        <f t="shared" si="273"/>
        <v>0</v>
      </c>
      <c r="DK270">
        <v>0</v>
      </c>
      <c r="DL270">
        <f t="shared" si="274"/>
        <v>0</v>
      </c>
      <c r="DM270">
        <v>0</v>
      </c>
      <c r="DN270">
        <f t="shared" si="275"/>
        <v>0</v>
      </c>
      <c r="DO270">
        <v>0</v>
      </c>
      <c r="DP270">
        <f t="shared" si="276"/>
        <v>0</v>
      </c>
      <c r="DQ270">
        <v>0</v>
      </c>
      <c r="DR270">
        <f t="shared" si="277"/>
        <v>0</v>
      </c>
      <c r="DS270">
        <v>0</v>
      </c>
      <c r="DT270">
        <f t="shared" si="278"/>
        <v>0</v>
      </c>
      <c r="DU270">
        <v>0</v>
      </c>
      <c r="DV270">
        <f t="shared" si="279"/>
        <v>0</v>
      </c>
      <c r="DW270">
        <v>0</v>
      </c>
      <c r="DX270">
        <f t="shared" si="280"/>
        <v>0</v>
      </c>
      <c r="DY270">
        <v>0</v>
      </c>
      <c r="DZ270">
        <f t="shared" si="281"/>
        <v>0</v>
      </c>
      <c r="EA270">
        <v>0</v>
      </c>
      <c r="EB270">
        <f t="shared" si="282"/>
        <v>0</v>
      </c>
      <c r="EC270">
        <v>0</v>
      </c>
      <c r="ED270">
        <f t="shared" si="283"/>
        <v>0</v>
      </c>
      <c r="EE270">
        <v>0</v>
      </c>
      <c r="EF270">
        <f t="shared" si="284"/>
        <v>0</v>
      </c>
      <c r="EG270">
        <v>0</v>
      </c>
      <c r="EH270">
        <f t="shared" si="285"/>
        <v>0</v>
      </c>
      <c r="EI270">
        <v>0</v>
      </c>
      <c r="EJ270">
        <f t="shared" si="286"/>
        <v>0</v>
      </c>
      <c r="EK270">
        <v>0</v>
      </c>
      <c r="EL270">
        <f t="shared" si="287"/>
        <v>0</v>
      </c>
      <c r="EM270">
        <v>0</v>
      </c>
      <c r="EN270">
        <f t="shared" si="288"/>
        <v>0</v>
      </c>
      <c r="EO270">
        <v>0</v>
      </c>
      <c r="EP270">
        <f t="shared" si="289"/>
        <v>0</v>
      </c>
      <c r="EQ270">
        <v>0</v>
      </c>
      <c r="ER270">
        <f t="shared" si="290"/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 t="s">
        <v>645</v>
      </c>
      <c r="FF270" t="s">
        <v>264</v>
      </c>
    </row>
    <row r="271" spans="1:162" x14ac:dyDescent="0.45">
      <c r="A271">
        <v>270</v>
      </c>
      <c r="B271" t="s">
        <v>33</v>
      </c>
      <c r="C271" t="s">
        <v>46</v>
      </c>
      <c r="D271">
        <v>110</v>
      </c>
      <c r="E271" t="s">
        <v>380</v>
      </c>
      <c r="F271" s="2">
        <v>0</v>
      </c>
      <c r="G271">
        <f t="shared" si="238"/>
        <v>288.3</v>
      </c>
      <c r="H271">
        <f>1085+273</f>
        <v>1358</v>
      </c>
      <c r="I271">
        <v>298</v>
      </c>
      <c r="J271" s="2">
        <f t="shared" si="291"/>
        <v>0.21944035346097202</v>
      </c>
      <c r="K271">
        <v>5.0000000000000001E-4</v>
      </c>
      <c r="L271" t="s">
        <v>64</v>
      </c>
      <c r="M271">
        <v>100</v>
      </c>
      <c r="N271">
        <f t="shared" si="241"/>
        <v>1</v>
      </c>
      <c r="O271">
        <v>0</v>
      </c>
      <c r="P271">
        <f t="shared" si="242"/>
        <v>0</v>
      </c>
      <c r="Q271">
        <v>0</v>
      </c>
      <c r="R271">
        <f t="shared" si="243"/>
        <v>0</v>
      </c>
      <c r="S271">
        <v>0</v>
      </c>
      <c r="T271">
        <f t="shared" si="244"/>
        <v>0</v>
      </c>
      <c r="U271">
        <v>0</v>
      </c>
      <c r="V271">
        <f t="shared" si="245"/>
        <v>0</v>
      </c>
      <c r="W271">
        <v>0</v>
      </c>
      <c r="X271">
        <f t="shared" si="246"/>
        <v>0</v>
      </c>
      <c r="Y271">
        <v>0</v>
      </c>
      <c r="Z271">
        <f t="shared" si="247"/>
        <v>0</v>
      </c>
      <c r="AA271">
        <v>0</v>
      </c>
      <c r="AB271">
        <f t="shared" si="248"/>
        <v>0</v>
      </c>
      <c r="AC271">
        <v>0</v>
      </c>
      <c r="AD271">
        <f t="shared" si="249"/>
        <v>0</v>
      </c>
      <c r="AE271">
        <v>0</v>
      </c>
      <c r="AF271">
        <f t="shared" si="250"/>
        <v>0</v>
      </c>
      <c r="AG271">
        <v>0</v>
      </c>
      <c r="AH271">
        <f t="shared" si="251"/>
        <v>0</v>
      </c>
      <c r="AI271">
        <v>0</v>
      </c>
      <c r="AJ271">
        <f t="shared" si="252"/>
        <v>0</v>
      </c>
      <c r="AK271">
        <v>0</v>
      </c>
      <c r="AL271">
        <f t="shared" si="253"/>
        <v>0</v>
      </c>
      <c r="AM271">
        <v>0</v>
      </c>
      <c r="AN271">
        <f t="shared" si="254"/>
        <v>0</v>
      </c>
      <c r="AO271">
        <v>0</v>
      </c>
      <c r="AP271">
        <f t="shared" si="255"/>
        <v>0</v>
      </c>
      <c r="AQ271">
        <v>0</v>
      </c>
      <c r="AR271">
        <f t="shared" si="256"/>
        <v>0</v>
      </c>
      <c r="AS271">
        <v>0</v>
      </c>
      <c r="AT271">
        <f t="shared" si="257"/>
        <v>0</v>
      </c>
      <c r="AU271">
        <v>0</v>
      </c>
      <c r="AV271">
        <f t="shared" si="258"/>
        <v>0</v>
      </c>
      <c r="AW271">
        <v>0</v>
      </c>
      <c r="AX271">
        <f t="shared" si="259"/>
        <v>0</v>
      </c>
      <c r="AY271">
        <v>0</v>
      </c>
      <c r="AZ271">
        <f t="shared" si="260"/>
        <v>0</v>
      </c>
      <c r="BA271">
        <v>0</v>
      </c>
      <c r="BB271">
        <f t="shared" si="261"/>
        <v>0</v>
      </c>
      <c r="BC271">
        <v>0</v>
      </c>
      <c r="BD271">
        <f t="shared" si="262"/>
        <v>0</v>
      </c>
      <c r="BE271">
        <v>0</v>
      </c>
      <c r="BF271">
        <f t="shared" si="263"/>
        <v>0</v>
      </c>
      <c r="BG271">
        <v>0</v>
      </c>
      <c r="BH271">
        <f t="shared" si="264"/>
        <v>0</v>
      </c>
      <c r="BI271">
        <v>0</v>
      </c>
      <c r="BJ271">
        <f t="shared" si="265"/>
        <v>0</v>
      </c>
      <c r="BK271">
        <v>0</v>
      </c>
      <c r="BL271">
        <f t="shared" si="266"/>
        <v>0</v>
      </c>
      <c r="BM271">
        <v>0</v>
      </c>
      <c r="BN271">
        <f t="shared" si="267"/>
        <v>0</v>
      </c>
      <c r="BO271">
        <v>0</v>
      </c>
      <c r="BP271">
        <f t="shared" si="268"/>
        <v>0</v>
      </c>
      <c r="BQ271">
        <v>0</v>
      </c>
      <c r="BR271">
        <f t="shared" si="269"/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f t="shared" si="239"/>
        <v>78.599999999999994</v>
      </c>
      <c r="DD271">
        <f t="shared" si="270"/>
        <v>0.85812444071452754</v>
      </c>
      <c r="DE271">
        <v>21.4</v>
      </c>
      <c r="DF271">
        <f t="shared" si="271"/>
        <v>0.14187555928547244</v>
      </c>
      <c r="DG271">
        <v>0</v>
      </c>
      <c r="DH271">
        <f t="shared" si="272"/>
        <v>0</v>
      </c>
      <c r="DI271">
        <v>0</v>
      </c>
      <c r="DJ271">
        <f t="shared" si="273"/>
        <v>0</v>
      </c>
      <c r="DK271">
        <v>0</v>
      </c>
      <c r="DL271">
        <f t="shared" si="274"/>
        <v>0</v>
      </c>
      <c r="DM271">
        <v>0</v>
      </c>
      <c r="DN271">
        <f t="shared" si="275"/>
        <v>0</v>
      </c>
      <c r="DO271">
        <v>0</v>
      </c>
      <c r="DP271">
        <f t="shared" si="276"/>
        <v>0</v>
      </c>
      <c r="DQ271">
        <v>0</v>
      </c>
      <c r="DR271">
        <f t="shared" si="277"/>
        <v>0</v>
      </c>
      <c r="DS271">
        <v>0</v>
      </c>
      <c r="DT271">
        <f t="shared" si="278"/>
        <v>0</v>
      </c>
      <c r="DU271">
        <v>0</v>
      </c>
      <c r="DV271">
        <f t="shared" si="279"/>
        <v>0</v>
      </c>
      <c r="DW271">
        <v>0</v>
      </c>
      <c r="DX271">
        <f t="shared" si="280"/>
        <v>0</v>
      </c>
      <c r="DY271">
        <v>0</v>
      </c>
      <c r="DZ271">
        <f t="shared" si="281"/>
        <v>0</v>
      </c>
      <c r="EA271">
        <v>0</v>
      </c>
      <c r="EB271">
        <f t="shared" si="282"/>
        <v>0</v>
      </c>
      <c r="EC271">
        <v>0</v>
      </c>
      <c r="ED271">
        <f t="shared" si="283"/>
        <v>0</v>
      </c>
      <c r="EE271">
        <v>0</v>
      </c>
      <c r="EF271">
        <f t="shared" si="284"/>
        <v>0</v>
      </c>
      <c r="EG271">
        <v>0</v>
      </c>
      <c r="EH271">
        <f t="shared" si="285"/>
        <v>0</v>
      </c>
      <c r="EI271">
        <v>0</v>
      </c>
      <c r="EJ271">
        <f t="shared" si="286"/>
        <v>0</v>
      </c>
      <c r="EK271">
        <v>0</v>
      </c>
      <c r="EL271">
        <f t="shared" si="287"/>
        <v>0</v>
      </c>
      <c r="EM271">
        <v>0</v>
      </c>
      <c r="EN271">
        <f t="shared" si="288"/>
        <v>0</v>
      </c>
      <c r="EO271">
        <v>0</v>
      </c>
      <c r="EP271">
        <f t="shared" si="289"/>
        <v>0</v>
      </c>
      <c r="EQ271">
        <v>0</v>
      </c>
      <c r="ER271">
        <f t="shared" si="290"/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 t="s">
        <v>645</v>
      </c>
      <c r="FF271" t="s">
        <v>264</v>
      </c>
    </row>
    <row r="272" spans="1:162" x14ac:dyDescent="0.45">
      <c r="A272">
        <v>271</v>
      </c>
      <c r="B272" t="s">
        <v>368</v>
      </c>
      <c r="C272" t="s">
        <v>46</v>
      </c>
      <c r="D272" t="s">
        <v>655</v>
      </c>
      <c r="E272" t="s">
        <v>656</v>
      </c>
      <c r="F272" s="2">
        <v>0</v>
      </c>
      <c r="G272">
        <f t="shared" si="238"/>
        <v>288.3</v>
      </c>
      <c r="H272">
        <v>1773</v>
      </c>
      <c r="I272">
        <v>298</v>
      </c>
      <c r="J272" s="2">
        <f t="shared" si="291"/>
        <v>0.16807670614777215</v>
      </c>
      <c r="K272">
        <f>2*10^-2</f>
        <v>0.02</v>
      </c>
      <c r="L272" t="s">
        <v>64</v>
      </c>
      <c r="M272">
        <v>0</v>
      </c>
      <c r="N272">
        <f t="shared" si="241"/>
        <v>0</v>
      </c>
      <c r="O272">
        <v>0</v>
      </c>
      <c r="P272">
        <f t="shared" si="242"/>
        <v>0</v>
      </c>
      <c r="Q272">
        <v>9</v>
      </c>
      <c r="R272">
        <f t="shared" si="243"/>
        <v>8.4858251571306414E-2</v>
      </c>
      <c r="S272">
        <v>1</v>
      </c>
      <c r="T272">
        <f t="shared" si="244"/>
        <v>1.0073212434977845E-2</v>
      </c>
      <c r="U272">
        <v>0</v>
      </c>
      <c r="V272">
        <f t="shared" si="245"/>
        <v>0</v>
      </c>
      <c r="W272">
        <v>0</v>
      </c>
      <c r="X272">
        <f t="shared" si="246"/>
        <v>0</v>
      </c>
      <c r="Y272">
        <v>0</v>
      </c>
      <c r="Z272">
        <f t="shared" si="247"/>
        <v>0</v>
      </c>
      <c r="AA272">
        <v>0</v>
      </c>
      <c r="AB272">
        <f t="shared" si="248"/>
        <v>0</v>
      </c>
      <c r="AC272">
        <f>100-18-9-1</f>
        <v>72</v>
      </c>
      <c r="AD272">
        <f t="shared" si="249"/>
        <v>0.71349188686905773</v>
      </c>
      <c r="AE272">
        <v>0</v>
      </c>
      <c r="AF272">
        <f t="shared" si="250"/>
        <v>0</v>
      </c>
      <c r="AG272">
        <v>0</v>
      </c>
      <c r="AH272">
        <f t="shared" si="251"/>
        <v>0</v>
      </c>
      <c r="AI272">
        <v>0</v>
      </c>
      <c r="AJ272">
        <f t="shared" si="252"/>
        <v>0</v>
      </c>
      <c r="AK272">
        <v>0</v>
      </c>
      <c r="AL272">
        <f t="shared" si="253"/>
        <v>0</v>
      </c>
      <c r="AM272">
        <v>18</v>
      </c>
      <c r="AN272">
        <f t="shared" si="254"/>
        <v>0.19157664912465805</v>
      </c>
      <c r="AO272">
        <v>0</v>
      </c>
      <c r="AP272">
        <f t="shared" si="255"/>
        <v>0</v>
      </c>
      <c r="AQ272">
        <v>0</v>
      </c>
      <c r="AR272">
        <f t="shared" si="256"/>
        <v>0</v>
      </c>
      <c r="AS272">
        <v>0</v>
      </c>
      <c r="AT272">
        <f t="shared" si="257"/>
        <v>0</v>
      </c>
      <c r="AU272">
        <v>0</v>
      </c>
      <c r="AV272">
        <f t="shared" si="258"/>
        <v>0</v>
      </c>
      <c r="AW272">
        <v>0</v>
      </c>
      <c r="AX272">
        <f t="shared" si="259"/>
        <v>0</v>
      </c>
      <c r="AY272">
        <v>0</v>
      </c>
      <c r="AZ272">
        <f t="shared" si="260"/>
        <v>0</v>
      </c>
      <c r="BA272">
        <v>0</v>
      </c>
      <c r="BB272">
        <f t="shared" si="261"/>
        <v>0</v>
      </c>
      <c r="BC272">
        <v>0</v>
      </c>
      <c r="BD272">
        <f t="shared" si="262"/>
        <v>0</v>
      </c>
      <c r="BE272">
        <v>0</v>
      </c>
      <c r="BF272">
        <f t="shared" si="263"/>
        <v>0</v>
      </c>
      <c r="BG272">
        <v>0</v>
      </c>
      <c r="BH272">
        <f t="shared" si="264"/>
        <v>0</v>
      </c>
      <c r="BI272">
        <v>0</v>
      </c>
      <c r="BJ272">
        <f t="shared" si="265"/>
        <v>0</v>
      </c>
      <c r="BK272">
        <v>0</v>
      </c>
      <c r="BL272">
        <f t="shared" si="266"/>
        <v>0</v>
      </c>
      <c r="BM272">
        <v>0</v>
      </c>
      <c r="BN272">
        <f t="shared" si="267"/>
        <v>0</v>
      </c>
      <c r="BO272">
        <v>0</v>
      </c>
      <c r="BP272">
        <f t="shared" si="268"/>
        <v>0</v>
      </c>
      <c r="BQ272">
        <v>0</v>
      </c>
      <c r="BR272">
        <f t="shared" si="269"/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f t="shared" si="239"/>
        <v>78.599999999999994</v>
      </c>
      <c r="DD272">
        <f t="shared" si="270"/>
        <v>0.85812444071452754</v>
      </c>
      <c r="DE272">
        <v>21.4</v>
      </c>
      <c r="DF272">
        <f t="shared" si="271"/>
        <v>0.14187555928547244</v>
      </c>
      <c r="DG272">
        <v>0</v>
      </c>
      <c r="DH272">
        <f t="shared" si="272"/>
        <v>0</v>
      </c>
      <c r="DI272">
        <v>0</v>
      </c>
      <c r="DJ272">
        <f t="shared" si="273"/>
        <v>0</v>
      </c>
      <c r="DK272">
        <v>0</v>
      </c>
      <c r="DL272">
        <f t="shared" si="274"/>
        <v>0</v>
      </c>
      <c r="DM272">
        <v>0</v>
      </c>
      <c r="DN272">
        <f t="shared" si="275"/>
        <v>0</v>
      </c>
      <c r="DO272">
        <v>0</v>
      </c>
      <c r="DP272">
        <f t="shared" si="276"/>
        <v>0</v>
      </c>
      <c r="DQ272">
        <v>0</v>
      </c>
      <c r="DR272">
        <f t="shared" si="277"/>
        <v>0</v>
      </c>
      <c r="DS272">
        <v>0</v>
      </c>
      <c r="DT272">
        <f t="shared" si="278"/>
        <v>0</v>
      </c>
      <c r="DU272">
        <v>0</v>
      </c>
      <c r="DV272">
        <f t="shared" si="279"/>
        <v>0</v>
      </c>
      <c r="DW272">
        <v>0</v>
      </c>
      <c r="DX272">
        <f t="shared" si="280"/>
        <v>0</v>
      </c>
      <c r="DY272">
        <v>0</v>
      </c>
      <c r="DZ272">
        <f t="shared" si="281"/>
        <v>0</v>
      </c>
      <c r="EA272">
        <v>0</v>
      </c>
      <c r="EB272">
        <f t="shared" si="282"/>
        <v>0</v>
      </c>
      <c r="EC272">
        <v>0</v>
      </c>
      <c r="ED272">
        <f t="shared" si="283"/>
        <v>0</v>
      </c>
      <c r="EE272">
        <v>0</v>
      </c>
      <c r="EF272">
        <f t="shared" si="284"/>
        <v>0</v>
      </c>
      <c r="EG272">
        <v>0</v>
      </c>
      <c r="EH272">
        <f t="shared" si="285"/>
        <v>0</v>
      </c>
      <c r="EI272">
        <v>0</v>
      </c>
      <c r="EJ272">
        <f t="shared" si="286"/>
        <v>0</v>
      </c>
      <c r="EK272">
        <v>0</v>
      </c>
      <c r="EL272">
        <f t="shared" si="287"/>
        <v>0</v>
      </c>
      <c r="EM272">
        <v>0</v>
      </c>
      <c r="EN272">
        <f t="shared" si="288"/>
        <v>0</v>
      </c>
      <c r="EO272">
        <v>0</v>
      </c>
      <c r="EP272">
        <f t="shared" si="289"/>
        <v>0</v>
      </c>
      <c r="EQ272">
        <v>0</v>
      </c>
      <c r="ER272">
        <f t="shared" si="290"/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 t="s">
        <v>645</v>
      </c>
      <c r="FF272" t="s">
        <v>264</v>
      </c>
    </row>
    <row r="273" spans="1:162" x14ac:dyDescent="0.45">
      <c r="A273">
        <v>272</v>
      </c>
      <c r="B273" t="s">
        <v>368</v>
      </c>
      <c r="C273" t="s">
        <v>46</v>
      </c>
      <c r="D273" t="s">
        <v>655</v>
      </c>
      <c r="E273" t="s">
        <v>656</v>
      </c>
      <c r="F273" s="2">
        <v>0</v>
      </c>
      <c r="G273">
        <f t="shared" si="238"/>
        <v>288.3</v>
      </c>
      <c r="H273">
        <v>1773</v>
      </c>
      <c r="I273">
        <v>298</v>
      </c>
      <c r="J273" s="2">
        <f t="shared" si="291"/>
        <v>0.16807670614777215</v>
      </c>
      <c r="K273">
        <f>5*10^-3</f>
        <v>5.0000000000000001E-3</v>
      </c>
      <c r="L273" t="s">
        <v>64</v>
      </c>
      <c r="M273">
        <v>0</v>
      </c>
      <c r="N273">
        <f t="shared" si="241"/>
        <v>0</v>
      </c>
      <c r="O273">
        <v>0</v>
      </c>
      <c r="P273">
        <f t="shared" si="242"/>
        <v>0</v>
      </c>
      <c r="Q273">
        <v>9</v>
      </c>
      <c r="R273">
        <f t="shared" si="243"/>
        <v>8.4858251571306414E-2</v>
      </c>
      <c r="S273">
        <v>1</v>
      </c>
      <c r="T273">
        <f t="shared" si="244"/>
        <v>1.0073212434977845E-2</v>
      </c>
      <c r="U273">
        <v>0</v>
      </c>
      <c r="V273">
        <f t="shared" si="245"/>
        <v>0</v>
      </c>
      <c r="W273">
        <v>0</v>
      </c>
      <c r="X273">
        <f t="shared" si="246"/>
        <v>0</v>
      </c>
      <c r="Y273">
        <v>0</v>
      </c>
      <c r="Z273">
        <f t="shared" si="247"/>
        <v>0</v>
      </c>
      <c r="AA273">
        <v>0</v>
      </c>
      <c r="AB273">
        <f t="shared" si="248"/>
        <v>0</v>
      </c>
      <c r="AC273">
        <f>100-18-9-1</f>
        <v>72</v>
      </c>
      <c r="AD273">
        <f t="shared" si="249"/>
        <v>0.71349188686905773</v>
      </c>
      <c r="AE273">
        <v>0</v>
      </c>
      <c r="AF273">
        <f t="shared" si="250"/>
        <v>0</v>
      </c>
      <c r="AG273">
        <v>0</v>
      </c>
      <c r="AH273">
        <f t="shared" si="251"/>
        <v>0</v>
      </c>
      <c r="AI273">
        <v>0</v>
      </c>
      <c r="AJ273">
        <f t="shared" si="252"/>
        <v>0</v>
      </c>
      <c r="AK273">
        <v>0</v>
      </c>
      <c r="AL273">
        <f t="shared" si="253"/>
        <v>0</v>
      </c>
      <c r="AM273">
        <v>18</v>
      </c>
      <c r="AN273">
        <f t="shared" si="254"/>
        <v>0.19157664912465805</v>
      </c>
      <c r="AO273">
        <v>0</v>
      </c>
      <c r="AP273">
        <f t="shared" si="255"/>
        <v>0</v>
      </c>
      <c r="AQ273">
        <v>0</v>
      </c>
      <c r="AR273">
        <f t="shared" si="256"/>
        <v>0</v>
      </c>
      <c r="AS273">
        <v>0</v>
      </c>
      <c r="AT273">
        <f t="shared" si="257"/>
        <v>0</v>
      </c>
      <c r="AU273">
        <v>0</v>
      </c>
      <c r="AV273">
        <f t="shared" si="258"/>
        <v>0</v>
      </c>
      <c r="AW273">
        <v>0</v>
      </c>
      <c r="AX273">
        <f t="shared" si="259"/>
        <v>0</v>
      </c>
      <c r="AY273">
        <v>0</v>
      </c>
      <c r="AZ273">
        <f t="shared" si="260"/>
        <v>0</v>
      </c>
      <c r="BA273">
        <v>0</v>
      </c>
      <c r="BB273">
        <f t="shared" si="261"/>
        <v>0</v>
      </c>
      <c r="BC273">
        <v>0</v>
      </c>
      <c r="BD273">
        <f t="shared" si="262"/>
        <v>0</v>
      </c>
      <c r="BE273">
        <v>0</v>
      </c>
      <c r="BF273">
        <f t="shared" si="263"/>
        <v>0</v>
      </c>
      <c r="BG273">
        <v>0</v>
      </c>
      <c r="BH273">
        <f t="shared" si="264"/>
        <v>0</v>
      </c>
      <c r="BI273">
        <v>0</v>
      </c>
      <c r="BJ273">
        <f t="shared" si="265"/>
        <v>0</v>
      </c>
      <c r="BK273">
        <v>0</v>
      </c>
      <c r="BL273">
        <f t="shared" si="266"/>
        <v>0</v>
      </c>
      <c r="BM273">
        <v>0</v>
      </c>
      <c r="BN273">
        <f t="shared" si="267"/>
        <v>0</v>
      </c>
      <c r="BO273">
        <v>0</v>
      </c>
      <c r="BP273">
        <f t="shared" si="268"/>
        <v>0</v>
      </c>
      <c r="BQ273">
        <v>0</v>
      </c>
      <c r="BR273">
        <f t="shared" si="269"/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f t="shared" si="239"/>
        <v>78.599999999999994</v>
      </c>
      <c r="DD273">
        <f t="shared" si="270"/>
        <v>0.85812444071452754</v>
      </c>
      <c r="DE273">
        <v>21.4</v>
      </c>
      <c r="DF273">
        <f t="shared" si="271"/>
        <v>0.14187555928547244</v>
      </c>
      <c r="DG273">
        <v>0</v>
      </c>
      <c r="DH273">
        <f t="shared" si="272"/>
        <v>0</v>
      </c>
      <c r="DI273">
        <v>0</v>
      </c>
      <c r="DJ273">
        <f t="shared" si="273"/>
        <v>0</v>
      </c>
      <c r="DK273">
        <v>0</v>
      </c>
      <c r="DL273">
        <f t="shared" si="274"/>
        <v>0</v>
      </c>
      <c r="DM273">
        <v>0</v>
      </c>
      <c r="DN273">
        <f t="shared" si="275"/>
        <v>0</v>
      </c>
      <c r="DO273">
        <v>0</v>
      </c>
      <c r="DP273">
        <f t="shared" si="276"/>
        <v>0</v>
      </c>
      <c r="DQ273">
        <v>0</v>
      </c>
      <c r="DR273">
        <f t="shared" si="277"/>
        <v>0</v>
      </c>
      <c r="DS273">
        <v>0</v>
      </c>
      <c r="DT273">
        <f t="shared" si="278"/>
        <v>0</v>
      </c>
      <c r="DU273">
        <v>0</v>
      </c>
      <c r="DV273">
        <f t="shared" si="279"/>
        <v>0</v>
      </c>
      <c r="DW273">
        <v>0</v>
      </c>
      <c r="DX273">
        <f t="shared" si="280"/>
        <v>0</v>
      </c>
      <c r="DY273">
        <v>0</v>
      </c>
      <c r="DZ273">
        <f t="shared" si="281"/>
        <v>0</v>
      </c>
      <c r="EA273">
        <v>0</v>
      </c>
      <c r="EB273">
        <f t="shared" si="282"/>
        <v>0</v>
      </c>
      <c r="EC273">
        <v>0</v>
      </c>
      <c r="ED273">
        <f t="shared" si="283"/>
        <v>0</v>
      </c>
      <c r="EE273">
        <v>0</v>
      </c>
      <c r="EF273">
        <f t="shared" si="284"/>
        <v>0</v>
      </c>
      <c r="EG273">
        <v>0</v>
      </c>
      <c r="EH273">
        <f t="shared" si="285"/>
        <v>0</v>
      </c>
      <c r="EI273">
        <v>0</v>
      </c>
      <c r="EJ273">
        <f t="shared" si="286"/>
        <v>0</v>
      </c>
      <c r="EK273">
        <v>0</v>
      </c>
      <c r="EL273">
        <f t="shared" si="287"/>
        <v>0</v>
      </c>
      <c r="EM273">
        <v>0</v>
      </c>
      <c r="EN273">
        <f t="shared" si="288"/>
        <v>0</v>
      </c>
      <c r="EO273">
        <v>0</v>
      </c>
      <c r="EP273">
        <f t="shared" si="289"/>
        <v>0</v>
      </c>
      <c r="EQ273">
        <v>0</v>
      </c>
      <c r="ER273">
        <f t="shared" si="290"/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 t="s">
        <v>645</v>
      </c>
      <c r="FF273" t="s">
        <v>264</v>
      </c>
    </row>
    <row r="274" spans="1:162" x14ac:dyDescent="0.45">
      <c r="A274">
        <v>273</v>
      </c>
      <c r="B274" t="s">
        <v>368</v>
      </c>
      <c r="C274" t="s">
        <v>46</v>
      </c>
      <c r="D274" t="s">
        <v>655</v>
      </c>
      <c r="E274" t="s">
        <v>656</v>
      </c>
      <c r="F274" s="2">
        <v>0</v>
      </c>
      <c r="G274">
        <f t="shared" si="238"/>
        <v>288.3</v>
      </c>
      <c r="H274">
        <v>1773</v>
      </c>
      <c r="I274">
        <v>298</v>
      </c>
      <c r="J274" s="2">
        <f t="shared" si="291"/>
        <v>0.16807670614777215</v>
      </c>
      <c r="K274">
        <v>5.0000000000000001E-4</v>
      </c>
      <c r="L274" t="s">
        <v>64</v>
      </c>
      <c r="M274">
        <v>0</v>
      </c>
      <c r="N274">
        <f t="shared" si="241"/>
        <v>0</v>
      </c>
      <c r="O274">
        <v>0</v>
      </c>
      <c r="P274">
        <f t="shared" si="242"/>
        <v>0</v>
      </c>
      <c r="Q274">
        <v>9</v>
      </c>
      <c r="R274">
        <f t="shared" si="243"/>
        <v>8.4858251571306414E-2</v>
      </c>
      <c r="S274">
        <v>1</v>
      </c>
      <c r="T274">
        <f t="shared" si="244"/>
        <v>1.0073212434977845E-2</v>
      </c>
      <c r="U274">
        <v>0</v>
      </c>
      <c r="V274">
        <f t="shared" si="245"/>
        <v>0</v>
      </c>
      <c r="W274">
        <v>0</v>
      </c>
      <c r="X274">
        <f t="shared" si="246"/>
        <v>0</v>
      </c>
      <c r="Y274">
        <v>0</v>
      </c>
      <c r="Z274">
        <f t="shared" si="247"/>
        <v>0</v>
      </c>
      <c r="AA274">
        <v>0</v>
      </c>
      <c r="AB274">
        <f t="shared" si="248"/>
        <v>0</v>
      </c>
      <c r="AC274">
        <f>100-18-9-1</f>
        <v>72</v>
      </c>
      <c r="AD274">
        <f t="shared" si="249"/>
        <v>0.71349188686905773</v>
      </c>
      <c r="AE274">
        <v>0</v>
      </c>
      <c r="AF274">
        <f t="shared" si="250"/>
        <v>0</v>
      </c>
      <c r="AG274">
        <v>0</v>
      </c>
      <c r="AH274">
        <f t="shared" si="251"/>
        <v>0</v>
      </c>
      <c r="AI274">
        <v>0</v>
      </c>
      <c r="AJ274">
        <f t="shared" si="252"/>
        <v>0</v>
      </c>
      <c r="AK274">
        <v>0</v>
      </c>
      <c r="AL274">
        <f t="shared" si="253"/>
        <v>0</v>
      </c>
      <c r="AM274">
        <v>18</v>
      </c>
      <c r="AN274">
        <f t="shared" si="254"/>
        <v>0.19157664912465805</v>
      </c>
      <c r="AO274">
        <v>0</v>
      </c>
      <c r="AP274">
        <f t="shared" si="255"/>
        <v>0</v>
      </c>
      <c r="AQ274">
        <v>0</v>
      </c>
      <c r="AR274">
        <f t="shared" si="256"/>
        <v>0</v>
      </c>
      <c r="AS274">
        <v>0</v>
      </c>
      <c r="AT274">
        <f t="shared" si="257"/>
        <v>0</v>
      </c>
      <c r="AU274">
        <v>0</v>
      </c>
      <c r="AV274">
        <f t="shared" si="258"/>
        <v>0</v>
      </c>
      <c r="AW274">
        <v>0</v>
      </c>
      <c r="AX274">
        <f t="shared" si="259"/>
        <v>0</v>
      </c>
      <c r="AY274">
        <v>0</v>
      </c>
      <c r="AZ274">
        <f t="shared" si="260"/>
        <v>0</v>
      </c>
      <c r="BA274">
        <v>0</v>
      </c>
      <c r="BB274">
        <f t="shared" si="261"/>
        <v>0</v>
      </c>
      <c r="BC274">
        <v>0</v>
      </c>
      <c r="BD274">
        <f t="shared" si="262"/>
        <v>0</v>
      </c>
      <c r="BE274">
        <v>0</v>
      </c>
      <c r="BF274">
        <f t="shared" si="263"/>
        <v>0</v>
      </c>
      <c r="BG274">
        <v>0</v>
      </c>
      <c r="BH274">
        <f t="shared" si="264"/>
        <v>0</v>
      </c>
      <c r="BI274">
        <v>0</v>
      </c>
      <c r="BJ274">
        <f t="shared" si="265"/>
        <v>0</v>
      </c>
      <c r="BK274">
        <v>0</v>
      </c>
      <c r="BL274">
        <f t="shared" si="266"/>
        <v>0</v>
      </c>
      <c r="BM274">
        <v>0</v>
      </c>
      <c r="BN274">
        <f t="shared" si="267"/>
        <v>0</v>
      </c>
      <c r="BO274">
        <v>0</v>
      </c>
      <c r="BP274">
        <f t="shared" si="268"/>
        <v>0</v>
      </c>
      <c r="BQ274">
        <v>0</v>
      </c>
      <c r="BR274">
        <f t="shared" si="269"/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f t="shared" si="239"/>
        <v>78.599999999999994</v>
      </c>
      <c r="DD274">
        <f t="shared" si="270"/>
        <v>0.85812444071452754</v>
      </c>
      <c r="DE274">
        <v>21.4</v>
      </c>
      <c r="DF274">
        <f t="shared" si="271"/>
        <v>0.14187555928547244</v>
      </c>
      <c r="DG274">
        <v>0</v>
      </c>
      <c r="DH274">
        <f t="shared" si="272"/>
        <v>0</v>
      </c>
      <c r="DI274">
        <v>0</v>
      </c>
      <c r="DJ274">
        <f t="shared" si="273"/>
        <v>0</v>
      </c>
      <c r="DK274">
        <v>0</v>
      </c>
      <c r="DL274">
        <f t="shared" si="274"/>
        <v>0</v>
      </c>
      <c r="DM274">
        <v>0</v>
      </c>
      <c r="DN274">
        <f t="shared" si="275"/>
        <v>0</v>
      </c>
      <c r="DO274">
        <v>0</v>
      </c>
      <c r="DP274">
        <f t="shared" si="276"/>
        <v>0</v>
      </c>
      <c r="DQ274">
        <v>0</v>
      </c>
      <c r="DR274">
        <f t="shared" si="277"/>
        <v>0</v>
      </c>
      <c r="DS274">
        <v>0</v>
      </c>
      <c r="DT274">
        <f t="shared" si="278"/>
        <v>0</v>
      </c>
      <c r="DU274">
        <v>0</v>
      </c>
      <c r="DV274">
        <f t="shared" si="279"/>
        <v>0</v>
      </c>
      <c r="DW274">
        <v>0</v>
      </c>
      <c r="DX274">
        <f t="shared" si="280"/>
        <v>0</v>
      </c>
      <c r="DY274">
        <v>0</v>
      </c>
      <c r="DZ274">
        <f t="shared" si="281"/>
        <v>0</v>
      </c>
      <c r="EA274">
        <v>0</v>
      </c>
      <c r="EB274">
        <f t="shared" si="282"/>
        <v>0</v>
      </c>
      <c r="EC274">
        <v>0</v>
      </c>
      <c r="ED274">
        <f t="shared" si="283"/>
        <v>0</v>
      </c>
      <c r="EE274">
        <v>0</v>
      </c>
      <c r="EF274">
        <f t="shared" si="284"/>
        <v>0</v>
      </c>
      <c r="EG274">
        <v>0</v>
      </c>
      <c r="EH274">
        <f t="shared" si="285"/>
        <v>0</v>
      </c>
      <c r="EI274">
        <v>0</v>
      </c>
      <c r="EJ274">
        <f t="shared" si="286"/>
        <v>0</v>
      </c>
      <c r="EK274">
        <v>0</v>
      </c>
      <c r="EL274">
        <f t="shared" si="287"/>
        <v>0</v>
      </c>
      <c r="EM274">
        <v>0</v>
      </c>
      <c r="EN274">
        <f t="shared" si="288"/>
        <v>0</v>
      </c>
      <c r="EO274">
        <v>0</v>
      </c>
      <c r="EP274">
        <f t="shared" si="289"/>
        <v>0</v>
      </c>
      <c r="EQ274">
        <v>0</v>
      </c>
      <c r="ER274">
        <f t="shared" si="290"/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 t="s">
        <v>645</v>
      </c>
      <c r="FF274" t="s">
        <v>264</v>
      </c>
    </row>
    <row r="275" spans="1:162" x14ac:dyDescent="0.45">
      <c r="A275">
        <v>274</v>
      </c>
      <c r="B275" t="s">
        <v>368</v>
      </c>
      <c r="C275" t="s">
        <v>46</v>
      </c>
      <c r="D275">
        <v>1010</v>
      </c>
      <c r="E275" t="s">
        <v>657</v>
      </c>
      <c r="F275" s="2">
        <v>0</v>
      </c>
      <c r="G275">
        <f t="shared" si="238"/>
        <v>288.3</v>
      </c>
      <c r="H275">
        <v>1773</v>
      </c>
      <c r="I275">
        <v>298</v>
      </c>
      <c r="J275" s="2">
        <f t="shared" si="291"/>
        <v>0.16807670614777215</v>
      </c>
      <c r="K275">
        <f>2*10^-2</f>
        <v>0.02</v>
      </c>
      <c r="L275" t="s">
        <v>442</v>
      </c>
      <c r="M275">
        <v>0</v>
      </c>
      <c r="N275">
        <f t="shared" si="241"/>
        <v>0</v>
      </c>
      <c r="O275">
        <v>0</v>
      </c>
      <c r="P275">
        <f t="shared" si="242"/>
        <v>0</v>
      </c>
      <c r="Q275">
        <v>0</v>
      </c>
      <c r="R275">
        <f t="shared" si="243"/>
        <v>0</v>
      </c>
      <c r="S275">
        <v>0.45</v>
      </c>
      <c r="T275">
        <f t="shared" si="244"/>
        <v>4.5573206118705743E-3</v>
      </c>
      <c r="U275">
        <v>0</v>
      </c>
      <c r="V275">
        <f t="shared" si="245"/>
        <v>0</v>
      </c>
      <c r="W275">
        <v>0</v>
      </c>
      <c r="X275">
        <f t="shared" si="246"/>
        <v>0</v>
      </c>
      <c r="Y275">
        <v>0</v>
      </c>
      <c r="Z275">
        <f t="shared" si="247"/>
        <v>0</v>
      </c>
      <c r="AA275">
        <v>0</v>
      </c>
      <c r="AB275">
        <f t="shared" si="248"/>
        <v>0</v>
      </c>
      <c r="AC275">
        <f>100-0.45-0.1</f>
        <v>99.45</v>
      </c>
      <c r="AD275">
        <f t="shared" si="249"/>
        <v>0.99081005694803426</v>
      </c>
      <c r="AE275">
        <v>0.1</v>
      </c>
      <c r="AF275">
        <f t="shared" si="250"/>
        <v>4.6326224400952097E-3</v>
      </c>
      <c r="AG275">
        <v>0</v>
      </c>
      <c r="AH275">
        <f t="shared" si="251"/>
        <v>0</v>
      </c>
      <c r="AI275">
        <v>0</v>
      </c>
      <c r="AJ275">
        <f t="shared" si="252"/>
        <v>0</v>
      </c>
      <c r="AK275">
        <v>0</v>
      </c>
      <c r="AL275">
        <f t="shared" si="253"/>
        <v>0</v>
      </c>
      <c r="AM275">
        <v>0</v>
      </c>
      <c r="AN275">
        <f t="shared" si="254"/>
        <v>0</v>
      </c>
      <c r="AO275">
        <v>0</v>
      </c>
      <c r="AP275">
        <f t="shared" si="255"/>
        <v>0</v>
      </c>
      <c r="AQ275">
        <v>0</v>
      </c>
      <c r="AR275">
        <f t="shared" si="256"/>
        <v>0</v>
      </c>
      <c r="AS275">
        <v>0</v>
      </c>
      <c r="AT275">
        <f t="shared" si="257"/>
        <v>0</v>
      </c>
      <c r="AU275">
        <v>0</v>
      </c>
      <c r="AV275">
        <f t="shared" si="258"/>
        <v>0</v>
      </c>
      <c r="AW275">
        <v>0</v>
      </c>
      <c r="AX275">
        <f t="shared" si="259"/>
        <v>0</v>
      </c>
      <c r="AY275">
        <v>0</v>
      </c>
      <c r="AZ275">
        <f t="shared" si="260"/>
        <v>0</v>
      </c>
      <c r="BA275">
        <v>0</v>
      </c>
      <c r="BB275">
        <f t="shared" si="261"/>
        <v>0</v>
      </c>
      <c r="BC275">
        <v>0</v>
      </c>
      <c r="BD275">
        <f t="shared" si="262"/>
        <v>0</v>
      </c>
      <c r="BE275">
        <v>0</v>
      </c>
      <c r="BF275">
        <f t="shared" si="263"/>
        <v>0</v>
      </c>
      <c r="BG275">
        <v>0</v>
      </c>
      <c r="BH275">
        <f t="shared" si="264"/>
        <v>0</v>
      </c>
      <c r="BI275">
        <v>0</v>
      </c>
      <c r="BJ275">
        <f t="shared" si="265"/>
        <v>0</v>
      </c>
      <c r="BK275">
        <v>0</v>
      </c>
      <c r="BL275">
        <f t="shared" si="266"/>
        <v>0</v>
      </c>
      <c r="BM275">
        <v>0</v>
      </c>
      <c r="BN275">
        <f t="shared" si="267"/>
        <v>0</v>
      </c>
      <c r="BO275">
        <v>0</v>
      </c>
      <c r="BP275">
        <f t="shared" si="268"/>
        <v>0</v>
      </c>
      <c r="BQ275">
        <v>0</v>
      </c>
      <c r="BR275">
        <f t="shared" si="269"/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f t="shared" si="239"/>
        <v>78.599999999999994</v>
      </c>
      <c r="DD275">
        <f t="shared" si="270"/>
        <v>0.85812444071452754</v>
      </c>
      <c r="DE275">
        <v>21.4</v>
      </c>
      <c r="DF275">
        <f t="shared" si="271"/>
        <v>0.14187555928547244</v>
      </c>
      <c r="DG275">
        <v>0</v>
      </c>
      <c r="DH275">
        <f t="shared" si="272"/>
        <v>0</v>
      </c>
      <c r="DI275">
        <v>0</v>
      </c>
      <c r="DJ275">
        <f t="shared" si="273"/>
        <v>0</v>
      </c>
      <c r="DK275">
        <v>0</v>
      </c>
      <c r="DL275">
        <f t="shared" si="274"/>
        <v>0</v>
      </c>
      <c r="DM275">
        <v>0</v>
      </c>
      <c r="DN275">
        <f t="shared" si="275"/>
        <v>0</v>
      </c>
      <c r="DO275">
        <v>0</v>
      </c>
      <c r="DP275">
        <f t="shared" si="276"/>
        <v>0</v>
      </c>
      <c r="DQ275">
        <v>0</v>
      </c>
      <c r="DR275">
        <f t="shared" si="277"/>
        <v>0</v>
      </c>
      <c r="DS275">
        <v>0</v>
      </c>
      <c r="DT275">
        <f t="shared" si="278"/>
        <v>0</v>
      </c>
      <c r="DU275">
        <v>0</v>
      </c>
      <c r="DV275">
        <f t="shared" si="279"/>
        <v>0</v>
      </c>
      <c r="DW275">
        <v>0</v>
      </c>
      <c r="DX275">
        <f t="shared" si="280"/>
        <v>0</v>
      </c>
      <c r="DY275">
        <v>0</v>
      </c>
      <c r="DZ275">
        <f t="shared" si="281"/>
        <v>0</v>
      </c>
      <c r="EA275">
        <v>0</v>
      </c>
      <c r="EB275">
        <f t="shared" si="282"/>
        <v>0</v>
      </c>
      <c r="EC275">
        <v>0</v>
      </c>
      <c r="ED275">
        <f t="shared" si="283"/>
        <v>0</v>
      </c>
      <c r="EE275">
        <v>0</v>
      </c>
      <c r="EF275">
        <f t="shared" si="284"/>
        <v>0</v>
      </c>
      <c r="EG275">
        <v>0</v>
      </c>
      <c r="EH275">
        <f t="shared" si="285"/>
        <v>0</v>
      </c>
      <c r="EI275">
        <v>0</v>
      </c>
      <c r="EJ275">
        <f t="shared" si="286"/>
        <v>0</v>
      </c>
      <c r="EK275">
        <v>0</v>
      </c>
      <c r="EL275">
        <f t="shared" si="287"/>
        <v>0</v>
      </c>
      <c r="EM275">
        <v>0</v>
      </c>
      <c r="EN275">
        <f t="shared" si="288"/>
        <v>0</v>
      </c>
      <c r="EO275">
        <v>0</v>
      </c>
      <c r="EP275">
        <f t="shared" si="289"/>
        <v>0</v>
      </c>
      <c r="EQ275">
        <v>0</v>
      </c>
      <c r="ER275">
        <f t="shared" si="290"/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 t="s">
        <v>645</v>
      </c>
      <c r="FF275" t="s">
        <v>264</v>
      </c>
    </row>
    <row r="276" spans="1:162" x14ac:dyDescent="0.45">
      <c r="A276">
        <v>275</v>
      </c>
      <c r="B276" t="s">
        <v>368</v>
      </c>
      <c r="C276" t="s">
        <v>46</v>
      </c>
      <c r="D276">
        <v>1010</v>
      </c>
      <c r="E276" t="s">
        <v>657</v>
      </c>
      <c r="F276" s="2">
        <v>0</v>
      </c>
      <c r="G276">
        <f t="shared" si="238"/>
        <v>288.3</v>
      </c>
      <c r="H276">
        <v>1773</v>
      </c>
      <c r="I276">
        <v>298</v>
      </c>
      <c r="J276" s="2">
        <f t="shared" si="291"/>
        <v>0.16807670614777215</v>
      </c>
      <c r="K276">
        <f>5*10^-3</f>
        <v>5.0000000000000001E-3</v>
      </c>
      <c r="L276" t="s">
        <v>442</v>
      </c>
      <c r="M276">
        <v>0</v>
      </c>
      <c r="N276">
        <f t="shared" si="241"/>
        <v>0</v>
      </c>
      <c r="O276">
        <v>0</v>
      </c>
      <c r="P276">
        <f t="shared" si="242"/>
        <v>0</v>
      </c>
      <c r="Q276">
        <v>0</v>
      </c>
      <c r="R276">
        <f t="shared" si="243"/>
        <v>0</v>
      </c>
      <c r="S276">
        <v>0.45</v>
      </c>
      <c r="T276">
        <f t="shared" si="244"/>
        <v>4.5573206118705743E-3</v>
      </c>
      <c r="U276">
        <v>0</v>
      </c>
      <c r="V276">
        <f t="shared" si="245"/>
        <v>0</v>
      </c>
      <c r="W276">
        <v>0</v>
      </c>
      <c r="X276">
        <f t="shared" si="246"/>
        <v>0</v>
      </c>
      <c r="Y276">
        <v>0</v>
      </c>
      <c r="Z276">
        <f t="shared" si="247"/>
        <v>0</v>
      </c>
      <c r="AA276">
        <v>0</v>
      </c>
      <c r="AB276">
        <f t="shared" si="248"/>
        <v>0</v>
      </c>
      <c r="AC276">
        <f>100-0.45-0.1</f>
        <v>99.45</v>
      </c>
      <c r="AD276">
        <f t="shared" si="249"/>
        <v>0.99081005694803426</v>
      </c>
      <c r="AE276">
        <v>0.1</v>
      </c>
      <c r="AF276">
        <f t="shared" si="250"/>
        <v>4.6326224400952097E-3</v>
      </c>
      <c r="AG276">
        <v>0</v>
      </c>
      <c r="AH276">
        <f t="shared" si="251"/>
        <v>0</v>
      </c>
      <c r="AI276">
        <v>0</v>
      </c>
      <c r="AJ276">
        <f t="shared" si="252"/>
        <v>0</v>
      </c>
      <c r="AK276">
        <v>0</v>
      </c>
      <c r="AL276">
        <f t="shared" si="253"/>
        <v>0</v>
      </c>
      <c r="AM276">
        <v>0</v>
      </c>
      <c r="AN276">
        <f t="shared" si="254"/>
        <v>0</v>
      </c>
      <c r="AO276">
        <v>0</v>
      </c>
      <c r="AP276">
        <f t="shared" si="255"/>
        <v>0</v>
      </c>
      <c r="AQ276">
        <v>0</v>
      </c>
      <c r="AR276">
        <f t="shared" si="256"/>
        <v>0</v>
      </c>
      <c r="AS276">
        <v>0</v>
      </c>
      <c r="AT276">
        <f t="shared" si="257"/>
        <v>0</v>
      </c>
      <c r="AU276">
        <v>0</v>
      </c>
      <c r="AV276">
        <f t="shared" si="258"/>
        <v>0</v>
      </c>
      <c r="AW276">
        <v>0</v>
      </c>
      <c r="AX276">
        <f t="shared" si="259"/>
        <v>0</v>
      </c>
      <c r="AY276">
        <v>0</v>
      </c>
      <c r="AZ276">
        <f t="shared" si="260"/>
        <v>0</v>
      </c>
      <c r="BA276">
        <v>0</v>
      </c>
      <c r="BB276">
        <f t="shared" si="261"/>
        <v>0</v>
      </c>
      <c r="BC276">
        <v>0</v>
      </c>
      <c r="BD276">
        <f t="shared" si="262"/>
        <v>0</v>
      </c>
      <c r="BE276">
        <v>0</v>
      </c>
      <c r="BF276">
        <f t="shared" si="263"/>
        <v>0</v>
      </c>
      <c r="BG276">
        <v>0</v>
      </c>
      <c r="BH276">
        <f t="shared" si="264"/>
        <v>0</v>
      </c>
      <c r="BI276">
        <v>0</v>
      </c>
      <c r="BJ276">
        <f t="shared" si="265"/>
        <v>0</v>
      </c>
      <c r="BK276">
        <v>0</v>
      </c>
      <c r="BL276">
        <f t="shared" si="266"/>
        <v>0</v>
      </c>
      <c r="BM276">
        <v>0</v>
      </c>
      <c r="BN276">
        <f t="shared" si="267"/>
        <v>0</v>
      </c>
      <c r="BO276">
        <v>0</v>
      </c>
      <c r="BP276">
        <f t="shared" si="268"/>
        <v>0</v>
      </c>
      <c r="BQ276">
        <v>0</v>
      </c>
      <c r="BR276">
        <f t="shared" si="269"/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f t="shared" si="239"/>
        <v>78.599999999999994</v>
      </c>
      <c r="DD276">
        <f t="shared" si="270"/>
        <v>0.85812444071452754</v>
      </c>
      <c r="DE276">
        <v>21.4</v>
      </c>
      <c r="DF276">
        <f t="shared" si="271"/>
        <v>0.14187555928547244</v>
      </c>
      <c r="DG276">
        <v>0</v>
      </c>
      <c r="DH276">
        <f t="shared" si="272"/>
        <v>0</v>
      </c>
      <c r="DI276">
        <v>0</v>
      </c>
      <c r="DJ276">
        <f t="shared" si="273"/>
        <v>0</v>
      </c>
      <c r="DK276">
        <v>0</v>
      </c>
      <c r="DL276">
        <f t="shared" si="274"/>
        <v>0</v>
      </c>
      <c r="DM276">
        <v>0</v>
      </c>
      <c r="DN276">
        <f t="shared" si="275"/>
        <v>0</v>
      </c>
      <c r="DO276">
        <v>0</v>
      </c>
      <c r="DP276">
        <f t="shared" si="276"/>
        <v>0</v>
      </c>
      <c r="DQ276">
        <v>0</v>
      </c>
      <c r="DR276">
        <f t="shared" si="277"/>
        <v>0</v>
      </c>
      <c r="DS276">
        <v>0</v>
      </c>
      <c r="DT276">
        <f t="shared" si="278"/>
        <v>0</v>
      </c>
      <c r="DU276">
        <v>0</v>
      </c>
      <c r="DV276">
        <f t="shared" si="279"/>
        <v>0</v>
      </c>
      <c r="DW276">
        <v>0</v>
      </c>
      <c r="DX276">
        <f t="shared" si="280"/>
        <v>0</v>
      </c>
      <c r="DY276">
        <v>0</v>
      </c>
      <c r="DZ276">
        <f t="shared" si="281"/>
        <v>0</v>
      </c>
      <c r="EA276">
        <v>0</v>
      </c>
      <c r="EB276">
        <f t="shared" si="282"/>
        <v>0</v>
      </c>
      <c r="EC276">
        <v>0</v>
      </c>
      <c r="ED276">
        <f t="shared" si="283"/>
        <v>0</v>
      </c>
      <c r="EE276">
        <v>0</v>
      </c>
      <c r="EF276">
        <f t="shared" si="284"/>
        <v>0</v>
      </c>
      <c r="EG276">
        <v>0</v>
      </c>
      <c r="EH276">
        <f t="shared" si="285"/>
        <v>0</v>
      </c>
      <c r="EI276">
        <v>0</v>
      </c>
      <c r="EJ276">
        <f t="shared" si="286"/>
        <v>0</v>
      </c>
      <c r="EK276">
        <v>0</v>
      </c>
      <c r="EL276">
        <f t="shared" si="287"/>
        <v>0</v>
      </c>
      <c r="EM276">
        <v>0</v>
      </c>
      <c r="EN276">
        <f t="shared" si="288"/>
        <v>0</v>
      </c>
      <c r="EO276">
        <v>0</v>
      </c>
      <c r="EP276">
        <f t="shared" si="289"/>
        <v>0</v>
      </c>
      <c r="EQ276">
        <v>0</v>
      </c>
      <c r="ER276">
        <f t="shared" si="290"/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 t="s">
        <v>645</v>
      </c>
      <c r="FF276" t="s">
        <v>264</v>
      </c>
    </row>
    <row r="277" spans="1:162" x14ac:dyDescent="0.45">
      <c r="A277">
        <v>276</v>
      </c>
      <c r="B277" t="s">
        <v>368</v>
      </c>
      <c r="C277" t="s">
        <v>46</v>
      </c>
      <c r="D277">
        <v>1010</v>
      </c>
      <c r="E277" t="s">
        <v>657</v>
      </c>
      <c r="F277" s="2">
        <v>0</v>
      </c>
      <c r="G277">
        <f t="shared" si="238"/>
        <v>288.3</v>
      </c>
      <c r="H277">
        <v>1773</v>
      </c>
      <c r="I277">
        <v>298</v>
      </c>
      <c r="J277" s="2">
        <f t="shared" si="291"/>
        <v>0.16807670614777215</v>
      </c>
      <c r="K277">
        <v>5.0000000000000001E-4</v>
      </c>
      <c r="L277" t="s">
        <v>442</v>
      </c>
      <c r="M277">
        <v>0</v>
      </c>
      <c r="N277">
        <f t="shared" si="241"/>
        <v>0</v>
      </c>
      <c r="O277">
        <v>0</v>
      </c>
      <c r="P277">
        <f t="shared" si="242"/>
        <v>0</v>
      </c>
      <c r="Q277">
        <v>0</v>
      </c>
      <c r="R277">
        <f t="shared" si="243"/>
        <v>0</v>
      </c>
      <c r="S277">
        <v>0.45</v>
      </c>
      <c r="T277">
        <f t="shared" si="244"/>
        <v>4.5573206118705743E-3</v>
      </c>
      <c r="U277">
        <v>0</v>
      </c>
      <c r="V277">
        <f t="shared" si="245"/>
        <v>0</v>
      </c>
      <c r="W277">
        <v>0</v>
      </c>
      <c r="X277">
        <f t="shared" si="246"/>
        <v>0</v>
      </c>
      <c r="Y277">
        <v>0</v>
      </c>
      <c r="Z277">
        <f t="shared" si="247"/>
        <v>0</v>
      </c>
      <c r="AA277">
        <v>0</v>
      </c>
      <c r="AB277">
        <f t="shared" si="248"/>
        <v>0</v>
      </c>
      <c r="AC277">
        <f>100-0.45-0.1</f>
        <v>99.45</v>
      </c>
      <c r="AD277">
        <f t="shared" si="249"/>
        <v>0.99081005694803426</v>
      </c>
      <c r="AE277">
        <v>0.1</v>
      </c>
      <c r="AF277">
        <f t="shared" si="250"/>
        <v>4.6326224400952097E-3</v>
      </c>
      <c r="AG277">
        <v>0</v>
      </c>
      <c r="AH277">
        <f t="shared" si="251"/>
        <v>0</v>
      </c>
      <c r="AI277">
        <v>0</v>
      </c>
      <c r="AJ277">
        <f t="shared" si="252"/>
        <v>0</v>
      </c>
      <c r="AK277">
        <v>0</v>
      </c>
      <c r="AL277">
        <f t="shared" si="253"/>
        <v>0</v>
      </c>
      <c r="AM277">
        <v>0</v>
      </c>
      <c r="AN277">
        <f t="shared" si="254"/>
        <v>0</v>
      </c>
      <c r="AO277">
        <v>0</v>
      </c>
      <c r="AP277">
        <f t="shared" si="255"/>
        <v>0</v>
      </c>
      <c r="AQ277">
        <v>0</v>
      </c>
      <c r="AR277">
        <f t="shared" si="256"/>
        <v>0</v>
      </c>
      <c r="AS277">
        <v>0</v>
      </c>
      <c r="AT277">
        <f t="shared" si="257"/>
        <v>0</v>
      </c>
      <c r="AU277">
        <v>0</v>
      </c>
      <c r="AV277">
        <f t="shared" si="258"/>
        <v>0</v>
      </c>
      <c r="AW277">
        <v>0</v>
      </c>
      <c r="AX277">
        <f t="shared" si="259"/>
        <v>0</v>
      </c>
      <c r="AY277">
        <v>0</v>
      </c>
      <c r="AZ277">
        <f t="shared" si="260"/>
        <v>0</v>
      </c>
      <c r="BA277">
        <v>0</v>
      </c>
      <c r="BB277">
        <f t="shared" si="261"/>
        <v>0</v>
      </c>
      <c r="BC277">
        <v>0</v>
      </c>
      <c r="BD277">
        <f t="shared" si="262"/>
        <v>0</v>
      </c>
      <c r="BE277">
        <v>0</v>
      </c>
      <c r="BF277">
        <f t="shared" si="263"/>
        <v>0</v>
      </c>
      <c r="BG277">
        <v>0</v>
      </c>
      <c r="BH277">
        <f t="shared" si="264"/>
        <v>0</v>
      </c>
      <c r="BI277">
        <v>0</v>
      </c>
      <c r="BJ277">
        <f t="shared" si="265"/>
        <v>0</v>
      </c>
      <c r="BK277">
        <v>0</v>
      </c>
      <c r="BL277">
        <f t="shared" si="266"/>
        <v>0</v>
      </c>
      <c r="BM277">
        <v>0</v>
      </c>
      <c r="BN277">
        <f t="shared" si="267"/>
        <v>0</v>
      </c>
      <c r="BO277">
        <v>0</v>
      </c>
      <c r="BP277">
        <f t="shared" si="268"/>
        <v>0</v>
      </c>
      <c r="BQ277">
        <v>0</v>
      </c>
      <c r="BR277">
        <f t="shared" si="269"/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f t="shared" si="239"/>
        <v>78.599999999999994</v>
      </c>
      <c r="DD277">
        <f t="shared" si="270"/>
        <v>0.85812444071452754</v>
      </c>
      <c r="DE277">
        <v>21.4</v>
      </c>
      <c r="DF277">
        <f t="shared" si="271"/>
        <v>0.14187555928547244</v>
      </c>
      <c r="DG277">
        <v>0</v>
      </c>
      <c r="DH277">
        <f t="shared" si="272"/>
        <v>0</v>
      </c>
      <c r="DI277">
        <v>0</v>
      </c>
      <c r="DJ277">
        <f t="shared" si="273"/>
        <v>0</v>
      </c>
      <c r="DK277">
        <v>0</v>
      </c>
      <c r="DL277">
        <f t="shared" si="274"/>
        <v>0</v>
      </c>
      <c r="DM277">
        <v>0</v>
      </c>
      <c r="DN277">
        <f t="shared" si="275"/>
        <v>0</v>
      </c>
      <c r="DO277">
        <v>0</v>
      </c>
      <c r="DP277">
        <f t="shared" si="276"/>
        <v>0</v>
      </c>
      <c r="DQ277">
        <v>0</v>
      </c>
      <c r="DR277">
        <f t="shared" si="277"/>
        <v>0</v>
      </c>
      <c r="DS277">
        <v>0</v>
      </c>
      <c r="DT277">
        <f t="shared" si="278"/>
        <v>0</v>
      </c>
      <c r="DU277">
        <v>0</v>
      </c>
      <c r="DV277">
        <f t="shared" si="279"/>
        <v>0</v>
      </c>
      <c r="DW277">
        <v>0</v>
      </c>
      <c r="DX277">
        <f t="shared" si="280"/>
        <v>0</v>
      </c>
      <c r="DY277">
        <v>0</v>
      </c>
      <c r="DZ277">
        <f t="shared" si="281"/>
        <v>0</v>
      </c>
      <c r="EA277">
        <v>0</v>
      </c>
      <c r="EB277">
        <f t="shared" si="282"/>
        <v>0</v>
      </c>
      <c r="EC277">
        <v>0</v>
      </c>
      <c r="ED277">
        <f t="shared" si="283"/>
        <v>0</v>
      </c>
      <c r="EE277">
        <v>0</v>
      </c>
      <c r="EF277">
        <f t="shared" si="284"/>
        <v>0</v>
      </c>
      <c r="EG277">
        <v>0</v>
      </c>
      <c r="EH277">
        <f t="shared" si="285"/>
        <v>0</v>
      </c>
      <c r="EI277">
        <v>0</v>
      </c>
      <c r="EJ277">
        <f t="shared" si="286"/>
        <v>0</v>
      </c>
      <c r="EK277">
        <v>0</v>
      </c>
      <c r="EL277">
        <f t="shared" si="287"/>
        <v>0</v>
      </c>
      <c r="EM277">
        <v>0</v>
      </c>
      <c r="EN277">
        <f t="shared" si="288"/>
        <v>0</v>
      </c>
      <c r="EO277">
        <v>0</v>
      </c>
      <c r="EP277">
        <f t="shared" si="289"/>
        <v>0</v>
      </c>
      <c r="EQ277">
        <v>0</v>
      </c>
      <c r="ER277">
        <f t="shared" si="290"/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 t="s">
        <v>645</v>
      </c>
      <c r="FF277" t="s">
        <v>264</v>
      </c>
    </row>
    <row r="278" spans="1:162" x14ac:dyDescent="0.45">
      <c r="A278">
        <v>277</v>
      </c>
      <c r="B278" t="s">
        <v>368</v>
      </c>
      <c r="C278" t="s">
        <v>46</v>
      </c>
      <c r="D278" t="s">
        <v>658</v>
      </c>
      <c r="E278" t="s">
        <v>659</v>
      </c>
      <c r="F278" s="2">
        <v>0</v>
      </c>
      <c r="G278">
        <f t="shared" si="238"/>
        <v>288.3</v>
      </c>
      <c r="H278">
        <v>1773</v>
      </c>
      <c r="I278">
        <v>298</v>
      </c>
      <c r="J278" s="2">
        <f t="shared" si="291"/>
        <v>0.16807670614777215</v>
      </c>
      <c r="K278">
        <f>2*10^-2</f>
        <v>0.02</v>
      </c>
      <c r="L278" t="s">
        <v>373</v>
      </c>
      <c r="M278">
        <v>4</v>
      </c>
      <c r="N278">
        <f t="shared" si="241"/>
        <v>3.5058205121919241E-2</v>
      </c>
      <c r="O278">
        <v>0</v>
      </c>
      <c r="P278">
        <f t="shared" si="242"/>
        <v>0</v>
      </c>
      <c r="Q278">
        <v>4</v>
      </c>
      <c r="R278">
        <f t="shared" si="243"/>
        <v>3.7956715792192654E-2</v>
      </c>
      <c r="S278">
        <v>1</v>
      </c>
      <c r="T278">
        <f t="shared" si="244"/>
        <v>1.0137831294720775E-2</v>
      </c>
      <c r="U278">
        <v>0</v>
      </c>
      <c r="V278">
        <f t="shared" si="245"/>
        <v>0</v>
      </c>
      <c r="W278">
        <v>0</v>
      </c>
      <c r="X278">
        <f t="shared" si="246"/>
        <v>0</v>
      </c>
      <c r="Y278">
        <v>0</v>
      </c>
      <c r="Z278">
        <f t="shared" si="247"/>
        <v>0</v>
      </c>
      <c r="AA278">
        <v>0</v>
      </c>
      <c r="AB278">
        <f t="shared" si="248"/>
        <v>0</v>
      </c>
      <c r="AC278">
        <f>100-1-17-4-4-0.3-0.3</f>
        <v>73.400000000000006</v>
      </c>
      <c r="AD278">
        <f t="shared" si="249"/>
        <v>0.73203133125851494</v>
      </c>
      <c r="AE278">
        <v>0</v>
      </c>
      <c r="AF278">
        <f t="shared" si="250"/>
        <v>0</v>
      </c>
      <c r="AG278">
        <v>0</v>
      </c>
      <c r="AH278">
        <f t="shared" si="251"/>
        <v>0</v>
      </c>
      <c r="AI278">
        <v>0</v>
      </c>
      <c r="AJ278">
        <f t="shared" si="252"/>
        <v>0</v>
      </c>
      <c r="AK278">
        <v>0</v>
      </c>
      <c r="AL278">
        <f t="shared" si="253"/>
        <v>0</v>
      </c>
      <c r="AM278">
        <v>17</v>
      </c>
      <c r="AN278">
        <f t="shared" si="254"/>
        <v>0.18209417603203493</v>
      </c>
      <c r="AO278">
        <v>0</v>
      </c>
      <c r="AP278">
        <f t="shared" si="255"/>
        <v>0</v>
      </c>
      <c r="AQ278">
        <v>0</v>
      </c>
      <c r="AR278">
        <f t="shared" si="256"/>
        <v>0</v>
      </c>
      <c r="AS278">
        <v>0</v>
      </c>
      <c r="AT278">
        <f t="shared" si="257"/>
        <v>0</v>
      </c>
      <c r="AU278">
        <v>0</v>
      </c>
      <c r="AV278">
        <f t="shared" si="258"/>
        <v>0</v>
      </c>
      <c r="AW278">
        <v>0</v>
      </c>
      <c r="AX278">
        <f t="shared" si="259"/>
        <v>0</v>
      </c>
      <c r="AY278">
        <v>0.3</v>
      </c>
      <c r="AZ278">
        <f t="shared" si="260"/>
        <v>1.7983602701626413E-3</v>
      </c>
      <c r="BA278">
        <v>0</v>
      </c>
      <c r="BB278">
        <f t="shared" si="261"/>
        <v>0</v>
      </c>
      <c r="BC278">
        <v>0</v>
      </c>
      <c r="BD278">
        <f t="shared" si="262"/>
        <v>0</v>
      </c>
      <c r="BE278">
        <v>0</v>
      </c>
      <c r="BF278">
        <f t="shared" si="263"/>
        <v>0</v>
      </c>
      <c r="BG278">
        <v>0</v>
      </c>
      <c r="BH278">
        <f t="shared" si="264"/>
        <v>0</v>
      </c>
      <c r="BI278">
        <v>0.3</v>
      </c>
      <c r="BJ278">
        <f t="shared" si="265"/>
        <v>9.2338023045488262E-4</v>
      </c>
      <c r="BK278">
        <v>0</v>
      </c>
      <c r="BL278">
        <f t="shared" si="266"/>
        <v>0</v>
      </c>
      <c r="BM278">
        <v>0</v>
      </c>
      <c r="BN278">
        <f t="shared" si="267"/>
        <v>0</v>
      </c>
      <c r="BO278">
        <v>0</v>
      </c>
      <c r="BP278">
        <f t="shared" si="268"/>
        <v>0</v>
      </c>
      <c r="BQ278">
        <v>0</v>
      </c>
      <c r="BR278">
        <f t="shared" si="269"/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f t="shared" si="239"/>
        <v>78.599999999999994</v>
      </c>
      <c r="DD278">
        <f t="shared" si="270"/>
        <v>0.85812444071452754</v>
      </c>
      <c r="DE278">
        <v>21.4</v>
      </c>
      <c r="DF278">
        <f t="shared" si="271"/>
        <v>0.14187555928547244</v>
      </c>
      <c r="DG278">
        <v>0</v>
      </c>
      <c r="DH278">
        <f t="shared" si="272"/>
        <v>0</v>
      </c>
      <c r="DI278">
        <v>0</v>
      </c>
      <c r="DJ278">
        <f t="shared" si="273"/>
        <v>0</v>
      </c>
      <c r="DK278">
        <v>0</v>
      </c>
      <c r="DL278">
        <f t="shared" si="274"/>
        <v>0</v>
      </c>
      <c r="DM278">
        <v>0</v>
      </c>
      <c r="DN278">
        <f t="shared" si="275"/>
        <v>0</v>
      </c>
      <c r="DO278">
        <v>0</v>
      </c>
      <c r="DP278">
        <f t="shared" si="276"/>
        <v>0</v>
      </c>
      <c r="DQ278">
        <v>0</v>
      </c>
      <c r="DR278">
        <f t="shared" si="277"/>
        <v>0</v>
      </c>
      <c r="DS278">
        <v>0</v>
      </c>
      <c r="DT278">
        <f t="shared" si="278"/>
        <v>0</v>
      </c>
      <c r="DU278">
        <v>0</v>
      </c>
      <c r="DV278">
        <f t="shared" si="279"/>
        <v>0</v>
      </c>
      <c r="DW278">
        <v>0</v>
      </c>
      <c r="DX278">
        <f t="shared" si="280"/>
        <v>0</v>
      </c>
      <c r="DY278">
        <v>0</v>
      </c>
      <c r="DZ278">
        <f t="shared" si="281"/>
        <v>0</v>
      </c>
      <c r="EA278">
        <v>0</v>
      </c>
      <c r="EB278">
        <f t="shared" si="282"/>
        <v>0</v>
      </c>
      <c r="EC278">
        <v>0</v>
      </c>
      <c r="ED278">
        <f t="shared" si="283"/>
        <v>0</v>
      </c>
      <c r="EE278">
        <v>0</v>
      </c>
      <c r="EF278">
        <f t="shared" si="284"/>
        <v>0</v>
      </c>
      <c r="EG278">
        <v>0</v>
      </c>
      <c r="EH278">
        <f t="shared" si="285"/>
        <v>0</v>
      </c>
      <c r="EI278">
        <v>0</v>
      </c>
      <c r="EJ278">
        <f t="shared" si="286"/>
        <v>0</v>
      </c>
      <c r="EK278">
        <v>0</v>
      </c>
      <c r="EL278">
        <f t="shared" si="287"/>
        <v>0</v>
      </c>
      <c r="EM278">
        <v>0</v>
      </c>
      <c r="EN278">
        <f t="shared" si="288"/>
        <v>0</v>
      </c>
      <c r="EO278">
        <v>0</v>
      </c>
      <c r="EP278">
        <f t="shared" si="289"/>
        <v>0</v>
      </c>
      <c r="EQ278">
        <v>0</v>
      </c>
      <c r="ER278">
        <f t="shared" si="290"/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 t="s">
        <v>645</v>
      </c>
      <c r="FF278" t="s">
        <v>264</v>
      </c>
    </row>
    <row r="279" spans="1:162" x14ac:dyDescent="0.45">
      <c r="A279">
        <v>278</v>
      </c>
      <c r="B279" t="s">
        <v>368</v>
      </c>
      <c r="C279" t="s">
        <v>46</v>
      </c>
      <c r="D279" t="s">
        <v>658</v>
      </c>
      <c r="E279" t="s">
        <v>659</v>
      </c>
      <c r="F279" s="2">
        <v>0</v>
      </c>
      <c r="G279">
        <f t="shared" si="238"/>
        <v>288.3</v>
      </c>
      <c r="H279">
        <v>1773</v>
      </c>
      <c r="I279">
        <v>298</v>
      </c>
      <c r="J279" s="2">
        <f t="shared" si="291"/>
        <v>0.16807670614777215</v>
      </c>
      <c r="K279">
        <f>5*10^-3</f>
        <v>5.0000000000000001E-3</v>
      </c>
      <c r="L279" t="s">
        <v>373</v>
      </c>
      <c r="M279">
        <v>4</v>
      </c>
      <c r="N279">
        <f t="shared" si="241"/>
        <v>3.5058205121919241E-2</v>
      </c>
      <c r="O279">
        <v>0</v>
      </c>
      <c r="P279">
        <f t="shared" si="242"/>
        <v>0</v>
      </c>
      <c r="Q279">
        <v>4</v>
      </c>
      <c r="R279">
        <f t="shared" si="243"/>
        <v>3.7956715792192654E-2</v>
      </c>
      <c r="S279">
        <v>1</v>
      </c>
      <c r="T279">
        <f t="shared" si="244"/>
        <v>1.0137831294720775E-2</v>
      </c>
      <c r="U279">
        <v>0</v>
      </c>
      <c r="V279">
        <f t="shared" si="245"/>
        <v>0</v>
      </c>
      <c r="W279">
        <v>0</v>
      </c>
      <c r="X279">
        <f t="shared" si="246"/>
        <v>0</v>
      </c>
      <c r="Y279">
        <v>0</v>
      </c>
      <c r="Z279">
        <f t="shared" si="247"/>
        <v>0</v>
      </c>
      <c r="AA279">
        <v>0</v>
      </c>
      <c r="AB279">
        <f t="shared" si="248"/>
        <v>0</v>
      </c>
      <c r="AC279">
        <f>100-1-17-4-4-0.3-0.3</f>
        <v>73.400000000000006</v>
      </c>
      <c r="AD279">
        <f t="shared" si="249"/>
        <v>0.73203133125851494</v>
      </c>
      <c r="AE279">
        <v>0</v>
      </c>
      <c r="AF279">
        <f t="shared" si="250"/>
        <v>0</v>
      </c>
      <c r="AG279">
        <v>0</v>
      </c>
      <c r="AH279">
        <f t="shared" si="251"/>
        <v>0</v>
      </c>
      <c r="AI279">
        <v>0</v>
      </c>
      <c r="AJ279">
        <f t="shared" si="252"/>
        <v>0</v>
      </c>
      <c r="AK279">
        <v>0</v>
      </c>
      <c r="AL279">
        <f t="shared" si="253"/>
        <v>0</v>
      </c>
      <c r="AM279">
        <v>17</v>
      </c>
      <c r="AN279">
        <f t="shared" si="254"/>
        <v>0.18209417603203493</v>
      </c>
      <c r="AO279">
        <v>0</v>
      </c>
      <c r="AP279">
        <f t="shared" si="255"/>
        <v>0</v>
      </c>
      <c r="AQ279">
        <v>0</v>
      </c>
      <c r="AR279">
        <f t="shared" si="256"/>
        <v>0</v>
      </c>
      <c r="AS279">
        <v>0</v>
      </c>
      <c r="AT279">
        <f t="shared" si="257"/>
        <v>0</v>
      </c>
      <c r="AU279">
        <v>0</v>
      </c>
      <c r="AV279">
        <f t="shared" si="258"/>
        <v>0</v>
      </c>
      <c r="AW279">
        <v>0</v>
      </c>
      <c r="AX279">
        <f t="shared" si="259"/>
        <v>0</v>
      </c>
      <c r="AY279">
        <v>0.3</v>
      </c>
      <c r="AZ279">
        <f t="shared" si="260"/>
        <v>1.7983602701626413E-3</v>
      </c>
      <c r="BA279">
        <v>0</v>
      </c>
      <c r="BB279">
        <f t="shared" si="261"/>
        <v>0</v>
      </c>
      <c r="BC279">
        <v>0</v>
      </c>
      <c r="BD279">
        <f t="shared" si="262"/>
        <v>0</v>
      </c>
      <c r="BE279">
        <v>0</v>
      </c>
      <c r="BF279">
        <f t="shared" si="263"/>
        <v>0</v>
      </c>
      <c r="BG279">
        <v>0</v>
      </c>
      <c r="BH279">
        <f t="shared" si="264"/>
        <v>0</v>
      </c>
      <c r="BI279">
        <v>0.3</v>
      </c>
      <c r="BJ279">
        <f t="shared" si="265"/>
        <v>9.2338023045488262E-4</v>
      </c>
      <c r="BK279">
        <v>0</v>
      </c>
      <c r="BL279">
        <f t="shared" si="266"/>
        <v>0</v>
      </c>
      <c r="BM279">
        <v>0</v>
      </c>
      <c r="BN279">
        <f t="shared" si="267"/>
        <v>0</v>
      </c>
      <c r="BO279">
        <v>0</v>
      </c>
      <c r="BP279">
        <f t="shared" si="268"/>
        <v>0</v>
      </c>
      <c r="BQ279">
        <v>0</v>
      </c>
      <c r="BR279">
        <f t="shared" si="269"/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f t="shared" si="239"/>
        <v>78.599999999999994</v>
      </c>
      <c r="DD279">
        <f t="shared" si="270"/>
        <v>0.85812444071452754</v>
      </c>
      <c r="DE279">
        <v>21.4</v>
      </c>
      <c r="DF279">
        <f t="shared" si="271"/>
        <v>0.14187555928547244</v>
      </c>
      <c r="DG279">
        <v>0</v>
      </c>
      <c r="DH279">
        <f t="shared" si="272"/>
        <v>0</v>
      </c>
      <c r="DI279">
        <v>0</v>
      </c>
      <c r="DJ279">
        <f t="shared" si="273"/>
        <v>0</v>
      </c>
      <c r="DK279">
        <v>0</v>
      </c>
      <c r="DL279">
        <f t="shared" si="274"/>
        <v>0</v>
      </c>
      <c r="DM279">
        <v>0</v>
      </c>
      <c r="DN279">
        <f t="shared" si="275"/>
        <v>0</v>
      </c>
      <c r="DO279">
        <v>0</v>
      </c>
      <c r="DP279">
        <f t="shared" si="276"/>
        <v>0</v>
      </c>
      <c r="DQ279">
        <v>0</v>
      </c>
      <c r="DR279">
        <f t="shared" si="277"/>
        <v>0</v>
      </c>
      <c r="DS279">
        <v>0</v>
      </c>
      <c r="DT279">
        <f t="shared" si="278"/>
        <v>0</v>
      </c>
      <c r="DU279">
        <v>0</v>
      </c>
      <c r="DV279">
        <f t="shared" si="279"/>
        <v>0</v>
      </c>
      <c r="DW279">
        <v>0</v>
      </c>
      <c r="DX279">
        <f t="shared" si="280"/>
        <v>0</v>
      </c>
      <c r="DY279">
        <v>0</v>
      </c>
      <c r="DZ279">
        <f t="shared" si="281"/>
        <v>0</v>
      </c>
      <c r="EA279">
        <v>0</v>
      </c>
      <c r="EB279">
        <f t="shared" si="282"/>
        <v>0</v>
      </c>
      <c r="EC279">
        <v>0</v>
      </c>
      <c r="ED279">
        <f t="shared" si="283"/>
        <v>0</v>
      </c>
      <c r="EE279">
        <v>0</v>
      </c>
      <c r="EF279">
        <f t="shared" si="284"/>
        <v>0</v>
      </c>
      <c r="EG279">
        <v>0</v>
      </c>
      <c r="EH279">
        <f t="shared" si="285"/>
        <v>0</v>
      </c>
      <c r="EI279">
        <v>0</v>
      </c>
      <c r="EJ279">
        <f t="shared" si="286"/>
        <v>0</v>
      </c>
      <c r="EK279">
        <v>0</v>
      </c>
      <c r="EL279">
        <f t="shared" si="287"/>
        <v>0</v>
      </c>
      <c r="EM279">
        <v>0</v>
      </c>
      <c r="EN279">
        <f t="shared" si="288"/>
        <v>0</v>
      </c>
      <c r="EO279">
        <v>0</v>
      </c>
      <c r="EP279">
        <f t="shared" si="289"/>
        <v>0</v>
      </c>
      <c r="EQ279">
        <v>0</v>
      </c>
      <c r="ER279">
        <f t="shared" si="290"/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 t="s">
        <v>645</v>
      </c>
      <c r="FF279" t="s">
        <v>264</v>
      </c>
    </row>
    <row r="280" spans="1:162" x14ac:dyDescent="0.45">
      <c r="A280">
        <v>279</v>
      </c>
      <c r="B280" t="s">
        <v>368</v>
      </c>
      <c r="C280" t="s">
        <v>46</v>
      </c>
      <c r="D280" t="s">
        <v>658</v>
      </c>
      <c r="E280" t="s">
        <v>659</v>
      </c>
      <c r="F280" s="2">
        <v>0</v>
      </c>
      <c r="G280">
        <f t="shared" si="238"/>
        <v>288.3</v>
      </c>
      <c r="H280">
        <v>1773</v>
      </c>
      <c r="I280">
        <v>298</v>
      </c>
      <c r="J280" s="2">
        <f t="shared" si="291"/>
        <v>0.16807670614777215</v>
      </c>
      <c r="K280">
        <v>5.0000000000000001E-4</v>
      </c>
      <c r="L280" t="s">
        <v>373</v>
      </c>
      <c r="M280">
        <v>4</v>
      </c>
      <c r="N280">
        <f t="shared" si="241"/>
        <v>3.5058205121919241E-2</v>
      </c>
      <c r="O280">
        <v>0</v>
      </c>
      <c r="P280">
        <f t="shared" si="242"/>
        <v>0</v>
      </c>
      <c r="Q280">
        <v>4</v>
      </c>
      <c r="R280">
        <f t="shared" si="243"/>
        <v>3.7956715792192654E-2</v>
      </c>
      <c r="S280">
        <v>1</v>
      </c>
      <c r="T280">
        <f t="shared" si="244"/>
        <v>1.0137831294720775E-2</v>
      </c>
      <c r="U280">
        <v>0</v>
      </c>
      <c r="V280">
        <f t="shared" si="245"/>
        <v>0</v>
      </c>
      <c r="W280">
        <v>0</v>
      </c>
      <c r="X280">
        <f t="shared" si="246"/>
        <v>0</v>
      </c>
      <c r="Y280">
        <v>0</v>
      </c>
      <c r="Z280">
        <f t="shared" si="247"/>
        <v>0</v>
      </c>
      <c r="AA280">
        <v>0</v>
      </c>
      <c r="AB280">
        <f t="shared" si="248"/>
        <v>0</v>
      </c>
      <c r="AC280">
        <f>100-1-17-4-4-0.3-0.3</f>
        <v>73.400000000000006</v>
      </c>
      <c r="AD280">
        <f t="shared" si="249"/>
        <v>0.73203133125851494</v>
      </c>
      <c r="AE280">
        <v>0</v>
      </c>
      <c r="AF280">
        <f t="shared" si="250"/>
        <v>0</v>
      </c>
      <c r="AG280">
        <v>0</v>
      </c>
      <c r="AH280">
        <f t="shared" si="251"/>
        <v>0</v>
      </c>
      <c r="AI280">
        <v>0</v>
      </c>
      <c r="AJ280">
        <f t="shared" si="252"/>
        <v>0</v>
      </c>
      <c r="AK280">
        <v>0</v>
      </c>
      <c r="AL280">
        <f t="shared" si="253"/>
        <v>0</v>
      </c>
      <c r="AM280">
        <v>17</v>
      </c>
      <c r="AN280">
        <f t="shared" si="254"/>
        <v>0.18209417603203493</v>
      </c>
      <c r="AO280">
        <v>0</v>
      </c>
      <c r="AP280">
        <f t="shared" si="255"/>
        <v>0</v>
      </c>
      <c r="AQ280">
        <v>0</v>
      </c>
      <c r="AR280">
        <f t="shared" si="256"/>
        <v>0</v>
      </c>
      <c r="AS280">
        <v>0</v>
      </c>
      <c r="AT280">
        <f t="shared" si="257"/>
        <v>0</v>
      </c>
      <c r="AU280">
        <v>0</v>
      </c>
      <c r="AV280">
        <f t="shared" si="258"/>
        <v>0</v>
      </c>
      <c r="AW280">
        <v>0</v>
      </c>
      <c r="AX280">
        <f t="shared" si="259"/>
        <v>0</v>
      </c>
      <c r="AY280">
        <v>0.3</v>
      </c>
      <c r="AZ280">
        <f t="shared" si="260"/>
        <v>1.7983602701626413E-3</v>
      </c>
      <c r="BA280">
        <v>0</v>
      </c>
      <c r="BB280">
        <f t="shared" si="261"/>
        <v>0</v>
      </c>
      <c r="BC280">
        <v>0</v>
      </c>
      <c r="BD280">
        <f t="shared" si="262"/>
        <v>0</v>
      </c>
      <c r="BE280">
        <v>0</v>
      </c>
      <c r="BF280">
        <f t="shared" si="263"/>
        <v>0</v>
      </c>
      <c r="BG280">
        <v>0</v>
      </c>
      <c r="BH280">
        <f t="shared" si="264"/>
        <v>0</v>
      </c>
      <c r="BI280">
        <v>0.3</v>
      </c>
      <c r="BJ280">
        <f t="shared" si="265"/>
        <v>9.2338023045488262E-4</v>
      </c>
      <c r="BK280">
        <v>0</v>
      </c>
      <c r="BL280">
        <f t="shared" si="266"/>
        <v>0</v>
      </c>
      <c r="BM280">
        <v>0</v>
      </c>
      <c r="BN280">
        <f t="shared" si="267"/>
        <v>0</v>
      </c>
      <c r="BO280">
        <v>0</v>
      </c>
      <c r="BP280">
        <f t="shared" si="268"/>
        <v>0</v>
      </c>
      <c r="BQ280">
        <v>0</v>
      </c>
      <c r="BR280">
        <f t="shared" si="269"/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f t="shared" si="239"/>
        <v>78.599999999999994</v>
      </c>
      <c r="DD280">
        <f t="shared" si="270"/>
        <v>0.85812444071452754</v>
      </c>
      <c r="DE280">
        <v>21.4</v>
      </c>
      <c r="DF280">
        <f t="shared" si="271"/>
        <v>0.14187555928547244</v>
      </c>
      <c r="DG280">
        <v>0</v>
      </c>
      <c r="DH280">
        <f t="shared" si="272"/>
        <v>0</v>
      </c>
      <c r="DI280">
        <v>0</v>
      </c>
      <c r="DJ280">
        <f t="shared" si="273"/>
        <v>0</v>
      </c>
      <c r="DK280">
        <v>0</v>
      </c>
      <c r="DL280">
        <f t="shared" si="274"/>
        <v>0</v>
      </c>
      <c r="DM280">
        <v>0</v>
      </c>
      <c r="DN280">
        <f t="shared" si="275"/>
        <v>0</v>
      </c>
      <c r="DO280">
        <v>0</v>
      </c>
      <c r="DP280">
        <f t="shared" si="276"/>
        <v>0</v>
      </c>
      <c r="DQ280">
        <v>0</v>
      </c>
      <c r="DR280">
        <f t="shared" si="277"/>
        <v>0</v>
      </c>
      <c r="DS280">
        <v>0</v>
      </c>
      <c r="DT280">
        <f t="shared" si="278"/>
        <v>0</v>
      </c>
      <c r="DU280">
        <v>0</v>
      </c>
      <c r="DV280">
        <f t="shared" si="279"/>
        <v>0</v>
      </c>
      <c r="DW280">
        <v>0</v>
      </c>
      <c r="DX280">
        <f t="shared" si="280"/>
        <v>0</v>
      </c>
      <c r="DY280">
        <v>0</v>
      </c>
      <c r="DZ280">
        <f t="shared" si="281"/>
        <v>0</v>
      </c>
      <c r="EA280">
        <v>0</v>
      </c>
      <c r="EB280">
        <f t="shared" si="282"/>
        <v>0</v>
      </c>
      <c r="EC280">
        <v>0</v>
      </c>
      <c r="ED280">
        <f t="shared" si="283"/>
        <v>0</v>
      </c>
      <c r="EE280">
        <v>0</v>
      </c>
      <c r="EF280">
        <f t="shared" si="284"/>
        <v>0</v>
      </c>
      <c r="EG280">
        <v>0</v>
      </c>
      <c r="EH280">
        <f t="shared" si="285"/>
        <v>0</v>
      </c>
      <c r="EI280">
        <v>0</v>
      </c>
      <c r="EJ280">
        <f t="shared" si="286"/>
        <v>0</v>
      </c>
      <c r="EK280">
        <v>0</v>
      </c>
      <c r="EL280">
        <f t="shared" si="287"/>
        <v>0</v>
      </c>
      <c r="EM280">
        <v>0</v>
      </c>
      <c r="EN280">
        <f t="shared" si="288"/>
        <v>0</v>
      </c>
      <c r="EO280">
        <v>0</v>
      </c>
      <c r="EP280">
        <f t="shared" si="289"/>
        <v>0</v>
      </c>
      <c r="EQ280">
        <v>0</v>
      </c>
      <c r="ER280">
        <f t="shared" si="290"/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 t="s">
        <v>645</v>
      </c>
      <c r="FF280" t="s">
        <v>264</v>
      </c>
    </row>
    <row r="281" spans="1:162" x14ac:dyDescent="0.45">
      <c r="A281">
        <v>280</v>
      </c>
      <c r="B281" t="s">
        <v>378</v>
      </c>
      <c r="C281" t="s">
        <v>46</v>
      </c>
      <c r="D281" t="s">
        <v>660</v>
      </c>
      <c r="E281" t="s">
        <v>661</v>
      </c>
      <c r="F281" s="2">
        <v>0</v>
      </c>
      <c r="G281">
        <f t="shared" si="238"/>
        <v>288.3</v>
      </c>
      <c r="H281">
        <f>1700+273</f>
        <v>1973</v>
      </c>
      <c r="I281">
        <v>298</v>
      </c>
      <c r="J281" s="2">
        <f t="shared" si="291"/>
        <v>0.15103902686264573</v>
      </c>
      <c r="K281">
        <f>2*10^-2</f>
        <v>0.02</v>
      </c>
      <c r="L281" t="s">
        <v>442</v>
      </c>
      <c r="M281">
        <v>0</v>
      </c>
      <c r="N281">
        <f t="shared" si="241"/>
        <v>0</v>
      </c>
      <c r="O281">
        <v>0</v>
      </c>
      <c r="P281">
        <f t="shared" si="242"/>
        <v>0</v>
      </c>
      <c r="Q281">
        <v>0</v>
      </c>
      <c r="R281">
        <f t="shared" si="243"/>
        <v>0</v>
      </c>
      <c r="S281">
        <v>0</v>
      </c>
      <c r="T281">
        <f t="shared" si="244"/>
        <v>0</v>
      </c>
      <c r="U281">
        <v>0</v>
      </c>
      <c r="V281">
        <f t="shared" si="245"/>
        <v>0</v>
      </c>
      <c r="W281">
        <v>3</v>
      </c>
      <c r="X281">
        <f t="shared" si="246"/>
        <v>5.6756213434415677E-2</v>
      </c>
      <c r="Y281">
        <v>0</v>
      </c>
      <c r="Z281">
        <f t="shared" si="247"/>
        <v>0</v>
      </c>
      <c r="AA281">
        <v>0</v>
      </c>
      <c r="AB281">
        <f t="shared" si="248"/>
        <v>0</v>
      </c>
      <c r="AC281">
        <v>0</v>
      </c>
      <c r="AD281">
        <f t="shared" si="249"/>
        <v>0</v>
      </c>
      <c r="AE281">
        <v>0</v>
      </c>
      <c r="AF281">
        <f t="shared" si="250"/>
        <v>0</v>
      </c>
      <c r="AG281">
        <v>0</v>
      </c>
      <c r="AH281">
        <f t="shared" si="251"/>
        <v>0</v>
      </c>
      <c r="AI281">
        <v>0</v>
      </c>
      <c r="AJ281">
        <f t="shared" si="252"/>
        <v>0</v>
      </c>
      <c r="AK281">
        <v>0.2</v>
      </c>
      <c r="AL281">
        <f t="shared" si="253"/>
        <v>3.6350813311433624E-3</v>
      </c>
      <c r="AM281">
        <v>0</v>
      </c>
      <c r="AN281">
        <f t="shared" si="254"/>
        <v>0</v>
      </c>
      <c r="AO281">
        <v>15</v>
      </c>
      <c r="AP281">
        <f t="shared" si="255"/>
        <v>7.9810097502991645E-2</v>
      </c>
      <c r="AQ281">
        <f>100-W281-AK281-AS281-AY281-AO281</f>
        <v>78.66</v>
      </c>
      <c r="AR281">
        <f t="shared" si="256"/>
        <v>0.83884945946618183</v>
      </c>
      <c r="AS281">
        <v>0.14000000000000001</v>
      </c>
      <c r="AT281">
        <f t="shared" si="257"/>
        <v>4.4665721067549281E-3</v>
      </c>
      <c r="AU281">
        <v>0</v>
      </c>
      <c r="AV281">
        <f t="shared" si="258"/>
        <v>0</v>
      </c>
      <c r="AW281">
        <v>0</v>
      </c>
      <c r="AX281">
        <f t="shared" si="259"/>
        <v>0</v>
      </c>
      <c r="AY281">
        <v>3</v>
      </c>
      <c r="AZ281">
        <f t="shared" si="260"/>
        <v>1.6482576158512577E-2</v>
      </c>
      <c r="BA281">
        <v>0</v>
      </c>
      <c r="BB281">
        <f t="shared" si="261"/>
        <v>0</v>
      </c>
      <c r="BC281">
        <v>0</v>
      </c>
      <c r="BD281">
        <f t="shared" si="262"/>
        <v>0</v>
      </c>
      <c r="BE281">
        <v>0</v>
      </c>
      <c r="BF281">
        <f t="shared" si="263"/>
        <v>0</v>
      </c>
      <c r="BG281">
        <v>0</v>
      </c>
      <c r="BH281">
        <f t="shared" si="264"/>
        <v>0</v>
      </c>
      <c r="BI281">
        <v>0</v>
      </c>
      <c r="BJ281">
        <f t="shared" si="265"/>
        <v>0</v>
      </c>
      <c r="BK281">
        <v>0</v>
      </c>
      <c r="BL281">
        <f t="shared" si="266"/>
        <v>0</v>
      </c>
      <c r="BM281">
        <v>0</v>
      </c>
      <c r="BN281">
        <f t="shared" si="267"/>
        <v>0</v>
      </c>
      <c r="BO281">
        <v>0</v>
      </c>
      <c r="BP281">
        <f t="shared" si="268"/>
        <v>0</v>
      </c>
      <c r="BQ281">
        <v>0</v>
      </c>
      <c r="BR281">
        <f t="shared" si="269"/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f t="shared" si="239"/>
        <v>78.599999999999994</v>
      </c>
      <c r="DD281">
        <f t="shared" si="270"/>
        <v>0.85812444071452754</v>
      </c>
      <c r="DE281">
        <v>21.4</v>
      </c>
      <c r="DF281">
        <f t="shared" si="271"/>
        <v>0.14187555928547244</v>
      </c>
      <c r="DG281">
        <v>0</v>
      </c>
      <c r="DH281">
        <f t="shared" si="272"/>
        <v>0</v>
      </c>
      <c r="DI281">
        <v>0</v>
      </c>
      <c r="DJ281">
        <f t="shared" si="273"/>
        <v>0</v>
      </c>
      <c r="DK281">
        <v>0</v>
      </c>
      <c r="DL281">
        <f t="shared" si="274"/>
        <v>0</v>
      </c>
      <c r="DM281">
        <v>0</v>
      </c>
      <c r="DN281">
        <f t="shared" si="275"/>
        <v>0</v>
      </c>
      <c r="DO281">
        <v>0</v>
      </c>
      <c r="DP281">
        <f t="shared" si="276"/>
        <v>0</v>
      </c>
      <c r="DQ281">
        <v>0</v>
      </c>
      <c r="DR281">
        <f t="shared" si="277"/>
        <v>0</v>
      </c>
      <c r="DS281">
        <v>0</v>
      </c>
      <c r="DT281">
        <f t="shared" si="278"/>
        <v>0</v>
      </c>
      <c r="DU281">
        <v>0</v>
      </c>
      <c r="DV281">
        <f t="shared" si="279"/>
        <v>0</v>
      </c>
      <c r="DW281">
        <v>0</v>
      </c>
      <c r="DX281">
        <f t="shared" si="280"/>
        <v>0</v>
      </c>
      <c r="DY281">
        <v>0</v>
      </c>
      <c r="DZ281">
        <f t="shared" si="281"/>
        <v>0</v>
      </c>
      <c r="EA281">
        <v>0</v>
      </c>
      <c r="EB281">
        <f t="shared" si="282"/>
        <v>0</v>
      </c>
      <c r="EC281">
        <v>0</v>
      </c>
      <c r="ED281">
        <f t="shared" si="283"/>
        <v>0</v>
      </c>
      <c r="EE281">
        <v>0</v>
      </c>
      <c r="EF281">
        <f t="shared" si="284"/>
        <v>0</v>
      </c>
      <c r="EG281">
        <v>0</v>
      </c>
      <c r="EH281">
        <f t="shared" si="285"/>
        <v>0</v>
      </c>
      <c r="EI281">
        <v>0</v>
      </c>
      <c r="EJ281">
        <f t="shared" si="286"/>
        <v>0</v>
      </c>
      <c r="EK281">
        <v>0</v>
      </c>
      <c r="EL281">
        <f t="shared" si="287"/>
        <v>0</v>
      </c>
      <c r="EM281">
        <v>0</v>
      </c>
      <c r="EN281">
        <f t="shared" si="288"/>
        <v>0</v>
      </c>
      <c r="EO281">
        <v>0</v>
      </c>
      <c r="EP281">
        <f t="shared" si="289"/>
        <v>0</v>
      </c>
      <c r="EQ281">
        <v>0</v>
      </c>
      <c r="ER281">
        <f t="shared" si="290"/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 t="s">
        <v>645</v>
      </c>
      <c r="FF281" t="s">
        <v>264</v>
      </c>
    </row>
    <row r="282" spans="1:162" x14ac:dyDescent="0.45">
      <c r="A282">
        <v>281</v>
      </c>
      <c r="B282" t="s">
        <v>378</v>
      </c>
      <c r="C282" t="s">
        <v>46</v>
      </c>
      <c r="D282" t="s">
        <v>660</v>
      </c>
      <c r="E282" t="s">
        <v>661</v>
      </c>
      <c r="F282" s="2">
        <v>0</v>
      </c>
      <c r="G282">
        <f t="shared" si="238"/>
        <v>288.3</v>
      </c>
      <c r="H282">
        <f>1700+273</f>
        <v>1973</v>
      </c>
      <c r="I282">
        <v>298</v>
      </c>
      <c r="J282" s="2">
        <f t="shared" si="291"/>
        <v>0.15103902686264573</v>
      </c>
      <c r="K282">
        <f>5*10^-3</f>
        <v>5.0000000000000001E-3</v>
      </c>
      <c r="L282" t="s">
        <v>442</v>
      </c>
      <c r="M282">
        <v>0</v>
      </c>
      <c r="N282">
        <f t="shared" si="241"/>
        <v>0</v>
      </c>
      <c r="O282">
        <v>0</v>
      </c>
      <c r="P282">
        <f t="shared" si="242"/>
        <v>0</v>
      </c>
      <c r="Q282">
        <v>0</v>
      </c>
      <c r="R282">
        <f t="shared" si="243"/>
        <v>0</v>
      </c>
      <c r="S282">
        <v>0</v>
      </c>
      <c r="T282">
        <f t="shared" si="244"/>
        <v>0</v>
      </c>
      <c r="U282">
        <v>0</v>
      </c>
      <c r="V282">
        <f t="shared" si="245"/>
        <v>0</v>
      </c>
      <c r="W282">
        <v>3</v>
      </c>
      <c r="X282">
        <f t="shared" si="246"/>
        <v>5.6756213434415677E-2</v>
      </c>
      <c r="Y282">
        <v>0</v>
      </c>
      <c r="Z282">
        <f t="shared" si="247"/>
        <v>0</v>
      </c>
      <c r="AA282">
        <v>0</v>
      </c>
      <c r="AB282">
        <f t="shared" si="248"/>
        <v>0</v>
      </c>
      <c r="AC282">
        <v>0</v>
      </c>
      <c r="AD282">
        <f t="shared" si="249"/>
        <v>0</v>
      </c>
      <c r="AE282">
        <v>0</v>
      </c>
      <c r="AF282">
        <f t="shared" si="250"/>
        <v>0</v>
      </c>
      <c r="AG282">
        <v>0</v>
      </c>
      <c r="AH282">
        <f t="shared" si="251"/>
        <v>0</v>
      </c>
      <c r="AI282">
        <v>0</v>
      </c>
      <c r="AJ282">
        <f t="shared" si="252"/>
        <v>0</v>
      </c>
      <c r="AK282">
        <v>0.2</v>
      </c>
      <c r="AL282">
        <f t="shared" si="253"/>
        <v>3.6350813311433624E-3</v>
      </c>
      <c r="AM282">
        <v>0</v>
      </c>
      <c r="AN282">
        <f t="shared" si="254"/>
        <v>0</v>
      </c>
      <c r="AO282">
        <v>15</v>
      </c>
      <c r="AP282">
        <f t="shared" si="255"/>
        <v>7.9810097502991645E-2</v>
      </c>
      <c r="AQ282">
        <f>100-W282-AK282-AS282-AY282-AO282</f>
        <v>78.66</v>
      </c>
      <c r="AR282">
        <f t="shared" si="256"/>
        <v>0.83884945946618183</v>
      </c>
      <c r="AS282">
        <v>0.14000000000000001</v>
      </c>
      <c r="AT282">
        <f t="shared" si="257"/>
        <v>4.4665721067549281E-3</v>
      </c>
      <c r="AU282">
        <v>0</v>
      </c>
      <c r="AV282">
        <f t="shared" si="258"/>
        <v>0</v>
      </c>
      <c r="AW282">
        <v>0</v>
      </c>
      <c r="AX282">
        <f t="shared" si="259"/>
        <v>0</v>
      </c>
      <c r="AY282">
        <v>3</v>
      </c>
      <c r="AZ282">
        <f t="shared" si="260"/>
        <v>1.6482576158512577E-2</v>
      </c>
      <c r="BA282">
        <v>0</v>
      </c>
      <c r="BB282">
        <f t="shared" si="261"/>
        <v>0</v>
      </c>
      <c r="BC282">
        <v>0</v>
      </c>
      <c r="BD282">
        <f t="shared" si="262"/>
        <v>0</v>
      </c>
      <c r="BE282">
        <v>0</v>
      </c>
      <c r="BF282">
        <f t="shared" si="263"/>
        <v>0</v>
      </c>
      <c r="BG282">
        <v>0</v>
      </c>
      <c r="BH282">
        <f t="shared" si="264"/>
        <v>0</v>
      </c>
      <c r="BI282">
        <v>0</v>
      </c>
      <c r="BJ282">
        <f t="shared" si="265"/>
        <v>0</v>
      </c>
      <c r="BK282">
        <v>0</v>
      </c>
      <c r="BL282">
        <f t="shared" si="266"/>
        <v>0</v>
      </c>
      <c r="BM282">
        <v>0</v>
      </c>
      <c r="BN282">
        <f t="shared" si="267"/>
        <v>0</v>
      </c>
      <c r="BO282">
        <v>0</v>
      </c>
      <c r="BP282">
        <f t="shared" si="268"/>
        <v>0</v>
      </c>
      <c r="BQ282">
        <v>0</v>
      </c>
      <c r="BR282">
        <f t="shared" si="269"/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f t="shared" si="239"/>
        <v>78.599999999999994</v>
      </c>
      <c r="DD282">
        <f t="shared" si="270"/>
        <v>0.85812444071452754</v>
      </c>
      <c r="DE282">
        <v>21.4</v>
      </c>
      <c r="DF282">
        <f t="shared" si="271"/>
        <v>0.14187555928547244</v>
      </c>
      <c r="DG282">
        <v>0</v>
      </c>
      <c r="DH282">
        <f t="shared" si="272"/>
        <v>0</v>
      </c>
      <c r="DI282">
        <v>0</v>
      </c>
      <c r="DJ282">
        <f t="shared" si="273"/>
        <v>0</v>
      </c>
      <c r="DK282">
        <v>0</v>
      </c>
      <c r="DL282">
        <f t="shared" si="274"/>
        <v>0</v>
      </c>
      <c r="DM282">
        <v>0</v>
      </c>
      <c r="DN282">
        <f t="shared" si="275"/>
        <v>0</v>
      </c>
      <c r="DO282">
        <v>0</v>
      </c>
      <c r="DP282">
        <f t="shared" si="276"/>
        <v>0</v>
      </c>
      <c r="DQ282">
        <v>0</v>
      </c>
      <c r="DR282">
        <f t="shared" si="277"/>
        <v>0</v>
      </c>
      <c r="DS282">
        <v>0</v>
      </c>
      <c r="DT282">
        <f t="shared" si="278"/>
        <v>0</v>
      </c>
      <c r="DU282">
        <v>0</v>
      </c>
      <c r="DV282">
        <f t="shared" si="279"/>
        <v>0</v>
      </c>
      <c r="DW282">
        <v>0</v>
      </c>
      <c r="DX282">
        <f t="shared" si="280"/>
        <v>0</v>
      </c>
      <c r="DY282">
        <v>0</v>
      </c>
      <c r="DZ282">
        <f t="shared" si="281"/>
        <v>0</v>
      </c>
      <c r="EA282">
        <v>0</v>
      </c>
      <c r="EB282">
        <f t="shared" si="282"/>
        <v>0</v>
      </c>
      <c r="EC282">
        <v>0</v>
      </c>
      <c r="ED282">
        <f t="shared" si="283"/>
        <v>0</v>
      </c>
      <c r="EE282">
        <v>0</v>
      </c>
      <c r="EF282">
        <f t="shared" si="284"/>
        <v>0</v>
      </c>
      <c r="EG282">
        <v>0</v>
      </c>
      <c r="EH282">
        <f t="shared" si="285"/>
        <v>0</v>
      </c>
      <c r="EI282">
        <v>0</v>
      </c>
      <c r="EJ282">
        <f t="shared" si="286"/>
        <v>0</v>
      </c>
      <c r="EK282">
        <v>0</v>
      </c>
      <c r="EL282">
        <f t="shared" si="287"/>
        <v>0</v>
      </c>
      <c r="EM282">
        <v>0</v>
      </c>
      <c r="EN282">
        <f t="shared" si="288"/>
        <v>0</v>
      </c>
      <c r="EO282">
        <v>0</v>
      </c>
      <c r="EP282">
        <f t="shared" si="289"/>
        <v>0</v>
      </c>
      <c r="EQ282">
        <v>0</v>
      </c>
      <c r="ER282">
        <f t="shared" si="290"/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 t="s">
        <v>645</v>
      </c>
      <c r="FF282" t="s">
        <v>264</v>
      </c>
    </row>
    <row r="283" spans="1:162" x14ac:dyDescent="0.45">
      <c r="A283">
        <v>282</v>
      </c>
      <c r="B283" t="s">
        <v>378</v>
      </c>
      <c r="C283" t="s">
        <v>46</v>
      </c>
      <c r="D283" t="s">
        <v>660</v>
      </c>
      <c r="E283" t="s">
        <v>661</v>
      </c>
      <c r="F283" s="2">
        <v>0</v>
      </c>
      <c r="G283">
        <f t="shared" si="238"/>
        <v>288.3</v>
      </c>
      <c r="H283">
        <f>1700+273</f>
        <v>1973</v>
      </c>
      <c r="I283">
        <v>298</v>
      </c>
      <c r="J283" s="2">
        <f t="shared" si="291"/>
        <v>0.15103902686264573</v>
      </c>
      <c r="K283">
        <v>5.0000000000000001E-4</v>
      </c>
      <c r="L283" t="s">
        <v>442</v>
      </c>
      <c r="M283">
        <v>0</v>
      </c>
      <c r="N283">
        <f t="shared" si="241"/>
        <v>0</v>
      </c>
      <c r="O283">
        <v>0</v>
      </c>
      <c r="P283">
        <f t="shared" si="242"/>
        <v>0</v>
      </c>
      <c r="Q283">
        <v>0</v>
      </c>
      <c r="R283">
        <f t="shared" si="243"/>
        <v>0</v>
      </c>
      <c r="S283">
        <v>0</v>
      </c>
      <c r="T283">
        <f t="shared" si="244"/>
        <v>0</v>
      </c>
      <c r="U283">
        <v>0</v>
      </c>
      <c r="V283">
        <f t="shared" si="245"/>
        <v>0</v>
      </c>
      <c r="W283">
        <v>3</v>
      </c>
      <c r="X283">
        <f t="shared" si="246"/>
        <v>5.6756213434415677E-2</v>
      </c>
      <c r="Y283">
        <v>0</v>
      </c>
      <c r="Z283">
        <f t="shared" si="247"/>
        <v>0</v>
      </c>
      <c r="AA283">
        <v>0</v>
      </c>
      <c r="AB283">
        <f t="shared" si="248"/>
        <v>0</v>
      </c>
      <c r="AC283">
        <v>0</v>
      </c>
      <c r="AD283">
        <f t="shared" si="249"/>
        <v>0</v>
      </c>
      <c r="AE283">
        <v>0</v>
      </c>
      <c r="AF283">
        <f t="shared" si="250"/>
        <v>0</v>
      </c>
      <c r="AG283">
        <v>0</v>
      </c>
      <c r="AH283">
        <f t="shared" si="251"/>
        <v>0</v>
      </c>
      <c r="AI283">
        <v>0</v>
      </c>
      <c r="AJ283">
        <f t="shared" si="252"/>
        <v>0</v>
      </c>
      <c r="AK283">
        <v>0.2</v>
      </c>
      <c r="AL283">
        <f t="shared" si="253"/>
        <v>3.6350813311433624E-3</v>
      </c>
      <c r="AM283">
        <v>0</v>
      </c>
      <c r="AN283">
        <f t="shared" si="254"/>
        <v>0</v>
      </c>
      <c r="AO283">
        <v>15</v>
      </c>
      <c r="AP283">
        <f t="shared" si="255"/>
        <v>7.9810097502991645E-2</v>
      </c>
      <c r="AQ283">
        <f>100-W283-AK283-AS283-AY283-AO283</f>
        <v>78.66</v>
      </c>
      <c r="AR283">
        <f t="shared" si="256"/>
        <v>0.83884945946618183</v>
      </c>
      <c r="AS283">
        <v>0.14000000000000001</v>
      </c>
      <c r="AT283">
        <f t="shared" si="257"/>
        <v>4.4665721067549281E-3</v>
      </c>
      <c r="AU283">
        <v>0</v>
      </c>
      <c r="AV283">
        <f t="shared" si="258"/>
        <v>0</v>
      </c>
      <c r="AW283">
        <v>0</v>
      </c>
      <c r="AX283">
        <f t="shared" si="259"/>
        <v>0</v>
      </c>
      <c r="AY283">
        <v>3</v>
      </c>
      <c r="AZ283">
        <f t="shared" si="260"/>
        <v>1.6482576158512577E-2</v>
      </c>
      <c r="BA283">
        <v>0</v>
      </c>
      <c r="BB283">
        <f t="shared" si="261"/>
        <v>0</v>
      </c>
      <c r="BC283">
        <v>0</v>
      </c>
      <c r="BD283">
        <f t="shared" si="262"/>
        <v>0</v>
      </c>
      <c r="BE283">
        <v>0</v>
      </c>
      <c r="BF283">
        <f t="shared" si="263"/>
        <v>0</v>
      </c>
      <c r="BG283">
        <v>0</v>
      </c>
      <c r="BH283">
        <f t="shared" si="264"/>
        <v>0</v>
      </c>
      <c r="BI283">
        <v>0</v>
      </c>
      <c r="BJ283">
        <f t="shared" si="265"/>
        <v>0</v>
      </c>
      <c r="BK283">
        <v>0</v>
      </c>
      <c r="BL283">
        <f t="shared" si="266"/>
        <v>0</v>
      </c>
      <c r="BM283">
        <v>0</v>
      </c>
      <c r="BN283">
        <f t="shared" si="267"/>
        <v>0</v>
      </c>
      <c r="BO283">
        <v>0</v>
      </c>
      <c r="BP283">
        <f t="shared" si="268"/>
        <v>0</v>
      </c>
      <c r="BQ283">
        <v>0</v>
      </c>
      <c r="BR283">
        <f t="shared" si="269"/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f t="shared" si="239"/>
        <v>78.599999999999994</v>
      </c>
      <c r="DD283">
        <f t="shared" si="270"/>
        <v>0.85812444071452754</v>
      </c>
      <c r="DE283">
        <v>21.4</v>
      </c>
      <c r="DF283">
        <f t="shared" si="271"/>
        <v>0.14187555928547244</v>
      </c>
      <c r="DG283">
        <v>0</v>
      </c>
      <c r="DH283">
        <f t="shared" si="272"/>
        <v>0</v>
      </c>
      <c r="DI283">
        <v>0</v>
      </c>
      <c r="DJ283">
        <f t="shared" si="273"/>
        <v>0</v>
      </c>
      <c r="DK283">
        <v>0</v>
      </c>
      <c r="DL283">
        <f t="shared" si="274"/>
        <v>0</v>
      </c>
      <c r="DM283">
        <v>0</v>
      </c>
      <c r="DN283">
        <f t="shared" si="275"/>
        <v>0</v>
      </c>
      <c r="DO283">
        <v>0</v>
      </c>
      <c r="DP283">
        <f t="shared" si="276"/>
        <v>0</v>
      </c>
      <c r="DQ283">
        <v>0</v>
      </c>
      <c r="DR283">
        <f t="shared" si="277"/>
        <v>0</v>
      </c>
      <c r="DS283">
        <v>0</v>
      </c>
      <c r="DT283">
        <f t="shared" si="278"/>
        <v>0</v>
      </c>
      <c r="DU283">
        <v>0</v>
      </c>
      <c r="DV283">
        <f t="shared" si="279"/>
        <v>0</v>
      </c>
      <c r="DW283">
        <v>0</v>
      </c>
      <c r="DX283">
        <f t="shared" si="280"/>
        <v>0</v>
      </c>
      <c r="DY283">
        <v>0</v>
      </c>
      <c r="DZ283">
        <f t="shared" si="281"/>
        <v>0</v>
      </c>
      <c r="EA283">
        <v>0</v>
      </c>
      <c r="EB283">
        <f t="shared" si="282"/>
        <v>0</v>
      </c>
      <c r="EC283">
        <v>0</v>
      </c>
      <c r="ED283">
        <f t="shared" si="283"/>
        <v>0</v>
      </c>
      <c r="EE283">
        <v>0</v>
      </c>
      <c r="EF283">
        <f t="shared" si="284"/>
        <v>0</v>
      </c>
      <c r="EG283">
        <v>0</v>
      </c>
      <c r="EH283">
        <f t="shared" si="285"/>
        <v>0</v>
      </c>
      <c r="EI283">
        <v>0</v>
      </c>
      <c r="EJ283">
        <f t="shared" si="286"/>
        <v>0</v>
      </c>
      <c r="EK283">
        <v>0</v>
      </c>
      <c r="EL283">
        <f t="shared" si="287"/>
        <v>0</v>
      </c>
      <c r="EM283">
        <v>0</v>
      </c>
      <c r="EN283">
        <f t="shared" si="288"/>
        <v>0</v>
      </c>
      <c r="EO283">
        <v>0</v>
      </c>
      <c r="EP283">
        <f t="shared" si="289"/>
        <v>0</v>
      </c>
      <c r="EQ283">
        <v>0</v>
      </c>
      <c r="ER283">
        <f t="shared" si="290"/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 t="s">
        <v>645</v>
      </c>
      <c r="FF283" t="s">
        <v>264</v>
      </c>
    </row>
    <row r="284" spans="1:162" x14ac:dyDescent="0.45">
      <c r="A284">
        <v>283</v>
      </c>
      <c r="B284" t="s">
        <v>408</v>
      </c>
      <c r="C284" t="s">
        <v>46</v>
      </c>
      <c r="E284" t="s">
        <v>380</v>
      </c>
      <c r="F284" s="2">
        <v>2</v>
      </c>
      <c r="G284">
        <f t="shared" si="238"/>
        <v>288.3</v>
      </c>
      <c r="H284">
        <f>419+273</f>
        <v>692</v>
      </c>
      <c r="I284">
        <v>298</v>
      </c>
      <c r="J284" s="2">
        <f t="shared" si="291"/>
        <v>0.430635838150289</v>
      </c>
      <c r="K284">
        <f>2*10^-2</f>
        <v>0.02</v>
      </c>
      <c r="L284" t="s">
        <v>663</v>
      </c>
      <c r="M284">
        <v>0</v>
      </c>
      <c r="N284">
        <f t="shared" si="241"/>
        <v>0</v>
      </c>
      <c r="O284">
        <v>100</v>
      </c>
      <c r="P284">
        <f t="shared" si="242"/>
        <v>1</v>
      </c>
      <c r="Q284">
        <v>0</v>
      </c>
      <c r="R284">
        <f t="shared" si="243"/>
        <v>0</v>
      </c>
      <c r="S284">
        <v>0</v>
      </c>
      <c r="T284">
        <f t="shared" si="244"/>
        <v>0</v>
      </c>
      <c r="U284">
        <v>0</v>
      </c>
      <c r="V284">
        <f t="shared" si="245"/>
        <v>0</v>
      </c>
      <c r="W284">
        <v>0</v>
      </c>
      <c r="X284">
        <f t="shared" si="246"/>
        <v>0</v>
      </c>
      <c r="Y284">
        <v>0</v>
      </c>
      <c r="Z284">
        <f t="shared" si="247"/>
        <v>0</v>
      </c>
      <c r="AA284">
        <v>0</v>
      </c>
      <c r="AB284">
        <f t="shared" si="248"/>
        <v>0</v>
      </c>
      <c r="AC284">
        <v>0</v>
      </c>
      <c r="AD284">
        <f t="shared" si="249"/>
        <v>0</v>
      </c>
      <c r="AE284">
        <v>0</v>
      </c>
      <c r="AF284">
        <f t="shared" si="250"/>
        <v>0</v>
      </c>
      <c r="AG284">
        <v>0</v>
      </c>
      <c r="AH284">
        <f t="shared" si="251"/>
        <v>0</v>
      </c>
      <c r="AI284">
        <v>0</v>
      </c>
      <c r="AJ284">
        <f t="shared" si="252"/>
        <v>0</v>
      </c>
      <c r="AK284">
        <v>0</v>
      </c>
      <c r="AL284">
        <f t="shared" si="253"/>
        <v>0</v>
      </c>
      <c r="AM284">
        <v>0</v>
      </c>
      <c r="AN284">
        <f t="shared" si="254"/>
        <v>0</v>
      </c>
      <c r="AO284">
        <v>0</v>
      </c>
      <c r="AP284">
        <f t="shared" si="255"/>
        <v>0</v>
      </c>
      <c r="AQ284">
        <v>0</v>
      </c>
      <c r="AR284">
        <f t="shared" si="256"/>
        <v>0</v>
      </c>
      <c r="AS284">
        <v>0</v>
      </c>
      <c r="AT284">
        <f t="shared" si="257"/>
        <v>0</v>
      </c>
      <c r="AU284">
        <v>0</v>
      </c>
      <c r="AV284">
        <f t="shared" si="258"/>
        <v>0</v>
      </c>
      <c r="AW284">
        <v>0</v>
      </c>
      <c r="AX284">
        <f t="shared" si="259"/>
        <v>0</v>
      </c>
      <c r="AY284">
        <v>0</v>
      </c>
      <c r="AZ284">
        <f t="shared" si="260"/>
        <v>0</v>
      </c>
      <c r="BA284">
        <v>0</v>
      </c>
      <c r="BB284">
        <f t="shared" si="261"/>
        <v>0</v>
      </c>
      <c r="BC284">
        <v>0</v>
      </c>
      <c r="BD284">
        <f t="shared" si="262"/>
        <v>0</v>
      </c>
      <c r="BE284">
        <v>0</v>
      </c>
      <c r="BF284">
        <f t="shared" si="263"/>
        <v>0</v>
      </c>
      <c r="BG284">
        <v>0</v>
      </c>
      <c r="BH284">
        <f t="shared" si="264"/>
        <v>0</v>
      </c>
      <c r="BI284">
        <v>0</v>
      </c>
      <c r="BJ284">
        <f t="shared" si="265"/>
        <v>0</v>
      </c>
      <c r="BK284">
        <v>0</v>
      </c>
      <c r="BL284">
        <f t="shared" si="266"/>
        <v>0</v>
      </c>
      <c r="BM284">
        <v>0</v>
      </c>
      <c r="BN284">
        <f t="shared" si="267"/>
        <v>0</v>
      </c>
      <c r="BO284">
        <v>0</v>
      </c>
      <c r="BP284">
        <f t="shared" si="268"/>
        <v>0</v>
      </c>
      <c r="BQ284">
        <v>0</v>
      </c>
      <c r="BR284">
        <f t="shared" si="269"/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f t="shared" si="239"/>
        <v>78.599999999999994</v>
      </c>
      <c r="DD284">
        <f t="shared" si="270"/>
        <v>0.85812444071452754</v>
      </c>
      <c r="DE284">
        <v>21.4</v>
      </c>
      <c r="DF284">
        <f t="shared" si="271"/>
        <v>0.14187555928547244</v>
      </c>
      <c r="DG284">
        <v>0</v>
      </c>
      <c r="DH284">
        <f t="shared" si="272"/>
        <v>0</v>
      </c>
      <c r="DI284">
        <v>0</v>
      </c>
      <c r="DJ284">
        <f t="shared" si="273"/>
        <v>0</v>
      </c>
      <c r="DK284">
        <v>0</v>
      </c>
      <c r="DL284">
        <f t="shared" si="274"/>
        <v>0</v>
      </c>
      <c r="DM284">
        <v>0</v>
      </c>
      <c r="DN284">
        <f t="shared" si="275"/>
        <v>0</v>
      </c>
      <c r="DO284">
        <v>0</v>
      </c>
      <c r="DP284">
        <f t="shared" si="276"/>
        <v>0</v>
      </c>
      <c r="DQ284">
        <v>0</v>
      </c>
      <c r="DR284">
        <f t="shared" si="277"/>
        <v>0</v>
      </c>
      <c r="DS284">
        <v>0</v>
      </c>
      <c r="DT284">
        <f t="shared" si="278"/>
        <v>0</v>
      </c>
      <c r="DU284">
        <v>0</v>
      </c>
      <c r="DV284">
        <f t="shared" si="279"/>
        <v>0</v>
      </c>
      <c r="DW284">
        <v>0</v>
      </c>
      <c r="DX284">
        <f t="shared" si="280"/>
        <v>0</v>
      </c>
      <c r="DY284">
        <v>0</v>
      </c>
      <c r="DZ284">
        <f t="shared" si="281"/>
        <v>0</v>
      </c>
      <c r="EA284">
        <v>0</v>
      </c>
      <c r="EB284">
        <f t="shared" si="282"/>
        <v>0</v>
      </c>
      <c r="EC284">
        <v>0</v>
      </c>
      <c r="ED284">
        <f t="shared" si="283"/>
        <v>0</v>
      </c>
      <c r="EE284">
        <v>0</v>
      </c>
      <c r="EF284">
        <f t="shared" si="284"/>
        <v>0</v>
      </c>
      <c r="EG284">
        <v>0</v>
      </c>
      <c r="EH284">
        <f t="shared" si="285"/>
        <v>0</v>
      </c>
      <c r="EI284">
        <v>0</v>
      </c>
      <c r="EJ284">
        <f t="shared" si="286"/>
        <v>0</v>
      </c>
      <c r="EK284">
        <v>0</v>
      </c>
      <c r="EL284">
        <f t="shared" si="287"/>
        <v>0</v>
      </c>
      <c r="EM284">
        <v>0</v>
      </c>
      <c r="EN284">
        <f t="shared" si="288"/>
        <v>0</v>
      </c>
      <c r="EO284">
        <v>0</v>
      </c>
      <c r="EP284">
        <f t="shared" si="289"/>
        <v>0</v>
      </c>
      <c r="EQ284">
        <v>0</v>
      </c>
      <c r="ER284">
        <f t="shared" si="290"/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 t="s">
        <v>645</v>
      </c>
      <c r="FF284" t="s">
        <v>264</v>
      </c>
    </row>
    <row r="285" spans="1:162" x14ac:dyDescent="0.45">
      <c r="A285">
        <v>284</v>
      </c>
      <c r="B285" t="s">
        <v>408</v>
      </c>
      <c r="C285" t="s">
        <v>46</v>
      </c>
      <c r="E285" t="s">
        <v>380</v>
      </c>
      <c r="F285" s="2">
        <v>2</v>
      </c>
      <c r="G285">
        <f t="shared" si="238"/>
        <v>288.3</v>
      </c>
      <c r="H285">
        <f>419+273</f>
        <v>692</v>
      </c>
      <c r="I285">
        <v>298</v>
      </c>
      <c r="J285" s="2">
        <f t="shared" si="291"/>
        <v>0.430635838150289</v>
      </c>
      <c r="K285">
        <f>5*10^-3</f>
        <v>5.0000000000000001E-3</v>
      </c>
      <c r="L285" t="s">
        <v>663</v>
      </c>
      <c r="M285">
        <v>0</v>
      </c>
      <c r="N285">
        <f t="shared" si="241"/>
        <v>0</v>
      </c>
      <c r="O285">
        <v>100</v>
      </c>
      <c r="P285">
        <f t="shared" si="242"/>
        <v>1</v>
      </c>
      <c r="Q285">
        <v>0</v>
      </c>
      <c r="R285">
        <f t="shared" si="243"/>
        <v>0</v>
      </c>
      <c r="S285">
        <v>0</v>
      </c>
      <c r="T285">
        <f t="shared" si="244"/>
        <v>0</v>
      </c>
      <c r="U285">
        <v>0</v>
      </c>
      <c r="V285">
        <f t="shared" si="245"/>
        <v>0</v>
      </c>
      <c r="W285">
        <v>0</v>
      </c>
      <c r="X285">
        <f t="shared" si="246"/>
        <v>0</v>
      </c>
      <c r="Y285">
        <v>0</v>
      </c>
      <c r="Z285">
        <f t="shared" si="247"/>
        <v>0</v>
      </c>
      <c r="AA285">
        <v>0</v>
      </c>
      <c r="AB285">
        <f t="shared" si="248"/>
        <v>0</v>
      </c>
      <c r="AC285">
        <v>0</v>
      </c>
      <c r="AD285">
        <f t="shared" si="249"/>
        <v>0</v>
      </c>
      <c r="AE285">
        <v>0</v>
      </c>
      <c r="AF285">
        <f t="shared" si="250"/>
        <v>0</v>
      </c>
      <c r="AG285">
        <v>0</v>
      </c>
      <c r="AH285">
        <f t="shared" si="251"/>
        <v>0</v>
      </c>
      <c r="AI285">
        <v>0</v>
      </c>
      <c r="AJ285">
        <f t="shared" si="252"/>
        <v>0</v>
      </c>
      <c r="AK285">
        <v>0</v>
      </c>
      <c r="AL285">
        <f t="shared" si="253"/>
        <v>0</v>
      </c>
      <c r="AM285">
        <v>0</v>
      </c>
      <c r="AN285">
        <f t="shared" si="254"/>
        <v>0</v>
      </c>
      <c r="AO285">
        <v>0</v>
      </c>
      <c r="AP285">
        <f t="shared" si="255"/>
        <v>0</v>
      </c>
      <c r="AQ285">
        <v>0</v>
      </c>
      <c r="AR285">
        <f t="shared" si="256"/>
        <v>0</v>
      </c>
      <c r="AS285">
        <v>0</v>
      </c>
      <c r="AT285">
        <f t="shared" si="257"/>
        <v>0</v>
      </c>
      <c r="AU285">
        <v>0</v>
      </c>
      <c r="AV285">
        <f t="shared" si="258"/>
        <v>0</v>
      </c>
      <c r="AW285">
        <v>0</v>
      </c>
      <c r="AX285">
        <f t="shared" si="259"/>
        <v>0</v>
      </c>
      <c r="AY285">
        <v>0</v>
      </c>
      <c r="AZ285">
        <f t="shared" si="260"/>
        <v>0</v>
      </c>
      <c r="BA285">
        <v>0</v>
      </c>
      <c r="BB285">
        <f t="shared" si="261"/>
        <v>0</v>
      </c>
      <c r="BC285">
        <v>0</v>
      </c>
      <c r="BD285">
        <f t="shared" si="262"/>
        <v>0</v>
      </c>
      <c r="BE285">
        <v>0</v>
      </c>
      <c r="BF285">
        <f t="shared" si="263"/>
        <v>0</v>
      </c>
      <c r="BG285">
        <v>0</v>
      </c>
      <c r="BH285">
        <f t="shared" si="264"/>
        <v>0</v>
      </c>
      <c r="BI285">
        <v>0</v>
      </c>
      <c r="BJ285">
        <f t="shared" si="265"/>
        <v>0</v>
      </c>
      <c r="BK285">
        <v>0</v>
      </c>
      <c r="BL285">
        <f t="shared" si="266"/>
        <v>0</v>
      </c>
      <c r="BM285">
        <v>0</v>
      </c>
      <c r="BN285">
        <f t="shared" si="267"/>
        <v>0</v>
      </c>
      <c r="BO285">
        <v>0</v>
      </c>
      <c r="BP285">
        <f t="shared" si="268"/>
        <v>0</v>
      </c>
      <c r="BQ285">
        <v>0</v>
      </c>
      <c r="BR285">
        <f t="shared" si="269"/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f t="shared" si="239"/>
        <v>78.599999999999994</v>
      </c>
      <c r="DD285">
        <f t="shared" si="270"/>
        <v>0.85812444071452754</v>
      </c>
      <c r="DE285">
        <v>21.4</v>
      </c>
      <c r="DF285">
        <f t="shared" si="271"/>
        <v>0.14187555928547244</v>
      </c>
      <c r="DG285">
        <v>0</v>
      </c>
      <c r="DH285">
        <f t="shared" si="272"/>
        <v>0</v>
      </c>
      <c r="DI285">
        <v>0</v>
      </c>
      <c r="DJ285">
        <f t="shared" si="273"/>
        <v>0</v>
      </c>
      <c r="DK285">
        <v>0</v>
      </c>
      <c r="DL285">
        <f t="shared" si="274"/>
        <v>0</v>
      </c>
      <c r="DM285">
        <v>0</v>
      </c>
      <c r="DN285">
        <f t="shared" si="275"/>
        <v>0</v>
      </c>
      <c r="DO285">
        <v>0</v>
      </c>
      <c r="DP285">
        <f t="shared" si="276"/>
        <v>0</v>
      </c>
      <c r="DQ285">
        <v>0</v>
      </c>
      <c r="DR285">
        <f t="shared" si="277"/>
        <v>0</v>
      </c>
      <c r="DS285">
        <v>0</v>
      </c>
      <c r="DT285">
        <f t="shared" si="278"/>
        <v>0</v>
      </c>
      <c r="DU285">
        <v>0</v>
      </c>
      <c r="DV285">
        <f t="shared" si="279"/>
        <v>0</v>
      </c>
      <c r="DW285">
        <v>0</v>
      </c>
      <c r="DX285">
        <f t="shared" si="280"/>
        <v>0</v>
      </c>
      <c r="DY285">
        <v>0</v>
      </c>
      <c r="DZ285">
        <f t="shared" si="281"/>
        <v>0</v>
      </c>
      <c r="EA285">
        <v>0</v>
      </c>
      <c r="EB285">
        <f t="shared" si="282"/>
        <v>0</v>
      </c>
      <c r="EC285">
        <v>0</v>
      </c>
      <c r="ED285">
        <f t="shared" si="283"/>
        <v>0</v>
      </c>
      <c r="EE285">
        <v>0</v>
      </c>
      <c r="EF285">
        <f t="shared" si="284"/>
        <v>0</v>
      </c>
      <c r="EG285">
        <v>0</v>
      </c>
      <c r="EH285">
        <f t="shared" si="285"/>
        <v>0</v>
      </c>
      <c r="EI285">
        <v>0</v>
      </c>
      <c r="EJ285">
        <f t="shared" si="286"/>
        <v>0</v>
      </c>
      <c r="EK285">
        <v>0</v>
      </c>
      <c r="EL285">
        <f t="shared" si="287"/>
        <v>0</v>
      </c>
      <c r="EM285">
        <v>0</v>
      </c>
      <c r="EN285">
        <f t="shared" si="288"/>
        <v>0</v>
      </c>
      <c r="EO285">
        <v>0</v>
      </c>
      <c r="EP285">
        <f t="shared" si="289"/>
        <v>0</v>
      </c>
      <c r="EQ285">
        <v>0</v>
      </c>
      <c r="ER285">
        <f t="shared" si="290"/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 t="s">
        <v>645</v>
      </c>
      <c r="FF285" t="s">
        <v>264</v>
      </c>
    </row>
    <row r="286" spans="1:162" x14ac:dyDescent="0.45">
      <c r="A286">
        <v>285</v>
      </c>
      <c r="B286" t="s">
        <v>408</v>
      </c>
      <c r="C286" t="s">
        <v>46</v>
      </c>
      <c r="E286" t="s">
        <v>380</v>
      </c>
      <c r="F286" s="2">
        <v>2</v>
      </c>
      <c r="G286">
        <f t="shared" si="238"/>
        <v>288.3</v>
      </c>
      <c r="H286">
        <f>419+273</f>
        <v>692</v>
      </c>
      <c r="I286">
        <v>298</v>
      </c>
      <c r="J286" s="2">
        <f t="shared" si="291"/>
        <v>0.430635838150289</v>
      </c>
      <c r="K286">
        <v>5.0000000000000001E-4</v>
      </c>
      <c r="L286" t="s">
        <v>663</v>
      </c>
      <c r="M286">
        <v>0</v>
      </c>
      <c r="N286">
        <f t="shared" si="241"/>
        <v>0</v>
      </c>
      <c r="O286">
        <v>100</v>
      </c>
      <c r="P286">
        <f t="shared" si="242"/>
        <v>1</v>
      </c>
      <c r="Q286">
        <v>0</v>
      </c>
      <c r="R286">
        <f t="shared" si="243"/>
        <v>0</v>
      </c>
      <c r="S286">
        <v>0</v>
      </c>
      <c r="T286">
        <f t="shared" si="244"/>
        <v>0</v>
      </c>
      <c r="U286">
        <v>0</v>
      </c>
      <c r="V286">
        <f t="shared" si="245"/>
        <v>0</v>
      </c>
      <c r="W286">
        <v>0</v>
      </c>
      <c r="X286">
        <f t="shared" si="246"/>
        <v>0</v>
      </c>
      <c r="Y286">
        <v>0</v>
      </c>
      <c r="Z286">
        <f t="shared" si="247"/>
        <v>0</v>
      </c>
      <c r="AA286">
        <v>0</v>
      </c>
      <c r="AB286">
        <f t="shared" si="248"/>
        <v>0</v>
      </c>
      <c r="AC286">
        <v>0</v>
      </c>
      <c r="AD286">
        <f t="shared" si="249"/>
        <v>0</v>
      </c>
      <c r="AE286">
        <v>0</v>
      </c>
      <c r="AF286">
        <f t="shared" si="250"/>
        <v>0</v>
      </c>
      <c r="AG286">
        <v>0</v>
      </c>
      <c r="AH286">
        <f t="shared" si="251"/>
        <v>0</v>
      </c>
      <c r="AI286">
        <v>0</v>
      </c>
      <c r="AJ286">
        <f t="shared" si="252"/>
        <v>0</v>
      </c>
      <c r="AK286">
        <v>0</v>
      </c>
      <c r="AL286">
        <f t="shared" si="253"/>
        <v>0</v>
      </c>
      <c r="AM286">
        <v>0</v>
      </c>
      <c r="AN286">
        <f t="shared" si="254"/>
        <v>0</v>
      </c>
      <c r="AO286">
        <v>0</v>
      </c>
      <c r="AP286">
        <f t="shared" si="255"/>
        <v>0</v>
      </c>
      <c r="AQ286">
        <v>0</v>
      </c>
      <c r="AR286">
        <f t="shared" si="256"/>
        <v>0</v>
      </c>
      <c r="AS286">
        <v>0</v>
      </c>
      <c r="AT286">
        <f t="shared" si="257"/>
        <v>0</v>
      </c>
      <c r="AU286">
        <v>0</v>
      </c>
      <c r="AV286">
        <f t="shared" si="258"/>
        <v>0</v>
      </c>
      <c r="AW286">
        <v>0</v>
      </c>
      <c r="AX286">
        <f t="shared" si="259"/>
        <v>0</v>
      </c>
      <c r="AY286">
        <v>0</v>
      </c>
      <c r="AZ286">
        <f t="shared" si="260"/>
        <v>0</v>
      </c>
      <c r="BA286">
        <v>0</v>
      </c>
      <c r="BB286">
        <f t="shared" si="261"/>
        <v>0</v>
      </c>
      <c r="BC286">
        <v>0</v>
      </c>
      <c r="BD286">
        <f t="shared" si="262"/>
        <v>0</v>
      </c>
      <c r="BE286">
        <v>0</v>
      </c>
      <c r="BF286">
        <f t="shared" si="263"/>
        <v>0</v>
      </c>
      <c r="BG286">
        <v>0</v>
      </c>
      <c r="BH286">
        <f t="shared" si="264"/>
        <v>0</v>
      </c>
      <c r="BI286">
        <v>0</v>
      </c>
      <c r="BJ286">
        <f t="shared" si="265"/>
        <v>0</v>
      </c>
      <c r="BK286">
        <v>0</v>
      </c>
      <c r="BL286">
        <f t="shared" si="266"/>
        <v>0</v>
      </c>
      <c r="BM286">
        <v>0</v>
      </c>
      <c r="BN286">
        <f t="shared" si="267"/>
        <v>0</v>
      </c>
      <c r="BO286">
        <v>0</v>
      </c>
      <c r="BP286">
        <f t="shared" si="268"/>
        <v>0</v>
      </c>
      <c r="BQ286">
        <v>0</v>
      </c>
      <c r="BR286">
        <f t="shared" si="269"/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f t="shared" si="239"/>
        <v>78.599999999999994</v>
      </c>
      <c r="DD286">
        <f t="shared" si="270"/>
        <v>0.85812444071452754</v>
      </c>
      <c r="DE286">
        <v>21.4</v>
      </c>
      <c r="DF286">
        <f t="shared" si="271"/>
        <v>0.14187555928547244</v>
      </c>
      <c r="DG286">
        <v>0</v>
      </c>
      <c r="DH286">
        <f t="shared" si="272"/>
        <v>0</v>
      </c>
      <c r="DI286">
        <v>0</v>
      </c>
      <c r="DJ286">
        <f t="shared" si="273"/>
        <v>0</v>
      </c>
      <c r="DK286">
        <v>0</v>
      </c>
      <c r="DL286">
        <f t="shared" si="274"/>
        <v>0</v>
      </c>
      <c r="DM286">
        <v>0</v>
      </c>
      <c r="DN286">
        <f t="shared" si="275"/>
        <v>0</v>
      </c>
      <c r="DO286">
        <v>0</v>
      </c>
      <c r="DP286">
        <f t="shared" si="276"/>
        <v>0</v>
      </c>
      <c r="DQ286">
        <v>0</v>
      </c>
      <c r="DR286">
        <f t="shared" si="277"/>
        <v>0</v>
      </c>
      <c r="DS286">
        <v>0</v>
      </c>
      <c r="DT286">
        <f t="shared" si="278"/>
        <v>0</v>
      </c>
      <c r="DU286">
        <v>0</v>
      </c>
      <c r="DV286">
        <f t="shared" si="279"/>
        <v>0</v>
      </c>
      <c r="DW286">
        <v>0</v>
      </c>
      <c r="DX286">
        <f t="shared" si="280"/>
        <v>0</v>
      </c>
      <c r="DY286">
        <v>0</v>
      </c>
      <c r="DZ286">
        <f t="shared" si="281"/>
        <v>0</v>
      </c>
      <c r="EA286">
        <v>0</v>
      </c>
      <c r="EB286">
        <f t="shared" si="282"/>
        <v>0</v>
      </c>
      <c r="EC286">
        <v>0</v>
      </c>
      <c r="ED286">
        <f t="shared" si="283"/>
        <v>0</v>
      </c>
      <c r="EE286">
        <v>0</v>
      </c>
      <c r="EF286">
        <f t="shared" si="284"/>
        <v>0</v>
      </c>
      <c r="EG286">
        <v>0</v>
      </c>
      <c r="EH286">
        <f t="shared" si="285"/>
        <v>0</v>
      </c>
      <c r="EI286">
        <v>0</v>
      </c>
      <c r="EJ286">
        <f t="shared" si="286"/>
        <v>0</v>
      </c>
      <c r="EK286">
        <v>0</v>
      </c>
      <c r="EL286">
        <f t="shared" si="287"/>
        <v>0</v>
      </c>
      <c r="EM286">
        <v>0</v>
      </c>
      <c r="EN286">
        <f t="shared" si="288"/>
        <v>0</v>
      </c>
      <c r="EO286">
        <v>0</v>
      </c>
      <c r="EP286">
        <f t="shared" si="289"/>
        <v>0</v>
      </c>
      <c r="EQ286">
        <v>0</v>
      </c>
      <c r="ER286">
        <f t="shared" si="290"/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 t="s">
        <v>645</v>
      </c>
      <c r="FF286" t="s">
        <v>264</v>
      </c>
    </row>
    <row r="287" spans="1:162" x14ac:dyDescent="0.45">
      <c r="A287">
        <v>286</v>
      </c>
      <c r="B287" t="s">
        <v>664</v>
      </c>
      <c r="C287" t="s">
        <v>46</v>
      </c>
      <c r="D287" t="s">
        <v>665</v>
      </c>
      <c r="E287" t="s">
        <v>666</v>
      </c>
      <c r="F287" s="2">
        <v>0</v>
      </c>
      <c r="G287">
        <f t="shared" si="238"/>
        <v>288.3</v>
      </c>
      <c r="H287">
        <f>1480+273</f>
        <v>1753</v>
      </c>
      <c r="I287">
        <v>298</v>
      </c>
      <c r="J287" s="2">
        <f t="shared" si="291"/>
        <v>0.16999429549343981</v>
      </c>
      <c r="K287">
        <f>2*10^-2</f>
        <v>0.02</v>
      </c>
      <c r="L287" t="s">
        <v>64</v>
      </c>
      <c r="M287">
        <v>0</v>
      </c>
      <c r="N287">
        <f t="shared" ref="N287:N350" si="292">((M287/100)/FH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O287">
        <v>0</v>
      </c>
      <c r="P287">
        <f t="shared" ref="P287:P350" si="293">((O287/100)/FJ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Q287">
        <v>12.7</v>
      </c>
      <c r="R287">
        <f t="shared" ref="R287:R350" si="294">((Q287/100)/FL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0.12529874098006544</v>
      </c>
      <c r="S287">
        <v>1.2</v>
      </c>
      <c r="T287">
        <f t="shared" ref="T287:T350" si="295">((S287/100)/FN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1.2648547480161957E-2</v>
      </c>
      <c r="U287">
        <v>0</v>
      </c>
      <c r="V287">
        <f t="shared" ref="V287:V350" si="296">((U287/100)/FP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W287">
        <v>0</v>
      </c>
      <c r="X287">
        <f t="shared" ref="X287:X350" si="297">((W287/100)/FR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Y287">
        <v>0</v>
      </c>
      <c r="Z287">
        <f t="shared" ref="Z287:Z350" si="298">((Y287/100)/FT$2)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A287">
        <v>0</v>
      </c>
      <c r="AB287">
        <f t="shared" ref="AB287:AB350" si="299">((AA287/100)/FN$13)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C287">
        <f>100-42-19.5-12.7-2.7-2.2-1.6-0.2-0.05</f>
        <v>19.05</v>
      </c>
      <c r="AD287">
        <f t="shared" ref="AD287:AD350" si="300">((AC287/100)/FH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0.19753449164220716</v>
      </c>
      <c r="AE287">
        <v>0.2</v>
      </c>
      <c r="AF287">
        <f t="shared" ref="AF287:AF350" si="301">((AE287/100)/FJ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9.6431571116449843E-3</v>
      </c>
      <c r="AG287">
        <v>0</v>
      </c>
      <c r="AH287">
        <f t="shared" ref="AH287:AH350" si="302">((AG287/100)/FL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I287">
        <v>0</v>
      </c>
      <c r="AJ287">
        <f t="shared" ref="AJ287:AJ350" si="303">((AI287/100)/FN$6)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K287">
        <v>0</v>
      </c>
      <c r="AL287">
        <f t="shared" ref="AL287:AL350" si="304">((AK287/100)/FH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M287">
        <v>19.5</v>
      </c>
      <c r="AN287">
        <f t="shared" ref="AN287:AN350" si="305">((AM287/100)/FJ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0.21716813181774181</v>
      </c>
      <c r="AO287">
        <v>2.2000000000000002</v>
      </c>
      <c r="AP287">
        <f t="shared" ref="AP287:AP350" si="306">((AO287/100)/FL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1.3278689660406701E-2</v>
      </c>
      <c r="AQ287">
        <v>0</v>
      </c>
      <c r="AR287">
        <f t="shared" ref="AR287:AR350" si="307">((AQ287/100)/FH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S287">
        <v>0</v>
      </c>
      <c r="AT287">
        <f t="shared" ref="AT287:AT350" si="308">((AS287/100)/FJ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U287">
        <v>0</v>
      </c>
      <c r="AV287">
        <f t="shared" ref="AV287:AV350" si="309">((AU287/100)/FL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W287">
        <v>0</v>
      </c>
      <c r="AX287">
        <f t="shared" ref="AX287:AX350" si="310">((AW287/100)/FN$16)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AY287">
        <v>0</v>
      </c>
      <c r="AZ287">
        <f t="shared" ref="AZ287:AZ350" si="311">((AY287/100)/FJ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A287">
        <v>0</v>
      </c>
      <c r="BB287">
        <f t="shared" ref="BB287:BB350" si="312">((BA287/100)/FL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C287">
        <v>42</v>
      </c>
      <c r="BD287">
        <f t="shared" ref="BD287:BD350" si="313">((BC287/100)/FN$19)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0.41271010607975245</v>
      </c>
      <c r="BE287">
        <v>2.7</v>
      </c>
      <c r="BF287">
        <f t="shared" ref="BF287:BF350" si="314">((BE287/100)/FH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8.5046414180622257E-3</v>
      </c>
      <c r="BG287">
        <v>0</v>
      </c>
      <c r="BH287">
        <f t="shared" ref="BH287:BH350" si="315">((BG287/100)/FJ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I287">
        <v>0</v>
      </c>
      <c r="BJ287">
        <f t="shared" ref="BJ287:BJ350" si="316">((BI287/100)/FN$25)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K287">
        <v>0</v>
      </c>
      <c r="BL287">
        <f t="shared" ref="BL287:BL350" si="317">((BK287/100)/FH$13)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M287">
        <v>0</v>
      </c>
      <c r="BN287">
        <f t="shared" ref="BN287:BN350" si="318">((BM287/100)/FN$10)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O287">
        <v>0</v>
      </c>
      <c r="BP287">
        <f t="shared" ref="BP287:BP350" si="319">((BO287/100)/FJ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Q287">
        <v>0</v>
      </c>
      <c r="BR287">
        <f t="shared" ref="BR287:BR350" si="320">((BQ287/100)/FL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0</v>
      </c>
      <c r="BS287">
        <v>0.05</v>
      </c>
      <c r="BT287">
        <f t="shared" ref="BT287:BT350" si="321">((BS287/100)/FN$28)/((AC287/100)/FH$6+(S287/100)/FN$2+(AE287/100)/FJ$6+(AG287/100)/FL$6+(AI287/100)/FN$6+(AK287/100)/FH$10+(AM287/100)/FJ$10+(AO287/100)/FL$10+(Q287/100)/FL$2+(M287/100)/FH$2+(AQ287/100)/FH$16+(AS287/100)/FJ$16+(AU287/100)/FL$16+(AW287/100)/FN$16+(W287/100)/FR$2+(AY287/100)/FJ$19+(BA287/100)/FL$19+(BC287/100)/FN$19+(AA287/100)/FN$13+(BK287/100)/FH$13+(BM287/100)/FN$10+(BE287/100)/FH$25+(BG287/100)/FJ$25+(BI287/100)/FN$25+(BO287/100)/FJ$28+(BQ287/100)/FL$28+(O287/100)/FJ$2+(U287/100)/FP$2+(Y287/100)/FT$2+(BS287/100)/FN$28)</f>
        <v>3.213493809957166E-3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f t="shared" si="239"/>
        <v>78.599999999999994</v>
      </c>
      <c r="DD287">
        <f t="shared" si="270"/>
        <v>0.85812444071452754</v>
      </c>
      <c r="DE287">
        <v>21.4</v>
      </c>
      <c r="DF287">
        <f t="shared" si="271"/>
        <v>0.14187555928547244</v>
      </c>
      <c r="DG287">
        <v>0</v>
      </c>
      <c r="DH287">
        <f t="shared" si="272"/>
        <v>0</v>
      </c>
      <c r="DI287">
        <v>0</v>
      </c>
      <c r="DJ287">
        <f t="shared" si="273"/>
        <v>0</v>
      </c>
      <c r="DK287">
        <v>0</v>
      </c>
      <c r="DL287">
        <f t="shared" si="274"/>
        <v>0</v>
      </c>
      <c r="DM287">
        <v>0</v>
      </c>
      <c r="DN287">
        <f t="shared" si="275"/>
        <v>0</v>
      </c>
      <c r="DO287">
        <v>0</v>
      </c>
      <c r="DP287">
        <f t="shared" si="276"/>
        <v>0</v>
      </c>
      <c r="DQ287">
        <v>0</v>
      </c>
      <c r="DR287">
        <f t="shared" si="277"/>
        <v>0</v>
      </c>
      <c r="DS287">
        <v>0</v>
      </c>
      <c r="DT287">
        <f t="shared" si="278"/>
        <v>0</v>
      </c>
      <c r="DU287">
        <v>0</v>
      </c>
      <c r="DV287">
        <f t="shared" si="279"/>
        <v>0</v>
      </c>
      <c r="DW287">
        <v>0</v>
      </c>
      <c r="DX287">
        <f t="shared" si="280"/>
        <v>0</v>
      </c>
      <c r="DY287">
        <v>0</v>
      </c>
      <c r="DZ287">
        <f t="shared" si="281"/>
        <v>0</v>
      </c>
      <c r="EA287">
        <v>0</v>
      </c>
      <c r="EB287">
        <f t="shared" si="282"/>
        <v>0</v>
      </c>
      <c r="EC287">
        <v>0</v>
      </c>
      <c r="ED287">
        <f t="shared" si="283"/>
        <v>0</v>
      </c>
      <c r="EE287">
        <v>0</v>
      </c>
      <c r="EF287">
        <f t="shared" si="284"/>
        <v>0</v>
      </c>
      <c r="EG287">
        <v>0</v>
      </c>
      <c r="EH287">
        <f t="shared" si="285"/>
        <v>0</v>
      </c>
      <c r="EI287">
        <v>0</v>
      </c>
      <c r="EJ287">
        <f t="shared" si="286"/>
        <v>0</v>
      </c>
      <c r="EK287">
        <v>0</v>
      </c>
      <c r="EL287">
        <f t="shared" si="287"/>
        <v>0</v>
      </c>
      <c r="EM287">
        <v>0</v>
      </c>
      <c r="EN287">
        <f t="shared" si="288"/>
        <v>0</v>
      </c>
      <c r="EO287">
        <v>0</v>
      </c>
      <c r="EP287">
        <f t="shared" si="289"/>
        <v>0</v>
      </c>
      <c r="EQ287">
        <v>0</v>
      </c>
      <c r="ER287">
        <f t="shared" si="290"/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 t="s">
        <v>645</v>
      </c>
      <c r="FF287" t="s">
        <v>264</v>
      </c>
    </row>
    <row r="288" spans="1:162" x14ac:dyDescent="0.45">
      <c r="A288">
        <v>287</v>
      </c>
      <c r="B288" t="s">
        <v>664</v>
      </c>
      <c r="C288" t="s">
        <v>46</v>
      </c>
      <c r="D288" t="s">
        <v>665</v>
      </c>
      <c r="E288" t="s">
        <v>666</v>
      </c>
      <c r="F288" s="2">
        <v>0</v>
      </c>
      <c r="G288">
        <f t="shared" si="238"/>
        <v>288.3</v>
      </c>
      <c r="H288">
        <f>1480+273</f>
        <v>1753</v>
      </c>
      <c r="I288">
        <v>298</v>
      </c>
      <c r="J288" s="2">
        <f t="shared" si="291"/>
        <v>0.16999429549343981</v>
      </c>
      <c r="K288">
        <f>5*10^-3</f>
        <v>5.0000000000000001E-3</v>
      </c>
      <c r="L288" t="s">
        <v>64</v>
      </c>
      <c r="M288">
        <v>0</v>
      </c>
      <c r="N288">
        <f t="shared" si="292"/>
        <v>0</v>
      </c>
      <c r="O288">
        <v>0</v>
      </c>
      <c r="P288">
        <f t="shared" si="293"/>
        <v>0</v>
      </c>
      <c r="Q288">
        <v>12.7</v>
      </c>
      <c r="R288">
        <f t="shared" si="294"/>
        <v>0.12529874098006544</v>
      </c>
      <c r="S288">
        <v>1.2</v>
      </c>
      <c r="T288">
        <f t="shared" si="295"/>
        <v>1.2648547480161957E-2</v>
      </c>
      <c r="U288">
        <v>0</v>
      </c>
      <c r="V288">
        <f t="shared" si="296"/>
        <v>0</v>
      </c>
      <c r="W288">
        <v>0</v>
      </c>
      <c r="X288">
        <f t="shared" si="297"/>
        <v>0</v>
      </c>
      <c r="Y288">
        <v>0</v>
      </c>
      <c r="Z288">
        <f t="shared" si="298"/>
        <v>0</v>
      </c>
      <c r="AA288">
        <v>0</v>
      </c>
      <c r="AB288">
        <f t="shared" si="299"/>
        <v>0</v>
      </c>
      <c r="AC288">
        <f>100-42-19.5-12.7-2.7-2.2-1.6-0.2-0.05</f>
        <v>19.05</v>
      </c>
      <c r="AD288">
        <f t="shared" si="300"/>
        <v>0.19753449164220716</v>
      </c>
      <c r="AE288">
        <v>0.2</v>
      </c>
      <c r="AF288">
        <f t="shared" si="301"/>
        <v>9.6431571116449843E-3</v>
      </c>
      <c r="AG288">
        <v>0</v>
      </c>
      <c r="AH288">
        <f t="shared" si="302"/>
        <v>0</v>
      </c>
      <c r="AI288">
        <v>0</v>
      </c>
      <c r="AJ288">
        <f t="shared" si="303"/>
        <v>0</v>
      </c>
      <c r="AK288">
        <v>0</v>
      </c>
      <c r="AL288">
        <f t="shared" si="304"/>
        <v>0</v>
      </c>
      <c r="AM288">
        <v>19.5</v>
      </c>
      <c r="AN288">
        <f t="shared" si="305"/>
        <v>0.21716813181774181</v>
      </c>
      <c r="AO288">
        <v>2.2000000000000002</v>
      </c>
      <c r="AP288">
        <f t="shared" si="306"/>
        <v>1.3278689660406701E-2</v>
      </c>
      <c r="AQ288">
        <v>0</v>
      </c>
      <c r="AR288">
        <f t="shared" si="307"/>
        <v>0</v>
      </c>
      <c r="AS288">
        <v>0</v>
      </c>
      <c r="AT288">
        <f t="shared" si="308"/>
        <v>0</v>
      </c>
      <c r="AU288">
        <v>0</v>
      </c>
      <c r="AV288">
        <f t="shared" si="309"/>
        <v>0</v>
      </c>
      <c r="AW288">
        <v>0</v>
      </c>
      <c r="AX288">
        <f t="shared" si="310"/>
        <v>0</v>
      </c>
      <c r="AY288">
        <v>0</v>
      </c>
      <c r="AZ288">
        <f t="shared" si="311"/>
        <v>0</v>
      </c>
      <c r="BA288">
        <v>0</v>
      </c>
      <c r="BB288">
        <f t="shared" si="312"/>
        <v>0</v>
      </c>
      <c r="BC288">
        <v>42</v>
      </c>
      <c r="BD288">
        <f t="shared" si="313"/>
        <v>0.41271010607975245</v>
      </c>
      <c r="BE288">
        <v>2.7</v>
      </c>
      <c r="BF288">
        <f t="shared" si="314"/>
        <v>8.5046414180622257E-3</v>
      </c>
      <c r="BG288">
        <v>0</v>
      </c>
      <c r="BH288">
        <f t="shared" si="315"/>
        <v>0</v>
      </c>
      <c r="BI288">
        <v>0</v>
      </c>
      <c r="BJ288">
        <f t="shared" si="316"/>
        <v>0</v>
      </c>
      <c r="BK288">
        <v>0</v>
      </c>
      <c r="BL288">
        <f t="shared" si="317"/>
        <v>0</v>
      </c>
      <c r="BM288">
        <v>0</v>
      </c>
      <c r="BN288">
        <f t="shared" si="318"/>
        <v>0</v>
      </c>
      <c r="BO288">
        <v>0</v>
      </c>
      <c r="BP288">
        <f t="shared" si="319"/>
        <v>0</v>
      </c>
      <c r="BQ288">
        <v>0</v>
      </c>
      <c r="BR288">
        <f t="shared" si="320"/>
        <v>0</v>
      </c>
      <c r="BS288">
        <v>0.05</v>
      </c>
      <c r="BT288">
        <f t="shared" si="321"/>
        <v>3.213493809957166E-3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f t="shared" si="239"/>
        <v>78.599999999999994</v>
      </c>
      <c r="DD288">
        <f t="shared" si="270"/>
        <v>0.85812444071452754</v>
      </c>
      <c r="DE288">
        <v>21.4</v>
      </c>
      <c r="DF288">
        <f t="shared" si="271"/>
        <v>0.14187555928547244</v>
      </c>
      <c r="DG288">
        <v>0</v>
      </c>
      <c r="DH288">
        <f t="shared" si="272"/>
        <v>0</v>
      </c>
      <c r="DI288">
        <v>0</v>
      </c>
      <c r="DJ288">
        <f t="shared" si="273"/>
        <v>0</v>
      </c>
      <c r="DK288">
        <v>0</v>
      </c>
      <c r="DL288">
        <f t="shared" si="274"/>
        <v>0</v>
      </c>
      <c r="DM288">
        <v>0</v>
      </c>
      <c r="DN288">
        <f t="shared" si="275"/>
        <v>0</v>
      </c>
      <c r="DO288">
        <v>0</v>
      </c>
      <c r="DP288">
        <f t="shared" si="276"/>
        <v>0</v>
      </c>
      <c r="DQ288">
        <v>0</v>
      </c>
      <c r="DR288">
        <f t="shared" si="277"/>
        <v>0</v>
      </c>
      <c r="DS288">
        <v>0</v>
      </c>
      <c r="DT288">
        <f t="shared" si="278"/>
        <v>0</v>
      </c>
      <c r="DU288">
        <v>0</v>
      </c>
      <c r="DV288">
        <f t="shared" si="279"/>
        <v>0</v>
      </c>
      <c r="DW288">
        <v>0</v>
      </c>
      <c r="DX288">
        <f t="shared" si="280"/>
        <v>0</v>
      </c>
      <c r="DY288">
        <v>0</v>
      </c>
      <c r="DZ288">
        <f t="shared" si="281"/>
        <v>0</v>
      </c>
      <c r="EA288">
        <v>0</v>
      </c>
      <c r="EB288">
        <f t="shared" si="282"/>
        <v>0</v>
      </c>
      <c r="EC288">
        <v>0</v>
      </c>
      <c r="ED288">
        <f t="shared" si="283"/>
        <v>0</v>
      </c>
      <c r="EE288">
        <v>0</v>
      </c>
      <c r="EF288">
        <f t="shared" si="284"/>
        <v>0</v>
      </c>
      <c r="EG288">
        <v>0</v>
      </c>
      <c r="EH288">
        <f t="shared" si="285"/>
        <v>0</v>
      </c>
      <c r="EI288">
        <v>0</v>
      </c>
      <c r="EJ288">
        <f t="shared" si="286"/>
        <v>0</v>
      </c>
      <c r="EK288">
        <v>0</v>
      </c>
      <c r="EL288">
        <f t="shared" si="287"/>
        <v>0</v>
      </c>
      <c r="EM288">
        <v>0</v>
      </c>
      <c r="EN288">
        <f t="shared" si="288"/>
        <v>0</v>
      </c>
      <c r="EO288">
        <v>0</v>
      </c>
      <c r="EP288">
        <f t="shared" si="289"/>
        <v>0</v>
      </c>
      <c r="EQ288">
        <v>0</v>
      </c>
      <c r="ER288">
        <f t="shared" si="290"/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 t="s">
        <v>645</v>
      </c>
      <c r="FF288" t="s">
        <v>264</v>
      </c>
    </row>
    <row r="289" spans="1:162" x14ac:dyDescent="0.45">
      <c r="A289">
        <v>288</v>
      </c>
      <c r="B289" t="s">
        <v>664</v>
      </c>
      <c r="C289" t="s">
        <v>46</v>
      </c>
      <c r="D289" t="s">
        <v>665</v>
      </c>
      <c r="E289" t="s">
        <v>666</v>
      </c>
      <c r="F289" s="2">
        <v>0</v>
      </c>
      <c r="G289">
        <f t="shared" si="238"/>
        <v>288.3</v>
      </c>
      <c r="H289">
        <f>1480+273</f>
        <v>1753</v>
      </c>
      <c r="I289">
        <v>298</v>
      </c>
      <c r="J289" s="2">
        <f t="shared" si="291"/>
        <v>0.16999429549343981</v>
      </c>
      <c r="K289">
        <v>5.0000000000000001E-4</v>
      </c>
      <c r="L289" t="s">
        <v>64</v>
      </c>
      <c r="M289">
        <v>0</v>
      </c>
      <c r="N289">
        <f t="shared" si="292"/>
        <v>0</v>
      </c>
      <c r="O289">
        <v>0</v>
      </c>
      <c r="P289">
        <f t="shared" si="293"/>
        <v>0</v>
      </c>
      <c r="Q289">
        <v>12.7</v>
      </c>
      <c r="R289">
        <f t="shared" si="294"/>
        <v>0.12529874098006544</v>
      </c>
      <c r="S289">
        <v>1.2</v>
      </c>
      <c r="T289">
        <f t="shared" si="295"/>
        <v>1.2648547480161957E-2</v>
      </c>
      <c r="U289">
        <v>0</v>
      </c>
      <c r="V289">
        <f t="shared" si="296"/>
        <v>0</v>
      </c>
      <c r="W289">
        <v>0</v>
      </c>
      <c r="X289">
        <f t="shared" si="297"/>
        <v>0</v>
      </c>
      <c r="Y289">
        <v>0</v>
      </c>
      <c r="Z289">
        <f t="shared" si="298"/>
        <v>0</v>
      </c>
      <c r="AA289">
        <v>0</v>
      </c>
      <c r="AB289">
        <f t="shared" si="299"/>
        <v>0</v>
      </c>
      <c r="AC289">
        <f>100-42-19.5-12.7-2.7-2.2-1.6-0.2-0.05</f>
        <v>19.05</v>
      </c>
      <c r="AD289">
        <f t="shared" si="300"/>
        <v>0.19753449164220716</v>
      </c>
      <c r="AE289">
        <v>0.2</v>
      </c>
      <c r="AF289">
        <f t="shared" si="301"/>
        <v>9.6431571116449843E-3</v>
      </c>
      <c r="AG289">
        <v>0</v>
      </c>
      <c r="AH289">
        <f t="shared" si="302"/>
        <v>0</v>
      </c>
      <c r="AI289">
        <v>0</v>
      </c>
      <c r="AJ289">
        <f t="shared" si="303"/>
        <v>0</v>
      </c>
      <c r="AK289">
        <v>0</v>
      </c>
      <c r="AL289">
        <f t="shared" si="304"/>
        <v>0</v>
      </c>
      <c r="AM289">
        <v>19.5</v>
      </c>
      <c r="AN289">
        <f t="shared" si="305"/>
        <v>0.21716813181774181</v>
      </c>
      <c r="AO289">
        <v>2.2000000000000002</v>
      </c>
      <c r="AP289">
        <f t="shared" si="306"/>
        <v>1.3278689660406701E-2</v>
      </c>
      <c r="AQ289">
        <v>0</v>
      </c>
      <c r="AR289">
        <f t="shared" si="307"/>
        <v>0</v>
      </c>
      <c r="AS289">
        <v>0</v>
      </c>
      <c r="AT289">
        <f t="shared" si="308"/>
        <v>0</v>
      </c>
      <c r="AU289">
        <v>0</v>
      </c>
      <c r="AV289">
        <f t="shared" si="309"/>
        <v>0</v>
      </c>
      <c r="AW289">
        <v>0</v>
      </c>
      <c r="AX289">
        <f t="shared" si="310"/>
        <v>0</v>
      </c>
      <c r="AY289">
        <v>0</v>
      </c>
      <c r="AZ289">
        <f t="shared" si="311"/>
        <v>0</v>
      </c>
      <c r="BA289">
        <v>0</v>
      </c>
      <c r="BB289">
        <f t="shared" si="312"/>
        <v>0</v>
      </c>
      <c r="BC289">
        <v>42</v>
      </c>
      <c r="BD289">
        <f t="shared" si="313"/>
        <v>0.41271010607975245</v>
      </c>
      <c r="BE289">
        <v>2.7</v>
      </c>
      <c r="BF289">
        <f t="shared" si="314"/>
        <v>8.5046414180622257E-3</v>
      </c>
      <c r="BG289">
        <v>0</v>
      </c>
      <c r="BH289">
        <f t="shared" si="315"/>
        <v>0</v>
      </c>
      <c r="BI289">
        <v>0</v>
      </c>
      <c r="BJ289">
        <f t="shared" si="316"/>
        <v>0</v>
      </c>
      <c r="BK289">
        <v>0</v>
      </c>
      <c r="BL289">
        <f t="shared" si="317"/>
        <v>0</v>
      </c>
      <c r="BM289">
        <v>0</v>
      </c>
      <c r="BN289">
        <f t="shared" si="318"/>
        <v>0</v>
      </c>
      <c r="BO289">
        <v>0</v>
      </c>
      <c r="BP289">
        <f t="shared" si="319"/>
        <v>0</v>
      </c>
      <c r="BQ289">
        <v>0</v>
      </c>
      <c r="BR289">
        <f t="shared" si="320"/>
        <v>0</v>
      </c>
      <c r="BS289">
        <v>0.05</v>
      </c>
      <c r="BT289">
        <f t="shared" si="321"/>
        <v>3.213493809957166E-3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f t="shared" si="239"/>
        <v>78.599999999999994</v>
      </c>
      <c r="DD289">
        <f t="shared" si="270"/>
        <v>0.85812444071452754</v>
      </c>
      <c r="DE289">
        <v>21.4</v>
      </c>
      <c r="DF289">
        <f t="shared" si="271"/>
        <v>0.14187555928547244</v>
      </c>
      <c r="DG289">
        <v>0</v>
      </c>
      <c r="DH289">
        <f t="shared" si="272"/>
        <v>0</v>
      </c>
      <c r="DI289">
        <v>0</v>
      </c>
      <c r="DJ289">
        <f t="shared" si="273"/>
        <v>0</v>
      </c>
      <c r="DK289">
        <v>0</v>
      </c>
      <c r="DL289">
        <f t="shared" si="274"/>
        <v>0</v>
      </c>
      <c r="DM289">
        <v>0</v>
      </c>
      <c r="DN289">
        <f t="shared" si="275"/>
        <v>0</v>
      </c>
      <c r="DO289">
        <v>0</v>
      </c>
      <c r="DP289">
        <f t="shared" si="276"/>
        <v>0</v>
      </c>
      <c r="DQ289">
        <v>0</v>
      </c>
      <c r="DR289">
        <f t="shared" si="277"/>
        <v>0</v>
      </c>
      <c r="DS289">
        <v>0</v>
      </c>
      <c r="DT289">
        <f t="shared" si="278"/>
        <v>0</v>
      </c>
      <c r="DU289">
        <v>0</v>
      </c>
      <c r="DV289">
        <f t="shared" si="279"/>
        <v>0</v>
      </c>
      <c r="DW289">
        <v>0</v>
      </c>
      <c r="DX289">
        <f t="shared" si="280"/>
        <v>0</v>
      </c>
      <c r="DY289">
        <v>0</v>
      </c>
      <c r="DZ289">
        <f t="shared" si="281"/>
        <v>0</v>
      </c>
      <c r="EA289">
        <v>0</v>
      </c>
      <c r="EB289">
        <f t="shared" si="282"/>
        <v>0</v>
      </c>
      <c r="EC289">
        <v>0</v>
      </c>
      <c r="ED289">
        <f t="shared" si="283"/>
        <v>0</v>
      </c>
      <c r="EE289">
        <v>0</v>
      </c>
      <c r="EF289">
        <f t="shared" si="284"/>
        <v>0</v>
      </c>
      <c r="EG289">
        <v>0</v>
      </c>
      <c r="EH289">
        <f t="shared" si="285"/>
        <v>0</v>
      </c>
      <c r="EI289">
        <v>0</v>
      </c>
      <c r="EJ289">
        <f t="shared" si="286"/>
        <v>0</v>
      </c>
      <c r="EK289">
        <v>0</v>
      </c>
      <c r="EL289">
        <f t="shared" si="287"/>
        <v>0</v>
      </c>
      <c r="EM289">
        <v>0</v>
      </c>
      <c r="EN289">
        <f t="shared" si="288"/>
        <v>0</v>
      </c>
      <c r="EO289">
        <v>0</v>
      </c>
      <c r="EP289">
        <f t="shared" si="289"/>
        <v>0</v>
      </c>
      <c r="EQ289">
        <v>0</v>
      </c>
      <c r="ER289">
        <f t="shared" si="290"/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 t="s">
        <v>645</v>
      </c>
      <c r="FF289" t="s">
        <v>264</v>
      </c>
    </row>
    <row r="290" spans="1:162" x14ac:dyDescent="0.45">
      <c r="A290">
        <v>289</v>
      </c>
      <c r="B290" t="s">
        <v>378</v>
      </c>
      <c r="C290" t="s">
        <v>46</v>
      </c>
      <c r="D290" t="s">
        <v>668</v>
      </c>
      <c r="E290" t="s">
        <v>380</v>
      </c>
      <c r="F290" s="2">
        <v>0</v>
      </c>
      <c r="G290">
        <v>288.3</v>
      </c>
      <c r="H290">
        <f>1668+273</f>
        <v>1941</v>
      </c>
      <c r="I290">
        <v>298</v>
      </c>
      <c r="J290" s="2">
        <f t="shared" si="291"/>
        <v>0.15352910870685213</v>
      </c>
      <c r="K290">
        <f>5*10^-3</f>
        <v>5.0000000000000001E-3</v>
      </c>
      <c r="L290" t="s">
        <v>74</v>
      </c>
      <c r="M290">
        <v>0</v>
      </c>
      <c r="N290">
        <f t="shared" si="292"/>
        <v>0</v>
      </c>
      <c r="O290">
        <v>0</v>
      </c>
      <c r="P290">
        <f t="shared" si="293"/>
        <v>0</v>
      </c>
      <c r="Q290">
        <v>0</v>
      </c>
      <c r="R290">
        <f t="shared" si="294"/>
        <v>0</v>
      </c>
      <c r="S290">
        <v>0</v>
      </c>
      <c r="T290">
        <f t="shared" si="295"/>
        <v>0</v>
      </c>
      <c r="U290">
        <v>0</v>
      </c>
      <c r="V290">
        <f t="shared" si="296"/>
        <v>0</v>
      </c>
      <c r="W290">
        <v>0</v>
      </c>
      <c r="X290">
        <f t="shared" si="297"/>
        <v>0</v>
      </c>
      <c r="Y290">
        <v>0</v>
      </c>
      <c r="Z290">
        <f t="shared" si="298"/>
        <v>0</v>
      </c>
      <c r="AA290">
        <v>0</v>
      </c>
      <c r="AB290">
        <f t="shared" si="299"/>
        <v>0</v>
      </c>
      <c r="AC290">
        <v>0</v>
      </c>
      <c r="AD290">
        <f t="shared" si="300"/>
        <v>0</v>
      </c>
      <c r="AE290">
        <v>0</v>
      </c>
      <c r="AF290">
        <f t="shared" si="301"/>
        <v>0</v>
      </c>
      <c r="AG290">
        <v>0</v>
      </c>
      <c r="AH290">
        <f t="shared" si="302"/>
        <v>0</v>
      </c>
      <c r="AI290">
        <v>0</v>
      </c>
      <c r="AJ290">
        <f t="shared" si="303"/>
        <v>0</v>
      </c>
      <c r="AK290">
        <v>0</v>
      </c>
      <c r="AL290">
        <f t="shared" si="304"/>
        <v>0</v>
      </c>
      <c r="AM290">
        <v>0</v>
      </c>
      <c r="AN290">
        <f t="shared" si="305"/>
        <v>0</v>
      </c>
      <c r="AO290">
        <v>0</v>
      </c>
      <c r="AP290">
        <f t="shared" si="306"/>
        <v>0</v>
      </c>
      <c r="AQ290">
        <v>100</v>
      </c>
      <c r="AR290">
        <f t="shared" si="307"/>
        <v>1</v>
      </c>
      <c r="AS290">
        <v>0</v>
      </c>
      <c r="AT290">
        <f t="shared" si="308"/>
        <v>0</v>
      </c>
      <c r="AU290">
        <v>0</v>
      </c>
      <c r="AV290">
        <f t="shared" si="309"/>
        <v>0</v>
      </c>
      <c r="AW290">
        <v>0</v>
      </c>
      <c r="AX290">
        <f t="shared" si="310"/>
        <v>0</v>
      </c>
      <c r="AY290">
        <v>0</v>
      </c>
      <c r="AZ290">
        <f t="shared" si="311"/>
        <v>0</v>
      </c>
      <c r="BA290">
        <v>0</v>
      </c>
      <c r="BB290">
        <f t="shared" si="312"/>
        <v>0</v>
      </c>
      <c r="BC290">
        <v>0</v>
      </c>
      <c r="BD290">
        <f t="shared" si="313"/>
        <v>0</v>
      </c>
      <c r="BE290">
        <v>0</v>
      </c>
      <c r="BF290">
        <f t="shared" si="314"/>
        <v>0</v>
      </c>
      <c r="BG290">
        <v>0</v>
      </c>
      <c r="BH290">
        <f t="shared" si="315"/>
        <v>0</v>
      </c>
      <c r="BI290">
        <v>0</v>
      </c>
      <c r="BJ290">
        <f t="shared" si="316"/>
        <v>0</v>
      </c>
      <c r="BK290">
        <v>0</v>
      </c>
      <c r="BL290">
        <f t="shared" si="317"/>
        <v>0</v>
      </c>
      <c r="BM290">
        <v>0</v>
      </c>
      <c r="BN290">
        <f t="shared" si="318"/>
        <v>0</v>
      </c>
      <c r="BO290">
        <v>0</v>
      </c>
      <c r="BP290">
        <f t="shared" si="319"/>
        <v>0</v>
      </c>
      <c r="BQ290">
        <v>0</v>
      </c>
      <c r="BR290">
        <f t="shared" si="320"/>
        <v>0</v>
      </c>
      <c r="BS290">
        <v>0</v>
      </c>
      <c r="BT290">
        <f t="shared" si="321"/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f t="shared" si="239"/>
        <v>78.599999999999994</v>
      </c>
      <c r="DD290">
        <f t="shared" si="270"/>
        <v>0.85812444071452754</v>
      </c>
      <c r="DE290">
        <v>21.4</v>
      </c>
      <c r="DF290">
        <f t="shared" si="271"/>
        <v>0.14187555928547244</v>
      </c>
      <c r="DG290">
        <v>0</v>
      </c>
      <c r="DH290">
        <f t="shared" si="272"/>
        <v>0</v>
      </c>
      <c r="DI290">
        <v>0</v>
      </c>
      <c r="DJ290">
        <f t="shared" si="273"/>
        <v>0</v>
      </c>
      <c r="DK290">
        <v>0</v>
      </c>
      <c r="DL290">
        <f t="shared" si="274"/>
        <v>0</v>
      </c>
      <c r="DM290">
        <v>0</v>
      </c>
      <c r="DN290">
        <f t="shared" si="275"/>
        <v>0</v>
      </c>
      <c r="DO290">
        <v>0</v>
      </c>
      <c r="DP290">
        <f t="shared" si="276"/>
        <v>0</v>
      </c>
      <c r="DQ290">
        <v>0</v>
      </c>
      <c r="DR290">
        <f t="shared" si="277"/>
        <v>0</v>
      </c>
      <c r="DS290">
        <v>0</v>
      </c>
      <c r="DT290">
        <f t="shared" si="278"/>
        <v>0</v>
      </c>
      <c r="DU290">
        <v>0</v>
      </c>
      <c r="DV290">
        <f t="shared" si="279"/>
        <v>0</v>
      </c>
      <c r="DW290">
        <v>0</v>
      </c>
      <c r="DX290">
        <f t="shared" si="280"/>
        <v>0</v>
      </c>
      <c r="DY290">
        <v>0</v>
      </c>
      <c r="DZ290">
        <f t="shared" si="281"/>
        <v>0</v>
      </c>
      <c r="EA290">
        <v>0</v>
      </c>
      <c r="EB290">
        <f t="shared" si="282"/>
        <v>0</v>
      </c>
      <c r="EC290">
        <v>0</v>
      </c>
      <c r="ED290">
        <f t="shared" si="283"/>
        <v>0</v>
      </c>
      <c r="EE290">
        <v>0</v>
      </c>
      <c r="EF290">
        <f t="shared" si="284"/>
        <v>0</v>
      </c>
      <c r="EG290">
        <v>0</v>
      </c>
      <c r="EH290">
        <f t="shared" si="285"/>
        <v>0</v>
      </c>
      <c r="EI290">
        <v>0</v>
      </c>
      <c r="EJ290">
        <f t="shared" si="286"/>
        <v>0</v>
      </c>
      <c r="EK290">
        <v>0</v>
      </c>
      <c r="EL290">
        <f t="shared" si="287"/>
        <v>0</v>
      </c>
      <c r="EM290">
        <v>0</v>
      </c>
      <c r="EN290">
        <f t="shared" si="288"/>
        <v>0</v>
      </c>
      <c r="EO290">
        <v>0</v>
      </c>
      <c r="EP290">
        <f t="shared" si="289"/>
        <v>0</v>
      </c>
      <c r="EQ290">
        <v>0</v>
      </c>
      <c r="ER290">
        <f t="shared" si="290"/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 t="s">
        <v>645</v>
      </c>
    </row>
    <row r="291" spans="1:162" x14ac:dyDescent="0.45">
      <c r="A291">
        <v>290</v>
      </c>
      <c r="B291" t="s">
        <v>53</v>
      </c>
      <c r="C291" t="s">
        <v>46</v>
      </c>
      <c r="D291">
        <v>5052</v>
      </c>
      <c r="F291" s="2">
        <v>2</v>
      </c>
      <c r="G291">
        <v>288.3</v>
      </c>
      <c r="H291">
        <v>880</v>
      </c>
      <c r="I291">
        <v>298</v>
      </c>
      <c r="J291" s="2">
        <f t="shared" si="291"/>
        <v>0.33863636363636362</v>
      </c>
      <c r="K291">
        <f>2*10^-2</f>
        <v>0.02</v>
      </c>
      <c r="L291" t="s">
        <v>64</v>
      </c>
      <c r="M291">
        <v>0.4</v>
      </c>
      <c r="N291">
        <f t="shared" si="292"/>
        <v>1.6922079324954659E-3</v>
      </c>
      <c r="O291">
        <v>0.4</v>
      </c>
      <c r="P291">
        <f t="shared" si="293"/>
        <v>1.6444876170417016E-3</v>
      </c>
      <c r="Q291">
        <v>0</v>
      </c>
      <c r="R291">
        <f t="shared" si="294"/>
        <v>0</v>
      </c>
      <c r="S291">
        <v>0.05</v>
      </c>
      <c r="T291">
        <f t="shared" si="295"/>
        <v>2.4466909351986984E-4</v>
      </c>
      <c r="U291">
        <v>0</v>
      </c>
      <c r="V291">
        <f t="shared" si="296"/>
        <v>0</v>
      </c>
      <c r="W291">
        <v>96.5</v>
      </c>
      <c r="X291">
        <f t="shared" si="297"/>
        <v>0.96146865219048239</v>
      </c>
      <c r="Y291">
        <v>2.8</v>
      </c>
      <c r="Z291">
        <f t="shared" si="298"/>
        <v>3.0970224931022344E-2</v>
      </c>
      <c r="AA291">
        <v>0</v>
      </c>
      <c r="AB291">
        <f t="shared" si="299"/>
        <v>0</v>
      </c>
      <c r="AC291">
        <v>0.19</v>
      </c>
      <c r="AD291">
        <f t="shared" si="300"/>
        <v>9.1464225100222976E-4</v>
      </c>
      <c r="AE291">
        <v>0</v>
      </c>
      <c r="AF291">
        <f t="shared" si="301"/>
        <v>0</v>
      </c>
      <c r="AG291">
        <v>0</v>
      </c>
      <c r="AH291">
        <f t="shared" si="302"/>
        <v>0</v>
      </c>
      <c r="AI291">
        <v>0</v>
      </c>
      <c r="AJ291">
        <f t="shared" si="303"/>
        <v>0</v>
      </c>
      <c r="AK291">
        <v>0.25</v>
      </c>
      <c r="AL291">
        <f t="shared" si="304"/>
        <v>2.3929840415507306E-3</v>
      </c>
      <c r="AM291">
        <v>0.13</v>
      </c>
      <c r="AN291">
        <f t="shared" si="305"/>
        <v>6.7213194288544688E-4</v>
      </c>
      <c r="AO291">
        <v>0</v>
      </c>
      <c r="AP291">
        <f t="shared" si="306"/>
        <v>0</v>
      </c>
      <c r="AQ291">
        <v>0</v>
      </c>
      <c r="AR291">
        <f t="shared" si="307"/>
        <v>0</v>
      </c>
      <c r="AS291">
        <v>0</v>
      </c>
      <c r="AT291">
        <f t="shared" si="308"/>
        <v>0</v>
      </c>
      <c r="AU291">
        <v>0</v>
      </c>
      <c r="AV291">
        <f t="shared" si="309"/>
        <v>0</v>
      </c>
      <c r="AW291">
        <v>0</v>
      </c>
      <c r="AX291">
        <f t="shared" si="310"/>
        <v>0</v>
      </c>
      <c r="AY291">
        <v>0</v>
      </c>
      <c r="AZ291">
        <f t="shared" si="311"/>
        <v>0</v>
      </c>
      <c r="BA291">
        <v>0</v>
      </c>
      <c r="BB291">
        <f t="shared" si="312"/>
        <v>0</v>
      </c>
      <c r="BC291">
        <v>0</v>
      </c>
      <c r="BD291">
        <f t="shared" si="313"/>
        <v>0</v>
      </c>
      <c r="BE291">
        <v>0</v>
      </c>
      <c r="BF291">
        <f t="shared" si="314"/>
        <v>0</v>
      </c>
      <c r="BG291">
        <v>0</v>
      </c>
      <c r="BH291">
        <f t="shared" si="315"/>
        <v>0</v>
      </c>
      <c r="BI291">
        <v>0</v>
      </c>
      <c r="BJ291">
        <f t="shared" si="316"/>
        <v>0</v>
      </c>
      <c r="BK291">
        <v>0</v>
      </c>
      <c r="BL291">
        <f t="shared" si="317"/>
        <v>0</v>
      </c>
      <c r="BM291">
        <v>0</v>
      </c>
      <c r="BN291">
        <f t="shared" si="318"/>
        <v>0</v>
      </c>
      <c r="BO291">
        <v>0</v>
      </c>
      <c r="BP291">
        <f t="shared" si="319"/>
        <v>0</v>
      </c>
      <c r="BQ291">
        <v>0</v>
      </c>
      <c r="BR291">
        <f t="shared" si="320"/>
        <v>0</v>
      </c>
      <c r="BS291">
        <v>0</v>
      </c>
      <c r="BT291">
        <f t="shared" si="321"/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f t="shared" si="239"/>
        <v>78.599999999999994</v>
      </c>
      <c r="DD291">
        <f t="shared" si="270"/>
        <v>0.85812444071452754</v>
      </c>
      <c r="DE291">
        <v>21.4</v>
      </c>
      <c r="DF291">
        <f t="shared" si="271"/>
        <v>0.14187555928547244</v>
      </c>
      <c r="DG291">
        <v>0</v>
      </c>
      <c r="DH291">
        <f t="shared" si="272"/>
        <v>0</v>
      </c>
      <c r="DI291">
        <v>0</v>
      </c>
      <c r="DJ291">
        <f t="shared" si="273"/>
        <v>0</v>
      </c>
      <c r="DK291">
        <v>0</v>
      </c>
      <c r="DL291">
        <f t="shared" si="274"/>
        <v>0</v>
      </c>
      <c r="DM291">
        <v>0</v>
      </c>
      <c r="DN291">
        <f t="shared" si="275"/>
        <v>0</v>
      </c>
      <c r="DO291">
        <v>0</v>
      </c>
      <c r="DP291">
        <f t="shared" si="276"/>
        <v>0</v>
      </c>
      <c r="DQ291">
        <v>0</v>
      </c>
      <c r="DR291">
        <f t="shared" si="277"/>
        <v>0</v>
      </c>
      <c r="DS291">
        <v>0</v>
      </c>
      <c r="DT291">
        <f t="shared" si="278"/>
        <v>0</v>
      </c>
      <c r="DU291">
        <v>0</v>
      </c>
      <c r="DV291">
        <f t="shared" si="279"/>
        <v>0</v>
      </c>
      <c r="DW291">
        <v>0</v>
      </c>
      <c r="DX291">
        <f t="shared" si="280"/>
        <v>0</v>
      </c>
      <c r="DY291">
        <v>0</v>
      </c>
      <c r="DZ291">
        <f t="shared" si="281"/>
        <v>0</v>
      </c>
      <c r="EA291">
        <v>0</v>
      </c>
      <c r="EB291">
        <f t="shared" si="282"/>
        <v>0</v>
      </c>
      <c r="EC291">
        <v>0</v>
      </c>
      <c r="ED291">
        <f t="shared" si="283"/>
        <v>0</v>
      </c>
      <c r="EE291">
        <v>0</v>
      </c>
      <c r="EF291">
        <f t="shared" si="284"/>
        <v>0</v>
      </c>
      <c r="EG291">
        <v>0</v>
      </c>
      <c r="EH291">
        <f t="shared" si="285"/>
        <v>0</v>
      </c>
      <c r="EI291">
        <v>0</v>
      </c>
      <c r="EJ291">
        <f t="shared" si="286"/>
        <v>0</v>
      </c>
      <c r="EK291">
        <v>0</v>
      </c>
      <c r="EL291">
        <f t="shared" si="287"/>
        <v>0</v>
      </c>
      <c r="EM291">
        <v>0</v>
      </c>
      <c r="EN291">
        <f t="shared" si="288"/>
        <v>0</v>
      </c>
      <c r="EO291">
        <v>0</v>
      </c>
      <c r="EP291">
        <f t="shared" si="289"/>
        <v>0</v>
      </c>
      <c r="EQ291">
        <v>0</v>
      </c>
      <c r="ER291">
        <f t="shared" si="290"/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 t="s">
        <v>645</v>
      </c>
    </row>
    <row r="292" spans="1:162" x14ac:dyDescent="0.45">
      <c r="A292">
        <v>291</v>
      </c>
      <c r="B292" t="s">
        <v>53</v>
      </c>
      <c r="C292" t="s">
        <v>46</v>
      </c>
      <c r="D292">
        <v>5052</v>
      </c>
      <c r="F292" s="2">
        <v>2</v>
      </c>
      <c r="G292">
        <v>288.3</v>
      </c>
      <c r="H292">
        <v>880</v>
      </c>
      <c r="I292">
        <v>298</v>
      </c>
      <c r="J292" s="2">
        <f t="shared" si="291"/>
        <v>0.33863636363636362</v>
      </c>
      <c r="K292">
        <f>5*10^-3</f>
        <v>5.0000000000000001E-3</v>
      </c>
      <c r="L292" t="s">
        <v>64</v>
      </c>
      <c r="M292">
        <v>0.4</v>
      </c>
      <c r="N292">
        <f t="shared" si="292"/>
        <v>1.6922079324954659E-3</v>
      </c>
      <c r="O292">
        <v>0.4</v>
      </c>
      <c r="P292">
        <f t="shared" si="293"/>
        <v>1.6444876170417016E-3</v>
      </c>
      <c r="Q292">
        <v>0</v>
      </c>
      <c r="R292">
        <f t="shared" si="294"/>
        <v>0</v>
      </c>
      <c r="S292">
        <v>0.05</v>
      </c>
      <c r="T292">
        <f t="shared" si="295"/>
        <v>2.4466909351986984E-4</v>
      </c>
      <c r="U292">
        <v>0</v>
      </c>
      <c r="V292">
        <f t="shared" si="296"/>
        <v>0</v>
      </c>
      <c r="W292">
        <v>96.5</v>
      </c>
      <c r="X292">
        <f t="shared" si="297"/>
        <v>0.96146865219048239</v>
      </c>
      <c r="Y292">
        <v>2.8</v>
      </c>
      <c r="Z292">
        <f t="shared" si="298"/>
        <v>3.0970224931022344E-2</v>
      </c>
      <c r="AA292">
        <v>0</v>
      </c>
      <c r="AB292">
        <f t="shared" si="299"/>
        <v>0</v>
      </c>
      <c r="AC292">
        <v>0.19</v>
      </c>
      <c r="AD292">
        <f t="shared" si="300"/>
        <v>9.1464225100222976E-4</v>
      </c>
      <c r="AE292">
        <v>0</v>
      </c>
      <c r="AF292">
        <f t="shared" si="301"/>
        <v>0</v>
      </c>
      <c r="AG292">
        <v>0</v>
      </c>
      <c r="AH292">
        <f t="shared" si="302"/>
        <v>0</v>
      </c>
      <c r="AI292">
        <v>0</v>
      </c>
      <c r="AJ292">
        <f t="shared" si="303"/>
        <v>0</v>
      </c>
      <c r="AK292">
        <v>0.25</v>
      </c>
      <c r="AL292">
        <f t="shared" si="304"/>
        <v>2.3929840415507306E-3</v>
      </c>
      <c r="AM292">
        <v>0.13</v>
      </c>
      <c r="AN292">
        <f t="shared" si="305"/>
        <v>6.7213194288544688E-4</v>
      </c>
      <c r="AO292">
        <v>0</v>
      </c>
      <c r="AP292">
        <f t="shared" si="306"/>
        <v>0</v>
      </c>
      <c r="AQ292">
        <v>0</v>
      </c>
      <c r="AR292">
        <f t="shared" si="307"/>
        <v>0</v>
      </c>
      <c r="AS292">
        <v>0</v>
      </c>
      <c r="AT292">
        <f t="shared" si="308"/>
        <v>0</v>
      </c>
      <c r="AU292">
        <v>0</v>
      </c>
      <c r="AV292">
        <f t="shared" si="309"/>
        <v>0</v>
      </c>
      <c r="AW292">
        <v>0</v>
      </c>
      <c r="AX292">
        <f t="shared" si="310"/>
        <v>0</v>
      </c>
      <c r="AY292">
        <v>0</v>
      </c>
      <c r="AZ292">
        <f t="shared" si="311"/>
        <v>0</v>
      </c>
      <c r="BA292">
        <v>0</v>
      </c>
      <c r="BB292">
        <f t="shared" si="312"/>
        <v>0</v>
      </c>
      <c r="BC292">
        <v>0</v>
      </c>
      <c r="BD292">
        <f t="shared" si="313"/>
        <v>0</v>
      </c>
      <c r="BE292">
        <v>0</v>
      </c>
      <c r="BF292">
        <f t="shared" si="314"/>
        <v>0</v>
      </c>
      <c r="BG292">
        <v>0</v>
      </c>
      <c r="BH292">
        <f t="shared" si="315"/>
        <v>0</v>
      </c>
      <c r="BI292">
        <v>0</v>
      </c>
      <c r="BJ292">
        <f t="shared" si="316"/>
        <v>0</v>
      </c>
      <c r="BK292">
        <v>0</v>
      </c>
      <c r="BL292">
        <f t="shared" si="317"/>
        <v>0</v>
      </c>
      <c r="BM292">
        <v>0</v>
      </c>
      <c r="BN292">
        <f t="shared" si="318"/>
        <v>0</v>
      </c>
      <c r="BO292">
        <v>0</v>
      </c>
      <c r="BP292">
        <f t="shared" si="319"/>
        <v>0</v>
      </c>
      <c r="BQ292">
        <v>0</v>
      </c>
      <c r="BR292">
        <f t="shared" si="320"/>
        <v>0</v>
      </c>
      <c r="BS292">
        <v>0</v>
      </c>
      <c r="BT292">
        <f t="shared" si="321"/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f t="shared" si="239"/>
        <v>78.599999999999994</v>
      </c>
      <c r="DD292">
        <f t="shared" si="270"/>
        <v>0.85812444071452754</v>
      </c>
      <c r="DE292">
        <v>21.4</v>
      </c>
      <c r="DF292">
        <f t="shared" si="271"/>
        <v>0.14187555928547244</v>
      </c>
      <c r="DG292">
        <v>0</v>
      </c>
      <c r="DH292">
        <f t="shared" si="272"/>
        <v>0</v>
      </c>
      <c r="DI292">
        <v>0</v>
      </c>
      <c r="DJ292">
        <f t="shared" si="273"/>
        <v>0</v>
      </c>
      <c r="DK292">
        <v>0</v>
      </c>
      <c r="DL292">
        <f t="shared" si="274"/>
        <v>0</v>
      </c>
      <c r="DM292">
        <v>0</v>
      </c>
      <c r="DN292">
        <f t="shared" si="275"/>
        <v>0</v>
      </c>
      <c r="DO292">
        <v>0</v>
      </c>
      <c r="DP292">
        <f t="shared" si="276"/>
        <v>0</v>
      </c>
      <c r="DQ292">
        <v>0</v>
      </c>
      <c r="DR292">
        <f t="shared" si="277"/>
        <v>0</v>
      </c>
      <c r="DS292">
        <v>0</v>
      </c>
      <c r="DT292">
        <f t="shared" si="278"/>
        <v>0</v>
      </c>
      <c r="DU292">
        <v>0</v>
      </c>
      <c r="DV292">
        <f t="shared" si="279"/>
        <v>0</v>
      </c>
      <c r="DW292">
        <v>0</v>
      </c>
      <c r="DX292">
        <f t="shared" si="280"/>
        <v>0</v>
      </c>
      <c r="DY292">
        <v>0</v>
      </c>
      <c r="DZ292">
        <f t="shared" si="281"/>
        <v>0</v>
      </c>
      <c r="EA292">
        <v>0</v>
      </c>
      <c r="EB292">
        <f t="shared" si="282"/>
        <v>0</v>
      </c>
      <c r="EC292">
        <v>0</v>
      </c>
      <c r="ED292">
        <f t="shared" si="283"/>
        <v>0</v>
      </c>
      <c r="EE292">
        <v>0</v>
      </c>
      <c r="EF292">
        <f t="shared" si="284"/>
        <v>0</v>
      </c>
      <c r="EG292">
        <v>0</v>
      </c>
      <c r="EH292">
        <f t="shared" si="285"/>
        <v>0</v>
      </c>
      <c r="EI292">
        <v>0</v>
      </c>
      <c r="EJ292">
        <f t="shared" si="286"/>
        <v>0</v>
      </c>
      <c r="EK292">
        <v>0</v>
      </c>
      <c r="EL292">
        <f t="shared" si="287"/>
        <v>0</v>
      </c>
      <c r="EM292">
        <v>0</v>
      </c>
      <c r="EN292">
        <f t="shared" si="288"/>
        <v>0</v>
      </c>
      <c r="EO292">
        <v>0</v>
      </c>
      <c r="EP292">
        <f t="shared" si="289"/>
        <v>0</v>
      </c>
      <c r="EQ292">
        <v>0</v>
      </c>
      <c r="ER292">
        <f t="shared" si="290"/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 t="s">
        <v>645</v>
      </c>
    </row>
    <row r="293" spans="1:162" x14ac:dyDescent="0.45">
      <c r="A293">
        <v>292</v>
      </c>
      <c r="B293" t="s">
        <v>53</v>
      </c>
      <c r="C293" t="s">
        <v>46</v>
      </c>
      <c r="D293">
        <v>5052</v>
      </c>
      <c r="F293" s="2">
        <v>2</v>
      </c>
      <c r="G293">
        <v>288.3</v>
      </c>
      <c r="H293">
        <v>880</v>
      </c>
      <c r="I293">
        <v>298</v>
      </c>
      <c r="J293" s="2">
        <f t="shared" si="291"/>
        <v>0.33863636363636362</v>
      </c>
      <c r="K293">
        <v>5.0000000000000001E-4</v>
      </c>
      <c r="L293" t="s">
        <v>64</v>
      </c>
      <c r="M293">
        <v>0.4</v>
      </c>
      <c r="N293">
        <f t="shared" si="292"/>
        <v>1.6922079324954659E-3</v>
      </c>
      <c r="O293">
        <v>0.4</v>
      </c>
      <c r="P293">
        <f t="shared" si="293"/>
        <v>1.6444876170417016E-3</v>
      </c>
      <c r="Q293">
        <v>0</v>
      </c>
      <c r="R293">
        <f t="shared" si="294"/>
        <v>0</v>
      </c>
      <c r="S293">
        <v>0.05</v>
      </c>
      <c r="T293">
        <f t="shared" si="295"/>
        <v>2.4466909351986984E-4</v>
      </c>
      <c r="U293">
        <v>0</v>
      </c>
      <c r="V293">
        <f t="shared" si="296"/>
        <v>0</v>
      </c>
      <c r="W293">
        <v>96.5</v>
      </c>
      <c r="X293">
        <f t="shared" si="297"/>
        <v>0.96146865219048239</v>
      </c>
      <c r="Y293">
        <v>2.8</v>
      </c>
      <c r="Z293">
        <f t="shared" si="298"/>
        <v>3.0970224931022344E-2</v>
      </c>
      <c r="AA293">
        <v>0</v>
      </c>
      <c r="AB293">
        <f t="shared" si="299"/>
        <v>0</v>
      </c>
      <c r="AC293">
        <v>0.19</v>
      </c>
      <c r="AD293">
        <f t="shared" si="300"/>
        <v>9.1464225100222976E-4</v>
      </c>
      <c r="AE293">
        <v>0</v>
      </c>
      <c r="AF293">
        <f t="shared" si="301"/>
        <v>0</v>
      </c>
      <c r="AG293">
        <v>0</v>
      </c>
      <c r="AH293">
        <f t="shared" si="302"/>
        <v>0</v>
      </c>
      <c r="AI293">
        <v>0</v>
      </c>
      <c r="AJ293">
        <f t="shared" si="303"/>
        <v>0</v>
      </c>
      <c r="AK293">
        <v>0.25</v>
      </c>
      <c r="AL293">
        <f t="shared" si="304"/>
        <v>2.3929840415507306E-3</v>
      </c>
      <c r="AM293">
        <v>0.13</v>
      </c>
      <c r="AN293">
        <f t="shared" si="305"/>
        <v>6.7213194288544688E-4</v>
      </c>
      <c r="AO293">
        <v>0</v>
      </c>
      <c r="AP293">
        <f t="shared" si="306"/>
        <v>0</v>
      </c>
      <c r="AQ293">
        <v>0</v>
      </c>
      <c r="AR293">
        <f t="shared" si="307"/>
        <v>0</v>
      </c>
      <c r="AS293">
        <v>0</v>
      </c>
      <c r="AT293">
        <f t="shared" si="308"/>
        <v>0</v>
      </c>
      <c r="AU293">
        <v>0</v>
      </c>
      <c r="AV293">
        <f t="shared" si="309"/>
        <v>0</v>
      </c>
      <c r="AW293">
        <v>0</v>
      </c>
      <c r="AX293">
        <f t="shared" si="310"/>
        <v>0</v>
      </c>
      <c r="AY293">
        <v>0</v>
      </c>
      <c r="AZ293">
        <f t="shared" si="311"/>
        <v>0</v>
      </c>
      <c r="BA293">
        <v>0</v>
      </c>
      <c r="BB293">
        <f t="shared" si="312"/>
        <v>0</v>
      </c>
      <c r="BC293">
        <v>0</v>
      </c>
      <c r="BD293">
        <f t="shared" si="313"/>
        <v>0</v>
      </c>
      <c r="BE293">
        <v>0</v>
      </c>
      <c r="BF293">
        <f t="shared" si="314"/>
        <v>0</v>
      </c>
      <c r="BG293">
        <v>0</v>
      </c>
      <c r="BH293">
        <f t="shared" si="315"/>
        <v>0</v>
      </c>
      <c r="BI293">
        <v>0</v>
      </c>
      <c r="BJ293">
        <f t="shared" si="316"/>
        <v>0</v>
      </c>
      <c r="BK293">
        <v>0</v>
      </c>
      <c r="BL293">
        <f t="shared" si="317"/>
        <v>0</v>
      </c>
      <c r="BM293">
        <v>0</v>
      </c>
      <c r="BN293">
        <f t="shared" si="318"/>
        <v>0</v>
      </c>
      <c r="BO293">
        <v>0</v>
      </c>
      <c r="BP293">
        <f t="shared" si="319"/>
        <v>0</v>
      </c>
      <c r="BQ293">
        <v>0</v>
      </c>
      <c r="BR293">
        <f t="shared" si="320"/>
        <v>0</v>
      </c>
      <c r="BS293">
        <v>0</v>
      </c>
      <c r="BT293">
        <f t="shared" si="321"/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f t="shared" si="239"/>
        <v>78.599999999999994</v>
      </c>
      <c r="DD293">
        <f t="shared" si="270"/>
        <v>0.85812444071452754</v>
      </c>
      <c r="DE293">
        <v>21.4</v>
      </c>
      <c r="DF293">
        <f t="shared" si="271"/>
        <v>0.14187555928547244</v>
      </c>
      <c r="DG293">
        <v>0</v>
      </c>
      <c r="DH293">
        <f t="shared" si="272"/>
        <v>0</v>
      </c>
      <c r="DI293">
        <v>0</v>
      </c>
      <c r="DJ293">
        <f t="shared" si="273"/>
        <v>0</v>
      </c>
      <c r="DK293">
        <v>0</v>
      </c>
      <c r="DL293">
        <f t="shared" si="274"/>
        <v>0</v>
      </c>
      <c r="DM293">
        <v>0</v>
      </c>
      <c r="DN293">
        <f t="shared" si="275"/>
        <v>0</v>
      </c>
      <c r="DO293">
        <v>0</v>
      </c>
      <c r="DP293">
        <f t="shared" si="276"/>
        <v>0</v>
      </c>
      <c r="DQ293">
        <v>0</v>
      </c>
      <c r="DR293">
        <f t="shared" si="277"/>
        <v>0</v>
      </c>
      <c r="DS293">
        <v>0</v>
      </c>
      <c r="DT293">
        <f t="shared" si="278"/>
        <v>0</v>
      </c>
      <c r="DU293">
        <v>0</v>
      </c>
      <c r="DV293">
        <f t="shared" si="279"/>
        <v>0</v>
      </c>
      <c r="DW293">
        <v>0</v>
      </c>
      <c r="DX293">
        <f t="shared" si="280"/>
        <v>0</v>
      </c>
      <c r="DY293">
        <v>0</v>
      </c>
      <c r="DZ293">
        <f t="shared" si="281"/>
        <v>0</v>
      </c>
      <c r="EA293">
        <v>0</v>
      </c>
      <c r="EB293">
        <f t="shared" si="282"/>
        <v>0</v>
      </c>
      <c r="EC293">
        <v>0</v>
      </c>
      <c r="ED293">
        <f t="shared" si="283"/>
        <v>0</v>
      </c>
      <c r="EE293">
        <v>0</v>
      </c>
      <c r="EF293">
        <f t="shared" si="284"/>
        <v>0</v>
      </c>
      <c r="EG293">
        <v>0</v>
      </c>
      <c r="EH293">
        <f t="shared" si="285"/>
        <v>0</v>
      </c>
      <c r="EI293">
        <v>0</v>
      </c>
      <c r="EJ293">
        <f t="shared" si="286"/>
        <v>0</v>
      </c>
      <c r="EK293">
        <v>0</v>
      </c>
      <c r="EL293">
        <f t="shared" si="287"/>
        <v>0</v>
      </c>
      <c r="EM293">
        <v>0</v>
      </c>
      <c r="EN293">
        <f t="shared" si="288"/>
        <v>0</v>
      </c>
      <c r="EO293">
        <v>0</v>
      </c>
      <c r="EP293">
        <f t="shared" si="289"/>
        <v>0</v>
      </c>
      <c r="EQ293">
        <v>0</v>
      </c>
      <c r="ER293">
        <f t="shared" si="290"/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 t="s">
        <v>645</v>
      </c>
    </row>
    <row r="294" spans="1:162" ht="15.75" x14ac:dyDescent="0.5">
      <c r="A294">
        <v>293</v>
      </c>
      <c r="B294" t="s">
        <v>53</v>
      </c>
      <c r="C294" t="s">
        <v>46</v>
      </c>
      <c r="D294">
        <v>6061</v>
      </c>
      <c r="F294" s="2">
        <v>2</v>
      </c>
      <c r="G294">
        <v>288.3</v>
      </c>
      <c r="H294">
        <v>578</v>
      </c>
      <c r="I294">
        <v>298</v>
      </c>
      <c r="J294" s="2">
        <f t="shared" si="291"/>
        <v>0.51557093425605538</v>
      </c>
      <c r="K294">
        <f>2*10^-2</f>
        <v>0.02</v>
      </c>
      <c r="L294" t="s">
        <v>64</v>
      </c>
      <c r="M294">
        <v>0.13</v>
      </c>
      <c r="N294">
        <f t="shared" si="292"/>
        <v>5.5268668448230258E-4</v>
      </c>
      <c r="O294">
        <v>0</v>
      </c>
      <c r="P294">
        <f t="shared" si="293"/>
        <v>0</v>
      </c>
      <c r="Q294">
        <v>0</v>
      </c>
      <c r="R294">
        <f t="shared" si="294"/>
        <v>0</v>
      </c>
      <c r="S294">
        <v>0</v>
      </c>
      <c r="T294">
        <f t="shared" si="295"/>
        <v>0</v>
      </c>
      <c r="U294">
        <v>0</v>
      </c>
      <c r="V294">
        <f t="shared" si="296"/>
        <v>0</v>
      </c>
      <c r="W294">
        <v>97.9</v>
      </c>
      <c r="X294">
        <f t="shared" si="297"/>
        <v>0.98024000225272812</v>
      </c>
      <c r="Y294">
        <v>1.1000000000000001</v>
      </c>
      <c r="Z294">
        <f t="shared" si="298"/>
        <v>1.2227028581432643E-2</v>
      </c>
      <c r="AA294">
        <v>0</v>
      </c>
      <c r="AB294">
        <f t="shared" si="299"/>
        <v>0</v>
      </c>
      <c r="AC294" s="13">
        <v>0.15</v>
      </c>
      <c r="AD294">
        <f t="shared" si="300"/>
        <v>7.25656068350842E-4</v>
      </c>
      <c r="AE294">
        <v>0</v>
      </c>
      <c r="AF294">
        <f t="shared" si="301"/>
        <v>0</v>
      </c>
      <c r="AG294">
        <v>0</v>
      </c>
      <c r="AH294">
        <f t="shared" si="302"/>
        <v>0</v>
      </c>
      <c r="AI294">
        <v>0</v>
      </c>
      <c r="AJ294">
        <f t="shared" si="303"/>
        <v>0</v>
      </c>
      <c r="AK294">
        <v>0.57999999999999996</v>
      </c>
      <c r="AL294">
        <f t="shared" si="304"/>
        <v>5.5791713682601593E-3</v>
      </c>
      <c r="AM294">
        <v>0.13</v>
      </c>
      <c r="AN294">
        <f t="shared" si="305"/>
        <v>6.7545504474590212E-4</v>
      </c>
      <c r="AO294">
        <v>0</v>
      </c>
      <c r="AP294">
        <f t="shared" si="306"/>
        <v>0</v>
      </c>
      <c r="AQ294">
        <v>0</v>
      </c>
      <c r="AR294">
        <f t="shared" si="307"/>
        <v>0</v>
      </c>
      <c r="AS294">
        <v>0</v>
      </c>
      <c r="AT294">
        <f t="shared" si="308"/>
        <v>0</v>
      </c>
      <c r="AU294">
        <v>0</v>
      </c>
      <c r="AV294">
        <f t="shared" si="309"/>
        <v>0</v>
      </c>
      <c r="AW294">
        <v>0</v>
      </c>
      <c r="AX294">
        <f t="shared" si="310"/>
        <v>0</v>
      </c>
      <c r="AY294">
        <v>0</v>
      </c>
      <c r="AZ294">
        <f t="shared" si="311"/>
        <v>0</v>
      </c>
      <c r="BA294">
        <v>0</v>
      </c>
      <c r="BB294">
        <f t="shared" si="312"/>
        <v>0</v>
      </c>
      <c r="BC294">
        <v>0</v>
      </c>
      <c r="BD294">
        <f t="shared" si="313"/>
        <v>0</v>
      </c>
      <c r="BE294">
        <v>0</v>
      </c>
      <c r="BF294">
        <f t="shared" si="314"/>
        <v>0</v>
      </c>
      <c r="BG294">
        <v>0</v>
      </c>
      <c r="BH294">
        <f t="shared" si="315"/>
        <v>0</v>
      </c>
      <c r="BI294">
        <v>0</v>
      </c>
      <c r="BJ294">
        <f t="shared" si="316"/>
        <v>0</v>
      </c>
      <c r="BK294">
        <v>0</v>
      </c>
      <c r="BL294">
        <f t="shared" si="317"/>
        <v>0</v>
      </c>
      <c r="BM294">
        <v>0</v>
      </c>
      <c r="BN294">
        <f t="shared" si="318"/>
        <v>0</v>
      </c>
      <c r="BO294">
        <v>0</v>
      </c>
      <c r="BP294">
        <f t="shared" si="319"/>
        <v>0</v>
      </c>
      <c r="BQ294">
        <v>0</v>
      </c>
      <c r="BR294">
        <f t="shared" si="320"/>
        <v>0</v>
      </c>
      <c r="BS294">
        <v>0</v>
      </c>
      <c r="BT294">
        <f t="shared" si="321"/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f t="shared" si="239"/>
        <v>78.599999999999994</v>
      </c>
      <c r="DD294">
        <f t="shared" si="270"/>
        <v>0.85812444071452754</v>
      </c>
      <c r="DE294">
        <v>21.4</v>
      </c>
      <c r="DF294">
        <f t="shared" si="271"/>
        <v>0.14187555928547244</v>
      </c>
      <c r="DG294">
        <v>0</v>
      </c>
      <c r="DH294">
        <f t="shared" si="272"/>
        <v>0</v>
      </c>
      <c r="DI294">
        <v>0</v>
      </c>
      <c r="DJ294">
        <f t="shared" si="273"/>
        <v>0</v>
      </c>
      <c r="DK294">
        <v>0</v>
      </c>
      <c r="DL294">
        <f t="shared" si="274"/>
        <v>0</v>
      </c>
      <c r="DM294">
        <v>0</v>
      </c>
      <c r="DN294">
        <f t="shared" si="275"/>
        <v>0</v>
      </c>
      <c r="DO294">
        <v>0</v>
      </c>
      <c r="DP294">
        <f t="shared" si="276"/>
        <v>0</v>
      </c>
      <c r="DQ294">
        <v>0</v>
      </c>
      <c r="DR294">
        <f t="shared" si="277"/>
        <v>0</v>
      </c>
      <c r="DS294">
        <v>0</v>
      </c>
      <c r="DT294">
        <f t="shared" si="278"/>
        <v>0</v>
      </c>
      <c r="DU294">
        <v>0</v>
      </c>
      <c r="DV294">
        <f t="shared" si="279"/>
        <v>0</v>
      </c>
      <c r="DW294">
        <v>0</v>
      </c>
      <c r="DX294">
        <f t="shared" si="280"/>
        <v>0</v>
      </c>
      <c r="DY294">
        <v>0</v>
      </c>
      <c r="DZ294">
        <f t="shared" si="281"/>
        <v>0</v>
      </c>
      <c r="EA294">
        <v>0</v>
      </c>
      <c r="EB294">
        <f t="shared" si="282"/>
        <v>0</v>
      </c>
      <c r="EC294">
        <v>0</v>
      </c>
      <c r="ED294">
        <f t="shared" si="283"/>
        <v>0</v>
      </c>
      <c r="EE294">
        <v>0</v>
      </c>
      <c r="EF294">
        <f t="shared" si="284"/>
        <v>0</v>
      </c>
      <c r="EG294">
        <v>0</v>
      </c>
      <c r="EH294">
        <f t="shared" si="285"/>
        <v>0</v>
      </c>
      <c r="EI294">
        <v>0</v>
      </c>
      <c r="EJ294">
        <f t="shared" si="286"/>
        <v>0</v>
      </c>
      <c r="EK294">
        <v>0</v>
      </c>
      <c r="EL294">
        <f t="shared" si="287"/>
        <v>0</v>
      </c>
      <c r="EM294">
        <v>0</v>
      </c>
      <c r="EN294">
        <f t="shared" si="288"/>
        <v>0</v>
      </c>
      <c r="EO294">
        <v>0</v>
      </c>
      <c r="EP294">
        <f t="shared" si="289"/>
        <v>0</v>
      </c>
      <c r="EQ294">
        <v>0</v>
      </c>
      <c r="ER294">
        <f t="shared" si="290"/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 t="s">
        <v>645</v>
      </c>
    </row>
    <row r="295" spans="1:162" ht="15.75" x14ac:dyDescent="0.5">
      <c r="A295">
        <v>294</v>
      </c>
      <c r="B295" t="s">
        <v>53</v>
      </c>
      <c r="C295" t="s">
        <v>46</v>
      </c>
      <c r="D295">
        <v>6061</v>
      </c>
      <c r="F295" s="2">
        <v>2</v>
      </c>
      <c r="G295">
        <v>288.3</v>
      </c>
      <c r="H295">
        <v>578</v>
      </c>
      <c r="I295">
        <v>298</v>
      </c>
      <c r="J295" s="2">
        <f t="shared" si="291"/>
        <v>0.51557093425605538</v>
      </c>
      <c r="K295">
        <f>5*10^-3</f>
        <v>5.0000000000000001E-3</v>
      </c>
      <c r="L295" t="s">
        <v>64</v>
      </c>
      <c r="M295">
        <v>0.13</v>
      </c>
      <c r="N295">
        <f t="shared" si="292"/>
        <v>5.5268668448230258E-4</v>
      </c>
      <c r="O295">
        <v>0</v>
      </c>
      <c r="P295">
        <f t="shared" si="293"/>
        <v>0</v>
      </c>
      <c r="Q295">
        <v>0</v>
      </c>
      <c r="R295">
        <f t="shared" si="294"/>
        <v>0</v>
      </c>
      <c r="S295">
        <v>0</v>
      </c>
      <c r="T295">
        <f t="shared" si="295"/>
        <v>0</v>
      </c>
      <c r="U295">
        <v>0</v>
      </c>
      <c r="V295">
        <f t="shared" si="296"/>
        <v>0</v>
      </c>
      <c r="W295">
        <v>97.9</v>
      </c>
      <c r="X295">
        <f t="shared" si="297"/>
        <v>0.98024000225272812</v>
      </c>
      <c r="Y295">
        <v>1.1000000000000001</v>
      </c>
      <c r="Z295">
        <f t="shared" si="298"/>
        <v>1.2227028581432643E-2</v>
      </c>
      <c r="AA295">
        <v>0</v>
      </c>
      <c r="AB295">
        <f t="shared" si="299"/>
        <v>0</v>
      </c>
      <c r="AC295" s="13">
        <v>0.15</v>
      </c>
      <c r="AD295">
        <f t="shared" si="300"/>
        <v>7.25656068350842E-4</v>
      </c>
      <c r="AE295">
        <v>0</v>
      </c>
      <c r="AF295">
        <f t="shared" si="301"/>
        <v>0</v>
      </c>
      <c r="AG295">
        <v>0</v>
      </c>
      <c r="AH295">
        <f t="shared" si="302"/>
        <v>0</v>
      </c>
      <c r="AI295">
        <v>0</v>
      </c>
      <c r="AJ295">
        <f t="shared" si="303"/>
        <v>0</v>
      </c>
      <c r="AK295">
        <v>0.57999999999999996</v>
      </c>
      <c r="AL295">
        <f t="shared" si="304"/>
        <v>5.5791713682601593E-3</v>
      </c>
      <c r="AM295">
        <v>0.13</v>
      </c>
      <c r="AN295">
        <f t="shared" si="305"/>
        <v>6.7545504474590212E-4</v>
      </c>
      <c r="AO295">
        <v>0</v>
      </c>
      <c r="AP295">
        <f t="shared" si="306"/>
        <v>0</v>
      </c>
      <c r="AQ295">
        <v>0</v>
      </c>
      <c r="AR295">
        <f t="shared" si="307"/>
        <v>0</v>
      </c>
      <c r="AS295">
        <v>0</v>
      </c>
      <c r="AT295">
        <f t="shared" si="308"/>
        <v>0</v>
      </c>
      <c r="AU295">
        <v>0</v>
      </c>
      <c r="AV295">
        <f t="shared" si="309"/>
        <v>0</v>
      </c>
      <c r="AW295">
        <v>0</v>
      </c>
      <c r="AX295">
        <f t="shared" si="310"/>
        <v>0</v>
      </c>
      <c r="AY295">
        <v>0</v>
      </c>
      <c r="AZ295">
        <f t="shared" si="311"/>
        <v>0</v>
      </c>
      <c r="BA295">
        <v>0</v>
      </c>
      <c r="BB295">
        <f t="shared" si="312"/>
        <v>0</v>
      </c>
      <c r="BC295">
        <v>0</v>
      </c>
      <c r="BD295">
        <f t="shared" si="313"/>
        <v>0</v>
      </c>
      <c r="BE295">
        <v>0</v>
      </c>
      <c r="BF295">
        <f t="shared" si="314"/>
        <v>0</v>
      </c>
      <c r="BG295">
        <v>0</v>
      </c>
      <c r="BH295">
        <f t="shared" si="315"/>
        <v>0</v>
      </c>
      <c r="BI295">
        <v>0</v>
      </c>
      <c r="BJ295">
        <f t="shared" si="316"/>
        <v>0</v>
      </c>
      <c r="BK295">
        <v>0</v>
      </c>
      <c r="BL295">
        <f t="shared" si="317"/>
        <v>0</v>
      </c>
      <c r="BM295">
        <v>0</v>
      </c>
      <c r="BN295">
        <f t="shared" si="318"/>
        <v>0</v>
      </c>
      <c r="BO295">
        <v>0</v>
      </c>
      <c r="BP295">
        <f t="shared" si="319"/>
        <v>0</v>
      </c>
      <c r="BQ295">
        <v>0</v>
      </c>
      <c r="BR295">
        <f t="shared" si="320"/>
        <v>0</v>
      </c>
      <c r="BS295">
        <v>0</v>
      </c>
      <c r="BT295">
        <f t="shared" si="321"/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f t="shared" si="239"/>
        <v>78.599999999999994</v>
      </c>
      <c r="DD295">
        <f t="shared" si="270"/>
        <v>0.85812444071452754</v>
      </c>
      <c r="DE295">
        <v>21.4</v>
      </c>
      <c r="DF295">
        <f t="shared" si="271"/>
        <v>0.14187555928547244</v>
      </c>
      <c r="DG295">
        <v>0</v>
      </c>
      <c r="DH295">
        <f t="shared" si="272"/>
        <v>0</v>
      </c>
      <c r="DI295">
        <v>0</v>
      </c>
      <c r="DJ295">
        <f t="shared" si="273"/>
        <v>0</v>
      </c>
      <c r="DK295">
        <v>0</v>
      </c>
      <c r="DL295">
        <f t="shared" si="274"/>
        <v>0</v>
      </c>
      <c r="DM295">
        <v>0</v>
      </c>
      <c r="DN295">
        <f t="shared" si="275"/>
        <v>0</v>
      </c>
      <c r="DO295">
        <v>0</v>
      </c>
      <c r="DP295">
        <f t="shared" si="276"/>
        <v>0</v>
      </c>
      <c r="DQ295">
        <v>0</v>
      </c>
      <c r="DR295">
        <f t="shared" si="277"/>
        <v>0</v>
      </c>
      <c r="DS295">
        <v>0</v>
      </c>
      <c r="DT295">
        <f t="shared" si="278"/>
        <v>0</v>
      </c>
      <c r="DU295">
        <v>0</v>
      </c>
      <c r="DV295">
        <f t="shared" si="279"/>
        <v>0</v>
      </c>
      <c r="DW295">
        <v>0</v>
      </c>
      <c r="DX295">
        <f t="shared" si="280"/>
        <v>0</v>
      </c>
      <c r="DY295">
        <v>0</v>
      </c>
      <c r="DZ295">
        <f t="shared" si="281"/>
        <v>0</v>
      </c>
      <c r="EA295">
        <v>0</v>
      </c>
      <c r="EB295">
        <f t="shared" si="282"/>
        <v>0</v>
      </c>
      <c r="EC295">
        <v>0</v>
      </c>
      <c r="ED295">
        <f t="shared" si="283"/>
        <v>0</v>
      </c>
      <c r="EE295">
        <v>0</v>
      </c>
      <c r="EF295">
        <f t="shared" si="284"/>
        <v>0</v>
      </c>
      <c r="EG295">
        <v>0</v>
      </c>
      <c r="EH295">
        <f t="shared" si="285"/>
        <v>0</v>
      </c>
      <c r="EI295">
        <v>0</v>
      </c>
      <c r="EJ295">
        <f t="shared" si="286"/>
        <v>0</v>
      </c>
      <c r="EK295">
        <v>0</v>
      </c>
      <c r="EL295">
        <f t="shared" si="287"/>
        <v>0</v>
      </c>
      <c r="EM295">
        <v>0</v>
      </c>
      <c r="EN295">
        <f t="shared" si="288"/>
        <v>0</v>
      </c>
      <c r="EO295">
        <v>0</v>
      </c>
      <c r="EP295">
        <f t="shared" si="289"/>
        <v>0</v>
      </c>
      <c r="EQ295">
        <v>0</v>
      </c>
      <c r="ER295">
        <f t="shared" si="290"/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 t="s">
        <v>645</v>
      </c>
    </row>
    <row r="296" spans="1:162" ht="15.75" x14ac:dyDescent="0.5">
      <c r="A296">
        <v>295</v>
      </c>
      <c r="B296" t="s">
        <v>53</v>
      </c>
      <c r="C296" t="s">
        <v>46</v>
      </c>
      <c r="D296">
        <v>6061</v>
      </c>
      <c r="F296" s="2">
        <v>2</v>
      </c>
      <c r="G296">
        <v>288.3</v>
      </c>
      <c r="H296">
        <v>578</v>
      </c>
      <c r="I296">
        <v>298</v>
      </c>
      <c r="J296" s="2">
        <f t="shared" si="291"/>
        <v>0.51557093425605538</v>
      </c>
      <c r="K296">
        <v>5.0000000000000001E-4</v>
      </c>
      <c r="L296" t="s">
        <v>64</v>
      </c>
      <c r="M296">
        <v>0.13</v>
      </c>
      <c r="N296">
        <f t="shared" si="292"/>
        <v>5.5268668448230258E-4</v>
      </c>
      <c r="O296">
        <v>0</v>
      </c>
      <c r="P296">
        <f t="shared" si="293"/>
        <v>0</v>
      </c>
      <c r="Q296">
        <v>0</v>
      </c>
      <c r="R296">
        <f t="shared" si="294"/>
        <v>0</v>
      </c>
      <c r="S296">
        <v>0</v>
      </c>
      <c r="T296">
        <f t="shared" si="295"/>
        <v>0</v>
      </c>
      <c r="U296">
        <v>0</v>
      </c>
      <c r="V296">
        <f t="shared" si="296"/>
        <v>0</v>
      </c>
      <c r="W296">
        <v>97.9</v>
      </c>
      <c r="X296">
        <f t="shared" si="297"/>
        <v>0.98024000225272812</v>
      </c>
      <c r="Y296">
        <v>1.1000000000000001</v>
      </c>
      <c r="Z296">
        <f t="shared" si="298"/>
        <v>1.2227028581432643E-2</v>
      </c>
      <c r="AA296">
        <v>0</v>
      </c>
      <c r="AB296">
        <f t="shared" si="299"/>
        <v>0</v>
      </c>
      <c r="AC296" s="13">
        <v>0.15</v>
      </c>
      <c r="AD296">
        <f t="shared" si="300"/>
        <v>7.25656068350842E-4</v>
      </c>
      <c r="AE296">
        <v>0</v>
      </c>
      <c r="AF296">
        <f t="shared" si="301"/>
        <v>0</v>
      </c>
      <c r="AG296">
        <v>0</v>
      </c>
      <c r="AH296">
        <f t="shared" si="302"/>
        <v>0</v>
      </c>
      <c r="AI296">
        <v>0</v>
      </c>
      <c r="AJ296">
        <f t="shared" si="303"/>
        <v>0</v>
      </c>
      <c r="AK296">
        <v>0.57999999999999996</v>
      </c>
      <c r="AL296">
        <f t="shared" si="304"/>
        <v>5.5791713682601593E-3</v>
      </c>
      <c r="AM296">
        <v>0.13</v>
      </c>
      <c r="AN296">
        <f t="shared" si="305"/>
        <v>6.7545504474590212E-4</v>
      </c>
      <c r="AO296">
        <v>0</v>
      </c>
      <c r="AP296">
        <f t="shared" si="306"/>
        <v>0</v>
      </c>
      <c r="AQ296">
        <v>0</v>
      </c>
      <c r="AR296">
        <f t="shared" si="307"/>
        <v>0</v>
      </c>
      <c r="AS296">
        <v>0</v>
      </c>
      <c r="AT296">
        <f t="shared" si="308"/>
        <v>0</v>
      </c>
      <c r="AU296">
        <v>0</v>
      </c>
      <c r="AV296">
        <f t="shared" si="309"/>
        <v>0</v>
      </c>
      <c r="AW296">
        <v>0</v>
      </c>
      <c r="AX296">
        <f t="shared" si="310"/>
        <v>0</v>
      </c>
      <c r="AY296">
        <v>0</v>
      </c>
      <c r="AZ296">
        <f t="shared" si="311"/>
        <v>0</v>
      </c>
      <c r="BA296">
        <v>0</v>
      </c>
      <c r="BB296">
        <f t="shared" si="312"/>
        <v>0</v>
      </c>
      <c r="BC296">
        <v>0</v>
      </c>
      <c r="BD296">
        <f t="shared" si="313"/>
        <v>0</v>
      </c>
      <c r="BE296">
        <v>0</v>
      </c>
      <c r="BF296">
        <f t="shared" si="314"/>
        <v>0</v>
      </c>
      <c r="BG296">
        <v>0</v>
      </c>
      <c r="BH296">
        <f t="shared" si="315"/>
        <v>0</v>
      </c>
      <c r="BI296">
        <v>0</v>
      </c>
      <c r="BJ296">
        <f t="shared" si="316"/>
        <v>0</v>
      </c>
      <c r="BK296">
        <v>0</v>
      </c>
      <c r="BL296">
        <f t="shared" si="317"/>
        <v>0</v>
      </c>
      <c r="BM296">
        <v>0</v>
      </c>
      <c r="BN296">
        <f t="shared" si="318"/>
        <v>0</v>
      </c>
      <c r="BO296">
        <v>0</v>
      </c>
      <c r="BP296">
        <f t="shared" si="319"/>
        <v>0</v>
      </c>
      <c r="BQ296">
        <v>0</v>
      </c>
      <c r="BR296">
        <f t="shared" si="320"/>
        <v>0</v>
      </c>
      <c r="BS296">
        <v>0</v>
      </c>
      <c r="BT296">
        <f t="shared" si="321"/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f t="shared" si="239"/>
        <v>78.599999999999994</v>
      </c>
      <c r="DD296">
        <f t="shared" si="270"/>
        <v>0.85812444071452754</v>
      </c>
      <c r="DE296">
        <v>21.4</v>
      </c>
      <c r="DF296">
        <f t="shared" si="271"/>
        <v>0.14187555928547244</v>
      </c>
      <c r="DG296">
        <v>0</v>
      </c>
      <c r="DH296">
        <f t="shared" si="272"/>
        <v>0</v>
      </c>
      <c r="DI296">
        <v>0</v>
      </c>
      <c r="DJ296">
        <f t="shared" si="273"/>
        <v>0</v>
      </c>
      <c r="DK296">
        <v>0</v>
      </c>
      <c r="DL296">
        <f t="shared" si="274"/>
        <v>0</v>
      </c>
      <c r="DM296">
        <v>0</v>
      </c>
      <c r="DN296">
        <f t="shared" si="275"/>
        <v>0</v>
      </c>
      <c r="DO296">
        <v>0</v>
      </c>
      <c r="DP296">
        <f t="shared" si="276"/>
        <v>0</v>
      </c>
      <c r="DQ296">
        <v>0</v>
      </c>
      <c r="DR296">
        <f t="shared" si="277"/>
        <v>0</v>
      </c>
      <c r="DS296">
        <v>0</v>
      </c>
      <c r="DT296">
        <f t="shared" si="278"/>
        <v>0</v>
      </c>
      <c r="DU296">
        <v>0</v>
      </c>
      <c r="DV296">
        <f t="shared" si="279"/>
        <v>0</v>
      </c>
      <c r="DW296">
        <v>0</v>
      </c>
      <c r="DX296">
        <f t="shared" si="280"/>
        <v>0</v>
      </c>
      <c r="DY296">
        <v>0</v>
      </c>
      <c r="DZ296">
        <f t="shared" si="281"/>
        <v>0</v>
      </c>
      <c r="EA296">
        <v>0</v>
      </c>
      <c r="EB296">
        <f t="shared" si="282"/>
        <v>0</v>
      </c>
      <c r="EC296">
        <v>0</v>
      </c>
      <c r="ED296">
        <f t="shared" si="283"/>
        <v>0</v>
      </c>
      <c r="EE296">
        <v>0</v>
      </c>
      <c r="EF296">
        <f t="shared" si="284"/>
        <v>0</v>
      </c>
      <c r="EG296">
        <v>0</v>
      </c>
      <c r="EH296">
        <f t="shared" si="285"/>
        <v>0</v>
      </c>
      <c r="EI296">
        <v>0</v>
      </c>
      <c r="EJ296">
        <f t="shared" si="286"/>
        <v>0</v>
      </c>
      <c r="EK296">
        <v>0</v>
      </c>
      <c r="EL296">
        <f t="shared" si="287"/>
        <v>0</v>
      </c>
      <c r="EM296">
        <v>0</v>
      </c>
      <c r="EN296">
        <f t="shared" si="288"/>
        <v>0</v>
      </c>
      <c r="EO296">
        <v>0</v>
      </c>
      <c r="EP296">
        <f t="shared" si="289"/>
        <v>0</v>
      </c>
      <c r="EQ296">
        <v>0</v>
      </c>
      <c r="ER296">
        <f t="shared" si="290"/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 t="s">
        <v>645</v>
      </c>
    </row>
    <row r="297" spans="1:162" x14ac:dyDescent="0.45">
      <c r="A297">
        <v>296</v>
      </c>
      <c r="B297" t="s">
        <v>420</v>
      </c>
      <c r="C297" t="s">
        <v>416</v>
      </c>
      <c r="D297" t="s">
        <v>609</v>
      </c>
      <c r="F297" s="2">
        <v>3</v>
      </c>
      <c r="G297">
        <f>97.8+273</f>
        <v>370.8</v>
      </c>
      <c r="H297">
        <v>1773</v>
      </c>
      <c r="I297">
        <v>573</v>
      </c>
      <c r="J297" s="2">
        <f t="shared" si="291"/>
        <v>0.32318104906937395</v>
      </c>
      <c r="K297">
        <f>(2.5*10^-7)/0.014</f>
        <v>1.7857142857142855E-5</v>
      </c>
      <c r="L297" t="s">
        <v>373</v>
      </c>
      <c r="M297">
        <v>0</v>
      </c>
      <c r="N297">
        <f t="shared" si="292"/>
        <v>0</v>
      </c>
      <c r="O297">
        <v>0</v>
      </c>
      <c r="P297">
        <f t="shared" si="293"/>
        <v>0</v>
      </c>
      <c r="Q297">
        <v>0.12</v>
      </c>
      <c r="R297">
        <f t="shared" si="294"/>
        <v>1.1318355517839791E-3</v>
      </c>
      <c r="S297">
        <v>0.4</v>
      </c>
      <c r="T297">
        <f t="shared" si="295"/>
        <v>4.0306816638803616E-3</v>
      </c>
      <c r="U297">
        <v>0</v>
      </c>
      <c r="V297">
        <f t="shared" si="296"/>
        <v>0</v>
      </c>
      <c r="W297">
        <v>0</v>
      </c>
      <c r="X297">
        <f t="shared" si="297"/>
        <v>0</v>
      </c>
      <c r="Y297">
        <v>0</v>
      </c>
      <c r="Z297">
        <f t="shared" si="298"/>
        <v>0</v>
      </c>
      <c r="AA297">
        <v>0</v>
      </c>
      <c r="AB297">
        <f t="shared" si="299"/>
        <v>0</v>
      </c>
      <c r="AC297">
        <f>100-8.9-0.89-0.2-0.4-0.24-0.12-0.1-0.08</f>
        <v>89.07</v>
      </c>
      <c r="AD297">
        <f t="shared" si="300"/>
        <v>0.88295487843677134</v>
      </c>
      <c r="AE297">
        <v>0.1</v>
      </c>
      <c r="AF297">
        <f t="shared" si="301"/>
        <v>4.6094419077905777E-3</v>
      </c>
      <c r="AG297">
        <v>0</v>
      </c>
      <c r="AH297">
        <f t="shared" si="302"/>
        <v>0</v>
      </c>
      <c r="AI297">
        <v>0</v>
      </c>
      <c r="AJ297">
        <f t="shared" si="303"/>
        <v>0</v>
      </c>
      <c r="AK297">
        <v>0.24</v>
      </c>
      <c r="AL297">
        <f t="shared" si="304"/>
        <v>4.7306458332646946E-3</v>
      </c>
      <c r="AM297">
        <v>8.9</v>
      </c>
      <c r="AN297">
        <f t="shared" si="305"/>
        <v>9.4756844471379012E-2</v>
      </c>
      <c r="AO297">
        <v>0.89</v>
      </c>
      <c r="AP297">
        <f t="shared" si="306"/>
        <v>5.1354871386473525E-3</v>
      </c>
      <c r="AQ297">
        <v>0</v>
      </c>
      <c r="AR297">
        <f t="shared" si="307"/>
        <v>0</v>
      </c>
      <c r="AS297">
        <v>0</v>
      </c>
      <c r="AT297">
        <f t="shared" si="308"/>
        <v>0</v>
      </c>
      <c r="AU297">
        <v>0</v>
      </c>
      <c r="AV297">
        <f t="shared" si="309"/>
        <v>0</v>
      </c>
      <c r="AW297">
        <v>0</v>
      </c>
      <c r="AX297">
        <f t="shared" si="310"/>
        <v>0</v>
      </c>
      <c r="AY297">
        <v>0.08</v>
      </c>
      <c r="AZ297">
        <f t="shared" si="311"/>
        <v>4.7667116403026438E-4</v>
      </c>
      <c r="BA297">
        <v>0.2</v>
      </c>
      <c r="BB297">
        <f t="shared" si="312"/>
        <v>2.1735138324524865E-3</v>
      </c>
      <c r="BC297">
        <v>0</v>
      </c>
      <c r="BD297">
        <f t="shared" si="313"/>
        <v>0</v>
      </c>
      <c r="BE297">
        <v>0</v>
      </c>
      <c r="BF297">
        <f t="shared" si="314"/>
        <v>0</v>
      </c>
      <c r="BG297">
        <v>0</v>
      </c>
      <c r="BH297">
        <f t="shared" si="315"/>
        <v>0</v>
      </c>
      <c r="BI297">
        <v>0</v>
      </c>
      <c r="BJ297">
        <f t="shared" si="316"/>
        <v>0</v>
      </c>
      <c r="BK297">
        <v>0</v>
      </c>
      <c r="BL297">
        <f t="shared" si="317"/>
        <v>0</v>
      </c>
      <c r="BM297">
        <v>0</v>
      </c>
      <c r="BN297">
        <f t="shared" si="318"/>
        <v>0</v>
      </c>
      <c r="BO297">
        <v>0</v>
      </c>
      <c r="BP297">
        <f t="shared" si="319"/>
        <v>0</v>
      </c>
      <c r="BQ297">
        <v>0</v>
      </c>
      <c r="BR297">
        <f t="shared" si="320"/>
        <v>0</v>
      </c>
      <c r="BS297">
        <v>0</v>
      </c>
      <c r="BT297">
        <f t="shared" si="321"/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f t="shared" si="270"/>
        <v>0</v>
      </c>
      <c r="DE297">
        <v>0</v>
      </c>
      <c r="DF297">
        <f t="shared" si="271"/>
        <v>0</v>
      </c>
      <c r="DG297">
        <v>0</v>
      </c>
      <c r="DH297">
        <f t="shared" si="272"/>
        <v>0</v>
      </c>
      <c r="DI297">
        <v>0</v>
      </c>
      <c r="DJ297">
        <f t="shared" si="273"/>
        <v>0</v>
      </c>
      <c r="DK297">
        <v>0</v>
      </c>
      <c r="DL297">
        <f t="shared" si="274"/>
        <v>0</v>
      </c>
      <c r="DM297">
        <v>0</v>
      </c>
      <c r="DN297">
        <f t="shared" si="275"/>
        <v>0</v>
      </c>
      <c r="DO297">
        <v>0</v>
      </c>
      <c r="DP297">
        <f t="shared" si="276"/>
        <v>0</v>
      </c>
      <c r="DQ297">
        <v>0</v>
      </c>
      <c r="DR297">
        <f t="shared" si="277"/>
        <v>0</v>
      </c>
      <c r="DS297">
        <v>0</v>
      </c>
      <c r="DT297">
        <f t="shared" si="278"/>
        <v>0</v>
      </c>
      <c r="DU297">
        <v>100</v>
      </c>
      <c r="DV297">
        <f t="shared" si="279"/>
        <v>1</v>
      </c>
      <c r="DW297">
        <v>0</v>
      </c>
      <c r="DX297">
        <f t="shared" si="280"/>
        <v>0</v>
      </c>
      <c r="DY297">
        <v>0</v>
      </c>
      <c r="DZ297">
        <f t="shared" si="281"/>
        <v>0</v>
      </c>
      <c r="EA297">
        <v>0</v>
      </c>
      <c r="EB297">
        <f t="shared" si="282"/>
        <v>0</v>
      </c>
      <c r="EC297">
        <v>0</v>
      </c>
      <c r="ED297">
        <f t="shared" si="283"/>
        <v>0</v>
      </c>
      <c r="EE297">
        <v>0</v>
      </c>
      <c r="EF297">
        <f t="shared" si="284"/>
        <v>0</v>
      </c>
      <c r="EG297">
        <v>0</v>
      </c>
      <c r="EH297">
        <f t="shared" si="285"/>
        <v>0</v>
      </c>
      <c r="EI297">
        <v>0</v>
      </c>
      <c r="EJ297">
        <f t="shared" si="286"/>
        <v>0</v>
      </c>
      <c r="EK297">
        <v>0</v>
      </c>
      <c r="EL297">
        <f t="shared" si="287"/>
        <v>0</v>
      </c>
      <c r="EM297">
        <v>0</v>
      </c>
      <c r="EN297">
        <f t="shared" si="288"/>
        <v>0</v>
      </c>
      <c r="EO297">
        <v>0</v>
      </c>
      <c r="EP297">
        <f t="shared" si="289"/>
        <v>0</v>
      </c>
      <c r="EQ297">
        <v>0</v>
      </c>
      <c r="ER297">
        <f t="shared" si="290"/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 s="3" t="s">
        <v>670</v>
      </c>
    </row>
    <row r="298" spans="1:162" x14ac:dyDescent="0.45">
      <c r="A298">
        <v>297</v>
      </c>
      <c r="B298" t="s">
        <v>420</v>
      </c>
      <c r="C298" t="s">
        <v>671</v>
      </c>
      <c r="D298" t="s">
        <v>609</v>
      </c>
      <c r="E298" t="s">
        <v>672</v>
      </c>
      <c r="F298" s="2">
        <v>0</v>
      </c>
      <c r="G298">
        <f t="shared" ref="G298:G303" si="322">124+273</f>
        <v>397</v>
      </c>
      <c r="H298">
        <v>1773</v>
      </c>
      <c r="I298">
        <f>150+273</f>
        <v>423</v>
      </c>
      <c r="J298" s="2">
        <f t="shared" si="291"/>
        <v>0.23857868020304568</v>
      </c>
      <c r="K298">
        <f t="shared" ref="K298:K303" si="323">1*10^-5</f>
        <v>1.0000000000000001E-5</v>
      </c>
      <c r="L298" t="s">
        <v>373</v>
      </c>
      <c r="M298">
        <v>4.5999999999999999E-2</v>
      </c>
      <c r="N298">
        <f t="shared" si="292"/>
        <v>4.002572036866009E-4</v>
      </c>
      <c r="O298">
        <v>0</v>
      </c>
      <c r="P298">
        <f t="shared" si="293"/>
        <v>0</v>
      </c>
      <c r="Q298">
        <v>0.23</v>
      </c>
      <c r="R298">
        <f t="shared" si="294"/>
        <v>2.1667465392589918E-3</v>
      </c>
      <c r="S298">
        <v>0.43</v>
      </c>
      <c r="T298">
        <f t="shared" si="295"/>
        <v>4.3277797873933618E-3</v>
      </c>
      <c r="U298">
        <v>0</v>
      </c>
      <c r="V298">
        <f t="shared" si="296"/>
        <v>0</v>
      </c>
      <c r="W298">
        <v>0</v>
      </c>
      <c r="X298">
        <f t="shared" si="297"/>
        <v>0</v>
      </c>
      <c r="Y298">
        <v>0</v>
      </c>
      <c r="Z298">
        <f t="shared" si="298"/>
        <v>0</v>
      </c>
      <c r="AA298">
        <v>0</v>
      </c>
      <c r="AB298">
        <f t="shared" si="299"/>
        <v>0</v>
      </c>
      <c r="AC298">
        <f t="shared" ref="AC298:AC303" si="324">100-8.63-0.23-0.95-0.43-0.003-0.21-0.09-0.046-0.1-0.31-0.02-0.006-0.03</f>
        <v>88.944999999999993</v>
      </c>
      <c r="AD298">
        <f t="shared" si="300"/>
        <v>0.8806569926435035</v>
      </c>
      <c r="AE298">
        <v>0.1</v>
      </c>
      <c r="AF298">
        <f t="shared" si="301"/>
        <v>4.6039069372386674E-3</v>
      </c>
      <c r="AG298">
        <v>0.02</v>
      </c>
      <c r="AH298">
        <f t="shared" si="302"/>
        <v>3.5707408664020925E-4</v>
      </c>
      <c r="AI298">
        <v>6.0000000000000001E-3</v>
      </c>
      <c r="AJ298">
        <f t="shared" si="303"/>
        <v>1.0346084135764309E-4</v>
      </c>
      <c r="AK298">
        <v>0.31</v>
      </c>
      <c r="AL298">
        <f t="shared" si="304"/>
        <v>6.1030802079483299E-3</v>
      </c>
      <c r="AM298">
        <v>8.6300000000000008</v>
      </c>
      <c r="AN298">
        <f t="shared" si="305"/>
        <v>9.1771867426426221E-2</v>
      </c>
      <c r="AO298">
        <v>0.95</v>
      </c>
      <c r="AP298">
        <f t="shared" si="306"/>
        <v>5.4751173859104198E-3</v>
      </c>
      <c r="AQ298">
        <v>3.0000000000000001E-3</v>
      </c>
      <c r="AR298">
        <f t="shared" si="307"/>
        <v>3.4654097175237472E-5</v>
      </c>
      <c r="AS298">
        <v>0</v>
      </c>
      <c r="AT298">
        <f t="shared" si="308"/>
        <v>0</v>
      </c>
      <c r="AU298">
        <v>0</v>
      </c>
      <c r="AV298">
        <f t="shared" si="309"/>
        <v>0</v>
      </c>
      <c r="AW298">
        <v>0.03</v>
      </c>
      <c r="AX298">
        <f t="shared" si="310"/>
        <v>1.1840026191913572E-3</v>
      </c>
      <c r="AY298">
        <v>0.09</v>
      </c>
      <c r="AZ298">
        <f t="shared" si="311"/>
        <v>5.3561112996031374E-4</v>
      </c>
      <c r="BA298">
        <v>0.21</v>
      </c>
      <c r="BB298">
        <f t="shared" si="312"/>
        <v>2.2794490943089207E-3</v>
      </c>
      <c r="BC298">
        <v>0</v>
      </c>
      <c r="BD298">
        <f t="shared" si="313"/>
        <v>0</v>
      </c>
      <c r="BE298">
        <v>0</v>
      </c>
      <c r="BF298">
        <f t="shared" si="314"/>
        <v>0</v>
      </c>
      <c r="BG298">
        <v>0</v>
      </c>
      <c r="BH298">
        <f t="shared" si="315"/>
        <v>0</v>
      </c>
      <c r="BI298">
        <v>0</v>
      </c>
      <c r="BJ298">
        <f t="shared" si="316"/>
        <v>0</v>
      </c>
      <c r="BK298">
        <v>0</v>
      </c>
      <c r="BL298">
        <f t="shared" si="317"/>
        <v>0</v>
      </c>
      <c r="BM298">
        <v>0</v>
      </c>
      <c r="BN298">
        <f t="shared" si="318"/>
        <v>0</v>
      </c>
      <c r="BO298">
        <v>0</v>
      </c>
      <c r="BP298">
        <f t="shared" si="319"/>
        <v>0</v>
      </c>
      <c r="BQ298">
        <v>0</v>
      </c>
      <c r="BR298">
        <f t="shared" si="320"/>
        <v>0</v>
      </c>
      <c r="BS298">
        <v>0</v>
      </c>
      <c r="BT298">
        <f t="shared" si="321"/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f t="shared" si="270"/>
        <v>0</v>
      </c>
      <c r="DE298">
        <v>0</v>
      </c>
      <c r="DF298">
        <f t="shared" si="271"/>
        <v>0</v>
      </c>
      <c r="DG298">
        <v>0</v>
      </c>
      <c r="DH298">
        <f t="shared" si="272"/>
        <v>0</v>
      </c>
      <c r="DI298">
        <v>0</v>
      </c>
      <c r="DJ298">
        <f t="shared" si="273"/>
        <v>0</v>
      </c>
      <c r="DK298">
        <v>44.8</v>
      </c>
      <c r="DL298">
        <f t="shared" si="274"/>
        <v>0.45011630912380463</v>
      </c>
      <c r="DM298">
        <v>0</v>
      </c>
      <c r="DN298">
        <f t="shared" si="275"/>
        <v>0</v>
      </c>
      <c r="DO298">
        <v>0</v>
      </c>
      <c r="DP298">
        <f t="shared" si="276"/>
        <v>0</v>
      </c>
      <c r="DQ298">
        <v>55.2</v>
      </c>
      <c r="DR298">
        <f t="shared" si="277"/>
        <v>0.54988369087619549</v>
      </c>
      <c r="DS298">
        <v>0</v>
      </c>
      <c r="DT298">
        <f t="shared" si="278"/>
        <v>0</v>
      </c>
      <c r="DU298">
        <v>0</v>
      </c>
      <c r="DV298">
        <f t="shared" si="279"/>
        <v>0</v>
      </c>
      <c r="DW298">
        <v>0</v>
      </c>
      <c r="DX298">
        <f t="shared" si="280"/>
        <v>0</v>
      </c>
      <c r="DY298">
        <v>0</v>
      </c>
      <c r="DZ298">
        <f t="shared" si="281"/>
        <v>0</v>
      </c>
      <c r="EA298">
        <v>0</v>
      </c>
      <c r="EB298">
        <f t="shared" si="282"/>
        <v>0</v>
      </c>
      <c r="EC298">
        <v>0</v>
      </c>
      <c r="ED298">
        <f t="shared" si="283"/>
        <v>0</v>
      </c>
      <c r="EE298">
        <v>0</v>
      </c>
      <c r="EF298">
        <f t="shared" si="284"/>
        <v>0</v>
      </c>
      <c r="EG298">
        <v>0</v>
      </c>
      <c r="EH298">
        <f t="shared" si="285"/>
        <v>0</v>
      </c>
      <c r="EI298">
        <v>0</v>
      </c>
      <c r="EJ298">
        <f t="shared" si="286"/>
        <v>0</v>
      </c>
      <c r="EK298">
        <v>0</v>
      </c>
      <c r="EL298">
        <f t="shared" si="287"/>
        <v>0</v>
      </c>
      <c r="EM298">
        <v>0</v>
      </c>
      <c r="EN298">
        <f t="shared" si="288"/>
        <v>0</v>
      </c>
      <c r="EO298">
        <v>0</v>
      </c>
      <c r="EP298">
        <f t="shared" si="289"/>
        <v>0</v>
      </c>
      <c r="EQ298">
        <v>0</v>
      </c>
      <c r="ER298">
        <f t="shared" si="290"/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 s="3" t="s">
        <v>673</v>
      </c>
    </row>
    <row r="299" spans="1:162" x14ac:dyDescent="0.45">
      <c r="A299">
        <v>298</v>
      </c>
      <c r="B299" t="s">
        <v>420</v>
      </c>
      <c r="C299" t="s">
        <v>671</v>
      </c>
      <c r="D299" t="s">
        <v>609</v>
      </c>
      <c r="E299" t="s">
        <v>674</v>
      </c>
      <c r="F299" s="2">
        <v>1</v>
      </c>
      <c r="G299">
        <f t="shared" si="322"/>
        <v>397</v>
      </c>
      <c r="H299">
        <v>1773</v>
      </c>
      <c r="I299">
        <f>150+273</f>
        <v>423</v>
      </c>
      <c r="J299" s="2">
        <f t="shared" si="291"/>
        <v>0.23857868020304568</v>
      </c>
      <c r="K299">
        <f t="shared" si="323"/>
        <v>1.0000000000000001E-5</v>
      </c>
      <c r="L299" t="s">
        <v>373</v>
      </c>
      <c r="M299">
        <v>4.5999999999999999E-2</v>
      </c>
      <c r="N299">
        <f t="shared" si="292"/>
        <v>4.002572036866009E-4</v>
      </c>
      <c r="O299">
        <v>0</v>
      </c>
      <c r="P299">
        <f t="shared" si="293"/>
        <v>0</v>
      </c>
      <c r="Q299">
        <v>0.23</v>
      </c>
      <c r="R299">
        <f t="shared" si="294"/>
        <v>2.1667465392589918E-3</v>
      </c>
      <c r="S299">
        <v>0.43</v>
      </c>
      <c r="T299">
        <f t="shared" si="295"/>
        <v>4.3277797873933618E-3</v>
      </c>
      <c r="U299">
        <v>0</v>
      </c>
      <c r="V299">
        <f t="shared" si="296"/>
        <v>0</v>
      </c>
      <c r="W299">
        <v>0</v>
      </c>
      <c r="X299">
        <f t="shared" si="297"/>
        <v>0</v>
      </c>
      <c r="Y299">
        <v>0</v>
      </c>
      <c r="Z299">
        <f t="shared" si="298"/>
        <v>0</v>
      </c>
      <c r="AA299">
        <v>0</v>
      </c>
      <c r="AB299">
        <f t="shared" si="299"/>
        <v>0</v>
      </c>
      <c r="AC299">
        <f t="shared" si="324"/>
        <v>88.944999999999993</v>
      </c>
      <c r="AD299">
        <f t="shared" si="300"/>
        <v>0.8806569926435035</v>
      </c>
      <c r="AE299">
        <v>0.1</v>
      </c>
      <c r="AF299">
        <f t="shared" si="301"/>
        <v>4.6039069372386674E-3</v>
      </c>
      <c r="AG299">
        <v>0.02</v>
      </c>
      <c r="AH299">
        <f t="shared" si="302"/>
        <v>3.5707408664020925E-4</v>
      </c>
      <c r="AI299">
        <v>6.0000000000000001E-3</v>
      </c>
      <c r="AJ299">
        <f t="shared" si="303"/>
        <v>1.0346084135764309E-4</v>
      </c>
      <c r="AK299">
        <v>0.31</v>
      </c>
      <c r="AL299">
        <f t="shared" si="304"/>
        <v>6.1030802079483299E-3</v>
      </c>
      <c r="AM299">
        <v>8.6300000000000008</v>
      </c>
      <c r="AN299">
        <f t="shared" si="305"/>
        <v>9.1771867426426221E-2</v>
      </c>
      <c r="AO299">
        <v>0.95</v>
      </c>
      <c r="AP299">
        <f t="shared" si="306"/>
        <v>5.4751173859104198E-3</v>
      </c>
      <c r="AQ299">
        <v>3.0000000000000001E-3</v>
      </c>
      <c r="AR299">
        <f t="shared" si="307"/>
        <v>3.4654097175237472E-5</v>
      </c>
      <c r="AS299">
        <v>0</v>
      </c>
      <c r="AT299">
        <f t="shared" si="308"/>
        <v>0</v>
      </c>
      <c r="AU299">
        <v>0</v>
      </c>
      <c r="AV299">
        <f t="shared" si="309"/>
        <v>0</v>
      </c>
      <c r="AW299">
        <v>0.03</v>
      </c>
      <c r="AX299">
        <f t="shared" si="310"/>
        <v>1.1840026191913572E-3</v>
      </c>
      <c r="AY299">
        <v>0.09</v>
      </c>
      <c r="AZ299">
        <f t="shared" si="311"/>
        <v>5.3561112996031374E-4</v>
      </c>
      <c r="BA299">
        <v>0.21</v>
      </c>
      <c r="BB299">
        <f t="shared" si="312"/>
        <v>2.2794490943089207E-3</v>
      </c>
      <c r="BC299">
        <v>0</v>
      </c>
      <c r="BD299">
        <f t="shared" si="313"/>
        <v>0</v>
      </c>
      <c r="BE299">
        <v>0</v>
      </c>
      <c r="BF299">
        <f t="shared" si="314"/>
        <v>0</v>
      </c>
      <c r="BG299">
        <v>0</v>
      </c>
      <c r="BH299">
        <f t="shared" si="315"/>
        <v>0</v>
      </c>
      <c r="BI299">
        <v>0</v>
      </c>
      <c r="BJ299">
        <f t="shared" si="316"/>
        <v>0</v>
      </c>
      <c r="BK299">
        <v>0</v>
      </c>
      <c r="BL299">
        <f t="shared" si="317"/>
        <v>0</v>
      </c>
      <c r="BM299">
        <v>0</v>
      </c>
      <c r="BN299">
        <f t="shared" si="318"/>
        <v>0</v>
      </c>
      <c r="BO299">
        <v>0</v>
      </c>
      <c r="BP299">
        <f t="shared" si="319"/>
        <v>0</v>
      </c>
      <c r="BQ299">
        <v>0</v>
      </c>
      <c r="BR299">
        <f t="shared" si="320"/>
        <v>0</v>
      </c>
      <c r="BS299">
        <v>0</v>
      </c>
      <c r="BT299">
        <f t="shared" si="321"/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f t="shared" si="270"/>
        <v>0</v>
      </c>
      <c r="DE299">
        <v>0</v>
      </c>
      <c r="DF299">
        <f t="shared" si="271"/>
        <v>0</v>
      </c>
      <c r="DG299">
        <v>0</v>
      </c>
      <c r="DH299">
        <f t="shared" si="272"/>
        <v>0</v>
      </c>
      <c r="DI299">
        <v>0</v>
      </c>
      <c r="DJ299">
        <f t="shared" si="273"/>
        <v>0</v>
      </c>
      <c r="DK299">
        <v>44.8</v>
      </c>
      <c r="DL299">
        <f t="shared" si="274"/>
        <v>0.45011630912380463</v>
      </c>
      <c r="DM299">
        <v>0</v>
      </c>
      <c r="DN299">
        <f t="shared" si="275"/>
        <v>0</v>
      </c>
      <c r="DO299">
        <v>0</v>
      </c>
      <c r="DP299">
        <f t="shared" si="276"/>
        <v>0</v>
      </c>
      <c r="DQ299">
        <v>55.2</v>
      </c>
      <c r="DR299">
        <f t="shared" si="277"/>
        <v>0.54988369087619549</v>
      </c>
      <c r="DS299">
        <v>0</v>
      </c>
      <c r="DT299">
        <f t="shared" si="278"/>
        <v>0</v>
      </c>
      <c r="DU299">
        <v>0</v>
      </c>
      <c r="DV299">
        <f t="shared" si="279"/>
        <v>0</v>
      </c>
      <c r="DW299">
        <v>0</v>
      </c>
      <c r="DX299">
        <f t="shared" si="280"/>
        <v>0</v>
      </c>
      <c r="DY299">
        <v>0</v>
      </c>
      <c r="DZ299">
        <f t="shared" si="281"/>
        <v>0</v>
      </c>
      <c r="EA299">
        <v>0</v>
      </c>
      <c r="EB299">
        <f t="shared" si="282"/>
        <v>0</v>
      </c>
      <c r="EC299">
        <v>0</v>
      </c>
      <c r="ED299">
        <f t="shared" si="283"/>
        <v>0</v>
      </c>
      <c r="EE299">
        <v>0</v>
      </c>
      <c r="EF299">
        <f t="shared" si="284"/>
        <v>0</v>
      </c>
      <c r="EG299">
        <v>0</v>
      </c>
      <c r="EH299">
        <f t="shared" si="285"/>
        <v>0</v>
      </c>
      <c r="EI299">
        <v>0</v>
      </c>
      <c r="EJ299">
        <f t="shared" si="286"/>
        <v>0</v>
      </c>
      <c r="EK299">
        <v>0</v>
      </c>
      <c r="EL299">
        <f t="shared" si="287"/>
        <v>0</v>
      </c>
      <c r="EM299">
        <v>0</v>
      </c>
      <c r="EN299">
        <f t="shared" si="288"/>
        <v>0</v>
      </c>
      <c r="EO299">
        <v>0</v>
      </c>
      <c r="EP299">
        <f t="shared" si="289"/>
        <v>0</v>
      </c>
      <c r="EQ299">
        <v>0</v>
      </c>
      <c r="ER299">
        <f t="shared" si="290"/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 s="3" t="s">
        <v>675</v>
      </c>
    </row>
    <row r="300" spans="1:162" x14ac:dyDescent="0.45">
      <c r="A300">
        <v>299</v>
      </c>
      <c r="B300" t="s">
        <v>420</v>
      </c>
      <c r="C300" t="s">
        <v>671</v>
      </c>
      <c r="D300" t="s">
        <v>609</v>
      </c>
      <c r="E300" t="s">
        <v>676</v>
      </c>
      <c r="F300" s="2">
        <v>1</v>
      </c>
      <c r="G300">
        <f t="shared" si="322"/>
        <v>397</v>
      </c>
      <c r="H300">
        <v>1773</v>
      </c>
      <c r="I300">
        <f>150+273</f>
        <v>423</v>
      </c>
      <c r="J300" s="2">
        <f t="shared" si="291"/>
        <v>0.23857868020304568</v>
      </c>
      <c r="K300">
        <f t="shared" si="323"/>
        <v>1.0000000000000001E-5</v>
      </c>
      <c r="L300" t="s">
        <v>373</v>
      </c>
      <c r="M300">
        <v>4.5999999999999999E-2</v>
      </c>
      <c r="N300">
        <f t="shared" si="292"/>
        <v>4.002572036866009E-4</v>
      </c>
      <c r="O300">
        <v>0</v>
      </c>
      <c r="P300">
        <f t="shared" si="293"/>
        <v>0</v>
      </c>
      <c r="Q300">
        <v>0.23</v>
      </c>
      <c r="R300">
        <f t="shared" si="294"/>
        <v>2.1667465392589918E-3</v>
      </c>
      <c r="S300">
        <v>0.43</v>
      </c>
      <c r="T300">
        <f t="shared" si="295"/>
        <v>4.3277797873933618E-3</v>
      </c>
      <c r="U300">
        <v>0</v>
      </c>
      <c r="V300">
        <f t="shared" si="296"/>
        <v>0</v>
      </c>
      <c r="W300">
        <v>0</v>
      </c>
      <c r="X300">
        <f t="shared" si="297"/>
        <v>0</v>
      </c>
      <c r="Y300">
        <v>0</v>
      </c>
      <c r="Z300">
        <f t="shared" si="298"/>
        <v>0</v>
      </c>
      <c r="AA300">
        <v>0</v>
      </c>
      <c r="AB300">
        <f t="shared" si="299"/>
        <v>0</v>
      </c>
      <c r="AC300">
        <f t="shared" si="324"/>
        <v>88.944999999999993</v>
      </c>
      <c r="AD300">
        <f t="shared" si="300"/>
        <v>0.8806569926435035</v>
      </c>
      <c r="AE300">
        <v>0.1</v>
      </c>
      <c r="AF300">
        <f t="shared" si="301"/>
        <v>4.6039069372386674E-3</v>
      </c>
      <c r="AG300">
        <v>0.02</v>
      </c>
      <c r="AH300">
        <f t="shared" si="302"/>
        <v>3.5707408664020925E-4</v>
      </c>
      <c r="AI300">
        <v>6.0000000000000001E-3</v>
      </c>
      <c r="AJ300">
        <f t="shared" si="303"/>
        <v>1.0346084135764309E-4</v>
      </c>
      <c r="AK300">
        <v>0.31</v>
      </c>
      <c r="AL300">
        <f t="shared" si="304"/>
        <v>6.1030802079483299E-3</v>
      </c>
      <c r="AM300">
        <v>8.6300000000000008</v>
      </c>
      <c r="AN300">
        <f t="shared" si="305"/>
        <v>9.1771867426426221E-2</v>
      </c>
      <c r="AO300">
        <v>0.95</v>
      </c>
      <c r="AP300">
        <f t="shared" si="306"/>
        <v>5.4751173859104198E-3</v>
      </c>
      <c r="AQ300">
        <v>3.0000000000000001E-3</v>
      </c>
      <c r="AR300">
        <f t="shared" si="307"/>
        <v>3.4654097175237472E-5</v>
      </c>
      <c r="AS300">
        <v>0</v>
      </c>
      <c r="AT300">
        <f t="shared" si="308"/>
        <v>0</v>
      </c>
      <c r="AU300">
        <v>0</v>
      </c>
      <c r="AV300">
        <f t="shared" si="309"/>
        <v>0</v>
      </c>
      <c r="AW300">
        <v>0.03</v>
      </c>
      <c r="AX300">
        <f t="shared" si="310"/>
        <v>1.1840026191913572E-3</v>
      </c>
      <c r="AY300">
        <v>0.09</v>
      </c>
      <c r="AZ300">
        <f t="shared" si="311"/>
        <v>5.3561112996031374E-4</v>
      </c>
      <c r="BA300">
        <v>0.21</v>
      </c>
      <c r="BB300">
        <f t="shared" si="312"/>
        <v>2.2794490943089207E-3</v>
      </c>
      <c r="BC300">
        <v>0</v>
      </c>
      <c r="BD300">
        <f t="shared" si="313"/>
        <v>0</v>
      </c>
      <c r="BE300">
        <v>0</v>
      </c>
      <c r="BF300">
        <f t="shared" si="314"/>
        <v>0</v>
      </c>
      <c r="BG300">
        <v>0</v>
      </c>
      <c r="BH300">
        <f t="shared" si="315"/>
        <v>0</v>
      </c>
      <c r="BI300">
        <v>0</v>
      </c>
      <c r="BJ300">
        <f t="shared" si="316"/>
        <v>0</v>
      </c>
      <c r="BK300">
        <v>0</v>
      </c>
      <c r="BL300">
        <f t="shared" si="317"/>
        <v>0</v>
      </c>
      <c r="BM300">
        <v>0</v>
      </c>
      <c r="BN300">
        <f t="shared" si="318"/>
        <v>0</v>
      </c>
      <c r="BO300">
        <v>0</v>
      </c>
      <c r="BP300">
        <f t="shared" si="319"/>
        <v>0</v>
      </c>
      <c r="BQ300">
        <v>0</v>
      </c>
      <c r="BR300">
        <f t="shared" si="320"/>
        <v>0</v>
      </c>
      <c r="BS300">
        <v>0</v>
      </c>
      <c r="BT300">
        <f t="shared" si="321"/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f t="shared" si="270"/>
        <v>0</v>
      </c>
      <c r="DE300">
        <v>0</v>
      </c>
      <c r="DF300">
        <f t="shared" si="271"/>
        <v>0</v>
      </c>
      <c r="DG300">
        <v>0</v>
      </c>
      <c r="DH300">
        <f t="shared" si="272"/>
        <v>0</v>
      </c>
      <c r="DI300">
        <v>0</v>
      </c>
      <c r="DJ300">
        <f t="shared" si="273"/>
        <v>0</v>
      </c>
      <c r="DK300">
        <v>44.8</v>
      </c>
      <c r="DL300">
        <f t="shared" si="274"/>
        <v>0.45011630912380463</v>
      </c>
      <c r="DM300">
        <v>0</v>
      </c>
      <c r="DN300">
        <f t="shared" si="275"/>
        <v>0</v>
      </c>
      <c r="DO300">
        <v>0</v>
      </c>
      <c r="DP300">
        <f t="shared" si="276"/>
        <v>0</v>
      </c>
      <c r="DQ300">
        <v>55.2</v>
      </c>
      <c r="DR300">
        <f t="shared" si="277"/>
        <v>0.54988369087619549</v>
      </c>
      <c r="DS300">
        <v>0</v>
      </c>
      <c r="DT300">
        <f t="shared" si="278"/>
        <v>0</v>
      </c>
      <c r="DU300">
        <v>0</v>
      </c>
      <c r="DV300">
        <f t="shared" si="279"/>
        <v>0</v>
      </c>
      <c r="DW300">
        <v>0</v>
      </c>
      <c r="DX300">
        <f t="shared" si="280"/>
        <v>0</v>
      </c>
      <c r="DY300">
        <v>0</v>
      </c>
      <c r="DZ300">
        <f t="shared" si="281"/>
        <v>0</v>
      </c>
      <c r="EA300">
        <v>0</v>
      </c>
      <c r="EB300">
        <f t="shared" si="282"/>
        <v>0</v>
      </c>
      <c r="EC300">
        <v>0</v>
      </c>
      <c r="ED300">
        <f t="shared" si="283"/>
        <v>0</v>
      </c>
      <c r="EE300">
        <v>0</v>
      </c>
      <c r="EF300">
        <f t="shared" si="284"/>
        <v>0</v>
      </c>
      <c r="EG300">
        <v>0</v>
      </c>
      <c r="EH300">
        <f t="shared" si="285"/>
        <v>0</v>
      </c>
      <c r="EI300">
        <v>0</v>
      </c>
      <c r="EJ300">
        <f t="shared" si="286"/>
        <v>0</v>
      </c>
      <c r="EK300">
        <v>0</v>
      </c>
      <c r="EL300">
        <f t="shared" si="287"/>
        <v>0</v>
      </c>
      <c r="EM300">
        <v>0</v>
      </c>
      <c r="EN300">
        <f t="shared" si="288"/>
        <v>0</v>
      </c>
      <c r="EO300">
        <v>0</v>
      </c>
      <c r="EP300">
        <f t="shared" si="289"/>
        <v>0</v>
      </c>
      <c r="EQ300">
        <v>0</v>
      </c>
      <c r="ER300">
        <f t="shared" si="290"/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 s="3" t="s">
        <v>677</v>
      </c>
    </row>
    <row r="301" spans="1:162" x14ac:dyDescent="0.45">
      <c r="A301">
        <v>300</v>
      </c>
      <c r="B301" t="s">
        <v>420</v>
      </c>
      <c r="C301" t="s">
        <v>671</v>
      </c>
      <c r="D301" t="s">
        <v>609</v>
      </c>
      <c r="E301" t="s">
        <v>672</v>
      </c>
      <c r="F301" s="2">
        <v>1</v>
      </c>
      <c r="G301">
        <f t="shared" si="322"/>
        <v>397</v>
      </c>
      <c r="H301">
        <v>1773</v>
      </c>
      <c r="I301">
        <f>300+273</f>
        <v>573</v>
      </c>
      <c r="J301" s="2">
        <f t="shared" si="291"/>
        <v>0.32318104906937395</v>
      </c>
      <c r="K301">
        <f t="shared" si="323"/>
        <v>1.0000000000000001E-5</v>
      </c>
      <c r="L301" t="s">
        <v>373</v>
      </c>
      <c r="M301">
        <v>4.5999999999999999E-2</v>
      </c>
      <c r="N301">
        <f t="shared" si="292"/>
        <v>4.002572036866009E-4</v>
      </c>
      <c r="O301">
        <v>0</v>
      </c>
      <c r="P301">
        <f t="shared" si="293"/>
        <v>0</v>
      </c>
      <c r="Q301">
        <v>0.23</v>
      </c>
      <c r="R301">
        <f t="shared" si="294"/>
        <v>2.1667465392589918E-3</v>
      </c>
      <c r="S301">
        <v>0.43</v>
      </c>
      <c r="T301">
        <f t="shared" si="295"/>
        <v>4.3277797873933618E-3</v>
      </c>
      <c r="U301">
        <v>0</v>
      </c>
      <c r="V301">
        <f t="shared" si="296"/>
        <v>0</v>
      </c>
      <c r="W301">
        <v>0</v>
      </c>
      <c r="X301">
        <f t="shared" si="297"/>
        <v>0</v>
      </c>
      <c r="Y301">
        <v>0</v>
      </c>
      <c r="Z301">
        <f t="shared" si="298"/>
        <v>0</v>
      </c>
      <c r="AA301">
        <v>0</v>
      </c>
      <c r="AB301">
        <f t="shared" si="299"/>
        <v>0</v>
      </c>
      <c r="AC301">
        <f t="shared" si="324"/>
        <v>88.944999999999993</v>
      </c>
      <c r="AD301">
        <f t="shared" si="300"/>
        <v>0.8806569926435035</v>
      </c>
      <c r="AE301">
        <v>0.1</v>
      </c>
      <c r="AF301">
        <f t="shared" si="301"/>
        <v>4.6039069372386674E-3</v>
      </c>
      <c r="AG301">
        <v>0.02</v>
      </c>
      <c r="AH301">
        <f t="shared" si="302"/>
        <v>3.5707408664020925E-4</v>
      </c>
      <c r="AI301">
        <v>6.0000000000000001E-3</v>
      </c>
      <c r="AJ301">
        <f t="shared" si="303"/>
        <v>1.0346084135764309E-4</v>
      </c>
      <c r="AK301">
        <v>0.31</v>
      </c>
      <c r="AL301">
        <f t="shared" si="304"/>
        <v>6.1030802079483299E-3</v>
      </c>
      <c r="AM301">
        <v>8.6300000000000008</v>
      </c>
      <c r="AN301">
        <f t="shared" si="305"/>
        <v>9.1771867426426221E-2</v>
      </c>
      <c r="AO301">
        <v>0.95</v>
      </c>
      <c r="AP301">
        <f t="shared" si="306"/>
        <v>5.4751173859104198E-3</v>
      </c>
      <c r="AQ301">
        <v>3.0000000000000001E-3</v>
      </c>
      <c r="AR301">
        <f t="shared" si="307"/>
        <v>3.4654097175237472E-5</v>
      </c>
      <c r="AS301">
        <v>0</v>
      </c>
      <c r="AT301">
        <f t="shared" si="308"/>
        <v>0</v>
      </c>
      <c r="AU301">
        <v>0</v>
      </c>
      <c r="AV301">
        <f t="shared" si="309"/>
        <v>0</v>
      </c>
      <c r="AW301">
        <v>0.03</v>
      </c>
      <c r="AX301">
        <f t="shared" si="310"/>
        <v>1.1840026191913572E-3</v>
      </c>
      <c r="AY301">
        <v>0.09</v>
      </c>
      <c r="AZ301">
        <f t="shared" si="311"/>
        <v>5.3561112996031374E-4</v>
      </c>
      <c r="BA301">
        <v>0.21</v>
      </c>
      <c r="BB301">
        <f t="shared" si="312"/>
        <v>2.2794490943089207E-3</v>
      </c>
      <c r="BC301">
        <v>0</v>
      </c>
      <c r="BD301">
        <f t="shared" si="313"/>
        <v>0</v>
      </c>
      <c r="BE301">
        <v>0</v>
      </c>
      <c r="BF301">
        <f t="shared" si="314"/>
        <v>0</v>
      </c>
      <c r="BG301">
        <v>0</v>
      </c>
      <c r="BH301">
        <f t="shared" si="315"/>
        <v>0</v>
      </c>
      <c r="BI301">
        <v>0</v>
      </c>
      <c r="BJ301">
        <f t="shared" si="316"/>
        <v>0</v>
      </c>
      <c r="BK301">
        <v>0</v>
      </c>
      <c r="BL301">
        <f t="shared" si="317"/>
        <v>0</v>
      </c>
      <c r="BM301">
        <v>0</v>
      </c>
      <c r="BN301">
        <f t="shared" si="318"/>
        <v>0</v>
      </c>
      <c r="BO301">
        <v>0</v>
      </c>
      <c r="BP301">
        <f t="shared" si="319"/>
        <v>0</v>
      </c>
      <c r="BQ301">
        <v>0</v>
      </c>
      <c r="BR301">
        <f t="shared" si="320"/>
        <v>0</v>
      </c>
      <c r="BS301">
        <v>0</v>
      </c>
      <c r="BT301">
        <f t="shared" si="321"/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f t="shared" si="270"/>
        <v>0</v>
      </c>
      <c r="DE301">
        <v>0</v>
      </c>
      <c r="DF301">
        <f t="shared" si="271"/>
        <v>0</v>
      </c>
      <c r="DG301">
        <v>0</v>
      </c>
      <c r="DH301">
        <f t="shared" si="272"/>
        <v>0</v>
      </c>
      <c r="DI301">
        <v>0</v>
      </c>
      <c r="DJ301">
        <f t="shared" si="273"/>
        <v>0</v>
      </c>
      <c r="DK301">
        <v>44.8</v>
      </c>
      <c r="DL301">
        <f t="shared" si="274"/>
        <v>0.45011630912380463</v>
      </c>
      <c r="DM301">
        <v>0</v>
      </c>
      <c r="DN301">
        <f t="shared" si="275"/>
        <v>0</v>
      </c>
      <c r="DO301">
        <v>0</v>
      </c>
      <c r="DP301">
        <f t="shared" si="276"/>
        <v>0</v>
      </c>
      <c r="DQ301">
        <v>55.2</v>
      </c>
      <c r="DR301">
        <f t="shared" si="277"/>
        <v>0.54988369087619549</v>
      </c>
      <c r="DS301">
        <v>0</v>
      </c>
      <c r="DT301">
        <f t="shared" si="278"/>
        <v>0</v>
      </c>
      <c r="DU301">
        <v>0</v>
      </c>
      <c r="DV301">
        <f t="shared" si="279"/>
        <v>0</v>
      </c>
      <c r="DW301">
        <v>0</v>
      </c>
      <c r="DX301">
        <f t="shared" si="280"/>
        <v>0</v>
      </c>
      <c r="DY301">
        <v>0</v>
      </c>
      <c r="DZ301">
        <f t="shared" si="281"/>
        <v>0</v>
      </c>
      <c r="EA301">
        <v>0</v>
      </c>
      <c r="EB301">
        <f t="shared" si="282"/>
        <v>0</v>
      </c>
      <c r="EC301">
        <v>0</v>
      </c>
      <c r="ED301">
        <f t="shared" si="283"/>
        <v>0</v>
      </c>
      <c r="EE301">
        <v>0</v>
      </c>
      <c r="EF301">
        <f t="shared" si="284"/>
        <v>0</v>
      </c>
      <c r="EG301">
        <v>0</v>
      </c>
      <c r="EH301">
        <f t="shared" si="285"/>
        <v>0</v>
      </c>
      <c r="EI301">
        <v>0</v>
      </c>
      <c r="EJ301">
        <f t="shared" si="286"/>
        <v>0</v>
      </c>
      <c r="EK301">
        <v>0</v>
      </c>
      <c r="EL301">
        <f t="shared" si="287"/>
        <v>0</v>
      </c>
      <c r="EM301">
        <v>0</v>
      </c>
      <c r="EN301">
        <f t="shared" si="288"/>
        <v>0</v>
      </c>
      <c r="EO301">
        <v>0</v>
      </c>
      <c r="EP301">
        <f t="shared" si="289"/>
        <v>0</v>
      </c>
      <c r="EQ301">
        <v>0</v>
      </c>
      <c r="ER301">
        <f t="shared" si="290"/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 s="3" t="s">
        <v>678</v>
      </c>
    </row>
    <row r="302" spans="1:162" x14ac:dyDescent="0.45">
      <c r="A302">
        <v>301</v>
      </c>
      <c r="B302" t="s">
        <v>420</v>
      </c>
      <c r="C302" t="s">
        <v>671</v>
      </c>
      <c r="D302" t="s">
        <v>609</v>
      </c>
      <c r="E302" t="s">
        <v>674</v>
      </c>
      <c r="F302" s="2">
        <v>1</v>
      </c>
      <c r="G302">
        <f t="shared" si="322"/>
        <v>397</v>
      </c>
      <c r="H302">
        <v>1773</v>
      </c>
      <c r="I302">
        <f>300+273</f>
        <v>573</v>
      </c>
      <c r="J302" s="2">
        <f t="shared" si="291"/>
        <v>0.32318104906937395</v>
      </c>
      <c r="K302">
        <f t="shared" si="323"/>
        <v>1.0000000000000001E-5</v>
      </c>
      <c r="L302" t="s">
        <v>373</v>
      </c>
      <c r="M302">
        <v>4.5999999999999999E-2</v>
      </c>
      <c r="N302">
        <f t="shared" si="292"/>
        <v>4.002572036866009E-4</v>
      </c>
      <c r="O302">
        <v>0</v>
      </c>
      <c r="P302">
        <f t="shared" si="293"/>
        <v>0</v>
      </c>
      <c r="Q302">
        <v>0.23</v>
      </c>
      <c r="R302">
        <f t="shared" si="294"/>
        <v>2.1667465392589918E-3</v>
      </c>
      <c r="S302">
        <v>0.43</v>
      </c>
      <c r="T302">
        <f t="shared" si="295"/>
        <v>4.3277797873933618E-3</v>
      </c>
      <c r="U302">
        <v>0</v>
      </c>
      <c r="V302">
        <f t="shared" si="296"/>
        <v>0</v>
      </c>
      <c r="W302">
        <v>0</v>
      </c>
      <c r="X302">
        <f t="shared" si="297"/>
        <v>0</v>
      </c>
      <c r="Y302">
        <v>0</v>
      </c>
      <c r="Z302">
        <f t="shared" si="298"/>
        <v>0</v>
      </c>
      <c r="AA302">
        <v>0</v>
      </c>
      <c r="AB302">
        <f t="shared" si="299"/>
        <v>0</v>
      </c>
      <c r="AC302">
        <f t="shared" si="324"/>
        <v>88.944999999999993</v>
      </c>
      <c r="AD302">
        <f t="shared" si="300"/>
        <v>0.8806569926435035</v>
      </c>
      <c r="AE302">
        <v>0.1</v>
      </c>
      <c r="AF302">
        <f t="shared" si="301"/>
        <v>4.6039069372386674E-3</v>
      </c>
      <c r="AG302">
        <v>0.02</v>
      </c>
      <c r="AH302">
        <f t="shared" si="302"/>
        <v>3.5707408664020925E-4</v>
      </c>
      <c r="AI302">
        <v>6.0000000000000001E-3</v>
      </c>
      <c r="AJ302">
        <f t="shared" si="303"/>
        <v>1.0346084135764309E-4</v>
      </c>
      <c r="AK302">
        <v>0.31</v>
      </c>
      <c r="AL302">
        <f t="shared" si="304"/>
        <v>6.1030802079483299E-3</v>
      </c>
      <c r="AM302">
        <v>8.6300000000000008</v>
      </c>
      <c r="AN302">
        <f t="shared" si="305"/>
        <v>9.1771867426426221E-2</v>
      </c>
      <c r="AO302">
        <v>0.95</v>
      </c>
      <c r="AP302">
        <f t="shared" si="306"/>
        <v>5.4751173859104198E-3</v>
      </c>
      <c r="AQ302">
        <v>3.0000000000000001E-3</v>
      </c>
      <c r="AR302">
        <f t="shared" si="307"/>
        <v>3.4654097175237472E-5</v>
      </c>
      <c r="AS302">
        <v>0</v>
      </c>
      <c r="AT302">
        <f t="shared" si="308"/>
        <v>0</v>
      </c>
      <c r="AU302">
        <v>0</v>
      </c>
      <c r="AV302">
        <f t="shared" si="309"/>
        <v>0</v>
      </c>
      <c r="AW302">
        <v>0.03</v>
      </c>
      <c r="AX302">
        <f t="shared" si="310"/>
        <v>1.1840026191913572E-3</v>
      </c>
      <c r="AY302">
        <v>0.09</v>
      </c>
      <c r="AZ302">
        <f t="shared" si="311"/>
        <v>5.3561112996031374E-4</v>
      </c>
      <c r="BA302">
        <v>0.21</v>
      </c>
      <c r="BB302">
        <f t="shared" si="312"/>
        <v>2.2794490943089207E-3</v>
      </c>
      <c r="BC302">
        <v>0</v>
      </c>
      <c r="BD302">
        <f t="shared" si="313"/>
        <v>0</v>
      </c>
      <c r="BE302">
        <v>0</v>
      </c>
      <c r="BF302">
        <f t="shared" si="314"/>
        <v>0</v>
      </c>
      <c r="BG302">
        <v>0</v>
      </c>
      <c r="BH302">
        <f t="shared" si="315"/>
        <v>0</v>
      </c>
      <c r="BI302">
        <v>0</v>
      </c>
      <c r="BJ302">
        <f t="shared" si="316"/>
        <v>0</v>
      </c>
      <c r="BK302">
        <v>0</v>
      </c>
      <c r="BL302">
        <f t="shared" si="317"/>
        <v>0</v>
      </c>
      <c r="BM302">
        <v>0</v>
      </c>
      <c r="BN302">
        <f t="shared" si="318"/>
        <v>0</v>
      </c>
      <c r="BO302">
        <v>0</v>
      </c>
      <c r="BP302">
        <f t="shared" si="319"/>
        <v>0</v>
      </c>
      <c r="BQ302">
        <v>0</v>
      </c>
      <c r="BR302">
        <f t="shared" si="320"/>
        <v>0</v>
      </c>
      <c r="BS302">
        <v>0</v>
      </c>
      <c r="BT302">
        <f t="shared" si="321"/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f t="shared" si="270"/>
        <v>0</v>
      </c>
      <c r="DE302">
        <v>0</v>
      </c>
      <c r="DF302">
        <f t="shared" si="271"/>
        <v>0</v>
      </c>
      <c r="DG302">
        <v>0</v>
      </c>
      <c r="DH302">
        <f t="shared" si="272"/>
        <v>0</v>
      </c>
      <c r="DI302">
        <v>0</v>
      </c>
      <c r="DJ302">
        <f t="shared" si="273"/>
        <v>0</v>
      </c>
      <c r="DK302">
        <v>44.8</v>
      </c>
      <c r="DL302">
        <f t="shared" si="274"/>
        <v>0.45011630912380463</v>
      </c>
      <c r="DM302">
        <v>0</v>
      </c>
      <c r="DN302">
        <f t="shared" si="275"/>
        <v>0</v>
      </c>
      <c r="DO302">
        <v>0</v>
      </c>
      <c r="DP302">
        <f t="shared" si="276"/>
        <v>0</v>
      </c>
      <c r="DQ302">
        <v>55.2</v>
      </c>
      <c r="DR302">
        <f t="shared" si="277"/>
        <v>0.54988369087619549</v>
      </c>
      <c r="DS302">
        <v>0</v>
      </c>
      <c r="DT302">
        <f t="shared" si="278"/>
        <v>0</v>
      </c>
      <c r="DU302">
        <v>0</v>
      </c>
      <c r="DV302">
        <f t="shared" si="279"/>
        <v>0</v>
      </c>
      <c r="DW302">
        <v>0</v>
      </c>
      <c r="DX302">
        <f t="shared" si="280"/>
        <v>0</v>
      </c>
      <c r="DY302">
        <v>0</v>
      </c>
      <c r="DZ302">
        <f t="shared" si="281"/>
        <v>0</v>
      </c>
      <c r="EA302">
        <v>0</v>
      </c>
      <c r="EB302">
        <f t="shared" si="282"/>
        <v>0</v>
      </c>
      <c r="EC302">
        <v>0</v>
      </c>
      <c r="ED302">
        <f t="shared" si="283"/>
        <v>0</v>
      </c>
      <c r="EE302">
        <v>0</v>
      </c>
      <c r="EF302">
        <f t="shared" si="284"/>
        <v>0</v>
      </c>
      <c r="EG302">
        <v>0</v>
      </c>
      <c r="EH302">
        <f t="shared" si="285"/>
        <v>0</v>
      </c>
      <c r="EI302">
        <v>0</v>
      </c>
      <c r="EJ302">
        <f t="shared" si="286"/>
        <v>0</v>
      </c>
      <c r="EK302">
        <v>0</v>
      </c>
      <c r="EL302">
        <f t="shared" si="287"/>
        <v>0</v>
      </c>
      <c r="EM302">
        <v>0</v>
      </c>
      <c r="EN302">
        <f t="shared" si="288"/>
        <v>0</v>
      </c>
      <c r="EO302">
        <v>0</v>
      </c>
      <c r="EP302">
        <f t="shared" si="289"/>
        <v>0</v>
      </c>
      <c r="EQ302">
        <v>0</v>
      </c>
      <c r="ER302">
        <f t="shared" si="290"/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 s="3" t="s">
        <v>679</v>
      </c>
    </row>
    <row r="303" spans="1:162" x14ac:dyDescent="0.45">
      <c r="A303">
        <v>302</v>
      </c>
      <c r="B303" t="s">
        <v>420</v>
      </c>
      <c r="C303" t="s">
        <v>671</v>
      </c>
      <c r="D303" t="s">
        <v>609</v>
      </c>
      <c r="E303" t="s">
        <v>676</v>
      </c>
      <c r="F303" s="2">
        <v>1</v>
      </c>
      <c r="G303">
        <f t="shared" si="322"/>
        <v>397</v>
      </c>
      <c r="H303">
        <v>1773</v>
      </c>
      <c r="I303">
        <f>300+273</f>
        <v>573</v>
      </c>
      <c r="J303" s="2">
        <f t="shared" si="291"/>
        <v>0.32318104906937395</v>
      </c>
      <c r="K303">
        <f t="shared" si="323"/>
        <v>1.0000000000000001E-5</v>
      </c>
      <c r="L303" t="s">
        <v>373</v>
      </c>
      <c r="M303">
        <v>4.5999999999999999E-2</v>
      </c>
      <c r="N303">
        <f t="shared" si="292"/>
        <v>4.002572036866009E-4</v>
      </c>
      <c r="O303">
        <v>0</v>
      </c>
      <c r="P303">
        <f t="shared" si="293"/>
        <v>0</v>
      </c>
      <c r="Q303">
        <v>0.23</v>
      </c>
      <c r="R303">
        <f t="shared" si="294"/>
        <v>2.1667465392589918E-3</v>
      </c>
      <c r="S303">
        <v>0.43</v>
      </c>
      <c r="T303">
        <f t="shared" si="295"/>
        <v>4.3277797873933618E-3</v>
      </c>
      <c r="U303">
        <v>0</v>
      </c>
      <c r="V303">
        <f t="shared" si="296"/>
        <v>0</v>
      </c>
      <c r="W303">
        <v>0</v>
      </c>
      <c r="X303">
        <f t="shared" si="297"/>
        <v>0</v>
      </c>
      <c r="Y303">
        <v>0</v>
      </c>
      <c r="Z303">
        <f t="shared" si="298"/>
        <v>0</v>
      </c>
      <c r="AA303">
        <v>0</v>
      </c>
      <c r="AB303">
        <f t="shared" si="299"/>
        <v>0</v>
      </c>
      <c r="AC303">
        <f t="shared" si="324"/>
        <v>88.944999999999993</v>
      </c>
      <c r="AD303">
        <f t="shared" si="300"/>
        <v>0.8806569926435035</v>
      </c>
      <c r="AE303">
        <v>0.1</v>
      </c>
      <c r="AF303">
        <f t="shared" si="301"/>
        <v>4.6039069372386674E-3</v>
      </c>
      <c r="AG303">
        <v>0.02</v>
      </c>
      <c r="AH303">
        <f t="shared" si="302"/>
        <v>3.5707408664020925E-4</v>
      </c>
      <c r="AI303">
        <v>6.0000000000000001E-3</v>
      </c>
      <c r="AJ303">
        <f t="shared" si="303"/>
        <v>1.0346084135764309E-4</v>
      </c>
      <c r="AK303">
        <v>0.31</v>
      </c>
      <c r="AL303">
        <f t="shared" si="304"/>
        <v>6.1030802079483299E-3</v>
      </c>
      <c r="AM303">
        <v>8.6300000000000008</v>
      </c>
      <c r="AN303">
        <f t="shared" si="305"/>
        <v>9.1771867426426221E-2</v>
      </c>
      <c r="AO303">
        <v>0.95</v>
      </c>
      <c r="AP303">
        <f t="shared" si="306"/>
        <v>5.4751173859104198E-3</v>
      </c>
      <c r="AQ303">
        <v>3.0000000000000001E-3</v>
      </c>
      <c r="AR303">
        <f t="shared" si="307"/>
        <v>3.4654097175237472E-5</v>
      </c>
      <c r="AS303">
        <v>0</v>
      </c>
      <c r="AT303">
        <f t="shared" si="308"/>
        <v>0</v>
      </c>
      <c r="AU303">
        <v>0</v>
      </c>
      <c r="AV303">
        <f t="shared" si="309"/>
        <v>0</v>
      </c>
      <c r="AW303">
        <v>0.03</v>
      </c>
      <c r="AX303">
        <f t="shared" si="310"/>
        <v>1.1840026191913572E-3</v>
      </c>
      <c r="AY303">
        <v>0.09</v>
      </c>
      <c r="AZ303">
        <f t="shared" si="311"/>
        <v>5.3561112996031374E-4</v>
      </c>
      <c r="BA303">
        <v>0.21</v>
      </c>
      <c r="BB303">
        <f t="shared" si="312"/>
        <v>2.2794490943089207E-3</v>
      </c>
      <c r="BC303">
        <v>0</v>
      </c>
      <c r="BD303">
        <f t="shared" si="313"/>
        <v>0</v>
      </c>
      <c r="BE303">
        <v>0</v>
      </c>
      <c r="BF303">
        <f t="shared" si="314"/>
        <v>0</v>
      </c>
      <c r="BG303">
        <v>0</v>
      </c>
      <c r="BH303">
        <f t="shared" si="315"/>
        <v>0</v>
      </c>
      <c r="BI303">
        <v>0</v>
      </c>
      <c r="BJ303">
        <f t="shared" si="316"/>
        <v>0</v>
      </c>
      <c r="BK303">
        <v>0</v>
      </c>
      <c r="BL303">
        <f t="shared" si="317"/>
        <v>0</v>
      </c>
      <c r="BM303">
        <v>0</v>
      </c>
      <c r="BN303">
        <f t="shared" si="318"/>
        <v>0</v>
      </c>
      <c r="BO303">
        <v>0</v>
      </c>
      <c r="BP303">
        <f t="shared" si="319"/>
        <v>0</v>
      </c>
      <c r="BQ303">
        <v>0</v>
      </c>
      <c r="BR303">
        <f t="shared" si="320"/>
        <v>0</v>
      </c>
      <c r="BS303">
        <v>0</v>
      </c>
      <c r="BT303">
        <f t="shared" si="321"/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f t="shared" si="270"/>
        <v>0</v>
      </c>
      <c r="DE303">
        <v>0</v>
      </c>
      <c r="DF303">
        <f t="shared" si="271"/>
        <v>0</v>
      </c>
      <c r="DG303">
        <v>0</v>
      </c>
      <c r="DH303">
        <f t="shared" si="272"/>
        <v>0</v>
      </c>
      <c r="DI303">
        <v>0</v>
      </c>
      <c r="DJ303">
        <f t="shared" si="273"/>
        <v>0</v>
      </c>
      <c r="DK303">
        <v>44.8</v>
      </c>
      <c r="DL303">
        <f t="shared" si="274"/>
        <v>0.45011630912380463</v>
      </c>
      <c r="DM303">
        <v>0</v>
      </c>
      <c r="DN303">
        <f t="shared" si="275"/>
        <v>0</v>
      </c>
      <c r="DO303">
        <v>0</v>
      </c>
      <c r="DP303">
        <f t="shared" si="276"/>
        <v>0</v>
      </c>
      <c r="DQ303">
        <v>55.2</v>
      </c>
      <c r="DR303">
        <f t="shared" si="277"/>
        <v>0.54988369087619549</v>
      </c>
      <c r="DS303">
        <v>0</v>
      </c>
      <c r="DT303">
        <f t="shared" si="278"/>
        <v>0</v>
      </c>
      <c r="DU303">
        <v>0</v>
      </c>
      <c r="DV303">
        <f t="shared" si="279"/>
        <v>0</v>
      </c>
      <c r="DW303">
        <v>0</v>
      </c>
      <c r="DX303">
        <f t="shared" si="280"/>
        <v>0</v>
      </c>
      <c r="DY303">
        <v>0</v>
      </c>
      <c r="DZ303">
        <f t="shared" si="281"/>
        <v>0</v>
      </c>
      <c r="EA303">
        <v>0</v>
      </c>
      <c r="EB303">
        <f t="shared" si="282"/>
        <v>0</v>
      </c>
      <c r="EC303">
        <v>0</v>
      </c>
      <c r="ED303">
        <f t="shared" si="283"/>
        <v>0</v>
      </c>
      <c r="EE303">
        <v>0</v>
      </c>
      <c r="EF303">
        <f t="shared" si="284"/>
        <v>0</v>
      </c>
      <c r="EG303">
        <v>0</v>
      </c>
      <c r="EH303">
        <f t="shared" si="285"/>
        <v>0</v>
      </c>
      <c r="EI303">
        <v>0</v>
      </c>
      <c r="EJ303">
        <f t="shared" si="286"/>
        <v>0</v>
      </c>
      <c r="EK303">
        <v>0</v>
      </c>
      <c r="EL303">
        <f t="shared" si="287"/>
        <v>0</v>
      </c>
      <c r="EM303">
        <v>0</v>
      </c>
      <c r="EN303">
        <f t="shared" si="288"/>
        <v>0</v>
      </c>
      <c r="EO303">
        <v>0</v>
      </c>
      <c r="EP303">
        <f t="shared" si="289"/>
        <v>0</v>
      </c>
      <c r="EQ303">
        <v>0</v>
      </c>
      <c r="ER303">
        <f t="shared" si="290"/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 s="3" t="s">
        <v>680</v>
      </c>
    </row>
    <row r="304" spans="1:162" x14ac:dyDescent="0.45">
      <c r="A304">
        <v>303</v>
      </c>
      <c r="B304" t="s">
        <v>398</v>
      </c>
      <c r="C304" t="s">
        <v>46</v>
      </c>
      <c r="D304" t="s">
        <v>681</v>
      </c>
      <c r="E304" t="s">
        <v>682</v>
      </c>
      <c r="F304" s="2">
        <v>2</v>
      </c>
      <c r="G304">
        <v>288.3</v>
      </c>
      <c r="H304">
        <f>291.9+273</f>
        <v>564.9</v>
      </c>
      <c r="I304">
        <v>298</v>
      </c>
      <c r="J304" s="2">
        <f t="shared" si="291"/>
        <v>0.52752699592848296</v>
      </c>
      <c r="K304">
        <f>2*10^-2</f>
        <v>0.02</v>
      </c>
      <c r="L304" t="s">
        <v>684</v>
      </c>
      <c r="M304">
        <v>0</v>
      </c>
      <c r="N304">
        <f t="shared" si="292"/>
        <v>0</v>
      </c>
      <c r="O304">
        <v>0</v>
      </c>
      <c r="P304">
        <f t="shared" si="293"/>
        <v>0</v>
      </c>
      <c r="Q304">
        <v>0</v>
      </c>
      <c r="R304">
        <f t="shared" si="294"/>
        <v>0</v>
      </c>
      <c r="S304">
        <v>0</v>
      </c>
      <c r="T304">
        <f t="shared" si="295"/>
        <v>0</v>
      </c>
      <c r="U304">
        <v>0</v>
      </c>
      <c r="V304">
        <f t="shared" si="296"/>
        <v>0</v>
      </c>
      <c r="W304">
        <v>0</v>
      </c>
      <c r="X304">
        <f t="shared" si="297"/>
        <v>0</v>
      </c>
      <c r="Y304">
        <v>0</v>
      </c>
      <c r="Z304">
        <f t="shared" si="298"/>
        <v>0</v>
      </c>
      <c r="AA304">
        <v>0</v>
      </c>
      <c r="AB304">
        <f t="shared" si="299"/>
        <v>0</v>
      </c>
      <c r="AC304">
        <v>0</v>
      </c>
      <c r="AD304">
        <f t="shared" si="300"/>
        <v>0</v>
      </c>
      <c r="AE304">
        <v>0</v>
      </c>
      <c r="AF304">
        <f t="shared" si="301"/>
        <v>0</v>
      </c>
      <c r="AG304">
        <v>0</v>
      </c>
      <c r="AH304">
        <f t="shared" si="302"/>
        <v>0</v>
      </c>
      <c r="AI304">
        <v>0</v>
      </c>
      <c r="AJ304">
        <f t="shared" si="303"/>
        <v>0</v>
      </c>
      <c r="AK304">
        <v>0</v>
      </c>
      <c r="AL304">
        <f t="shared" si="304"/>
        <v>0</v>
      </c>
      <c r="AM304">
        <v>0</v>
      </c>
      <c r="AN304">
        <f t="shared" si="305"/>
        <v>0</v>
      </c>
      <c r="AO304">
        <v>0</v>
      </c>
      <c r="AP304">
        <f t="shared" si="306"/>
        <v>0</v>
      </c>
      <c r="AQ304">
        <v>0</v>
      </c>
      <c r="AR304">
        <f t="shared" si="307"/>
        <v>0</v>
      </c>
      <c r="AS304">
        <v>0</v>
      </c>
      <c r="AT304">
        <f t="shared" si="308"/>
        <v>0</v>
      </c>
      <c r="AU304">
        <v>0</v>
      </c>
      <c r="AV304">
        <f t="shared" si="309"/>
        <v>0</v>
      </c>
      <c r="AW304">
        <v>0</v>
      </c>
      <c r="AX304">
        <f t="shared" si="310"/>
        <v>0</v>
      </c>
      <c r="AY304">
        <v>0</v>
      </c>
      <c r="AZ304">
        <f t="shared" si="311"/>
        <v>0</v>
      </c>
      <c r="BA304">
        <v>0</v>
      </c>
      <c r="BB304">
        <f t="shared" si="312"/>
        <v>0</v>
      </c>
      <c r="BC304">
        <v>0</v>
      </c>
      <c r="BD304">
        <f t="shared" si="313"/>
        <v>0</v>
      </c>
      <c r="BE304">
        <v>0</v>
      </c>
      <c r="BF304">
        <f t="shared" si="314"/>
        <v>0</v>
      </c>
      <c r="BG304">
        <v>0</v>
      </c>
      <c r="BH304">
        <f t="shared" si="315"/>
        <v>0</v>
      </c>
      <c r="BI304">
        <v>0</v>
      </c>
      <c r="BJ304">
        <f t="shared" si="316"/>
        <v>0</v>
      </c>
      <c r="BK304">
        <v>99.75</v>
      </c>
      <c r="BL304">
        <f t="shared" si="317"/>
        <v>0.99856615732700138</v>
      </c>
      <c r="BM304">
        <v>0.25</v>
      </c>
      <c r="BN304">
        <f t="shared" si="318"/>
        <v>1.4338426729987169E-3</v>
      </c>
      <c r="BO304">
        <v>0</v>
      </c>
      <c r="BP304">
        <f t="shared" si="319"/>
        <v>0</v>
      </c>
      <c r="BQ304">
        <v>0</v>
      </c>
      <c r="BR304">
        <f t="shared" si="320"/>
        <v>0</v>
      </c>
      <c r="BS304">
        <v>0</v>
      </c>
      <c r="BT304">
        <f t="shared" si="321"/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78.599999999999994</v>
      </c>
      <c r="DD304">
        <f t="shared" si="270"/>
        <v>0.85812444071452754</v>
      </c>
      <c r="DE304">
        <v>21.4</v>
      </c>
      <c r="DF304">
        <f t="shared" si="271"/>
        <v>0.14187555928547244</v>
      </c>
      <c r="DG304">
        <v>0</v>
      </c>
      <c r="DH304">
        <f t="shared" si="272"/>
        <v>0</v>
      </c>
      <c r="DI304">
        <v>0</v>
      </c>
      <c r="DJ304">
        <f t="shared" si="273"/>
        <v>0</v>
      </c>
      <c r="DK304">
        <v>0</v>
      </c>
      <c r="DL304">
        <f t="shared" si="274"/>
        <v>0</v>
      </c>
      <c r="DM304">
        <v>0</v>
      </c>
      <c r="DN304">
        <f t="shared" si="275"/>
        <v>0</v>
      </c>
      <c r="DO304">
        <v>0</v>
      </c>
      <c r="DP304">
        <f t="shared" si="276"/>
        <v>0</v>
      </c>
      <c r="DQ304">
        <v>0</v>
      </c>
      <c r="DR304">
        <f t="shared" si="277"/>
        <v>0</v>
      </c>
      <c r="DS304">
        <v>0</v>
      </c>
      <c r="DT304">
        <f t="shared" si="278"/>
        <v>0</v>
      </c>
      <c r="DU304">
        <v>0</v>
      </c>
      <c r="DV304">
        <f t="shared" si="279"/>
        <v>0</v>
      </c>
      <c r="DW304">
        <v>0</v>
      </c>
      <c r="DX304">
        <f t="shared" si="280"/>
        <v>0</v>
      </c>
      <c r="DY304">
        <v>0</v>
      </c>
      <c r="DZ304">
        <f t="shared" si="281"/>
        <v>0</v>
      </c>
      <c r="EA304">
        <v>0</v>
      </c>
      <c r="EB304">
        <f t="shared" si="282"/>
        <v>0</v>
      </c>
      <c r="EC304">
        <v>0</v>
      </c>
      <c r="ED304">
        <f t="shared" si="283"/>
        <v>0</v>
      </c>
      <c r="EE304">
        <v>0</v>
      </c>
      <c r="EF304">
        <f t="shared" si="284"/>
        <v>0</v>
      </c>
      <c r="EG304">
        <v>0</v>
      </c>
      <c r="EH304">
        <f t="shared" si="285"/>
        <v>0</v>
      </c>
      <c r="EI304">
        <v>0</v>
      </c>
      <c r="EJ304">
        <f t="shared" si="286"/>
        <v>0</v>
      </c>
      <c r="EK304">
        <v>0</v>
      </c>
      <c r="EL304">
        <f t="shared" si="287"/>
        <v>0</v>
      </c>
      <c r="EM304">
        <v>0</v>
      </c>
      <c r="EN304">
        <f t="shared" si="288"/>
        <v>0</v>
      </c>
      <c r="EO304">
        <v>0</v>
      </c>
      <c r="EP304">
        <f t="shared" si="289"/>
        <v>0</v>
      </c>
      <c r="EQ304">
        <v>0</v>
      </c>
      <c r="ER304">
        <f t="shared" si="290"/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 s="3" t="s">
        <v>645</v>
      </c>
    </row>
    <row r="305" spans="1:161" x14ac:dyDescent="0.45">
      <c r="A305">
        <v>304</v>
      </c>
      <c r="B305" t="s">
        <v>398</v>
      </c>
      <c r="C305" t="s">
        <v>46</v>
      </c>
      <c r="D305" t="s">
        <v>681</v>
      </c>
      <c r="E305" t="s">
        <v>682</v>
      </c>
      <c r="F305" s="2">
        <v>2</v>
      </c>
      <c r="G305">
        <v>288.3</v>
      </c>
      <c r="H305">
        <f>291.9+273</f>
        <v>564.9</v>
      </c>
      <c r="I305">
        <v>298</v>
      </c>
      <c r="J305" s="2">
        <f t="shared" si="291"/>
        <v>0.52752699592848296</v>
      </c>
      <c r="K305">
        <f>5*10^-3</f>
        <v>5.0000000000000001E-3</v>
      </c>
      <c r="L305" t="s">
        <v>684</v>
      </c>
      <c r="M305">
        <v>0</v>
      </c>
      <c r="N305">
        <f t="shared" si="292"/>
        <v>0</v>
      </c>
      <c r="O305">
        <v>0</v>
      </c>
      <c r="P305">
        <f t="shared" si="293"/>
        <v>0</v>
      </c>
      <c r="Q305">
        <v>0</v>
      </c>
      <c r="R305">
        <f t="shared" si="294"/>
        <v>0</v>
      </c>
      <c r="S305">
        <v>0</v>
      </c>
      <c r="T305">
        <f t="shared" si="295"/>
        <v>0</v>
      </c>
      <c r="U305">
        <v>0</v>
      </c>
      <c r="V305">
        <f t="shared" si="296"/>
        <v>0</v>
      </c>
      <c r="W305">
        <v>0</v>
      </c>
      <c r="X305">
        <f t="shared" si="297"/>
        <v>0</v>
      </c>
      <c r="Y305">
        <v>0</v>
      </c>
      <c r="Z305">
        <f t="shared" si="298"/>
        <v>0</v>
      </c>
      <c r="AA305">
        <v>0</v>
      </c>
      <c r="AB305">
        <f t="shared" si="299"/>
        <v>0</v>
      </c>
      <c r="AC305">
        <v>0</v>
      </c>
      <c r="AD305">
        <f t="shared" si="300"/>
        <v>0</v>
      </c>
      <c r="AE305">
        <v>0</v>
      </c>
      <c r="AF305">
        <f t="shared" si="301"/>
        <v>0</v>
      </c>
      <c r="AG305">
        <v>0</v>
      </c>
      <c r="AH305">
        <f t="shared" si="302"/>
        <v>0</v>
      </c>
      <c r="AI305">
        <v>0</v>
      </c>
      <c r="AJ305">
        <f t="shared" si="303"/>
        <v>0</v>
      </c>
      <c r="AK305">
        <v>0</v>
      </c>
      <c r="AL305">
        <f t="shared" si="304"/>
        <v>0</v>
      </c>
      <c r="AM305">
        <v>0</v>
      </c>
      <c r="AN305">
        <f t="shared" si="305"/>
        <v>0</v>
      </c>
      <c r="AO305">
        <v>0</v>
      </c>
      <c r="AP305">
        <f t="shared" si="306"/>
        <v>0</v>
      </c>
      <c r="AQ305">
        <v>0</v>
      </c>
      <c r="AR305">
        <f t="shared" si="307"/>
        <v>0</v>
      </c>
      <c r="AS305">
        <v>0</v>
      </c>
      <c r="AT305">
        <f t="shared" si="308"/>
        <v>0</v>
      </c>
      <c r="AU305">
        <v>0</v>
      </c>
      <c r="AV305">
        <f t="shared" si="309"/>
        <v>0</v>
      </c>
      <c r="AW305">
        <v>0</v>
      </c>
      <c r="AX305">
        <f t="shared" si="310"/>
        <v>0</v>
      </c>
      <c r="AY305">
        <v>0</v>
      </c>
      <c r="AZ305">
        <f t="shared" si="311"/>
        <v>0</v>
      </c>
      <c r="BA305">
        <v>0</v>
      </c>
      <c r="BB305">
        <f t="shared" si="312"/>
        <v>0</v>
      </c>
      <c r="BC305">
        <v>0</v>
      </c>
      <c r="BD305">
        <f t="shared" si="313"/>
        <v>0</v>
      </c>
      <c r="BE305">
        <v>0</v>
      </c>
      <c r="BF305">
        <f t="shared" si="314"/>
        <v>0</v>
      </c>
      <c r="BG305">
        <v>0</v>
      </c>
      <c r="BH305">
        <f t="shared" si="315"/>
        <v>0</v>
      </c>
      <c r="BI305">
        <v>0</v>
      </c>
      <c r="BJ305">
        <f t="shared" si="316"/>
        <v>0</v>
      </c>
      <c r="BK305">
        <v>99.75</v>
      </c>
      <c r="BL305">
        <f t="shared" si="317"/>
        <v>0.99856615732700138</v>
      </c>
      <c r="BM305">
        <v>0.25</v>
      </c>
      <c r="BN305">
        <f t="shared" si="318"/>
        <v>1.4338426729987169E-3</v>
      </c>
      <c r="BO305">
        <v>0</v>
      </c>
      <c r="BP305">
        <f t="shared" si="319"/>
        <v>0</v>
      </c>
      <c r="BQ305">
        <v>0</v>
      </c>
      <c r="BR305">
        <f t="shared" si="320"/>
        <v>0</v>
      </c>
      <c r="BS305">
        <v>0</v>
      </c>
      <c r="BT305">
        <f t="shared" si="321"/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78.599999999999994</v>
      </c>
      <c r="DD305">
        <f t="shared" si="270"/>
        <v>0.85812444071452754</v>
      </c>
      <c r="DE305">
        <v>21.4</v>
      </c>
      <c r="DF305">
        <f t="shared" si="271"/>
        <v>0.14187555928547244</v>
      </c>
      <c r="DG305">
        <v>0</v>
      </c>
      <c r="DH305">
        <f t="shared" si="272"/>
        <v>0</v>
      </c>
      <c r="DI305">
        <v>0</v>
      </c>
      <c r="DJ305">
        <f t="shared" si="273"/>
        <v>0</v>
      </c>
      <c r="DK305">
        <v>0</v>
      </c>
      <c r="DL305">
        <f t="shared" si="274"/>
        <v>0</v>
      </c>
      <c r="DM305">
        <v>0</v>
      </c>
      <c r="DN305">
        <f t="shared" si="275"/>
        <v>0</v>
      </c>
      <c r="DO305">
        <v>0</v>
      </c>
      <c r="DP305">
        <f t="shared" si="276"/>
        <v>0</v>
      </c>
      <c r="DQ305">
        <v>0</v>
      </c>
      <c r="DR305">
        <f t="shared" si="277"/>
        <v>0</v>
      </c>
      <c r="DS305">
        <v>0</v>
      </c>
      <c r="DT305">
        <f t="shared" si="278"/>
        <v>0</v>
      </c>
      <c r="DU305">
        <v>0</v>
      </c>
      <c r="DV305">
        <f t="shared" si="279"/>
        <v>0</v>
      </c>
      <c r="DW305">
        <v>0</v>
      </c>
      <c r="DX305">
        <f t="shared" si="280"/>
        <v>0</v>
      </c>
      <c r="DY305">
        <v>0</v>
      </c>
      <c r="DZ305">
        <f t="shared" si="281"/>
        <v>0</v>
      </c>
      <c r="EA305">
        <v>0</v>
      </c>
      <c r="EB305">
        <f t="shared" si="282"/>
        <v>0</v>
      </c>
      <c r="EC305">
        <v>0</v>
      </c>
      <c r="ED305">
        <f t="shared" si="283"/>
        <v>0</v>
      </c>
      <c r="EE305">
        <v>0</v>
      </c>
      <c r="EF305">
        <f t="shared" si="284"/>
        <v>0</v>
      </c>
      <c r="EG305">
        <v>0</v>
      </c>
      <c r="EH305">
        <f t="shared" si="285"/>
        <v>0</v>
      </c>
      <c r="EI305">
        <v>0</v>
      </c>
      <c r="EJ305">
        <f t="shared" si="286"/>
        <v>0</v>
      </c>
      <c r="EK305">
        <v>0</v>
      </c>
      <c r="EL305">
        <f t="shared" si="287"/>
        <v>0</v>
      </c>
      <c r="EM305">
        <v>0</v>
      </c>
      <c r="EN305">
        <f t="shared" si="288"/>
        <v>0</v>
      </c>
      <c r="EO305">
        <v>0</v>
      </c>
      <c r="EP305">
        <f t="shared" si="289"/>
        <v>0</v>
      </c>
      <c r="EQ305">
        <v>0</v>
      </c>
      <c r="ER305">
        <f t="shared" si="290"/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 s="3" t="s">
        <v>645</v>
      </c>
    </row>
    <row r="306" spans="1:161" x14ac:dyDescent="0.45">
      <c r="A306">
        <v>305</v>
      </c>
      <c r="B306" t="s">
        <v>398</v>
      </c>
      <c r="C306" t="s">
        <v>46</v>
      </c>
      <c r="D306" t="s">
        <v>681</v>
      </c>
      <c r="E306" t="s">
        <v>682</v>
      </c>
      <c r="F306" s="2">
        <v>2</v>
      </c>
      <c r="G306">
        <v>288.3</v>
      </c>
      <c r="H306">
        <f>291.9+273</f>
        <v>564.9</v>
      </c>
      <c r="I306">
        <v>298</v>
      </c>
      <c r="J306" s="2">
        <f t="shared" si="291"/>
        <v>0.52752699592848296</v>
      </c>
      <c r="K306">
        <v>5.0000000000000001E-4</v>
      </c>
      <c r="L306" t="s">
        <v>684</v>
      </c>
      <c r="M306">
        <v>0</v>
      </c>
      <c r="N306">
        <f t="shared" si="292"/>
        <v>0</v>
      </c>
      <c r="O306">
        <v>0</v>
      </c>
      <c r="P306">
        <f t="shared" si="293"/>
        <v>0</v>
      </c>
      <c r="Q306">
        <v>0</v>
      </c>
      <c r="R306">
        <f t="shared" si="294"/>
        <v>0</v>
      </c>
      <c r="S306">
        <v>0</v>
      </c>
      <c r="T306">
        <f t="shared" si="295"/>
        <v>0</v>
      </c>
      <c r="U306">
        <v>0</v>
      </c>
      <c r="V306">
        <f t="shared" si="296"/>
        <v>0</v>
      </c>
      <c r="W306">
        <v>0</v>
      </c>
      <c r="X306">
        <f t="shared" si="297"/>
        <v>0</v>
      </c>
      <c r="Y306">
        <v>0</v>
      </c>
      <c r="Z306">
        <f t="shared" si="298"/>
        <v>0</v>
      </c>
      <c r="AA306">
        <v>0</v>
      </c>
      <c r="AB306">
        <f t="shared" si="299"/>
        <v>0</v>
      </c>
      <c r="AC306">
        <v>0</v>
      </c>
      <c r="AD306">
        <f t="shared" si="300"/>
        <v>0</v>
      </c>
      <c r="AE306">
        <v>0</v>
      </c>
      <c r="AF306">
        <f t="shared" si="301"/>
        <v>0</v>
      </c>
      <c r="AG306">
        <v>0</v>
      </c>
      <c r="AH306">
        <f t="shared" si="302"/>
        <v>0</v>
      </c>
      <c r="AI306">
        <v>0</v>
      </c>
      <c r="AJ306">
        <f t="shared" si="303"/>
        <v>0</v>
      </c>
      <c r="AK306">
        <v>0</v>
      </c>
      <c r="AL306">
        <f t="shared" si="304"/>
        <v>0</v>
      </c>
      <c r="AM306">
        <v>0</v>
      </c>
      <c r="AN306">
        <f t="shared" si="305"/>
        <v>0</v>
      </c>
      <c r="AO306">
        <v>0</v>
      </c>
      <c r="AP306">
        <f t="shared" si="306"/>
        <v>0</v>
      </c>
      <c r="AQ306">
        <v>0</v>
      </c>
      <c r="AR306">
        <f t="shared" si="307"/>
        <v>0</v>
      </c>
      <c r="AS306">
        <v>0</v>
      </c>
      <c r="AT306">
        <f t="shared" si="308"/>
        <v>0</v>
      </c>
      <c r="AU306">
        <v>0</v>
      </c>
      <c r="AV306">
        <f t="shared" si="309"/>
        <v>0</v>
      </c>
      <c r="AW306">
        <v>0</v>
      </c>
      <c r="AX306">
        <f t="shared" si="310"/>
        <v>0</v>
      </c>
      <c r="AY306">
        <v>0</v>
      </c>
      <c r="AZ306">
        <f t="shared" si="311"/>
        <v>0</v>
      </c>
      <c r="BA306">
        <v>0</v>
      </c>
      <c r="BB306">
        <f t="shared" si="312"/>
        <v>0</v>
      </c>
      <c r="BC306">
        <v>0</v>
      </c>
      <c r="BD306">
        <f t="shared" si="313"/>
        <v>0</v>
      </c>
      <c r="BE306">
        <v>0</v>
      </c>
      <c r="BF306">
        <f t="shared" si="314"/>
        <v>0</v>
      </c>
      <c r="BG306">
        <v>0</v>
      </c>
      <c r="BH306">
        <f t="shared" si="315"/>
        <v>0</v>
      </c>
      <c r="BI306">
        <v>0</v>
      </c>
      <c r="BJ306">
        <f t="shared" si="316"/>
        <v>0</v>
      </c>
      <c r="BK306">
        <v>99.75</v>
      </c>
      <c r="BL306">
        <f t="shared" si="317"/>
        <v>0.99856615732700138</v>
      </c>
      <c r="BM306">
        <v>0.25</v>
      </c>
      <c r="BN306">
        <f t="shared" si="318"/>
        <v>1.4338426729987169E-3</v>
      </c>
      <c r="BO306">
        <v>0</v>
      </c>
      <c r="BP306">
        <f t="shared" si="319"/>
        <v>0</v>
      </c>
      <c r="BQ306">
        <v>0</v>
      </c>
      <c r="BR306">
        <f t="shared" si="320"/>
        <v>0</v>
      </c>
      <c r="BS306">
        <v>0</v>
      </c>
      <c r="BT306">
        <f t="shared" si="321"/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78.599999999999994</v>
      </c>
      <c r="DD306">
        <f t="shared" si="270"/>
        <v>0.85812444071452754</v>
      </c>
      <c r="DE306">
        <v>21.4</v>
      </c>
      <c r="DF306">
        <f t="shared" si="271"/>
        <v>0.14187555928547244</v>
      </c>
      <c r="DG306">
        <v>0</v>
      </c>
      <c r="DH306">
        <f t="shared" si="272"/>
        <v>0</v>
      </c>
      <c r="DI306">
        <v>0</v>
      </c>
      <c r="DJ306">
        <f t="shared" si="273"/>
        <v>0</v>
      </c>
      <c r="DK306">
        <v>0</v>
      </c>
      <c r="DL306">
        <f t="shared" si="274"/>
        <v>0</v>
      </c>
      <c r="DM306">
        <v>0</v>
      </c>
      <c r="DN306">
        <f t="shared" si="275"/>
        <v>0</v>
      </c>
      <c r="DO306">
        <v>0</v>
      </c>
      <c r="DP306">
        <f t="shared" si="276"/>
        <v>0</v>
      </c>
      <c r="DQ306">
        <v>0</v>
      </c>
      <c r="DR306">
        <f t="shared" si="277"/>
        <v>0</v>
      </c>
      <c r="DS306">
        <v>0</v>
      </c>
      <c r="DT306">
        <f t="shared" si="278"/>
        <v>0</v>
      </c>
      <c r="DU306">
        <v>0</v>
      </c>
      <c r="DV306">
        <f t="shared" si="279"/>
        <v>0</v>
      </c>
      <c r="DW306">
        <v>0</v>
      </c>
      <c r="DX306">
        <f t="shared" si="280"/>
        <v>0</v>
      </c>
      <c r="DY306">
        <v>0</v>
      </c>
      <c r="DZ306">
        <f t="shared" si="281"/>
        <v>0</v>
      </c>
      <c r="EA306">
        <v>0</v>
      </c>
      <c r="EB306">
        <f t="shared" si="282"/>
        <v>0</v>
      </c>
      <c r="EC306">
        <v>0</v>
      </c>
      <c r="ED306">
        <f t="shared" si="283"/>
        <v>0</v>
      </c>
      <c r="EE306">
        <v>0</v>
      </c>
      <c r="EF306">
        <f t="shared" si="284"/>
        <v>0</v>
      </c>
      <c r="EG306">
        <v>0</v>
      </c>
      <c r="EH306">
        <f t="shared" si="285"/>
        <v>0</v>
      </c>
      <c r="EI306">
        <v>0</v>
      </c>
      <c r="EJ306">
        <f t="shared" si="286"/>
        <v>0</v>
      </c>
      <c r="EK306">
        <v>0</v>
      </c>
      <c r="EL306">
        <f t="shared" si="287"/>
        <v>0</v>
      </c>
      <c r="EM306">
        <v>0</v>
      </c>
      <c r="EN306">
        <f t="shared" si="288"/>
        <v>0</v>
      </c>
      <c r="EO306">
        <v>0</v>
      </c>
      <c r="EP306">
        <f t="shared" si="289"/>
        <v>0</v>
      </c>
      <c r="EQ306">
        <v>0</v>
      </c>
      <c r="ER306">
        <f t="shared" si="290"/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 s="3" t="s">
        <v>645</v>
      </c>
    </row>
    <row r="307" spans="1:161" x14ac:dyDescent="0.45">
      <c r="A307">
        <v>306</v>
      </c>
      <c r="B307" t="s">
        <v>53</v>
      </c>
      <c r="C307" t="s">
        <v>46</v>
      </c>
      <c r="D307">
        <v>3003</v>
      </c>
      <c r="E307" t="s">
        <v>646</v>
      </c>
      <c r="F307" s="2">
        <v>2</v>
      </c>
      <c r="G307">
        <f>15.3+273</f>
        <v>288.3</v>
      </c>
      <c r="H307">
        <f>660+273</f>
        <v>933</v>
      </c>
      <c r="I307">
        <v>298</v>
      </c>
      <c r="J307" s="2">
        <f t="shared" si="291"/>
        <v>0.31939978563772775</v>
      </c>
      <c r="K307">
        <f>2*10^-2</f>
        <v>0.02</v>
      </c>
      <c r="L307" t="s">
        <v>64</v>
      </c>
      <c r="M307">
        <v>0.1</v>
      </c>
      <c r="N307">
        <f t="shared" si="292"/>
        <v>4.2757151934534377E-4</v>
      </c>
      <c r="O307">
        <v>0</v>
      </c>
      <c r="P307">
        <f t="shared" si="293"/>
        <v>0</v>
      </c>
      <c r="Q307">
        <v>0</v>
      </c>
      <c r="R307">
        <f t="shared" si="294"/>
        <v>0</v>
      </c>
      <c r="S307">
        <v>1.25</v>
      </c>
      <c r="T307">
        <f t="shared" si="295"/>
        <v>6.1820733755140371E-3</v>
      </c>
      <c r="U307">
        <v>0</v>
      </c>
      <c r="V307">
        <f t="shared" si="296"/>
        <v>0</v>
      </c>
      <c r="W307">
        <f>100-S307-M307</f>
        <v>98.65</v>
      </c>
      <c r="X307">
        <f t="shared" si="297"/>
        <v>0.99339035510514073</v>
      </c>
      <c r="Y307">
        <v>0</v>
      </c>
      <c r="Z307">
        <f t="shared" si="298"/>
        <v>0</v>
      </c>
      <c r="AA307">
        <v>0</v>
      </c>
      <c r="AB307">
        <f t="shared" si="299"/>
        <v>0</v>
      </c>
      <c r="AC307">
        <v>0</v>
      </c>
      <c r="AD307">
        <f t="shared" si="300"/>
        <v>0</v>
      </c>
      <c r="AE307">
        <v>0</v>
      </c>
      <c r="AF307">
        <f t="shared" si="301"/>
        <v>0</v>
      </c>
      <c r="AG307">
        <v>0</v>
      </c>
      <c r="AH307">
        <f t="shared" si="302"/>
        <v>0</v>
      </c>
      <c r="AI307">
        <v>0</v>
      </c>
      <c r="AJ307">
        <f t="shared" si="303"/>
        <v>0</v>
      </c>
      <c r="AK307">
        <v>0</v>
      </c>
      <c r="AL307">
        <f t="shared" si="304"/>
        <v>0</v>
      </c>
      <c r="AM307">
        <v>0</v>
      </c>
      <c r="AN307">
        <f t="shared" si="305"/>
        <v>0</v>
      </c>
      <c r="AO307">
        <v>0</v>
      </c>
      <c r="AP307">
        <f t="shared" si="306"/>
        <v>0</v>
      </c>
      <c r="AQ307">
        <v>0</v>
      </c>
      <c r="AR307">
        <f t="shared" si="307"/>
        <v>0</v>
      </c>
      <c r="AS307">
        <v>0</v>
      </c>
      <c r="AT307">
        <f t="shared" si="308"/>
        <v>0</v>
      </c>
      <c r="AU307">
        <v>0</v>
      </c>
      <c r="AV307">
        <f t="shared" si="309"/>
        <v>0</v>
      </c>
      <c r="AW307">
        <v>0</v>
      </c>
      <c r="AX307">
        <f t="shared" si="310"/>
        <v>0</v>
      </c>
      <c r="AY307">
        <v>0</v>
      </c>
      <c r="AZ307">
        <f t="shared" si="311"/>
        <v>0</v>
      </c>
      <c r="BA307">
        <v>0</v>
      </c>
      <c r="BB307">
        <f t="shared" si="312"/>
        <v>0</v>
      </c>
      <c r="BC307">
        <v>0</v>
      </c>
      <c r="BD307">
        <f t="shared" si="313"/>
        <v>0</v>
      </c>
      <c r="BE307">
        <v>0</v>
      </c>
      <c r="BF307">
        <f t="shared" si="314"/>
        <v>0</v>
      </c>
      <c r="BG307">
        <v>0</v>
      </c>
      <c r="BH307">
        <f t="shared" si="315"/>
        <v>0</v>
      </c>
      <c r="BI307">
        <v>0</v>
      </c>
      <c r="BJ307">
        <f t="shared" si="316"/>
        <v>0</v>
      </c>
      <c r="BK307">
        <v>0</v>
      </c>
      <c r="BL307">
        <f t="shared" si="317"/>
        <v>0</v>
      </c>
      <c r="BM307">
        <v>0</v>
      </c>
      <c r="BN307">
        <f t="shared" si="318"/>
        <v>0</v>
      </c>
      <c r="BO307">
        <v>0</v>
      </c>
      <c r="BP307">
        <f t="shared" si="319"/>
        <v>0</v>
      </c>
      <c r="BQ307">
        <v>0</v>
      </c>
      <c r="BR307">
        <f t="shared" si="320"/>
        <v>0</v>
      </c>
      <c r="BS307">
        <v>0</v>
      </c>
      <c r="BT307">
        <f t="shared" si="321"/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78.599999999999994</v>
      </c>
      <c r="DD307">
        <f t="shared" si="270"/>
        <v>0.85812444071452754</v>
      </c>
      <c r="DE307">
        <v>21.4</v>
      </c>
      <c r="DF307">
        <f t="shared" si="271"/>
        <v>0.14187555928547244</v>
      </c>
      <c r="DG307">
        <v>0</v>
      </c>
      <c r="DH307">
        <f t="shared" si="272"/>
        <v>0</v>
      </c>
      <c r="DI307">
        <v>0</v>
      </c>
      <c r="DJ307">
        <f t="shared" si="273"/>
        <v>0</v>
      </c>
      <c r="DK307">
        <v>0</v>
      </c>
      <c r="DL307">
        <f t="shared" si="274"/>
        <v>0</v>
      </c>
      <c r="DM307">
        <v>0</v>
      </c>
      <c r="DN307">
        <f t="shared" si="275"/>
        <v>0</v>
      </c>
      <c r="DO307">
        <v>0</v>
      </c>
      <c r="DP307">
        <f t="shared" si="276"/>
        <v>0</v>
      </c>
      <c r="DQ307">
        <v>0</v>
      </c>
      <c r="DR307">
        <f t="shared" si="277"/>
        <v>0</v>
      </c>
      <c r="DS307">
        <v>0</v>
      </c>
      <c r="DT307">
        <f t="shared" si="278"/>
        <v>0</v>
      </c>
      <c r="DU307">
        <v>0</v>
      </c>
      <c r="DV307">
        <f t="shared" si="279"/>
        <v>0</v>
      </c>
      <c r="DW307">
        <v>0</v>
      </c>
      <c r="DX307">
        <f t="shared" si="280"/>
        <v>0</v>
      </c>
      <c r="DY307">
        <v>0</v>
      </c>
      <c r="DZ307">
        <f t="shared" si="281"/>
        <v>0</v>
      </c>
      <c r="EA307">
        <v>0</v>
      </c>
      <c r="EB307">
        <f t="shared" si="282"/>
        <v>0</v>
      </c>
      <c r="EC307">
        <v>0</v>
      </c>
      <c r="ED307">
        <f t="shared" si="283"/>
        <v>0</v>
      </c>
      <c r="EE307">
        <v>0</v>
      </c>
      <c r="EF307">
        <f t="shared" si="284"/>
        <v>0</v>
      </c>
      <c r="EG307">
        <v>0</v>
      </c>
      <c r="EH307">
        <f t="shared" si="285"/>
        <v>0</v>
      </c>
      <c r="EI307">
        <v>0</v>
      </c>
      <c r="EJ307">
        <f t="shared" si="286"/>
        <v>0</v>
      </c>
      <c r="EK307">
        <v>0</v>
      </c>
      <c r="EL307">
        <f t="shared" si="287"/>
        <v>0</v>
      </c>
      <c r="EM307">
        <v>0</v>
      </c>
      <c r="EN307">
        <f t="shared" si="288"/>
        <v>0</v>
      </c>
      <c r="EO307">
        <v>0</v>
      </c>
      <c r="EP307">
        <f t="shared" si="289"/>
        <v>0</v>
      </c>
      <c r="EQ307">
        <v>0</v>
      </c>
      <c r="ER307">
        <f t="shared" si="290"/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 s="3" t="s">
        <v>645</v>
      </c>
    </row>
    <row r="308" spans="1:161" x14ac:dyDescent="0.45">
      <c r="A308">
        <v>307</v>
      </c>
      <c r="B308" t="s">
        <v>53</v>
      </c>
      <c r="C308" t="s">
        <v>46</v>
      </c>
      <c r="D308">
        <v>3003</v>
      </c>
      <c r="E308" t="s">
        <v>646</v>
      </c>
      <c r="F308" s="2">
        <v>2</v>
      </c>
      <c r="G308">
        <f>15.3+273</f>
        <v>288.3</v>
      </c>
      <c r="H308">
        <f>660+273</f>
        <v>933</v>
      </c>
      <c r="I308">
        <v>298</v>
      </c>
      <c r="J308" s="2">
        <f t="shared" si="291"/>
        <v>0.31939978563772775</v>
      </c>
      <c r="K308">
        <f>5*10^-3</f>
        <v>5.0000000000000001E-3</v>
      </c>
      <c r="L308" t="s">
        <v>64</v>
      </c>
      <c r="M308">
        <v>0.1</v>
      </c>
      <c r="N308">
        <f t="shared" si="292"/>
        <v>4.2757151934534377E-4</v>
      </c>
      <c r="O308">
        <v>0</v>
      </c>
      <c r="P308">
        <f t="shared" si="293"/>
        <v>0</v>
      </c>
      <c r="Q308">
        <v>0</v>
      </c>
      <c r="R308">
        <f t="shared" si="294"/>
        <v>0</v>
      </c>
      <c r="S308">
        <v>1.25</v>
      </c>
      <c r="T308">
        <f t="shared" si="295"/>
        <v>6.1820733755140371E-3</v>
      </c>
      <c r="U308">
        <v>0</v>
      </c>
      <c r="V308">
        <f t="shared" si="296"/>
        <v>0</v>
      </c>
      <c r="W308">
        <f>100-S308-M308</f>
        <v>98.65</v>
      </c>
      <c r="X308">
        <f t="shared" si="297"/>
        <v>0.99339035510514073</v>
      </c>
      <c r="Y308">
        <v>0</v>
      </c>
      <c r="Z308">
        <f t="shared" si="298"/>
        <v>0</v>
      </c>
      <c r="AA308">
        <v>0</v>
      </c>
      <c r="AB308">
        <f t="shared" si="299"/>
        <v>0</v>
      </c>
      <c r="AC308">
        <v>0</v>
      </c>
      <c r="AD308">
        <f t="shared" si="300"/>
        <v>0</v>
      </c>
      <c r="AE308">
        <v>0</v>
      </c>
      <c r="AF308">
        <f t="shared" si="301"/>
        <v>0</v>
      </c>
      <c r="AG308">
        <v>0</v>
      </c>
      <c r="AH308">
        <f t="shared" si="302"/>
        <v>0</v>
      </c>
      <c r="AI308">
        <v>0</v>
      </c>
      <c r="AJ308">
        <f t="shared" si="303"/>
        <v>0</v>
      </c>
      <c r="AK308">
        <v>0</v>
      </c>
      <c r="AL308">
        <f t="shared" si="304"/>
        <v>0</v>
      </c>
      <c r="AM308">
        <v>0</v>
      </c>
      <c r="AN308">
        <f t="shared" si="305"/>
        <v>0</v>
      </c>
      <c r="AO308">
        <v>0</v>
      </c>
      <c r="AP308">
        <f t="shared" si="306"/>
        <v>0</v>
      </c>
      <c r="AQ308">
        <v>0</v>
      </c>
      <c r="AR308">
        <f t="shared" si="307"/>
        <v>0</v>
      </c>
      <c r="AS308">
        <v>0</v>
      </c>
      <c r="AT308">
        <f t="shared" si="308"/>
        <v>0</v>
      </c>
      <c r="AU308">
        <v>0</v>
      </c>
      <c r="AV308">
        <f t="shared" si="309"/>
        <v>0</v>
      </c>
      <c r="AW308">
        <v>0</v>
      </c>
      <c r="AX308">
        <f t="shared" si="310"/>
        <v>0</v>
      </c>
      <c r="AY308">
        <v>0</v>
      </c>
      <c r="AZ308">
        <f t="shared" si="311"/>
        <v>0</v>
      </c>
      <c r="BA308">
        <v>0</v>
      </c>
      <c r="BB308">
        <f t="shared" si="312"/>
        <v>0</v>
      </c>
      <c r="BC308">
        <v>0</v>
      </c>
      <c r="BD308">
        <f t="shared" si="313"/>
        <v>0</v>
      </c>
      <c r="BE308">
        <v>0</v>
      </c>
      <c r="BF308">
        <f t="shared" si="314"/>
        <v>0</v>
      </c>
      <c r="BG308">
        <v>0</v>
      </c>
      <c r="BH308">
        <f t="shared" si="315"/>
        <v>0</v>
      </c>
      <c r="BI308">
        <v>0</v>
      </c>
      <c r="BJ308">
        <f t="shared" si="316"/>
        <v>0</v>
      </c>
      <c r="BK308">
        <v>0</v>
      </c>
      <c r="BL308">
        <f t="shared" si="317"/>
        <v>0</v>
      </c>
      <c r="BM308">
        <v>0</v>
      </c>
      <c r="BN308">
        <f t="shared" si="318"/>
        <v>0</v>
      </c>
      <c r="BO308">
        <v>0</v>
      </c>
      <c r="BP308">
        <f t="shared" si="319"/>
        <v>0</v>
      </c>
      <c r="BQ308">
        <v>0</v>
      </c>
      <c r="BR308">
        <f t="shared" si="320"/>
        <v>0</v>
      </c>
      <c r="BS308">
        <v>0</v>
      </c>
      <c r="BT308">
        <f t="shared" si="321"/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78.599999999999994</v>
      </c>
      <c r="DD308">
        <f t="shared" si="270"/>
        <v>0.85812444071452754</v>
      </c>
      <c r="DE308">
        <v>21.4</v>
      </c>
      <c r="DF308">
        <f t="shared" si="271"/>
        <v>0.14187555928547244</v>
      </c>
      <c r="DG308">
        <v>0</v>
      </c>
      <c r="DH308">
        <f t="shared" si="272"/>
        <v>0</v>
      </c>
      <c r="DI308">
        <v>0</v>
      </c>
      <c r="DJ308">
        <f t="shared" si="273"/>
        <v>0</v>
      </c>
      <c r="DK308">
        <v>0</v>
      </c>
      <c r="DL308">
        <f t="shared" si="274"/>
        <v>0</v>
      </c>
      <c r="DM308">
        <v>0</v>
      </c>
      <c r="DN308">
        <f t="shared" si="275"/>
        <v>0</v>
      </c>
      <c r="DO308">
        <v>0</v>
      </c>
      <c r="DP308">
        <f t="shared" si="276"/>
        <v>0</v>
      </c>
      <c r="DQ308">
        <v>0</v>
      </c>
      <c r="DR308">
        <f t="shared" si="277"/>
        <v>0</v>
      </c>
      <c r="DS308">
        <v>0</v>
      </c>
      <c r="DT308">
        <f t="shared" si="278"/>
        <v>0</v>
      </c>
      <c r="DU308">
        <v>0</v>
      </c>
      <c r="DV308">
        <f t="shared" si="279"/>
        <v>0</v>
      </c>
      <c r="DW308">
        <v>0</v>
      </c>
      <c r="DX308">
        <f t="shared" si="280"/>
        <v>0</v>
      </c>
      <c r="DY308">
        <v>0</v>
      </c>
      <c r="DZ308">
        <f t="shared" si="281"/>
        <v>0</v>
      </c>
      <c r="EA308">
        <v>0</v>
      </c>
      <c r="EB308">
        <f t="shared" si="282"/>
        <v>0</v>
      </c>
      <c r="EC308">
        <v>0</v>
      </c>
      <c r="ED308">
        <f t="shared" si="283"/>
        <v>0</v>
      </c>
      <c r="EE308">
        <v>0</v>
      </c>
      <c r="EF308">
        <f t="shared" si="284"/>
        <v>0</v>
      </c>
      <c r="EG308">
        <v>0</v>
      </c>
      <c r="EH308">
        <f t="shared" si="285"/>
        <v>0</v>
      </c>
      <c r="EI308">
        <v>0</v>
      </c>
      <c r="EJ308">
        <f t="shared" si="286"/>
        <v>0</v>
      </c>
      <c r="EK308">
        <v>0</v>
      </c>
      <c r="EL308">
        <f t="shared" si="287"/>
        <v>0</v>
      </c>
      <c r="EM308">
        <v>0</v>
      </c>
      <c r="EN308">
        <f t="shared" si="288"/>
        <v>0</v>
      </c>
      <c r="EO308">
        <v>0</v>
      </c>
      <c r="EP308">
        <f t="shared" si="289"/>
        <v>0</v>
      </c>
      <c r="EQ308">
        <v>0</v>
      </c>
      <c r="ER308">
        <f t="shared" si="290"/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 s="3" t="s">
        <v>645</v>
      </c>
    </row>
    <row r="309" spans="1:161" x14ac:dyDescent="0.45">
      <c r="A309">
        <v>308</v>
      </c>
      <c r="B309" t="s">
        <v>53</v>
      </c>
      <c r="C309" t="s">
        <v>46</v>
      </c>
      <c r="D309">
        <v>3003</v>
      </c>
      <c r="E309" t="s">
        <v>646</v>
      </c>
      <c r="F309" s="2">
        <v>2</v>
      </c>
      <c r="G309">
        <f>15.3+273</f>
        <v>288.3</v>
      </c>
      <c r="H309">
        <f>660+273</f>
        <v>933</v>
      </c>
      <c r="I309">
        <v>298</v>
      </c>
      <c r="J309" s="2">
        <f t="shared" si="291"/>
        <v>0.31939978563772775</v>
      </c>
      <c r="K309">
        <v>5.0000000000000001E-4</v>
      </c>
      <c r="L309" t="s">
        <v>64</v>
      </c>
      <c r="M309">
        <v>0.1</v>
      </c>
      <c r="N309">
        <f t="shared" si="292"/>
        <v>4.2757151934534377E-4</v>
      </c>
      <c r="O309">
        <v>0</v>
      </c>
      <c r="P309">
        <f t="shared" si="293"/>
        <v>0</v>
      </c>
      <c r="Q309">
        <v>0</v>
      </c>
      <c r="R309">
        <f t="shared" si="294"/>
        <v>0</v>
      </c>
      <c r="S309">
        <v>1.25</v>
      </c>
      <c r="T309">
        <f t="shared" si="295"/>
        <v>6.1820733755140371E-3</v>
      </c>
      <c r="U309">
        <v>0</v>
      </c>
      <c r="V309">
        <f t="shared" si="296"/>
        <v>0</v>
      </c>
      <c r="W309">
        <f>100-S309-M309</f>
        <v>98.65</v>
      </c>
      <c r="X309">
        <f t="shared" si="297"/>
        <v>0.99339035510514073</v>
      </c>
      <c r="Y309">
        <v>0</v>
      </c>
      <c r="Z309">
        <f t="shared" si="298"/>
        <v>0</v>
      </c>
      <c r="AA309">
        <v>0</v>
      </c>
      <c r="AB309">
        <f t="shared" si="299"/>
        <v>0</v>
      </c>
      <c r="AC309">
        <v>0</v>
      </c>
      <c r="AD309">
        <f t="shared" si="300"/>
        <v>0</v>
      </c>
      <c r="AE309">
        <v>0</v>
      </c>
      <c r="AF309">
        <f t="shared" si="301"/>
        <v>0</v>
      </c>
      <c r="AG309">
        <v>0</v>
      </c>
      <c r="AH309">
        <f t="shared" si="302"/>
        <v>0</v>
      </c>
      <c r="AI309">
        <v>0</v>
      </c>
      <c r="AJ309">
        <f t="shared" si="303"/>
        <v>0</v>
      </c>
      <c r="AK309">
        <v>0</v>
      </c>
      <c r="AL309">
        <f t="shared" si="304"/>
        <v>0</v>
      </c>
      <c r="AM309">
        <v>0</v>
      </c>
      <c r="AN309">
        <f t="shared" si="305"/>
        <v>0</v>
      </c>
      <c r="AO309">
        <v>0</v>
      </c>
      <c r="AP309">
        <f t="shared" si="306"/>
        <v>0</v>
      </c>
      <c r="AQ309">
        <v>0</v>
      </c>
      <c r="AR309">
        <f t="shared" si="307"/>
        <v>0</v>
      </c>
      <c r="AS309">
        <v>0</v>
      </c>
      <c r="AT309">
        <f t="shared" si="308"/>
        <v>0</v>
      </c>
      <c r="AU309">
        <v>0</v>
      </c>
      <c r="AV309">
        <f t="shared" si="309"/>
        <v>0</v>
      </c>
      <c r="AW309">
        <v>0</v>
      </c>
      <c r="AX309">
        <f t="shared" si="310"/>
        <v>0</v>
      </c>
      <c r="AY309">
        <v>0</v>
      </c>
      <c r="AZ309">
        <f t="shared" si="311"/>
        <v>0</v>
      </c>
      <c r="BA309">
        <v>0</v>
      </c>
      <c r="BB309">
        <f t="shared" si="312"/>
        <v>0</v>
      </c>
      <c r="BC309">
        <v>0</v>
      </c>
      <c r="BD309">
        <f t="shared" si="313"/>
        <v>0</v>
      </c>
      <c r="BE309">
        <v>0</v>
      </c>
      <c r="BF309">
        <f t="shared" si="314"/>
        <v>0</v>
      </c>
      <c r="BG309">
        <v>0</v>
      </c>
      <c r="BH309">
        <f t="shared" si="315"/>
        <v>0</v>
      </c>
      <c r="BI309">
        <v>0</v>
      </c>
      <c r="BJ309">
        <f t="shared" si="316"/>
        <v>0</v>
      </c>
      <c r="BK309">
        <v>0</v>
      </c>
      <c r="BL309">
        <f t="shared" si="317"/>
        <v>0</v>
      </c>
      <c r="BM309">
        <v>0</v>
      </c>
      <c r="BN309">
        <f t="shared" si="318"/>
        <v>0</v>
      </c>
      <c r="BO309">
        <v>0</v>
      </c>
      <c r="BP309">
        <f t="shared" si="319"/>
        <v>0</v>
      </c>
      <c r="BQ309">
        <v>0</v>
      </c>
      <c r="BR309">
        <f t="shared" si="320"/>
        <v>0</v>
      </c>
      <c r="BS309">
        <v>0</v>
      </c>
      <c r="BT309">
        <f t="shared" si="321"/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78.599999999999994</v>
      </c>
      <c r="DD309">
        <f t="shared" si="270"/>
        <v>0.85812444071452754</v>
      </c>
      <c r="DE309">
        <v>21.4</v>
      </c>
      <c r="DF309">
        <f t="shared" si="271"/>
        <v>0.14187555928547244</v>
      </c>
      <c r="DG309">
        <v>0</v>
      </c>
      <c r="DH309">
        <f t="shared" si="272"/>
        <v>0</v>
      </c>
      <c r="DI309">
        <v>0</v>
      </c>
      <c r="DJ309">
        <f t="shared" si="273"/>
        <v>0</v>
      </c>
      <c r="DK309">
        <v>0</v>
      </c>
      <c r="DL309">
        <f t="shared" si="274"/>
        <v>0</v>
      </c>
      <c r="DM309">
        <v>0</v>
      </c>
      <c r="DN309">
        <f t="shared" si="275"/>
        <v>0</v>
      </c>
      <c r="DO309">
        <v>0</v>
      </c>
      <c r="DP309">
        <f t="shared" si="276"/>
        <v>0</v>
      </c>
      <c r="DQ309">
        <v>0</v>
      </c>
      <c r="DR309">
        <f t="shared" si="277"/>
        <v>0</v>
      </c>
      <c r="DS309">
        <v>0</v>
      </c>
      <c r="DT309">
        <f t="shared" si="278"/>
        <v>0</v>
      </c>
      <c r="DU309">
        <v>0</v>
      </c>
      <c r="DV309">
        <f t="shared" si="279"/>
        <v>0</v>
      </c>
      <c r="DW309">
        <v>0</v>
      </c>
      <c r="DX309">
        <f t="shared" si="280"/>
        <v>0</v>
      </c>
      <c r="DY309">
        <v>0</v>
      </c>
      <c r="DZ309">
        <f t="shared" si="281"/>
        <v>0</v>
      </c>
      <c r="EA309">
        <v>0</v>
      </c>
      <c r="EB309">
        <f t="shared" si="282"/>
        <v>0</v>
      </c>
      <c r="EC309">
        <v>0</v>
      </c>
      <c r="ED309">
        <f t="shared" si="283"/>
        <v>0</v>
      </c>
      <c r="EE309">
        <v>0</v>
      </c>
      <c r="EF309">
        <f t="shared" si="284"/>
        <v>0</v>
      </c>
      <c r="EG309">
        <v>0</v>
      </c>
      <c r="EH309">
        <f t="shared" si="285"/>
        <v>0</v>
      </c>
      <c r="EI309">
        <v>0</v>
      </c>
      <c r="EJ309">
        <f t="shared" si="286"/>
        <v>0</v>
      </c>
      <c r="EK309">
        <v>0</v>
      </c>
      <c r="EL309">
        <f t="shared" si="287"/>
        <v>0</v>
      </c>
      <c r="EM309">
        <v>0</v>
      </c>
      <c r="EN309">
        <f t="shared" si="288"/>
        <v>0</v>
      </c>
      <c r="EO309">
        <v>0</v>
      </c>
      <c r="EP309">
        <f t="shared" si="289"/>
        <v>0</v>
      </c>
      <c r="EQ309">
        <v>0</v>
      </c>
      <c r="ER309">
        <f t="shared" si="290"/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 s="3" t="s">
        <v>645</v>
      </c>
    </row>
    <row r="310" spans="1:161" x14ac:dyDescent="0.45">
      <c r="A310">
        <v>309</v>
      </c>
      <c r="B310" t="s">
        <v>368</v>
      </c>
      <c r="C310" t="s">
        <v>51</v>
      </c>
      <c r="D310">
        <v>4142</v>
      </c>
      <c r="E310" t="s">
        <v>685</v>
      </c>
      <c r="F310" s="2">
        <v>1</v>
      </c>
      <c r="G310">
        <v>234.3</v>
      </c>
      <c r="H310">
        <v>1773</v>
      </c>
      <c r="I310">
        <v>298</v>
      </c>
      <c r="J310" s="2">
        <f t="shared" si="291"/>
        <v>0.16807670614777215</v>
      </c>
      <c r="K310">
        <f>10^-5</f>
        <v>1.0000000000000001E-5</v>
      </c>
      <c r="L310" t="s">
        <v>373</v>
      </c>
      <c r="M310">
        <v>0</v>
      </c>
      <c r="N310">
        <f t="shared" si="292"/>
        <v>0</v>
      </c>
      <c r="O310">
        <v>0</v>
      </c>
      <c r="P310">
        <f t="shared" si="293"/>
        <v>0</v>
      </c>
      <c r="Q310">
        <v>0</v>
      </c>
      <c r="R310">
        <f t="shared" si="294"/>
        <v>0</v>
      </c>
      <c r="S310">
        <v>0.75</v>
      </c>
      <c r="T310">
        <f t="shared" si="295"/>
        <v>7.50249689042459E-3</v>
      </c>
      <c r="U310">
        <v>0</v>
      </c>
      <c r="V310">
        <f t="shared" si="296"/>
        <v>0</v>
      </c>
      <c r="W310">
        <v>0</v>
      </c>
      <c r="X310">
        <f t="shared" si="297"/>
        <v>0</v>
      </c>
      <c r="Y310">
        <v>0</v>
      </c>
      <c r="Z310">
        <f t="shared" si="298"/>
        <v>0</v>
      </c>
      <c r="AA310">
        <v>0</v>
      </c>
      <c r="AB310">
        <f t="shared" si="299"/>
        <v>0</v>
      </c>
      <c r="AC310">
        <f>100-S310-AE310-AK310-AM310-AO310</f>
        <v>97.749999999999986</v>
      </c>
      <c r="AD310">
        <f t="shared" si="300"/>
        <v>0.96194419135680964</v>
      </c>
      <c r="AE310">
        <v>0.4</v>
      </c>
      <c r="AF310">
        <f t="shared" si="301"/>
        <v>1.8303510370964025E-2</v>
      </c>
      <c r="AG310">
        <v>0</v>
      </c>
      <c r="AH310">
        <f t="shared" si="302"/>
        <v>0</v>
      </c>
      <c r="AI310">
        <v>0</v>
      </c>
      <c r="AJ310">
        <f t="shared" si="303"/>
        <v>0</v>
      </c>
      <c r="AK310">
        <v>0.15</v>
      </c>
      <c r="AL310">
        <f t="shared" si="304"/>
        <v>2.935124346485882E-3</v>
      </c>
      <c r="AM310">
        <v>0.8</v>
      </c>
      <c r="AN310">
        <f t="shared" si="305"/>
        <v>8.4554479876482267E-3</v>
      </c>
      <c r="AO310">
        <v>0.15</v>
      </c>
      <c r="AP310">
        <f t="shared" si="306"/>
        <v>8.5922904766759674E-4</v>
      </c>
      <c r="AQ310">
        <v>0</v>
      </c>
      <c r="AR310">
        <f t="shared" si="307"/>
        <v>0</v>
      </c>
      <c r="AS310">
        <v>0</v>
      </c>
      <c r="AT310">
        <f t="shared" si="308"/>
        <v>0</v>
      </c>
      <c r="AU310">
        <v>0</v>
      </c>
      <c r="AV310">
        <f t="shared" si="309"/>
        <v>0</v>
      </c>
      <c r="AW310">
        <v>0</v>
      </c>
      <c r="AX310">
        <f t="shared" si="310"/>
        <v>0</v>
      </c>
      <c r="AY310">
        <v>0</v>
      </c>
      <c r="AZ310">
        <f t="shared" si="311"/>
        <v>0</v>
      </c>
      <c r="BA310">
        <v>0</v>
      </c>
      <c r="BB310">
        <f t="shared" si="312"/>
        <v>0</v>
      </c>
      <c r="BC310">
        <v>0</v>
      </c>
      <c r="BD310">
        <f t="shared" si="313"/>
        <v>0</v>
      </c>
      <c r="BE310">
        <v>0</v>
      </c>
      <c r="BF310">
        <f t="shared" si="314"/>
        <v>0</v>
      </c>
      <c r="BG310">
        <v>0</v>
      </c>
      <c r="BH310">
        <f t="shared" si="315"/>
        <v>0</v>
      </c>
      <c r="BI310">
        <v>0</v>
      </c>
      <c r="BJ310">
        <f t="shared" si="316"/>
        <v>0</v>
      </c>
      <c r="BK310">
        <v>0</v>
      </c>
      <c r="BL310">
        <f t="shared" si="317"/>
        <v>0</v>
      </c>
      <c r="BM310">
        <v>0</v>
      </c>
      <c r="BN310">
        <f t="shared" si="318"/>
        <v>0</v>
      </c>
      <c r="BO310">
        <v>0</v>
      </c>
      <c r="BP310">
        <f t="shared" si="319"/>
        <v>0</v>
      </c>
      <c r="BQ310">
        <v>0</v>
      </c>
      <c r="BR310">
        <f t="shared" si="320"/>
        <v>0</v>
      </c>
      <c r="BS310">
        <v>0</v>
      </c>
      <c r="BT310">
        <f t="shared" si="321"/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f t="shared" si="270"/>
        <v>0</v>
      </c>
      <c r="DE310">
        <v>0</v>
      </c>
      <c r="DF310">
        <f t="shared" si="271"/>
        <v>0</v>
      </c>
      <c r="DG310">
        <v>100</v>
      </c>
      <c r="DH310">
        <f t="shared" si="272"/>
        <v>1</v>
      </c>
      <c r="DI310">
        <v>0</v>
      </c>
      <c r="DJ310">
        <f t="shared" si="273"/>
        <v>0</v>
      </c>
      <c r="DK310">
        <v>0</v>
      </c>
      <c r="DL310">
        <f t="shared" si="274"/>
        <v>0</v>
      </c>
      <c r="DM310">
        <v>0</v>
      </c>
      <c r="DN310">
        <f t="shared" si="275"/>
        <v>0</v>
      </c>
      <c r="DO310">
        <v>0</v>
      </c>
      <c r="DP310">
        <f t="shared" si="276"/>
        <v>0</v>
      </c>
      <c r="DQ310">
        <v>0</v>
      </c>
      <c r="DR310">
        <f t="shared" si="277"/>
        <v>0</v>
      </c>
      <c r="DS310">
        <v>0</v>
      </c>
      <c r="DT310">
        <f t="shared" si="278"/>
        <v>0</v>
      </c>
      <c r="DU310">
        <v>0</v>
      </c>
      <c r="DV310">
        <f t="shared" si="279"/>
        <v>0</v>
      </c>
      <c r="DW310">
        <v>0</v>
      </c>
      <c r="DX310">
        <f t="shared" si="280"/>
        <v>0</v>
      </c>
      <c r="DY310">
        <v>0</v>
      </c>
      <c r="DZ310">
        <f t="shared" si="281"/>
        <v>0</v>
      </c>
      <c r="EA310">
        <v>0</v>
      </c>
      <c r="EB310">
        <f t="shared" si="282"/>
        <v>0</v>
      </c>
      <c r="EC310">
        <v>0</v>
      </c>
      <c r="ED310">
        <f t="shared" si="283"/>
        <v>0</v>
      </c>
      <c r="EE310">
        <v>0</v>
      </c>
      <c r="EF310">
        <f t="shared" si="284"/>
        <v>0</v>
      </c>
      <c r="EG310">
        <v>0</v>
      </c>
      <c r="EH310">
        <f t="shared" si="285"/>
        <v>0</v>
      </c>
      <c r="EI310">
        <v>0</v>
      </c>
      <c r="EJ310">
        <f t="shared" si="286"/>
        <v>0</v>
      </c>
      <c r="EK310">
        <v>0</v>
      </c>
      <c r="EL310">
        <f t="shared" si="287"/>
        <v>0</v>
      </c>
      <c r="EM310">
        <v>0</v>
      </c>
      <c r="EN310">
        <f t="shared" si="288"/>
        <v>0</v>
      </c>
      <c r="EO310">
        <v>0</v>
      </c>
      <c r="EP310">
        <f t="shared" si="289"/>
        <v>0</v>
      </c>
      <c r="EQ310">
        <v>0</v>
      </c>
      <c r="ER310">
        <f t="shared" si="290"/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 s="3" t="s">
        <v>687</v>
      </c>
    </row>
    <row r="311" spans="1:161" x14ac:dyDescent="0.45">
      <c r="A311">
        <v>310</v>
      </c>
      <c r="B311" t="s">
        <v>368</v>
      </c>
      <c r="C311" t="s">
        <v>51</v>
      </c>
      <c r="D311">
        <v>4142</v>
      </c>
      <c r="E311" t="s">
        <v>688</v>
      </c>
      <c r="F311" s="2">
        <v>1</v>
      </c>
      <c r="G311">
        <v>234.3</v>
      </c>
      <c r="H311">
        <v>1773</v>
      </c>
      <c r="I311">
        <v>298</v>
      </c>
      <c r="J311" s="2">
        <f t="shared" si="291"/>
        <v>0.16807670614777215</v>
      </c>
      <c r="K311">
        <f>10^-5</f>
        <v>1.0000000000000001E-5</v>
      </c>
      <c r="L311" t="s">
        <v>373</v>
      </c>
      <c r="M311">
        <v>0</v>
      </c>
      <c r="N311">
        <f t="shared" si="292"/>
        <v>0</v>
      </c>
      <c r="O311">
        <v>0</v>
      </c>
      <c r="P311">
        <f t="shared" si="293"/>
        <v>0</v>
      </c>
      <c r="Q311">
        <v>0</v>
      </c>
      <c r="R311">
        <f t="shared" si="294"/>
        <v>0</v>
      </c>
      <c r="S311">
        <v>0.75</v>
      </c>
      <c r="T311">
        <f t="shared" si="295"/>
        <v>7.50249689042459E-3</v>
      </c>
      <c r="U311">
        <v>0</v>
      </c>
      <c r="V311">
        <f t="shared" si="296"/>
        <v>0</v>
      </c>
      <c r="W311">
        <v>0</v>
      </c>
      <c r="X311">
        <f t="shared" si="297"/>
        <v>0</v>
      </c>
      <c r="Y311">
        <v>0</v>
      </c>
      <c r="Z311">
        <f t="shared" si="298"/>
        <v>0</v>
      </c>
      <c r="AA311">
        <v>0</v>
      </c>
      <c r="AB311">
        <f t="shared" si="299"/>
        <v>0</v>
      </c>
      <c r="AC311">
        <f>100-S311-AE311-AK311-AM311-AO311</f>
        <v>97.749999999999986</v>
      </c>
      <c r="AD311">
        <f t="shared" si="300"/>
        <v>0.96194419135680964</v>
      </c>
      <c r="AE311">
        <v>0.4</v>
      </c>
      <c r="AF311">
        <f t="shared" si="301"/>
        <v>1.8303510370964025E-2</v>
      </c>
      <c r="AG311">
        <v>0</v>
      </c>
      <c r="AH311">
        <f t="shared" si="302"/>
        <v>0</v>
      </c>
      <c r="AI311">
        <v>0</v>
      </c>
      <c r="AJ311">
        <f t="shared" si="303"/>
        <v>0</v>
      </c>
      <c r="AK311">
        <v>0.15</v>
      </c>
      <c r="AL311">
        <f t="shared" si="304"/>
        <v>2.935124346485882E-3</v>
      </c>
      <c r="AM311">
        <v>0.8</v>
      </c>
      <c r="AN311">
        <f t="shared" si="305"/>
        <v>8.4554479876482267E-3</v>
      </c>
      <c r="AO311">
        <v>0.15</v>
      </c>
      <c r="AP311">
        <f t="shared" si="306"/>
        <v>8.5922904766759674E-4</v>
      </c>
      <c r="AQ311">
        <v>0</v>
      </c>
      <c r="AR311">
        <f t="shared" si="307"/>
        <v>0</v>
      </c>
      <c r="AS311">
        <v>0</v>
      </c>
      <c r="AT311">
        <f t="shared" si="308"/>
        <v>0</v>
      </c>
      <c r="AU311">
        <v>0</v>
      </c>
      <c r="AV311">
        <f t="shared" si="309"/>
        <v>0</v>
      </c>
      <c r="AW311">
        <v>0</v>
      </c>
      <c r="AX311">
        <f t="shared" si="310"/>
        <v>0</v>
      </c>
      <c r="AY311">
        <v>0</v>
      </c>
      <c r="AZ311">
        <f t="shared" si="311"/>
        <v>0</v>
      </c>
      <c r="BA311">
        <v>0</v>
      </c>
      <c r="BB311">
        <f t="shared" si="312"/>
        <v>0</v>
      </c>
      <c r="BC311">
        <v>0</v>
      </c>
      <c r="BD311">
        <f t="shared" si="313"/>
        <v>0</v>
      </c>
      <c r="BE311">
        <v>0</v>
      </c>
      <c r="BF311">
        <f t="shared" si="314"/>
        <v>0</v>
      </c>
      <c r="BG311">
        <v>0</v>
      </c>
      <c r="BH311">
        <f t="shared" si="315"/>
        <v>0</v>
      </c>
      <c r="BI311">
        <v>0</v>
      </c>
      <c r="BJ311">
        <f t="shared" si="316"/>
        <v>0</v>
      </c>
      <c r="BK311">
        <v>0</v>
      </c>
      <c r="BL311">
        <f t="shared" si="317"/>
        <v>0</v>
      </c>
      <c r="BM311">
        <v>0</v>
      </c>
      <c r="BN311">
        <f t="shared" si="318"/>
        <v>0</v>
      </c>
      <c r="BO311">
        <v>0</v>
      </c>
      <c r="BP311">
        <f t="shared" si="319"/>
        <v>0</v>
      </c>
      <c r="BQ311">
        <v>0</v>
      </c>
      <c r="BR311">
        <f t="shared" si="320"/>
        <v>0</v>
      </c>
      <c r="BS311">
        <v>0</v>
      </c>
      <c r="BT311">
        <f t="shared" si="321"/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f t="shared" si="270"/>
        <v>0</v>
      </c>
      <c r="DE311">
        <v>0</v>
      </c>
      <c r="DF311">
        <f t="shared" si="271"/>
        <v>0</v>
      </c>
      <c r="DG311">
        <v>100</v>
      </c>
      <c r="DH311">
        <f t="shared" si="272"/>
        <v>1</v>
      </c>
      <c r="DI311">
        <v>0</v>
      </c>
      <c r="DJ311">
        <f t="shared" si="273"/>
        <v>0</v>
      </c>
      <c r="DK311">
        <v>0</v>
      </c>
      <c r="DL311">
        <f t="shared" si="274"/>
        <v>0</v>
      </c>
      <c r="DM311">
        <v>0</v>
      </c>
      <c r="DN311">
        <f t="shared" si="275"/>
        <v>0</v>
      </c>
      <c r="DO311">
        <v>0</v>
      </c>
      <c r="DP311">
        <f t="shared" si="276"/>
        <v>0</v>
      </c>
      <c r="DQ311">
        <v>0</v>
      </c>
      <c r="DR311">
        <f t="shared" si="277"/>
        <v>0</v>
      </c>
      <c r="DS311">
        <v>0</v>
      </c>
      <c r="DT311">
        <f t="shared" si="278"/>
        <v>0</v>
      </c>
      <c r="DU311">
        <v>0</v>
      </c>
      <c r="DV311">
        <f t="shared" si="279"/>
        <v>0</v>
      </c>
      <c r="DW311">
        <v>0</v>
      </c>
      <c r="DX311">
        <f t="shared" si="280"/>
        <v>0</v>
      </c>
      <c r="DY311">
        <v>0</v>
      </c>
      <c r="DZ311">
        <f t="shared" si="281"/>
        <v>0</v>
      </c>
      <c r="EA311">
        <v>0</v>
      </c>
      <c r="EB311">
        <f t="shared" si="282"/>
        <v>0</v>
      </c>
      <c r="EC311">
        <v>0</v>
      </c>
      <c r="ED311">
        <f t="shared" si="283"/>
        <v>0</v>
      </c>
      <c r="EE311">
        <v>0</v>
      </c>
      <c r="EF311">
        <f t="shared" si="284"/>
        <v>0</v>
      </c>
      <c r="EG311">
        <v>0</v>
      </c>
      <c r="EH311">
        <f t="shared" si="285"/>
        <v>0</v>
      </c>
      <c r="EI311">
        <v>0</v>
      </c>
      <c r="EJ311">
        <f t="shared" si="286"/>
        <v>0</v>
      </c>
      <c r="EK311">
        <v>0</v>
      </c>
      <c r="EL311">
        <f t="shared" si="287"/>
        <v>0</v>
      </c>
      <c r="EM311">
        <v>0</v>
      </c>
      <c r="EN311">
        <f t="shared" si="288"/>
        <v>0</v>
      </c>
      <c r="EO311">
        <v>0</v>
      </c>
      <c r="EP311">
        <f t="shared" si="289"/>
        <v>0</v>
      </c>
      <c r="EQ311">
        <v>0</v>
      </c>
      <c r="ER311">
        <f t="shared" si="290"/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 s="3" t="s">
        <v>687</v>
      </c>
    </row>
    <row r="312" spans="1:161" x14ac:dyDescent="0.45">
      <c r="A312">
        <v>311</v>
      </c>
      <c r="B312" t="s">
        <v>368</v>
      </c>
      <c r="C312" t="s">
        <v>51</v>
      </c>
      <c r="D312">
        <v>4142</v>
      </c>
      <c r="E312" t="s">
        <v>689</v>
      </c>
      <c r="F312" s="2">
        <v>1</v>
      </c>
      <c r="G312">
        <v>234.3</v>
      </c>
      <c r="H312">
        <v>1773</v>
      </c>
      <c r="I312">
        <v>298</v>
      </c>
      <c r="J312" s="2">
        <f t="shared" si="291"/>
        <v>0.16807670614777215</v>
      </c>
      <c r="K312">
        <f>10^-5</f>
        <v>1.0000000000000001E-5</v>
      </c>
      <c r="L312" t="s">
        <v>373</v>
      </c>
      <c r="M312">
        <v>0</v>
      </c>
      <c r="N312">
        <f t="shared" si="292"/>
        <v>0</v>
      </c>
      <c r="O312">
        <v>0</v>
      </c>
      <c r="P312">
        <f t="shared" si="293"/>
        <v>0</v>
      </c>
      <c r="Q312">
        <v>0</v>
      </c>
      <c r="R312">
        <f t="shared" si="294"/>
        <v>0</v>
      </c>
      <c r="S312">
        <v>0.75</v>
      </c>
      <c r="T312">
        <f t="shared" si="295"/>
        <v>7.50249689042459E-3</v>
      </c>
      <c r="U312">
        <v>0</v>
      </c>
      <c r="V312">
        <f t="shared" si="296"/>
        <v>0</v>
      </c>
      <c r="W312">
        <v>0</v>
      </c>
      <c r="X312">
        <f t="shared" si="297"/>
        <v>0</v>
      </c>
      <c r="Y312">
        <v>0</v>
      </c>
      <c r="Z312">
        <f t="shared" si="298"/>
        <v>0</v>
      </c>
      <c r="AA312">
        <v>0</v>
      </c>
      <c r="AB312">
        <f t="shared" si="299"/>
        <v>0</v>
      </c>
      <c r="AC312">
        <f>100-S312-AE312-AK312-AM312-AO312</f>
        <v>97.749999999999986</v>
      </c>
      <c r="AD312">
        <f t="shared" si="300"/>
        <v>0.96194419135680964</v>
      </c>
      <c r="AE312">
        <v>0.4</v>
      </c>
      <c r="AF312">
        <f t="shared" si="301"/>
        <v>1.8303510370964025E-2</v>
      </c>
      <c r="AG312">
        <v>0</v>
      </c>
      <c r="AH312">
        <f t="shared" si="302"/>
        <v>0</v>
      </c>
      <c r="AI312">
        <v>0</v>
      </c>
      <c r="AJ312">
        <f t="shared" si="303"/>
        <v>0</v>
      </c>
      <c r="AK312">
        <v>0.15</v>
      </c>
      <c r="AL312">
        <f t="shared" si="304"/>
        <v>2.935124346485882E-3</v>
      </c>
      <c r="AM312">
        <v>0.8</v>
      </c>
      <c r="AN312">
        <f t="shared" si="305"/>
        <v>8.4554479876482267E-3</v>
      </c>
      <c r="AO312">
        <v>0.15</v>
      </c>
      <c r="AP312">
        <f t="shared" si="306"/>
        <v>8.5922904766759674E-4</v>
      </c>
      <c r="AQ312">
        <v>0</v>
      </c>
      <c r="AR312">
        <f t="shared" si="307"/>
        <v>0</v>
      </c>
      <c r="AS312">
        <v>0</v>
      </c>
      <c r="AT312">
        <f t="shared" si="308"/>
        <v>0</v>
      </c>
      <c r="AU312">
        <v>0</v>
      </c>
      <c r="AV312">
        <f t="shared" si="309"/>
        <v>0</v>
      </c>
      <c r="AW312">
        <v>0</v>
      </c>
      <c r="AX312">
        <f t="shared" si="310"/>
        <v>0</v>
      </c>
      <c r="AY312">
        <v>0</v>
      </c>
      <c r="AZ312">
        <f t="shared" si="311"/>
        <v>0</v>
      </c>
      <c r="BA312">
        <v>0</v>
      </c>
      <c r="BB312">
        <f t="shared" si="312"/>
        <v>0</v>
      </c>
      <c r="BC312">
        <v>0</v>
      </c>
      <c r="BD312">
        <f t="shared" si="313"/>
        <v>0</v>
      </c>
      <c r="BE312">
        <v>0</v>
      </c>
      <c r="BF312">
        <f t="shared" si="314"/>
        <v>0</v>
      </c>
      <c r="BG312">
        <v>0</v>
      </c>
      <c r="BH312">
        <f t="shared" si="315"/>
        <v>0</v>
      </c>
      <c r="BI312">
        <v>0</v>
      </c>
      <c r="BJ312">
        <f t="shared" si="316"/>
        <v>0</v>
      </c>
      <c r="BK312">
        <v>0</v>
      </c>
      <c r="BL312">
        <f t="shared" si="317"/>
        <v>0</v>
      </c>
      <c r="BM312">
        <v>0</v>
      </c>
      <c r="BN312">
        <f t="shared" si="318"/>
        <v>0</v>
      </c>
      <c r="BO312">
        <v>0</v>
      </c>
      <c r="BP312">
        <f t="shared" si="319"/>
        <v>0</v>
      </c>
      <c r="BQ312">
        <v>0</v>
      </c>
      <c r="BR312">
        <f t="shared" si="320"/>
        <v>0</v>
      </c>
      <c r="BS312">
        <v>0</v>
      </c>
      <c r="BT312">
        <f t="shared" si="321"/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f t="shared" si="270"/>
        <v>0</v>
      </c>
      <c r="DE312">
        <v>0</v>
      </c>
      <c r="DF312">
        <f t="shared" si="271"/>
        <v>0</v>
      </c>
      <c r="DG312">
        <v>100</v>
      </c>
      <c r="DH312">
        <f t="shared" si="272"/>
        <v>1</v>
      </c>
      <c r="DI312">
        <v>0</v>
      </c>
      <c r="DJ312">
        <f t="shared" si="273"/>
        <v>0</v>
      </c>
      <c r="DK312">
        <v>0</v>
      </c>
      <c r="DL312">
        <f t="shared" si="274"/>
        <v>0</v>
      </c>
      <c r="DM312">
        <v>0</v>
      </c>
      <c r="DN312">
        <f t="shared" si="275"/>
        <v>0</v>
      </c>
      <c r="DO312">
        <v>0</v>
      </c>
      <c r="DP312">
        <f t="shared" si="276"/>
        <v>0</v>
      </c>
      <c r="DQ312">
        <v>0</v>
      </c>
      <c r="DR312">
        <f t="shared" si="277"/>
        <v>0</v>
      </c>
      <c r="DS312">
        <v>0</v>
      </c>
      <c r="DT312">
        <f t="shared" si="278"/>
        <v>0</v>
      </c>
      <c r="DU312">
        <v>0</v>
      </c>
      <c r="DV312">
        <f t="shared" si="279"/>
        <v>0</v>
      </c>
      <c r="DW312">
        <v>0</v>
      </c>
      <c r="DX312">
        <f t="shared" si="280"/>
        <v>0</v>
      </c>
      <c r="DY312">
        <v>0</v>
      </c>
      <c r="DZ312">
        <f t="shared" si="281"/>
        <v>0</v>
      </c>
      <c r="EA312">
        <v>0</v>
      </c>
      <c r="EB312">
        <f t="shared" si="282"/>
        <v>0</v>
      </c>
      <c r="EC312">
        <v>0</v>
      </c>
      <c r="ED312">
        <f t="shared" si="283"/>
        <v>0</v>
      </c>
      <c r="EE312">
        <v>0</v>
      </c>
      <c r="EF312">
        <f t="shared" si="284"/>
        <v>0</v>
      </c>
      <c r="EG312">
        <v>0</v>
      </c>
      <c r="EH312">
        <f t="shared" si="285"/>
        <v>0</v>
      </c>
      <c r="EI312">
        <v>0</v>
      </c>
      <c r="EJ312">
        <f t="shared" si="286"/>
        <v>0</v>
      </c>
      <c r="EK312">
        <v>0</v>
      </c>
      <c r="EL312">
        <f t="shared" si="287"/>
        <v>0</v>
      </c>
      <c r="EM312">
        <v>0</v>
      </c>
      <c r="EN312">
        <f t="shared" si="288"/>
        <v>0</v>
      </c>
      <c r="EO312">
        <v>0</v>
      </c>
      <c r="EP312">
        <f t="shared" si="289"/>
        <v>0</v>
      </c>
      <c r="EQ312">
        <v>0</v>
      </c>
      <c r="ER312">
        <f t="shared" si="290"/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 s="3" t="s">
        <v>687</v>
      </c>
    </row>
    <row r="313" spans="1:161" x14ac:dyDescent="0.45">
      <c r="A313">
        <v>312</v>
      </c>
      <c r="B313" t="s">
        <v>368</v>
      </c>
      <c r="C313" t="s">
        <v>51</v>
      </c>
      <c r="D313">
        <v>4142</v>
      </c>
      <c r="E313" t="s">
        <v>689</v>
      </c>
      <c r="F313" s="2">
        <v>1</v>
      </c>
      <c r="G313">
        <v>234.3</v>
      </c>
      <c r="H313">
        <v>1773</v>
      </c>
      <c r="I313">
        <v>298</v>
      </c>
      <c r="J313" s="2">
        <f t="shared" si="291"/>
        <v>0.16807670614777215</v>
      </c>
      <c r="K313">
        <f>10^-4</f>
        <v>1E-4</v>
      </c>
      <c r="L313" t="s">
        <v>373</v>
      </c>
      <c r="M313">
        <v>0</v>
      </c>
      <c r="N313">
        <f t="shared" si="292"/>
        <v>0</v>
      </c>
      <c r="O313">
        <v>0</v>
      </c>
      <c r="P313">
        <f t="shared" si="293"/>
        <v>0</v>
      </c>
      <c r="Q313">
        <v>0</v>
      </c>
      <c r="R313">
        <f t="shared" si="294"/>
        <v>0</v>
      </c>
      <c r="S313">
        <v>0.75</v>
      </c>
      <c r="T313">
        <f t="shared" si="295"/>
        <v>7.50249689042459E-3</v>
      </c>
      <c r="U313">
        <v>0</v>
      </c>
      <c r="V313">
        <f t="shared" si="296"/>
        <v>0</v>
      </c>
      <c r="W313">
        <v>0</v>
      </c>
      <c r="X313">
        <f t="shared" si="297"/>
        <v>0</v>
      </c>
      <c r="Y313">
        <v>0</v>
      </c>
      <c r="Z313">
        <f t="shared" si="298"/>
        <v>0</v>
      </c>
      <c r="AA313">
        <v>0</v>
      </c>
      <c r="AB313">
        <f t="shared" si="299"/>
        <v>0</v>
      </c>
      <c r="AC313">
        <f>100-S313-AE313-AK313-AM313-AO313</f>
        <v>97.749999999999986</v>
      </c>
      <c r="AD313">
        <f t="shared" si="300"/>
        <v>0.96194419135680964</v>
      </c>
      <c r="AE313">
        <v>0.4</v>
      </c>
      <c r="AF313">
        <f t="shared" si="301"/>
        <v>1.8303510370964025E-2</v>
      </c>
      <c r="AG313">
        <v>0</v>
      </c>
      <c r="AH313">
        <f t="shared" si="302"/>
        <v>0</v>
      </c>
      <c r="AI313">
        <v>0</v>
      </c>
      <c r="AJ313">
        <f t="shared" si="303"/>
        <v>0</v>
      </c>
      <c r="AK313">
        <v>0.15</v>
      </c>
      <c r="AL313">
        <f t="shared" si="304"/>
        <v>2.935124346485882E-3</v>
      </c>
      <c r="AM313">
        <v>0.8</v>
      </c>
      <c r="AN313">
        <f t="shared" si="305"/>
        <v>8.4554479876482267E-3</v>
      </c>
      <c r="AO313">
        <v>0.15</v>
      </c>
      <c r="AP313">
        <f t="shared" si="306"/>
        <v>8.5922904766759674E-4</v>
      </c>
      <c r="AQ313">
        <v>0</v>
      </c>
      <c r="AR313">
        <f t="shared" si="307"/>
        <v>0</v>
      </c>
      <c r="AS313">
        <v>0</v>
      </c>
      <c r="AT313">
        <f t="shared" si="308"/>
        <v>0</v>
      </c>
      <c r="AU313">
        <v>0</v>
      </c>
      <c r="AV313">
        <f t="shared" si="309"/>
        <v>0</v>
      </c>
      <c r="AW313">
        <v>0</v>
      </c>
      <c r="AX313">
        <f t="shared" si="310"/>
        <v>0</v>
      </c>
      <c r="AY313">
        <v>0</v>
      </c>
      <c r="AZ313">
        <f t="shared" si="311"/>
        <v>0</v>
      </c>
      <c r="BA313">
        <v>0</v>
      </c>
      <c r="BB313">
        <f t="shared" si="312"/>
        <v>0</v>
      </c>
      <c r="BC313">
        <v>0</v>
      </c>
      <c r="BD313">
        <f t="shared" si="313"/>
        <v>0</v>
      </c>
      <c r="BE313">
        <v>0</v>
      </c>
      <c r="BF313">
        <f t="shared" si="314"/>
        <v>0</v>
      </c>
      <c r="BG313">
        <v>0</v>
      </c>
      <c r="BH313">
        <f t="shared" si="315"/>
        <v>0</v>
      </c>
      <c r="BI313">
        <v>0</v>
      </c>
      <c r="BJ313">
        <f t="shared" si="316"/>
        <v>0</v>
      </c>
      <c r="BK313">
        <v>0</v>
      </c>
      <c r="BL313">
        <f t="shared" si="317"/>
        <v>0</v>
      </c>
      <c r="BM313">
        <v>0</v>
      </c>
      <c r="BN313">
        <f t="shared" si="318"/>
        <v>0</v>
      </c>
      <c r="BO313">
        <v>0</v>
      </c>
      <c r="BP313">
        <f t="shared" si="319"/>
        <v>0</v>
      </c>
      <c r="BQ313">
        <v>0</v>
      </c>
      <c r="BR313">
        <f t="shared" si="320"/>
        <v>0</v>
      </c>
      <c r="BS313">
        <v>0</v>
      </c>
      <c r="BT313">
        <f t="shared" si="321"/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f t="shared" si="270"/>
        <v>0</v>
      </c>
      <c r="DE313">
        <v>0</v>
      </c>
      <c r="DF313">
        <f t="shared" si="271"/>
        <v>0</v>
      </c>
      <c r="DG313">
        <v>100</v>
      </c>
      <c r="DH313">
        <f t="shared" si="272"/>
        <v>1</v>
      </c>
      <c r="DI313">
        <v>0</v>
      </c>
      <c r="DJ313">
        <f t="shared" si="273"/>
        <v>0</v>
      </c>
      <c r="DK313">
        <v>0</v>
      </c>
      <c r="DL313">
        <f t="shared" si="274"/>
        <v>0</v>
      </c>
      <c r="DM313">
        <v>0</v>
      </c>
      <c r="DN313">
        <f t="shared" si="275"/>
        <v>0</v>
      </c>
      <c r="DO313">
        <v>0</v>
      </c>
      <c r="DP313">
        <f t="shared" si="276"/>
        <v>0</v>
      </c>
      <c r="DQ313">
        <v>0</v>
      </c>
      <c r="DR313">
        <f t="shared" si="277"/>
        <v>0</v>
      </c>
      <c r="DS313">
        <v>0</v>
      </c>
      <c r="DT313">
        <f t="shared" si="278"/>
        <v>0</v>
      </c>
      <c r="DU313">
        <v>0</v>
      </c>
      <c r="DV313">
        <f t="shared" si="279"/>
        <v>0</v>
      </c>
      <c r="DW313">
        <v>0</v>
      </c>
      <c r="DX313">
        <f t="shared" si="280"/>
        <v>0</v>
      </c>
      <c r="DY313">
        <v>0</v>
      </c>
      <c r="DZ313">
        <f t="shared" si="281"/>
        <v>0</v>
      </c>
      <c r="EA313">
        <v>0</v>
      </c>
      <c r="EB313">
        <f t="shared" si="282"/>
        <v>0</v>
      </c>
      <c r="EC313">
        <v>0</v>
      </c>
      <c r="ED313">
        <f t="shared" si="283"/>
        <v>0</v>
      </c>
      <c r="EE313">
        <v>0</v>
      </c>
      <c r="EF313">
        <f t="shared" si="284"/>
        <v>0</v>
      </c>
      <c r="EG313">
        <v>0</v>
      </c>
      <c r="EH313">
        <f t="shared" si="285"/>
        <v>0</v>
      </c>
      <c r="EI313">
        <v>0</v>
      </c>
      <c r="EJ313">
        <f t="shared" si="286"/>
        <v>0</v>
      </c>
      <c r="EK313">
        <v>0</v>
      </c>
      <c r="EL313">
        <f t="shared" si="287"/>
        <v>0</v>
      </c>
      <c r="EM313">
        <v>0</v>
      </c>
      <c r="EN313">
        <f t="shared" si="288"/>
        <v>0</v>
      </c>
      <c r="EO313">
        <v>0</v>
      </c>
      <c r="EP313">
        <f t="shared" si="289"/>
        <v>0</v>
      </c>
      <c r="EQ313">
        <v>0</v>
      </c>
      <c r="ER313">
        <f t="shared" si="290"/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 s="3" t="s">
        <v>687</v>
      </c>
    </row>
    <row r="314" spans="1:161" x14ac:dyDescent="0.45">
      <c r="A314">
        <v>313</v>
      </c>
      <c r="B314" t="s">
        <v>368</v>
      </c>
      <c r="C314" t="s">
        <v>581</v>
      </c>
      <c r="D314" t="s">
        <v>690</v>
      </c>
      <c r="E314" t="s">
        <v>691</v>
      </c>
      <c r="F314" s="2">
        <v>3</v>
      </c>
      <c r="G314">
        <v>453.7</v>
      </c>
      <c r="H314">
        <v>1773</v>
      </c>
      <c r="I314">
        <f>250+273</f>
        <v>523</v>
      </c>
      <c r="J314" s="2">
        <f t="shared" si="291"/>
        <v>0.29498025944726453</v>
      </c>
      <c r="K314">
        <f>0.00008</f>
        <v>8.0000000000000007E-5</v>
      </c>
      <c r="L314" t="s">
        <v>373</v>
      </c>
      <c r="M314">
        <v>0</v>
      </c>
      <c r="N314">
        <f t="shared" si="292"/>
        <v>0</v>
      </c>
      <c r="O314">
        <v>0</v>
      </c>
      <c r="P314">
        <f t="shared" si="293"/>
        <v>0</v>
      </c>
      <c r="Q314">
        <v>0.2</v>
      </c>
      <c r="R314">
        <f t="shared" si="294"/>
        <v>1.8628742859450795E-3</v>
      </c>
      <c r="S314">
        <v>0.4</v>
      </c>
      <c r="T314">
        <f t="shared" si="295"/>
        <v>3.9804297795583725E-3</v>
      </c>
      <c r="U314">
        <v>0</v>
      </c>
      <c r="V314">
        <f t="shared" si="296"/>
        <v>0</v>
      </c>
      <c r="W314">
        <v>0</v>
      </c>
      <c r="X314">
        <f t="shared" si="297"/>
        <v>0</v>
      </c>
      <c r="Y314">
        <v>0</v>
      </c>
      <c r="Z314">
        <f t="shared" si="298"/>
        <v>0</v>
      </c>
      <c r="AA314">
        <v>0</v>
      </c>
      <c r="AB314">
        <f t="shared" si="299"/>
        <v>0</v>
      </c>
      <c r="AC314">
        <f t="shared" ref="AC314:AC319" si="325">100-S314-AE314-AK314-AM314-AO314-Q314-AW314-BA314-BO314</f>
        <v>84.562999999999988</v>
      </c>
      <c r="AD314">
        <f t="shared" si="300"/>
        <v>0.82782570375637377</v>
      </c>
      <c r="AE314">
        <v>0.13</v>
      </c>
      <c r="AF314">
        <f t="shared" si="301"/>
        <v>5.9175667485052283E-3</v>
      </c>
      <c r="AG314">
        <v>0</v>
      </c>
      <c r="AH314">
        <f t="shared" si="302"/>
        <v>0</v>
      </c>
      <c r="AI314">
        <v>0</v>
      </c>
      <c r="AJ314">
        <f t="shared" si="303"/>
        <v>0</v>
      </c>
      <c r="AK314">
        <v>0.3</v>
      </c>
      <c r="AL314">
        <f t="shared" si="304"/>
        <v>5.8395840708562567E-3</v>
      </c>
      <c r="AM314">
        <v>12.7</v>
      </c>
      <c r="AN314">
        <f t="shared" si="305"/>
        <v>0.13352905365080742</v>
      </c>
      <c r="AO314">
        <v>1.2</v>
      </c>
      <c r="AP314">
        <f t="shared" si="306"/>
        <v>6.8379253042332036E-3</v>
      </c>
      <c r="AQ314">
        <v>0</v>
      </c>
      <c r="AR314">
        <f t="shared" si="307"/>
        <v>0</v>
      </c>
      <c r="AS314">
        <v>0</v>
      </c>
      <c r="AT314">
        <f t="shared" si="308"/>
        <v>0</v>
      </c>
      <c r="AU314">
        <v>0</v>
      </c>
      <c r="AV314">
        <f t="shared" si="309"/>
        <v>0</v>
      </c>
      <c r="AW314">
        <v>0.3</v>
      </c>
      <c r="AX314">
        <f t="shared" si="310"/>
        <v>1.1706469551893891E-2</v>
      </c>
      <c r="AY314">
        <v>0</v>
      </c>
      <c r="AZ314">
        <f t="shared" si="311"/>
        <v>0</v>
      </c>
      <c r="BA314">
        <v>0.2</v>
      </c>
      <c r="BB314">
        <f t="shared" si="312"/>
        <v>2.1464158934960528E-3</v>
      </c>
      <c r="BC314">
        <v>0</v>
      </c>
      <c r="BD314">
        <f t="shared" si="313"/>
        <v>0</v>
      </c>
      <c r="BE314">
        <v>0</v>
      </c>
      <c r="BF314">
        <f t="shared" si="314"/>
        <v>0</v>
      </c>
      <c r="BG314">
        <v>0</v>
      </c>
      <c r="BH314">
        <f t="shared" si="315"/>
        <v>0</v>
      </c>
      <c r="BI314">
        <v>0</v>
      </c>
      <c r="BJ314">
        <f t="shared" si="316"/>
        <v>0</v>
      </c>
      <c r="BK314">
        <v>0</v>
      </c>
      <c r="BL314">
        <f t="shared" si="317"/>
        <v>0</v>
      </c>
      <c r="BM314">
        <v>0</v>
      </c>
      <c r="BN314">
        <f t="shared" si="318"/>
        <v>0</v>
      </c>
      <c r="BO314">
        <v>7.0000000000000001E-3</v>
      </c>
      <c r="BP314">
        <f t="shared" si="319"/>
        <v>3.5397695833078467E-4</v>
      </c>
      <c r="BQ314">
        <v>0</v>
      </c>
      <c r="BR314">
        <f t="shared" si="320"/>
        <v>0</v>
      </c>
      <c r="BS314">
        <v>0</v>
      </c>
      <c r="BT314">
        <f t="shared" si="321"/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f t="shared" si="270"/>
        <v>0</v>
      </c>
      <c r="DE314">
        <v>0</v>
      </c>
      <c r="DF314">
        <f t="shared" si="271"/>
        <v>0</v>
      </c>
      <c r="DG314">
        <v>0</v>
      </c>
      <c r="DH314">
        <f t="shared" si="272"/>
        <v>0</v>
      </c>
      <c r="DI314">
        <v>0</v>
      </c>
      <c r="DJ314">
        <f t="shared" si="273"/>
        <v>0</v>
      </c>
      <c r="DK314">
        <v>0</v>
      </c>
      <c r="DL314">
        <f t="shared" si="274"/>
        <v>0</v>
      </c>
      <c r="DM314">
        <v>0</v>
      </c>
      <c r="DN314">
        <f t="shared" si="275"/>
        <v>0</v>
      </c>
      <c r="DO314">
        <v>0</v>
      </c>
      <c r="DP314">
        <f t="shared" si="276"/>
        <v>0</v>
      </c>
      <c r="DQ314">
        <v>0</v>
      </c>
      <c r="DR314">
        <f t="shared" si="277"/>
        <v>0</v>
      </c>
      <c r="DS314">
        <v>0</v>
      </c>
      <c r="DT314">
        <f t="shared" si="278"/>
        <v>0</v>
      </c>
      <c r="DU314">
        <v>0</v>
      </c>
      <c r="DV314">
        <f t="shared" si="279"/>
        <v>0</v>
      </c>
      <c r="DW314">
        <v>0</v>
      </c>
      <c r="DX314">
        <f t="shared" si="280"/>
        <v>0</v>
      </c>
      <c r="DY314">
        <v>0</v>
      </c>
      <c r="DZ314">
        <f t="shared" si="281"/>
        <v>0</v>
      </c>
      <c r="EA314">
        <v>0</v>
      </c>
      <c r="EB314">
        <f t="shared" si="282"/>
        <v>0</v>
      </c>
      <c r="EC314">
        <v>0</v>
      </c>
      <c r="ED314">
        <f t="shared" si="283"/>
        <v>0</v>
      </c>
      <c r="EE314">
        <v>0</v>
      </c>
      <c r="EF314">
        <f t="shared" si="284"/>
        <v>0</v>
      </c>
      <c r="EG314">
        <v>0</v>
      </c>
      <c r="EH314">
        <f t="shared" si="285"/>
        <v>0</v>
      </c>
      <c r="EI314">
        <v>0</v>
      </c>
      <c r="EJ314">
        <f t="shared" si="286"/>
        <v>0</v>
      </c>
      <c r="EK314">
        <v>0</v>
      </c>
      <c r="EL314">
        <f t="shared" si="287"/>
        <v>0</v>
      </c>
      <c r="EM314">
        <v>0</v>
      </c>
      <c r="EN314">
        <f t="shared" si="288"/>
        <v>0</v>
      </c>
      <c r="EO314">
        <v>0</v>
      </c>
      <c r="EP314">
        <f t="shared" si="289"/>
        <v>0</v>
      </c>
      <c r="EQ314">
        <v>100</v>
      </c>
      <c r="ER314">
        <f t="shared" si="290"/>
        <v>1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 s="3" t="s">
        <v>692</v>
      </c>
    </row>
    <row r="315" spans="1:161" x14ac:dyDescent="0.45">
      <c r="A315">
        <v>314</v>
      </c>
      <c r="B315" t="s">
        <v>368</v>
      </c>
      <c r="C315" t="s">
        <v>581</v>
      </c>
      <c r="D315" t="s">
        <v>690</v>
      </c>
      <c r="E315" t="s">
        <v>691</v>
      </c>
      <c r="F315" s="2">
        <v>3</v>
      </c>
      <c r="G315">
        <v>453.7</v>
      </c>
      <c r="H315">
        <v>1773</v>
      </c>
      <c r="I315">
        <f>600+273</f>
        <v>873</v>
      </c>
      <c r="J315" s="2">
        <f t="shared" si="291"/>
        <v>0.49238578680203043</v>
      </c>
      <c r="K315">
        <f>0.00008</f>
        <v>8.0000000000000007E-5</v>
      </c>
      <c r="L315" t="s">
        <v>373</v>
      </c>
      <c r="M315">
        <v>0</v>
      </c>
      <c r="N315">
        <f t="shared" si="292"/>
        <v>0</v>
      </c>
      <c r="O315">
        <v>0</v>
      </c>
      <c r="P315">
        <f t="shared" si="293"/>
        <v>0</v>
      </c>
      <c r="Q315">
        <v>0.2</v>
      </c>
      <c r="R315">
        <f t="shared" si="294"/>
        <v>1.8628742859450795E-3</v>
      </c>
      <c r="S315">
        <v>0.4</v>
      </c>
      <c r="T315">
        <f t="shared" si="295"/>
        <v>3.9804297795583725E-3</v>
      </c>
      <c r="U315">
        <v>0</v>
      </c>
      <c r="V315">
        <f t="shared" si="296"/>
        <v>0</v>
      </c>
      <c r="W315">
        <v>0</v>
      </c>
      <c r="X315">
        <f t="shared" si="297"/>
        <v>0</v>
      </c>
      <c r="Y315">
        <v>0</v>
      </c>
      <c r="Z315">
        <f t="shared" si="298"/>
        <v>0</v>
      </c>
      <c r="AA315">
        <v>0</v>
      </c>
      <c r="AB315">
        <f t="shared" si="299"/>
        <v>0</v>
      </c>
      <c r="AC315">
        <f t="shared" si="325"/>
        <v>84.562999999999988</v>
      </c>
      <c r="AD315">
        <f t="shared" si="300"/>
        <v>0.82782570375637377</v>
      </c>
      <c r="AE315">
        <v>0.13</v>
      </c>
      <c r="AF315">
        <f t="shared" si="301"/>
        <v>5.9175667485052283E-3</v>
      </c>
      <c r="AG315">
        <v>0</v>
      </c>
      <c r="AH315">
        <f t="shared" si="302"/>
        <v>0</v>
      </c>
      <c r="AI315">
        <v>0</v>
      </c>
      <c r="AJ315">
        <f t="shared" si="303"/>
        <v>0</v>
      </c>
      <c r="AK315">
        <v>0.3</v>
      </c>
      <c r="AL315">
        <f t="shared" si="304"/>
        <v>5.8395840708562567E-3</v>
      </c>
      <c r="AM315">
        <v>12.7</v>
      </c>
      <c r="AN315">
        <f t="shared" si="305"/>
        <v>0.13352905365080742</v>
      </c>
      <c r="AO315">
        <v>1.2</v>
      </c>
      <c r="AP315">
        <f t="shared" si="306"/>
        <v>6.8379253042332036E-3</v>
      </c>
      <c r="AQ315">
        <v>0</v>
      </c>
      <c r="AR315">
        <f t="shared" si="307"/>
        <v>0</v>
      </c>
      <c r="AS315">
        <v>0</v>
      </c>
      <c r="AT315">
        <f t="shared" si="308"/>
        <v>0</v>
      </c>
      <c r="AU315">
        <v>0</v>
      </c>
      <c r="AV315">
        <f t="shared" si="309"/>
        <v>0</v>
      </c>
      <c r="AW315">
        <v>0.3</v>
      </c>
      <c r="AX315">
        <f t="shared" si="310"/>
        <v>1.1706469551893891E-2</v>
      </c>
      <c r="AY315">
        <v>0</v>
      </c>
      <c r="AZ315">
        <f t="shared" si="311"/>
        <v>0</v>
      </c>
      <c r="BA315">
        <v>0.2</v>
      </c>
      <c r="BB315">
        <f t="shared" si="312"/>
        <v>2.1464158934960528E-3</v>
      </c>
      <c r="BC315">
        <v>0</v>
      </c>
      <c r="BD315">
        <f t="shared" si="313"/>
        <v>0</v>
      </c>
      <c r="BE315">
        <v>0</v>
      </c>
      <c r="BF315">
        <f t="shared" si="314"/>
        <v>0</v>
      </c>
      <c r="BG315">
        <v>0</v>
      </c>
      <c r="BH315">
        <f t="shared" si="315"/>
        <v>0</v>
      </c>
      <c r="BI315">
        <v>0</v>
      </c>
      <c r="BJ315">
        <f t="shared" si="316"/>
        <v>0</v>
      </c>
      <c r="BK315">
        <v>0</v>
      </c>
      <c r="BL315">
        <f t="shared" si="317"/>
        <v>0</v>
      </c>
      <c r="BM315">
        <v>0</v>
      </c>
      <c r="BN315">
        <f t="shared" si="318"/>
        <v>0</v>
      </c>
      <c r="BO315">
        <v>7.0000000000000001E-3</v>
      </c>
      <c r="BP315">
        <f t="shared" si="319"/>
        <v>3.5397695833078467E-4</v>
      </c>
      <c r="BQ315">
        <v>0</v>
      </c>
      <c r="BR315">
        <f t="shared" si="320"/>
        <v>0</v>
      </c>
      <c r="BS315">
        <v>0</v>
      </c>
      <c r="BT315">
        <f t="shared" si="321"/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f t="shared" si="270"/>
        <v>0</v>
      </c>
      <c r="DE315">
        <v>0</v>
      </c>
      <c r="DF315">
        <f t="shared" si="271"/>
        <v>0</v>
      </c>
      <c r="DG315">
        <v>0</v>
      </c>
      <c r="DH315">
        <f t="shared" si="272"/>
        <v>0</v>
      </c>
      <c r="DI315">
        <v>0</v>
      </c>
      <c r="DJ315">
        <f t="shared" si="273"/>
        <v>0</v>
      </c>
      <c r="DK315">
        <v>0</v>
      </c>
      <c r="DL315">
        <f t="shared" si="274"/>
        <v>0</v>
      </c>
      <c r="DM315">
        <v>0</v>
      </c>
      <c r="DN315">
        <f t="shared" si="275"/>
        <v>0</v>
      </c>
      <c r="DO315">
        <v>0</v>
      </c>
      <c r="DP315">
        <f t="shared" si="276"/>
        <v>0</v>
      </c>
      <c r="DQ315">
        <v>0</v>
      </c>
      <c r="DR315">
        <f t="shared" si="277"/>
        <v>0</v>
      </c>
      <c r="DS315">
        <v>0</v>
      </c>
      <c r="DT315">
        <f t="shared" si="278"/>
        <v>0</v>
      </c>
      <c r="DU315">
        <v>0</v>
      </c>
      <c r="DV315">
        <f t="shared" si="279"/>
        <v>0</v>
      </c>
      <c r="DW315">
        <v>0</v>
      </c>
      <c r="DX315">
        <f t="shared" si="280"/>
        <v>0</v>
      </c>
      <c r="DY315">
        <v>0</v>
      </c>
      <c r="DZ315">
        <f t="shared" si="281"/>
        <v>0</v>
      </c>
      <c r="EA315">
        <v>0</v>
      </c>
      <c r="EB315">
        <f t="shared" si="282"/>
        <v>0</v>
      </c>
      <c r="EC315">
        <v>0</v>
      </c>
      <c r="ED315">
        <f t="shared" si="283"/>
        <v>0</v>
      </c>
      <c r="EE315">
        <v>0</v>
      </c>
      <c r="EF315">
        <f t="shared" si="284"/>
        <v>0</v>
      </c>
      <c r="EG315">
        <v>0</v>
      </c>
      <c r="EH315">
        <f t="shared" si="285"/>
        <v>0</v>
      </c>
      <c r="EI315">
        <v>0</v>
      </c>
      <c r="EJ315">
        <f t="shared" si="286"/>
        <v>0</v>
      </c>
      <c r="EK315">
        <v>0</v>
      </c>
      <c r="EL315">
        <f t="shared" si="287"/>
        <v>0</v>
      </c>
      <c r="EM315">
        <v>0</v>
      </c>
      <c r="EN315">
        <f t="shared" si="288"/>
        <v>0</v>
      </c>
      <c r="EO315">
        <v>0</v>
      </c>
      <c r="EP315">
        <f t="shared" si="289"/>
        <v>0</v>
      </c>
      <c r="EQ315">
        <v>100</v>
      </c>
      <c r="ER315">
        <f t="shared" si="290"/>
        <v>1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 s="3" t="s">
        <v>692</v>
      </c>
    </row>
    <row r="316" spans="1:161" x14ac:dyDescent="0.45">
      <c r="A316">
        <v>315</v>
      </c>
      <c r="B316" t="s">
        <v>368</v>
      </c>
      <c r="C316" t="s">
        <v>581</v>
      </c>
      <c r="D316" t="s">
        <v>690</v>
      </c>
      <c r="E316" t="s">
        <v>691</v>
      </c>
      <c r="F316" s="2">
        <v>3</v>
      </c>
      <c r="G316">
        <v>453.7</v>
      </c>
      <c r="H316">
        <v>1773</v>
      </c>
      <c r="I316">
        <f>260+273</f>
        <v>533</v>
      </c>
      <c r="J316" s="2">
        <f t="shared" si="291"/>
        <v>0.30062041737168643</v>
      </c>
      <c r="K316">
        <v>1.0000000000000001E-5</v>
      </c>
      <c r="L316" t="s">
        <v>373</v>
      </c>
      <c r="M316">
        <v>0</v>
      </c>
      <c r="N316">
        <f t="shared" si="292"/>
        <v>0</v>
      </c>
      <c r="O316">
        <v>0</v>
      </c>
      <c r="P316">
        <f t="shared" si="293"/>
        <v>0</v>
      </c>
      <c r="Q316">
        <v>0.2</v>
      </c>
      <c r="R316">
        <f t="shared" si="294"/>
        <v>1.8628742859450795E-3</v>
      </c>
      <c r="S316">
        <v>0.4</v>
      </c>
      <c r="T316">
        <f t="shared" si="295"/>
        <v>3.9804297795583725E-3</v>
      </c>
      <c r="U316">
        <v>0</v>
      </c>
      <c r="V316">
        <f t="shared" si="296"/>
        <v>0</v>
      </c>
      <c r="W316">
        <v>0</v>
      </c>
      <c r="X316">
        <f t="shared" si="297"/>
        <v>0</v>
      </c>
      <c r="Y316">
        <v>0</v>
      </c>
      <c r="Z316">
        <f t="shared" si="298"/>
        <v>0</v>
      </c>
      <c r="AA316">
        <v>0</v>
      </c>
      <c r="AB316">
        <f t="shared" si="299"/>
        <v>0</v>
      </c>
      <c r="AC316">
        <f t="shared" si="325"/>
        <v>84.562999999999988</v>
      </c>
      <c r="AD316">
        <f t="shared" si="300"/>
        <v>0.82782570375637377</v>
      </c>
      <c r="AE316">
        <v>0.13</v>
      </c>
      <c r="AF316">
        <f t="shared" si="301"/>
        <v>5.9175667485052283E-3</v>
      </c>
      <c r="AG316">
        <v>0</v>
      </c>
      <c r="AH316">
        <f t="shared" si="302"/>
        <v>0</v>
      </c>
      <c r="AI316">
        <v>0</v>
      </c>
      <c r="AJ316">
        <f t="shared" si="303"/>
        <v>0</v>
      </c>
      <c r="AK316">
        <v>0.3</v>
      </c>
      <c r="AL316">
        <f t="shared" si="304"/>
        <v>5.8395840708562567E-3</v>
      </c>
      <c r="AM316">
        <v>12.7</v>
      </c>
      <c r="AN316">
        <f t="shared" si="305"/>
        <v>0.13352905365080742</v>
      </c>
      <c r="AO316">
        <v>1.2</v>
      </c>
      <c r="AP316">
        <f t="shared" si="306"/>
        <v>6.8379253042332036E-3</v>
      </c>
      <c r="AQ316">
        <v>0</v>
      </c>
      <c r="AR316">
        <f t="shared" si="307"/>
        <v>0</v>
      </c>
      <c r="AS316">
        <v>0</v>
      </c>
      <c r="AT316">
        <f t="shared" si="308"/>
        <v>0</v>
      </c>
      <c r="AU316">
        <v>0</v>
      </c>
      <c r="AV316">
        <f t="shared" si="309"/>
        <v>0</v>
      </c>
      <c r="AW316">
        <v>0.3</v>
      </c>
      <c r="AX316">
        <f t="shared" si="310"/>
        <v>1.1706469551893891E-2</v>
      </c>
      <c r="AY316">
        <v>0</v>
      </c>
      <c r="AZ316">
        <f t="shared" si="311"/>
        <v>0</v>
      </c>
      <c r="BA316">
        <v>0.2</v>
      </c>
      <c r="BB316">
        <f t="shared" si="312"/>
        <v>2.1464158934960528E-3</v>
      </c>
      <c r="BC316">
        <v>0</v>
      </c>
      <c r="BD316">
        <f t="shared" si="313"/>
        <v>0</v>
      </c>
      <c r="BE316">
        <v>0</v>
      </c>
      <c r="BF316">
        <f t="shared" si="314"/>
        <v>0</v>
      </c>
      <c r="BG316">
        <v>0</v>
      </c>
      <c r="BH316">
        <f t="shared" si="315"/>
        <v>0</v>
      </c>
      <c r="BI316">
        <v>0</v>
      </c>
      <c r="BJ316">
        <f t="shared" si="316"/>
        <v>0</v>
      </c>
      <c r="BK316">
        <v>0</v>
      </c>
      <c r="BL316">
        <f t="shared" si="317"/>
        <v>0</v>
      </c>
      <c r="BM316">
        <v>0</v>
      </c>
      <c r="BN316">
        <f t="shared" si="318"/>
        <v>0</v>
      </c>
      <c r="BO316">
        <v>7.0000000000000001E-3</v>
      </c>
      <c r="BP316">
        <f t="shared" si="319"/>
        <v>3.5397695833078467E-4</v>
      </c>
      <c r="BQ316">
        <v>0</v>
      </c>
      <c r="BR316">
        <f t="shared" si="320"/>
        <v>0</v>
      </c>
      <c r="BS316">
        <v>0</v>
      </c>
      <c r="BT316">
        <f t="shared" si="321"/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f t="shared" si="270"/>
        <v>0</v>
      </c>
      <c r="DE316">
        <v>0</v>
      </c>
      <c r="DF316">
        <f t="shared" si="271"/>
        <v>0</v>
      </c>
      <c r="DG316">
        <v>0</v>
      </c>
      <c r="DH316">
        <f t="shared" si="272"/>
        <v>0</v>
      </c>
      <c r="DI316">
        <v>0</v>
      </c>
      <c r="DJ316">
        <f t="shared" si="273"/>
        <v>0</v>
      </c>
      <c r="DK316">
        <v>0</v>
      </c>
      <c r="DL316">
        <f t="shared" si="274"/>
        <v>0</v>
      </c>
      <c r="DM316">
        <v>0</v>
      </c>
      <c r="DN316">
        <f t="shared" si="275"/>
        <v>0</v>
      </c>
      <c r="DO316">
        <v>0</v>
      </c>
      <c r="DP316">
        <f t="shared" si="276"/>
        <v>0</v>
      </c>
      <c r="DQ316">
        <v>0</v>
      </c>
      <c r="DR316">
        <f t="shared" si="277"/>
        <v>0</v>
      </c>
      <c r="DS316">
        <v>0</v>
      </c>
      <c r="DT316">
        <f t="shared" si="278"/>
        <v>0</v>
      </c>
      <c r="DU316">
        <v>0</v>
      </c>
      <c r="DV316">
        <f t="shared" si="279"/>
        <v>0</v>
      </c>
      <c r="DW316">
        <v>0</v>
      </c>
      <c r="DX316">
        <f t="shared" si="280"/>
        <v>0</v>
      </c>
      <c r="DY316">
        <v>0</v>
      </c>
      <c r="DZ316">
        <f t="shared" si="281"/>
        <v>0</v>
      </c>
      <c r="EA316">
        <v>0</v>
      </c>
      <c r="EB316">
        <f t="shared" si="282"/>
        <v>0</v>
      </c>
      <c r="EC316">
        <v>0</v>
      </c>
      <c r="ED316">
        <f t="shared" si="283"/>
        <v>0</v>
      </c>
      <c r="EE316">
        <v>0</v>
      </c>
      <c r="EF316">
        <f t="shared" si="284"/>
        <v>0</v>
      </c>
      <c r="EG316">
        <v>0</v>
      </c>
      <c r="EH316">
        <f t="shared" si="285"/>
        <v>0</v>
      </c>
      <c r="EI316">
        <v>0</v>
      </c>
      <c r="EJ316">
        <f t="shared" si="286"/>
        <v>0</v>
      </c>
      <c r="EK316">
        <v>0</v>
      </c>
      <c r="EL316">
        <f t="shared" si="287"/>
        <v>0</v>
      </c>
      <c r="EM316">
        <v>0</v>
      </c>
      <c r="EN316">
        <f t="shared" si="288"/>
        <v>0</v>
      </c>
      <c r="EO316">
        <v>0</v>
      </c>
      <c r="EP316">
        <f t="shared" si="289"/>
        <v>0</v>
      </c>
      <c r="EQ316">
        <v>100</v>
      </c>
      <c r="ER316">
        <f t="shared" si="290"/>
        <v>1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 s="3" t="s">
        <v>692</v>
      </c>
    </row>
    <row r="317" spans="1:161" x14ac:dyDescent="0.45">
      <c r="A317">
        <v>316</v>
      </c>
      <c r="B317" t="s">
        <v>368</v>
      </c>
      <c r="C317" t="s">
        <v>581</v>
      </c>
      <c r="D317" t="s">
        <v>690</v>
      </c>
      <c r="E317" t="s">
        <v>691</v>
      </c>
      <c r="F317" s="2">
        <v>3</v>
      </c>
      <c r="G317">
        <v>453.7</v>
      </c>
      <c r="H317">
        <v>1773</v>
      </c>
      <c r="I317">
        <f>260+273</f>
        <v>533</v>
      </c>
      <c r="J317" s="2">
        <f t="shared" si="291"/>
        <v>0.30062041737168643</v>
      </c>
      <c r="K317">
        <v>4.0000000000000003E-5</v>
      </c>
      <c r="L317" t="s">
        <v>373</v>
      </c>
      <c r="M317">
        <v>0</v>
      </c>
      <c r="N317">
        <f t="shared" si="292"/>
        <v>0</v>
      </c>
      <c r="O317">
        <v>0</v>
      </c>
      <c r="P317">
        <f t="shared" si="293"/>
        <v>0</v>
      </c>
      <c r="Q317">
        <v>0.2</v>
      </c>
      <c r="R317">
        <f t="shared" si="294"/>
        <v>1.8628742859450795E-3</v>
      </c>
      <c r="S317">
        <v>0.4</v>
      </c>
      <c r="T317">
        <f t="shared" si="295"/>
        <v>3.9804297795583725E-3</v>
      </c>
      <c r="U317">
        <v>0</v>
      </c>
      <c r="V317">
        <f t="shared" si="296"/>
        <v>0</v>
      </c>
      <c r="W317">
        <v>0</v>
      </c>
      <c r="X317">
        <f t="shared" si="297"/>
        <v>0</v>
      </c>
      <c r="Y317">
        <v>0</v>
      </c>
      <c r="Z317">
        <f t="shared" si="298"/>
        <v>0</v>
      </c>
      <c r="AA317">
        <v>0</v>
      </c>
      <c r="AB317">
        <f t="shared" si="299"/>
        <v>0</v>
      </c>
      <c r="AC317">
        <f t="shared" si="325"/>
        <v>84.562999999999988</v>
      </c>
      <c r="AD317">
        <f t="shared" si="300"/>
        <v>0.82782570375637377</v>
      </c>
      <c r="AE317">
        <v>0.13</v>
      </c>
      <c r="AF317">
        <f t="shared" si="301"/>
        <v>5.9175667485052283E-3</v>
      </c>
      <c r="AG317">
        <v>0</v>
      </c>
      <c r="AH317">
        <f t="shared" si="302"/>
        <v>0</v>
      </c>
      <c r="AI317">
        <v>0</v>
      </c>
      <c r="AJ317">
        <f t="shared" si="303"/>
        <v>0</v>
      </c>
      <c r="AK317">
        <v>0.3</v>
      </c>
      <c r="AL317">
        <f t="shared" si="304"/>
        <v>5.8395840708562567E-3</v>
      </c>
      <c r="AM317">
        <v>12.7</v>
      </c>
      <c r="AN317">
        <f t="shared" si="305"/>
        <v>0.13352905365080742</v>
      </c>
      <c r="AO317">
        <v>1.2</v>
      </c>
      <c r="AP317">
        <f t="shared" si="306"/>
        <v>6.8379253042332036E-3</v>
      </c>
      <c r="AQ317">
        <v>0</v>
      </c>
      <c r="AR317">
        <f t="shared" si="307"/>
        <v>0</v>
      </c>
      <c r="AS317">
        <v>0</v>
      </c>
      <c r="AT317">
        <f t="shared" si="308"/>
        <v>0</v>
      </c>
      <c r="AU317">
        <v>0</v>
      </c>
      <c r="AV317">
        <f t="shared" si="309"/>
        <v>0</v>
      </c>
      <c r="AW317">
        <v>0.3</v>
      </c>
      <c r="AX317">
        <f t="shared" si="310"/>
        <v>1.1706469551893891E-2</v>
      </c>
      <c r="AY317">
        <v>0</v>
      </c>
      <c r="AZ317">
        <f t="shared" si="311"/>
        <v>0</v>
      </c>
      <c r="BA317">
        <v>0.2</v>
      </c>
      <c r="BB317">
        <f t="shared" si="312"/>
        <v>2.1464158934960528E-3</v>
      </c>
      <c r="BC317">
        <v>0</v>
      </c>
      <c r="BD317">
        <f t="shared" si="313"/>
        <v>0</v>
      </c>
      <c r="BE317">
        <v>0</v>
      </c>
      <c r="BF317">
        <f t="shared" si="314"/>
        <v>0</v>
      </c>
      <c r="BG317">
        <v>0</v>
      </c>
      <c r="BH317">
        <f t="shared" si="315"/>
        <v>0</v>
      </c>
      <c r="BI317">
        <v>0</v>
      </c>
      <c r="BJ317">
        <f t="shared" si="316"/>
        <v>0</v>
      </c>
      <c r="BK317">
        <v>0</v>
      </c>
      <c r="BL317">
        <f t="shared" si="317"/>
        <v>0</v>
      </c>
      <c r="BM317">
        <v>0</v>
      </c>
      <c r="BN317">
        <f t="shared" si="318"/>
        <v>0</v>
      </c>
      <c r="BO317">
        <v>7.0000000000000001E-3</v>
      </c>
      <c r="BP317">
        <f t="shared" si="319"/>
        <v>3.5397695833078467E-4</v>
      </c>
      <c r="BQ317">
        <v>0</v>
      </c>
      <c r="BR317">
        <f t="shared" si="320"/>
        <v>0</v>
      </c>
      <c r="BS317">
        <v>0</v>
      </c>
      <c r="BT317">
        <f t="shared" si="321"/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f t="shared" si="270"/>
        <v>0</v>
      </c>
      <c r="DE317">
        <v>0</v>
      </c>
      <c r="DF317">
        <f t="shared" si="271"/>
        <v>0</v>
      </c>
      <c r="DG317">
        <v>0</v>
      </c>
      <c r="DH317">
        <f t="shared" si="272"/>
        <v>0</v>
      </c>
      <c r="DI317">
        <v>0</v>
      </c>
      <c r="DJ317">
        <f t="shared" si="273"/>
        <v>0</v>
      </c>
      <c r="DK317">
        <v>0</v>
      </c>
      <c r="DL317">
        <f t="shared" si="274"/>
        <v>0</v>
      </c>
      <c r="DM317">
        <v>0</v>
      </c>
      <c r="DN317">
        <f t="shared" si="275"/>
        <v>0</v>
      </c>
      <c r="DO317">
        <v>0</v>
      </c>
      <c r="DP317">
        <f t="shared" si="276"/>
        <v>0</v>
      </c>
      <c r="DQ317">
        <v>0</v>
      </c>
      <c r="DR317">
        <f t="shared" si="277"/>
        <v>0</v>
      </c>
      <c r="DS317">
        <v>0</v>
      </c>
      <c r="DT317">
        <f t="shared" si="278"/>
        <v>0</v>
      </c>
      <c r="DU317">
        <v>0</v>
      </c>
      <c r="DV317">
        <f t="shared" si="279"/>
        <v>0</v>
      </c>
      <c r="DW317">
        <v>0</v>
      </c>
      <c r="DX317">
        <f t="shared" si="280"/>
        <v>0</v>
      </c>
      <c r="DY317">
        <v>0</v>
      </c>
      <c r="DZ317">
        <f t="shared" si="281"/>
        <v>0</v>
      </c>
      <c r="EA317">
        <v>0</v>
      </c>
      <c r="EB317">
        <f t="shared" si="282"/>
        <v>0</v>
      </c>
      <c r="EC317">
        <v>0</v>
      </c>
      <c r="ED317">
        <f t="shared" si="283"/>
        <v>0</v>
      </c>
      <c r="EE317">
        <v>0</v>
      </c>
      <c r="EF317">
        <f t="shared" si="284"/>
        <v>0</v>
      </c>
      <c r="EG317">
        <v>0</v>
      </c>
      <c r="EH317">
        <f t="shared" si="285"/>
        <v>0</v>
      </c>
      <c r="EI317">
        <v>0</v>
      </c>
      <c r="EJ317">
        <f t="shared" si="286"/>
        <v>0</v>
      </c>
      <c r="EK317">
        <v>0</v>
      </c>
      <c r="EL317">
        <f t="shared" si="287"/>
        <v>0</v>
      </c>
      <c r="EM317">
        <v>0</v>
      </c>
      <c r="EN317">
        <f t="shared" si="288"/>
        <v>0</v>
      </c>
      <c r="EO317">
        <v>0</v>
      </c>
      <c r="EP317">
        <f t="shared" si="289"/>
        <v>0</v>
      </c>
      <c r="EQ317">
        <v>100</v>
      </c>
      <c r="ER317">
        <f t="shared" si="290"/>
        <v>1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 s="3" t="s">
        <v>692</v>
      </c>
    </row>
    <row r="318" spans="1:161" x14ac:dyDescent="0.45">
      <c r="A318">
        <v>317</v>
      </c>
      <c r="B318" t="s">
        <v>368</v>
      </c>
      <c r="C318" t="s">
        <v>581</v>
      </c>
      <c r="D318" t="s">
        <v>690</v>
      </c>
      <c r="E318" t="s">
        <v>691</v>
      </c>
      <c r="F318" s="2">
        <v>3</v>
      </c>
      <c r="G318">
        <v>453.7</v>
      </c>
      <c r="H318">
        <v>1773</v>
      </c>
      <c r="I318">
        <f>260+273</f>
        <v>533</v>
      </c>
      <c r="J318" s="2">
        <f t="shared" si="291"/>
        <v>0.30062041737168643</v>
      </c>
      <c r="K318">
        <v>4.0000000000000002E-4</v>
      </c>
      <c r="L318" t="s">
        <v>373</v>
      </c>
      <c r="M318">
        <v>0</v>
      </c>
      <c r="N318">
        <f t="shared" si="292"/>
        <v>0</v>
      </c>
      <c r="O318">
        <v>0</v>
      </c>
      <c r="P318">
        <f t="shared" si="293"/>
        <v>0</v>
      </c>
      <c r="Q318">
        <v>0.2</v>
      </c>
      <c r="R318">
        <f t="shared" si="294"/>
        <v>1.8628742859450795E-3</v>
      </c>
      <c r="S318">
        <v>0.4</v>
      </c>
      <c r="T318">
        <f t="shared" si="295"/>
        <v>3.9804297795583725E-3</v>
      </c>
      <c r="U318">
        <v>0</v>
      </c>
      <c r="V318">
        <f t="shared" si="296"/>
        <v>0</v>
      </c>
      <c r="W318">
        <v>0</v>
      </c>
      <c r="X318">
        <f t="shared" si="297"/>
        <v>0</v>
      </c>
      <c r="Y318">
        <v>0</v>
      </c>
      <c r="Z318">
        <f t="shared" si="298"/>
        <v>0</v>
      </c>
      <c r="AA318">
        <v>0</v>
      </c>
      <c r="AB318">
        <f t="shared" si="299"/>
        <v>0</v>
      </c>
      <c r="AC318">
        <f t="shared" si="325"/>
        <v>84.562999999999988</v>
      </c>
      <c r="AD318">
        <f t="shared" si="300"/>
        <v>0.82782570375637377</v>
      </c>
      <c r="AE318">
        <v>0.13</v>
      </c>
      <c r="AF318">
        <f t="shared" si="301"/>
        <v>5.9175667485052283E-3</v>
      </c>
      <c r="AG318">
        <v>0</v>
      </c>
      <c r="AH318">
        <f t="shared" si="302"/>
        <v>0</v>
      </c>
      <c r="AI318">
        <v>0</v>
      </c>
      <c r="AJ318">
        <f t="shared" si="303"/>
        <v>0</v>
      </c>
      <c r="AK318">
        <v>0.3</v>
      </c>
      <c r="AL318">
        <f t="shared" si="304"/>
        <v>5.8395840708562567E-3</v>
      </c>
      <c r="AM318">
        <v>12.7</v>
      </c>
      <c r="AN318">
        <f t="shared" si="305"/>
        <v>0.13352905365080742</v>
      </c>
      <c r="AO318">
        <v>1.2</v>
      </c>
      <c r="AP318">
        <f t="shared" si="306"/>
        <v>6.8379253042332036E-3</v>
      </c>
      <c r="AQ318">
        <v>0</v>
      </c>
      <c r="AR318">
        <f t="shared" si="307"/>
        <v>0</v>
      </c>
      <c r="AS318">
        <v>0</v>
      </c>
      <c r="AT318">
        <f t="shared" si="308"/>
        <v>0</v>
      </c>
      <c r="AU318">
        <v>0</v>
      </c>
      <c r="AV318">
        <f t="shared" si="309"/>
        <v>0</v>
      </c>
      <c r="AW318">
        <v>0.3</v>
      </c>
      <c r="AX318">
        <f t="shared" si="310"/>
        <v>1.1706469551893891E-2</v>
      </c>
      <c r="AY318">
        <v>0</v>
      </c>
      <c r="AZ318">
        <f t="shared" si="311"/>
        <v>0</v>
      </c>
      <c r="BA318">
        <v>0.2</v>
      </c>
      <c r="BB318">
        <f t="shared" si="312"/>
        <v>2.1464158934960528E-3</v>
      </c>
      <c r="BC318">
        <v>0</v>
      </c>
      <c r="BD318">
        <f t="shared" si="313"/>
        <v>0</v>
      </c>
      <c r="BE318">
        <v>0</v>
      </c>
      <c r="BF318">
        <f t="shared" si="314"/>
        <v>0</v>
      </c>
      <c r="BG318">
        <v>0</v>
      </c>
      <c r="BH318">
        <f t="shared" si="315"/>
        <v>0</v>
      </c>
      <c r="BI318">
        <v>0</v>
      </c>
      <c r="BJ318">
        <f t="shared" si="316"/>
        <v>0</v>
      </c>
      <c r="BK318">
        <v>0</v>
      </c>
      <c r="BL318">
        <f t="shared" si="317"/>
        <v>0</v>
      </c>
      <c r="BM318">
        <v>0</v>
      </c>
      <c r="BN318">
        <f t="shared" si="318"/>
        <v>0</v>
      </c>
      <c r="BO318">
        <v>7.0000000000000001E-3</v>
      </c>
      <c r="BP318">
        <f t="shared" si="319"/>
        <v>3.5397695833078467E-4</v>
      </c>
      <c r="BQ318">
        <v>0</v>
      </c>
      <c r="BR318">
        <f t="shared" si="320"/>
        <v>0</v>
      </c>
      <c r="BS318">
        <v>0</v>
      </c>
      <c r="BT318">
        <f t="shared" si="321"/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f t="shared" si="270"/>
        <v>0</v>
      </c>
      <c r="DE318">
        <v>0</v>
      </c>
      <c r="DF318">
        <f t="shared" si="271"/>
        <v>0</v>
      </c>
      <c r="DG318">
        <v>0</v>
      </c>
      <c r="DH318">
        <f t="shared" si="272"/>
        <v>0</v>
      </c>
      <c r="DI318">
        <v>0</v>
      </c>
      <c r="DJ318">
        <f t="shared" si="273"/>
        <v>0</v>
      </c>
      <c r="DK318">
        <v>0</v>
      </c>
      <c r="DL318">
        <f t="shared" si="274"/>
        <v>0</v>
      </c>
      <c r="DM318">
        <v>0</v>
      </c>
      <c r="DN318">
        <f t="shared" si="275"/>
        <v>0</v>
      </c>
      <c r="DO318">
        <v>0</v>
      </c>
      <c r="DP318">
        <f t="shared" si="276"/>
        <v>0</v>
      </c>
      <c r="DQ318">
        <v>0</v>
      </c>
      <c r="DR318">
        <f t="shared" si="277"/>
        <v>0</v>
      </c>
      <c r="DS318">
        <v>0</v>
      </c>
      <c r="DT318">
        <f t="shared" si="278"/>
        <v>0</v>
      </c>
      <c r="DU318">
        <v>0</v>
      </c>
      <c r="DV318">
        <f t="shared" si="279"/>
        <v>0</v>
      </c>
      <c r="DW318">
        <v>0</v>
      </c>
      <c r="DX318">
        <f t="shared" si="280"/>
        <v>0</v>
      </c>
      <c r="DY318">
        <v>0</v>
      </c>
      <c r="DZ318">
        <f t="shared" si="281"/>
        <v>0</v>
      </c>
      <c r="EA318">
        <v>0</v>
      </c>
      <c r="EB318">
        <f t="shared" si="282"/>
        <v>0</v>
      </c>
      <c r="EC318">
        <v>0</v>
      </c>
      <c r="ED318">
        <f t="shared" si="283"/>
        <v>0</v>
      </c>
      <c r="EE318">
        <v>0</v>
      </c>
      <c r="EF318">
        <f t="shared" si="284"/>
        <v>0</v>
      </c>
      <c r="EG318">
        <v>0</v>
      </c>
      <c r="EH318">
        <f t="shared" si="285"/>
        <v>0</v>
      </c>
      <c r="EI318">
        <v>0</v>
      </c>
      <c r="EJ318">
        <f t="shared" si="286"/>
        <v>0</v>
      </c>
      <c r="EK318">
        <v>0</v>
      </c>
      <c r="EL318">
        <f t="shared" si="287"/>
        <v>0</v>
      </c>
      <c r="EM318">
        <v>0</v>
      </c>
      <c r="EN318">
        <f t="shared" si="288"/>
        <v>0</v>
      </c>
      <c r="EO318">
        <v>0</v>
      </c>
      <c r="EP318">
        <f t="shared" si="289"/>
        <v>0</v>
      </c>
      <c r="EQ318">
        <v>100</v>
      </c>
      <c r="ER318">
        <f t="shared" si="290"/>
        <v>1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 s="3" t="s">
        <v>692</v>
      </c>
    </row>
    <row r="319" spans="1:161" x14ac:dyDescent="0.45">
      <c r="A319">
        <v>318</v>
      </c>
      <c r="B319" t="s">
        <v>368</v>
      </c>
      <c r="C319" t="s">
        <v>581</v>
      </c>
      <c r="D319" t="s">
        <v>690</v>
      </c>
      <c r="E319" t="s">
        <v>691</v>
      </c>
      <c r="F319" s="2">
        <v>3</v>
      </c>
      <c r="G319">
        <v>453.7</v>
      </c>
      <c r="H319">
        <v>1773</v>
      </c>
      <c r="I319">
        <f>260+273</f>
        <v>533</v>
      </c>
      <c r="J319" s="2">
        <f t="shared" si="291"/>
        <v>0.30062041737168643</v>
      </c>
      <c r="K319">
        <v>4.0000000000000001E-3</v>
      </c>
      <c r="L319" t="s">
        <v>373</v>
      </c>
      <c r="M319">
        <v>0</v>
      </c>
      <c r="N319">
        <f t="shared" si="292"/>
        <v>0</v>
      </c>
      <c r="O319">
        <v>0</v>
      </c>
      <c r="P319">
        <f t="shared" si="293"/>
        <v>0</v>
      </c>
      <c r="Q319">
        <v>0.2</v>
      </c>
      <c r="R319">
        <f t="shared" si="294"/>
        <v>1.8628742859450795E-3</v>
      </c>
      <c r="S319">
        <v>0.4</v>
      </c>
      <c r="T319">
        <f t="shared" si="295"/>
        <v>3.9804297795583725E-3</v>
      </c>
      <c r="U319">
        <v>0</v>
      </c>
      <c r="V319">
        <f t="shared" si="296"/>
        <v>0</v>
      </c>
      <c r="W319">
        <v>0</v>
      </c>
      <c r="X319">
        <f t="shared" si="297"/>
        <v>0</v>
      </c>
      <c r="Y319">
        <v>0</v>
      </c>
      <c r="Z319">
        <f t="shared" si="298"/>
        <v>0</v>
      </c>
      <c r="AA319">
        <v>0</v>
      </c>
      <c r="AB319">
        <f t="shared" si="299"/>
        <v>0</v>
      </c>
      <c r="AC319">
        <f t="shared" si="325"/>
        <v>84.562999999999988</v>
      </c>
      <c r="AD319">
        <f t="shared" si="300"/>
        <v>0.82782570375637377</v>
      </c>
      <c r="AE319">
        <v>0.13</v>
      </c>
      <c r="AF319">
        <f t="shared" si="301"/>
        <v>5.9175667485052283E-3</v>
      </c>
      <c r="AG319">
        <v>0</v>
      </c>
      <c r="AH319">
        <f t="shared" si="302"/>
        <v>0</v>
      </c>
      <c r="AI319">
        <v>0</v>
      </c>
      <c r="AJ319">
        <f t="shared" si="303"/>
        <v>0</v>
      </c>
      <c r="AK319">
        <v>0.3</v>
      </c>
      <c r="AL319">
        <f t="shared" si="304"/>
        <v>5.8395840708562567E-3</v>
      </c>
      <c r="AM319">
        <v>12.7</v>
      </c>
      <c r="AN319">
        <f t="shared" si="305"/>
        <v>0.13352905365080742</v>
      </c>
      <c r="AO319">
        <v>1.2</v>
      </c>
      <c r="AP319">
        <f t="shared" si="306"/>
        <v>6.8379253042332036E-3</v>
      </c>
      <c r="AQ319">
        <v>0</v>
      </c>
      <c r="AR319">
        <f t="shared" si="307"/>
        <v>0</v>
      </c>
      <c r="AS319">
        <v>0</v>
      </c>
      <c r="AT319">
        <f t="shared" si="308"/>
        <v>0</v>
      </c>
      <c r="AU319">
        <v>0</v>
      </c>
      <c r="AV319">
        <f t="shared" si="309"/>
        <v>0</v>
      </c>
      <c r="AW319">
        <v>0.3</v>
      </c>
      <c r="AX319">
        <f t="shared" si="310"/>
        <v>1.1706469551893891E-2</v>
      </c>
      <c r="AY319">
        <v>0</v>
      </c>
      <c r="AZ319">
        <f t="shared" si="311"/>
        <v>0</v>
      </c>
      <c r="BA319">
        <v>0.2</v>
      </c>
      <c r="BB319">
        <f t="shared" si="312"/>
        <v>2.1464158934960528E-3</v>
      </c>
      <c r="BC319">
        <v>0</v>
      </c>
      <c r="BD319">
        <f t="shared" si="313"/>
        <v>0</v>
      </c>
      <c r="BE319">
        <v>0</v>
      </c>
      <c r="BF319">
        <f t="shared" si="314"/>
        <v>0</v>
      </c>
      <c r="BG319">
        <v>0</v>
      </c>
      <c r="BH319">
        <f t="shared" si="315"/>
        <v>0</v>
      </c>
      <c r="BI319">
        <v>0</v>
      </c>
      <c r="BJ319">
        <f t="shared" si="316"/>
        <v>0</v>
      </c>
      <c r="BK319">
        <v>0</v>
      </c>
      <c r="BL319">
        <f t="shared" si="317"/>
        <v>0</v>
      </c>
      <c r="BM319">
        <v>0</v>
      </c>
      <c r="BN319">
        <f t="shared" si="318"/>
        <v>0</v>
      </c>
      <c r="BO319">
        <v>7.0000000000000001E-3</v>
      </c>
      <c r="BP319">
        <f t="shared" si="319"/>
        <v>3.5397695833078467E-4</v>
      </c>
      <c r="BQ319">
        <v>0</v>
      </c>
      <c r="BR319">
        <f t="shared" si="320"/>
        <v>0</v>
      </c>
      <c r="BS319">
        <v>0</v>
      </c>
      <c r="BT319">
        <f t="shared" si="321"/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f t="shared" si="270"/>
        <v>0</v>
      </c>
      <c r="DE319">
        <v>0</v>
      </c>
      <c r="DF319">
        <f t="shared" si="271"/>
        <v>0</v>
      </c>
      <c r="DG319">
        <v>0</v>
      </c>
      <c r="DH319">
        <f t="shared" si="272"/>
        <v>0</v>
      </c>
      <c r="DI319">
        <v>0</v>
      </c>
      <c r="DJ319">
        <f t="shared" si="273"/>
        <v>0</v>
      </c>
      <c r="DK319">
        <v>0</v>
      </c>
      <c r="DL319">
        <f t="shared" si="274"/>
        <v>0</v>
      </c>
      <c r="DM319">
        <v>0</v>
      </c>
      <c r="DN319">
        <f t="shared" si="275"/>
        <v>0</v>
      </c>
      <c r="DO319">
        <v>0</v>
      </c>
      <c r="DP319">
        <f t="shared" si="276"/>
        <v>0</v>
      </c>
      <c r="DQ319">
        <v>0</v>
      </c>
      <c r="DR319">
        <f t="shared" si="277"/>
        <v>0</v>
      </c>
      <c r="DS319">
        <v>0</v>
      </c>
      <c r="DT319">
        <f t="shared" si="278"/>
        <v>0</v>
      </c>
      <c r="DU319">
        <v>0</v>
      </c>
      <c r="DV319">
        <f t="shared" si="279"/>
        <v>0</v>
      </c>
      <c r="DW319">
        <v>0</v>
      </c>
      <c r="DX319">
        <f t="shared" si="280"/>
        <v>0</v>
      </c>
      <c r="DY319">
        <v>0</v>
      </c>
      <c r="DZ319">
        <f t="shared" si="281"/>
        <v>0</v>
      </c>
      <c r="EA319">
        <v>0</v>
      </c>
      <c r="EB319">
        <f t="shared" si="282"/>
        <v>0</v>
      </c>
      <c r="EC319">
        <v>0</v>
      </c>
      <c r="ED319">
        <f t="shared" si="283"/>
        <v>0</v>
      </c>
      <c r="EE319">
        <v>0</v>
      </c>
      <c r="EF319">
        <f t="shared" si="284"/>
        <v>0</v>
      </c>
      <c r="EG319">
        <v>0</v>
      </c>
      <c r="EH319">
        <f t="shared" si="285"/>
        <v>0</v>
      </c>
      <c r="EI319">
        <v>0</v>
      </c>
      <c r="EJ319">
        <f t="shared" si="286"/>
        <v>0</v>
      </c>
      <c r="EK319">
        <v>0</v>
      </c>
      <c r="EL319">
        <f t="shared" si="287"/>
        <v>0</v>
      </c>
      <c r="EM319">
        <v>0</v>
      </c>
      <c r="EN319">
        <f t="shared" si="288"/>
        <v>0</v>
      </c>
      <c r="EO319">
        <v>0</v>
      </c>
      <c r="EP319">
        <f t="shared" si="289"/>
        <v>0</v>
      </c>
      <c r="EQ319">
        <v>100</v>
      </c>
      <c r="ER319">
        <f t="shared" si="290"/>
        <v>1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 s="3" t="s">
        <v>692</v>
      </c>
    </row>
    <row r="320" spans="1:161" x14ac:dyDescent="0.45">
      <c r="A320">
        <v>319</v>
      </c>
      <c r="B320" t="s">
        <v>543</v>
      </c>
      <c r="C320" t="s">
        <v>51</v>
      </c>
      <c r="D320" t="s">
        <v>693</v>
      </c>
      <c r="E320" t="s">
        <v>694</v>
      </c>
      <c r="F320" s="2">
        <v>1</v>
      </c>
      <c r="G320">
        <v>234.3</v>
      </c>
      <c r="H320">
        <f>920+273</f>
        <v>1193</v>
      </c>
      <c r="I320">
        <v>298</v>
      </c>
      <c r="J320" s="2">
        <f t="shared" si="291"/>
        <v>0.24979044425817268</v>
      </c>
      <c r="K320">
        <f>0.2/9/60</f>
        <v>3.7037037037037041E-4</v>
      </c>
      <c r="L320" t="s">
        <v>64</v>
      </c>
      <c r="M320">
        <v>62</v>
      </c>
      <c r="N320">
        <f t="shared" si="292"/>
        <v>0.62671589481286549</v>
      </c>
      <c r="O320">
        <v>38</v>
      </c>
      <c r="P320">
        <f t="shared" si="293"/>
        <v>0.37328410518713456</v>
      </c>
      <c r="Q320">
        <v>0</v>
      </c>
      <c r="R320">
        <f t="shared" si="294"/>
        <v>0</v>
      </c>
      <c r="S320">
        <v>0</v>
      </c>
      <c r="T320">
        <f t="shared" si="295"/>
        <v>0</v>
      </c>
      <c r="U320">
        <v>0</v>
      </c>
      <c r="V320">
        <f t="shared" si="296"/>
        <v>0</v>
      </c>
      <c r="W320">
        <v>0</v>
      </c>
      <c r="X320">
        <f t="shared" si="297"/>
        <v>0</v>
      </c>
      <c r="Y320">
        <v>0</v>
      </c>
      <c r="Z320">
        <f t="shared" si="298"/>
        <v>0</v>
      </c>
      <c r="AA320">
        <v>0</v>
      </c>
      <c r="AB320">
        <f t="shared" si="299"/>
        <v>0</v>
      </c>
      <c r="AC320">
        <v>0</v>
      </c>
      <c r="AD320">
        <f t="shared" si="300"/>
        <v>0</v>
      </c>
      <c r="AE320">
        <v>0</v>
      </c>
      <c r="AF320">
        <f t="shared" si="301"/>
        <v>0</v>
      </c>
      <c r="AG320">
        <v>0</v>
      </c>
      <c r="AH320">
        <f t="shared" si="302"/>
        <v>0</v>
      </c>
      <c r="AI320">
        <v>0</v>
      </c>
      <c r="AJ320">
        <f t="shared" si="303"/>
        <v>0</v>
      </c>
      <c r="AK320">
        <v>0</v>
      </c>
      <c r="AL320">
        <f t="shared" si="304"/>
        <v>0</v>
      </c>
      <c r="AM320">
        <v>0</v>
      </c>
      <c r="AN320">
        <f t="shared" si="305"/>
        <v>0</v>
      </c>
      <c r="AO320">
        <v>0</v>
      </c>
      <c r="AP320">
        <f t="shared" si="306"/>
        <v>0</v>
      </c>
      <c r="AQ320">
        <v>0</v>
      </c>
      <c r="AR320">
        <f t="shared" si="307"/>
        <v>0</v>
      </c>
      <c r="AS320">
        <v>0</v>
      </c>
      <c r="AT320">
        <f t="shared" si="308"/>
        <v>0</v>
      </c>
      <c r="AU320">
        <v>0</v>
      </c>
      <c r="AV320">
        <f t="shared" si="309"/>
        <v>0</v>
      </c>
      <c r="AW320">
        <v>0</v>
      </c>
      <c r="AX320">
        <f t="shared" si="310"/>
        <v>0</v>
      </c>
      <c r="AY320">
        <v>0</v>
      </c>
      <c r="AZ320">
        <f t="shared" si="311"/>
        <v>0</v>
      </c>
      <c r="BA320">
        <v>0</v>
      </c>
      <c r="BB320">
        <f t="shared" si="312"/>
        <v>0</v>
      </c>
      <c r="BC320">
        <v>0</v>
      </c>
      <c r="BD320">
        <f t="shared" si="313"/>
        <v>0</v>
      </c>
      <c r="BE320">
        <v>0</v>
      </c>
      <c r="BF320">
        <f t="shared" si="314"/>
        <v>0</v>
      </c>
      <c r="BG320">
        <v>0</v>
      </c>
      <c r="BH320">
        <f t="shared" si="315"/>
        <v>0</v>
      </c>
      <c r="BI320">
        <v>0</v>
      </c>
      <c r="BJ320">
        <f t="shared" si="316"/>
        <v>0</v>
      </c>
      <c r="BK320">
        <v>0</v>
      </c>
      <c r="BL320">
        <f t="shared" si="317"/>
        <v>0</v>
      </c>
      <c r="BM320">
        <v>0</v>
      </c>
      <c r="BN320">
        <f t="shared" si="318"/>
        <v>0</v>
      </c>
      <c r="BO320">
        <v>0</v>
      </c>
      <c r="BP320">
        <f t="shared" si="319"/>
        <v>0</v>
      </c>
      <c r="BQ320">
        <v>0</v>
      </c>
      <c r="BR320">
        <f t="shared" si="320"/>
        <v>0</v>
      </c>
      <c r="BS320">
        <v>0</v>
      </c>
      <c r="BT320">
        <f t="shared" si="321"/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f t="shared" si="270"/>
        <v>0</v>
      </c>
      <c r="DE320">
        <v>0</v>
      </c>
      <c r="DF320">
        <f t="shared" si="271"/>
        <v>0</v>
      </c>
      <c r="DG320">
        <v>100</v>
      </c>
      <c r="DH320">
        <f t="shared" si="272"/>
        <v>1</v>
      </c>
      <c r="DI320">
        <v>0</v>
      </c>
      <c r="DJ320">
        <f t="shared" si="273"/>
        <v>0</v>
      </c>
      <c r="DK320">
        <v>0</v>
      </c>
      <c r="DL320">
        <f t="shared" si="274"/>
        <v>0</v>
      </c>
      <c r="DM320">
        <v>0</v>
      </c>
      <c r="DN320">
        <f t="shared" si="275"/>
        <v>0</v>
      </c>
      <c r="DO320">
        <v>0</v>
      </c>
      <c r="DP320">
        <f t="shared" si="276"/>
        <v>0</v>
      </c>
      <c r="DQ320">
        <v>0</v>
      </c>
      <c r="DR320">
        <f t="shared" si="277"/>
        <v>0</v>
      </c>
      <c r="DS320">
        <v>0</v>
      </c>
      <c r="DT320">
        <f t="shared" si="278"/>
        <v>0</v>
      </c>
      <c r="DU320">
        <v>0</v>
      </c>
      <c r="DV320">
        <f t="shared" si="279"/>
        <v>0</v>
      </c>
      <c r="DW320">
        <v>0</v>
      </c>
      <c r="DX320">
        <f t="shared" si="280"/>
        <v>0</v>
      </c>
      <c r="DY320">
        <v>0</v>
      </c>
      <c r="DZ320">
        <f t="shared" si="281"/>
        <v>0</v>
      </c>
      <c r="EA320">
        <v>0</v>
      </c>
      <c r="EB320">
        <f t="shared" si="282"/>
        <v>0</v>
      </c>
      <c r="EC320">
        <v>0</v>
      </c>
      <c r="ED320">
        <f t="shared" si="283"/>
        <v>0</v>
      </c>
      <c r="EE320">
        <v>0</v>
      </c>
      <c r="EF320">
        <f t="shared" si="284"/>
        <v>0</v>
      </c>
      <c r="EG320">
        <v>0</v>
      </c>
      <c r="EH320">
        <f t="shared" si="285"/>
        <v>0</v>
      </c>
      <c r="EI320">
        <v>0</v>
      </c>
      <c r="EJ320">
        <f t="shared" si="286"/>
        <v>0</v>
      </c>
      <c r="EK320">
        <v>0</v>
      </c>
      <c r="EL320">
        <f t="shared" si="287"/>
        <v>0</v>
      </c>
      <c r="EM320">
        <v>0</v>
      </c>
      <c r="EN320">
        <f t="shared" si="288"/>
        <v>0</v>
      </c>
      <c r="EO320">
        <v>0</v>
      </c>
      <c r="EP320">
        <f t="shared" si="289"/>
        <v>0</v>
      </c>
      <c r="EQ320">
        <v>0</v>
      </c>
      <c r="ER320">
        <f t="shared" si="290"/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 s="3" t="s">
        <v>695</v>
      </c>
    </row>
    <row r="321" spans="1:161" x14ac:dyDescent="0.45">
      <c r="A321">
        <v>320</v>
      </c>
      <c r="B321" t="s">
        <v>543</v>
      </c>
      <c r="C321" t="s">
        <v>51</v>
      </c>
      <c r="D321" t="s">
        <v>696</v>
      </c>
      <c r="E321" t="s">
        <v>697</v>
      </c>
      <c r="F321" s="2">
        <v>1</v>
      </c>
      <c r="G321">
        <v>234.3</v>
      </c>
      <c r="H321">
        <f>920+273</f>
        <v>1193</v>
      </c>
      <c r="I321">
        <v>298</v>
      </c>
      <c r="J321" s="2">
        <f t="shared" si="291"/>
        <v>0.24979044425817268</v>
      </c>
      <c r="K321">
        <f t="shared" ref="K321:K326" si="326">0.2/9/60</f>
        <v>3.7037037037037041E-4</v>
      </c>
      <c r="L321" t="s">
        <v>64</v>
      </c>
      <c r="M321">
        <v>58</v>
      </c>
      <c r="N321">
        <f t="shared" si="292"/>
        <v>0.59092930886199058</v>
      </c>
      <c r="O321">
        <v>41</v>
      </c>
      <c r="P321">
        <f t="shared" si="293"/>
        <v>0.40594600785175061</v>
      </c>
      <c r="Q321">
        <v>0</v>
      </c>
      <c r="R321">
        <f t="shared" si="294"/>
        <v>0</v>
      </c>
      <c r="S321">
        <v>0</v>
      </c>
      <c r="T321">
        <f t="shared" si="295"/>
        <v>0</v>
      </c>
      <c r="U321">
        <v>0</v>
      </c>
      <c r="V321">
        <f t="shared" si="296"/>
        <v>0</v>
      </c>
      <c r="W321">
        <v>0</v>
      </c>
      <c r="X321">
        <f t="shared" si="297"/>
        <v>0</v>
      </c>
      <c r="Y321">
        <v>0</v>
      </c>
      <c r="Z321">
        <f t="shared" si="298"/>
        <v>0</v>
      </c>
      <c r="AA321">
        <v>0</v>
      </c>
      <c r="AB321">
        <f t="shared" si="299"/>
        <v>0</v>
      </c>
      <c r="AC321">
        <v>0</v>
      </c>
      <c r="AD321">
        <f t="shared" si="300"/>
        <v>0</v>
      </c>
      <c r="AE321">
        <v>0</v>
      </c>
      <c r="AF321">
        <f t="shared" si="301"/>
        <v>0</v>
      </c>
      <c r="AG321">
        <v>0</v>
      </c>
      <c r="AH321">
        <f t="shared" si="302"/>
        <v>0</v>
      </c>
      <c r="AI321">
        <v>0</v>
      </c>
      <c r="AJ321">
        <f t="shared" si="303"/>
        <v>0</v>
      </c>
      <c r="AK321">
        <v>0</v>
      </c>
      <c r="AL321">
        <f t="shared" si="304"/>
        <v>0</v>
      </c>
      <c r="AM321">
        <v>0</v>
      </c>
      <c r="AN321">
        <f t="shared" si="305"/>
        <v>0</v>
      </c>
      <c r="AO321">
        <v>0</v>
      </c>
      <c r="AP321">
        <f t="shared" si="306"/>
        <v>0</v>
      </c>
      <c r="AQ321">
        <v>0</v>
      </c>
      <c r="AR321">
        <f t="shared" si="307"/>
        <v>0</v>
      </c>
      <c r="AS321">
        <v>0</v>
      </c>
      <c r="AT321">
        <f t="shared" si="308"/>
        <v>0</v>
      </c>
      <c r="AU321">
        <v>0</v>
      </c>
      <c r="AV321">
        <f t="shared" si="309"/>
        <v>0</v>
      </c>
      <c r="AW321">
        <v>0</v>
      </c>
      <c r="AX321">
        <f t="shared" si="310"/>
        <v>0</v>
      </c>
      <c r="AY321">
        <v>0</v>
      </c>
      <c r="AZ321">
        <f t="shared" si="311"/>
        <v>0</v>
      </c>
      <c r="BA321">
        <v>0</v>
      </c>
      <c r="BB321">
        <f t="shared" si="312"/>
        <v>0</v>
      </c>
      <c r="BC321">
        <v>0</v>
      </c>
      <c r="BD321">
        <f t="shared" si="313"/>
        <v>0</v>
      </c>
      <c r="BE321">
        <v>0</v>
      </c>
      <c r="BF321">
        <f t="shared" si="314"/>
        <v>0</v>
      </c>
      <c r="BG321">
        <v>0</v>
      </c>
      <c r="BH321">
        <f t="shared" si="315"/>
        <v>0</v>
      </c>
      <c r="BI321">
        <v>0</v>
      </c>
      <c r="BJ321">
        <f t="shared" si="316"/>
        <v>0</v>
      </c>
      <c r="BK321">
        <v>0</v>
      </c>
      <c r="BL321">
        <f t="shared" si="317"/>
        <v>0</v>
      </c>
      <c r="BM321">
        <v>1</v>
      </c>
      <c r="BN321">
        <f t="shared" si="318"/>
        <v>3.1246832862588257E-3</v>
      </c>
      <c r="BO321">
        <v>0</v>
      </c>
      <c r="BP321">
        <f t="shared" si="319"/>
        <v>0</v>
      </c>
      <c r="BQ321">
        <v>0</v>
      </c>
      <c r="BR321">
        <f t="shared" si="320"/>
        <v>0</v>
      </c>
      <c r="BS321">
        <v>0</v>
      </c>
      <c r="BT321">
        <f t="shared" si="321"/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f t="shared" si="270"/>
        <v>0</v>
      </c>
      <c r="DE321">
        <v>0</v>
      </c>
      <c r="DF321">
        <f t="shared" si="271"/>
        <v>0</v>
      </c>
      <c r="DG321">
        <v>100</v>
      </c>
      <c r="DH321">
        <f t="shared" si="272"/>
        <v>1</v>
      </c>
      <c r="DI321">
        <v>0</v>
      </c>
      <c r="DJ321">
        <f t="shared" si="273"/>
        <v>0</v>
      </c>
      <c r="DK321">
        <v>0</v>
      </c>
      <c r="DL321">
        <f t="shared" si="274"/>
        <v>0</v>
      </c>
      <c r="DM321">
        <v>0</v>
      </c>
      <c r="DN321">
        <f t="shared" si="275"/>
        <v>0</v>
      </c>
      <c r="DO321">
        <v>0</v>
      </c>
      <c r="DP321">
        <f t="shared" si="276"/>
        <v>0</v>
      </c>
      <c r="DQ321">
        <v>0</v>
      </c>
      <c r="DR321">
        <f t="shared" si="277"/>
        <v>0</v>
      </c>
      <c r="DS321">
        <v>0</v>
      </c>
      <c r="DT321">
        <f t="shared" si="278"/>
        <v>0</v>
      </c>
      <c r="DU321">
        <v>0</v>
      </c>
      <c r="DV321">
        <f t="shared" si="279"/>
        <v>0</v>
      </c>
      <c r="DW321">
        <v>0</v>
      </c>
      <c r="DX321">
        <f t="shared" si="280"/>
        <v>0</v>
      </c>
      <c r="DY321">
        <v>0</v>
      </c>
      <c r="DZ321">
        <f t="shared" si="281"/>
        <v>0</v>
      </c>
      <c r="EA321">
        <v>0</v>
      </c>
      <c r="EB321">
        <f t="shared" si="282"/>
        <v>0</v>
      </c>
      <c r="EC321">
        <v>0</v>
      </c>
      <c r="ED321">
        <f t="shared" si="283"/>
        <v>0</v>
      </c>
      <c r="EE321">
        <v>0</v>
      </c>
      <c r="EF321">
        <f t="shared" si="284"/>
        <v>0</v>
      </c>
      <c r="EG321">
        <v>0</v>
      </c>
      <c r="EH321">
        <f t="shared" si="285"/>
        <v>0</v>
      </c>
      <c r="EI321">
        <v>0</v>
      </c>
      <c r="EJ321">
        <f t="shared" si="286"/>
        <v>0</v>
      </c>
      <c r="EK321">
        <v>0</v>
      </c>
      <c r="EL321">
        <f t="shared" si="287"/>
        <v>0</v>
      </c>
      <c r="EM321">
        <v>0</v>
      </c>
      <c r="EN321">
        <f t="shared" si="288"/>
        <v>0</v>
      </c>
      <c r="EO321">
        <v>0</v>
      </c>
      <c r="EP321">
        <f t="shared" si="289"/>
        <v>0</v>
      </c>
      <c r="EQ321">
        <v>0</v>
      </c>
      <c r="ER321">
        <f t="shared" si="290"/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 s="3" t="s">
        <v>695</v>
      </c>
    </row>
    <row r="322" spans="1:161" x14ac:dyDescent="0.45">
      <c r="A322">
        <v>321</v>
      </c>
      <c r="B322" t="s">
        <v>369</v>
      </c>
      <c r="C322" t="s">
        <v>51</v>
      </c>
      <c r="D322" t="s">
        <v>698</v>
      </c>
      <c r="E322" t="s">
        <v>380</v>
      </c>
      <c r="F322" s="2">
        <v>3</v>
      </c>
      <c r="G322">
        <v>234.3</v>
      </c>
      <c r="H322">
        <f>327.5+273</f>
        <v>600.5</v>
      </c>
      <c r="I322">
        <v>298</v>
      </c>
      <c r="J322" s="2">
        <f t="shared" si="291"/>
        <v>0.49625312239800168</v>
      </c>
      <c r="K322">
        <f t="shared" si="326"/>
        <v>3.7037037037037041E-4</v>
      </c>
      <c r="L322" t="s">
        <v>64</v>
      </c>
      <c r="M322">
        <v>0</v>
      </c>
      <c r="N322">
        <f t="shared" si="292"/>
        <v>0</v>
      </c>
      <c r="O322">
        <v>0</v>
      </c>
      <c r="P322">
        <f t="shared" si="293"/>
        <v>0</v>
      </c>
      <c r="Q322">
        <v>0</v>
      </c>
      <c r="R322">
        <f t="shared" si="294"/>
        <v>0</v>
      </c>
      <c r="S322">
        <v>0</v>
      </c>
      <c r="T322">
        <f t="shared" si="295"/>
        <v>0</v>
      </c>
      <c r="U322">
        <v>0</v>
      </c>
      <c r="V322">
        <f t="shared" si="296"/>
        <v>0</v>
      </c>
      <c r="W322">
        <v>0</v>
      </c>
      <c r="X322">
        <f t="shared" si="297"/>
        <v>0</v>
      </c>
      <c r="Y322">
        <v>0</v>
      </c>
      <c r="Z322">
        <f t="shared" si="298"/>
        <v>0</v>
      </c>
      <c r="AA322">
        <v>0</v>
      </c>
      <c r="AB322">
        <f t="shared" si="299"/>
        <v>0</v>
      </c>
      <c r="AC322">
        <v>0</v>
      </c>
      <c r="AD322">
        <f t="shared" si="300"/>
        <v>0</v>
      </c>
      <c r="AE322">
        <v>0</v>
      </c>
      <c r="AF322">
        <f t="shared" si="301"/>
        <v>0</v>
      </c>
      <c r="AG322">
        <v>0</v>
      </c>
      <c r="AH322">
        <f t="shared" si="302"/>
        <v>0</v>
      </c>
      <c r="AI322">
        <v>0</v>
      </c>
      <c r="AJ322">
        <f t="shared" si="303"/>
        <v>0</v>
      </c>
      <c r="AK322">
        <v>0</v>
      </c>
      <c r="AL322">
        <f t="shared" si="304"/>
        <v>0</v>
      </c>
      <c r="AM322">
        <v>0</v>
      </c>
      <c r="AN322">
        <f t="shared" si="305"/>
        <v>0</v>
      </c>
      <c r="AO322">
        <v>0</v>
      </c>
      <c r="AP322">
        <f t="shared" si="306"/>
        <v>0</v>
      </c>
      <c r="AQ322">
        <v>0</v>
      </c>
      <c r="AR322">
        <f t="shared" si="307"/>
        <v>0</v>
      </c>
      <c r="AS322">
        <v>0</v>
      </c>
      <c r="AT322">
        <f t="shared" si="308"/>
        <v>0</v>
      </c>
      <c r="AU322">
        <v>0</v>
      </c>
      <c r="AV322">
        <f t="shared" si="309"/>
        <v>0</v>
      </c>
      <c r="AW322">
        <v>0</v>
      </c>
      <c r="AX322">
        <f t="shared" si="310"/>
        <v>0</v>
      </c>
      <c r="AY322">
        <v>0</v>
      </c>
      <c r="AZ322">
        <f t="shared" si="311"/>
        <v>0</v>
      </c>
      <c r="BA322">
        <v>0</v>
      </c>
      <c r="BB322">
        <f t="shared" si="312"/>
        <v>0</v>
      </c>
      <c r="BC322">
        <v>0</v>
      </c>
      <c r="BD322">
        <f t="shared" si="313"/>
        <v>0</v>
      </c>
      <c r="BE322">
        <v>0</v>
      </c>
      <c r="BF322">
        <f t="shared" si="314"/>
        <v>0</v>
      </c>
      <c r="BG322">
        <v>0</v>
      </c>
      <c r="BH322">
        <f t="shared" si="315"/>
        <v>0</v>
      </c>
      <c r="BI322">
        <v>0</v>
      </c>
      <c r="BJ322">
        <f t="shared" si="316"/>
        <v>0</v>
      </c>
      <c r="BK322">
        <v>0</v>
      </c>
      <c r="BL322">
        <f t="shared" si="317"/>
        <v>0</v>
      </c>
      <c r="BM322">
        <v>100</v>
      </c>
      <c r="BN322">
        <f t="shared" si="318"/>
        <v>1</v>
      </c>
      <c r="BO322">
        <v>0</v>
      </c>
      <c r="BP322">
        <f t="shared" si="319"/>
        <v>0</v>
      </c>
      <c r="BQ322">
        <v>0</v>
      </c>
      <c r="BR322">
        <f t="shared" si="320"/>
        <v>0</v>
      </c>
      <c r="BS322">
        <v>0</v>
      </c>
      <c r="BT322">
        <f t="shared" si="321"/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f t="shared" ref="DD322:DD378" si="327">((DC322/100)/FX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E322">
        <v>0</v>
      </c>
      <c r="DF322">
        <f t="shared" ref="DF322:DF378" si="328">((DE322/100)/FZ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G322">
        <v>100</v>
      </c>
      <c r="DH322">
        <f t="shared" ref="DH322:DH378" si="329">((DG322/100)/GB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1</v>
      </c>
      <c r="DI322">
        <v>0</v>
      </c>
      <c r="DJ322">
        <f t="shared" ref="DJ322:DJ378" si="330">((DI322/100)/FJ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K322">
        <v>0</v>
      </c>
      <c r="DL322">
        <f t="shared" ref="DL322:DL378" si="331">((DK322/100)/FN$10)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M322">
        <v>0</v>
      </c>
      <c r="DN322">
        <f t="shared" ref="DN322:DN378" si="332">((DM322/100)/FH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O322">
        <v>0</v>
      </c>
      <c r="DP322">
        <f t="shared" ref="DP322:DP378" si="333">((DO322/100)/FJ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Q322">
        <v>0</v>
      </c>
      <c r="DR322">
        <f t="shared" ref="DR322:DR378" si="334">((DQ322/100)/FL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S322">
        <v>0</v>
      </c>
      <c r="DT322">
        <f t="shared" ref="DT322:DT378" si="335">((DS322/100)/FN$13)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U322">
        <v>0</v>
      </c>
      <c r="DV322">
        <f t="shared" ref="DV322:DV378" si="336">((DU322/100)/FH$19)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W322">
        <v>0</v>
      </c>
      <c r="DX322">
        <f t="shared" ref="DX322:DX378" si="337">((DW322/100)/FH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DY322">
        <v>0</v>
      </c>
      <c r="DZ322">
        <f t="shared" ref="DZ322:DZ378" si="338">((DY322/100)/FP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A322">
        <v>0</v>
      </c>
      <c r="EB322">
        <f t="shared" ref="EB322:EB378" si="339">((EA322/100)/FL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C322">
        <v>0</v>
      </c>
      <c r="ED322">
        <f t="shared" ref="ED322:ED378" si="340">((EC322/100)/FH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E322">
        <v>0</v>
      </c>
      <c r="EF322">
        <f t="shared" ref="EF322:EF378" si="341">((EE322/100)/FJ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G322">
        <v>0</v>
      </c>
      <c r="EH322">
        <f t="shared" ref="EH322:EH378" si="342">((EG322/100)/FR$2)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I322">
        <v>0</v>
      </c>
      <c r="EJ322">
        <f t="shared" ref="EJ322:EJ378" si="343">((EI322/100)/FH$6)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K322">
        <v>0</v>
      </c>
      <c r="EL322">
        <f t="shared" ref="EL322:EL378" si="344">((EK322/100)/FH$10)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M322">
        <v>0</v>
      </c>
      <c r="EN322">
        <f t="shared" ref="EN322:EN378" si="345">((EM322/100)/FM$22)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O322">
        <v>0</v>
      </c>
      <c r="EP322">
        <f t="shared" ref="EP322:EP378" si="346">((EO322/100)/FL$25)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</f>
        <v>0</v>
      </c>
      <c r="EQ322">
        <v>0</v>
      </c>
      <c r="ER322">
        <f t="shared" ref="ER322:ER378" si="347">(((EQ322/100)/FH$28)/((DC322/100)/FX$2+(DE322/100)/FZ$2+(DG322/100)/GB$2+(DI322/100)/FJ$2+(DK322/100)/FN$10+(DM322/100)/FH$13+(DO322/100)/FJ$13+(DQ322/100)/FL$13+(DS322/100)/FN$13+(DU322/100)/FH$19+(DW322/100)/FH$2+(DY322/100)/FP$2+(EA322/100)/FL$2+(EC322/100)/FH$22+(EE322/100)/FJ$22+(EG322/100)/FR$2+(EI322/100)/FH$6+(EK322/100)/FH$10+(EM322/100)/FM$22+(EO322/100)/FL$25+(EQ322/100)/FH$28))</f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 s="3" t="s">
        <v>695</v>
      </c>
    </row>
    <row r="323" spans="1:161" x14ac:dyDescent="0.45">
      <c r="A323">
        <v>322</v>
      </c>
      <c r="B323" t="s">
        <v>53</v>
      </c>
      <c r="C323" t="s">
        <v>51</v>
      </c>
      <c r="D323" t="s">
        <v>699</v>
      </c>
      <c r="E323" t="s">
        <v>700</v>
      </c>
      <c r="F323" s="2">
        <v>1</v>
      </c>
      <c r="G323">
        <v>234.3</v>
      </c>
      <c r="H323">
        <f>660+273</f>
        <v>933</v>
      </c>
      <c r="I323">
        <v>298</v>
      </c>
      <c r="J323" s="2">
        <f t="shared" ref="J323:J386" si="348">I323/H323</f>
        <v>0.31939978563772775</v>
      </c>
      <c r="K323">
        <f t="shared" si="326"/>
        <v>3.7037037037037041E-4</v>
      </c>
      <c r="L323" t="s">
        <v>64</v>
      </c>
      <c r="M323">
        <v>3.8</v>
      </c>
      <c r="N323">
        <f t="shared" si="292"/>
        <v>1.6495698411147796E-2</v>
      </c>
      <c r="O323">
        <v>0</v>
      </c>
      <c r="P323">
        <f t="shared" si="293"/>
        <v>0</v>
      </c>
      <c r="Q323">
        <v>0</v>
      </c>
      <c r="R323">
        <f t="shared" si="294"/>
        <v>0</v>
      </c>
      <c r="S323">
        <v>0</v>
      </c>
      <c r="T323">
        <f t="shared" si="295"/>
        <v>0</v>
      </c>
      <c r="U323">
        <v>0</v>
      </c>
      <c r="V323">
        <f t="shared" si="296"/>
        <v>0</v>
      </c>
      <c r="W323">
        <v>96.2</v>
      </c>
      <c r="X323">
        <f t="shared" si="297"/>
        <v>0.98350430158885216</v>
      </c>
      <c r="Y323">
        <v>0</v>
      </c>
      <c r="Z323">
        <f t="shared" si="298"/>
        <v>0</v>
      </c>
      <c r="AA323">
        <v>0</v>
      </c>
      <c r="AB323">
        <f t="shared" si="299"/>
        <v>0</v>
      </c>
      <c r="AC323">
        <v>0</v>
      </c>
      <c r="AD323">
        <f t="shared" si="300"/>
        <v>0</v>
      </c>
      <c r="AE323">
        <v>0</v>
      </c>
      <c r="AF323">
        <f t="shared" si="301"/>
        <v>0</v>
      </c>
      <c r="AG323">
        <v>0</v>
      </c>
      <c r="AH323">
        <f t="shared" si="302"/>
        <v>0</v>
      </c>
      <c r="AI323">
        <v>0</v>
      </c>
      <c r="AJ323">
        <f t="shared" si="303"/>
        <v>0</v>
      </c>
      <c r="AK323">
        <v>0</v>
      </c>
      <c r="AL323">
        <f t="shared" si="304"/>
        <v>0</v>
      </c>
      <c r="AM323">
        <v>0</v>
      </c>
      <c r="AN323">
        <f t="shared" si="305"/>
        <v>0</v>
      </c>
      <c r="AO323">
        <v>0</v>
      </c>
      <c r="AP323">
        <f t="shared" si="306"/>
        <v>0</v>
      </c>
      <c r="AQ323">
        <v>0</v>
      </c>
      <c r="AR323">
        <f t="shared" si="307"/>
        <v>0</v>
      </c>
      <c r="AS323">
        <v>0</v>
      </c>
      <c r="AT323">
        <f t="shared" si="308"/>
        <v>0</v>
      </c>
      <c r="AU323">
        <v>0</v>
      </c>
      <c r="AV323">
        <f t="shared" si="309"/>
        <v>0</v>
      </c>
      <c r="AW323">
        <v>0</v>
      </c>
      <c r="AX323">
        <f t="shared" si="310"/>
        <v>0</v>
      </c>
      <c r="AY323">
        <v>0</v>
      </c>
      <c r="AZ323">
        <f t="shared" si="311"/>
        <v>0</v>
      </c>
      <c r="BA323">
        <v>0</v>
      </c>
      <c r="BB323">
        <f t="shared" si="312"/>
        <v>0</v>
      </c>
      <c r="BC323">
        <v>0</v>
      </c>
      <c r="BD323">
        <f t="shared" si="313"/>
        <v>0</v>
      </c>
      <c r="BE323">
        <v>0</v>
      </c>
      <c r="BF323">
        <f t="shared" si="314"/>
        <v>0</v>
      </c>
      <c r="BG323">
        <v>0</v>
      </c>
      <c r="BH323">
        <f t="shared" si="315"/>
        <v>0</v>
      </c>
      <c r="BI323">
        <v>0</v>
      </c>
      <c r="BJ323">
        <f t="shared" si="316"/>
        <v>0</v>
      </c>
      <c r="BK323">
        <v>0</v>
      </c>
      <c r="BL323">
        <f t="shared" si="317"/>
        <v>0</v>
      </c>
      <c r="BM323">
        <v>0</v>
      </c>
      <c r="BN323">
        <f t="shared" si="318"/>
        <v>0</v>
      </c>
      <c r="BO323">
        <v>0</v>
      </c>
      <c r="BP323">
        <f t="shared" si="319"/>
        <v>0</v>
      </c>
      <c r="BQ323">
        <v>0</v>
      </c>
      <c r="BR323">
        <f t="shared" si="320"/>
        <v>0</v>
      </c>
      <c r="BS323">
        <v>0</v>
      </c>
      <c r="BT323">
        <f t="shared" si="321"/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f t="shared" si="327"/>
        <v>0</v>
      </c>
      <c r="DE323">
        <v>0</v>
      </c>
      <c r="DF323">
        <f t="shared" si="328"/>
        <v>0</v>
      </c>
      <c r="DG323">
        <v>100</v>
      </c>
      <c r="DH323">
        <f t="shared" si="329"/>
        <v>1</v>
      </c>
      <c r="DI323">
        <v>0</v>
      </c>
      <c r="DJ323">
        <f t="shared" si="330"/>
        <v>0</v>
      </c>
      <c r="DK323">
        <v>0</v>
      </c>
      <c r="DL323">
        <f t="shared" si="331"/>
        <v>0</v>
      </c>
      <c r="DM323">
        <v>0</v>
      </c>
      <c r="DN323">
        <f t="shared" si="332"/>
        <v>0</v>
      </c>
      <c r="DO323">
        <v>0</v>
      </c>
      <c r="DP323">
        <f t="shared" si="333"/>
        <v>0</v>
      </c>
      <c r="DQ323">
        <v>0</v>
      </c>
      <c r="DR323">
        <f t="shared" si="334"/>
        <v>0</v>
      </c>
      <c r="DS323">
        <v>0</v>
      </c>
      <c r="DT323">
        <f t="shared" si="335"/>
        <v>0</v>
      </c>
      <c r="DU323">
        <v>0</v>
      </c>
      <c r="DV323">
        <f t="shared" si="336"/>
        <v>0</v>
      </c>
      <c r="DW323">
        <v>0</v>
      </c>
      <c r="DX323">
        <f t="shared" si="337"/>
        <v>0</v>
      </c>
      <c r="DY323">
        <v>0</v>
      </c>
      <c r="DZ323">
        <f t="shared" si="338"/>
        <v>0</v>
      </c>
      <c r="EA323">
        <v>0</v>
      </c>
      <c r="EB323">
        <f t="shared" si="339"/>
        <v>0</v>
      </c>
      <c r="EC323">
        <v>0</v>
      </c>
      <c r="ED323">
        <f t="shared" si="340"/>
        <v>0</v>
      </c>
      <c r="EE323">
        <v>0</v>
      </c>
      <c r="EF323">
        <f t="shared" si="341"/>
        <v>0</v>
      </c>
      <c r="EG323">
        <v>0</v>
      </c>
      <c r="EH323">
        <f t="shared" si="342"/>
        <v>0</v>
      </c>
      <c r="EI323">
        <v>0</v>
      </c>
      <c r="EJ323">
        <f t="shared" si="343"/>
        <v>0</v>
      </c>
      <c r="EK323">
        <v>0</v>
      </c>
      <c r="EL323">
        <f t="shared" si="344"/>
        <v>0</v>
      </c>
      <c r="EM323">
        <v>0</v>
      </c>
      <c r="EN323">
        <f t="shared" si="345"/>
        <v>0</v>
      </c>
      <c r="EO323">
        <v>0</v>
      </c>
      <c r="EP323">
        <f t="shared" si="346"/>
        <v>0</v>
      </c>
      <c r="EQ323">
        <v>0</v>
      </c>
      <c r="ER323">
        <f t="shared" si="347"/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 s="3" t="s">
        <v>695</v>
      </c>
    </row>
    <row r="324" spans="1:161" x14ac:dyDescent="0.45">
      <c r="A324">
        <v>323</v>
      </c>
      <c r="B324" t="s">
        <v>33</v>
      </c>
      <c r="C324" t="s">
        <v>51</v>
      </c>
      <c r="D324" t="s">
        <v>701</v>
      </c>
      <c r="E324" t="s">
        <v>380</v>
      </c>
      <c r="F324" s="2">
        <v>1</v>
      </c>
      <c r="G324">
        <v>234.3</v>
      </c>
      <c r="H324">
        <f>1085+273</f>
        <v>1358</v>
      </c>
      <c r="I324">
        <v>298</v>
      </c>
      <c r="J324" s="2">
        <f t="shared" si="348"/>
        <v>0.21944035346097202</v>
      </c>
      <c r="K324">
        <f t="shared" si="326"/>
        <v>3.7037037037037041E-4</v>
      </c>
      <c r="L324" t="s">
        <v>64</v>
      </c>
      <c r="M324">
        <v>100</v>
      </c>
      <c r="N324">
        <f t="shared" si="292"/>
        <v>1</v>
      </c>
      <c r="O324">
        <v>0</v>
      </c>
      <c r="P324">
        <f t="shared" si="293"/>
        <v>0</v>
      </c>
      <c r="Q324">
        <v>0</v>
      </c>
      <c r="R324">
        <f t="shared" si="294"/>
        <v>0</v>
      </c>
      <c r="S324">
        <v>0</v>
      </c>
      <c r="T324">
        <f t="shared" si="295"/>
        <v>0</v>
      </c>
      <c r="U324">
        <v>0</v>
      </c>
      <c r="V324">
        <f t="shared" si="296"/>
        <v>0</v>
      </c>
      <c r="W324">
        <v>0</v>
      </c>
      <c r="X324">
        <f t="shared" si="297"/>
        <v>0</v>
      </c>
      <c r="Y324">
        <v>0</v>
      </c>
      <c r="Z324">
        <f t="shared" si="298"/>
        <v>0</v>
      </c>
      <c r="AA324">
        <v>0</v>
      </c>
      <c r="AB324">
        <f t="shared" si="299"/>
        <v>0</v>
      </c>
      <c r="AC324">
        <v>0</v>
      </c>
      <c r="AD324">
        <f t="shared" si="300"/>
        <v>0</v>
      </c>
      <c r="AE324">
        <v>0</v>
      </c>
      <c r="AF324">
        <f t="shared" si="301"/>
        <v>0</v>
      </c>
      <c r="AG324">
        <v>0</v>
      </c>
      <c r="AH324">
        <f t="shared" si="302"/>
        <v>0</v>
      </c>
      <c r="AI324">
        <v>0</v>
      </c>
      <c r="AJ324">
        <f t="shared" si="303"/>
        <v>0</v>
      </c>
      <c r="AK324">
        <v>0</v>
      </c>
      <c r="AL324">
        <f t="shared" si="304"/>
        <v>0</v>
      </c>
      <c r="AM324">
        <v>0</v>
      </c>
      <c r="AN324">
        <f t="shared" si="305"/>
        <v>0</v>
      </c>
      <c r="AO324">
        <v>0</v>
      </c>
      <c r="AP324">
        <f t="shared" si="306"/>
        <v>0</v>
      </c>
      <c r="AQ324">
        <v>0</v>
      </c>
      <c r="AR324">
        <f t="shared" si="307"/>
        <v>0</v>
      </c>
      <c r="AS324">
        <v>0</v>
      </c>
      <c r="AT324">
        <f t="shared" si="308"/>
        <v>0</v>
      </c>
      <c r="AU324">
        <v>0</v>
      </c>
      <c r="AV324">
        <f t="shared" si="309"/>
        <v>0</v>
      </c>
      <c r="AW324">
        <v>0</v>
      </c>
      <c r="AX324">
        <f t="shared" si="310"/>
        <v>0</v>
      </c>
      <c r="AY324">
        <v>0</v>
      </c>
      <c r="AZ324">
        <f t="shared" si="311"/>
        <v>0</v>
      </c>
      <c r="BA324">
        <v>0</v>
      </c>
      <c r="BB324">
        <f t="shared" si="312"/>
        <v>0</v>
      </c>
      <c r="BC324">
        <v>0</v>
      </c>
      <c r="BD324">
        <f t="shared" si="313"/>
        <v>0</v>
      </c>
      <c r="BE324">
        <v>0</v>
      </c>
      <c r="BF324">
        <f t="shared" si="314"/>
        <v>0</v>
      </c>
      <c r="BG324">
        <v>0</v>
      </c>
      <c r="BH324">
        <f t="shared" si="315"/>
        <v>0</v>
      </c>
      <c r="BI324">
        <v>0</v>
      </c>
      <c r="BJ324">
        <f t="shared" si="316"/>
        <v>0</v>
      </c>
      <c r="BK324">
        <v>0</v>
      </c>
      <c r="BL324">
        <f t="shared" si="317"/>
        <v>0</v>
      </c>
      <c r="BM324">
        <v>0</v>
      </c>
      <c r="BN324">
        <f t="shared" si="318"/>
        <v>0</v>
      </c>
      <c r="BO324">
        <v>0</v>
      </c>
      <c r="BP324">
        <f t="shared" si="319"/>
        <v>0</v>
      </c>
      <c r="BQ324">
        <v>0</v>
      </c>
      <c r="BR324">
        <f t="shared" si="320"/>
        <v>0</v>
      </c>
      <c r="BS324">
        <v>0</v>
      </c>
      <c r="BT324">
        <f t="shared" si="321"/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f t="shared" si="327"/>
        <v>0</v>
      </c>
      <c r="DE324">
        <v>0</v>
      </c>
      <c r="DF324">
        <f t="shared" si="328"/>
        <v>0</v>
      </c>
      <c r="DG324">
        <v>100</v>
      </c>
      <c r="DH324">
        <f t="shared" si="329"/>
        <v>1</v>
      </c>
      <c r="DI324">
        <v>0</v>
      </c>
      <c r="DJ324">
        <f t="shared" si="330"/>
        <v>0</v>
      </c>
      <c r="DK324">
        <v>0</v>
      </c>
      <c r="DL324">
        <f t="shared" si="331"/>
        <v>0</v>
      </c>
      <c r="DM324">
        <v>0</v>
      </c>
      <c r="DN324">
        <f t="shared" si="332"/>
        <v>0</v>
      </c>
      <c r="DO324">
        <v>0</v>
      </c>
      <c r="DP324">
        <f t="shared" si="333"/>
        <v>0</v>
      </c>
      <c r="DQ324">
        <v>0</v>
      </c>
      <c r="DR324">
        <f t="shared" si="334"/>
        <v>0</v>
      </c>
      <c r="DS324">
        <v>0</v>
      </c>
      <c r="DT324">
        <f t="shared" si="335"/>
        <v>0</v>
      </c>
      <c r="DU324">
        <v>0</v>
      </c>
      <c r="DV324">
        <f t="shared" si="336"/>
        <v>0</v>
      </c>
      <c r="DW324">
        <v>0</v>
      </c>
      <c r="DX324">
        <f t="shared" si="337"/>
        <v>0</v>
      </c>
      <c r="DY324">
        <v>0</v>
      </c>
      <c r="DZ324">
        <f t="shared" si="338"/>
        <v>0</v>
      </c>
      <c r="EA324">
        <v>0</v>
      </c>
      <c r="EB324">
        <f t="shared" si="339"/>
        <v>0</v>
      </c>
      <c r="EC324">
        <v>0</v>
      </c>
      <c r="ED324">
        <f t="shared" si="340"/>
        <v>0</v>
      </c>
      <c r="EE324">
        <v>0</v>
      </c>
      <c r="EF324">
        <f t="shared" si="341"/>
        <v>0</v>
      </c>
      <c r="EG324">
        <v>0</v>
      </c>
      <c r="EH324">
        <f t="shared" si="342"/>
        <v>0</v>
      </c>
      <c r="EI324">
        <v>0</v>
      </c>
      <c r="EJ324">
        <f t="shared" si="343"/>
        <v>0</v>
      </c>
      <c r="EK324">
        <v>0</v>
      </c>
      <c r="EL324">
        <f t="shared" si="344"/>
        <v>0</v>
      </c>
      <c r="EM324">
        <v>0</v>
      </c>
      <c r="EN324">
        <f t="shared" si="345"/>
        <v>0</v>
      </c>
      <c r="EO324">
        <v>0</v>
      </c>
      <c r="EP324">
        <f t="shared" si="346"/>
        <v>0</v>
      </c>
      <c r="EQ324">
        <v>0</v>
      </c>
      <c r="ER324">
        <f t="shared" si="347"/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 s="3" t="s">
        <v>695</v>
      </c>
    </row>
    <row r="325" spans="1:161" x14ac:dyDescent="0.45">
      <c r="A325">
        <v>324</v>
      </c>
      <c r="B325" t="s">
        <v>440</v>
      </c>
      <c r="C325" t="s">
        <v>51</v>
      </c>
      <c r="D325" t="s">
        <v>582</v>
      </c>
      <c r="E325" t="s">
        <v>702</v>
      </c>
      <c r="F325" s="2">
        <v>0</v>
      </c>
      <c r="G325">
        <v>234.3</v>
      </c>
      <c r="H325">
        <v>1773</v>
      </c>
      <c r="I325">
        <v>298</v>
      </c>
      <c r="J325" s="2">
        <f t="shared" si="348"/>
        <v>0.16807670614777215</v>
      </c>
      <c r="K325">
        <f t="shared" si="326"/>
        <v>3.7037037037037041E-4</v>
      </c>
      <c r="L325" t="s">
        <v>64</v>
      </c>
      <c r="M325">
        <v>0</v>
      </c>
      <c r="N325">
        <f t="shared" si="292"/>
        <v>0</v>
      </c>
      <c r="O325">
        <v>0</v>
      </c>
      <c r="P325">
        <f t="shared" si="293"/>
        <v>0</v>
      </c>
      <c r="Q325">
        <v>0</v>
      </c>
      <c r="R325">
        <f t="shared" si="294"/>
        <v>0</v>
      </c>
      <c r="S325">
        <v>0</v>
      </c>
      <c r="T325">
        <f t="shared" si="295"/>
        <v>0</v>
      </c>
      <c r="U325">
        <v>0</v>
      </c>
      <c r="V325">
        <f t="shared" si="296"/>
        <v>0</v>
      </c>
      <c r="W325">
        <v>0</v>
      </c>
      <c r="X325">
        <f t="shared" si="297"/>
        <v>0</v>
      </c>
      <c r="Y325">
        <v>0</v>
      </c>
      <c r="Z325">
        <f t="shared" si="298"/>
        <v>0</v>
      </c>
      <c r="AA325">
        <v>0</v>
      </c>
      <c r="AB325">
        <f t="shared" si="299"/>
        <v>0</v>
      </c>
      <c r="AC325">
        <f>100-AE325-AG325-AI325-AK325</f>
        <v>99.71</v>
      </c>
      <c r="AD325">
        <f t="shared" si="300"/>
        <v>0.9933057272504674</v>
      </c>
      <c r="AE325">
        <v>0.04</v>
      </c>
      <c r="AF325">
        <f t="shared" si="301"/>
        <v>1.8528723585927037E-3</v>
      </c>
      <c r="AG325">
        <v>0.02</v>
      </c>
      <c r="AH325">
        <f t="shared" si="302"/>
        <v>3.5926698460927303E-4</v>
      </c>
      <c r="AI325">
        <v>0.03</v>
      </c>
      <c r="AJ325">
        <f t="shared" si="303"/>
        <v>5.2048112549191584E-4</v>
      </c>
      <c r="AK325">
        <v>0.2</v>
      </c>
      <c r="AL325">
        <f t="shared" si="304"/>
        <v>3.9616522808385759E-3</v>
      </c>
      <c r="AM325">
        <v>0</v>
      </c>
      <c r="AN325">
        <f t="shared" si="305"/>
        <v>0</v>
      </c>
      <c r="AO325">
        <v>0</v>
      </c>
      <c r="AP325">
        <f t="shared" si="306"/>
        <v>0</v>
      </c>
      <c r="AQ325">
        <v>0</v>
      </c>
      <c r="AR325">
        <f t="shared" si="307"/>
        <v>0</v>
      </c>
      <c r="AS325">
        <v>0</v>
      </c>
      <c r="AT325">
        <f t="shared" si="308"/>
        <v>0</v>
      </c>
      <c r="AU325">
        <v>0</v>
      </c>
      <c r="AV325">
        <f t="shared" si="309"/>
        <v>0</v>
      </c>
      <c r="AW325">
        <v>0</v>
      </c>
      <c r="AX325">
        <f t="shared" si="310"/>
        <v>0</v>
      </c>
      <c r="AY325">
        <v>0</v>
      </c>
      <c r="AZ325">
        <f t="shared" si="311"/>
        <v>0</v>
      </c>
      <c r="BA325">
        <v>0</v>
      </c>
      <c r="BB325">
        <f t="shared" si="312"/>
        <v>0</v>
      </c>
      <c r="BC325">
        <v>0</v>
      </c>
      <c r="BD325">
        <f t="shared" si="313"/>
        <v>0</v>
      </c>
      <c r="BE325">
        <v>0</v>
      </c>
      <c r="BF325">
        <f t="shared" si="314"/>
        <v>0</v>
      </c>
      <c r="BG325">
        <v>0</v>
      </c>
      <c r="BH325">
        <f t="shared" si="315"/>
        <v>0</v>
      </c>
      <c r="BI325">
        <v>0</v>
      </c>
      <c r="BJ325">
        <f t="shared" si="316"/>
        <v>0</v>
      </c>
      <c r="BK325">
        <v>0</v>
      </c>
      <c r="BL325">
        <f t="shared" si="317"/>
        <v>0</v>
      </c>
      <c r="BM325">
        <v>0</v>
      </c>
      <c r="BN325">
        <f t="shared" si="318"/>
        <v>0</v>
      </c>
      <c r="BO325">
        <v>0</v>
      </c>
      <c r="BP325">
        <f t="shared" si="319"/>
        <v>0</v>
      </c>
      <c r="BQ325">
        <v>0</v>
      </c>
      <c r="BR325">
        <f t="shared" si="320"/>
        <v>0</v>
      </c>
      <c r="BS325">
        <v>0</v>
      </c>
      <c r="BT325">
        <f t="shared" si="321"/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f t="shared" si="327"/>
        <v>0</v>
      </c>
      <c r="DE325">
        <v>0</v>
      </c>
      <c r="DF325">
        <f t="shared" si="328"/>
        <v>0</v>
      </c>
      <c r="DG325">
        <v>100</v>
      </c>
      <c r="DH325">
        <f t="shared" si="329"/>
        <v>1</v>
      </c>
      <c r="DI325">
        <v>0</v>
      </c>
      <c r="DJ325">
        <f t="shared" si="330"/>
        <v>0</v>
      </c>
      <c r="DK325">
        <v>0</v>
      </c>
      <c r="DL325">
        <f t="shared" si="331"/>
        <v>0</v>
      </c>
      <c r="DM325">
        <v>0</v>
      </c>
      <c r="DN325">
        <f t="shared" si="332"/>
        <v>0</v>
      </c>
      <c r="DO325">
        <v>0</v>
      </c>
      <c r="DP325">
        <f t="shared" si="333"/>
        <v>0</v>
      </c>
      <c r="DQ325">
        <v>0</v>
      </c>
      <c r="DR325">
        <f t="shared" si="334"/>
        <v>0</v>
      </c>
      <c r="DS325">
        <v>0</v>
      </c>
      <c r="DT325">
        <f t="shared" si="335"/>
        <v>0</v>
      </c>
      <c r="DU325">
        <v>0</v>
      </c>
      <c r="DV325">
        <f t="shared" si="336"/>
        <v>0</v>
      </c>
      <c r="DW325">
        <v>0</v>
      </c>
      <c r="DX325">
        <f t="shared" si="337"/>
        <v>0</v>
      </c>
      <c r="DY325">
        <v>0</v>
      </c>
      <c r="DZ325">
        <f t="shared" si="338"/>
        <v>0</v>
      </c>
      <c r="EA325">
        <v>0</v>
      </c>
      <c r="EB325">
        <f t="shared" si="339"/>
        <v>0</v>
      </c>
      <c r="EC325">
        <v>0</v>
      </c>
      <c r="ED325">
        <f t="shared" si="340"/>
        <v>0</v>
      </c>
      <c r="EE325">
        <v>0</v>
      </c>
      <c r="EF325">
        <f t="shared" si="341"/>
        <v>0</v>
      </c>
      <c r="EG325">
        <v>0</v>
      </c>
      <c r="EH325">
        <f t="shared" si="342"/>
        <v>0</v>
      </c>
      <c r="EI325">
        <v>0</v>
      </c>
      <c r="EJ325">
        <f t="shared" si="343"/>
        <v>0</v>
      </c>
      <c r="EK325">
        <v>0</v>
      </c>
      <c r="EL325">
        <f t="shared" si="344"/>
        <v>0</v>
      </c>
      <c r="EM325">
        <v>0</v>
      </c>
      <c r="EN325">
        <f t="shared" si="345"/>
        <v>0</v>
      </c>
      <c r="EO325">
        <v>0</v>
      </c>
      <c r="EP325">
        <f t="shared" si="346"/>
        <v>0</v>
      </c>
      <c r="EQ325">
        <v>0</v>
      </c>
      <c r="ER325">
        <f t="shared" si="347"/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 s="3" t="s">
        <v>695</v>
      </c>
    </row>
    <row r="326" spans="1:161" x14ac:dyDescent="0.45">
      <c r="A326">
        <v>325</v>
      </c>
      <c r="B326" t="s">
        <v>368</v>
      </c>
      <c r="C326" t="s">
        <v>51</v>
      </c>
      <c r="D326" t="s">
        <v>703</v>
      </c>
      <c r="E326" t="s">
        <v>704</v>
      </c>
      <c r="F326" s="2">
        <v>0</v>
      </c>
      <c r="G326">
        <v>234.3</v>
      </c>
      <c r="H326">
        <v>1773</v>
      </c>
      <c r="I326">
        <v>298</v>
      </c>
      <c r="J326" s="2">
        <f t="shared" si="348"/>
        <v>0.16807670614777215</v>
      </c>
      <c r="K326">
        <f t="shared" si="326"/>
        <v>3.7037037037037041E-4</v>
      </c>
      <c r="L326" t="s">
        <v>442</v>
      </c>
      <c r="M326">
        <v>0</v>
      </c>
      <c r="N326">
        <f t="shared" si="292"/>
        <v>0</v>
      </c>
      <c r="O326">
        <v>0</v>
      </c>
      <c r="P326">
        <f t="shared" si="293"/>
        <v>0</v>
      </c>
      <c r="Q326">
        <v>0</v>
      </c>
      <c r="R326">
        <f t="shared" si="294"/>
        <v>0</v>
      </c>
      <c r="S326">
        <v>0</v>
      </c>
      <c r="T326">
        <f t="shared" si="295"/>
        <v>0</v>
      </c>
      <c r="U326">
        <v>0</v>
      </c>
      <c r="V326">
        <f t="shared" si="296"/>
        <v>0</v>
      </c>
      <c r="W326">
        <v>0</v>
      </c>
      <c r="X326">
        <f t="shared" si="297"/>
        <v>0</v>
      </c>
      <c r="Y326">
        <v>0</v>
      </c>
      <c r="Z326">
        <f t="shared" si="298"/>
        <v>0</v>
      </c>
      <c r="AA326">
        <v>0</v>
      </c>
      <c r="AB326">
        <f t="shared" si="299"/>
        <v>0</v>
      </c>
      <c r="AC326">
        <f>100-AE326-AG326-AI326-AK326</f>
        <v>99.509999999999991</v>
      </c>
      <c r="AD326">
        <f t="shared" si="300"/>
        <v>0.98601549038912328</v>
      </c>
      <c r="AE326">
        <v>0.17</v>
      </c>
      <c r="AF326">
        <f t="shared" si="301"/>
        <v>7.8326229501515833E-3</v>
      </c>
      <c r="AG326">
        <v>0.03</v>
      </c>
      <c r="AH326">
        <f t="shared" si="302"/>
        <v>5.3602044653072516E-4</v>
      </c>
      <c r="AI326">
        <v>0.04</v>
      </c>
      <c r="AJ326">
        <f t="shared" si="303"/>
        <v>6.9026604416127385E-4</v>
      </c>
      <c r="AK326">
        <v>0.25</v>
      </c>
      <c r="AL326">
        <f t="shared" si="304"/>
        <v>4.9256001700333377E-3</v>
      </c>
      <c r="AM326">
        <v>0</v>
      </c>
      <c r="AN326">
        <f t="shared" si="305"/>
        <v>0</v>
      </c>
      <c r="AO326">
        <v>0</v>
      </c>
      <c r="AP326">
        <f t="shared" si="306"/>
        <v>0</v>
      </c>
      <c r="AQ326">
        <v>0</v>
      </c>
      <c r="AR326">
        <f t="shared" si="307"/>
        <v>0</v>
      </c>
      <c r="AS326">
        <v>0</v>
      </c>
      <c r="AT326">
        <f t="shared" si="308"/>
        <v>0</v>
      </c>
      <c r="AU326">
        <v>0</v>
      </c>
      <c r="AV326">
        <f t="shared" si="309"/>
        <v>0</v>
      </c>
      <c r="AW326">
        <v>0</v>
      </c>
      <c r="AX326">
        <f t="shared" si="310"/>
        <v>0</v>
      </c>
      <c r="AY326">
        <v>0</v>
      </c>
      <c r="AZ326">
        <f t="shared" si="311"/>
        <v>0</v>
      </c>
      <c r="BA326">
        <v>0</v>
      </c>
      <c r="BB326">
        <f t="shared" si="312"/>
        <v>0</v>
      </c>
      <c r="BC326">
        <v>0</v>
      </c>
      <c r="BD326">
        <f t="shared" si="313"/>
        <v>0</v>
      </c>
      <c r="BE326">
        <v>0</v>
      </c>
      <c r="BF326">
        <f t="shared" si="314"/>
        <v>0</v>
      </c>
      <c r="BG326">
        <v>0</v>
      </c>
      <c r="BH326">
        <f t="shared" si="315"/>
        <v>0</v>
      </c>
      <c r="BI326">
        <v>0</v>
      </c>
      <c r="BJ326">
        <f t="shared" si="316"/>
        <v>0</v>
      </c>
      <c r="BK326">
        <v>0</v>
      </c>
      <c r="BL326">
        <f t="shared" si="317"/>
        <v>0</v>
      </c>
      <c r="BM326">
        <v>0</v>
      </c>
      <c r="BN326">
        <f t="shared" si="318"/>
        <v>0</v>
      </c>
      <c r="BO326">
        <v>0</v>
      </c>
      <c r="BP326">
        <f t="shared" si="319"/>
        <v>0</v>
      </c>
      <c r="BQ326">
        <v>0</v>
      </c>
      <c r="BR326">
        <f t="shared" si="320"/>
        <v>0</v>
      </c>
      <c r="BS326">
        <v>0</v>
      </c>
      <c r="BT326">
        <f t="shared" si="321"/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f t="shared" si="327"/>
        <v>0</v>
      </c>
      <c r="DE326">
        <v>0</v>
      </c>
      <c r="DF326">
        <f t="shared" si="328"/>
        <v>0</v>
      </c>
      <c r="DG326">
        <v>100</v>
      </c>
      <c r="DH326">
        <f t="shared" si="329"/>
        <v>1</v>
      </c>
      <c r="DI326">
        <v>0</v>
      </c>
      <c r="DJ326">
        <f t="shared" si="330"/>
        <v>0</v>
      </c>
      <c r="DK326">
        <v>0</v>
      </c>
      <c r="DL326">
        <f t="shared" si="331"/>
        <v>0</v>
      </c>
      <c r="DM326">
        <v>0</v>
      </c>
      <c r="DN326">
        <f t="shared" si="332"/>
        <v>0</v>
      </c>
      <c r="DO326">
        <v>0</v>
      </c>
      <c r="DP326">
        <f t="shared" si="333"/>
        <v>0</v>
      </c>
      <c r="DQ326">
        <v>0</v>
      </c>
      <c r="DR326">
        <f t="shared" si="334"/>
        <v>0</v>
      </c>
      <c r="DS326">
        <v>0</v>
      </c>
      <c r="DT326">
        <f t="shared" si="335"/>
        <v>0</v>
      </c>
      <c r="DU326">
        <v>0</v>
      </c>
      <c r="DV326">
        <f t="shared" si="336"/>
        <v>0</v>
      </c>
      <c r="DW326">
        <v>0</v>
      </c>
      <c r="DX326">
        <f t="shared" si="337"/>
        <v>0</v>
      </c>
      <c r="DY326">
        <v>0</v>
      </c>
      <c r="DZ326">
        <f t="shared" si="338"/>
        <v>0</v>
      </c>
      <c r="EA326">
        <v>0</v>
      </c>
      <c r="EB326">
        <f t="shared" si="339"/>
        <v>0</v>
      </c>
      <c r="EC326">
        <v>0</v>
      </c>
      <c r="ED326">
        <f t="shared" si="340"/>
        <v>0</v>
      </c>
      <c r="EE326">
        <v>0</v>
      </c>
      <c r="EF326">
        <f t="shared" si="341"/>
        <v>0</v>
      </c>
      <c r="EG326">
        <v>0</v>
      </c>
      <c r="EH326">
        <f t="shared" si="342"/>
        <v>0</v>
      </c>
      <c r="EI326">
        <v>0</v>
      </c>
      <c r="EJ326">
        <f t="shared" si="343"/>
        <v>0</v>
      </c>
      <c r="EK326">
        <v>0</v>
      </c>
      <c r="EL326">
        <f t="shared" si="344"/>
        <v>0</v>
      </c>
      <c r="EM326">
        <v>0</v>
      </c>
      <c r="EN326">
        <f t="shared" si="345"/>
        <v>0</v>
      </c>
      <c r="EO326">
        <v>0</v>
      </c>
      <c r="EP326">
        <f t="shared" si="346"/>
        <v>0</v>
      </c>
      <c r="EQ326">
        <v>0</v>
      </c>
      <c r="ER326">
        <f t="shared" si="347"/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 s="3" t="s">
        <v>695</v>
      </c>
    </row>
    <row r="327" spans="1:161" x14ac:dyDescent="0.45">
      <c r="A327">
        <v>326</v>
      </c>
      <c r="B327" t="s">
        <v>705</v>
      </c>
      <c r="C327" t="s">
        <v>67</v>
      </c>
      <c r="E327" t="s">
        <v>706</v>
      </c>
      <c r="F327" s="2">
        <v>1</v>
      </c>
      <c r="G327">
        <v>435</v>
      </c>
      <c r="H327">
        <f>1450+273</f>
        <v>1723</v>
      </c>
      <c r="I327">
        <v>535</v>
      </c>
      <c r="J327" s="2">
        <f t="shared" si="348"/>
        <v>0.31050493325594891</v>
      </c>
      <c r="K327">
        <f>7/50/60</f>
        <v>2.3333333333333335E-3</v>
      </c>
      <c r="L327" t="s">
        <v>64</v>
      </c>
      <c r="M327">
        <v>0</v>
      </c>
      <c r="N327">
        <f t="shared" si="292"/>
        <v>0</v>
      </c>
      <c r="O327">
        <v>0</v>
      </c>
      <c r="P327">
        <f t="shared" si="293"/>
        <v>0</v>
      </c>
      <c r="Q327">
        <v>50</v>
      </c>
      <c r="R327">
        <f t="shared" si="294"/>
        <v>0.4875657421441193</v>
      </c>
      <c r="S327">
        <v>0</v>
      </c>
      <c r="T327">
        <f t="shared" si="295"/>
        <v>0</v>
      </c>
      <c r="U327">
        <v>0</v>
      </c>
      <c r="V327">
        <f t="shared" si="296"/>
        <v>0</v>
      </c>
      <c r="W327">
        <v>0</v>
      </c>
      <c r="X327">
        <f t="shared" si="297"/>
        <v>0</v>
      </c>
      <c r="Y327">
        <v>0</v>
      </c>
      <c r="Z327">
        <f t="shared" si="298"/>
        <v>0</v>
      </c>
      <c r="AA327">
        <v>0</v>
      </c>
      <c r="AB327">
        <f t="shared" si="299"/>
        <v>0</v>
      </c>
      <c r="AC327">
        <v>50</v>
      </c>
      <c r="AD327">
        <f t="shared" si="300"/>
        <v>0.51243425785588059</v>
      </c>
      <c r="AE327">
        <v>0</v>
      </c>
      <c r="AF327">
        <f t="shared" si="301"/>
        <v>0</v>
      </c>
      <c r="AG327">
        <v>0</v>
      </c>
      <c r="AH327">
        <f t="shared" si="302"/>
        <v>0</v>
      </c>
      <c r="AI327">
        <v>0</v>
      </c>
      <c r="AJ327">
        <f t="shared" si="303"/>
        <v>0</v>
      </c>
      <c r="AK327">
        <v>0</v>
      </c>
      <c r="AL327">
        <f t="shared" si="304"/>
        <v>0</v>
      </c>
      <c r="AM327">
        <v>0</v>
      </c>
      <c r="AN327">
        <f t="shared" si="305"/>
        <v>0</v>
      </c>
      <c r="AO327">
        <v>0</v>
      </c>
      <c r="AP327">
        <f t="shared" si="306"/>
        <v>0</v>
      </c>
      <c r="AQ327">
        <v>0</v>
      </c>
      <c r="AR327">
        <f t="shared" si="307"/>
        <v>0</v>
      </c>
      <c r="AS327">
        <v>0</v>
      </c>
      <c r="AT327">
        <f t="shared" si="308"/>
        <v>0</v>
      </c>
      <c r="AU327">
        <v>0</v>
      </c>
      <c r="AV327">
        <f t="shared" si="309"/>
        <v>0</v>
      </c>
      <c r="AW327">
        <v>0</v>
      </c>
      <c r="AX327">
        <f t="shared" si="310"/>
        <v>0</v>
      </c>
      <c r="AY327">
        <v>0</v>
      </c>
      <c r="AZ327">
        <f t="shared" si="311"/>
        <v>0</v>
      </c>
      <c r="BA327">
        <v>0</v>
      </c>
      <c r="BB327">
        <f t="shared" si="312"/>
        <v>0</v>
      </c>
      <c r="BC327">
        <v>0</v>
      </c>
      <c r="BD327">
        <f t="shared" si="313"/>
        <v>0</v>
      </c>
      <c r="BE327">
        <v>0</v>
      </c>
      <c r="BF327">
        <f t="shared" si="314"/>
        <v>0</v>
      </c>
      <c r="BG327">
        <v>0</v>
      </c>
      <c r="BH327">
        <f t="shared" si="315"/>
        <v>0</v>
      </c>
      <c r="BI327">
        <v>0</v>
      </c>
      <c r="BJ327">
        <f t="shared" si="316"/>
        <v>0</v>
      </c>
      <c r="BK327">
        <v>0</v>
      </c>
      <c r="BL327">
        <f t="shared" si="317"/>
        <v>0</v>
      </c>
      <c r="BM327">
        <v>0</v>
      </c>
      <c r="BN327">
        <f t="shared" si="318"/>
        <v>0</v>
      </c>
      <c r="BO327">
        <v>0</v>
      </c>
      <c r="BP327">
        <f t="shared" si="319"/>
        <v>0</v>
      </c>
      <c r="BQ327">
        <v>0</v>
      </c>
      <c r="BR327">
        <f t="shared" si="320"/>
        <v>0</v>
      </c>
      <c r="BS327">
        <v>0</v>
      </c>
      <c r="BT327">
        <f t="shared" si="321"/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f t="shared" si="327"/>
        <v>0</v>
      </c>
      <c r="DE327">
        <v>100</v>
      </c>
      <c r="DF327">
        <f t="shared" si="328"/>
        <v>1</v>
      </c>
      <c r="DG327">
        <v>0</v>
      </c>
      <c r="DH327">
        <f t="shared" si="329"/>
        <v>0</v>
      </c>
      <c r="DI327">
        <v>0</v>
      </c>
      <c r="DJ327">
        <f t="shared" si="330"/>
        <v>0</v>
      </c>
      <c r="DK327">
        <v>0</v>
      </c>
      <c r="DL327">
        <f t="shared" si="331"/>
        <v>0</v>
      </c>
      <c r="DM327">
        <v>0</v>
      </c>
      <c r="DN327">
        <f t="shared" si="332"/>
        <v>0</v>
      </c>
      <c r="DO327">
        <v>0</v>
      </c>
      <c r="DP327">
        <f t="shared" si="333"/>
        <v>0</v>
      </c>
      <c r="DQ327">
        <v>0</v>
      </c>
      <c r="DR327">
        <f t="shared" si="334"/>
        <v>0</v>
      </c>
      <c r="DS327">
        <v>0</v>
      </c>
      <c r="DT327">
        <f t="shared" si="335"/>
        <v>0</v>
      </c>
      <c r="DU327">
        <v>0</v>
      </c>
      <c r="DV327">
        <f t="shared" si="336"/>
        <v>0</v>
      </c>
      <c r="DW327">
        <v>0</v>
      </c>
      <c r="DX327">
        <f t="shared" si="337"/>
        <v>0</v>
      </c>
      <c r="DY327">
        <v>0</v>
      </c>
      <c r="DZ327">
        <f t="shared" si="338"/>
        <v>0</v>
      </c>
      <c r="EA327">
        <v>0</v>
      </c>
      <c r="EB327">
        <f t="shared" si="339"/>
        <v>0</v>
      </c>
      <c r="EC327">
        <v>0</v>
      </c>
      <c r="ED327">
        <f t="shared" si="340"/>
        <v>0</v>
      </c>
      <c r="EE327">
        <v>0</v>
      </c>
      <c r="EF327">
        <f t="shared" si="341"/>
        <v>0</v>
      </c>
      <c r="EG327">
        <v>0</v>
      </c>
      <c r="EH327">
        <f t="shared" si="342"/>
        <v>0</v>
      </c>
      <c r="EI327">
        <v>0</v>
      </c>
      <c r="EJ327">
        <f t="shared" si="343"/>
        <v>0</v>
      </c>
      <c r="EK327">
        <v>0</v>
      </c>
      <c r="EL327">
        <f t="shared" si="344"/>
        <v>0</v>
      </c>
      <c r="EM327">
        <v>0</v>
      </c>
      <c r="EN327">
        <f t="shared" si="345"/>
        <v>0</v>
      </c>
      <c r="EO327">
        <v>0</v>
      </c>
      <c r="EP327">
        <f t="shared" si="346"/>
        <v>0</v>
      </c>
      <c r="EQ327">
        <v>0</v>
      </c>
      <c r="ER327">
        <f t="shared" si="347"/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 s="3" t="s">
        <v>707</v>
      </c>
    </row>
    <row r="328" spans="1:161" x14ac:dyDescent="0.45">
      <c r="A328">
        <v>327</v>
      </c>
      <c r="B328" t="s">
        <v>53</v>
      </c>
      <c r="C328" t="s">
        <v>51</v>
      </c>
      <c r="D328" t="s">
        <v>708</v>
      </c>
      <c r="F328" s="2">
        <v>1</v>
      </c>
      <c r="G328">
        <v>234.3</v>
      </c>
      <c r="H328">
        <f>660+273</f>
        <v>933</v>
      </c>
      <c r="I328">
        <v>298</v>
      </c>
      <c r="J328" s="2">
        <f t="shared" si="348"/>
        <v>0.31939978563772775</v>
      </c>
      <c r="K328">
        <v>0</v>
      </c>
      <c r="L328" t="s">
        <v>64</v>
      </c>
      <c r="M328">
        <v>0.1</v>
      </c>
      <c r="N328">
        <f t="shared" si="292"/>
        <v>4.2603559591504941E-4</v>
      </c>
      <c r="O328">
        <v>0</v>
      </c>
      <c r="P328">
        <f t="shared" si="293"/>
        <v>0</v>
      </c>
      <c r="Q328">
        <v>0</v>
      </c>
      <c r="R328">
        <f t="shared" si="294"/>
        <v>0</v>
      </c>
      <c r="S328">
        <v>0</v>
      </c>
      <c r="T328">
        <f t="shared" si="295"/>
        <v>0</v>
      </c>
      <c r="U328">
        <v>0</v>
      </c>
      <c r="V328">
        <f t="shared" si="296"/>
        <v>0</v>
      </c>
      <c r="W328">
        <v>98.9</v>
      </c>
      <c r="X328">
        <f t="shared" si="297"/>
        <v>0.99233031429321528</v>
      </c>
      <c r="Y328">
        <v>0</v>
      </c>
      <c r="Z328">
        <f t="shared" si="298"/>
        <v>0</v>
      </c>
      <c r="AA328">
        <v>0</v>
      </c>
      <c r="AB328">
        <f t="shared" si="299"/>
        <v>0</v>
      </c>
      <c r="AC328">
        <v>0.5</v>
      </c>
      <c r="AD328">
        <f t="shared" si="300"/>
        <v>2.4239285502746645E-3</v>
      </c>
      <c r="AE328">
        <v>0</v>
      </c>
      <c r="AF328">
        <f t="shared" si="301"/>
        <v>0</v>
      </c>
      <c r="AG328">
        <v>0</v>
      </c>
      <c r="AH328">
        <f t="shared" si="302"/>
        <v>0</v>
      </c>
      <c r="AI328">
        <v>0</v>
      </c>
      <c r="AJ328">
        <f t="shared" si="303"/>
        <v>0</v>
      </c>
      <c r="AK328">
        <v>0.5</v>
      </c>
      <c r="AL328">
        <f t="shared" si="304"/>
        <v>4.8197215605949202E-3</v>
      </c>
      <c r="AM328">
        <v>0</v>
      </c>
      <c r="AN328">
        <f t="shared" si="305"/>
        <v>0</v>
      </c>
      <c r="AO328">
        <v>0</v>
      </c>
      <c r="AP328">
        <f t="shared" si="306"/>
        <v>0</v>
      </c>
      <c r="AQ328">
        <v>0</v>
      </c>
      <c r="AR328">
        <f t="shared" si="307"/>
        <v>0</v>
      </c>
      <c r="AS328">
        <v>0</v>
      </c>
      <c r="AT328">
        <f t="shared" si="308"/>
        <v>0</v>
      </c>
      <c r="AU328">
        <v>0</v>
      </c>
      <c r="AV328">
        <f t="shared" si="309"/>
        <v>0</v>
      </c>
      <c r="AW328">
        <v>0</v>
      </c>
      <c r="AX328">
        <f t="shared" si="310"/>
        <v>0</v>
      </c>
      <c r="AY328">
        <v>0</v>
      </c>
      <c r="AZ328">
        <f t="shared" si="311"/>
        <v>0</v>
      </c>
      <c r="BA328">
        <v>0</v>
      </c>
      <c r="BB328">
        <f t="shared" si="312"/>
        <v>0</v>
      </c>
      <c r="BC328">
        <v>0</v>
      </c>
      <c r="BD328">
        <f t="shared" si="313"/>
        <v>0</v>
      </c>
      <c r="BE328">
        <v>0</v>
      </c>
      <c r="BF328">
        <f t="shared" si="314"/>
        <v>0</v>
      </c>
      <c r="BG328">
        <v>0</v>
      </c>
      <c r="BH328">
        <f t="shared" si="315"/>
        <v>0</v>
      </c>
      <c r="BI328">
        <v>0</v>
      </c>
      <c r="BJ328">
        <f t="shared" si="316"/>
        <v>0</v>
      </c>
      <c r="BK328">
        <v>0</v>
      </c>
      <c r="BL328">
        <f t="shared" si="317"/>
        <v>0</v>
      </c>
      <c r="BM328">
        <v>0</v>
      </c>
      <c r="BN328">
        <f t="shared" si="318"/>
        <v>0</v>
      </c>
      <c r="BO328">
        <v>0</v>
      </c>
      <c r="BP328">
        <f t="shared" si="319"/>
        <v>0</v>
      </c>
      <c r="BQ328">
        <v>0</v>
      </c>
      <c r="BR328">
        <f t="shared" si="320"/>
        <v>0</v>
      </c>
      <c r="BS328">
        <v>0</v>
      </c>
      <c r="BT328">
        <f t="shared" si="321"/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f t="shared" si="327"/>
        <v>0</v>
      </c>
      <c r="DE328">
        <v>0</v>
      </c>
      <c r="DF328">
        <f t="shared" si="328"/>
        <v>0</v>
      </c>
      <c r="DG328">
        <v>100</v>
      </c>
      <c r="DH328">
        <f t="shared" si="329"/>
        <v>1</v>
      </c>
      <c r="DI328">
        <v>0</v>
      </c>
      <c r="DJ328">
        <f t="shared" si="330"/>
        <v>0</v>
      </c>
      <c r="DK328">
        <v>0</v>
      </c>
      <c r="DL328">
        <f t="shared" si="331"/>
        <v>0</v>
      </c>
      <c r="DM328">
        <v>0</v>
      </c>
      <c r="DN328">
        <f t="shared" si="332"/>
        <v>0</v>
      </c>
      <c r="DO328">
        <v>0</v>
      </c>
      <c r="DP328">
        <f t="shared" si="333"/>
        <v>0</v>
      </c>
      <c r="DQ328">
        <v>0</v>
      </c>
      <c r="DR328">
        <f t="shared" si="334"/>
        <v>0</v>
      </c>
      <c r="DS328">
        <v>0</v>
      </c>
      <c r="DT328">
        <f t="shared" si="335"/>
        <v>0</v>
      </c>
      <c r="DU328">
        <v>0</v>
      </c>
      <c r="DV328">
        <f t="shared" si="336"/>
        <v>0</v>
      </c>
      <c r="DW328">
        <v>0</v>
      </c>
      <c r="DX328">
        <f t="shared" si="337"/>
        <v>0</v>
      </c>
      <c r="DY328">
        <v>0</v>
      </c>
      <c r="DZ328">
        <f t="shared" si="338"/>
        <v>0</v>
      </c>
      <c r="EA328">
        <v>0</v>
      </c>
      <c r="EB328">
        <f t="shared" si="339"/>
        <v>0</v>
      </c>
      <c r="EC328">
        <v>0</v>
      </c>
      <c r="ED328">
        <f t="shared" si="340"/>
        <v>0</v>
      </c>
      <c r="EE328">
        <v>0</v>
      </c>
      <c r="EF328">
        <f t="shared" si="341"/>
        <v>0</v>
      </c>
      <c r="EG328">
        <v>0</v>
      </c>
      <c r="EH328">
        <f t="shared" si="342"/>
        <v>0</v>
      </c>
      <c r="EI328">
        <v>0</v>
      </c>
      <c r="EJ328">
        <f t="shared" si="343"/>
        <v>0</v>
      </c>
      <c r="EK328">
        <v>0</v>
      </c>
      <c r="EL328">
        <f t="shared" si="344"/>
        <v>0</v>
      </c>
      <c r="EM328">
        <v>0</v>
      </c>
      <c r="EN328">
        <f t="shared" si="345"/>
        <v>0</v>
      </c>
      <c r="EO328">
        <v>0</v>
      </c>
      <c r="EP328">
        <f t="shared" si="346"/>
        <v>0</v>
      </c>
      <c r="EQ328">
        <v>0</v>
      </c>
      <c r="ER328">
        <f t="shared" si="347"/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 s="3" t="s">
        <v>709</v>
      </c>
    </row>
    <row r="329" spans="1:161" x14ac:dyDescent="0.45">
      <c r="A329">
        <v>328</v>
      </c>
      <c r="B329" t="s">
        <v>53</v>
      </c>
      <c r="C329" t="s">
        <v>51</v>
      </c>
      <c r="D329" t="s">
        <v>710</v>
      </c>
      <c r="F329" s="2">
        <v>1</v>
      </c>
      <c r="G329">
        <v>234.3</v>
      </c>
      <c r="H329">
        <f>660+273</f>
        <v>933</v>
      </c>
      <c r="I329">
        <v>298</v>
      </c>
      <c r="J329" s="2">
        <f t="shared" si="348"/>
        <v>0.31939978563772775</v>
      </c>
      <c r="K329">
        <v>0</v>
      </c>
      <c r="L329" t="s">
        <v>64</v>
      </c>
      <c r="M329">
        <v>0.3</v>
      </c>
      <c r="N329">
        <f t="shared" si="292"/>
        <v>1.2670262065723533E-3</v>
      </c>
      <c r="O329">
        <v>0.1</v>
      </c>
      <c r="P329">
        <f t="shared" si="293"/>
        <v>4.1043200959803614E-4</v>
      </c>
      <c r="Q329">
        <v>0</v>
      </c>
      <c r="R329">
        <f t="shared" si="294"/>
        <v>0</v>
      </c>
      <c r="S329">
        <v>7.0000000000000007E-2</v>
      </c>
      <c r="T329">
        <f t="shared" si="295"/>
        <v>3.4196192754251903E-4</v>
      </c>
      <c r="U329">
        <v>0</v>
      </c>
      <c r="V329">
        <f t="shared" si="296"/>
        <v>0</v>
      </c>
      <c r="W329">
        <f>100-M329-O329-S329-AC329-AK329-AM329-AQ329</f>
        <v>98.360000000000028</v>
      </c>
      <c r="X329">
        <f t="shared" si="297"/>
        <v>0.97835606931475416</v>
      </c>
      <c r="Y329">
        <v>1</v>
      </c>
      <c r="Z329">
        <f t="shared" si="298"/>
        <v>1.104223374104735E-2</v>
      </c>
      <c r="AA329">
        <v>0</v>
      </c>
      <c r="AB329">
        <f t="shared" si="299"/>
        <v>0</v>
      </c>
      <c r="AC329">
        <v>0.35</v>
      </c>
      <c r="AD329">
        <f t="shared" si="300"/>
        <v>1.6820399655592181E-3</v>
      </c>
      <c r="AE329">
        <v>0</v>
      </c>
      <c r="AF329">
        <f t="shared" si="301"/>
        <v>0</v>
      </c>
      <c r="AG329">
        <v>0</v>
      </c>
      <c r="AH329">
        <f t="shared" si="302"/>
        <v>0</v>
      </c>
      <c r="AI329">
        <v>0</v>
      </c>
      <c r="AJ329">
        <f t="shared" si="303"/>
        <v>0</v>
      </c>
      <c r="AK329">
        <v>0.6</v>
      </c>
      <c r="AL329">
        <f t="shared" si="304"/>
        <v>5.7335242258707703E-3</v>
      </c>
      <c r="AM329">
        <v>0.15</v>
      </c>
      <c r="AN329">
        <f t="shared" si="305"/>
        <v>7.7423544576272791E-4</v>
      </c>
      <c r="AO329">
        <v>0</v>
      </c>
      <c r="AP329">
        <f t="shared" si="306"/>
        <v>0</v>
      </c>
      <c r="AQ329">
        <v>7.0000000000000007E-2</v>
      </c>
      <c r="AR329">
        <f t="shared" si="307"/>
        <v>3.9247716329268413E-4</v>
      </c>
      <c r="AS329">
        <v>0</v>
      </c>
      <c r="AT329">
        <f t="shared" si="308"/>
        <v>0</v>
      </c>
      <c r="AU329">
        <v>0</v>
      </c>
      <c r="AV329">
        <f t="shared" si="309"/>
        <v>0</v>
      </c>
      <c r="AW329">
        <v>0</v>
      </c>
      <c r="AX329">
        <f t="shared" si="310"/>
        <v>0</v>
      </c>
      <c r="AY329">
        <v>0</v>
      </c>
      <c r="AZ329">
        <f t="shared" si="311"/>
        <v>0</v>
      </c>
      <c r="BA329">
        <v>0</v>
      </c>
      <c r="BB329">
        <f t="shared" si="312"/>
        <v>0</v>
      </c>
      <c r="BC329">
        <v>0</v>
      </c>
      <c r="BD329">
        <f t="shared" si="313"/>
        <v>0</v>
      </c>
      <c r="BE329">
        <v>0</v>
      </c>
      <c r="BF329">
        <f t="shared" si="314"/>
        <v>0</v>
      </c>
      <c r="BG329">
        <v>0</v>
      </c>
      <c r="BH329">
        <f t="shared" si="315"/>
        <v>0</v>
      </c>
      <c r="BI329">
        <v>0</v>
      </c>
      <c r="BJ329">
        <f t="shared" si="316"/>
        <v>0</v>
      </c>
      <c r="BK329">
        <v>0</v>
      </c>
      <c r="BL329">
        <f t="shared" si="317"/>
        <v>0</v>
      </c>
      <c r="BM329">
        <v>0</v>
      </c>
      <c r="BN329">
        <f t="shared" si="318"/>
        <v>0</v>
      </c>
      <c r="BO329">
        <v>0</v>
      </c>
      <c r="BP329">
        <f t="shared" si="319"/>
        <v>0</v>
      </c>
      <c r="BQ329">
        <v>0</v>
      </c>
      <c r="BR329">
        <f t="shared" si="320"/>
        <v>0</v>
      </c>
      <c r="BS329">
        <v>0</v>
      </c>
      <c r="BT329">
        <f t="shared" si="321"/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f t="shared" si="327"/>
        <v>0</v>
      </c>
      <c r="DE329">
        <v>0</v>
      </c>
      <c r="DF329">
        <f t="shared" si="328"/>
        <v>0</v>
      </c>
      <c r="DG329">
        <v>100</v>
      </c>
      <c r="DH329">
        <f t="shared" si="329"/>
        <v>1</v>
      </c>
      <c r="DI329">
        <v>0</v>
      </c>
      <c r="DJ329">
        <f t="shared" si="330"/>
        <v>0</v>
      </c>
      <c r="DK329">
        <v>0</v>
      </c>
      <c r="DL329">
        <f t="shared" si="331"/>
        <v>0</v>
      </c>
      <c r="DM329">
        <v>0</v>
      </c>
      <c r="DN329">
        <f t="shared" si="332"/>
        <v>0</v>
      </c>
      <c r="DO329">
        <v>0</v>
      </c>
      <c r="DP329">
        <f t="shared" si="333"/>
        <v>0</v>
      </c>
      <c r="DQ329">
        <v>0</v>
      </c>
      <c r="DR329">
        <f t="shared" si="334"/>
        <v>0</v>
      </c>
      <c r="DS329">
        <v>0</v>
      </c>
      <c r="DT329">
        <f t="shared" si="335"/>
        <v>0</v>
      </c>
      <c r="DU329">
        <v>0</v>
      </c>
      <c r="DV329">
        <f t="shared" si="336"/>
        <v>0</v>
      </c>
      <c r="DW329">
        <v>0</v>
      </c>
      <c r="DX329">
        <f t="shared" si="337"/>
        <v>0</v>
      </c>
      <c r="DY329">
        <v>0</v>
      </c>
      <c r="DZ329">
        <f t="shared" si="338"/>
        <v>0</v>
      </c>
      <c r="EA329">
        <v>0</v>
      </c>
      <c r="EB329">
        <f t="shared" si="339"/>
        <v>0</v>
      </c>
      <c r="EC329">
        <v>0</v>
      </c>
      <c r="ED329">
        <f t="shared" si="340"/>
        <v>0</v>
      </c>
      <c r="EE329">
        <v>0</v>
      </c>
      <c r="EF329">
        <f t="shared" si="341"/>
        <v>0</v>
      </c>
      <c r="EG329">
        <v>0</v>
      </c>
      <c r="EH329">
        <f t="shared" si="342"/>
        <v>0</v>
      </c>
      <c r="EI329">
        <v>0</v>
      </c>
      <c r="EJ329">
        <f t="shared" si="343"/>
        <v>0</v>
      </c>
      <c r="EK329">
        <v>0</v>
      </c>
      <c r="EL329">
        <f t="shared" si="344"/>
        <v>0</v>
      </c>
      <c r="EM329">
        <v>0</v>
      </c>
      <c r="EN329">
        <f t="shared" si="345"/>
        <v>0</v>
      </c>
      <c r="EO329">
        <v>0</v>
      </c>
      <c r="EP329">
        <f t="shared" si="346"/>
        <v>0</v>
      </c>
      <c r="EQ329">
        <v>0</v>
      </c>
      <c r="ER329">
        <f t="shared" si="347"/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 s="3" t="s">
        <v>709</v>
      </c>
    </row>
    <row r="330" spans="1:161" x14ac:dyDescent="0.45">
      <c r="A330">
        <v>329</v>
      </c>
      <c r="B330" t="s">
        <v>53</v>
      </c>
      <c r="C330" t="s">
        <v>51</v>
      </c>
      <c r="D330" t="s">
        <v>711</v>
      </c>
      <c r="F330" s="2">
        <v>1</v>
      </c>
      <c r="G330">
        <v>234.3</v>
      </c>
      <c r="H330">
        <f>660+273</f>
        <v>933</v>
      </c>
      <c r="I330">
        <v>298</v>
      </c>
      <c r="J330" s="2">
        <f t="shared" si="348"/>
        <v>0.31939978563772775</v>
      </c>
      <c r="K330">
        <v>0</v>
      </c>
      <c r="L330" t="s">
        <v>64</v>
      </c>
      <c r="M330">
        <v>1.4</v>
      </c>
      <c r="N330">
        <f t="shared" si="292"/>
        <v>6.0680932775172792E-3</v>
      </c>
      <c r="O330">
        <v>5.6</v>
      </c>
      <c r="P330">
        <f t="shared" si="293"/>
        <v>2.3587891445977244E-2</v>
      </c>
      <c r="Q330">
        <v>0</v>
      </c>
      <c r="R330">
        <f t="shared" si="294"/>
        <v>0</v>
      </c>
      <c r="S330">
        <v>0.25</v>
      </c>
      <c r="T330">
        <f t="shared" si="295"/>
        <v>1.2533708629114152E-3</v>
      </c>
      <c r="U330">
        <v>0</v>
      </c>
      <c r="V330">
        <f t="shared" si="296"/>
        <v>0</v>
      </c>
      <c r="W330">
        <f>100-M330-O330-S330-AC330-AK330-AM330-AQ330</f>
        <v>91.75</v>
      </c>
      <c r="X330">
        <f t="shared" si="297"/>
        <v>0.93657889212260881</v>
      </c>
      <c r="Y330">
        <v>2.2999999999999998</v>
      </c>
      <c r="Z330">
        <f t="shared" si="298"/>
        <v>2.6064214519356983E-2</v>
      </c>
      <c r="AA330">
        <v>0</v>
      </c>
      <c r="AB330">
        <f t="shared" si="299"/>
        <v>0</v>
      </c>
      <c r="AC330">
        <v>0.25</v>
      </c>
      <c r="AD330">
        <f t="shared" si="300"/>
        <v>1.2330143874407259E-3</v>
      </c>
      <c r="AE330">
        <v>0</v>
      </c>
      <c r="AF330">
        <f t="shared" si="301"/>
        <v>0</v>
      </c>
      <c r="AG330">
        <v>0</v>
      </c>
      <c r="AH330">
        <f t="shared" si="302"/>
        <v>0</v>
      </c>
      <c r="AI330">
        <v>0</v>
      </c>
      <c r="AJ330">
        <f t="shared" si="303"/>
        <v>0</v>
      </c>
      <c r="AK330">
        <v>0.25</v>
      </c>
      <c r="AL330">
        <f t="shared" si="304"/>
        <v>2.4517166675554051E-3</v>
      </c>
      <c r="AM330">
        <v>0.25</v>
      </c>
      <c r="AN330">
        <f t="shared" si="305"/>
        <v>1.3242856380887669E-3</v>
      </c>
      <c r="AO330">
        <v>0</v>
      </c>
      <c r="AP330">
        <f t="shared" si="306"/>
        <v>0</v>
      </c>
      <c r="AQ330">
        <v>0.25</v>
      </c>
      <c r="AR330">
        <f t="shared" si="307"/>
        <v>1.4385210785431996E-3</v>
      </c>
      <c r="AS330">
        <v>0</v>
      </c>
      <c r="AT330">
        <f t="shared" si="308"/>
        <v>0</v>
      </c>
      <c r="AU330">
        <v>0</v>
      </c>
      <c r="AV330">
        <f t="shared" si="309"/>
        <v>0</v>
      </c>
      <c r="AW330">
        <v>0</v>
      </c>
      <c r="AX330">
        <f t="shared" si="310"/>
        <v>0</v>
      </c>
      <c r="AY330">
        <v>0</v>
      </c>
      <c r="AZ330">
        <f t="shared" si="311"/>
        <v>0</v>
      </c>
      <c r="BA330">
        <v>0</v>
      </c>
      <c r="BB330">
        <f t="shared" si="312"/>
        <v>0</v>
      </c>
      <c r="BC330">
        <v>0</v>
      </c>
      <c r="BD330">
        <f t="shared" si="313"/>
        <v>0</v>
      </c>
      <c r="BE330">
        <v>0</v>
      </c>
      <c r="BF330">
        <f t="shared" si="314"/>
        <v>0</v>
      </c>
      <c r="BG330">
        <v>0</v>
      </c>
      <c r="BH330">
        <f t="shared" si="315"/>
        <v>0</v>
      </c>
      <c r="BI330">
        <v>0</v>
      </c>
      <c r="BJ330">
        <f t="shared" si="316"/>
        <v>0</v>
      </c>
      <c r="BK330">
        <v>0</v>
      </c>
      <c r="BL330">
        <f t="shared" si="317"/>
        <v>0</v>
      </c>
      <c r="BM330">
        <v>0</v>
      </c>
      <c r="BN330">
        <f t="shared" si="318"/>
        <v>0</v>
      </c>
      <c r="BO330">
        <v>0</v>
      </c>
      <c r="BP330">
        <f t="shared" si="319"/>
        <v>0</v>
      </c>
      <c r="BQ330">
        <v>0</v>
      </c>
      <c r="BR330">
        <f t="shared" si="320"/>
        <v>0</v>
      </c>
      <c r="BS330">
        <v>0</v>
      </c>
      <c r="BT330">
        <f t="shared" si="321"/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f t="shared" si="327"/>
        <v>0</v>
      </c>
      <c r="DE330">
        <v>0</v>
      </c>
      <c r="DF330">
        <f t="shared" si="328"/>
        <v>0</v>
      </c>
      <c r="DG330">
        <v>100</v>
      </c>
      <c r="DH330">
        <f t="shared" si="329"/>
        <v>1</v>
      </c>
      <c r="DI330">
        <v>0</v>
      </c>
      <c r="DJ330">
        <f t="shared" si="330"/>
        <v>0</v>
      </c>
      <c r="DK330">
        <v>0</v>
      </c>
      <c r="DL330">
        <f t="shared" si="331"/>
        <v>0</v>
      </c>
      <c r="DM330">
        <v>0</v>
      </c>
      <c r="DN330">
        <f t="shared" si="332"/>
        <v>0</v>
      </c>
      <c r="DO330">
        <v>0</v>
      </c>
      <c r="DP330">
        <f t="shared" si="333"/>
        <v>0</v>
      </c>
      <c r="DQ330">
        <v>0</v>
      </c>
      <c r="DR330">
        <f t="shared" si="334"/>
        <v>0</v>
      </c>
      <c r="DS330">
        <v>0</v>
      </c>
      <c r="DT330">
        <f t="shared" si="335"/>
        <v>0</v>
      </c>
      <c r="DU330">
        <v>0</v>
      </c>
      <c r="DV330">
        <f t="shared" si="336"/>
        <v>0</v>
      </c>
      <c r="DW330">
        <v>0</v>
      </c>
      <c r="DX330">
        <f t="shared" si="337"/>
        <v>0</v>
      </c>
      <c r="DY330">
        <v>0</v>
      </c>
      <c r="DZ330">
        <f t="shared" si="338"/>
        <v>0</v>
      </c>
      <c r="EA330">
        <v>0</v>
      </c>
      <c r="EB330">
        <f t="shared" si="339"/>
        <v>0</v>
      </c>
      <c r="EC330">
        <v>0</v>
      </c>
      <c r="ED330">
        <f t="shared" si="340"/>
        <v>0</v>
      </c>
      <c r="EE330">
        <v>0</v>
      </c>
      <c r="EF330">
        <f t="shared" si="341"/>
        <v>0</v>
      </c>
      <c r="EG330">
        <v>0</v>
      </c>
      <c r="EH330">
        <f t="shared" si="342"/>
        <v>0</v>
      </c>
      <c r="EI330">
        <v>0</v>
      </c>
      <c r="EJ330">
        <f t="shared" si="343"/>
        <v>0</v>
      </c>
      <c r="EK330">
        <v>0</v>
      </c>
      <c r="EL330">
        <f t="shared" si="344"/>
        <v>0</v>
      </c>
      <c r="EM330">
        <v>0</v>
      </c>
      <c r="EN330">
        <f t="shared" si="345"/>
        <v>0</v>
      </c>
      <c r="EO330">
        <v>0</v>
      </c>
      <c r="EP330">
        <f t="shared" si="346"/>
        <v>0</v>
      </c>
      <c r="EQ330">
        <v>0</v>
      </c>
      <c r="ER330">
        <f t="shared" si="347"/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 s="3" t="s">
        <v>709</v>
      </c>
    </row>
    <row r="331" spans="1:161" x14ac:dyDescent="0.45">
      <c r="A331">
        <v>330</v>
      </c>
      <c r="B331" t="s">
        <v>368</v>
      </c>
      <c r="C331" t="s">
        <v>712</v>
      </c>
      <c r="D331" t="s">
        <v>582</v>
      </c>
      <c r="E331" t="s">
        <v>713</v>
      </c>
      <c r="F331" s="2">
        <v>0</v>
      </c>
      <c r="G331">
        <f t="shared" ref="G331:G336" si="349">156.6+273</f>
        <v>429.6</v>
      </c>
      <c r="H331">
        <v>1773</v>
      </c>
      <c r="I331">
        <f>800+273</f>
        <v>1073</v>
      </c>
      <c r="J331" s="2">
        <f t="shared" si="348"/>
        <v>0.60518894529046818</v>
      </c>
      <c r="K331">
        <f t="shared" ref="K331:K336" si="350">8.3*10^-4</f>
        <v>8.3000000000000012E-4</v>
      </c>
      <c r="L331" t="s">
        <v>442</v>
      </c>
      <c r="M331">
        <v>0</v>
      </c>
      <c r="N331">
        <f t="shared" si="292"/>
        <v>0</v>
      </c>
      <c r="O331">
        <v>0</v>
      </c>
      <c r="P331">
        <f t="shared" si="293"/>
        <v>0</v>
      </c>
      <c r="Q331">
        <v>0</v>
      </c>
      <c r="R331">
        <f t="shared" si="294"/>
        <v>0</v>
      </c>
      <c r="S331">
        <v>0</v>
      </c>
      <c r="T331">
        <f t="shared" si="295"/>
        <v>0</v>
      </c>
      <c r="U331">
        <v>0</v>
      </c>
      <c r="V331">
        <f t="shared" si="296"/>
        <v>0</v>
      </c>
      <c r="W331">
        <v>0</v>
      </c>
      <c r="X331">
        <f t="shared" si="297"/>
        <v>0</v>
      </c>
      <c r="Y331">
        <v>0</v>
      </c>
      <c r="Z331">
        <f t="shared" si="298"/>
        <v>0</v>
      </c>
      <c r="AA331">
        <v>0</v>
      </c>
      <c r="AB331">
        <f t="shared" si="299"/>
        <v>0</v>
      </c>
      <c r="AC331">
        <f t="shared" ref="AC331:AC336" si="351">100-AE331</f>
        <v>99.962999999999994</v>
      </c>
      <c r="AD331">
        <f t="shared" si="300"/>
        <v>0.99828186647142336</v>
      </c>
      <c r="AE331">
        <v>3.6999999999999998E-2</v>
      </c>
      <c r="AF331">
        <f t="shared" si="301"/>
        <v>1.7181335285767439E-3</v>
      </c>
      <c r="AG331">
        <v>0</v>
      </c>
      <c r="AH331">
        <f t="shared" si="302"/>
        <v>0</v>
      </c>
      <c r="AI331">
        <v>0</v>
      </c>
      <c r="AJ331">
        <f t="shared" si="303"/>
        <v>0</v>
      </c>
      <c r="AK331">
        <v>0</v>
      </c>
      <c r="AL331">
        <f t="shared" si="304"/>
        <v>0</v>
      </c>
      <c r="AM331">
        <v>0</v>
      </c>
      <c r="AN331">
        <f t="shared" si="305"/>
        <v>0</v>
      </c>
      <c r="AO331">
        <v>0</v>
      </c>
      <c r="AP331">
        <f t="shared" si="306"/>
        <v>0</v>
      </c>
      <c r="AQ331">
        <v>0</v>
      </c>
      <c r="AR331">
        <f t="shared" si="307"/>
        <v>0</v>
      </c>
      <c r="AS331">
        <v>0</v>
      </c>
      <c r="AT331">
        <f t="shared" si="308"/>
        <v>0</v>
      </c>
      <c r="AU331">
        <v>0</v>
      </c>
      <c r="AV331">
        <f t="shared" si="309"/>
        <v>0</v>
      </c>
      <c r="AW331">
        <v>0</v>
      </c>
      <c r="AX331">
        <f t="shared" si="310"/>
        <v>0</v>
      </c>
      <c r="AY331">
        <v>0</v>
      </c>
      <c r="AZ331">
        <f t="shared" si="311"/>
        <v>0</v>
      </c>
      <c r="BA331">
        <v>0</v>
      </c>
      <c r="BB331">
        <f t="shared" si="312"/>
        <v>0</v>
      </c>
      <c r="BC331">
        <v>0</v>
      </c>
      <c r="BD331">
        <f t="shared" si="313"/>
        <v>0</v>
      </c>
      <c r="BE331">
        <v>0</v>
      </c>
      <c r="BF331">
        <f t="shared" si="314"/>
        <v>0</v>
      </c>
      <c r="BG331">
        <v>0</v>
      </c>
      <c r="BH331">
        <f t="shared" si="315"/>
        <v>0</v>
      </c>
      <c r="BI331">
        <v>0</v>
      </c>
      <c r="BJ331">
        <f t="shared" si="316"/>
        <v>0</v>
      </c>
      <c r="BK331">
        <v>0</v>
      </c>
      <c r="BL331">
        <f t="shared" si="317"/>
        <v>0</v>
      </c>
      <c r="BM331">
        <v>0</v>
      </c>
      <c r="BN331">
        <f t="shared" si="318"/>
        <v>0</v>
      </c>
      <c r="BO331">
        <v>0</v>
      </c>
      <c r="BP331">
        <f t="shared" si="319"/>
        <v>0</v>
      </c>
      <c r="BQ331">
        <v>0</v>
      </c>
      <c r="BR331">
        <f t="shared" si="320"/>
        <v>0</v>
      </c>
      <c r="BS331">
        <v>0</v>
      </c>
      <c r="BT331">
        <f t="shared" si="321"/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f t="shared" si="327"/>
        <v>0</v>
      </c>
      <c r="DE331">
        <v>100</v>
      </c>
      <c r="DF331">
        <f t="shared" si="328"/>
        <v>1</v>
      </c>
      <c r="DG331">
        <v>0</v>
      </c>
      <c r="DH331">
        <f t="shared" si="329"/>
        <v>0</v>
      </c>
      <c r="DI331">
        <v>0</v>
      </c>
      <c r="DJ331">
        <f t="shared" si="330"/>
        <v>0</v>
      </c>
      <c r="DK331">
        <v>0</v>
      </c>
      <c r="DL331">
        <f t="shared" si="331"/>
        <v>0</v>
      </c>
      <c r="DM331">
        <v>0</v>
      </c>
      <c r="DN331">
        <f t="shared" si="332"/>
        <v>0</v>
      </c>
      <c r="DO331">
        <v>0</v>
      </c>
      <c r="DP331">
        <f t="shared" si="333"/>
        <v>0</v>
      </c>
      <c r="DQ331">
        <v>0</v>
      </c>
      <c r="DR331">
        <f t="shared" si="334"/>
        <v>0</v>
      </c>
      <c r="DS331">
        <v>0</v>
      </c>
      <c r="DT331">
        <f t="shared" si="335"/>
        <v>0</v>
      </c>
      <c r="DU331">
        <v>0</v>
      </c>
      <c r="DV331">
        <f t="shared" si="336"/>
        <v>0</v>
      </c>
      <c r="DW331">
        <v>0</v>
      </c>
      <c r="DX331">
        <f t="shared" si="337"/>
        <v>0</v>
      </c>
      <c r="DY331">
        <v>0</v>
      </c>
      <c r="DZ331">
        <f t="shared" si="338"/>
        <v>0</v>
      </c>
      <c r="EA331">
        <v>0</v>
      </c>
      <c r="EB331">
        <f t="shared" si="339"/>
        <v>0</v>
      </c>
      <c r="EC331">
        <v>0</v>
      </c>
      <c r="ED331">
        <f t="shared" si="340"/>
        <v>0</v>
      </c>
      <c r="EE331">
        <v>0</v>
      </c>
      <c r="EF331">
        <f t="shared" si="341"/>
        <v>0</v>
      </c>
      <c r="EG331">
        <v>0</v>
      </c>
      <c r="EH331">
        <f t="shared" si="342"/>
        <v>0</v>
      </c>
      <c r="EI331">
        <v>0</v>
      </c>
      <c r="EJ331">
        <f t="shared" si="343"/>
        <v>0</v>
      </c>
      <c r="EK331">
        <v>0</v>
      </c>
      <c r="EL331">
        <f t="shared" si="344"/>
        <v>0</v>
      </c>
      <c r="EM331">
        <v>0</v>
      </c>
      <c r="EN331">
        <f t="shared" si="345"/>
        <v>0</v>
      </c>
      <c r="EO331">
        <v>0</v>
      </c>
      <c r="EP331">
        <f t="shared" si="346"/>
        <v>0</v>
      </c>
      <c r="EQ331">
        <v>0</v>
      </c>
      <c r="ER331">
        <f t="shared" si="347"/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 s="3" t="s">
        <v>714</v>
      </c>
    </row>
    <row r="332" spans="1:161" x14ac:dyDescent="0.45">
      <c r="A332">
        <v>331</v>
      </c>
      <c r="B332" t="s">
        <v>368</v>
      </c>
      <c r="C332" t="s">
        <v>712</v>
      </c>
      <c r="D332" t="s">
        <v>582</v>
      </c>
      <c r="E332" t="s">
        <v>713</v>
      </c>
      <c r="F332" s="2">
        <v>1</v>
      </c>
      <c r="G332">
        <f t="shared" si="349"/>
        <v>429.6</v>
      </c>
      <c r="H332">
        <v>1773</v>
      </c>
      <c r="I332">
        <f>900+273</f>
        <v>1173</v>
      </c>
      <c r="J332" s="2">
        <f t="shared" si="348"/>
        <v>0.66159052453468692</v>
      </c>
      <c r="K332">
        <f t="shared" si="350"/>
        <v>8.3000000000000012E-4</v>
      </c>
      <c r="L332" t="s">
        <v>442</v>
      </c>
      <c r="M332">
        <v>0</v>
      </c>
      <c r="N332">
        <f t="shared" si="292"/>
        <v>0</v>
      </c>
      <c r="O332">
        <v>0</v>
      </c>
      <c r="P332">
        <f t="shared" si="293"/>
        <v>0</v>
      </c>
      <c r="Q332">
        <v>0</v>
      </c>
      <c r="R332">
        <f t="shared" si="294"/>
        <v>0</v>
      </c>
      <c r="S332">
        <v>0</v>
      </c>
      <c r="T332">
        <f t="shared" si="295"/>
        <v>0</v>
      </c>
      <c r="U332">
        <v>0</v>
      </c>
      <c r="V332">
        <f t="shared" si="296"/>
        <v>0</v>
      </c>
      <c r="W332">
        <v>0</v>
      </c>
      <c r="X332">
        <f t="shared" si="297"/>
        <v>0</v>
      </c>
      <c r="Y332">
        <v>0</v>
      </c>
      <c r="Z332">
        <f t="shared" si="298"/>
        <v>0</v>
      </c>
      <c r="AA332">
        <v>0</v>
      </c>
      <c r="AB332">
        <f t="shared" si="299"/>
        <v>0</v>
      </c>
      <c r="AC332">
        <f t="shared" si="351"/>
        <v>99.962999999999994</v>
      </c>
      <c r="AD332">
        <f t="shared" si="300"/>
        <v>0.99828186647142336</v>
      </c>
      <c r="AE332">
        <v>3.6999999999999998E-2</v>
      </c>
      <c r="AF332">
        <f t="shared" si="301"/>
        <v>1.7181335285767439E-3</v>
      </c>
      <c r="AG332">
        <v>0</v>
      </c>
      <c r="AH332">
        <f t="shared" si="302"/>
        <v>0</v>
      </c>
      <c r="AI332">
        <v>0</v>
      </c>
      <c r="AJ332">
        <f t="shared" si="303"/>
        <v>0</v>
      </c>
      <c r="AK332">
        <v>0</v>
      </c>
      <c r="AL332">
        <f t="shared" si="304"/>
        <v>0</v>
      </c>
      <c r="AM332">
        <v>0</v>
      </c>
      <c r="AN332">
        <f t="shared" si="305"/>
        <v>0</v>
      </c>
      <c r="AO332">
        <v>0</v>
      </c>
      <c r="AP332">
        <f t="shared" si="306"/>
        <v>0</v>
      </c>
      <c r="AQ332">
        <v>0</v>
      </c>
      <c r="AR332">
        <f t="shared" si="307"/>
        <v>0</v>
      </c>
      <c r="AS332">
        <v>0</v>
      </c>
      <c r="AT332">
        <f t="shared" si="308"/>
        <v>0</v>
      </c>
      <c r="AU332">
        <v>0</v>
      </c>
      <c r="AV332">
        <f t="shared" si="309"/>
        <v>0</v>
      </c>
      <c r="AW332">
        <v>0</v>
      </c>
      <c r="AX332">
        <f t="shared" si="310"/>
        <v>0</v>
      </c>
      <c r="AY332">
        <v>0</v>
      </c>
      <c r="AZ332">
        <f t="shared" si="311"/>
        <v>0</v>
      </c>
      <c r="BA332">
        <v>0</v>
      </c>
      <c r="BB332">
        <f t="shared" si="312"/>
        <v>0</v>
      </c>
      <c r="BC332">
        <v>0</v>
      </c>
      <c r="BD332">
        <f t="shared" si="313"/>
        <v>0</v>
      </c>
      <c r="BE332">
        <v>0</v>
      </c>
      <c r="BF332">
        <f t="shared" si="314"/>
        <v>0</v>
      </c>
      <c r="BG332">
        <v>0</v>
      </c>
      <c r="BH332">
        <f t="shared" si="315"/>
        <v>0</v>
      </c>
      <c r="BI332">
        <v>0</v>
      </c>
      <c r="BJ332">
        <f t="shared" si="316"/>
        <v>0</v>
      </c>
      <c r="BK332">
        <v>0</v>
      </c>
      <c r="BL332">
        <f t="shared" si="317"/>
        <v>0</v>
      </c>
      <c r="BM332">
        <v>0</v>
      </c>
      <c r="BN332">
        <f t="shared" si="318"/>
        <v>0</v>
      </c>
      <c r="BO332">
        <v>0</v>
      </c>
      <c r="BP332">
        <f t="shared" si="319"/>
        <v>0</v>
      </c>
      <c r="BQ332">
        <v>0</v>
      </c>
      <c r="BR332">
        <f t="shared" si="320"/>
        <v>0</v>
      </c>
      <c r="BS332">
        <v>0</v>
      </c>
      <c r="BT332">
        <f t="shared" si="321"/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f t="shared" si="327"/>
        <v>0</v>
      </c>
      <c r="DE332">
        <v>100</v>
      </c>
      <c r="DF332">
        <f t="shared" si="328"/>
        <v>1</v>
      </c>
      <c r="DG332">
        <v>0</v>
      </c>
      <c r="DH332">
        <f t="shared" si="329"/>
        <v>0</v>
      </c>
      <c r="DI332">
        <v>0</v>
      </c>
      <c r="DJ332">
        <f t="shared" si="330"/>
        <v>0</v>
      </c>
      <c r="DK332">
        <v>0</v>
      </c>
      <c r="DL332">
        <f t="shared" si="331"/>
        <v>0</v>
      </c>
      <c r="DM332">
        <v>0</v>
      </c>
      <c r="DN332">
        <f t="shared" si="332"/>
        <v>0</v>
      </c>
      <c r="DO332">
        <v>0</v>
      </c>
      <c r="DP332">
        <f t="shared" si="333"/>
        <v>0</v>
      </c>
      <c r="DQ332">
        <v>0</v>
      </c>
      <c r="DR332">
        <f t="shared" si="334"/>
        <v>0</v>
      </c>
      <c r="DS332">
        <v>0</v>
      </c>
      <c r="DT332">
        <f t="shared" si="335"/>
        <v>0</v>
      </c>
      <c r="DU332">
        <v>0</v>
      </c>
      <c r="DV332">
        <f t="shared" si="336"/>
        <v>0</v>
      </c>
      <c r="DW332">
        <v>0</v>
      </c>
      <c r="DX332">
        <f t="shared" si="337"/>
        <v>0</v>
      </c>
      <c r="DY332">
        <v>0</v>
      </c>
      <c r="DZ332">
        <f t="shared" si="338"/>
        <v>0</v>
      </c>
      <c r="EA332">
        <v>0</v>
      </c>
      <c r="EB332">
        <f t="shared" si="339"/>
        <v>0</v>
      </c>
      <c r="EC332">
        <v>0</v>
      </c>
      <c r="ED332">
        <f t="shared" si="340"/>
        <v>0</v>
      </c>
      <c r="EE332">
        <v>0</v>
      </c>
      <c r="EF332">
        <f t="shared" si="341"/>
        <v>0</v>
      </c>
      <c r="EG332">
        <v>0</v>
      </c>
      <c r="EH332">
        <f t="shared" si="342"/>
        <v>0</v>
      </c>
      <c r="EI332">
        <v>0</v>
      </c>
      <c r="EJ332">
        <f t="shared" si="343"/>
        <v>0</v>
      </c>
      <c r="EK332">
        <v>0</v>
      </c>
      <c r="EL332">
        <f t="shared" si="344"/>
        <v>0</v>
      </c>
      <c r="EM332">
        <v>0</v>
      </c>
      <c r="EN332">
        <f t="shared" si="345"/>
        <v>0</v>
      </c>
      <c r="EO332">
        <v>0</v>
      </c>
      <c r="EP332">
        <f t="shared" si="346"/>
        <v>0</v>
      </c>
      <c r="EQ332">
        <v>0</v>
      </c>
      <c r="ER332">
        <f t="shared" si="347"/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 s="3" t="s">
        <v>715</v>
      </c>
    </row>
    <row r="333" spans="1:161" x14ac:dyDescent="0.45">
      <c r="A333">
        <v>332</v>
      </c>
      <c r="B333" t="s">
        <v>368</v>
      </c>
      <c r="C333" t="s">
        <v>712</v>
      </c>
      <c r="D333" t="s">
        <v>582</v>
      </c>
      <c r="E333" t="s">
        <v>713</v>
      </c>
      <c r="F333" s="2">
        <v>1</v>
      </c>
      <c r="G333">
        <f t="shared" si="349"/>
        <v>429.6</v>
      </c>
      <c r="H333">
        <v>1773</v>
      </c>
      <c r="I333">
        <f>925+273</f>
        <v>1198</v>
      </c>
      <c r="J333" s="2">
        <f t="shared" si="348"/>
        <v>0.67569091934574166</v>
      </c>
      <c r="K333">
        <f t="shared" si="350"/>
        <v>8.3000000000000012E-4</v>
      </c>
      <c r="L333" t="s">
        <v>442</v>
      </c>
      <c r="M333">
        <v>0</v>
      </c>
      <c r="N333">
        <f t="shared" si="292"/>
        <v>0</v>
      </c>
      <c r="O333">
        <v>0</v>
      </c>
      <c r="P333">
        <f t="shared" si="293"/>
        <v>0</v>
      </c>
      <c r="Q333">
        <v>0</v>
      </c>
      <c r="R333">
        <f t="shared" si="294"/>
        <v>0</v>
      </c>
      <c r="S333">
        <v>0</v>
      </c>
      <c r="T333">
        <f t="shared" si="295"/>
        <v>0</v>
      </c>
      <c r="U333">
        <v>0</v>
      </c>
      <c r="V333">
        <f t="shared" si="296"/>
        <v>0</v>
      </c>
      <c r="W333">
        <v>0</v>
      </c>
      <c r="X333">
        <f t="shared" si="297"/>
        <v>0</v>
      </c>
      <c r="Y333">
        <v>0</v>
      </c>
      <c r="Z333">
        <f t="shared" si="298"/>
        <v>0</v>
      </c>
      <c r="AA333">
        <v>0</v>
      </c>
      <c r="AB333">
        <f t="shared" si="299"/>
        <v>0</v>
      </c>
      <c r="AC333">
        <f t="shared" si="351"/>
        <v>99.962999999999994</v>
      </c>
      <c r="AD333">
        <f t="shared" si="300"/>
        <v>0.99828186647142336</v>
      </c>
      <c r="AE333">
        <v>3.6999999999999998E-2</v>
      </c>
      <c r="AF333">
        <f t="shared" si="301"/>
        <v>1.7181335285767439E-3</v>
      </c>
      <c r="AG333">
        <v>0</v>
      </c>
      <c r="AH333">
        <f t="shared" si="302"/>
        <v>0</v>
      </c>
      <c r="AI333">
        <v>0</v>
      </c>
      <c r="AJ333">
        <f t="shared" si="303"/>
        <v>0</v>
      </c>
      <c r="AK333">
        <v>0</v>
      </c>
      <c r="AL333">
        <f t="shared" si="304"/>
        <v>0</v>
      </c>
      <c r="AM333">
        <v>0</v>
      </c>
      <c r="AN333">
        <f t="shared" si="305"/>
        <v>0</v>
      </c>
      <c r="AO333">
        <v>0</v>
      </c>
      <c r="AP333">
        <f t="shared" si="306"/>
        <v>0</v>
      </c>
      <c r="AQ333">
        <v>0</v>
      </c>
      <c r="AR333">
        <f t="shared" si="307"/>
        <v>0</v>
      </c>
      <c r="AS333">
        <v>0</v>
      </c>
      <c r="AT333">
        <f t="shared" si="308"/>
        <v>0</v>
      </c>
      <c r="AU333">
        <v>0</v>
      </c>
      <c r="AV333">
        <f t="shared" si="309"/>
        <v>0</v>
      </c>
      <c r="AW333">
        <v>0</v>
      </c>
      <c r="AX333">
        <f t="shared" si="310"/>
        <v>0</v>
      </c>
      <c r="AY333">
        <v>0</v>
      </c>
      <c r="AZ333">
        <f t="shared" si="311"/>
        <v>0</v>
      </c>
      <c r="BA333">
        <v>0</v>
      </c>
      <c r="BB333">
        <f t="shared" si="312"/>
        <v>0</v>
      </c>
      <c r="BC333">
        <v>0</v>
      </c>
      <c r="BD333">
        <f t="shared" si="313"/>
        <v>0</v>
      </c>
      <c r="BE333">
        <v>0</v>
      </c>
      <c r="BF333">
        <f t="shared" si="314"/>
        <v>0</v>
      </c>
      <c r="BG333">
        <v>0</v>
      </c>
      <c r="BH333">
        <f t="shared" si="315"/>
        <v>0</v>
      </c>
      <c r="BI333">
        <v>0</v>
      </c>
      <c r="BJ333">
        <f t="shared" si="316"/>
        <v>0</v>
      </c>
      <c r="BK333">
        <v>0</v>
      </c>
      <c r="BL333">
        <f t="shared" si="317"/>
        <v>0</v>
      </c>
      <c r="BM333">
        <v>0</v>
      </c>
      <c r="BN333">
        <f t="shared" si="318"/>
        <v>0</v>
      </c>
      <c r="BO333">
        <v>0</v>
      </c>
      <c r="BP333">
        <f t="shared" si="319"/>
        <v>0</v>
      </c>
      <c r="BQ333">
        <v>0</v>
      </c>
      <c r="BR333">
        <f t="shared" si="320"/>
        <v>0</v>
      </c>
      <c r="BS333">
        <v>0</v>
      </c>
      <c r="BT333">
        <f t="shared" si="321"/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f t="shared" si="327"/>
        <v>0</v>
      </c>
      <c r="DE333">
        <v>100</v>
      </c>
      <c r="DF333">
        <f t="shared" si="328"/>
        <v>1</v>
      </c>
      <c r="DG333">
        <v>0</v>
      </c>
      <c r="DH333">
        <f t="shared" si="329"/>
        <v>0</v>
      </c>
      <c r="DI333">
        <v>0</v>
      </c>
      <c r="DJ333">
        <f t="shared" si="330"/>
        <v>0</v>
      </c>
      <c r="DK333">
        <v>0</v>
      </c>
      <c r="DL333">
        <f t="shared" si="331"/>
        <v>0</v>
      </c>
      <c r="DM333">
        <v>0</v>
      </c>
      <c r="DN333">
        <f t="shared" si="332"/>
        <v>0</v>
      </c>
      <c r="DO333">
        <v>0</v>
      </c>
      <c r="DP333">
        <f t="shared" si="333"/>
        <v>0</v>
      </c>
      <c r="DQ333">
        <v>0</v>
      </c>
      <c r="DR333">
        <f t="shared" si="334"/>
        <v>0</v>
      </c>
      <c r="DS333">
        <v>0</v>
      </c>
      <c r="DT333">
        <f t="shared" si="335"/>
        <v>0</v>
      </c>
      <c r="DU333">
        <v>0</v>
      </c>
      <c r="DV333">
        <f t="shared" si="336"/>
        <v>0</v>
      </c>
      <c r="DW333">
        <v>0</v>
      </c>
      <c r="DX333">
        <f t="shared" si="337"/>
        <v>0</v>
      </c>
      <c r="DY333">
        <v>0</v>
      </c>
      <c r="DZ333">
        <f t="shared" si="338"/>
        <v>0</v>
      </c>
      <c r="EA333">
        <v>0</v>
      </c>
      <c r="EB333">
        <f t="shared" si="339"/>
        <v>0</v>
      </c>
      <c r="EC333">
        <v>0</v>
      </c>
      <c r="ED333">
        <f t="shared" si="340"/>
        <v>0</v>
      </c>
      <c r="EE333">
        <v>0</v>
      </c>
      <c r="EF333">
        <f t="shared" si="341"/>
        <v>0</v>
      </c>
      <c r="EG333">
        <v>0</v>
      </c>
      <c r="EH333">
        <f t="shared" si="342"/>
        <v>0</v>
      </c>
      <c r="EI333">
        <v>0</v>
      </c>
      <c r="EJ333">
        <f t="shared" si="343"/>
        <v>0</v>
      </c>
      <c r="EK333">
        <v>0</v>
      </c>
      <c r="EL333">
        <f t="shared" si="344"/>
        <v>0</v>
      </c>
      <c r="EM333">
        <v>0</v>
      </c>
      <c r="EN333">
        <f t="shared" si="345"/>
        <v>0</v>
      </c>
      <c r="EO333">
        <v>0</v>
      </c>
      <c r="EP333">
        <f t="shared" si="346"/>
        <v>0</v>
      </c>
      <c r="EQ333">
        <v>0</v>
      </c>
      <c r="ER333">
        <f t="shared" si="347"/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 s="3" t="s">
        <v>716</v>
      </c>
    </row>
    <row r="334" spans="1:161" x14ac:dyDescent="0.45">
      <c r="A334">
        <v>333</v>
      </c>
      <c r="B334" t="s">
        <v>368</v>
      </c>
      <c r="C334" t="s">
        <v>712</v>
      </c>
      <c r="D334" t="s">
        <v>582</v>
      </c>
      <c r="E334" t="s">
        <v>713</v>
      </c>
      <c r="F334" s="2">
        <v>1</v>
      </c>
      <c r="G334">
        <f t="shared" si="349"/>
        <v>429.6</v>
      </c>
      <c r="H334">
        <v>1773</v>
      </c>
      <c r="I334">
        <f>950+273</f>
        <v>1223</v>
      </c>
      <c r="J334" s="2">
        <f t="shared" si="348"/>
        <v>0.6897913141567964</v>
      </c>
      <c r="K334">
        <f t="shared" si="350"/>
        <v>8.3000000000000012E-4</v>
      </c>
      <c r="L334" t="s">
        <v>442</v>
      </c>
      <c r="M334">
        <v>0</v>
      </c>
      <c r="N334">
        <f t="shared" si="292"/>
        <v>0</v>
      </c>
      <c r="O334">
        <v>0</v>
      </c>
      <c r="P334">
        <f t="shared" si="293"/>
        <v>0</v>
      </c>
      <c r="Q334">
        <v>0</v>
      </c>
      <c r="R334">
        <f t="shared" si="294"/>
        <v>0</v>
      </c>
      <c r="S334">
        <v>0</v>
      </c>
      <c r="T334">
        <f t="shared" si="295"/>
        <v>0</v>
      </c>
      <c r="U334">
        <v>0</v>
      </c>
      <c r="V334">
        <f t="shared" si="296"/>
        <v>0</v>
      </c>
      <c r="W334">
        <v>0</v>
      </c>
      <c r="X334">
        <f t="shared" si="297"/>
        <v>0</v>
      </c>
      <c r="Y334">
        <v>0</v>
      </c>
      <c r="Z334">
        <f t="shared" si="298"/>
        <v>0</v>
      </c>
      <c r="AA334">
        <v>0</v>
      </c>
      <c r="AB334">
        <f t="shared" si="299"/>
        <v>0</v>
      </c>
      <c r="AC334">
        <f t="shared" si="351"/>
        <v>99.962999999999994</v>
      </c>
      <c r="AD334">
        <f t="shared" si="300"/>
        <v>0.99828186647142336</v>
      </c>
      <c r="AE334">
        <v>3.6999999999999998E-2</v>
      </c>
      <c r="AF334">
        <f t="shared" si="301"/>
        <v>1.7181335285767439E-3</v>
      </c>
      <c r="AG334">
        <v>0</v>
      </c>
      <c r="AH334">
        <f t="shared" si="302"/>
        <v>0</v>
      </c>
      <c r="AI334">
        <v>0</v>
      </c>
      <c r="AJ334">
        <f t="shared" si="303"/>
        <v>0</v>
      </c>
      <c r="AK334">
        <v>0</v>
      </c>
      <c r="AL334">
        <f t="shared" si="304"/>
        <v>0</v>
      </c>
      <c r="AM334">
        <v>0</v>
      </c>
      <c r="AN334">
        <f t="shared" si="305"/>
        <v>0</v>
      </c>
      <c r="AO334">
        <v>0</v>
      </c>
      <c r="AP334">
        <f t="shared" si="306"/>
        <v>0</v>
      </c>
      <c r="AQ334">
        <v>0</v>
      </c>
      <c r="AR334">
        <f t="shared" si="307"/>
        <v>0</v>
      </c>
      <c r="AS334">
        <v>0</v>
      </c>
      <c r="AT334">
        <f t="shared" si="308"/>
        <v>0</v>
      </c>
      <c r="AU334">
        <v>0</v>
      </c>
      <c r="AV334">
        <f t="shared" si="309"/>
        <v>0</v>
      </c>
      <c r="AW334">
        <v>0</v>
      </c>
      <c r="AX334">
        <f t="shared" si="310"/>
        <v>0</v>
      </c>
      <c r="AY334">
        <v>0</v>
      </c>
      <c r="AZ334">
        <f t="shared" si="311"/>
        <v>0</v>
      </c>
      <c r="BA334">
        <v>0</v>
      </c>
      <c r="BB334">
        <f t="shared" si="312"/>
        <v>0</v>
      </c>
      <c r="BC334">
        <v>0</v>
      </c>
      <c r="BD334">
        <f t="shared" si="313"/>
        <v>0</v>
      </c>
      <c r="BE334">
        <v>0</v>
      </c>
      <c r="BF334">
        <f t="shared" si="314"/>
        <v>0</v>
      </c>
      <c r="BG334">
        <v>0</v>
      </c>
      <c r="BH334">
        <f t="shared" si="315"/>
        <v>0</v>
      </c>
      <c r="BI334">
        <v>0</v>
      </c>
      <c r="BJ334">
        <f t="shared" si="316"/>
        <v>0</v>
      </c>
      <c r="BK334">
        <v>0</v>
      </c>
      <c r="BL334">
        <f t="shared" si="317"/>
        <v>0</v>
      </c>
      <c r="BM334">
        <v>0</v>
      </c>
      <c r="BN334">
        <f t="shared" si="318"/>
        <v>0</v>
      </c>
      <c r="BO334">
        <v>0</v>
      </c>
      <c r="BP334">
        <f t="shared" si="319"/>
        <v>0</v>
      </c>
      <c r="BQ334">
        <v>0</v>
      </c>
      <c r="BR334">
        <f t="shared" si="320"/>
        <v>0</v>
      </c>
      <c r="BS334">
        <v>0</v>
      </c>
      <c r="BT334">
        <f t="shared" si="321"/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f t="shared" si="327"/>
        <v>0</v>
      </c>
      <c r="DE334">
        <v>100</v>
      </c>
      <c r="DF334">
        <f t="shared" si="328"/>
        <v>1</v>
      </c>
      <c r="DG334">
        <v>0</v>
      </c>
      <c r="DH334">
        <f t="shared" si="329"/>
        <v>0</v>
      </c>
      <c r="DI334">
        <v>0</v>
      </c>
      <c r="DJ334">
        <f t="shared" si="330"/>
        <v>0</v>
      </c>
      <c r="DK334">
        <v>0</v>
      </c>
      <c r="DL334">
        <f t="shared" si="331"/>
        <v>0</v>
      </c>
      <c r="DM334">
        <v>0</v>
      </c>
      <c r="DN334">
        <f t="shared" si="332"/>
        <v>0</v>
      </c>
      <c r="DO334">
        <v>0</v>
      </c>
      <c r="DP334">
        <f t="shared" si="333"/>
        <v>0</v>
      </c>
      <c r="DQ334">
        <v>0</v>
      </c>
      <c r="DR334">
        <f t="shared" si="334"/>
        <v>0</v>
      </c>
      <c r="DS334">
        <v>0</v>
      </c>
      <c r="DT334">
        <f t="shared" si="335"/>
        <v>0</v>
      </c>
      <c r="DU334">
        <v>0</v>
      </c>
      <c r="DV334">
        <f t="shared" si="336"/>
        <v>0</v>
      </c>
      <c r="DW334">
        <v>0</v>
      </c>
      <c r="DX334">
        <f t="shared" si="337"/>
        <v>0</v>
      </c>
      <c r="DY334">
        <v>0</v>
      </c>
      <c r="DZ334">
        <f t="shared" si="338"/>
        <v>0</v>
      </c>
      <c r="EA334">
        <v>0</v>
      </c>
      <c r="EB334">
        <f t="shared" si="339"/>
        <v>0</v>
      </c>
      <c r="EC334">
        <v>0</v>
      </c>
      <c r="ED334">
        <f t="shared" si="340"/>
        <v>0</v>
      </c>
      <c r="EE334">
        <v>0</v>
      </c>
      <c r="EF334">
        <f t="shared" si="341"/>
        <v>0</v>
      </c>
      <c r="EG334">
        <v>0</v>
      </c>
      <c r="EH334">
        <f t="shared" si="342"/>
        <v>0</v>
      </c>
      <c r="EI334">
        <v>0</v>
      </c>
      <c r="EJ334">
        <f t="shared" si="343"/>
        <v>0</v>
      </c>
      <c r="EK334">
        <v>0</v>
      </c>
      <c r="EL334">
        <f t="shared" si="344"/>
        <v>0</v>
      </c>
      <c r="EM334">
        <v>0</v>
      </c>
      <c r="EN334">
        <f t="shared" si="345"/>
        <v>0</v>
      </c>
      <c r="EO334">
        <v>0</v>
      </c>
      <c r="EP334">
        <f t="shared" si="346"/>
        <v>0</v>
      </c>
      <c r="EQ334">
        <v>0</v>
      </c>
      <c r="ER334">
        <f t="shared" si="347"/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 s="3" t="s">
        <v>717</v>
      </c>
    </row>
    <row r="335" spans="1:161" x14ac:dyDescent="0.45">
      <c r="A335">
        <v>334</v>
      </c>
      <c r="B335" t="s">
        <v>368</v>
      </c>
      <c r="C335" t="s">
        <v>712</v>
      </c>
      <c r="D335" t="s">
        <v>582</v>
      </c>
      <c r="E335" t="s">
        <v>713</v>
      </c>
      <c r="F335" s="2">
        <v>0</v>
      </c>
      <c r="G335">
        <f t="shared" si="349"/>
        <v>429.6</v>
      </c>
      <c r="H335">
        <v>1773</v>
      </c>
      <c r="I335">
        <v>1273</v>
      </c>
      <c r="J335" s="2">
        <f t="shared" si="348"/>
        <v>0.71799210377890577</v>
      </c>
      <c r="K335">
        <f t="shared" si="350"/>
        <v>8.3000000000000012E-4</v>
      </c>
      <c r="L335" t="s">
        <v>442</v>
      </c>
      <c r="M335">
        <v>0</v>
      </c>
      <c r="N335">
        <f t="shared" si="292"/>
        <v>0</v>
      </c>
      <c r="O335">
        <v>0</v>
      </c>
      <c r="P335">
        <f t="shared" si="293"/>
        <v>0</v>
      </c>
      <c r="Q335">
        <v>0</v>
      </c>
      <c r="R335">
        <f t="shared" si="294"/>
        <v>0</v>
      </c>
      <c r="S335">
        <v>0</v>
      </c>
      <c r="T335">
        <f t="shared" si="295"/>
        <v>0</v>
      </c>
      <c r="U335">
        <v>0</v>
      </c>
      <c r="V335">
        <f t="shared" si="296"/>
        <v>0</v>
      </c>
      <c r="W335">
        <v>0</v>
      </c>
      <c r="X335">
        <f t="shared" si="297"/>
        <v>0</v>
      </c>
      <c r="Y335">
        <v>0</v>
      </c>
      <c r="Z335">
        <f t="shared" si="298"/>
        <v>0</v>
      </c>
      <c r="AA335">
        <v>0</v>
      </c>
      <c r="AB335">
        <f t="shared" si="299"/>
        <v>0</v>
      </c>
      <c r="AC335">
        <f t="shared" si="351"/>
        <v>99.962999999999994</v>
      </c>
      <c r="AD335">
        <f t="shared" si="300"/>
        <v>0.99828186647142336</v>
      </c>
      <c r="AE335">
        <v>3.6999999999999998E-2</v>
      </c>
      <c r="AF335">
        <f t="shared" si="301"/>
        <v>1.7181335285767439E-3</v>
      </c>
      <c r="AG335">
        <v>0</v>
      </c>
      <c r="AH335">
        <f t="shared" si="302"/>
        <v>0</v>
      </c>
      <c r="AI335">
        <v>0</v>
      </c>
      <c r="AJ335">
        <f t="shared" si="303"/>
        <v>0</v>
      </c>
      <c r="AK335">
        <v>0</v>
      </c>
      <c r="AL335">
        <f t="shared" si="304"/>
        <v>0</v>
      </c>
      <c r="AM335">
        <v>0</v>
      </c>
      <c r="AN335">
        <f t="shared" si="305"/>
        <v>0</v>
      </c>
      <c r="AO335">
        <v>0</v>
      </c>
      <c r="AP335">
        <f t="shared" si="306"/>
        <v>0</v>
      </c>
      <c r="AQ335">
        <v>0</v>
      </c>
      <c r="AR335">
        <f t="shared" si="307"/>
        <v>0</v>
      </c>
      <c r="AS335">
        <v>0</v>
      </c>
      <c r="AT335">
        <f t="shared" si="308"/>
        <v>0</v>
      </c>
      <c r="AU335">
        <v>0</v>
      </c>
      <c r="AV335">
        <f t="shared" si="309"/>
        <v>0</v>
      </c>
      <c r="AW335">
        <v>0</v>
      </c>
      <c r="AX335">
        <f t="shared" si="310"/>
        <v>0</v>
      </c>
      <c r="AY335">
        <v>0</v>
      </c>
      <c r="AZ335">
        <f t="shared" si="311"/>
        <v>0</v>
      </c>
      <c r="BA335">
        <v>0</v>
      </c>
      <c r="BB335">
        <f t="shared" si="312"/>
        <v>0</v>
      </c>
      <c r="BC335">
        <v>0</v>
      </c>
      <c r="BD335">
        <f t="shared" si="313"/>
        <v>0</v>
      </c>
      <c r="BE335">
        <v>0</v>
      </c>
      <c r="BF335">
        <f t="shared" si="314"/>
        <v>0</v>
      </c>
      <c r="BG335">
        <v>0</v>
      </c>
      <c r="BH335">
        <f t="shared" si="315"/>
        <v>0</v>
      </c>
      <c r="BI335">
        <v>0</v>
      </c>
      <c r="BJ335">
        <f t="shared" si="316"/>
        <v>0</v>
      </c>
      <c r="BK335">
        <v>0</v>
      </c>
      <c r="BL335">
        <f t="shared" si="317"/>
        <v>0</v>
      </c>
      <c r="BM335">
        <v>0</v>
      </c>
      <c r="BN335">
        <f t="shared" si="318"/>
        <v>0</v>
      </c>
      <c r="BO335">
        <v>0</v>
      </c>
      <c r="BP335">
        <f t="shared" si="319"/>
        <v>0</v>
      </c>
      <c r="BQ335">
        <v>0</v>
      </c>
      <c r="BR335">
        <f t="shared" si="320"/>
        <v>0</v>
      </c>
      <c r="BS335">
        <v>0</v>
      </c>
      <c r="BT335">
        <f t="shared" si="321"/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f t="shared" si="327"/>
        <v>0</v>
      </c>
      <c r="DE335">
        <v>100</v>
      </c>
      <c r="DF335">
        <f t="shared" si="328"/>
        <v>1</v>
      </c>
      <c r="DG335">
        <v>0</v>
      </c>
      <c r="DH335">
        <f t="shared" si="329"/>
        <v>0</v>
      </c>
      <c r="DI335">
        <v>0</v>
      </c>
      <c r="DJ335">
        <f t="shared" si="330"/>
        <v>0</v>
      </c>
      <c r="DK335">
        <v>0</v>
      </c>
      <c r="DL335">
        <f t="shared" si="331"/>
        <v>0</v>
      </c>
      <c r="DM335">
        <v>0</v>
      </c>
      <c r="DN335">
        <f t="shared" si="332"/>
        <v>0</v>
      </c>
      <c r="DO335">
        <v>0</v>
      </c>
      <c r="DP335">
        <f t="shared" si="333"/>
        <v>0</v>
      </c>
      <c r="DQ335">
        <v>0</v>
      </c>
      <c r="DR335">
        <f t="shared" si="334"/>
        <v>0</v>
      </c>
      <c r="DS335">
        <v>0</v>
      </c>
      <c r="DT335">
        <f t="shared" si="335"/>
        <v>0</v>
      </c>
      <c r="DU335">
        <v>0</v>
      </c>
      <c r="DV335">
        <f t="shared" si="336"/>
        <v>0</v>
      </c>
      <c r="DW335">
        <v>0</v>
      </c>
      <c r="DX335">
        <f t="shared" si="337"/>
        <v>0</v>
      </c>
      <c r="DY335">
        <v>0</v>
      </c>
      <c r="DZ335">
        <f t="shared" si="338"/>
        <v>0</v>
      </c>
      <c r="EA335">
        <v>0</v>
      </c>
      <c r="EB335">
        <f t="shared" si="339"/>
        <v>0</v>
      </c>
      <c r="EC335">
        <v>0</v>
      </c>
      <c r="ED335">
        <f t="shared" si="340"/>
        <v>0</v>
      </c>
      <c r="EE335">
        <v>0</v>
      </c>
      <c r="EF335">
        <f t="shared" si="341"/>
        <v>0</v>
      </c>
      <c r="EG335">
        <v>0</v>
      </c>
      <c r="EH335">
        <f t="shared" si="342"/>
        <v>0</v>
      </c>
      <c r="EI335">
        <v>0</v>
      </c>
      <c r="EJ335">
        <f t="shared" si="343"/>
        <v>0</v>
      </c>
      <c r="EK335">
        <v>0</v>
      </c>
      <c r="EL335">
        <f t="shared" si="344"/>
        <v>0</v>
      </c>
      <c r="EM335">
        <v>0</v>
      </c>
      <c r="EN335">
        <f t="shared" si="345"/>
        <v>0</v>
      </c>
      <c r="EO335">
        <v>0</v>
      </c>
      <c r="EP335">
        <f t="shared" si="346"/>
        <v>0</v>
      </c>
      <c r="EQ335">
        <v>0</v>
      </c>
      <c r="ER335">
        <f t="shared" si="347"/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 s="3" t="s">
        <v>718</v>
      </c>
    </row>
    <row r="336" spans="1:161" x14ac:dyDescent="0.45">
      <c r="A336">
        <v>335</v>
      </c>
      <c r="B336" t="s">
        <v>368</v>
      </c>
      <c r="C336" t="s">
        <v>712</v>
      </c>
      <c r="D336" t="s">
        <v>582</v>
      </c>
      <c r="E336" t="s">
        <v>713</v>
      </c>
      <c r="F336" s="2">
        <v>0</v>
      </c>
      <c r="G336">
        <f t="shared" si="349"/>
        <v>429.6</v>
      </c>
      <c r="H336">
        <v>1773</v>
      </c>
      <c r="I336">
        <f>1050+273</f>
        <v>1323</v>
      </c>
      <c r="J336" s="2">
        <f t="shared" si="348"/>
        <v>0.74619289340101524</v>
      </c>
      <c r="K336">
        <f t="shared" si="350"/>
        <v>8.3000000000000012E-4</v>
      </c>
      <c r="L336" t="s">
        <v>442</v>
      </c>
      <c r="M336">
        <v>0</v>
      </c>
      <c r="N336">
        <f t="shared" si="292"/>
        <v>0</v>
      </c>
      <c r="O336">
        <v>0</v>
      </c>
      <c r="P336">
        <f t="shared" si="293"/>
        <v>0</v>
      </c>
      <c r="Q336">
        <v>0</v>
      </c>
      <c r="R336">
        <f t="shared" si="294"/>
        <v>0</v>
      </c>
      <c r="S336">
        <v>0</v>
      </c>
      <c r="T336">
        <f t="shared" si="295"/>
        <v>0</v>
      </c>
      <c r="U336">
        <v>0</v>
      </c>
      <c r="V336">
        <f t="shared" si="296"/>
        <v>0</v>
      </c>
      <c r="W336">
        <v>0</v>
      </c>
      <c r="X336">
        <f t="shared" si="297"/>
        <v>0</v>
      </c>
      <c r="Y336">
        <v>0</v>
      </c>
      <c r="Z336">
        <f t="shared" si="298"/>
        <v>0</v>
      </c>
      <c r="AA336">
        <v>0</v>
      </c>
      <c r="AB336">
        <f t="shared" si="299"/>
        <v>0</v>
      </c>
      <c r="AC336">
        <f t="shared" si="351"/>
        <v>99.962999999999994</v>
      </c>
      <c r="AD336">
        <f t="shared" si="300"/>
        <v>0.99828186647142336</v>
      </c>
      <c r="AE336">
        <v>3.6999999999999998E-2</v>
      </c>
      <c r="AF336">
        <f t="shared" si="301"/>
        <v>1.7181335285767439E-3</v>
      </c>
      <c r="AG336">
        <v>0</v>
      </c>
      <c r="AH336">
        <f t="shared" si="302"/>
        <v>0</v>
      </c>
      <c r="AI336">
        <v>0</v>
      </c>
      <c r="AJ336">
        <f t="shared" si="303"/>
        <v>0</v>
      </c>
      <c r="AK336">
        <v>0</v>
      </c>
      <c r="AL336">
        <f t="shared" si="304"/>
        <v>0</v>
      </c>
      <c r="AM336">
        <v>0</v>
      </c>
      <c r="AN336">
        <f t="shared" si="305"/>
        <v>0</v>
      </c>
      <c r="AO336">
        <v>0</v>
      </c>
      <c r="AP336">
        <f t="shared" si="306"/>
        <v>0</v>
      </c>
      <c r="AQ336">
        <v>0</v>
      </c>
      <c r="AR336">
        <f t="shared" si="307"/>
        <v>0</v>
      </c>
      <c r="AS336">
        <v>0</v>
      </c>
      <c r="AT336">
        <f t="shared" si="308"/>
        <v>0</v>
      </c>
      <c r="AU336">
        <v>0</v>
      </c>
      <c r="AV336">
        <f t="shared" si="309"/>
        <v>0</v>
      </c>
      <c r="AW336">
        <v>0</v>
      </c>
      <c r="AX336">
        <f t="shared" si="310"/>
        <v>0</v>
      </c>
      <c r="AY336">
        <v>0</v>
      </c>
      <c r="AZ336">
        <f t="shared" si="311"/>
        <v>0</v>
      </c>
      <c r="BA336">
        <v>0</v>
      </c>
      <c r="BB336">
        <f t="shared" si="312"/>
        <v>0</v>
      </c>
      <c r="BC336">
        <v>0</v>
      </c>
      <c r="BD336">
        <f t="shared" si="313"/>
        <v>0</v>
      </c>
      <c r="BE336">
        <v>0</v>
      </c>
      <c r="BF336">
        <f t="shared" si="314"/>
        <v>0</v>
      </c>
      <c r="BG336">
        <v>0</v>
      </c>
      <c r="BH336">
        <f t="shared" si="315"/>
        <v>0</v>
      </c>
      <c r="BI336">
        <v>0</v>
      </c>
      <c r="BJ336">
        <f t="shared" si="316"/>
        <v>0</v>
      </c>
      <c r="BK336">
        <v>0</v>
      </c>
      <c r="BL336">
        <f t="shared" si="317"/>
        <v>0</v>
      </c>
      <c r="BM336">
        <v>0</v>
      </c>
      <c r="BN336">
        <f t="shared" si="318"/>
        <v>0</v>
      </c>
      <c r="BO336">
        <v>0</v>
      </c>
      <c r="BP336">
        <f t="shared" si="319"/>
        <v>0</v>
      </c>
      <c r="BQ336">
        <v>0</v>
      </c>
      <c r="BR336">
        <f t="shared" si="320"/>
        <v>0</v>
      </c>
      <c r="BS336">
        <v>0</v>
      </c>
      <c r="BT336">
        <f t="shared" si="321"/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f t="shared" si="327"/>
        <v>0</v>
      </c>
      <c r="DE336">
        <v>100</v>
      </c>
      <c r="DF336">
        <f t="shared" si="328"/>
        <v>1</v>
      </c>
      <c r="DG336">
        <v>0</v>
      </c>
      <c r="DH336">
        <f t="shared" si="329"/>
        <v>0</v>
      </c>
      <c r="DI336">
        <v>0</v>
      </c>
      <c r="DJ336">
        <f t="shared" si="330"/>
        <v>0</v>
      </c>
      <c r="DK336">
        <v>0</v>
      </c>
      <c r="DL336">
        <f t="shared" si="331"/>
        <v>0</v>
      </c>
      <c r="DM336">
        <v>0</v>
      </c>
      <c r="DN336">
        <f t="shared" si="332"/>
        <v>0</v>
      </c>
      <c r="DO336">
        <v>0</v>
      </c>
      <c r="DP336">
        <f t="shared" si="333"/>
        <v>0</v>
      </c>
      <c r="DQ336">
        <v>0</v>
      </c>
      <c r="DR336">
        <f t="shared" si="334"/>
        <v>0</v>
      </c>
      <c r="DS336">
        <v>0</v>
      </c>
      <c r="DT336">
        <f t="shared" si="335"/>
        <v>0</v>
      </c>
      <c r="DU336">
        <v>0</v>
      </c>
      <c r="DV336">
        <f t="shared" si="336"/>
        <v>0</v>
      </c>
      <c r="DW336">
        <v>0</v>
      </c>
      <c r="DX336">
        <f t="shared" si="337"/>
        <v>0</v>
      </c>
      <c r="DY336">
        <v>0</v>
      </c>
      <c r="DZ336">
        <f t="shared" si="338"/>
        <v>0</v>
      </c>
      <c r="EA336">
        <v>0</v>
      </c>
      <c r="EB336">
        <f t="shared" si="339"/>
        <v>0</v>
      </c>
      <c r="EC336">
        <v>0</v>
      </c>
      <c r="ED336">
        <f t="shared" si="340"/>
        <v>0</v>
      </c>
      <c r="EE336">
        <v>0</v>
      </c>
      <c r="EF336">
        <f t="shared" si="341"/>
        <v>0</v>
      </c>
      <c r="EG336">
        <v>0</v>
      </c>
      <c r="EH336">
        <f t="shared" si="342"/>
        <v>0</v>
      </c>
      <c r="EI336">
        <v>0</v>
      </c>
      <c r="EJ336">
        <f t="shared" si="343"/>
        <v>0</v>
      </c>
      <c r="EK336">
        <v>0</v>
      </c>
      <c r="EL336">
        <f t="shared" si="344"/>
        <v>0</v>
      </c>
      <c r="EM336">
        <v>0</v>
      </c>
      <c r="EN336">
        <f t="shared" si="345"/>
        <v>0</v>
      </c>
      <c r="EO336">
        <v>0</v>
      </c>
      <c r="EP336">
        <f t="shared" si="346"/>
        <v>0</v>
      </c>
      <c r="EQ336">
        <v>0</v>
      </c>
      <c r="ER336">
        <f t="shared" si="347"/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 s="3" t="s">
        <v>719</v>
      </c>
    </row>
    <row r="337" spans="1:164" x14ac:dyDescent="0.45">
      <c r="A337">
        <v>336</v>
      </c>
      <c r="B337" t="s">
        <v>368</v>
      </c>
      <c r="C337" t="s">
        <v>416</v>
      </c>
      <c r="D337" t="s">
        <v>609</v>
      </c>
      <c r="E337" t="s">
        <v>720</v>
      </c>
      <c r="F337" s="2">
        <v>3</v>
      </c>
      <c r="G337">
        <f t="shared" ref="G337:G342" si="352">97.8+273</f>
        <v>370.8</v>
      </c>
      <c r="H337">
        <v>1773</v>
      </c>
      <c r="I337">
        <v>573</v>
      </c>
      <c r="J337" s="2">
        <f t="shared" si="348"/>
        <v>0.32318104906937395</v>
      </c>
      <c r="K337">
        <f>5*10^-4</f>
        <v>5.0000000000000001E-4</v>
      </c>
      <c r="L337" t="s">
        <v>373</v>
      </c>
      <c r="M337">
        <v>0</v>
      </c>
      <c r="N337">
        <f t="shared" si="292"/>
        <v>0</v>
      </c>
      <c r="O337">
        <v>0</v>
      </c>
      <c r="P337">
        <f t="shared" si="293"/>
        <v>0</v>
      </c>
      <c r="Q337">
        <v>0.121</v>
      </c>
      <c r="R337">
        <f t="shared" si="294"/>
        <v>1.1409190518514539E-3</v>
      </c>
      <c r="S337">
        <v>0.40100000000000002</v>
      </c>
      <c r="T337">
        <f t="shared" si="295"/>
        <v>4.0395246045133362E-3</v>
      </c>
      <c r="U337">
        <v>0</v>
      </c>
      <c r="V337">
        <f t="shared" si="296"/>
        <v>0</v>
      </c>
      <c r="W337">
        <v>0</v>
      </c>
      <c r="X337">
        <f t="shared" si="297"/>
        <v>0</v>
      </c>
      <c r="Y337">
        <v>0</v>
      </c>
      <c r="Z337">
        <f t="shared" si="298"/>
        <v>0</v>
      </c>
      <c r="AA337">
        <v>0</v>
      </c>
      <c r="AB337">
        <f t="shared" si="299"/>
        <v>0</v>
      </c>
      <c r="AC337">
        <f t="shared" ref="AC337:AC342" si="353">100-AE337-Q337-S337-AG337-AI337-AK337-AM337-AO337</f>
        <v>89.337300000000013</v>
      </c>
      <c r="AD337">
        <f t="shared" si="300"/>
        <v>0.88533423385146481</v>
      </c>
      <c r="AE337">
        <v>0.10199999999999999</v>
      </c>
      <c r="AF337">
        <f t="shared" si="301"/>
        <v>4.7001951984569938E-3</v>
      </c>
      <c r="AG337">
        <v>1.9E-2</v>
      </c>
      <c r="AH337">
        <f t="shared" si="302"/>
        <v>3.3952450579495069E-4</v>
      </c>
      <c r="AI337">
        <v>6.9999999999999999E-4</v>
      </c>
      <c r="AJ337">
        <f t="shared" si="303"/>
        <v>1.2081253075283437E-5</v>
      </c>
      <c r="AK337">
        <v>0.23499999999999999</v>
      </c>
      <c r="AL337">
        <f t="shared" si="304"/>
        <v>4.6306763968865013E-3</v>
      </c>
      <c r="AM337">
        <v>8.8949999999999996</v>
      </c>
      <c r="AN337">
        <f t="shared" si="305"/>
        <v>9.4674694464491005E-2</v>
      </c>
      <c r="AO337">
        <v>0.88900000000000001</v>
      </c>
      <c r="AP337">
        <f t="shared" si="306"/>
        <v>5.1281506734655955E-3</v>
      </c>
      <c r="AQ337">
        <v>0</v>
      </c>
      <c r="AR337">
        <f t="shared" si="307"/>
        <v>0</v>
      </c>
      <c r="AS337">
        <v>0</v>
      </c>
      <c r="AT337">
        <f t="shared" si="308"/>
        <v>0</v>
      </c>
      <c r="AU337">
        <v>0</v>
      </c>
      <c r="AV337">
        <f t="shared" si="309"/>
        <v>0</v>
      </c>
      <c r="AW337">
        <v>0</v>
      </c>
      <c r="AX337">
        <f t="shared" si="310"/>
        <v>0</v>
      </c>
      <c r="AY337">
        <v>0</v>
      </c>
      <c r="AZ337">
        <f t="shared" si="311"/>
        <v>0</v>
      </c>
      <c r="BA337">
        <v>0</v>
      </c>
      <c r="BB337">
        <f t="shared" si="312"/>
        <v>0</v>
      </c>
      <c r="BC337">
        <v>0</v>
      </c>
      <c r="BD337">
        <f t="shared" si="313"/>
        <v>0</v>
      </c>
      <c r="BE337">
        <v>0</v>
      </c>
      <c r="BF337">
        <f t="shared" si="314"/>
        <v>0</v>
      </c>
      <c r="BG337">
        <v>0</v>
      </c>
      <c r="BH337">
        <f t="shared" si="315"/>
        <v>0</v>
      </c>
      <c r="BI337">
        <v>0</v>
      </c>
      <c r="BJ337">
        <f t="shared" si="316"/>
        <v>0</v>
      </c>
      <c r="BK337">
        <v>0</v>
      </c>
      <c r="BL337">
        <f t="shared" si="317"/>
        <v>0</v>
      </c>
      <c r="BM337">
        <v>0</v>
      </c>
      <c r="BN337">
        <f t="shared" si="318"/>
        <v>0</v>
      </c>
      <c r="BO337">
        <v>0</v>
      </c>
      <c r="BP337">
        <f t="shared" si="319"/>
        <v>0</v>
      </c>
      <c r="BQ337">
        <v>0</v>
      </c>
      <c r="BR337">
        <f t="shared" si="320"/>
        <v>0</v>
      </c>
      <c r="BS337">
        <v>0</v>
      </c>
      <c r="BT337">
        <f t="shared" si="321"/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f t="shared" si="327"/>
        <v>0</v>
      </c>
      <c r="DE337">
        <v>0</v>
      </c>
      <c r="DF337">
        <f t="shared" si="328"/>
        <v>0</v>
      </c>
      <c r="DG337">
        <v>0</v>
      </c>
      <c r="DH337">
        <f t="shared" si="329"/>
        <v>0</v>
      </c>
      <c r="DI337">
        <v>0</v>
      </c>
      <c r="DJ337">
        <f t="shared" si="330"/>
        <v>0</v>
      </c>
      <c r="DK337">
        <v>0</v>
      </c>
      <c r="DL337">
        <f t="shared" si="331"/>
        <v>0</v>
      </c>
      <c r="DM337">
        <v>0</v>
      </c>
      <c r="DN337">
        <f t="shared" si="332"/>
        <v>0</v>
      </c>
      <c r="DO337">
        <v>0</v>
      </c>
      <c r="DP337">
        <f t="shared" si="333"/>
        <v>0</v>
      </c>
      <c r="DQ337">
        <v>0</v>
      </c>
      <c r="DR337">
        <f t="shared" si="334"/>
        <v>0</v>
      </c>
      <c r="DS337">
        <v>0</v>
      </c>
      <c r="DT337">
        <f t="shared" si="335"/>
        <v>0</v>
      </c>
      <c r="DU337">
        <v>100</v>
      </c>
      <c r="DV337">
        <f t="shared" si="336"/>
        <v>1</v>
      </c>
      <c r="DW337">
        <v>0</v>
      </c>
      <c r="DX337">
        <f t="shared" si="337"/>
        <v>0</v>
      </c>
      <c r="DY337">
        <v>0</v>
      </c>
      <c r="DZ337">
        <f t="shared" si="338"/>
        <v>0</v>
      </c>
      <c r="EA337">
        <v>0</v>
      </c>
      <c r="EB337">
        <f t="shared" si="339"/>
        <v>0</v>
      </c>
      <c r="EC337">
        <v>0</v>
      </c>
      <c r="ED337">
        <f t="shared" si="340"/>
        <v>0</v>
      </c>
      <c r="EE337">
        <v>0</v>
      </c>
      <c r="EF337">
        <f t="shared" si="341"/>
        <v>0</v>
      </c>
      <c r="EG337">
        <v>0</v>
      </c>
      <c r="EH337">
        <f t="shared" si="342"/>
        <v>0</v>
      </c>
      <c r="EI337">
        <v>0</v>
      </c>
      <c r="EJ337">
        <f t="shared" si="343"/>
        <v>0</v>
      </c>
      <c r="EK337">
        <v>0</v>
      </c>
      <c r="EL337">
        <f t="shared" si="344"/>
        <v>0</v>
      </c>
      <c r="EM337">
        <v>0</v>
      </c>
      <c r="EN337">
        <f t="shared" si="345"/>
        <v>0</v>
      </c>
      <c r="EO337">
        <v>0</v>
      </c>
      <c r="EP337">
        <f t="shared" si="346"/>
        <v>0</v>
      </c>
      <c r="EQ337">
        <v>0</v>
      </c>
      <c r="ER337">
        <f t="shared" si="347"/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 t="s">
        <v>721</v>
      </c>
      <c r="FH337" t="s">
        <v>722</v>
      </c>
    </row>
    <row r="338" spans="1:164" x14ac:dyDescent="0.45">
      <c r="A338">
        <v>337</v>
      </c>
      <c r="B338" t="s">
        <v>368</v>
      </c>
      <c r="C338" t="s">
        <v>416</v>
      </c>
      <c r="D338" t="s">
        <v>609</v>
      </c>
      <c r="E338" t="s">
        <v>720</v>
      </c>
      <c r="F338" s="2">
        <v>0</v>
      </c>
      <c r="G338">
        <f t="shared" si="352"/>
        <v>370.8</v>
      </c>
      <c r="H338">
        <v>1773</v>
      </c>
      <c r="I338">
        <v>573</v>
      </c>
      <c r="J338" s="2">
        <f t="shared" si="348"/>
        <v>0.32318104906937395</v>
      </c>
      <c r="K338">
        <f>5*10^-3</f>
        <v>5.0000000000000001E-3</v>
      </c>
      <c r="L338" t="s">
        <v>373</v>
      </c>
      <c r="M338">
        <v>0</v>
      </c>
      <c r="N338">
        <f t="shared" si="292"/>
        <v>0</v>
      </c>
      <c r="O338">
        <v>0</v>
      </c>
      <c r="P338">
        <f t="shared" si="293"/>
        <v>0</v>
      </c>
      <c r="Q338">
        <v>0.121</v>
      </c>
      <c r="R338">
        <f t="shared" si="294"/>
        <v>1.1409190518514539E-3</v>
      </c>
      <c r="S338">
        <v>0.40100000000000002</v>
      </c>
      <c r="T338">
        <f t="shared" si="295"/>
        <v>4.0395246045133362E-3</v>
      </c>
      <c r="U338">
        <v>0</v>
      </c>
      <c r="V338">
        <f t="shared" si="296"/>
        <v>0</v>
      </c>
      <c r="W338">
        <v>0</v>
      </c>
      <c r="X338">
        <f t="shared" si="297"/>
        <v>0</v>
      </c>
      <c r="Y338">
        <v>0</v>
      </c>
      <c r="Z338">
        <f t="shared" si="298"/>
        <v>0</v>
      </c>
      <c r="AA338">
        <v>0</v>
      </c>
      <c r="AB338">
        <f t="shared" si="299"/>
        <v>0</v>
      </c>
      <c r="AC338">
        <f t="shared" si="353"/>
        <v>89.337300000000013</v>
      </c>
      <c r="AD338">
        <f t="shared" si="300"/>
        <v>0.88533423385146481</v>
      </c>
      <c r="AE338">
        <v>0.10199999999999999</v>
      </c>
      <c r="AF338">
        <f t="shared" si="301"/>
        <v>4.7001951984569938E-3</v>
      </c>
      <c r="AG338">
        <v>1.9E-2</v>
      </c>
      <c r="AH338">
        <f t="shared" si="302"/>
        <v>3.3952450579495069E-4</v>
      </c>
      <c r="AI338">
        <v>6.9999999999999999E-4</v>
      </c>
      <c r="AJ338">
        <f t="shared" si="303"/>
        <v>1.2081253075283437E-5</v>
      </c>
      <c r="AK338">
        <v>0.23499999999999999</v>
      </c>
      <c r="AL338">
        <f t="shared" si="304"/>
        <v>4.6306763968865013E-3</v>
      </c>
      <c r="AM338">
        <v>8.8949999999999996</v>
      </c>
      <c r="AN338">
        <f t="shared" si="305"/>
        <v>9.4674694464491005E-2</v>
      </c>
      <c r="AO338">
        <v>0.88900000000000001</v>
      </c>
      <c r="AP338">
        <f t="shared" si="306"/>
        <v>5.1281506734655955E-3</v>
      </c>
      <c r="AQ338">
        <v>0</v>
      </c>
      <c r="AR338">
        <f t="shared" si="307"/>
        <v>0</v>
      </c>
      <c r="AS338">
        <v>0</v>
      </c>
      <c r="AT338">
        <f t="shared" si="308"/>
        <v>0</v>
      </c>
      <c r="AU338">
        <v>0</v>
      </c>
      <c r="AV338">
        <f t="shared" si="309"/>
        <v>0</v>
      </c>
      <c r="AW338">
        <v>0</v>
      </c>
      <c r="AX338">
        <f t="shared" si="310"/>
        <v>0</v>
      </c>
      <c r="AY338">
        <v>0</v>
      </c>
      <c r="AZ338">
        <f t="shared" si="311"/>
        <v>0</v>
      </c>
      <c r="BA338">
        <v>0</v>
      </c>
      <c r="BB338">
        <f t="shared" si="312"/>
        <v>0</v>
      </c>
      <c r="BC338">
        <v>0</v>
      </c>
      <c r="BD338">
        <f t="shared" si="313"/>
        <v>0</v>
      </c>
      <c r="BE338">
        <v>0</v>
      </c>
      <c r="BF338">
        <f t="shared" si="314"/>
        <v>0</v>
      </c>
      <c r="BG338">
        <v>0</v>
      </c>
      <c r="BH338">
        <f t="shared" si="315"/>
        <v>0</v>
      </c>
      <c r="BI338">
        <v>0</v>
      </c>
      <c r="BJ338">
        <f t="shared" si="316"/>
        <v>0</v>
      </c>
      <c r="BK338">
        <v>0</v>
      </c>
      <c r="BL338">
        <f t="shared" si="317"/>
        <v>0</v>
      </c>
      <c r="BM338">
        <v>0</v>
      </c>
      <c r="BN338">
        <f t="shared" si="318"/>
        <v>0</v>
      </c>
      <c r="BO338">
        <v>0</v>
      </c>
      <c r="BP338">
        <f t="shared" si="319"/>
        <v>0</v>
      </c>
      <c r="BQ338">
        <v>0</v>
      </c>
      <c r="BR338">
        <f t="shared" si="320"/>
        <v>0</v>
      </c>
      <c r="BS338">
        <v>0</v>
      </c>
      <c r="BT338">
        <f t="shared" si="321"/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f t="shared" si="327"/>
        <v>0</v>
      </c>
      <c r="DE338">
        <v>0</v>
      </c>
      <c r="DF338">
        <f t="shared" si="328"/>
        <v>0</v>
      </c>
      <c r="DG338">
        <v>0</v>
      </c>
      <c r="DH338">
        <f t="shared" si="329"/>
        <v>0</v>
      </c>
      <c r="DI338">
        <v>0</v>
      </c>
      <c r="DJ338">
        <f t="shared" si="330"/>
        <v>0</v>
      </c>
      <c r="DK338">
        <v>0</v>
      </c>
      <c r="DL338">
        <f t="shared" si="331"/>
        <v>0</v>
      </c>
      <c r="DM338">
        <v>0</v>
      </c>
      <c r="DN338">
        <f t="shared" si="332"/>
        <v>0</v>
      </c>
      <c r="DO338">
        <v>0</v>
      </c>
      <c r="DP338">
        <f t="shared" si="333"/>
        <v>0</v>
      </c>
      <c r="DQ338">
        <v>0</v>
      </c>
      <c r="DR338">
        <f t="shared" si="334"/>
        <v>0</v>
      </c>
      <c r="DS338">
        <v>0</v>
      </c>
      <c r="DT338">
        <f t="shared" si="335"/>
        <v>0</v>
      </c>
      <c r="DU338">
        <v>100</v>
      </c>
      <c r="DV338">
        <f t="shared" si="336"/>
        <v>1</v>
      </c>
      <c r="DW338">
        <v>0</v>
      </c>
      <c r="DX338">
        <f t="shared" si="337"/>
        <v>0</v>
      </c>
      <c r="DY338">
        <v>0</v>
      </c>
      <c r="DZ338">
        <f t="shared" si="338"/>
        <v>0</v>
      </c>
      <c r="EA338">
        <v>0</v>
      </c>
      <c r="EB338">
        <f t="shared" si="339"/>
        <v>0</v>
      </c>
      <c r="EC338">
        <v>0</v>
      </c>
      <c r="ED338">
        <f t="shared" si="340"/>
        <v>0</v>
      </c>
      <c r="EE338">
        <v>0</v>
      </c>
      <c r="EF338">
        <f t="shared" si="341"/>
        <v>0</v>
      </c>
      <c r="EG338">
        <v>0</v>
      </c>
      <c r="EH338">
        <f t="shared" si="342"/>
        <v>0</v>
      </c>
      <c r="EI338">
        <v>0</v>
      </c>
      <c r="EJ338">
        <f t="shared" si="343"/>
        <v>0</v>
      </c>
      <c r="EK338">
        <v>0</v>
      </c>
      <c r="EL338">
        <f t="shared" si="344"/>
        <v>0</v>
      </c>
      <c r="EM338">
        <v>0</v>
      </c>
      <c r="EN338">
        <f t="shared" si="345"/>
        <v>0</v>
      </c>
      <c r="EO338">
        <v>0</v>
      </c>
      <c r="EP338">
        <f t="shared" si="346"/>
        <v>0</v>
      </c>
      <c r="EQ338">
        <v>0</v>
      </c>
      <c r="ER338">
        <f t="shared" si="347"/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 t="s">
        <v>721</v>
      </c>
      <c r="FH338" t="s">
        <v>722</v>
      </c>
    </row>
    <row r="339" spans="1:164" x14ac:dyDescent="0.45">
      <c r="A339">
        <v>338</v>
      </c>
      <c r="B339" t="s">
        <v>368</v>
      </c>
      <c r="C339" t="s">
        <v>416</v>
      </c>
      <c r="D339" t="s">
        <v>609</v>
      </c>
      <c r="E339" t="s">
        <v>720</v>
      </c>
      <c r="F339" s="2">
        <v>3</v>
      </c>
      <c r="G339">
        <f t="shared" si="352"/>
        <v>370.8</v>
      </c>
      <c r="H339">
        <v>1773</v>
      </c>
      <c r="I339">
        <f>450+273</f>
        <v>723</v>
      </c>
      <c r="J339" s="2">
        <f t="shared" si="348"/>
        <v>0.40778341793570222</v>
      </c>
      <c r="K339">
        <f>5*10^-4</f>
        <v>5.0000000000000001E-4</v>
      </c>
      <c r="L339" t="s">
        <v>373</v>
      </c>
      <c r="M339">
        <v>0</v>
      </c>
      <c r="N339">
        <f t="shared" si="292"/>
        <v>0</v>
      </c>
      <c r="O339">
        <v>0</v>
      </c>
      <c r="P339">
        <f t="shared" si="293"/>
        <v>0</v>
      </c>
      <c r="Q339">
        <v>0.121</v>
      </c>
      <c r="R339">
        <f t="shared" si="294"/>
        <v>1.1409190518514539E-3</v>
      </c>
      <c r="S339">
        <v>0.40100000000000002</v>
      </c>
      <c r="T339">
        <f t="shared" si="295"/>
        <v>4.0395246045133362E-3</v>
      </c>
      <c r="U339">
        <v>0</v>
      </c>
      <c r="V339">
        <f t="shared" si="296"/>
        <v>0</v>
      </c>
      <c r="W339">
        <v>0</v>
      </c>
      <c r="X339">
        <f t="shared" si="297"/>
        <v>0</v>
      </c>
      <c r="Y339">
        <v>0</v>
      </c>
      <c r="Z339">
        <f t="shared" si="298"/>
        <v>0</v>
      </c>
      <c r="AA339">
        <v>0</v>
      </c>
      <c r="AB339">
        <f t="shared" si="299"/>
        <v>0</v>
      </c>
      <c r="AC339">
        <f t="shared" si="353"/>
        <v>89.337300000000013</v>
      </c>
      <c r="AD339">
        <f t="shared" si="300"/>
        <v>0.88533423385146481</v>
      </c>
      <c r="AE339">
        <v>0.10199999999999999</v>
      </c>
      <c r="AF339">
        <f t="shared" si="301"/>
        <v>4.7001951984569938E-3</v>
      </c>
      <c r="AG339">
        <v>1.9E-2</v>
      </c>
      <c r="AH339">
        <f t="shared" si="302"/>
        <v>3.3952450579495069E-4</v>
      </c>
      <c r="AI339">
        <v>6.9999999999999999E-4</v>
      </c>
      <c r="AJ339">
        <f t="shared" si="303"/>
        <v>1.2081253075283437E-5</v>
      </c>
      <c r="AK339">
        <v>0.23499999999999999</v>
      </c>
      <c r="AL339">
        <f t="shared" si="304"/>
        <v>4.6306763968865013E-3</v>
      </c>
      <c r="AM339">
        <v>8.8949999999999996</v>
      </c>
      <c r="AN339">
        <f t="shared" si="305"/>
        <v>9.4674694464491005E-2</v>
      </c>
      <c r="AO339">
        <v>0.88900000000000001</v>
      </c>
      <c r="AP339">
        <f t="shared" si="306"/>
        <v>5.1281506734655955E-3</v>
      </c>
      <c r="AQ339">
        <v>0</v>
      </c>
      <c r="AR339">
        <f t="shared" si="307"/>
        <v>0</v>
      </c>
      <c r="AS339">
        <v>0</v>
      </c>
      <c r="AT339">
        <f t="shared" si="308"/>
        <v>0</v>
      </c>
      <c r="AU339">
        <v>0</v>
      </c>
      <c r="AV339">
        <f t="shared" si="309"/>
        <v>0</v>
      </c>
      <c r="AW339">
        <v>0</v>
      </c>
      <c r="AX339">
        <f t="shared" si="310"/>
        <v>0</v>
      </c>
      <c r="AY339">
        <v>0</v>
      </c>
      <c r="AZ339">
        <f t="shared" si="311"/>
        <v>0</v>
      </c>
      <c r="BA339">
        <v>0</v>
      </c>
      <c r="BB339">
        <f t="shared" si="312"/>
        <v>0</v>
      </c>
      <c r="BC339">
        <v>0</v>
      </c>
      <c r="BD339">
        <f t="shared" si="313"/>
        <v>0</v>
      </c>
      <c r="BE339">
        <v>0</v>
      </c>
      <c r="BF339">
        <f t="shared" si="314"/>
        <v>0</v>
      </c>
      <c r="BG339">
        <v>0</v>
      </c>
      <c r="BH339">
        <f t="shared" si="315"/>
        <v>0</v>
      </c>
      <c r="BI339">
        <v>0</v>
      </c>
      <c r="BJ339">
        <f t="shared" si="316"/>
        <v>0</v>
      </c>
      <c r="BK339">
        <v>0</v>
      </c>
      <c r="BL339">
        <f t="shared" si="317"/>
        <v>0</v>
      </c>
      <c r="BM339">
        <v>0</v>
      </c>
      <c r="BN339">
        <f t="shared" si="318"/>
        <v>0</v>
      </c>
      <c r="BO339">
        <v>0</v>
      </c>
      <c r="BP339">
        <f t="shared" si="319"/>
        <v>0</v>
      </c>
      <c r="BQ339">
        <v>0</v>
      </c>
      <c r="BR339">
        <f t="shared" si="320"/>
        <v>0</v>
      </c>
      <c r="BS339">
        <v>0</v>
      </c>
      <c r="BT339">
        <f t="shared" si="321"/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f t="shared" si="327"/>
        <v>0</v>
      </c>
      <c r="DE339">
        <v>0</v>
      </c>
      <c r="DF339">
        <f t="shared" si="328"/>
        <v>0</v>
      </c>
      <c r="DG339">
        <v>0</v>
      </c>
      <c r="DH339">
        <f t="shared" si="329"/>
        <v>0</v>
      </c>
      <c r="DI339">
        <v>0</v>
      </c>
      <c r="DJ339">
        <f t="shared" si="330"/>
        <v>0</v>
      </c>
      <c r="DK339">
        <v>0</v>
      </c>
      <c r="DL339">
        <f t="shared" si="331"/>
        <v>0</v>
      </c>
      <c r="DM339">
        <v>0</v>
      </c>
      <c r="DN339">
        <f t="shared" si="332"/>
        <v>0</v>
      </c>
      <c r="DO339">
        <v>0</v>
      </c>
      <c r="DP339">
        <f t="shared" si="333"/>
        <v>0</v>
      </c>
      <c r="DQ339">
        <v>0</v>
      </c>
      <c r="DR339">
        <f t="shared" si="334"/>
        <v>0</v>
      </c>
      <c r="DS339">
        <v>0</v>
      </c>
      <c r="DT339">
        <f t="shared" si="335"/>
        <v>0</v>
      </c>
      <c r="DU339">
        <v>100</v>
      </c>
      <c r="DV339">
        <f t="shared" si="336"/>
        <v>1</v>
      </c>
      <c r="DW339">
        <v>0</v>
      </c>
      <c r="DX339">
        <f t="shared" si="337"/>
        <v>0</v>
      </c>
      <c r="DY339">
        <v>0</v>
      </c>
      <c r="DZ339">
        <f t="shared" si="338"/>
        <v>0</v>
      </c>
      <c r="EA339">
        <v>0</v>
      </c>
      <c r="EB339">
        <f t="shared" si="339"/>
        <v>0</v>
      </c>
      <c r="EC339">
        <v>0</v>
      </c>
      <c r="ED339">
        <f t="shared" si="340"/>
        <v>0</v>
      </c>
      <c r="EE339">
        <v>0</v>
      </c>
      <c r="EF339">
        <f t="shared" si="341"/>
        <v>0</v>
      </c>
      <c r="EG339">
        <v>0</v>
      </c>
      <c r="EH339">
        <f t="shared" si="342"/>
        <v>0</v>
      </c>
      <c r="EI339">
        <v>0</v>
      </c>
      <c r="EJ339">
        <f t="shared" si="343"/>
        <v>0</v>
      </c>
      <c r="EK339">
        <v>0</v>
      </c>
      <c r="EL339">
        <f t="shared" si="344"/>
        <v>0</v>
      </c>
      <c r="EM339">
        <v>0</v>
      </c>
      <c r="EN339">
        <f t="shared" si="345"/>
        <v>0</v>
      </c>
      <c r="EO339">
        <v>0</v>
      </c>
      <c r="EP339">
        <f t="shared" si="346"/>
        <v>0</v>
      </c>
      <c r="EQ339">
        <v>0</v>
      </c>
      <c r="ER339">
        <f t="shared" si="347"/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 t="s">
        <v>721</v>
      </c>
      <c r="FH339" t="s">
        <v>722</v>
      </c>
    </row>
    <row r="340" spans="1:164" x14ac:dyDescent="0.45">
      <c r="A340">
        <v>339</v>
      </c>
      <c r="B340" t="s">
        <v>368</v>
      </c>
      <c r="C340" t="s">
        <v>416</v>
      </c>
      <c r="D340" t="s">
        <v>609</v>
      </c>
      <c r="E340" t="s">
        <v>720</v>
      </c>
      <c r="F340" s="2">
        <v>3</v>
      </c>
      <c r="G340">
        <f t="shared" si="352"/>
        <v>370.8</v>
      </c>
      <c r="H340">
        <v>1773</v>
      </c>
      <c r="I340">
        <f>450+273</f>
        <v>723</v>
      </c>
      <c r="J340" s="2">
        <f t="shared" si="348"/>
        <v>0.40778341793570222</v>
      </c>
      <c r="K340">
        <f>5*10^-3</f>
        <v>5.0000000000000001E-3</v>
      </c>
      <c r="L340" t="s">
        <v>373</v>
      </c>
      <c r="M340">
        <v>0</v>
      </c>
      <c r="N340">
        <f t="shared" si="292"/>
        <v>0</v>
      </c>
      <c r="O340">
        <v>0</v>
      </c>
      <c r="P340">
        <f t="shared" si="293"/>
        <v>0</v>
      </c>
      <c r="Q340">
        <v>0.121</v>
      </c>
      <c r="R340">
        <f t="shared" si="294"/>
        <v>1.1409190518514539E-3</v>
      </c>
      <c r="S340">
        <v>0.40100000000000002</v>
      </c>
      <c r="T340">
        <f t="shared" si="295"/>
        <v>4.0395246045133362E-3</v>
      </c>
      <c r="U340">
        <v>0</v>
      </c>
      <c r="V340">
        <f t="shared" si="296"/>
        <v>0</v>
      </c>
      <c r="W340">
        <v>0</v>
      </c>
      <c r="X340">
        <f t="shared" si="297"/>
        <v>0</v>
      </c>
      <c r="Y340">
        <v>0</v>
      </c>
      <c r="Z340">
        <f t="shared" si="298"/>
        <v>0</v>
      </c>
      <c r="AA340">
        <v>0</v>
      </c>
      <c r="AB340">
        <f t="shared" si="299"/>
        <v>0</v>
      </c>
      <c r="AC340">
        <f t="shared" si="353"/>
        <v>89.337300000000013</v>
      </c>
      <c r="AD340">
        <f t="shared" si="300"/>
        <v>0.88533423385146481</v>
      </c>
      <c r="AE340">
        <v>0.10199999999999999</v>
      </c>
      <c r="AF340">
        <f t="shared" si="301"/>
        <v>4.7001951984569938E-3</v>
      </c>
      <c r="AG340">
        <v>1.9E-2</v>
      </c>
      <c r="AH340">
        <f t="shared" si="302"/>
        <v>3.3952450579495069E-4</v>
      </c>
      <c r="AI340">
        <v>6.9999999999999999E-4</v>
      </c>
      <c r="AJ340">
        <f t="shared" si="303"/>
        <v>1.2081253075283437E-5</v>
      </c>
      <c r="AK340">
        <v>0.23499999999999999</v>
      </c>
      <c r="AL340">
        <f t="shared" si="304"/>
        <v>4.6306763968865013E-3</v>
      </c>
      <c r="AM340">
        <v>8.8949999999999996</v>
      </c>
      <c r="AN340">
        <f t="shared" si="305"/>
        <v>9.4674694464491005E-2</v>
      </c>
      <c r="AO340">
        <v>0.88900000000000001</v>
      </c>
      <c r="AP340">
        <f t="shared" si="306"/>
        <v>5.1281506734655955E-3</v>
      </c>
      <c r="AQ340">
        <v>0</v>
      </c>
      <c r="AR340">
        <f t="shared" si="307"/>
        <v>0</v>
      </c>
      <c r="AS340">
        <v>0</v>
      </c>
      <c r="AT340">
        <f t="shared" si="308"/>
        <v>0</v>
      </c>
      <c r="AU340">
        <v>0</v>
      </c>
      <c r="AV340">
        <f t="shared" si="309"/>
        <v>0</v>
      </c>
      <c r="AW340">
        <v>0</v>
      </c>
      <c r="AX340">
        <f t="shared" si="310"/>
        <v>0</v>
      </c>
      <c r="AY340">
        <v>0</v>
      </c>
      <c r="AZ340">
        <f t="shared" si="311"/>
        <v>0</v>
      </c>
      <c r="BA340">
        <v>0</v>
      </c>
      <c r="BB340">
        <f t="shared" si="312"/>
        <v>0</v>
      </c>
      <c r="BC340">
        <v>0</v>
      </c>
      <c r="BD340">
        <f t="shared" si="313"/>
        <v>0</v>
      </c>
      <c r="BE340">
        <v>0</v>
      </c>
      <c r="BF340">
        <f t="shared" si="314"/>
        <v>0</v>
      </c>
      <c r="BG340">
        <v>0</v>
      </c>
      <c r="BH340">
        <f t="shared" si="315"/>
        <v>0</v>
      </c>
      <c r="BI340">
        <v>0</v>
      </c>
      <c r="BJ340">
        <f t="shared" si="316"/>
        <v>0</v>
      </c>
      <c r="BK340">
        <v>0</v>
      </c>
      <c r="BL340">
        <f t="shared" si="317"/>
        <v>0</v>
      </c>
      <c r="BM340">
        <v>0</v>
      </c>
      <c r="BN340">
        <f t="shared" si="318"/>
        <v>0</v>
      </c>
      <c r="BO340">
        <v>0</v>
      </c>
      <c r="BP340">
        <f t="shared" si="319"/>
        <v>0</v>
      </c>
      <c r="BQ340">
        <v>0</v>
      </c>
      <c r="BR340">
        <f t="shared" si="320"/>
        <v>0</v>
      </c>
      <c r="BS340">
        <v>0</v>
      </c>
      <c r="BT340">
        <f t="shared" si="321"/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f t="shared" si="327"/>
        <v>0</v>
      </c>
      <c r="DE340">
        <v>0</v>
      </c>
      <c r="DF340">
        <f t="shared" si="328"/>
        <v>0</v>
      </c>
      <c r="DG340">
        <v>0</v>
      </c>
      <c r="DH340">
        <f t="shared" si="329"/>
        <v>0</v>
      </c>
      <c r="DI340">
        <v>0</v>
      </c>
      <c r="DJ340">
        <f t="shared" si="330"/>
        <v>0</v>
      </c>
      <c r="DK340">
        <v>0</v>
      </c>
      <c r="DL340">
        <f t="shared" si="331"/>
        <v>0</v>
      </c>
      <c r="DM340">
        <v>0</v>
      </c>
      <c r="DN340">
        <f t="shared" si="332"/>
        <v>0</v>
      </c>
      <c r="DO340">
        <v>0</v>
      </c>
      <c r="DP340">
        <f t="shared" si="333"/>
        <v>0</v>
      </c>
      <c r="DQ340">
        <v>0</v>
      </c>
      <c r="DR340">
        <f t="shared" si="334"/>
        <v>0</v>
      </c>
      <c r="DS340">
        <v>0</v>
      </c>
      <c r="DT340">
        <f t="shared" si="335"/>
        <v>0</v>
      </c>
      <c r="DU340">
        <v>100</v>
      </c>
      <c r="DV340">
        <f t="shared" si="336"/>
        <v>1</v>
      </c>
      <c r="DW340">
        <v>0</v>
      </c>
      <c r="DX340">
        <f t="shared" si="337"/>
        <v>0</v>
      </c>
      <c r="DY340">
        <v>0</v>
      </c>
      <c r="DZ340">
        <f t="shared" si="338"/>
        <v>0</v>
      </c>
      <c r="EA340">
        <v>0</v>
      </c>
      <c r="EB340">
        <f t="shared" si="339"/>
        <v>0</v>
      </c>
      <c r="EC340">
        <v>0</v>
      </c>
      <c r="ED340">
        <f t="shared" si="340"/>
        <v>0</v>
      </c>
      <c r="EE340">
        <v>0</v>
      </c>
      <c r="EF340">
        <f t="shared" si="341"/>
        <v>0</v>
      </c>
      <c r="EG340">
        <v>0</v>
      </c>
      <c r="EH340">
        <f t="shared" si="342"/>
        <v>0</v>
      </c>
      <c r="EI340">
        <v>0</v>
      </c>
      <c r="EJ340">
        <f t="shared" si="343"/>
        <v>0</v>
      </c>
      <c r="EK340">
        <v>0</v>
      </c>
      <c r="EL340">
        <f t="shared" si="344"/>
        <v>0</v>
      </c>
      <c r="EM340">
        <v>0</v>
      </c>
      <c r="EN340">
        <f t="shared" si="345"/>
        <v>0</v>
      </c>
      <c r="EO340">
        <v>0</v>
      </c>
      <c r="EP340">
        <f t="shared" si="346"/>
        <v>0</v>
      </c>
      <c r="EQ340">
        <v>0</v>
      </c>
      <c r="ER340">
        <f t="shared" si="347"/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 t="s">
        <v>721</v>
      </c>
      <c r="FH340" t="s">
        <v>722</v>
      </c>
    </row>
    <row r="341" spans="1:164" x14ac:dyDescent="0.45">
      <c r="A341">
        <v>340</v>
      </c>
      <c r="B341" t="s">
        <v>368</v>
      </c>
      <c r="C341" t="s">
        <v>416</v>
      </c>
      <c r="D341" t="s">
        <v>609</v>
      </c>
      <c r="E341" t="s">
        <v>720</v>
      </c>
      <c r="F341" s="2">
        <v>3</v>
      </c>
      <c r="G341">
        <f t="shared" si="352"/>
        <v>370.8</v>
      </c>
      <c r="H341">
        <v>1773</v>
      </c>
      <c r="I341">
        <f>550+273</f>
        <v>823</v>
      </c>
      <c r="J341" s="2">
        <f t="shared" si="348"/>
        <v>0.46418499717992101</v>
      </c>
      <c r="K341">
        <f>5*10^-4</f>
        <v>5.0000000000000001E-4</v>
      </c>
      <c r="L341" t="s">
        <v>373</v>
      </c>
      <c r="M341">
        <v>0</v>
      </c>
      <c r="N341">
        <f t="shared" si="292"/>
        <v>0</v>
      </c>
      <c r="O341">
        <v>0</v>
      </c>
      <c r="P341">
        <f t="shared" si="293"/>
        <v>0</v>
      </c>
      <c r="Q341">
        <v>0.121</v>
      </c>
      <c r="R341">
        <f t="shared" si="294"/>
        <v>1.1409190518514539E-3</v>
      </c>
      <c r="S341">
        <v>0.40100000000000002</v>
      </c>
      <c r="T341">
        <f t="shared" si="295"/>
        <v>4.0395246045133362E-3</v>
      </c>
      <c r="U341">
        <v>0</v>
      </c>
      <c r="V341">
        <f t="shared" si="296"/>
        <v>0</v>
      </c>
      <c r="W341">
        <v>0</v>
      </c>
      <c r="X341">
        <f t="shared" si="297"/>
        <v>0</v>
      </c>
      <c r="Y341">
        <v>0</v>
      </c>
      <c r="Z341">
        <f t="shared" si="298"/>
        <v>0</v>
      </c>
      <c r="AA341">
        <v>0</v>
      </c>
      <c r="AB341">
        <f t="shared" si="299"/>
        <v>0</v>
      </c>
      <c r="AC341">
        <f t="shared" si="353"/>
        <v>89.337300000000013</v>
      </c>
      <c r="AD341">
        <f t="shared" si="300"/>
        <v>0.88533423385146481</v>
      </c>
      <c r="AE341">
        <v>0.10199999999999999</v>
      </c>
      <c r="AF341">
        <f t="shared" si="301"/>
        <v>4.7001951984569938E-3</v>
      </c>
      <c r="AG341">
        <v>1.9E-2</v>
      </c>
      <c r="AH341">
        <f t="shared" si="302"/>
        <v>3.3952450579495069E-4</v>
      </c>
      <c r="AI341">
        <v>6.9999999999999999E-4</v>
      </c>
      <c r="AJ341">
        <f t="shared" si="303"/>
        <v>1.2081253075283437E-5</v>
      </c>
      <c r="AK341">
        <v>0.23499999999999999</v>
      </c>
      <c r="AL341">
        <f t="shared" si="304"/>
        <v>4.6306763968865013E-3</v>
      </c>
      <c r="AM341">
        <v>8.8949999999999996</v>
      </c>
      <c r="AN341">
        <f t="shared" si="305"/>
        <v>9.4674694464491005E-2</v>
      </c>
      <c r="AO341">
        <v>0.88900000000000001</v>
      </c>
      <c r="AP341">
        <f t="shared" si="306"/>
        <v>5.1281506734655955E-3</v>
      </c>
      <c r="AQ341">
        <v>0</v>
      </c>
      <c r="AR341">
        <f t="shared" si="307"/>
        <v>0</v>
      </c>
      <c r="AS341">
        <v>0</v>
      </c>
      <c r="AT341">
        <f t="shared" si="308"/>
        <v>0</v>
      </c>
      <c r="AU341">
        <v>0</v>
      </c>
      <c r="AV341">
        <f t="shared" si="309"/>
        <v>0</v>
      </c>
      <c r="AW341">
        <v>0</v>
      </c>
      <c r="AX341">
        <f t="shared" si="310"/>
        <v>0</v>
      </c>
      <c r="AY341">
        <v>0</v>
      </c>
      <c r="AZ341">
        <f t="shared" si="311"/>
        <v>0</v>
      </c>
      <c r="BA341">
        <v>0</v>
      </c>
      <c r="BB341">
        <f t="shared" si="312"/>
        <v>0</v>
      </c>
      <c r="BC341">
        <v>0</v>
      </c>
      <c r="BD341">
        <f t="shared" si="313"/>
        <v>0</v>
      </c>
      <c r="BE341">
        <v>0</v>
      </c>
      <c r="BF341">
        <f t="shared" si="314"/>
        <v>0</v>
      </c>
      <c r="BG341">
        <v>0</v>
      </c>
      <c r="BH341">
        <f t="shared" si="315"/>
        <v>0</v>
      </c>
      <c r="BI341">
        <v>0</v>
      </c>
      <c r="BJ341">
        <f t="shared" si="316"/>
        <v>0</v>
      </c>
      <c r="BK341">
        <v>0</v>
      </c>
      <c r="BL341">
        <f t="shared" si="317"/>
        <v>0</v>
      </c>
      <c r="BM341">
        <v>0</v>
      </c>
      <c r="BN341">
        <f t="shared" si="318"/>
        <v>0</v>
      </c>
      <c r="BO341">
        <v>0</v>
      </c>
      <c r="BP341">
        <f t="shared" si="319"/>
        <v>0</v>
      </c>
      <c r="BQ341">
        <v>0</v>
      </c>
      <c r="BR341">
        <f t="shared" si="320"/>
        <v>0</v>
      </c>
      <c r="BS341">
        <v>0</v>
      </c>
      <c r="BT341">
        <f t="shared" si="321"/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f t="shared" si="327"/>
        <v>0</v>
      </c>
      <c r="DE341">
        <v>0</v>
      </c>
      <c r="DF341">
        <f t="shared" si="328"/>
        <v>0</v>
      </c>
      <c r="DG341">
        <v>0</v>
      </c>
      <c r="DH341">
        <f t="shared" si="329"/>
        <v>0</v>
      </c>
      <c r="DI341">
        <v>0</v>
      </c>
      <c r="DJ341">
        <f t="shared" si="330"/>
        <v>0</v>
      </c>
      <c r="DK341">
        <v>0</v>
      </c>
      <c r="DL341">
        <f t="shared" si="331"/>
        <v>0</v>
      </c>
      <c r="DM341">
        <v>0</v>
      </c>
      <c r="DN341">
        <f t="shared" si="332"/>
        <v>0</v>
      </c>
      <c r="DO341">
        <v>0</v>
      </c>
      <c r="DP341">
        <f t="shared" si="333"/>
        <v>0</v>
      </c>
      <c r="DQ341">
        <v>0</v>
      </c>
      <c r="DR341">
        <f t="shared" si="334"/>
        <v>0</v>
      </c>
      <c r="DS341">
        <v>0</v>
      </c>
      <c r="DT341">
        <f t="shared" si="335"/>
        <v>0</v>
      </c>
      <c r="DU341">
        <v>100</v>
      </c>
      <c r="DV341">
        <f t="shared" si="336"/>
        <v>1</v>
      </c>
      <c r="DW341">
        <v>0</v>
      </c>
      <c r="DX341">
        <f t="shared" si="337"/>
        <v>0</v>
      </c>
      <c r="DY341">
        <v>0</v>
      </c>
      <c r="DZ341">
        <f t="shared" si="338"/>
        <v>0</v>
      </c>
      <c r="EA341">
        <v>0</v>
      </c>
      <c r="EB341">
        <f t="shared" si="339"/>
        <v>0</v>
      </c>
      <c r="EC341">
        <v>0</v>
      </c>
      <c r="ED341">
        <f t="shared" si="340"/>
        <v>0</v>
      </c>
      <c r="EE341">
        <v>0</v>
      </c>
      <c r="EF341">
        <f t="shared" si="341"/>
        <v>0</v>
      </c>
      <c r="EG341">
        <v>0</v>
      </c>
      <c r="EH341">
        <f t="shared" si="342"/>
        <v>0</v>
      </c>
      <c r="EI341">
        <v>0</v>
      </c>
      <c r="EJ341">
        <f t="shared" si="343"/>
        <v>0</v>
      </c>
      <c r="EK341">
        <v>0</v>
      </c>
      <c r="EL341">
        <f t="shared" si="344"/>
        <v>0</v>
      </c>
      <c r="EM341">
        <v>0</v>
      </c>
      <c r="EN341">
        <f t="shared" si="345"/>
        <v>0</v>
      </c>
      <c r="EO341">
        <v>0</v>
      </c>
      <c r="EP341">
        <f t="shared" si="346"/>
        <v>0</v>
      </c>
      <c r="EQ341">
        <v>0</v>
      </c>
      <c r="ER341">
        <f t="shared" si="347"/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 t="s">
        <v>721</v>
      </c>
      <c r="FH341" t="s">
        <v>722</v>
      </c>
    </row>
    <row r="342" spans="1:164" x14ac:dyDescent="0.45">
      <c r="A342">
        <v>341</v>
      </c>
      <c r="B342" t="s">
        <v>368</v>
      </c>
      <c r="C342" t="s">
        <v>416</v>
      </c>
      <c r="D342" t="s">
        <v>609</v>
      </c>
      <c r="E342" t="s">
        <v>720</v>
      </c>
      <c r="F342" s="2">
        <v>3</v>
      </c>
      <c r="G342">
        <f t="shared" si="352"/>
        <v>370.8</v>
      </c>
      <c r="H342">
        <v>1773</v>
      </c>
      <c r="I342">
        <f>550+273</f>
        <v>823</v>
      </c>
      <c r="J342" s="2">
        <f t="shared" si="348"/>
        <v>0.46418499717992101</v>
      </c>
      <c r="K342">
        <f>5*10^-3</f>
        <v>5.0000000000000001E-3</v>
      </c>
      <c r="L342" t="s">
        <v>373</v>
      </c>
      <c r="M342">
        <v>0</v>
      </c>
      <c r="N342">
        <f t="shared" si="292"/>
        <v>0</v>
      </c>
      <c r="O342">
        <v>0</v>
      </c>
      <c r="P342">
        <f t="shared" si="293"/>
        <v>0</v>
      </c>
      <c r="Q342">
        <v>0.121</v>
      </c>
      <c r="R342">
        <f t="shared" si="294"/>
        <v>1.1409190518514539E-3</v>
      </c>
      <c r="S342">
        <v>0.40100000000000002</v>
      </c>
      <c r="T342">
        <f t="shared" si="295"/>
        <v>4.0395246045133362E-3</v>
      </c>
      <c r="U342">
        <v>0</v>
      </c>
      <c r="V342">
        <f t="shared" si="296"/>
        <v>0</v>
      </c>
      <c r="W342">
        <v>0</v>
      </c>
      <c r="X342">
        <f t="shared" si="297"/>
        <v>0</v>
      </c>
      <c r="Y342">
        <v>0</v>
      </c>
      <c r="Z342">
        <f t="shared" si="298"/>
        <v>0</v>
      </c>
      <c r="AA342">
        <v>0</v>
      </c>
      <c r="AB342">
        <f t="shared" si="299"/>
        <v>0</v>
      </c>
      <c r="AC342">
        <f t="shared" si="353"/>
        <v>89.337300000000013</v>
      </c>
      <c r="AD342">
        <f t="shared" si="300"/>
        <v>0.88533423385146481</v>
      </c>
      <c r="AE342">
        <v>0.10199999999999999</v>
      </c>
      <c r="AF342">
        <f t="shared" si="301"/>
        <v>4.7001951984569938E-3</v>
      </c>
      <c r="AG342">
        <v>1.9E-2</v>
      </c>
      <c r="AH342">
        <f t="shared" si="302"/>
        <v>3.3952450579495069E-4</v>
      </c>
      <c r="AI342">
        <v>6.9999999999999999E-4</v>
      </c>
      <c r="AJ342">
        <f t="shared" si="303"/>
        <v>1.2081253075283437E-5</v>
      </c>
      <c r="AK342">
        <v>0.23499999999999999</v>
      </c>
      <c r="AL342">
        <f t="shared" si="304"/>
        <v>4.6306763968865013E-3</v>
      </c>
      <c r="AM342">
        <v>8.8949999999999996</v>
      </c>
      <c r="AN342">
        <f t="shared" si="305"/>
        <v>9.4674694464491005E-2</v>
      </c>
      <c r="AO342">
        <v>0.88900000000000001</v>
      </c>
      <c r="AP342">
        <f t="shared" si="306"/>
        <v>5.1281506734655955E-3</v>
      </c>
      <c r="AQ342">
        <v>0</v>
      </c>
      <c r="AR342">
        <f t="shared" si="307"/>
        <v>0</v>
      </c>
      <c r="AS342">
        <v>0</v>
      </c>
      <c r="AT342">
        <f t="shared" si="308"/>
        <v>0</v>
      </c>
      <c r="AU342">
        <v>0</v>
      </c>
      <c r="AV342">
        <f t="shared" si="309"/>
        <v>0</v>
      </c>
      <c r="AW342">
        <v>0</v>
      </c>
      <c r="AX342">
        <f t="shared" si="310"/>
        <v>0</v>
      </c>
      <c r="AY342">
        <v>0</v>
      </c>
      <c r="AZ342">
        <f t="shared" si="311"/>
        <v>0</v>
      </c>
      <c r="BA342">
        <v>0</v>
      </c>
      <c r="BB342">
        <f t="shared" si="312"/>
        <v>0</v>
      </c>
      <c r="BC342">
        <v>0</v>
      </c>
      <c r="BD342">
        <f t="shared" si="313"/>
        <v>0</v>
      </c>
      <c r="BE342">
        <v>0</v>
      </c>
      <c r="BF342">
        <f t="shared" si="314"/>
        <v>0</v>
      </c>
      <c r="BG342">
        <v>0</v>
      </c>
      <c r="BH342">
        <f t="shared" si="315"/>
        <v>0</v>
      </c>
      <c r="BI342">
        <v>0</v>
      </c>
      <c r="BJ342">
        <f t="shared" si="316"/>
        <v>0</v>
      </c>
      <c r="BK342">
        <v>0</v>
      </c>
      <c r="BL342">
        <f t="shared" si="317"/>
        <v>0</v>
      </c>
      <c r="BM342">
        <v>0</v>
      </c>
      <c r="BN342">
        <f t="shared" si="318"/>
        <v>0</v>
      </c>
      <c r="BO342">
        <v>0</v>
      </c>
      <c r="BP342">
        <f t="shared" si="319"/>
        <v>0</v>
      </c>
      <c r="BQ342">
        <v>0</v>
      </c>
      <c r="BR342">
        <f t="shared" si="320"/>
        <v>0</v>
      </c>
      <c r="BS342">
        <v>0</v>
      </c>
      <c r="BT342">
        <f t="shared" si="321"/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f t="shared" si="327"/>
        <v>0</v>
      </c>
      <c r="DE342">
        <v>0</v>
      </c>
      <c r="DF342">
        <f t="shared" si="328"/>
        <v>0</v>
      </c>
      <c r="DG342">
        <v>0</v>
      </c>
      <c r="DH342">
        <f t="shared" si="329"/>
        <v>0</v>
      </c>
      <c r="DI342">
        <v>0</v>
      </c>
      <c r="DJ342">
        <f t="shared" si="330"/>
        <v>0</v>
      </c>
      <c r="DK342">
        <v>0</v>
      </c>
      <c r="DL342">
        <f t="shared" si="331"/>
        <v>0</v>
      </c>
      <c r="DM342">
        <v>0</v>
      </c>
      <c r="DN342">
        <f t="shared" si="332"/>
        <v>0</v>
      </c>
      <c r="DO342">
        <v>0</v>
      </c>
      <c r="DP342">
        <f t="shared" si="333"/>
        <v>0</v>
      </c>
      <c r="DQ342">
        <v>0</v>
      </c>
      <c r="DR342">
        <f t="shared" si="334"/>
        <v>0</v>
      </c>
      <c r="DS342">
        <v>0</v>
      </c>
      <c r="DT342">
        <f t="shared" si="335"/>
        <v>0</v>
      </c>
      <c r="DU342">
        <v>100</v>
      </c>
      <c r="DV342">
        <f t="shared" si="336"/>
        <v>1</v>
      </c>
      <c r="DW342">
        <v>0</v>
      </c>
      <c r="DX342">
        <f t="shared" si="337"/>
        <v>0</v>
      </c>
      <c r="DY342">
        <v>0</v>
      </c>
      <c r="DZ342">
        <f t="shared" si="338"/>
        <v>0</v>
      </c>
      <c r="EA342">
        <v>0</v>
      </c>
      <c r="EB342">
        <f t="shared" si="339"/>
        <v>0</v>
      </c>
      <c r="EC342">
        <v>0</v>
      </c>
      <c r="ED342">
        <f t="shared" si="340"/>
        <v>0</v>
      </c>
      <c r="EE342">
        <v>0</v>
      </c>
      <c r="EF342">
        <f t="shared" si="341"/>
        <v>0</v>
      </c>
      <c r="EG342">
        <v>0</v>
      </c>
      <c r="EH342">
        <f t="shared" si="342"/>
        <v>0</v>
      </c>
      <c r="EI342">
        <v>0</v>
      </c>
      <c r="EJ342">
        <f t="shared" si="343"/>
        <v>0</v>
      </c>
      <c r="EK342">
        <v>0</v>
      </c>
      <c r="EL342">
        <f t="shared" si="344"/>
        <v>0</v>
      </c>
      <c r="EM342">
        <v>0</v>
      </c>
      <c r="EN342">
        <f t="shared" si="345"/>
        <v>0</v>
      </c>
      <c r="EO342">
        <v>0</v>
      </c>
      <c r="EP342">
        <f t="shared" si="346"/>
        <v>0</v>
      </c>
      <c r="EQ342">
        <v>0</v>
      </c>
      <c r="ER342">
        <f t="shared" si="347"/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 t="s">
        <v>721</v>
      </c>
      <c r="FH342" t="s">
        <v>722</v>
      </c>
    </row>
    <row r="343" spans="1:164" x14ac:dyDescent="0.45">
      <c r="A343">
        <v>342</v>
      </c>
      <c r="B343" t="s">
        <v>368</v>
      </c>
      <c r="C343" t="s">
        <v>34</v>
      </c>
      <c r="D343" t="s">
        <v>723</v>
      </c>
      <c r="E343" t="s">
        <v>668</v>
      </c>
      <c r="F343" s="2">
        <v>1</v>
      </c>
      <c r="G343">
        <f>29.76+273</f>
        <v>302.76</v>
      </c>
      <c r="H343">
        <v>1773</v>
      </c>
      <c r="I343">
        <v>308.14999999999998</v>
      </c>
      <c r="J343" s="2">
        <f t="shared" si="348"/>
        <v>0.17380146644106034</v>
      </c>
      <c r="K343">
        <f>0.003/(1.62*2)/60</f>
        <v>1.5432098765432099E-5</v>
      </c>
      <c r="L343" t="s">
        <v>373</v>
      </c>
      <c r="M343">
        <v>0</v>
      </c>
      <c r="N343">
        <f t="shared" si="292"/>
        <v>0</v>
      </c>
      <c r="O343">
        <v>0</v>
      </c>
      <c r="P343">
        <f t="shared" si="293"/>
        <v>0</v>
      </c>
      <c r="Q343">
        <v>2.9</v>
      </c>
      <c r="R343">
        <f t="shared" si="294"/>
        <v>2.7322137268208993E-2</v>
      </c>
      <c r="S343">
        <v>0.6</v>
      </c>
      <c r="T343">
        <f t="shared" si="295"/>
        <v>6.0392685856704847E-3</v>
      </c>
      <c r="U343">
        <v>0</v>
      </c>
      <c r="V343">
        <f t="shared" si="296"/>
        <v>0</v>
      </c>
      <c r="W343">
        <v>0</v>
      </c>
      <c r="X343">
        <f t="shared" si="297"/>
        <v>0</v>
      </c>
      <c r="Y343">
        <v>0</v>
      </c>
      <c r="Z343">
        <f t="shared" si="298"/>
        <v>0</v>
      </c>
      <c r="AA343">
        <v>0</v>
      </c>
      <c r="AB343">
        <f t="shared" si="299"/>
        <v>0</v>
      </c>
      <c r="AC343">
        <f>100-AE343-Q343-S343-AG343-AI343-AK343-AM343-AO343-BA343</f>
        <v>94.548999999999992</v>
      </c>
      <c r="AD343">
        <f t="shared" si="300"/>
        <v>0.93622144271105501</v>
      </c>
      <c r="AE343">
        <v>0.34</v>
      </c>
      <c r="AF343">
        <f t="shared" si="301"/>
        <v>1.5654595444109375E-2</v>
      </c>
      <c r="AG343">
        <v>4.0000000000000001E-3</v>
      </c>
      <c r="AH343">
        <f t="shared" si="302"/>
        <v>7.1420802402231225E-5</v>
      </c>
      <c r="AI343">
        <v>2E-3</v>
      </c>
      <c r="AJ343">
        <f t="shared" si="303"/>
        <v>3.4489837372873144E-5</v>
      </c>
      <c r="AK343">
        <v>0</v>
      </c>
      <c r="AL343">
        <f t="shared" si="304"/>
        <v>0</v>
      </c>
      <c r="AM343">
        <v>1</v>
      </c>
      <c r="AN343">
        <f t="shared" si="305"/>
        <v>1.0634943055330595E-2</v>
      </c>
      <c r="AO343">
        <v>0.5</v>
      </c>
      <c r="AP343">
        <f t="shared" si="306"/>
        <v>2.8818822315993075E-3</v>
      </c>
      <c r="AQ343">
        <v>0</v>
      </c>
      <c r="AR343">
        <f t="shared" si="307"/>
        <v>0</v>
      </c>
      <c r="AS343">
        <v>0</v>
      </c>
      <c r="AT343">
        <f t="shared" si="308"/>
        <v>0</v>
      </c>
      <c r="AU343">
        <v>0</v>
      </c>
      <c r="AV343">
        <f t="shared" si="309"/>
        <v>0</v>
      </c>
      <c r="AW343">
        <v>0</v>
      </c>
      <c r="AX343">
        <f t="shared" si="310"/>
        <v>0</v>
      </c>
      <c r="AY343">
        <v>0</v>
      </c>
      <c r="AZ343">
        <f t="shared" si="311"/>
        <v>0</v>
      </c>
      <c r="BA343">
        <v>0.105</v>
      </c>
      <c r="BB343">
        <f t="shared" si="312"/>
        <v>1.139820064250567E-3</v>
      </c>
      <c r="BC343">
        <v>0</v>
      </c>
      <c r="BD343">
        <f t="shared" si="313"/>
        <v>0</v>
      </c>
      <c r="BE343">
        <v>0</v>
      </c>
      <c r="BF343">
        <f t="shared" si="314"/>
        <v>0</v>
      </c>
      <c r="BG343">
        <v>0</v>
      </c>
      <c r="BH343">
        <f t="shared" si="315"/>
        <v>0</v>
      </c>
      <c r="BI343">
        <v>0</v>
      </c>
      <c r="BJ343">
        <f t="shared" si="316"/>
        <v>0</v>
      </c>
      <c r="BK343">
        <v>0</v>
      </c>
      <c r="BL343">
        <f t="shared" si="317"/>
        <v>0</v>
      </c>
      <c r="BM343">
        <v>0</v>
      </c>
      <c r="BN343">
        <f t="shared" si="318"/>
        <v>0</v>
      </c>
      <c r="BO343">
        <v>0</v>
      </c>
      <c r="BP343">
        <f t="shared" si="319"/>
        <v>0</v>
      </c>
      <c r="BQ343">
        <v>0</v>
      </c>
      <c r="BR343">
        <f t="shared" si="320"/>
        <v>0</v>
      </c>
      <c r="BS343">
        <v>0</v>
      </c>
      <c r="BT343">
        <f t="shared" si="321"/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100</v>
      </c>
      <c r="DD343">
        <f t="shared" si="327"/>
        <v>1</v>
      </c>
      <c r="DE343">
        <v>0</v>
      </c>
      <c r="DF343">
        <f t="shared" si="328"/>
        <v>0</v>
      </c>
      <c r="DG343">
        <v>0</v>
      </c>
      <c r="DH343">
        <f t="shared" si="329"/>
        <v>0</v>
      </c>
      <c r="DI343">
        <v>0</v>
      </c>
      <c r="DJ343">
        <f t="shared" si="330"/>
        <v>0</v>
      </c>
      <c r="DK343">
        <v>0</v>
      </c>
      <c r="DL343">
        <f t="shared" si="331"/>
        <v>0</v>
      </c>
      <c r="DM343">
        <v>0</v>
      </c>
      <c r="DN343">
        <f t="shared" si="332"/>
        <v>0</v>
      </c>
      <c r="DO343">
        <v>0</v>
      </c>
      <c r="DP343">
        <f t="shared" si="333"/>
        <v>0</v>
      </c>
      <c r="DQ343">
        <v>0</v>
      </c>
      <c r="DR343">
        <f t="shared" si="334"/>
        <v>0</v>
      </c>
      <c r="DS343">
        <v>0</v>
      </c>
      <c r="DT343">
        <f t="shared" si="335"/>
        <v>0</v>
      </c>
      <c r="DU343">
        <v>0</v>
      </c>
      <c r="DV343">
        <f t="shared" si="336"/>
        <v>0</v>
      </c>
      <c r="DW343">
        <v>0</v>
      </c>
      <c r="DX343">
        <f t="shared" si="337"/>
        <v>0</v>
      </c>
      <c r="DY343">
        <v>0</v>
      </c>
      <c r="DZ343">
        <f t="shared" si="338"/>
        <v>0</v>
      </c>
      <c r="EA343">
        <v>0</v>
      </c>
      <c r="EB343">
        <f t="shared" si="339"/>
        <v>0</v>
      </c>
      <c r="EC343">
        <v>0</v>
      </c>
      <c r="ED343">
        <f t="shared" si="340"/>
        <v>0</v>
      </c>
      <c r="EE343">
        <v>0</v>
      </c>
      <c r="EF343">
        <f t="shared" si="341"/>
        <v>0</v>
      </c>
      <c r="EG343">
        <v>0</v>
      </c>
      <c r="EH343">
        <f t="shared" si="342"/>
        <v>0</v>
      </c>
      <c r="EI343">
        <v>0</v>
      </c>
      <c r="EJ343">
        <f t="shared" si="343"/>
        <v>0</v>
      </c>
      <c r="EK343">
        <v>0</v>
      </c>
      <c r="EL343">
        <f t="shared" si="344"/>
        <v>0</v>
      </c>
      <c r="EM343">
        <v>0</v>
      </c>
      <c r="EN343">
        <f t="shared" si="345"/>
        <v>0</v>
      </c>
      <c r="EO343">
        <v>0</v>
      </c>
      <c r="EP343">
        <f t="shared" si="346"/>
        <v>0</v>
      </c>
      <c r="EQ343">
        <v>0</v>
      </c>
      <c r="ER343">
        <f t="shared" si="347"/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 t="s">
        <v>724</v>
      </c>
      <c r="FH343" t="s">
        <v>425</v>
      </c>
    </row>
    <row r="344" spans="1:164" x14ac:dyDescent="0.45">
      <c r="A344">
        <v>343</v>
      </c>
      <c r="B344" t="s">
        <v>368</v>
      </c>
      <c r="C344" t="s">
        <v>34</v>
      </c>
      <c r="D344" t="s">
        <v>723</v>
      </c>
      <c r="E344" t="s">
        <v>668</v>
      </c>
      <c r="F344" s="2">
        <v>0</v>
      </c>
      <c r="G344">
        <f>29.76+273</f>
        <v>302.76</v>
      </c>
      <c r="H344">
        <v>1773</v>
      </c>
      <c r="I344">
        <v>308.14999999999998</v>
      </c>
      <c r="J344" s="2">
        <f t="shared" si="348"/>
        <v>0.17380146644106034</v>
      </c>
      <c r="K344">
        <f>0.3/(1.62*2)/60</f>
        <v>1.5432098765432098E-3</v>
      </c>
      <c r="L344" t="s">
        <v>373</v>
      </c>
      <c r="M344">
        <v>0</v>
      </c>
      <c r="N344">
        <f t="shared" si="292"/>
        <v>0</v>
      </c>
      <c r="O344">
        <v>0</v>
      </c>
      <c r="P344">
        <f t="shared" si="293"/>
        <v>0</v>
      </c>
      <c r="Q344">
        <v>2.9</v>
      </c>
      <c r="R344">
        <f t="shared" si="294"/>
        <v>2.7322137268208993E-2</v>
      </c>
      <c r="S344">
        <v>0.6</v>
      </c>
      <c r="T344">
        <f t="shared" si="295"/>
        <v>6.0392685856704847E-3</v>
      </c>
      <c r="U344">
        <v>0</v>
      </c>
      <c r="V344">
        <f t="shared" si="296"/>
        <v>0</v>
      </c>
      <c r="W344">
        <v>0</v>
      </c>
      <c r="X344">
        <f t="shared" si="297"/>
        <v>0</v>
      </c>
      <c r="Y344">
        <v>0</v>
      </c>
      <c r="Z344">
        <f t="shared" si="298"/>
        <v>0</v>
      </c>
      <c r="AA344">
        <v>0</v>
      </c>
      <c r="AB344">
        <f t="shared" si="299"/>
        <v>0</v>
      </c>
      <c r="AC344">
        <f>100-AE344-Q344-S344-AG344-AI344-AK344-AM344-AO344-BA344</f>
        <v>94.548999999999992</v>
      </c>
      <c r="AD344">
        <f t="shared" si="300"/>
        <v>0.93622144271105501</v>
      </c>
      <c r="AE344">
        <v>0.34</v>
      </c>
      <c r="AF344">
        <f t="shared" si="301"/>
        <v>1.5654595444109375E-2</v>
      </c>
      <c r="AG344">
        <v>4.0000000000000001E-3</v>
      </c>
      <c r="AH344">
        <f t="shared" si="302"/>
        <v>7.1420802402231225E-5</v>
      </c>
      <c r="AI344">
        <v>2E-3</v>
      </c>
      <c r="AJ344">
        <f t="shared" si="303"/>
        <v>3.4489837372873144E-5</v>
      </c>
      <c r="AK344">
        <v>0</v>
      </c>
      <c r="AL344">
        <f t="shared" si="304"/>
        <v>0</v>
      </c>
      <c r="AM344">
        <v>1</v>
      </c>
      <c r="AN344">
        <f t="shared" si="305"/>
        <v>1.0634943055330595E-2</v>
      </c>
      <c r="AO344">
        <v>0.5</v>
      </c>
      <c r="AP344">
        <f t="shared" si="306"/>
        <v>2.8818822315993075E-3</v>
      </c>
      <c r="AQ344">
        <v>0</v>
      </c>
      <c r="AR344">
        <f t="shared" si="307"/>
        <v>0</v>
      </c>
      <c r="AS344">
        <v>0</v>
      </c>
      <c r="AT344">
        <f t="shared" si="308"/>
        <v>0</v>
      </c>
      <c r="AU344">
        <v>0</v>
      </c>
      <c r="AV344">
        <f t="shared" si="309"/>
        <v>0</v>
      </c>
      <c r="AW344">
        <v>0</v>
      </c>
      <c r="AX344">
        <f t="shared" si="310"/>
        <v>0</v>
      </c>
      <c r="AY344">
        <v>0</v>
      </c>
      <c r="AZ344">
        <f t="shared" si="311"/>
        <v>0</v>
      </c>
      <c r="BA344">
        <v>0.105</v>
      </c>
      <c r="BB344">
        <f t="shared" si="312"/>
        <v>1.139820064250567E-3</v>
      </c>
      <c r="BC344">
        <v>0</v>
      </c>
      <c r="BD344">
        <f t="shared" si="313"/>
        <v>0</v>
      </c>
      <c r="BE344">
        <v>0</v>
      </c>
      <c r="BF344">
        <f t="shared" si="314"/>
        <v>0</v>
      </c>
      <c r="BG344">
        <v>0</v>
      </c>
      <c r="BH344">
        <f t="shared" si="315"/>
        <v>0</v>
      </c>
      <c r="BI344">
        <v>0</v>
      </c>
      <c r="BJ344">
        <f t="shared" si="316"/>
        <v>0</v>
      </c>
      <c r="BK344">
        <v>0</v>
      </c>
      <c r="BL344">
        <f t="shared" si="317"/>
        <v>0</v>
      </c>
      <c r="BM344">
        <v>0</v>
      </c>
      <c r="BN344">
        <f t="shared" si="318"/>
        <v>0</v>
      </c>
      <c r="BO344">
        <v>0</v>
      </c>
      <c r="BP344">
        <f t="shared" si="319"/>
        <v>0</v>
      </c>
      <c r="BQ344">
        <v>0</v>
      </c>
      <c r="BR344">
        <f t="shared" si="320"/>
        <v>0</v>
      </c>
      <c r="BS344">
        <v>0</v>
      </c>
      <c r="BT344">
        <f t="shared" si="321"/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100</v>
      </c>
      <c r="DD344">
        <f t="shared" si="327"/>
        <v>1</v>
      </c>
      <c r="DE344">
        <v>0</v>
      </c>
      <c r="DF344">
        <f t="shared" si="328"/>
        <v>0</v>
      </c>
      <c r="DG344">
        <v>0</v>
      </c>
      <c r="DH344">
        <f t="shared" si="329"/>
        <v>0</v>
      </c>
      <c r="DI344">
        <v>0</v>
      </c>
      <c r="DJ344">
        <f t="shared" si="330"/>
        <v>0</v>
      </c>
      <c r="DK344">
        <v>0</v>
      </c>
      <c r="DL344">
        <f t="shared" si="331"/>
        <v>0</v>
      </c>
      <c r="DM344">
        <v>0</v>
      </c>
      <c r="DN344">
        <f t="shared" si="332"/>
        <v>0</v>
      </c>
      <c r="DO344">
        <v>0</v>
      </c>
      <c r="DP344">
        <f t="shared" si="333"/>
        <v>0</v>
      </c>
      <c r="DQ344">
        <v>0</v>
      </c>
      <c r="DR344">
        <f t="shared" si="334"/>
        <v>0</v>
      </c>
      <c r="DS344">
        <v>0</v>
      </c>
      <c r="DT344">
        <f t="shared" si="335"/>
        <v>0</v>
      </c>
      <c r="DU344">
        <v>0</v>
      </c>
      <c r="DV344">
        <f t="shared" si="336"/>
        <v>0</v>
      </c>
      <c r="DW344">
        <v>0</v>
      </c>
      <c r="DX344">
        <f t="shared" si="337"/>
        <v>0</v>
      </c>
      <c r="DY344">
        <v>0</v>
      </c>
      <c r="DZ344">
        <f t="shared" si="338"/>
        <v>0</v>
      </c>
      <c r="EA344">
        <v>0</v>
      </c>
      <c r="EB344">
        <f t="shared" si="339"/>
        <v>0</v>
      </c>
      <c r="EC344">
        <v>0</v>
      </c>
      <c r="ED344">
        <f t="shared" si="340"/>
        <v>0</v>
      </c>
      <c r="EE344">
        <v>0</v>
      </c>
      <c r="EF344">
        <f t="shared" si="341"/>
        <v>0</v>
      </c>
      <c r="EG344">
        <v>0</v>
      </c>
      <c r="EH344">
        <f t="shared" si="342"/>
        <v>0</v>
      </c>
      <c r="EI344">
        <v>0</v>
      </c>
      <c r="EJ344">
        <f t="shared" si="343"/>
        <v>0</v>
      </c>
      <c r="EK344">
        <v>0</v>
      </c>
      <c r="EL344">
        <f t="shared" si="344"/>
        <v>0</v>
      </c>
      <c r="EM344">
        <v>0</v>
      </c>
      <c r="EN344">
        <f t="shared" si="345"/>
        <v>0</v>
      </c>
      <c r="EO344">
        <v>0</v>
      </c>
      <c r="EP344">
        <f t="shared" si="346"/>
        <v>0</v>
      </c>
      <c r="EQ344">
        <v>0</v>
      </c>
      <c r="ER344">
        <f t="shared" si="347"/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 t="s">
        <v>724</v>
      </c>
      <c r="FH344" t="s">
        <v>425</v>
      </c>
    </row>
    <row r="345" spans="1:164" x14ac:dyDescent="0.45">
      <c r="A345">
        <v>344</v>
      </c>
      <c r="B345" t="s">
        <v>368</v>
      </c>
      <c r="C345" t="s">
        <v>67</v>
      </c>
      <c r="D345" t="s">
        <v>723</v>
      </c>
      <c r="E345" t="s">
        <v>725</v>
      </c>
      <c r="F345" s="2">
        <v>1</v>
      </c>
      <c r="G345">
        <f>156.6+273</f>
        <v>429.6</v>
      </c>
      <c r="H345">
        <v>1773</v>
      </c>
      <c r="I345">
        <v>433.15</v>
      </c>
      <c r="J345" s="2">
        <f t="shared" si="348"/>
        <v>0.24430344049633387</v>
      </c>
      <c r="K345">
        <f>0.003/(1.62*2)/60</f>
        <v>1.5432098765432099E-5</v>
      </c>
      <c r="L345" t="s">
        <v>373</v>
      </c>
      <c r="M345">
        <v>0</v>
      </c>
      <c r="N345">
        <f t="shared" si="292"/>
        <v>0</v>
      </c>
      <c r="O345">
        <v>0</v>
      </c>
      <c r="P345">
        <f t="shared" si="293"/>
        <v>0</v>
      </c>
      <c r="Q345">
        <v>2.17</v>
      </c>
      <c r="R345">
        <f t="shared" si="294"/>
        <v>2.0436863948996218E-2</v>
      </c>
      <c r="S345">
        <v>0.6</v>
      </c>
      <c r="T345">
        <f t="shared" si="295"/>
        <v>6.0370141448299469E-3</v>
      </c>
      <c r="U345">
        <v>0</v>
      </c>
      <c r="V345">
        <f t="shared" si="296"/>
        <v>0</v>
      </c>
      <c r="W345">
        <v>0</v>
      </c>
      <c r="X345">
        <f t="shared" si="297"/>
        <v>0</v>
      </c>
      <c r="Y345">
        <v>0</v>
      </c>
      <c r="Z345">
        <f t="shared" si="298"/>
        <v>0</v>
      </c>
      <c r="AA345">
        <v>0</v>
      </c>
      <c r="AB345">
        <f t="shared" si="299"/>
        <v>0</v>
      </c>
      <c r="AC345">
        <f>100-AE345-Q345-S345-AG345-AI345-AK345-AM345-AO345-BA345</f>
        <v>95.275999999999996</v>
      </c>
      <c r="AD345">
        <f t="shared" si="300"/>
        <v>0.9430679996047362</v>
      </c>
      <c r="AE345">
        <v>0.34</v>
      </c>
      <c r="AF345">
        <f t="shared" si="301"/>
        <v>1.5648751630606025E-2</v>
      </c>
      <c r="AG345">
        <v>5.0000000000000001E-3</v>
      </c>
      <c r="AH345">
        <f t="shared" si="302"/>
        <v>8.9242676538765382E-5</v>
      </c>
      <c r="AI345">
        <v>4.0000000000000001E-3</v>
      </c>
      <c r="AJ345">
        <f t="shared" si="303"/>
        <v>6.8953924840156269E-5</v>
      </c>
      <c r="AK345">
        <v>0</v>
      </c>
      <c r="AL345">
        <f t="shared" si="304"/>
        <v>0</v>
      </c>
      <c r="AM345">
        <v>1</v>
      </c>
      <c r="AN345">
        <f t="shared" si="305"/>
        <v>1.0630973063001124E-2</v>
      </c>
      <c r="AO345">
        <v>0.5</v>
      </c>
      <c r="AP345">
        <f t="shared" si="306"/>
        <v>2.8808064336101353E-3</v>
      </c>
      <c r="AQ345">
        <v>0</v>
      </c>
      <c r="AR345">
        <f t="shared" si="307"/>
        <v>0</v>
      </c>
      <c r="AS345">
        <v>0</v>
      </c>
      <c r="AT345">
        <f t="shared" si="308"/>
        <v>0</v>
      </c>
      <c r="AU345">
        <v>0</v>
      </c>
      <c r="AV345">
        <f t="shared" si="309"/>
        <v>0</v>
      </c>
      <c r="AW345">
        <v>0</v>
      </c>
      <c r="AX345">
        <f t="shared" si="310"/>
        <v>0</v>
      </c>
      <c r="AY345">
        <v>0</v>
      </c>
      <c r="AZ345">
        <f t="shared" si="311"/>
        <v>0</v>
      </c>
      <c r="BA345">
        <v>0.105</v>
      </c>
      <c r="BB345">
        <f t="shared" si="312"/>
        <v>1.1393945728409272E-3</v>
      </c>
      <c r="BC345">
        <v>0</v>
      </c>
      <c r="BD345">
        <f t="shared" si="313"/>
        <v>0</v>
      </c>
      <c r="BE345">
        <v>0</v>
      </c>
      <c r="BF345">
        <f t="shared" si="314"/>
        <v>0</v>
      </c>
      <c r="BG345">
        <v>0</v>
      </c>
      <c r="BH345">
        <f t="shared" si="315"/>
        <v>0</v>
      </c>
      <c r="BI345">
        <v>0</v>
      </c>
      <c r="BJ345">
        <f t="shared" si="316"/>
        <v>0</v>
      </c>
      <c r="BK345">
        <v>0</v>
      </c>
      <c r="BL345">
        <f t="shared" si="317"/>
        <v>0</v>
      </c>
      <c r="BM345">
        <v>0</v>
      </c>
      <c r="BN345">
        <f t="shared" si="318"/>
        <v>0</v>
      </c>
      <c r="BO345">
        <v>0</v>
      </c>
      <c r="BP345">
        <f t="shared" si="319"/>
        <v>0</v>
      </c>
      <c r="BQ345">
        <v>0</v>
      </c>
      <c r="BR345">
        <f t="shared" si="320"/>
        <v>0</v>
      </c>
      <c r="BS345">
        <v>0</v>
      </c>
      <c r="BT345">
        <f t="shared" si="321"/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f t="shared" si="327"/>
        <v>0</v>
      </c>
      <c r="DE345">
        <v>100</v>
      </c>
      <c r="DF345">
        <f t="shared" si="328"/>
        <v>1</v>
      </c>
      <c r="DG345">
        <v>0</v>
      </c>
      <c r="DH345">
        <f t="shared" si="329"/>
        <v>0</v>
      </c>
      <c r="DI345">
        <v>0</v>
      </c>
      <c r="DJ345">
        <f t="shared" si="330"/>
        <v>0</v>
      </c>
      <c r="DK345">
        <v>0</v>
      </c>
      <c r="DL345">
        <f t="shared" si="331"/>
        <v>0</v>
      </c>
      <c r="DM345">
        <v>0</v>
      </c>
      <c r="DN345">
        <f t="shared" si="332"/>
        <v>0</v>
      </c>
      <c r="DO345">
        <v>0</v>
      </c>
      <c r="DP345">
        <f t="shared" si="333"/>
        <v>0</v>
      </c>
      <c r="DQ345">
        <v>0</v>
      </c>
      <c r="DR345">
        <f t="shared" si="334"/>
        <v>0</v>
      </c>
      <c r="DS345">
        <v>0</v>
      </c>
      <c r="DT345">
        <f t="shared" si="335"/>
        <v>0</v>
      </c>
      <c r="DU345">
        <v>0</v>
      </c>
      <c r="DV345">
        <f t="shared" si="336"/>
        <v>0</v>
      </c>
      <c r="DW345">
        <v>0</v>
      </c>
      <c r="DX345">
        <f t="shared" si="337"/>
        <v>0</v>
      </c>
      <c r="DY345">
        <v>0</v>
      </c>
      <c r="DZ345">
        <f t="shared" si="338"/>
        <v>0</v>
      </c>
      <c r="EA345">
        <v>0</v>
      </c>
      <c r="EB345">
        <f t="shared" si="339"/>
        <v>0</v>
      </c>
      <c r="EC345">
        <v>0</v>
      </c>
      <c r="ED345">
        <f t="shared" si="340"/>
        <v>0</v>
      </c>
      <c r="EE345">
        <v>0</v>
      </c>
      <c r="EF345">
        <f t="shared" si="341"/>
        <v>0</v>
      </c>
      <c r="EG345">
        <v>0</v>
      </c>
      <c r="EH345">
        <f t="shared" si="342"/>
        <v>0</v>
      </c>
      <c r="EI345">
        <v>0</v>
      </c>
      <c r="EJ345">
        <f t="shared" si="343"/>
        <v>0</v>
      </c>
      <c r="EK345">
        <v>0</v>
      </c>
      <c r="EL345">
        <f t="shared" si="344"/>
        <v>0</v>
      </c>
      <c r="EM345">
        <v>0</v>
      </c>
      <c r="EN345">
        <f t="shared" si="345"/>
        <v>0</v>
      </c>
      <c r="EO345">
        <v>0</v>
      </c>
      <c r="EP345">
        <f t="shared" si="346"/>
        <v>0</v>
      </c>
      <c r="EQ345">
        <v>0</v>
      </c>
      <c r="ER345">
        <f t="shared" si="347"/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 t="s">
        <v>724</v>
      </c>
      <c r="FH345" t="s">
        <v>425</v>
      </c>
    </row>
    <row r="346" spans="1:164" x14ac:dyDescent="0.45">
      <c r="A346">
        <v>345</v>
      </c>
      <c r="B346" t="s">
        <v>368</v>
      </c>
      <c r="C346" t="s">
        <v>369</v>
      </c>
      <c r="D346" t="s">
        <v>726</v>
      </c>
      <c r="E346" t="s">
        <v>727</v>
      </c>
      <c r="F346" s="2">
        <v>1</v>
      </c>
      <c r="G346">
        <v>600.5</v>
      </c>
      <c r="H346">
        <v>1773</v>
      </c>
      <c r="I346">
        <v>623</v>
      </c>
      <c r="J346" s="2">
        <f t="shared" si="348"/>
        <v>0.35138183869148337</v>
      </c>
      <c r="K346">
        <f>10^-4</f>
        <v>1E-4</v>
      </c>
      <c r="L346" t="s">
        <v>373</v>
      </c>
      <c r="M346">
        <v>0</v>
      </c>
      <c r="N346">
        <f t="shared" si="292"/>
        <v>0</v>
      </c>
      <c r="O346">
        <v>0</v>
      </c>
      <c r="P346">
        <f t="shared" si="293"/>
        <v>0</v>
      </c>
      <c r="Q346">
        <v>0.17</v>
      </c>
      <c r="R346">
        <f t="shared" si="294"/>
        <v>1.6009389154679854E-3</v>
      </c>
      <c r="S346">
        <v>0.38</v>
      </c>
      <c r="T346">
        <f t="shared" si="295"/>
        <v>3.8231898090070392E-3</v>
      </c>
      <c r="U346">
        <v>0</v>
      </c>
      <c r="V346">
        <f t="shared" si="296"/>
        <v>0</v>
      </c>
      <c r="W346">
        <v>0</v>
      </c>
      <c r="X346">
        <f t="shared" si="297"/>
        <v>0</v>
      </c>
      <c r="Y346">
        <v>0</v>
      </c>
      <c r="Z346">
        <f t="shared" si="298"/>
        <v>0</v>
      </c>
      <c r="AA346">
        <v>0</v>
      </c>
      <c r="AB346">
        <f t="shared" si="299"/>
        <v>0</v>
      </c>
      <c r="AC346">
        <f>100-AE346-Q346-S346-AG346-AI346-AK346-AM346-AO346-BA346-AY346</f>
        <v>88.810000000000016</v>
      </c>
      <c r="AD346">
        <f t="shared" si="300"/>
        <v>0.87900770730052591</v>
      </c>
      <c r="AE346">
        <v>0.11</v>
      </c>
      <c r="AF346">
        <f t="shared" si="301"/>
        <v>5.0624970835696495E-3</v>
      </c>
      <c r="AG346">
        <v>0</v>
      </c>
      <c r="AH346">
        <f t="shared" si="302"/>
        <v>0</v>
      </c>
      <c r="AI346">
        <v>0</v>
      </c>
      <c r="AJ346">
        <f t="shared" si="303"/>
        <v>0</v>
      </c>
      <c r="AK346">
        <v>0.41</v>
      </c>
      <c r="AL346">
        <f t="shared" si="304"/>
        <v>8.0689459262237549E-3</v>
      </c>
      <c r="AM346">
        <v>8.8000000000000007</v>
      </c>
      <c r="AN346">
        <f t="shared" si="305"/>
        <v>9.3546385169151522E-2</v>
      </c>
      <c r="AO346">
        <v>1</v>
      </c>
      <c r="AP346">
        <f t="shared" si="306"/>
        <v>5.761232396542487E-3</v>
      </c>
      <c r="AQ346">
        <v>0</v>
      </c>
      <c r="AR346">
        <f t="shared" si="307"/>
        <v>0</v>
      </c>
      <c r="AS346">
        <v>0</v>
      </c>
      <c r="AT346">
        <f t="shared" si="308"/>
        <v>0</v>
      </c>
      <c r="AU346">
        <v>0</v>
      </c>
      <c r="AV346">
        <f t="shared" si="309"/>
        <v>0</v>
      </c>
      <c r="AW346">
        <v>0</v>
      </c>
      <c r="AX346">
        <f t="shared" si="310"/>
        <v>0</v>
      </c>
      <c r="AY346">
        <v>7.0000000000000007E-2</v>
      </c>
      <c r="AZ346">
        <f t="shared" si="311"/>
        <v>4.1643832234097557E-4</v>
      </c>
      <c r="BA346">
        <v>0.25</v>
      </c>
      <c r="BB346">
        <f t="shared" si="312"/>
        <v>2.7126650771706231E-3</v>
      </c>
      <c r="BC346">
        <v>0</v>
      </c>
      <c r="BD346">
        <f t="shared" si="313"/>
        <v>0</v>
      </c>
      <c r="BE346">
        <v>0</v>
      </c>
      <c r="BF346">
        <f t="shared" si="314"/>
        <v>0</v>
      </c>
      <c r="BG346">
        <v>0</v>
      </c>
      <c r="BH346">
        <f t="shared" si="315"/>
        <v>0</v>
      </c>
      <c r="BI346">
        <v>0</v>
      </c>
      <c r="BJ346">
        <f t="shared" si="316"/>
        <v>0</v>
      </c>
      <c r="BK346">
        <v>0</v>
      </c>
      <c r="BL346">
        <f t="shared" si="317"/>
        <v>0</v>
      </c>
      <c r="BM346">
        <v>0</v>
      </c>
      <c r="BN346">
        <f t="shared" si="318"/>
        <v>0</v>
      </c>
      <c r="BO346">
        <v>0</v>
      </c>
      <c r="BP346">
        <f t="shared" si="319"/>
        <v>0</v>
      </c>
      <c r="BQ346">
        <v>0</v>
      </c>
      <c r="BR346">
        <f t="shared" si="320"/>
        <v>0</v>
      </c>
      <c r="BS346">
        <v>0</v>
      </c>
      <c r="BT346">
        <f t="shared" si="321"/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f t="shared" si="327"/>
        <v>0</v>
      </c>
      <c r="DE346">
        <v>0</v>
      </c>
      <c r="DF346">
        <f t="shared" si="328"/>
        <v>0</v>
      </c>
      <c r="DG346">
        <v>0</v>
      </c>
      <c r="DH346">
        <f t="shared" si="329"/>
        <v>0</v>
      </c>
      <c r="DI346">
        <v>0</v>
      </c>
      <c r="DJ346">
        <f t="shared" si="330"/>
        <v>0</v>
      </c>
      <c r="DK346">
        <v>100</v>
      </c>
      <c r="DL346">
        <f t="shared" si="331"/>
        <v>1</v>
      </c>
      <c r="DM346">
        <v>0</v>
      </c>
      <c r="DN346">
        <f t="shared" si="332"/>
        <v>0</v>
      </c>
      <c r="DO346">
        <v>0</v>
      </c>
      <c r="DP346">
        <f t="shared" si="333"/>
        <v>0</v>
      </c>
      <c r="DQ346">
        <v>0</v>
      </c>
      <c r="DR346">
        <f t="shared" si="334"/>
        <v>0</v>
      </c>
      <c r="DS346">
        <v>0</v>
      </c>
      <c r="DT346">
        <f t="shared" si="335"/>
        <v>0</v>
      </c>
      <c r="DU346">
        <v>0</v>
      </c>
      <c r="DV346">
        <f t="shared" si="336"/>
        <v>0</v>
      </c>
      <c r="DW346">
        <v>0</v>
      </c>
      <c r="DX346">
        <f t="shared" si="337"/>
        <v>0</v>
      </c>
      <c r="DY346">
        <v>0</v>
      </c>
      <c r="DZ346">
        <f t="shared" si="338"/>
        <v>0</v>
      </c>
      <c r="EA346">
        <v>0</v>
      </c>
      <c r="EB346">
        <f t="shared" si="339"/>
        <v>0</v>
      </c>
      <c r="EC346">
        <v>0</v>
      </c>
      <c r="ED346">
        <f t="shared" si="340"/>
        <v>0</v>
      </c>
      <c r="EE346">
        <v>0</v>
      </c>
      <c r="EF346">
        <f t="shared" si="341"/>
        <v>0</v>
      </c>
      <c r="EG346">
        <v>0</v>
      </c>
      <c r="EH346">
        <f t="shared" si="342"/>
        <v>0</v>
      </c>
      <c r="EI346">
        <v>0</v>
      </c>
      <c r="EJ346">
        <f t="shared" si="343"/>
        <v>0</v>
      </c>
      <c r="EK346">
        <v>0</v>
      </c>
      <c r="EL346">
        <f t="shared" si="344"/>
        <v>0</v>
      </c>
      <c r="EM346">
        <v>0</v>
      </c>
      <c r="EN346">
        <f t="shared" si="345"/>
        <v>0</v>
      </c>
      <c r="EO346">
        <v>0</v>
      </c>
      <c r="EP346">
        <f t="shared" si="346"/>
        <v>0</v>
      </c>
      <c r="EQ346">
        <v>0</v>
      </c>
      <c r="ER346">
        <f t="shared" si="347"/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 s="3" t="s">
        <v>728</v>
      </c>
    </row>
    <row r="347" spans="1:164" x14ac:dyDescent="0.45">
      <c r="A347">
        <v>346</v>
      </c>
      <c r="B347" t="s">
        <v>368</v>
      </c>
      <c r="C347" t="s">
        <v>398</v>
      </c>
      <c r="D347" t="s">
        <v>726</v>
      </c>
      <c r="E347" t="s">
        <v>727</v>
      </c>
      <c r="F347" s="2">
        <v>3</v>
      </c>
      <c r="G347">
        <f>231.9+273</f>
        <v>504.9</v>
      </c>
      <c r="H347">
        <v>1773</v>
      </c>
      <c r="I347">
        <v>533</v>
      </c>
      <c r="J347" s="2">
        <f t="shared" si="348"/>
        <v>0.30062041737168643</v>
      </c>
      <c r="K347">
        <f>10^-4</f>
        <v>1E-4</v>
      </c>
      <c r="L347" t="s">
        <v>373</v>
      </c>
      <c r="M347">
        <v>0</v>
      </c>
      <c r="N347">
        <f t="shared" si="292"/>
        <v>0</v>
      </c>
      <c r="O347">
        <v>0</v>
      </c>
      <c r="P347">
        <f t="shared" si="293"/>
        <v>0</v>
      </c>
      <c r="Q347">
        <v>0.17</v>
      </c>
      <c r="R347">
        <f t="shared" si="294"/>
        <v>1.6009389154679854E-3</v>
      </c>
      <c r="S347">
        <v>0.38</v>
      </c>
      <c r="T347">
        <f t="shared" si="295"/>
        <v>3.8231898090070392E-3</v>
      </c>
      <c r="U347">
        <v>0</v>
      </c>
      <c r="V347">
        <f t="shared" si="296"/>
        <v>0</v>
      </c>
      <c r="W347">
        <v>0</v>
      </c>
      <c r="X347">
        <f t="shared" si="297"/>
        <v>0</v>
      </c>
      <c r="Y347">
        <v>0</v>
      </c>
      <c r="Z347">
        <f t="shared" si="298"/>
        <v>0</v>
      </c>
      <c r="AA347">
        <v>0</v>
      </c>
      <c r="AB347">
        <f t="shared" si="299"/>
        <v>0</v>
      </c>
      <c r="AC347">
        <f>100-AE347-Q347-S347-AG347-AI347-AK347-AM347-AO347-BA347-AY347</f>
        <v>88.810000000000016</v>
      </c>
      <c r="AD347">
        <f t="shared" si="300"/>
        <v>0.87900770730052591</v>
      </c>
      <c r="AE347">
        <v>0.11</v>
      </c>
      <c r="AF347">
        <f t="shared" si="301"/>
        <v>5.0624970835696495E-3</v>
      </c>
      <c r="AG347">
        <v>0</v>
      </c>
      <c r="AH347">
        <f t="shared" si="302"/>
        <v>0</v>
      </c>
      <c r="AI347">
        <v>0</v>
      </c>
      <c r="AJ347">
        <f t="shared" si="303"/>
        <v>0</v>
      </c>
      <c r="AK347">
        <v>0.41</v>
      </c>
      <c r="AL347">
        <f t="shared" si="304"/>
        <v>8.0689459262237549E-3</v>
      </c>
      <c r="AM347">
        <v>8.8000000000000007</v>
      </c>
      <c r="AN347">
        <f t="shared" si="305"/>
        <v>9.3546385169151522E-2</v>
      </c>
      <c r="AO347">
        <v>1</v>
      </c>
      <c r="AP347">
        <f t="shared" si="306"/>
        <v>5.761232396542487E-3</v>
      </c>
      <c r="AQ347">
        <v>0</v>
      </c>
      <c r="AR347">
        <f t="shared" si="307"/>
        <v>0</v>
      </c>
      <c r="AS347">
        <v>0</v>
      </c>
      <c r="AT347">
        <f t="shared" si="308"/>
        <v>0</v>
      </c>
      <c r="AU347">
        <v>0</v>
      </c>
      <c r="AV347">
        <f t="shared" si="309"/>
        <v>0</v>
      </c>
      <c r="AW347">
        <v>0</v>
      </c>
      <c r="AX347">
        <f t="shared" si="310"/>
        <v>0</v>
      </c>
      <c r="AY347">
        <v>7.0000000000000007E-2</v>
      </c>
      <c r="AZ347">
        <f t="shared" si="311"/>
        <v>4.1643832234097557E-4</v>
      </c>
      <c r="BA347">
        <v>0.25</v>
      </c>
      <c r="BB347">
        <f t="shared" si="312"/>
        <v>2.7126650771706231E-3</v>
      </c>
      <c r="BC347">
        <v>0</v>
      </c>
      <c r="BD347">
        <f t="shared" si="313"/>
        <v>0</v>
      </c>
      <c r="BE347">
        <v>0</v>
      </c>
      <c r="BF347">
        <f t="shared" si="314"/>
        <v>0</v>
      </c>
      <c r="BG347">
        <v>0</v>
      </c>
      <c r="BH347">
        <f t="shared" si="315"/>
        <v>0</v>
      </c>
      <c r="BI347">
        <v>0</v>
      </c>
      <c r="BJ347">
        <f t="shared" si="316"/>
        <v>0</v>
      </c>
      <c r="BK347">
        <v>0</v>
      </c>
      <c r="BL347">
        <f t="shared" si="317"/>
        <v>0</v>
      </c>
      <c r="BM347">
        <v>0</v>
      </c>
      <c r="BN347">
        <f t="shared" si="318"/>
        <v>0</v>
      </c>
      <c r="BO347">
        <v>0</v>
      </c>
      <c r="BP347">
        <f t="shared" si="319"/>
        <v>0</v>
      </c>
      <c r="BQ347">
        <v>0</v>
      </c>
      <c r="BR347">
        <f t="shared" si="320"/>
        <v>0</v>
      </c>
      <c r="BS347">
        <v>0</v>
      </c>
      <c r="BT347">
        <f t="shared" si="321"/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f t="shared" si="327"/>
        <v>0</v>
      </c>
      <c r="DE347">
        <v>0</v>
      </c>
      <c r="DF347">
        <f t="shared" si="328"/>
        <v>0</v>
      </c>
      <c r="DG347">
        <v>0</v>
      </c>
      <c r="DH347">
        <f t="shared" si="329"/>
        <v>0</v>
      </c>
      <c r="DI347">
        <v>0</v>
      </c>
      <c r="DJ347">
        <f t="shared" si="330"/>
        <v>0</v>
      </c>
      <c r="DK347">
        <v>0</v>
      </c>
      <c r="DL347">
        <f t="shared" si="331"/>
        <v>0</v>
      </c>
      <c r="DM347">
        <v>100</v>
      </c>
      <c r="DN347">
        <f t="shared" si="332"/>
        <v>1</v>
      </c>
      <c r="DO347">
        <v>0</v>
      </c>
      <c r="DP347">
        <f t="shared" si="333"/>
        <v>0</v>
      </c>
      <c r="DQ347">
        <v>0</v>
      </c>
      <c r="DR347">
        <f t="shared" si="334"/>
        <v>0</v>
      </c>
      <c r="DS347">
        <v>0</v>
      </c>
      <c r="DT347">
        <f t="shared" si="335"/>
        <v>0</v>
      </c>
      <c r="DU347">
        <v>0</v>
      </c>
      <c r="DV347">
        <f t="shared" si="336"/>
        <v>0</v>
      </c>
      <c r="DW347">
        <v>0</v>
      </c>
      <c r="DX347">
        <f t="shared" si="337"/>
        <v>0</v>
      </c>
      <c r="DY347">
        <v>0</v>
      </c>
      <c r="DZ347">
        <f t="shared" si="338"/>
        <v>0</v>
      </c>
      <c r="EA347">
        <v>0</v>
      </c>
      <c r="EB347">
        <f t="shared" si="339"/>
        <v>0</v>
      </c>
      <c r="EC347">
        <v>0</v>
      </c>
      <c r="ED347">
        <f t="shared" si="340"/>
        <v>0</v>
      </c>
      <c r="EE347">
        <v>0</v>
      </c>
      <c r="EF347">
        <f t="shared" si="341"/>
        <v>0</v>
      </c>
      <c r="EG347">
        <v>0</v>
      </c>
      <c r="EH347">
        <f t="shared" si="342"/>
        <v>0</v>
      </c>
      <c r="EI347">
        <v>0</v>
      </c>
      <c r="EJ347">
        <f t="shared" si="343"/>
        <v>0</v>
      </c>
      <c r="EK347">
        <v>0</v>
      </c>
      <c r="EL347">
        <f t="shared" si="344"/>
        <v>0</v>
      </c>
      <c r="EM347">
        <v>0</v>
      </c>
      <c r="EN347">
        <f t="shared" si="345"/>
        <v>0</v>
      </c>
      <c r="EO347">
        <v>0</v>
      </c>
      <c r="EP347">
        <f t="shared" si="346"/>
        <v>0</v>
      </c>
      <c r="EQ347">
        <v>0</v>
      </c>
      <c r="ER347">
        <f t="shared" si="347"/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 s="3" t="s">
        <v>728</v>
      </c>
    </row>
    <row r="348" spans="1:164" x14ac:dyDescent="0.45">
      <c r="A348">
        <v>347</v>
      </c>
      <c r="B348" t="s">
        <v>368</v>
      </c>
      <c r="C348" t="s">
        <v>671</v>
      </c>
      <c r="D348" t="s">
        <v>726</v>
      </c>
      <c r="E348" t="s">
        <v>727</v>
      </c>
      <c r="F348" s="2">
        <v>1</v>
      </c>
      <c r="G348">
        <v>397</v>
      </c>
      <c r="H348">
        <v>1773</v>
      </c>
      <c r="I348">
        <v>533</v>
      </c>
      <c r="J348" s="2">
        <f t="shared" si="348"/>
        <v>0.30062041737168643</v>
      </c>
      <c r="K348">
        <f>10^-4</f>
        <v>1E-4</v>
      </c>
      <c r="L348" t="s">
        <v>373</v>
      </c>
      <c r="M348">
        <v>0</v>
      </c>
      <c r="N348">
        <f t="shared" si="292"/>
        <v>0</v>
      </c>
      <c r="O348">
        <v>0</v>
      </c>
      <c r="P348">
        <f t="shared" si="293"/>
        <v>0</v>
      </c>
      <c r="Q348">
        <v>0.17</v>
      </c>
      <c r="R348">
        <f t="shared" si="294"/>
        <v>1.6009389154679854E-3</v>
      </c>
      <c r="S348">
        <v>0.38</v>
      </c>
      <c r="T348">
        <f t="shared" si="295"/>
        <v>3.8231898090070392E-3</v>
      </c>
      <c r="U348">
        <v>0</v>
      </c>
      <c r="V348">
        <f t="shared" si="296"/>
        <v>0</v>
      </c>
      <c r="W348">
        <v>0</v>
      </c>
      <c r="X348">
        <f t="shared" si="297"/>
        <v>0</v>
      </c>
      <c r="Y348">
        <v>0</v>
      </c>
      <c r="Z348">
        <f t="shared" si="298"/>
        <v>0</v>
      </c>
      <c r="AA348">
        <v>0</v>
      </c>
      <c r="AB348">
        <f t="shared" si="299"/>
        <v>0</v>
      </c>
      <c r="AC348">
        <f>100-AE348-Q348-S348-AG348-AI348-AK348-AM348-AO348-BA348-AY348</f>
        <v>88.810000000000016</v>
      </c>
      <c r="AD348">
        <f t="shared" si="300"/>
        <v>0.87900770730052591</v>
      </c>
      <c r="AE348">
        <v>0.11</v>
      </c>
      <c r="AF348">
        <f t="shared" si="301"/>
        <v>5.0624970835696495E-3</v>
      </c>
      <c r="AG348">
        <v>0</v>
      </c>
      <c r="AH348">
        <f t="shared" si="302"/>
        <v>0</v>
      </c>
      <c r="AI348">
        <v>0</v>
      </c>
      <c r="AJ348">
        <f t="shared" si="303"/>
        <v>0</v>
      </c>
      <c r="AK348">
        <v>0.41</v>
      </c>
      <c r="AL348">
        <f t="shared" si="304"/>
        <v>8.0689459262237549E-3</v>
      </c>
      <c r="AM348">
        <v>8.8000000000000007</v>
      </c>
      <c r="AN348">
        <f t="shared" si="305"/>
        <v>9.3546385169151522E-2</v>
      </c>
      <c r="AO348">
        <v>1</v>
      </c>
      <c r="AP348">
        <f t="shared" si="306"/>
        <v>5.761232396542487E-3</v>
      </c>
      <c r="AQ348">
        <v>0</v>
      </c>
      <c r="AR348">
        <f t="shared" si="307"/>
        <v>0</v>
      </c>
      <c r="AS348">
        <v>0</v>
      </c>
      <c r="AT348">
        <f t="shared" si="308"/>
        <v>0</v>
      </c>
      <c r="AU348">
        <v>0</v>
      </c>
      <c r="AV348">
        <f t="shared" si="309"/>
        <v>0</v>
      </c>
      <c r="AW348">
        <v>0</v>
      </c>
      <c r="AX348">
        <f t="shared" si="310"/>
        <v>0</v>
      </c>
      <c r="AY348">
        <v>7.0000000000000007E-2</v>
      </c>
      <c r="AZ348">
        <f t="shared" si="311"/>
        <v>4.1643832234097557E-4</v>
      </c>
      <c r="BA348">
        <v>0.25</v>
      </c>
      <c r="BB348">
        <f t="shared" si="312"/>
        <v>2.7126650771706231E-3</v>
      </c>
      <c r="BC348">
        <v>0</v>
      </c>
      <c r="BD348">
        <f t="shared" si="313"/>
        <v>0</v>
      </c>
      <c r="BE348">
        <v>0</v>
      </c>
      <c r="BF348">
        <f t="shared" si="314"/>
        <v>0</v>
      </c>
      <c r="BG348">
        <v>0</v>
      </c>
      <c r="BH348">
        <f t="shared" si="315"/>
        <v>0</v>
      </c>
      <c r="BI348">
        <v>0</v>
      </c>
      <c r="BJ348">
        <f t="shared" si="316"/>
        <v>0</v>
      </c>
      <c r="BK348">
        <v>0</v>
      </c>
      <c r="BL348">
        <f t="shared" si="317"/>
        <v>0</v>
      </c>
      <c r="BM348">
        <v>0</v>
      </c>
      <c r="BN348">
        <f t="shared" si="318"/>
        <v>0</v>
      </c>
      <c r="BO348">
        <v>0</v>
      </c>
      <c r="BP348">
        <f t="shared" si="319"/>
        <v>0</v>
      </c>
      <c r="BQ348">
        <v>0</v>
      </c>
      <c r="BR348">
        <f t="shared" si="320"/>
        <v>0</v>
      </c>
      <c r="BS348">
        <v>0</v>
      </c>
      <c r="BT348">
        <f t="shared" si="321"/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f t="shared" si="327"/>
        <v>0</v>
      </c>
      <c r="DE348">
        <v>0</v>
      </c>
      <c r="DF348">
        <f t="shared" si="328"/>
        <v>0</v>
      </c>
      <c r="DG348">
        <v>0</v>
      </c>
      <c r="DH348">
        <f t="shared" si="329"/>
        <v>0</v>
      </c>
      <c r="DI348">
        <v>0</v>
      </c>
      <c r="DJ348">
        <f t="shared" si="330"/>
        <v>0</v>
      </c>
      <c r="DK348">
        <v>44.8</v>
      </c>
      <c r="DL348">
        <f t="shared" si="331"/>
        <v>0.45011630912380463</v>
      </c>
      <c r="DM348">
        <v>0</v>
      </c>
      <c r="DN348">
        <f t="shared" si="332"/>
        <v>0</v>
      </c>
      <c r="DO348">
        <v>0</v>
      </c>
      <c r="DP348">
        <f t="shared" si="333"/>
        <v>0</v>
      </c>
      <c r="DQ348">
        <v>55.2</v>
      </c>
      <c r="DR348">
        <f t="shared" si="334"/>
        <v>0.54988369087619549</v>
      </c>
      <c r="DS348">
        <v>0</v>
      </c>
      <c r="DT348">
        <f t="shared" si="335"/>
        <v>0</v>
      </c>
      <c r="DU348">
        <v>0</v>
      </c>
      <c r="DV348">
        <f t="shared" si="336"/>
        <v>0</v>
      </c>
      <c r="DW348">
        <v>0</v>
      </c>
      <c r="DX348">
        <f t="shared" si="337"/>
        <v>0</v>
      </c>
      <c r="DY348">
        <v>0</v>
      </c>
      <c r="DZ348">
        <f t="shared" si="338"/>
        <v>0</v>
      </c>
      <c r="EA348">
        <v>0</v>
      </c>
      <c r="EB348">
        <f t="shared" si="339"/>
        <v>0</v>
      </c>
      <c r="EC348">
        <v>0</v>
      </c>
      <c r="ED348">
        <f t="shared" si="340"/>
        <v>0</v>
      </c>
      <c r="EE348">
        <v>0</v>
      </c>
      <c r="EF348">
        <f t="shared" si="341"/>
        <v>0</v>
      </c>
      <c r="EG348">
        <v>0</v>
      </c>
      <c r="EH348">
        <f t="shared" si="342"/>
        <v>0</v>
      </c>
      <c r="EI348">
        <v>0</v>
      </c>
      <c r="EJ348">
        <f t="shared" si="343"/>
        <v>0</v>
      </c>
      <c r="EK348">
        <v>0</v>
      </c>
      <c r="EL348">
        <f t="shared" si="344"/>
        <v>0</v>
      </c>
      <c r="EM348">
        <v>0</v>
      </c>
      <c r="EN348">
        <f t="shared" si="345"/>
        <v>0</v>
      </c>
      <c r="EO348">
        <v>0</v>
      </c>
      <c r="EP348">
        <f t="shared" si="346"/>
        <v>0</v>
      </c>
      <c r="EQ348">
        <v>0</v>
      </c>
      <c r="ER348">
        <f t="shared" si="347"/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 s="3" t="s">
        <v>728</v>
      </c>
    </row>
    <row r="349" spans="1:164" x14ac:dyDescent="0.45">
      <c r="A349">
        <v>348</v>
      </c>
      <c r="B349" t="s">
        <v>368</v>
      </c>
      <c r="C349" t="s">
        <v>729</v>
      </c>
      <c r="D349" t="s">
        <v>730</v>
      </c>
      <c r="E349" t="s">
        <v>731</v>
      </c>
      <c r="F349" s="2">
        <v>0</v>
      </c>
      <c r="G349">
        <v>508</v>
      </c>
      <c r="H349">
        <v>1773</v>
      </c>
      <c r="I349">
        <f>250+273</f>
        <v>523</v>
      </c>
      <c r="J349" s="2">
        <f t="shared" si="348"/>
        <v>0.29498025944726453</v>
      </c>
      <c r="K349">
        <f>1.1*10^-4</f>
        <v>1.1000000000000002E-4</v>
      </c>
      <c r="L349" t="s">
        <v>373</v>
      </c>
      <c r="M349">
        <v>0</v>
      </c>
      <c r="N349">
        <f t="shared" si="292"/>
        <v>0</v>
      </c>
      <c r="O349">
        <v>0</v>
      </c>
      <c r="P349">
        <f t="shared" si="293"/>
        <v>0</v>
      </c>
      <c r="Q349">
        <v>0</v>
      </c>
      <c r="R349">
        <f t="shared" si="294"/>
        <v>0</v>
      </c>
      <c r="S349">
        <v>0.16</v>
      </c>
      <c r="T349">
        <f t="shared" si="295"/>
        <v>1.6326849620823306E-3</v>
      </c>
      <c r="U349">
        <v>0</v>
      </c>
      <c r="V349">
        <f t="shared" si="296"/>
        <v>0</v>
      </c>
      <c r="W349">
        <v>0</v>
      </c>
      <c r="X349">
        <f t="shared" si="297"/>
        <v>0</v>
      </c>
      <c r="Y349">
        <v>0</v>
      </c>
      <c r="Z349">
        <f t="shared" si="298"/>
        <v>0</v>
      </c>
      <c r="AA349">
        <v>0</v>
      </c>
      <c r="AB349">
        <f t="shared" si="299"/>
        <v>0</v>
      </c>
      <c r="AC349">
        <f>100-AE349-Q349-S349-AG349-AI349-AK349-AM349-AO349-BA349-AY349-BE349-BI349</f>
        <v>89.800000000000011</v>
      </c>
      <c r="AD349">
        <f t="shared" si="300"/>
        <v>0.90146173459236989</v>
      </c>
      <c r="AE349">
        <v>0.09</v>
      </c>
      <c r="AF349">
        <f t="shared" si="301"/>
        <v>4.2010200771331789E-3</v>
      </c>
      <c r="AG349">
        <v>0</v>
      </c>
      <c r="AH349">
        <f t="shared" si="302"/>
        <v>0</v>
      </c>
      <c r="AI349">
        <v>0</v>
      </c>
      <c r="AJ349">
        <f t="shared" si="303"/>
        <v>0</v>
      </c>
      <c r="AK349">
        <v>0.11</v>
      </c>
      <c r="AL349">
        <f t="shared" si="304"/>
        <v>2.1956634894244138E-3</v>
      </c>
      <c r="AM349">
        <v>7.66</v>
      </c>
      <c r="AN349">
        <f t="shared" si="305"/>
        <v>8.2587297386618144E-2</v>
      </c>
      <c r="AO349">
        <v>0</v>
      </c>
      <c r="AP349">
        <f t="shared" si="306"/>
        <v>0</v>
      </c>
      <c r="AQ349">
        <v>0</v>
      </c>
      <c r="AR349">
        <f t="shared" si="307"/>
        <v>0</v>
      </c>
      <c r="AS349">
        <v>0</v>
      </c>
      <c r="AT349">
        <f t="shared" si="308"/>
        <v>0</v>
      </c>
      <c r="AU349">
        <v>0</v>
      </c>
      <c r="AV349">
        <f t="shared" si="309"/>
        <v>0</v>
      </c>
      <c r="AW349">
        <v>0</v>
      </c>
      <c r="AX349">
        <f t="shared" si="310"/>
        <v>0</v>
      </c>
      <c r="AY349">
        <v>0</v>
      </c>
      <c r="AZ349">
        <f t="shared" si="311"/>
        <v>0</v>
      </c>
      <c r="BA349">
        <v>0.16</v>
      </c>
      <c r="BB349">
        <f t="shared" si="312"/>
        <v>1.760825411206892E-3</v>
      </c>
      <c r="BC349">
        <v>0</v>
      </c>
      <c r="BD349">
        <f t="shared" si="313"/>
        <v>0</v>
      </c>
      <c r="BE349">
        <v>2</v>
      </c>
      <c r="BF349">
        <f t="shared" si="314"/>
        <v>6.0988119048411031E-3</v>
      </c>
      <c r="BG349">
        <v>0</v>
      </c>
      <c r="BH349">
        <f t="shared" si="315"/>
        <v>0</v>
      </c>
      <c r="BI349">
        <v>0.02</v>
      </c>
      <c r="BJ349">
        <f t="shared" si="316"/>
        <v>6.1962176324177319E-5</v>
      </c>
      <c r="BK349">
        <v>0</v>
      </c>
      <c r="BL349">
        <f t="shared" si="317"/>
        <v>0</v>
      </c>
      <c r="BM349">
        <v>0</v>
      </c>
      <c r="BN349">
        <f t="shared" si="318"/>
        <v>0</v>
      </c>
      <c r="BO349">
        <v>0</v>
      </c>
      <c r="BP349">
        <f t="shared" si="319"/>
        <v>0</v>
      </c>
      <c r="BQ349">
        <v>0</v>
      </c>
      <c r="BR349">
        <f t="shared" si="320"/>
        <v>0</v>
      </c>
      <c r="BS349">
        <v>0</v>
      </c>
      <c r="BT349">
        <f t="shared" si="321"/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f t="shared" si="327"/>
        <v>0</v>
      </c>
      <c r="DE349">
        <v>0</v>
      </c>
      <c r="DF349">
        <f t="shared" si="328"/>
        <v>0</v>
      </c>
      <c r="DG349">
        <v>0</v>
      </c>
      <c r="DH349">
        <f t="shared" si="329"/>
        <v>0</v>
      </c>
      <c r="DI349">
        <v>0</v>
      </c>
      <c r="DJ349">
        <f t="shared" si="330"/>
        <v>0</v>
      </c>
      <c r="DK349">
        <f>100-EQ349</f>
        <v>99.375</v>
      </c>
      <c r="DL349">
        <f t="shared" si="331"/>
        <v>0.84193088443179409</v>
      </c>
      <c r="DM349">
        <v>0</v>
      </c>
      <c r="DN349">
        <f t="shared" si="332"/>
        <v>0</v>
      </c>
      <c r="DO349">
        <v>0</v>
      </c>
      <c r="DP349">
        <f t="shared" si="333"/>
        <v>0</v>
      </c>
      <c r="DQ349">
        <v>0</v>
      </c>
      <c r="DR349">
        <f t="shared" si="334"/>
        <v>0</v>
      </c>
      <c r="DS349">
        <v>0</v>
      </c>
      <c r="DT349">
        <f t="shared" si="335"/>
        <v>0</v>
      </c>
      <c r="DU349">
        <v>0</v>
      </c>
      <c r="DV349">
        <f t="shared" si="336"/>
        <v>0</v>
      </c>
      <c r="DW349">
        <v>0</v>
      </c>
      <c r="DX349">
        <f t="shared" si="337"/>
        <v>0</v>
      </c>
      <c r="DY349">
        <v>0</v>
      </c>
      <c r="DZ349">
        <f t="shared" si="338"/>
        <v>0</v>
      </c>
      <c r="EA349">
        <v>0</v>
      </c>
      <c r="EB349">
        <f t="shared" si="339"/>
        <v>0</v>
      </c>
      <c r="EC349">
        <v>0</v>
      </c>
      <c r="ED349">
        <f t="shared" si="340"/>
        <v>0</v>
      </c>
      <c r="EE349">
        <v>0</v>
      </c>
      <c r="EF349">
        <f t="shared" si="341"/>
        <v>0</v>
      </c>
      <c r="EG349">
        <v>0</v>
      </c>
      <c r="EH349">
        <f t="shared" si="342"/>
        <v>0</v>
      </c>
      <c r="EI349">
        <v>0</v>
      </c>
      <c r="EJ349">
        <f t="shared" si="343"/>
        <v>0</v>
      </c>
      <c r="EK349">
        <v>0</v>
      </c>
      <c r="EL349">
        <f t="shared" si="344"/>
        <v>0</v>
      </c>
      <c r="EM349">
        <v>0</v>
      </c>
      <c r="EN349">
        <f t="shared" si="345"/>
        <v>0</v>
      </c>
      <c r="EO349">
        <v>0</v>
      </c>
      <c r="EP349">
        <f t="shared" si="346"/>
        <v>0</v>
      </c>
      <c r="EQ349">
        <v>0.625</v>
      </c>
      <c r="ER349">
        <f t="shared" si="347"/>
        <v>0.15806911556820583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 t="s">
        <v>732</v>
      </c>
    </row>
    <row r="350" spans="1:164" x14ac:dyDescent="0.45">
      <c r="A350">
        <v>349</v>
      </c>
      <c r="B350" t="s">
        <v>368</v>
      </c>
      <c r="C350" t="s">
        <v>729</v>
      </c>
      <c r="D350" t="s">
        <v>730</v>
      </c>
      <c r="E350" t="s">
        <v>731</v>
      </c>
      <c r="F350" s="2">
        <v>0</v>
      </c>
      <c r="G350">
        <v>508</v>
      </c>
      <c r="H350">
        <v>1773</v>
      </c>
      <c r="I350">
        <v>673</v>
      </c>
      <c r="J350" s="2">
        <f t="shared" si="348"/>
        <v>0.3795826283135928</v>
      </c>
      <c r="K350">
        <f t="shared" ref="K350:K366" si="354">1.1*10^-4</f>
        <v>1.1000000000000002E-4</v>
      </c>
      <c r="L350" t="s">
        <v>373</v>
      </c>
      <c r="M350">
        <v>0</v>
      </c>
      <c r="N350">
        <f t="shared" si="292"/>
        <v>0</v>
      </c>
      <c r="O350">
        <v>0</v>
      </c>
      <c r="P350">
        <f t="shared" si="293"/>
        <v>0</v>
      </c>
      <c r="Q350">
        <v>0</v>
      </c>
      <c r="R350">
        <f t="shared" si="294"/>
        <v>0</v>
      </c>
      <c r="S350">
        <v>0.16</v>
      </c>
      <c r="T350">
        <f t="shared" si="295"/>
        <v>1.6326849620823306E-3</v>
      </c>
      <c r="U350">
        <v>0</v>
      </c>
      <c r="V350">
        <f t="shared" si="296"/>
        <v>0</v>
      </c>
      <c r="W350">
        <v>0</v>
      </c>
      <c r="X350">
        <f t="shared" si="297"/>
        <v>0</v>
      </c>
      <c r="Y350">
        <v>0</v>
      </c>
      <c r="Z350">
        <f t="shared" si="298"/>
        <v>0</v>
      </c>
      <c r="AA350">
        <v>0</v>
      </c>
      <c r="AB350">
        <f t="shared" si="299"/>
        <v>0</v>
      </c>
      <c r="AC350">
        <f t="shared" ref="AC350:AC360" si="355">100-AE350-Q350-S350-AG350-AI350-AK350-AM350-AO350-BA350-AY350-BE350-BI350</f>
        <v>89.800000000000011</v>
      </c>
      <c r="AD350">
        <f t="shared" si="300"/>
        <v>0.90146173459236989</v>
      </c>
      <c r="AE350">
        <v>0.09</v>
      </c>
      <c r="AF350">
        <f t="shared" si="301"/>
        <v>4.2010200771331789E-3</v>
      </c>
      <c r="AG350">
        <v>0</v>
      </c>
      <c r="AH350">
        <f t="shared" si="302"/>
        <v>0</v>
      </c>
      <c r="AI350">
        <v>0</v>
      </c>
      <c r="AJ350">
        <f t="shared" si="303"/>
        <v>0</v>
      </c>
      <c r="AK350">
        <v>0.11</v>
      </c>
      <c r="AL350">
        <f t="shared" si="304"/>
        <v>2.1956634894244138E-3</v>
      </c>
      <c r="AM350">
        <v>7.66</v>
      </c>
      <c r="AN350">
        <f t="shared" si="305"/>
        <v>8.2587297386618144E-2</v>
      </c>
      <c r="AO350">
        <v>0</v>
      </c>
      <c r="AP350">
        <f t="shared" si="306"/>
        <v>0</v>
      </c>
      <c r="AQ350">
        <v>0</v>
      </c>
      <c r="AR350">
        <f t="shared" si="307"/>
        <v>0</v>
      </c>
      <c r="AS350">
        <v>0</v>
      </c>
      <c r="AT350">
        <f t="shared" si="308"/>
        <v>0</v>
      </c>
      <c r="AU350">
        <v>0</v>
      </c>
      <c r="AV350">
        <f t="shared" si="309"/>
        <v>0</v>
      </c>
      <c r="AW350">
        <v>0</v>
      </c>
      <c r="AX350">
        <f t="shared" si="310"/>
        <v>0</v>
      </c>
      <c r="AY350">
        <v>0</v>
      </c>
      <c r="AZ350">
        <f t="shared" si="311"/>
        <v>0</v>
      </c>
      <c r="BA350">
        <v>0.16</v>
      </c>
      <c r="BB350">
        <f t="shared" si="312"/>
        <v>1.760825411206892E-3</v>
      </c>
      <c r="BC350">
        <v>0</v>
      </c>
      <c r="BD350">
        <f t="shared" si="313"/>
        <v>0</v>
      </c>
      <c r="BE350">
        <v>2</v>
      </c>
      <c r="BF350">
        <f t="shared" si="314"/>
        <v>6.0988119048411031E-3</v>
      </c>
      <c r="BG350">
        <v>0</v>
      </c>
      <c r="BH350">
        <f t="shared" si="315"/>
        <v>0</v>
      </c>
      <c r="BI350">
        <v>0.02</v>
      </c>
      <c r="BJ350">
        <f t="shared" si="316"/>
        <v>6.1962176324177319E-5</v>
      </c>
      <c r="BK350">
        <v>0</v>
      </c>
      <c r="BL350">
        <f t="shared" si="317"/>
        <v>0</v>
      </c>
      <c r="BM350">
        <v>0</v>
      </c>
      <c r="BN350">
        <f t="shared" si="318"/>
        <v>0</v>
      </c>
      <c r="BO350">
        <v>0</v>
      </c>
      <c r="BP350">
        <f t="shared" si="319"/>
        <v>0</v>
      </c>
      <c r="BQ350">
        <v>0</v>
      </c>
      <c r="BR350">
        <f t="shared" si="320"/>
        <v>0</v>
      </c>
      <c r="BS350">
        <v>0</v>
      </c>
      <c r="BT350">
        <f t="shared" si="321"/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f t="shared" si="327"/>
        <v>0</v>
      </c>
      <c r="DE350">
        <v>0</v>
      </c>
      <c r="DF350">
        <f t="shared" si="328"/>
        <v>0</v>
      </c>
      <c r="DG350">
        <v>0</v>
      </c>
      <c r="DH350">
        <f t="shared" si="329"/>
        <v>0</v>
      </c>
      <c r="DI350">
        <v>0</v>
      </c>
      <c r="DJ350">
        <f t="shared" si="330"/>
        <v>0</v>
      </c>
      <c r="DK350">
        <f t="shared" ref="DK350:DK366" si="356">100-EQ350</f>
        <v>99.375</v>
      </c>
      <c r="DL350">
        <f t="shared" si="331"/>
        <v>0.84193088443179409</v>
      </c>
      <c r="DM350">
        <v>0</v>
      </c>
      <c r="DN350">
        <f t="shared" si="332"/>
        <v>0</v>
      </c>
      <c r="DO350">
        <v>0</v>
      </c>
      <c r="DP350">
        <f t="shared" si="333"/>
        <v>0</v>
      </c>
      <c r="DQ350">
        <v>0</v>
      </c>
      <c r="DR350">
        <f t="shared" si="334"/>
        <v>0</v>
      </c>
      <c r="DS350">
        <v>0</v>
      </c>
      <c r="DT350">
        <f t="shared" si="335"/>
        <v>0</v>
      </c>
      <c r="DU350">
        <v>0</v>
      </c>
      <c r="DV350">
        <f t="shared" si="336"/>
        <v>0</v>
      </c>
      <c r="DW350">
        <v>0</v>
      </c>
      <c r="DX350">
        <f t="shared" si="337"/>
        <v>0</v>
      </c>
      <c r="DY350">
        <v>0</v>
      </c>
      <c r="DZ350">
        <f t="shared" si="338"/>
        <v>0</v>
      </c>
      <c r="EA350">
        <v>0</v>
      </c>
      <c r="EB350">
        <f t="shared" si="339"/>
        <v>0</v>
      </c>
      <c r="EC350">
        <v>0</v>
      </c>
      <c r="ED350">
        <f t="shared" si="340"/>
        <v>0</v>
      </c>
      <c r="EE350">
        <v>0</v>
      </c>
      <c r="EF350">
        <f t="shared" si="341"/>
        <v>0</v>
      </c>
      <c r="EG350">
        <v>0</v>
      </c>
      <c r="EH350">
        <f t="shared" si="342"/>
        <v>0</v>
      </c>
      <c r="EI350">
        <v>0</v>
      </c>
      <c r="EJ350">
        <f t="shared" si="343"/>
        <v>0</v>
      </c>
      <c r="EK350">
        <v>0</v>
      </c>
      <c r="EL350">
        <f t="shared" si="344"/>
        <v>0</v>
      </c>
      <c r="EM350">
        <v>0</v>
      </c>
      <c r="EN350">
        <f t="shared" si="345"/>
        <v>0</v>
      </c>
      <c r="EO350">
        <v>0</v>
      </c>
      <c r="EP350">
        <f t="shared" si="346"/>
        <v>0</v>
      </c>
      <c r="EQ350">
        <v>0.625</v>
      </c>
      <c r="ER350">
        <f t="shared" si="347"/>
        <v>0.15806911556820583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 t="s">
        <v>732</v>
      </c>
    </row>
    <row r="351" spans="1:164" x14ac:dyDescent="0.45">
      <c r="A351">
        <v>350</v>
      </c>
      <c r="B351" t="s">
        <v>368</v>
      </c>
      <c r="C351" t="s">
        <v>729</v>
      </c>
      <c r="D351" t="s">
        <v>730</v>
      </c>
      <c r="E351" t="s">
        <v>733</v>
      </c>
      <c r="F351" s="2">
        <v>1</v>
      </c>
      <c r="G351">
        <v>508</v>
      </c>
      <c r="H351">
        <v>1773</v>
      </c>
      <c r="I351">
        <f>250+273</f>
        <v>523</v>
      </c>
      <c r="J351" s="2">
        <f t="shared" si="348"/>
        <v>0.29498025944726453</v>
      </c>
      <c r="K351">
        <f t="shared" si="354"/>
        <v>1.1000000000000002E-4</v>
      </c>
      <c r="L351" t="s">
        <v>373</v>
      </c>
      <c r="M351">
        <v>0</v>
      </c>
      <c r="N351">
        <f t="shared" ref="N351:N414" si="357">((M351/100)/FH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O351">
        <v>0</v>
      </c>
      <c r="P351">
        <f t="shared" ref="P351:P414" si="358">((O351/100)/FJ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Q351">
        <v>0</v>
      </c>
      <c r="R351">
        <f t="shared" ref="R351:R414" si="359">((Q351/100)/FL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S351">
        <v>0.16</v>
      </c>
      <c r="T351">
        <f t="shared" ref="T351:T414" si="360">((S351/100)/FN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1.6326849620823306E-3</v>
      </c>
      <c r="U351">
        <v>0</v>
      </c>
      <c r="V351">
        <f t="shared" ref="V351:V414" si="361">((U351/100)/FP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W351">
        <v>0</v>
      </c>
      <c r="X351">
        <f t="shared" ref="X351:X414" si="362">((W351/100)/FR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Y351">
        <v>0</v>
      </c>
      <c r="Z351">
        <f t="shared" ref="Z351:Z414" si="363">((Y351/100)/FT$2)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A351">
        <v>0</v>
      </c>
      <c r="AB351">
        <f t="shared" ref="AB351:AB414" si="364">((AA351/100)/FN$13)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C351">
        <f t="shared" si="355"/>
        <v>89.800000000000011</v>
      </c>
      <c r="AD351">
        <f t="shared" ref="AD351:AD414" si="365">((AC351/100)/FH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0.90146173459236989</v>
      </c>
      <c r="AE351">
        <v>0.09</v>
      </c>
      <c r="AF351">
        <f t="shared" ref="AF351:AF414" si="366">((AE351/100)/FJ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4.2010200771331789E-3</v>
      </c>
      <c r="AG351">
        <v>0</v>
      </c>
      <c r="AH351">
        <f t="shared" ref="AH351:AH414" si="367">((AG351/100)/FL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I351">
        <v>0</v>
      </c>
      <c r="AJ351">
        <f t="shared" ref="AJ351:AJ414" si="368">((AI351/100)/FN$6)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K351">
        <v>0.11</v>
      </c>
      <c r="AL351">
        <f t="shared" ref="AL351:AL414" si="369">((AK351/100)/FH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2.1956634894244138E-3</v>
      </c>
      <c r="AM351">
        <v>7.66</v>
      </c>
      <c r="AN351">
        <f t="shared" ref="AN351:AN414" si="370">((AM351/100)/FJ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8.2587297386618144E-2</v>
      </c>
      <c r="AO351">
        <v>0</v>
      </c>
      <c r="AP351">
        <f t="shared" ref="AP351:AP414" si="371">((AO351/100)/FL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Q351">
        <v>0</v>
      </c>
      <c r="AR351">
        <f t="shared" ref="AR351:AR414" si="372">((AQ351/100)/FH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S351">
        <v>0</v>
      </c>
      <c r="AT351">
        <f t="shared" ref="AT351:AT414" si="373">((AS351/100)/FJ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U351">
        <v>0</v>
      </c>
      <c r="AV351">
        <f t="shared" ref="AV351:AV414" si="374">((AU351/100)/FL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W351">
        <v>0</v>
      </c>
      <c r="AX351">
        <f t="shared" ref="AX351:AX414" si="375">((AW351/100)/FN$16)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AY351">
        <v>0</v>
      </c>
      <c r="AZ351">
        <f t="shared" ref="AZ351:AZ414" si="376">((AY351/100)/FJ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A351">
        <v>0.16</v>
      </c>
      <c r="BB351">
        <f t="shared" ref="BB351:BB414" si="377">((BA351/100)/FL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1.760825411206892E-3</v>
      </c>
      <c r="BC351">
        <v>0</v>
      </c>
      <c r="BD351">
        <f t="shared" ref="BD351:BD414" si="378">((BC351/100)/FN$19)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E351">
        <v>2</v>
      </c>
      <c r="BF351">
        <f t="shared" ref="BF351:BF414" si="379">((BE351/100)/FH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6.0988119048411031E-3</v>
      </c>
      <c r="BG351">
        <v>0</v>
      </c>
      <c r="BH351">
        <f t="shared" ref="BH351:BH414" si="380">((BG351/100)/FJ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I351">
        <v>0.02</v>
      </c>
      <c r="BJ351">
        <f t="shared" ref="BJ351:BJ414" si="381">((BI351/100)/FN$25)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6.1962176324177319E-5</v>
      </c>
      <c r="BK351">
        <v>0</v>
      </c>
      <c r="BL351">
        <f t="shared" ref="BL351:BL414" si="382">((BK351/100)/FH$13)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M351">
        <v>0</v>
      </c>
      <c r="BN351">
        <f t="shared" ref="BN351:BN414" si="383">((BM351/100)/FN$10)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O351">
        <v>0</v>
      </c>
      <c r="BP351">
        <f t="shared" ref="BP351:BP414" si="384">((BO351/100)/FJ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Q351">
        <v>0</v>
      </c>
      <c r="BR351">
        <f t="shared" ref="BR351:BR414" si="385">((BQ351/100)/FL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S351">
        <v>0</v>
      </c>
      <c r="BT351">
        <f t="shared" ref="BT351:BT414" si="386">((BS351/100)/FN$28)/((AC351/100)/FH$6+(S351/100)/FN$2+(AE351/100)/FJ$6+(AG351/100)/FL$6+(AI351/100)/FN$6+(AK351/100)/FH$10+(AM351/100)/FJ$10+(AO351/100)/FL$10+(Q351/100)/FL$2+(M351/100)/FH$2+(AQ351/100)/FH$16+(AS351/100)/FJ$16+(AU351/100)/FL$16+(AW351/100)/FN$16+(W351/100)/FR$2+(AY351/100)/FJ$19+(BA351/100)/FL$19+(BC351/100)/FN$19+(AA351/100)/FN$13+(BK351/100)/FH$13+(BM351/100)/FN$10+(BE351/100)/FH$25+(BG351/100)/FJ$25+(BI351/100)/FN$25+(BO351/100)/FJ$28+(BQ351/100)/FL$28+(O351/100)/FJ$2+(U351/100)/FP$2+(Y351/100)/FT$2+(BS351/100)/FN$28)</f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f t="shared" si="327"/>
        <v>0</v>
      </c>
      <c r="DE351">
        <v>0</v>
      </c>
      <c r="DF351">
        <f t="shared" si="328"/>
        <v>0</v>
      </c>
      <c r="DG351">
        <v>0</v>
      </c>
      <c r="DH351">
        <f t="shared" si="329"/>
        <v>0</v>
      </c>
      <c r="DI351">
        <v>0</v>
      </c>
      <c r="DJ351">
        <f t="shared" si="330"/>
        <v>0</v>
      </c>
      <c r="DK351">
        <f t="shared" si="356"/>
        <v>99.375</v>
      </c>
      <c r="DL351">
        <f t="shared" si="331"/>
        <v>0.84193088443179409</v>
      </c>
      <c r="DM351">
        <v>0</v>
      </c>
      <c r="DN351">
        <f t="shared" si="332"/>
        <v>0</v>
      </c>
      <c r="DO351">
        <v>0</v>
      </c>
      <c r="DP351">
        <f t="shared" si="333"/>
        <v>0</v>
      </c>
      <c r="DQ351">
        <v>0</v>
      </c>
      <c r="DR351">
        <f t="shared" si="334"/>
        <v>0</v>
      </c>
      <c r="DS351">
        <v>0</v>
      </c>
      <c r="DT351">
        <f t="shared" si="335"/>
        <v>0</v>
      </c>
      <c r="DU351">
        <v>0</v>
      </c>
      <c r="DV351">
        <f t="shared" si="336"/>
        <v>0</v>
      </c>
      <c r="DW351">
        <v>0</v>
      </c>
      <c r="DX351">
        <f t="shared" si="337"/>
        <v>0</v>
      </c>
      <c r="DY351">
        <v>0</v>
      </c>
      <c r="DZ351">
        <f t="shared" si="338"/>
        <v>0</v>
      </c>
      <c r="EA351">
        <v>0</v>
      </c>
      <c r="EB351">
        <f t="shared" si="339"/>
        <v>0</v>
      </c>
      <c r="EC351">
        <v>0</v>
      </c>
      <c r="ED351">
        <f t="shared" si="340"/>
        <v>0</v>
      </c>
      <c r="EE351">
        <v>0</v>
      </c>
      <c r="EF351">
        <f t="shared" si="341"/>
        <v>0</v>
      </c>
      <c r="EG351">
        <v>0</v>
      </c>
      <c r="EH351">
        <f t="shared" si="342"/>
        <v>0</v>
      </c>
      <c r="EI351">
        <v>0</v>
      </c>
      <c r="EJ351">
        <f t="shared" si="343"/>
        <v>0</v>
      </c>
      <c r="EK351">
        <v>0</v>
      </c>
      <c r="EL351">
        <f t="shared" si="344"/>
        <v>0</v>
      </c>
      <c r="EM351">
        <v>0</v>
      </c>
      <c r="EN351">
        <f t="shared" si="345"/>
        <v>0</v>
      </c>
      <c r="EO351">
        <v>0</v>
      </c>
      <c r="EP351">
        <f t="shared" si="346"/>
        <v>0</v>
      </c>
      <c r="EQ351">
        <v>0.625</v>
      </c>
      <c r="ER351">
        <f t="shared" si="347"/>
        <v>0.15806911556820583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 t="s">
        <v>732</v>
      </c>
    </row>
    <row r="352" spans="1:164" x14ac:dyDescent="0.45">
      <c r="A352">
        <v>351</v>
      </c>
      <c r="B352" t="s">
        <v>368</v>
      </c>
      <c r="C352" t="s">
        <v>729</v>
      </c>
      <c r="D352" t="s">
        <v>730</v>
      </c>
      <c r="E352" t="s">
        <v>733</v>
      </c>
      <c r="F352" s="2">
        <v>0</v>
      </c>
      <c r="G352">
        <v>508</v>
      </c>
      <c r="H352">
        <v>1773</v>
      </c>
      <c r="I352">
        <v>673</v>
      </c>
      <c r="J352" s="2">
        <f t="shared" si="348"/>
        <v>0.3795826283135928</v>
      </c>
      <c r="K352">
        <f t="shared" si="354"/>
        <v>1.1000000000000002E-4</v>
      </c>
      <c r="L352" t="s">
        <v>373</v>
      </c>
      <c r="M352">
        <v>0</v>
      </c>
      <c r="N352">
        <f t="shared" si="357"/>
        <v>0</v>
      </c>
      <c r="O352">
        <v>0</v>
      </c>
      <c r="P352">
        <f t="shared" si="358"/>
        <v>0</v>
      </c>
      <c r="Q352">
        <v>0</v>
      </c>
      <c r="R352">
        <f t="shared" si="359"/>
        <v>0</v>
      </c>
      <c r="S352">
        <v>0.16</v>
      </c>
      <c r="T352">
        <f t="shared" si="360"/>
        <v>1.6326849620823306E-3</v>
      </c>
      <c r="U352">
        <v>0</v>
      </c>
      <c r="V352">
        <f t="shared" si="361"/>
        <v>0</v>
      </c>
      <c r="W352">
        <v>0</v>
      </c>
      <c r="X352">
        <f t="shared" si="362"/>
        <v>0</v>
      </c>
      <c r="Y352">
        <v>0</v>
      </c>
      <c r="Z352">
        <f t="shared" si="363"/>
        <v>0</v>
      </c>
      <c r="AA352">
        <v>0</v>
      </c>
      <c r="AB352">
        <f t="shared" si="364"/>
        <v>0</v>
      </c>
      <c r="AC352">
        <f t="shared" si="355"/>
        <v>89.800000000000011</v>
      </c>
      <c r="AD352">
        <f t="shared" si="365"/>
        <v>0.90146173459236989</v>
      </c>
      <c r="AE352">
        <v>0.09</v>
      </c>
      <c r="AF352">
        <f t="shared" si="366"/>
        <v>4.2010200771331789E-3</v>
      </c>
      <c r="AG352">
        <v>0</v>
      </c>
      <c r="AH352">
        <f t="shared" si="367"/>
        <v>0</v>
      </c>
      <c r="AI352">
        <v>0</v>
      </c>
      <c r="AJ352">
        <f t="shared" si="368"/>
        <v>0</v>
      </c>
      <c r="AK352">
        <v>0.11</v>
      </c>
      <c r="AL352">
        <f t="shared" si="369"/>
        <v>2.1956634894244138E-3</v>
      </c>
      <c r="AM352">
        <v>7.66</v>
      </c>
      <c r="AN352">
        <f t="shared" si="370"/>
        <v>8.2587297386618144E-2</v>
      </c>
      <c r="AO352">
        <v>0</v>
      </c>
      <c r="AP352">
        <f t="shared" si="371"/>
        <v>0</v>
      </c>
      <c r="AQ352">
        <v>0</v>
      </c>
      <c r="AR352">
        <f t="shared" si="372"/>
        <v>0</v>
      </c>
      <c r="AS352">
        <v>0</v>
      </c>
      <c r="AT352">
        <f t="shared" si="373"/>
        <v>0</v>
      </c>
      <c r="AU352">
        <v>0</v>
      </c>
      <c r="AV352">
        <f t="shared" si="374"/>
        <v>0</v>
      </c>
      <c r="AW352">
        <v>0</v>
      </c>
      <c r="AX352">
        <f t="shared" si="375"/>
        <v>0</v>
      </c>
      <c r="AY352">
        <v>0</v>
      </c>
      <c r="AZ352">
        <f t="shared" si="376"/>
        <v>0</v>
      </c>
      <c r="BA352">
        <v>0.16</v>
      </c>
      <c r="BB352">
        <f t="shared" si="377"/>
        <v>1.760825411206892E-3</v>
      </c>
      <c r="BC352">
        <v>0</v>
      </c>
      <c r="BD352">
        <f t="shared" si="378"/>
        <v>0</v>
      </c>
      <c r="BE352">
        <v>2</v>
      </c>
      <c r="BF352">
        <f t="shared" si="379"/>
        <v>6.0988119048411031E-3</v>
      </c>
      <c r="BG352">
        <v>0</v>
      </c>
      <c r="BH352">
        <f t="shared" si="380"/>
        <v>0</v>
      </c>
      <c r="BI352">
        <v>0.02</v>
      </c>
      <c r="BJ352">
        <f t="shared" si="381"/>
        <v>6.1962176324177319E-5</v>
      </c>
      <c r="BK352">
        <v>0</v>
      </c>
      <c r="BL352">
        <f t="shared" si="382"/>
        <v>0</v>
      </c>
      <c r="BM352">
        <v>0</v>
      </c>
      <c r="BN352">
        <f t="shared" si="383"/>
        <v>0</v>
      </c>
      <c r="BO352">
        <v>0</v>
      </c>
      <c r="BP352">
        <f t="shared" si="384"/>
        <v>0</v>
      </c>
      <c r="BQ352">
        <v>0</v>
      </c>
      <c r="BR352">
        <f t="shared" si="385"/>
        <v>0</v>
      </c>
      <c r="BS352">
        <v>0</v>
      </c>
      <c r="BT352">
        <f t="shared" si="386"/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f t="shared" si="327"/>
        <v>0</v>
      </c>
      <c r="DE352">
        <v>0</v>
      </c>
      <c r="DF352">
        <f t="shared" si="328"/>
        <v>0</v>
      </c>
      <c r="DG352">
        <v>0</v>
      </c>
      <c r="DH352">
        <f t="shared" si="329"/>
        <v>0</v>
      </c>
      <c r="DI352">
        <v>0</v>
      </c>
      <c r="DJ352">
        <f t="shared" si="330"/>
        <v>0</v>
      </c>
      <c r="DK352">
        <f t="shared" si="356"/>
        <v>99.375</v>
      </c>
      <c r="DL352">
        <f t="shared" si="331"/>
        <v>0.84193088443179409</v>
      </c>
      <c r="DM352">
        <v>0</v>
      </c>
      <c r="DN352">
        <f t="shared" si="332"/>
        <v>0</v>
      </c>
      <c r="DO352">
        <v>0</v>
      </c>
      <c r="DP352">
        <f t="shared" si="333"/>
        <v>0</v>
      </c>
      <c r="DQ352">
        <v>0</v>
      </c>
      <c r="DR352">
        <f t="shared" si="334"/>
        <v>0</v>
      </c>
      <c r="DS352">
        <v>0</v>
      </c>
      <c r="DT352">
        <f t="shared" si="335"/>
        <v>0</v>
      </c>
      <c r="DU352">
        <v>0</v>
      </c>
      <c r="DV352">
        <f t="shared" si="336"/>
        <v>0</v>
      </c>
      <c r="DW352">
        <v>0</v>
      </c>
      <c r="DX352">
        <f t="shared" si="337"/>
        <v>0</v>
      </c>
      <c r="DY352">
        <v>0</v>
      </c>
      <c r="DZ352">
        <f t="shared" si="338"/>
        <v>0</v>
      </c>
      <c r="EA352">
        <v>0</v>
      </c>
      <c r="EB352">
        <f t="shared" si="339"/>
        <v>0</v>
      </c>
      <c r="EC352">
        <v>0</v>
      </c>
      <c r="ED352">
        <f t="shared" si="340"/>
        <v>0</v>
      </c>
      <c r="EE352">
        <v>0</v>
      </c>
      <c r="EF352">
        <f t="shared" si="341"/>
        <v>0</v>
      </c>
      <c r="EG352">
        <v>0</v>
      </c>
      <c r="EH352">
        <f t="shared" si="342"/>
        <v>0</v>
      </c>
      <c r="EI352">
        <v>0</v>
      </c>
      <c r="EJ352">
        <f t="shared" si="343"/>
        <v>0</v>
      </c>
      <c r="EK352">
        <v>0</v>
      </c>
      <c r="EL352">
        <f t="shared" si="344"/>
        <v>0</v>
      </c>
      <c r="EM352">
        <v>0</v>
      </c>
      <c r="EN352">
        <f t="shared" si="345"/>
        <v>0</v>
      </c>
      <c r="EO352">
        <v>0</v>
      </c>
      <c r="EP352">
        <f t="shared" si="346"/>
        <v>0</v>
      </c>
      <c r="EQ352">
        <v>0.625</v>
      </c>
      <c r="ER352">
        <f t="shared" si="347"/>
        <v>0.15806911556820583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 t="s">
        <v>732</v>
      </c>
    </row>
    <row r="353" spans="1:161" x14ac:dyDescent="0.45">
      <c r="A353">
        <v>352</v>
      </c>
      <c r="B353" t="s">
        <v>368</v>
      </c>
      <c r="C353" t="s">
        <v>729</v>
      </c>
      <c r="D353" t="s">
        <v>730</v>
      </c>
      <c r="E353" t="s">
        <v>734</v>
      </c>
      <c r="F353" s="2">
        <v>0</v>
      </c>
      <c r="G353">
        <v>508</v>
      </c>
      <c r="H353">
        <v>1773</v>
      </c>
      <c r="I353">
        <f>250+273</f>
        <v>523</v>
      </c>
      <c r="J353" s="2">
        <f t="shared" si="348"/>
        <v>0.29498025944726453</v>
      </c>
      <c r="K353">
        <f t="shared" si="354"/>
        <v>1.1000000000000002E-4</v>
      </c>
      <c r="L353" t="s">
        <v>373</v>
      </c>
      <c r="M353">
        <v>0</v>
      </c>
      <c r="N353">
        <f t="shared" si="357"/>
        <v>0</v>
      </c>
      <c r="O353">
        <v>0</v>
      </c>
      <c r="P353">
        <f t="shared" si="358"/>
        <v>0</v>
      </c>
      <c r="Q353">
        <v>0</v>
      </c>
      <c r="R353">
        <f t="shared" si="359"/>
        <v>0</v>
      </c>
      <c r="S353">
        <v>0.16</v>
      </c>
      <c r="T353">
        <f t="shared" si="360"/>
        <v>1.6326849620823306E-3</v>
      </c>
      <c r="U353">
        <v>0</v>
      </c>
      <c r="V353">
        <f t="shared" si="361"/>
        <v>0</v>
      </c>
      <c r="W353">
        <v>0</v>
      </c>
      <c r="X353">
        <f t="shared" si="362"/>
        <v>0</v>
      </c>
      <c r="Y353">
        <v>0</v>
      </c>
      <c r="Z353">
        <f t="shared" si="363"/>
        <v>0</v>
      </c>
      <c r="AA353">
        <v>0</v>
      </c>
      <c r="AB353">
        <f t="shared" si="364"/>
        <v>0</v>
      </c>
      <c r="AC353">
        <f t="shared" si="355"/>
        <v>89.800000000000011</v>
      </c>
      <c r="AD353">
        <f t="shared" si="365"/>
        <v>0.90146173459236989</v>
      </c>
      <c r="AE353">
        <v>0.09</v>
      </c>
      <c r="AF353">
        <f t="shared" si="366"/>
        <v>4.2010200771331789E-3</v>
      </c>
      <c r="AG353">
        <v>0</v>
      </c>
      <c r="AH353">
        <f t="shared" si="367"/>
        <v>0</v>
      </c>
      <c r="AI353">
        <v>0</v>
      </c>
      <c r="AJ353">
        <f t="shared" si="368"/>
        <v>0</v>
      </c>
      <c r="AK353">
        <v>0.11</v>
      </c>
      <c r="AL353">
        <f t="shared" si="369"/>
        <v>2.1956634894244138E-3</v>
      </c>
      <c r="AM353">
        <v>7.66</v>
      </c>
      <c r="AN353">
        <f t="shared" si="370"/>
        <v>8.2587297386618144E-2</v>
      </c>
      <c r="AO353">
        <v>0</v>
      </c>
      <c r="AP353">
        <f t="shared" si="371"/>
        <v>0</v>
      </c>
      <c r="AQ353">
        <v>0</v>
      </c>
      <c r="AR353">
        <f t="shared" si="372"/>
        <v>0</v>
      </c>
      <c r="AS353">
        <v>0</v>
      </c>
      <c r="AT353">
        <f t="shared" si="373"/>
        <v>0</v>
      </c>
      <c r="AU353">
        <v>0</v>
      </c>
      <c r="AV353">
        <f t="shared" si="374"/>
        <v>0</v>
      </c>
      <c r="AW353">
        <v>0</v>
      </c>
      <c r="AX353">
        <f t="shared" si="375"/>
        <v>0</v>
      </c>
      <c r="AY353">
        <v>0</v>
      </c>
      <c r="AZ353">
        <f t="shared" si="376"/>
        <v>0</v>
      </c>
      <c r="BA353">
        <v>0.16</v>
      </c>
      <c r="BB353">
        <f t="shared" si="377"/>
        <v>1.760825411206892E-3</v>
      </c>
      <c r="BC353">
        <v>0</v>
      </c>
      <c r="BD353">
        <f t="shared" si="378"/>
        <v>0</v>
      </c>
      <c r="BE353">
        <v>2</v>
      </c>
      <c r="BF353">
        <f t="shared" si="379"/>
        <v>6.0988119048411031E-3</v>
      </c>
      <c r="BG353">
        <v>0</v>
      </c>
      <c r="BH353">
        <f t="shared" si="380"/>
        <v>0</v>
      </c>
      <c r="BI353">
        <v>0.02</v>
      </c>
      <c r="BJ353">
        <f t="shared" si="381"/>
        <v>6.1962176324177319E-5</v>
      </c>
      <c r="BK353">
        <v>0</v>
      </c>
      <c r="BL353">
        <f t="shared" si="382"/>
        <v>0</v>
      </c>
      <c r="BM353">
        <v>0</v>
      </c>
      <c r="BN353">
        <f t="shared" si="383"/>
        <v>0</v>
      </c>
      <c r="BO353">
        <v>0</v>
      </c>
      <c r="BP353">
        <f t="shared" si="384"/>
        <v>0</v>
      </c>
      <c r="BQ353">
        <v>0</v>
      </c>
      <c r="BR353">
        <f t="shared" si="385"/>
        <v>0</v>
      </c>
      <c r="BS353">
        <v>0</v>
      </c>
      <c r="BT353">
        <f t="shared" si="386"/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f t="shared" si="327"/>
        <v>0</v>
      </c>
      <c r="DE353">
        <v>0</v>
      </c>
      <c r="DF353">
        <f t="shared" si="328"/>
        <v>0</v>
      </c>
      <c r="DG353">
        <v>0</v>
      </c>
      <c r="DH353">
        <f t="shared" si="329"/>
        <v>0</v>
      </c>
      <c r="DI353">
        <v>0</v>
      </c>
      <c r="DJ353">
        <f t="shared" si="330"/>
        <v>0</v>
      </c>
      <c r="DK353">
        <f t="shared" si="356"/>
        <v>99.375</v>
      </c>
      <c r="DL353">
        <f t="shared" si="331"/>
        <v>0.84193088443179409</v>
      </c>
      <c r="DM353">
        <v>0</v>
      </c>
      <c r="DN353">
        <f t="shared" si="332"/>
        <v>0</v>
      </c>
      <c r="DO353">
        <v>0</v>
      </c>
      <c r="DP353">
        <f t="shared" si="333"/>
        <v>0</v>
      </c>
      <c r="DQ353">
        <v>0</v>
      </c>
      <c r="DR353">
        <f t="shared" si="334"/>
        <v>0</v>
      </c>
      <c r="DS353">
        <v>0</v>
      </c>
      <c r="DT353">
        <f t="shared" si="335"/>
        <v>0</v>
      </c>
      <c r="DU353">
        <v>0</v>
      </c>
      <c r="DV353">
        <f t="shared" si="336"/>
        <v>0</v>
      </c>
      <c r="DW353">
        <v>0</v>
      </c>
      <c r="DX353">
        <f t="shared" si="337"/>
        <v>0</v>
      </c>
      <c r="DY353">
        <v>0</v>
      </c>
      <c r="DZ353">
        <f t="shared" si="338"/>
        <v>0</v>
      </c>
      <c r="EA353">
        <v>0</v>
      </c>
      <c r="EB353">
        <f t="shared" si="339"/>
        <v>0</v>
      </c>
      <c r="EC353">
        <v>0</v>
      </c>
      <c r="ED353">
        <f t="shared" si="340"/>
        <v>0</v>
      </c>
      <c r="EE353">
        <v>0</v>
      </c>
      <c r="EF353">
        <f t="shared" si="341"/>
        <v>0</v>
      </c>
      <c r="EG353">
        <v>0</v>
      </c>
      <c r="EH353">
        <f t="shared" si="342"/>
        <v>0</v>
      </c>
      <c r="EI353">
        <v>0</v>
      </c>
      <c r="EJ353">
        <f t="shared" si="343"/>
        <v>0</v>
      </c>
      <c r="EK353">
        <v>0</v>
      </c>
      <c r="EL353">
        <f t="shared" si="344"/>
        <v>0</v>
      </c>
      <c r="EM353">
        <v>0</v>
      </c>
      <c r="EN353">
        <f t="shared" si="345"/>
        <v>0</v>
      </c>
      <c r="EO353">
        <v>0</v>
      </c>
      <c r="EP353">
        <f t="shared" si="346"/>
        <v>0</v>
      </c>
      <c r="EQ353">
        <v>0.625</v>
      </c>
      <c r="ER353">
        <f t="shared" si="347"/>
        <v>0.15806911556820583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 t="s">
        <v>732</v>
      </c>
    </row>
    <row r="354" spans="1:161" x14ac:dyDescent="0.45">
      <c r="A354">
        <v>353</v>
      </c>
      <c r="B354" t="s">
        <v>368</v>
      </c>
      <c r="C354" t="s">
        <v>729</v>
      </c>
      <c r="D354" t="s">
        <v>730</v>
      </c>
      <c r="E354" t="s">
        <v>734</v>
      </c>
      <c r="F354" s="2">
        <v>0</v>
      </c>
      <c r="G354">
        <v>508</v>
      </c>
      <c r="H354">
        <v>1773</v>
      </c>
      <c r="I354">
        <v>673</v>
      </c>
      <c r="J354" s="2">
        <f t="shared" si="348"/>
        <v>0.3795826283135928</v>
      </c>
      <c r="K354">
        <f t="shared" si="354"/>
        <v>1.1000000000000002E-4</v>
      </c>
      <c r="L354" t="s">
        <v>373</v>
      </c>
      <c r="M354">
        <v>0</v>
      </c>
      <c r="N354">
        <f t="shared" si="357"/>
        <v>0</v>
      </c>
      <c r="O354">
        <v>0</v>
      </c>
      <c r="P354">
        <f t="shared" si="358"/>
        <v>0</v>
      </c>
      <c r="Q354">
        <v>0</v>
      </c>
      <c r="R354">
        <f t="shared" si="359"/>
        <v>0</v>
      </c>
      <c r="S354">
        <v>0.16</v>
      </c>
      <c r="T354">
        <f t="shared" si="360"/>
        <v>1.6326849620823306E-3</v>
      </c>
      <c r="U354">
        <v>0</v>
      </c>
      <c r="V354">
        <f t="shared" si="361"/>
        <v>0</v>
      </c>
      <c r="W354">
        <v>0</v>
      </c>
      <c r="X354">
        <f t="shared" si="362"/>
        <v>0</v>
      </c>
      <c r="Y354">
        <v>0</v>
      </c>
      <c r="Z354">
        <f t="shared" si="363"/>
        <v>0</v>
      </c>
      <c r="AA354">
        <v>0</v>
      </c>
      <c r="AB354">
        <f t="shared" si="364"/>
        <v>0</v>
      </c>
      <c r="AC354">
        <f t="shared" si="355"/>
        <v>89.800000000000011</v>
      </c>
      <c r="AD354">
        <f t="shared" si="365"/>
        <v>0.90146173459236989</v>
      </c>
      <c r="AE354">
        <v>0.09</v>
      </c>
      <c r="AF354">
        <f t="shared" si="366"/>
        <v>4.2010200771331789E-3</v>
      </c>
      <c r="AG354">
        <v>0</v>
      </c>
      <c r="AH354">
        <f t="shared" si="367"/>
        <v>0</v>
      </c>
      <c r="AI354">
        <v>0</v>
      </c>
      <c r="AJ354">
        <f t="shared" si="368"/>
        <v>0</v>
      </c>
      <c r="AK354">
        <v>0.11</v>
      </c>
      <c r="AL354">
        <f t="shared" si="369"/>
        <v>2.1956634894244138E-3</v>
      </c>
      <c r="AM354">
        <v>7.66</v>
      </c>
      <c r="AN354">
        <f t="shared" si="370"/>
        <v>8.2587297386618144E-2</v>
      </c>
      <c r="AO354">
        <v>0</v>
      </c>
      <c r="AP354">
        <f t="shared" si="371"/>
        <v>0</v>
      </c>
      <c r="AQ354">
        <v>0</v>
      </c>
      <c r="AR354">
        <f t="shared" si="372"/>
        <v>0</v>
      </c>
      <c r="AS354">
        <v>0</v>
      </c>
      <c r="AT354">
        <f t="shared" si="373"/>
        <v>0</v>
      </c>
      <c r="AU354">
        <v>0</v>
      </c>
      <c r="AV354">
        <f t="shared" si="374"/>
        <v>0</v>
      </c>
      <c r="AW354">
        <v>0</v>
      </c>
      <c r="AX354">
        <f t="shared" si="375"/>
        <v>0</v>
      </c>
      <c r="AY354">
        <v>0</v>
      </c>
      <c r="AZ354">
        <f t="shared" si="376"/>
        <v>0</v>
      </c>
      <c r="BA354">
        <v>0.16</v>
      </c>
      <c r="BB354">
        <f t="shared" si="377"/>
        <v>1.760825411206892E-3</v>
      </c>
      <c r="BC354">
        <v>0</v>
      </c>
      <c r="BD354">
        <f t="shared" si="378"/>
        <v>0</v>
      </c>
      <c r="BE354">
        <v>2</v>
      </c>
      <c r="BF354">
        <f t="shared" si="379"/>
        <v>6.0988119048411031E-3</v>
      </c>
      <c r="BG354">
        <v>0</v>
      </c>
      <c r="BH354">
        <f t="shared" si="380"/>
        <v>0</v>
      </c>
      <c r="BI354">
        <v>0.02</v>
      </c>
      <c r="BJ354">
        <f t="shared" si="381"/>
        <v>6.1962176324177319E-5</v>
      </c>
      <c r="BK354">
        <v>0</v>
      </c>
      <c r="BL354">
        <f t="shared" si="382"/>
        <v>0</v>
      </c>
      <c r="BM354">
        <v>0</v>
      </c>
      <c r="BN354">
        <f t="shared" si="383"/>
        <v>0</v>
      </c>
      <c r="BO354">
        <v>0</v>
      </c>
      <c r="BP354">
        <f t="shared" si="384"/>
        <v>0</v>
      </c>
      <c r="BQ354">
        <v>0</v>
      </c>
      <c r="BR354">
        <f t="shared" si="385"/>
        <v>0</v>
      </c>
      <c r="BS354">
        <v>0</v>
      </c>
      <c r="BT354">
        <f t="shared" si="386"/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f t="shared" si="327"/>
        <v>0</v>
      </c>
      <c r="DE354">
        <v>0</v>
      </c>
      <c r="DF354">
        <f t="shared" si="328"/>
        <v>0</v>
      </c>
      <c r="DG354">
        <v>0</v>
      </c>
      <c r="DH354">
        <f t="shared" si="329"/>
        <v>0</v>
      </c>
      <c r="DI354">
        <v>0</v>
      </c>
      <c r="DJ354">
        <f t="shared" si="330"/>
        <v>0</v>
      </c>
      <c r="DK354">
        <f t="shared" si="356"/>
        <v>99.375</v>
      </c>
      <c r="DL354">
        <f t="shared" si="331"/>
        <v>0.84193088443179409</v>
      </c>
      <c r="DM354">
        <v>0</v>
      </c>
      <c r="DN354">
        <f t="shared" si="332"/>
        <v>0</v>
      </c>
      <c r="DO354">
        <v>0</v>
      </c>
      <c r="DP354">
        <f t="shared" si="333"/>
        <v>0</v>
      </c>
      <c r="DQ354">
        <v>0</v>
      </c>
      <c r="DR354">
        <f t="shared" si="334"/>
        <v>0</v>
      </c>
      <c r="DS354">
        <v>0</v>
      </c>
      <c r="DT354">
        <f t="shared" si="335"/>
        <v>0</v>
      </c>
      <c r="DU354">
        <v>0</v>
      </c>
      <c r="DV354">
        <f t="shared" si="336"/>
        <v>0</v>
      </c>
      <c r="DW354">
        <v>0</v>
      </c>
      <c r="DX354">
        <f t="shared" si="337"/>
        <v>0</v>
      </c>
      <c r="DY354">
        <v>0</v>
      </c>
      <c r="DZ354">
        <f t="shared" si="338"/>
        <v>0</v>
      </c>
      <c r="EA354">
        <v>0</v>
      </c>
      <c r="EB354">
        <f t="shared" si="339"/>
        <v>0</v>
      </c>
      <c r="EC354">
        <v>0</v>
      </c>
      <c r="ED354">
        <f t="shared" si="340"/>
        <v>0</v>
      </c>
      <c r="EE354">
        <v>0</v>
      </c>
      <c r="EF354">
        <f t="shared" si="341"/>
        <v>0</v>
      </c>
      <c r="EG354">
        <v>0</v>
      </c>
      <c r="EH354">
        <f t="shared" si="342"/>
        <v>0</v>
      </c>
      <c r="EI354">
        <v>0</v>
      </c>
      <c r="EJ354">
        <f t="shared" si="343"/>
        <v>0</v>
      </c>
      <c r="EK354">
        <v>0</v>
      </c>
      <c r="EL354">
        <f t="shared" si="344"/>
        <v>0</v>
      </c>
      <c r="EM354">
        <v>0</v>
      </c>
      <c r="EN354">
        <f t="shared" si="345"/>
        <v>0</v>
      </c>
      <c r="EO354">
        <v>0</v>
      </c>
      <c r="EP354">
        <f t="shared" si="346"/>
        <v>0</v>
      </c>
      <c r="EQ354">
        <v>0.625</v>
      </c>
      <c r="ER354">
        <f t="shared" si="347"/>
        <v>0.15806911556820583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 t="s">
        <v>732</v>
      </c>
    </row>
    <row r="355" spans="1:161" x14ac:dyDescent="0.45">
      <c r="A355">
        <v>354</v>
      </c>
      <c r="B355" t="s">
        <v>368</v>
      </c>
      <c r="C355" t="s">
        <v>729</v>
      </c>
      <c r="D355" t="s">
        <v>735</v>
      </c>
      <c r="E355" t="s">
        <v>731</v>
      </c>
      <c r="F355" s="2">
        <v>0</v>
      </c>
      <c r="G355">
        <v>508</v>
      </c>
      <c r="H355">
        <v>1773</v>
      </c>
      <c r="I355">
        <f>250+273</f>
        <v>523</v>
      </c>
      <c r="J355" s="2">
        <f t="shared" si="348"/>
        <v>0.29498025944726453</v>
      </c>
      <c r="K355">
        <f t="shared" si="354"/>
        <v>1.1000000000000002E-4</v>
      </c>
      <c r="L355" t="s">
        <v>373</v>
      </c>
      <c r="M355">
        <v>0</v>
      </c>
      <c r="N355">
        <f t="shared" si="357"/>
        <v>0</v>
      </c>
      <c r="O355">
        <v>0</v>
      </c>
      <c r="P355">
        <f t="shared" si="358"/>
        <v>0</v>
      </c>
      <c r="Q355">
        <v>0</v>
      </c>
      <c r="R355">
        <f t="shared" si="359"/>
        <v>0</v>
      </c>
      <c r="S355">
        <v>0.34</v>
      </c>
      <c r="T355">
        <f t="shared" si="360"/>
        <v>3.4539575342302626E-3</v>
      </c>
      <c r="U355">
        <v>0</v>
      </c>
      <c r="V355">
        <f t="shared" si="361"/>
        <v>0</v>
      </c>
      <c r="W355">
        <v>0</v>
      </c>
      <c r="X355">
        <f t="shared" si="362"/>
        <v>0</v>
      </c>
      <c r="Y355">
        <v>0</v>
      </c>
      <c r="Z355">
        <f t="shared" si="363"/>
        <v>0</v>
      </c>
      <c r="AA355">
        <v>0</v>
      </c>
      <c r="AB355">
        <f t="shared" si="364"/>
        <v>0</v>
      </c>
      <c r="AC355">
        <f t="shared" si="355"/>
        <v>89.559999999999988</v>
      </c>
      <c r="AD355">
        <f t="shared" si="365"/>
        <v>0.89503642766649028</v>
      </c>
      <c r="AE355">
        <v>0.12</v>
      </c>
      <c r="AF355">
        <f t="shared" si="366"/>
        <v>5.5763389043113716E-3</v>
      </c>
      <c r="AG355">
        <v>0</v>
      </c>
      <c r="AH355">
        <f t="shared" si="367"/>
        <v>0</v>
      </c>
      <c r="AI355">
        <v>0</v>
      </c>
      <c r="AJ355">
        <f t="shared" si="368"/>
        <v>0</v>
      </c>
      <c r="AK355">
        <v>0</v>
      </c>
      <c r="AL355">
        <f t="shared" si="369"/>
        <v>0</v>
      </c>
      <c r="AM355">
        <v>8.3000000000000007</v>
      </c>
      <c r="AN355">
        <f t="shared" si="370"/>
        <v>8.9087801937464309E-2</v>
      </c>
      <c r="AO355">
        <v>0</v>
      </c>
      <c r="AP355">
        <f t="shared" si="371"/>
        <v>0</v>
      </c>
      <c r="AQ355">
        <v>0</v>
      </c>
      <c r="AR355">
        <f t="shared" si="372"/>
        <v>0</v>
      </c>
      <c r="AS355">
        <v>0</v>
      </c>
      <c r="AT355">
        <f t="shared" si="373"/>
        <v>0</v>
      </c>
      <c r="AU355">
        <v>0</v>
      </c>
      <c r="AV355">
        <f t="shared" si="374"/>
        <v>0</v>
      </c>
      <c r="AW355">
        <v>0</v>
      </c>
      <c r="AX355">
        <f t="shared" si="375"/>
        <v>0</v>
      </c>
      <c r="AY355">
        <v>0</v>
      </c>
      <c r="AZ355">
        <f t="shared" si="376"/>
        <v>0</v>
      </c>
      <c r="BA355">
        <v>0.22</v>
      </c>
      <c r="BB355">
        <f t="shared" si="377"/>
        <v>2.4103197639333052E-3</v>
      </c>
      <c r="BC355">
        <v>0</v>
      </c>
      <c r="BD355">
        <f t="shared" si="378"/>
        <v>0</v>
      </c>
      <c r="BE355">
        <v>1.4</v>
      </c>
      <c r="BF355">
        <f t="shared" si="379"/>
        <v>4.2500980171658051E-3</v>
      </c>
      <c r="BG355">
        <v>0</v>
      </c>
      <c r="BH355">
        <f t="shared" si="380"/>
        <v>0</v>
      </c>
      <c r="BI355">
        <v>0.06</v>
      </c>
      <c r="BJ355">
        <f t="shared" si="381"/>
        <v>1.8505617640447521E-4</v>
      </c>
      <c r="BK355">
        <v>0</v>
      </c>
      <c r="BL355">
        <f t="shared" si="382"/>
        <v>0</v>
      </c>
      <c r="BM355">
        <v>0</v>
      </c>
      <c r="BN355">
        <f t="shared" si="383"/>
        <v>0</v>
      </c>
      <c r="BO355">
        <v>0</v>
      </c>
      <c r="BP355">
        <f t="shared" si="384"/>
        <v>0</v>
      </c>
      <c r="BQ355">
        <v>0</v>
      </c>
      <c r="BR355">
        <f t="shared" si="385"/>
        <v>0</v>
      </c>
      <c r="BS355">
        <v>0</v>
      </c>
      <c r="BT355">
        <f t="shared" si="386"/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f t="shared" si="327"/>
        <v>0</v>
      </c>
      <c r="DE355">
        <v>0</v>
      </c>
      <c r="DF355">
        <f t="shared" si="328"/>
        <v>0</v>
      </c>
      <c r="DG355">
        <v>0</v>
      </c>
      <c r="DH355">
        <f t="shared" si="329"/>
        <v>0</v>
      </c>
      <c r="DI355">
        <v>0</v>
      </c>
      <c r="DJ355">
        <f t="shared" si="330"/>
        <v>0</v>
      </c>
      <c r="DK355">
        <f t="shared" si="356"/>
        <v>99.375</v>
      </c>
      <c r="DL355">
        <f t="shared" si="331"/>
        <v>0.84193088443179409</v>
      </c>
      <c r="DM355">
        <v>0</v>
      </c>
      <c r="DN355">
        <f t="shared" si="332"/>
        <v>0</v>
      </c>
      <c r="DO355">
        <v>0</v>
      </c>
      <c r="DP355">
        <f t="shared" si="333"/>
        <v>0</v>
      </c>
      <c r="DQ355">
        <v>0</v>
      </c>
      <c r="DR355">
        <f t="shared" si="334"/>
        <v>0</v>
      </c>
      <c r="DS355">
        <v>0</v>
      </c>
      <c r="DT355">
        <f t="shared" si="335"/>
        <v>0</v>
      </c>
      <c r="DU355">
        <v>0</v>
      </c>
      <c r="DV355">
        <f t="shared" si="336"/>
        <v>0</v>
      </c>
      <c r="DW355">
        <v>0</v>
      </c>
      <c r="DX355">
        <f t="shared" si="337"/>
        <v>0</v>
      </c>
      <c r="DY355">
        <v>0</v>
      </c>
      <c r="DZ355">
        <f t="shared" si="338"/>
        <v>0</v>
      </c>
      <c r="EA355">
        <v>0</v>
      </c>
      <c r="EB355">
        <f t="shared" si="339"/>
        <v>0</v>
      </c>
      <c r="EC355">
        <v>0</v>
      </c>
      <c r="ED355">
        <f t="shared" si="340"/>
        <v>0</v>
      </c>
      <c r="EE355">
        <v>0</v>
      </c>
      <c r="EF355">
        <f t="shared" si="341"/>
        <v>0</v>
      </c>
      <c r="EG355">
        <v>0</v>
      </c>
      <c r="EH355">
        <f t="shared" si="342"/>
        <v>0</v>
      </c>
      <c r="EI355">
        <v>0</v>
      </c>
      <c r="EJ355">
        <f t="shared" si="343"/>
        <v>0</v>
      </c>
      <c r="EK355">
        <v>0</v>
      </c>
      <c r="EL355">
        <f t="shared" si="344"/>
        <v>0</v>
      </c>
      <c r="EM355">
        <v>0</v>
      </c>
      <c r="EN355">
        <f t="shared" si="345"/>
        <v>0</v>
      </c>
      <c r="EO355">
        <v>0</v>
      </c>
      <c r="EP355">
        <f t="shared" si="346"/>
        <v>0</v>
      </c>
      <c r="EQ355">
        <v>0.625</v>
      </c>
      <c r="ER355">
        <f t="shared" si="347"/>
        <v>0.15806911556820583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 t="s">
        <v>732</v>
      </c>
    </row>
    <row r="356" spans="1:161" x14ac:dyDescent="0.45">
      <c r="A356">
        <v>355</v>
      </c>
      <c r="B356" t="s">
        <v>368</v>
      </c>
      <c r="C356" t="s">
        <v>729</v>
      </c>
      <c r="D356" t="s">
        <v>735</v>
      </c>
      <c r="E356" t="s">
        <v>731</v>
      </c>
      <c r="F356" s="2">
        <v>0</v>
      </c>
      <c r="G356">
        <v>508</v>
      </c>
      <c r="H356">
        <v>1773</v>
      </c>
      <c r="I356">
        <v>673</v>
      </c>
      <c r="J356" s="2">
        <f t="shared" si="348"/>
        <v>0.3795826283135928</v>
      </c>
      <c r="K356">
        <f t="shared" si="354"/>
        <v>1.1000000000000002E-4</v>
      </c>
      <c r="L356" t="s">
        <v>373</v>
      </c>
      <c r="M356">
        <v>0</v>
      </c>
      <c r="N356">
        <f t="shared" si="357"/>
        <v>0</v>
      </c>
      <c r="O356">
        <v>0</v>
      </c>
      <c r="P356">
        <f t="shared" si="358"/>
        <v>0</v>
      </c>
      <c r="Q356">
        <v>0</v>
      </c>
      <c r="R356">
        <f t="shared" si="359"/>
        <v>0</v>
      </c>
      <c r="S356">
        <v>0.34</v>
      </c>
      <c r="T356">
        <f t="shared" si="360"/>
        <v>3.4539575342302626E-3</v>
      </c>
      <c r="U356">
        <v>0</v>
      </c>
      <c r="V356">
        <f t="shared" si="361"/>
        <v>0</v>
      </c>
      <c r="W356">
        <v>0</v>
      </c>
      <c r="X356">
        <f t="shared" si="362"/>
        <v>0</v>
      </c>
      <c r="Y356">
        <v>0</v>
      </c>
      <c r="Z356">
        <f t="shared" si="363"/>
        <v>0</v>
      </c>
      <c r="AA356">
        <v>0</v>
      </c>
      <c r="AB356">
        <f t="shared" si="364"/>
        <v>0</v>
      </c>
      <c r="AC356">
        <f t="shared" si="355"/>
        <v>89.559999999999988</v>
      </c>
      <c r="AD356">
        <f t="shared" si="365"/>
        <v>0.89503642766649028</v>
      </c>
      <c r="AE356">
        <v>0.12</v>
      </c>
      <c r="AF356">
        <f t="shared" si="366"/>
        <v>5.5763389043113716E-3</v>
      </c>
      <c r="AG356">
        <v>0</v>
      </c>
      <c r="AH356">
        <f t="shared" si="367"/>
        <v>0</v>
      </c>
      <c r="AI356">
        <v>0</v>
      </c>
      <c r="AJ356">
        <f t="shared" si="368"/>
        <v>0</v>
      </c>
      <c r="AK356">
        <v>0</v>
      </c>
      <c r="AL356">
        <f t="shared" si="369"/>
        <v>0</v>
      </c>
      <c r="AM356">
        <v>8.3000000000000007</v>
      </c>
      <c r="AN356">
        <f t="shared" si="370"/>
        <v>8.9087801937464309E-2</v>
      </c>
      <c r="AO356">
        <v>0</v>
      </c>
      <c r="AP356">
        <f t="shared" si="371"/>
        <v>0</v>
      </c>
      <c r="AQ356">
        <v>0</v>
      </c>
      <c r="AR356">
        <f t="shared" si="372"/>
        <v>0</v>
      </c>
      <c r="AS356">
        <v>0</v>
      </c>
      <c r="AT356">
        <f t="shared" si="373"/>
        <v>0</v>
      </c>
      <c r="AU356">
        <v>0</v>
      </c>
      <c r="AV356">
        <f t="shared" si="374"/>
        <v>0</v>
      </c>
      <c r="AW356">
        <v>0</v>
      </c>
      <c r="AX356">
        <f t="shared" si="375"/>
        <v>0</v>
      </c>
      <c r="AY356">
        <v>0</v>
      </c>
      <c r="AZ356">
        <f t="shared" si="376"/>
        <v>0</v>
      </c>
      <c r="BA356">
        <v>0.22</v>
      </c>
      <c r="BB356">
        <f t="shared" si="377"/>
        <v>2.4103197639333052E-3</v>
      </c>
      <c r="BC356">
        <v>0</v>
      </c>
      <c r="BD356">
        <f t="shared" si="378"/>
        <v>0</v>
      </c>
      <c r="BE356">
        <v>1.4</v>
      </c>
      <c r="BF356">
        <f t="shared" si="379"/>
        <v>4.2500980171658051E-3</v>
      </c>
      <c r="BG356">
        <v>0</v>
      </c>
      <c r="BH356">
        <f t="shared" si="380"/>
        <v>0</v>
      </c>
      <c r="BI356">
        <v>0.06</v>
      </c>
      <c r="BJ356">
        <f t="shared" si="381"/>
        <v>1.8505617640447521E-4</v>
      </c>
      <c r="BK356">
        <v>0</v>
      </c>
      <c r="BL356">
        <f t="shared" si="382"/>
        <v>0</v>
      </c>
      <c r="BM356">
        <v>0</v>
      </c>
      <c r="BN356">
        <f t="shared" si="383"/>
        <v>0</v>
      </c>
      <c r="BO356">
        <v>0</v>
      </c>
      <c r="BP356">
        <f t="shared" si="384"/>
        <v>0</v>
      </c>
      <c r="BQ356">
        <v>0</v>
      </c>
      <c r="BR356">
        <f t="shared" si="385"/>
        <v>0</v>
      </c>
      <c r="BS356">
        <v>0</v>
      </c>
      <c r="BT356">
        <f t="shared" si="386"/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f t="shared" si="327"/>
        <v>0</v>
      </c>
      <c r="DE356">
        <v>0</v>
      </c>
      <c r="DF356">
        <f t="shared" si="328"/>
        <v>0</v>
      </c>
      <c r="DG356">
        <v>0</v>
      </c>
      <c r="DH356">
        <f t="shared" si="329"/>
        <v>0</v>
      </c>
      <c r="DI356">
        <v>0</v>
      </c>
      <c r="DJ356">
        <f t="shared" si="330"/>
        <v>0</v>
      </c>
      <c r="DK356">
        <f t="shared" si="356"/>
        <v>99.375</v>
      </c>
      <c r="DL356">
        <f t="shared" si="331"/>
        <v>0.84193088443179409</v>
      </c>
      <c r="DM356">
        <v>0</v>
      </c>
      <c r="DN356">
        <f t="shared" si="332"/>
        <v>0</v>
      </c>
      <c r="DO356">
        <v>0</v>
      </c>
      <c r="DP356">
        <f t="shared" si="333"/>
        <v>0</v>
      </c>
      <c r="DQ356">
        <v>0</v>
      </c>
      <c r="DR356">
        <f t="shared" si="334"/>
        <v>0</v>
      </c>
      <c r="DS356">
        <v>0</v>
      </c>
      <c r="DT356">
        <f t="shared" si="335"/>
        <v>0</v>
      </c>
      <c r="DU356">
        <v>0</v>
      </c>
      <c r="DV356">
        <f t="shared" si="336"/>
        <v>0</v>
      </c>
      <c r="DW356">
        <v>0</v>
      </c>
      <c r="DX356">
        <f t="shared" si="337"/>
        <v>0</v>
      </c>
      <c r="DY356">
        <v>0</v>
      </c>
      <c r="DZ356">
        <f t="shared" si="338"/>
        <v>0</v>
      </c>
      <c r="EA356">
        <v>0</v>
      </c>
      <c r="EB356">
        <f t="shared" si="339"/>
        <v>0</v>
      </c>
      <c r="EC356">
        <v>0</v>
      </c>
      <c r="ED356">
        <f t="shared" si="340"/>
        <v>0</v>
      </c>
      <c r="EE356">
        <v>0</v>
      </c>
      <c r="EF356">
        <f t="shared" si="341"/>
        <v>0</v>
      </c>
      <c r="EG356">
        <v>0</v>
      </c>
      <c r="EH356">
        <f t="shared" si="342"/>
        <v>0</v>
      </c>
      <c r="EI356">
        <v>0</v>
      </c>
      <c r="EJ356">
        <f t="shared" si="343"/>
        <v>0</v>
      </c>
      <c r="EK356">
        <v>0</v>
      </c>
      <c r="EL356">
        <f t="shared" si="344"/>
        <v>0</v>
      </c>
      <c r="EM356">
        <v>0</v>
      </c>
      <c r="EN356">
        <f t="shared" si="345"/>
        <v>0</v>
      </c>
      <c r="EO356">
        <v>0</v>
      </c>
      <c r="EP356">
        <f t="shared" si="346"/>
        <v>0</v>
      </c>
      <c r="EQ356">
        <v>0.625</v>
      </c>
      <c r="ER356">
        <f t="shared" si="347"/>
        <v>0.15806911556820583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 t="s">
        <v>732</v>
      </c>
    </row>
    <row r="357" spans="1:161" x14ac:dyDescent="0.45">
      <c r="A357">
        <v>356</v>
      </c>
      <c r="B357" t="s">
        <v>368</v>
      </c>
      <c r="C357" t="s">
        <v>729</v>
      </c>
      <c r="D357" t="s">
        <v>735</v>
      </c>
      <c r="E357" t="s">
        <v>733</v>
      </c>
      <c r="F357" s="2">
        <v>1</v>
      </c>
      <c r="G357">
        <v>508</v>
      </c>
      <c r="H357">
        <v>1773</v>
      </c>
      <c r="I357">
        <f>250+273</f>
        <v>523</v>
      </c>
      <c r="J357" s="2">
        <f t="shared" si="348"/>
        <v>0.29498025944726453</v>
      </c>
      <c r="K357">
        <f t="shared" si="354"/>
        <v>1.1000000000000002E-4</v>
      </c>
      <c r="L357" t="s">
        <v>373</v>
      </c>
      <c r="M357">
        <v>0</v>
      </c>
      <c r="N357">
        <f t="shared" si="357"/>
        <v>0</v>
      </c>
      <c r="O357">
        <v>0</v>
      </c>
      <c r="P357">
        <f t="shared" si="358"/>
        <v>0</v>
      </c>
      <c r="Q357">
        <v>0</v>
      </c>
      <c r="R357">
        <f t="shared" si="359"/>
        <v>0</v>
      </c>
      <c r="S357">
        <v>0.34</v>
      </c>
      <c r="T357">
        <f t="shared" si="360"/>
        <v>3.4539575342302626E-3</v>
      </c>
      <c r="U357">
        <v>0</v>
      </c>
      <c r="V357">
        <f t="shared" si="361"/>
        <v>0</v>
      </c>
      <c r="W357">
        <v>0</v>
      </c>
      <c r="X357">
        <f t="shared" si="362"/>
        <v>0</v>
      </c>
      <c r="Y357">
        <v>0</v>
      </c>
      <c r="Z357">
        <f t="shared" si="363"/>
        <v>0</v>
      </c>
      <c r="AA357">
        <v>0</v>
      </c>
      <c r="AB357">
        <f t="shared" si="364"/>
        <v>0</v>
      </c>
      <c r="AC357">
        <f t="shared" si="355"/>
        <v>89.559999999999988</v>
      </c>
      <c r="AD357">
        <f t="shared" si="365"/>
        <v>0.89503642766649028</v>
      </c>
      <c r="AE357">
        <v>0.12</v>
      </c>
      <c r="AF357">
        <f t="shared" si="366"/>
        <v>5.5763389043113716E-3</v>
      </c>
      <c r="AG357">
        <v>0</v>
      </c>
      <c r="AH357">
        <f t="shared" si="367"/>
        <v>0</v>
      </c>
      <c r="AI357">
        <v>0</v>
      </c>
      <c r="AJ357">
        <f t="shared" si="368"/>
        <v>0</v>
      </c>
      <c r="AK357">
        <v>0</v>
      </c>
      <c r="AL357">
        <f t="shared" si="369"/>
        <v>0</v>
      </c>
      <c r="AM357">
        <v>8.3000000000000007</v>
      </c>
      <c r="AN357">
        <f t="shared" si="370"/>
        <v>8.9087801937464309E-2</v>
      </c>
      <c r="AO357">
        <v>0</v>
      </c>
      <c r="AP357">
        <f t="shared" si="371"/>
        <v>0</v>
      </c>
      <c r="AQ357">
        <v>0</v>
      </c>
      <c r="AR357">
        <f t="shared" si="372"/>
        <v>0</v>
      </c>
      <c r="AS357">
        <v>0</v>
      </c>
      <c r="AT357">
        <f t="shared" si="373"/>
        <v>0</v>
      </c>
      <c r="AU357">
        <v>0</v>
      </c>
      <c r="AV357">
        <f t="shared" si="374"/>
        <v>0</v>
      </c>
      <c r="AW357">
        <v>0</v>
      </c>
      <c r="AX357">
        <f t="shared" si="375"/>
        <v>0</v>
      </c>
      <c r="AY357">
        <v>0</v>
      </c>
      <c r="AZ357">
        <f t="shared" si="376"/>
        <v>0</v>
      </c>
      <c r="BA357">
        <v>0.22</v>
      </c>
      <c r="BB357">
        <f t="shared" si="377"/>
        <v>2.4103197639333052E-3</v>
      </c>
      <c r="BC357">
        <v>0</v>
      </c>
      <c r="BD357">
        <f t="shared" si="378"/>
        <v>0</v>
      </c>
      <c r="BE357">
        <v>1.4</v>
      </c>
      <c r="BF357">
        <f t="shared" si="379"/>
        <v>4.2500980171658051E-3</v>
      </c>
      <c r="BG357">
        <v>0</v>
      </c>
      <c r="BH357">
        <f t="shared" si="380"/>
        <v>0</v>
      </c>
      <c r="BI357">
        <v>0.06</v>
      </c>
      <c r="BJ357">
        <f t="shared" si="381"/>
        <v>1.8505617640447521E-4</v>
      </c>
      <c r="BK357">
        <v>0</v>
      </c>
      <c r="BL357">
        <f t="shared" si="382"/>
        <v>0</v>
      </c>
      <c r="BM357">
        <v>0</v>
      </c>
      <c r="BN357">
        <f t="shared" si="383"/>
        <v>0</v>
      </c>
      <c r="BO357">
        <v>0</v>
      </c>
      <c r="BP357">
        <f t="shared" si="384"/>
        <v>0</v>
      </c>
      <c r="BQ357">
        <v>0</v>
      </c>
      <c r="BR357">
        <f t="shared" si="385"/>
        <v>0</v>
      </c>
      <c r="BS357">
        <v>0</v>
      </c>
      <c r="BT357">
        <f t="shared" si="386"/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f t="shared" si="327"/>
        <v>0</v>
      </c>
      <c r="DE357">
        <v>0</v>
      </c>
      <c r="DF357">
        <f t="shared" si="328"/>
        <v>0</v>
      </c>
      <c r="DG357">
        <v>0</v>
      </c>
      <c r="DH357">
        <f t="shared" si="329"/>
        <v>0</v>
      </c>
      <c r="DI357">
        <v>0</v>
      </c>
      <c r="DJ357">
        <f t="shared" si="330"/>
        <v>0</v>
      </c>
      <c r="DK357">
        <f t="shared" si="356"/>
        <v>99.375</v>
      </c>
      <c r="DL357">
        <f t="shared" si="331"/>
        <v>0.84193088443179409</v>
      </c>
      <c r="DM357">
        <v>0</v>
      </c>
      <c r="DN357">
        <f t="shared" si="332"/>
        <v>0</v>
      </c>
      <c r="DO357">
        <v>0</v>
      </c>
      <c r="DP357">
        <f t="shared" si="333"/>
        <v>0</v>
      </c>
      <c r="DQ357">
        <v>0</v>
      </c>
      <c r="DR357">
        <f t="shared" si="334"/>
        <v>0</v>
      </c>
      <c r="DS357">
        <v>0</v>
      </c>
      <c r="DT357">
        <f t="shared" si="335"/>
        <v>0</v>
      </c>
      <c r="DU357">
        <v>0</v>
      </c>
      <c r="DV357">
        <f t="shared" si="336"/>
        <v>0</v>
      </c>
      <c r="DW357">
        <v>0</v>
      </c>
      <c r="DX357">
        <f t="shared" si="337"/>
        <v>0</v>
      </c>
      <c r="DY357">
        <v>0</v>
      </c>
      <c r="DZ357">
        <f t="shared" si="338"/>
        <v>0</v>
      </c>
      <c r="EA357">
        <v>0</v>
      </c>
      <c r="EB357">
        <f t="shared" si="339"/>
        <v>0</v>
      </c>
      <c r="EC357">
        <v>0</v>
      </c>
      <c r="ED357">
        <f t="shared" si="340"/>
        <v>0</v>
      </c>
      <c r="EE357">
        <v>0</v>
      </c>
      <c r="EF357">
        <f t="shared" si="341"/>
        <v>0</v>
      </c>
      <c r="EG357">
        <v>0</v>
      </c>
      <c r="EH357">
        <f t="shared" si="342"/>
        <v>0</v>
      </c>
      <c r="EI357">
        <v>0</v>
      </c>
      <c r="EJ357">
        <f t="shared" si="343"/>
        <v>0</v>
      </c>
      <c r="EK357">
        <v>0</v>
      </c>
      <c r="EL357">
        <f t="shared" si="344"/>
        <v>0</v>
      </c>
      <c r="EM357">
        <v>0</v>
      </c>
      <c r="EN357">
        <f t="shared" si="345"/>
        <v>0</v>
      </c>
      <c r="EO357">
        <v>0</v>
      </c>
      <c r="EP357">
        <f t="shared" si="346"/>
        <v>0</v>
      </c>
      <c r="EQ357">
        <v>0.625</v>
      </c>
      <c r="ER357">
        <f t="shared" si="347"/>
        <v>0.15806911556820583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 t="s">
        <v>732</v>
      </c>
    </row>
    <row r="358" spans="1:161" x14ac:dyDescent="0.45">
      <c r="A358">
        <v>357</v>
      </c>
      <c r="B358" t="s">
        <v>368</v>
      </c>
      <c r="C358" t="s">
        <v>729</v>
      </c>
      <c r="D358" t="s">
        <v>735</v>
      </c>
      <c r="E358" t="s">
        <v>733</v>
      </c>
      <c r="F358" s="2">
        <v>1</v>
      </c>
      <c r="G358">
        <v>508</v>
      </c>
      <c r="H358">
        <v>1773</v>
      </c>
      <c r="I358">
        <v>673</v>
      </c>
      <c r="J358" s="2">
        <f t="shared" si="348"/>
        <v>0.3795826283135928</v>
      </c>
      <c r="K358">
        <f t="shared" si="354"/>
        <v>1.1000000000000002E-4</v>
      </c>
      <c r="L358" t="s">
        <v>373</v>
      </c>
      <c r="M358">
        <v>0</v>
      </c>
      <c r="N358">
        <f t="shared" si="357"/>
        <v>0</v>
      </c>
      <c r="O358">
        <v>0</v>
      </c>
      <c r="P358">
        <f t="shared" si="358"/>
        <v>0</v>
      </c>
      <c r="Q358">
        <v>0</v>
      </c>
      <c r="R358">
        <f t="shared" si="359"/>
        <v>0</v>
      </c>
      <c r="S358">
        <v>0.34</v>
      </c>
      <c r="T358">
        <f t="shared" si="360"/>
        <v>3.4539575342302626E-3</v>
      </c>
      <c r="U358">
        <v>0</v>
      </c>
      <c r="V358">
        <f t="shared" si="361"/>
        <v>0</v>
      </c>
      <c r="W358">
        <v>0</v>
      </c>
      <c r="X358">
        <f t="shared" si="362"/>
        <v>0</v>
      </c>
      <c r="Y358">
        <v>0</v>
      </c>
      <c r="Z358">
        <f t="shared" si="363"/>
        <v>0</v>
      </c>
      <c r="AA358">
        <v>0</v>
      </c>
      <c r="AB358">
        <f t="shared" si="364"/>
        <v>0</v>
      </c>
      <c r="AC358">
        <f t="shared" si="355"/>
        <v>89.559999999999988</v>
      </c>
      <c r="AD358">
        <f t="shared" si="365"/>
        <v>0.89503642766649028</v>
      </c>
      <c r="AE358">
        <v>0.12</v>
      </c>
      <c r="AF358">
        <f t="shared" si="366"/>
        <v>5.5763389043113716E-3</v>
      </c>
      <c r="AG358">
        <v>0</v>
      </c>
      <c r="AH358">
        <f t="shared" si="367"/>
        <v>0</v>
      </c>
      <c r="AI358">
        <v>0</v>
      </c>
      <c r="AJ358">
        <f t="shared" si="368"/>
        <v>0</v>
      </c>
      <c r="AK358">
        <v>0</v>
      </c>
      <c r="AL358">
        <f t="shared" si="369"/>
        <v>0</v>
      </c>
      <c r="AM358">
        <v>8.3000000000000007</v>
      </c>
      <c r="AN358">
        <f t="shared" si="370"/>
        <v>8.9087801937464309E-2</v>
      </c>
      <c r="AO358">
        <v>0</v>
      </c>
      <c r="AP358">
        <f t="shared" si="371"/>
        <v>0</v>
      </c>
      <c r="AQ358">
        <v>0</v>
      </c>
      <c r="AR358">
        <f t="shared" si="372"/>
        <v>0</v>
      </c>
      <c r="AS358">
        <v>0</v>
      </c>
      <c r="AT358">
        <f t="shared" si="373"/>
        <v>0</v>
      </c>
      <c r="AU358">
        <v>0</v>
      </c>
      <c r="AV358">
        <f t="shared" si="374"/>
        <v>0</v>
      </c>
      <c r="AW358">
        <v>0</v>
      </c>
      <c r="AX358">
        <f t="shared" si="375"/>
        <v>0</v>
      </c>
      <c r="AY358">
        <v>0</v>
      </c>
      <c r="AZ358">
        <f t="shared" si="376"/>
        <v>0</v>
      </c>
      <c r="BA358">
        <v>0.22</v>
      </c>
      <c r="BB358">
        <f t="shared" si="377"/>
        <v>2.4103197639333052E-3</v>
      </c>
      <c r="BC358">
        <v>0</v>
      </c>
      <c r="BD358">
        <f t="shared" si="378"/>
        <v>0</v>
      </c>
      <c r="BE358">
        <v>1.4</v>
      </c>
      <c r="BF358">
        <f t="shared" si="379"/>
        <v>4.2500980171658051E-3</v>
      </c>
      <c r="BG358">
        <v>0</v>
      </c>
      <c r="BH358">
        <f t="shared" si="380"/>
        <v>0</v>
      </c>
      <c r="BI358">
        <v>0.06</v>
      </c>
      <c r="BJ358">
        <f t="shared" si="381"/>
        <v>1.8505617640447521E-4</v>
      </c>
      <c r="BK358">
        <v>0</v>
      </c>
      <c r="BL358">
        <f t="shared" si="382"/>
        <v>0</v>
      </c>
      <c r="BM358">
        <v>0</v>
      </c>
      <c r="BN358">
        <f t="shared" si="383"/>
        <v>0</v>
      </c>
      <c r="BO358">
        <v>0</v>
      </c>
      <c r="BP358">
        <f t="shared" si="384"/>
        <v>0</v>
      </c>
      <c r="BQ358">
        <v>0</v>
      </c>
      <c r="BR358">
        <f t="shared" si="385"/>
        <v>0</v>
      </c>
      <c r="BS358">
        <v>0</v>
      </c>
      <c r="BT358">
        <f t="shared" si="386"/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f t="shared" si="327"/>
        <v>0</v>
      </c>
      <c r="DE358">
        <v>0</v>
      </c>
      <c r="DF358">
        <f t="shared" si="328"/>
        <v>0</v>
      </c>
      <c r="DG358">
        <v>0</v>
      </c>
      <c r="DH358">
        <f t="shared" si="329"/>
        <v>0</v>
      </c>
      <c r="DI358">
        <v>0</v>
      </c>
      <c r="DJ358">
        <f t="shared" si="330"/>
        <v>0</v>
      </c>
      <c r="DK358">
        <f t="shared" si="356"/>
        <v>99.375</v>
      </c>
      <c r="DL358">
        <f t="shared" si="331"/>
        <v>0.84193088443179409</v>
      </c>
      <c r="DM358">
        <v>0</v>
      </c>
      <c r="DN358">
        <f t="shared" si="332"/>
        <v>0</v>
      </c>
      <c r="DO358">
        <v>0</v>
      </c>
      <c r="DP358">
        <f t="shared" si="333"/>
        <v>0</v>
      </c>
      <c r="DQ358">
        <v>0</v>
      </c>
      <c r="DR358">
        <f t="shared" si="334"/>
        <v>0</v>
      </c>
      <c r="DS358">
        <v>0</v>
      </c>
      <c r="DT358">
        <f t="shared" si="335"/>
        <v>0</v>
      </c>
      <c r="DU358">
        <v>0</v>
      </c>
      <c r="DV358">
        <f t="shared" si="336"/>
        <v>0</v>
      </c>
      <c r="DW358">
        <v>0</v>
      </c>
      <c r="DX358">
        <f t="shared" si="337"/>
        <v>0</v>
      </c>
      <c r="DY358">
        <v>0</v>
      </c>
      <c r="DZ358">
        <f t="shared" si="338"/>
        <v>0</v>
      </c>
      <c r="EA358">
        <v>0</v>
      </c>
      <c r="EB358">
        <f t="shared" si="339"/>
        <v>0</v>
      </c>
      <c r="EC358">
        <v>0</v>
      </c>
      <c r="ED358">
        <f t="shared" si="340"/>
        <v>0</v>
      </c>
      <c r="EE358">
        <v>0</v>
      </c>
      <c r="EF358">
        <f t="shared" si="341"/>
        <v>0</v>
      </c>
      <c r="EG358">
        <v>0</v>
      </c>
      <c r="EH358">
        <f t="shared" si="342"/>
        <v>0</v>
      </c>
      <c r="EI358">
        <v>0</v>
      </c>
      <c r="EJ358">
        <f t="shared" si="343"/>
        <v>0</v>
      </c>
      <c r="EK358">
        <v>0</v>
      </c>
      <c r="EL358">
        <f t="shared" si="344"/>
        <v>0</v>
      </c>
      <c r="EM358">
        <v>0</v>
      </c>
      <c r="EN358">
        <f t="shared" si="345"/>
        <v>0</v>
      </c>
      <c r="EO358">
        <v>0</v>
      </c>
      <c r="EP358">
        <f t="shared" si="346"/>
        <v>0</v>
      </c>
      <c r="EQ358">
        <v>0.625</v>
      </c>
      <c r="ER358">
        <f t="shared" si="347"/>
        <v>0.15806911556820583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 t="s">
        <v>732</v>
      </c>
    </row>
    <row r="359" spans="1:161" x14ac:dyDescent="0.45">
      <c r="A359">
        <v>358</v>
      </c>
      <c r="B359" t="s">
        <v>368</v>
      </c>
      <c r="C359" t="s">
        <v>729</v>
      </c>
      <c r="D359" t="s">
        <v>735</v>
      </c>
      <c r="E359" t="s">
        <v>734</v>
      </c>
      <c r="F359" s="2">
        <v>0</v>
      </c>
      <c r="G359">
        <v>508</v>
      </c>
      <c r="H359">
        <v>1773</v>
      </c>
      <c r="I359">
        <f>250+273</f>
        <v>523</v>
      </c>
      <c r="J359" s="2">
        <f t="shared" si="348"/>
        <v>0.29498025944726453</v>
      </c>
      <c r="K359">
        <f t="shared" si="354"/>
        <v>1.1000000000000002E-4</v>
      </c>
      <c r="L359" t="s">
        <v>373</v>
      </c>
      <c r="M359">
        <v>0</v>
      </c>
      <c r="N359">
        <f t="shared" si="357"/>
        <v>0</v>
      </c>
      <c r="O359">
        <v>0</v>
      </c>
      <c r="P359">
        <f t="shared" si="358"/>
        <v>0</v>
      </c>
      <c r="Q359">
        <v>0</v>
      </c>
      <c r="R359">
        <f t="shared" si="359"/>
        <v>0</v>
      </c>
      <c r="S359">
        <v>0.34</v>
      </c>
      <c r="T359">
        <f t="shared" si="360"/>
        <v>3.4539575342302626E-3</v>
      </c>
      <c r="U359">
        <v>0</v>
      </c>
      <c r="V359">
        <f t="shared" si="361"/>
        <v>0</v>
      </c>
      <c r="W359">
        <v>0</v>
      </c>
      <c r="X359">
        <f t="shared" si="362"/>
        <v>0</v>
      </c>
      <c r="Y359">
        <v>0</v>
      </c>
      <c r="Z359">
        <f t="shared" si="363"/>
        <v>0</v>
      </c>
      <c r="AA359">
        <v>0</v>
      </c>
      <c r="AB359">
        <f t="shared" si="364"/>
        <v>0</v>
      </c>
      <c r="AC359">
        <f t="shared" si="355"/>
        <v>89.559999999999988</v>
      </c>
      <c r="AD359">
        <f t="shared" si="365"/>
        <v>0.89503642766649028</v>
      </c>
      <c r="AE359">
        <v>0.12</v>
      </c>
      <c r="AF359">
        <f t="shared" si="366"/>
        <v>5.5763389043113716E-3</v>
      </c>
      <c r="AG359">
        <v>0</v>
      </c>
      <c r="AH359">
        <f t="shared" si="367"/>
        <v>0</v>
      </c>
      <c r="AI359">
        <v>0</v>
      </c>
      <c r="AJ359">
        <f t="shared" si="368"/>
        <v>0</v>
      </c>
      <c r="AK359">
        <v>0</v>
      </c>
      <c r="AL359">
        <f t="shared" si="369"/>
        <v>0</v>
      </c>
      <c r="AM359">
        <v>8.3000000000000007</v>
      </c>
      <c r="AN359">
        <f t="shared" si="370"/>
        <v>8.9087801937464309E-2</v>
      </c>
      <c r="AO359">
        <v>0</v>
      </c>
      <c r="AP359">
        <f t="shared" si="371"/>
        <v>0</v>
      </c>
      <c r="AQ359">
        <v>0</v>
      </c>
      <c r="AR359">
        <f t="shared" si="372"/>
        <v>0</v>
      </c>
      <c r="AS359">
        <v>0</v>
      </c>
      <c r="AT359">
        <f t="shared" si="373"/>
        <v>0</v>
      </c>
      <c r="AU359">
        <v>0</v>
      </c>
      <c r="AV359">
        <f t="shared" si="374"/>
        <v>0</v>
      </c>
      <c r="AW359">
        <v>0</v>
      </c>
      <c r="AX359">
        <f t="shared" si="375"/>
        <v>0</v>
      </c>
      <c r="AY359">
        <v>0</v>
      </c>
      <c r="AZ359">
        <f t="shared" si="376"/>
        <v>0</v>
      </c>
      <c r="BA359">
        <v>0.22</v>
      </c>
      <c r="BB359">
        <f t="shared" si="377"/>
        <v>2.4103197639333052E-3</v>
      </c>
      <c r="BC359">
        <v>0</v>
      </c>
      <c r="BD359">
        <f t="shared" si="378"/>
        <v>0</v>
      </c>
      <c r="BE359">
        <v>1.4</v>
      </c>
      <c r="BF359">
        <f t="shared" si="379"/>
        <v>4.2500980171658051E-3</v>
      </c>
      <c r="BG359">
        <v>0</v>
      </c>
      <c r="BH359">
        <f t="shared" si="380"/>
        <v>0</v>
      </c>
      <c r="BI359">
        <v>0.06</v>
      </c>
      <c r="BJ359">
        <f t="shared" si="381"/>
        <v>1.8505617640447521E-4</v>
      </c>
      <c r="BK359">
        <v>0</v>
      </c>
      <c r="BL359">
        <f t="shared" si="382"/>
        <v>0</v>
      </c>
      <c r="BM359">
        <v>0</v>
      </c>
      <c r="BN359">
        <f t="shared" si="383"/>
        <v>0</v>
      </c>
      <c r="BO359">
        <v>0</v>
      </c>
      <c r="BP359">
        <f t="shared" si="384"/>
        <v>0</v>
      </c>
      <c r="BQ359">
        <v>0</v>
      </c>
      <c r="BR359">
        <f t="shared" si="385"/>
        <v>0</v>
      </c>
      <c r="BS359">
        <v>0</v>
      </c>
      <c r="BT359">
        <f t="shared" si="386"/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f t="shared" si="327"/>
        <v>0</v>
      </c>
      <c r="DE359">
        <v>0</v>
      </c>
      <c r="DF359">
        <f t="shared" si="328"/>
        <v>0</v>
      </c>
      <c r="DG359">
        <v>0</v>
      </c>
      <c r="DH359">
        <f t="shared" si="329"/>
        <v>0</v>
      </c>
      <c r="DI359">
        <v>0</v>
      </c>
      <c r="DJ359">
        <f t="shared" si="330"/>
        <v>0</v>
      </c>
      <c r="DK359">
        <f t="shared" si="356"/>
        <v>99.375</v>
      </c>
      <c r="DL359">
        <f t="shared" si="331"/>
        <v>0.84193088443179409</v>
      </c>
      <c r="DM359">
        <v>0</v>
      </c>
      <c r="DN359">
        <f t="shared" si="332"/>
        <v>0</v>
      </c>
      <c r="DO359">
        <v>0</v>
      </c>
      <c r="DP359">
        <f t="shared" si="333"/>
        <v>0</v>
      </c>
      <c r="DQ359">
        <v>0</v>
      </c>
      <c r="DR359">
        <f t="shared" si="334"/>
        <v>0</v>
      </c>
      <c r="DS359">
        <v>0</v>
      </c>
      <c r="DT359">
        <f t="shared" si="335"/>
        <v>0</v>
      </c>
      <c r="DU359">
        <v>0</v>
      </c>
      <c r="DV359">
        <f t="shared" si="336"/>
        <v>0</v>
      </c>
      <c r="DW359">
        <v>0</v>
      </c>
      <c r="DX359">
        <f t="shared" si="337"/>
        <v>0</v>
      </c>
      <c r="DY359">
        <v>0</v>
      </c>
      <c r="DZ359">
        <f t="shared" si="338"/>
        <v>0</v>
      </c>
      <c r="EA359">
        <v>0</v>
      </c>
      <c r="EB359">
        <f t="shared" si="339"/>
        <v>0</v>
      </c>
      <c r="EC359">
        <v>0</v>
      </c>
      <c r="ED359">
        <f t="shared" si="340"/>
        <v>0</v>
      </c>
      <c r="EE359">
        <v>0</v>
      </c>
      <c r="EF359">
        <f t="shared" si="341"/>
        <v>0</v>
      </c>
      <c r="EG359">
        <v>0</v>
      </c>
      <c r="EH359">
        <f t="shared" si="342"/>
        <v>0</v>
      </c>
      <c r="EI359">
        <v>0</v>
      </c>
      <c r="EJ359">
        <f t="shared" si="343"/>
        <v>0</v>
      </c>
      <c r="EK359">
        <v>0</v>
      </c>
      <c r="EL359">
        <f t="shared" si="344"/>
        <v>0</v>
      </c>
      <c r="EM359">
        <v>0</v>
      </c>
      <c r="EN359">
        <f t="shared" si="345"/>
        <v>0</v>
      </c>
      <c r="EO359">
        <v>0</v>
      </c>
      <c r="EP359">
        <f t="shared" si="346"/>
        <v>0</v>
      </c>
      <c r="EQ359">
        <v>0.625</v>
      </c>
      <c r="ER359">
        <f t="shared" si="347"/>
        <v>0.15806911556820583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 t="s">
        <v>732</v>
      </c>
    </row>
    <row r="360" spans="1:161" x14ac:dyDescent="0.45">
      <c r="A360">
        <v>359</v>
      </c>
      <c r="B360" t="s">
        <v>368</v>
      </c>
      <c r="C360" t="s">
        <v>729</v>
      </c>
      <c r="D360" t="s">
        <v>735</v>
      </c>
      <c r="E360" t="s">
        <v>734</v>
      </c>
      <c r="F360" s="2">
        <v>0</v>
      </c>
      <c r="G360">
        <v>508</v>
      </c>
      <c r="H360">
        <v>1773</v>
      </c>
      <c r="I360">
        <v>673</v>
      </c>
      <c r="J360" s="2">
        <f t="shared" si="348"/>
        <v>0.3795826283135928</v>
      </c>
      <c r="K360">
        <f t="shared" si="354"/>
        <v>1.1000000000000002E-4</v>
      </c>
      <c r="L360" t="s">
        <v>373</v>
      </c>
      <c r="M360">
        <v>0</v>
      </c>
      <c r="N360">
        <f t="shared" si="357"/>
        <v>0</v>
      </c>
      <c r="O360">
        <v>0</v>
      </c>
      <c r="P360">
        <f t="shared" si="358"/>
        <v>0</v>
      </c>
      <c r="Q360">
        <v>0</v>
      </c>
      <c r="R360">
        <f t="shared" si="359"/>
        <v>0</v>
      </c>
      <c r="S360">
        <v>0.34</v>
      </c>
      <c r="T360">
        <f t="shared" si="360"/>
        <v>3.4539575342302626E-3</v>
      </c>
      <c r="U360">
        <v>0</v>
      </c>
      <c r="V360">
        <f t="shared" si="361"/>
        <v>0</v>
      </c>
      <c r="W360">
        <v>0</v>
      </c>
      <c r="X360">
        <f t="shared" si="362"/>
        <v>0</v>
      </c>
      <c r="Y360">
        <v>0</v>
      </c>
      <c r="Z360">
        <f t="shared" si="363"/>
        <v>0</v>
      </c>
      <c r="AA360">
        <v>0</v>
      </c>
      <c r="AB360">
        <f t="shared" si="364"/>
        <v>0</v>
      </c>
      <c r="AC360">
        <f t="shared" si="355"/>
        <v>89.559999999999988</v>
      </c>
      <c r="AD360">
        <f t="shared" si="365"/>
        <v>0.89503642766649028</v>
      </c>
      <c r="AE360">
        <v>0.12</v>
      </c>
      <c r="AF360">
        <f t="shared" si="366"/>
        <v>5.5763389043113716E-3</v>
      </c>
      <c r="AG360">
        <v>0</v>
      </c>
      <c r="AH360">
        <f t="shared" si="367"/>
        <v>0</v>
      </c>
      <c r="AI360">
        <v>0</v>
      </c>
      <c r="AJ360">
        <f t="shared" si="368"/>
        <v>0</v>
      </c>
      <c r="AK360">
        <v>0</v>
      </c>
      <c r="AL360">
        <f t="shared" si="369"/>
        <v>0</v>
      </c>
      <c r="AM360">
        <v>8.3000000000000007</v>
      </c>
      <c r="AN360">
        <f t="shared" si="370"/>
        <v>8.9087801937464309E-2</v>
      </c>
      <c r="AO360">
        <v>0</v>
      </c>
      <c r="AP360">
        <f t="shared" si="371"/>
        <v>0</v>
      </c>
      <c r="AQ360">
        <v>0</v>
      </c>
      <c r="AR360">
        <f t="shared" si="372"/>
        <v>0</v>
      </c>
      <c r="AS360">
        <v>0</v>
      </c>
      <c r="AT360">
        <f t="shared" si="373"/>
        <v>0</v>
      </c>
      <c r="AU360">
        <v>0</v>
      </c>
      <c r="AV360">
        <f t="shared" si="374"/>
        <v>0</v>
      </c>
      <c r="AW360">
        <v>0</v>
      </c>
      <c r="AX360">
        <f t="shared" si="375"/>
        <v>0</v>
      </c>
      <c r="AY360">
        <v>0</v>
      </c>
      <c r="AZ360">
        <f t="shared" si="376"/>
        <v>0</v>
      </c>
      <c r="BA360">
        <v>0.22</v>
      </c>
      <c r="BB360">
        <f t="shared" si="377"/>
        <v>2.4103197639333052E-3</v>
      </c>
      <c r="BC360">
        <v>0</v>
      </c>
      <c r="BD360">
        <f t="shared" si="378"/>
        <v>0</v>
      </c>
      <c r="BE360">
        <v>1.4</v>
      </c>
      <c r="BF360">
        <f t="shared" si="379"/>
        <v>4.2500980171658051E-3</v>
      </c>
      <c r="BG360">
        <v>0</v>
      </c>
      <c r="BH360">
        <f t="shared" si="380"/>
        <v>0</v>
      </c>
      <c r="BI360">
        <v>0.06</v>
      </c>
      <c r="BJ360">
        <f t="shared" si="381"/>
        <v>1.8505617640447521E-4</v>
      </c>
      <c r="BK360">
        <v>0</v>
      </c>
      <c r="BL360">
        <f t="shared" si="382"/>
        <v>0</v>
      </c>
      <c r="BM360">
        <v>0</v>
      </c>
      <c r="BN360">
        <f t="shared" si="383"/>
        <v>0</v>
      </c>
      <c r="BO360">
        <v>0</v>
      </c>
      <c r="BP360">
        <f t="shared" si="384"/>
        <v>0</v>
      </c>
      <c r="BQ360">
        <v>0</v>
      </c>
      <c r="BR360">
        <f t="shared" si="385"/>
        <v>0</v>
      </c>
      <c r="BS360">
        <v>0</v>
      </c>
      <c r="BT360">
        <f t="shared" si="386"/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f t="shared" si="327"/>
        <v>0</v>
      </c>
      <c r="DE360">
        <v>0</v>
      </c>
      <c r="DF360">
        <f t="shared" si="328"/>
        <v>0</v>
      </c>
      <c r="DG360">
        <v>0</v>
      </c>
      <c r="DH360">
        <f t="shared" si="329"/>
        <v>0</v>
      </c>
      <c r="DI360">
        <v>0</v>
      </c>
      <c r="DJ360">
        <f t="shared" si="330"/>
        <v>0</v>
      </c>
      <c r="DK360">
        <f t="shared" si="356"/>
        <v>99.375</v>
      </c>
      <c r="DL360">
        <f t="shared" si="331"/>
        <v>0.84193088443179409</v>
      </c>
      <c r="DM360">
        <v>0</v>
      </c>
      <c r="DN360">
        <f t="shared" si="332"/>
        <v>0</v>
      </c>
      <c r="DO360">
        <v>0</v>
      </c>
      <c r="DP360">
        <f t="shared" si="333"/>
        <v>0</v>
      </c>
      <c r="DQ360">
        <v>0</v>
      </c>
      <c r="DR360">
        <f t="shared" si="334"/>
        <v>0</v>
      </c>
      <c r="DS360">
        <v>0</v>
      </c>
      <c r="DT360">
        <f t="shared" si="335"/>
        <v>0</v>
      </c>
      <c r="DU360">
        <v>0</v>
      </c>
      <c r="DV360">
        <f t="shared" si="336"/>
        <v>0</v>
      </c>
      <c r="DW360">
        <v>0</v>
      </c>
      <c r="DX360">
        <f t="shared" si="337"/>
        <v>0</v>
      </c>
      <c r="DY360">
        <v>0</v>
      </c>
      <c r="DZ360">
        <f t="shared" si="338"/>
        <v>0</v>
      </c>
      <c r="EA360">
        <v>0</v>
      </c>
      <c r="EB360">
        <f t="shared" si="339"/>
        <v>0</v>
      </c>
      <c r="EC360">
        <v>0</v>
      </c>
      <c r="ED360">
        <f t="shared" si="340"/>
        <v>0</v>
      </c>
      <c r="EE360">
        <v>0</v>
      </c>
      <c r="EF360">
        <f t="shared" si="341"/>
        <v>0</v>
      </c>
      <c r="EG360">
        <v>0</v>
      </c>
      <c r="EH360">
        <f t="shared" si="342"/>
        <v>0</v>
      </c>
      <c r="EI360">
        <v>0</v>
      </c>
      <c r="EJ360">
        <f t="shared" si="343"/>
        <v>0</v>
      </c>
      <c r="EK360">
        <v>0</v>
      </c>
      <c r="EL360">
        <f t="shared" si="344"/>
        <v>0</v>
      </c>
      <c r="EM360">
        <v>0</v>
      </c>
      <c r="EN360">
        <f t="shared" si="345"/>
        <v>0</v>
      </c>
      <c r="EO360">
        <v>0</v>
      </c>
      <c r="EP360">
        <f t="shared" si="346"/>
        <v>0</v>
      </c>
      <c r="EQ360">
        <v>0.625</v>
      </c>
      <c r="ER360">
        <f t="shared" si="347"/>
        <v>0.15806911556820583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 t="s">
        <v>732</v>
      </c>
    </row>
    <row r="361" spans="1:161" x14ac:dyDescent="0.45">
      <c r="A361">
        <v>360</v>
      </c>
      <c r="B361" t="s">
        <v>368</v>
      </c>
      <c r="C361" t="s">
        <v>729</v>
      </c>
      <c r="D361" t="s">
        <v>736</v>
      </c>
      <c r="E361" t="s">
        <v>731</v>
      </c>
      <c r="F361" s="2">
        <v>0</v>
      </c>
      <c r="G361">
        <v>508</v>
      </c>
      <c r="H361">
        <v>1773</v>
      </c>
      <c r="I361">
        <f>250+273</f>
        <v>523</v>
      </c>
      <c r="J361" s="2">
        <f t="shared" si="348"/>
        <v>0.29498025944726453</v>
      </c>
      <c r="K361">
        <f t="shared" si="354"/>
        <v>1.1000000000000002E-4</v>
      </c>
      <c r="L361" t="s">
        <v>373</v>
      </c>
      <c r="M361">
        <v>0</v>
      </c>
      <c r="N361">
        <f t="shared" si="357"/>
        <v>0</v>
      </c>
      <c r="O361">
        <v>0</v>
      </c>
      <c r="P361">
        <f t="shared" si="358"/>
        <v>0</v>
      </c>
      <c r="Q361">
        <v>0.65</v>
      </c>
      <c r="R361">
        <f t="shared" si="359"/>
        <v>6.1154324051574463E-3</v>
      </c>
      <c r="S361">
        <v>0</v>
      </c>
      <c r="T361">
        <f t="shared" si="360"/>
        <v>0</v>
      </c>
      <c r="U361">
        <v>0</v>
      </c>
      <c r="V361">
        <f t="shared" si="361"/>
        <v>0</v>
      </c>
      <c r="W361">
        <v>7.0000000000000001E-3</v>
      </c>
      <c r="X361">
        <f t="shared" si="362"/>
        <v>1.4326067191814922E-4</v>
      </c>
      <c r="Y361">
        <v>0</v>
      </c>
      <c r="Z361">
        <f t="shared" si="363"/>
        <v>0</v>
      </c>
      <c r="AA361">
        <v>0</v>
      </c>
      <c r="AB361">
        <f t="shared" si="364"/>
        <v>0</v>
      </c>
      <c r="AC361">
        <f>100-AE361-Q361-S361-AG361-AI361-AK361-AM361-AO361-BA361-AY361-BE361-BI361-AW361-BC361-W361-BK361-BO361-BQ361</f>
        <v>87.680500000000009</v>
      </c>
      <c r="AD361">
        <f t="shared" si="365"/>
        <v>0.86700540342280663</v>
      </c>
      <c r="AE361">
        <v>0.1</v>
      </c>
      <c r="AF361">
        <f t="shared" si="366"/>
        <v>4.5979058519037726E-3</v>
      </c>
      <c r="AG361">
        <v>4.0000000000000001E-3</v>
      </c>
      <c r="AH361">
        <f t="shared" si="367"/>
        <v>7.1321729778965859E-5</v>
      </c>
      <c r="AI361">
        <v>5.0000000000000001E-3</v>
      </c>
      <c r="AJ361">
        <f t="shared" si="368"/>
        <v>8.6104985469600672E-5</v>
      </c>
      <c r="AK361">
        <v>0.18</v>
      </c>
      <c r="AL361">
        <f t="shared" si="369"/>
        <v>3.53910483012429E-3</v>
      </c>
      <c r="AM361">
        <v>10.37</v>
      </c>
      <c r="AN361">
        <f t="shared" si="370"/>
        <v>0.11013137659319598</v>
      </c>
      <c r="AO361">
        <v>0.57999999999999996</v>
      </c>
      <c r="AP361">
        <f t="shared" si="371"/>
        <v>3.3383461104014279E-3</v>
      </c>
      <c r="AQ361">
        <v>0</v>
      </c>
      <c r="AR361">
        <f t="shared" si="372"/>
        <v>0</v>
      </c>
      <c r="AS361">
        <v>0</v>
      </c>
      <c r="AT361">
        <f t="shared" si="373"/>
        <v>0</v>
      </c>
      <c r="AU361">
        <v>0</v>
      </c>
      <c r="AV361">
        <f t="shared" si="374"/>
        <v>0</v>
      </c>
      <c r="AW361">
        <v>3.2000000000000001E-2</v>
      </c>
      <c r="AX361">
        <f t="shared" si="375"/>
        <v>1.2612899193459371E-3</v>
      </c>
      <c r="AY361">
        <v>0.16</v>
      </c>
      <c r="AZ361">
        <f t="shared" si="376"/>
        <v>9.5095639705287797E-4</v>
      </c>
      <c r="BA361">
        <v>0.21</v>
      </c>
      <c r="BB361">
        <f t="shared" si="377"/>
        <v>2.2764778855686109E-3</v>
      </c>
      <c r="BC361">
        <v>5.0000000000000001E-3</v>
      </c>
      <c r="BD361">
        <f t="shared" si="378"/>
        <v>4.6852918107385295E-5</v>
      </c>
      <c r="BE361">
        <v>0</v>
      </c>
      <c r="BF361">
        <f t="shared" si="379"/>
        <v>0</v>
      </c>
      <c r="BG361">
        <v>0</v>
      </c>
      <c r="BH361">
        <f t="shared" si="380"/>
        <v>0</v>
      </c>
      <c r="BI361">
        <v>0</v>
      </c>
      <c r="BJ361">
        <f t="shared" si="381"/>
        <v>0</v>
      </c>
      <c r="BK361">
        <v>1E-3</v>
      </c>
      <c r="BL361">
        <f t="shared" si="382"/>
        <v>4.6517436847244812E-6</v>
      </c>
      <c r="BM361">
        <v>0</v>
      </c>
      <c r="BN361">
        <f t="shared" si="383"/>
        <v>0</v>
      </c>
      <c r="BO361">
        <v>7.4999999999999997E-3</v>
      </c>
      <c r="BP361">
        <f t="shared" si="384"/>
        <v>3.8308793785055248E-4</v>
      </c>
      <c r="BQ361">
        <v>8.0000000000000002E-3</v>
      </c>
      <c r="BR361">
        <f t="shared" si="385"/>
        <v>4.8426597633398499E-5</v>
      </c>
      <c r="BS361">
        <v>0</v>
      </c>
      <c r="BT361">
        <f t="shared" si="386"/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f t="shared" si="327"/>
        <v>0</v>
      </c>
      <c r="DE361">
        <v>0</v>
      </c>
      <c r="DF361">
        <f t="shared" si="328"/>
        <v>0</v>
      </c>
      <c r="DG361">
        <v>0</v>
      </c>
      <c r="DH361">
        <f t="shared" si="329"/>
        <v>0</v>
      </c>
      <c r="DI361">
        <v>0</v>
      </c>
      <c r="DJ361">
        <f t="shared" si="330"/>
        <v>0</v>
      </c>
      <c r="DK361">
        <f t="shared" si="356"/>
        <v>99.375</v>
      </c>
      <c r="DL361">
        <f t="shared" si="331"/>
        <v>0.84193088443179409</v>
      </c>
      <c r="DM361">
        <v>0</v>
      </c>
      <c r="DN361">
        <f t="shared" si="332"/>
        <v>0</v>
      </c>
      <c r="DO361">
        <v>0</v>
      </c>
      <c r="DP361">
        <f t="shared" si="333"/>
        <v>0</v>
      </c>
      <c r="DQ361">
        <v>0</v>
      </c>
      <c r="DR361">
        <f t="shared" si="334"/>
        <v>0</v>
      </c>
      <c r="DS361">
        <v>0</v>
      </c>
      <c r="DT361">
        <f t="shared" si="335"/>
        <v>0</v>
      </c>
      <c r="DU361">
        <v>0</v>
      </c>
      <c r="DV361">
        <f t="shared" si="336"/>
        <v>0</v>
      </c>
      <c r="DW361">
        <v>0</v>
      </c>
      <c r="DX361">
        <f t="shared" si="337"/>
        <v>0</v>
      </c>
      <c r="DY361">
        <v>0</v>
      </c>
      <c r="DZ361">
        <f t="shared" si="338"/>
        <v>0</v>
      </c>
      <c r="EA361">
        <v>0</v>
      </c>
      <c r="EB361">
        <f t="shared" si="339"/>
        <v>0</v>
      </c>
      <c r="EC361">
        <v>0</v>
      </c>
      <c r="ED361">
        <f t="shared" si="340"/>
        <v>0</v>
      </c>
      <c r="EE361">
        <v>0</v>
      </c>
      <c r="EF361">
        <f t="shared" si="341"/>
        <v>0</v>
      </c>
      <c r="EG361">
        <v>0</v>
      </c>
      <c r="EH361">
        <f t="shared" si="342"/>
        <v>0</v>
      </c>
      <c r="EI361">
        <v>0</v>
      </c>
      <c r="EJ361">
        <f t="shared" si="343"/>
        <v>0</v>
      </c>
      <c r="EK361">
        <v>0</v>
      </c>
      <c r="EL361">
        <f t="shared" si="344"/>
        <v>0</v>
      </c>
      <c r="EM361">
        <v>0</v>
      </c>
      <c r="EN361">
        <f t="shared" si="345"/>
        <v>0</v>
      </c>
      <c r="EO361">
        <v>0</v>
      </c>
      <c r="EP361">
        <f t="shared" si="346"/>
        <v>0</v>
      </c>
      <c r="EQ361">
        <v>0.625</v>
      </c>
      <c r="ER361">
        <f t="shared" si="347"/>
        <v>0.15806911556820583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 t="s">
        <v>737</v>
      </c>
    </row>
    <row r="362" spans="1:161" x14ac:dyDescent="0.45">
      <c r="A362">
        <v>361</v>
      </c>
      <c r="B362" t="s">
        <v>368</v>
      </c>
      <c r="C362" t="s">
        <v>729</v>
      </c>
      <c r="D362" t="s">
        <v>736</v>
      </c>
      <c r="E362" t="s">
        <v>731</v>
      </c>
      <c r="F362" s="2">
        <v>0</v>
      </c>
      <c r="G362">
        <v>508</v>
      </c>
      <c r="H362">
        <v>1773</v>
      </c>
      <c r="I362">
        <v>673</v>
      </c>
      <c r="J362" s="2">
        <f t="shared" si="348"/>
        <v>0.3795826283135928</v>
      </c>
      <c r="K362">
        <f t="shared" si="354"/>
        <v>1.1000000000000002E-4</v>
      </c>
      <c r="L362" t="s">
        <v>373</v>
      </c>
      <c r="M362">
        <v>0</v>
      </c>
      <c r="N362">
        <f t="shared" si="357"/>
        <v>0</v>
      </c>
      <c r="O362">
        <v>0</v>
      </c>
      <c r="P362">
        <f t="shared" si="358"/>
        <v>0</v>
      </c>
      <c r="Q362">
        <v>0.65</v>
      </c>
      <c r="R362">
        <f t="shared" si="359"/>
        <v>6.1158852438060992E-3</v>
      </c>
      <c r="S362">
        <v>0</v>
      </c>
      <c r="T362">
        <f t="shared" si="360"/>
        <v>0</v>
      </c>
      <c r="U362">
        <v>0</v>
      </c>
      <c r="V362">
        <f t="shared" si="361"/>
        <v>0</v>
      </c>
      <c r="W362">
        <v>0</v>
      </c>
      <c r="X362">
        <f t="shared" si="362"/>
        <v>0</v>
      </c>
      <c r="Y362">
        <v>0</v>
      </c>
      <c r="Z362">
        <f t="shared" si="363"/>
        <v>0</v>
      </c>
      <c r="AA362">
        <v>0</v>
      </c>
      <c r="AB362">
        <f t="shared" si="364"/>
        <v>0</v>
      </c>
      <c r="AC362">
        <f t="shared" ref="AC362:AC376" si="387">100-AE362-Q362-S362-AG362-AI362-AK362-AM362-AO362-BA362-AY362-BE362-BI362-AW362-BC362-W362-BK362-BO362-BQ362</f>
        <v>87.687500000000014</v>
      </c>
      <c r="AD362">
        <f t="shared" si="365"/>
        <v>0.86713882665144404</v>
      </c>
      <c r="AE362">
        <v>0.1</v>
      </c>
      <c r="AF362">
        <f t="shared" si="366"/>
        <v>4.5982463199744934E-3</v>
      </c>
      <c r="AG362">
        <v>4.0000000000000001E-3</v>
      </c>
      <c r="AH362">
        <f t="shared" si="367"/>
        <v>7.1327011046682181E-5</v>
      </c>
      <c r="AI362">
        <v>5.0000000000000001E-3</v>
      </c>
      <c r="AJ362">
        <f t="shared" si="368"/>
        <v>8.6111361415352184E-5</v>
      </c>
      <c r="AK362">
        <v>0.18</v>
      </c>
      <c r="AL362">
        <f t="shared" si="369"/>
        <v>3.5393668955585123E-3</v>
      </c>
      <c r="AM362">
        <v>10.37</v>
      </c>
      <c r="AN362">
        <f t="shared" si="370"/>
        <v>0.11013953165737569</v>
      </c>
      <c r="AO362">
        <v>0.57999999999999996</v>
      </c>
      <c r="AP362">
        <f t="shared" si="371"/>
        <v>3.3385933099518788E-3</v>
      </c>
      <c r="AQ362">
        <v>0</v>
      </c>
      <c r="AR362">
        <f t="shared" si="372"/>
        <v>0</v>
      </c>
      <c r="AS362">
        <v>0</v>
      </c>
      <c r="AT362">
        <f t="shared" si="373"/>
        <v>0</v>
      </c>
      <c r="AU362">
        <v>0</v>
      </c>
      <c r="AV362">
        <f t="shared" si="374"/>
        <v>0</v>
      </c>
      <c r="AW362">
        <v>3.2000000000000001E-2</v>
      </c>
      <c r="AX362">
        <f t="shared" si="375"/>
        <v>1.2613833159832958E-3</v>
      </c>
      <c r="AY362">
        <v>0.16</v>
      </c>
      <c r="AZ362">
        <f t="shared" si="376"/>
        <v>9.5102681395576216E-4</v>
      </c>
      <c r="BA362">
        <v>0.21</v>
      </c>
      <c r="BB362">
        <f t="shared" si="377"/>
        <v>2.2766464553607519E-3</v>
      </c>
      <c r="BC362">
        <v>5.0000000000000001E-3</v>
      </c>
      <c r="BD362">
        <f t="shared" si="378"/>
        <v>4.6856387496091692E-5</v>
      </c>
      <c r="BE362">
        <v>0</v>
      </c>
      <c r="BF362">
        <f t="shared" si="379"/>
        <v>0</v>
      </c>
      <c r="BG362">
        <v>0</v>
      </c>
      <c r="BH362">
        <f t="shared" si="380"/>
        <v>0</v>
      </c>
      <c r="BI362">
        <v>0</v>
      </c>
      <c r="BJ362">
        <f t="shared" si="381"/>
        <v>0</v>
      </c>
      <c r="BK362">
        <v>1E-3</v>
      </c>
      <c r="BL362">
        <f t="shared" si="382"/>
        <v>4.6520881394064252E-6</v>
      </c>
      <c r="BM362">
        <v>0</v>
      </c>
      <c r="BN362">
        <f t="shared" si="383"/>
        <v>0</v>
      </c>
      <c r="BO362">
        <v>7.4999999999999997E-3</v>
      </c>
      <c r="BP362">
        <f t="shared" si="384"/>
        <v>3.8311630494098834E-4</v>
      </c>
      <c r="BQ362">
        <v>8.0000000000000002E-3</v>
      </c>
      <c r="BR362">
        <f t="shared" si="385"/>
        <v>4.843018355072671E-5</v>
      </c>
      <c r="BS362">
        <v>0</v>
      </c>
      <c r="BT362">
        <f t="shared" si="386"/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f t="shared" si="327"/>
        <v>0</v>
      </c>
      <c r="DE362">
        <v>0</v>
      </c>
      <c r="DF362">
        <f t="shared" si="328"/>
        <v>0</v>
      </c>
      <c r="DG362">
        <v>0</v>
      </c>
      <c r="DH362">
        <f t="shared" si="329"/>
        <v>0</v>
      </c>
      <c r="DI362">
        <v>0</v>
      </c>
      <c r="DJ362">
        <f t="shared" si="330"/>
        <v>0</v>
      </c>
      <c r="DK362">
        <f t="shared" si="356"/>
        <v>99.375</v>
      </c>
      <c r="DL362">
        <f t="shared" si="331"/>
        <v>0.84193088443179409</v>
      </c>
      <c r="DM362">
        <v>0</v>
      </c>
      <c r="DN362">
        <f t="shared" si="332"/>
        <v>0</v>
      </c>
      <c r="DO362">
        <v>0</v>
      </c>
      <c r="DP362">
        <f t="shared" si="333"/>
        <v>0</v>
      </c>
      <c r="DQ362">
        <v>0</v>
      </c>
      <c r="DR362">
        <f t="shared" si="334"/>
        <v>0</v>
      </c>
      <c r="DS362">
        <v>0</v>
      </c>
      <c r="DT362">
        <f t="shared" si="335"/>
        <v>0</v>
      </c>
      <c r="DU362">
        <v>0</v>
      </c>
      <c r="DV362">
        <f t="shared" si="336"/>
        <v>0</v>
      </c>
      <c r="DW362">
        <v>0</v>
      </c>
      <c r="DX362">
        <f t="shared" si="337"/>
        <v>0</v>
      </c>
      <c r="DY362">
        <v>0</v>
      </c>
      <c r="DZ362">
        <f t="shared" si="338"/>
        <v>0</v>
      </c>
      <c r="EA362">
        <v>0</v>
      </c>
      <c r="EB362">
        <f t="shared" si="339"/>
        <v>0</v>
      </c>
      <c r="EC362">
        <v>0</v>
      </c>
      <c r="ED362">
        <f t="shared" si="340"/>
        <v>0</v>
      </c>
      <c r="EE362">
        <v>0</v>
      </c>
      <c r="EF362">
        <f t="shared" si="341"/>
        <v>0</v>
      </c>
      <c r="EG362">
        <v>0</v>
      </c>
      <c r="EH362">
        <f t="shared" si="342"/>
        <v>0</v>
      </c>
      <c r="EI362">
        <v>0</v>
      </c>
      <c r="EJ362">
        <f t="shared" si="343"/>
        <v>0</v>
      </c>
      <c r="EK362">
        <v>0</v>
      </c>
      <c r="EL362">
        <f t="shared" si="344"/>
        <v>0</v>
      </c>
      <c r="EM362">
        <v>0</v>
      </c>
      <c r="EN362">
        <f t="shared" si="345"/>
        <v>0</v>
      </c>
      <c r="EO362">
        <v>0</v>
      </c>
      <c r="EP362">
        <f t="shared" si="346"/>
        <v>0</v>
      </c>
      <c r="EQ362">
        <v>0.625</v>
      </c>
      <c r="ER362">
        <f t="shared" si="347"/>
        <v>0.15806911556820583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 t="s">
        <v>737</v>
      </c>
    </row>
    <row r="363" spans="1:161" x14ac:dyDescent="0.45">
      <c r="A363">
        <v>362</v>
      </c>
      <c r="B363" t="s">
        <v>368</v>
      </c>
      <c r="C363" t="s">
        <v>729</v>
      </c>
      <c r="D363" t="s">
        <v>736</v>
      </c>
      <c r="E363" t="s">
        <v>733</v>
      </c>
      <c r="F363" s="2">
        <v>1</v>
      </c>
      <c r="G363">
        <v>508</v>
      </c>
      <c r="H363">
        <v>1773</v>
      </c>
      <c r="I363">
        <f>250+273</f>
        <v>523</v>
      </c>
      <c r="J363" s="2">
        <f t="shared" si="348"/>
        <v>0.29498025944726453</v>
      </c>
      <c r="K363">
        <f t="shared" si="354"/>
        <v>1.1000000000000002E-4</v>
      </c>
      <c r="L363" t="s">
        <v>373</v>
      </c>
      <c r="M363">
        <v>0</v>
      </c>
      <c r="N363">
        <f t="shared" si="357"/>
        <v>0</v>
      </c>
      <c r="O363">
        <v>0</v>
      </c>
      <c r="P363">
        <f t="shared" si="358"/>
        <v>0</v>
      </c>
      <c r="Q363">
        <v>0.65</v>
      </c>
      <c r="R363">
        <f t="shared" si="359"/>
        <v>6.1158852438060992E-3</v>
      </c>
      <c r="S363">
        <v>0</v>
      </c>
      <c r="T363">
        <f t="shared" si="360"/>
        <v>0</v>
      </c>
      <c r="U363">
        <v>0</v>
      </c>
      <c r="V363">
        <f t="shared" si="361"/>
        <v>0</v>
      </c>
      <c r="W363">
        <v>0</v>
      </c>
      <c r="X363">
        <f t="shared" si="362"/>
        <v>0</v>
      </c>
      <c r="Y363">
        <v>0</v>
      </c>
      <c r="Z363">
        <f t="shared" si="363"/>
        <v>0</v>
      </c>
      <c r="AA363">
        <v>0</v>
      </c>
      <c r="AB363">
        <f t="shared" si="364"/>
        <v>0</v>
      </c>
      <c r="AC363">
        <f t="shared" si="387"/>
        <v>87.687500000000014</v>
      </c>
      <c r="AD363">
        <f t="shared" si="365"/>
        <v>0.86713882665144404</v>
      </c>
      <c r="AE363">
        <v>0.1</v>
      </c>
      <c r="AF363">
        <f t="shared" si="366"/>
        <v>4.5982463199744934E-3</v>
      </c>
      <c r="AG363">
        <v>4.0000000000000001E-3</v>
      </c>
      <c r="AH363">
        <f t="shared" si="367"/>
        <v>7.1327011046682181E-5</v>
      </c>
      <c r="AI363">
        <v>5.0000000000000001E-3</v>
      </c>
      <c r="AJ363">
        <f t="shared" si="368"/>
        <v>8.6111361415352184E-5</v>
      </c>
      <c r="AK363">
        <v>0.18</v>
      </c>
      <c r="AL363">
        <f t="shared" si="369"/>
        <v>3.5393668955585123E-3</v>
      </c>
      <c r="AM363">
        <v>10.37</v>
      </c>
      <c r="AN363">
        <f t="shared" si="370"/>
        <v>0.11013953165737569</v>
      </c>
      <c r="AO363">
        <v>0.57999999999999996</v>
      </c>
      <c r="AP363">
        <f t="shared" si="371"/>
        <v>3.3385933099518788E-3</v>
      </c>
      <c r="AQ363">
        <v>0</v>
      </c>
      <c r="AR363">
        <f t="shared" si="372"/>
        <v>0</v>
      </c>
      <c r="AS363">
        <v>0</v>
      </c>
      <c r="AT363">
        <f t="shared" si="373"/>
        <v>0</v>
      </c>
      <c r="AU363">
        <v>0</v>
      </c>
      <c r="AV363">
        <f t="shared" si="374"/>
        <v>0</v>
      </c>
      <c r="AW363">
        <v>3.2000000000000001E-2</v>
      </c>
      <c r="AX363">
        <f t="shared" si="375"/>
        <v>1.2613833159832958E-3</v>
      </c>
      <c r="AY363">
        <v>0.16</v>
      </c>
      <c r="AZ363">
        <f t="shared" si="376"/>
        <v>9.5102681395576216E-4</v>
      </c>
      <c r="BA363">
        <v>0.21</v>
      </c>
      <c r="BB363">
        <f t="shared" si="377"/>
        <v>2.2766464553607519E-3</v>
      </c>
      <c r="BC363">
        <v>5.0000000000000001E-3</v>
      </c>
      <c r="BD363">
        <f t="shared" si="378"/>
        <v>4.6856387496091692E-5</v>
      </c>
      <c r="BE363">
        <v>0</v>
      </c>
      <c r="BF363">
        <f t="shared" si="379"/>
        <v>0</v>
      </c>
      <c r="BG363">
        <v>0</v>
      </c>
      <c r="BH363">
        <f t="shared" si="380"/>
        <v>0</v>
      </c>
      <c r="BI363">
        <v>0</v>
      </c>
      <c r="BJ363">
        <f t="shared" si="381"/>
        <v>0</v>
      </c>
      <c r="BK363">
        <v>1E-3</v>
      </c>
      <c r="BL363">
        <f t="shared" si="382"/>
        <v>4.6520881394064252E-6</v>
      </c>
      <c r="BM363">
        <v>0</v>
      </c>
      <c r="BN363">
        <f t="shared" si="383"/>
        <v>0</v>
      </c>
      <c r="BO363">
        <v>7.4999999999999997E-3</v>
      </c>
      <c r="BP363">
        <f t="shared" si="384"/>
        <v>3.8311630494098834E-4</v>
      </c>
      <c r="BQ363">
        <v>8.0000000000000002E-3</v>
      </c>
      <c r="BR363">
        <f t="shared" si="385"/>
        <v>4.843018355072671E-5</v>
      </c>
      <c r="BS363">
        <v>0</v>
      </c>
      <c r="BT363">
        <f t="shared" si="386"/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f t="shared" si="327"/>
        <v>0</v>
      </c>
      <c r="DE363">
        <v>0</v>
      </c>
      <c r="DF363">
        <f t="shared" si="328"/>
        <v>0</v>
      </c>
      <c r="DG363">
        <v>0</v>
      </c>
      <c r="DH363">
        <f t="shared" si="329"/>
        <v>0</v>
      </c>
      <c r="DI363">
        <v>0</v>
      </c>
      <c r="DJ363">
        <f t="shared" si="330"/>
        <v>0</v>
      </c>
      <c r="DK363">
        <f t="shared" si="356"/>
        <v>99.375</v>
      </c>
      <c r="DL363">
        <f t="shared" si="331"/>
        <v>0.84193088443179409</v>
      </c>
      <c r="DM363">
        <v>0</v>
      </c>
      <c r="DN363">
        <f t="shared" si="332"/>
        <v>0</v>
      </c>
      <c r="DO363">
        <v>0</v>
      </c>
      <c r="DP363">
        <f t="shared" si="333"/>
        <v>0</v>
      </c>
      <c r="DQ363">
        <v>0</v>
      </c>
      <c r="DR363">
        <f t="shared" si="334"/>
        <v>0</v>
      </c>
      <c r="DS363">
        <v>0</v>
      </c>
      <c r="DT363">
        <f t="shared" si="335"/>
        <v>0</v>
      </c>
      <c r="DU363">
        <v>0</v>
      </c>
      <c r="DV363">
        <f t="shared" si="336"/>
        <v>0</v>
      </c>
      <c r="DW363">
        <v>0</v>
      </c>
      <c r="DX363">
        <f t="shared" si="337"/>
        <v>0</v>
      </c>
      <c r="DY363">
        <v>0</v>
      </c>
      <c r="DZ363">
        <f t="shared" si="338"/>
        <v>0</v>
      </c>
      <c r="EA363">
        <v>0</v>
      </c>
      <c r="EB363">
        <f t="shared" si="339"/>
        <v>0</v>
      </c>
      <c r="EC363">
        <v>0</v>
      </c>
      <c r="ED363">
        <f t="shared" si="340"/>
        <v>0</v>
      </c>
      <c r="EE363">
        <v>0</v>
      </c>
      <c r="EF363">
        <f t="shared" si="341"/>
        <v>0</v>
      </c>
      <c r="EG363">
        <v>0</v>
      </c>
      <c r="EH363">
        <f t="shared" si="342"/>
        <v>0</v>
      </c>
      <c r="EI363">
        <v>0</v>
      </c>
      <c r="EJ363">
        <f t="shared" si="343"/>
        <v>0</v>
      </c>
      <c r="EK363">
        <v>0</v>
      </c>
      <c r="EL363">
        <f t="shared" si="344"/>
        <v>0</v>
      </c>
      <c r="EM363">
        <v>0</v>
      </c>
      <c r="EN363">
        <f t="shared" si="345"/>
        <v>0</v>
      </c>
      <c r="EO363">
        <v>0</v>
      </c>
      <c r="EP363">
        <f t="shared" si="346"/>
        <v>0</v>
      </c>
      <c r="EQ363">
        <v>0.625</v>
      </c>
      <c r="ER363">
        <f t="shared" si="347"/>
        <v>0.15806911556820583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 t="s">
        <v>737</v>
      </c>
    </row>
    <row r="364" spans="1:161" x14ac:dyDescent="0.45">
      <c r="A364">
        <v>363</v>
      </c>
      <c r="B364" t="s">
        <v>368</v>
      </c>
      <c r="C364" t="s">
        <v>729</v>
      </c>
      <c r="D364" t="s">
        <v>736</v>
      </c>
      <c r="E364" t="s">
        <v>733</v>
      </c>
      <c r="F364" s="2">
        <v>0</v>
      </c>
      <c r="G364">
        <v>508</v>
      </c>
      <c r="H364">
        <v>1773</v>
      </c>
      <c r="I364">
        <v>673</v>
      </c>
      <c r="J364" s="2">
        <f t="shared" si="348"/>
        <v>0.3795826283135928</v>
      </c>
      <c r="K364">
        <f t="shared" si="354"/>
        <v>1.1000000000000002E-4</v>
      </c>
      <c r="L364" t="s">
        <v>373</v>
      </c>
      <c r="M364">
        <v>0</v>
      </c>
      <c r="N364">
        <f t="shared" si="357"/>
        <v>0</v>
      </c>
      <c r="O364">
        <v>0</v>
      </c>
      <c r="P364">
        <f t="shared" si="358"/>
        <v>0</v>
      </c>
      <c r="Q364">
        <v>0.65</v>
      </c>
      <c r="R364">
        <f t="shared" si="359"/>
        <v>6.1158852438060992E-3</v>
      </c>
      <c r="S364">
        <v>0</v>
      </c>
      <c r="T364">
        <f t="shared" si="360"/>
        <v>0</v>
      </c>
      <c r="U364">
        <v>0</v>
      </c>
      <c r="V364">
        <f t="shared" si="361"/>
        <v>0</v>
      </c>
      <c r="W364">
        <v>0</v>
      </c>
      <c r="X364">
        <f t="shared" si="362"/>
        <v>0</v>
      </c>
      <c r="Y364">
        <v>0</v>
      </c>
      <c r="Z364">
        <f t="shared" si="363"/>
        <v>0</v>
      </c>
      <c r="AA364">
        <v>0</v>
      </c>
      <c r="AB364">
        <f t="shared" si="364"/>
        <v>0</v>
      </c>
      <c r="AC364">
        <f t="shared" si="387"/>
        <v>87.687500000000014</v>
      </c>
      <c r="AD364">
        <f t="shared" si="365"/>
        <v>0.86713882665144404</v>
      </c>
      <c r="AE364">
        <v>0.1</v>
      </c>
      <c r="AF364">
        <f t="shared" si="366"/>
        <v>4.5982463199744934E-3</v>
      </c>
      <c r="AG364">
        <v>4.0000000000000001E-3</v>
      </c>
      <c r="AH364">
        <f t="shared" si="367"/>
        <v>7.1327011046682181E-5</v>
      </c>
      <c r="AI364">
        <v>5.0000000000000001E-3</v>
      </c>
      <c r="AJ364">
        <f t="shared" si="368"/>
        <v>8.6111361415352184E-5</v>
      </c>
      <c r="AK364">
        <v>0.18</v>
      </c>
      <c r="AL364">
        <f t="shared" si="369"/>
        <v>3.5393668955585123E-3</v>
      </c>
      <c r="AM364">
        <v>10.37</v>
      </c>
      <c r="AN364">
        <f t="shared" si="370"/>
        <v>0.11013953165737569</v>
      </c>
      <c r="AO364">
        <v>0.57999999999999996</v>
      </c>
      <c r="AP364">
        <f t="shared" si="371"/>
        <v>3.3385933099518788E-3</v>
      </c>
      <c r="AQ364">
        <v>0</v>
      </c>
      <c r="AR364">
        <f t="shared" si="372"/>
        <v>0</v>
      </c>
      <c r="AS364">
        <v>0</v>
      </c>
      <c r="AT364">
        <f t="shared" si="373"/>
        <v>0</v>
      </c>
      <c r="AU364">
        <v>0</v>
      </c>
      <c r="AV364">
        <f t="shared" si="374"/>
        <v>0</v>
      </c>
      <c r="AW364">
        <v>3.2000000000000001E-2</v>
      </c>
      <c r="AX364">
        <f t="shared" si="375"/>
        <v>1.2613833159832958E-3</v>
      </c>
      <c r="AY364">
        <v>0.16</v>
      </c>
      <c r="AZ364">
        <f t="shared" si="376"/>
        <v>9.5102681395576216E-4</v>
      </c>
      <c r="BA364">
        <v>0.21</v>
      </c>
      <c r="BB364">
        <f t="shared" si="377"/>
        <v>2.2766464553607519E-3</v>
      </c>
      <c r="BC364">
        <v>5.0000000000000001E-3</v>
      </c>
      <c r="BD364">
        <f t="shared" si="378"/>
        <v>4.6856387496091692E-5</v>
      </c>
      <c r="BE364">
        <v>0</v>
      </c>
      <c r="BF364">
        <f t="shared" si="379"/>
        <v>0</v>
      </c>
      <c r="BG364">
        <v>0</v>
      </c>
      <c r="BH364">
        <f t="shared" si="380"/>
        <v>0</v>
      </c>
      <c r="BI364">
        <v>0</v>
      </c>
      <c r="BJ364">
        <f t="shared" si="381"/>
        <v>0</v>
      </c>
      <c r="BK364">
        <v>1E-3</v>
      </c>
      <c r="BL364">
        <f t="shared" si="382"/>
        <v>4.6520881394064252E-6</v>
      </c>
      <c r="BM364">
        <v>0</v>
      </c>
      <c r="BN364">
        <f t="shared" si="383"/>
        <v>0</v>
      </c>
      <c r="BO364">
        <v>7.4999999999999997E-3</v>
      </c>
      <c r="BP364">
        <f t="shared" si="384"/>
        <v>3.8311630494098834E-4</v>
      </c>
      <c r="BQ364">
        <v>8.0000000000000002E-3</v>
      </c>
      <c r="BR364">
        <f t="shared" si="385"/>
        <v>4.843018355072671E-5</v>
      </c>
      <c r="BS364">
        <v>0</v>
      </c>
      <c r="BT364">
        <f t="shared" si="386"/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f t="shared" si="327"/>
        <v>0</v>
      </c>
      <c r="DE364">
        <v>0</v>
      </c>
      <c r="DF364">
        <f t="shared" si="328"/>
        <v>0</v>
      </c>
      <c r="DG364">
        <v>0</v>
      </c>
      <c r="DH364">
        <f t="shared" si="329"/>
        <v>0</v>
      </c>
      <c r="DI364">
        <v>0</v>
      </c>
      <c r="DJ364">
        <f t="shared" si="330"/>
        <v>0</v>
      </c>
      <c r="DK364">
        <f t="shared" si="356"/>
        <v>99.375</v>
      </c>
      <c r="DL364">
        <f t="shared" si="331"/>
        <v>0.84193088443179409</v>
      </c>
      <c r="DM364">
        <v>0</v>
      </c>
      <c r="DN364">
        <f t="shared" si="332"/>
        <v>0</v>
      </c>
      <c r="DO364">
        <v>0</v>
      </c>
      <c r="DP364">
        <f t="shared" si="333"/>
        <v>0</v>
      </c>
      <c r="DQ364">
        <v>0</v>
      </c>
      <c r="DR364">
        <f t="shared" si="334"/>
        <v>0</v>
      </c>
      <c r="DS364">
        <v>0</v>
      </c>
      <c r="DT364">
        <f t="shared" si="335"/>
        <v>0</v>
      </c>
      <c r="DU364">
        <v>0</v>
      </c>
      <c r="DV364">
        <f t="shared" si="336"/>
        <v>0</v>
      </c>
      <c r="DW364">
        <v>0</v>
      </c>
      <c r="DX364">
        <f t="shared" si="337"/>
        <v>0</v>
      </c>
      <c r="DY364">
        <v>0</v>
      </c>
      <c r="DZ364">
        <f t="shared" si="338"/>
        <v>0</v>
      </c>
      <c r="EA364">
        <v>0</v>
      </c>
      <c r="EB364">
        <f t="shared" si="339"/>
        <v>0</v>
      </c>
      <c r="EC364">
        <v>0</v>
      </c>
      <c r="ED364">
        <f t="shared" si="340"/>
        <v>0</v>
      </c>
      <c r="EE364">
        <v>0</v>
      </c>
      <c r="EF364">
        <f t="shared" si="341"/>
        <v>0</v>
      </c>
      <c r="EG364">
        <v>0</v>
      </c>
      <c r="EH364">
        <f t="shared" si="342"/>
        <v>0</v>
      </c>
      <c r="EI364">
        <v>0</v>
      </c>
      <c r="EJ364">
        <f t="shared" si="343"/>
        <v>0</v>
      </c>
      <c r="EK364">
        <v>0</v>
      </c>
      <c r="EL364">
        <f t="shared" si="344"/>
        <v>0</v>
      </c>
      <c r="EM364">
        <v>0</v>
      </c>
      <c r="EN364">
        <f t="shared" si="345"/>
        <v>0</v>
      </c>
      <c r="EO364">
        <v>0</v>
      </c>
      <c r="EP364">
        <f t="shared" si="346"/>
        <v>0</v>
      </c>
      <c r="EQ364">
        <v>0.625</v>
      </c>
      <c r="ER364">
        <f t="shared" si="347"/>
        <v>0.15806911556820583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 t="s">
        <v>737</v>
      </c>
    </row>
    <row r="365" spans="1:161" x14ac:dyDescent="0.45">
      <c r="A365">
        <v>364</v>
      </c>
      <c r="B365" t="s">
        <v>368</v>
      </c>
      <c r="C365" t="s">
        <v>729</v>
      </c>
      <c r="D365" t="s">
        <v>736</v>
      </c>
      <c r="E365" t="s">
        <v>734</v>
      </c>
      <c r="F365" s="2">
        <v>0</v>
      </c>
      <c r="G365">
        <v>508</v>
      </c>
      <c r="H365">
        <v>1773</v>
      </c>
      <c r="I365">
        <f>250+273</f>
        <v>523</v>
      </c>
      <c r="J365" s="2">
        <f t="shared" si="348"/>
        <v>0.29498025944726453</v>
      </c>
      <c r="K365">
        <f t="shared" si="354"/>
        <v>1.1000000000000002E-4</v>
      </c>
      <c r="L365" t="s">
        <v>373</v>
      </c>
      <c r="M365">
        <v>0</v>
      </c>
      <c r="N365">
        <f t="shared" si="357"/>
        <v>0</v>
      </c>
      <c r="O365">
        <v>0</v>
      </c>
      <c r="P365">
        <f t="shared" si="358"/>
        <v>0</v>
      </c>
      <c r="Q365">
        <v>0.65</v>
      </c>
      <c r="R365">
        <f t="shared" si="359"/>
        <v>6.1158852438060992E-3</v>
      </c>
      <c r="S365">
        <v>0</v>
      </c>
      <c r="T365">
        <f t="shared" si="360"/>
        <v>0</v>
      </c>
      <c r="U365">
        <v>0</v>
      </c>
      <c r="V365">
        <f t="shared" si="361"/>
        <v>0</v>
      </c>
      <c r="W365">
        <v>0</v>
      </c>
      <c r="X365">
        <f t="shared" si="362"/>
        <v>0</v>
      </c>
      <c r="Y365">
        <v>0</v>
      </c>
      <c r="Z365">
        <f t="shared" si="363"/>
        <v>0</v>
      </c>
      <c r="AA365">
        <v>0</v>
      </c>
      <c r="AB365">
        <f t="shared" si="364"/>
        <v>0</v>
      </c>
      <c r="AC365">
        <f t="shared" si="387"/>
        <v>87.687500000000014</v>
      </c>
      <c r="AD365">
        <f t="shared" si="365"/>
        <v>0.86713882665144404</v>
      </c>
      <c r="AE365">
        <v>0.1</v>
      </c>
      <c r="AF365">
        <f t="shared" si="366"/>
        <v>4.5982463199744934E-3</v>
      </c>
      <c r="AG365">
        <v>4.0000000000000001E-3</v>
      </c>
      <c r="AH365">
        <f t="shared" si="367"/>
        <v>7.1327011046682181E-5</v>
      </c>
      <c r="AI365">
        <v>5.0000000000000001E-3</v>
      </c>
      <c r="AJ365">
        <f t="shared" si="368"/>
        <v>8.6111361415352184E-5</v>
      </c>
      <c r="AK365">
        <v>0.18</v>
      </c>
      <c r="AL365">
        <f t="shared" si="369"/>
        <v>3.5393668955585123E-3</v>
      </c>
      <c r="AM365">
        <v>10.37</v>
      </c>
      <c r="AN365">
        <f t="shared" si="370"/>
        <v>0.11013953165737569</v>
      </c>
      <c r="AO365">
        <v>0.57999999999999996</v>
      </c>
      <c r="AP365">
        <f t="shared" si="371"/>
        <v>3.3385933099518788E-3</v>
      </c>
      <c r="AQ365">
        <v>0</v>
      </c>
      <c r="AR365">
        <f t="shared" si="372"/>
        <v>0</v>
      </c>
      <c r="AS365">
        <v>0</v>
      </c>
      <c r="AT365">
        <f t="shared" si="373"/>
        <v>0</v>
      </c>
      <c r="AU365">
        <v>0</v>
      </c>
      <c r="AV365">
        <f t="shared" si="374"/>
        <v>0</v>
      </c>
      <c r="AW365">
        <v>3.2000000000000001E-2</v>
      </c>
      <c r="AX365">
        <f t="shared" si="375"/>
        <v>1.2613833159832958E-3</v>
      </c>
      <c r="AY365">
        <v>0.16</v>
      </c>
      <c r="AZ365">
        <f t="shared" si="376"/>
        <v>9.5102681395576216E-4</v>
      </c>
      <c r="BA365">
        <v>0.21</v>
      </c>
      <c r="BB365">
        <f t="shared" si="377"/>
        <v>2.2766464553607519E-3</v>
      </c>
      <c r="BC365">
        <v>5.0000000000000001E-3</v>
      </c>
      <c r="BD365">
        <f t="shared" si="378"/>
        <v>4.6856387496091692E-5</v>
      </c>
      <c r="BE365">
        <v>0</v>
      </c>
      <c r="BF365">
        <f t="shared" si="379"/>
        <v>0</v>
      </c>
      <c r="BG365">
        <v>0</v>
      </c>
      <c r="BH365">
        <f t="shared" si="380"/>
        <v>0</v>
      </c>
      <c r="BI365">
        <v>0</v>
      </c>
      <c r="BJ365">
        <f t="shared" si="381"/>
        <v>0</v>
      </c>
      <c r="BK365">
        <v>1E-3</v>
      </c>
      <c r="BL365">
        <f t="shared" si="382"/>
        <v>4.6520881394064252E-6</v>
      </c>
      <c r="BM365">
        <v>0</v>
      </c>
      <c r="BN365">
        <f t="shared" si="383"/>
        <v>0</v>
      </c>
      <c r="BO365">
        <v>7.4999999999999997E-3</v>
      </c>
      <c r="BP365">
        <f t="shared" si="384"/>
        <v>3.8311630494098834E-4</v>
      </c>
      <c r="BQ365">
        <v>8.0000000000000002E-3</v>
      </c>
      <c r="BR365">
        <f t="shared" si="385"/>
        <v>4.843018355072671E-5</v>
      </c>
      <c r="BS365">
        <v>0</v>
      </c>
      <c r="BT365">
        <f t="shared" si="386"/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f t="shared" si="327"/>
        <v>0</v>
      </c>
      <c r="DE365">
        <v>0</v>
      </c>
      <c r="DF365">
        <f t="shared" si="328"/>
        <v>0</v>
      </c>
      <c r="DG365">
        <v>0</v>
      </c>
      <c r="DH365">
        <f t="shared" si="329"/>
        <v>0</v>
      </c>
      <c r="DI365">
        <v>0</v>
      </c>
      <c r="DJ365">
        <f t="shared" si="330"/>
        <v>0</v>
      </c>
      <c r="DK365">
        <f t="shared" si="356"/>
        <v>99.375</v>
      </c>
      <c r="DL365">
        <f t="shared" si="331"/>
        <v>0.84193088443179409</v>
      </c>
      <c r="DM365">
        <v>0</v>
      </c>
      <c r="DN365">
        <f t="shared" si="332"/>
        <v>0</v>
      </c>
      <c r="DO365">
        <v>0</v>
      </c>
      <c r="DP365">
        <f t="shared" si="333"/>
        <v>0</v>
      </c>
      <c r="DQ365">
        <v>0</v>
      </c>
      <c r="DR365">
        <f t="shared" si="334"/>
        <v>0</v>
      </c>
      <c r="DS365">
        <v>0</v>
      </c>
      <c r="DT365">
        <f t="shared" si="335"/>
        <v>0</v>
      </c>
      <c r="DU365">
        <v>0</v>
      </c>
      <c r="DV365">
        <f t="shared" si="336"/>
        <v>0</v>
      </c>
      <c r="DW365">
        <v>0</v>
      </c>
      <c r="DX365">
        <f t="shared" si="337"/>
        <v>0</v>
      </c>
      <c r="DY365">
        <v>0</v>
      </c>
      <c r="DZ365">
        <f t="shared" si="338"/>
        <v>0</v>
      </c>
      <c r="EA365">
        <v>0</v>
      </c>
      <c r="EB365">
        <f t="shared" si="339"/>
        <v>0</v>
      </c>
      <c r="EC365">
        <v>0</v>
      </c>
      <c r="ED365">
        <f t="shared" si="340"/>
        <v>0</v>
      </c>
      <c r="EE365">
        <v>0</v>
      </c>
      <c r="EF365">
        <f t="shared" si="341"/>
        <v>0</v>
      </c>
      <c r="EG365">
        <v>0</v>
      </c>
      <c r="EH365">
        <f t="shared" si="342"/>
        <v>0</v>
      </c>
      <c r="EI365">
        <v>0</v>
      </c>
      <c r="EJ365">
        <f t="shared" si="343"/>
        <v>0</v>
      </c>
      <c r="EK365">
        <v>0</v>
      </c>
      <c r="EL365">
        <f t="shared" si="344"/>
        <v>0</v>
      </c>
      <c r="EM365">
        <v>0</v>
      </c>
      <c r="EN365">
        <f t="shared" si="345"/>
        <v>0</v>
      </c>
      <c r="EO365">
        <v>0</v>
      </c>
      <c r="EP365">
        <f t="shared" si="346"/>
        <v>0</v>
      </c>
      <c r="EQ365">
        <v>0.625</v>
      </c>
      <c r="ER365">
        <f t="shared" si="347"/>
        <v>0.15806911556820583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 t="s">
        <v>737</v>
      </c>
    </row>
    <row r="366" spans="1:161" x14ac:dyDescent="0.45">
      <c r="A366">
        <v>365</v>
      </c>
      <c r="B366" t="s">
        <v>368</v>
      </c>
      <c r="C366" t="s">
        <v>729</v>
      </c>
      <c r="D366" t="s">
        <v>736</v>
      </c>
      <c r="E366" t="s">
        <v>734</v>
      </c>
      <c r="F366" s="2">
        <v>0</v>
      </c>
      <c r="G366">
        <v>508</v>
      </c>
      <c r="H366">
        <v>1773</v>
      </c>
      <c r="I366">
        <v>673</v>
      </c>
      <c r="J366" s="2">
        <f t="shared" si="348"/>
        <v>0.3795826283135928</v>
      </c>
      <c r="K366">
        <f t="shared" si="354"/>
        <v>1.1000000000000002E-4</v>
      </c>
      <c r="L366" t="s">
        <v>373</v>
      </c>
      <c r="M366">
        <v>0</v>
      </c>
      <c r="N366">
        <f t="shared" si="357"/>
        <v>0</v>
      </c>
      <c r="O366">
        <v>0</v>
      </c>
      <c r="P366">
        <f t="shared" si="358"/>
        <v>0</v>
      </c>
      <c r="Q366">
        <v>0.65</v>
      </c>
      <c r="R366">
        <f t="shared" si="359"/>
        <v>6.1158852438060992E-3</v>
      </c>
      <c r="S366">
        <v>0</v>
      </c>
      <c r="T366">
        <f t="shared" si="360"/>
        <v>0</v>
      </c>
      <c r="U366">
        <v>0</v>
      </c>
      <c r="V366">
        <f t="shared" si="361"/>
        <v>0</v>
      </c>
      <c r="W366">
        <v>0</v>
      </c>
      <c r="X366">
        <f t="shared" si="362"/>
        <v>0</v>
      </c>
      <c r="Y366">
        <v>0</v>
      </c>
      <c r="Z366">
        <f t="shared" si="363"/>
        <v>0</v>
      </c>
      <c r="AA366">
        <v>0</v>
      </c>
      <c r="AB366">
        <f t="shared" si="364"/>
        <v>0</v>
      </c>
      <c r="AC366">
        <f t="shared" si="387"/>
        <v>87.687500000000014</v>
      </c>
      <c r="AD366">
        <f t="shared" si="365"/>
        <v>0.86713882665144404</v>
      </c>
      <c r="AE366">
        <v>0.1</v>
      </c>
      <c r="AF366">
        <f t="shared" si="366"/>
        <v>4.5982463199744934E-3</v>
      </c>
      <c r="AG366">
        <v>4.0000000000000001E-3</v>
      </c>
      <c r="AH366">
        <f t="shared" si="367"/>
        <v>7.1327011046682181E-5</v>
      </c>
      <c r="AI366">
        <v>5.0000000000000001E-3</v>
      </c>
      <c r="AJ366">
        <f t="shared" si="368"/>
        <v>8.6111361415352184E-5</v>
      </c>
      <c r="AK366">
        <v>0.18</v>
      </c>
      <c r="AL366">
        <f t="shared" si="369"/>
        <v>3.5393668955585123E-3</v>
      </c>
      <c r="AM366">
        <v>10.37</v>
      </c>
      <c r="AN366">
        <f t="shared" si="370"/>
        <v>0.11013953165737569</v>
      </c>
      <c r="AO366">
        <v>0.57999999999999996</v>
      </c>
      <c r="AP366">
        <f t="shared" si="371"/>
        <v>3.3385933099518788E-3</v>
      </c>
      <c r="AQ366">
        <v>0</v>
      </c>
      <c r="AR366">
        <f t="shared" si="372"/>
        <v>0</v>
      </c>
      <c r="AS366">
        <v>0</v>
      </c>
      <c r="AT366">
        <f t="shared" si="373"/>
        <v>0</v>
      </c>
      <c r="AU366">
        <v>0</v>
      </c>
      <c r="AV366">
        <f t="shared" si="374"/>
        <v>0</v>
      </c>
      <c r="AW366">
        <v>3.2000000000000001E-2</v>
      </c>
      <c r="AX366">
        <f t="shared" si="375"/>
        <v>1.2613833159832958E-3</v>
      </c>
      <c r="AY366">
        <v>0.16</v>
      </c>
      <c r="AZ366">
        <f t="shared" si="376"/>
        <v>9.5102681395576216E-4</v>
      </c>
      <c r="BA366">
        <v>0.21</v>
      </c>
      <c r="BB366">
        <f t="shared" si="377"/>
        <v>2.2766464553607519E-3</v>
      </c>
      <c r="BC366">
        <v>5.0000000000000001E-3</v>
      </c>
      <c r="BD366">
        <f t="shared" si="378"/>
        <v>4.6856387496091692E-5</v>
      </c>
      <c r="BE366">
        <v>0</v>
      </c>
      <c r="BF366">
        <f t="shared" si="379"/>
        <v>0</v>
      </c>
      <c r="BG366">
        <v>0</v>
      </c>
      <c r="BH366">
        <f t="shared" si="380"/>
        <v>0</v>
      </c>
      <c r="BI366">
        <v>0</v>
      </c>
      <c r="BJ366">
        <f t="shared" si="381"/>
        <v>0</v>
      </c>
      <c r="BK366">
        <v>1E-3</v>
      </c>
      <c r="BL366">
        <f t="shared" si="382"/>
        <v>4.6520881394064252E-6</v>
      </c>
      <c r="BM366">
        <v>0</v>
      </c>
      <c r="BN366">
        <f t="shared" si="383"/>
        <v>0</v>
      </c>
      <c r="BO366">
        <v>7.4999999999999997E-3</v>
      </c>
      <c r="BP366">
        <f t="shared" si="384"/>
        <v>3.8311630494098834E-4</v>
      </c>
      <c r="BQ366">
        <v>8.0000000000000002E-3</v>
      </c>
      <c r="BR366">
        <f t="shared" si="385"/>
        <v>4.843018355072671E-5</v>
      </c>
      <c r="BS366">
        <v>0</v>
      </c>
      <c r="BT366">
        <f t="shared" si="386"/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f t="shared" si="327"/>
        <v>0</v>
      </c>
      <c r="DE366">
        <v>0</v>
      </c>
      <c r="DF366">
        <f t="shared" si="328"/>
        <v>0</v>
      </c>
      <c r="DG366">
        <v>0</v>
      </c>
      <c r="DH366">
        <f t="shared" si="329"/>
        <v>0</v>
      </c>
      <c r="DI366">
        <v>0</v>
      </c>
      <c r="DJ366">
        <f t="shared" si="330"/>
        <v>0</v>
      </c>
      <c r="DK366">
        <f t="shared" si="356"/>
        <v>99.375</v>
      </c>
      <c r="DL366">
        <f t="shared" si="331"/>
        <v>0.84193088443179409</v>
      </c>
      <c r="DM366">
        <v>0</v>
      </c>
      <c r="DN366">
        <f t="shared" si="332"/>
        <v>0</v>
      </c>
      <c r="DO366">
        <v>0</v>
      </c>
      <c r="DP366">
        <f t="shared" si="333"/>
        <v>0</v>
      </c>
      <c r="DQ366">
        <v>0</v>
      </c>
      <c r="DR366">
        <f t="shared" si="334"/>
        <v>0</v>
      </c>
      <c r="DS366">
        <v>0</v>
      </c>
      <c r="DT366">
        <f t="shared" si="335"/>
        <v>0</v>
      </c>
      <c r="DU366">
        <v>0</v>
      </c>
      <c r="DV366">
        <f t="shared" si="336"/>
        <v>0</v>
      </c>
      <c r="DW366">
        <v>0</v>
      </c>
      <c r="DX366">
        <f t="shared" si="337"/>
        <v>0</v>
      </c>
      <c r="DY366">
        <v>0</v>
      </c>
      <c r="DZ366">
        <f t="shared" si="338"/>
        <v>0</v>
      </c>
      <c r="EA366">
        <v>0</v>
      </c>
      <c r="EB366">
        <f t="shared" si="339"/>
        <v>0</v>
      </c>
      <c r="EC366">
        <v>0</v>
      </c>
      <c r="ED366">
        <f t="shared" si="340"/>
        <v>0</v>
      </c>
      <c r="EE366">
        <v>0</v>
      </c>
      <c r="EF366">
        <f t="shared" si="341"/>
        <v>0</v>
      </c>
      <c r="EG366">
        <v>0</v>
      </c>
      <c r="EH366">
        <f t="shared" si="342"/>
        <v>0</v>
      </c>
      <c r="EI366">
        <v>0</v>
      </c>
      <c r="EJ366">
        <f t="shared" si="343"/>
        <v>0</v>
      </c>
      <c r="EK366">
        <v>0</v>
      </c>
      <c r="EL366">
        <f t="shared" si="344"/>
        <v>0</v>
      </c>
      <c r="EM366">
        <v>0</v>
      </c>
      <c r="EN366">
        <f t="shared" si="345"/>
        <v>0</v>
      </c>
      <c r="EO366">
        <v>0</v>
      </c>
      <c r="EP366">
        <f t="shared" si="346"/>
        <v>0</v>
      </c>
      <c r="EQ366">
        <v>0.625</v>
      </c>
      <c r="ER366">
        <f t="shared" si="347"/>
        <v>0.15806911556820583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 t="s">
        <v>737</v>
      </c>
    </row>
    <row r="367" spans="1:161" x14ac:dyDescent="0.45">
      <c r="A367">
        <v>366</v>
      </c>
      <c r="B367" t="s">
        <v>368</v>
      </c>
      <c r="C367" t="s">
        <v>671</v>
      </c>
      <c r="D367" t="s">
        <v>609</v>
      </c>
      <c r="E367" t="s">
        <v>738</v>
      </c>
      <c r="F367" s="2">
        <v>0</v>
      </c>
      <c r="G367">
        <f>123.5+273</f>
        <v>396.5</v>
      </c>
      <c r="H367">
        <v>1773</v>
      </c>
      <c r="I367">
        <f>245+273</f>
        <v>518</v>
      </c>
      <c r="J367" s="2">
        <f t="shared" si="348"/>
        <v>0.2921601804850536</v>
      </c>
      <c r="K367">
        <f>1*10^-4</f>
        <v>1E-4</v>
      </c>
      <c r="L367" t="s">
        <v>373</v>
      </c>
      <c r="M367">
        <v>0</v>
      </c>
      <c r="N367">
        <f t="shared" si="357"/>
        <v>0</v>
      </c>
      <c r="O367">
        <v>0</v>
      </c>
      <c r="P367">
        <f t="shared" si="358"/>
        <v>0</v>
      </c>
      <c r="Q367">
        <v>0.24</v>
      </c>
      <c r="R367">
        <f t="shared" si="359"/>
        <v>2.2610031831968272E-3</v>
      </c>
      <c r="S367">
        <v>0.43</v>
      </c>
      <c r="T367">
        <f t="shared" si="360"/>
        <v>4.3278760162999809E-3</v>
      </c>
      <c r="U367">
        <v>0</v>
      </c>
      <c r="V367">
        <f t="shared" si="361"/>
        <v>0</v>
      </c>
      <c r="W367">
        <v>0</v>
      </c>
      <c r="X367">
        <f t="shared" si="362"/>
        <v>0</v>
      </c>
      <c r="Y367">
        <v>0</v>
      </c>
      <c r="Z367">
        <f t="shared" si="363"/>
        <v>0</v>
      </c>
      <c r="AA367">
        <v>0</v>
      </c>
      <c r="AB367">
        <f t="shared" si="364"/>
        <v>0</v>
      </c>
      <c r="AC367">
        <f t="shared" si="387"/>
        <v>89.28000000000003</v>
      </c>
      <c r="AD367">
        <f t="shared" si="365"/>
        <v>0.88399353020939786</v>
      </c>
      <c r="AE367">
        <v>0.1</v>
      </c>
      <c r="AF367">
        <f t="shared" si="366"/>
        <v>4.6040093058785968E-3</v>
      </c>
      <c r="AG367">
        <v>0.02</v>
      </c>
      <c r="AH367">
        <f t="shared" si="367"/>
        <v>3.5708202624218241E-4</v>
      </c>
      <c r="AI367">
        <v>0</v>
      </c>
      <c r="AJ367">
        <f t="shared" si="368"/>
        <v>0</v>
      </c>
      <c r="AK367">
        <v>0.32</v>
      </c>
      <c r="AL367">
        <f t="shared" si="369"/>
        <v>6.3000938435678984E-3</v>
      </c>
      <c r="AM367">
        <v>8.32</v>
      </c>
      <c r="AN367">
        <f t="shared" si="370"/>
        <v>8.847727861765943E-2</v>
      </c>
      <c r="AO367">
        <v>0.96</v>
      </c>
      <c r="AP367">
        <f t="shared" si="371"/>
        <v>5.5328732221240212E-3</v>
      </c>
      <c r="AQ367">
        <v>0</v>
      </c>
      <c r="AR367">
        <f t="shared" si="372"/>
        <v>0</v>
      </c>
      <c r="AS367">
        <v>0</v>
      </c>
      <c r="AT367">
        <f t="shared" si="373"/>
        <v>0</v>
      </c>
      <c r="AU367">
        <v>0</v>
      </c>
      <c r="AV367">
        <f t="shared" si="374"/>
        <v>0</v>
      </c>
      <c r="AW367">
        <v>0.03</v>
      </c>
      <c r="AX367">
        <f t="shared" si="375"/>
        <v>1.1840289456874077E-3</v>
      </c>
      <c r="AY367">
        <v>0.06</v>
      </c>
      <c r="AZ367">
        <f t="shared" si="376"/>
        <v>3.5708202624218236E-4</v>
      </c>
      <c r="BA367">
        <v>0.24</v>
      </c>
      <c r="BB367">
        <f t="shared" si="377"/>
        <v>2.6051426037032714E-3</v>
      </c>
      <c r="BC367">
        <v>0</v>
      </c>
      <c r="BD367">
        <f t="shared" si="378"/>
        <v>0</v>
      </c>
      <c r="BE367">
        <v>0</v>
      </c>
      <c r="BF367">
        <f t="shared" si="379"/>
        <v>0</v>
      </c>
      <c r="BG367">
        <v>0</v>
      </c>
      <c r="BH367">
        <f t="shared" si="380"/>
        <v>0</v>
      </c>
      <c r="BI367">
        <v>0</v>
      </c>
      <c r="BJ367">
        <f t="shared" si="381"/>
        <v>0</v>
      </c>
      <c r="BK367">
        <v>0</v>
      </c>
      <c r="BL367">
        <f t="shared" si="382"/>
        <v>0</v>
      </c>
      <c r="BM367">
        <v>0</v>
      </c>
      <c r="BN367">
        <f t="shared" si="383"/>
        <v>0</v>
      </c>
      <c r="BO367">
        <v>0</v>
      </c>
      <c r="BP367">
        <f t="shared" si="384"/>
        <v>0</v>
      </c>
      <c r="BQ367">
        <v>0</v>
      </c>
      <c r="BR367">
        <f t="shared" si="385"/>
        <v>0</v>
      </c>
      <c r="BS367">
        <v>0</v>
      </c>
      <c r="BT367">
        <f t="shared" si="386"/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f t="shared" si="327"/>
        <v>0</v>
      </c>
      <c r="DE367">
        <v>0</v>
      </c>
      <c r="DF367">
        <f t="shared" si="328"/>
        <v>0</v>
      </c>
      <c r="DG367">
        <v>0</v>
      </c>
      <c r="DH367">
        <f t="shared" si="329"/>
        <v>0</v>
      </c>
      <c r="DI367">
        <v>0</v>
      </c>
      <c r="DJ367">
        <f t="shared" si="330"/>
        <v>0</v>
      </c>
      <c r="DK367">
        <v>44.8</v>
      </c>
      <c r="DL367">
        <f t="shared" si="331"/>
        <v>0.45011630912380463</v>
      </c>
      <c r="DM367">
        <v>0</v>
      </c>
      <c r="DN367">
        <f t="shared" si="332"/>
        <v>0</v>
      </c>
      <c r="DO367">
        <v>0</v>
      </c>
      <c r="DP367">
        <f t="shared" si="333"/>
        <v>0</v>
      </c>
      <c r="DQ367">
        <v>55.2</v>
      </c>
      <c r="DR367">
        <f t="shared" si="334"/>
        <v>0.54988369087619549</v>
      </c>
      <c r="DS367">
        <v>0</v>
      </c>
      <c r="DT367">
        <f t="shared" si="335"/>
        <v>0</v>
      </c>
      <c r="DU367">
        <v>0</v>
      </c>
      <c r="DV367">
        <f t="shared" si="336"/>
        <v>0</v>
      </c>
      <c r="DW367">
        <v>0</v>
      </c>
      <c r="DX367">
        <f t="shared" si="337"/>
        <v>0</v>
      </c>
      <c r="DY367">
        <v>0</v>
      </c>
      <c r="DZ367">
        <f t="shared" si="338"/>
        <v>0</v>
      </c>
      <c r="EA367">
        <v>0</v>
      </c>
      <c r="EB367">
        <f t="shared" si="339"/>
        <v>0</v>
      </c>
      <c r="EC367">
        <v>0</v>
      </c>
      <c r="ED367">
        <f t="shared" si="340"/>
        <v>0</v>
      </c>
      <c r="EE367">
        <v>0</v>
      </c>
      <c r="EF367">
        <f t="shared" si="341"/>
        <v>0</v>
      </c>
      <c r="EG367">
        <v>0</v>
      </c>
      <c r="EH367">
        <f t="shared" si="342"/>
        <v>0</v>
      </c>
      <c r="EI367">
        <v>0</v>
      </c>
      <c r="EJ367">
        <f t="shared" si="343"/>
        <v>0</v>
      </c>
      <c r="EK367">
        <v>0</v>
      </c>
      <c r="EL367">
        <f t="shared" si="344"/>
        <v>0</v>
      </c>
      <c r="EM367">
        <v>0</v>
      </c>
      <c r="EN367">
        <f t="shared" si="345"/>
        <v>0</v>
      </c>
      <c r="EO367">
        <v>0</v>
      </c>
      <c r="EP367">
        <f t="shared" si="346"/>
        <v>0</v>
      </c>
      <c r="EQ367">
        <v>0</v>
      </c>
      <c r="ER367">
        <f t="shared" si="347"/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 s="3" t="s">
        <v>739</v>
      </c>
    </row>
    <row r="368" spans="1:161" x14ac:dyDescent="0.45">
      <c r="A368">
        <v>367</v>
      </c>
      <c r="B368" t="s">
        <v>368</v>
      </c>
      <c r="C368" t="s">
        <v>671</v>
      </c>
      <c r="D368" t="s">
        <v>609</v>
      </c>
      <c r="E368" t="s">
        <v>738</v>
      </c>
      <c r="F368" s="2">
        <v>0</v>
      </c>
      <c r="G368">
        <f>123.5+273</f>
        <v>396.5</v>
      </c>
      <c r="H368">
        <v>1773</v>
      </c>
      <c r="I368">
        <f>245+273</f>
        <v>518</v>
      </c>
      <c r="J368" s="2">
        <f t="shared" si="348"/>
        <v>0.2921601804850536</v>
      </c>
      <c r="K368">
        <f>5*10^-5</f>
        <v>5.0000000000000002E-5</v>
      </c>
      <c r="L368" t="s">
        <v>373</v>
      </c>
      <c r="M368">
        <v>0</v>
      </c>
      <c r="N368">
        <f t="shared" si="357"/>
        <v>0</v>
      </c>
      <c r="O368">
        <v>0</v>
      </c>
      <c r="P368">
        <f t="shared" si="358"/>
        <v>0</v>
      </c>
      <c r="Q368">
        <v>0.24</v>
      </c>
      <c r="R368">
        <f t="shared" si="359"/>
        <v>2.2610031831968272E-3</v>
      </c>
      <c r="S368">
        <v>0.43</v>
      </c>
      <c r="T368">
        <f t="shared" si="360"/>
        <v>4.3278760162999809E-3</v>
      </c>
      <c r="U368">
        <v>0</v>
      </c>
      <c r="V368">
        <f t="shared" si="361"/>
        <v>0</v>
      </c>
      <c r="W368">
        <v>0</v>
      </c>
      <c r="X368">
        <f t="shared" si="362"/>
        <v>0</v>
      </c>
      <c r="Y368">
        <v>0</v>
      </c>
      <c r="Z368">
        <f t="shared" si="363"/>
        <v>0</v>
      </c>
      <c r="AA368">
        <v>0</v>
      </c>
      <c r="AB368">
        <f t="shared" si="364"/>
        <v>0</v>
      </c>
      <c r="AC368">
        <f t="shared" si="387"/>
        <v>89.28000000000003</v>
      </c>
      <c r="AD368">
        <f t="shared" si="365"/>
        <v>0.88399353020939786</v>
      </c>
      <c r="AE368">
        <v>0.1</v>
      </c>
      <c r="AF368">
        <f t="shared" si="366"/>
        <v>4.6040093058785968E-3</v>
      </c>
      <c r="AG368">
        <v>0.02</v>
      </c>
      <c r="AH368">
        <f t="shared" si="367"/>
        <v>3.5708202624218241E-4</v>
      </c>
      <c r="AI368">
        <v>0</v>
      </c>
      <c r="AJ368">
        <f t="shared" si="368"/>
        <v>0</v>
      </c>
      <c r="AK368">
        <v>0.32</v>
      </c>
      <c r="AL368">
        <f t="shared" si="369"/>
        <v>6.3000938435678984E-3</v>
      </c>
      <c r="AM368">
        <v>8.32</v>
      </c>
      <c r="AN368">
        <f t="shared" si="370"/>
        <v>8.847727861765943E-2</v>
      </c>
      <c r="AO368">
        <v>0.96</v>
      </c>
      <c r="AP368">
        <f t="shared" si="371"/>
        <v>5.5328732221240212E-3</v>
      </c>
      <c r="AQ368">
        <v>0</v>
      </c>
      <c r="AR368">
        <f t="shared" si="372"/>
        <v>0</v>
      </c>
      <c r="AS368">
        <v>0</v>
      </c>
      <c r="AT368">
        <f t="shared" si="373"/>
        <v>0</v>
      </c>
      <c r="AU368">
        <v>0</v>
      </c>
      <c r="AV368">
        <f t="shared" si="374"/>
        <v>0</v>
      </c>
      <c r="AW368">
        <v>0.03</v>
      </c>
      <c r="AX368">
        <f t="shared" si="375"/>
        <v>1.1840289456874077E-3</v>
      </c>
      <c r="AY368">
        <v>0.06</v>
      </c>
      <c r="AZ368">
        <f t="shared" si="376"/>
        <v>3.5708202624218236E-4</v>
      </c>
      <c r="BA368">
        <v>0.24</v>
      </c>
      <c r="BB368">
        <f t="shared" si="377"/>
        <v>2.6051426037032714E-3</v>
      </c>
      <c r="BC368">
        <v>0</v>
      </c>
      <c r="BD368">
        <f t="shared" si="378"/>
        <v>0</v>
      </c>
      <c r="BE368">
        <v>0</v>
      </c>
      <c r="BF368">
        <f t="shared" si="379"/>
        <v>0</v>
      </c>
      <c r="BG368">
        <v>0</v>
      </c>
      <c r="BH368">
        <f t="shared" si="380"/>
        <v>0</v>
      </c>
      <c r="BI368">
        <v>0</v>
      </c>
      <c r="BJ368">
        <f t="shared" si="381"/>
        <v>0</v>
      </c>
      <c r="BK368">
        <v>0</v>
      </c>
      <c r="BL368">
        <f t="shared" si="382"/>
        <v>0</v>
      </c>
      <c r="BM368">
        <v>0</v>
      </c>
      <c r="BN368">
        <f t="shared" si="383"/>
        <v>0</v>
      </c>
      <c r="BO368">
        <v>0</v>
      </c>
      <c r="BP368">
        <f t="shared" si="384"/>
        <v>0</v>
      </c>
      <c r="BQ368">
        <v>0</v>
      </c>
      <c r="BR368">
        <f t="shared" si="385"/>
        <v>0</v>
      </c>
      <c r="BS368">
        <v>0</v>
      </c>
      <c r="BT368">
        <f t="shared" si="386"/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f t="shared" si="327"/>
        <v>0</v>
      </c>
      <c r="DE368">
        <v>0</v>
      </c>
      <c r="DF368">
        <f t="shared" si="328"/>
        <v>0</v>
      </c>
      <c r="DG368">
        <v>0</v>
      </c>
      <c r="DH368">
        <f t="shared" si="329"/>
        <v>0</v>
      </c>
      <c r="DI368">
        <v>0</v>
      </c>
      <c r="DJ368">
        <f t="shared" si="330"/>
        <v>0</v>
      </c>
      <c r="DK368">
        <v>44.8</v>
      </c>
      <c r="DL368">
        <f t="shared" si="331"/>
        <v>0.45011630912380463</v>
      </c>
      <c r="DM368">
        <v>0</v>
      </c>
      <c r="DN368">
        <f t="shared" si="332"/>
        <v>0</v>
      </c>
      <c r="DO368">
        <v>0</v>
      </c>
      <c r="DP368">
        <f t="shared" si="333"/>
        <v>0</v>
      </c>
      <c r="DQ368">
        <v>55.2</v>
      </c>
      <c r="DR368">
        <f t="shared" si="334"/>
        <v>0.54988369087619549</v>
      </c>
      <c r="DS368">
        <v>0</v>
      </c>
      <c r="DT368">
        <f t="shared" si="335"/>
        <v>0</v>
      </c>
      <c r="DU368">
        <v>0</v>
      </c>
      <c r="DV368">
        <f t="shared" si="336"/>
        <v>0</v>
      </c>
      <c r="DW368">
        <v>0</v>
      </c>
      <c r="DX368">
        <f t="shared" si="337"/>
        <v>0</v>
      </c>
      <c r="DY368">
        <v>0</v>
      </c>
      <c r="DZ368">
        <f t="shared" si="338"/>
        <v>0</v>
      </c>
      <c r="EA368">
        <v>0</v>
      </c>
      <c r="EB368">
        <f t="shared" si="339"/>
        <v>0</v>
      </c>
      <c r="EC368">
        <v>0</v>
      </c>
      <c r="ED368">
        <f t="shared" si="340"/>
        <v>0</v>
      </c>
      <c r="EE368">
        <v>0</v>
      </c>
      <c r="EF368">
        <f t="shared" si="341"/>
        <v>0</v>
      </c>
      <c r="EG368">
        <v>0</v>
      </c>
      <c r="EH368">
        <f t="shared" si="342"/>
        <v>0</v>
      </c>
      <c r="EI368">
        <v>0</v>
      </c>
      <c r="EJ368">
        <f t="shared" si="343"/>
        <v>0</v>
      </c>
      <c r="EK368">
        <v>0</v>
      </c>
      <c r="EL368">
        <f t="shared" si="344"/>
        <v>0</v>
      </c>
      <c r="EM368">
        <v>0</v>
      </c>
      <c r="EN368">
        <f t="shared" si="345"/>
        <v>0</v>
      </c>
      <c r="EO368">
        <v>0</v>
      </c>
      <c r="EP368">
        <f t="shared" si="346"/>
        <v>0</v>
      </c>
      <c r="EQ368">
        <v>0</v>
      </c>
      <c r="ER368">
        <f t="shared" si="347"/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 s="3" t="s">
        <v>739</v>
      </c>
    </row>
    <row r="369" spans="1:165" x14ac:dyDescent="0.45">
      <c r="A369">
        <v>368</v>
      </c>
      <c r="B369" t="s">
        <v>368</v>
      </c>
      <c r="C369" t="s">
        <v>671</v>
      </c>
      <c r="D369" t="s">
        <v>609</v>
      </c>
      <c r="E369" t="s">
        <v>738</v>
      </c>
      <c r="F369" s="2">
        <v>0</v>
      </c>
      <c r="G369">
        <f>123.5+273</f>
        <v>396.5</v>
      </c>
      <c r="H369">
        <v>1773</v>
      </c>
      <c r="I369">
        <f>245+273</f>
        <v>518</v>
      </c>
      <c r="J369" s="2">
        <f t="shared" si="348"/>
        <v>0.2921601804850536</v>
      </c>
      <c r="K369">
        <f>1*10^-5</f>
        <v>1.0000000000000001E-5</v>
      </c>
      <c r="L369" t="s">
        <v>373</v>
      </c>
      <c r="M369">
        <v>0</v>
      </c>
      <c r="N369">
        <f t="shared" si="357"/>
        <v>0</v>
      </c>
      <c r="O369">
        <v>0</v>
      </c>
      <c r="P369">
        <f t="shared" si="358"/>
        <v>0</v>
      </c>
      <c r="Q369">
        <v>0.24</v>
      </c>
      <c r="R369">
        <f t="shared" si="359"/>
        <v>2.2610031831968272E-3</v>
      </c>
      <c r="S369">
        <v>0.43</v>
      </c>
      <c r="T369">
        <f t="shared" si="360"/>
        <v>4.3278760162999809E-3</v>
      </c>
      <c r="U369">
        <v>0</v>
      </c>
      <c r="V369">
        <f t="shared" si="361"/>
        <v>0</v>
      </c>
      <c r="W369">
        <v>0</v>
      </c>
      <c r="X369">
        <f t="shared" si="362"/>
        <v>0</v>
      </c>
      <c r="Y369">
        <v>0</v>
      </c>
      <c r="Z369">
        <f t="shared" si="363"/>
        <v>0</v>
      </c>
      <c r="AA369">
        <v>0</v>
      </c>
      <c r="AB369">
        <f t="shared" si="364"/>
        <v>0</v>
      </c>
      <c r="AC369">
        <f t="shared" si="387"/>
        <v>89.28000000000003</v>
      </c>
      <c r="AD369">
        <f t="shared" si="365"/>
        <v>0.88399353020939786</v>
      </c>
      <c r="AE369">
        <v>0.1</v>
      </c>
      <c r="AF369">
        <f t="shared" si="366"/>
        <v>4.6040093058785968E-3</v>
      </c>
      <c r="AG369">
        <v>0.02</v>
      </c>
      <c r="AH369">
        <f t="shared" si="367"/>
        <v>3.5708202624218241E-4</v>
      </c>
      <c r="AI369">
        <v>0</v>
      </c>
      <c r="AJ369">
        <f t="shared" si="368"/>
        <v>0</v>
      </c>
      <c r="AK369">
        <v>0.32</v>
      </c>
      <c r="AL369">
        <f t="shared" si="369"/>
        <v>6.3000938435678984E-3</v>
      </c>
      <c r="AM369">
        <v>8.32</v>
      </c>
      <c r="AN369">
        <f t="shared" si="370"/>
        <v>8.847727861765943E-2</v>
      </c>
      <c r="AO369">
        <v>0.96</v>
      </c>
      <c r="AP369">
        <f t="shared" si="371"/>
        <v>5.5328732221240212E-3</v>
      </c>
      <c r="AQ369">
        <v>0</v>
      </c>
      <c r="AR369">
        <f t="shared" si="372"/>
        <v>0</v>
      </c>
      <c r="AS369">
        <v>0</v>
      </c>
      <c r="AT369">
        <f t="shared" si="373"/>
        <v>0</v>
      </c>
      <c r="AU369">
        <v>0</v>
      </c>
      <c r="AV369">
        <f t="shared" si="374"/>
        <v>0</v>
      </c>
      <c r="AW369">
        <v>0.03</v>
      </c>
      <c r="AX369">
        <f t="shared" si="375"/>
        <v>1.1840289456874077E-3</v>
      </c>
      <c r="AY369">
        <v>0.06</v>
      </c>
      <c r="AZ369">
        <f t="shared" si="376"/>
        <v>3.5708202624218236E-4</v>
      </c>
      <c r="BA369">
        <v>0.24</v>
      </c>
      <c r="BB369">
        <f t="shared" si="377"/>
        <v>2.6051426037032714E-3</v>
      </c>
      <c r="BC369">
        <v>0</v>
      </c>
      <c r="BD369">
        <f t="shared" si="378"/>
        <v>0</v>
      </c>
      <c r="BE369">
        <v>0</v>
      </c>
      <c r="BF369">
        <f t="shared" si="379"/>
        <v>0</v>
      </c>
      <c r="BG369">
        <v>0</v>
      </c>
      <c r="BH369">
        <f t="shared" si="380"/>
        <v>0</v>
      </c>
      <c r="BI369">
        <v>0</v>
      </c>
      <c r="BJ369">
        <f t="shared" si="381"/>
        <v>0</v>
      </c>
      <c r="BK369">
        <v>0</v>
      </c>
      <c r="BL369">
        <f t="shared" si="382"/>
        <v>0</v>
      </c>
      <c r="BM369">
        <v>0</v>
      </c>
      <c r="BN369">
        <f t="shared" si="383"/>
        <v>0</v>
      </c>
      <c r="BO369">
        <v>0</v>
      </c>
      <c r="BP369">
        <f t="shared" si="384"/>
        <v>0</v>
      </c>
      <c r="BQ369">
        <v>0</v>
      </c>
      <c r="BR369">
        <f t="shared" si="385"/>
        <v>0</v>
      </c>
      <c r="BS369">
        <v>0</v>
      </c>
      <c r="BT369">
        <f t="shared" si="386"/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f t="shared" si="327"/>
        <v>0</v>
      </c>
      <c r="DE369">
        <v>0</v>
      </c>
      <c r="DF369">
        <f t="shared" si="328"/>
        <v>0</v>
      </c>
      <c r="DG369">
        <v>0</v>
      </c>
      <c r="DH369">
        <f t="shared" si="329"/>
        <v>0</v>
      </c>
      <c r="DI369">
        <v>0</v>
      </c>
      <c r="DJ369">
        <f t="shared" si="330"/>
        <v>0</v>
      </c>
      <c r="DK369">
        <v>44.8</v>
      </c>
      <c r="DL369">
        <f t="shared" si="331"/>
        <v>0.45011630912380463</v>
      </c>
      <c r="DM369">
        <v>0</v>
      </c>
      <c r="DN369">
        <f t="shared" si="332"/>
        <v>0</v>
      </c>
      <c r="DO369">
        <v>0</v>
      </c>
      <c r="DP369">
        <f t="shared" si="333"/>
        <v>0</v>
      </c>
      <c r="DQ369">
        <v>55.2</v>
      </c>
      <c r="DR369">
        <f t="shared" si="334"/>
        <v>0.54988369087619549</v>
      </c>
      <c r="DS369">
        <v>0</v>
      </c>
      <c r="DT369">
        <f t="shared" si="335"/>
        <v>0</v>
      </c>
      <c r="DU369">
        <v>0</v>
      </c>
      <c r="DV369">
        <f t="shared" si="336"/>
        <v>0</v>
      </c>
      <c r="DW369">
        <v>0</v>
      </c>
      <c r="DX369">
        <f t="shared" si="337"/>
        <v>0</v>
      </c>
      <c r="DY369">
        <v>0</v>
      </c>
      <c r="DZ369">
        <f t="shared" si="338"/>
        <v>0</v>
      </c>
      <c r="EA369">
        <v>0</v>
      </c>
      <c r="EB369">
        <f t="shared" si="339"/>
        <v>0</v>
      </c>
      <c r="EC369">
        <v>0</v>
      </c>
      <c r="ED369">
        <f t="shared" si="340"/>
        <v>0</v>
      </c>
      <c r="EE369">
        <v>0</v>
      </c>
      <c r="EF369">
        <f t="shared" si="341"/>
        <v>0</v>
      </c>
      <c r="EG369">
        <v>0</v>
      </c>
      <c r="EH369">
        <f t="shared" si="342"/>
        <v>0</v>
      </c>
      <c r="EI369">
        <v>0</v>
      </c>
      <c r="EJ369">
        <f t="shared" si="343"/>
        <v>0</v>
      </c>
      <c r="EK369">
        <v>0</v>
      </c>
      <c r="EL369">
        <f t="shared" si="344"/>
        <v>0</v>
      </c>
      <c r="EM369">
        <v>0</v>
      </c>
      <c r="EN369">
        <f t="shared" si="345"/>
        <v>0</v>
      </c>
      <c r="EO369">
        <v>0</v>
      </c>
      <c r="EP369">
        <f t="shared" si="346"/>
        <v>0</v>
      </c>
      <c r="EQ369">
        <v>0</v>
      </c>
      <c r="ER369">
        <f t="shared" si="347"/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 s="3" t="s">
        <v>739</v>
      </c>
    </row>
    <row r="370" spans="1:165" x14ac:dyDescent="0.45">
      <c r="A370">
        <v>369</v>
      </c>
      <c r="B370" t="s">
        <v>368</v>
      </c>
      <c r="C370" t="s">
        <v>729</v>
      </c>
      <c r="D370" t="s">
        <v>740</v>
      </c>
      <c r="E370" t="s">
        <v>741</v>
      </c>
      <c r="F370" s="2">
        <v>0</v>
      </c>
      <c r="G370">
        <v>508</v>
      </c>
      <c r="H370">
        <v>1773</v>
      </c>
      <c r="I370">
        <f>250+273</f>
        <v>523</v>
      </c>
      <c r="J370" s="2">
        <f t="shared" si="348"/>
        <v>0.29498025944726453</v>
      </c>
      <c r="K370">
        <f>1*10^-4</f>
        <v>1E-4</v>
      </c>
      <c r="L370" t="s">
        <v>373</v>
      </c>
      <c r="M370">
        <v>0</v>
      </c>
      <c r="N370">
        <f t="shared" si="357"/>
        <v>0</v>
      </c>
      <c r="O370">
        <v>0</v>
      </c>
      <c r="P370">
        <f t="shared" si="358"/>
        <v>0</v>
      </c>
      <c r="Q370">
        <v>7.0000000000000001E-3</v>
      </c>
      <c r="R370">
        <f t="shared" si="359"/>
        <v>6.634578813874432E-5</v>
      </c>
      <c r="S370">
        <v>0.43</v>
      </c>
      <c r="T370">
        <f t="shared" si="360"/>
        <v>4.3541180163178947E-3</v>
      </c>
      <c r="U370">
        <v>0</v>
      </c>
      <c r="V370">
        <f t="shared" si="361"/>
        <v>0</v>
      </c>
      <c r="W370">
        <v>0</v>
      </c>
      <c r="X370">
        <f t="shared" si="362"/>
        <v>0</v>
      </c>
      <c r="Y370">
        <v>0</v>
      </c>
      <c r="Z370">
        <f t="shared" si="363"/>
        <v>0</v>
      </c>
      <c r="AA370">
        <v>0</v>
      </c>
      <c r="AB370">
        <f t="shared" si="364"/>
        <v>0</v>
      </c>
      <c r="AC370">
        <f t="shared" si="387"/>
        <v>88.97699999999999</v>
      </c>
      <c r="AD370">
        <f t="shared" si="365"/>
        <v>0.88633530583378406</v>
      </c>
      <c r="AE370">
        <v>0.12</v>
      </c>
      <c r="AF370">
        <f t="shared" si="366"/>
        <v>5.5583107622827286E-3</v>
      </c>
      <c r="AG370">
        <v>0</v>
      </c>
      <c r="AH370">
        <f t="shared" si="367"/>
        <v>0</v>
      </c>
      <c r="AI370">
        <v>0</v>
      </c>
      <c r="AJ370">
        <f t="shared" si="368"/>
        <v>0</v>
      </c>
      <c r="AK370">
        <v>7.0000000000000007E-2</v>
      </c>
      <c r="AL370">
        <f t="shared" si="369"/>
        <v>1.3865018894242849E-3</v>
      </c>
      <c r="AM370">
        <v>8.9600000000000009</v>
      </c>
      <c r="AN370">
        <f t="shared" si="370"/>
        <v>9.5860971272354989E-2</v>
      </c>
      <c r="AO370">
        <v>0</v>
      </c>
      <c r="AP370">
        <f t="shared" si="371"/>
        <v>0</v>
      </c>
      <c r="AQ370">
        <v>0</v>
      </c>
      <c r="AR370">
        <f t="shared" si="372"/>
        <v>0</v>
      </c>
      <c r="AS370">
        <v>0</v>
      </c>
      <c r="AT370">
        <f t="shared" si="373"/>
        <v>0</v>
      </c>
      <c r="AU370">
        <v>0</v>
      </c>
      <c r="AV370">
        <f t="shared" si="374"/>
        <v>0</v>
      </c>
      <c r="AW370">
        <v>1.6E-2</v>
      </c>
      <c r="AX370">
        <f t="shared" si="375"/>
        <v>6.3531108498706237E-4</v>
      </c>
      <c r="AY370">
        <v>0</v>
      </c>
      <c r="AZ370">
        <f t="shared" si="376"/>
        <v>0</v>
      </c>
      <c r="BA370">
        <v>0.19</v>
      </c>
      <c r="BB370">
        <f t="shared" si="377"/>
        <v>2.0749099150067004E-3</v>
      </c>
      <c r="BC370">
        <v>0</v>
      </c>
      <c r="BD370">
        <f t="shared" si="378"/>
        <v>0</v>
      </c>
      <c r="BE370">
        <v>1.1000000000000001</v>
      </c>
      <c r="BF370">
        <f t="shared" si="379"/>
        <v>3.3285666648769372E-3</v>
      </c>
      <c r="BG370">
        <v>0</v>
      </c>
      <c r="BH370">
        <f t="shared" si="380"/>
        <v>0</v>
      </c>
      <c r="BI370">
        <v>0.13</v>
      </c>
      <c r="BJ370">
        <f t="shared" si="381"/>
        <v>3.9965877282638042E-4</v>
      </c>
      <c r="BK370">
        <v>0</v>
      </c>
      <c r="BL370">
        <f t="shared" si="382"/>
        <v>0</v>
      </c>
      <c r="BM370">
        <v>0</v>
      </c>
      <c r="BN370">
        <f t="shared" si="383"/>
        <v>0</v>
      </c>
      <c r="BO370">
        <v>0</v>
      </c>
      <c r="BP370">
        <f t="shared" si="384"/>
        <v>0</v>
      </c>
      <c r="BQ370">
        <v>0</v>
      </c>
      <c r="BR370">
        <f t="shared" si="385"/>
        <v>0</v>
      </c>
      <c r="BS370">
        <v>0</v>
      </c>
      <c r="BT370">
        <f t="shared" si="386"/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f t="shared" si="327"/>
        <v>0</v>
      </c>
      <c r="DE370">
        <v>0</v>
      </c>
      <c r="DF370">
        <f t="shared" si="328"/>
        <v>0</v>
      </c>
      <c r="DG370">
        <v>0</v>
      </c>
      <c r="DH370">
        <f t="shared" si="329"/>
        <v>0</v>
      </c>
      <c r="DI370">
        <v>0</v>
      </c>
      <c r="DJ370">
        <f t="shared" si="330"/>
        <v>0</v>
      </c>
      <c r="DK370">
        <f>100-EQ370</f>
        <v>99.375</v>
      </c>
      <c r="DL370">
        <f t="shared" si="331"/>
        <v>0.84193088443179409</v>
      </c>
      <c r="DM370">
        <v>0</v>
      </c>
      <c r="DN370">
        <f t="shared" si="332"/>
        <v>0</v>
      </c>
      <c r="DO370">
        <v>0</v>
      </c>
      <c r="DP370">
        <f t="shared" si="333"/>
        <v>0</v>
      </c>
      <c r="DQ370">
        <v>0</v>
      </c>
      <c r="DR370">
        <f t="shared" si="334"/>
        <v>0</v>
      </c>
      <c r="DS370">
        <v>0</v>
      </c>
      <c r="DT370">
        <f t="shared" si="335"/>
        <v>0</v>
      </c>
      <c r="DU370">
        <v>0</v>
      </c>
      <c r="DV370">
        <f t="shared" si="336"/>
        <v>0</v>
      </c>
      <c r="DW370">
        <v>0</v>
      </c>
      <c r="DX370">
        <f t="shared" si="337"/>
        <v>0</v>
      </c>
      <c r="DY370">
        <v>0</v>
      </c>
      <c r="DZ370">
        <f t="shared" si="338"/>
        <v>0</v>
      </c>
      <c r="EA370">
        <v>0</v>
      </c>
      <c r="EB370">
        <f t="shared" si="339"/>
        <v>0</v>
      </c>
      <c r="EC370">
        <v>0</v>
      </c>
      <c r="ED370">
        <f t="shared" si="340"/>
        <v>0</v>
      </c>
      <c r="EE370">
        <v>0</v>
      </c>
      <c r="EF370">
        <f t="shared" si="341"/>
        <v>0</v>
      </c>
      <c r="EG370">
        <v>0</v>
      </c>
      <c r="EH370">
        <f t="shared" si="342"/>
        <v>0</v>
      </c>
      <c r="EI370">
        <v>0</v>
      </c>
      <c r="EJ370">
        <f t="shared" si="343"/>
        <v>0</v>
      </c>
      <c r="EK370">
        <v>0</v>
      </c>
      <c r="EL370">
        <f t="shared" si="344"/>
        <v>0</v>
      </c>
      <c r="EM370">
        <v>0</v>
      </c>
      <c r="EN370">
        <f t="shared" si="345"/>
        <v>0</v>
      </c>
      <c r="EO370">
        <v>0</v>
      </c>
      <c r="EP370">
        <f t="shared" si="346"/>
        <v>0</v>
      </c>
      <c r="EQ370">
        <v>0.625</v>
      </c>
      <c r="ER370">
        <f t="shared" si="347"/>
        <v>0.15806911556820583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 s="3" t="s">
        <v>739</v>
      </c>
    </row>
    <row r="371" spans="1:165" x14ac:dyDescent="0.45">
      <c r="A371">
        <v>370</v>
      </c>
      <c r="B371" t="s">
        <v>368</v>
      </c>
      <c r="C371" t="s">
        <v>729</v>
      </c>
      <c r="D371" t="s">
        <v>740</v>
      </c>
      <c r="E371" t="s">
        <v>741</v>
      </c>
      <c r="F371" s="2">
        <v>0</v>
      </c>
      <c r="G371">
        <v>508</v>
      </c>
      <c r="H371">
        <v>1773</v>
      </c>
      <c r="I371">
        <f>250+273</f>
        <v>523</v>
      </c>
      <c r="J371" s="2">
        <f t="shared" si="348"/>
        <v>0.29498025944726453</v>
      </c>
      <c r="K371">
        <f>1*10^-6</f>
        <v>9.9999999999999995E-7</v>
      </c>
      <c r="L371" t="s">
        <v>373</v>
      </c>
      <c r="M371">
        <v>0</v>
      </c>
      <c r="N371">
        <f t="shared" si="357"/>
        <v>0</v>
      </c>
      <c r="O371">
        <v>0</v>
      </c>
      <c r="P371">
        <f t="shared" si="358"/>
        <v>0</v>
      </c>
      <c r="Q371">
        <v>7.0000000000000001E-3</v>
      </c>
      <c r="R371">
        <f t="shared" si="359"/>
        <v>6.634578813874432E-5</v>
      </c>
      <c r="S371">
        <v>0.43</v>
      </c>
      <c r="T371">
        <f t="shared" si="360"/>
        <v>4.3541180163178947E-3</v>
      </c>
      <c r="U371">
        <v>0</v>
      </c>
      <c r="V371">
        <f t="shared" si="361"/>
        <v>0</v>
      </c>
      <c r="W371">
        <v>0</v>
      </c>
      <c r="X371">
        <f t="shared" si="362"/>
        <v>0</v>
      </c>
      <c r="Y371">
        <v>0</v>
      </c>
      <c r="Z371">
        <f t="shared" si="363"/>
        <v>0</v>
      </c>
      <c r="AA371">
        <v>0</v>
      </c>
      <c r="AB371">
        <f t="shared" si="364"/>
        <v>0</v>
      </c>
      <c r="AC371">
        <f t="shared" si="387"/>
        <v>88.97699999999999</v>
      </c>
      <c r="AD371">
        <f t="shared" si="365"/>
        <v>0.88633530583378406</v>
      </c>
      <c r="AE371">
        <v>0.12</v>
      </c>
      <c r="AF371">
        <f t="shared" si="366"/>
        <v>5.5583107622827286E-3</v>
      </c>
      <c r="AG371">
        <v>0</v>
      </c>
      <c r="AH371">
        <f t="shared" si="367"/>
        <v>0</v>
      </c>
      <c r="AI371">
        <v>0</v>
      </c>
      <c r="AJ371">
        <f t="shared" si="368"/>
        <v>0</v>
      </c>
      <c r="AK371">
        <v>7.0000000000000007E-2</v>
      </c>
      <c r="AL371">
        <f t="shared" si="369"/>
        <v>1.3865018894242849E-3</v>
      </c>
      <c r="AM371">
        <v>8.9600000000000009</v>
      </c>
      <c r="AN371">
        <f t="shared" si="370"/>
        <v>9.5860971272354989E-2</v>
      </c>
      <c r="AO371">
        <v>0</v>
      </c>
      <c r="AP371">
        <f t="shared" si="371"/>
        <v>0</v>
      </c>
      <c r="AQ371">
        <v>0</v>
      </c>
      <c r="AR371">
        <f t="shared" si="372"/>
        <v>0</v>
      </c>
      <c r="AS371">
        <v>0</v>
      </c>
      <c r="AT371">
        <f t="shared" si="373"/>
        <v>0</v>
      </c>
      <c r="AU371">
        <v>0</v>
      </c>
      <c r="AV371">
        <f t="shared" si="374"/>
        <v>0</v>
      </c>
      <c r="AW371">
        <v>1.6E-2</v>
      </c>
      <c r="AX371">
        <f t="shared" si="375"/>
        <v>6.3531108498706237E-4</v>
      </c>
      <c r="AY371">
        <v>0</v>
      </c>
      <c r="AZ371">
        <f t="shared" si="376"/>
        <v>0</v>
      </c>
      <c r="BA371">
        <v>0.19</v>
      </c>
      <c r="BB371">
        <f t="shared" si="377"/>
        <v>2.0749099150067004E-3</v>
      </c>
      <c r="BC371">
        <v>0</v>
      </c>
      <c r="BD371">
        <f t="shared" si="378"/>
        <v>0</v>
      </c>
      <c r="BE371">
        <v>1.1000000000000001</v>
      </c>
      <c r="BF371">
        <f t="shared" si="379"/>
        <v>3.3285666648769372E-3</v>
      </c>
      <c r="BG371">
        <v>0</v>
      </c>
      <c r="BH371">
        <f t="shared" si="380"/>
        <v>0</v>
      </c>
      <c r="BI371">
        <v>0.13</v>
      </c>
      <c r="BJ371">
        <f t="shared" si="381"/>
        <v>3.9965877282638042E-4</v>
      </c>
      <c r="BK371">
        <v>0</v>
      </c>
      <c r="BL371">
        <f t="shared" si="382"/>
        <v>0</v>
      </c>
      <c r="BM371">
        <v>0</v>
      </c>
      <c r="BN371">
        <f t="shared" si="383"/>
        <v>0</v>
      </c>
      <c r="BO371">
        <v>0</v>
      </c>
      <c r="BP371">
        <f t="shared" si="384"/>
        <v>0</v>
      </c>
      <c r="BQ371">
        <v>0</v>
      </c>
      <c r="BR371">
        <f t="shared" si="385"/>
        <v>0</v>
      </c>
      <c r="BS371">
        <v>0</v>
      </c>
      <c r="BT371">
        <f t="shared" si="386"/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f t="shared" si="327"/>
        <v>0</v>
      </c>
      <c r="DE371">
        <v>0</v>
      </c>
      <c r="DF371">
        <f t="shared" si="328"/>
        <v>0</v>
      </c>
      <c r="DG371">
        <v>0</v>
      </c>
      <c r="DH371">
        <f t="shared" si="329"/>
        <v>0</v>
      </c>
      <c r="DI371">
        <v>0</v>
      </c>
      <c r="DJ371">
        <f t="shared" si="330"/>
        <v>0</v>
      </c>
      <c r="DK371">
        <f>100-EQ371</f>
        <v>99.375</v>
      </c>
      <c r="DL371">
        <f t="shared" si="331"/>
        <v>0.84193088443179409</v>
      </c>
      <c r="DM371">
        <v>0</v>
      </c>
      <c r="DN371">
        <f t="shared" si="332"/>
        <v>0</v>
      </c>
      <c r="DO371">
        <v>0</v>
      </c>
      <c r="DP371">
        <f t="shared" si="333"/>
        <v>0</v>
      </c>
      <c r="DQ371">
        <v>0</v>
      </c>
      <c r="DR371">
        <f t="shared" si="334"/>
        <v>0</v>
      </c>
      <c r="DS371">
        <v>0</v>
      </c>
      <c r="DT371">
        <f t="shared" si="335"/>
        <v>0</v>
      </c>
      <c r="DU371">
        <v>0</v>
      </c>
      <c r="DV371">
        <f t="shared" si="336"/>
        <v>0</v>
      </c>
      <c r="DW371">
        <v>0</v>
      </c>
      <c r="DX371">
        <f t="shared" si="337"/>
        <v>0</v>
      </c>
      <c r="DY371">
        <v>0</v>
      </c>
      <c r="DZ371">
        <f t="shared" si="338"/>
        <v>0</v>
      </c>
      <c r="EA371">
        <v>0</v>
      </c>
      <c r="EB371">
        <f t="shared" si="339"/>
        <v>0</v>
      </c>
      <c r="EC371">
        <v>0</v>
      </c>
      <c r="ED371">
        <f t="shared" si="340"/>
        <v>0</v>
      </c>
      <c r="EE371">
        <v>0</v>
      </c>
      <c r="EF371">
        <f t="shared" si="341"/>
        <v>0</v>
      </c>
      <c r="EG371">
        <v>0</v>
      </c>
      <c r="EH371">
        <f t="shared" si="342"/>
        <v>0</v>
      </c>
      <c r="EI371">
        <v>0</v>
      </c>
      <c r="EJ371">
        <f t="shared" si="343"/>
        <v>0</v>
      </c>
      <c r="EK371">
        <v>0</v>
      </c>
      <c r="EL371">
        <f t="shared" si="344"/>
        <v>0</v>
      </c>
      <c r="EM371">
        <v>0</v>
      </c>
      <c r="EN371">
        <f t="shared" si="345"/>
        <v>0</v>
      </c>
      <c r="EO371">
        <v>0</v>
      </c>
      <c r="EP371">
        <f t="shared" si="346"/>
        <v>0</v>
      </c>
      <c r="EQ371">
        <v>0.625</v>
      </c>
      <c r="ER371">
        <f t="shared" si="347"/>
        <v>0.15806911556820583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 s="3" t="s">
        <v>739</v>
      </c>
    </row>
    <row r="372" spans="1:165" x14ac:dyDescent="0.45">
      <c r="A372">
        <v>371</v>
      </c>
      <c r="B372" t="s">
        <v>368</v>
      </c>
      <c r="C372" t="s">
        <v>742</v>
      </c>
      <c r="D372" t="s">
        <v>743</v>
      </c>
      <c r="E372" t="s">
        <v>744</v>
      </c>
      <c r="F372" s="2">
        <v>3</v>
      </c>
      <c r="G372">
        <v>234.3</v>
      </c>
      <c r="H372">
        <v>1773</v>
      </c>
      <c r="I372">
        <v>298</v>
      </c>
      <c r="J372" s="2">
        <f t="shared" si="348"/>
        <v>0.16807670614777215</v>
      </c>
      <c r="K372">
        <f>8.3*10^-3</f>
        <v>8.3000000000000001E-3</v>
      </c>
      <c r="L372" t="s">
        <v>64</v>
      </c>
      <c r="M372">
        <v>0</v>
      </c>
      <c r="N372">
        <f t="shared" si="357"/>
        <v>0</v>
      </c>
      <c r="O372">
        <v>0</v>
      </c>
      <c r="P372">
        <f t="shared" si="358"/>
        <v>0</v>
      </c>
      <c r="Q372">
        <v>8.3000000000000007</v>
      </c>
      <c r="R372">
        <f t="shared" si="359"/>
        <v>7.7613317604478663E-2</v>
      </c>
      <c r="S372">
        <v>1.39</v>
      </c>
      <c r="T372">
        <f t="shared" si="360"/>
        <v>1.3886390657960809E-2</v>
      </c>
      <c r="U372">
        <v>0</v>
      </c>
      <c r="V372">
        <f t="shared" si="361"/>
        <v>0</v>
      </c>
      <c r="W372">
        <v>0</v>
      </c>
      <c r="X372">
        <f t="shared" si="362"/>
        <v>0</v>
      </c>
      <c r="Y372">
        <v>0</v>
      </c>
      <c r="Z372">
        <f t="shared" si="363"/>
        <v>0</v>
      </c>
      <c r="AA372">
        <v>0</v>
      </c>
      <c r="AB372">
        <f t="shared" si="364"/>
        <v>0</v>
      </c>
      <c r="AC372">
        <f t="shared" si="387"/>
        <v>71.116</v>
      </c>
      <c r="AD372">
        <f t="shared" si="365"/>
        <v>0.69892479800703255</v>
      </c>
      <c r="AE372">
        <v>0.06</v>
      </c>
      <c r="AF372">
        <f t="shared" si="366"/>
        <v>2.7419256014486163E-3</v>
      </c>
      <c r="AG372">
        <v>0.03</v>
      </c>
      <c r="AH372">
        <f t="shared" si="367"/>
        <v>5.3165202572486091E-4</v>
      </c>
      <c r="AI372">
        <v>2.4E-2</v>
      </c>
      <c r="AJ372">
        <f t="shared" si="368"/>
        <v>4.1078433821989505E-4</v>
      </c>
      <c r="AK372">
        <v>0.5</v>
      </c>
      <c r="AL372">
        <f t="shared" si="369"/>
        <v>9.7709157374795668E-3</v>
      </c>
      <c r="AM372">
        <v>18.579999999999998</v>
      </c>
      <c r="AN372">
        <f t="shared" si="370"/>
        <v>0.19612021602765486</v>
      </c>
      <c r="AO372">
        <v>0</v>
      </c>
      <c r="AP372">
        <f t="shared" si="371"/>
        <v>0</v>
      </c>
      <c r="AQ372">
        <v>0</v>
      </c>
      <c r="AR372">
        <f t="shared" si="372"/>
        <v>0</v>
      </c>
      <c r="AS372">
        <v>0</v>
      </c>
      <c r="AT372">
        <f t="shared" si="373"/>
        <v>0</v>
      </c>
      <c r="AU372">
        <v>0</v>
      </c>
      <c r="AV372">
        <f t="shared" si="374"/>
        <v>0</v>
      </c>
      <c r="AW372">
        <v>0</v>
      </c>
      <c r="AX372">
        <f t="shared" si="375"/>
        <v>0</v>
      </c>
      <c r="AY372">
        <v>0</v>
      </c>
      <c r="AZ372">
        <f t="shared" si="376"/>
        <v>0</v>
      </c>
      <c r="BA372">
        <v>0</v>
      </c>
      <c r="BB372">
        <f t="shared" si="377"/>
        <v>0</v>
      </c>
      <c r="BC372">
        <v>0</v>
      </c>
      <c r="BD372">
        <f t="shared" si="378"/>
        <v>0</v>
      </c>
      <c r="BE372">
        <v>0</v>
      </c>
      <c r="BF372">
        <f t="shared" si="379"/>
        <v>0</v>
      </c>
      <c r="BG372">
        <v>0</v>
      </c>
      <c r="BH372">
        <f t="shared" si="380"/>
        <v>0</v>
      </c>
      <c r="BI372">
        <v>0</v>
      </c>
      <c r="BJ372">
        <f t="shared" si="381"/>
        <v>0</v>
      </c>
      <c r="BK372">
        <v>0</v>
      </c>
      <c r="BL372">
        <f t="shared" si="382"/>
        <v>0</v>
      </c>
      <c r="BM372">
        <v>0</v>
      </c>
      <c r="BN372">
        <f t="shared" si="383"/>
        <v>0</v>
      </c>
      <c r="BO372">
        <v>0</v>
      </c>
      <c r="BP372">
        <f t="shared" si="384"/>
        <v>0</v>
      </c>
      <c r="BQ372">
        <v>0</v>
      </c>
      <c r="BR372">
        <f t="shared" si="385"/>
        <v>0</v>
      </c>
      <c r="BS372">
        <v>0</v>
      </c>
      <c r="BT372">
        <f t="shared" si="386"/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f t="shared" si="327"/>
        <v>0</v>
      </c>
      <c r="DE372">
        <v>0</v>
      </c>
      <c r="DF372">
        <f t="shared" si="328"/>
        <v>0</v>
      </c>
      <c r="DG372">
        <v>100</v>
      </c>
      <c r="DH372">
        <f t="shared" si="329"/>
        <v>1</v>
      </c>
      <c r="DI372">
        <v>0</v>
      </c>
      <c r="DJ372">
        <f t="shared" si="330"/>
        <v>0</v>
      </c>
      <c r="DK372">
        <v>0</v>
      </c>
      <c r="DL372">
        <f t="shared" si="331"/>
        <v>0</v>
      </c>
      <c r="DM372">
        <v>0</v>
      </c>
      <c r="DN372">
        <f t="shared" si="332"/>
        <v>0</v>
      </c>
      <c r="DO372">
        <v>0</v>
      </c>
      <c r="DP372">
        <f t="shared" si="333"/>
        <v>0</v>
      </c>
      <c r="DQ372">
        <v>0</v>
      </c>
      <c r="DR372">
        <f t="shared" si="334"/>
        <v>0</v>
      </c>
      <c r="DS372">
        <v>0</v>
      </c>
      <c r="DT372">
        <f t="shared" si="335"/>
        <v>0</v>
      </c>
      <c r="DU372">
        <v>0</v>
      </c>
      <c r="DV372">
        <f t="shared" si="336"/>
        <v>0</v>
      </c>
      <c r="DW372">
        <v>0</v>
      </c>
      <c r="DX372">
        <f t="shared" si="337"/>
        <v>0</v>
      </c>
      <c r="DY372">
        <v>0</v>
      </c>
      <c r="DZ372">
        <f t="shared" si="338"/>
        <v>0</v>
      </c>
      <c r="EA372">
        <v>0</v>
      </c>
      <c r="EB372">
        <f t="shared" si="339"/>
        <v>0</v>
      </c>
      <c r="EC372">
        <v>0</v>
      </c>
      <c r="ED372">
        <f t="shared" si="340"/>
        <v>0</v>
      </c>
      <c r="EE372">
        <v>0</v>
      </c>
      <c r="EF372">
        <f t="shared" si="341"/>
        <v>0</v>
      </c>
      <c r="EG372">
        <v>0</v>
      </c>
      <c r="EH372">
        <f t="shared" si="342"/>
        <v>0</v>
      </c>
      <c r="EI372">
        <v>0</v>
      </c>
      <c r="EJ372">
        <f t="shared" si="343"/>
        <v>0</v>
      </c>
      <c r="EK372">
        <v>0</v>
      </c>
      <c r="EL372">
        <f t="shared" si="344"/>
        <v>0</v>
      </c>
      <c r="EM372">
        <v>0</v>
      </c>
      <c r="EN372">
        <f t="shared" si="345"/>
        <v>0</v>
      </c>
      <c r="EO372">
        <v>0</v>
      </c>
      <c r="EP372">
        <f t="shared" si="346"/>
        <v>0</v>
      </c>
      <c r="EQ372">
        <v>0</v>
      </c>
      <c r="ER372">
        <f t="shared" si="347"/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 t="s">
        <v>745</v>
      </c>
    </row>
    <row r="373" spans="1:165" x14ac:dyDescent="0.45">
      <c r="A373">
        <v>372</v>
      </c>
      <c r="B373" t="s">
        <v>368</v>
      </c>
      <c r="C373" t="s">
        <v>742</v>
      </c>
      <c r="D373" t="s">
        <v>743</v>
      </c>
      <c r="E373" t="s">
        <v>744</v>
      </c>
      <c r="F373" s="2">
        <v>3</v>
      </c>
      <c r="G373">
        <v>234.3</v>
      </c>
      <c r="H373">
        <v>1773</v>
      </c>
      <c r="I373">
        <v>298</v>
      </c>
      <c r="J373" s="2">
        <f t="shared" si="348"/>
        <v>0.16807670614777215</v>
      </c>
      <c r="K373">
        <f>5*10^-6</f>
        <v>4.9999999999999996E-6</v>
      </c>
      <c r="L373" t="s">
        <v>64</v>
      </c>
      <c r="M373">
        <v>0</v>
      </c>
      <c r="N373">
        <f t="shared" si="357"/>
        <v>0</v>
      </c>
      <c r="O373">
        <v>0</v>
      </c>
      <c r="P373">
        <f t="shared" si="358"/>
        <v>0</v>
      </c>
      <c r="Q373">
        <v>8.3000000000000007</v>
      </c>
      <c r="R373">
        <f t="shared" si="359"/>
        <v>7.7613317604478663E-2</v>
      </c>
      <c r="S373">
        <v>1.39</v>
      </c>
      <c r="T373">
        <f t="shared" si="360"/>
        <v>1.3886390657960809E-2</v>
      </c>
      <c r="U373">
        <v>0</v>
      </c>
      <c r="V373">
        <f t="shared" si="361"/>
        <v>0</v>
      </c>
      <c r="W373">
        <v>0</v>
      </c>
      <c r="X373">
        <f t="shared" si="362"/>
        <v>0</v>
      </c>
      <c r="Y373">
        <v>0</v>
      </c>
      <c r="Z373">
        <f t="shared" si="363"/>
        <v>0</v>
      </c>
      <c r="AA373">
        <v>0</v>
      </c>
      <c r="AB373">
        <f t="shared" si="364"/>
        <v>0</v>
      </c>
      <c r="AC373">
        <f t="shared" si="387"/>
        <v>71.116</v>
      </c>
      <c r="AD373">
        <f t="shared" si="365"/>
        <v>0.69892479800703255</v>
      </c>
      <c r="AE373">
        <v>0.06</v>
      </c>
      <c r="AF373">
        <f t="shared" si="366"/>
        <v>2.7419256014486163E-3</v>
      </c>
      <c r="AG373">
        <v>0.03</v>
      </c>
      <c r="AH373">
        <f t="shared" si="367"/>
        <v>5.3165202572486091E-4</v>
      </c>
      <c r="AI373">
        <v>2.4E-2</v>
      </c>
      <c r="AJ373">
        <f t="shared" si="368"/>
        <v>4.1078433821989505E-4</v>
      </c>
      <c r="AK373">
        <v>0.5</v>
      </c>
      <c r="AL373">
        <f t="shared" si="369"/>
        <v>9.7709157374795668E-3</v>
      </c>
      <c r="AM373">
        <v>18.579999999999998</v>
      </c>
      <c r="AN373">
        <f t="shared" si="370"/>
        <v>0.19612021602765486</v>
      </c>
      <c r="AO373">
        <v>0</v>
      </c>
      <c r="AP373">
        <f t="shared" si="371"/>
        <v>0</v>
      </c>
      <c r="AQ373">
        <v>0</v>
      </c>
      <c r="AR373">
        <f t="shared" si="372"/>
        <v>0</v>
      </c>
      <c r="AS373">
        <v>0</v>
      </c>
      <c r="AT373">
        <f t="shared" si="373"/>
        <v>0</v>
      </c>
      <c r="AU373">
        <v>0</v>
      </c>
      <c r="AV373">
        <f t="shared" si="374"/>
        <v>0</v>
      </c>
      <c r="AW373">
        <v>0</v>
      </c>
      <c r="AX373">
        <f t="shared" si="375"/>
        <v>0</v>
      </c>
      <c r="AY373">
        <v>0</v>
      </c>
      <c r="AZ373">
        <f t="shared" si="376"/>
        <v>0</v>
      </c>
      <c r="BA373">
        <v>0</v>
      </c>
      <c r="BB373">
        <f t="shared" si="377"/>
        <v>0</v>
      </c>
      <c r="BC373">
        <v>0</v>
      </c>
      <c r="BD373">
        <f t="shared" si="378"/>
        <v>0</v>
      </c>
      <c r="BE373">
        <v>0</v>
      </c>
      <c r="BF373">
        <f t="shared" si="379"/>
        <v>0</v>
      </c>
      <c r="BG373">
        <v>0</v>
      </c>
      <c r="BH373">
        <f t="shared" si="380"/>
        <v>0</v>
      </c>
      <c r="BI373">
        <v>0</v>
      </c>
      <c r="BJ373">
        <f t="shared" si="381"/>
        <v>0</v>
      </c>
      <c r="BK373">
        <v>0</v>
      </c>
      <c r="BL373">
        <f t="shared" si="382"/>
        <v>0</v>
      </c>
      <c r="BM373">
        <v>0</v>
      </c>
      <c r="BN373">
        <f t="shared" si="383"/>
        <v>0</v>
      </c>
      <c r="BO373">
        <v>0</v>
      </c>
      <c r="BP373">
        <f t="shared" si="384"/>
        <v>0</v>
      </c>
      <c r="BQ373">
        <v>0</v>
      </c>
      <c r="BR373">
        <f t="shared" si="385"/>
        <v>0</v>
      </c>
      <c r="BS373">
        <v>0</v>
      </c>
      <c r="BT373">
        <f t="shared" si="386"/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f t="shared" si="327"/>
        <v>0</v>
      </c>
      <c r="DE373">
        <v>0</v>
      </c>
      <c r="DF373">
        <f t="shared" si="328"/>
        <v>0</v>
      </c>
      <c r="DG373">
        <v>100</v>
      </c>
      <c r="DH373">
        <f t="shared" si="329"/>
        <v>1</v>
      </c>
      <c r="DI373">
        <v>0</v>
      </c>
      <c r="DJ373">
        <f t="shared" si="330"/>
        <v>0</v>
      </c>
      <c r="DK373">
        <v>0</v>
      </c>
      <c r="DL373">
        <f t="shared" si="331"/>
        <v>0</v>
      </c>
      <c r="DM373">
        <v>0</v>
      </c>
      <c r="DN373">
        <f t="shared" si="332"/>
        <v>0</v>
      </c>
      <c r="DO373">
        <v>0</v>
      </c>
      <c r="DP373">
        <f t="shared" si="333"/>
        <v>0</v>
      </c>
      <c r="DQ373">
        <v>0</v>
      </c>
      <c r="DR373">
        <f t="shared" si="334"/>
        <v>0</v>
      </c>
      <c r="DS373">
        <v>0</v>
      </c>
      <c r="DT373">
        <f t="shared" si="335"/>
        <v>0</v>
      </c>
      <c r="DU373">
        <v>0</v>
      </c>
      <c r="DV373">
        <f t="shared" si="336"/>
        <v>0</v>
      </c>
      <c r="DW373">
        <v>0</v>
      </c>
      <c r="DX373">
        <f t="shared" si="337"/>
        <v>0</v>
      </c>
      <c r="DY373">
        <v>0</v>
      </c>
      <c r="DZ373">
        <f t="shared" si="338"/>
        <v>0</v>
      </c>
      <c r="EA373">
        <v>0</v>
      </c>
      <c r="EB373">
        <f t="shared" si="339"/>
        <v>0</v>
      </c>
      <c r="EC373">
        <v>0</v>
      </c>
      <c r="ED373">
        <f t="shared" si="340"/>
        <v>0</v>
      </c>
      <c r="EE373">
        <v>0</v>
      </c>
      <c r="EF373">
        <f t="shared" si="341"/>
        <v>0</v>
      </c>
      <c r="EG373">
        <v>0</v>
      </c>
      <c r="EH373">
        <f t="shared" si="342"/>
        <v>0</v>
      </c>
      <c r="EI373">
        <v>0</v>
      </c>
      <c r="EJ373">
        <f t="shared" si="343"/>
        <v>0</v>
      </c>
      <c r="EK373">
        <v>0</v>
      </c>
      <c r="EL373">
        <f t="shared" si="344"/>
        <v>0</v>
      </c>
      <c r="EM373">
        <v>0</v>
      </c>
      <c r="EN373">
        <f t="shared" si="345"/>
        <v>0</v>
      </c>
      <c r="EO373">
        <v>0</v>
      </c>
      <c r="EP373">
        <f t="shared" si="346"/>
        <v>0</v>
      </c>
      <c r="EQ373">
        <v>0</v>
      </c>
      <c r="ER373">
        <f t="shared" si="347"/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 t="s">
        <v>745</v>
      </c>
    </row>
    <row r="374" spans="1:165" x14ac:dyDescent="0.45">
      <c r="A374">
        <v>373</v>
      </c>
      <c r="B374" t="s">
        <v>368</v>
      </c>
      <c r="C374" t="s">
        <v>746</v>
      </c>
      <c r="D374" t="s">
        <v>743</v>
      </c>
      <c r="E374" t="s">
        <v>744</v>
      </c>
      <c r="F374" s="2">
        <v>3</v>
      </c>
      <c r="G374">
        <f>273-41</f>
        <v>232</v>
      </c>
      <c r="H374">
        <v>1773</v>
      </c>
      <c r="I374">
        <v>298</v>
      </c>
      <c r="J374" s="2">
        <f t="shared" si="348"/>
        <v>0.16807670614777215</v>
      </c>
      <c r="K374">
        <f>5*10^-6</f>
        <v>4.9999999999999996E-6</v>
      </c>
      <c r="L374" t="s">
        <v>64</v>
      </c>
      <c r="M374">
        <v>0</v>
      </c>
      <c r="N374">
        <f t="shared" si="357"/>
        <v>0</v>
      </c>
      <c r="O374">
        <v>0</v>
      </c>
      <c r="P374">
        <f t="shared" si="358"/>
        <v>0</v>
      </c>
      <c r="Q374">
        <v>8.3000000000000007</v>
      </c>
      <c r="R374">
        <f t="shared" si="359"/>
        <v>7.7613317604478663E-2</v>
      </c>
      <c r="S374">
        <v>1.39</v>
      </c>
      <c r="T374">
        <f t="shared" si="360"/>
        <v>1.3886390657960809E-2</v>
      </c>
      <c r="U374">
        <v>0</v>
      </c>
      <c r="V374">
        <f t="shared" si="361"/>
        <v>0</v>
      </c>
      <c r="W374">
        <v>0</v>
      </c>
      <c r="X374">
        <f t="shared" si="362"/>
        <v>0</v>
      </c>
      <c r="Y374">
        <v>0</v>
      </c>
      <c r="Z374">
        <f t="shared" si="363"/>
        <v>0</v>
      </c>
      <c r="AA374">
        <v>0</v>
      </c>
      <c r="AB374">
        <f t="shared" si="364"/>
        <v>0</v>
      </c>
      <c r="AC374">
        <f t="shared" si="387"/>
        <v>71.116</v>
      </c>
      <c r="AD374">
        <f t="shared" si="365"/>
        <v>0.69892479800703255</v>
      </c>
      <c r="AE374">
        <v>0.06</v>
      </c>
      <c r="AF374">
        <f t="shared" si="366"/>
        <v>2.7419256014486163E-3</v>
      </c>
      <c r="AG374">
        <v>0.03</v>
      </c>
      <c r="AH374">
        <f t="shared" si="367"/>
        <v>5.3165202572486091E-4</v>
      </c>
      <c r="AI374">
        <v>2.4E-2</v>
      </c>
      <c r="AJ374">
        <f t="shared" si="368"/>
        <v>4.1078433821989505E-4</v>
      </c>
      <c r="AK374">
        <v>0.5</v>
      </c>
      <c r="AL374">
        <f t="shared" si="369"/>
        <v>9.7709157374795668E-3</v>
      </c>
      <c r="AM374">
        <v>18.579999999999998</v>
      </c>
      <c r="AN374">
        <f t="shared" si="370"/>
        <v>0.19612021602765486</v>
      </c>
      <c r="AO374">
        <v>0</v>
      </c>
      <c r="AP374">
        <f t="shared" si="371"/>
        <v>0</v>
      </c>
      <c r="AQ374">
        <v>0</v>
      </c>
      <c r="AR374">
        <f t="shared" si="372"/>
        <v>0</v>
      </c>
      <c r="AS374">
        <v>0</v>
      </c>
      <c r="AT374">
        <f t="shared" si="373"/>
        <v>0</v>
      </c>
      <c r="AU374">
        <v>0</v>
      </c>
      <c r="AV374">
        <f t="shared" si="374"/>
        <v>0</v>
      </c>
      <c r="AW374">
        <v>0</v>
      </c>
      <c r="AX374">
        <f t="shared" si="375"/>
        <v>0</v>
      </c>
      <c r="AY374">
        <v>0</v>
      </c>
      <c r="AZ374">
        <f t="shared" si="376"/>
        <v>0</v>
      </c>
      <c r="BA374">
        <v>0</v>
      </c>
      <c r="BB374">
        <f t="shared" si="377"/>
        <v>0</v>
      </c>
      <c r="BC374">
        <v>0</v>
      </c>
      <c r="BD374">
        <f t="shared" si="378"/>
        <v>0</v>
      </c>
      <c r="BE374">
        <v>0</v>
      </c>
      <c r="BF374">
        <f t="shared" si="379"/>
        <v>0</v>
      </c>
      <c r="BG374">
        <v>0</v>
      </c>
      <c r="BH374">
        <f t="shared" si="380"/>
        <v>0</v>
      </c>
      <c r="BI374">
        <v>0</v>
      </c>
      <c r="BJ374">
        <f t="shared" si="381"/>
        <v>0</v>
      </c>
      <c r="BK374">
        <v>0</v>
      </c>
      <c r="BL374">
        <f t="shared" si="382"/>
        <v>0</v>
      </c>
      <c r="BM374">
        <v>0</v>
      </c>
      <c r="BN374">
        <f t="shared" si="383"/>
        <v>0</v>
      </c>
      <c r="BO374">
        <v>0</v>
      </c>
      <c r="BP374">
        <f t="shared" si="384"/>
        <v>0</v>
      </c>
      <c r="BQ374">
        <v>0</v>
      </c>
      <c r="BR374">
        <f t="shared" si="385"/>
        <v>0</v>
      </c>
      <c r="BS374">
        <v>0</v>
      </c>
      <c r="BT374">
        <f t="shared" si="386"/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f t="shared" si="327"/>
        <v>0</v>
      </c>
      <c r="DE374">
        <v>0</v>
      </c>
      <c r="DF374">
        <f t="shared" si="328"/>
        <v>0</v>
      </c>
      <c r="DG374">
        <v>98</v>
      </c>
      <c r="DH374">
        <f t="shared" si="329"/>
        <v>0.9410843833524245</v>
      </c>
      <c r="DI374">
        <v>2</v>
      </c>
      <c r="DJ374">
        <f t="shared" si="330"/>
        <v>5.8915616647575414E-2</v>
      </c>
      <c r="DK374">
        <v>0</v>
      </c>
      <c r="DL374">
        <f t="shared" si="331"/>
        <v>0</v>
      </c>
      <c r="DM374">
        <v>0</v>
      </c>
      <c r="DN374">
        <f t="shared" si="332"/>
        <v>0</v>
      </c>
      <c r="DO374">
        <v>0</v>
      </c>
      <c r="DP374">
        <f t="shared" si="333"/>
        <v>0</v>
      </c>
      <c r="DQ374">
        <v>0</v>
      </c>
      <c r="DR374">
        <f t="shared" si="334"/>
        <v>0</v>
      </c>
      <c r="DS374">
        <v>0</v>
      </c>
      <c r="DT374">
        <f t="shared" si="335"/>
        <v>0</v>
      </c>
      <c r="DU374">
        <v>0</v>
      </c>
      <c r="DV374">
        <f t="shared" si="336"/>
        <v>0</v>
      </c>
      <c r="DW374">
        <v>0</v>
      </c>
      <c r="DX374">
        <f t="shared" si="337"/>
        <v>0</v>
      </c>
      <c r="DY374">
        <v>0</v>
      </c>
      <c r="DZ374">
        <f t="shared" si="338"/>
        <v>0</v>
      </c>
      <c r="EA374">
        <v>0</v>
      </c>
      <c r="EB374">
        <f t="shared" si="339"/>
        <v>0</v>
      </c>
      <c r="EC374">
        <v>0</v>
      </c>
      <c r="ED374">
        <f t="shared" si="340"/>
        <v>0</v>
      </c>
      <c r="EE374">
        <v>0</v>
      </c>
      <c r="EF374">
        <f t="shared" si="341"/>
        <v>0</v>
      </c>
      <c r="EG374">
        <v>0</v>
      </c>
      <c r="EH374">
        <f t="shared" si="342"/>
        <v>0</v>
      </c>
      <c r="EI374">
        <v>0</v>
      </c>
      <c r="EJ374">
        <f t="shared" si="343"/>
        <v>0</v>
      </c>
      <c r="EK374">
        <v>0</v>
      </c>
      <c r="EL374">
        <f t="shared" si="344"/>
        <v>0</v>
      </c>
      <c r="EM374">
        <v>0</v>
      </c>
      <c r="EN374">
        <f t="shared" si="345"/>
        <v>0</v>
      </c>
      <c r="EO374">
        <v>0</v>
      </c>
      <c r="EP374">
        <f t="shared" si="346"/>
        <v>0</v>
      </c>
      <c r="EQ374">
        <v>0</v>
      </c>
      <c r="ER374">
        <f t="shared" si="347"/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 t="s">
        <v>745</v>
      </c>
    </row>
    <row r="375" spans="1:165" x14ac:dyDescent="0.45">
      <c r="A375">
        <v>374</v>
      </c>
      <c r="B375" t="s">
        <v>368</v>
      </c>
      <c r="C375" t="s">
        <v>742</v>
      </c>
      <c r="D375" t="s">
        <v>747</v>
      </c>
      <c r="E375" t="s">
        <v>748</v>
      </c>
      <c r="F375" s="2">
        <v>3</v>
      </c>
      <c r="G375">
        <v>234.3</v>
      </c>
      <c r="H375">
        <v>1773</v>
      </c>
      <c r="I375">
        <v>298</v>
      </c>
      <c r="J375" s="2">
        <f t="shared" si="348"/>
        <v>0.16807670614777215</v>
      </c>
      <c r="K375">
        <f>3.3*10^-3</f>
        <v>3.3E-3</v>
      </c>
      <c r="L375" t="s">
        <v>442</v>
      </c>
      <c r="M375">
        <v>0</v>
      </c>
      <c r="N375">
        <f t="shared" si="357"/>
        <v>0</v>
      </c>
      <c r="O375">
        <v>0</v>
      </c>
      <c r="P375">
        <f t="shared" si="358"/>
        <v>0</v>
      </c>
      <c r="Q375">
        <v>0</v>
      </c>
      <c r="R375">
        <f t="shared" si="359"/>
        <v>0</v>
      </c>
      <c r="S375">
        <v>1</v>
      </c>
      <c r="T375">
        <f t="shared" si="360"/>
        <v>1.0033966468171398E-2</v>
      </c>
      <c r="U375">
        <v>0</v>
      </c>
      <c r="V375">
        <f t="shared" si="361"/>
        <v>0</v>
      </c>
      <c r="W375">
        <v>0</v>
      </c>
      <c r="X375">
        <f t="shared" si="362"/>
        <v>0</v>
      </c>
      <c r="Y375">
        <v>0</v>
      </c>
      <c r="Z375">
        <f t="shared" si="363"/>
        <v>0</v>
      </c>
      <c r="AA375">
        <v>0</v>
      </c>
      <c r="AB375">
        <f t="shared" si="364"/>
        <v>0</v>
      </c>
      <c r="AC375">
        <f t="shared" si="387"/>
        <v>98.405000000000001</v>
      </c>
      <c r="AD375">
        <f t="shared" si="365"/>
        <v>0.97135585161364002</v>
      </c>
      <c r="AE375">
        <v>0.27</v>
      </c>
      <c r="AF375">
        <f t="shared" si="366"/>
        <v>1.2392708863752546E-2</v>
      </c>
      <c r="AG375">
        <v>3.5000000000000003E-2</v>
      </c>
      <c r="AH375">
        <f t="shared" si="367"/>
        <v>6.2297745379380086E-4</v>
      </c>
      <c r="AI375">
        <v>0.04</v>
      </c>
      <c r="AJ375">
        <f t="shared" si="368"/>
        <v>6.8763930621642893E-4</v>
      </c>
      <c r="AK375">
        <v>0.25</v>
      </c>
      <c r="AL375">
        <f t="shared" si="369"/>
        <v>4.9068562944259517E-3</v>
      </c>
      <c r="AM375">
        <v>0</v>
      </c>
      <c r="AN375">
        <f t="shared" si="370"/>
        <v>0</v>
      </c>
      <c r="AO375">
        <v>0</v>
      </c>
      <c r="AP375">
        <f t="shared" si="371"/>
        <v>0</v>
      </c>
      <c r="AQ375">
        <v>0</v>
      </c>
      <c r="AR375">
        <f t="shared" si="372"/>
        <v>0</v>
      </c>
      <c r="AS375">
        <v>0</v>
      </c>
      <c r="AT375">
        <f t="shared" si="373"/>
        <v>0</v>
      </c>
      <c r="AU375">
        <v>0</v>
      </c>
      <c r="AV375">
        <f t="shared" si="374"/>
        <v>0</v>
      </c>
      <c r="AW375">
        <v>0</v>
      </c>
      <c r="AX375">
        <f t="shared" si="375"/>
        <v>0</v>
      </c>
      <c r="AY375">
        <v>0</v>
      </c>
      <c r="AZ375">
        <f t="shared" si="376"/>
        <v>0</v>
      </c>
      <c r="BA375">
        <v>0</v>
      </c>
      <c r="BB375">
        <f t="shared" si="377"/>
        <v>0</v>
      </c>
      <c r="BC375">
        <v>0</v>
      </c>
      <c r="BD375">
        <f t="shared" si="378"/>
        <v>0</v>
      </c>
      <c r="BE375">
        <v>0</v>
      </c>
      <c r="BF375">
        <f t="shared" si="379"/>
        <v>0</v>
      </c>
      <c r="BG375">
        <v>0</v>
      </c>
      <c r="BH375">
        <f t="shared" si="380"/>
        <v>0</v>
      </c>
      <c r="BI375">
        <v>0</v>
      </c>
      <c r="BJ375">
        <f t="shared" si="381"/>
        <v>0</v>
      </c>
      <c r="BK375">
        <v>0</v>
      </c>
      <c r="BL375">
        <f t="shared" si="382"/>
        <v>0</v>
      </c>
      <c r="BM375">
        <v>0</v>
      </c>
      <c r="BN375">
        <f t="shared" si="383"/>
        <v>0</v>
      </c>
      <c r="BO375">
        <v>0</v>
      </c>
      <c r="BP375">
        <f t="shared" si="384"/>
        <v>0</v>
      </c>
      <c r="BQ375">
        <v>0</v>
      </c>
      <c r="BR375">
        <f t="shared" si="385"/>
        <v>0</v>
      </c>
      <c r="BS375">
        <v>0</v>
      </c>
      <c r="BT375">
        <f t="shared" si="386"/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f t="shared" si="327"/>
        <v>0</v>
      </c>
      <c r="DE375">
        <v>0</v>
      </c>
      <c r="DF375">
        <f t="shared" si="328"/>
        <v>0</v>
      </c>
      <c r="DG375">
        <v>100</v>
      </c>
      <c r="DH375">
        <f t="shared" si="329"/>
        <v>1</v>
      </c>
      <c r="DJ375">
        <f t="shared" si="330"/>
        <v>0</v>
      </c>
      <c r="DK375">
        <v>0</v>
      </c>
      <c r="DL375">
        <f t="shared" si="331"/>
        <v>0</v>
      </c>
      <c r="DM375">
        <v>0</v>
      </c>
      <c r="DN375">
        <f t="shared" si="332"/>
        <v>0</v>
      </c>
      <c r="DO375">
        <v>0</v>
      </c>
      <c r="DP375">
        <f t="shared" si="333"/>
        <v>0</v>
      </c>
      <c r="DQ375">
        <v>0</v>
      </c>
      <c r="DR375">
        <f t="shared" si="334"/>
        <v>0</v>
      </c>
      <c r="DS375">
        <v>0</v>
      </c>
      <c r="DT375">
        <f t="shared" si="335"/>
        <v>0</v>
      </c>
      <c r="DU375">
        <v>0</v>
      </c>
      <c r="DV375">
        <f t="shared" si="336"/>
        <v>0</v>
      </c>
      <c r="DW375">
        <v>0</v>
      </c>
      <c r="DX375">
        <f t="shared" si="337"/>
        <v>0</v>
      </c>
      <c r="DY375">
        <v>0</v>
      </c>
      <c r="DZ375">
        <f t="shared" si="338"/>
        <v>0</v>
      </c>
      <c r="EA375">
        <v>0</v>
      </c>
      <c r="EB375">
        <f t="shared" si="339"/>
        <v>0</v>
      </c>
      <c r="EC375">
        <v>0</v>
      </c>
      <c r="ED375">
        <f t="shared" si="340"/>
        <v>0</v>
      </c>
      <c r="EE375">
        <v>0</v>
      </c>
      <c r="EF375">
        <f t="shared" si="341"/>
        <v>0</v>
      </c>
      <c r="EG375">
        <v>0</v>
      </c>
      <c r="EH375">
        <f t="shared" si="342"/>
        <v>0</v>
      </c>
      <c r="EI375">
        <v>0</v>
      </c>
      <c r="EJ375">
        <f t="shared" si="343"/>
        <v>0</v>
      </c>
      <c r="EK375">
        <v>0</v>
      </c>
      <c r="EL375">
        <f t="shared" si="344"/>
        <v>0</v>
      </c>
      <c r="EM375">
        <v>0</v>
      </c>
      <c r="EN375">
        <f t="shared" si="345"/>
        <v>0</v>
      </c>
      <c r="EO375">
        <v>0</v>
      </c>
      <c r="EP375">
        <f t="shared" si="346"/>
        <v>0</v>
      </c>
      <c r="EQ375">
        <v>0</v>
      </c>
      <c r="ER375">
        <f t="shared" si="347"/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 t="s">
        <v>745</v>
      </c>
    </row>
    <row r="376" spans="1:165" x14ac:dyDescent="0.45">
      <c r="A376">
        <v>375</v>
      </c>
      <c r="B376" t="s">
        <v>368</v>
      </c>
      <c r="C376" t="s">
        <v>742</v>
      </c>
      <c r="D376" t="s">
        <v>747</v>
      </c>
      <c r="E376" t="s">
        <v>748</v>
      </c>
      <c r="F376" s="2">
        <v>3</v>
      </c>
      <c r="G376">
        <v>234.3</v>
      </c>
      <c r="H376">
        <v>1773</v>
      </c>
      <c r="I376">
        <v>298</v>
      </c>
      <c r="J376" s="2">
        <f t="shared" si="348"/>
        <v>0.16807670614777215</v>
      </c>
      <c r="K376">
        <f>5*10^-6</f>
        <v>4.9999999999999996E-6</v>
      </c>
      <c r="L376" t="s">
        <v>442</v>
      </c>
      <c r="M376">
        <v>0</v>
      </c>
      <c r="N376">
        <f t="shared" si="357"/>
        <v>0</v>
      </c>
      <c r="O376">
        <v>0</v>
      </c>
      <c r="P376">
        <f t="shared" si="358"/>
        <v>0</v>
      </c>
      <c r="Q376">
        <v>0</v>
      </c>
      <c r="R376">
        <f t="shared" si="359"/>
        <v>0</v>
      </c>
      <c r="S376">
        <v>1</v>
      </c>
      <c r="T376">
        <f t="shared" si="360"/>
        <v>1.0033966468171398E-2</v>
      </c>
      <c r="U376">
        <v>0</v>
      </c>
      <c r="V376">
        <f t="shared" si="361"/>
        <v>0</v>
      </c>
      <c r="W376">
        <v>0</v>
      </c>
      <c r="X376">
        <f t="shared" si="362"/>
        <v>0</v>
      </c>
      <c r="Y376">
        <v>0</v>
      </c>
      <c r="Z376">
        <f t="shared" si="363"/>
        <v>0</v>
      </c>
      <c r="AA376">
        <v>0</v>
      </c>
      <c r="AB376">
        <f t="shared" si="364"/>
        <v>0</v>
      </c>
      <c r="AC376">
        <f t="shared" si="387"/>
        <v>98.405000000000001</v>
      </c>
      <c r="AD376">
        <f t="shared" si="365"/>
        <v>0.97135585161364002</v>
      </c>
      <c r="AE376">
        <v>0.27</v>
      </c>
      <c r="AF376">
        <f t="shared" si="366"/>
        <v>1.2392708863752546E-2</v>
      </c>
      <c r="AG376">
        <v>3.5000000000000003E-2</v>
      </c>
      <c r="AH376">
        <f t="shared" si="367"/>
        <v>6.2297745379380086E-4</v>
      </c>
      <c r="AI376">
        <v>0.04</v>
      </c>
      <c r="AJ376">
        <f t="shared" si="368"/>
        <v>6.8763930621642893E-4</v>
      </c>
      <c r="AK376">
        <v>0.25</v>
      </c>
      <c r="AL376">
        <f t="shared" si="369"/>
        <v>4.9068562944259517E-3</v>
      </c>
      <c r="AM376">
        <v>0</v>
      </c>
      <c r="AN376">
        <f t="shared" si="370"/>
        <v>0</v>
      </c>
      <c r="AO376">
        <v>0</v>
      </c>
      <c r="AP376">
        <f t="shared" si="371"/>
        <v>0</v>
      </c>
      <c r="AQ376">
        <v>0</v>
      </c>
      <c r="AR376">
        <f t="shared" si="372"/>
        <v>0</v>
      </c>
      <c r="AS376">
        <v>0</v>
      </c>
      <c r="AT376">
        <f t="shared" si="373"/>
        <v>0</v>
      </c>
      <c r="AU376">
        <v>0</v>
      </c>
      <c r="AV376">
        <f t="shared" si="374"/>
        <v>0</v>
      </c>
      <c r="AW376">
        <v>0</v>
      </c>
      <c r="AX376">
        <f t="shared" si="375"/>
        <v>0</v>
      </c>
      <c r="AY376">
        <v>0</v>
      </c>
      <c r="AZ376">
        <f t="shared" si="376"/>
        <v>0</v>
      </c>
      <c r="BA376">
        <v>0</v>
      </c>
      <c r="BB376">
        <f t="shared" si="377"/>
        <v>0</v>
      </c>
      <c r="BC376">
        <v>0</v>
      </c>
      <c r="BD376">
        <f t="shared" si="378"/>
        <v>0</v>
      </c>
      <c r="BE376">
        <v>0</v>
      </c>
      <c r="BF376">
        <f t="shared" si="379"/>
        <v>0</v>
      </c>
      <c r="BG376">
        <v>0</v>
      </c>
      <c r="BH376">
        <f t="shared" si="380"/>
        <v>0</v>
      </c>
      <c r="BI376">
        <v>0</v>
      </c>
      <c r="BJ376">
        <f t="shared" si="381"/>
        <v>0</v>
      </c>
      <c r="BK376">
        <v>0</v>
      </c>
      <c r="BL376">
        <f t="shared" si="382"/>
        <v>0</v>
      </c>
      <c r="BM376">
        <v>0</v>
      </c>
      <c r="BN376">
        <f t="shared" si="383"/>
        <v>0</v>
      </c>
      <c r="BO376">
        <v>0</v>
      </c>
      <c r="BP376">
        <f t="shared" si="384"/>
        <v>0</v>
      </c>
      <c r="BQ376">
        <v>0</v>
      </c>
      <c r="BR376">
        <f t="shared" si="385"/>
        <v>0</v>
      </c>
      <c r="BS376">
        <v>0</v>
      </c>
      <c r="BT376">
        <f t="shared" si="386"/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f t="shared" si="327"/>
        <v>0</v>
      </c>
      <c r="DE376">
        <v>0</v>
      </c>
      <c r="DF376">
        <f t="shared" si="328"/>
        <v>0</v>
      </c>
      <c r="DG376">
        <v>100</v>
      </c>
      <c r="DH376">
        <f t="shared" si="329"/>
        <v>1</v>
      </c>
      <c r="DI376">
        <v>0</v>
      </c>
      <c r="DJ376">
        <f t="shared" si="330"/>
        <v>0</v>
      </c>
      <c r="DK376">
        <v>0</v>
      </c>
      <c r="DL376">
        <f t="shared" si="331"/>
        <v>0</v>
      </c>
      <c r="DM376">
        <v>0</v>
      </c>
      <c r="DN376">
        <f t="shared" si="332"/>
        <v>0</v>
      </c>
      <c r="DO376">
        <v>0</v>
      </c>
      <c r="DP376">
        <f t="shared" si="333"/>
        <v>0</v>
      </c>
      <c r="DQ376">
        <v>0</v>
      </c>
      <c r="DR376">
        <f t="shared" si="334"/>
        <v>0</v>
      </c>
      <c r="DS376">
        <v>0</v>
      </c>
      <c r="DT376">
        <f t="shared" si="335"/>
        <v>0</v>
      </c>
      <c r="DU376">
        <v>0</v>
      </c>
      <c r="DV376">
        <f t="shared" si="336"/>
        <v>0</v>
      </c>
      <c r="DW376">
        <v>0</v>
      </c>
      <c r="DX376">
        <f t="shared" si="337"/>
        <v>0</v>
      </c>
      <c r="DY376">
        <v>0</v>
      </c>
      <c r="DZ376">
        <f t="shared" si="338"/>
        <v>0</v>
      </c>
      <c r="EA376">
        <v>0</v>
      </c>
      <c r="EB376">
        <f t="shared" si="339"/>
        <v>0</v>
      </c>
      <c r="EC376">
        <v>0</v>
      </c>
      <c r="ED376">
        <f t="shared" si="340"/>
        <v>0</v>
      </c>
      <c r="EE376">
        <v>0</v>
      </c>
      <c r="EF376">
        <f t="shared" si="341"/>
        <v>0</v>
      </c>
      <c r="EG376">
        <v>0</v>
      </c>
      <c r="EH376">
        <f t="shared" si="342"/>
        <v>0</v>
      </c>
      <c r="EI376">
        <v>0</v>
      </c>
      <c r="EJ376">
        <f t="shared" si="343"/>
        <v>0</v>
      </c>
      <c r="EK376">
        <v>0</v>
      </c>
      <c r="EL376">
        <f t="shared" si="344"/>
        <v>0</v>
      </c>
      <c r="EM376">
        <v>0</v>
      </c>
      <c r="EN376">
        <f t="shared" si="345"/>
        <v>0</v>
      </c>
      <c r="EO376">
        <v>0</v>
      </c>
      <c r="EP376">
        <f t="shared" si="346"/>
        <v>0</v>
      </c>
      <c r="EQ376">
        <v>0</v>
      </c>
      <c r="ER376">
        <f t="shared" si="347"/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 t="s">
        <v>745</v>
      </c>
    </row>
    <row r="377" spans="1:165" x14ac:dyDescent="0.45">
      <c r="A377">
        <v>376</v>
      </c>
      <c r="B377" t="s">
        <v>53</v>
      </c>
      <c r="C377" t="s">
        <v>742</v>
      </c>
      <c r="D377">
        <v>5083</v>
      </c>
      <c r="E377" t="s">
        <v>749</v>
      </c>
      <c r="F377" s="2">
        <v>1</v>
      </c>
      <c r="G377">
        <v>234.3</v>
      </c>
      <c r="H377">
        <f>660+273</f>
        <v>933</v>
      </c>
      <c r="I377">
        <v>298</v>
      </c>
      <c r="J377" s="2">
        <f t="shared" si="348"/>
        <v>0.31939978563772775</v>
      </c>
      <c r="K377">
        <f>8.3*10^-3</f>
        <v>8.3000000000000001E-3</v>
      </c>
      <c r="L377" t="s">
        <v>64</v>
      </c>
      <c r="M377">
        <v>0</v>
      </c>
      <c r="N377">
        <f t="shared" si="357"/>
        <v>0</v>
      </c>
      <c r="O377">
        <v>0</v>
      </c>
      <c r="P377">
        <f t="shared" si="358"/>
        <v>0</v>
      </c>
      <c r="Q377">
        <v>0</v>
      </c>
      <c r="R377">
        <f t="shared" si="359"/>
        <v>0</v>
      </c>
      <c r="S377">
        <v>0.7</v>
      </c>
      <c r="T377">
        <f t="shared" si="360"/>
        <v>3.4434814866498718E-3</v>
      </c>
      <c r="U377">
        <v>0</v>
      </c>
      <c r="V377">
        <f t="shared" si="361"/>
        <v>0</v>
      </c>
      <c r="W377">
        <f>100-S377-Y377-AC377-AK377-AM377</f>
        <v>93.899999999999977</v>
      </c>
      <c r="X377">
        <f t="shared" si="362"/>
        <v>0.94051128674588791</v>
      </c>
      <c r="Y377">
        <v>4.45</v>
      </c>
      <c r="Z377">
        <f t="shared" si="363"/>
        <v>4.9480826244769717E-2</v>
      </c>
      <c r="AA377">
        <v>0</v>
      </c>
      <c r="AB377">
        <f t="shared" si="364"/>
        <v>0</v>
      </c>
      <c r="AC377">
        <v>0.4</v>
      </c>
      <c r="AD377">
        <f t="shared" si="365"/>
        <v>1.9357454783118649E-3</v>
      </c>
      <c r="AE377">
        <v>0</v>
      </c>
      <c r="AF377">
        <f t="shared" si="366"/>
        <v>0</v>
      </c>
      <c r="AG377">
        <v>0</v>
      </c>
      <c r="AH377">
        <f t="shared" si="367"/>
        <v>0</v>
      </c>
      <c r="AI377">
        <v>0</v>
      </c>
      <c r="AJ377">
        <f t="shared" si="368"/>
        <v>0</v>
      </c>
      <c r="AK377">
        <v>0.4</v>
      </c>
      <c r="AL377">
        <f t="shared" si="369"/>
        <v>3.8490219592432428E-3</v>
      </c>
      <c r="AM377">
        <v>0.15</v>
      </c>
      <c r="AN377">
        <f t="shared" si="370"/>
        <v>7.7963808513758321E-4</v>
      </c>
      <c r="AO377">
        <v>0</v>
      </c>
      <c r="AP377">
        <f t="shared" si="371"/>
        <v>0</v>
      </c>
      <c r="AQ377">
        <v>0</v>
      </c>
      <c r="AR377">
        <f t="shared" si="372"/>
        <v>0</v>
      </c>
      <c r="AS377">
        <v>0</v>
      </c>
      <c r="AT377">
        <f t="shared" si="373"/>
        <v>0</v>
      </c>
      <c r="AU377">
        <v>0</v>
      </c>
      <c r="AV377">
        <f t="shared" si="374"/>
        <v>0</v>
      </c>
      <c r="AW377">
        <v>0</v>
      </c>
      <c r="AX377">
        <f t="shared" si="375"/>
        <v>0</v>
      </c>
      <c r="AY377">
        <v>0</v>
      </c>
      <c r="AZ377">
        <f t="shared" si="376"/>
        <v>0</v>
      </c>
      <c r="BA377">
        <v>0</v>
      </c>
      <c r="BB377">
        <f t="shared" si="377"/>
        <v>0</v>
      </c>
      <c r="BC377">
        <v>0</v>
      </c>
      <c r="BD377">
        <f t="shared" si="378"/>
        <v>0</v>
      </c>
      <c r="BE377">
        <v>0</v>
      </c>
      <c r="BF377">
        <f t="shared" si="379"/>
        <v>0</v>
      </c>
      <c r="BG377">
        <v>0</v>
      </c>
      <c r="BH377">
        <f t="shared" si="380"/>
        <v>0</v>
      </c>
      <c r="BI377">
        <v>0</v>
      </c>
      <c r="BJ377">
        <f t="shared" si="381"/>
        <v>0</v>
      </c>
      <c r="BK377">
        <v>0</v>
      </c>
      <c r="BL377">
        <f t="shared" si="382"/>
        <v>0</v>
      </c>
      <c r="BM377">
        <v>0</v>
      </c>
      <c r="BN377">
        <f t="shared" si="383"/>
        <v>0</v>
      </c>
      <c r="BO377">
        <v>0</v>
      </c>
      <c r="BP377">
        <f t="shared" si="384"/>
        <v>0</v>
      </c>
      <c r="BQ377">
        <v>0</v>
      </c>
      <c r="BR377">
        <f t="shared" si="385"/>
        <v>0</v>
      </c>
      <c r="BS377">
        <v>0</v>
      </c>
      <c r="BT377">
        <f t="shared" si="386"/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f t="shared" si="327"/>
        <v>0</v>
      </c>
      <c r="DE377">
        <v>0</v>
      </c>
      <c r="DF377">
        <f t="shared" si="328"/>
        <v>0</v>
      </c>
      <c r="DG377">
        <v>100</v>
      </c>
      <c r="DH377">
        <f t="shared" si="329"/>
        <v>1</v>
      </c>
      <c r="DI377">
        <v>0</v>
      </c>
      <c r="DJ377">
        <f t="shared" si="330"/>
        <v>0</v>
      </c>
      <c r="DK377">
        <v>0</v>
      </c>
      <c r="DL377">
        <f t="shared" si="331"/>
        <v>0</v>
      </c>
      <c r="DM377">
        <v>0</v>
      </c>
      <c r="DN377">
        <f t="shared" si="332"/>
        <v>0</v>
      </c>
      <c r="DO377">
        <v>0</v>
      </c>
      <c r="DP377">
        <f t="shared" si="333"/>
        <v>0</v>
      </c>
      <c r="DQ377">
        <v>0</v>
      </c>
      <c r="DR377">
        <f t="shared" si="334"/>
        <v>0</v>
      </c>
      <c r="DS377">
        <v>0</v>
      </c>
      <c r="DT377">
        <f t="shared" si="335"/>
        <v>0</v>
      </c>
      <c r="DU377">
        <v>0</v>
      </c>
      <c r="DV377">
        <f t="shared" si="336"/>
        <v>0</v>
      </c>
      <c r="DW377">
        <v>0</v>
      </c>
      <c r="DX377">
        <f t="shared" si="337"/>
        <v>0</v>
      </c>
      <c r="DY377">
        <v>0</v>
      </c>
      <c r="DZ377">
        <f t="shared" si="338"/>
        <v>0</v>
      </c>
      <c r="EA377">
        <v>0</v>
      </c>
      <c r="EB377">
        <f t="shared" si="339"/>
        <v>0</v>
      </c>
      <c r="EC377">
        <v>0</v>
      </c>
      <c r="ED377">
        <f t="shared" si="340"/>
        <v>0</v>
      </c>
      <c r="EE377">
        <v>0</v>
      </c>
      <c r="EF377">
        <f t="shared" si="341"/>
        <v>0</v>
      </c>
      <c r="EG377">
        <v>0</v>
      </c>
      <c r="EH377">
        <f t="shared" si="342"/>
        <v>0</v>
      </c>
      <c r="EI377">
        <v>0</v>
      </c>
      <c r="EJ377">
        <f t="shared" si="343"/>
        <v>0</v>
      </c>
      <c r="EK377">
        <v>0</v>
      </c>
      <c r="EL377">
        <f t="shared" si="344"/>
        <v>0</v>
      </c>
      <c r="EM377">
        <v>0</v>
      </c>
      <c r="EN377">
        <f t="shared" si="345"/>
        <v>0</v>
      </c>
      <c r="EO377">
        <v>0</v>
      </c>
      <c r="EP377">
        <f t="shared" si="346"/>
        <v>0</v>
      </c>
      <c r="EQ377">
        <v>0</v>
      </c>
      <c r="ER377">
        <f t="shared" si="347"/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 t="s">
        <v>745</v>
      </c>
    </row>
    <row r="378" spans="1:165" x14ac:dyDescent="0.45">
      <c r="A378">
        <v>377</v>
      </c>
      <c r="B378" t="s">
        <v>53</v>
      </c>
      <c r="C378" t="s">
        <v>742</v>
      </c>
      <c r="D378">
        <v>5083</v>
      </c>
      <c r="E378" t="s">
        <v>749</v>
      </c>
      <c r="F378" s="2">
        <v>1</v>
      </c>
      <c r="G378">
        <v>234.3</v>
      </c>
      <c r="H378">
        <f>660+273</f>
        <v>933</v>
      </c>
      <c r="I378">
        <v>298</v>
      </c>
      <c r="J378" s="2">
        <f t="shared" si="348"/>
        <v>0.31939978563772775</v>
      </c>
      <c r="K378">
        <f>5*10^-6</f>
        <v>4.9999999999999996E-6</v>
      </c>
      <c r="L378" t="s">
        <v>64</v>
      </c>
      <c r="M378">
        <v>0</v>
      </c>
      <c r="N378">
        <f t="shared" si="357"/>
        <v>0</v>
      </c>
      <c r="O378">
        <v>0</v>
      </c>
      <c r="P378">
        <f t="shared" si="358"/>
        <v>0</v>
      </c>
      <c r="Q378">
        <v>0</v>
      </c>
      <c r="R378">
        <f t="shared" si="359"/>
        <v>0</v>
      </c>
      <c r="S378">
        <v>0.7</v>
      </c>
      <c r="T378">
        <f t="shared" si="360"/>
        <v>3.4434814866498718E-3</v>
      </c>
      <c r="U378">
        <v>0</v>
      </c>
      <c r="V378">
        <f t="shared" si="361"/>
        <v>0</v>
      </c>
      <c r="W378">
        <f>100-S378-Y378-AC378-AK378-AM378</f>
        <v>93.899999999999977</v>
      </c>
      <c r="X378">
        <f t="shared" si="362"/>
        <v>0.94051128674588791</v>
      </c>
      <c r="Y378">
        <v>4.45</v>
      </c>
      <c r="Z378">
        <f t="shared" si="363"/>
        <v>4.9480826244769717E-2</v>
      </c>
      <c r="AA378">
        <v>0</v>
      </c>
      <c r="AB378">
        <f t="shared" si="364"/>
        <v>0</v>
      </c>
      <c r="AC378">
        <v>0.4</v>
      </c>
      <c r="AD378">
        <f t="shared" si="365"/>
        <v>1.9357454783118649E-3</v>
      </c>
      <c r="AE378">
        <v>0</v>
      </c>
      <c r="AF378">
        <f t="shared" si="366"/>
        <v>0</v>
      </c>
      <c r="AG378">
        <v>0</v>
      </c>
      <c r="AH378">
        <f t="shared" si="367"/>
        <v>0</v>
      </c>
      <c r="AI378">
        <v>0</v>
      </c>
      <c r="AJ378">
        <f t="shared" si="368"/>
        <v>0</v>
      </c>
      <c r="AK378">
        <v>0.4</v>
      </c>
      <c r="AL378">
        <f t="shared" si="369"/>
        <v>3.8490219592432428E-3</v>
      </c>
      <c r="AM378">
        <v>0.15</v>
      </c>
      <c r="AN378">
        <f t="shared" si="370"/>
        <v>7.7963808513758321E-4</v>
      </c>
      <c r="AO378">
        <v>0</v>
      </c>
      <c r="AP378">
        <f t="shared" si="371"/>
        <v>0</v>
      </c>
      <c r="AQ378">
        <v>0</v>
      </c>
      <c r="AR378">
        <f t="shared" si="372"/>
        <v>0</v>
      </c>
      <c r="AS378">
        <v>0</v>
      </c>
      <c r="AT378">
        <f t="shared" si="373"/>
        <v>0</v>
      </c>
      <c r="AU378">
        <v>0</v>
      </c>
      <c r="AV378">
        <f t="shared" si="374"/>
        <v>0</v>
      </c>
      <c r="AW378">
        <v>0</v>
      </c>
      <c r="AX378">
        <f t="shared" si="375"/>
        <v>0</v>
      </c>
      <c r="AY378">
        <v>0</v>
      </c>
      <c r="AZ378">
        <f t="shared" si="376"/>
        <v>0</v>
      </c>
      <c r="BA378">
        <v>0</v>
      </c>
      <c r="BB378">
        <f t="shared" si="377"/>
        <v>0</v>
      </c>
      <c r="BC378">
        <v>0</v>
      </c>
      <c r="BD378">
        <f t="shared" si="378"/>
        <v>0</v>
      </c>
      <c r="BE378">
        <v>0</v>
      </c>
      <c r="BF378">
        <f t="shared" si="379"/>
        <v>0</v>
      </c>
      <c r="BG378">
        <v>0</v>
      </c>
      <c r="BH378">
        <f t="shared" si="380"/>
        <v>0</v>
      </c>
      <c r="BI378">
        <v>0</v>
      </c>
      <c r="BJ378">
        <f t="shared" si="381"/>
        <v>0</v>
      </c>
      <c r="BK378">
        <v>0</v>
      </c>
      <c r="BL378">
        <f t="shared" si="382"/>
        <v>0</v>
      </c>
      <c r="BM378">
        <v>0</v>
      </c>
      <c r="BN378">
        <f t="shared" si="383"/>
        <v>0</v>
      </c>
      <c r="BO378">
        <v>0</v>
      </c>
      <c r="BP378">
        <f t="shared" si="384"/>
        <v>0</v>
      </c>
      <c r="BQ378">
        <v>0</v>
      </c>
      <c r="BR378">
        <f t="shared" si="385"/>
        <v>0</v>
      </c>
      <c r="BS378">
        <v>0</v>
      </c>
      <c r="BT378">
        <f t="shared" si="386"/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f t="shared" si="327"/>
        <v>0</v>
      </c>
      <c r="DE378">
        <v>0</v>
      </c>
      <c r="DF378">
        <f t="shared" si="328"/>
        <v>0</v>
      </c>
      <c r="DG378">
        <v>100</v>
      </c>
      <c r="DH378">
        <f t="shared" si="329"/>
        <v>1</v>
      </c>
      <c r="DI378">
        <v>0</v>
      </c>
      <c r="DJ378">
        <f t="shared" si="330"/>
        <v>0</v>
      </c>
      <c r="DK378">
        <v>0</v>
      </c>
      <c r="DL378">
        <f t="shared" si="331"/>
        <v>0</v>
      </c>
      <c r="DM378">
        <v>0</v>
      </c>
      <c r="DN378">
        <f t="shared" si="332"/>
        <v>0</v>
      </c>
      <c r="DO378">
        <v>0</v>
      </c>
      <c r="DP378">
        <f t="shared" si="333"/>
        <v>0</v>
      </c>
      <c r="DQ378">
        <v>0</v>
      </c>
      <c r="DR378">
        <f t="shared" si="334"/>
        <v>0</v>
      </c>
      <c r="DS378">
        <v>0</v>
      </c>
      <c r="DT378">
        <f t="shared" si="335"/>
        <v>0</v>
      </c>
      <c r="DU378">
        <v>0</v>
      </c>
      <c r="DV378">
        <f t="shared" si="336"/>
        <v>0</v>
      </c>
      <c r="DW378">
        <v>0</v>
      </c>
      <c r="DX378">
        <f t="shared" si="337"/>
        <v>0</v>
      </c>
      <c r="DY378">
        <v>0</v>
      </c>
      <c r="DZ378">
        <f t="shared" si="338"/>
        <v>0</v>
      </c>
      <c r="EA378">
        <v>0</v>
      </c>
      <c r="EB378">
        <f t="shared" si="339"/>
        <v>0</v>
      </c>
      <c r="EC378">
        <v>0</v>
      </c>
      <c r="ED378">
        <f t="shared" si="340"/>
        <v>0</v>
      </c>
      <c r="EE378">
        <v>0</v>
      </c>
      <c r="EF378">
        <f t="shared" si="341"/>
        <v>0</v>
      </c>
      <c r="EG378">
        <v>0</v>
      </c>
      <c r="EH378">
        <f t="shared" si="342"/>
        <v>0</v>
      </c>
      <c r="EI378">
        <v>0</v>
      </c>
      <c r="EJ378">
        <f t="shared" si="343"/>
        <v>0</v>
      </c>
      <c r="EK378">
        <v>0</v>
      </c>
      <c r="EL378">
        <f t="shared" si="344"/>
        <v>0</v>
      </c>
      <c r="EM378">
        <v>0</v>
      </c>
      <c r="EN378">
        <f t="shared" si="345"/>
        <v>0</v>
      </c>
      <c r="EO378">
        <v>0</v>
      </c>
      <c r="EP378">
        <f t="shared" si="346"/>
        <v>0</v>
      </c>
      <c r="EQ378">
        <v>0</v>
      </c>
      <c r="ER378">
        <f t="shared" si="347"/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 t="s">
        <v>745</v>
      </c>
    </row>
    <row r="379" spans="1:165" x14ac:dyDescent="0.45">
      <c r="A379">
        <v>378</v>
      </c>
      <c r="B379" t="s">
        <v>368</v>
      </c>
      <c r="C379" t="s">
        <v>750</v>
      </c>
      <c r="D379" t="s">
        <v>751</v>
      </c>
      <c r="F379" s="2">
        <v>2</v>
      </c>
      <c r="G379">
        <v>722</v>
      </c>
      <c r="H379">
        <v>1773</v>
      </c>
      <c r="I379">
        <f>460+273</f>
        <v>733</v>
      </c>
      <c r="J379" s="2">
        <f t="shared" si="348"/>
        <v>0.41342357586012407</v>
      </c>
      <c r="K379">
        <f>10^-3</f>
        <v>1E-3</v>
      </c>
      <c r="L379" t="s">
        <v>64</v>
      </c>
      <c r="M379">
        <v>0</v>
      </c>
      <c r="N379">
        <f t="shared" si="357"/>
        <v>0</v>
      </c>
      <c r="O379">
        <v>0</v>
      </c>
      <c r="P379">
        <f t="shared" si="358"/>
        <v>0</v>
      </c>
      <c r="Q379">
        <v>11.9</v>
      </c>
      <c r="R379">
        <f t="shared" si="359"/>
        <v>0.11291831766200854</v>
      </c>
      <c r="S379">
        <v>1.8</v>
      </c>
      <c r="T379">
        <f t="shared" si="360"/>
        <v>1.8247625779762119E-2</v>
      </c>
      <c r="U379">
        <v>0</v>
      </c>
      <c r="V379">
        <f t="shared" si="361"/>
        <v>0</v>
      </c>
      <c r="W379">
        <v>0</v>
      </c>
      <c r="X379">
        <f t="shared" si="362"/>
        <v>0</v>
      </c>
      <c r="Y379">
        <v>0</v>
      </c>
      <c r="Z379">
        <f t="shared" si="363"/>
        <v>0</v>
      </c>
      <c r="AA379">
        <v>0</v>
      </c>
      <c r="AB379">
        <f t="shared" si="364"/>
        <v>0</v>
      </c>
      <c r="AC379">
        <f>100-Q379-S379-AE379-AG379-AI379-AK379-AM379-AO379</f>
        <v>66.771000000000001</v>
      </c>
      <c r="AD379">
        <f t="shared" si="365"/>
        <v>0.66590195674564512</v>
      </c>
      <c r="AE379">
        <v>4.4999999999999998E-2</v>
      </c>
      <c r="AF379">
        <f t="shared" si="366"/>
        <v>2.0867778207505645E-3</v>
      </c>
      <c r="AG379">
        <v>2.5000000000000001E-2</v>
      </c>
      <c r="AH379">
        <f t="shared" si="367"/>
        <v>4.495784742800251E-4</v>
      </c>
      <c r="AI379">
        <v>8.9999999999999993E-3</v>
      </c>
      <c r="AJ379">
        <f t="shared" si="368"/>
        <v>1.5631635768236933E-4</v>
      </c>
      <c r="AK379">
        <v>0.35</v>
      </c>
      <c r="AL379">
        <f t="shared" si="369"/>
        <v>6.9405292723410039E-3</v>
      </c>
      <c r="AM379">
        <v>16.8</v>
      </c>
      <c r="AN379">
        <f t="shared" si="370"/>
        <v>0.17994725131615638</v>
      </c>
      <c r="AO379">
        <v>2.2999999999999998</v>
      </c>
      <c r="AP379">
        <f t="shared" si="371"/>
        <v>1.3351646571373971E-2</v>
      </c>
      <c r="AQ379">
        <v>0</v>
      </c>
      <c r="AR379">
        <f t="shared" si="372"/>
        <v>0</v>
      </c>
      <c r="AS379">
        <v>0</v>
      </c>
      <c r="AT379">
        <f t="shared" si="373"/>
        <v>0</v>
      </c>
      <c r="AU379">
        <v>0</v>
      </c>
      <c r="AV379">
        <f t="shared" si="374"/>
        <v>0</v>
      </c>
      <c r="AW379">
        <v>0</v>
      </c>
      <c r="AX379">
        <f t="shared" si="375"/>
        <v>0</v>
      </c>
      <c r="AY379">
        <v>0</v>
      </c>
      <c r="AZ379">
        <f t="shared" si="376"/>
        <v>0</v>
      </c>
      <c r="BA379">
        <v>0</v>
      </c>
      <c r="BB379">
        <f t="shared" si="377"/>
        <v>0</v>
      </c>
      <c r="BC379">
        <v>0</v>
      </c>
      <c r="BD379">
        <f t="shared" si="378"/>
        <v>0</v>
      </c>
      <c r="BE379">
        <v>0</v>
      </c>
      <c r="BF379">
        <f t="shared" si="379"/>
        <v>0</v>
      </c>
      <c r="BG379">
        <v>0</v>
      </c>
      <c r="BH379">
        <f t="shared" si="380"/>
        <v>0</v>
      </c>
      <c r="BI379">
        <v>0</v>
      </c>
      <c r="BJ379">
        <f t="shared" si="381"/>
        <v>0</v>
      </c>
      <c r="BK379">
        <v>0</v>
      </c>
      <c r="BL379">
        <f t="shared" si="382"/>
        <v>0</v>
      </c>
      <c r="BM379">
        <v>0</v>
      </c>
      <c r="BN379">
        <f t="shared" si="383"/>
        <v>0</v>
      </c>
      <c r="BO379">
        <v>0</v>
      </c>
      <c r="BP379">
        <f t="shared" si="384"/>
        <v>0</v>
      </c>
      <c r="BQ379">
        <v>0</v>
      </c>
      <c r="BR379">
        <f t="shared" si="385"/>
        <v>0</v>
      </c>
      <c r="BS379">
        <v>0</v>
      </c>
      <c r="BT379">
        <f t="shared" si="386"/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f t="shared" ref="DD379:DD420" si="388">((DC379/100)/FX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E379">
        <v>0</v>
      </c>
      <c r="DF379">
        <f t="shared" ref="DF379:DF420" si="389">((DE379/100)/FZ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G379">
        <v>0</v>
      </c>
      <c r="DH379">
        <f t="shared" ref="DH379:DH420" si="390">((DG379/100)/GB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I379">
        <v>0</v>
      </c>
      <c r="DJ379">
        <f t="shared" ref="DJ379:DJ420" si="391">((DI379/100)/FJ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K379">
        <v>0</v>
      </c>
      <c r="DL379">
        <f t="shared" ref="DL379:DL420" si="392">((DK379/100)/FN$10)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M379">
        <v>0</v>
      </c>
      <c r="DN379">
        <f t="shared" ref="DN379:DN420" si="393">((DM379/100)/FH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O379">
        <v>0</v>
      </c>
      <c r="DP379">
        <f t="shared" ref="DP379:DP420" si="394">((DO379/100)/FJ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Q379">
        <v>0</v>
      </c>
      <c r="DR379">
        <f t="shared" ref="DR379:DR420" si="395">((DQ379/100)/FL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S379">
        <v>0</v>
      </c>
      <c r="DT379">
        <f t="shared" ref="DT379:DT420" si="396">((DS379/100)/FN$13)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U379">
        <v>0</v>
      </c>
      <c r="DV379">
        <f t="shared" ref="DV379:DV420" si="397">((DU379/100)/FH$19)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W379">
        <v>0</v>
      </c>
      <c r="DX379">
        <f t="shared" ref="DX379:DX420" si="398">((DW379/100)/FH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DY379">
        <v>0</v>
      </c>
      <c r="DZ379">
        <f t="shared" ref="DZ379:DZ420" si="399">((DY379/100)/FP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A379">
        <v>0</v>
      </c>
      <c r="EB379">
        <f t="shared" ref="EB379:EB420" si="400">((EA379/100)/FL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C379">
        <v>0</v>
      </c>
      <c r="ED379">
        <f t="shared" ref="ED379:ED420" si="401">((EC379/100)/FH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E379">
        <v>0</v>
      </c>
      <c r="EF379">
        <f t="shared" ref="EF379:EF420" si="402">((EE379/100)/FJ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G379">
        <v>0</v>
      </c>
      <c r="EH379">
        <f t="shared" ref="EH379:EH420" si="403">((EG379/100)/FR$2)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I379">
        <v>0</v>
      </c>
      <c r="EJ379">
        <f t="shared" ref="EJ379:EJ420" si="404">((EI379/100)/FH$6)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K379">
        <v>0</v>
      </c>
      <c r="EL379">
        <f t="shared" ref="EL379:EL420" si="405">((EK379/100)/FH$10)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M379">
        <v>0</v>
      </c>
      <c r="EN379">
        <f t="shared" ref="EN379:EN420" si="406">((EM379/100)/FM$22)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O379">
        <v>0</v>
      </c>
      <c r="EP379">
        <f t="shared" ref="EP379:EP420" si="407">((EO379/100)/FL$25)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</f>
        <v>0</v>
      </c>
      <c r="EQ379">
        <v>0</v>
      </c>
      <c r="ER379">
        <f t="shared" ref="ER379:ER420" si="408">(((EQ379/100)/FH$28)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0</v>
      </c>
      <c r="ES379">
        <v>100</v>
      </c>
      <c r="ET379">
        <f t="shared" ref="ET379:ET420" si="409">(((ES379/100)/FH$31)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1</v>
      </c>
      <c r="EU379">
        <v>0</v>
      </c>
      <c r="EV379">
        <f t="shared" ref="EV379:EV420" si="410">(((EU379/100)/FJ$31)/((DC379/100)/FX$2+(DE379/100)/FZ$2+(DG379/100)/GB$2+(DI379/100)/FJ$2+(DK379/100)/FN$10+(DM379/100)/FH$13+(DO379/100)/FJ$13+(DQ379/100)/FL$13+(DS379/100)/FN$13+(DU379/100)/FH$19+(DW379/100)/FH$2+(DY379/100)/FP$2+(EA379/100)/FL$2+(EC379/100)/FH$22+(EE379/100)/FJ$22+(EG379/100)/FR$2+(EI379/100)/FH$6+(EK379/100)/FH$10+(EM379/100)/FM$22+(EO379/100)/FL$25+(EQ379/100)/FH$28+(ES379/100)/FH$31+(EU379/100)/FJ$31))</f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 t="s">
        <v>752</v>
      </c>
      <c r="FI379" t="s">
        <v>753</v>
      </c>
    </row>
    <row r="380" spans="1:165" x14ac:dyDescent="0.45">
      <c r="A380">
        <v>379</v>
      </c>
      <c r="B380" t="s">
        <v>368</v>
      </c>
      <c r="C380" t="s">
        <v>750</v>
      </c>
      <c r="D380" t="s">
        <v>751</v>
      </c>
      <c r="F380" s="2">
        <v>0</v>
      </c>
      <c r="G380">
        <v>722</v>
      </c>
      <c r="H380">
        <v>1773</v>
      </c>
      <c r="I380">
        <v>773</v>
      </c>
      <c r="J380" s="2">
        <f t="shared" si="348"/>
        <v>0.43598420755781164</v>
      </c>
      <c r="K380">
        <f t="shared" ref="K380:K387" si="411">10^-3</f>
        <v>1E-3</v>
      </c>
      <c r="L380" t="s">
        <v>64</v>
      </c>
      <c r="M380">
        <v>0</v>
      </c>
      <c r="N380">
        <f t="shared" si="357"/>
        <v>0</v>
      </c>
      <c r="O380">
        <v>0</v>
      </c>
      <c r="P380">
        <f t="shared" si="358"/>
        <v>0</v>
      </c>
      <c r="Q380">
        <v>11.9</v>
      </c>
      <c r="R380">
        <f t="shared" si="359"/>
        <v>0.11291831766200854</v>
      </c>
      <c r="S380">
        <v>1.8</v>
      </c>
      <c r="T380">
        <f t="shared" si="360"/>
        <v>1.8247625779762119E-2</v>
      </c>
      <c r="U380">
        <v>0</v>
      </c>
      <c r="V380">
        <f t="shared" si="361"/>
        <v>0</v>
      </c>
      <c r="W380">
        <v>0</v>
      </c>
      <c r="X380">
        <f t="shared" si="362"/>
        <v>0</v>
      </c>
      <c r="Y380">
        <v>0</v>
      </c>
      <c r="Z380">
        <f t="shared" si="363"/>
        <v>0</v>
      </c>
      <c r="AA380">
        <v>0</v>
      </c>
      <c r="AB380">
        <f t="shared" si="364"/>
        <v>0</v>
      </c>
      <c r="AC380">
        <f t="shared" ref="AC380:AC398" si="412">100-Q380-S380-AE380-AG380-AI380-AK380-AM380-AO380</f>
        <v>66.771000000000001</v>
      </c>
      <c r="AD380">
        <f t="shared" si="365"/>
        <v>0.66590195674564512</v>
      </c>
      <c r="AE380">
        <v>4.4999999999999998E-2</v>
      </c>
      <c r="AF380">
        <f t="shared" si="366"/>
        <v>2.0867778207505645E-3</v>
      </c>
      <c r="AG380">
        <v>2.5000000000000001E-2</v>
      </c>
      <c r="AH380">
        <f t="shared" si="367"/>
        <v>4.495784742800251E-4</v>
      </c>
      <c r="AI380">
        <v>8.9999999999999993E-3</v>
      </c>
      <c r="AJ380">
        <f t="shared" si="368"/>
        <v>1.5631635768236933E-4</v>
      </c>
      <c r="AK380">
        <v>0.35</v>
      </c>
      <c r="AL380">
        <f t="shared" si="369"/>
        <v>6.9405292723410039E-3</v>
      </c>
      <c r="AM380">
        <v>16.8</v>
      </c>
      <c r="AN380">
        <f t="shared" si="370"/>
        <v>0.17994725131615638</v>
      </c>
      <c r="AO380">
        <v>2.2999999999999998</v>
      </c>
      <c r="AP380">
        <f t="shared" si="371"/>
        <v>1.3351646571373971E-2</v>
      </c>
      <c r="AQ380">
        <v>0</v>
      </c>
      <c r="AR380">
        <f t="shared" si="372"/>
        <v>0</v>
      </c>
      <c r="AS380">
        <v>0</v>
      </c>
      <c r="AT380">
        <f t="shared" si="373"/>
        <v>0</v>
      </c>
      <c r="AU380">
        <v>0</v>
      </c>
      <c r="AV380">
        <f t="shared" si="374"/>
        <v>0</v>
      </c>
      <c r="AW380">
        <v>0</v>
      </c>
      <c r="AX380">
        <f t="shared" si="375"/>
        <v>0</v>
      </c>
      <c r="AY380">
        <v>0</v>
      </c>
      <c r="AZ380">
        <f t="shared" si="376"/>
        <v>0</v>
      </c>
      <c r="BA380">
        <v>0</v>
      </c>
      <c r="BB380">
        <f t="shared" si="377"/>
        <v>0</v>
      </c>
      <c r="BC380">
        <v>0</v>
      </c>
      <c r="BD380">
        <f t="shared" si="378"/>
        <v>0</v>
      </c>
      <c r="BE380">
        <v>0</v>
      </c>
      <c r="BF380">
        <f t="shared" si="379"/>
        <v>0</v>
      </c>
      <c r="BG380">
        <v>0</v>
      </c>
      <c r="BH380">
        <f t="shared" si="380"/>
        <v>0</v>
      </c>
      <c r="BI380">
        <v>0</v>
      </c>
      <c r="BJ380">
        <f t="shared" si="381"/>
        <v>0</v>
      </c>
      <c r="BK380">
        <v>0</v>
      </c>
      <c r="BL380">
        <f t="shared" si="382"/>
        <v>0</v>
      </c>
      <c r="BM380">
        <v>0</v>
      </c>
      <c r="BN380">
        <f t="shared" si="383"/>
        <v>0</v>
      </c>
      <c r="BO380">
        <v>0</v>
      </c>
      <c r="BP380">
        <f t="shared" si="384"/>
        <v>0</v>
      </c>
      <c r="BQ380">
        <v>0</v>
      </c>
      <c r="BR380">
        <f t="shared" si="385"/>
        <v>0</v>
      </c>
      <c r="BS380">
        <v>0</v>
      </c>
      <c r="BT380">
        <f t="shared" si="386"/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f t="shared" si="388"/>
        <v>0</v>
      </c>
      <c r="DE380">
        <v>0</v>
      </c>
      <c r="DF380">
        <f t="shared" si="389"/>
        <v>0</v>
      </c>
      <c r="DG380">
        <v>0</v>
      </c>
      <c r="DH380">
        <f t="shared" si="390"/>
        <v>0</v>
      </c>
      <c r="DI380">
        <v>0</v>
      </c>
      <c r="DJ380">
        <f t="shared" si="391"/>
        <v>0</v>
      </c>
      <c r="DK380">
        <v>0</v>
      </c>
      <c r="DL380">
        <f t="shared" si="392"/>
        <v>0</v>
      </c>
      <c r="DM380">
        <v>0</v>
      </c>
      <c r="DN380">
        <f t="shared" si="393"/>
        <v>0</v>
      </c>
      <c r="DO380">
        <v>0</v>
      </c>
      <c r="DP380">
        <f t="shared" si="394"/>
        <v>0</v>
      </c>
      <c r="DQ380">
        <v>0</v>
      </c>
      <c r="DR380">
        <f t="shared" si="395"/>
        <v>0</v>
      </c>
      <c r="DS380">
        <v>0</v>
      </c>
      <c r="DT380">
        <f t="shared" si="396"/>
        <v>0</v>
      </c>
      <c r="DU380">
        <v>0</v>
      </c>
      <c r="DV380">
        <f t="shared" si="397"/>
        <v>0</v>
      </c>
      <c r="DW380">
        <v>0</v>
      </c>
      <c r="DX380">
        <f t="shared" si="398"/>
        <v>0</v>
      </c>
      <c r="DY380">
        <v>0</v>
      </c>
      <c r="DZ380">
        <f t="shared" si="399"/>
        <v>0</v>
      </c>
      <c r="EA380">
        <v>0</v>
      </c>
      <c r="EB380">
        <f t="shared" si="400"/>
        <v>0</v>
      </c>
      <c r="EC380">
        <v>0</v>
      </c>
      <c r="ED380">
        <f t="shared" si="401"/>
        <v>0</v>
      </c>
      <c r="EE380">
        <v>0</v>
      </c>
      <c r="EF380">
        <f t="shared" si="402"/>
        <v>0</v>
      </c>
      <c r="EG380">
        <v>0</v>
      </c>
      <c r="EH380">
        <f t="shared" si="403"/>
        <v>0</v>
      </c>
      <c r="EI380">
        <v>0</v>
      </c>
      <c r="EJ380">
        <f t="shared" si="404"/>
        <v>0</v>
      </c>
      <c r="EK380">
        <v>0</v>
      </c>
      <c r="EL380">
        <f t="shared" si="405"/>
        <v>0</v>
      </c>
      <c r="EM380">
        <v>0</v>
      </c>
      <c r="EN380">
        <f t="shared" si="406"/>
        <v>0</v>
      </c>
      <c r="EO380">
        <v>0</v>
      </c>
      <c r="EP380">
        <f t="shared" si="407"/>
        <v>0</v>
      </c>
      <c r="EQ380">
        <v>0</v>
      </c>
      <c r="ER380">
        <f t="shared" si="408"/>
        <v>0</v>
      </c>
      <c r="ES380">
        <v>100</v>
      </c>
      <c r="ET380">
        <f t="shared" si="409"/>
        <v>1</v>
      </c>
      <c r="EU380">
        <v>0</v>
      </c>
      <c r="EV380">
        <f t="shared" si="410"/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 t="s">
        <v>752</v>
      </c>
      <c r="FI380" t="s">
        <v>753</v>
      </c>
    </row>
    <row r="381" spans="1:165" x14ac:dyDescent="0.45">
      <c r="A381">
        <v>380</v>
      </c>
      <c r="B381" t="s">
        <v>368</v>
      </c>
      <c r="C381" t="s">
        <v>750</v>
      </c>
      <c r="D381" t="s">
        <v>751</v>
      </c>
      <c r="F381" s="2">
        <v>0</v>
      </c>
      <c r="G381">
        <v>722</v>
      </c>
      <c r="H381">
        <v>1773</v>
      </c>
      <c r="I381">
        <f t="shared" ref="I381:I387" si="413">I380+50</f>
        <v>823</v>
      </c>
      <c r="J381" s="2">
        <f t="shared" si="348"/>
        <v>0.46418499717992101</v>
      </c>
      <c r="K381">
        <f t="shared" si="411"/>
        <v>1E-3</v>
      </c>
      <c r="L381" t="s">
        <v>64</v>
      </c>
      <c r="M381">
        <v>0</v>
      </c>
      <c r="N381">
        <f t="shared" si="357"/>
        <v>0</v>
      </c>
      <c r="O381">
        <v>0</v>
      </c>
      <c r="P381">
        <f t="shared" si="358"/>
        <v>0</v>
      </c>
      <c r="Q381">
        <v>11.9</v>
      </c>
      <c r="R381">
        <f t="shared" si="359"/>
        <v>0.11291831766200854</v>
      </c>
      <c r="S381">
        <v>1.8</v>
      </c>
      <c r="T381">
        <f t="shared" si="360"/>
        <v>1.8247625779762119E-2</v>
      </c>
      <c r="U381">
        <v>0</v>
      </c>
      <c r="V381">
        <f t="shared" si="361"/>
        <v>0</v>
      </c>
      <c r="W381">
        <v>0</v>
      </c>
      <c r="X381">
        <f t="shared" si="362"/>
        <v>0</v>
      </c>
      <c r="Y381">
        <v>0</v>
      </c>
      <c r="Z381">
        <f t="shared" si="363"/>
        <v>0</v>
      </c>
      <c r="AA381">
        <v>0</v>
      </c>
      <c r="AB381">
        <f t="shared" si="364"/>
        <v>0</v>
      </c>
      <c r="AC381">
        <f t="shared" si="412"/>
        <v>66.771000000000001</v>
      </c>
      <c r="AD381">
        <f t="shared" si="365"/>
        <v>0.66590195674564512</v>
      </c>
      <c r="AE381">
        <v>4.4999999999999998E-2</v>
      </c>
      <c r="AF381">
        <f t="shared" si="366"/>
        <v>2.0867778207505645E-3</v>
      </c>
      <c r="AG381">
        <v>2.5000000000000001E-2</v>
      </c>
      <c r="AH381">
        <f t="shared" si="367"/>
        <v>4.495784742800251E-4</v>
      </c>
      <c r="AI381">
        <v>8.9999999999999993E-3</v>
      </c>
      <c r="AJ381">
        <f t="shared" si="368"/>
        <v>1.5631635768236933E-4</v>
      </c>
      <c r="AK381">
        <v>0.35</v>
      </c>
      <c r="AL381">
        <f t="shared" si="369"/>
        <v>6.9405292723410039E-3</v>
      </c>
      <c r="AM381">
        <v>16.8</v>
      </c>
      <c r="AN381">
        <f t="shared" si="370"/>
        <v>0.17994725131615638</v>
      </c>
      <c r="AO381">
        <v>2.2999999999999998</v>
      </c>
      <c r="AP381">
        <f t="shared" si="371"/>
        <v>1.3351646571373971E-2</v>
      </c>
      <c r="AQ381">
        <v>0</v>
      </c>
      <c r="AR381">
        <f t="shared" si="372"/>
        <v>0</v>
      </c>
      <c r="AS381">
        <v>0</v>
      </c>
      <c r="AT381">
        <f t="shared" si="373"/>
        <v>0</v>
      </c>
      <c r="AU381">
        <v>0</v>
      </c>
      <c r="AV381">
        <f t="shared" si="374"/>
        <v>0</v>
      </c>
      <c r="AW381">
        <v>0</v>
      </c>
      <c r="AX381">
        <f t="shared" si="375"/>
        <v>0</v>
      </c>
      <c r="AY381">
        <v>0</v>
      </c>
      <c r="AZ381">
        <f t="shared" si="376"/>
        <v>0</v>
      </c>
      <c r="BA381">
        <v>0</v>
      </c>
      <c r="BB381">
        <f t="shared" si="377"/>
        <v>0</v>
      </c>
      <c r="BC381">
        <v>0</v>
      </c>
      <c r="BD381">
        <f t="shared" si="378"/>
        <v>0</v>
      </c>
      <c r="BE381">
        <v>0</v>
      </c>
      <c r="BF381">
        <f t="shared" si="379"/>
        <v>0</v>
      </c>
      <c r="BG381">
        <v>0</v>
      </c>
      <c r="BH381">
        <f t="shared" si="380"/>
        <v>0</v>
      </c>
      <c r="BI381">
        <v>0</v>
      </c>
      <c r="BJ381">
        <f t="shared" si="381"/>
        <v>0</v>
      </c>
      <c r="BK381">
        <v>0</v>
      </c>
      <c r="BL381">
        <f t="shared" si="382"/>
        <v>0</v>
      </c>
      <c r="BM381">
        <v>0</v>
      </c>
      <c r="BN381">
        <f t="shared" si="383"/>
        <v>0</v>
      </c>
      <c r="BO381">
        <v>0</v>
      </c>
      <c r="BP381">
        <f t="shared" si="384"/>
        <v>0</v>
      </c>
      <c r="BQ381">
        <v>0</v>
      </c>
      <c r="BR381">
        <f t="shared" si="385"/>
        <v>0</v>
      </c>
      <c r="BS381">
        <v>0</v>
      </c>
      <c r="BT381">
        <f t="shared" si="386"/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f t="shared" si="388"/>
        <v>0</v>
      </c>
      <c r="DE381">
        <v>0</v>
      </c>
      <c r="DF381">
        <f t="shared" si="389"/>
        <v>0</v>
      </c>
      <c r="DG381">
        <v>0</v>
      </c>
      <c r="DH381">
        <f t="shared" si="390"/>
        <v>0</v>
      </c>
      <c r="DI381">
        <v>0</v>
      </c>
      <c r="DJ381">
        <f t="shared" si="391"/>
        <v>0</v>
      </c>
      <c r="DK381">
        <v>0</v>
      </c>
      <c r="DL381">
        <f t="shared" si="392"/>
        <v>0</v>
      </c>
      <c r="DM381">
        <v>0</v>
      </c>
      <c r="DN381">
        <f t="shared" si="393"/>
        <v>0</v>
      </c>
      <c r="DO381">
        <v>0</v>
      </c>
      <c r="DP381">
        <f t="shared" si="394"/>
        <v>0</v>
      </c>
      <c r="DQ381">
        <v>0</v>
      </c>
      <c r="DR381">
        <f t="shared" si="395"/>
        <v>0</v>
      </c>
      <c r="DS381">
        <v>0</v>
      </c>
      <c r="DT381">
        <f t="shared" si="396"/>
        <v>0</v>
      </c>
      <c r="DU381">
        <v>0</v>
      </c>
      <c r="DV381">
        <f t="shared" si="397"/>
        <v>0</v>
      </c>
      <c r="DW381">
        <v>0</v>
      </c>
      <c r="DX381">
        <f t="shared" si="398"/>
        <v>0</v>
      </c>
      <c r="DY381">
        <v>0</v>
      </c>
      <c r="DZ381">
        <f t="shared" si="399"/>
        <v>0</v>
      </c>
      <c r="EA381">
        <v>0</v>
      </c>
      <c r="EB381">
        <f t="shared" si="400"/>
        <v>0</v>
      </c>
      <c r="EC381">
        <v>0</v>
      </c>
      <c r="ED381">
        <f t="shared" si="401"/>
        <v>0</v>
      </c>
      <c r="EE381">
        <v>0</v>
      </c>
      <c r="EF381">
        <f t="shared" si="402"/>
        <v>0</v>
      </c>
      <c r="EG381">
        <v>0</v>
      </c>
      <c r="EH381">
        <f t="shared" si="403"/>
        <v>0</v>
      </c>
      <c r="EI381">
        <v>0</v>
      </c>
      <c r="EJ381">
        <f t="shared" si="404"/>
        <v>0</v>
      </c>
      <c r="EK381">
        <v>0</v>
      </c>
      <c r="EL381">
        <f t="shared" si="405"/>
        <v>0</v>
      </c>
      <c r="EM381">
        <v>0</v>
      </c>
      <c r="EN381">
        <f t="shared" si="406"/>
        <v>0</v>
      </c>
      <c r="EO381">
        <v>0</v>
      </c>
      <c r="EP381">
        <f t="shared" si="407"/>
        <v>0</v>
      </c>
      <c r="EQ381">
        <v>0</v>
      </c>
      <c r="ER381">
        <f t="shared" si="408"/>
        <v>0</v>
      </c>
      <c r="ES381">
        <v>100</v>
      </c>
      <c r="ET381">
        <f t="shared" si="409"/>
        <v>1</v>
      </c>
      <c r="EU381">
        <v>0</v>
      </c>
      <c r="EV381">
        <f t="shared" si="410"/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 t="s">
        <v>752</v>
      </c>
      <c r="FI381" t="s">
        <v>753</v>
      </c>
    </row>
    <row r="382" spans="1:165" x14ac:dyDescent="0.45">
      <c r="A382">
        <v>381</v>
      </c>
      <c r="B382" t="s">
        <v>368</v>
      </c>
      <c r="C382" t="s">
        <v>750</v>
      </c>
      <c r="D382" t="s">
        <v>751</v>
      </c>
      <c r="F382" s="2">
        <v>2</v>
      </c>
      <c r="G382">
        <v>722</v>
      </c>
      <c r="H382">
        <v>1773</v>
      </c>
      <c r="I382">
        <f t="shared" si="413"/>
        <v>873</v>
      </c>
      <c r="J382" s="2">
        <f t="shared" si="348"/>
        <v>0.49238578680203043</v>
      </c>
      <c r="K382">
        <f t="shared" si="411"/>
        <v>1E-3</v>
      </c>
      <c r="L382" t="s">
        <v>64</v>
      </c>
      <c r="M382">
        <v>0</v>
      </c>
      <c r="N382">
        <f t="shared" si="357"/>
        <v>0</v>
      </c>
      <c r="O382">
        <v>0</v>
      </c>
      <c r="P382">
        <f t="shared" si="358"/>
        <v>0</v>
      </c>
      <c r="Q382">
        <v>11.9</v>
      </c>
      <c r="R382">
        <f t="shared" si="359"/>
        <v>0.11291831766200854</v>
      </c>
      <c r="S382">
        <v>1.8</v>
      </c>
      <c r="T382">
        <f t="shared" si="360"/>
        <v>1.8247625779762119E-2</v>
      </c>
      <c r="U382">
        <v>0</v>
      </c>
      <c r="V382">
        <f t="shared" si="361"/>
        <v>0</v>
      </c>
      <c r="W382">
        <v>0</v>
      </c>
      <c r="X382">
        <f t="shared" si="362"/>
        <v>0</v>
      </c>
      <c r="Y382">
        <v>0</v>
      </c>
      <c r="Z382">
        <f t="shared" si="363"/>
        <v>0</v>
      </c>
      <c r="AA382">
        <v>0</v>
      </c>
      <c r="AB382">
        <f t="shared" si="364"/>
        <v>0</v>
      </c>
      <c r="AC382">
        <f t="shared" si="412"/>
        <v>66.771000000000001</v>
      </c>
      <c r="AD382">
        <f t="shared" si="365"/>
        <v>0.66590195674564512</v>
      </c>
      <c r="AE382">
        <v>4.4999999999999998E-2</v>
      </c>
      <c r="AF382">
        <f t="shared" si="366"/>
        <v>2.0867778207505645E-3</v>
      </c>
      <c r="AG382">
        <v>2.5000000000000001E-2</v>
      </c>
      <c r="AH382">
        <f t="shared" si="367"/>
        <v>4.495784742800251E-4</v>
      </c>
      <c r="AI382">
        <v>8.9999999999999993E-3</v>
      </c>
      <c r="AJ382">
        <f t="shared" si="368"/>
        <v>1.5631635768236933E-4</v>
      </c>
      <c r="AK382">
        <v>0.35</v>
      </c>
      <c r="AL382">
        <f t="shared" si="369"/>
        <v>6.9405292723410039E-3</v>
      </c>
      <c r="AM382">
        <v>16.8</v>
      </c>
      <c r="AN382">
        <f t="shared" si="370"/>
        <v>0.17994725131615638</v>
      </c>
      <c r="AO382">
        <v>2.2999999999999998</v>
      </c>
      <c r="AP382">
        <f t="shared" si="371"/>
        <v>1.3351646571373971E-2</v>
      </c>
      <c r="AQ382">
        <v>0</v>
      </c>
      <c r="AR382">
        <f t="shared" si="372"/>
        <v>0</v>
      </c>
      <c r="AS382">
        <v>0</v>
      </c>
      <c r="AT382">
        <f t="shared" si="373"/>
        <v>0</v>
      </c>
      <c r="AU382">
        <v>0</v>
      </c>
      <c r="AV382">
        <f t="shared" si="374"/>
        <v>0</v>
      </c>
      <c r="AW382">
        <v>0</v>
      </c>
      <c r="AX382">
        <f t="shared" si="375"/>
        <v>0</v>
      </c>
      <c r="AY382">
        <v>0</v>
      </c>
      <c r="AZ382">
        <f t="shared" si="376"/>
        <v>0</v>
      </c>
      <c r="BA382">
        <v>0</v>
      </c>
      <c r="BB382">
        <f t="shared" si="377"/>
        <v>0</v>
      </c>
      <c r="BC382">
        <v>0</v>
      </c>
      <c r="BD382">
        <f t="shared" si="378"/>
        <v>0</v>
      </c>
      <c r="BE382">
        <v>0</v>
      </c>
      <c r="BF382">
        <f t="shared" si="379"/>
        <v>0</v>
      </c>
      <c r="BG382">
        <v>0</v>
      </c>
      <c r="BH382">
        <f t="shared" si="380"/>
        <v>0</v>
      </c>
      <c r="BI382">
        <v>0</v>
      </c>
      <c r="BJ382">
        <f t="shared" si="381"/>
        <v>0</v>
      </c>
      <c r="BK382">
        <v>0</v>
      </c>
      <c r="BL382">
        <f t="shared" si="382"/>
        <v>0</v>
      </c>
      <c r="BM382">
        <v>0</v>
      </c>
      <c r="BN382">
        <f t="shared" si="383"/>
        <v>0</v>
      </c>
      <c r="BO382">
        <v>0</v>
      </c>
      <c r="BP382">
        <f t="shared" si="384"/>
        <v>0</v>
      </c>
      <c r="BQ382">
        <v>0</v>
      </c>
      <c r="BR382">
        <f t="shared" si="385"/>
        <v>0</v>
      </c>
      <c r="BS382">
        <v>0</v>
      </c>
      <c r="BT382">
        <f t="shared" si="386"/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f t="shared" si="388"/>
        <v>0</v>
      </c>
      <c r="DE382">
        <v>0</v>
      </c>
      <c r="DF382">
        <f t="shared" si="389"/>
        <v>0</v>
      </c>
      <c r="DG382">
        <v>0</v>
      </c>
      <c r="DH382">
        <f t="shared" si="390"/>
        <v>0</v>
      </c>
      <c r="DI382">
        <v>0</v>
      </c>
      <c r="DJ382">
        <f t="shared" si="391"/>
        <v>0</v>
      </c>
      <c r="DK382">
        <v>0</v>
      </c>
      <c r="DL382">
        <f t="shared" si="392"/>
        <v>0</v>
      </c>
      <c r="DM382">
        <v>0</v>
      </c>
      <c r="DN382">
        <f t="shared" si="393"/>
        <v>0</v>
      </c>
      <c r="DO382">
        <v>0</v>
      </c>
      <c r="DP382">
        <f t="shared" si="394"/>
        <v>0</v>
      </c>
      <c r="DQ382">
        <v>0</v>
      </c>
      <c r="DR382">
        <f t="shared" si="395"/>
        <v>0</v>
      </c>
      <c r="DS382">
        <v>0</v>
      </c>
      <c r="DT382">
        <f t="shared" si="396"/>
        <v>0</v>
      </c>
      <c r="DU382">
        <v>0</v>
      </c>
      <c r="DV382">
        <f t="shared" si="397"/>
        <v>0</v>
      </c>
      <c r="DW382">
        <v>0</v>
      </c>
      <c r="DX382">
        <f t="shared" si="398"/>
        <v>0</v>
      </c>
      <c r="DY382">
        <v>0</v>
      </c>
      <c r="DZ382">
        <f t="shared" si="399"/>
        <v>0</v>
      </c>
      <c r="EA382">
        <v>0</v>
      </c>
      <c r="EB382">
        <f t="shared" si="400"/>
        <v>0</v>
      </c>
      <c r="EC382">
        <v>0</v>
      </c>
      <c r="ED382">
        <f t="shared" si="401"/>
        <v>0</v>
      </c>
      <c r="EE382">
        <v>0</v>
      </c>
      <c r="EF382">
        <f t="shared" si="402"/>
        <v>0</v>
      </c>
      <c r="EG382">
        <v>0</v>
      </c>
      <c r="EH382">
        <f t="shared" si="403"/>
        <v>0</v>
      </c>
      <c r="EI382">
        <v>0</v>
      </c>
      <c r="EJ382">
        <f t="shared" si="404"/>
        <v>0</v>
      </c>
      <c r="EK382">
        <v>0</v>
      </c>
      <c r="EL382">
        <f t="shared" si="405"/>
        <v>0</v>
      </c>
      <c r="EM382">
        <v>0</v>
      </c>
      <c r="EN382">
        <f t="shared" si="406"/>
        <v>0</v>
      </c>
      <c r="EO382">
        <v>0</v>
      </c>
      <c r="EP382">
        <f t="shared" si="407"/>
        <v>0</v>
      </c>
      <c r="EQ382">
        <v>0</v>
      </c>
      <c r="ER382">
        <f t="shared" si="408"/>
        <v>0</v>
      </c>
      <c r="ES382">
        <v>100</v>
      </c>
      <c r="ET382">
        <f t="shared" si="409"/>
        <v>1</v>
      </c>
      <c r="EU382">
        <v>0</v>
      </c>
      <c r="EV382">
        <f t="shared" si="410"/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 t="s">
        <v>752</v>
      </c>
      <c r="FI382" t="s">
        <v>753</v>
      </c>
    </row>
    <row r="383" spans="1:165" x14ac:dyDescent="0.45">
      <c r="A383">
        <v>382</v>
      </c>
      <c r="B383" t="s">
        <v>368</v>
      </c>
      <c r="C383" t="s">
        <v>750</v>
      </c>
      <c r="D383" t="s">
        <v>751</v>
      </c>
      <c r="F383" s="2">
        <v>2</v>
      </c>
      <c r="G383">
        <v>722</v>
      </c>
      <c r="H383">
        <v>1773</v>
      </c>
      <c r="I383">
        <f t="shared" si="413"/>
        <v>923</v>
      </c>
      <c r="J383" s="2">
        <f t="shared" si="348"/>
        <v>0.52058657642413986</v>
      </c>
      <c r="K383">
        <f t="shared" si="411"/>
        <v>1E-3</v>
      </c>
      <c r="L383" t="s">
        <v>64</v>
      </c>
      <c r="M383">
        <v>0</v>
      </c>
      <c r="N383">
        <f t="shared" si="357"/>
        <v>0</v>
      </c>
      <c r="O383">
        <v>0</v>
      </c>
      <c r="P383">
        <f t="shared" si="358"/>
        <v>0</v>
      </c>
      <c r="Q383">
        <v>11.9</v>
      </c>
      <c r="R383">
        <f t="shared" si="359"/>
        <v>0.11291831766200854</v>
      </c>
      <c r="S383">
        <v>1.8</v>
      </c>
      <c r="T383">
        <f t="shared" si="360"/>
        <v>1.8247625779762119E-2</v>
      </c>
      <c r="U383">
        <v>0</v>
      </c>
      <c r="V383">
        <f t="shared" si="361"/>
        <v>0</v>
      </c>
      <c r="W383">
        <v>0</v>
      </c>
      <c r="X383">
        <f t="shared" si="362"/>
        <v>0</v>
      </c>
      <c r="Y383">
        <v>0</v>
      </c>
      <c r="Z383">
        <f t="shared" si="363"/>
        <v>0</v>
      </c>
      <c r="AA383">
        <v>0</v>
      </c>
      <c r="AB383">
        <f t="shared" si="364"/>
        <v>0</v>
      </c>
      <c r="AC383">
        <f t="shared" si="412"/>
        <v>66.771000000000001</v>
      </c>
      <c r="AD383">
        <f t="shared" si="365"/>
        <v>0.66590195674564512</v>
      </c>
      <c r="AE383">
        <v>4.4999999999999998E-2</v>
      </c>
      <c r="AF383">
        <f t="shared" si="366"/>
        <v>2.0867778207505645E-3</v>
      </c>
      <c r="AG383">
        <v>2.5000000000000001E-2</v>
      </c>
      <c r="AH383">
        <f t="shared" si="367"/>
        <v>4.495784742800251E-4</v>
      </c>
      <c r="AI383">
        <v>8.9999999999999993E-3</v>
      </c>
      <c r="AJ383">
        <f t="shared" si="368"/>
        <v>1.5631635768236933E-4</v>
      </c>
      <c r="AK383">
        <v>0.35</v>
      </c>
      <c r="AL383">
        <f t="shared" si="369"/>
        <v>6.9405292723410039E-3</v>
      </c>
      <c r="AM383">
        <v>16.8</v>
      </c>
      <c r="AN383">
        <f t="shared" si="370"/>
        <v>0.17994725131615638</v>
      </c>
      <c r="AO383">
        <v>2.2999999999999998</v>
      </c>
      <c r="AP383">
        <f t="shared" si="371"/>
        <v>1.3351646571373971E-2</v>
      </c>
      <c r="AQ383">
        <v>0</v>
      </c>
      <c r="AR383">
        <f t="shared" si="372"/>
        <v>0</v>
      </c>
      <c r="AS383">
        <v>0</v>
      </c>
      <c r="AT383">
        <f t="shared" si="373"/>
        <v>0</v>
      </c>
      <c r="AU383">
        <v>0</v>
      </c>
      <c r="AV383">
        <f t="shared" si="374"/>
        <v>0</v>
      </c>
      <c r="AW383">
        <v>0</v>
      </c>
      <c r="AX383">
        <f t="shared" si="375"/>
        <v>0</v>
      </c>
      <c r="AY383">
        <v>0</v>
      </c>
      <c r="AZ383">
        <f t="shared" si="376"/>
        <v>0</v>
      </c>
      <c r="BA383">
        <v>0</v>
      </c>
      <c r="BB383">
        <f t="shared" si="377"/>
        <v>0</v>
      </c>
      <c r="BC383">
        <v>0</v>
      </c>
      <c r="BD383">
        <f t="shared" si="378"/>
        <v>0</v>
      </c>
      <c r="BE383">
        <v>0</v>
      </c>
      <c r="BF383">
        <f t="shared" si="379"/>
        <v>0</v>
      </c>
      <c r="BG383">
        <v>0</v>
      </c>
      <c r="BH383">
        <f t="shared" si="380"/>
        <v>0</v>
      </c>
      <c r="BI383">
        <v>0</v>
      </c>
      <c r="BJ383">
        <f t="shared" si="381"/>
        <v>0</v>
      </c>
      <c r="BK383">
        <v>0</v>
      </c>
      <c r="BL383">
        <f t="shared" si="382"/>
        <v>0</v>
      </c>
      <c r="BM383">
        <v>0</v>
      </c>
      <c r="BN383">
        <f t="shared" si="383"/>
        <v>0</v>
      </c>
      <c r="BO383">
        <v>0</v>
      </c>
      <c r="BP383">
        <f t="shared" si="384"/>
        <v>0</v>
      </c>
      <c r="BQ383">
        <v>0</v>
      </c>
      <c r="BR383">
        <f t="shared" si="385"/>
        <v>0</v>
      </c>
      <c r="BS383">
        <v>0</v>
      </c>
      <c r="BT383">
        <f t="shared" si="386"/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f t="shared" si="388"/>
        <v>0</v>
      </c>
      <c r="DE383">
        <v>0</v>
      </c>
      <c r="DF383">
        <f t="shared" si="389"/>
        <v>0</v>
      </c>
      <c r="DG383">
        <v>0</v>
      </c>
      <c r="DH383">
        <f t="shared" si="390"/>
        <v>0</v>
      </c>
      <c r="DI383">
        <v>0</v>
      </c>
      <c r="DJ383">
        <f t="shared" si="391"/>
        <v>0</v>
      </c>
      <c r="DK383">
        <v>0</v>
      </c>
      <c r="DL383">
        <f t="shared" si="392"/>
        <v>0</v>
      </c>
      <c r="DM383">
        <v>0</v>
      </c>
      <c r="DN383">
        <f t="shared" si="393"/>
        <v>0</v>
      </c>
      <c r="DO383">
        <v>0</v>
      </c>
      <c r="DP383">
        <f t="shared" si="394"/>
        <v>0</v>
      </c>
      <c r="DQ383">
        <v>0</v>
      </c>
      <c r="DR383">
        <f t="shared" si="395"/>
        <v>0</v>
      </c>
      <c r="DS383">
        <v>0</v>
      </c>
      <c r="DT383">
        <f t="shared" si="396"/>
        <v>0</v>
      </c>
      <c r="DU383">
        <v>0</v>
      </c>
      <c r="DV383">
        <f t="shared" si="397"/>
        <v>0</v>
      </c>
      <c r="DW383">
        <v>0</v>
      </c>
      <c r="DX383">
        <f t="shared" si="398"/>
        <v>0</v>
      </c>
      <c r="DY383">
        <v>0</v>
      </c>
      <c r="DZ383">
        <f t="shared" si="399"/>
        <v>0</v>
      </c>
      <c r="EA383">
        <v>0</v>
      </c>
      <c r="EB383">
        <f t="shared" si="400"/>
        <v>0</v>
      </c>
      <c r="EC383">
        <v>0</v>
      </c>
      <c r="ED383">
        <f t="shared" si="401"/>
        <v>0</v>
      </c>
      <c r="EE383">
        <v>0</v>
      </c>
      <c r="EF383">
        <f t="shared" si="402"/>
        <v>0</v>
      </c>
      <c r="EG383">
        <v>0</v>
      </c>
      <c r="EH383">
        <f t="shared" si="403"/>
        <v>0</v>
      </c>
      <c r="EI383">
        <v>0</v>
      </c>
      <c r="EJ383">
        <f t="shared" si="404"/>
        <v>0</v>
      </c>
      <c r="EK383">
        <v>0</v>
      </c>
      <c r="EL383">
        <f t="shared" si="405"/>
        <v>0</v>
      </c>
      <c r="EM383">
        <v>0</v>
      </c>
      <c r="EN383">
        <f t="shared" si="406"/>
        <v>0</v>
      </c>
      <c r="EO383">
        <v>0</v>
      </c>
      <c r="EP383">
        <f t="shared" si="407"/>
        <v>0</v>
      </c>
      <c r="EQ383">
        <v>0</v>
      </c>
      <c r="ER383">
        <f t="shared" si="408"/>
        <v>0</v>
      </c>
      <c r="ES383">
        <v>100</v>
      </c>
      <c r="ET383">
        <f t="shared" si="409"/>
        <v>1</v>
      </c>
      <c r="EU383">
        <v>0</v>
      </c>
      <c r="EV383">
        <f t="shared" si="410"/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 t="s">
        <v>752</v>
      </c>
      <c r="FI383" t="s">
        <v>753</v>
      </c>
    </row>
    <row r="384" spans="1:165" x14ac:dyDescent="0.45">
      <c r="A384">
        <v>383</v>
      </c>
      <c r="B384" t="s">
        <v>368</v>
      </c>
      <c r="C384" t="s">
        <v>750</v>
      </c>
      <c r="D384" t="s">
        <v>751</v>
      </c>
      <c r="F384" s="2">
        <v>2</v>
      </c>
      <c r="G384">
        <v>722</v>
      </c>
      <c r="H384">
        <v>1773</v>
      </c>
      <c r="I384">
        <f t="shared" si="413"/>
        <v>973</v>
      </c>
      <c r="J384" s="2">
        <f t="shared" si="348"/>
        <v>0.54878736604624934</v>
      </c>
      <c r="K384">
        <f t="shared" si="411"/>
        <v>1E-3</v>
      </c>
      <c r="L384" t="s">
        <v>64</v>
      </c>
      <c r="M384">
        <v>0</v>
      </c>
      <c r="N384">
        <f t="shared" si="357"/>
        <v>0</v>
      </c>
      <c r="O384">
        <v>0</v>
      </c>
      <c r="P384">
        <f t="shared" si="358"/>
        <v>0</v>
      </c>
      <c r="Q384">
        <v>11.9</v>
      </c>
      <c r="R384">
        <f t="shared" si="359"/>
        <v>0.11291831766200854</v>
      </c>
      <c r="S384">
        <v>1.8</v>
      </c>
      <c r="T384">
        <f t="shared" si="360"/>
        <v>1.8247625779762119E-2</v>
      </c>
      <c r="U384">
        <v>0</v>
      </c>
      <c r="V384">
        <f t="shared" si="361"/>
        <v>0</v>
      </c>
      <c r="W384">
        <v>0</v>
      </c>
      <c r="X384">
        <f t="shared" si="362"/>
        <v>0</v>
      </c>
      <c r="Y384">
        <v>0</v>
      </c>
      <c r="Z384">
        <f t="shared" si="363"/>
        <v>0</v>
      </c>
      <c r="AA384">
        <v>0</v>
      </c>
      <c r="AB384">
        <f t="shared" si="364"/>
        <v>0</v>
      </c>
      <c r="AC384">
        <f t="shared" si="412"/>
        <v>66.771000000000001</v>
      </c>
      <c r="AD384">
        <f t="shared" si="365"/>
        <v>0.66590195674564512</v>
      </c>
      <c r="AE384">
        <v>4.4999999999999998E-2</v>
      </c>
      <c r="AF384">
        <f t="shared" si="366"/>
        <v>2.0867778207505645E-3</v>
      </c>
      <c r="AG384">
        <v>2.5000000000000001E-2</v>
      </c>
      <c r="AH384">
        <f t="shared" si="367"/>
        <v>4.495784742800251E-4</v>
      </c>
      <c r="AI384">
        <v>8.9999999999999993E-3</v>
      </c>
      <c r="AJ384">
        <f t="shared" si="368"/>
        <v>1.5631635768236933E-4</v>
      </c>
      <c r="AK384">
        <v>0.35</v>
      </c>
      <c r="AL384">
        <f t="shared" si="369"/>
        <v>6.9405292723410039E-3</v>
      </c>
      <c r="AM384">
        <v>16.8</v>
      </c>
      <c r="AN384">
        <f t="shared" si="370"/>
        <v>0.17994725131615638</v>
      </c>
      <c r="AO384">
        <v>2.2999999999999998</v>
      </c>
      <c r="AP384">
        <f t="shared" si="371"/>
        <v>1.3351646571373971E-2</v>
      </c>
      <c r="AQ384">
        <v>0</v>
      </c>
      <c r="AR384">
        <f t="shared" si="372"/>
        <v>0</v>
      </c>
      <c r="AS384">
        <v>0</v>
      </c>
      <c r="AT384">
        <f t="shared" si="373"/>
        <v>0</v>
      </c>
      <c r="AU384">
        <v>0</v>
      </c>
      <c r="AV384">
        <f t="shared" si="374"/>
        <v>0</v>
      </c>
      <c r="AW384">
        <v>0</v>
      </c>
      <c r="AX384">
        <f t="shared" si="375"/>
        <v>0</v>
      </c>
      <c r="AY384">
        <v>0</v>
      </c>
      <c r="AZ384">
        <f t="shared" si="376"/>
        <v>0</v>
      </c>
      <c r="BA384">
        <v>0</v>
      </c>
      <c r="BB384">
        <f t="shared" si="377"/>
        <v>0</v>
      </c>
      <c r="BC384">
        <v>0</v>
      </c>
      <c r="BD384">
        <f t="shared" si="378"/>
        <v>0</v>
      </c>
      <c r="BE384">
        <v>0</v>
      </c>
      <c r="BF384">
        <f t="shared" si="379"/>
        <v>0</v>
      </c>
      <c r="BG384">
        <v>0</v>
      </c>
      <c r="BH384">
        <f t="shared" si="380"/>
        <v>0</v>
      </c>
      <c r="BI384">
        <v>0</v>
      </c>
      <c r="BJ384">
        <f t="shared" si="381"/>
        <v>0</v>
      </c>
      <c r="BK384">
        <v>0</v>
      </c>
      <c r="BL384">
        <f t="shared" si="382"/>
        <v>0</v>
      </c>
      <c r="BM384">
        <v>0</v>
      </c>
      <c r="BN384">
        <f t="shared" si="383"/>
        <v>0</v>
      </c>
      <c r="BO384">
        <v>0</v>
      </c>
      <c r="BP384">
        <f t="shared" si="384"/>
        <v>0</v>
      </c>
      <c r="BQ384">
        <v>0</v>
      </c>
      <c r="BR384">
        <f t="shared" si="385"/>
        <v>0</v>
      </c>
      <c r="BS384">
        <v>0</v>
      </c>
      <c r="BT384">
        <f t="shared" si="386"/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f t="shared" si="388"/>
        <v>0</v>
      </c>
      <c r="DE384">
        <v>0</v>
      </c>
      <c r="DF384">
        <f t="shared" si="389"/>
        <v>0</v>
      </c>
      <c r="DG384">
        <v>0</v>
      </c>
      <c r="DH384">
        <f t="shared" si="390"/>
        <v>0</v>
      </c>
      <c r="DI384">
        <v>0</v>
      </c>
      <c r="DJ384">
        <f t="shared" si="391"/>
        <v>0</v>
      </c>
      <c r="DK384">
        <v>0</v>
      </c>
      <c r="DL384">
        <f t="shared" si="392"/>
        <v>0</v>
      </c>
      <c r="DM384">
        <v>0</v>
      </c>
      <c r="DN384">
        <f t="shared" si="393"/>
        <v>0</v>
      </c>
      <c r="DO384">
        <v>0</v>
      </c>
      <c r="DP384">
        <f t="shared" si="394"/>
        <v>0</v>
      </c>
      <c r="DQ384">
        <v>0</v>
      </c>
      <c r="DR384">
        <f t="shared" si="395"/>
        <v>0</v>
      </c>
      <c r="DS384">
        <v>0</v>
      </c>
      <c r="DT384">
        <f t="shared" si="396"/>
        <v>0</v>
      </c>
      <c r="DU384">
        <v>0</v>
      </c>
      <c r="DV384">
        <f t="shared" si="397"/>
        <v>0</v>
      </c>
      <c r="DW384">
        <v>0</v>
      </c>
      <c r="DX384">
        <f t="shared" si="398"/>
        <v>0</v>
      </c>
      <c r="DY384">
        <v>0</v>
      </c>
      <c r="DZ384">
        <f t="shared" si="399"/>
        <v>0</v>
      </c>
      <c r="EA384">
        <v>0</v>
      </c>
      <c r="EB384">
        <f t="shared" si="400"/>
        <v>0</v>
      </c>
      <c r="EC384">
        <v>0</v>
      </c>
      <c r="ED384">
        <f t="shared" si="401"/>
        <v>0</v>
      </c>
      <c r="EE384">
        <v>0</v>
      </c>
      <c r="EF384">
        <f t="shared" si="402"/>
        <v>0</v>
      </c>
      <c r="EG384">
        <v>0</v>
      </c>
      <c r="EH384">
        <f t="shared" si="403"/>
        <v>0</v>
      </c>
      <c r="EI384">
        <v>0</v>
      </c>
      <c r="EJ384">
        <f t="shared" si="404"/>
        <v>0</v>
      </c>
      <c r="EK384">
        <v>0</v>
      </c>
      <c r="EL384">
        <f t="shared" si="405"/>
        <v>0</v>
      </c>
      <c r="EM384">
        <v>0</v>
      </c>
      <c r="EN384">
        <f t="shared" si="406"/>
        <v>0</v>
      </c>
      <c r="EO384">
        <v>0</v>
      </c>
      <c r="EP384">
        <f t="shared" si="407"/>
        <v>0</v>
      </c>
      <c r="EQ384">
        <v>0</v>
      </c>
      <c r="ER384">
        <f t="shared" si="408"/>
        <v>0</v>
      </c>
      <c r="ES384">
        <v>100</v>
      </c>
      <c r="ET384">
        <f t="shared" si="409"/>
        <v>1</v>
      </c>
      <c r="EU384">
        <v>0</v>
      </c>
      <c r="EV384">
        <f t="shared" si="410"/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 t="s">
        <v>752</v>
      </c>
      <c r="FI384" t="s">
        <v>753</v>
      </c>
    </row>
    <row r="385" spans="1:165" x14ac:dyDescent="0.45">
      <c r="A385">
        <v>384</v>
      </c>
      <c r="B385" t="s">
        <v>368</v>
      </c>
      <c r="C385" t="s">
        <v>750</v>
      </c>
      <c r="D385" t="s">
        <v>751</v>
      </c>
      <c r="F385" s="2">
        <v>2</v>
      </c>
      <c r="G385">
        <v>722</v>
      </c>
      <c r="H385">
        <v>1773</v>
      </c>
      <c r="I385">
        <f t="shared" si="413"/>
        <v>1023</v>
      </c>
      <c r="J385" s="2">
        <f t="shared" si="348"/>
        <v>0.5769881556683587</v>
      </c>
      <c r="K385">
        <f t="shared" si="411"/>
        <v>1E-3</v>
      </c>
      <c r="L385" t="s">
        <v>64</v>
      </c>
      <c r="M385">
        <v>0</v>
      </c>
      <c r="N385">
        <f t="shared" si="357"/>
        <v>0</v>
      </c>
      <c r="O385">
        <v>0</v>
      </c>
      <c r="P385">
        <f t="shared" si="358"/>
        <v>0</v>
      </c>
      <c r="Q385">
        <v>11.9</v>
      </c>
      <c r="R385">
        <f t="shared" si="359"/>
        <v>0.11291831766200854</v>
      </c>
      <c r="S385">
        <v>1.8</v>
      </c>
      <c r="T385">
        <f t="shared" si="360"/>
        <v>1.8247625779762119E-2</v>
      </c>
      <c r="U385">
        <v>0</v>
      </c>
      <c r="V385">
        <f t="shared" si="361"/>
        <v>0</v>
      </c>
      <c r="W385">
        <v>0</v>
      </c>
      <c r="X385">
        <f t="shared" si="362"/>
        <v>0</v>
      </c>
      <c r="Y385">
        <v>0</v>
      </c>
      <c r="Z385">
        <f t="shared" si="363"/>
        <v>0</v>
      </c>
      <c r="AA385">
        <v>0</v>
      </c>
      <c r="AB385">
        <f t="shared" si="364"/>
        <v>0</v>
      </c>
      <c r="AC385">
        <f t="shared" si="412"/>
        <v>66.771000000000001</v>
      </c>
      <c r="AD385">
        <f t="shared" si="365"/>
        <v>0.66590195674564512</v>
      </c>
      <c r="AE385">
        <v>4.4999999999999998E-2</v>
      </c>
      <c r="AF385">
        <f t="shared" si="366"/>
        <v>2.0867778207505645E-3</v>
      </c>
      <c r="AG385">
        <v>2.5000000000000001E-2</v>
      </c>
      <c r="AH385">
        <f t="shared" si="367"/>
        <v>4.495784742800251E-4</v>
      </c>
      <c r="AI385">
        <v>8.9999999999999993E-3</v>
      </c>
      <c r="AJ385">
        <f t="shared" si="368"/>
        <v>1.5631635768236933E-4</v>
      </c>
      <c r="AK385">
        <v>0.35</v>
      </c>
      <c r="AL385">
        <f t="shared" si="369"/>
        <v>6.9405292723410039E-3</v>
      </c>
      <c r="AM385">
        <v>16.8</v>
      </c>
      <c r="AN385">
        <f t="shared" si="370"/>
        <v>0.17994725131615638</v>
      </c>
      <c r="AO385">
        <v>2.2999999999999998</v>
      </c>
      <c r="AP385">
        <f t="shared" si="371"/>
        <v>1.3351646571373971E-2</v>
      </c>
      <c r="AQ385">
        <v>0</v>
      </c>
      <c r="AR385">
        <f t="shared" si="372"/>
        <v>0</v>
      </c>
      <c r="AS385">
        <v>0</v>
      </c>
      <c r="AT385">
        <f t="shared" si="373"/>
        <v>0</v>
      </c>
      <c r="AU385">
        <v>0</v>
      </c>
      <c r="AV385">
        <f t="shared" si="374"/>
        <v>0</v>
      </c>
      <c r="AW385">
        <v>0</v>
      </c>
      <c r="AX385">
        <f t="shared" si="375"/>
        <v>0</v>
      </c>
      <c r="AY385">
        <v>0</v>
      </c>
      <c r="AZ385">
        <f t="shared" si="376"/>
        <v>0</v>
      </c>
      <c r="BA385">
        <v>0</v>
      </c>
      <c r="BB385">
        <f t="shared" si="377"/>
        <v>0</v>
      </c>
      <c r="BC385">
        <v>0</v>
      </c>
      <c r="BD385">
        <f t="shared" si="378"/>
        <v>0</v>
      </c>
      <c r="BE385">
        <v>0</v>
      </c>
      <c r="BF385">
        <f t="shared" si="379"/>
        <v>0</v>
      </c>
      <c r="BG385">
        <v>0</v>
      </c>
      <c r="BH385">
        <f t="shared" si="380"/>
        <v>0</v>
      </c>
      <c r="BI385">
        <v>0</v>
      </c>
      <c r="BJ385">
        <f t="shared" si="381"/>
        <v>0</v>
      </c>
      <c r="BK385">
        <v>0</v>
      </c>
      <c r="BL385">
        <f t="shared" si="382"/>
        <v>0</v>
      </c>
      <c r="BM385">
        <v>0</v>
      </c>
      <c r="BN385">
        <f t="shared" si="383"/>
        <v>0</v>
      </c>
      <c r="BO385">
        <v>0</v>
      </c>
      <c r="BP385">
        <f t="shared" si="384"/>
        <v>0</v>
      </c>
      <c r="BQ385">
        <v>0</v>
      </c>
      <c r="BR385">
        <f t="shared" si="385"/>
        <v>0</v>
      </c>
      <c r="BS385">
        <v>0</v>
      </c>
      <c r="BT385">
        <f t="shared" si="386"/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f t="shared" si="388"/>
        <v>0</v>
      </c>
      <c r="DE385">
        <v>0</v>
      </c>
      <c r="DF385">
        <f t="shared" si="389"/>
        <v>0</v>
      </c>
      <c r="DG385">
        <v>0</v>
      </c>
      <c r="DH385">
        <f t="shared" si="390"/>
        <v>0</v>
      </c>
      <c r="DI385">
        <v>0</v>
      </c>
      <c r="DJ385">
        <f t="shared" si="391"/>
        <v>0</v>
      </c>
      <c r="DK385">
        <v>0</v>
      </c>
      <c r="DL385">
        <f t="shared" si="392"/>
        <v>0</v>
      </c>
      <c r="DM385">
        <v>0</v>
      </c>
      <c r="DN385">
        <f t="shared" si="393"/>
        <v>0</v>
      </c>
      <c r="DO385">
        <v>0</v>
      </c>
      <c r="DP385">
        <f t="shared" si="394"/>
        <v>0</v>
      </c>
      <c r="DQ385">
        <v>0</v>
      </c>
      <c r="DR385">
        <f t="shared" si="395"/>
        <v>0</v>
      </c>
      <c r="DS385">
        <v>0</v>
      </c>
      <c r="DT385">
        <f t="shared" si="396"/>
        <v>0</v>
      </c>
      <c r="DU385">
        <v>0</v>
      </c>
      <c r="DV385">
        <f t="shared" si="397"/>
        <v>0</v>
      </c>
      <c r="DW385">
        <v>0</v>
      </c>
      <c r="DX385">
        <f t="shared" si="398"/>
        <v>0</v>
      </c>
      <c r="DY385">
        <v>0</v>
      </c>
      <c r="DZ385">
        <f t="shared" si="399"/>
        <v>0</v>
      </c>
      <c r="EA385">
        <v>0</v>
      </c>
      <c r="EB385">
        <f t="shared" si="400"/>
        <v>0</v>
      </c>
      <c r="EC385">
        <v>0</v>
      </c>
      <c r="ED385">
        <f t="shared" si="401"/>
        <v>0</v>
      </c>
      <c r="EE385">
        <v>0</v>
      </c>
      <c r="EF385">
        <f t="shared" si="402"/>
        <v>0</v>
      </c>
      <c r="EG385">
        <v>0</v>
      </c>
      <c r="EH385">
        <f t="shared" si="403"/>
        <v>0</v>
      </c>
      <c r="EI385">
        <v>0</v>
      </c>
      <c r="EJ385">
        <f t="shared" si="404"/>
        <v>0</v>
      </c>
      <c r="EK385">
        <v>0</v>
      </c>
      <c r="EL385">
        <f t="shared" si="405"/>
        <v>0</v>
      </c>
      <c r="EM385">
        <v>0</v>
      </c>
      <c r="EN385">
        <f t="shared" si="406"/>
        <v>0</v>
      </c>
      <c r="EO385">
        <v>0</v>
      </c>
      <c r="EP385">
        <f t="shared" si="407"/>
        <v>0</v>
      </c>
      <c r="EQ385">
        <v>0</v>
      </c>
      <c r="ER385">
        <f t="shared" si="408"/>
        <v>0</v>
      </c>
      <c r="ES385">
        <v>100</v>
      </c>
      <c r="ET385">
        <f t="shared" si="409"/>
        <v>1</v>
      </c>
      <c r="EU385">
        <v>0</v>
      </c>
      <c r="EV385">
        <f t="shared" si="410"/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 t="s">
        <v>752</v>
      </c>
      <c r="FI385" t="s">
        <v>753</v>
      </c>
    </row>
    <row r="386" spans="1:165" x14ac:dyDescent="0.45">
      <c r="A386">
        <v>385</v>
      </c>
      <c r="B386" t="s">
        <v>368</v>
      </c>
      <c r="C386" t="s">
        <v>750</v>
      </c>
      <c r="D386" t="s">
        <v>751</v>
      </c>
      <c r="F386" s="2">
        <v>2</v>
      </c>
      <c r="G386">
        <v>722</v>
      </c>
      <c r="H386">
        <v>1773</v>
      </c>
      <c r="I386">
        <f t="shared" si="413"/>
        <v>1073</v>
      </c>
      <c r="J386" s="2">
        <f t="shared" si="348"/>
        <v>0.60518894529046818</v>
      </c>
      <c r="K386">
        <f t="shared" si="411"/>
        <v>1E-3</v>
      </c>
      <c r="L386" t="s">
        <v>64</v>
      </c>
      <c r="M386">
        <v>0</v>
      </c>
      <c r="N386">
        <f t="shared" si="357"/>
        <v>0</v>
      </c>
      <c r="O386">
        <v>0</v>
      </c>
      <c r="P386">
        <f t="shared" si="358"/>
        <v>0</v>
      </c>
      <c r="Q386">
        <v>11.9</v>
      </c>
      <c r="R386">
        <f t="shared" si="359"/>
        <v>0.11291831766200854</v>
      </c>
      <c r="S386">
        <v>1.8</v>
      </c>
      <c r="T386">
        <f t="shared" si="360"/>
        <v>1.8247625779762119E-2</v>
      </c>
      <c r="U386">
        <v>0</v>
      </c>
      <c r="V386">
        <f t="shared" si="361"/>
        <v>0</v>
      </c>
      <c r="W386">
        <v>0</v>
      </c>
      <c r="X386">
        <f t="shared" si="362"/>
        <v>0</v>
      </c>
      <c r="Y386">
        <v>0</v>
      </c>
      <c r="Z386">
        <f t="shared" si="363"/>
        <v>0</v>
      </c>
      <c r="AA386">
        <v>0</v>
      </c>
      <c r="AB386">
        <f t="shared" si="364"/>
        <v>0</v>
      </c>
      <c r="AC386">
        <f t="shared" si="412"/>
        <v>66.771000000000001</v>
      </c>
      <c r="AD386">
        <f t="shared" si="365"/>
        <v>0.66590195674564512</v>
      </c>
      <c r="AE386">
        <v>4.4999999999999998E-2</v>
      </c>
      <c r="AF386">
        <f t="shared" si="366"/>
        <v>2.0867778207505645E-3</v>
      </c>
      <c r="AG386">
        <v>2.5000000000000001E-2</v>
      </c>
      <c r="AH386">
        <f t="shared" si="367"/>
        <v>4.495784742800251E-4</v>
      </c>
      <c r="AI386">
        <v>8.9999999999999993E-3</v>
      </c>
      <c r="AJ386">
        <f t="shared" si="368"/>
        <v>1.5631635768236933E-4</v>
      </c>
      <c r="AK386">
        <v>0.35</v>
      </c>
      <c r="AL386">
        <f t="shared" si="369"/>
        <v>6.9405292723410039E-3</v>
      </c>
      <c r="AM386">
        <v>16.8</v>
      </c>
      <c r="AN386">
        <f t="shared" si="370"/>
        <v>0.17994725131615638</v>
      </c>
      <c r="AO386">
        <v>2.2999999999999998</v>
      </c>
      <c r="AP386">
        <f t="shared" si="371"/>
        <v>1.3351646571373971E-2</v>
      </c>
      <c r="AQ386">
        <v>0</v>
      </c>
      <c r="AR386">
        <f t="shared" si="372"/>
        <v>0</v>
      </c>
      <c r="AS386">
        <v>0</v>
      </c>
      <c r="AT386">
        <f t="shared" si="373"/>
        <v>0</v>
      </c>
      <c r="AU386">
        <v>0</v>
      </c>
      <c r="AV386">
        <f t="shared" si="374"/>
        <v>0</v>
      </c>
      <c r="AW386">
        <v>0</v>
      </c>
      <c r="AX386">
        <f t="shared" si="375"/>
        <v>0</v>
      </c>
      <c r="AY386">
        <v>0</v>
      </c>
      <c r="AZ386">
        <f t="shared" si="376"/>
        <v>0</v>
      </c>
      <c r="BA386">
        <v>0</v>
      </c>
      <c r="BB386">
        <f t="shared" si="377"/>
        <v>0</v>
      </c>
      <c r="BC386">
        <v>0</v>
      </c>
      <c r="BD386">
        <f t="shared" si="378"/>
        <v>0</v>
      </c>
      <c r="BE386">
        <v>0</v>
      </c>
      <c r="BF386">
        <f t="shared" si="379"/>
        <v>0</v>
      </c>
      <c r="BG386">
        <v>0</v>
      </c>
      <c r="BH386">
        <f t="shared" si="380"/>
        <v>0</v>
      </c>
      <c r="BI386">
        <v>0</v>
      </c>
      <c r="BJ386">
        <f t="shared" si="381"/>
        <v>0</v>
      </c>
      <c r="BK386">
        <v>0</v>
      </c>
      <c r="BL386">
        <f t="shared" si="382"/>
        <v>0</v>
      </c>
      <c r="BM386">
        <v>0</v>
      </c>
      <c r="BN386">
        <f t="shared" si="383"/>
        <v>0</v>
      </c>
      <c r="BO386">
        <v>0</v>
      </c>
      <c r="BP386">
        <f t="shared" si="384"/>
        <v>0</v>
      </c>
      <c r="BQ386">
        <v>0</v>
      </c>
      <c r="BR386">
        <f t="shared" si="385"/>
        <v>0</v>
      </c>
      <c r="BS386">
        <v>0</v>
      </c>
      <c r="BT386">
        <f t="shared" si="386"/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f t="shared" si="388"/>
        <v>0</v>
      </c>
      <c r="DE386">
        <v>0</v>
      </c>
      <c r="DF386">
        <f t="shared" si="389"/>
        <v>0</v>
      </c>
      <c r="DG386">
        <v>0</v>
      </c>
      <c r="DH386">
        <f t="shared" si="390"/>
        <v>0</v>
      </c>
      <c r="DI386">
        <v>0</v>
      </c>
      <c r="DJ386">
        <f t="shared" si="391"/>
        <v>0</v>
      </c>
      <c r="DK386">
        <v>0</v>
      </c>
      <c r="DL386">
        <f t="shared" si="392"/>
        <v>0</v>
      </c>
      <c r="DM386">
        <v>0</v>
      </c>
      <c r="DN386">
        <f t="shared" si="393"/>
        <v>0</v>
      </c>
      <c r="DO386">
        <v>0</v>
      </c>
      <c r="DP386">
        <f t="shared" si="394"/>
        <v>0</v>
      </c>
      <c r="DQ386">
        <v>0</v>
      </c>
      <c r="DR386">
        <f t="shared" si="395"/>
        <v>0</v>
      </c>
      <c r="DS386">
        <v>0</v>
      </c>
      <c r="DT386">
        <f t="shared" si="396"/>
        <v>0</v>
      </c>
      <c r="DU386">
        <v>0</v>
      </c>
      <c r="DV386">
        <f t="shared" si="397"/>
        <v>0</v>
      </c>
      <c r="DW386">
        <v>0</v>
      </c>
      <c r="DX386">
        <f t="shared" si="398"/>
        <v>0</v>
      </c>
      <c r="DY386">
        <v>0</v>
      </c>
      <c r="DZ386">
        <f t="shared" si="399"/>
        <v>0</v>
      </c>
      <c r="EA386">
        <v>0</v>
      </c>
      <c r="EB386">
        <f t="shared" si="400"/>
        <v>0</v>
      </c>
      <c r="EC386">
        <v>0</v>
      </c>
      <c r="ED386">
        <f t="shared" si="401"/>
        <v>0</v>
      </c>
      <c r="EE386">
        <v>0</v>
      </c>
      <c r="EF386">
        <f t="shared" si="402"/>
        <v>0</v>
      </c>
      <c r="EG386">
        <v>0</v>
      </c>
      <c r="EH386">
        <f t="shared" si="403"/>
        <v>0</v>
      </c>
      <c r="EI386">
        <v>0</v>
      </c>
      <c r="EJ386">
        <f t="shared" si="404"/>
        <v>0</v>
      </c>
      <c r="EK386">
        <v>0</v>
      </c>
      <c r="EL386">
        <f t="shared" si="405"/>
        <v>0</v>
      </c>
      <c r="EM386">
        <v>0</v>
      </c>
      <c r="EN386">
        <f t="shared" si="406"/>
        <v>0</v>
      </c>
      <c r="EO386">
        <v>0</v>
      </c>
      <c r="EP386">
        <f t="shared" si="407"/>
        <v>0</v>
      </c>
      <c r="EQ386">
        <v>0</v>
      </c>
      <c r="ER386">
        <f t="shared" si="408"/>
        <v>0</v>
      </c>
      <c r="ES386">
        <v>100</v>
      </c>
      <c r="ET386">
        <f t="shared" si="409"/>
        <v>1</v>
      </c>
      <c r="EU386">
        <v>0</v>
      </c>
      <c r="EV386">
        <f t="shared" si="410"/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 t="s">
        <v>752</v>
      </c>
      <c r="FI386" t="s">
        <v>753</v>
      </c>
    </row>
    <row r="387" spans="1:165" x14ac:dyDescent="0.45">
      <c r="A387">
        <v>386</v>
      </c>
      <c r="B387" t="s">
        <v>368</v>
      </c>
      <c r="C387" t="s">
        <v>750</v>
      </c>
      <c r="D387" t="s">
        <v>751</v>
      </c>
      <c r="F387" s="2">
        <v>2</v>
      </c>
      <c r="G387">
        <v>722</v>
      </c>
      <c r="H387">
        <v>1773</v>
      </c>
      <c r="I387">
        <f t="shared" si="413"/>
        <v>1123</v>
      </c>
      <c r="J387" s="2">
        <f t="shared" ref="J387:J450" si="414">I387/H387</f>
        <v>0.63338973491257755</v>
      </c>
      <c r="K387">
        <f t="shared" si="411"/>
        <v>1E-3</v>
      </c>
      <c r="L387" t="s">
        <v>64</v>
      </c>
      <c r="M387">
        <v>0</v>
      </c>
      <c r="N387">
        <f t="shared" si="357"/>
        <v>0</v>
      </c>
      <c r="O387">
        <v>0</v>
      </c>
      <c r="P387">
        <f t="shared" si="358"/>
        <v>0</v>
      </c>
      <c r="Q387">
        <v>11.9</v>
      </c>
      <c r="R387">
        <f t="shared" si="359"/>
        <v>0.11291831766200854</v>
      </c>
      <c r="S387">
        <v>1.8</v>
      </c>
      <c r="T387">
        <f t="shared" si="360"/>
        <v>1.8247625779762119E-2</v>
      </c>
      <c r="U387">
        <v>0</v>
      </c>
      <c r="V387">
        <f t="shared" si="361"/>
        <v>0</v>
      </c>
      <c r="W387">
        <v>0</v>
      </c>
      <c r="X387">
        <f t="shared" si="362"/>
        <v>0</v>
      </c>
      <c r="Y387">
        <v>0</v>
      </c>
      <c r="Z387">
        <f t="shared" si="363"/>
        <v>0</v>
      </c>
      <c r="AA387">
        <v>0</v>
      </c>
      <c r="AB387">
        <f t="shared" si="364"/>
        <v>0</v>
      </c>
      <c r="AC387">
        <f t="shared" si="412"/>
        <v>66.771000000000001</v>
      </c>
      <c r="AD387">
        <f t="shared" si="365"/>
        <v>0.66590195674564512</v>
      </c>
      <c r="AE387">
        <v>4.4999999999999998E-2</v>
      </c>
      <c r="AF387">
        <f t="shared" si="366"/>
        <v>2.0867778207505645E-3</v>
      </c>
      <c r="AG387">
        <v>2.5000000000000001E-2</v>
      </c>
      <c r="AH387">
        <f t="shared" si="367"/>
        <v>4.495784742800251E-4</v>
      </c>
      <c r="AI387">
        <v>8.9999999999999993E-3</v>
      </c>
      <c r="AJ387">
        <f t="shared" si="368"/>
        <v>1.5631635768236933E-4</v>
      </c>
      <c r="AK387">
        <v>0.35</v>
      </c>
      <c r="AL387">
        <f t="shared" si="369"/>
        <v>6.9405292723410039E-3</v>
      </c>
      <c r="AM387">
        <v>16.8</v>
      </c>
      <c r="AN387">
        <f t="shared" si="370"/>
        <v>0.17994725131615638</v>
      </c>
      <c r="AO387">
        <v>2.2999999999999998</v>
      </c>
      <c r="AP387">
        <f t="shared" si="371"/>
        <v>1.3351646571373971E-2</v>
      </c>
      <c r="AQ387">
        <v>0</v>
      </c>
      <c r="AR387">
        <f t="shared" si="372"/>
        <v>0</v>
      </c>
      <c r="AS387">
        <v>0</v>
      </c>
      <c r="AT387">
        <f t="shared" si="373"/>
        <v>0</v>
      </c>
      <c r="AU387">
        <v>0</v>
      </c>
      <c r="AV387">
        <f t="shared" si="374"/>
        <v>0</v>
      </c>
      <c r="AW387">
        <v>0</v>
      </c>
      <c r="AX387">
        <f t="shared" si="375"/>
        <v>0</v>
      </c>
      <c r="AY387">
        <v>0</v>
      </c>
      <c r="AZ387">
        <f t="shared" si="376"/>
        <v>0</v>
      </c>
      <c r="BA387">
        <v>0</v>
      </c>
      <c r="BB387">
        <f t="shared" si="377"/>
        <v>0</v>
      </c>
      <c r="BC387">
        <v>0</v>
      </c>
      <c r="BD387">
        <f t="shared" si="378"/>
        <v>0</v>
      </c>
      <c r="BE387">
        <v>0</v>
      </c>
      <c r="BF387">
        <f t="shared" si="379"/>
        <v>0</v>
      </c>
      <c r="BG387">
        <v>0</v>
      </c>
      <c r="BH387">
        <f t="shared" si="380"/>
        <v>0</v>
      </c>
      <c r="BI387">
        <v>0</v>
      </c>
      <c r="BJ387">
        <f t="shared" si="381"/>
        <v>0</v>
      </c>
      <c r="BK387">
        <v>0</v>
      </c>
      <c r="BL387">
        <f t="shared" si="382"/>
        <v>0</v>
      </c>
      <c r="BM387">
        <v>0</v>
      </c>
      <c r="BN387">
        <f t="shared" si="383"/>
        <v>0</v>
      </c>
      <c r="BO387">
        <v>0</v>
      </c>
      <c r="BP387">
        <f t="shared" si="384"/>
        <v>0</v>
      </c>
      <c r="BQ387">
        <v>0</v>
      </c>
      <c r="BR387">
        <f t="shared" si="385"/>
        <v>0</v>
      </c>
      <c r="BS387">
        <v>0</v>
      </c>
      <c r="BT387">
        <f t="shared" si="386"/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f t="shared" si="388"/>
        <v>0</v>
      </c>
      <c r="DE387">
        <v>0</v>
      </c>
      <c r="DF387">
        <f t="shared" si="389"/>
        <v>0</v>
      </c>
      <c r="DG387">
        <v>0</v>
      </c>
      <c r="DH387">
        <f t="shared" si="390"/>
        <v>0</v>
      </c>
      <c r="DI387">
        <v>0</v>
      </c>
      <c r="DJ387">
        <f t="shared" si="391"/>
        <v>0</v>
      </c>
      <c r="DK387">
        <v>0</v>
      </c>
      <c r="DL387">
        <f t="shared" si="392"/>
        <v>0</v>
      </c>
      <c r="DM387">
        <v>0</v>
      </c>
      <c r="DN387">
        <f t="shared" si="393"/>
        <v>0</v>
      </c>
      <c r="DO387">
        <v>0</v>
      </c>
      <c r="DP387">
        <f t="shared" si="394"/>
        <v>0</v>
      </c>
      <c r="DQ387">
        <v>0</v>
      </c>
      <c r="DR387">
        <f t="shared" si="395"/>
        <v>0</v>
      </c>
      <c r="DS387">
        <v>0</v>
      </c>
      <c r="DT387">
        <f t="shared" si="396"/>
        <v>0</v>
      </c>
      <c r="DU387">
        <v>0</v>
      </c>
      <c r="DV387">
        <f t="shared" si="397"/>
        <v>0</v>
      </c>
      <c r="DW387">
        <v>0</v>
      </c>
      <c r="DX387">
        <f t="shared" si="398"/>
        <v>0</v>
      </c>
      <c r="DY387">
        <v>0</v>
      </c>
      <c r="DZ387">
        <f t="shared" si="399"/>
        <v>0</v>
      </c>
      <c r="EA387">
        <v>0</v>
      </c>
      <c r="EB387">
        <f t="shared" si="400"/>
        <v>0</v>
      </c>
      <c r="EC387">
        <v>0</v>
      </c>
      <c r="ED387">
        <f t="shared" si="401"/>
        <v>0</v>
      </c>
      <c r="EE387">
        <v>0</v>
      </c>
      <c r="EF387">
        <f t="shared" si="402"/>
        <v>0</v>
      </c>
      <c r="EG387">
        <v>0</v>
      </c>
      <c r="EH387">
        <f t="shared" si="403"/>
        <v>0</v>
      </c>
      <c r="EI387">
        <v>0</v>
      </c>
      <c r="EJ387">
        <f t="shared" si="404"/>
        <v>0</v>
      </c>
      <c r="EK387">
        <v>0</v>
      </c>
      <c r="EL387">
        <f t="shared" si="405"/>
        <v>0</v>
      </c>
      <c r="EM387">
        <v>0</v>
      </c>
      <c r="EN387">
        <f t="shared" si="406"/>
        <v>0</v>
      </c>
      <c r="EO387">
        <v>0</v>
      </c>
      <c r="EP387">
        <f t="shared" si="407"/>
        <v>0</v>
      </c>
      <c r="EQ387">
        <v>0</v>
      </c>
      <c r="ER387">
        <f t="shared" si="408"/>
        <v>0</v>
      </c>
      <c r="ES387">
        <v>100</v>
      </c>
      <c r="ET387">
        <f t="shared" si="409"/>
        <v>1</v>
      </c>
      <c r="EU387">
        <v>0</v>
      </c>
      <c r="EV387">
        <f t="shared" si="410"/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 t="s">
        <v>752</v>
      </c>
      <c r="FI387" t="s">
        <v>753</v>
      </c>
    </row>
    <row r="388" spans="1:165" x14ac:dyDescent="0.45">
      <c r="A388">
        <v>387</v>
      </c>
      <c r="B388" t="s">
        <v>368</v>
      </c>
      <c r="C388" t="s">
        <v>750</v>
      </c>
      <c r="D388" t="s">
        <v>751</v>
      </c>
      <c r="F388" s="2">
        <v>2</v>
      </c>
      <c r="G388">
        <v>722</v>
      </c>
      <c r="H388">
        <v>1773</v>
      </c>
      <c r="I388">
        <v>873</v>
      </c>
      <c r="J388" s="2">
        <f t="shared" si="414"/>
        <v>0.49238578680203043</v>
      </c>
      <c r="K388">
        <f>5.5*10^-5</f>
        <v>5.5000000000000002E-5</v>
      </c>
      <c r="L388" t="s">
        <v>64</v>
      </c>
      <c r="M388">
        <v>0</v>
      </c>
      <c r="N388">
        <f t="shared" si="357"/>
        <v>0</v>
      </c>
      <c r="O388">
        <v>0</v>
      </c>
      <c r="P388">
        <f t="shared" si="358"/>
        <v>0</v>
      </c>
      <c r="Q388">
        <v>11.9</v>
      </c>
      <c r="R388">
        <f t="shared" si="359"/>
        <v>0.11291831766200854</v>
      </c>
      <c r="S388">
        <v>1.8</v>
      </c>
      <c r="T388">
        <f t="shared" si="360"/>
        <v>1.8247625779762119E-2</v>
      </c>
      <c r="U388">
        <v>0</v>
      </c>
      <c r="V388">
        <f t="shared" si="361"/>
        <v>0</v>
      </c>
      <c r="W388">
        <v>0</v>
      </c>
      <c r="X388">
        <f t="shared" si="362"/>
        <v>0</v>
      </c>
      <c r="Y388">
        <v>0</v>
      </c>
      <c r="Z388">
        <f t="shared" si="363"/>
        <v>0</v>
      </c>
      <c r="AA388">
        <v>0</v>
      </c>
      <c r="AB388">
        <f t="shared" si="364"/>
        <v>0</v>
      </c>
      <c r="AC388">
        <f t="shared" si="412"/>
        <v>66.771000000000001</v>
      </c>
      <c r="AD388">
        <f t="shared" si="365"/>
        <v>0.66590195674564512</v>
      </c>
      <c r="AE388">
        <v>4.4999999999999998E-2</v>
      </c>
      <c r="AF388">
        <f t="shared" si="366"/>
        <v>2.0867778207505645E-3</v>
      </c>
      <c r="AG388">
        <v>2.5000000000000001E-2</v>
      </c>
      <c r="AH388">
        <f t="shared" si="367"/>
        <v>4.495784742800251E-4</v>
      </c>
      <c r="AI388">
        <v>8.9999999999999993E-3</v>
      </c>
      <c r="AJ388">
        <f t="shared" si="368"/>
        <v>1.5631635768236933E-4</v>
      </c>
      <c r="AK388">
        <v>0.35</v>
      </c>
      <c r="AL388">
        <f t="shared" si="369"/>
        <v>6.9405292723410039E-3</v>
      </c>
      <c r="AM388">
        <v>16.8</v>
      </c>
      <c r="AN388">
        <f t="shared" si="370"/>
        <v>0.17994725131615638</v>
      </c>
      <c r="AO388">
        <v>2.2999999999999998</v>
      </c>
      <c r="AP388">
        <f t="shared" si="371"/>
        <v>1.3351646571373971E-2</v>
      </c>
      <c r="AQ388">
        <v>0</v>
      </c>
      <c r="AR388">
        <f t="shared" si="372"/>
        <v>0</v>
      </c>
      <c r="AS388">
        <v>0</v>
      </c>
      <c r="AT388">
        <f t="shared" si="373"/>
        <v>0</v>
      </c>
      <c r="AU388">
        <v>0</v>
      </c>
      <c r="AV388">
        <f t="shared" si="374"/>
        <v>0</v>
      </c>
      <c r="AW388">
        <v>0</v>
      </c>
      <c r="AX388">
        <f t="shared" si="375"/>
        <v>0</v>
      </c>
      <c r="AY388">
        <v>0</v>
      </c>
      <c r="AZ388">
        <f t="shared" si="376"/>
        <v>0</v>
      </c>
      <c r="BA388">
        <v>0</v>
      </c>
      <c r="BB388">
        <f t="shared" si="377"/>
        <v>0</v>
      </c>
      <c r="BC388">
        <v>0</v>
      </c>
      <c r="BD388">
        <f t="shared" si="378"/>
        <v>0</v>
      </c>
      <c r="BE388">
        <v>0</v>
      </c>
      <c r="BF388">
        <f t="shared" si="379"/>
        <v>0</v>
      </c>
      <c r="BG388">
        <v>0</v>
      </c>
      <c r="BH388">
        <f t="shared" si="380"/>
        <v>0</v>
      </c>
      <c r="BI388">
        <v>0</v>
      </c>
      <c r="BJ388">
        <f t="shared" si="381"/>
        <v>0</v>
      </c>
      <c r="BK388">
        <v>0</v>
      </c>
      <c r="BL388">
        <f t="shared" si="382"/>
        <v>0</v>
      </c>
      <c r="BM388">
        <v>0</v>
      </c>
      <c r="BN388">
        <f t="shared" si="383"/>
        <v>0</v>
      </c>
      <c r="BO388">
        <v>0</v>
      </c>
      <c r="BP388">
        <f t="shared" si="384"/>
        <v>0</v>
      </c>
      <c r="BQ388">
        <v>0</v>
      </c>
      <c r="BR388">
        <f t="shared" si="385"/>
        <v>0</v>
      </c>
      <c r="BS388">
        <v>0</v>
      </c>
      <c r="BT388">
        <f t="shared" si="386"/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f t="shared" si="388"/>
        <v>0</v>
      </c>
      <c r="DE388">
        <v>0</v>
      </c>
      <c r="DF388">
        <f t="shared" si="389"/>
        <v>0</v>
      </c>
      <c r="DG388">
        <v>0</v>
      </c>
      <c r="DH388">
        <f t="shared" si="390"/>
        <v>0</v>
      </c>
      <c r="DI388">
        <v>0</v>
      </c>
      <c r="DJ388">
        <f t="shared" si="391"/>
        <v>0</v>
      </c>
      <c r="DK388">
        <v>0</v>
      </c>
      <c r="DL388">
        <f t="shared" si="392"/>
        <v>0</v>
      </c>
      <c r="DM388">
        <v>0</v>
      </c>
      <c r="DN388">
        <f t="shared" si="393"/>
        <v>0</v>
      </c>
      <c r="DO388">
        <v>0</v>
      </c>
      <c r="DP388">
        <f t="shared" si="394"/>
        <v>0</v>
      </c>
      <c r="DQ388">
        <v>0</v>
      </c>
      <c r="DR388">
        <f t="shared" si="395"/>
        <v>0</v>
      </c>
      <c r="DS388">
        <v>0</v>
      </c>
      <c r="DT388">
        <f t="shared" si="396"/>
        <v>0</v>
      </c>
      <c r="DU388">
        <v>0</v>
      </c>
      <c r="DV388">
        <f t="shared" si="397"/>
        <v>0</v>
      </c>
      <c r="DW388">
        <v>0</v>
      </c>
      <c r="DX388">
        <f t="shared" si="398"/>
        <v>0</v>
      </c>
      <c r="DY388">
        <v>0</v>
      </c>
      <c r="DZ388">
        <f t="shared" si="399"/>
        <v>0</v>
      </c>
      <c r="EA388">
        <v>0</v>
      </c>
      <c r="EB388">
        <f t="shared" si="400"/>
        <v>0</v>
      </c>
      <c r="EC388">
        <v>0</v>
      </c>
      <c r="ED388">
        <f t="shared" si="401"/>
        <v>0</v>
      </c>
      <c r="EE388">
        <v>0</v>
      </c>
      <c r="EF388">
        <f t="shared" si="402"/>
        <v>0</v>
      </c>
      <c r="EG388">
        <v>0</v>
      </c>
      <c r="EH388">
        <f t="shared" si="403"/>
        <v>0</v>
      </c>
      <c r="EI388">
        <v>0</v>
      </c>
      <c r="EJ388">
        <f t="shared" si="404"/>
        <v>0</v>
      </c>
      <c r="EK388">
        <v>0</v>
      </c>
      <c r="EL388">
        <f t="shared" si="405"/>
        <v>0</v>
      </c>
      <c r="EM388">
        <v>0</v>
      </c>
      <c r="EN388">
        <f t="shared" si="406"/>
        <v>0</v>
      </c>
      <c r="EO388">
        <v>0</v>
      </c>
      <c r="EP388">
        <f t="shared" si="407"/>
        <v>0</v>
      </c>
      <c r="EQ388">
        <v>0</v>
      </c>
      <c r="ER388">
        <f t="shared" si="408"/>
        <v>0</v>
      </c>
      <c r="ES388">
        <v>100</v>
      </c>
      <c r="ET388">
        <f t="shared" si="409"/>
        <v>1</v>
      </c>
      <c r="EU388">
        <v>0</v>
      </c>
      <c r="EV388">
        <f t="shared" si="410"/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 t="s">
        <v>752</v>
      </c>
      <c r="FI388" t="s">
        <v>753</v>
      </c>
    </row>
    <row r="389" spans="1:165" x14ac:dyDescent="0.45">
      <c r="A389">
        <v>388</v>
      </c>
      <c r="B389" t="s">
        <v>368</v>
      </c>
      <c r="C389" t="s">
        <v>750</v>
      </c>
      <c r="D389" t="s">
        <v>751</v>
      </c>
      <c r="F389" s="2">
        <v>2</v>
      </c>
      <c r="G389">
        <v>722</v>
      </c>
      <c r="H389">
        <v>1773</v>
      </c>
      <c r="I389">
        <f>I388+50</f>
        <v>923</v>
      </c>
      <c r="J389" s="2">
        <f t="shared" si="414"/>
        <v>0.52058657642413986</v>
      </c>
      <c r="K389">
        <f>5.5*10^-5</f>
        <v>5.5000000000000002E-5</v>
      </c>
      <c r="L389" t="s">
        <v>64</v>
      </c>
      <c r="M389">
        <v>0</v>
      </c>
      <c r="N389">
        <f t="shared" si="357"/>
        <v>0</v>
      </c>
      <c r="O389">
        <v>0</v>
      </c>
      <c r="P389">
        <f t="shared" si="358"/>
        <v>0</v>
      </c>
      <c r="Q389">
        <v>11.9</v>
      </c>
      <c r="R389">
        <f t="shared" si="359"/>
        <v>0.11291831766200854</v>
      </c>
      <c r="S389">
        <v>1.8</v>
      </c>
      <c r="T389">
        <f t="shared" si="360"/>
        <v>1.8247625779762119E-2</v>
      </c>
      <c r="U389">
        <v>0</v>
      </c>
      <c r="V389">
        <f t="shared" si="361"/>
        <v>0</v>
      </c>
      <c r="W389">
        <v>0</v>
      </c>
      <c r="X389">
        <f t="shared" si="362"/>
        <v>0</v>
      </c>
      <c r="Y389">
        <v>0</v>
      </c>
      <c r="Z389">
        <f t="shared" si="363"/>
        <v>0</v>
      </c>
      <c r="AA389">
        <v>0</v>
      </c>
      <c r="AB389">
        <f t="shared" si="364"/>
        <v>0</v>
      </c>
      <c r="AC389">
        <f t="shared" si="412"/>
        <v>66.771000000000001</v>
      </c>
      <c r="AD389">
        <f t="shared" si="365"/>
        <v>0.66590195674564512</v>
      </c>
      <c r="AE389">
        <v>4.4999999999999998E-2</v>
      </c>
      <c r="AF389">
        <f t="shared" si="366"/>
        <v>2.0867778207505645E-3</v>
      </c>
      <c r="AG389">
        <v>2.5000000000000001E-2</v>
      </c>
      <c r="AH389">
        <f t="shared" si="367"/>
        <v>4.495784742800251E-4</v>
      </c>
      <c r="AI389">
        <v>8.9999999999999993E-3</v>
      </c>
      <c r="AJ389">
        <f t="shared" si="368"/>
        <v>1.5631635768236933E-4</v>
      </c>
      <c r="AK389">
        <v>0.35</v>
      </c>
      <c r="AL389">
        <f t="shared" si="369"/>
        <v>6.9405292723410039E-3</v>
      </c>
      <c r="AM389">
        <v>16.8</v>
      </c>
      <c r="AN389">
        <f t="shared" si="370"/>
        <v>0.17994725131615638</v>
      </c>
      <c r="AO389">
        <v>2.2999999999999998</v>
      </c>
      <c r="AP389">
        <f t="shared" si="371"/>
        <v>1.3351646571373971E-2</v>
      </c>
      <c r="AQ389">
        <v>0</v>
      </c>
      <c r="AR389">
        <f t="shared" si="372"/>
        <v>0</v>
      </c>
      <c r="AS389">
        <v>0</v>
      </c>
      <c r="AT389">
        <f t="shared" si="373"/>
        <v>0</v>
      </c>
      <c r="AU389">
        <v>0</v>
      </c>
      <c r="AV389">
        <f t="shared" si="374"/>
        <v>0</v>
      </c>
      <c r="AW389">
        <v>0</v>
      </c>
      <c r="AX389">
        <f t="shared" si="375"/>
        <v>0</v>
      </c>
      <c r="AY389">
        <v>0</v>
      </c>
      <c r="AZ389">
        <f t="shared" si="376"/>
        <v>0</v>
      </c>
      <c r="BA389">
        <v>0</v>
      </c>
      <c r="BB389">
        <f t="shared" si="377"/>
        <v>0</v>
      </c>
      <c r="BC389">
        <v>0</v>
      </c>
      <c r="BD389">
        <f t="shared" si="378"/>
        <v>0</v>
      </c>
      <c r="BE389">
        <v>0</v>
      </c>
      <c r="BF389">
        <f t="shared" si="379"/>
        <v>0</v>
      </c>
      <c r="BG389">
        <v>0</v>
      </c>
      <c r="BH389">
        <f t="shared" si="380"/>
        <v>0</v>
      </c>
      <c r="BI389">
        <v>0</v>
      </c>
      <c r="BJ389">
        <f t="shared" si="381"/>
        <v>0</v>
      </c>
      <c r="BK389">
        <v>0</v>
      </c>
      <c r="BL389">
        <f t="shared" si="382"/>
        <v>0</v>
      </c>
      <c r="BM389">
        <v>0</v>
      </c>
      <c r="BN389">
        <f t="shared" si="383"/>
        <v>0</v>
      </c>
      <c r="BO389">
        <v>0</v>
      </c>
      <c r="BP389">
        <f t="shared" si="384"/>
        <v>0</v>
      </c>
      <c r="BQ389">
        <v>0</v>
      </c>
      <c r="BR389">
        <f t="shared" si="385"/>
        <v>0</v>
      </c>
      <c r="BS389">
        <v>0</v>
      </c>
      <c r="BT389">
        <f t="shared" si="386"/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f t="shared" si="388"/>
        <v>0</v>
      </c>
      <c r="DE389">
        <v>0</v>
      </c>
      <c r="DF389">
        <f t="shared" si="389"/>
        <v>0</v>
      </c>
      <c r="DG389">
        <v>0</v>
      </c>
      <c r="DH389">
        <f t="shared" si="390"/>
        <v>0</v>
      </c>
      <c r="DI389">
        <v>0</v>
      </c>
      <c r="DJ389">
        <f t="shared" si="391"/>
        <v>0</v>
      </c>
      <c r="DK389">
        <v>0</v>
      </c>
      <c r="DL389">
        <f t="shared" si="392"/>
        <v>0</v>
      </c>
      <c r="DM389">
        <v>0</v>
      </c>
      <c r="DN389">
        <f t="shared" si="393"/>
        <v>0</v>
      </c>
      <c r="DO389">
        <v>0</v>
      </c>
      <c r="DP389">
        <f t="shared" si="394"/>
        <v>0</v>
      </c>
      <c r="DQ389">
        <v>0</v>
      </c>
      <c r="DR389">
        <f t="shared" si="395"/>
        <v>0</v>
      </c>
      <c r="DS389">
        <v>0</v>
      </c>
      <c r="DT389">
        <f t="shared" si="396"/>
        <v>0</v>
      </c>
      <c r="DU389">
        <v>0</v>
      </c>
      <c r="DV389">
        <f t="shared" si="397"/>
        <v>0</v>
      </c>
      <c r="DW389">
        <v>0</v>
      </c>
      <c r="DX389">
        <f t="shared" si="398"/>
        <v>0</v>
      </c>
      <c r="DY389">
        <v>0</v>
      </c>
      <c r="DZ389">
        <f t="shared" si="399"/>
        <v>0</v>
      </c>
      <c r="EA389">
        <v>0</v>
      </c>
      <c r="EB389">
        <f t="shared" si="400"/>
        <v>0</v>
      </c>
      <c r="EC389">
        <v>0</v>
      </c>
      <c r="ED389">
        <f t="shared" si="401"/>
        <v>0</v>
      </c>
      <c r="EE389">
        <v>0</v>
      </c>
      <c r="EF389">
        <f t="shared" si="402"/>
        <v>0</v>
      </c>
      <c r="EG389">
        <v>0</v>
      </c>
      <c r="EH389">
        <f t="shared" si="403"/>
        <v>0</v>
      </c>
      <c r="EI389">
        <v>0</v>
      </c>
      <c r="EJ389">
        <f t="shared" si="404"/>
        <v>0</v>
      </c>
      <c r="EK389">
        <v>0</v>
      </c>
      <c r="EL389">
        <f t="shared" si="405"/>
        <v>0</v>
      </c>
      <c r="EM389">
        <v>0</v>
      </c>
      <c r="EN389">
        <f t="shared" si="406"/>
        <v>0</v>
      </c>
      <c r="EO389">
        <v>0</v>
      </c>
      <c r="EP389">
        <f t="shared" si="407"/>
        <v>0</v>
      </c>
      <c r="EQ389">
        <v>0</v>
      </c>
      <c r="ER389">
        <f t="shared" si="408"/>
        <v>0</v>
      </c>
      <c r="ES389">
        <v>100</v>
      </c>
      <c r="ET389">
        <f t="shared" si="409"/>
        <v>1</v>
      </c>
      <c r="EU389">
        <v>0</v>
      </c>
      <c r="EV389">
        <f t="shared" si="410"/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 t="s">
        <v>752</v>
      </c>
      <c r="FI389" t="s">
        <v>753</v>
      </c>
    </row>
    <row r="390" spans="1:165" x14ac:dyDescent="0.45">
      <c r="A390">
        <v>389</v>
      </c>
      <c r="B390" t="s">
        <v>368</v>
      </c>
      <c r="C390" t="s">
        <v>750</v>
      </c>
      <c r="D390" t="s">
        <v>751</v>
      </c>
      <c r="F390" s="2">
        <v>2</v>
      </c>
      <c r="G390">
        <v>722</v>
      </c>
      <c r="H390">
        <v>1773</v>
      </c>
      <c r="I390">
        <f>I389+50</f>
        <v>973</v>
      </c>
      <c r="J390" s="2">
        <f t="shared" si="414"/>
        <v>0.54878736604624934</v>
      </c>
      <c r="K390">
        <f>5.5*10^-5</f>
        <v>5.5000000000000002E-5</v>
      </c>
      <c r="L390" t="s">
        <v>64</v>
      </c>
      <c r="M390">
        <v>0</v>
      </c>
      <c r="N390">
        <f t="shared" si="357"/>
        <v>0</v>
      </c>
      <c r="O390">
        <v>0</v>
      </c>
      <c r="P390">
        <f t="shared" si="358"/>
        <v>0</v>
      </c>
      <c r="Q390">
        <v>11.9</v>
      </c>
      <c r="R390">
        <f t="shared" si="359"/>
        <v>0.11291831766200854</v>
      </c>
      <c r="S390">
        <v>1.8</v>
      </c>
      <c r="T390">
        <f t="shared" si="360"/>
        <v>1.8247625779762119E-2</v>
      </c>
      <c r="U390">
        <v>0</v>
      </c>
      <c r="V390">
        <f t="shared" si="361"/>
        <v>0</v>
      </c>
      <c r="W390">
        <v>0</v>
      </c>
      <c r="X390">
        <f t="shared" si="362"/>
        <v>0</v>
      </c>
      <c r="Y390">
        <v>0</v>
      </c>
      <c r="Z390">
        <f t="shared" si="363"/>
        <v>0</v>
      </c>
      <c r="AA390">
        <v>0</v>
      </c>
      <c r="AB390">
        <f t="shared" si="364"/>
        <v>0</v>
      </c>
      <c r="AC390">
        <f t="shared" si="412"/>
        <v>66.771000000000001</v>
      </c>
      <c r="AD390">
        <f t="shared" si="365"/>
        <v>0.66590195674564512</v>
      </c>
      <c r="AE390">
        <v>4.4999999999999998E-2</v>
      </c>
      <c r="AF390">
        <f t="shared" si="366"/>
        <v>2.0867778207505645E-3</v>
      </c>
      <c r="AG390">
        <v>2.5000000000000001E-2</v>
      </c>
      <c r="AH390">
        <f t="shared" si="367"/>
        <v>4.495784742800251E-4</v>
      </c>
      <c r="AI390">
        <v>8.9999999999999993E-3</v>
      </c>
      <c r="AJ390">
        <f t="shared" si="368"/>
        <v>1.5631635768236933E-4</v>
      </c>
      <c r="AK390">
        <v>0.35</v>
      </c>
      <c r="AL390">
        <f t="shared" si="369"/>
        <v>6.9405292723410039E-3</v>
      </c>
      <c r="AM390">
        <v>16.8</v>
      </c>
      <c r="AN390">
        <f t="shared" si="370"/>
        <v>0.17994725131615638</v>
      </c>
      <c r="AO390">
        <v>2.2999999999999998</v>
      </c>
      <c r="AP390">
        <f t="shared" si="371"/>
        <v>1.3351646571373971E-2</v>
      </c>
      <c r="AQ390">
        <v>0</v>
      </c>
      <c r="AR390">
        <f t="shared" si="372"/>
        <v>0</v>
      </c>
      <c r="AS390">
        <v>0</v>
      </c>
      <c r="AT390">
        <f t="shared" si="373"/>
        <v>0</v>
      </c>
      <c r="AU390">
        <v>0</v>
      </c>
      <c r="AV390">
        <f t="shared" si="374"/>
        <v>0</v>
      </c>
      <c r="AW390">
        <v>0</v>
      </c>
      <c r="AX390">
        <f t="shared" si="375"/>
        <v>0</v>
      </c>
      <c r="AY390">
        <v>0</v>
      </c>
      <c r="AZ390">
        <f t="shared" si="376"/>
        <v>0</v>
      </c>
      <c r="BA390">
        <v>0</v>
      </c>
      <c r="BB390">
        <f t="shared" si="377"/>
        <v>0</v>
      </c>
      <c r="BC390">
        <v>0</v>
      </c>
      <c r="BD390">
        <f t="shared" si="378"/>
        <v>0</v>
      </c>
      <c r="BE390">
        <v>0</v>
      </c>
      <c r="BF390">
        <f t="shared" si="379"/>
        <v>0</v>
      </c>
      <c r="BG390">
        <v>0</v>
      </c>
      <c r="BH390">
        <f t="shared" si="380"/>
        <v>0</v>
      </c>
      <c r="BI390">
        <v>0</v>
      </c>
      <c r="BJ390">
        <f t="shared" si="381"/>
        <v>0</v>
      </c>
      <c r="BK390">
        <v>0</v>
      </c>
      <c r="BL390">
        <f t="shared" si="382"/>
        <v>0</v>
      </c>
      <c r="BM390">
        <v>0</v>
      </c>
      <c r="BN390">
        <f t="shared" si="383"/>
        <v>0</v>
      </c>
      <c r="BO390">
        <v>0</v>
      </c>
      <c r="BP390">
        <f t="shared" si="384"/>
        <v>0</v>
      </c>
      <c r="BQ390">
        <v>0</v>
      </c>
      <c r="BR390">
        <f t="shared" si="385"/>
        <v>0</v>
      </c>
      <c r="BS390">
        <v>0</v>
      </c>
      <c r="BT390">
        <f t="shared" si="386"/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f t="shared" si="388"/>
        <v>0</v>
      </c>
      <c r="DE390">
        <v>0</v>
      </c>
      <c r="DF390">
        <f t="shared" si="389"/>
        <v>0</v>
      </c>
      <c r="DG390">
        <v>0</v>
      </c>
      <c r="DH390">
        <f t="shared" si="390"/>
        <v>0</v>
      </c>
      <c r="DI390">
        <v>0</v>
      </c>
      <c r="DJ390">
        <f t="shared" si="391"/>
        <v>0</v>
      </c>
      <c r="DK390">
        <v>0</v>
      </c>
      <c r="DL390">
        <f t="shared" si="392"/>
        <v>0</v>
      </c>
      <c r="DM390">
        <v>0</v>
      </c>
      <c r="DN390">
        <f t="shared" si="393"/>
        <v>0</v>
      </c>
      <c r="DO390">
        <v>0</v>
      </c>
      <c r="DP390">
        <f t="shared" si="394"/>
        <v>0</v>
      </c>
      <c r="DQ390">
        <v>0</v>
      </c>
      <c r="DR390">
        <f t="shared" si="395"/>
        <v>0</v>
      </c>
      <c r="DS390">
        <v>0</v>
      </c>
      <c r="DT390">
        <f t="shared" si="396"/>
        <v>0</v>
      </c>
      <c r="DU390">
        <v>0</v>
      </c>
      <c r="DV390">
        <f t="shared" si="397"/>
        <v>0</v>
      </c>
      <c r="DW390">
        <v>0</v>
      </c>
      <c r="DX390">
        <f t="shared" si="398"/>
        <v>0</v>
      </c>
      <c r="DY390">
        <v>0</v>
      </c>
      <c r="DZ390">
        <f t="shared" si="399"/>
        <v>0</v>
      </c>
      <c r="EA390">
        <v>0</v>
      </c>
      <c r="EB390">
        <f t="shared" si="400"/>
        <v>0</v>
      </c>
      <c r="EC390">
        <v>0</v>
      </c>
      <c r="ED390">
        <f t="shared" si="401"/>
        <v>0</v>
      </c>
      <c r="EE390">
        <v>0</v>
      </c>
      <c r="EF390">
        <f t="shared" si="402"/>
        <v>0</v>
      </c>
      <c r="EG390">
        <v>0</v>
      </c>
      <c r="EH390">
        <f t="shared" si="403"/>
        <v>0</v>
      </c>
      <c r="EI390">
        <v>0</v>
      </c>
      <c r="EJ390">
        <f t="shared" si="404"/>
        <v>0</v>
      </c>
      <c r="EK390">
        <v>0</v>
      </c>
      <c r="EL390">
        <f t="shared" si="405"/>
        <v>0</v>
      </c>
      <c r="EM390">
        <v>0</v>
      </c>
      <c r="EN390">
        <f t="shared" si="406"/>
        <v>0</v>
      </c>
      <c r="EO390">
        <v>0</v>
      </c>
      <c r="EP390">
        <f t="shared" si="407"/>
        <v>0</v>
      </c>
      <c r="EQ390">
        <v>0</v>
      </c>
      <c r="ER390">
        <f t="shared" si="408"/>
        <v>0</v>
      </c>
      <c r="ES390">
        <v>100</v>
      </c>
      <c r="ET390">
        <f t="shared" si="409"/>
        <v>1</v>
      </c>
      <c r="EU390">
        <v>0</v>
      </c>
      <c r="EV390">
        <f t="shared" si="410"/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 t="s">
        <v>752</v>
      </c>
      <c r="FI390" t="s">
        <v>753</v>
      </c>
    </row>
    <row r="391" spans="1:165" x14ac:dyDescent="0.45">
      <c r="A391">
        <v>390</v>
      </c>
      <c r="B391" t="s">
        <v>368</v>
      </c>
      <c r="C391" t="s">
        <v>750</v>
      </c>
      <c r="D391" t="s">
        <v>751</v>
      </c>
      <c r="F391" s="2">
        <v>2</v>
      </c>
      <c r="G391">
        <v>722</v>
      </c>
      <c r="H391">
        <v>1773</v>
      </c>
      <c r="I391">
        <f>I390+50</f>
        <v>1023</v>
      </c>
      <c r="J391" s="2">
        <f t="shared" si="414"/>
        <v>0.5769881556683587</v>
      </c>
      <c r="K391">
        <f>5.5*10^-5</f>
        <v>5.5000000000000002E-5</v>
      </c>
      <c r="L391" t="s">
        <v>64</v>
      </c>
      <c r="M391">
        <v>0</v>
      </c>
      <c r="N391">
        <f t="shared" si="357"/>
        <v>0</v>
      </c>
      <c r="O391">
        <v>0</v>
      </c>
      <c r="P391">
        <f t="shared" si="358"/>
        <v>0</v>
      </c>
      <c r="Q391">
        <v>11.9</v>
      </c>
      <c r="R391">
        <f t="shared" si="359"/>
        <v>0.11291831766200854</v>
      </c>
      <c r="S391">
        <v>1.8</v>
      </c>
      <c r="T391">
        <f t="shared" si="360"/>
        <v>1.8247625779762119E-2</v>
      </c>
      <c r="U391">
        <v>0</v>
      </c>
      <c r="V391">
        <f t="shared" si="361"/>
        <v>0</v>
      </c>
      <c r="W391">
        <v>0</v>
      </c>
      <c r="X391">
        <f t="shared" si="362"/>
        <v>0</v>
      </c>
      <c r="Y391">
        <v>0</v>
      </c>
      <c r="Z391">
        <f t="shared" si="363"/>
        <v>0</v>
      </c>
      <c r="AA391">
        <v>0</v>
      </c>
      <c r="AB391">
        <f t="shared" si="364"/>
        <v>0</v>
      </c>
      <c r="AC391">
        <f t="shared" si="412"/>
        <v>66.771000000000001</v>
      </c>
      <c r="AD391">
        <f t="shared" si="365"/>
        <v>0.66590195674564512</v>
      </c>
      <c r="AE391">
        <v>4.4999999999999998E-2</v>
      </c>
      <c r="AF391">
        <f t="shared" si="366"/>
        <v>2.0867778207505645E-3</v>
      </c>
      <c r="AG391">
        <v>2.5000000000000001E-2</v>
      </c>
      <c r="AH391">
        <f t="shared" si="367"/>
        <v>4.495784742800251E-4</v>
      </c>
      <c r="AI391">
        <v>8.9999999999999993E-3</v>
      </c>
      <c r="AJ391">
        <f t="shared" si="368"/>
        <v>1.5631635768236933E-4</v>
      </c>
      <c r="AK391">
        <v>0.35</v>
      </c>
      <c r="AL391">
        <f t="shared" si="369"/>
        <v>6.9405292723410039E-3</v>
      </c>
      <c r="AM391">
        <v>16.8</v>
      </c>
      <c r="AN391">
        <f t="shared" si="370"/>
        <v>0.17994725131615638</v>
      </c>
      <c r="AO391">
        <v>2.2999999999999998</v>
      </c>
      <c r="AP391">
        <f t="shared" si="371"/>
        <v>1.3351646571373971E-2</v>
      </c>
      <c r="AQ391">
        <v>0</v>
      </c>
      <c r="AR391">
        <f t="shared" si="372"/>
        <v>0</v>
      </c>
      <c r="AS391">
        <v>0</v>
      </c>
      <c r="AT391">
        <f t="shared" si="373"/>
        <v>0</v>
      </c>
      <c r="AU391">
        <v>0</v>
      </c>
      <c r="AV391">
        <f t="shared" si="374"/>
        <v>0</v>
      </c>
      <c r="AW391">
        <v>0</v>
      </c>
      <c r="AX391">
        <f t="shared" si="375"/>
        <v>0</v>
      </c>
      <c r="AY391">
        <v>0</v>
      </c>
      <c r="AZ391">
        <f t="shared" si="376"/>
        <v>0</v>
      </c>
      <c r="BA391">
        <v>0</v>
      </c>
      <c r="BB391">
        <f t="shared" si="377"/>
        <v>0</v>
      </c>
      <c r="BC391">
        <v>0</v>
      </c>
      <c r="BD391">
        <f t="shared" si="378"/>
        <v>0</v>
      </c>
      <c r="BE391">
        <v>0</v>
      </c>
      <c r="BF391">
        <f t="shared" si="379"/>
        <v>0</v>
      </c>
      <c r="BG391">
        <v>0</v>
      </c>
      <c r="BH391">
        <f t="shared" si="380"/>
        <v>0</v>
      </c>
      <c r="BI391">
        <v>0</v>
      </c>
      <c r="BJ391">
        <f t="shared" si="381"/>
        <v>0</v>
      </c>
      <c r="BK391">
        <v>0</v>
      </c>
      <c r="BL391">
        <f t="shared" si="382"/>
        <v>0</v>
      </c>
      <c r="BM391">
        <v>0</v>
      </c>
      <c r="BN391">
        <f t="shared" si="383"/>
        <v>0</v>
      </c>
      <c r="BO391">
        <v>0</v>
      </c>
      <c r="BP391">
        <f t="shared" si="384"/>
        <v>0</v>
      </c>
      <c r="BQ391">
        <v>0</v>
      </c>
      <c r="BR391">
        <f t="shared" si="385"/>
        <v>0</v>
      </c>
      <c r="BS391">
        <v>0</v>
      </c>
      <c r="BT391">
        <f t="shared" si="386"/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f t="shared" si="388"/>
        <v>0</v>
      </c>
      <c r="DE391">
        <v>0</v>
      </c>
      <c r="DF391">
        <f t="shared" si="389"/>
        <v>0</v>
      </c>
      <c r="DG391">
        <v>0</v>
      </c>
      <c r="DH391">
        <f t="shared" si="390"/>
        <v>0</v>
      </c>
      <c r="DI391">
        <v>0</v>
      </c>
      <c r="DJ391">
        <f t="shared" si="391"/>
        <v>0</v>
      </c>
      <c r="DK391">
        <v>0</v>
      </c>
      <c r="DL391">
        <f t="shared" si="392"/>
        <v>0</v>
      </c>
      <c r="DM391">
        <v>0</v>
      </c>
      <c r="DN391">
        <f t="shared" si="393"/>
        <v>0</v>
      </c>
      <c r="DO391">
        <v>0</v>
      </c>
      <c r="DP391">
        <f t="shared" si="394"/>
        <v>0</v>
      </c>
      <c r="DQ391">
        <v>0</v>
      </c>
      <c r="DR391">
        <f t="shared" si="395"/>
        <v>0</v>
      </c>
      <c r="DS391">
        <v>0</v>
      </c>
      <c r="DT391">
        <f t="shared" si="396"/>
        <v>0</v>
      </c>
      <c r="DU391">
        <v>0</v>
      </c>
      <c r="DV391">
        <f t="shared" si="397"/>
        <v>0</v>
      </c>
      <c r="DW391">
        <v>0</v>
      </c>
      <c r="DX391">
        <f t="shared" si="398"/>
        <v>0</v>
      </c>
      <c r="DY391">
        <v>0</v>
      </c>
      <c r="DZ391">
        <f t="shared" si="399"/>
        <v>0</v>
      </c>
      <c r="EA391">
        <v>0</v>
      </c>
      <c r="EB391">
        <f t="shared" si="400"/>
        <v>0</v>
      </c>
      <c r="EC391">
        <v>0</v>
      </c>
      <c r="ED391">
        <f t="shared" si="401"/>
        <v>0</v>
      </c>
      <c r="EE391">
        <v>0</v>
      </c>
      <c r="EF391">
        <f t="shared" si="402"/>
        <v>0</v>
      </c>
      <c r="EG391">
        <v>0</v>
      </c>
      <c r="EH391">
        <f t="shared" si="403"/>
        <v>0</v>
      </c>
      <c r="EI391">
        <v>0</v>
      </c>
      <c r="EJ391">
        <f t="shared" si="404"/>
        <v>0</v>
      </c>
      <c r="EK391">
        <v>0</v>
      </c>
      <c r="EL391">
        <f t="shared" si="405"/>
        <v>0</v>
      </c>
      <c r="EM391">
        <v>0</v>
      </c>
      <c r="EN391">
        <f t="shared" si="406"/>
        <v>0</v>
      </c>
      <c r="EO391">
        <v>0</v>
      </c>
      <c r="EP391">
        <f t="shared" si="407"/>
        <v>0</v>
      </c>
      <c r="EQ391">
        <v>0</v>
      </c>
      <c r="ER391">
        <f t="shared" si="408"/>
        <v>0</v>
      </c>
      <c r="ES391">
        <v>100</v>
      </c>
      <c r="ET391">
        <f t="shared" si="409"/>
        <v>1</v>
      </c>
      <c r="EU391">
        <v>0</v>
      </c>
      <c r="EV391">
        <f t="shared" si="410"/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 t="s">
        <v>752</v>
      </c>
      <c r="FI391" t="s">
        <v>753</v>
      </c>
    </row>
    <row r="392" spans="1:165" x14ac:dyDescent="0.45">
      <c r="A392">
        <v>391</v>
      </c>
      <c r="B392" t="s">
        <v>368</v>
      </c>
      <c r="C392" t="s">
        <v>750</v>
      </c>
      <c r="D392" t="s">
        <v>751</v>
      </c>
      <c r="F392" s="2">
        <v>2</v>
      </c>
      <c r="G392">
        <v>722</v>
      </c>
      <c r="H392">
        <v>1773</v>
      </c>
      <c r="I392">
        <f>I391+50</f>
        <v>1073</v>
      </c>
      <c r="J392" s="2">
        <f t="shared" si="414"/>
        <v>0.60518894529046818</v>
      </c>
      <c r="K392">
        <f>5.5*10^-5</f>
        <v>5.5000000000000002E-5</v>
      </c>
      <c r="L392" t="s">
        <v>64</v>
      </c>
      <c r="M392">
        <v>0</v>
      </c>
      <c r="N392">
        <f t="shared" si="357"/>
        <v>0</v>
      </c>
      <c r="O392">
        <v>0</v>
      </c>
      <c r="P392">
        <f t="shared" si="358"/>
        <v>0</v>
      </c>
      <c r="Q392">
        <v>11.9</v>
      </c>
      <c r="R392">
        <f t="shared" si="359"/>
        <v>0.11291831766200854</v>
      </c>
      <c r="S392">
        <v>1.8</v>
      </c>
      <c r="T392">
        <f t="shared" si="360"/>
        <v>1.8247625779762119E-2</v>
      </c>
      <c r="U392">
        <v>0</v>
      </c>
      <c r="V392">
        <f t="shared" si="361"/>
        <v>0</v>
      </c>
      <c r="W392">
        <v>0</v>
      </c>
      <c r="X392">
        <f t="shared" si="362"/>
        <v>0</v>
      </c>
      <c r="Y392">
        <v>0</v>
      </c>
      <c r="Z392">
        <f t="shared" si="363"/>
        <v>0</v>
      </c>
      <c r="AA392">
        <v>0</v>
      </c>
      <c r="AB392">
        <f t="shared" si="364"/>
        <v>0</v>
      </c>
      <c r="AC392">
        <f t="shared" si="412"/>
        <v>66.771000000000001</v>
      </c>
      <c r="AD392">
        <f t="shared" si="365"/>
        <v>0.66590195674564512</v>
      </c>
      <c r="AE392">
        <v>4.4999999999999998E-2</v>
      </c>
      <c r="AF392">
        <f t="shared" si="366"/>
        <v>2.0867778207505645E-3</v>
      </c>
      <c r="AG392">
        <v>2.5000000000000001E-2</v>
      </c>
      <c r="AH392">
        <f t="shared" si="367"/>
        <v>4.495784742800251E-4</v>
      </c>
      <c r="AI392">
        <v>8.9999999999999993E-3</v>
      </c>
      <c r="AJ392">
        <f t="shared" si="368"/>
        <v>1.5631635768236933E-4</v>
      </c>
      <c r="AK392">
        <v>0.35</v>
      </c>
      <c r="AL392">
        <f t="shared" si="369"/>
        <v>6.9405292723410039E-3</v>
      </c>
      <c r="AM392">
        <v>16.8</v>
      </c>
      <c r="AN392">
        <f t="shared" si="370"/>
        <v>0.17994725131615638</v>
      </c>
      <c r="AO392">
        <v>2.2999999999999998</v>
      </c>
      <c r="AP392">
        <f t="shared" si="371"/>
        <v>1.3351646571373971E-2</v>
      </c>
      <c r="AQ392">
        <v>0</v>
      </c>
      <c r="AR392">
        <f t="shared" si="372"/>
        <v>0</v>
      </c>
      <c r="AS392">
        <v>0</v>
      </c>
      <c r="AT392">
        <f t="shared" si="373"/>
        <v>0</v>
      </c>
      <c r="AU392">
        <v>0</v>
      </c>
      <c r="AV392">
        <f t="shared" si="374"/>
        <v>0</v>
      </c>
      <c r="AW392">
        <v>0</v>
      </c>
      <c r="AX392">
        <f t="shared" si="375"/>
        <v>0</v>
      </c>
      <c r="AY392">
        <v>0</v>
      </c>
      <c r="AZ392">
        <f t="shared" si="376"/>
        <v>0</v>
      </c>
      <c r="BA392">
        <v>0</v>
      </c>
      <c r="BB392">
        <f t="shared" si="377"/>
        <v>0</v>
      </c>
      <c r="BC392">
        <v>0</v>
      </c>
      <c r="BD392">
        <f t="shared" si="378"/>
        <v>0</v>
      </c>
      <c r="BE392">
        <v>0</v>
      </c>
      <c r="BF392">
        <f t="shared" si="379"/>
        <v>0</v>
      </c>
      <c r="BG392">
        <v>0</v>
      </c>
      <c r="BH392">
        <f t="shared" si="380"/>
        <v>0</v>
      </c>
      <c r="BI392">
        <v>0</v>
      </c>
      <c r="BJ392">
        <f t="shared" si="381"/>
        <v>0</v>
      </c>
      <c r="BK392">
        <v>0</v>
      </c>
      <c r="BL392">
        <f t="shared" si="382"/>
        <v>0</v>
      </c>
      <c r="BM392">
        <v>0</v>
      </c>
      <c r="BN392">
        <f t="shared" si="383"/>
        <v>0</v>
      </c>
      <c r="BO392">
        <v>0</v>
      </c>
      <c r="BP392">
        <f t="shared" si="384"/>
        <v>0</v>
      </c>
      <c r="BQ392">
        <v>0</v>
      </c>
      <c r="BR392">
        <f t="shared" si="385"/>
        <v>0</v>
      </c>
      <c r="BS392">
        <v>0</v>
      </c>
      <c r="BT392">
        <f t="shared" si="386"/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f t="shared" si="388"/>
        <v>0</v>
      </c>
      <c r="DE392">
        <v>0</v>
      </c>
      <c r="DF392">
        <f t="shared" si="389"/>
        <v>0</v>
      </c>
      <c r="DG392">
        <v>0</v>
      </c>
      <c r="DH392">
        <f t="shared" si="390"/>
        <v>0</v>
      </c>
      <c r="DI392">
        <v>0</v>
      </c>
      <c r="DJ392">
        <f t="shared" si="391"/>
        <v>0</v>
      </c>
      <c r="DK392">
        <v>0</v>
      </c>
      <c r="DL392">
        <f t="shared" si="392"/>
        <v>0</v>
      </c>
      <c r="DM392">
        <v>0</v>
      </c>
      <c r="DN392">
        <f t="shared" si="393"/>
        <v>0</v>
      </c>
      <c r="DO392">
        <v>0</v>
      </c>
      <c r="DP392">
        <f t="shared" si="394"/>
        <v>0</v>
      </c>
      <c r="DQ392">
        <v>0</v>
      </c>
      <c r="DR392">
        <f t="shared" si="395"/>
        <v>0</v>
      </c>
      <c r="DS392">
        <v>0</v>
      </c>
      <c r="DT392">
        <f t="shared" si="396"/>
        <v>0</v>
      </c>
      <c r="DU392">
        <v>0</v>
      </c>
      <c r="DV392">
        <f t="shared" si="397"/>
        <v>0</v>
      </c>
      <c r="DW392">
        <v>0</v>
      </c>
      <c r="DX392">
        <f t="shared" si="398"/>
        <v>0</v>
      </c>
      <c r="DY392">
        <v>0</v>
      </c>
      <c r="DZ392">
        <f t="shared" si="399"/>
        <v>0</v>
      </c>
      <c r="EA392">
        <v>0</v>
      </c>
      <c r="EB392">
        <f t="shared" si="400"/>
        <v>0</v>
      </c>
      <c r="EC392">
        <v>0</v>
      </c>
      <c r="ED392">
        <f t="shared" si="401"/>
        <v>0</v>
      </c>
      <c r="EE392">
        <v>0</v>
      </c>
      <c r="EF392">
        <f t="shared" si="402"/>
        <v>0</v>
      </c>
      <c r="EG392">
        <v>0</v>
      </c>
      <c r="EH392">
        <f t="shared" si="403"/>
        <v>0</v>
      </c>
      <c r="EI392">
        <v>0</v>
      </c>
      <c r="EJ392">
        <f t="shared" si="404"/>
        <v>0</v>
      </c>
      <c r="EK392">
        <v>0</v>
      </c>
      <c r="EL392">
        <f t="shared" si="405"/>
        <v>0</v>
      </c>
      <c r="EM392">
        <v>0</v>
      </c>
      <c r="EN392">
        <f t="shared" si="406"/>
        <v>0</v>
      </c>
      <c r="EO392">
        <v>0</v>
      </c>
      <c r="EP392">
        <f t="shared" si="407"/>
        <v>0</v>
      </c>
      <c r="EQ392">
        <v>0</v>
      </c>
      <c r="ER392">
        <f t="shared" si="408"/>
        <v>0</v>
      </c>
      <c r="ES392">
        <v>100</v>
      </c>
      <c r="ET392">
        <f t="shared" si="409"/>
        <v>1</v>
      </c>
      <c r="EU392">
        <v>0</v>
      </c>
      <c r="EV392">
        <f t="shared" si="410"/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 t="s">
        <v>752</v>
      </c>
      <c r="FI392" t="s">
        <v>753</v>
      </c>
    </row>
    <row r="393" spans="1:165" x14ac:dyDescent="0.45">
      <c r="A393">
        <v>392</v>
      </c>
      <c r="B393" t="s">
        <v>368</v>
      </c>
      <c r="C393" t="s">
        <v>750</v>
      </c>
      <c r="D393" t="s">
        <v>751</v>
      </c>
      <c r="F393" s="2">
        <v>2</v>
      </c>
      <c r="G393">
        <v>722</v>
      </c>
      <c r="H393">
        <v>1773</v>
      </c>
      <c r="I393">
        <v>873</v>
      </c>
      <c r="J393" s="2">
        <f t="shared" si="414"/>
        <v>0.49238578680203043</v>
      </c>
      <c r="K393">
        <f t="shared" ref="K393:K398" si="415">1.1*10^-3</f>
        <v>1.1000000000000001E-3</v>
      </c>
      <c r="L393" t="s">
        <v>64</v>
      </c>
      <c r="M393">
        <v>0</v>
      </c>
      <c r="N393">
        <f t="shared" si="357"/>
        <v>0</v>
      </c>
      <c r="O393">
        <v>0</v>
      </c>
      <c r="P393">
        <f t="shared" si="358"/>
        <v>0</v>
      </c>
      <c r="Q393">
        <v>11.9</v>
      </c>
      <c r="R393">
        <f t="shared" si="359"/>
        <v>0.11291831766200854</v>
      </c>
      <c r="S393">
        <v>1.8</v>
      </c>
      <c r="T393">
        <f t="shared" si="360"/>
        <v>1.8247625779762119E-2</v>
      </c>
      <c r="U393">
        <v>0</v>
      </c>
      <c r="V393">
        <f t="shared" si="361"/>
        <v>0</v>
      </c>
      <c r="W393">
        <v>0</v>
      </c>
      <c r="X393">
        <f t="shared" si="362"/>
        <v>0</v>
      </c>
      <c r="Y393">
        <v>0</v>
      </c>
      <c r="Z393">
        <f t="shared" si="363"/>
        <v>0</v>
      </c>
      <c r="AA393">
        <v>0</v>
      </c>
      <c r="AB393">
        <f t="shared" si="364"/>
        <v>0</v>
      </c>
      <c r="AC393">
        <f t="shared" si="412"/>
        <v>66.771000000000001</v>
      </c>
      <c r="AD393">
        <f t="shared" si="365"/>
        <v>0.66590195674564512</v>
      </c>
      <c r="AE393">
        <v>4.4999999999999998E-2</v>
      </c>
      <c r="AF393">
        <f t="shared" si="366"/>
        <v>2.0867778207505645E-3</v>
      </c>
      <c r="AG393">
        <v>2.5000000000000001E-2</v>
      </c>
      <c r="AH393">
        <f t="shared" si="367"/>
        <v>4.495784742800251E-4</v>
      </c>
      <c r="AI393">
        <v>8.9999999999999993E-3</v>
      </c>
      <c r="AJ393">
        <f t="shared" si="368"/>
        <v>1.5631635768236933E-4</v>
      </c>
      <c r="AK393">
        <v>0.35</v>
      </c>
      <c r="AL393">
        <f t="shared" si="369"/>
        <v>6.9405292723410039E-3</v>
      </c>
      <c r="AM393">
        <v>16.8</v>
      </c>
      <c r="AN393">
        <f t="shared" si="370"/>
        <v>0.17994725131615638</v>
      </c>
      <c r="AO393">
        <v>2.2999999999999998</v>
      </c>
      <c r="AP393">
        <f t="shared" si="371"/>
        <v>1.3351646571373971E-2</v>
      </c>
      <c r="AQ393">
        <v>0</v>
      </c>
      <c r="AR393">
        <f t="shared" si="372"/>
        <v>0</v>
      </c>
      <c r="AS393">
        <v>0</v>
      </c>
      <c r="AT393">
        <f t="shared" si="373"/>
        <v>0</v>
      </c>
      <c r="AU393">
        <v>0</v>
      </c>
      <c r="AV393">
        <f t="shared" si="374"/>
        <v>0</v>
      </c>
      <c r="AW393">
        <v>0</v>
      </c>
      <c r="AX393">
        <f t="shared" si="375"/>
        <v>0</v>
      </c>
      <c r="AY393">
        <v>0</v>
      </c>
      <c r="AZ393">
        <f t="shared" si="376"/>
        <v>0</v>
      </c>
      <c r="BA393">
        <v>0</v>
      </c>
      <c r="BB393">
        <f t="shared" si="377"/>
        <v>0</v>
      </c>
      <c r="BC393">
        <v>0</v>
      </c>
      <c r="BD393">
        <f t="shared" si="378"/>
        <v>0</v>
      </c>
      <c r="BE393">
        <v>0</v>
      </c>
      <c r="BF393">
        <f t="shared" si="379"/>
        <v>0</v>
      </c>
      <c r="BG393">
        <v>0</v>
      </c>
      <c r="BH393">
        <f t="shared" si="380"/>
        <v>0</v>
      </c>
      <c r="BI393">
        <v>0</v>
      </c>
      <c r="BJ393">
        <f t="shared" si="381"/>
        <v>0</v>
      </c>
      <c r="BK393">
        <v>0</v>
      </c>
      <c r="BL393">
        <f t="shared" si="382"/>
        <v>0</v>
      </c>
      <c r="BM393">
        <v>0</v>
      </c>
      <c r="BN393">
        <f t="shared" si="383"/>
        <v>0</v>
      </c>
      <c r="BO393">
        <v>0</v>
      </c>
      <c r="BP393">
        <f t="shared" si="384"/>
        <v>0</v>
      </c>
      <c r="BQ393">
        <v>0</v>
      </c>
      <c r="BR393">
        <f t="shared" si="385"/>
        <v>0</v>
      </c>
      <c r="BS393">
        <v>0</v>
      </c>
      <c r="BT393">
        <f t="shared" si="386"/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f t="shared" si="388"/>
        <v>0</v>
      </c>
      <c r="DE393">
        <v>0</v>
      </c>
      <c r="DF393">
        <f t="shared" si="389"/>
        <v>0</v>
      </c>
      <c r="DG393">
        <v>0</v>
      </c>
      <c r="DH393">
        <f t="shared" si="390"/>
        <v>0</v>
      </c>
      <c r="DI393">
        <v>0</v>
      </c>
      <c r="DJ393">
        <f t="shared" si="391"/>
        <v>0</v>
      </c>
      <c r="DK393">
        <v>0</v>
      </c>
      <c r="DL393">
        <f t="shared" si="392"/>
        <v>0</v>
      </c>
      <c r="DM393">
        <v>0</v>
      </c>
      <c r="DN393">
        <f t="shared" si="393"/>
        <v>0</v>
      </c>
      <c r="DO393">
        <v>0</v>
      </c>
      <c r="DP393">
        <f t="shared" si="394"/>
        <v>0</v>
      </c>
      <c r="DQ393">
        <v>0</v>
      </c>
      <c r="DR393">
        <f t="shared" si="395"/>
        <v>0</v>
      </c>
      <c r="DS393">
        <v>0</v>
      </c>
      <c r="DT393">
        <f t="shared" si="396"/>
        <v>0</v>
      </c>
      <c r="DU393">
        <v>0</v>
      </c>
      <c r="DV393">
        <f t="shared" si="397"/>
        <v>0</v>
      </c>
      <c r="DW393">
        <v>0</v>
      </c>
      <c r="DX393">
        <f t="shared" si="398"/>
        <v>0</v>
      </c>
      <c r="DY393">
        <v>0</v>
      </c>
      <c r="DZ393">
        <f t="shared" si="399"/>
        <v>0</v>
      </c>
      <c r="EA393">
        <v>0</v>
      </c>
      <c r="EB393">
        <f t="shared" si="400"/>
        <v>0</v>
      </c>
      <c r="EC393">
        <v>0</v>
      </c>
      <c r="ED393">
        <f t="shared" si="401"/>
        <v>0</v>
      </c>
      <c r="EE393">
        <v>0</v>
      </c>
      <c r="EF393">
        <f t="shared" si="402"/>
        <v>0</v>
      </c>
      <c r="EG393">
        <v>0</v>
      </c>
      <c r="EH393">
        <f t="shared" si="403"/>
        <v>0</v>
      </c>
      <c r="EI393">
        <v>0</v>
      </c>
      <c r="EJ393">
        <f t="shared" si="404"/>
        <v>0</v>
      </c>
      <c r="EK393">
        <v>0</v>
      </c>
      <c r="EL393">
        <f t="shared" si="405"/>
        <v>0</v>
      </c>
      <c r="EM393">
        <v>0</v>
      </c>
      <c r="EN393">
        <f t="shared" si="406"/>
        <v>0</v>
      </c>
      <c r="EO393">
        <v>0</v>
      </c>
      <c r="EP393">
        <f t="shared" si="407"/>
        <v>0</v>
      </c>
      <c r="EQ393">
        <v>0</v>
      </c>
      <c r="ER393">
        <f t="shared" si="408"/>
        <v>0</v>
      </c>
      <c r="ES393">
        <v>100</v>
      </c>
      <c r="ET393">
        <f t="shared" si="409"/>
        <v>1</v>
      </c>
      <c r="EU393">
        <v>0</v>
      </c>
      <c r="EV393">
        <f t="shared" si="410"/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 t="s">
        <v>752</v>
      </c>
      <c r="FI393" t="s">
        <v>753</v>
      </c>
    </row>
    <row r="394" spans="1:165" x14ac:dyDescent="0.45">
      <c r="A394">
        <v>393</v>
      </c>
      <c r="B394" t="s">
        <v>368</v>
      </c>
      <c r="C394" t="s">
        <v>754</v>
      </c>
      <c r="D394" t="s">
        <v>751</v>
      </c>
      <c r="F394" s="2">
        <v>2</v>
      </c>
      <c r="G394">
        <v>715</v>
      </c>
      <c r="H394">
        <v>1773</v>
      </c>
      <c r="I394">
        <v>873</v>
      </c>
      <c r="J394" s="2">
        <f t="shared" si="414"/>
        <v>0.49238578680203043</v>
      </c>
      <c r="K394">
        <f t="shared" si="415"/>
        <v>1.1000000000000001E-3</v>
      </c>
      <c r="L394" t="s">
        <v>64</v>
      </c>
      <c r="M394">
        <v>0</v>
      </c>
      <c r="N394">
        <f t="shared" si="357"/>
        <v>0</v>
      </c>
      <c r="O394">
        <v>0</v>
      </c>
      <c r="P394">
        <f t="shared" si="358"/>
        <v>0</v>
      </c>
      <c r="Q394">
        <v>11.9</v>
      </c>
      <c r="R394">
        <f t="shared" si="359"/>
        <v>0.11291831766200854</v>
      </c>
      <c r="S394">
        <v>1.8</v>
      </c>
      <c r="T394">
        <f t="shared" si="360"/>
        <v>1.8247625779762119E-2</v>
      </c>
      <c r="U394">
        <v>0</v>
      </c>
      <c r="V394">
        <f t="shared" si="361"/>
        <v>0</v>
      </c>
      <c r="W394">
        <v>0</v>
      </c>
      <c r="X394">
        <f t="shared" si="362"/>
        <v>0</v>
      </c>
      <c r="Y394">
        <v>0</v>
      </c>
      <c r="Z394">
        <f t="shared" si="363"/>
        <v>0</v>
      </c>
      <c r="AA394">
        <v>0</v>
      </c>
      <c r="AB394">
        <f t="shared" si="364"/>
        <v>0</v>
      </c>
      <c r="AC394">
        <f t="shared" si="412"/>
        <v>66.771000000000001</v>
      </c>
      <c r="AD394">
        <f t="shared" si="365"/>
        <v>0.66590195674564512</v>
      </c>
      <c r="AE394">
        <v>4.4999999999999998E-2</v>
      </c>
      <c r="AF394">
        <f t="shared" si="366"/>
        <v>2.0867778207505645E-3</v>
      </c>
      <c r="AG394">
        <v>2.5000000000000001E-2</v>
      </c>
      <c r="AH394">
        <f t="shared" si="367"/>
        <v>4.495784742800251E-4</v>
      </c>
      <c r="AI394">
        <v>8.9999999999999993E-3</v>
      </c>
      <c r="AJ394">
        <f t="shared" si="368"/>
        <v>1.5631635768236933E-4</v>
      </c>
      <c r="AK394">
        <v>0.35</v>
      </c>
      <c r="AL394">
        <f t="shared" si="369"/>
        <v>6.9405292723410039E-3</v>
      </c>
      <c r="AM394">
        <v>16.8</v>
      </c>
      <c r="AN394">
        <f t="shared" si="370"/>
        <v>0.17994725131615638</v>
      </c>
      <c r="AO394">
        <v>2.2999999999999998</v>
      </c>
      <c r="AP394">
        <f t="shared" si="371"/>
        <v>1.3351646571373971E-2</v>
      </c>
      <c r="AQ394">
        <v>0</v>
      </c>
      <c r="AR394">
        <f t="shared" si="372"/>
        <v>0</v>
      </c>
      <c r="AS394">
        <v>0</v>
      </c>
      <c r="AT394">
        <f t="shared" si="373"/>
        <v>0</v>
      </c>
      <c r="AU394">
        <v>0</v>
      </c>
      <c r="AV394">
        <f t="shared" si="374"/>
        <v>0</v>
      </c>
      <c r="AW394">
        <v>0</v>
      </c>
      <c r="AX394">
        <f t="shared" si="375"/>
        <v>0</v>
      </c>
      <c r="AY394">
        <v>0</v>
      </c>
      <c r="AZ394">
        <f t="shared" si="376"/>
        <v>0</v>
      </c>
      <c r="BA394">
        <v>0</v>
      </c>
      <c r="BB394">
        <f t="shared" si="377"/>
        <v>0</v>
      </c>
      <c r="BC394">
        <v>0</v>
      </c>
      <c r="BD394">
        <f t="shared" si="378"/>
        <v>0</v>
      </c>
      <c r="BE394">
        <v>0</v>
      </c>
      <c r="BF394">
        <f t="shared" si="379"/>
        <v>0</v>
      </c>
      <c r="BG394">
        <v>0</v>
      </c>
      <c r="BH394">
        <f t="shared" si="380"/>
        <v>0</v>
      </c>
      <c r="BI394">
        <v>0</v>
      </c>
      <c r="BJ394">
        <f t="shared" si="381"/>
        <v>0</v>
      </c>
      <c r="BK394">
        <v>0</v>
      </c>
      <c r="BL394">
        <f t="shared" si="382"/>
        <v>0</v>
      </c>
      <c r="BM394">
        <v>0</v>
      </c>
      <c r="BN394">
        <f t="shared" si="383"/>
        <v>0</v>
      </c>
      <c r="BO394">
        <v>0</v>
      </c>
      <c r="BP394">
        <f t="shared" si="384"/>
        <v>0</v>
      </c>
      <c r="BQ394">
        <v>0</v>
      </c>
      <c r="BR394">
        <f t="shared" si="385"/>
        <v>0</v>
      </c>
      <c r="BS394">
        <v>0</v>
      </c>
      <c r="BT394">
        <f t="shared" si="386"/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f t="shared" si="388"/>
        <v>0</v>
      </c>
      <c r="DE394">
        <v>0</v>
      </c>
      <c r="DF394">
        <f t="shared" si="389"/>
        <v>0</v>
      </c>
      <c r="DG394">
        <v>0</v>
      </c>
      <c r="DH394">
        <f t="shared" si="390"/>
        <v>0</v>
      </c>
      <c r="DI394">
        <v>0</v>
      </c>
      <c r="DJ394">
        <f t="shared" si="391"/>
        <v>0</v>
      </c>
      <c r="DK394">
        <v>0</v>
      </c>
      <c r="DL394">
        <f t="shared" si="392"/>
        <v>0</v>
      </c>
      <c r="DM394">
        <v>0</v>
      </c>
      <c r="DN394">
        <f t="shared" si="393"/>
        <v>0</v>
      </c>
      <c r="DO394">
        <v>0</v>
      </c>
      <c r="DP394">
        <f t="shared" si="394"/>
        <v>0</v>
      </c>
      <c r="DQ394">
        <v>0</v>
      </c>
      <c r="DR394">
        <f t="shared" si="395"/>
        <v>0</v>
      </c>
      <c r="DS394">
        <v>0</v>
      </c>
      <c r="DT394">
        <f t="shared" si="396"/>
        <v>0</v>
      </c>
      <c r="DU394">
        <v>0</v>
      </c>
      <c r="DV394">
        <f t="shared" si="397"/>
        <v>0</v>
      </c>
      <c r="DW394">
        <v>0</v>
      </c>
      <c r="DX394">
        <f t="shared" si="398"/>
        <v>0</v>
      </c>
      <c r="DY394">
        <v>0</v>
      </c>
      <c r="DZ394">
        <f t="shared" si="399"/>
        <v>0</v>
      </c>
      <c r="EA394">
        <v>0</v>
      </c>
      <c r="EB394">
        <f t="shared" si="400"/>
        <v>0</v>
      </c>
      <c r="EC394">
        <v>0</v>
      </c>
      <c r="ED394">
        <f t="shared" si="401"/>
        <v>0</v>
      </c>
      <c r="EE394">
        <v>0</v>
      </c>
      <c r="EF394">
        <f t="shared" si="402"/>
        <v>0</v>
      </c>
      <c r="EG394">
        <v>0</v>
      </c>
      <c r="EH394">
        <f t="shared" si="403"/>
        <v>0</v>
      </c>
      <c r="EI394">
        <v>0</v>
      </c>
      <c r="EJ394">
        <f t="shared" si="404"/>
        <v>0</v>
      </c>
      <c r="EK394">
        <v>0</v>
      </c>
      <c r="EL394">
        <f t="shared" si="405"/>
        <v>0</v>
      </c>
      <c r="EM394">
        <v>0</v>
      </c>
      <c r="EN394">
        <f t="shared" si="406"/>
        <v>0</v>
      </c>
      <c r="EO394">
        <v>0</v>
      </c>
      <c r="EP394">
        <f t="shared" si="407"/>
        <v>0</v>
      </c>
      <c r="EQ394">
        <v>0</v>
      </c>
      <c r="ER394">
        <f t="shared" si="408"/>
        <v>0</v>
      </c>
      <c r="ES394">
        <v>98</v>
      </c>
      <c r="ET394">
        <f t="shared" si="409"/>
        <v>0.98078226425892734</v>
      </c>
      <c r="EU394">
        <v>2</v>
      </c>
      <c r="EV394">
        <f t="shared" si="410"/>
        <v>1.9217735741072637E-2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 t="s">
        <v>752</v>
      </c>
      <c r="FI394" t="s">
        <v>753</v>
      </c>
    </row>
    <row r="395" spans="1:165" x14ac:dyDescent="0.45">
      <c r="A395">
        <v>394</v>
      </c>
      <c r="B395" t="s">
        <v>368</v>
      </c>
      <c r="C395" t="s">
        <v>755</v>
      </c>
      <c r="D395" t="s">
        <v>751</v>
      </c>
      <c r="F395" s="2">
        <v>2</v>
      </c>
      <c r="G395">
        <v>700</v>
      </c>
      <c r="H395">
        <v>1773</v>
      </c>
      <c r="I395">
        <v>873</v>
      </c>
      <c r="J395" s="2">
        <f t="shared" si="414"/>
        <v>0.49238578680203043</v>
      </c>
      <c r="K395">
        <f t="shared" si="415"/>
        <v>1.1000000000000001E-3</v>
      </c>
      <c r="L395" t="s">
        <v>64</v>
      </c>
      <c r="M395">
        <v>0</v>
      </c>
      <c r="N395">
        <f t="shared" si="357"/>
        <v>0</v>
      </c>
      <c r="O395">
        <v>0</v>
      </c>
      <c r="P395">
        <f t="shared" si="358"/>
        <v>0</v>
      </c>
      <c r="Q395">
        <v>11.9</v>
      </c>
      <c r="R395">
        <f t="shared" si="359"/>
        <v>0.11291831766200854</v>
      </c>
      <c r="S395">
        <v>1.8</v>
      </c>
      <c r="T395">
        <f t="shared" si="360"/>
        <v>1.8247625779762119E-2</v>
      </c>
      <c r="U395">
        <v>0</v>
      </c>
      <c r="V395">
        <f t="shared" si="361"/>
        <v>0</v>
      </c>
      <c r="W395">
        <v>0</v>
      </c>
      <c r="X395">
        <f t="shared" si="362"/>
        <v>0</v>
      </c>
      <c r="Y395">
        <v>0</v>
      </c>
      <c r="Z395">
        <f t="shared" si="363"/>
        <v>0</v>
      </c>
      <c r="AA395">
        <v>0</v>
      </c>
      <c r="AB395">
        <f t="shared" si="364"/>
        <v>0</v>
      </c>
      <c r="AC395">
        <f t="shared" si="412"/>
        <v>66.771000000000001</v>
      </c>
      <c r="AD395">
        <f t="shared" si="365"/>
        <v>0.66590195674564512</v>
      </c>
      <c r="AE395">
        <v>4.4999999999999998E-2</v>
      </c>
      <c r="AF395">
        <f t="shared" si="366"/>
        <v>2.0867778207505645E-3</v>
      </c>
      <c r="AG395">
        <v>2.5000000000000001E-2</v>
      </c>
      <c r="AH395">
        <f t="shared" si="367"/>
        <v>4.495784742800251E-4</v>
      </c>
      <c r="AI395">
        <v>8.9999999999999993E-3</v>
      </c>
      <c r="AJ395">
        <f t="shared" si="368"/>
        <v>1.5631635768236933E-4</v>
      </c>
      <c r="AK395">
        <v>0.35</v>
      </c>
      <c r="AL395">
        <f t="shared" si="369"/>
        <v>6.9405292723410039E-3</v>
      </c>
      <c r="AM395">
        <v>16.8</v>
      </c>
      <c r="AN395">
        <f t="shared" si="370"/>
        <v>0.17994725131615638</v>
      </c>
      <c r="AO395">
        <v>2.2999999999999998</v>
      </c>
      <c r="AP395">
        <f t="shared" si="371"/>
        <v>1.3351646571373971E-2</v>
      </c>
      <c r="AQ395">
        <v>0</v>
      </c>
      <c r="AR395">
        <f t="shared" si="372"/>
        <v>0</v>
      </c>
      <c r="AS395">
        <v>0</v>
      </c>
      <c r="AT395">
        <f t="shared" si="373"/>
        <v>0</v>
      </c>
      <c r="AU395">
        <v>0</v>
      </c>
      <c r="AV395">
        <f t="shared" si="374"/>
        <v>0</v>
      </c>
      <c r="AW395">
        <v>0</v>
      </c>
      <c r="AX395">
        <f t="shared" si="375"/>
        <v>0</v>
      </c>
      <c r="AY395">
        <v>0</v>
      </c>
      <c r="AZ395">
        <f t="shared" si="376"/>
        <v>0</v>
      </c>
      <c r="BA395">
        <v>0</v>
      </c>
      <c r="BB395">
        <f t="shared" si="377"/>
        <v>0</v>
      </c>
      <c r="BC395">
        <v>0</v>
      </c>
      <c r="BD395">
        <f t="shared" si="378"/>
        <v>0</v>
      </c>
      <c r="BE395">
        <v>0</v>
      </c>
      <c r="BF395">
        <f t="shared" si="379"/>
        <v>0</v>
      </c>
      <c r="BG395">
        <v>0</v>
      </c>
      <c r="BH395">
        <f t="shared" si="380"/>
        <v>0</v>
      </c>
      <c r="BI395">
        <v>0</v>
      </c>
      <c r="BJ395">
        <f t="shared" si="381"/>
        <v>0</v>
      </c>
      <c r="BK395">
        <v>0</v>
      </c>
      <c r="BL395">
        <f t="shared" si="382"/>
        <v>0</v>
      </c>
      <c r="BM395">
        <v>0</v>
      </c>
      <c r="BN395">
        <f t="shared" si="383"/>
        <v>0</v>
      </c>
      <c r="BO395">
        <v>0</v>
      </c>
      <c r="BP395">
        <f t="shared" si="384"/>
        <v>0</v>
      </c>
      <c r="BQ395">
        <v>0</v>
      </c>
      <c r="BR395">
        <f t="shared" si="385"/>
        <v>0</v>
      </c>
      <c r="BS395">
        <v>0</v>
      </c>
      <c r="BT395">
        <f t="shared" si="386"/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f t="shared" si="388"/>
        <v>0</v>
      </c>
      <c r="DE395">
        <v>0</v>
      </c>
      <c r="DF395">
        <f t="shared" si="389"/>
        <v>0</v>
      </c>
      <c r="DG395">
        <v>0</v>
      </c>
      <c r="DH395">
        <f t="shared" si="390"/>
        <v>0</v>
      </c>
      <c r="DI395">
        <v>0</v>
      </c>
      <c r="DJ395">
        <f t="shared" si="391"/>
        <v>0</v>
      </c>
      <c r="DK395">
        <v>0</v>
      </c>
      <c r="DL395">
        <f t="shared" si="392"/>
        <v>0</v>
      </c>
      <c r="DM395">
        <v>0</v>
      </c>
      <c r="DN395">
        <f t="shared" si="393"/>
        <v>0</v>
      </c>
      <c r="DO395">
        <v>0</v>
      </c>
      <c r="DP395">
        <f t="shared" si="394"/>
        <v>0</v>
      </c>
      <c r="DQ395">
        <v>0</v>
      </c>
      <c r="DR395">
        <f t="shared" si="395"/>
        <v>0</v>
      </c>
      <c r="DS395">
        <v>0</v>
      </c>
      <c r="DT395">
        <f t="shared" si="396"/>
        <v>0</v>
      </c>
      <c r="DU395">
        <v>0</v>
      </c>
      <c r="DV395">
        <f t="shared" si="397"/>
        <v>0</v>
      </c>
      <c r="DW395">
        <v>0</v>
      </c>
      <c r="DX395">
        <f t="shared" si="398"/>
        <v>0</v>
      </c>
      <c r="DY395">
        <v>0</v>
      </c>
      <c r="DZ395">
        <f t="shared" si="399"/>
        <v>0</v>
      </c>
      <c r="EA395">
        <v>0</v>
      </c>
      <c r="EB395">
        <f t="shared" si="400"/>
        <v>0</v>
      </c>
      <c r="EC395">
        <v>0</v>
      </c>
      <c r="ED395">
        <f t="shared" si="401"/>
        <v>0</v>
      </c>
      <c r="EE395">
        <v>0</v>
      </c>
      <c r="EF395">
        <f t="shared" si="402"/>
        <v>0</v>
      </c>
      <c r="EG395">
        <v>0</v>
      </c>
      <c r="EH395">
        <f t="shared" si="403"/>
        <v>0</v>
      </c>
      <c r="EI395">
        <v>0</v>
      </c>
      <c r="EJ395">
        <f t="shared" si="404"/>
        <v>0</v>
      </c>
      <c r="EK395">
        <v>0</v>
      </c>
      <c r="EL395">
        <f t="shared" si="405"/>
        <v>0</v>
      </c>
      <c r="EM395">
        <v>0</v>
      </c>
      <c r="EN395">
        <f t="shared" si="406"/>
        <v>0</v>
      </c>
      <c r="EO395">
        <v>0</v>
      </c>
      <c r="EP395">
        <f t="shared" si="407"/>
        <v>0</v>
      </c>
      <c r="EQ395">
        <v>0</v>
      </c>
      <c r="ER395">
        <f t="shared" si="408"/>
        <v>0</v>
      </c>
      <c r="ES395">
        <v>96</v>
      </c>
      <c r="ET395">
        <f t="shared" si="409"/>
        <v>0.96153382370674056</v>
      </c>
      <c r="EU395">
        <v>4</v>
      </c>
      <c r="EV395">
        <f t="shared" si="410"/>
        <v>3.8466176293259373E-2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 t="s">
        <v>752</v>
      </c>
      <c r="FI395" t="s">
        <v>753</v>
      </c>
    </row>
    <row r="396" spans="1:165" x14ac:dyDescent="0.45">
      <c r="A396">
        <v>395</v>
      </c>
      <c r="B396" t="s">
        <v>368</v>
      </c>
      <c r="C396" t="s">
        <v>756</v>
      </c>
      <c r="D396" t="s">
        <v>751</v>
      </c>
      <c r="F396" s="2">
        <v>2</v>
      </c>
      <c r="G396">
        <v>670</v>
      </c>
      <c r="H396">
        <v>1773</v>
      </c>
      <c r="I396">
        <v>873</v>
      </c>
      <c r="J396" s="2">
        <f t="shared" si="414"/>
        <v>0.49238578680203043</v>
      </c>
      <c r="K396">
        <f t="shared" si="415"/>
        <v>1.1000000000000001E-3</v>
      </c>
      <c r="L396" t="s">
        <v>64</v>
      </c>
      <c r="M396">
        <v>0</v>
      </c>
      <c r="N396">
        <f t="shared" si="357"/>
        <v>0</v>
      </c>
      <c r="O396">
        <v>0</v>
      </c>
      <c r="P396">
        <f t="shared" si="358"/>
        <v>0</v>
      </c>
      <c r="Q396">
        <v>11.9</v>
      </c>
      <c r="R396">
        <f t="shared" si="359"/>
        <v>0.11291831766200854</v>
      </c>
      <c r="S396">
        <v>1.8</v>
      </c>
      <c r="T396">
        <f t="shared" si="360"/>
        <v>1.8247625779762119E-2</v>
      </c>
      <c r="U396">
        <v>0</v>
      </c>
      <c r="V396">
        <f t="shared" si="361"/>
        <v>0</v>
      </c>
      <c r="W396">
        <v>0</v>
      </c>
      <c r="X396">
        <f t="shared" si="362"/>
        <v>0</v>
      </c>
      <c r="Y396">
        <v>0</v>
      </c>
      <c r="Z396">
        <f t="shared" si="363"/>
        <v>0</v>
      </c>
      <c r="AA396">
        <v>0</v>
      </c>
      <c r="AB396">
        <f t="shared" si="364"/>
        <v>0</v>
      </c>
      <c r="AC396">
        <f t="shared" si="412"/>
        <v>66.771000000000001</v>
      </c>
      <c r="AD396">
        <f t="shared" si="365"/>
        <v>0.66590195674564512</v>
      </c>
      <c r="AE396">
        <v>4.4999999999999998E-2</v>
      </c>
      <c r="AF396">
        <f t="shared" si="366"/>
        <v>2.0867778207505645E-3</v>
      </c>
      <c r="AG396">
        <v>2.5000000000000001E-2</v>
      </c>
      <c r="AH396">
        <f t="shared" si="367"/>
        <v>4.495784742800251E-4</v>
      </c>
      <c r="AI396">
        <v>8.9999999999999993E-3</v>
      </c>
      <c r="AJ396">
        <f t="shared" si="368"/>
        <v>1.5631635768236933E-4</v>
      </c>
      <c r="AK396">
        <v>0.35</v>
      </c>
      <c r="AL396">
        <f t="shared" si="369"/>
        <v>6.9405292723410039E-3</v>
      </c>
      <c r="AM396">
        <v>16.8</v>
      </c>
      <c r="AN396">
        <f t="shared" si="370"/>
        <v>0.17994725131615638</v>
      </c>
      <c r="AO396">
        <v>2.2999999999999998</v>
      </c>
      <c r="AP396">
        <f t="shared" si="371"/>
        <v>1.3351646571373971E-2</v>
      </c>
      <c r="AQ396">
        <v>0</v>
      </c>
      <c r="AR396">
        <f t="shared" si="372"/>
        <v>0</v>
      </c>
      <c r="AS396">
        <v>0</v>
      </c>
      <c r="AT396">
        <f t="shared" si="373"/>
        <v>0</v>
      </c>
      <c r="AU396">
        <v>0</v>
      </c>
      <c r="AV396">
        <f t="shared" si="374"/>
        <v>0</v>
      </c>
      <c r="AW396">
        <v>0</v>
      </c>
      <c r="AX396">
        <f t="shared" si="375"/>
        <v>0</v>
      </c>
      <c r="AY396">
        <v>0</v>
      </c>
      <c r="AZ396">
        <f t="shared" si="376"/>
        <v>0</v>
      </c>
      <c r="BA396">
        <v>0</v>
      </c>
      <c r="BB396">
        <f t="shared" si="377"/>
        <v>0</v>
      </c>
      <c r="BC396">
        <v>0</v>
      </c>
      <c r="BD396">
        <f t="shared" si="378"/>
        <v>0</v>
      </c>
      <c r="BE396">
        <v>0</v>
      </c>
      <c r="BF396">
        <f t="shared" si="379"/>
        <v>0</v>
      </c>
      <c r="BG396">
        <v>0</v>
      </c>
      <c r="BH396">
        <f t="shared" si="380"/>
        <v>0</v>
      </c>
      <c r="BI396">
        <v>0</v>
      </c>
      <c r="BJ396">
        <f t="shared" si="381"/>
        <v>0</v>
      </c>
      <c r="BK396">
        <v>0</v>
      </c>
      <c r="BL396">
        <f t="shared" si="382"/>
        <v>0</v>
      </c>
      <c r="BM396">
        <v>0</v>
      </c>
      <c r="BN396">
        <f t="shared" si="383"/>
        <v>0</v>
      </c>
      <c r="BO396">
        <v>0</v>
      </c>
      <c r="BP396">
        <f t="shared" si="384"/>
        <v>0</v>
      </c>
      <c r="BQ396">
        <v>0</v>
      </c>
      <c r="BR396">
        <f t="shared" si="385"/>
        <v>0</v>
      </c>
      <c r="BS396">
        <v>0</v>
      </c>
      <c r="BT396">
        <f t="shared" si="386"/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f t="shared" si="388"/>
        <v>0</v>
      </c>
      <c r="DE396">
        <v>0</v>
      </c>
      <c r="DF396">
        <f t="shared" si="389"/>
        <v>0</v>
      </c>
      <c r="DG396">
        <v>0</v>
      </c>
      <c r="DH396">
        <f t="shared" si="390"/>
        <v>0</v>
      </c>
      <c r="DI396">
        <v>0</v>
      </c>
      <c r="DJ396">
        <f t="shared" si="391"/>
        <v>0</v>
      </c>
      <c r="DK396">
        <v>0</v>
      </c>
      <c r="DL396">
        <f t="shared" si="392"/>
        <v>0</v>
      </c>
      <c r="DM396">
        <v>0</v>
      </c>
      <c r="DN396">
        <f t="shared" si="393"/>
        <v>0</v>
      </c>
      <c r="DO396">
        <v>0</v>
      </c>
      <c r="DP396">
        <f t="shared" si="394"/>
        <v>0</v>
      </c>
      <c r="DQ396">
        <v>0</v>
      </c>
      <c r="DR396">
        <f t="shared" si="395"/>
        <v>0</v>
      </c>
      <c r="DS396">
        <v>0</v>
      </c>
      <c r="DT396">
        <f t="shared" si="396"/>
        <v>0</v>
      </c>
      <c r="DU396">
        <v>0</v>
      </c>
      <c r="DV396">
        <f t="shared" si="397"/>
        <v>0</v>
      </c>
      <c r="DW396">
        <v>0</v>
      </c>
      <c r="DX396">
        <f t="shared" si="398"/>
        <v>0</v>
      </c>
      <c r="DY396">
        <v>0</v>
      </c>
      <c r="DZ396">
        <f t="shared" si="399"/>
        <v>0</v>
      </c>
      <c r="EA396">
        <v>0</v>
      </c>
      <c r="EB396">
        <f t="shared" si="400"/>
        <v>0</v>
      </c>
      <c r="EC396">
        <v>0</v>
      </c>
      <c r="ED396">
        <f t="shared" si="401"/>
        <v>0</v>
      </c>
      <c r="EE396">
        <v>0</v>
      </c>
      <c r="EF396">
        <f t="shared" si="402"/>
        <v>0</v>
      </c>
      <c r="EG396">
        <v>0</v>
      </c>
      <c r="EH396">
        <f t="shared" si="403"/>
        <v>0</v>
      </c>
      <c r="EI396">
        <v>0</v>
      </c>
      <c r="EJ396">
        <f t="shared" si="404"/>
        <v>0</v>
      </c>
      <c r="EK396">
        <v>0</v>
      </c>
      <c r="EL396">
        <f t="shared" si="405"/>
        <v>0</v>
      </c>
      <c r="EM396">
        <v>0</v>
      </c>
      <c r="EN396">
        <f t="shared" si="406"/>
        <v>0</v>
      </c>
      <c r="EO396">
        <v>0</v>
      </c>
      <c r="EP396">
        <f t="shared" si="407"/>
        <v>0</v>
      </c>
      <c r="EQ396">
        <v>0</v>
      </c>
      <c r="ER396">
        <f t="shared" si="408"/>
        <v>0</v>
      </c>
      <c r="ES396">
        <v>90</v>
      </c>
      <c r="ET396">
        <f t="shared" si="409"/>
        <v>0.90360353554430761</v>
      </c>
      <c r="EU396">
        <v>10</v>
      </c>
      <c r="EV396">
        <f t="shared" si="410"/>
        <v>9.6396464455692374E-2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 t="s">
        <v>752</v>
      </c>
      <c r="FI396" t="s">
        <v>753</v>
      </c>
    </row>
    <row r="397" spans="1:165" x14ac:dyDescent="0.45">
      <c r="A397">
        <v>396</v>
      </c>
      <c r="B397" t="s">
        <v>368</v>
      </c>
      <c r="C397" t="s">
        <v>757</v>
      </c>
      <c r="D397" t="s">
        <v>751</v>
      </c>
      <c r="F397" s="2">
        <v>2</v>
      </c>
      <c r="G397">
        <f>263+273</f>
        <v>536</v>
      </c>
      <c r="H397">
        <v>1773</v>
      </c>
      <c r="I397">
        <v>873</v>
      </c>
      <c r="J397" s="2">
        <f t="shared" si="414"/>
        <v>0.49238578680203043</v>
      </c>
      <c r="K397">
        <f t="shared" si="415"/>
        <v>1.1000000000000001E-3</v>
      </c>
      <c r="L397" t="s">
        <v>64</v>
      </c>
      <c r="M397">
        <v>0</v>
      </c>
      <c r="N397">
        <f t="shared" si="357"/>
        <v>0</v>
      </c>
      <c r="O397">
        <v>0</v>
      </c>
      <c r="P397">
        <f t="shared" si="358"/>
        <v>0</v>
      </c>
      <c r="Q397">
        <v>11.9</v>
      </c>
      <c r="R397">
        <f t="shared" si="359"/>
        <v>0.11291831766200854</v>
      </c>
      <c r="S397">
        <v>1.8</v>
      </c>
      <c r="T397">
        <f t="shared" si="360"/>
        <v>1.8247625779762119E-2</v>
      </c>
      <c r="U397">
        <v>0</v>
      </c>
      <c r="V397">
        <f t="shared" si="361"/>
        <v>0</v>
      </c>
      <c r="W397">
        <v>0</v>
      </c>
      <c r="X397">
        <f t="shared" si="362"/>
        <v>0</v>
      </c>
      <c r="Y397">
        <v>0</v>
      </c>
      <c r="Z397">
        <f t="shared" si="363"/>
        <v>0</v>
      </c>
      <c r="AA397">
        <v>0</v>
      </c>
      <c r="AB397">
        <f t="shared" si="364"/>
        <v>0</v>
      </c>
      <c r="AC397">
        <f t="shared" si="412"/>
        <v>66.771000000000001</v>
      </c>
      <c r="AD397">
        <f t="shared" si="365"/>
        <v>0.66590195674564512</v>
      </c>
      <c r="AE397">
        <v>4.4999999999999998E-2</v>
      </c>
      <c r="AF397">
        <f t="shared" si="366"/>
        <v>2.0867778207505645E-3</v>
      </c>
      <c r="AG397">
        <v>2.5000000000000001E-2</v>
      </c>
      <c r="AH397">
        <f t="shared" si="367"/>
        <v>4.495784742800251E-4</v>
      </c>
      <c r="AI397">
        <v>8.9999999999999993E-3</v>
      </c>
      <c r="AJ397">
        <f t="shared" si="368"/>
        <v>1.5631635768236933E-4</v>
      </c>
      <c r="AK397">
        <v>0.35</v>
      </c>
      <c r="AL397">
        <f t="shared" si="369"/>
        <v>6.9405292723410039E-3</v>
      </c>
      <c r="AM397">
        <v>16.8</v>
      </c>
      <c r="AN397">
        <f t="shared" si="370"/>
        <v>0.17994725131615638</v>
      </c>
      <c r="AO397">
        <v>2.2999999999999998</v>
      </c>
      <c r="AP397">
        <f t="shared" si="371"/>
        <v>1.3351646571373971E-2</v>
      </c>
      <c r="AQ397">
        <v>0</v>
      </c>
      <c r="AR397">
        <f t="shared" si="372"/>
        <v>0</v>
      </c>
      <c r="AS397">
        <v>0</v>
      </c>
      <c r="AT397">
        <f t="shared" si="373"/>
        <v>0</v>
      </c>
      <c r="AU397">
        <v>0</v>
      </c>
      <c r="AV397">
        <f t="shared" si="374"/>
        <v>0</v>
      </c>
      <c r="AW397">
        <v>0</v>
      </c>
      <c r="AX397">
        <f t="shared" si="375"/>
        <v>0</v>
      </c>
      <c r="AY397">
        <v>0</v>
      </c>
      <c r="AZ397">
        <f t="shared" si="376"/>
        <v>0</v>
      </c>
      <c r="BA397">
        <v>0</v>
      </c>
      <c r="BB397">
        <f t="shared" si="377"/>
        <v>0</v>
      </c>
      <c r="BC397">
        <v>0</v>
      </c>
      <c r="BD397">
        <f t="shared" si="378"/>
        <v>0</v>
      </c>
      <c r="BE397">
        <v>0</v>
      </c>
      <c r="BF397">
        <f t="shared" si="379"/>
        <v>0</v>
      </c>
      <c r="BG397">
        <v>0</v>
      </c>
      <c r="BH397">
        <f t="shared" si="380"/>
        <v>0</v>
      </c>
      <c r="BI397">
        <v>0</v>
      </c>
      <c r="BJ397">
        <f t="shared" si="381"/>
        <v>0</v>
      </c>
      <c r="BK397">
        <v>0</v>
      </c>
      <c r="BL397">
        <f t="shared" si="382"/>
        <v>0</v>
      </c>
      <c r="BM397">
        <v>0</v>
      </c>
      <c r="BN397">
        <f t="shared" si="383"/>
        <v>0</v>
      </c>
      <c r="BO397">
        <v>0</v>
      </c>
      <c r="BP397">
        <f t="shared" si="384"/>
        <v>0</v>
      </c>
      <c r="BQ397">
        <v>0</v>
      </c>
      <c r="BR397">
        <f t="shared" si="385"/>
        <v>0</v>
      </c>
      <c r="BS397">
        <v>0</v>
      </c>
      <c r="BT397">
        <f t="shared" si="386"/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f t="shared" si="388"/>
        <v>0</v>
      </c>
      <c r="DE397">
        <v>0</v>
      </c>
      <c r="DF397">
        <f t="shared" si="389"/>
        <v>0</v>
      </c>
      <c r="DG397">
        <v>0</v>
      </c>
      <c r="DH397">
        <f t="shared" si="390"/>
        <v>0</v>
      </c>
      <c r="DI397">
        <v>0</v>
      </c>
      <c r="DJ397">
        <f t="shared" si="391"/>
        <v>0</v>
      </c>
      <c r="DK397">
        <v>0</v>
      </c>
      <c r="DL397">
        <f t="shared" si="392"/>
        <v>0</v>
      </c>
      <c r="DM397">
        <v>0</v>
      </c>
      <c r="DN397">
        <f t="shared" si="393"/>
        <v>0</v>
      </c>
      <c r="DO397">
        <v>0</v>
      </c>
      <c r="DP397">
        <f t="shared" si="394"/>
        <v>0</v>
      </c>
      <c r="DQ397">
        <v>0</v>
      </c>
      <c r="DR397">
        <f t="shared" si="395"/>
        <v>0</v>
      </c>
      <c r="DS397">
        <v>0</v>
      </c>
      <c r="DT397">
        <f t="shared" si="396"/>
        <v>0</v>
      </c>
      <c r="DU397">
        <v>0</v>
      </c>
      <c r="DV397">
        <f t="shared" si="397"/>
        <v>0</v>
      </c>
      <c r="DW397">
        <v>0</v>
      </c>
      <c r="DX397">
        <f t="shared" si="398"/>
        <v>0</v>
      </c>
      <c r="DY397">
        <v>0</v>
      </c>
      <c r="DZ397">
        <f t="shared" si="399"/>
        <v>0</v>
      </c>
      <c r="EA397">
        <v>0</v>
      </c>
      <c r="EB397">
        <f t="shared" si="400"/>
        <v>0</v>
      </c>
      <c r="EC397">
        <v>0</v>
      </c>
      <c r="ED397">
        <f t="shared" si="401"/>
        <v>0</v>
      </c>
      <c r="EE397">
        <v>0</v>
      </c>
      <c r="EF397">
        <f t="shared" si="402"/>
        <v>0</v>
      </c>
      <c r="EG397">
        <v>0</v>
      </c>
      <c r="EH397">
        <f t="shared" si="403"/>
        <v>0</v>
      </c>
      <c r="EI397">
        <v>0</v>
      </c>
      <c r="EJ397">
        <f t="shared" si="404"/>
        <v>0</v>
      </c>
      <c r="EK397">
        <v>0</v>
      </c>
      <c r="EL397">
        <f t="shared" si="405"/>
        <v>0</v>
      </c>
      <c r="EM397">
        <v>0</v>
      </c>
      <c r="EN397">
        <f t="shared" si="406"/>
        <v>0</v>
      </c>
      <c r="EO397">
        <v>0</v>
      </c>
      <c r="EP397">
        <f t="shared" si="407"/>
        <v>0</v>
      </c>
      <c r="EQ397">
        <v>0</v>
      </c>
      <c r="ER397">
        <f t="shared" si="408"/>
        <v>0</v>
      </c>
      <c r="ES397">
        <v>80</v>
      </c>
      <c r="ET397">
        <f t="shared" si="409"/>
        <v>0.8064320388349514</v>
      </c>
      <c r="EU397">
        <v>20</v>
      </c>
      <c r="EV397">
        <f t="shared" si="410"/>
        <v>0.19356796116504851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 t="s">
        <v>752</v>
      </c>
      <c r="FI397" t="s">
        <v>753</v>
      </c>
    </row>
    <row r="398" spans="1:165" x14ac:dyDescent="0.45">
      <c r="A398">
        <v>397</v>
      </c>
      <c r="B398" t="s">
        <v>368</v>
      </c>
      <c r="C398" t="s">
        <v>758</v>
      </c>
      <c r="D398" t="s">
        <v>751</v>
      </c>
      <c r="F398" s="2">
        <v>2</v>
      </c>
      <c r="G398">
        <v>530</v>
      </c>
      <c r="H398">
        <v>1773</v>
      </c>
      <c r="I398">
        <v>873</v>
      </c>
      <c r="J398" s="2">
        <f t="shared" si="414"/>
        <v>0.49238578680203043</v>
      </c>
      <c r="K398">
        <f t="shared" si="415"/>
        <v>1.1000000000000001E-3</v>
      </c>
      <c r="L398" t="s">
        <v>64</v>
      </c>
      <c r="M398">
        <v>0</v>
      </c>
      <c r="N398">
        <f t="shared" si="357"/>
        <v>0</v>
      </c>
      <c r="O398">
        <v>0</v>
      </c>
      <c r="P398">
        <f t="shared" si="358"/>
        <v>0</v>
      </c>
      <c r="Q398">
        <v>11.9</v>
      </c>
      <c r="R398">
        <f t="shared" si="359"/>
        <v>0.11291831766200854</v>
      </c>
      <c r="S398">
        <v>1.8</v>
      </c>
      <c r="T398">
        <f t="shared" si="360"/>
        <v>1.8247625779762119E-2</v>
      </c>
      <c r="U398">
        <v>0</v>
      </c>
      <c r="V398">
        <f t="shared" si="361"/>
        <v>0</v>
      </c>
      <c r="W398">
        <v>0</v>
      </c>
      <c r="X398">
        <f t="shared" si="362"/>
        <v>0</v>
      </c>
      <c r="Y398">
        <v>0</v>
      </c>
      <c r="Z398">
        <f t="shared" si="363"/>
        <v>0</v>
      </c>
      <c r="AA398">
        <v>0</v>
      </c>
      <c r="AB398">
        <f t="shared" si="364"/>
        <v>0</v>
      </c>
      <c r="AC398">
        <f t="shared" si="412"/>
        <v>66.771000000000001</v>
      </c>
      <c r="AD398">
        <f t="shared" si="365"/>
        <v>0.66590195674564512</v>
      </c>
      <c r="AE398">
        <v>4.4999999999999998E-2</v>
      </c>
      <c r="AF398">
        <f t="shared" si="366"/>
        <v>2.0867778207505645E-3</v>
      </c>
      <c r="AG398">
        <v>2.5000000000000001E-2</v>
      </c>
      <c r="AH398">
        <f t="shared" si="367"/>
        <v>4.495784742800251E-4</v>
      </c>
      <c r="AI398">
        <v>8.9999999999999993E-3</v>
      </c>
      <c r="AJ398">
        <f t="shared" si="368"/>
        <v>1.5631635768236933E-4</v>
      </c>
      <c r="AK398">
        <v>0.35</v>
      </c>
      <c r="AL398">
        <f t="shared" si="369"/>
        <v>6.9405292723410039E-3</v>
      </c>
      <c r="AM398">
        <v>16.8</v>
      </c>
      <c r="AN398">
        <f t="shared" si="370"/>
        <v>0.17994725131615638</v>
      </c>
      <c r="AO398">
        <v>2.2999999999999998</v>
      </c>
      <c r="AP398">
        <f t="shared" si="371"/>
        <v>1.3351646571373971E-2</v>
      </c>
      <c r="AQ398">
        <v>0</v>
      </c>
      <c r="AR398">
        <f t="shared" si="372"/>
        <v>0</v>
      </c>
      <c r="AS398">
        <v>0</v>
      </c>
      <c r="AT398">
        <f t="shared" si="373"/>
        <v>0</v>
      </c>
      <c r="AU398">
        <v>0</v>
      </c>
      <c r="AV398">
        <f t="shared" si="374"/>
        <v>0</v>
      </c>
      <c r="AW398">
        <v>0</v>
      </c>
      <c r="AX398">
        <f t="shared" si="375"/>
        <v>0</v>
      </c>
      <c r="AY398">
        <v>0</v>
      </c>
      <c r="AZ398">
        <f t="shared" si="376"/>
        <v>0</v>
      </c>
      <c r="BA398">
        <v>0</v>
      </c>
      <c r="BB398">
        <f t="shared" si="377"/>
        <v>0</v>
      </c>
      <c r="BC398">
        <v>0</v>
      </c>
      <c r="BD398">
        <f t="shared" si="378"/>
        <v>0</v>
      </c>
      <c r="BE398">
        <v>0</v>
      </c>
      <c r="BF398">
        <f t="shared" si="379"/>
        <v>0</v>
      </c>
      <c r="BG398">
        <v>0</v>
      </c>
      <c r="BH398">
        <f t="shared" si="380"/>
        <v>0</v>
      </c>
      <c r="BI398">
        <v>0</v>
      </c>
      <c r="BJ398">
        <f t="shared" si="381"/>
        <v>0</v>
      </c>
      <c r="BK398">
        <v>0</v>
      </c>
      <c r="BL398">
        <f t="shared" si="382"/>
        <v>0</v>
      </c>
      <c r="BM398">
        <v>0</v>
      </c>
      <c r="BN398">
        <f t="shared" si="383"/>
        <v>0</v>
      </c>
      <c r="BO398">
        <v>0</v>
      </c>
      <c r="BP398">
        <f t="shared" si="384"/>
        <v>0</v>
      </c>
      <c r="BQ398">
        <v>0</v>
      </c>
      <c r="BR398">
        <f t="shared" si="385"/>
        <v>0</v>
      </c>
      <c r="BS398">
        <v>0</v>
      </c>
      <c r="BT398">
        <f t="shared" si="386"/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f t="shared" si="388"/>
        <v>0</v>
      </c>
      <c r="DE398">
        <v>0</v>
      </c>
      <c r="DF398">
        <f t="shared" si="389"/>
        <v>0</v>
      </c>
      <c r="DG398">
        <v>0</v>
      </c>
      <c r="DH398">
        <f t="shared" si="390"/>
        <v>0</v>
      </c>
      <c r="DI398">
        <v>0</v>
      </c>
      <c r="DJ398">
        <f t="shared" si="391"/>
        <v>0</v>
      </c>
      <c r="DK398">
        <v>0</v>
      </c>
      <c r="DL398">
        <f t="shared" si="392"/>
        <v>0</v>
      </c>
      <c r="DM398">
        <v>0</v>
      </c>
      <c r="DN398">
        <f t="shared" si="393"/>
        <v>0</v>
      </c>
      <c r="DO398">
        <v>0</v>
      </c>
      <c r="DP398">
        <f t="shared" si="394"/>
        <v>0</v>
      </c>
      <c r="DQ398">
        <v>0</v>
      </c>
      <c r="DR398">
        <f t="shared" si="395"/>
        <v>0</v>
      </c>
      <c r="DS398">
        <v>0</v>
      </c>
      <c r="DT398">
        <f t="shared" si="396"/>
        <v>0</v>
      </c>
      <c r="DU398">
        <v>0</v>
      </c>
      <c r="DV398">
        <f t="shared" si="397"/>
        <v>0</v>
      </c>
      <c r="DW398">
        <v>0</v>
      </c>
      <c r="DX398">
        <f t="shared" si="398"/>
        <v>0</v>
      </c>
      <c r="DY398">
        <v>0</v>
      </c>
      <c r="DZ398">
        <f t="shared" si="399"/>
        <v>0</v>
      </c>
      <c r="EA398">
        <v>0</v>
      </c>
      <c r="EB398">
        <f t="shared" si="400"/>
        <v>0</v>
      </c>
      <c r="EC398">
        <v>0</v>
      </c>
      <c r="ED398">
        <f t="shared" si="401"/>
        <v>0</v>
      </c>
      <c r="EE398">
        <v>0</v>
      </c>
      <c r="EF398">
        <f t="shared" si="402"/>
        <v>0</v>
      </c>
      <c r="EG398">
        <v>0</v>
      </c>
      <c r="EH398">
        <f t="shared" si="403"/>
        <v>0</v>
      </c>
      <c r="EI398">
        <v>0</v>
      </c>
      <c r="EJ398">
        <f t="shared" si="404"/>
        <v>0</v>
      </c>
      <c r="EK398">
        <v>0</v>
      </c>
      <c r="EL398">
        <f t="shared" si="405"/>
        <v>0</v>
      </c>
      <c r="EM398">
        <v>0</v>
      </c>
      <c r="EN398">
        <f t="shared" si="406"/>
        <v>0</v>
      </c>
      <c r="EO398">
        <v>0</v>
      </c>
      <c r="EP398">
        <f t="shared" si="407"/>
        <v>0</v>
      </c>
      <c r="EQ398">
        <v>0</v>
      </c>
      <c r="ER398">
        <f t="shared" si="408"/>
        <v>0</v>
      </c>
      <c r="ES398">
        <v>70</v>
      </c>
      <c r="ET398">
        <f t="shared" si="409"/>
        <v>0.70847612519990855</v>
      </c>
      <c r="EU398">
        <v>30</v>
      </c>
      <c r="EV398">
        <f t="shared" si="410"/>
        <v>0.29152387480009134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 t="s">
        <v>752</v>
      </c>
      <c r="FI398" t="s">
        <v>753</v>
      </c>
    </row>
    <row r="399" spans="1:165" x14ac:dyDescent="0.45">
      <c r="A399">
        <v>398</v>
      </c>
      <c r="B399" t="s">
        <v>759</v>
      </c>
      <c r="C399" t="s">
        <v>742</v>
      </c>
      <c r="D399" t="s">
        <v>760</v>
      </c>
      <c r="F399" s="2">
        <v>1</v>
      </c>
      <c r="G399">
        <v>234.3</v>
      </c>
      <c r="H399">
        <f>1325+273</f>
        <v>1598</v>
      </c>
      <c r="I399">
        <v>298</v>
      </c>
      <c r="J399" s="2">
        <f t="shared" si="414"/>
        <v>0.18648310387984982</v>
      </c>
      <c r="K399">
        <f>1.6*10^-5</f>
        <v>1.6000000000000003E-5</v>
      </c>
      <c r="L399" t="s">
        <v>64</v>
      </c>
      <c r="M399">
        <v>31</v>
      </c>
      <c r="N399">
        <f t="shared" si="357"/>
        <v>0.27947483242451732</v>
      </c>
      <c r="O399">
        <v>0</v>
      </c>
      <c r="P399">
        <f t="shared" si="358"/>
        <v>0</v>
      </c>
      <c r="Q399">
        <v>66.5</v>
      </c>
      <c r="R399">
        <f t="shared" si="359"/>
        <v>0.64908504969730474</v>
      </c>
      <c r="S399">
        <v>2</v>
      </c>
      <c r="T399">
        <f t="shared" si="360"/>
        <v>2.0855777247135339E-2</v>
      </c>
      <c r="U399">
        <v>0</v>
      </c>
      <c r="V399">
        <f t="shared" si="361"/>
        <v>0</v>
      </c>
      <c r="W399">
        <v>0</v>
      </c>
      <c r="X399">
        <f t="shared" si="362"/>
        <v>0</v>
      </c>
      <c r="Y399">
        <v>0</v>
      </c>
      <c r="Z399">
        <f t="shared" si="363"/>
        <v>0</v>
      </c>
      <c r="AA399">
        <v>0</v>
      </c>
      <c r="AB399">
        <f t="shared" si="364"/>
        <v>0</v>
      </c>
      <c r="AC399">
        <v>2.5</v>
      </c>
      <c r="AD399">
        <f t="shared" si="365"/>
        <v>2.5646313242079E-2</v>
      </c>
      <c r="AE399">
        <v>0.3</v>
      </c>
      <c r="AF399">
        <f t="shared" si="366"/>
        <v>1.431025841469344E-2</v>
      </c>
      <c r="AG399">
        <v>0</v>
      </c>
      <c r="AH399">
        <f t="shared" si="367"/>
        <v>0</v>
      </c>
      <c r="AI399">
        <v>2.4E-2</v>
      </c>
      <c r="AJ399">
        <f t="shared" si="368"/>
        <v>4.2878114778386624E-4</v>
      </c>
      <c r="AK399">
        <v>0.5</v>
      </c>
      <c r="AL399">
        <f t="shared" si="369"/>
        <v>1.0198987826486277E-2</v>
      </c>
      <c r="AM399">
        <v>0</v>
      </c>
      <c r="AN399">
        <f t="shared" si="370"/>
        <v>0</v>
      </c>
      <c r="AO399">
        <v>0</v>
      </c>
      <c r="AP399">
        <f t="shared" si="371"/>
        <v>0</v>
      </c>
      <c r="AQ399">
        <v>0</v>
      </c>
      <c r="AR399">
        <f t="shared" si="372"/>
        <v>0</v>
      </c>
      <c r="AS399">
        <v>0</v>
      </c>
      <c r="AT399">
        <f t="shared" si="373"/>
        <v>0</v>
      </c>
      <c r="AU399">
        <v>0</v>
      </c>
      <c r="AV399">
        <f t="shared" si="374"/>
        <v>0</v>
      </c>
      <c r="AW399">
        <v>0</v>
      </c>
      <c r="AX399">
        <f t="shared" si="375"/>
        <v>0</v>
      </c>
      <c r="AY399">
        <v>0</v>
      </c>
      <c r="AZ399">
        <f t="shared" si="376"/>
        <v>0</v>
      </c>
      <c r="BA399">
        <v>0</v>
      </c>
      <c r="BB399">
        <f t="shared" si="377"/>
        <v>0</v>
      </c>
      <c r="BC399">
        <v>0</v>
      </c>
      <c r="BD399">
        <f t="shared" si="378"/>
        <v>0</v>
      </c>
      <c r="BE399">
        <v>0</v>
      </c>
      <c r="BF399">
        <f t="shared" si="379"/>
        <v>0</v>
      </c>
      <c r="BG399">
        <v>0</v>
      </c>
      <c r="BH399">
        <f t="shared" si="380"/>
        <v>0</v>
      </c>
      <c r="BI399">
        <v>0</v>
      </c>
      <c r="BJ399">
        <f t="shared" si="381"/>
        <v>0</v>
      </c>
      <c r="BK399">
        <v>0</v>
      </c>
      <c r="BL399">
        <f t="shared" si="382"/>
        <v>0</v>
      </c>
      <c r="BM399">
        <v>0</v>
      </c>
      <c r="BN399">
        <f t="shared" si="383"/>
        <v>0</v>
      </c>
      <c r="BO399">
        <v>0</v>
      </c>
      <c r="BP399">
        <f t="shared" si="384"/>
        <v>0</v>
      </c>
      <c r="BQ399">
        <v>0</v>
      </c>
      <c r="BR399">
        <f t="shared" si="385"/>
        <v>0</v>
      </c>
      <c r="BS399">
        <v>0</v>
      </c>
      <c r="BT399">
        <f t="shared" si="386"/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f t="shared" si="388"/>
        <v>0</v>
      </c>
      <c r="DE399">
        <v>0</v>
      </c>
      <c r="DF399">
        <f t="shared" si="389"/>
        <v>0</v>
      </c>
      <c r="DG399">
        <v>100</v>
      </c>
      <c r="DH399">
        <f t="shared" si="390"/>
        <v>1</v>
      </c>
      <c r="DI399">
        <v>0</v>
      </c>
      <c r="DJ399">
        <f t="shared" si="391"/>
        <v>0</v>
      </c>
      <c r="DK399">
        <v>0</v>
      </c>
      <c r="DL399">
        <f t="shared" si="392"/>
        <v>0</v>
      </c>
      <c r="DM399">
        <v>0</v>
      </c>
      <c r="DN399">
        <f t="shared" si="393"/>
        <v>0</v>
      </c>
      <c r="DO399">
        <v>0</v>
      </c>
      <c r="DP399">
        <f t="shared" si="394"/>
        <v>0</v>
      </c>
      <c r="DQ399">
        <v>0</v>
      </c>
      <c r="DR399">
        <f t="shared" si="395"/>
        <v>0</v>
      </c>
      <c r="DS399">
        <v>0</v>
      </c>
      <c r="DT399">
        <f t="shared" si="396"/>
        <v>0</v>
      </c>
      <c r="DU399">
        <v>0</v>
      </c>
      <c r="DV399">
        <f t="shared" si="397"/>
        <v>0</v>
      </c>
      <c r="DW399">
        <v>0</v>
      </c>
      <c r="DX399">
        <f t="shared" si="398"/>
        <v>0</v>
      </c>
      <c r="DY399">
        <v>0</v>
      </c>
      <c r="DZ399">
        <f t="shared" si="399"/>
        <v>0</v>
      </c>
      <c r="EA399">
        <v>0</v>
      </c>
      <c r="EB399">
        <f t="shared" si="400"/>
        <v>0</v>
      </c>
      <c r="EC399">
        <v>0</v>
      </c>
      <c r="ED399">
        <f t="shared" si="401"/>
        <v>0</v>
      </c>
      <c r="EE399">
        <v>0</v>
      </c>
      <c r="EF399">
        <f t="shared" si="402"/>
        <v>0</v>
      </c>
      <c r="EG399">
        <v>0</v>
      </c>
      <c r="EH399">
        <f t="shared" si="403"/>
        <v>0</v>
      </c>
      <c r="EI399">
        <v>0</v>
      </c>
      <c r="EJ399">
        <f t="shared" si="404"/>
        <v>0</v>
      </c>
      <c r="EK399">
        <v>0</v>
      </c>
      <c r="EL399">
        <f t="shared" si="405"/>
        <v>0</v>
      </c>
      <c r="EM399">
        <v>0</v>
      </c>
      <c r="EN399">
        <f t="shared" si="406"/>
        <v>0</v>
      </c>
      <c r="EO399">
        <v>0</v>
      </c>
      <c r="EP399">
        <f t="shared" si="407"/>
        <v>0</v>
      </c>
      <c r="EQ399">
        <v>0</v>
      </c>
      <c r="ER399">
        <f t="shared" si="408"/>
        <v>0</v>
      </c>
      <c r="ES399">
        <v>0</v>
      </c>
      <c r="ET399">
        <f t="shared" si="409"/>
        <v>0</v>
      </c>
      <c r="EU399">
        <v>0</v>
      </c>
      <c r="EV399">
        <f t="shared" si="410"/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 t="s">
        <v>762</v>
      </c>
    </row>
    <row r="400" spans="1:165" x14ac:dyDescent="0.45">
      <c r="A400">
        <v>399</v>
      </c>
      <c r="B400" t="s">
        <v>759</v>
      </c>
      <c r="C400" t="s">
        <v>742</v>
      </c>
      <c r="D400" t="s">
        <v>760</v>
      </c>
      <c r="F400" s="2">
        <v>1</v>
      </c>
      <c r="G400">
        <v>234.3</v>
      </c>
      <c r="H400">
        <f t="shared" ref="H400:H406" si="416">1325+273</f>
        <v>1598</v>
      </c>
      <c r="I400">
        <v>298</v>
      </c>
      <c r="J400" s="2">
        <f t="shared" si="414"/>
        <v>0.18648310387984982</v>
      </c>
      <c r="K400">
        <f t="shared" ref="K400:K409" si="417">1.6*10^-5</f>
        <v>1.6000000000000003E-5</v>
      </c>
      <c r="L400" t="s">
        <v>64</v>
      </c>
      <c r="M400">
        <v>31</v>
      </c>
      <c r="N400">
        <f t="shared" si="357"/>
        <v>0.27947483242451732</v>
      </c>
      <c r="O400">
        <v>0</v>
      </c>
      <c r="P400">
        <f t="shared" si="358"/>
        <v>0</v>
      </c>
      <c r="Q400">
        <v>66.5</v>
      </c>
      <c r="R400">
        <f t="shared" si="359"/>
        <v>0.64908504969730474</v>
      </c>
      <c r="S400">
        <v>2</v>
      </c>
      <c r="T400">
        <f t="shared" si="360"/>
        <v>2.0855777247135339E-2</v>
      </c>
      <c r="U400">
        <v>0</v>
      </c>
      <c r="V400">
        <f t="shared" si="361"/>
        <v>0</v>
      </c>
      <c r="W400">
        <v>0</v>
      </c>
      <c r="X400">
        <f t="shared" si="362"/>
        <v>0</v>
      </c>
      <c r="Y400">
        <v>0</v>
      </c>
      <c r="Z400">
        <f t="shared" si="363"/>
        <v>0</v>
      </c>
      <c r="AA400">
        <v>0</v>
      </c>
      <c r="AB400">
        <f t="shared" si="364"/>
        <v>0</v>
      </c>
      <c r="AC400">
        <v>2.5</v>
      </c>
      <c r="AD400">
        <f t="shared" si="365"/>
        <v>2.5646313242079E-2</v>
      </c>
      <c r="AE400">
        <v>0.3</v>
      </c>
      <c r="AF400">
        <f t="shared" si="366"/>
        <v>1.431025841469344E-2</v>
      </c>
      <c r="AG400">
        <v>0</v>
      </c>
      <c r="AH400">
        <f t="shared" si="367"/>
        <v>0</v>
      </c>
      <c r="AI400">
        <v>2.4E-2</v>
      </c>
      <c r="AJ400">
        <f t="shared" si="368"/>
        <v>4.2878114778386624E-4</v>
      </c>
      <c r="AK400">
        <v>0.5</v>
      </c>
      <c r="AL400">
        <f t="shared" si="369"/>
        <v>1.0198987826486277E-2</v>
      </c>
      <c r="AM400">
        <v>0</v>
      </c>
      <c r="AN400">
        <f t="shared" si="370"/>
        <v>0</v>
      </c>
      <c r="AO400">
        <v>0</v>
      </c>
      <c r="AP400">
        <f t="shared" si="371"/>
        <v>0</v>
      </c>
      <c r="AQ400">
        <v>0</v>
      </c>
      <c r="AR400">
        <f t="shared" si="372"/>
        <v>0</v>
      </c>
      <c r="AS400">
        <v>0</v>
      </c>
      <c r="AT400">
        <f t="shared" si="373"/>
        <v>0</v>
      </c>
      <c r="AU400">
        <v>0</v>
      </c>
      <c r="AV400">
        <f t="shared" si="374"/>
        <v>0</v>
      </c>
      <c r="AW400">
        <v>0</v>
      </c>
      <c r="AX400">
        <f t="shared" si="375"/>
        <v>0</v>
      </c>
      <c r="AY400">
        <v>0</v>
      </c>
      <c r="AZ400">
        <f t="shared" si="376"/>
        <v>0</v>
      </c>
      <c r="BA400">
        <v>0</v>
      </c>
      <c r="BB400">
        <f t="shared" si="377"/>
        <v>0</v>
      </c>
      <c r="BC400">
        <v>0</v>
      </c>
      <c r="BD400">
        <f t="shared" si="378"/>
        <v>0</v>
      </c>
      <c r="BE400">
        <v>0</v>
      </c>
      <c r="BF400">
        <f t="shared" si="379"/>
        <v>0</v>
      </c>
      <c r="BG400">
        <v>0</v>
      </c>
      <c r="BH400">
        <f t="shared" si="380"/>
        <v>0</v>
      </c>
      <c r="BI400">
        <v>0</v>
      </c>
      <c r="BJ400">
        <f t="shared" si="381"/>
        <v>0</v>
      </c>
      <c r="BK400">
        <v>0</v>
      </c>
      <c r="BL400">
        <f t="shared" si="382"/>
        <v>0</v>
      </c>
      <c r="BM400">
        <v>0</v>
      </c>
      <c r="BN400">
        <f t="shared" si="383"/>
        <v>0</v>
      </c>
      <c r="BO400">
        <v>0</v>
      </c>
      <c r="BP400">
        <f t="shared" si="384"/>
        <v>0</v>
      </c>
      <c r="BQ400">
        <v>0</v>
      </c>
      <c r="BR400">
        <f t="shared" si="385"/>
        <v>0</v>
      </c>
      <c r="BS400">
        <v>0</v>
      </c>
      <c r="BT400">
        <f t="shared" si="386"/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f t="shared" si="388"/>
        <v>0</v>
      </c>
      <c r="DE400">
        <v>0</v>
      </c>
      <c r="DF400">
        <f t="shared" si="389"/>
        <v>0</v>
      </c>
      <c r="DG400">
        <v>100</v>
      </c>
      <c r="DH400">
        <f t="shared" si="390"/>
        <v>1</v>
      </c>
      <c r="DI400">
        <v>0</v>
      </c>
      <c r="DJ400">
        <f t="shared" si="391"/>
        <v>0</v>
      </c>
      <c r="DK400">
        <v>0</v>
      </c>
      <c r="DL400">
        <f t="shared" si="392"/>
        <v>0</v>
      </c>
      <c r="DM400">
        <v>0</v>
      </c>
      <c r="DN400">
        <f t="shared" si="393"/>
        <v>0</v>
      </c>
      <c r="DO400">
        <v>0</v>
      </c>
      <c r="DP400">
        <f t="shared" si="394"/>
        <v>0</v>
      </c>
      <c r="DQ400">
        <v>0</v>
      </c>
      <c r="DR400">
        <f t="shared" si="395"/>
        <v>0</v>
      </c>
      <c r="DS400">
        <v>0</v>
      </c>
      <c r="DT400">
        <f t="shared" si="396"/>
        <v>0</v>
      </c>
      <c r="DU400">
        <v>0</v>
      </c>
      <c r="DV400">
        <f t="shared" si="397"/>
        <v>0</v>
      </c>
      <c r="DW400">
        <v>0</v>
      </c>
      <c r="DX400">
        <f t="shared" si="398"/>
        <v>0</v>
      </c>
      <c r="DY400">
        <v>0</v>
      </c>
      <c r="DZ400">
        <f t="shared" si="399"/>
        <v>0</v>
      </c>
      <c r="EA400">
        <v>0</v>
      </c>
      <c r="EB400">
        <f t="shared" si="400"/>
        <v>0</v>
      </c>
      <c r="EC400">
        <v>0</v>
      </c>
      <c r="ED400">
        <f t="shared" si="401"/>
        <v>0</v>
      </c>
      <c r="EE400">
        <v>0</v>
      </c>
      <c r="EF400">
        <f t="shared" si="402"/>
        <v>0</v>
      </c>
      <c r="EG400">
        <v>0</v>
      </c>
      <c r="EH400">
        <f t="shared" si="403"/>
        <v>0</v>
      </c>
      <c r="EI400">
        <v>0</v>
      </c>
      <c r="EJ400">
        <f t="shared" si="404"/>
        <v>0</v>
      </c>
      <c r="EK400">
        <v>0</v>
      </c>
      <c r="EL400">
        <f t="shared" si="405"/>
        <v>0</v>
      </c>
      <c r="EM400">
        <v>0</v>
      </c>
      <c r="EN400">
        <f t="shared" si="406"/>
        <v>0</v>
      </c>
      <c r="EO400">
        <v>0</v>
      </c>
      <c r="EP400">
        <f t="shared" si="407"/>
        <v>0</v>
      </c>
      <c r="EQ400">
        <v>0</v>
      </c>
      <c r="ER400">
        <f t="shared" si="408"/>
        <v>0</v>
      </c>
      <c r="ES400">
        <v>0</v>
      </c>
      <c r="ET400">
        <f t="shared" si="409"/>
        <v>0</v>
      </c>
      <c r="EU400">
        <v>0</v>
      </c>
      <c r="EV400">
        <f t="shared" si="410"/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 t="s">
        <v>762</v>
      </c>
    </row>
    <row r="401" spans="1:161" x14ac:dyDescent="0.45">
      <c r="A401">
        <v>400</v>
      </c>
      <c r="B401" t="s">
        <v>759</v>
      </c>
      <c r="C401" t="s">
        <v>742</v>
      </c>
      <c r="D401" t="s">
        <v>760</v>
      </c>
      <c r="F401" s="2">
        <v>1</v>
      </c>
      <c r="G401">
        <v>234.3</v>
      </c>
      <c r="H401">
        <f t="shared" si="416"/>
        <v>1598</v>
      </c>
      <c r="I401">
        <v>298</v>
      </c>
      <c r="J401" s="2">
        <f t="shared" si="414"/>
        <v>0.18648310387984982</v>
      </c>
      <c r="K401">
        <f t="shared" si="417"/>
        <v>1.6000000000000003E-5</v>
      </c>
      <c r="L401" t="s">
        <v>64</v>
      </c>
      <c r="M401">
        <v>31</v>
      </c>
      <c r="N401">
        <f t="shared" si="357"/>
        <v>0.27947483242451732</v>
      </c>
      <c r="O401">
        <v>0</v>
      </c>
      <c r="P401">
        <f t="shared" si="358"/>
        <v>0</v>
      </c>
      <c r="Q401">
        <v>66.5</v>
      </c>
      <c r="R401">
        <f t="shared" si="359"/>
        <v>0.64908504969730474</v>
      </c>
      <c r="S401">
        <v>2</v>
      </c>
      <c r="T401">
        <f t="shared" si="360"/>
        <v>2.0855777247135339E-2</v>
      </c>
      <c r="U401">
        <v>0</v>
      </c>
      <c r="V401">
        <f t="shared" si="361"/>
        <v>0</v>
      </c>
      <c r="W401">
        <v>0</v>
      </c>
      <c r="X401">
        <f t="shared" si="362"/>
        <v>0</v>
      </c>
      <c r="Y401">
        <v>0</v>
      </c>
      <c r="Z401">
        <f t="shared" si="363"/>
        <v>0</v>
      </c>
      <c r="AA401">
        <v>0</v>
      </c>
      <c r="AB401">
        <f t="shared" si="364"/>
        <v>0</v>
      </c>
      <c r="AC401">
        <v>2.5</v>
      </c>
      <c r="AD401">
        <f t="shared" si="365"/>
        <v>2.5646313242079E-2</v>
      </c>
      <c r="AE401">
        <v>0.3</v>
      </c>
      <c r="AF401">
        <f t="shared" si="366"/>
        <v>1.431025841469344E-2</v>
      </c>
      <c r="AG401">
        <v>0</v>
      </c>
      <c r="AH401">
        <f t="shared" si="367"/>
        <v>0</v>
      </c>
      <c r="AI401">
        <v>2.4E-2</v>
      </c>
      <c r="AJ401">
        <f t="shared" si="368"/>
        <v>4.2878114778386624E-4</v>
      </c>
      <c r="AK401">
        <v>0.5</v>
      </c>
      <c r="AL401">
        <f t="shared" si="369"/>
        <v>1.0198987826486277E-2</v>
      </c>
      <c r="AM401">
        <v>0</v>
      </c>
      <c r="AN401">
        <f t="shared" si="370"/>
        <v>0</v>
      </c>
      <c r="AO401">
        <v>0</v>
      </c>
      <c r="AP401">
        <f t="shared" si="371"/>
        <v>0</v>
      </c>
      <c r="AQ401">
        <v>0</v>
      </c>
      <c r="AR401">
        <f t="shared" si="372"/>
        <v>0</v>
      </c>
      <c r="AS401">
        <v>0</v>
      </c>
      <c r="AT401">
        <f t="shared" si="373"/>
        <v>0</v>
      </c>
      <c r="AU401">
        <v>0</v>
      </c>
      <c r="AV401">
        <f t="shared" si="374"/>
        <v>0</v>
      </c>
      <c r="AW401">
        <v>0</v>
      </c>
      <c r="AX401">
        <f t="shared" si="375"/>
        <v>0</v>
      </c>
      <c r="AY401">
        <v>0</v>
      </c>
      <c r="AZ401">
        <f t="shared" si="376"/>
        <v>0</v>
      </c>
      <c r="BA401">
        <v>0</v>
      </c>
      <c r="BB401">
        <f t="shared" si="377"/>
        <v>0</v>
      </c>
      <c r="BC401">
        <v>0</v>
      </c>
      <c r="BD401">
        <f t="shared" si="378"/>
        <v>0</v>
      </c>
      <c r="BE401">
        <v>0</v>
      </c>
      <c r="BF401">
        <f t="shared" si="379"/>
        <v>0</v>
      </c>
      <c r="BG401">
        <v>0</v>
      </c>
      <c r="BH401">
        <f t="shared" si="380"/>
        <v>0</v>
      </c>
      <c r="BI401">
        <v>0</v>
      </c>
      <c r="BJ401">
        <f t="shared" si="381"/>
        <v>0</v>
      </c>
      <c r="BK401">
        <v>0</v>
      </c>
      <c r="BL401">
        <f t="shared" si="382"/>
        <v>0</v>
      </c>
      <c r="BM401">
        <v>0</v>
      </c>
      <c r="BN401">
        <f t="shared" si="383"/>
        <v>0</v>
      </c>
      <c r="BO401">
        <v>0</v>
      </c>
      <c r="BP401">
        <f t="shared" si="384"/>
        <v>0</v>
      </c>
      <c r="BQ401">
        <v>0</v>
      </c>
      <c r="BR401">
        <f t="shared" si="385"/>
        <v>0</v>
      </c>
      <c r="BS401">
        <v>0</v>
      </c>
      <c r="BT401">
        <f t="shared" si="386"/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f t="shared" si="388"/>
        <v>0</v>
      </c>
      <c r="DE401">
        <v>0</v>
      </c>
      <c r="DF401">
        <f t="shared" si="389"/>
        <v>0</v>
      </c>
      <c r="DG401">
        <v>100</v>
      </c>
      <c r="DH401">
        <f t="shared" si="390"/>
        <v>1</v>
      </c>
      <c r="DI401">
        <v>0</v>
      </c>
      <c r="DJ401">
        <f t="shared" si="391"/>
        <v>0</v>
      </c>
      <c r="DK401">
        <v>0</v>
      </c>
      <c r="DL401">
        <f t="shared" si="392"/>
        <v>0</v>
      </c>
      <c r="DM401">
        <v>0</v>
      </c>
      <c r="DN401">
        <f t="shared" si="393"/>
        <v>0</v>
      </c>
      <c r="DO401">
        <v>0</v>
      </c>
      <c r="DP401">
        <f t="shared" si="394"/>
        <v>0</v>
      </c>
      <c r="DQ401">
        <v>0</v>
      </c>
      <c r="DR401">
        <f t="shared" si="395"/>
        <v>0</v>
      </c>
      <c r="DS401">
        <v>0</v>
      </c>
      <c r="DT401">
        <f t="shared" si="396"/>
        <v>0</v>
      </c>
      <c r="DU401">
        <v>0</v>
      </c>
      <c r="DV401">
        <f t="shared" si="397"/>
        <v>0</v>
      </c>
      <c r="DW401">
        <v>0</v>
      </c>
      <c r="DX401">
        <f t="shared" si="398"/>
        <v>0</v>
      </c>
      <c r="DY401">
        <v>0</v>
      </c>
      <c r="DZ401">
        <f t="shared" si="399"/>
        <v>0</v>
      </c>
      <c r="EA401">
        <v>0</v>
      </c>
      <c r="EB401">
        <f t="shared" si="400"/>
        <v>0</v>
      </c>
      <c r="EC401">
        <v>0</v>
      </c>
      <c r="ED401">
        <f t="shared" si="401"/>
        <v>0</v>
      </c>
      <c r="EE401">
        <v>0</v>
      </c>
      <c r="EF401">
        <f t="shared" si="402"/>
        <v>0</v>
      </c>
      <c r="EG401">
        <v>0</v>
      </c>
      <c r="EH401">
        <f t="shared" si="403"/>
        <v>0</v>
      </c>
      <c r="EI401">
        <v>0</v>
      </c>
      <c r="EJ401">
        <f t="shared" si="404"/>
        <v>0</v>
      </c>
      <c r="EK401">
        <v>0</v>
      </c>
      <c r="EL401">
        <f t="shared" si="405"/>
        <v>0</v>
      </c>
      <c r="EM401">
        <v>0</v>
      </c>
      <c r="EN401">
        <f t="shared" si="406"/>
        <v>0</v>
      </c>
      <c r="EO401">
        <v>0</v>
      </c>
      <c r="EP401">
        <f t="shared" si="407"/>
        <v>0</v>
      </c>
      <c r="EQ401">
        <v>0</v>
      </c>
      <c r="ER401">
        <f t="shared" si="408"/>
        <v>0</v>
      </c>
      <c r="ES401">
        <v>0</v>
      </c>
      <c r="ET401">
        <f t="shared" si="409"/>
        <v>0</v>
      </c>
      <c r="EU401">
        <v>0</v>
      </c>
      <c r="EV401">
        <f t="shared" si="410"/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 t="s">
        <v>762</v>
      </c>
    </row>
    <row r="402" spans="1:161" x14ac:dyDescent="0.45">
      <c r="A402">
        <v>401</v>
      </c>
      <c r="B402" t="s">
        <v>759</v>
      </c>
      <c r="C402" t="s">
        <v>742</v>
      </c>
      <c r="D402" t="s">
        <v>760</v>
      </c>
      <c r="F402" s="2">
        <v>1</v>
      </c>
      <c r="G402">
        <v>234.3</v>
      </c>
      <c r="H402">
        <f t="shared" si="416"/>
        <v>1598</v>
      </c>
      <c r="I402">
        <v>298</v>
      </c>
      <c r="J402" s="2">
        <f t="shared" si="414"/>
        <v>0.18648310387984982</v>
      </c>
      <c r="K402">
        <f t="shared" si="417"/>
        <v>1.6000000000000003E-5</v>
      </c>
      <c r="L402" t="s">
        <v>64</v>
      </c>
      <c r="M402">
        <v>31</v>
      </c>
      <c r="N402">
        <f t="shared" si="357"/>
        <v>0.27947483242451732</v>
      </c>
      <c r="O402">
        <v>0</v>
      </c>
      <c r="P402">
        <f t="shared" si="358"/>
        <v>0</v>
      </c>
      <c r="Q402">
        <v>66.5</v>
      </c>
      <c r="R402">
        <f t="shared" si="359"/>
        <v>0.64908504969730474</v>
      </c>
      <c r="S402">
        <v>2</v>
      </c>
      <c r="T402">
        <f t="shared" si="360"/>
        <v>2.0855777247135339E-2</v>
      </c>
      <c r="U402">
        <v>0</v>
      </c>
      <c r="V402">
        <f t="shared" si="361"/>
        <v>0</v>
      </c>
      <c r="W402">
        <v>0</v>
      </c>
      <c r="X402">
        <f t="shared" si="362"/>
        <v>0</v>
      </c>
      <c r="Y402">
        <v>0</v>
      </c>
      <c r="Z402">
        <f t="shared" si="363"/>
        <v>0</v>
      </c>
      <c r="AA402">
        <v>0</v>
      </c>
      <c r="AB402">
        <f t="shared" si="364"/>
        <v>0</v>
      </c>
      <c r="AC402">
        <v>2.5</v>
      </c>
      <c r="AD402">
        <f t="shared" si="365"/>
        <v>2.5646313242079E-2</v>
      </c>
      <c r="AE402">
        <v>0.3</v>
      </c>
      <c r="AF402">
        <f t="shared" si="366"/>
        <v>1.431025841469344E-2</v>
      </c>
      <c r="AG402">
        <v>0</v>
      </c>
      <c r="AH402">
        <f t="shared" si="367"/>
        <v>0</v>
      </c>
      <c r="AI402">
        <v>2.4E-2</v>
      </c>
      <c r="AJ402">
        <f t="shared" si="368"/>
        <v>4.2878114778386624E-4</v>
      </c>
      <c r="AK402">
        <v>0.5</v>
      </c>
      <c r="AL402">
        <f t="shared" si="369"/>
        <v>1.0198987826486277E-2</v>
      </c>
      <c r="AM402">
        <v>0</v>
      </c>
      <c r="AN402">
        <f t="shared" si="370"/>
        <v>0</v>
      </c>
      <c r="AO402">
        <v>0</v>
      </c>
      <c r="AP402">
        <f t="shared" si="371"/>
        <v>0</v>
      </c>
      <c r="AQ402">
        <v>0</v>
      </c>
      <c r="AR402">
        <f t="shared" si="372"/>
        <v>0</v>
      </c>
      <c r="AS402">
        <v>0</v>
      </c>
      <c r="AT402">
        <f t="shared" si="373"/>
        <v>0</v>
      </c>
      <c r="AU402">
        <v>0</v>
      </c>
      <c r="AV402">
        <f t="shared" si="374"/>
        <v>0</v>
      </c>
      <c r="AW402">
        <v>0</v>
      </c>
      <c r="AX402">
        <f t="shared" si="375"/>
        <v>0</v>
      </c>
      <c r="AY402">
        <v>0</v>
      </c>
      <c r="AZ402">
        <f t="shared" si="376"/>
        <v>0</v>
      </c>
      <c r="BA402">
        <v>0</v>
      </c>
      <c r="BB402">
        <f t="shared" si="377"/>
        <v>0</v>
      </c>
      <c r="BC402">
        <v>0</v>
      </c>
      <c r="BD402">
        <f t="shared" si="378"/>
        <v>0</v>
      </c>
      <c r="BE402">
        <v>0</v>
      </c>
      <c r="BF402">
        <f t="shared" si="379"/>
        <v>0</v>
      </c>
      <c r="BG402">
        <v>0</v>
      </c>
      <c r="BH402">
        <f t="shared" si="380"/>
        <v>0</v>
      </c>
      <c r="BI402">
        <v>0</v>
      </c>
      <c r="BJ402">
        <f t="shared" si="381"/>
        <v>0</v>
      </c>
      <c r="BK402">
        <v>0</v>
      </c>
      <c r="BL402">
        <f t="shared" si="382"/>
        <v>0</v>
      </c>
      <c r="BM402">
        <v>0</v>
      </c>
      <c r="BN402">
        <f t="shared" si="383"/>
        <v>0</v>
      </c>
      <c r="BO402">
        <v>0</v>
      </c>
      <c r="BP402">
        <f t="shared" si="384"/>
        <v>0</v>
      </c>
      <c r="BQ402">
        <v>0</v>
      </c>
      <c r="BR402">
        <f t="shared" si="385"/>
        <v>0</v>
      </c>
      <c r="BS402">
        <v>0</v>
      </c>
      <c r="BT402">
        <f t="shared" si="386"/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f t="shared" si="388"/>
        <v>0</v>
      </c>
      <c r="DE402">
        <v>0</v>
      </c>
      <c r="DF402">
        <f t="shared" si="389"/>
        <v>0</v>
      </c>
      <c r="DG402">
        <v>100</v>
      </c>
      <c r="DH402">
        <f t="shared" si="390"/>
        <v>1</v>
      </c>
      <c r="DI402">
        <v>0</v>
      </c>
      <c r="DJ402">
        <f t="shared" si="391"/>
        <v>0</v>
      </c>
      <c r="DK402">
        <v>0</v>
      </c>
      <c r="DL402">
        <f t="shared" si="392"/>
        <v>0</v>
      </c>
      <c r="DM402">
        <v>0</v>
      </c>
      <c r="DN402">
        <f t="shared" si="393"/>
        <v>0</v>
      </c>
      <c r="DO402">
        <v>0</v>
      </c>
      <c r="DP402">
        <f t="shared" si="394"/>
        <v>0</v>
      </c>
      <c r="DQ402">
        <v>0</v>
      </c>
      <c r="DR402">
        <f t="shared" si="395"/>
        <v>0</v>
      </c>
      <c r="DS402">
        <v>0</v>
      </c>
      <c r="DT402">
        <f t="shared" si="396"/>
        <v>0</v>
      </c>
      <c r="DU402">
        <v>0</v>
      </c>
      <c r="DV402">
        <f t="shared" si="397"/>
        <v>0</v>
      </c>
      <c r="DW402">
        <v>0</v>
      </c>
      <c r="DX402">
        <f t="shared" si="398"/>
        <v>0</v>
      </c>
      <c r="DY402">
        <v>0</v>
      </c>
      <c r="DZ402">
        <f t="shared" si="399"/>
        <v>0</v>
      </c>
      <c r="EA402">
        <v>0</v>
      </c>
      <c r="EB402">
        <f t="shared" si="400"/>
        <v>0</v>
      </c>
      <c r="EC402">
        <v>0</v>
      </c>
      <c r="ED402">
        <f t="shared" si="401"/>
        <v>0</v>
      </c>
      <c r="EE402">
        <v>0</v>
      </c>
      <c r="EF402">
        <f t="shared" si="402"/>
        <v>0</v>
      </c>
      <c r="EG402">
        <v>0</v>
      </c>
      <c r="EH402">
        <f t="shared" si="403"/>
        <v>0</v>
      </c>
      <c r="EI402">
        <v>0</v>
      </c>
      <c r="EJ402">
        <f t="shared" si="404"/>
        <v>0</v>
      </c>
      <c r="EK402">
        <v>0</v>
      </c>
      <c r="EL402">
        <f t="shared" si="405"/>
        <v>0</v>
      </c>
      <c r="EM402">
        <v>0</v>
      </c>
      <c r="EN402">
        <f t="shared" si="406"/>
        <v>0</v>
      </c>
      <c r="EO402">
        <v>0</v>
      </c>
      <c r="EP402">
        <f t="shared" si="407"/>
        <v>0</v>
      </c>
      <c r="EQ402">
        <v>0</v>
      </c>
      <c r="ER402">
        <f t="shared" si="408"/>
        <v>0</v>
      </c>
      <c r="ES402">
        <v>0</v>
      </c>
      <c r="ET402">
        <f t="shared" si="409"/>
        <v>0</v>
      </c>
      <c r="EU402">
        <v>0</v>
      </c>
      <c r="EV402">
        <f t="shared" si="410"/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 t="s">
        <v>762</v>
      </c>
    </row>
    <row r="403" spans="1:161" x14ac:dyDescent="0.45">
      <c r="A403">
        <v>402</v>
      </c>
      <c r="B403" t="s">
        <v>759</v>
      </c>
      <c r="C403" t="s">
        <v>742</v>
      </c>
      <c r="D403" t="s">
        <v>760</v>
      </c>
      <c r="F403" s="2">
        <v>1</v>
      </c>
      <c r="G403">
        <v>234.3</v>
      </c>
      <c r="H403">
        <f t="shared" si="416"/>
        <v>1598</v>
      </c>
      <c r="I403">
        <v>298</v>
      </c>
      <c r="J403" s="2">
        <f t="shared" si="414"/>
        <v>0.18648310387984982</v>
      </c>
      <c r="K403">
        <f t="shared" si="417"/>
        <v>1.6000000000000003E-5</v>
      </c>
      <c r="L403" t="s">
        <v>64</v>
      </c>
      <c r="M403">
        <v>31</v>
      </c>
      <c r="N403">
        <f t="shared" si="357"/>
        <v>0.27947483242451732</v>
      </c>
      <c r="O403">
        <v>0</v>
      </c>
      <c r="P403">
        <f t="shared" si="358"/>
        <v>0</v>
      </c>
      <c r="Q403">
        <v>66.5</v>
      </c>
      <c r="R403">
        <f t="shared" si="359"/>
        <v>0.64908504969730474</v>
      </c>
      <c r="S403">
        <v>2</v>
      </c>
      <c r="T403">
        <f t="shared" si="360"/>
        <v>2.0855777247135339E-2</v>
      </c>
      <c r="U403">
        <v>0</v>
      </c>
      <c r="V403">
        <f t="shared" si="361"/>
        <v>0</v>
      </c>
      <c r="W403">
        <v>0</v>
      </c>
      <c r="X403">
        <f t="shared" si="362"/>
        <v>0</v>
      </c>
      <c r="Y403">
        <v>0</v>
      </c>
      <c r="Z403">
        <f t="shared" si="363"/>
        <v>0</v>
      </c>
      <c r="AA403">
        <v>0</v>
      </c>
      <c r="AB403">
        <f t="shared" si="364"/>
        <v>0</v>
      </c>
      <c r="AC403">
        <v>2.5</v>
      </c>
      <c r="AD403">
        <f t="shared" si="365"/>
        <v>2.5646313242079E-2</v>
      </c>
      <c r="AE403">
        <v>0.3</v>
      </c>
      <c r="AF403">
        <f t="shared" si="366"/>
        <v>1.431025841469344E-2</v>
      </c>
      <c r="AG403">
        <v>0</v>
      </c>
      <c r="AH403">
        <f t="shared" si="367"/>
        <v>0</v>
      </c>
      <c r="AI403">
        <v>2.4E-2</v>
      </c>
      <c r="AJ403">
        <f t="shared" si="368"/>
        <v>4.2878114778386624E-4</v>
      </c>
      <c r="AK403">
        <v>0.5</v>
      </c>
      <c r="AL403">
        <f t="shared" si="369"/>
        <v>1.0198987826486277E-2</v>
      </c>
      <c r="AM403">
        <v>0</v>
      </c>
      <c r="AN403">
        <f t="shared" si="370"/>
        <v>0</v>
      </c>
      <c r="AO403">
        <v>0</v>
      </c>
      <c r="AP403">
        <f t="shared" si="371"/>
        <v>0</v>
      </c>
      <c r="AQ403">
        <v>0</v>
      </c>
      <c r="AR403">
        <f t="shared" si="372"/>
        <v>0</v>
      </c>
      <c r="AS403">
        <v>0</v>
      </c>
      <c r="AT403">
        <f t="shared" si="373"/>
        <v>0</v>
      </c>
      <c r="AU403">
        <v>0</v>
      </c>
      <c r="AV403">
        <f t="shared" si="374"/>
        <v>0</v>
      </c>
      <c r="AW403">
        <v>0</v>
      </c>
      <c r="AX403">
        <f t="shared" si="375"/>
        <v>0</v>
      </c>
      <c r="AY403">
        <v>0</v>
      </c>
      <c r="AZ403">
        <f t="shared" si="376"/>
        <v>0</v>
      </c>
      <c r="BA403">
        <v>0</v>
      </c>
      <c r="BB403">
        <f t="shared" si="377"/>
        <v>0</v>
      </c>
      <c r="BC403">
        <v>0</v>
      </c>
      <c r="BD403">
        <f t="shared" si="378"/>
        <v>0</v>
      </c>
      <c r="BE403">
        <v>0</v>
      </c>
      <c r="BF403">
        <f t="shared" si="379"/>
        <v>0</v>
      </c>
      <c r="BG403">
        <v>0</v>
      </c>
      <c r="BH403">
        <f t="shared" si="380"/>
        <v>0</v>
      </c>
      <c r="BI403">
        <v>0</v>
      </c>
      <c r="BJ403">
        <f t="shared" si="381"/>
        <v>0</v>
      </c>
      <c r="BK403">
        <v>0</v>
      </c>
      <c r="BL403">
        <f t="shared" si="382"/>
        <v>0</v>
      </c>
      <c r="BM403">
        <v>0</v>
      </c>
      <c r="BN403">
        <f t="shared" si="383"/>
        <v>0</v>
      </c>
      <c r="BO403">
        <v>0</v>
      </c>
      <c r="BP403">
        <f t="shared" si="384"/>
        <v>0</v>
      </c>
      <c r="BQ403">
        <v>0</v>
      </c>
      <c r="BR403">
        <f t="shared" si="385"/>
        <v>0</v>
      </c>
      <c r="BS403">
        <v>0</v>
      </c>
      <c r="BT403">
        <f t="shared" si="386"/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f t="shared" si="388"/>
        <v>0</v>
      </c>
      <c r="DE403">
        <v>0</v>
      </c>
      <c r="DF403">
        <f t="shared" si="389"/>
        <v>0</v>
      </c>
      <c r="DG403">
        <v>100</v>
      </c>
      <c r="DH403">
        <f t="shared" si="390"/>
        <v>1</v>
      </c>
      <c r="DI403">
        <v>0</v>
      </c>
      <c r="DJ403">
        <f t="shared" si="391"/>
        <v>0</v>
      </c>
      <c r="DK403">
        <v>0</v>
      </c>
      <c r="DL403">
        <f t="shared" si="392"/>
        <v>0</v>
      </c>
      <c r="DM403">
        <v>0</v>
      </c>
      <c r="DN403">
        <f t="shared" si="393"/>
        <v>0</v>
      </c>
      <c r="DO403">
        <v>0</v>
      </c>
      <c r="DP403">
        <f t="shared" si="394"/>
        <v>0</v>
      </c>
      <c r="DQ403">
        <v>0</v>
      </c>
      <c r="DR403">
        <f t="shared" si="395"/>
        <v>0</v>
      </c>
      <c r="DS403">
        <v>0</v>
      </c>
      <c r="DT403">
        <f t="shared" si="396"/>
        <v>0</v>
      </c>
      <c r="DU403">
        <v>0</v>
      </c>
      <c r="DV403">
        <f t="shared" si="397"/>
        <v>0</v>
      </c>
      <c r="DW403">
        <v>0</v>
      </c>
      <c r="DX403">
        <f t="shared" si="398"/>
        <v>0</v>
      </c>
      <c r="DY403">
        <v>0</v>
      </c>
      <c r="DZ403">
        <f t="shared" si="399"/>
        <v>0</v>
      </c>
      <c r="EA403">
        <v>0</v>
      </c>
      <c r="EB403">
        <f t="shared" si="400"/>
        <v>0</v>
      </c>
      <c r="EC403">
        <v>0</v>
      </c>
      <c r="ED403">
        <f t="shared" si="401"/>
        <v>0</v>
      </c>
      <c r="EE403">
        <v>0</v>
      </c>
      <c r="EF403">
        <f t="shared" si="402"/>
        <v>0</v>
      </c>
      <c r="EG403">
        <v>0</v>
      </c>
      <c r="EH403">
        <f t="shared" si="403"/>
        <v>0</v>
      </c>
      <c r="EI403">
        <v>0</v>
      </c>
      <c r="EJ403">
        <f t="shared" si="404"/>
        <v>0</v>
      </c>
      <c r="EK403">
        <v>0</v>
      </c>
      <c r="EL403">
        <f t="shared" si="405"/>
        <v>0</v>
      </c>
      <c r="EM403">
        <v>0</v>
      </c>
      <c r="EN403">
        <f t="shared" si="406"/>
        <v>0</v>
      </c>
      <c r="EO403">
        <v>0</v>
      </c>
      <c r="EP403">
        <f t="shared" si="407"/>
        <v>0</v>
      </c>
      <c r="EQ403">
        <v>0</v>
      </c>
      <c r="ER403">
        <f t="shared" si="408"/>
        <v>0</v>
      </c>
      <c r="ES403">
        <v>0</v>
      </c>
      <c r="ET403">
        <f t="shared" si="409"/>
        <v>0</v>
      </c>
      <c r="EU403">
        <v>0</v>
      </c>
      <c r="EV403">
        <f t="shared" si="410"/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 t="s">
        <v>762</v>
      </c>
    </row>
    <row r="404" spans="1:161" x14ac:dyDescent="0.45">
      <c r="A404">
        <v>403</v>
      </c>
      <c r="B404" t="s">
        <v>759</v>
      </c>
      <c r="C404" t="s">
        <v>742</v>
      </c>
      <c r="D404" t="s">
        <v>760</v>
      </c>
      <c r="F404" s="2">
        <v>1</v>
      </c>
      <c r="G404">
        <v>234.3</v>
      </c>
      <c r="H404">
        <f t="shared" si="416"/>
        <v>1598</v>
      </c>
      <c r="I404">
        <v>298</v>
      </c>
      <c r="J404" s="2">
        <f t="shared" si="414"/>
        <v>0.18648310387984982</v>
      </c>
      <c r="K404">
        <f t="shared" si="417"/>
        <v>1.6000000000000003E-5</v>
      </c>
      <c r="L404" t="s">
        <v>64</v>
      </c>
      <c r="M404">
        <v>31</v>
      </c>
      <c r="N404">
        <f t="shared" si="357"/>
        <v>0.27947483242451732</v>
      </c>
      <c r="O404">
        <v>0</v>
      </c>
      <c r="P404">
        <f t="shared" si="358"/>
        <v>0</v>
      </c>
      <c r="Q404">
        <v>66.5</v>
      </c>
      <c r="R404">
        <f t="shared" si="359"/>
        <v>0.64908504969730474</v>
      </c>
      <c r="S404">
        <v>2</v>
      </c>
      <c r="T404">
        <f t="shared" si="360"/>
        <v>2.0855777247135339E-2</v>
      </c>
      <c r="U404">
        <v>0</v>
      </c>
      <c r="V404">
        <f t="shared" si="361"/>
        <v>0</v>
      </c>
      <c r="W404">
        <v>0</v>
      </c>
      <c r="X404">
        <f t="shared" si="362"/>
        <v>0</v>
      </c>
      <c r="Y404">
        <v>0</v>
      </c>
      <c r="Z404">
        <f t="shared" si="363"/>
        <v>0</v>
      </c>
      <c r="AA404">
        <v>0</v>
      </c>
      <c r="AB404">
        <f t="shared" si="364"/>
        <v>0</v>
      </c>
      <c r="AC404">
        <v>2.5</v>
      </c>
      <c r="AD404">
        <f t="shared" si="365"/>
        <v>2.5646313242079E-2</v>
      </c>
      <c r="AE404">
        <v>0.3</v>
      </c>
      <c r="AF404">
        <f t="shared" si="366"/>
        <v>1.431025841469344E-2</v>
      </c>
      <c r="AG404">
        <v>0</v>
      </c>
      <c r="AH404">
        <f t="shared" si="367"/>
        <v>0</v>
      </c>
      <c r="AI404">
        <v>2.4E-2</v>
      </c>
      <c r="AJ404">
        <f t="shared" si="368"/>
        <v>4.2878114778386624E-4</v>
      </c>
      <c r="AK404">
        <v>0.5</v>
      </c>
      <c r="AL404">
        <f t="shared" si="369"/>
        <v>1.0198987826486277E-2</v>
      </c>
      <c r="AM404">
        <v>0</v>
      </c>
      <c r="AN404">
        <f t="shared" si="370"/>
        <v>0</v>
      </c>
      <c r="AO404">
        <v>0</v>
      </c>
      <c r="AP404">
        <f t="shared" si="371"/>
        <v>0</v>
      </c>
      <c r="AQ404">
        <v>0</v>
      </c>
      <c r="AR404">
        <f t="shared" si="372"/>
        <v>0</v>
      </c>
      <c r="AS404">
        <v>0</v>
      </c>
      <c r="AT404">
        <f t="shared" si="373"/>
        <v>0</v>
      </c>
      <c r="AU404">
        <v>0</v>
      </c>
      <c r="AV404">
        <f t="shared" si="374"/>
        <v>0</v>
      </c>
      <c r="AW404">
        <v>0</v>
      </c>
      <c r="AX404">
        <f t="shared" si="375"/>
        <v>0</v>
      </c>
      <c r="AY404">
        <v>0</v>
      </c>
      <c r="AZ404">
        <f t="shared" si="376"/>
        <v>0</v>
      </c>
      <c r="BA404">
        <v>0</v>
      </c>
      <c r="BB404">
        <f t="shared" si="377"/>
        <v>0</v>
      </c>
      <c r="BC404">
        <v>0</v>
      </c>
      <c r="BD404">
        <f t="shared" si="378"/>
        <v>0</v>
      </c>
      <c r="BE404">
        <v>0</v>
      </c>
      <c r="BF404">
        <f t="shared" si="379"/>
        <v>0</v>
      </c>
      <c r="BG404">
        <v>0</v>
      </c>
      <c r="BH404">
        <f t="shared" si="380"/>
        <v>0</v>
      </c>
      <c r="BI404">
        <v>0</v>
      </c>
      <c r="BJ404">
        <f t="shared" si="381"/>
        <v>0</v>
      </c>
      <c r="BK404">
        <v>0</v>
      </c>
      <c r="BL404">
        <f t="shared" si="382"/>
        <v>0</v>
      </c>
      <c r="BM404">
        <v>0</v>
      </c>
      <c r="BN404">
        <f t="shared" si="383"/>
        <v>0</v>
      </c>
      <c r="BO404">
        <v>0</v>
      </c>
      <c r="BP404">
        <f t="shared" si="384"/>
        <v>0</v>
      </c>
      <c r="BQ404">
        <v>0</v>
      </c>
      <c r="BR404">
        <f t="shared" si="385"/>
        <v>0</v>
      </c>
      <c r="BS404">
        <v>0</v>
      </c>
      <c r="BT404">
        <f t="shared" si="386"/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f t="shared" si="388"/>
        <v>0</v>
      </c>
      <c r="DE404">
        <v>0</v>
      </c>
      <c r="DF404">
        <f t="shared" si="389"/>
        <v>0</v>
      </c>
      <c r="DG404">
        <v>100</v>
      </c>
      <c r="DH404">
        <f t="shared" si="390"/>
        <v>1</v>
      </c>
      <c r="DI404">
        <v>0</v>
      </c>
      <c r="DJ404">
        <f t="shared" si="391"/>
        <v>0</v>
      </c>
      <c r="DK404">
        <v>0</v>
      </c>
      <c r="DL404">
        <f t="shared" si="392"/>
        <v>0</v>
      </c>
      <c r="DM404">
        <v>0</v>
      </c>
      <c r="DN404">
        <f t="shared" si="393"/>
        <v>0</v>
      </c>
      <c r="DO404">
        <v>0</v>
      </c>
      <c r="DP404">
        <f t="shared" si="394"/>
        <v>0</v>
      </c>
      <c r="DQ404">
        <v>0</v>
      </c>
      <c r="DR404">
        <f t="shared" si="395"/>
        <v>0</v>
      </c>
      <c r="DS404">
        <v>0</v>
      </c>
      <c r="DT404">
        <f t="shared" si="396"/>
        <v>0</v>
      </c>
      <c r="DU404">
        <v>0</v>
      </c>
      <c r="DV404">
        <f t="shared" si="397"/>
        <v>0</v>
      </c>
      <c r="DW404">
        <v>0</v>
      </c>
      <c r="DX404">
        <f t="shared" si="398"/>
        <v>0</v>
      </c>
      <c r="DY404">
        <v>0</v>
      </c>
      <c r="DZ404">
        <f t="shared" si="399"/>
        <v>0</v>
      </c>
      <c r="EA404">
        <v>0</v>
      </c>
      <c r="EB404">
        <f t="shared" si="400"/>
        <v>0</v>
      </c>
      <c r="EC404">
        <v>0</v>
      </c>
      <c r="ED404">
        <f t="shared" si="401"/>
        <v>0</v>
      </c>
      <c r="EE404">
        <v>0</v>
      </c>
      <c r="EF404">
        <f t="shared" si="402"/>
        <v>0</v>
      </c>
      <c r="EG404">
        <v>0</v>
      </c>
      <c r="EH404">
        <f t="shared" si="403"/>
        <v>0</v>
      </c>
      <c r="EI404">
        <v>0</v>
      </c>
      <c r="EJ404">
        <f t="shared" si="404"/>
        <v>0</v>
      </c>
      <c r="EK404">
        <v>0</v>
      </c>
      <c r="EL404">
        <f t="shared" si="405"/>
        <v>0</v>
      </c>
      <c r="EM404">
        <v>0</v>
      </c>
      <c r="EN404">
        <f t="shared" si="406"/>
        <v>0</v>
      </c>
      <c r="EO404">
        <v>0</v>
      </c>
      <c r="EP404">
        <f t="shared" si="407"/>
        <v>0</v>
      </c>
      <c r="EQ404">
        <v>0</v>
      </c>
      <c r="ER404">
        <f t="shared" si="408"/>
        <v>0</v>
      </c>
      <c r="ES404">
        <v>0</v>
      </c>
      <c r="ET404">
        <f t="shared" si="409"/>
        <v>0</v>
      </c>
      <c r="EU404">
        <v>0</v>
      </c>
      <c r="EV404">
        <f t="shared" si="410"/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 t="s">
        <v>762</v>
      </c>
    </row>
    <row r="405" spans="1:161" x14ac:dyDescent="0.45">
      <c r="A405">
        <v>404</v>
      </c>
      <c r="B405" t="s">
        <v>759</v>
      </c>
      <c r="C405" t="s">
        <v>742</v>
      </c>
      <c r="D405" t="s">
        <v>760</v>
      </c>
      <c r="F405" s="2">
        <v>1</v>
      </c>
      <c r="G405">
        <v>234.3</v>
      </c>
      <c r="H405">
        <f t="shared" si="416"/>
        <v>1598</v>
      </c>
      <c r="I405">
        <v>298</v>
      </c>
      <c r="J405" s="2">
        <f t="shared" si="414"/>
        <v>0.18648310387984982</v>
      </c>
      <c r="K405">
        <f t="shared" si="417"/>
        <v>1.6000000000000003E-5</v>
      </c>
      <c r="L405" t="s">
        <v>64</v>
      </c>
      <c r="M405">
        <v>31</v>
      </c>
      <c r="N405">
        <f t="shared" si="357"/>
        <v>0.27947483242451732</v>
      </c>
      <c r="O405">
        <v>0</v>
      </c>
      <c r="P405">
        <f t="shared" si="358"/>
        <v>0</v>
      </c>
      <c r="Q405">
        <v>66.5</v>
      </c>
      <c r="R405">
        <f t="shared" si="359"/>
        <v>0.64908504969730474</v>
      </c>
      <c r="S405">
        <v>2</v>
      </c>
      <c r="T405">
        <f t="shared" si="360"/>
        <v>2.0855777247135339E-2</v>
      </c>
      <c r="U405">
        <v>0</v>
      </c>
      <c r="V405">
        <f t="shared" si="361"/>
        <v>0</v>
      </c>
      <c r="W405">
        <v>0</v>
      </c>
      <c r="X405">
        <f t="shared" si="362"/>
        <v>0</v>
      </c>
      <c r="Y405">
        <v>0</v>
      </c>
      <c r="Z405">
        <f t="shared" si="363"/>
        <v>0</v>
      </c>
      <c r="AA405">
        <v>0</v>
      </c>
      <c r="AB405">
        <f t="shared" si="364"/>
        <v>0</v>
      </c>
      <c r="AC405">
        <v>2.5</v>
      </c>
      <c r="AD405">
        <f t="shared" si="365"/>
        <v>2.5646313242079E-2</v>
      </c>
      <c r="AE405">
        <v>0.3</v>
      </c>
      <c r="AF405">
        <f t="shared" si="366"/>
        <v>1.431025841469344E-2</v>
      </c>
      <c r="AG405">
        <v>0</v>
      </c>
      <c r="AH405">
        <f t="shared" si="367"/>
        <v>0</v>
      </c>
      <c r="AI405">
        <v>2.4E-2</v>
      </c>
      <c r="AJ405">
        <f t="shared" si="368"/>
        <v>4.2878114778386624E-4</v>
      </c>
      <c r="AK405">
        <v>0.5</v>
      </c>
      <c r="AL405">
        <f t="shared" si="369"/>
        <v>1.0198987826486277E-2</v>
      </c>
      <c r="AM405">
        <v>0</v>
      </c>
      <c r="AN405">
        <f t="shared" si="370"/>
        <v>0</v>
      </c>
      <c r="AO405">
        <v>0</v>
      </c>
      <c r="AP405">
        <f t="shared" si="371"/>
        <v>0</v>
      </c>
      <c r="AQ405">
        <v>0</v>
      </c>
      <c r="AR405">
        <f t="shared" si="372"/>
        <v>0</v>
      </c>
      <c r="AS405">
        <v>0</v>
      </c>
      <c r="AT405">
        <f t="shared" si="373"/>
        <v>0</v>
      </c>
      <c r="AU405">
        <v>0</v>
      </c>
      <c r="AV405">
        <f t="shared" si="374"/>
        <v>0</v>
      </c>
      <c r="AW405">
        <v>0</v>
      </c>
      <c r="AX405">
        <f t="shared" si="375"/>
        <v>0</v>
      </c>
      <c r="AY405">
        <v>0</v>
      </c>
      <c r="AZ405">
        <f t="shared" si="376"/>
        <v>0</v>
      </c>
      <c r="BA405">
        <v>0</v>
      </c>
      <c r="BB405">
        <f t="shared" si="377"/>
        <v>0</v>
      </c>
      <c r="BC405">
        <v>0</v>
      </c>
      <c r="BD405">
        <f t="shared" si="378"/>
        <v>0</v>
      </c>
      <c r="BE405">
        <v>0</v>
      </c>
      <c r="BF405">
        <f t="shared" si="379"/>
        <v>0</v>
      </c>
      <c r="BG405">
        <v>0</v>
      </c>
      <c r="BH405">
        <f t="shared" si="380"/>
        <v>0</v>
      </c>
      <c r="BI405">
        <v>0</v>
      </c>
      <c r="BJ405">
        <f t="shared" si="381"/>
        <v>0</v>
      </c>
      <c r="BK405">
        <v>0</v>
      </c>
      <c r="BL405">
        <f t="shared" si="382"/>
        <v>0</v>
      </c>
      <c r="BM405">
        <v>0</v>
      </c>
      <c r="BN405">
        <f t="shared" si="383"/>
        <v>0</v>
      </c>
      <c r="BO405">
        <v>0</v>
      </c>
      <c r="BP405">
        <f t="shared" si="384"/>
        <v>0</v>
      </c>
      <c r="BQ405">
        <v>0</v>
      </c>
      <c r="BR405">
        <f t="shared" si="385"/>
        <v>0</v>
      </c>
      <c r="BS405">
        <v>0</v>
      </c>
      <c r="BT405">
        <f t="shared" si="386"/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f t="shared" si="388"/>
        <v>0</v>
      </c>
      <c r="DE405">
        <v>0</v>
      </c>
      <c r="DF405">
        <f t="shared" si="389"/>
        <v>0</v>
      </c>
      <c r="DG405">
        <v>100</v>
      </c>
      <c r="DH405">
        <f t="shared" si="390"/>
        <v>1</v>
      </c>
      <c r="DI405">
        <v>0</v>
      </c>
      <c r="DJ405">
        <f t="shared" si="391"/>
        <v>0</v>
      </c>
      <c r="DK405">
        <v>0</v>
      </c>
      <c r="DL405">
        <f t="shared" si="392"/>
        <v>0</v>
      </c>
      <c r="DM405">
        <v>0</v>
      </c>
      <c r="DN405">
        <f t="shared" si="393"/>
        <v>0</v>
      </c>
      <c r="DO405">
        <v>0</v>
      </c>
      <c r="DP405">
        <f t="shared" si="394"/>
        <v>0</v>
      </c>
      <c r="DQ405">
        <v>0</v>
      </c>
      <c r="DR405">
        <f t="shared" si="395"/>
        <v>0</v>
      </c>
      <c r="DS405">
        <v>0</v>
      </c>
      <c r="DT405">
        <f t="shared" si="396"/>
        <v>0</v>
      </c>
      <c r="DU405">
        <v>0</v>
      </c>
      <c r="DV405">
        <f t="shared" si="397"/>
        <v>0</v>
      </c>
      <c r="DW405">
        <v>0</v>
      </c>
      <c r="DX405">
        <f t="shared" si="398"/>
        <v>0</v>
      </c>
      <c r="DY405">
        <v>0</v>
      </c>
      <c r="DZ405">
        <f t="shared" si="399"/>
        <v>0</v>
      </c>
      <c r="EA405">
        <v>0</v>
      </c>
      <c r="EB405">
        <f t="shared" si="400"/>
        <v>0</v>
      </c>
      <c r="EC405">
        <v>0</v>
      </c>
      <c r="ED405">
        <f t="shared" si="401"/>
        <v>0</v>
      </c>
      <c r="EE405">
        <v>0</v>
      </c>
      <c r="EF405">
        <f t="shared" si="402"/>
        <v>0</v>
      </c>
      <c r="EG405">
        <v>0</v>
      </c>
      <c r="EH405">
        <f t="shared" si="403"/>
        <v>0</v>
      </c>
      <c r="EI405">
        <v>0</v>
      </c>
      <c r="EJ405">
        <f t="shared" si="404"/>
        <v>0</v>
      </c>
      <c r="EK405">
        <v>0</v>
      </c>
      <c r="EL405">
        <f t="shared" si="405"/>
        <v>0</v>
      </c>
      <c r="EM405">
        <v>0</v>
      </c>
      <c r="EN405">
        <f t="shared" si="406"/>
        <v>0</v>
      </c>
      <c r="EO405">
        <v>0</v>
      </c>
      <c r="EP405">
        <f t="shared" si="407"/>
        <v>0</v>
      </c>
      <c r="EQ405">
        <v>0</v>
      </c>
      <c r="ER405">
        <f t="shared" si="408"/>
        <v>0</v>
      </c>
      <c r="ES405">
        <v>0</v>
      </c>
      <c r="ET405">
        <f t="shared" si="409"/>
        <v>0</v>
      </c>
      <c r="EU405">
        <v>0</v>
      </c>
      <c r="EV405">
        <f t="shared" si="410"/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 t="s">
        <v>762</v>
      </c>
    </row>
    <row r="406" spans="1:161" x14ac:dyDescent="0.45">
      <c r="A406">
        <v>405</v>
      </c>
      <c r="B406" t="s">
        <v>759</v>
      </c>
      <c r="C406" t="s">
        <v>742</v>
      </c>
      <c r="D406" t="s">
        <v>760</v>
      </c>
      <c r="F406" s="2">
        <v>1</v>
      </c>
      <c r="G406">
        <v>234.3</v>
      </c>
      <c r="H406">
        <f t="shared" si="416"/>
        <v>1598</v>
      </c>
      <c r="I406">
        <v>298</v>
      </c>
      <c r="J406" s="2">
        <f t="shared" si="414"/>
        <v>0.18648310387984982</v>
      </c>
      <c r="K406">
        <f t="shared" si="417"/>
        <v>1.6000000000000003E-5</v>
      </c>
      <c r="L406" t="s">
        <v>64</v>
      </c>
      <c r="M406">
        <v>31</v>
      </c>
      <c r="N406">
        <f t="shared" si="357"/>
        <v>0.27947483242451732</v>
      </c>
      <c r="O406">
        <v>0</v>
      </c>
      <c r="P406">
        <f t="shared" si="358"/>
        <v>0</v>
      </c>
      <c r="Q406">
        <v>66.5</v>
      </c>
      <c r="R406">
        <f t="shared" si="359"/>
        <v>0.64908504969730474</v>
      </c>
      <c r="S406">
        <v>2</v>
      </c>
      <c r="T406">
        <f t="shared" si="360"/>
        <v>2.0855777247135339E-2</v>
      </c>
      <c r="U406">
        <v>0</v>
      </c>
      <c r="V406">
        <f t="shared" si="361"/>
        <v>0</v>
      </c>
      <c r="W406">
        <v>0</v>
      </c>
      <c r="X406">
        <f t="shared" si="362"/>
        <v>0</v>
      </c>
      <c r="Y406">
        <v>0</v>
      </c>
      <c r="Z406">
        <f t="shared" si="363"/>
        <v>0</v>
      </c>
      <c r="AA406">
        <v>0</v>
      </c>
      <c r="AB406">
        <f t="shared" si="364"/>
        <v>0</v>
      </c>
      <c r="AC406">
        <v>2.5</v>
      </c>
      <c r="AD406">
        <f t="shared" si="365"/>
        <v>2.5646313242079E-2</v>
      </c>
      <c r="AE406">
        <v>0.3</v>
      </c>
      <c r="AF406">
        <f t="shared" si="366"/>
        <v>1.431025841469344E-2</v>
      </c>
      <c r="AG406">
        <v>0</v>
      </c>
      <c r="AH406">
        <f t="shared" si="367"/>
        <v>0</v>
      </c>
      <c r="AI406">
        <v>2.4E-2</v>
      </c>
      <c r="AJ406">
        <f t="shared" si="368"/>
        <v>4.2878114778386624E-4</v>
      </c>
      <c r="AK406">
        <v>0.5</v>
      </c>
      <c r="AL406">
        <f t="shared" si="369"/>
        <v>1.0198987826486277E-2</v>
      </c>
      <c r="AM406">
        <v>0</v>
      </c>
      <c r="AN406">
        <f t="shared" si="370"/>
        <v>0</v>
      </c>
      <c r="AO406">
        <v>0</v>
      </c>
      <c r="AP406">
        <f t="shared" si="371"/>
        <v>0</v>
      </c>
      <c r="AQ406">
        <v>0</v>
      </c>
      <c r="AR406">
        <f t="shared" si="372"/>
        <v>0</v>
      </c>
      <c r="AS406">
        <v>0</v>
      </c>
      <c r="AT406">
        <f t="shared" si="373"/>
        <v>0</v>
      </c>
      <c r="AU406">
        <v>0</v>
      </c>
      <c r="AV406">
        <f t="shared" si="374"/>
        <v>0</v>
      </c>
      <c r="AW406">
        <v>0</v>
      </c>
      <c r="AX406">
        <f t="shared" si="375"/>
        <v>0</v>
      </c>
      <c r="AY406">
        <v>0</v>
      </c>
      <c r="AZ406">
        <f t="shared" si="376"/>
        <v>0</v>
      </c>
      <c r="BA406">
        <v>0</v>
      </c>
      <c r="BB406">
        <f t="shared" si="377"/>
        <v>0</v>
      </c>
      <c r="BC406">
        <v>0</v>
      </c>
      <c r="BD406">
        <f t="shared" si="378"/>
        <v>0</v>
      </c>
      <c r="BE406">
        <v>0</v>
      </c>
      <c r="BF406">
        <f t="shared" si="379"/>
        <v>0</v>
      </c>
      <c r="BG406">
        <v>0</v>
      </c>
      <c r="BH406">
        <f t="shared" si="380"/>
        <v>0</v>
      </c>
      <c r="BI406">
        <v>0</v>
      </c>
      <c r="BJ406">
        <f t="shared" si="381"/>
        <v>0</v>
      </c>
      <c r="BK406">
        <v>0</v>
      </c>
      <c r="BL406">
        <f t="shared" si="382"/>
        <v>0</v>
      </c>
      <c r="BM406">
        <v>0</v>
      </c>
      <c r="BN406">
        <f t="shared" si="383"/>
        <v>0</v>
      </c>
      <c r="BO406">
        <v>0</v>
      </c>
      <c r="BP406">
        <f t="shared" si="384"/>
        <v>0</v>
      </c>
      <c r="BQ406">
        <v>0</v>
      </c>
      <c r="BR406">
        <f t="shared" si="385"/>
        <v>0</v>
      </c>
      <c r="BS406">
        <v>0</v>
      </c>
      <c r="BT406">
        <f t="shared" si="386"/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f t="shared" si="388"/>
        <v>0</v>
      </c>
      <c r="DE406">
        <v>0</v>
      </c>
      <c r="DF406">
        <f t="shared" si="389"/>
        <v>0</v>
      </c>
      <c r="DG406">
        <v>100</v>
      </c>
      <c r="DH406">
        <f t="shared" si="390"/>
        <v>1</v>
      </c>
      <c r="DI406">
        <v>0</v>
      </c>
      <c r="DJ406">
        <f t="shared" si="391"/>
        <v>0</v>
      </c>
      <c r="DK406">
        <v>0</v>
      </c>
      <c r="DL406">
        <f t="shared" si="392"/>
        <v>0</v>
      </c>
      <c r="DM406">
        <v>0</v>
      </c>
      <c r="DN406">
        <f t="shared" si="393"/>
        <v>0</v>
      </c>
      <c r="DO406">
        <v>0</v>
      </c>
      <c r="DP406">
        <f t="shared" si="394"/>
        <v>0</v>
      </c>
      <c r="DQ406">
        <v>0</v>
      </c>
      <c r="DR406">
        <f t="shared" si="395"/>
        <v>0</v>
      </c>
      <c r="DS406">
        <v>0</v>
      </c>
      <c r="DT406">
        <f t="shared" si="396"/>
        <v>0</v>
      </c>
      <c r="DU406">
        <v>0</v>
      </c>
      <c r="DV406">
        <f t="shared" si="397"/>
        <v>0</v>
      </c>
      <c r="DW406">
        <v>0</v>
      </c>
      <c r="DX406">
        <f t="shared" si="398"/>
        <v>0</v>
      </c>
      <c r="DY406">
        <v>0</v>
      </c>
      <c r="DZ406">
        <f t="shared" si="399"/>
        <v>0</v>
      </c>
      <c r="EA406">
        <v>0</v>
      </c>
      <c r="EB406">
        <f t="shared" si="400"/>
        <v>0</v>
      </c>
      <c r="EC406">
        <v>0</v>
      </c>
      <c r="ED406">
        <f t="shared" si="401"/>
        <v>0</v>
      </c>
      <c r="EE406">
        <v>0</v>
      </c>
      <c r="EF406">
        <f t="shared" si="402"/>
        <v>0</v>
      </c>
      <c r="EG406">
        <v>0</v>
      </c>
      <c r="EH406">
        <f t="shared" si="403"/>
        <v>0</v>
      </c>
      <c r="EI406">
        <v>0</v>
      </c>
      <c r="EJ406">
        <f t="shared" si="404"/>
        <v>0</v>
      </c>
      <c r="EK406">
        <v>0</v>
      </c>
      <c r="EL406">
        <f t="shared" si="405"/>
        <v>0</v>
      </c>
      <c r="EM406">
        <v>0</v>
      </c>
      <c r="EN406">
        <f t="shared" si="406"/>
        <v>0</v>
      </c>
      <c r="EO406">
        <v>0</v>
      </c>
      <c r="EP406">
        <f t="shared" si="407"/>
        <v>0</v>
      </c>
      <c r="EQ406">
        <v>0</v>
      </c>
      <c r="ER406">
        <f t="shared" si="408"/>
        <v>0</v>
      </c>
      <c r="ES406">
        <v>0</v>
      </c>
      <c r="ET406">
        <f t="shared" si="409"/>
        <v>0</v>
      </c>
      <c r="EU406">
        <v>0</v>
      </c>
      <c r="EV406">
        <f t="shared" si="410"/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 t="s">
        <v>762</v>
      </c>
    </row>
    <row r="407" spans="1:161" x14ac:dyDescent="0.45">
      <c r="A407">
        <v>406</v>
      </c>
      <c r="B407" t="s">
        <v>759</v>
      </c>
      <c r="C407" t="s">
        <v>742</v>
      </c>
      <c r="D407" t="s">
        <v>763</v>
      </c>
      <c r="F407" s="2">
        <v>1</v>
      </c>
      <c r="G407">
        <v>234.3</v>
      </c>
      <c r="H407">
        <f>1455+273</f>
        <v>1728</v>
      </c>
      <c r="I407">
        <v>298</v>
      </c>
      <c r="J407" s="2">
        <f t="shared" si="414"/>
        <v>0.17245370370370369</v>
      </c>
      <c r="K407">
        <f t="shared" si="417"/>
        <v>1.6000000000000003E-5</v>
      </c>
      <c r="L407" t="s">
        <v>64</v>
      </c>
      <c r="M407">
        <v>0.01</v>
      </c>
      <c r="N407">
        <f t="shared" si="357"/>
        <v>9.207585403666058E-5</v>
      </c>
      <c r="O407">
        <v>0</v>
      </c>
      <c r="P407">
        <f t="shared" si="358"/>
        <v>0</v>
      </c>
      <c r="Q407">
        <v>99.64</v>
      </c>
      <c r="R407">
        <f t="shared" si="359"/>
        <v>0.99329540163279417</v>
      </c>
      <c r="S407">
        <v>0.25</v>
      </c>
      <c r="T407">
        <f t="shared" si="360"/>
        <v>2.6625706344486659E-3</v>
      </c>
      <c r="U407">
        <v>0</v>
      </c>
      <c r="V407">
        <f t="shared" si="361"/>
        <v>0</v>
      </c>
      <c r="W407">
        <v>0</v>
      </c>
      <c r="X407">
        <f t="shared" si="362"/>
        <v>0</v>
      </c>
      <c r="Y407">
        <v>0</v>
      </c>
      <c r="Z407">
        <f t="shared" si="363"/>
        <v>0</v>
      </c>
      <c r="AA407">
        <v>0</v>
      </c>
      <c r="AB407">
        <f t="shared" si="364"/>
        <v>0</v>
      </c>
      <c r="AC407">
        <v>0.01</v>
      </c>
      <c r="AD407">
        <f t="shared" si="365"/>
        <v>1.0477307226454711E-4</v>
      </c>
      <c r="AE407">
        <v>7.0000000000000007E-2</v>
      </c>
      <c r="AF407">
        <f t="shared" si="366"/>
        <v>3.4102719021061982E-3</v>
      </c>
      <c r="AG407">
        <v>0</v>
      </c>
      <c r="AH407">
        <f t="shared" si="367"/>
        <v>0</v>
      </c>
      <c r="AI407">
        <v>1E-3</v>
      </c>
      <c r="AJ407">
        <f t="shared" si="368"/>
        <v>1.8246903950020686E-5</v>
      </c>
      <c r="AK407">
        <v>0.02</v>
      </c>
      <c r="AL407">
        <f t="shared" si="369"/>
        <v>4.1666000039975316E-4</v>
      </c>
      <c r="AM407">
        <v>0</v>
      </c>
      <c r="AN407">
        <f t="shared" si="370"/>
        <v>0</v>
      </c>
      <c r="AO407">
        <v>0</v>
      </c>
      <c r="AP407">
        <f t="shared" si="371"/>
        <v>0</v>
      </c>
      <c r="AQ407">
        <v>0</v>
      </c>
      <c r="AR407">
        <f t="shared" si="372"/>
        <v>0</v>
      </c>
      <c r="AS407">
        <v>0</v>
      </c>
      <c r="AT407">
        <f t="shared" si="373"/>
        <v>0</v>
      </c>
      <c r="AU407">
        <v>0</v>
      </c>
      <c r="AV407">
        <f t="shared" si="374"/>
        <v>0</v>
      </c>
      <c r="AW407">
        <v>0</v>
      </c>
      <c r="AX407">
        <f t="shared" si="375"/>
        <v>0</v>
      </c>
      <c r="AY407">
        <v>0</v>
      </c>
      <c r="AZ407">
        <f t="shared" si="376"/>
        <v>0</v>
      </c>
      <c r="BA407">
        <v>0</v>
      </c>
      <c r="BB407">
        <f t="shared" si="377"/>
        <v>0</v>
      </c>
      <c r="BC407">
        <v>0</v>
      </c>
      <c r="BD407">
        <f t="shared" si="378"/>
        <v>0</v>
      </c>
      <c r="BE407">
        <v>0</v>
      </c>
      <c r="BF407">
        <f t="shared" si="379"/>
        <v>0</v>
      </c>
      <c r="BG407">
        <v>0</v>
      </c>
      <c r="BH407">
        <f t="shared" si="380"/>
        <v>0</v>
      </c>
      <c r="BI407">
        <v>0</v>
      </c>
      <c r="BJ407">
        <f t="shared" si="381"/>
        <v>0</v>
      </c>
      <c r="BK407">
        <v>0</v>
      </c>
      <c r="BL407">
        <f t="shared" si="382"/>
        <v>0</v>
      </c>
      <c r="BM407">
        <v>0</v>
      </c>
      <c r="BN407">
        <f t="shared" si="383"/>
        <v>0</v>
      </c>
      <c r="BO407">
        <v>0</v>
      </c>
      <c r="BP407">
        <f t="shared" si="384"/>
        <v>0</v>
      </c>
      <c r="BQ407">
        <v>0</v>
      </c>
      <c r="BR407">
        <f t="shared" si="385"/>
        <v>0</v>
      </c>
      <c r="BS407">
        <v>0</v>
      </c>
      <c r="BT407">
        <f t="shared" si="386"/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f t="shared" si="388"/>
        <v>0</v>
      </c>
      <c r="DE407">
        <v>0</v>
      </c>
      <c r="DF407">
        <f t="shared" si="389"/>
        <v>0</v>
      </c>
      <c r="DG407">
        <v>100</v>
      </c>
      <c r="DH407">
        <f t="shared" si="390"/>
        <v>1</v>
      </c>
      <c r="DI407">
        <v>0</v>
      </c>
      <c r="DJ407">
        <f t="shared" si="391"/>
        <v>0</v>
      </c>
      <c r="DK407">
        <v>0</v>
      </c>
      <c r="DL407">
        <f t="shared" si="392"/>
        <v>0</v>
      </c>
      <c r="DM407">
        <v>0</v>
      </c>
      <c r="DN407">
        <f t="shared" si="393"/>
        <v>0</v>
      </c>
      <c r="DO407">
        <v>0</v>
      </c>
      <c r="DP407">
        <f t="shared" si="394"/>
        <v>0</v>
      </c>
      <c r="DQ407">
        <v>0</v>
      </c>
      <c r="DR407">
        <f t="shared" si="395"/>
        <v>0</v>
      </c>
      <c r="DS407">
        <v>0</v>
      </c>
      <c r="DT407">
        <f t="shared" si="396"/>
        <v>0</v>
      </c>
      <c r="DU407">
        <v>0</v>
      </c>
      <c r="DV407">
        <f t="shared" si="397"/>
        <v>0</v>
      </c>
      <c r="DW407">
        <v>0</v>
      </c>
      <c r="DX407">
        <f t="shared" si="398"/>
        <v>0</v>
      </c>
      <c r="DY407">
        <v>0</v>
      </c>
      <c r="DZ407">
        <f t="shared" si="399"/>
        <v>0</v>
      </c>
      <c r="EA407">
        <v>0</v>
      </c>
      <c r="EB407">
        <f t="shared" si="400"/>
        <v>0</v>
      </c>
      <c r="EC407">
        <v>0</v>
      </c>
      <c r="ED407">
        <f t="shared" si="401"/>
        <v>0</v>
      </c>
      <c r="EE407">
        <v>0</v>
      </c>
      <c r="EF407">
        <f t="shared" si="402"/>
        <v>0</v>
      </c>
      <c r="EG407">
        <v>0</v>
      </c>
      <c r="EH407">
        <f t="shared" si="403"/>
        <v>0</v>
      </c>
      <c r="EI407">
        <v>0</v>
      </c>
      <c r="EJ407">
        <f t="shared" si="404"/>
        <v>0</v>
      </c>
      <c r="EK407">
        <v>0</v>
      </c>
      <c r="EL407">
        <f t="shared" si="405"/>
        <v>0</v>
      </c>
      <c r="EM407">
        <v>0</v>
      </c>
      <c r="EN407">
        <f t="shared" si="406"/>
        <v>0</v>
      </c>
      <c r="EO407">
        <v>0</v>
      </c>
      <c r="EP407">
        <f t="shared" si="407"/>
        <v>0</v>
      </c>
      <c r="EQ407">
        <v>0</v>
      </c>
      <c r="ER407">
        <f t="shared" si="408"/>
        <v>0</v>
      </c>
      <c r="ES407">
        <v>0</v>
      </c>
      <c r="ET407">
        <f t="shared" si="409"/>
        <v>0</v>
      </c>
      <c r="EU407">
        <v>0</v>
      </c>
      <c r="EV407">
        <f t="shared" si="410"/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 t="s">
        <v>764</v>
      </c>
    </row>
    <row r="408" spans="1:161" x14ac:dyDescent="0.45">
      <c r="A408">
        <v>407</v>
      </c>
      <c r="B408" t="s">
        <v>759</v>
      </c>
      <c r="C408" t="s">
        <v>742</v>
      </c>
      <c r="D408" t="s">
        <v>765</v>
      </c>
      <c r="F408" s="2">
        <v>1</v>
      </c>
      <c r="G408">
        <v>234.3</v>
      </c>
      <c r="H408">
        <v>1723</v>
      </c>
      <c r="I408">
        <v>298</v>
      </c>
      <c r="J408" s="2">
        <f t="shared" si="414"/>
        <v>0.17295414973882764</v>
      </c>
      <c r="K408">
        <f t="shared" si="417"/>
        <v>1.6000000000000003E-5</v>
      </c>
      <c r="L408" t="s">
        <v>64</v>
      </c>
      <c r="M408">
        <v>0.36</v>
      </c>
      <c r="N408">
        <f t="shared" si="357"/>
        <v>3.2253491739928416E-3</v>
      </c>
      <c r="O408">
        <v>0</v>
      </c>
      <c r="P408">
        <f t="shared" si="358"/>
        <v>0</v>
      </c>
      <c r="Q408">
        <v>73.75</v>
      </c>
      <c r="R408">
        <f t="shared" si="359"/>
        <v>0.71537739372588927</v>
      </c>
      <c r="S408">
        <v>0.51</v>
      </c>
      <c r="T408">
        <f t="shared" si="360"/>
        <v>5.2851800459598934E-3</v>
      </c>
      <c r="U408">
        <v>0</v>
      </c>
      <c r="V408">
        <f t="shared" si="361"/>
        <v>0</v>
      </c>
      <c r="W408">
        <v>0</v>
      </c>
      <c r="X408">
        <f t="shared" si="362"/>
        <v>0</v>
      </c>
      <c r="Y408">
        <v>0</v>
      </c>
      <c r="Z408">
        <f t="shared" si="363"/>
        <v>0</v>
      </c>
      <c r="AA408">
        <v>0</v>
      </c>
      <c r="AB408">
        <f t="shared" si="364"/>
        <v>0</v>
      </c>
      <c r="AC408">
        <v>9.1300000000000008</v>
      </c>
      <c r="AD408">
        <f t="shared" si="365"/>
        <v>9.3078406129779523E-2</v>
      </c>
      <c r="AE408">
        <v>0.09</v>
      </c>
      <c r="AF408">
        <f t="shared" si="366"/>
        <v>4.2664038012187582E-3</v>
      </c>
      <c r="AG408">
        <v>0</v>
      </c>
      <c r="AH408">
        <f t="shared" si="367"/>
        <v>0</v>
      </c>
      <c r="AI408">
        <v>3.0000000000000001E-3</v>
      </c>
      <c r="AJ408">
        <f t="shared" si="368"/>
        <v>5.3264630920224204E-5</v>
      </c>
      <c r="AK408">
        <v>0.19</v>
      </c>
      <c r="AL408">
        <f t="shared" si="369"/>
        <v>3.8515354241714624E-3</v>
      </c>
      <c r="AM408">
        <v>15.97</v>
      </c>
      <c r="AN408">
        <f t="shared" si="370"/>
        <v>0.17486246706806802</v>
      </c>
      <c r="AO408">
        <v>0</v>
      </c>
      <c r="AP408">
        <f t="shared" si="371"/>
        <v>0</v>
      </c>
      <c r="AQ408">
        <v>0</v>
      </c>
      <c r="AR408">
        <f t="shared" si="372"/>
        <v>0</v>
      </c>
      <c r="AS408">
        <v>0</v>
      </c>
      <c r="AT408">
        <f t="shared" si="373"/>
        <v>0</v>
      </c>
      <c r="AU408">
        <v>0</v>
      </c>
      <c r="AV408">
        <f t="shared" si="374"/>
        <v>0</v>
      </c>
      <c r="AW408">
        <v>0</v>
      </c>
      <c r="AX408">
        <f t="shared" si="375"/>
        <v>0</v>
      </c>
      <c r="AY408">
        <v>0</v>
      </c>
      <c r="AZ408">
        <f t="shared" si="376"/>
        <v>0</v>
      </c>
      <c r="BA408">
        <v>0</v>
      </c>
      <c r="BB408">
        <f t="shared" si="377"/>
        <v>0</v>
      </c>
      <c r="BC408">
        <v>0</v>
      </c>
      <c r="BD408">
        <f t="shared" si="378"/>
        <v>0</v>
      </c>
      <c r="BE408">
        <v>0</v>
      </c>
      <c r="BF408">
        <f t="shared" si="379"/>
        <v>0</v>
      </c>
      <c r="BG408">
        <v>0</v>
      </c>
      <c r="BH408">
        <f t="shared" si="380"/>
        <v>0</v>
      </c>
      <c r="BI408">
        <v>0</v>
      </c>
      <c r="BJ408">
        <f t="shared" si="381"/>
        <v>0</v>
      </c>
      <c r="BK408">
        <v>0</v>
      </c>
      <c r="BL408">
        <f t="shared" si="382"/>
        <v>0</v>
      </c>
      <c r="BM408">
        <v>0</v>
      </c>
      <c r="BN408">
        <f t="shared" si="383"/>
        <v>0</v>
      </c>
      <c r="BO408">
        <v>0</v>
      </c>
      <c r="BP408">
        <f t="shared" si="384"/>
        <v>0</v>
      </c>
      <c r="BQ408">
        <v>0</v>
      </c>
      <c r="BR408">
        <f t="shared" si="385"/>
        <v>0</v>
      </c>
      <c r="BS408">
        <v>0</v>
      </c>
      <c r="BT408">
        <f t="shared" si="386"/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f t="shared" si="388"/>
        <v>0</v>
      </c>
      <c r="DE408">
        <v>0</v>
      </c>
      <c r="DF408">
        <f t="shared" si="389"/>
        <v>0</v>
      </c>
      <c r="DG408">
        <v>100</v>
      </c>
      <c r="DH408">
        <f t="shared" si="390"/>
        <v>1</v>
      </c>
      <c r="DI408">
        <v>0</v>
      </c>
      <c r="DJ408">
        <f t="shared" si="391"/>
        <v>0</v>
      </c>
      <c r="DK408">
        <v>0</v>
      </c>
      <c r="DL408">
        <f t="shared" si="392"/>
        <v>0</v>
      </c>
      <c r="DM408">
        <v>0</v>
      </c>
      <c r="DN408">
        <f t="shared" si="393"/>
        <v>0</v>
      </c>
      <c r="DO408">
        <v>0</v>
      </c>
      <c r="DP408">
        <f t="shared" si="394"/>
        <v>0</v>
      </c>
      <c r="DQ408">
        <v>0</v>
      </c>
      <c r="DR408">
        <f t="shared" si="395"/>
        <v>0</v>
      </c>
      <c r="DS408">
        <v>0</v>
      </c>
      <c r="DT408">
        <f t="shared" si="396"/>
        <v>0</v>
      </c>
      <c r="DU408">
        <v>0</v>
      </c>
      <c r="DV408">
        <f t="shared" si="397"/>
        <v>0</v>
      </c>
      <c r="DW408">
        <v>0</v>
      </c>
      <c r="DX408">
        <f t="shared" si="398"/>
        <v>0</v>
      </c>
      <c r="DY408">
        <v>0</v>
      </c>
      <c r="DZ408">
        <f t="shared" si="399"/>
        <v>0</v>
      </c>
      <c r="EA408">
        <v>0</v>
      </c>
      <c r="EB408">
        <f t="shared" si="400"/>
        <v>0</v>
      </c>
      <c r="EC408">
        <v>0</v>
      </c>
      <c r="ED408">
        <f t="shared" si="401"/>
        <v>0</v>
      </c>
      <c r="EE408">
        <v>0</v>
      </c>
      <c r="EF408">
        <f t="shared" si="402"/>
        <v>0</v>
      </c>
      <c r="EG408">
        <v>0</v>
      </c>
      <c r="EH408">
        <f t="shared" si="403"/>
        <v>0</v>
      </c>
      <c r="EI408">
        <v>0</v>
      </c>
      <c r="EJ408">
        <f t="shared" si="404"/>
        <v>0</v>
      </c>
      <c r="EK408">
        <v>0</v>
      </c>
      <c r="EL408">
        <f t="shared" si="405"/>
        <v>0</v>
      </c>
      <c r="EM408">
        <v>0</v>
      </c>
      <c r="EN408">
        <f t="shared" si="406"/>
        <v>0</v>
      </c>
      <c r="EO408">
        <v>0</v>
      </c>
      <c r="EP408">
        <f t="shared" si="407"/>
        <v>0</v>
      </c>
      <c r="EQ408">
        <v>0</v>
      </c>
      <c r="ER408">
        <f t="shared" si="408"/>
        <v>0</v>
      </c>
      <c r="ES408">
        <v>0</v>
      </c>
      <c r="ET408">
        <f t="shared" si="409"/>
        <v>0</v>
      </c>
      <c r="EU408">
        <v>0</v>
      </c>
      <c r="EV408">
        <f t="shared" si="410"/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 t="s">
        <v>764</v>
      </c>
    </row>
    <row r="409" spans="1:161" x14ac:dyDescent="0.45">
      <c r="A409">
        <v>408</v>
      </c>
      <c r="B409" t="s">
        <v>766</v>
      </c>
      <c r="C409" t="s">
        <v>742</v>
      </c>
      <c r="D409" t="s">
        <v>767</v>
      </c>
      <c r="F409" s="2">
        <v>1</v>
      </c>
      <c r="G409">
        <v>234.3</v>
      </c>
      <c r="H409">
        <v>1733</v>
      </c>
      <c r="I409">
        <v>298</v>
      </c>
      <c r="J409" s="2">
        <f t="shared" si="414"/>
        <v>0.17195614541257934</v>
      </c>
      <c r="K409">
        <f t="shared" si="417"/>
        <v>1.6000000000000003E-5</v>
      </c>
      <c r="L409" t="s">
        <v>64</v>
      </c>
      <c r="M409">
        <v>0.34</v>
      </c>
      <c r="N409">
        <f t="shared" si="357"/>
        <v>2.9572697537364545E-3</v>
      </c>
      <c r="O409">
        <v>0</v>
      </c>
      <c r="P409">
        <f t="shared" si="358"/>
        <v>0</v>
      </c>
      <c r="Q409">
        <v>32.28</v>
      </c>
      <c r="R409">
        <f t="shared" si="359"/>
        <v>0.30397964309274167</v>
      </c>
      <c r="S409">
        <v>0.94</v>
      </c>
      <c r="T409">
        <f t="shared" si="360"/>
        <v>9.4570405539870887E-3</v>
      </c>
      <c r="U409">
        <v>0</v>
      </c>
      <c r="V409">
        <f t="shared" si="361"/>
        <v>0</v>
      </c>
      <c r="W409">
        <v>0.46</v>
      </c>
      <c r="X409">
        <f t="shared" si="362"/>
        <v>9.4228859909472207E-3</v>
      </c>
      <c r="Y409">
        <v>0</v>
      </c>
      <c r="Z409">
        <f t="shared" si="363"/>
        <v>0</v>
      </c>
      <c r="AA409">
        <v>0</v>
      </c>
      <c r="AB409">
        <f t="shared" si="364"/>
        <v>0</v>
      </c>
      <c r="AC409">
        <v>43.85</v>
      </c>
      <c r="AD409">
        <f t="shared" si="365"/>
        <v>0.43399581859219449</v>
      </c>
      <c r="AE409">
        <v>7.0000000000000007E-2</v>
      </c>
      <c r="AF409">
        <f t="shared" si="366"/>
        <v>3.2214787833583715E-3</v>
      </c>
      <c r="AG409">
        <v>0</v>
      </c>
      <c r="AH409">
        <f t="shared" si="367"/>
        <v>0</v>
      </c>
      <c r="AI409">
        <v>1E-3</v>
      </c>
      <c r="AJ409">
        <f t="shared" si="368"/>
        <v>1.723675285265837E-5</v>
      </c>
      <c r="AK409">
        <v>0.35</v>
      </c>
      <c r="AL409">
        <f t="shared" si="369"/>
        <v>6.8878888017186862E-3</v>
      </c>
      <c r="AM409">
        <v>21.23</v>
      </c>
      <c r="AN409">
        <f t="shared" si="370"/>
        <v>0.22567292953402426</v>
      </c>
      <c r="AO409">
        <v>0</v>
      </c>
      <c r="AP409">
        <f t="shared" si="371"/>
        <v>0</v>
      </c>
      <c r="AQ409">
        <v>0.38</v>
      </c>
      <c r="AR409">
        <f t="shared" si="372"/>
        <v>4.3878081444391854E-3</v>
      </c>
      <c r="AS409">
        <v>0</v>
      </c>
      <c r="AT409">
        <f t="shared" si="373"/>
        <v>0</v>
      </c>
      <c r="AU409">
        <v>0</v>
      </c>
      <c r="AV409">
        <f t="shared" si="374"/>
        <v>0</v>
      </c>
      <c r="AW409">
        <v>0</v>
      </c>
      <c r="AX409">
        <f t="shared" si="375"/>
        <v>0</v>
      </c>
      <c r="AY409">
        <v>0</v>
      </c>
      <c r="AZ409">
        <f t="shared" si="376"/>
        <v>0</v>
      </c>
      <c r="BA409">
        <v>0</v>
      </c>
      <c r="BB409">
        <f t="shared" si="377"/>
        <v>0</v>
      </c>
      <c r="BC409">
        <v>0</v>
      </c>
      <c r="BD409">
        <f t="shared" si="378"/>
        <v>0</v>
      </c>
      <c r="BE409">
        <v>0</v>
      </c>
      <c r="BF409">
        <f t="shared" si="379"/>
        <v>0</v>
      </c>
      <c r="BG409">
        <v>0</v>
      </c>
      <c r="BH409">
        <f t="shared" si="380"/>
        <v>0</v>
      </c>
      <c r="BI409">
        <v>0</v>
      </c>
      <c r="BJ409">
        <f t="shared" si="381"/>
        <v>0</v>
      </c>
      <c r="BK409">
        <v>0</v>
      </c>
      <c r="BL409">
        <f t="shared" si="382"/>
        <v>0</v>
      </c>
      <c r="BM409">
        <v>0</v>
      </c>
      <c r="BN409">
        <f t="shared" si="383"/>
        <v>0</v>
      </c>
      <c r="BO409">
        <v>0</v>
      </c>
      <c r="BP409">
        <f t="shared" si="384"/>
        <v>0</v>
      </c>
      <c r="BQ409">
        <v>0</v>
      </c>
      <c r="BR409">
        <f t="shared" si="385"/>
        <v>0</v>
      </c>
      <c r="BS409">
        <v>0</v>
      </c>
      <c r="BT409">
        <f t="shared" si="386"/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f t="shared" si="388"/>
        <v>0</v>
      </c>
      <c r="DE409">
        <v>0</v>
      </c>
      <c r="DF409">
        <f t="shared" si="389"/>
        <v>0</v>
      </c>
      <c r="DG409">
        <v>100</v>
      </c>
      <c r="DH409">
        <f t="shared" si="390"/>
        <v>1</v>
      </c>
      <c r="DI409">
        <v>0</v>
      </c>
      <c r="DJ409">
        <f t="shared" si="391"/>
        <v>0</v>
      </c>
      <c r="DK409">
        <v>0</v>
      </c>
      <c r="DL409">
        <f t="shared" si="392"/>
        <v>0</v>
      </c>
      <c r="DM409">
        <v>0</v>
      </c>
      <c r="DN409">
        <f t="shared" si="393"/>
        <v>0</v>
      </c>
      <c r="DO409">
        <v>0</v>
      </c>
      <c r="DP409">
        <f t="shared" si="394"/>
        <v>0</v>
      </c>
      <c r="DQ409">
        <v>0</v>
      </c>
      <c r="DR409">
        <f t="shared" si="395"/>
        <v>0</v>
      </c>
      <c r="DS409">
        <v>0</v>
      </c>
      <c r="DT409">
        <f t="shared" si="396"/>
        <v>0</v>
      </c>
      <c r="DU409">
        <v>0</v>
      </c>
      <c r="DV409">
        <f t="shared" si="397"/>
        <v>0</v>
      </c>
      <c r="DW409">
        <v>0</v>
      </c>
      <c r="DX409">
        <f t="shared" si="398"/>
        <v>0</v>
      </c>
      <c r="DY409">
        <v>0</v>
      </c>
      <c r="DZ409">
        <f t="shared" si="399"/>
        <v>0</v>
      </c>
      <c r="EA409">
        <v>0</v>
      </c>
      <c r="EB409">
        <f t="shared" si="400"/>
        <v>0</v>
      </c>
      <c r="EC409">
        <v>0</v>
      </c>
      <c r="ED409">
        <f t="shared" si="401"/>
        <v>0</v>
      </c>
      <c r="EE409">
        <v>0</v>
      </c>
      <c r="EF409">
        <f t="shared" si="402"/>
        <v>0</v>
      </c>
      <c r="EG409">
        <v>0</v>
      </c>
      <c r="EH409">
        <f t="shared" si="403"/>
        <v>0</v>
      </c>
      <c r="EI409">
        <v>0</v>
      </c>
      <c r="EJ409">
        <f t="shared" si="404"/>
        <v>0</v>
      </c>
      <c r="EK409">
        <v>0</v>
      </c>
      <c r="EL409">
        <f t="shared" si="405"/>
        <v>0</v>
      </c>
      <c r="EM409">
        <v>0</v>
      </c>
      <c r="EN409">
        <f t="shared" si="406"/>
        <v>0</v>
      </c>
      <c r="EO409">
        <v>0</v>
      </c>
      <c r="EP409">
        <f t="shared" si="407"/>
        <v>0</v>
      </c>
      <c r="EQ409">
        <v>0</v>
      </c>
      <c r="ER409">
        <f t="shared" si="408"/>
        <v>0</v>
      </c>
      <c r="ES409">
        <v>0</v>
      </c>
      <c r="ET409">
        <f t="shared" si="409"/>
        <v>0</v>
      </c>
      <c r="EU409">
        <v>0</v>
      </c>
      <c r="EV409">
        <f t="shared" si="410"/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 t="s">
        <v>764</v>
      </c>
    </row>
    <row r="410" spans="1:161" x14ac:dyDescent="0.45">
      <c r="A410">
        <v>409</v>
      </c>
      <c r="B410" t="s">
        <v>408</v>
      </c>
      <c r="C410" t="s">
        <v>742</v>
      </c>
      <c r="D410" t="s">
        <v>768</v>
      </c>
      <c r="F410" s="2">
        <v>1</v>
      </c>
      <c r="G410">
        <v>234.3</v>
      </c>
      <c r="H410">
        <f>419.5+273</f>
        <v>692.5</v>
      </c>
      <c r="I410">
        <f>273+24</f>
        <v>297</v>
      </c>
      <c r="J410" s="2">
        <f t="shared" si="414"/>
        <v>0.42888086642599277</v>
      </c>
      <c r="K410">
        <f>1.4*10^-3</f>
        <v>1.4E-3</v>
      </c>
      <c r="L410" t="s">
        <v>74</v>
      </c>
      <c r="M410">
        <v>0</v>
      </c>
      <c r="N410">
        <f t="shared" si="357"/>
        <v>0</v>
      </c>
      <c r="O410">
        <v>100</v>
      </c>
      <c r="P410">
        <f t="shared" si="358"/>
        <v>1</v>
      </c>
      <c r="Q410">
        <v>0</v>
      </c>
      <c r="R410">
        <f t="shared" si="359"/>
        <v>0</v>
      </c>
      <c r="S410">
        <v>0</v>
      </c>
      <c r="T410">
        <f t="shared" si="360"/>
        <v>0</v>
      </c>
      <c r="U410">
        <v>0</v>
      </c>
      <c r="V410">
        <f t="shared" si="361"/>
        <v>0</v>
      </c>
      <c r="W410">
        <v>0</v>
      </c>
      <c r="X410">
        <f t="shared" si="362"/>
        <v>0</v>
      </c>
      <c r="Y410">
        <v>0</v>
      </c>
      <c r="Z410">
        <f t="shared" si="363"/>
        <v>0</v>
      </c>
      <c r="AA410">
        <v>0</v>
      </c>
      <c r="AB410">
        <f t="shared" si="364"/>
        <v>0</v>
      </c>
      <c r="AC410">
        <v>0</v>
      </c>
      <c r="AD410">
        <f t="shared" si="365"/>
        <v>0</v>
      </c>
      <c r="AE410">
        <v>0</v>
      </c>
      <c r="AF410">
        <f t="shared" si="366"/>
        <v>0</v>
      </c>
      <c r="AG410">
        <v>0</v>
      </c>
      <c r="AH410">
        <f t="shared" si="367"/>
        <v>0</v>
      </c>
      <c r="AI410">
        <v>0</v>
      </c>
      <c r="AJ410">
        <f t="shared" si="368"/>
        <v>0</v>
      </c>
      <c r="AK410">
        <v>0</v>
      </c>
      <c r="AL410">
        <f t="shared" si="369"/>
        <v>0</v>
      </c>
      <c r="AM410">
        <v>0</v>
      </c>
      <c r="AN410">
        <f t="shared" si="370"/>
        <v>0</v>
      </c>
      <c r="AO410">
        <v>0</v>
      </c>
      <c r="AP410">
        <f t="shared" si="371"/>
        <v>0</v>
      </c>
      <c r="AQ410">
        <v>0</v>
      </c>
      <c r="AR410">
        <f t="shared" si="372"/>
        <v>0</v>
      </c>
      <c r="AS410">
        <v>0</v>
      </c>
      <c r="AT410">
        <f t="shared" si="373"/>
        <v>0</v>
      </c>
      <c r="AU410">
        <v>0</v>
      </c>
      <c r="AV410">
        <f t="shared" si="374"/>
        <v>0</v>
      </c>
      <c r="AW410">
        <v>0</v>
      </c>
      <c r="AX410">
        <f t="shared" si="375"/>
        <v>0</v>
      </c>
      <c r="AY410">
        <v>0</v>
      </c>
      <c r="AZ410">
        <f t="shared" si="376"/>
        <v>0</v>
      </c>
      <c r="BA410">
        <v>0</v>
      </c>
      <c r="BB410">
        <f t="shared" si="377"/>
        <v>0</v>
      </c>
      <c r="BC410">
        <v>0</v>
      </c>
      <c r="BD410">
        <f t="shared" si="378"/>
        <v>0</v>
      </c>
      <c r="BE410">
        <v>0</v>
      </c>
      <c r="BF410">
        <f t="shared" si="379"/>
        <v>0</v>
      </c>
      <c r="BG410">
        <v>0</v>
      </c>
      <c r="BH410">
        <f t="shared" si="380"/>
        <v>0</v>
      </c>
      <c r="BI410">
        <v>0</v>
      </c>
      <c r="BJ410">
        <f t="shared" si="381"/>
        <v>0</v>
      </c>
      <c r="BK410">
        <v>0</v>
      </c>
      <c r="BL410">
        <f t="shared" si="382"/>
        <v>0</v>
      </c>
      <c r="BM410">
        <v>0</v>
      </c>
      <c r="BN410">
        <f t="shared" si="383"/>
        <v>0</v>
      </c>
      <c r="BO410">
        <v>0</v>
      </c>
      <c r="BP410">
        <f t="shared" si="384"/>
        <v>0</v>
      </c>
      <c r="BQ410">
        <v>0</v>
      </c>
      <c r="BR410">
        <f t="shared" si="385"/>
        <v>0</v>
      </c>
      <c r="BS410">
        <v>0</v>
      </c>
      <c r="BT410">
        <f t="shared" si="386"/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f t="shared" si="388"/>
        <v>0</v>
      </c>
      <c r="DE410">
        <v>0</v>
      </c>
      <c r="DF410">
        <f t="shared" si="389"/>
        <v>0</v>
      </c>
      <c r="DG410">
        <v>100</v>
      </c>
      <c r="DH410">
        <f t="shared" si="390"/>
        <v>1</v>
      </c>
      <c r="DI410">
        <v>0</v>
      </c>
      <c r="DJ410">
        <f t="shared" si="391"/>
        <v>0</v>
      </c>
      <c r="DK410">
        <v>0</v>
      </c>
      <c r="DL410">
        <f t="shared" si="392"/>
        <v>0</v>
      </c>
      <c r="DM410">
        <v>0</v>
      </c>
      <c r="DN410">
        <f t="shared" si="393"/>
        <v>0</v>
      </c>
      <c r="DO410">
        <v>0</v>
      </c>
      <c r="DP410">
        <f t="shared" si="394"/>
        <v>0</v>
      </c>
      <c r="DQ410">
        <v>0</v>
      </c>
      <c r="DR410">
        <f t="shared" si="395"/>
        <v>0</v>
      </c>
      <c r="DS410">
        <v>0</v>
      </c>
      <c r="DT410">
        <f t="shared" si="396"/>
        <v>0</v>
      </c>
      <c r="DU410">
        <v>0</v>
      </c>
      <c r="DV410">
        <f t="shared" si="397"/>
        <v>0</v>
      </c>
      <c r="DW410">
        <v>0</v>
      </c>
      <c r="DX410">
        <f t="shared" si="398"/>
        <v>0</v>
      </c>
      <c r="DY410">
        <v>0</v>
      </c>
      <c r="DZ410">
        <f t="shared" si="399"/>
        <v>0</v>
      </c>
      <c r="EA410">
        <v>0</v>
      </c>
      <c r="EB410">
        <f t="shared" si="400"/>
        <v>0</v>
      </c>
      <c r="EC410">
        <v>0</v>
      </c>
      <c r="ED410">
        <f t="shared" si="401"/>
        <v>0</v>
      </c>
      <c r="EE410">
        <v>0</v>
      </c>
      <c r="EF410">
        <f t="shared" si="402"/>
        <v>0</v>
      </c>
      <c r="EG410">
        <v>0</v>
      </c>
      <c r="EH410">
        <f t="shared" si="403"/>
        <v>0</v>
      </c>
      <c r="EI410">
        <v>0</v>
      </c>
      <c r="EJ410">
        <f t="shared" si="404"/>
        <v>0</v>
      </c>
      <c r="EK410">
        <v>0</v>
      </c>
      <c r="EL410">
        <f t="shared" si="405"/>
        <v>0</v>
      </c>
      <c r="EM410">
        <v>0</v>
      </c>
      <c r="EN410">
        <f t="shared" si="406"/>
        <v>0</v>
      </c>
      <c r="EO410">
        <v>0</v>
      </c>
      <c r="EP410">
        <f t="shared" si="407"/>
        <v>0</v>
      </c>
      <c r="EQ410">
        <v>0</v>
      </c>
      <c r="ER410">
        <f t="shared" si="408"/>
        <v>0</v>
      </c>
      <c r="ES410">
        <v>0</v>
      </c>
      <c r="ET410">
        <f t="shared" si="409"/>
        <v>0</v>
      </c>
      <c r="EU410">
        <v>0</v>
      </c>
      <c r="EV410">
        <f t="shared" si="410"/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 s="3" t="s">
        <v>769</v>
      </c>
    </row>
    <row r="411" spans="1:161" x14ac:dyDescent="0.45">
      <c r="A411">
        <v>410</v>
      </c>
      <c r="B411" t="s">
        <v>408</v>
      </c>
      <c r="C411" t="s">
        <v>742</v>
      </c>
      <c r="D411" t="s">
        <v>768</v>
      </c>
      <c r="F411" s="2">
        <v>1</v>
      </c>
      <c r="G411">
        <v>234.3</v>
      </c>
      <c r="H411">
        <f t="shared" ref="H411:H421" si="418">419.5+273</f>
        <v>692.5</v>
      </c>
      <c r="I411">
        <f>293+101</f>
        <v>394</v>
      </c>
      <c r="J411" s="2">
        <f t="shared" si="414"/>
        <v>0.56895306859205774</v>
      </c>
      <c r="K411">
        <f t="shared" ref="K411:K421" si="419">1.4*10^-3</f>
        <v>1.4E-3</v>
      </c>
      <c r="L411" t="s">
        <v>74</v>
      </c>
      <c r="M411">
        <v>0</v>
      </c>
      <c r="N411">
        <f t="shared" si="357"/>
        <v>0</v>
      </c>
      <c r="O411">
        <v>100</v>
      </c>
      <c r="P411">
        <f t="shared" si="358"/>
        <v>1</v>
      </c>
      <c r="Q411">
        <v>0</v>
      </c>
      <c r="R411">
        <f t="shared" si="359"/>
        <v>0</v>
      </c>
      <c r="S411">
        <v>0</v>
      </c>
      <c r="T411">
        <f t="shared" si="360"/>
        <v>0</v>
      </c>
      <c r="U411">
        <v>0</v>
      </c>
      <c r="V411">
        <f t="shared" si="361"/>
        <v>0</v>
      </c>
      <c r="W411">
        <v>0</v>
      </c>
      <c r="X411">
        <f t="shared" si="362"/>
        <v>0</v>
      </c>
      <c r="Y411">
        <v>0</v>
      </c>
      <c r="Z411">
        <f t="shared" si="363"/>
        <v>0</v>
      </c>
      <c r="AA411">
        <v>0</v>
      </c>
      <c r="AB411">
        <f t="shared" si="364"/>
        <v>0</v>
      </c>
      <c r="AC411">
        <v>0</v>
      </c>
      <c r="AD411">
        <f t="shared" si="365"/>
        <v>0</v>
      </c>
      <c r="AE411">
        <v>0</v>
      </c>
      <c r="AF411">
        <f t="shared" si="366"/>
        <v>0</v>
      </c>
      <c r="AG411">
        <v>0</v>
      </c>
      <c r="AH411">
        <f t="shared" si="367"/>
        <v>0</v>
      </c>
      <c r="AI411">
        <v>0</v>
      </c>
      <c r="AJ411">
        <f t="shared" si="368"/>
        <v>0</v>
      </c>
      <c r="AK411">
        <v>0</v>
      </c>
      <c r="AL411">
        <f t="shared" si="369"/>
        <v>0</v>
      </c>
      <c r="AM411">
        <v>0</v>
      </c>
      <c r="AN411">
        <f t="shared" si="370"/>
        <v>0</v>
      </c>
      <c r="AO411">
        <v>0</v>
      </c>
      <c r="AP411">
        <f t="shared" si="371"/>
        <v>0</v>
      </c>
      <c r="AQ411">
        <v>0</v>
      </c>
      <c r="AR411">
        <f t="shared" si="372"/>
        <v>0</v>
      </c>
      <c r="AS411">
        <v>0</v>
      </c>
      <c r="AT411">
        <f t="shared" si="373"/>
        <v>0</v>
      </c>
      <c r="AU411">
        <v>0</v>
      </c>
      <c r="AV411">
        <f t="shared" si="374"/>
        <v>0</v>
      </c>
      <c r="AW411">
        <v>0</v>
      </c>
      <c r="AX411">
        <f t="shared" si="375"/>
        <v>0</v>
      </c>
      <c r="AY411">
        <v>0</v>
      </c>
      <c r="AZ411">
        <f t="shared" si="376"/>
        <v>0</v>
      </c>
      <c r="BA411">
        <v>0</v>
      </c>
      <c r="BB411">
        <f t="shared" si="377"/>
        <v>0</v>
      </c>
      <c r="BC411">
        <v>0</v>
      </c>
      <c r="BD411">
        <f t="shared" si="378"/>
        <v>0</v>
      </c>
      <c r="BE411">
        <v>0</v>
      </c>
      <c r="BF411">
        <f t="shared" si="379"/>
        <v>0</v>
      </c>
      <c r="BG411">
        <v>0</v>
      </c>
      <c r="BH411">
        <f t="shared" si="380"/>
        <v>0</v>
      </c>
      <c r="BI411">
        <v>0</v>
      </c>
      <c r="BJ411">
        <f t="shared" si="381"/>
        <v>0</v>
      </c>
      <c r="BK411">
        <v>0</v>
      </c>
      <c r="BL411">
        <f t="shared" si="382"/>
        <v>0</v>
      </c>
      <c r="BM411">
        <v>0</v>
      </c>
      <c r="BN411">
        <f t="shared" si="383"/>
        <v>0</v>
      </c>
      <c r="BO411">
        <v>0</v>
      </c>
      <c r="BP411">
        <f t="shared" si="384"/>
        <v>0</v>
      </c>
      <c r="BQ411">
        <v>0</v>
      </c>
      <c r="BR411">
        <f t="shared" si="385"/>
        <v>0</v>
      </c>
      <c r="BS411">
        <v>0</v>
      </c>
      <c r="BT411">
        <f t="shared" si="386"/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f t="shared" si="388"/>
        <v>0</v>
      </c>
      <c r="DE411">
        <v>0</v>
      </c>
      <c r="DF411">
        <f t="shared" si="389"/>
        <v>0</v>
      </c>
      <c r="DG411">
        <v>100</v>
      </c>
      <c r="DH411">
        <f t="shared" si="390"/>
        <v>1</v>
      </c>
      <c r="DI411">
        <v>0</v>
      </c>
      <c r="DJ411">
        <f t="shared" si="391"/>
        <v>0</v>
      </c>
      <c r="DK411">
        <v>0</v>
      </c>
      <c r="DL411">
        <f t="shared" si="392"/>
        <v>0</v>
      </c>
      <c r="DM411">
        <v>0</v>
      </c>
      <c r="DN411">
        <f t="shared" si="393"/>
        <v>0</v>
      </c>
      <c r="DO411">
        <v>0</v>
      </c>
      <c r="DP411">
        <f t="shared" si="394"/>
        <v>0</v>
      </c>
      <c r="DQ411">
        <v>0</v>
      </c>
      <c r="DR411">
        <f t="shared" si="395"/>
        <v>0</v>
      </c>
      <c r="DS411">
        <v>0</v>
      </c>
      <c r="DT411">
        <f t="shared" si="396"/>
        <v>0</v>
      </c>
      <c r="DU411">
        <v>0</v>
      </c>
      <c r="DV411">
        <f t="shared" si="397"/>
        <v>0</v>
      </c>
      <c r="DW411">
        <v>0</v>
      </c>
      <c r="DX411">
        <f t="shared" si="398"/>
        <v>0</v>
      </c>
      <c r="DY411">
        <v>0</v>
      </c>
      <c r="DZ411">
        <f t="shared" si="399"/>
        <v>0</v>
      </c>
      <c r="EA411">
        <v>0</v>
      </c>
      <c r="EB411">
        <f t="shared" si="400"/>
        <v>0</v>
      </c>
      <c r="EC411">
        <v>0</v>
      </c>
      <c r="ED411">
        <f t="shared" si="401"/>
        <v>0</v>
      </c>
      <c r="EE411">
        <v>0</v>
      </c>
      <c r="EF411">
        <f t="shared" si="402"/>
        <v>0</v>
      </c>
      <c r="EG411">
        <v>0</v>
      </c>
      <c r="EH411">
        <f t="shared" si="403"/>
        <v>0</v>
      </c>
      <c r="EI411">
        <v>0</v>
      </c>
      <c r="EJ411">
        <f t="shared" si="404"/>
        <v>0</v>
      </c>
      <c r="EK411">
        <v>0</v>
      </c>
      <c r="EL411">
        <f t="shared" si="405"/>
        <v>0</v>
      </c>
      <c r="EM411">
        <v>0</v>
      </c>
      <c r="EN411">
        <f t="shared" si="406"/>
        <v>0</v>
      </c>
      <c r="EO411">
        <v>0</v>
      </c>
      <c r="EP411">
        <f t="shared" si="407"/>
        <v>0</v>
      </c>
      <c r="EQ411">
        <v>0</v>
      </c>
      <c r="ER411">
        <f t="shared" si="408"/>
        <v>0</v>
      </c>
      <c r="ES411">
        <v>0</v>
      </c>
      <c r="ET411">
        <f t="shared" si="409"/>
        <v>0</v>
      </c>
      <c r="EU411">
        <v>0</v>
      </c>
      <c r="EV411">
        <f t="shared" si="410"/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 s="3" t="s">
        <v>769</v>
      </c>
    </row>
    <row r="412" spans="1:161" x14ac:dyDescent="0.45">
      <c r="A412">
        <v>411</v>
      </c>
      <c r="B412" t="s">
        <v>408</v>
      </c>
      <c r="C412" t="s">
        <v>742</v>
      </c>
      <c r="D412" t="s">
        <v>768</v>
      </c>
      <c r="F412" s="2">
        <v>1</v>
      </c>
      <c r="G412">
        <v>234.3</v>
      </c>
      <c r="H412">
        <f t="shared" si="418"/>
        <v>692.5</v>
      </c>
      <c r="I412">
        <f>161+273</f>
        <v>434</v>
      </c>
      <c r="J412" s="2">
        <f t="shared" si="414"/>
        <v>0.62671480144404335</v>
      </c>
      <c r="K412">
        <f t="shared" si="419"/>
        <v>1.4E-3</v>
      </c>
      <c r="L412" t="s">
        <v>74</v>
      </c>
      <c r="M412">
        <v>0</v>
      </c>
      <c r="N412">
        <f t="shared" si="357"/>
        <v>0</v>
      </c>
      <c r="O412">
        <v>100</v>
      </c>
      <c r="P412">
        <f t="shared" si="358"/>
        <v>1</v>
      </c>
      <c r="Q412">
        <v>0</v>
      </c>
      <c r="R412">
        <f t="shared" si="359"/>
        <v>0</v>
      </c>
      <c r="S412">
        <v>0</v>
      </c>
      <c r="T412">
        <f t="shared" si="360"/>
        <v>0</v>
      </c>
      <c r="U412">
        <v>0</v>
      </c>
      <c r="V412">
        <f t="shared" si="361"/>
        <v>0</v>
      </c>
      <c r="W412">
        <v>0</v>
      </c>
      <c r="X412">
        <f t="shared" si="362"/>
        <v>0</v>
      </c>
      <c r="Y412">
        <v>0</v>
      </c>
      <c r="Z412">
        <f t="shared" si="363"/>
        <v>0</v>
      </c>
      <c r="AA412">
        <v>0</v>
      </c>
      <c r="AB412">
        <f t="shared" si="364"/>
        <v>0</v>
      </c>
      <c r="AC412">
        <v>0</v>
      </c>
      <c r="AD412">
        <f t="shared" si="365"/>
        <v>0</v>
      </c>
      <c r="AE412">
        <v>0</v>
      </c>
      <c r="AF412">
        <f t="shared" si="366"/>
        <v>0</v>
      </c>
      <c r="AG412">
        <v>0</v>
      </c>
      <c r="AH412">
        <f t="shared" si="367"/>
        <v>0</v>
      </c>
      <c r="AI412">
        <v>0</v>
      </c>
      <c r="AJ412">
        <f t="shared" si="368"/>
        <v>0</v>
      </c>
      <c r="AK412">
        <v>0</v>
      </c>
      <c r="AL412">
        <f t="shared" si="369"/>
        <v>0</v>
      </c>
      <c r="AM412">
        <v>0</v>
      </c>
      <c r="AN412">
        <f t="shared" si="370"/>
        <v>0</v>
      </c>
      <c r="AO412">
        <v>0</v>
      </c>
      <c r="AP412">
        <f t="shared" si="371"/>
        <v>0</v>
      </c>
      <c r="AQ412">
        <v>0</v>
      </c>
      <c r="AR412">
        <f t="shared" si="372"/>
        <v>0</v>
      </c>
      <c r="AS412">
        <v>0</v>
      </c>
      <c r="AT412">
        <f t="shared" si="373"/>
        <v>0</v>
      </c>
      <c r="AU412">
        <v>0</v>
      </c>
      <c r="AV412">
        <f t="shared" si="374"/>
        <v>0</v>
      </c>
      <c r="AW412">
        <v>0</v>
      </c>
      <c r="AX412">
        <f t="shared" si="375"/>
        <v>0</v>
      </c>
      <c r="AY412">
        <v>0</v>
      </c>
      <c r="AZ412">
        <f t="shared" si="376"/>
        <v>0</v>
      </c>
      <c r="BA412">
        <v>0</v>
      </c>
      <c r="BB412">
        <f t="shared" si="377"/>
        <v>0</v>
      </c>
      <c r="BC412">
        <v>0</v>
      </c>
      <c r="BD412">
        <f t="shared" si="378"/>
        <v>0</v>
      </c>
      <c r="BE412">
        <v>0</v>
      </c>
      <c r="BF412">
        <f t="shared" si="379"/>
        <v>0</v>
      </c>
      <c r="BG412">
        <v>0</v>
      </c>
      <c r="BH412">
        <f t="shared" si="380"/>
        <v>0</v>
      </c>
      <c r="BI412">
        <v>0</v>
      </c>
      <c r="BJ412">
        <f t="shared" si="381"/>
        <v>0</v>
      </c>
      <c r="BK412">
        <v>0</v>
      </c>
      <c r="BL412">
        <f t="shared" si="382"/>
        <v>0</v>
      </c>
      <c r="BM412">
        <v>0</v>
      </c>
      <c r="BN412">
        <f t="shared" si="383"/>
        <v>0</v>
      </c>
      <c r="BO412">
        <v>0</v>
      </c>
      <c r="BP412">
        <f t="shared" si="384"/>
        <v>0</v>
      </c>
      <c r="BQ412">
        <v>0</v>
      </c>
      <c r="BR412">
        <f t="shared" si="385"/>
        <v>0</v>
      </c>
      <c r="BS412">
        <v>0</v>
      </c>
      <c r="BT412">
        <f t="shared" si="386"/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f t="shared" si="388"/>
        <v>0</v>
      </c>
      <c r="DE412">
        <v>0</v>
      </c>
      <c r="DF412">
        <f t="shared" si="389"/>
        <v>0</v>
      </c>
      <c r="DG412">
        <v>100</v>
      </c>
      <c r="DH412">
        <f t="shared" si="390"/>
        <v>1</v>
      </c>
      <c r="DI412">
        <v>0</v>
      </c>
      <c r="DJ412">
        <f t="shared" si="391"/>
        <v>0</v>
      </c>
      <c r="DK412">
        <v>0</v>
      </c>
      <c r="DL412">
        <f t="shared" si="392"/>
        <v>0</v>
      </c>
      <c r="DM412">
        <v>0</v>
      </c>
      <c r="DN412">
        <f t="shared" si="393"/>
        <v>0</v>
      </c>
      <c r="DO412">
        <v>0</v>
      </c>
      <c r="DP412">
        <f t="shared" si="394"/>
        <v>0</v>
      </c>
      <c r="DQ412">
        <v>0</v>
      </c>
      <c r="DR412">
        <f t="shared" si="395"/>
        <v>0</v>
      </c>
      <c r="DS412">
        <v>0</v>
      </c>
      <c r="DT412">
        <f t="shared" si="396"/>
        <v>0</v>
      </c>
      <c r="DU412">
        <v>0</v>
      </c>
      <c r="DV412">
        <f t="shared" si="397"/>
        <v>0</v>
      </c>
      <c r="DW412">
        <v>0</v>
      </c>
      <c r="DX412">
        <f t="shared" si="398"/>
        <v>0</v>
      </c>
      <c r="DY412">
        <v>0</v>
      </c>
      <c r="DZ412">
        <f t="shared" si="399"/>
        <v>0</v>
      </c>
      <c r="EA412">
        <v>0</v>
      </c>
      <c r="EB412">
        <f t="shared" si="400"/>
        <v>0</v>
      </c>
      <c r="EC412">
        <v>0</v>
      </c>
      <c r="ED412">
        <f t="shared" si="401"/>
        <v>0</v>
      </c>
      <c r="EE412">
        <v>0</v>
      </c>
      <c r="EF412">
        <f t="shared" si="402"/>
        <v>0</v>
      </c>
      <c r="EG412">
        <v>0</v>
      </c>
      <c r="EH412">
        <f t="shared" si="403"/>
        <v>0</v>
      </c>
      <c r="EI412">
        <v>0</v>
      </c>
      <c r="EJ412">
        <f t="shared" si="404"/>
        <v>0</v>
      </c>
      <c r="EK412">
        <v>0</v>
      </c>
      <c r="EL412">
        <f t="shared" si="405"/>
        <v>0</v>
      </c>
      <c r="EM412">
        <v>0</v>
      </c>
      <c r="EN412">
        <f t="shared" si="406"/>
        <v>0</v>
      </c>
      <c r="EO412">
        <v>0</v>
      </c>
      <c r="EP412">
        <f t="shared" si="407"/>
        <v>0</v>
      </c>
      <c r="EQ412">
        <v>0</v>
      </c>
      <c r="ER412">
        <f t="shared" si="408"/>
        <v>0</v>
      </c>
      <c r="ES412">
        <v>0</v>
      </c>
      <c r="ET412">
        <f t="shared" si="409"/>
        <v>0</v>
      </c>
      <c r="EU412">
        <v>0</v>
      </c>
      <c r="EV412">
        <f t="shared" si="410"/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 s="3" t="s">
        <v>769</v>
      </c>
    </row>
    <row r="413" spans="1:161" x14ac:dyDescent="0.45">
      <c r="A413">
        <v>412</v>
      </c>
      <c r="B413" t="s">
        <v>408</v>
      </c>
      <c r="C413" t="s">
        <v>742</v>
      </c>
      <c r="D413" t="s">
        <v>768</v>
      </c>
      <c r="F413" s="2">
        <v>1</v>
      </c>
      <c r="G413">
        <v>234.3</v>
      </c>
      <c r="H413">
        <f t="shared" si="418"/>
        <v>692.5</v>
      </c>
      <c r="I413">
        <f>190+273</f>
        <v>463</v>
      </c>
      <c r="J413" s="2">
        <f t="shared" si="414"/>
        <v>0.66859205776173281</v>
      </c>
      <c r="K413">
        <f t="shared" si="419"/>
        <v>1.4E-3</v>
      </c>
      <c r="L413" t="s">
        <v>74</v>
      </c>
      <c r="M413">
        <v>0</v>
      </c>
      <c r="N413">
        <f t="shared" si="357"/>
        <v>0</v>
      </c>
      <c r="O413">
        <v>100</v>
      </c>
      <c r="P413">
        <f t="shared" si="358"/>
        <v>1</v>
      </c>
      <c r="Q413">
        <v>0</v>
      </c>
      <c r="R413">
        <f t="shared" si="359"/>
        <v>0</v>
      </c>
      <c r="S413">
        <v>0</v>
      </c>
      <c r="T413">
        <f t="shared" si="360"/>
        <v>0</v>
      </c>
      <c r="U413">
        <v>0</v>
      </c>
      <c r="V413">
        <f t="shared" si="361"/>
        <v>0</v>
      </c>
      <c r="W413">
        <v>0</v>
      </c>
      <c r="X413">
        <f t="shared" si="362"/>
        <v>0</v>
      </c>
      <c r="Y413">
        <v>0</v>
      </c>
      <c r="Z413">
        <f t="shared" si="363"/>
        <v>0</v>
      </c>
      <c r="AA413">
        <v>0</v>
      </c>
      <c r="AB413">
        <f t="shared" si="364"/>
        <v>0</v>
      </c>
      <c r="AC413">
        <v>0</v>
      </c>
      <c r="AD413">
        <f t="shared" si="365"/>
        <v>0</v>
      </c>
      <c r="AE413">
        <v>0</v>
      </c>
      <c r="AF413">
        <f t="shared" si="366"/>
        <v>0</v>
      </c>
      <c r="AG413">
        <v>0</v>
      </c>
      <c r="AH413">
        <f t="shared" si="367"/>
        <v>0</v>
      </c>
      <c r="AI413">
        <v>0</v>
      </c>
      <c r="AJ413">
        <f t="shared" si="368"/>
        <v>0</v>
      </c>
      <c r="AK413">
        <v>0</v>
      </c>
      <c r="AL413">
        <f t="shared" si="369"/>
        <v>0</v>
      </c>
      <c r="AM413">
        <v>0</v>
      </c>
      <c r="AN413">
        <f t="shared" si="370"/>
        <v>0</v>
      </c>
      <c r="AO413">
        <v>0</v>
      </c>
      <c r="AP413">
        <f t="shared" si="371"/>
        <v>0</v>
      </c>
      <c r="AQ413">
        <v>0</v>
      </c>
      <c r="AR413">
        <f t="shared" si="372"/>
        <v>0</v>
      </c>
      <c r="AS413">
        <v>0</v>
      </c>
      <c r="AT413">
        <f t="shared" si="373"/>
        <v>0</v>
      </c>
      <c r="AU413">
        <v>0</v>
      </c>
      <c r="AV413">
        <f t="shared" si="374"/>
        <v>0</v>
      </c>
      <c r="AW413">
        <v>0</v>
      </c>
      <c r="AX413">
        <f t="shared" si="375"/>
        <v>0</v>
      </c>
      <c r="AY413">
        <v>0</v>
      </c>
      <c r="AZ413">
        <f t="shared" si="376"/>
        <v>0</v>
      </c>
      <c r="BA413">
        <v>0</v>
      </c>
      <c r="BB413">
        <f t="shared" si="377"/>
        <v>0</v>
      </c>
      <c r="BC413">
        <v>0</v>
      </c>
      <c r="BD413">
        <f t="shared" si="378"/>
        <v>0</v>
      </c>
      <c r="BE413">
        <v>0</v>
      </c>
      <c r="BF413">
        <f t="shared" si="379"/>
        <v>0</v>
      </c>
      <c r="BG413">
        <v>0</v>
      </c>
      <c r="BH413">
        <f t="shared" si="380"/>
        <v>0</v>
      </c>
      <c r="BI413">
        <v>0</v>
      </c>
      <c r="BJ413">
        <f t="shared" si="381"/>
        <v>0</v>
      </c>
      <c r="BK413">
        <v>0</v>
      </c>
      <c r="BL413">
        <f t="shared" si="382"/>
        <v>0</v>
      </c>
      <c r="BM413">
        <v>0</v>
      </c>
      <c r="BN413">
        <f t="shared" si="383"/>
        <v>0</v>
      </c>
      <c r="BO413">
        <v>0</v>
      </c>
      <c r="BP413">
        <f t="shared" si="384"/>
        <v>0</v>
      </c>
      <c r="BQ413">
        <v>0</v>
      </c>
      <c r="BR413">
        <f t="shared" si="385"/>
        <v>0</v>
      </c>
      <c r="BS413">
        <v>0</v>
      </c>
      <c r="BT413">
        <f t="shared" si="386"/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f t="shared" si="388"/>
        <v>0</v>
      </c>
      <c r="DE413">
        <v>0</v>
      </c>
      <c r="DF413">
        <f t="shared" si="389"/>
        <v>0</v>
      </c>
      <c r="DG413">
        <v>100</v>
      </c>
      <c r="DH413">
        <f t="shared" si="390"/>
        <v>1</v>
      </c>
      <c r="DI413">
        <v>0</v>
      </c>
      <c r="DJ413">
        <f t="shared" si="391"/>
        <v>0</v>
      </c>
      <c r="DK413">
        <v>0</v>
      </c>
      <c r="DL413">
        <f t="shared" si="392"/>
        <v>0</v>
      </c>
      <c r="DM413">
        <v>0</v>
      </c>
      <c r="DN413">
        <f t="shared" si="393"/>
        <v>0</v>
      </c>
      <c r="DO413">
        <v>0</v>
      </c>
      <c r="DP413">
        <f t="shared" si="394"/>
        <v>0</v>
      </c>
      <c r="DQ413">
        <v>0</v>
      </c>
      <c r="DR413">
        <f t="shared" si="395"/>
        <v>0</v>
      </c>
      <c r="DS413">
        <v>0</v>
      </c>
      <c r="DT413">
        <f t="shared" si="396"/>
        <v>0</v>
      </c>
      <c r="DU413">
        <v>0</v>
      </c>
      <c r="DV413">
        <f t="shared" si="397"/>
        <v>0</v>
      </c>
      <c r="DW413">
        <v>0</v>
      </c>
      <c r="DX413">
        <f t="shared" si="398"/>
        <v>0</v>
      </c>
      <c r="DY413">
        <v>0</v>
      </c>
      <c r="DZ413">
        <f t="shared" si="399"/>
        <v>0</v>
      </c>
      <c r="EA413">
        <v>0</v>
      </c>
      <c r="EB413">
        <f t="shared" si="400"/>
        <v>0</v>
      </c>
      <c r="EC413">
        <v>0</v>
      </c>
      <c r="ED413">
        <f t="shared" si="401"/>
        <v>0</v>
      </c>
      <c r="EE413">
        <v>0</v>
      </c>
      <c r="EF413">
        <f t="shared" si="402"/>
        <v>0</v>
      </c>
      <c r="EG413">
        <v>0</v>
      </c>
      <c r="EH413">
        <f t="shared" si="403"/>
        <v>0</v>
      </c>
      <c r="EI413">
        <v>0</v>
      </c>
      <c r="EJ413">
        <f t="shared" si="404"/>
        <v>0</v>
      </c>
      <c r="EK413">
        <v>0</v>
      </c>
      <c r="EL413">
        <f t="shared" si="405"/>
        <v>0</v>
      </c>
      <c r="EM413">
        <v>0</v>
      </c>
      <c r="EN413">
        <f t="shared" si="406"/>
        <v>0</v>
      </c>
      <c r="EO413">
        <v>0</v>
      </c>
      <c r="EP413">
        <f t="shared" si="407"/>
        <v>0</v>
      </c>
      <c r="EQ413">
        <v>0</v>
      </c>
      <c r="ER413">
        <f t="shared" si="408"/>
        <v>0</v>
      </c>
      <c r="ES413">
        <v>0</v>
      </c>
      <c r="ET413">
        <f t="shared" si="409"/>
        <v>0</v>
      </c>
      <c r="EU413">
        <v>0</v>
      </c>
      <c r="EV413">
        <f t="shared" si="410"/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 s="3" t="s">
        <v>769</v>
      </c>
    </row>
    <row r="414" spans="1:161" x14ac:dyDescent="0.45">
      <c r="A414">
        <v>413</v>
      </c>
      <c r="B414" t="s">
        <v>408</v>
      </c>
      <c r="C414" t="s">
        <v>742</v>
      </c>
      <c r="D414" t="s">
        <v>768</v>
      </c>
      <c r="F414" s="2">
        <v>1</v>
      </c>
      <c r="G414">
        <v>234.3</v>
      </c>
      <c r="H414">
        <f t="shared" si="418"/>
        <v>692.5</v>
      </c>
      <c r="I414">
        <f>226+273</f>
        <v>499</v>
      </c>
      <c r="J414" s="2">
        <f t="shared" si="414"/>
        <v>0.72057761732851988</v>
      </c>
      <c r="K414">
        <f t="shared" si="419"/>
        <v>1.4E-3</v>
      </c>
      <c r="L414" t="s">
        <v>74</v>
      </c>
      <c r="M414">
        <v>0</v>
      </c>
      <c r="N414">
        <f t="shared" si="357"/>
        <v>0</v>
      </c>
      <c r="O414">
        <v>100</v>
      </c>
      <c r="P414">
        <f t="shared" si="358"/>
        <v>1</v>
      </c>
      <c r="Q414">
        <v>0</v>
      </c>
      <c r="R414">
        <f t="shared" si="359"/>
        <v>0</v>
      </c>
      <c r="S414">
        <v>0</v>
      </c>
      <c r="T414">
        <f t="shared" si="360"/>
        <v>0</v>
      </c>
      <c r="U414">
        <v>0</v>
      </c>
      <c r="V414">
        <f t="shared" si="361"/>
        <v>0</v>
      </c>
      <c r="W414">
        <v>0</v>
      </c>
      <c r="X414">
        <f t="shared" si="362"/>
        <v>0</v>
      </c>
      <c r="Y414">
        <v>0</v>
      </c>
      <c r="Z414">
        <f t="shared" si="363"/>
        <v>0</v>
      </c>
      <c r="AA414">
        <v>0</v>
      </c>
      <c r="AB414">
        <f t="shared" si="364"/>
        <v>0</v>
      </c>
      <c r="AC414">
        <v>0</v>
      </c>
      <c r="AD414">
        <f t="shared" si="365"/>
        <v>0</v>
      </c>
      <c r="AE414">
        <v>0</v>
      </c>
      <c r="AF414">
        <f t="shared" si="366"/>
        <v>0</v>
      </c>
      <c r="AG414">
        <v>0</v>
      </c>
      <c r="AH414">
        <f t="shared" si="367"/>
        <v>0</v>
      </c>
      <c r="AI414">
        <v>0</v>
      </c>
      <c r="AJ414">
        <f t="shared" si="368"/>
        <v>0</v>
      </c>
      <c r="AK414">
        <v>0</v>
      </c>
      <c r="AL414">
        <f t="shared" si="369"/>
        <v>0</v>
      </c>
      <c r="AM414">
        <v>0</v>
      </c>
      <c r="AN414">
        <f t="shared" si="370"/>
        <v>0</v>
      </c>
      <c r="AO414">
        <v>0</v>
      </c>
      <c r="AP414">
        <f t="shared" si="371"/>
        <v>0</v>
      </c>
      <c r="AQ414">
        <v>0</v>
      </c>
      <c r="AR414">
        <f t="shared" si="372"/>
        <v>0</v>
      </c>
      <c r="AS414">
        <v>0</v>
      </c>
      <c r="AT414">
        <f t="shared" si="373"/>
        <v>0</v>
      </c>
      <c r="AU414">
        <v>0</v>
      </c>
      <c r="AV414">
        <f t="shared" si="374"/>
        <v>0</v>
      </c>
      <c r="AW414">
        <v>0</v>
      </c>
      <c r="AX414">
        <f t="shared" si="375"/>
        <v>0</v>
      </c>
      <c r="AY414">
        <v>0</v>
      </c>
      <c r="AZ414">
        <f t="shared" si="376"/>
        <v>0</v>
      </c>
      <c r="BA414">
        <v>0</v>
      </c>
      <c r="BB414">
        <f t="shared" si="377"/>
        <v>0</v>
      </c>
      <c r="BC414">
        <v>0</v>
      </c>
      <c r="BD414">
        <f t="shared" si="378"/>
        <v>0</v>
      </c>
      <c r="BE414">
        <v>0</v>
      </c>
      <c r="BF414">
        <f t="shared" si="379"/>
        <v>0</v>
      </c>
      <c r="BG414">
        <v>0</v>
      </c>
      <c r="BH414">
        <f t="shared" si="380"/>
        <v>0</v>
      </c>
      <c r="BI414">
        <v>0</v>
      </c>
      <c r="BJ414">
        <f t="shared" si="381"/>
        <v>0</v>
      </c>
      <c r="BK414">
        <v>0</v>
      </c>
      <c r="BL414">
        <f t="shared" si="382"/>
        <v>0</v>
      </c>
      <c r="BM414">
        <v>0</v>
      </c>
      <c r="BN414">
        <f t="shared" si="383"/>
        <v>0</v>
      </c>
      <c r="BO414">
        <v>0</v>
      </c>
      <c r="BP414">
        <f t="shared" si="384"/>
        <v>0</v>
      </c>
      <c r="BQ414">
        <v>0</v>
      </c>
      <c r="BR414">
        <f t="shared" si="385"/>
        <v>0</v>
      </c>
      <c r="BS414">
        <v>0</v>
      </c>
      <c r="BT414">
        <f t="shared" si="386"/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f t="shared" si="388"/>
        <v>0</v>
      </c>
      <c r="DE414">
        <v>0</v>
      </c>
      <c r="DF414">
        <f t="shared" si="389"/>
        <v>0</v>
      </c>
      <c r="DG414">
        <v>100</v>
      </c>
      <c r="DH414">
        <f t="shared" si="390"/>
        <v>1</v>
      </c>
      <c r="DI414">
        <v>0</v>
      </c>
      <c r="DJ414">
        <f t="shared" si="391"/>
        <v>0</v>
      </c>
      <c r="DK414">
        <v>0</v>
      </c>
      <c r="DL414">
        <f t="shared" si="392"/>
        <v>0</v>
      </c>
      <c r="DM414">
        <v>0</v>
      </c>
      <c r="DN414">
        <f t="shared" si="393"/>
        <v>0</v>
      </c>
      <c r="DO414">
        <v>0</v>
      </c>
      <c r="DP414">
        <f t="shared" si="394"/>
        <v>0</v>
      </c>
      <c r="DQ414">
        <v>0</v>
      </c>
      <c r="DR414">
        <f t="shared" si="395"/>
        <v>0</v>
      </c>
      <c r="DS414">
        <v>0</v>
      </c>
      <c r="DT414">
        <f t="shared" si="396"/>
        <v>0</v>
      </c>
      <c r="DU414">
        <v>0</v>
      </c>
      <c r="DV414">
        <f t="shared" si="397"/>
        <v>0</v>
      </c>
      <c r="DW414">
        <v>0</v>
      </c>
      <c r="DX414">
        <f t="shared" si="398"/>
        <v>0</v>
      </c>
      <c r="DY414">
        <v>0</v>
      </c>
      <c r="DZ414">
        <f t="shared" si="399"/>
        <v>0</v>
      </c>
      <c r="EA414">
        <v>0</v>
      </c>
      <c r="EB414">
        <f t="shared" si="400"/>
        <v>0</v>
      </c>
      <c r="EC414">
        <v>0</v>
      </c>
      <c r="ED414">
        <f t="shared" si="401"/>
        <v>0</v>
      </c>
      <c r="EE414">
        <v>0</v>
      </c>
      <c r="EF414">
        <f t="shared" si="402"/>
        <v>0</v>
      </c>
      <c r="EG414">
        <v>0</v>
      </c>
      <c r="EH414">
        <f t="shared" si="403"/>
        <v>0</v>
      </c>
      <c r="EI414">
        <v>0</v>
      </c>
      <c r="EJ414">
        <f t="shared" si="404"/>
        <v>0</v>
      </c>
      <c r="EK414">
        <v>0</v>
      </c>
      <c r="EL414">
        <f t="shared" si="405"/>
        <v>0</v>
      </c>
      <c r="EM414">
        <v>0</v>
      </c>
      <c r="EN414">
        <f t="shared" si="406"/>
        <v>0</v>
      </c>
      <c r="EO414">
        <v>0</v>
      </c>
      <c r="EP414">
        <f t="shared" si="407"/>
        <v>0</v>
      </c>
      <c r="EQ414">
        <v>0</v>
      </c>
      <c r="ER414">
        <f t="shared" si="408"/>
        <v>0</v>
      </c>
      <c r="ES414">
        <v>0</v>
      </c>
      <c r="ET414">
        <f t="shared" si="409"/>
        <v>0</v>
      </c>
      <c r="EU414">
        <v>0</v>
      </c>
      <c r="EV414">
        <f t="shared" si="410"/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 s="3" t="s">
        <v>769</v>
      </c>
    </row>
    <row r="415" spans="1:161" x14ac:dyDescent="0.45">
      <c r="A415">
        <v>414</v>
      </c>
      <c r="B415" t="s">
        <v>408</v>
      </c>
      <c r="C415" t="s">
        <v>742</v>
      </c>
      <c r="D415" t="s">
        <v>768</v>
      </c>
      <c r="F415" s="2">
        <v>1</v>
      </c>
      <c r="G415">
        <v>234.3</v>
      </c>
      <c r="H415">
        <f t="shared" si="418"/>
        <v>692.5</v>
      </c>
      <c r="I415">
        <f>249+273</f>
        <v>522</v>
      </c>
      <c r="J415" s="2">
        <f t="shared" si="414"/>
        <v>0.75379061371841161</v>
      </c>
      <c r="K415">
        <f t="shared" si="419"/>
        <v>1.4E-3</v>
      </c>
      <c r="L415" t="s">
        <v>74</v>
      </c>
      <c r="M415">
        <v>0</v>
      </c>
      <c r="N415">
        <f t="shared" ref="N415:N478" si="420">((M415/100)/FH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O415">
        <v>100</v>
      </c>
      <c r="P415">
        <f t="shared" ref="P415:P478" si="421">((O415/100)/FJ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1</v>
      </c>
      <c r="Q415">
        <v>0</v>
      </c>
      <c r="R415">
        <f t="shared" ref="R415:R478" si="422">((Q415/100)/FL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S415">
        <v>0</v>
      </c>
      <c r="T415">
        <f t="shared" ref="T415:T478" si="423">((S415/100)/FN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U415">
        <v>0</v>
      </c>
      <c r="V415">
        <f t="shared" ref="V415:V478" si="424">((U415/100)/FP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W415">
        <v>0</v>
      </c>
      <c r="X415">
        <f t="shared" ref="X415:X478" si="425">((W415/100)/FR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Y415">
        <v>0</v>
      </c>
      <c r="Z415">
        <f t="shared" ref="Z415:Z478" si="426">((Y415/100)/FT$2)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A415">
        <v>0</v>
      </c>
      <c r="AB415">
        <f t="shared" ref="AB415:AB478" si="427">((AA415/100)/FN$13)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C415">
        <v>0</v>
      </c>
      <c r="AD415">
        <f t="shared" ref="AD415:AD478" si="428">((AC415/100)/FH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E415">
        <v>0</v>
      </c>
      <c r="AF415">
        <f t="shared" ref="AF415:AF478" si="429">((AE415/100)/FJ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G415">
        <v>0</v>
      </c>
      <c r="AH415">
        <f t="shared" ref="AH415:AH478" si="430">((AG415/100)/FL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I415">
        <v>0</v>
      </c>
      <c r="AJ415">
        <f t="shared" ref="AJ415:AJ478" si="431">((AI415/100)/FN$6)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K415">
        <v>0</v>
      </c>
      <c r="AL415">
        <f t="shared" ref="AL415:AL478" si="432">((AK415/100)/FH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M415">
        <v>0</v>
      </c>
      <c r="AN415">
        <f t="shared" ref="AN415:AN478" si="433">((AM415/100)/FJ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O415">
        <v>0</v>
      </c>
      <c r="AP415">
        <f t="shared" ref="AP415:AP478" si="434">((AO415/100)/FL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Q415">
        <v>0</v>
      </c>
      <c r="AR415">
        <f t="shared" ref="AR415:AR478" si="435">((AQ415/100)/FH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S415">
        <v>0</v>
      </c>
      <c r="AT415">
        <f t="shared" ref="AT415:AT478" si="436">((AS415/100)/FJ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U415">
        <v>0</v>
      </c>
      <c r="AV415">
        <f t="shared" ref="AV415:AV478" si="437">((AU415/100)/FL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W415">
        <v>0</v>
      </c>
      <c r="AX415">
        <f t="shared" ref="AX415:AX478" si="438">((AW415/100)/FN$16)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AY415">
        <v>0</v>
      </c>
      <c r="AZ415">
        <f t="shared" ref="AZ415:AZ478" si="439">((AY415/100)/FJ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A415">
        <v>0</v>
      </c>
      <c r="BB415">
        <f t="shared" ref="BB415:BB478" si="440">((BA415/100)/FL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C415">
        <v>0</v>
      </c>
      <c r="BD415">
        <f t="shared" ref="BD415:BD478" si="441">((BC415/100)/FN$19)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E415">
        <v>0</v>
      </c>
      <c r="BF415">
        <f t="shared" ref="BF415:BF478" si="442">((BE415/100)/FH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G415">
        <v>0</v>
      </c>
      <c r="BH415">
        <f t="shared" ref="BH415:BH478" si="443">((BG415/100)/FJ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I415">
        <v>0</v>
      </c>
      <c r="BJ415">
        <f t="shared" ref="BJ415:BJ478" si="444">((BI415/100)/FN$25)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K415">
        <v>0</v>
      </c>
      <c r="BL415">
        <f t="shared" ref="BL415:BL478" si="445">((BK415/100)/FH$13)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M415">
        <v>0</v>
      </c>
      <c r="BN415">
        <f t="shared" ref="BN415:BN478" si="446">((BM415/100)/FN$10)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O415">
        <v>0</v>
      </c>
      <c r="BP415">
        <f t="shared" ref="BP415:BP478" si="447">((BO415/100)/FJ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Q415">
        <v>0</v>
      </c>
      <c r="BR415">
        <f t="shared" ref="BR415:BR478" si="448">((BQ415/100)/FL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S415">
        <v>0</v>
      </c>
      <c r="BT415">
        <f t="shared" ref="BT415:BT478" si="449">((BS415/100)/FN$28)/((AC415/100)/FH$6+(S415/100)/FN$2+(AE415/100)/FJ$6+(AG415/100)/FL$6+(AI415/100)/FN$6+(AK415/100)/FH$10+(AM415/100)/FJ$10+(AO415/100)/FL$10+(Q415/100)/FL$2+(M415/100)/FH$2+(AQ415/100)/FH$16+(AS415/100)/FJ$16+(AU415/100)/FL$16+(AW415/100)/FN$16+(W415/100)/FR$2+(AY415/100)/FJ$19+(BA415/100)/FL$19+(BC415/100)/FN$19+(AA415/100)/FN$13+(BK415/100)/FH$13+(BM415/100)/FN$10+(BE415/100)/FH$25+(BG415/100)/FJ$25+(BI415/100)/FN$25+(BO415/100)/FJ$28+(BQ415/100)/FL$28+(O415/100)/FJ$2+(U415/100)/FP$2+(Y415/100)/FT$2+(BS415/100)/FN$28)</f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f t="shared" si="388"/>
        <v>0</v>
      </c>
      <c r="DE415">
        <v>0</v>
      </c>
      <c r="DF415">
        <f t="shared" si="389"/>
        <v>0</v>
      </c>
      <c r="DG415">
        <v>100</v>
      </c>
      <c r="DH415">
        <f t="shared" si="390"/>
        <v>1</v>
      </c>
      <c r="DI415">
        <v>0</v>
      </c>
      <c r="DJ415">
        <f t="shared" si="391"/>
        <v>0</v>
      </c>
      <c r="DK415">
        <v>0</v>
      </c>
      <c r="DL415">
        <f t="shared" si="392"/>
        <v>0</v>
      </c>
      <c r="DM415">
        <v>0</v>
      </c>
      <c r="DN415">
        <f t="shared" si="393"/>
        <v>0</v>
      </c>
      <c r="DO415">
        <v>0</v>
      </c>
      <c r="DP415">
        <f t="shared" si="394"/>
        <v>0</v>
      </c>
      <c r="DQ415">
        <v>0</v>
      </c>
      <c r="DR415">
        <f t="shared" si="395"/>
        <v>0</v>
      </c>
      <c r="DS415">
        <v>0</v>
      </c>
      <c r="DT415">
        <f t="shared" si="396"/>
        <v>0</v>
      </c>
      <c r="DU415">
        <v>0</v>
      </c>
      <c r="DV415">
        <f t="shared" si="397"/>
        <v>0</v>
      </c>
      <c r="DW415">
        <v>0</v>
      </c>
      <c r="DX415">
        <f t="shared" si="398"/>
        <v>0</v>
      </c>
      <c r="DY415">
        <v>0</v>
      </c>
      <c r="DZ415">
        <f t="shared" si="399"/>
        <v>0</v>
      </c>
      <c r="EA415">
        <v>0</v>
      </c>
      <c r="EB415">
        <f t="shared" si="400"/>
        <v>0</v>
      </c>
      <c r="EC415">
        <v>0</v>
      </c>
      <c r="ED415">
        <f t="shared" si="401"/>
        <v>0</v>
      </c>
      <c r="EE415">
        <v>0</v>
      </c>
      <c r="EF415">
        <f t="shared" si="402"/>
        <v>0</v>
      </c>
      <c r="EG415">
        <v>0</v>
      </c>
      <c r="EH415">
        <f t="shared" si="403"/>
        <v>0</v>
      </c>
      <c r="EI415">
        <v>0</v>
      </c>
      <c r="EJ415">
        <f t="shared" si="404"/>
        <v>0</v>
      </c>
      <c r="EK415">
        <v>0</v>
      </c>
      <c r="EL415">
        <f t="shared" si="405"/>
        <v>0</v>
      </c>
      <c r="EM415">
        <v>0</v>
      </c>
      <c r="EN415">
        <f t="shared" si="406"/>
        <v>0</v>
      </c>
      <c r="EO415">
        <v>0</v>
      </c>
      <c r="EP415">
        <f t="shared" si="407"/>
        <v>0</v>
      </c>
      <c r="EQ415">
        <v>0</v>
      </c>
      <c r="ER415">
        <f t="shared" si="408"/>
        <v>0</v>
      </c>
      <c r="ES415">
        <v>0</v>
      </c>
      <c r="ET415">
        <f t="shared" si="409"/>
        <v>0</v>
      </c>
      <c r="EU415">
        <v>0</v>
      </c>
      <c r="EV415">
        <f t="shared" si="410"/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 s="3" t="s">
        <v>769</v>
      </c>
    </row>
    <row r="416" spans="1:161" x14ac:dyDescent="0.45">
      <c r="A416">
        <v>415</v>
      </c>
      <c r="B416" t="s">
        <v>408</v>
      </c>
      <c r="C416" t="s">
        <v>34</v>
      </c>
      <c r="D416" t="s">
        <v>768</v>
      </c>
      <c r="F416" s="2">
        <v>2</v>
      </c>
      <c r="G416">
        <f t="shared" ref="G416:G421" si="450">29.8+273</f>
        <v>302.8</v>
      </c>
      <c r="H416">
        <f t="shared" si="418"/>
        <v>692.5</v>
      </c>
      <c r="I416">
        <f>19+273</f>
        <v>292</v>
      </c>
      <c r="J416" s="2">
        <f t="shared" si="414"/>
        <v>0.42166064981949458</v>
      </c>
      <c r="K416">
        <f t="shared" si="419"/>
        <v>1.4E-3</v>
      </c>
      <c r="L416" t="s">
        <v>74</v>
      </c>
      <c r="M416">
        <v>0</v>
      </c>
      <c r="N416">
        <f t="shared" si="420"/>
        <v>0</v>
      </c>
      <c r="O416">
        <v>100</v>
      </c>
      <c r="P416">
        <f t="shared" si="421"/>
        <v>1</v>
      </c>
      <c r="Q416">
        <v>0</v>
      </c>
      <c r="R416">
        <f t="shared" si="422"/>
        <v>0</v>
      </c>
      <c r="S416">
        <v>0</v>
      </c>
      <c r="T416">
        <f t="shared" si="423"/>
        <v>0</v>
      </c>
      <c r="U416">
        <v>0</v>
      </c>
      <c r="V416">
        <f t="shared" si="424"/>
        <v>0</v>
      </c>
      <c r="W416">
        <v>0</v>
      </c>
      <c r="X416">
        <f t="shared" si="425"/>
        <v>0</v>
      </c>
      <c r="Y416">
        <v>0</v>
      </c>
      <c r="Z416">
        <f t="shared" si="426"/>
        <v>0</v>
      </c>
      <c r="AA416">
        <v>0</v>
      </c>
      <c r="AB416">
        <f t="shared" si="427"/>
        <v>0</v>
      </c>
      <c r="AC416">
        <v>0</v>
      </c>
      <c r="AD416">
        <f t="shared" si="428"/>
        <v>0</v>
      </c>
      <c r="AE416">
        <v>0</v>
      </c>
      <c r="AF416">
        <f t="shared" si="429"/>
        <v>0</v>
      </c>
      <c r="AG416">
        <v>0</v>
      </c>
      <c r="AH416">
        <f t="shared" si="430"/>
        <v>0</v>
      </c>
      <c r="AI416">
        <v>0</v>
      </c>
      <c r="AJ416">
        <f t="shared" si="431"/>
        <v>0</v>
      </c>
      <c r="AK416">
        <v>0</v>
      </c>
      <c r="AL416">
        <f t="shared" si="432"/>
        <v>0</v>
      </c>
      <c r="AM416">
        <v>0</v>
      </c>
      <c r="AN416">
        <f t="shared" si="433"/>
        <v>0</v>
      </c>
      <c r="AO416">
        <v>0</v>
      </c>
      <c r="AP416">
        <f t="shared" si="434"/>
        <v>0</v>
      </c>
      <c r="AQ416">
        <v>0</v>
      </c>
      <c r="AR416">
        <f t="shared" si="435"/>
        <v>0</v>
      </c>
      <c r="AS416">
        <v>0</v>
      </c>
      <c r="AT416">
        <f t="shared" si="436"/>
        <v>0</v>
      </c>
      <c r="AU416">
        <v>0</v>
      </c>
      <c r="AV416">
        <f t="shared" si="437"/>
        <v>0</v>
      </c>
      <c r="AW416">
        <v>0</v>
      </c>
      <c r="AX416">
        <f t="shared" si="438"/>
        <v>0</v>
      </c>
      <c r="AY416">
        <v>0</v>
      </c>
      <c r="AZ416">
        <f t="shared" si="439"/>
        <v>0</v>
      </c>
      <c r="BA416">
        <v>0</v>
      </c>
      <c r="BB416">
        <f t="shared" si="440"/>
        <v>0</v>
      </c>
      <c r="BC416">
        <v>0</v>
      </c>
      <c r="BD416">
        <f t="shared" si="441"/>
        <v>0</v>
      </c>
      <c r="BE416">
        <v>0</v>
      </c>
      <c r="BF416">
        <f t="shared" si="442"/>
        <v>0</v>
      </c>
      <c r="BG416">
        <v>0</v>
      </c>
      <c r="BH416">
        <f t="shared" si="443"/>
        <v>0</v>
      </c>
      <c r="BI416">
        <v>0</v>
      </c>
      <c r="BJ416">
        <f t="shared" si="444"/>
        <v>0</v>
      </c>
      <c r="BK416">
        <v>0</v>
      </c>
      <c r="BL416">
        <f t="shared" si="445"/>
        <v>0</v>
      </c>
      <c r="BM416">
        <v>0</v>
      </c>
      <c r="BN416">
        <f t="shared" si="446"/>
        <v>0</v>
      </c>
      <c r="BO416">
        <v>0</v>
      </c>
      <c r="BP416">
        <f t="shared" si="447"/>
        <v>0</v>
      </c>
      <c r="BQ416">
        <v>0</v>
      </c>
      <c r="BR416">
        <f t="shared" si="448"/>
        <v>0</v>
      </c>
      <c r="BS416">
        <v>0</v>
      </c>
      <c r="BT416">
        <f t="shared" si="449"/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100</v>
      </c>
      <c r="DD416">
        <f t="shared" si="388"/>
        <v>1</v>
      </c>
      <c r="DE416">
        <v>0</v>
      </c>
      <c r="DF416">
        <f t="shared" si="389"/>
        <v>0</v>
      </c>
      <c r="DG416">
        <v>0</v>
      </c>
      <c r="DH416">
        <f t="shared" si="390"/>
        <v>0</v>
      </c>
      <c r="DI416">
        <v>0</v>
      </c>
      <c r="DJ416">
        <f t="shared" si="391"/>
        <v>0</v>
      </c>
      <c r="DK416">
        <v>0</v>
      </c>
      <c r="DL416">
        <f t="shared" si="392"/>
        <v>0</v>
      </c>
      <c r="DM416">
        <v>0</v>
      </c>
      <c r="DN416">
        <f t="shared" si="393"/>
        <v>0</v>
      </c>
      <c r="DO416">
        <v>0</v>
      </c>
      <c r="DP416">
        <f t="shared" si="394"/>
        <v>0</v>
      </c>
      <c r="DQ416">
        <v>0</v>
      </c>
      <c r="DR416">
        <f t="shared" si="395"/>
        <v>0</v>
      </c>
      <c r="DS416">
        <v>0</v>
      </c>
      <c r="DT416">
        <f t="shared" si="396"/>
        <v>0</v>
      </c>
      <c r="DU416">
        <v>0</v>
      </c>
      <c r="DV416">
        <f t="shared" si="397"/>
        <v>0</v>
      </c>
      <c r="DW416">
        <v>0</v>
      </c>
      <c r="DX416">
        <f t="shared" si="398"/>
        <v>0</v>
      </c>
      <c r="DY416">
        <v>0</v>
      </c>
      <c r="DZ416">
        <f t="shared" si="399"/>
        <v>0</v>
      </c>
      <c r="EA416">
        <v>0</v>
      </c>
      <c r="EB416">
        <f t="shared" si="400"/>
        <v>0</v>
      </c>
      <c r="EC416">
        <v>0</v>
      </c>
      <c r="ED416">
        <f t="shared" si="401"/>
        <v>0</v>
      </c>
      <c r="EE416">
        <v>0</v>
      </c>
      <c r="EF416">
        <f t="shared" si="402"/>
        <v>0</v>
      </c>
      <c r="EG416">
        <v>0</v>
      </c>
      <c r="EH416">
        <f t="shared" si="403"/>
        <v>0</v>
      </c>
      <c r="EI416">
        <v>0</v>
      </c>
      <c r="EJ416">
        <f t="shared" si="404"/>
        <v>0</v>
      </c>
      <c r="EK416">
        <v>0</v>
      </c>
      <c r="EL416">
        <f t="shared" si="405"/>
        <v>0</v>
      </c>
      <c r="EM416">
        <v>0</v>
      </c>
      <c r="EN416">
        <f t="shared" si="406"/>
        <v>0</v>
      </c>
      <c r="EO416">
        <v>0</v>
      </c>
      <c r="EP416">
        <f t="shared" si="407"/>
        <v>0</v>
      </c>
      <c r="EQ416">
        <v>0</v>
      </c>
      <c r="ER416">
        <f t="shared" si="408"/>
        <v>0</v>
      </c>
      <c r="ES416">
        <v>0</v>
      </c>
      <c r="ET416">
        <f t="shared" si="409"/>
        <v>0</v>
      </c>
      <c r="EU416">
        <v>0</v>
      </c>
      <c r="EV416">
        <f t="shared" si="410"/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 s="3" t="s">
        <v>769</v>
      </c>
    </row>
    <row r="417" spans="1:161" x14ac:dyDescent="0.45">
      <c r="A417">
        <v>416</v>
      </c>
      <c r="B417" t="s">
        <v>408</v>
      </c>
      <c r="C417" t="s">
        <v>34</v>
      </c>
      <c r="D417" t="s">
        <v>768</v>
      </c>
      <c r="F417" s="2">
        <v>2</v>
      </c>
      <c r="G417">
        <f t="shared" si="450"/>
        <v>302.8</v>
      </c>
      <c r="H417">
        <f t="shared" si="418"/>
        <v>692.5</v>
      </c>
      <c r="I417">
        <f>104+273</f>
        <v>377</v>
      </c>
      <c r="J417" s="2">
        <f t="shared" si="414"/>
        <v>0.54440433212996386</v>
      </c>
      <c r="K417">
        <f t="shared" si="419"/>
        <v>1.4E-3</v>
      </c>
      <c r="L417" t="s">
        <v>74</v>
      </c>
      <c r="M417">
        <v>0</v>
      </c>
      <c r="N417">
        <f t="shared" si="420"/>
        <v>0</v>
      </c>
      <c r="O417">
        <v>100</v>
      </c>
      <c r="P417">
        <f t="shared" si="421"/>
        <v>1</v>
      </c>
      <c r="Q417">
        <v>0</v>
      </c>
      <c r="R417">
        <f t="shared" si="422"/>
        <v>0</v>
      </c>
      <c r="S417">
        <v>0</v>
      </c>
      <c r="T417">
        <f t="shared" si="423"/>
        <v>0</v>
      </c>
      <c r="U417">
        <v>0</v>
      </c>
      <c r="V417">
        <f t="shared" si="424"/>
        <v>0</v>
      </c>
      <c r="W417">
        <v>0</v>
      </c>
      <c r="X417">
        <f t="shared" si="425"/>
        <v>0</v>
      </c>
      <c r="Y417">
        <v>0</v>
      </c>
      <c r="Z417">
        <f t="shared" si="426"/>
        <v>0</v>
      </c>
      <c r="AA417">
        <v>0</v>
      </c>
      <c r="AB417">
        <f t="shared" si="427"/>
        <v>0</v>
      </c>
      <c r="AC417">
        <v>0</v>
      </c>
      <c r="AD417">
        <f t="shared" si="428"/>
        <v>0</v>
      </c>
      <c r="AE417">
        <v>0</v>
      </c>
      <c r="AF417">
        <f t="shared" si="429"/>
        <v>0</v>
      </c>
      <c r="AG417">
        <v>0</v>
      </c>
      <c r="AH417">
        <f t="shared" si="430"/>
        <v>0</v>
      </c>
      <c r="AI417">
        <v>0</v>
      </c>
      <c r="AJ417">
        <f t="shared" si="431"/>
        <v>0</v>
      </c>
      <c r="AK417">
        <v>0</v>
      </c>
      <c r="AL417">
        <f t="shared" si="432"/>
        <v>0</v>
      </c>
      <c r="AM417">
        <v>0</v>
      </c>
      <c r="AN417">
        <f t="shared" si="433"/>
        <v>0</v>
      </c>
      <c r="AO417">
        <v>0</v>
      </c>
      <c r="AP417">
        <f t="shared" si="434"/>
        <v>0</v>
      </c>
      <c r="AQ417">
        <v>0</v>
      </c>
      <c r="AR417">
        <f t="shared" si="435"/>
        <v>0</v>
      </c>
      <c r="AS417">
        <v>0</v>
      </c>
      <c r="AT417">
        <f t="shared" si="436"/>
        <v>0</v>
      </c>
      <c r="AU417">
        <v>0</v>
      </c>
      <c r="AV417">
        <f t="shared" si="437"/>
        <v>0</v>
      </c>
      <c r="AW417">
        <v>0</v>
      </c>
      <c r="AX417">
        <f t="shared" si="438"/>
        <v>0</v>
      </c>
      <c r="AY417">
        <v>0</v>
      </c>
      <c r="AZ417">
        <f t="shared" si="439"/>
        <v>0</v>
      </c>
      <c r="BA417">
        <v>0</v>
      </c>
      <c r="BB417">
        <f t="shared" si="440"/>
        <v>0</v>
      </c>
      <c r="BC417">
        <v>0</v>
      </c>
      <c r="BD417">
        <f t="shared" si="441"/>
        <v>0</v>
      </c>
      <c r="BE417">
        <v>0</v>
      </c>
      <c r="BF417">
        <f t="shared" si="442"/>
        <v>0</v>
      </c>
      <c r="BG417">
        <v>0</v>
      </c>
      <c r="BH417">
        <f t="shared" si="443"/>
        <v>0</v>
      </c>
      <c r="BI417">
        <v>0</v>
      </c>
      <c r="BJ417">
        <f t="shared" si="444"/>
        <v>0</v>
      </c>
      <c r="BK417">
        <v>0</v>
      </c>
      <c r="BL417">
        <f t="shared" si="445"/>
        <v>0</v>
      </c>
      <c r="BM417">
        <v>0</v>
      </c>
      <c r="BN417">
        <f t="shared" si="446"/>
        <v>0</v>
      </c>
      <c r="BO417">
        <v>0</v>
      </c>
      <c r="BP417">
        <f t="shared" si="447"/>
        <v>0</v>
      </c>
      <c r="BQ417">
        <v>0</v>
      </c>
      <c r="BR417">
        <f t="shared" si="448"/>
        <v>0</v>
      </c>
      <c r="BS417">
        <v>0</v>
      </c>
      <c r="BT417">
        <f t="shared" si="449"/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100</v>
      </c>
      <c r="DD417">
        <f t="shared" si="388"/>
        <v>1</v>
      </c>
      <c r="DE417">
        <v>0</v>
      </c>
      <c r="DF417">
        <f t="shared" si="389"/>
        <v>0</v>
      </c>
      <c r="DG417">
        <v>0</v>
      </c>
      <c r="DH417">
        <f t="shared" si="390"/>
        <v>0</v>
      </c>
      <c r="DI417">
        <v>0</v>
      </c>
      <c r="DJ417">
        <f t="shared" si="391"/>
        <v>0</v>
      </c>
      <c r="DK417">
        <v>0</v>
      </c>
      <c r="DL417">
        <f t="shared" si="392"/>
        <v>0</v>
      </c>
      <c r="DM417">
        <v>0</v>
      </c>
      <c r="DN417">
        <f t="shared" si="393"/>
        <v>0</v>
      </c>
      <c r="DO417">
        <v>0</v>
      </c>
      <c r="DP417">
        <f t="shared" si="394"/>
        <v>0</v>
      </c>
      <c r="DQ417">
        <v>0</v>
      </c>
      <c r="DR417">
        <f t="shared" si="395"/>
        <v>0</v>
      </c>
      <c r="DS417">
        <v>0</v>
      </c>
      <c r="DT417">
        <f t="shared" si="396"/>
        <v>0</v>
      </c>
      <c r="DU417">
        <v>0</v>
      </c>
      <c r="DV417">
        <f t="shared" si="397"/>
        <v>0</v>
      </c>
      <c r="DW417">
        <v>0</v>
      </c>
      <c r="DX417">
        <f t="shared" si="398"/>
        <v>0</v>
      </c>
      <c r="DY417">
        <v>0</v>
      </c>
      <c r="DZ417">
        <f t="shared" si="399"/>
        <v>0</v>
      </c>
      <c r="EA417">
        <v>0</v>
      </c>
      <c r="EB417">
        <f t="shared" si="400"/>
        <v>0</v>
      </c>
      <c r="EC417">
        <v>0</v>
      </c>
      <c r="ED417">
        <f t="shared" si="401"/>
        <v>0</v>
      </c>
      <c r="EE417">
        <v>0</v>
      </c>
      <c r="EF417">
        <f t="shared" si="402"/>
        <v>0</v>
      </c>
      <c r="EG417">
        <v>0</v>
      </c>
      <c r="EH417">
        <f t="shared" si="403"/>
        <v>0</v>
      </c>
      <c r="EI417">
        <v>0</v>
      </c>
      <c r="EJ417">
        <f t="shared" si="404"/>
        <v>0</v>
      </c>
      <c r="EK417">
        <v>0</v>
      </c>
      <c r="EL417">
        <f t="shared" si="405"/>
        <v>0</v>
      </c>
      <c r="EM417">
        <v>0</v>
      </c>
      <c r="EN417">
        <f t="shared" si="406"/>
        <v>0</v>
      </c>
      <c r="EO417">
        <v>0</v>
      </c>
      <c r="EP417">
        <f t="shared" si="407"/>
        <v>0</v>
      </c>
      <c r="EQ417">
        <v>0</v>
      </c>
      <c r="ER417">
        <f t="shared" si="408"/>
        <v>0</v>
      </c>
      <c r="ES417">
        <v>0</v>
      </c>
      <c r="ET417">
        <f t="shared" si="409"/>
        <v>0</v>
      </c>
      <c r="EU417">
        <v>0</v>
      </c>
      <c r="EV417">
        <f t="shared" si="410"/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 s="3" t="s">
        <v>769</v>
      </c>
    </row>
    <row r="418" spans="1:161" x14ac:dyDescent="0.45">
      <c r="A418">
        <v>417</v>
      </c>
      <c r="B418" t="s">
        <v>408</v>
      </c>
      <c r="C418" t="s">
        <v>34</v>
      </c>
      <c r="D418" t="s">
        <v>768</v>
      </c>
      <c r="F418" s="2">
        <v>2</v>
      </c>
      <c r="G418">
        <f t="shared" si="450"/>
        <v>302.8</v>
      </c>
      <c r="H418">
        <f t="shared" si="418"/>
        <v>692.5</v>
      </c>
      <c r="I418">
        <f>155+273</f>
        <v>428</v>
      </c>
      <c r="J418" s="2">
        <f t="shared" si="414"/>
        <v>0.6180505415162455</v>
      </c>
      <c r="K418">
        <f t="shared" si="419"/>
        <v>1.4E-3</v>
      </c>
      <c r="L418" t="s">
        <v>74</v>
      </c>
      <c r="M418">
        <v>0</v>
      </c>
      <c r="N418">
        <f t="shared" si="420"/>
        <v>0</v>
      </c>
      <c r="O418">
        <v>100</v>
      </c>
      <c r="P418">
        <f t="shared" si="421"/>
        <v>1</v>
      </c>
      <c r="Q418">
        <v>0</v>
      </c>
      <c r="R418">
        <f t="shared" si="422"/>
        <v>0</v>
      </c>
      <c r="S418">
        <v>0</v>
      </c>
      <c r="T418">
        <f t="shared" si="423"/>
        <v>0</v>
      </c>
      <c r="U418">
        <v>0</v>
      </c>
      <c r="V418">
        <f t="shared" si="424"/>
        <v>0</v>
      </c>
      <c r="W418">
        <v>0</v>
      </c>
      <c r="X418">
        <f t="shared" si="425"/>
        <v>0</v>
      </c>
      <c r="Y418">
        <v>0</v>
      </c>
      <c r="Z418">
        <f t="shared" si="426"/>
        <v>0</v>
      </c>
      <c r="AA418">
        <v>0</v>
      </c>
      <c r="AB418">
        <f t="shared" si="427"/>
        <v>0</v>
      </c>
      <c r="AC418">
        <v>0</v>
      </c>
      <c r="AD418">
        <f t="shared" si="428"/>
        <v>0</v>
      </c>
      <c r="AE418">
        <v>0</v>
      </c>
      <c r="AF418">
        <f t="shared" si="429"/>
        <v>0</v>
      </c>
      <c r="AG418">
        <v>0</v>
      </c>
      <c r="AH418">
        <f t="shared" si="430"/>
        <v>0</v>
      </c>
      <c r="AI418">
        <v>0</v>
      </c>
      <c r="AJ418">
        <f t="shared" si="431"/>
        <v>0</v>
      </c>
      <c r="AK418">
        <v>0</v>
      </c>
      <c r="AL418">
        <f t="shared" si="432"/>
        <v>0</v>
      </c>
      <c r="AM418">
        <v>0</v>
      </c>
      <c r="AN418">
        <f t="shared" si="433"/>
        <v>0</v>
      </c>
      <c r="AO418">
        <v>0</v>
      </c>
      <c r="AP418">
        <f t="shared" si="434"/>
        <v>0</v>
      </c>
      <c r="AQ418">
        <v>0</v>
      </c>
      <c r="AR418">
        <f t="shared" si="435"/>
        <v>0</v>
      </c>
      <c r="AS418">
        <v>0</v>
      </c>
      <c r="AT418">
        <f t="shared" si="436"/>
        <v>0</v>
      </c>
      <c r="AU418">
        <v>0</v>
      </c>
      <c r="AV418">
        <f t="shared" si="437"/>
        <v>0</v>
      </c>
      <c r="AW418">
        <v>0</v>
      </c>
      <c r="AX418">
        <f t="shared" si="438"/>
        <v>0</v>
      </c>
      <c r="AY418">
        <v>0</v>
      </c>
      <c r="AZ418">
        <f t="shared" si="439"/>
        <v>0</v>
      </c>
      <c r="BA418">
        <v>0</v>
      </c>
      <c r="BB418">
        <f t="shared" si="440"/>
        <v>0</v>
      </c>
      <c r="BC418">
        <v>0</v>
      </c>
      <c r="BD418">
        <f t="shared" si="441"/>
        <v>0</v>
      </c>
      <c r="BE418">
        <v>0</v>
      </c>
      <c r="BF418">
        <f t="shared" si="442"/>
        <v>0</v>
      </c>
      <c r="BG418">
        <v>0</v>
      </c>
      <c r="BH418">
        <f t="shared" si="443"/>
        <v>0</v>
      </c>
      <c r="BI418">
        <v>0</v>
      </c>
      <c r="BJ418">
        <f t="shared" si="444"/>
        <v>0</v>
      </c>
      <c r="BK418">
        <v>0</v>
      </c>
      <c r="BL418">
        <f t="shared" si="445"/>
        <v>0</v>
      </c>
      <c r="BM418">
        <v>0</v>
      </c>
      <c r="BN418">
        <f t="shared" si="446"/>
        <v>0</v>
      </c>
      <c r="BO418">
        <v>0</v>
      </c>
      <c r="BP418">
        <f t="shared" si="447"/>
        <v>0</v>
      </c>
      <c r="BQ418">
        <v>0</v>
      </c>
      <c r="BR418">
        <f t="shared" si="448"/>
        <v>0</v>
      </c>
      <c r="BS418">
        <v>0</v>
      </c>
      <c r="BT418">
        <f t="shared" si="449"/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100</v>
      </c>
      <c r="DD418">
        <f t="shared" si="388"/>
        <v>1</v>
      </c>
      <c r="DE418">
        <v>0</v>
      </c>
      <c r="DF418">
        <f t="shared" si="389"/>
        <v>0</v>
      </c>
      <c r="DG418">
        <v>0</v>
      </c>
      <c r="DH418">
        <f t="shared" si="390"/>
        <v>0</v>
      </c>
      <c r="DI418">
        <v>0</v>
      </c>
      <c r="DJ418">
        <f t="shared" si="391"/>
        <v>0</v>
      </c>
      <c r="DK418">
        <v>0</v>
      </c>
      <c r="DL418">
        <f t="shared" si="392"/>
        <v>0</v>
      </c>
      <c r="DM418">
        <v>0</v>
      </c>
      <c r="DN418">
        <f t="shared" si="393"/>
        <v>0</v>
      </c>
      <c r="DO418">
        <v>0</v>
      </c>
      <c r="DP418">
        <f t="shared" si="394"/>
        <v>0</v>
      </c>
      <c r="DQ418">
        <v>0</v>
      </c>
      <c r="DR418">
        <f t="shared" si="395"/>
        <v>0</v>
      </c>
      <c r="DS418">
        <v>0</v>
      </c>
      <c r="DT418">
        <f t="shared" si="396"/>
        <v>0</v>
      </c>
      <c r="DU418">
        <v>0</v>
      </c>
      <c r="DV418">
        <f t="shared" si="397"/>
        <v>0</v>
      </c>
      <c r="DW418">
        <v>0</v>
      </c>
      <c r="DX418">
        <f t="shared" si="398"/>
        <v>0</v>
      </c>
      <c r="DY418">
        <v>0</v>
      </c>
      <c r="DZ418">
        <f t="shared" si="399"/>
        <v>0</v>
      </c>
      <c r="EA418">
        <v>0</v>
      </c>
      <c r="EB418">
        <f t="shared" si="400"/>
        <v>0</v>
      </c>
      <c r="EC418">
        <v>0</v>
      </c>
      <c r="ED418">
        <f t="shared" si="401"/>
        <v>0</v>
      </c>
      <c r="EE418">
        <v>0</v>
      </c>
      <c r="EF418">
        <f t="shared" si="402"/>
        <v>0</v>
      </c>
      <c r="EG418">
        <v>0</v>
      </c>
      <c r="EH418">
        <f t="shared" si="403"/>
        <v>0</v>
      </c>
      <c r="EI418">
        <v>0</v>
      </c>
      <c r="EJ418">
        <f t="shared" si="404"/>
        <v>0</v>
      </c>
      <c r="EK418">
        <v>0</v>
      </c>
      <c r="EL418">
        <f t="shared" si="405"/>
        <v>0</v>
      </c>
      <c r="EM418">
        <v>0</v>
      </c>
      <c r="EN418">
        <f t="shared" si="406"/>
        <v>0</v>
      </c>
      <c r="EO418">
        <v>0</v>
      </c>
      <c r="EP418">
        <f t="shared" si="407"/>
        <v>0</v>
      </c>
      <c r="EQ418">
        <v>0</v>
      </c>
      <c r="ER418">
        <f t="shared" si="408"/>
        <v>0</v>
      </c>
      <c r="ES418">
        <v>0</v>
      </c>
      <c r="ET418">
        <f t="shared" si="409"/>
        <v>0</v>
      </c>
      <c r="EU418">
        <v>0</v>
      </c>
      <c r="EV418">
        <f t="shared" si="410"/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 s="3" t="s">
        <v>769</v>
      </c>
    </row>
    <row r="419" spans="1:161" x14ac:dyDescent="0.45">
      <c r="A419">
        <v>418</v>
      </c>
      <c r="B419" t="s">
        <v>408</v>
      </c>
      <c r="C419" t="s">
        <v>34</v>
      </c>
      <c r="D419" t="s">
        <v>768</v>
      </c>
      <c r="F419" s="2">
        <v>2</v>
      </c>
      <c r="G419">
        <f t="shared" si="450"/>
        <v>302.8</v>
      </c>
      <c r="H419">
        <f t="shared" si="418"/>
        <v>692.5</v>
      </c>
      <c r="I419">
        <f>194+273</f>
        <v>467</v>
      </c>
      <c r="J419" s="2">
        <f t="shared" si="414"/>
        <v>0.67436823104693144</v>
      </c>
      <c r="K419">
        <f t="shared" si="419"/>
        <v>1.4E-3</v>
      </c>
      <c r="L419" t="s">
        <v>74</v>
      </c>
      <c r="M419">
        <v>0</v>
      </c>
      <c r="N419">
        <f t="shared" si="420"/>
        <v>0</v>
      </c>
      <c r="O419">
        <v>100</v>
      </c>
      <c r="P419">
        <f t="shared" si="421"/>
        <v>1</v>
      </c>
      <c r="Q419">
        <v>0</v>
      </c>
      <c r="R419">
        <f t="shared" si="422"/>
        <v>0</v>
      </c>
      <c r="S419">
        <v>0</v>
      </c>
      <c r="T419">
        <f t="shared" si="423"/>
        <v>0</v>
      </c>
      <c r="U419">
        <v>0</v>
      </c>
      <c r="V419">
        <f t="shared" si="424"/>
        <v>0</v>
      </c>
      <c r="W419">
        <v>0</v>
      </c>
      <c r="X419">
        <f t="shared" si="425"/>
        <v>0</v>
      </c>
      <c r="Y419">
        <v>0</v>
      </c>
      <c r="Z419">
        <f t="shared" si="426"/>
        <v>0</v>
      </c>
      <c r="AA419">
        <v>0</v>
      </c>
      <c r="AB419">
        <f t="shared" si="427"/>
        <v>0</v>
      </c>
      <c r="AC419">
        <v>0</v>
      </c>
      <c r="AD419">
        <f t="shared" si="428"/>
        <v>0</v>
      </c>
      <c r="AE419">
        <v>0</v>
      </c>
      <c r="AF419">
        <f t="shared" si="429"/>
        <v>0</v>
      </c>
      <c r="AG419">
        <v>0</v>
      </c>
      <c r="AH419">
        <f t="shared" si="430"/>
        <v>0</v>
      </c>
      <c r="AI419">
        <v>0</v>
      </c>
      <c r="AJ419">
        <f t="shared" si="431"/>
        <v>0</v>
      </c>
      <c r="AK419">
        <v>0</v>
      </c>
      <c r="AL419">
        <f t="shared" si="432"/>
        <v>0</v>
      </c>
      <c r="AM419">
        <v>0</v>
      </c>
      <c r="AN419">
        <f t="shared" si="433"/>
        <v>0</v>
      </c>
      <c r="AO419">
        <v>0</v>
      </c>
      <c r="AP419">
        <f t="shared" si="434"/>
        <v>0</v>
      </c>
      <c r="AQ419">
        <v>0</v>
      </c>
      <c r="AR419">
        <f t="shared" si="435"/>
        <v>0</v>
      </c>
      <c r="AS419">
        <v>0</v>
      </c>
      <c r="AT419">
        <f t="shared" si="436"/>
        <v>0</v>
      </c>
      <c r="AU419">
        <v>0</v>
      </c>
      <c r="AV419">
        <f t="shared" si="437"/>
        <v>0</v>
      </c>
      <c r="AW419">
        <v>0</v>
      </c>
      <c r="AX419">
        <f t="shared" si="438"/>
        <v>0</v>
      </c>
      <c r="AY419">
        <v>0</v>
      </c>
      <c r="AZ419">
        <f t="shared" si="439"/>
        <v>0</v>
      </c>
      <c r="BA419">
        <v>0</v>
      </c>
      <c r="BB419">
        <f t="shared" si="440"/>
        <v>0</v>
      </c>
      <c r="BC419">
        <v>0</v>
      </c>
      <c r="BD419">
        <f t="shared" si="441"/>
        <v>0</v>
      </c>
      <c r="BE419">
        <v>0</v>
      </c>
      <c r="BF419">
        <f t="shared" si="442"/>
        <v>0</v>
      </c>
      <c r="BG419">
        <v>0</v>
      </c>
      <c r="BH419">
        <f t="shared" si="443"/>
        <v>0</v>
      </c>
      <c r="BI419">
        <v>0</v>
      </c>
      <c r="BJ419">
        <f t="shared" si="444"/>
        <v>0</v>
      </c>
      <c r="BK419">
        <v>0</v>
      </c>
      <c r="BL419">
        <f t="shared" si="445"/>
        <v>0</v>
      </c>
      <c r="BM419">
        <v>0</v>
      </c>
      <c r="BN419">
        <f t="shared" si="446"/>
        <v>0</v>
      </c>
      <c r="BO419">
        <v>0</v>
      </c>
      <c r="BP419">
        <f t="shared" si="447"/>
        <v>0</v>
      </c>
      <c r="BQ419">
        <v>0</v>
      </c>
      <c r="BR419">
        <f t="shared" si="448"/>
        <v>0</v>
      </c>
      <c r="BS419">
        <v>0</v>
      </c>
      <c r="BT419">
        <f t="shared" si="449"/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100</v>
      </c>
      <c r="DD419">
        <f t="shared" si="388"/>
        <v>1</v>
      </c>
      <c r="DE419">
        <v>0</v>
      </c>
      <c r="DF419">
        <f t="shared" si="389"/>
        <v>0</v>
      </c>
      <c r="DG419">
        <v>0</v>
      </c>
      <c r="DH419">
        <f t="shared" si="390"/>
        <v>0</v>
      </c>
      <c r="DI419">
        <v>0</v>
      </c>
      <c r="DJ419">
        <f t="shared" si="391"/>
        <v>0</v>
      </c>
      <c r="DK419">
        <v>0</v>
      </c>
      <c r="DL419">
        <f t="shared" si="392"/>
        <v>0</v>
      </c>
      <c r="DM419">
        <v>0</v>
      </c>
      <c r="DN419">
        <f t="shared" si="393"/>
        <v>0</v>
      </c>
      <c r="DO419">
        <v>0</v>
      </c>
      <c r="DP419">
        <f t="shared" si="394"/>
        <v>0</v>
      </c>
      <c r="DQ419">
        <v>0</v>
      </c>
      <c r="DR419">
        <f t="shared" si="395"/>
        <v>0</v>
      </c>
      <c r="DS419">
        <v>0</v>
      </c>
      <c r="DT419">
        <f t="shared" si="396"/>
        <v>0</v>
      </c>
      <c r="DU419">
        <v>0</v>
      </c>
      <c r="DV419">
        <f t="shared" si="397"/>
        <v>0</v>
      </c>
      <c r="DW419">
        <v>0</v>
      </c>
      <c r="DX419">
        <f t="shared" si="398"/>
        <v>0</v>
      </c>
      <c r="DY419">
        <v>0</v>
      </c>
      <c r="DZ419">
        <f t="shared" si="399"/>
        <v>0</v>
      </c>
      <c r="EA419">
        <v>0</v>
      </c>
      <c r="EB419">
        <f t="shared" si="400"/>
        <v>0</v>
      </c>
      <c r="EC419">
        <v>0</v>
      </c>
      <c r="ED419">
        <f t="shared" si="401"/>
        <v>0</v>
      </c>
      <c r="EE419">
        <v>0</v>
      </c>
      <c r="EF419">
        <f t="shared" si="402"/>
        <v>0</v>
      </c>
      <c r="EG419">
        <v>0</v>
      </c>
      <c r="EH419">
        <f t="shared" si="403"/>
        <v>0</v>
      </c>
      <c r="EI419">
        <v>0</v>
      </c>
      <c r="EJ419">
        <f t="shared" si="404"/>
        <v>0</v>
      </c>
      <c r="EK419">
        <v>0</v>
      </c>
      <c r="EL419">
        <f t="shared" si="405"/>
        <v>0</v>
      </c>
      <c r="EM419">
        <v>0</v>
      </c>
      <c r="EN419">
        <f t="shared" si="406"/>
        <v>0</v>
      </c>
      <c r="EO419">
        <v>0</v>
      </c>
      <c r="EP419">
        <f t="shared" si="407"/>
        <v>0</v>
      </c>
      <c r="EQ419">
        <v>0</v>
      </c>
      <c r="ER419">
        <f t="shared" si="408"/>
        <v>0</v>
      </c>
      <c r="ES419">
        <v>0</v>
      </c>
      <c r="ET419">
        <f t="shared" si="409"/>
        <v>0</v>
      </c>
      <c r="EU419">
        <v>0</v>
      </c>
      <c r="EV419">
        <f t="shared" si="410"/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 s="3" t="s">
        <v>769</v>
      </c>
    </row>
    <row r="420" spans="1:161" x14ac:dyDescent="0.45">
      <c r="A420">
        <v>419</v>
      </c>
      <c r="B420" t="s">
        <v>408</v>
      </c>
      <c r="C420" t="s">
        <v>34</v>
      </c>
      <c r="D420" t="s">
        <v>768</v>
      </c>
      <c r="F420" s="2">
        <v>2</v>
      </c>
      <c r="G420">
        <f t="shared" si="450"/>
        <v>302.8</v>
      </c>
      <c r="H420">
        <f t="shared" si="418"/>
        <v>692.5</v>
      </c>
      <c r="I420">
        <f>230+273</f>
        <v>503</v>
      </c>
      <c r="J420" s="2">
        <f t="shared" si="414"/>
        <v>0.72635379061371841</v>
      </c>
      <c r="K420">
        <f t="shared" si="419"/>
        <v>1.4E-3</v>
      </c>
      <c r="L420" t="s">
        <v>74</v>
      </c>
      <c r="M420">
        <v>0</v>
      </c>
      <c r="N420">
        <f t="shared" si="420"/>
        <v>0</v>
      </c>
      <c r="O420">
        <v>100</v>
      </c>
      <c r="P420">
        <f t="shared" si="421"/>
        <v>1</v>
      </c>
      <c r="Q420">
        <v>0</v>
      </c>
      <c r="R420">
        <f t="shared" si="422"/>
        <v>0</v>
      </c>
      <c r="S420">
        <v>0</v>
      </c>
      <c r="T420">
        <f t="shared" si="423"/>
        <v>0</v>
      </c>
      <c r="U420">
        <v>0</v>
      </c>
      <c r="V420">
        <f t="shared" si="424"/>
        <v>0</v>
      </c>
      <c r="W420">
        <v>0</v>
      </c>
      <c r="X420">
        <f t="shared" si="425"/>
        <v>0</v>
      </c>
      <c r="Y420">
        <v>0</v>
      </c>
      <c r="Z420">
        <f t="shared" si="426"/>
        <v>0</v>
      </c>
      <c r="AA420">
        <v>0</v>
      </c>
      <c r="AB420">
        <f t="shared" si="427"/>
        <v>0</v>
      </c>
      <c r="AC420">
        <v>0</v>
      </c>
      <c r="AD420">
        <f t="shared" si="428"/>
        <v>0</v>
      </c>
      <c r="AE420">
        <v>0</v>
      </c>
      <c r="AF420">
        <f t="shared" si="429"/>
        <v>0</v>
      </c>
      <c r="AG420">
        <v>0</v>
      </c>
      <c r="AH420">
        <f t="shared" si="430"/>
        <v>0</v>
      </c>
      <c r="AI420">
        <v>0</v>
      </c>
      <c r="AJ420">
        <f t="shared" si="431"/>
        <v>0</v>
      </c>
      <c r="AK420">
        <v>0</v>
      </c>
      <c r="AL420">
        <f t="shared" si="432"/>
        <v>0</v>
      </c>
      <c r="AM420">
        <v>0</v>
      </c>
      <c r="AN420">
        <f t="shared" si="433"/>
        <v>0</v>
      </c>
      <c r="AO420">
        <v>0</v>
      </c>
      <c r="AP420">
        <f t="shared" si="434"/>
        <v>0</v>
      </c>
      <c r="AQ420">
        <v>0</v>
      </c>
      <c r="AR420">
        <f t="shared" si="435"/>
        <v>0</v>
      </c>
      <c r="AS420">
        <v>0</v>
      </c>
      <c r="AT420">
        <f t="shared" si="436"/>
        <v>0</v>
      </c>
      <c r="AU420">
        <v>0</v>
      </c>
      <c r="AV420">
        <f t="shared" si="437"/>
        <v>0</v>
      </c>
      <c r="AW420">
        <v>0</v>
      </c>
      <c r="AX420">
        <f t="shared" si="438"/>
        <v>0</v>
      </c>
      <c r="AY420">
        <v>0</v>
      </c>
      <c r="AZ420">
        <f t="shared" si="439"/>
        <v>0</v>
      </c>
      <c r="BA420">
        <v>0</v>
      </c>
      <c r="BB420">
        <f t="shared" si="440"/>
        <v>0</v>
      </c>
      <c r="BC420">
        <v>0</v>
      </c>
      <c r="BD420">
        <f t="shared" si="441"/>
        <v>0</v>
      </c>
      <c r="BE420">
        <v>0</v>
      </c>
      <c r="BF420">
        <f t="shared" si="442"/>
        <v>0</v>
      </c>
      <c r="BG420">
        <v>0</v>
      </c>
      <c r="BH420">
        <f t="shared" si="443"/>
        <v>0</v>
      </c>
      <c r="BI420">
        <v>0</v>
      </c>
      <c r="BJ420">
        <f t="shared" si="444"/>
        <v>0</v>
      </c>
      <c r="BK420">
        <v>0</v>
      </c>
      <c r="BL420">
        <f t="shared" si="445"/>
        <v>0</v>
      </c>
      <c r="BM420">
        <v>0</v>
      </c>
      <c r="BN420">
        <f t="shared" si="446"/>
        <v>0</v>
      </c>
      <c r="BO420">
        <v>0</v>
      </c>
      <c r="BP420">
        <f t="shared" si="447"/>
        <v>0</v>
      </c>
      <c r="BQ420">
        <v>0</v>
      </c>
      <c r="BR420">
        <f t="shared" si="448"/>
        <v>0</v>
      </c>
      <c r="BS420">
        <v>0</v>
      </c>
      <c r="BT420">
        <f t="shared" si="449"/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100</v>
      </c>
      <c r="DD420">
        <f t="shared" si="388"/>
        <v>1</v>
      </c>
      <c r="DE420">
        <v>0</v>
      </c>
      <c r="DF420">
        <f t="shared" si="389"/>
        <v>0</v>
      </c>
      <c r="DG420">
        <v>0</v>
      </c>
      <c r="DH420">
        <f t="shared" si="390"/>
        <v>0</v>
      </c>
      <c r="DI420">
        <v>0</v>
      </c>
      <c r="DJ420">
        <f t="shared" si="391"/>
        <v>0</v>
      </c>
      <c r="DK420">
        <v>0</v>
      </c>
      <c r="DL420">
        <f t="shared" si="392"/>
        <v>0</v>
      </c>
      <c r="DM420">
        <v>0</v>
      </c>
      <c r="DN420">
        <f t="shared" si="393"/>
        <v>0</v>
      </c>
      <c r="DO420">
        <v>0</v>
      </c>
      <c r="DP420">
        <f t="shared" si="394"/>
        <v>0</v>
      </c>
      <c r="DQ420">
        <v>0</v>
      </c>
      <c r="DR420">
        <f t="shared" si="395"/>
        <v>0</v>
      </c>
      <c r="DS420">
        <v>0</v>
      </c>
      <c r="DT420">
        <f t="shared" si="396"/>
        <v>0</v>
      </c>
      <c r="DU420">
        <v>0</v>
      </c>
      <c r="DV420">
        <f t="shared" si="397"/>
        <v>0</v>
      </c>
      <c r="DW420">
        <v>0</v>
      </c>
      <c r="DX420">
        <f t="shared" si="398"/>
        <v>0</v>
      </c>
      <c r="DY420">
        <v>0</v>
      </c>
      <c r="DZ420">
        <f t="shared" si="399"/>
        <v>0</v>
      </c>
      <c r="EA420">
        <v>0</v>
      </c>
      <c r="EB420">
        <f t="shared" si="400"/>
        <v>0</v>
      </c>
      <c r="EC420">
        <v>0</v>
      </c>
      <c r="ED420">
        <f t="shared" si="401"/>
        <v>0</v>
      </c>
      <c r="EE420">
        <v>0</v>
      </c>
      <c r="EF420">
        <f t="shared" si="402"/>
        <v>0</v>
      </c>
      <c r="EG420">
        <v>0</v>
      </c>
      <c r="EH420">
        <f t="shared" si="403"/>
        <v>0</v>
      </c>
      <c r="EI420">
        <v>0</v>
      </c>
      <c r="EJ420">
        <f t="shared" si="404"/>
        <v>0</v>
      </c>
      <c r="EK420">
        <v>0</v>
      </c>
      <c r="EL420">
        <f t="shared" si="405"/>
        <v>0</v>
      </c>
      <c r="EM420">
        <v>0</v>
      </c>
      <c r="EN420">
        <f t="shared" si="406"/>
        <v>0</v>
      </c>
      <c r="EO420">
        <v>0</v>
      </c>
      <c r="EP420">
        <f t="shared" si="407"/>
        <v>0</v>
      </c>
      <c r="EQ420">
        <v>0</v>
      </c>
      <c r="ER420">
        <f t="shared" si="408"/>
        <v>0</v>
      </c>
      <c r="ES420">
        <v>0</v>
      </c>
      <c r="ET420">
        <f t="shared" si="409"/>
        <v>0</v>
      </c>
      <c r="EU420">
        <v>0</v>
      </c>
      <c r="EV420">
        <f t="shared" si="410"/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 s="3" t="s">
        <v>769</v>
      </c>
    </row>
    <row r="421" spans="1:161" x14ac:dyDescent="0.45">
      <c r="A421">
        <v>420</v>
      </c>
      <c r="B421" t="s">
        <v>408</v>
      </c>
      <c r="C421" t="s">
        <v>34</v>
      </c>
      <c r="D421" t="s">
        <v>768</v>
      </c>
      <c r="F421" s="2">
        <v>0</v>
      </c>
      <c r="G421">
        <f t="shared" si="450"/>
        <v>302.8</v>
      </c>
      <c r="H421">
        <f t="shared" si="418"/>
        <v>692.5</v>
      </c>
      <c r="I421">
        <f>263+273</f>
        <v>536</v>
      </c>
      <c r="J421" s="2">
        <f t="shared" si="414"/>
        <v>0.77400722021660651</v>
      </c>
      <c r="K421">
        <f t="shared" si="419"/>
        <v>1.4E-3</v>
      </c>
      <c r="L421" t="s">
        <v>74</v>
      </c>
      <c r="M421">
        <v>0</v>
      </c>
      <c r="N421">
        <f t="shared" si="420"/>
        <v>0</v>
      </c>
      <c r="O421">
        <v>100</v>
      </c>
      <c r="P421">
        <f t="shared" si="421"/>
        <v>1</v>
      </c>
      <c r="Q421">
        <v>0</v>
      </c>
      <c r="R421">
        <f t="shared" si="422"/>
        <v>0</v>
      </c>
      <c r="S421">
        <v>0</v>
      </c>
      <c r="T421">
        <f t="shared" si="423"/>
        <v>0</v>
      </c>
      <c r="U421">
        <v>0</v>
      </c>
      <c r="V421">
        <f t="shared" si="424"/>
        <v>0</v>
      </c>
      <c r="W421">
        <v>0</v>
      </c>
      <c r="X421">
        <f t="shared" si="425"/>
        <v>0</v>
      </c>
      <c r="Y421">
        <v>0</v>
      </c>
      <c r="Z421">
        <f t="shared" si="426"/>
        <v>0</v>
      </c>
      <c r="AA421">
        <v>0</v>
      </c>
      <c r="AB421">
        <f t="shared" si="427"/>
        <v>0</v>
      </c>
      <c r="AC421">
        <v>0</v>
      </c>
      <c r="AD421">
        <f t="shared" si="428"/>
        <v>0</v>
      </c>
      <c r="AE421">
        <v>0</v>
      </c>
      <c r="AF421">
        <f t="shared" si="429"/>
        <v>0</v>
      </c>
      <c r="AG421">
        <v>0</v>
      </c>
      <c r="AH421">
        <f t="shared" si="430"/>
        <v>0</v>
      </c>
      <c r="AI421">
        <v>0</v>
      </c>
      <c r="AJ421">
        <f t="shared" si="431"/>
        <v>0</v>
      </c>
      <c r="AK421">
        <v>0</v>
      </c>
      <c r="AL421">
        <f t="shared" si="432"/>
        <v>0</v>
      </c>
      <c r="AM421">
        <v>0</v>
      </c>
      <c r="AN421">
        <f t="shared" si="433"/>
        <v>0</v>
      </c>
      <c r="AO421">
        <v>0</v>
      </c>
      <c r="AP421">
        <f t="shared" si="434"/>
        <v>0</v>
      </c>
      <c r="AQ421">
        <v>0</v>
      </c>
      <c r="AR421">
        <f t="shared" si="435"/>
        <v>0</v>
      </c>
      <c r="AS421">
        <v>0</v>
      </c>
      <c r="AT421">
        <f t="shared" si="436"/>
        <v>0</v>
      </c>
      <c r="AU421">
        <v>0</v>
      </c>
      <c r="AV421">
        <f t="shared" si="437"/>
        <v>0</v>
      </c>
      <c r="AW421">
        <v>0</v>
      </c>
      <c r="AX421">
        <f t="shared" si="438"/>
        <v>0</v>
      </c>
      <c r="AY421">
        <v>0</v>
      </c>
      <c r="AZ421">
        <f t="shared" si="439"/>
        <v>0</v>
      </c>
      <c r="BA421">
        <v>0</v>
      </c>
      <c r="BB421">
        <f t="shared" si="440"/>
        <v>0</v>
      </c>
      <c r="BC421">
        <v>0</v>
      </c>
      <c r="BD421">
        <f t="shared" si="441"/>
        <v>0</v>
      </c>
      <c r="BE421">
        <v>0</v>
      </c>
      <c r="BF421">
        <f t="shared" si="442"/>
        <v>0</v>
      </c>
      <c r="BG421">
        <v>0</v>
      </c>
      <c r="BH421">
        <f t="shared" si="443"/>
        <v>0</v>
      </c>
      <c r="BI421">
        <v>0</v>
      </c>
      <c r="BJ421">
        <f t="shared" si="444"/>
        <v>0</v>
      </c>
      <c r="BK421">
        <v>0</v>
      </c>
      <c r="BL421">
        <f t="shared" si="445"/>
        <v>0</v>
      </c>
      <c r="BM421">
        <v>0</v>
      </c>
      <c r="BN421">
        <f t="shared" si="446"/>
        <v>0</v>
      </c>
      <c r="BO421">
        <v>0</v>
      </c>
      <c r="BP421">
        <f t="shared" si="447"/>
        <v>0</v>
      </c>
      <c r="BQ421">
        <v>0</v>
      </c>
      <c r="BR421">
        <f t="shared" si="448"/>
        <v>0</v>
      </c>
      <c r="BS421">
        <v>0</v>
      </c>
      <c r="BT421">
        <f t="shared" si="449"/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100</v>
      </c>
      <c r="DD421">
        <f t="shared" ref="DD421:DD433" si="451">((DC421/100)/FX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1</v>
      </c>
      <c r="DE421">
        <v>0</v>
      </c>
      <c r="DF421">
        <f t="shared" ref="DF421:DF433" si="452">((DE421/100)/FZ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G421">
        <v>0</v>
      </c>
      <c r="DH421">
        <f t="shared" ref="DH421:DH433" si="453">((DG421/100)/GB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I421">
        <v>0</v>
      </c>
      <c r="DJ421">
        <f t="shared" ref="DJ421:DJ433" si="454">((DI421/100)/FJ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K421">
        <v>0</v>
      </c>
      <c r="DL421">
        <f t="shared" ref="DL421:DL433" si="455">((DK421/100)/FN$10)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M421">
        <v>0</v>
      </c>
      <c r="DN421">
        <f t="shared" ref="DN421:DN433" si="456">((DM421/100)/FH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O421">
        <v>0</v>
      </c>
      <c r="DP421">
        <f t="shared" ref="DP421:DP433" si="457">((DO421/100)/FJ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Q421">
        <v>0</v>
      </c>
      <c r="DR421">
        <f t="shared" ref="DR421:DR433" si="458">((DQ421/100)/FL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S421">
        <v>0</v>
      </c>
      <c r="DT421">
        <f t="shared" ref="DT421:DT433" si="459">((DS421/100)/FN$13)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U421">
        <v>0</v>
      </c>
      <c r="DV421">
        <f t="shared" ref="DV421:DV433" si="460">((DU421/100)/FH$19)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W421">
        <v>0</v>
      </c>
      <c r="DX421">
        <f t="shared" ref="DX421:DX433" si="461">((DW421/100)/FH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DY421">
        <v>0</v>
      </c>
      <c r="DZ421">
        <f t="shared" ref="DZ421:DZ433" si="462">((DY421/100)/FP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A421">
        <v>0</v>
      </c>
      <c r="EB421">
        <f t="shared" ref="EB421:EB433" si="463">((EA421/100)/FL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C421">
        <v>0</v>
      </c>
      <c r="ED421">
        <f t="shared" ref="ED421:ED433" si="464">((EC421/100)/FH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E421">
        <v>0</v>
      </c>
      <c r="EF421">
        <f t="shared" ref="EF421:EF433" si="465">((EE421/100)/FJ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G421">
        <v>0</v>
      </c>
      <c r="EH421">
        <f t="shared" ref="EH421:EH433" si="466">((EG421/100)/FR$2)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I421">
        <v>0</v>
      </c>
      <c r="EJ421">
        <f t="shared" ref="EJ421:EJ433" si="467">((EI421/100)/FH$6)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K421">
        <v>0</v>
      </c>
      <c r="EL421">
        <f t="shared" ref="EL421:EL433" si="468">((EK421/100)/FH$10)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M421">
        <v>0</v>
      </c>
      <c r="EN421">
        <f t="shared" ref="EN421:EN433" si="469">((EM421/100)/FM$22)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O421">
        <v>0</v>
      </c>
      <c r="EP421">
        <f t="shared" ref="EP421:EP433" si="470">((EO421/100)/FL$25)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</f>
        <v>0</v>
      </c>
      <c r="EQ421">
        <v>0</v>
      </c>
      <c r="ER421">
        <f t="shared" ref="ER421:ER433" si="471">(((EQ421/100)/FH$28)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S421">
        <v>0</v>
      </c>
      <c r="ET421">
        <f t="shared" ref="ET421:ET433" si="472">(((ES421/100)/FH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U421">
        <v>0</v>
      </c>
      <c r="EV421">
        <f t="shared" ref="EV421:EV433" si="473">(((EU421/100)/FJ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W421">
        <v>0</v>
      </c>
      <c r="EX421">
        <f t="shared" ref="EX421:EX433" si="474">(((EW421/100)/FL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EY421">
        <v>0</v>
      </c>
      <c r="EZ421">
        <f t="shared" ref="EZ421:EZ433" si="475">(((EY421/100)/FN$31)/((DC421/100)/FX$2+(DE421/100)/FZ$2+(DG421/100)/GB$2+(DI421/100)/FJ$2+(DK421/100)/FN$10+(DM421/100)/FH$13+(DO421/100)/FJ$13+(DQ421/100)/FL$13+(DS421/100)/FN$13+(DU421/100)/FH$19+(DW421/100)/FH$2+(DY421/100)/FP$2+(EA421/100)/FL$2+(EC421/100)/FH$22+(EE421/100)/FJ$22+(EG421/100)/FR$2+(EI421/100)/FH$6+(EK421/100)/FH$10+(EM421/100)/FM$22+(EO421/100)/FL$25+(EQ421/100)/FH$28+(ES421/100)/FH$31+(EU421/100)/FJ$31+(EW421/100)/FL$31+(EY421/100)/FN$31))</f>
        <v>0</v>
      </c>
      <c r="FA421">
        <v>0</v>
      </c>
      <c r="FB421">
        <v>0</v>
      </c>
      <c r="FC421">
        <v>0</v>
      </c>
      <c r="FD421">
        <v>0</v>
      </c>
      <c r="FE421" s="3" t="s">
        <v>769</v>
      </c>
    </row>
    <row r="422" spans="1:161" x14ac:dyDescent="0.45">
      <c r="A422">
        <v>421</v>
      </c>
      <c r="B422" t="s">
        <v>759</v>
      </c>
      <c r="C422" t="s">
        <v>770</v>
      </c>
      <c r="D422" t="s">
        <v>768</v>
      </c>
      <c r="F422" s="2">
        <v>1</v>
      </c>
      <c r="G422">
        <v>453.7</v>
      </c>
      <c r="H422">
        <v>1728</v>
      </c>
      <c r="I422">
        <f>250+273</f>
        <v>523</v>
      </c>
      <c r="J422" s="2">
        <f t="shared" si="414"/>
        <v>0.30266203703703703</v>
      </c>
      <c r="K422">
        <f>1/15/60</f>
        <v>1.1111111111111111E-3</v>
      </c>
      <c r="L422" t="s">
        <v>64</v>
      </c>
      <c r="M422">
        <v>0</v>
      </c>
      <c r="N422">
        <f t="shared" si="420"/>
        <v>0</v>
      </c>
      <c r="O422">
        <v>0</v>
      </c>
      <c r="P422">
        <f t="shared" si="421"/>
        <v>0</v>
      </c>
      <c r="Q422">
        <v>100</v>
      </c>
      <c r="R422">
        <f t="shared" si="422"/>
        <v>1</v>
      </c>
      <c r="S422">
        <v>0</v>
      </c>
      <c r="T422">
        <f t="shared" si="423"/>
        <v>0</v>
      </c>
      <c r="U422">
        <v>0</v>
      </c>
      <c r="V422">
        <f t="shared" si="424"/>
        <v>0</v>
      </c>
      <c r="W422">
        <v>0</v>
      </c>
      <c r="X422">
        <f t="shared" si="425"/>
        <v>0</v>
      </c>
      <c r="Y422">
        <v>0</v>
      </c>
      <c r="Z422">
        <f t="shared" si="426"/>
        <v>0</v>
      </c>
      <c r="AA422">
        <v>0</v>
      </c>
      <c r="AB422">
        <f t="shared" si="427"/>
        <v>0</v>
      </c>
      <c r="AC422">
        <v>0</v>
      </c>
      <c r="AD422">
        <f t="shared" si="428"/>
        <v>0</v>
      </c>
      <c r="AE422">
        <v>0</v>
      </c>
      <c r="AF422">
        <f t="shared" si="429"/>
        <v>0</v>
      </c>
      <c r="AG422">
        <v>0</v>
      </c>
      <c r="AH422">
        <f t="shared" si="430"/>
        <v>0</v>
      </c>
      <c r="AI422">
        <v>0</v>
      </c>
      <c r="AJ422">
        <f t="shared" si="431"/>
        <v>0</v>
      </c>
      <c r="AK422">
        <v>0</v>
      </c>
      <c r="AL422">
        <f t="shared" si="432"/>
        <v>0</v>
      </c>
      <c r="AM422">
        <v>0</v>
      </c>
      <c r="AN422">
        <f t="shared" si="433"/>
        <v>0</v>
      </c>
      <c r="AO422">
        <v>0</v>
      </c>
      <c r="AP422">
        <f t="shared" si="434"/>
        <v>0</v>
      </c>
      <c r="AQ422">
        <v>0</v>
      </c>
      <c r="AR422">
        <f t="shared" si="435"/>
        <v>0</v>
      </c>
      <c r="AS422">
        <v>0</v>
      </c>
      <c r="AT422">
        <f t="shared" si="436"/>
        <v>0</v>
      </c>
      <c r="AU422">
        <v>0</v>
      </c>
      <c r="AV422">
        <f t="shared" si="437"/>
        <v>0</v>
      </c>
      <c r="AW422">
        <v>0</v>
      </c>
      <c r="AX422">
        <f t="shared" si="438"/>
        <v>0</v>
      </c>
      <c r="AY422">
        <v>0</v>
      </c>
      <c r="AZ422">
        <f t="shared" si="439"/>
        <v>0</v>
      </c>
      <c r="BA422">
        <v>0</v>
      </c>
      <c r="BB422">
        <f t="shared" si="440"/>
        <v>0</v>
      </c>
      <c r="BC422">
        <v>0</v>
      </c>
      <c r="BD422">
        <f t="shared" si="441"/>
        <v>0</v>
      </c>
      <c r="BE422">
        <v>0</v>
      </c>
      <c r="BF422">
        <f t="shared" si="442"/>
        <v>0</v>
      </c>
      <c r="BG422">
        <v>0</v>
      </c>
      <c r="BH422">
        <f t="shared" si="443"/>
        <v>0</v>
      </c>
      <c r="BI422">
        <v>0</v>
      </c>
      <c r="BJ422">
        <f t="shared" si="444"/>
        <v>0</v>
      </c>
      <c r="BK422">
        <v>0</v>
      </c>
      <c r="BL422">
        <f t="shared" si="445"/>
        <v>0</v>
      </c>
      <c r="BM422">
        <v>0</v>
      </c>
      <c r="BN422">
        <f t="shared" si="446"/>
        <v>0</v>
      </c>
      <c r="BO422">
        <v>0</v>
      </c>
      <c r="BP422">
        <f t="shared" si="447"/>
        <v>0</v>
      </c>
      <c r="BQ422">
        <v>0</v>
      </c>
      <c r="BR422">
        <f t="shared" si="448"/>
        <v>0</v>
      </c>
      <c r="BS422">
        <v>0</v>
      </c>
      <c r="BT422">
        <f t="shared" si="449"/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f t="shared" si="451"/>
        <v>0</v>
      </c>
      <c r="DE422">
        <v>0</v>
      </c>
      <c r="DF422">
        <f t="shared" si="452"/>
        <v>0</v>
      </c>
      <c r="DG422">
        <v>0</v>
      </c>
      <c r="DH422">
        <f t="shared" si="453"/>
        <v>0</v>
      </c>
      <c r="DI422">
        <v>0</v>
      </c>
      <c r="DJ422">
        <f t="shared" si="454"/>
        <v>0</v>
      </c>
      <c r="DK422">
        <v>0</v>
      </c>
      <c r="DL422">
        <f t="shared" si="455"/>
        <v>0</v>
      </c>
      <c r="DM422">
        <v>0</v>
      </c>
      <c r="DN422">
        <f t="shared" si="456"/>
        <v>0</v>
      </c>
      <c r="DO422">
        <v>0</v>
      </c>
      <c r="DP422">
        <f t="shared" si="457"/>
        <v>0</v>
      </c>
      <c r="DQ422">
        <v>0</v>
      </c>
      <c r="DR422">
        <f t="shared" si="458"/>
        <v>0</v>
      </c>
      <c r="DS422">
        <v>0</v>
      </c>
      <c r="DT422">
        <f t="shared" si="459"/>
        <v>0</v>
      </c>
      <c r="DU422">
        <v>0</v>
      </c>
      <c r="DV422">
        <f t="shared" si="460"/>
        <v>0</v>
      </c>
      <c r="DW422">
        <v>0</v>
      </c>
      <c r="DX422">
        <f t="shared" si="461"/>
        <v>0</v>
      </c>
      <c r="DY422">
        <v>0</v>
      </c>
      <c r="DZ422">
        <f t="shared" si="462"/>
        <v>0</v>
      </c>
      <c r="EA422">
        <v>0</v>
      </c>
      <c r="EB422">
        <f t="shared" si="463"/>
        <v>0</v>
      </c>
      <c r="EC422">
        <v>0</v>
      </c>
      <c r="ED422">
        <f t="shared" si="464"/>
        <v>0</v>
      </c>
      <c r="EE422">
        <v>0</v>
      </c>
      <c r="EF422">
        <f t="shared" si="465"/>
        <v>0</v>
      </c>
      <c r="EG422">
        <v>0</v>
      </c>
      <c r="EH422">
        <f t="shared" si="466"/>
        <v>0</v>
      </c>
      <c r="EI422">
        <v>0</v>
      </c>
      <c r="EJ422">
        <f t="shared" si="467"/>
        <v>0</v>
      </c>
      <c r="EK422">
        <v>0</v>
      </c>
      <c r="EL422">
        <f t="shared" si="468"/>
        <v>0</v>
      </c>
      <c r="EM422">
        <v>0</v>
      </c>
      <c r="EN422">
        <f t="shared" si="469"/>
        <v>0</v>
      </c>
      <c r="EO422">
        <v>0</v>
      </c>
      <c r="EP422">
        <f t="shared" si="470"/>
        <v>0</v>
      </c>
      <c r="EQ422">
        <v>100</v>
      </c>
      <c r="ER422">
        <f t="shared" si="471"/>
        <v>1</v>
      </c>
      <c r="ES422">
        <v>0</v>
      </c>
      <c r="ET422">
        <f t="shared" si="472"/>
        <v>0</v>
      </c>
      <c r="EU422">
        <v>0</v>
      </c>
      <c r="EV422">
        <f t="shared" si="473"/>
        <v>0</v>
      </c>
      <c r="EW422">
        <v>0</v>
      </c>
      <c r="EX422">
        <f t="shared" si="474"/>
        <v>0</v>
      </c>
      <c r="EY422">
        <v>0</v>
      </c>
      <c r="EZ422">
        <f t="shared" si="475"/>
        <v>0</v>
      </c>
      <c r="FA422">
        <v>0</v>
      </c>
      <c r="FB422">
        <v>0</v>
      </c>
      <c r="FC422">
        <v>0</v>
      </c>
      <c r="FD422">
        <v>0</v>
      </c>
      <c r="FE422" s="3" t="s">
        <v>771</v>
      </c>
    </row>
    <row r="423" spans="1:161" x14ac:dyDescent="0.45">
      <c r="A423">
        <v>422</v>
      </c>
      <c r="B423" t="s">
        <v>759</v>
      </c>
      <c r="C423" t="s">
        <v>772</v>
      </c>
      <c r="D423" t="s">
        <v>768</v>
      </c>
      <c r="F423" s="2">
        <v>0</v>
      </c>
      <c r="G423">
        <v>370.9</v>
      </c>
      <c r="H423">
        <v>1728</v>
      </c>
      <c r="I423">
        <f t="shared" ref="I423:I434" si="476">250+273</f>
        <v>523</v>
      </c>
      <c r="J423" s="2">
        <f t="shared" si="414"/>
        <v>0.30266203703703703</v>
      </c>
      <c r="K423">
        <f t="shared" ref="K423:K431" si="477">1/15/60</f>
        <v>1.1111111111111111E-3</v>
      </c>
      <c r="L423" t="s">
        <v>64</v>
      </c>
      <c r="M423">
        <v>0</v>
      </c>
      <c r="N423">
        <f t="shared" si="420"/>
        <v>0</v>
      </c>
      <c r="O423">
        <v>0</v>
      </c>
      <c r="P423">
        <f t="shared" si="421"/>
        <v>0</v>
      </c>
      <c r="Q423">
        <v>100</v>
      </c>
      <c r="R423">
        <f t="shared" si="422"/>
        <v>1</v>
      </c>
      <c r="S423">
        <v>0</v>
      </c>
      <c r="T423">
        <f t="shared" si="423"/>
        <v>0</v>
      </c>
      <c r="U423">
        <v>0</v>
      </c>
      <c r="V423">
        <f t="shared" si="424"/>
        <v>0</v>
      </c>
      <c r="W423">
        <v>0</v>
      </c>
      <c r="X423">
        <f t="shared" si="425"/>
        <v>0</v>
      </c>
      <c r="Y423">
        <v>0</v>
      </c>
      <c r="Z423">
        <f t="shared" si="426"/>
        <v>0</v>
      </c>
      <c r="AA423">
        <v>0</v>
      </c>
      <c r="AB423">
        <f t="shared" si="427"/>
        <v>0</v>
      </c>
      <c r="AC423">
        <v>0</v>
      </c>
      <c r="AD423">
        <f t="shared" si="428"/>
        <v>0</v>
      </c>
      <c r="AE423">
        <v>0</v>
      </c>
      <c r="AF423">
        <f t="shared" si="429"/>
        <v>0</v>
      </c>
      <c r="AG423">
        <v>0</v>
      </c>
      <c r="AH423">
        <f t="shared" si="430"/>
        <v>0</v>
      </c>
      <c r="AI423">
        <v>0</v>
      </c>
      <c r="AJ423">
        <f t="shared" si="431"/>
        <v>0</v>
      </c>
      <c r="AK423">
        <v>0</v>
      </c>
      <c r="AL423">
        <f t="shared" si="432"/>
        <v>0</v>
      </c>
      <c r="AM423">
        <v>0</v>
      </c>
      <c r="AN423">
        <f t="shared" si="433"/>
        <v>0</v>
      </c>
      <c r="AO423">
        <v>0</v>
      </c>
      <c r="AP423">
        <f t="shared" si="434"/>
        <v>0</v>
      </c>
      <c r="AQ423">
        <v>0</v>
      </c>
      <c r="AR423">
        <f t="shared" si="435"/>
        <v>0</v>
      </c>
      <c r="AS423">
        <v>0</v>
      </c>
      <c r="AT423">
        <f t="shared" si="436"/>
        <v>0</v>
      </c>
      <c r="AU423">
        <v>0</v>
      </c>
      <c r="AV423">
        <f t="shared" si="437"/>
        <v>0</v>
      </c>
      <c r="AW423">
        <v>0</v>
      </c>
      <c r="AX423">
        <f t="shared" si="438"/>
        <v>0</v>
      </c>
      <c r="AY423">
        <v>0</v>
      </c>
      <c r="AZ423">
        <f t="shared" si="439"/>
        <v>0</v>
      </c>
      <c r="BA423">
        <v>0</v>
      </c>
      <c r="BB423">
        <f t="shared" si="440"/>
        <v>0</v>
      </c>
      <c r="BC423">
        <v>0</v>
      </c>
      <c r="BD423">
        <f t="shared" si="441"/>
        <v>0</v>
      </c>
      <c r="BE423">
        <v>0</v>
      </c>
      <c r="BF423">
        <f t="shared" si="442"/>
        <v>0</v>
      </c>
      <c r="BG423">
        <v>0</v>
      </c>
      <c r="BH423">
        <f t="shared" si="443"/>
        <v>0</v>
      </c>
      <c r="BI423">
        <v>0</v>
      </c>
      <c r="BJ423">
        <f t="shared" si="444"/>
        <v>0</v>
      </c>
      <c r="BK423">
        <v>0</v>
      </c>
      <c r="BL423">
        <f t="shared" si="445"/>
        <v>0</v>
      </c>
      <c r="BM423">
        <v>0</v>
      </c>
      <c r="BN423">
        <f t="shared" si="446"/>
        <v>0</v>
      </c>
      <c r="BO423">
        <v>0</v>
      </c>
      <c r="BP423">
        <f t="shared" si="447"/>
        <v>0</v>
      </c>
      <c r="BQ423">
        <v>0</v>
      </c>
      <c r="BR423">
        <f t="shared" si="448"/>
        <v>0</v>
      </c>
      <c r="BS423">
        <v>0</v>
      </c>
      <c r="BT423">
        <f t="shared" si="449"/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f t="shared" si="451"/>
        <v>0</v>
      </c>
      <c r="DE423">
        <v>0</v>
      </c>
      <c r="DF423">
        <f t="shared" si="452"/>
        <v>0</v>
      </c>
      <c r="DG423">
        <v>0</v>
      </c>
      <c r="DH423">
        <f t="shared" si="453"/>
        <v>0</v>
      </c>
      <c r="DI423">
        <v>0</v>
      </c>
      <c r="DJ423">
        <f t="shared" si="454"/>
        <v>0</v>
      </c>
      <c r="DK423">
        <v>0</v>
      </c>
      <c r="DL423">
        <f t="shared" si="455"/>
        <v>0</v>
      </c>
      <c r="DM423">
        <v>0</v>
      </c>
      <c r="DN423">
        <f t="shared" si="456"/>
        <v>0</v>
      </c>
      <c r="DO423">
        <v>0</v>
      </c>
      <c r="DP423">
        <f t="shared" si="457"/>
        <v>0</v>
      </c>
      <c r="DQ423">
        <v>0</v>
      </c>
      <c r="DR423">
        <f t="shared" si="458"/>
        <v>0</v>
      </c>
      <c r="DS423">
        <v>0</v>
      </c>
      <c r="DT423">
        <f t="shared" si="459"/>
        <v>0</v>
      </c>
      <c r="DU423">
        <v>100</v>
      </c>
      <c r="DV423">
        <f t="shared" si="460"/>
        <v>1</v>
      </c>
      <c r="DW423">
        <v>0</v>
      </c>
      <c r="DX423">
        <f t="shared" si="461"/>
        <v>0</v>
      </c>
      <c r="DY423">
        <v>0</v>
      </c>
      <c r="DZ423">
        <f t="shared" si="462"/>
        <v>0</v>
      </c>
      <c r="EA423">
        <v>0</v>
      </c>
      <c r="EB423">
        <f t="shared" si="463"/>
        <v>0</v>
      </c>
      <c r="EC423">
        <v>0</v>
      </c>
      <c r="ED423">
        <f t="shared" si="464"/>
        <v>0</v>
      </c>
      <c r="EE423">
        <v>0</v>
      </c>
      <c r="EF423">
        <f t="shared" si="465"/>
        <v>0</v>
      </c>
      <c r="EG423">
        <v>0</v>
      </c>
      <c r="EH423">
        <f t="shared" si="466"/>
        <v>0</v>
      </c>
      <c r="EI423">
        <v>0</v>
      </c>
      <c r="EJ423">
        <f t="shared" si="467"/>
        <v>0</v>
      </c>
      <c r="EK423">
        <v>0</v>
      </c>
      <c r="EL423">
        <f t="shared" si="468"/>
        <v>0</v>
      </c>
      <c r="EM423">
        <v>0</v>
      </c>
      <c r="EN423">
        <f t="shared" si="469"/>
        <v>0</v>
      </c>
      <c r="EO423">
        <v>0</v>
      </c>
      <c r="EP423">
        <f t="shared" si="470"/>
        <v>0</v>
      </c>
      <c r="EQ423">
        <v>0</v>
      </c>
      <c r="ER423">
        <f t="shared" si="471"/>
        <v>0</v>
      </c>
      <c r="ES423">
        <v>0</v>
      </c>
      <c r="ET423">
        <f t="shared" si="472"/>
        <v>0</v>
      </c>
      <c r="EU423">
        <v>0</v>
      </c>
      <c r="EV423">
        <f t="shared" si="473"/>
        <v>0</v>
      </c>
      <c r="EW423">
        <v>0</v>
      </c>
      <c r="EX423">
        <f t="shared" si="474"/>
        <v>0</v>
      </c>
      <c r="EY423">
        <v>0</v>
      </c>
      <c r="EZ423">
        <f t="shared" si="475"/>
        <v>0</v>
      </c>
      <c r="FA423">
        <v>0</v>
      </c>
      <c r="FB423">
        <v>0</v>
      </c>
      <c r="FC423">
        <v>0</v>
      </c>
      <c r="FD423">
        <v>0</v>
      </c>
      <c r="FE423" s="3" t="s">
        <v>773</v>
      </c>
    </row>
    <row r="424" spans="1:161" x14ac:dyDescent="0.45">
      <c r="A424">
        <v>423</v>
      </c>
      <c r="B424" t="s">
        <v>759</v>
      </c>
      <c r="C424" t="s">
        <v>774</v>
      </c>
      <c r="D424" t="s">
        <v>768</v>
      </c>
      <c r="F424" s="2">
        <v>0</v>
      </c>
      <c r="G424">
        <v>336.7</v>
      </c>
      <c r="H424">
        <v>1728</v>
      </c>
      <c r="I424">
        <f t="shared" si="476"/>
        <v>523</v>
      </c>
      <c r="J424" s="2">
        <f t="shared" si="414"/>
        <v>0.30266203703703703</v>
      </c>
      <c r="K424">
        <f t="shared" si="477"/>
        <v>1.1111111111111111E-3</v>
      </c>
      <c r="L424" t="s">
        <v>64</v>
      </c>
      <c r="M424">
        <v>0</v>
      </c>
      <c r="N424">
        <f t="shared" si="420"/>
        <v>0</v>
      </c>
      <c r="O424">
        <v>0</v>
      </c>
      <c r="P424">
        <f t="shared" si="421"/>
        <v>0</v>
      </c>
      <c r="Q424">
        <v>100</v>
      </c>
      <c r="R424">
        <f t="shared" si="422"/>
        <v>1</v>
      </c>
      <c r="S424">
        <v>0</v>
      </c>
      <c r="T424">
        <f t="shared" si="423"/>
        <v>0</v>
      </c>
      <c r="U424">
        <v>0</v>
      </c>
      <c r="V424">
        <f t="shared" si="424"/>
        <v>0</v>
      </c>
      <c r="W424">
        <v>0</v>
      </c>
      <c r="X424">
        <f t="shared" si="425"/>
        <v>0</v>
      </c>
      <c r="Y424">
        <v>0</v>
      </c>
      <c r="Z424">
        <f t="shared" si="426"/>
        <v>0</v>
      </c>
      <c r="AA424">
        <v>0</v>
      </c>
      <c r="AB424">
        <f t="shared" si="427"/>
        <v>0</v>
      </c>
      <c r="AC424">
        <v>0</v>
      </c>
      <c r="AD424">
        <f t="shared" si="428"/>
        <v>0</v>
      </c>
      <c r="AE424">
        <v>0</v>
      </c>
      <c r="AF424">
        <f t="shared" si="429"/>
        <v>0</v>
      </c>
      <c r="AG424">
        <v>0</v>
      </c>
      <c r="AH424">
        <f t="shared" si="430"/>
        <v>0</v>
      </c>
      <c r="AI424">
        <v>0</v>
      </c>
      <c r="AJ424">
        <f t="shared" si="431"/>
        <v>0</v>
      </c>
      <c r="AK424">
        <v>0</v>
      </c>
      <c r="AL424">
        <f t="shared" si="432"/>
        <v>0</v>
      </c>
      <c r="AM424">
        <v>0</v>
      </c>
      <c r="AN424">
        <f t="shared" si="433"/>
        <v>0</v>
      </c>
      <c r="AO424">
        <v>0</v>
      </c>
      <c r="AP424">
        <f t="shared" si="434"/>
        <v>0</v>
      </c>
      <c r="AQ424">
        <v>0</v>
      </c>
      <c r="AR424">
        <f t="shared" si="435"/>
        <v>0</v>
      </c>
      <c r="AS424">
        <v>0</v>
      </c>
      <c r="AT424">
        <f t="shared" si="436"/>
        <v>0</v>
      </c>
      <c r="AU424">
        <v>0</v>
      </c>
      <c r="AV424">
        <f t="shared" si="437"/>
        <v>0</v>
      </c>
      <c r="AW424">
        <v>0</v>
      </c>
      <c r="AX424">
        <f t="shared" si="438"/>
        <v>0</v>
      </c>
      <c r="AY424">
        <v>0</v>
      </c>
      <c r="AZ424">
        <f t="shared" si="439"/>
        <v>0</v>
      </c>
      <c r="BA424">
        <v>0</v>
      </c>
      <c r="BB424">
        <f t="shared" si="440"/>
        <v>0</v>
      </c>
      <c r="BC424">
        <v>0</v>
      </c>
      <c r="BD424">
        <f t="shared" si="441"/>
        <v>0</v>
      </c>
      <c r="BE424">
        <v>0</v>
      </c>
      <c r="BF424">
        <f t="shared" si="442"/>
        <v>0</v>
      </c>
      <c r="BG424">
        <v>0</v>
      </c>
      <c r="BH424">
        <f t="shared" si="443"/>
        <v>0</v>
      </c>
      <c r="BI424">
        <v>0</v>
      </c>
      <c r="BJ424">
        <f t="shared" si="444"/>
        <v>0</v>
      </c>
      <c r="BK424">
        <v>0</v>
      </c>
      <c r="BL424">
        <f t="shared" si="445"/>
        <v>0</v>
      </c>
      <c r="BM424">
        <v>0</v>
      </c>
      <c r="BN424">
        <f t="shared" si="446"/>
        <v>0</v>
      </c>
      <c r="BO424">
        <v>0</v>
      </c>
      <c r="BP424">
        <f t="shared" si="447"/>
        <v>0</v>
      </c>
      <c r="BQ424">
        <v>0</v>
      </c>
      <c r="BR424">
        <f t="shared" si="448"/>
        <v>0</v>
      </c>
      <c r="BS424">
        <v>0</v>
      </c>
      <c r="BT424">
        <f t="shared" si="449"/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f t="shared" si="451"/>
        <v>0</v>
      </c>
      <c r="DE424">
        <v>0</v>
      </c>
      <c r="DF424">
        <f t="shared" si="452"/>
        <v>0</v>
      </c>
      <c r="DG424">
        <v>0</v>
      </c>
      <c r="DH424">
        <f t="shared" si="453"/>
        <v>0</v>
      </c>
      <c r="DI424">
        <v>0</v>
      </c>
      <c r="DJ424">
        <f t="shared" si="454"/>
        <v>0</v>
      </c>
      <c r="DK424">
        <v>0</v>
      </c>
      <c r="DL424">
        <f t="shared" si="455"/>
        <v>0</v>
      </c>
      <c r="DM424">
        <v>0</v>
      </c>
      <c r="DN424">
        <f t="shared" si="456"/>
        <v>0</v>
      </c>
      <c r="DO424">
        <v>0</v>
      </c>
      <c r="DP424">
        <f t="shared" si="457"/>
        <v>0</v>
      </c>
      <c r="DQ424">
        <v>0</v>
      </c>
      <c r="DR424">
        <f t="shared" si="458"/>
        <v>0</v>
      </c>
      <c r="DS424">
        <v>0</v>
      </c>
      <c r="DT424">
        <f t="shared" si="459"/>
        <v>0</v>
      </c>
      <c r="DU424">
        <v>0</v>
      </c>
      <c r="DV424">
        <f t="shared" si="460"/>
        <v>0</v>
      </c>
      <c r="DW424">
        <v>0</v>
      </c>
      <c r="DX424">
        <f t="shared" si="461"/>
        <v>0</v>
      </c>
      <c r="DY424">
        <v>0</v>
      </c>
      <c r="DZ424">
        <f t="shared" si="462"/>
        <v>0</v>
      </c>
      <c r="EA424">
        <v>0</v>
      </c>
      <c r="EB424">
        <f t="shared" si="463"/>
        <v>0</v>
      </c>
      <c r="EC424">
        <v>0</v>
      </c>
      <c r="ED424">
        <f t="shared" si="464"/>
        <v>0</v>
      </c>
      <c r="EE424">
        <v>0</v>
      </c>
      <c r="EF424">
        <f t="shared" si="465"/>
        <v>0</v>
      </c>
      <c r="EG424">
        <v>0</v>
      </c>
      <c r="EH424">
        <f t="shared" si="466"/>
        <v>0</v>
      </c>
      <c r="EI424">
        <v>0</v>
      </c>
      <c r="EJ424">
        <f t="shared" si="467"/>
        <v>0</v>
      </c>
      <c r="EK424">
        <v>0</v>
      </c>
      <c r="EL424">
        <f t="shared" si="468"/>
        <v>0</v>
      </c>
      <c r="EM424">
        <v>0</v>
      </c>
      <c r="EN424">
        <f t="shared" si="469"/>
        <v>0</v>
      </c>
      <c r="EO424">
        <v>0</v>
      </c>
      <c r="EP424">
        <f t="shared" si="470"/>
        <v>0</v>
      </c>
      <c r="EQ424">
        <v>0</v>
      </c>
      <c r="ER424">
        <f t="shared" si="471"/>
        <v>0</v>
      </c>
      <c r="ES424">
        <v>0</v>
      </c>
      <c r="ET424">
        <f t="shared" si="472"/>
        <v>0</v>
      </c>
      <c r="EU424">
        <v>0</v>
      </c>
      <c r="EV424">
        <f t="shared" si="473"/>
        <v>0</v>
      </c>
      <c r="EW424">
        <v>100</v>
      </c>
      <c r="EX424">
        <f t="shared" si="474"/>
        <v>1</v>
      </c>
      <c r="EY424">
        <v>0</v>
      </c>
      <c r="EZ424">
        <f t="shared" si="475"/>
        <v>0</v>
      </c>
      <c r="FA424">
        <v>0</v>
      </c>
      <c r="FB424">
        <v>0</v>
      </c>
      <c r="FC424">
        <v>0</v>
      </c>
      <c r="FD424">
        <v>0</v>
      </c>
      <c r="FE424" s="3" t="s">
        <v>775</v>
      </c>
    </row>
    <row r="425" spans="1:161" x14ac:dyDescent="0.45">
      <c r="A425">
        <v>424</v>
      </c>
      <c r="B425" t="s">
        <v>759</v>
      </c>
      <c r="C425" t="s">
        <v>776</v>
      </c>
      <c r="D425" t="s">
        <v>768</v>
      </c>
      <c r="F425" s="2">
        <v>0</v>
      </c>
      <c r="G425">
        <v>313.5</v>
      </c>
      <c r="H425">
        <v>1728</v>
      </c>
      <c r="I425">
        <f t="shared" si="476"/>
        <v>523</v>
      </c>
      <c r="J425" s="2">
        <f t="shared" si="414"/>
        <v>0.30266203703703703</v>
      </c>
      <c r="K425">
        <f t="shared" si="477"/>
        <v>1.1111111111111111E-3</v>
      </c>
      <c r="L425" t="s">
        <v>64</v>
      </c>
      <c r="M425">
        <v>0</v>
      </c>
      <c r="N425">
        <f t="shared" si="420"/>
        <v>0</v>
      </c>
      <c r="O425">
        <v>0</v>
      </c>
      <c r="P425">
        <f t="shared" si="421"/>
        <v>0</v>
      </c>
      <c r="Q425">
        <v>100</v>
      </c>
      <c r="R425">
        <f t="shared" si="422"/>
        <v>1</v>
      </c>
      <c r="S425">
        <v>0</v>
      </c>
      <c r="T425">
        <f t="shared" si="423"/>
        <v>0</v>
      </c>
      <c r="U425">
        <v>0</v>
      </c>
      <c r="V425">
        <f t="shared" si="424"/>
        <v>0</v>
      </c>
      <c r="W425">
        <v>0</v>
      </c>
      <c r="X425">
        <f t="shared" si="425"/>
        <v>0</v>
      </c>
      <c r="Y425">
        <v>0</v>
      </c>
      <c r="Z425">
        <f t="shared" si="426"/>
        <v>0</v>
      </c>
      <c r="AA425">
        <v>0</v>
      </c>
      <c r="AB425">
        <f t="shared" si="427"/>
        <v>0</v>
      </c>
      <c r="AC425">
        <v>0</v>
      </c>
      <c r="AD425">
        <f t="shared" si="428"/>
        <v>0</v>
      </c>
      <c r="AE425">
        <v>0</v>
      </c>
      <c r="AF425">
        <f t="shared" si="429"/>
        <v>0</v>
      </c>
      <c r="AG425">
        <v>0</v>
      </c>
      <c r="AH425">
        <f t="shared" si="430"/>
        <v>0</v>
      </c>
      <c r="AI425">
        <v>0</v>
      </c>
      <c r="AJ425">
        <f t="shared" si="431"/>
        <v>0</v>
      </c>
      <c r="AK425">
        <v>0</v>
      </c>
      <c r="AL425">
        <f t="shared" si="432"/>
        <v>0</v>
      </c>
      <c r="AM425">
        <v>0</v>
      </c>
      <c r="AN425">
        <f t="shared" si="433"/>
        <v>0</v>
      </c>
      <c r="AO425">
        <v>0</v>
      </c>
      <c r="AP425">
        <f t="shared" si="434"/>
        <v>0</v>
      </c>
      <c r="AQ425">
        <v>0</v>
      </c>
      <c r="AR425">
        <f t="shared" si="435"/>
        <v>0</v>
      </c>
      <c r="AS425">
        <v>0</v>
      </c>
      <c r="AT425">
        <f t="shared" si="436"/>
        <v>0</v>
      </c>
      <c r="AU425">
        <v>0</v>
      </c>
      <c r="AV425">
        <f t="shared" si="437"/>
        <v>0</v>
      </c>
      <c r="AW425">
        <v>0</v>
      </c>
      <c r="AX425">
        <f t="shared" si="438"/>
        <v>0</v>
      </c>
      <c r="AY425">
        <v>0</v>
      </c>
      <c r="AZ425">
        <f t="shared" si="439"/>
        <v>0</v>
      </c>
      <c r="BA425">
        <v>0</v>
      </c>
      <c r="BB425">
        <f t="shared" si="440"/>
        <v>0</v>
      </c>
      <c r="BC425">
        <v>0</v>
      </c>
      <c r="BD425">
        <f t="shared" si="441"/>
        <v>0</v>
      </c>
      <c r="BE425">
        <v>0</v>
      </c>
      <c r="BF425">
        <f t="shared" si="442"/>
        <v>0</v>
      </c>
      <c r="BG425">
        <v>0</v>
      </c>
      <c r="BH425">
        <f t="shared" si="443"/>
        <v>0</v>
      </c>
      <c r="BI425">
        <v>0</v>
      </c>
      <c r="BJ425">
        <f t="shared" si="444"/>
        <v>0</v>
      </c>
      <c r="BK425">
        <v>0</v>
      </c>
      <c r="BL425">
        <f t="shared" si="445"/>
        <v>0</v>
      </c>
      <c r="BM425">
        <v>0</v>
      </c>
      <c r="BN425">
        <f t="shared" si="446"/>
        <v>0</v>
      </c>
      <c r="BO425">
        <v>0</v>
      </c>
      <c r="BP425">
        <f t="shared" si="447"/>
        <v>0</v>
      </c>
      <c r="BQ425">
        <v>0</v>
      </c>
      <c r="BR425">
        <f t="shared" si="448"/>
        <v>0</v>
      </c>
      <c r="BS425">
        <v>0</v>
      </c>
      <c r="BT425">
        <f t="shared" si="449"/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f t="shared" si="451"/>
        <v>0</v>
      </c>
      <c r="DE425">
        <v>0</v>
      </c>
      <c r="DF425">
        <f t="shared" si="452"/>
        <v>0</v>
      </c>
      <c r="DG425">
        <v>0</v>
      </c>
      <c r="DH425">
        <f t="shared" si="453"/>
        <v>0</v>
      </c>
      <c r="DI425">
        <v>0</v>
      </c>
      <c r="DJ425">
        <f t="shared" si="454"/>
        <v>0</v>
      </c>
      <c r="DK425">
        <v>0</v>
      </c>
      <c r="DL425">
        <f t="shared" si="455"/>
        <v>0</v>
      </c>
      <c r="DM425">
        <v>0</v>
      </c>
      <c r="DN425">
        <f t="shared" si="456"/>
        <v>0</v>
      </c>
      <c r="DO425">
        <v>0</v>
      </c>
      <c r="DP425">
        <f t="shared" si="457"/>
        <v>0</v>
      </c>
      <c r="DQ425">
        <v>0</v>
      </c>
      <c r="DR425">
        <f t="shared" si="458"/>
        <v>0</v>
      </c>
      <c r="DS425">
        <v>0</v>
      </c>
      <c r="DT425">
        <f t="shared" si="459"/>
        <v>0</v>
      </c>
      <c r="DU425">
        <v>0</v>
      </c>
      <c r="DV425">
        <f t="shared" si="460"/>
        <v>0</v>
      </c>
      <c r="DW425">
        <v>0</v>
      </c>
      <c r="DX425">
        <f t="shared" si="461"/>
        <v>0</v>
      </c>
      <c r="DY425">
        <v>0</v>
      </c>
      <c r="DZ425">
        <f t="shared" si="462"/>
        <v>0</v>
      </c>
      <c r="EA425">
        <v>0</v>
      </c>
      <c r="EB425">
        <f t="shared" si="463"/>
        <v>0</v>
      </c>
      <c r="EC425">
        <v>0</v>
      </c>
      <c r="ED425">
        <f t="shared" si="464"/>
        <v>0</v>
      </c>
      <c r="EE425">
        <v>0</v>
      </c>
      <c r="EF425">
        <f t="shared" si="465"/>
        <v>0</v>
      </c>
      <c r="EG425">
        <v>0</v>
      </c>
      <c r="EH425">
        <f t="shared" si="466"/>
        <v>0</v>
      </c>
      <c r="EI425">
        <v>0</v>
      </c>
      <c r="EJ425">
        <f t="shared" si="467"/>
        <v>0</v>
      </c>
      <c r="EK425">
        <v>0</v>
      </c>
      <c r="EL425">
        <f t="shared" si="468"/>
        <v>0</v>
      </c>
      <c r="EM425">
        <v>0</v>
      </c>
      <c r="EN425">
        <f t="shared" si="469"/>
        <v>0</v>
      </c>
      <c r="EO425">
        <v>0</v>
      </c>
      <c r="EP425">
        <f t="shared" si="470"/>
        <v>0</v>
      </c>
      <c r="EQ425">
        <v>0</v>
      </c>
      <c r="ER425">
        <f t="shared" si="471"/>
        <v>0</v>
      </c>
      <c r="ES425">
        <v>0</v>
      </c>
      <c r="ET425">
        <f t="shared" si="472"/>
        <v>0</v>
      </c>
      <c r="EU425">
        <v>0</v>
      </c>
      <c r="EV425">
        <f t="shared" si="473"/>
        <v>0</v>
      </c>
      <c r="EW425">
        <v>0</v>
      </c>
      <c r="EX425">
        <f t="shared" si="474"/>
        <v>0</v>
      </c>
      <c r="EY425">
        <v>100</v>
      </c>
      <c r="EZ425">
        <f t="shared" si="475"/>
        <v>1</v>
      </c>
      <c r="FA425">
        <v>0</v>
      </c>
      <c r="FB425">
        <v>0</v>
      </c>
      <c r="FC425">
        <v>0</v>
      </c>
      <c r="FD425">
        <v>0</v>
      </c>
      <c r="FE425" s="3" t="s">
        <v>777</v>
      </c>
    </row>
    <row r="426" spans="1:161" x14ac:dyDescent="0.45">
      <c r="A426">
        <v>425</v>
      </c>
      <c r="B426" t="s">
        <v>759</v>
      </c>
      <c r="C426" t="s">
        <v>778</v>
      </c>
      <c r="D426" t="s">
        <v>768</v>
      </c>
      <c r="F426" s="2">
        <v>0</v>
      </c>
      <c r="G426">
        <v>301.7</v>
      </c>
      <c r="H426">
        <v>1728</v>
      </c>
      <c r="I426">
        <f t="shared" si="476"/>
        <v>523</v>
      </c>
      <c r="J426" s="2">
        <f t="shared" si="414"/>
        <v>0.30266203703703703</v>
      </c>
      <c r="K426">
        <f t="shared" si="477"/>
        <v>1.1111111111111111E-3</v>
      </c>
      <c r="L426" t="s">
        <v>64</v>
      </c>
      <c r="M426">
        <v>0</v>
      </c>
      <c r="N426">
        <f t="shared" si="420"/>
        <v>0</v>
      </c>
      <c r="O426">
        <v>0</v>
      </c>
      <c r="P426">
        <f t="shared" si="421"/>
        <v>0</v>
      </c>
      <c r="Q426">
        <v>100</v>
      </c>
      <c r="R426">
        <f t="shared" si="422"/>
        <v>1</v>
      </c>
      <c r="S426">
        <v>0</v>
      </c>
      <c r="T426">
        <f t="shared" si="423"/>
        <v>0</v>
      </c>
      <c r="U426">
        <v>0</v>
      </c>
      <c r="V426">
        <f t="shared" si="424"/>
        <v>0</v>
      </c>
      <c r="W426">
        <v>0</v>
      </c>
      <c r="X426">
        <f t="shared" si="425"/>
        <v>0</v>
      </c>
      <c r="Y426">
        <v>0</v>
      </c>
      <c r="Z426">
        <f t="shared" si="426"/>
        <v>0</v>
      </c>
      <c r="AA426">
        <v>0</v>
      </c>
      <c r="AB426">
        <f t="shared" si="427"/>
        <v>0</v>
      </c>
      <c r="AC426">
        <v>0</v>
      </c>
      <c r="AD426">
        <f t="shared" si="428"/>
        <v>0</v>
      </c>
      <c r="AE426">
        <v>0</v>
      </c>
      <c r="AF426">
        <f t="shared" si="429"/>
        <v>0</v>
      </c>
      <c r="AG426">
        <v>0</v>
      </c>
      <c r="AH426">
        <f t="shared" si="430"/>
        <v>0</v>
      </c>
      <c r="AI426">
        <v>0</v>
      </c>
      <c r="AJ426">
        <f t="shared" si="431"/>
        <v>0</v>
      </c>
      <c r="AK426">
        <v>0</v>
      </c>
      <c r="AL426">
        <f t="shared" si="432"/>
        <v>0</v>
      </c>
      <c r="AM426">
        <v>0</v>
      </c>
      <c r="AN426">
        <f t="shared" si="433"/>
        <v>0</v>
      </c>
      <c r="AO426">
        <v>0</v>
      </c>
      <c r="AP426">
        <f t="shared" si="434"/>
        <v>0</v>
      </c>
      <c r="AQ426">
        <v>0</v>
      </c>
      <c r="AR426">
        <f t="shared" si="435"/>
        <v>0</v>
      </c>
      <c r="AS426">
        <v>0</v>
      </c>
      <c r="AT426">
        <f t="shared" si="436"/>
        <v>0</v>
      </c>
      <c r="AU426">
        <v>0</v>
      </c>
      <c r="AV426">
        <f t="shared" si="437"/>
        <v>0</v>
      </c>
      <c r="AW426">
        <v>0</v>
      </c>
      <c r="AX426">
        <f t="shared" si="438"/>
        <v>0</v>
      </c>
      <c r="AY426">
        <v>0</v>
      </c>
      <c r="AZ426">
        <f t="shared" si="439"/>
        <v>0</v>
      </c>
      <c r="BA426">
        <v>0</v>
      </c>
      <c r="BB426">
        <f t="shared" si="440"/>
        <v>0</v>
      </c>
      <c r="BC426">
        <v>0</v>
      </c>
      <c r="BD426">
        <f t="shared" si="441"/>
        <v>0</v>
      </c>
      <c r="BE426">
        <v>0</v>
      </c>
      <c r="BF426">
        <f t="shared" si="442"/>
        <v>0</v>
      </c>
      <c r="BG426">
        <v>0</v>
      </c>
      <c r="BH426">
        <f t="shared" si="443"/>
        <v>0</v>
      </c>
      <c r="BI426">
        <v>0</v>
      </c>
      <c r="BJ426">
        <f t="shared" si="444"/>
        <v>0</v>
      </c>
      <c r="BK426">
        <v>0</v>
      </c>
      <c r="BL426">
        <f t="shared" si="445"/>
        <v>0</v>
      </c>
      <c r="BM426">
        <v>0</v>
      </c>
      <c r="BN426">
        <f t="shared" si="446"/>
        <v>0</v>
      </c>
      <c r="BO426">
        <v>0</v>
      </c>
      <c r="BP426">
        <f t="shared" si="447"/>
        <v>0</v>
      </c>
      <c r="BQ426">
        <v>0</v>
      </c>
      <c r="BR426">
        <f t="shared" si="448"/>
        <v>0</v>
      </c>
      <c r="BS426">
        <v>0</v>
      </c>
      <c r="BT426">
        <f t="shared" si="449"/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f t="shared" si="451"/>
        <v>0</v>
      </c>
      <c r="DE426">
        <v>0</v>
      </c>
      <c r="DF426">
        <f t="shared" si="452"/>
        <v>0</v>
      </c>
      <c r="DG426">
        <v>0</v>
      </c>
      <c r="DH426">
        <f t="shared" si="453"/>
        <v>0</v>
      </c>
      <c r="DI426">
        <v>0</v>
      </c>
      <c r="DJ426">
        <f t="shared" si="454"/>
        <v>0</v>
      </c>
      <c r="DK426">
        <v>0</v>
      </c>
      <c r="DL426">
        <f t="shared" si="455"/>
        <v>0</v>
      </c>
      <c r="DM426">
        <v>0</v>
      </c>
      <c r="DN426">
        <f t="shared" si="456"/>
        <v>0</v>
      </c>
      <c r="DO426">
        <v>0</v>
      </c>
      <c r="DP426">
        <f t="shared" si="457"/>
        <v>0</v>
      </c>
      <c r="DQ426">
        <v>0</v>
      </c>
      <c r="DR426">
        <f t="shared" si="458"/>
        <v>0</v>
      </c>
      <c r="DS426">
        <v>0</v>
      </c>
      <c r="DT426">
        <f t="shared" si="459"/>
        <v>0</v>
      </c>
      <c r="DU426">
        <v>0</v>
      </c>
      <c r="DV426">
        <f t="shared" si="460"/>
        <v>0</v>
      </c>
      <c r="DW426">
        <v>0</v>
      </c>
      <c r="DX426">
        <f t="shared" si="461"/>
        <v>0</v>
      </c>
      <c r="DY426">
        <v>0</v>
      </c>
      <c r="DZ426">
        <f t="shared" si="462"/>
        <v>0</v>
      </c>
      <c r="EA426">
        <v>0</v>
      </c>
      <c r="EB426">
        <f t="shared" si="463"/>
        <v>0</v>
      </c>
      <c r="EC426">
        <v>0</v>
      </c>
      <c r="ED426">
        <f t="shared" si="464"/>
        <v>0</v>
      </c>
      <c r="EE426">
        <v>0</v>
      </c>
      <c r="EF426">
        <f t="shared" si="465"/>
        <v>0</v>
      </c>
      <c r="EG426">
        <v>0</v>
      </c>
      <c r="EH426">
        <f t="shared" si="466"/>
        <v>0</v>
      </c>
      <c r="EI426">
        <v>0</v>
      </c>
      <c r="EJ426">
        <f t="shared" si="467"/>
        <v>0</v>
      </c>
      <c r="EK426">
        <v>0</v>
      </c>
      <c r="EL426">
        <f t="shared" si="468"/>
        <v>0</v>
      </c>
      <c r="EM426">
        <v>0</v>
      </c>
      <c r="EN426">
        <f t="shared" si="469"/>
        <v>0</v>
      </c>
      <c r="EO426">
        <v>0</v>
      </c>
      <c r="EP426">
        <f t="shared" si="470"/>
        <v>0</v>
      </c>
      <c r="EQ426">
        <v>0</v>
      </c>
      <c r="ER426">
        <f t="shared" si="471"/>
        <v>0</v>
      </c>
      <c r="ES426">
        <v>0</v>
      </c>
      <c r="ET426">
        <f t="shared" si="472"/>
        <v>0</v>
      </c>
      <c r="EU426">
        <v>100</v>
      </c>
      <c r="EV426">
        <f t="shared" si="473"/>
        <v>1</v>
      </c>
      <c r="EW426">
        <v>0</v>
      </c>
      <c r="EX426">
        <f t="shared" si="474"/>
        <v>0</v>
      </c>
      <c r="EY426">
        <v>0</v>
      </c>
      <c r="EZ426">
        <f t="shared" si="475"/>
        <v>0</v>
      </c>
      <c r="FA426">
        <v>0</v>
      </c>
      <c r="FB426">
        <v>0</v>
      </c>
      <c r="FC426">
        <v>0</v>
      </c>
      <c r="FD426">
        <v>0</v>
      </c>
      <c r="FE426" s="3" t="s">
        <v>779</v>
      </c>
    </row>
    <row r="427" spans="1:161" x14ac:dyDescent="0.45">
      <c r="A427">
        <v>426</v>
      </c>
      <c r="B427" t="s">
        <v>759</v>
      </c>
      <c r="C427" t="s">
        <v>780</v>
      </c>
      <c r="D427" t="s">
        <v>768</v>
      </c>
      <c r="F427" s="2">
        <v>1</v>
      </c>
      <c r="G427">
        <f>97.5+273</f>
        <v>370.5</v>
      </c>
      <c r="H427">
        <v>1728</v>
      </c>
      <c r="I427">
        <f t="shared" si="476"/>
        <v>523</v>
      </c>
      <c r="J427" s="2">
        <f t="shared" si="414"/>
        <v>0.30266203703703703</v>
      </c>
      <c r="K427">
        <f t="shared" si="477"/>
        <v>1.1111111111111111E-3</v>
      </c>
      <c r="L427" t="s">
        <v>64</v>
      </c>
      <c r="M427">
        <v>0</v>
      </c>
      <c r="N427">
        <f t="shared" si="420"/>
        <v>0</v>
      </c>
      <c r="O427">
        <v>0</v>
      </c>
      <c r="P427">
        <f t="shared" si="421"/>
        <v>0</v>
      </c>
      <c r="Q427">
        <v>100</v>
      </c>
      <c r="R427">
        <f t="shared" si="422"/>
        <v>1</v>
      </c>
      <c r="S427">
        <v>0</v>
      </c>
      <c r="T427">
        <f t="shared" si="423"/>
        <v>0</v>
      </c>
      <c r="U427">
        <v>0</v>
      </c>
      <c r="V427">
        <f t="shared" si="424"/>
        <v>0</v>
      </c>
      <c r="W427">
        <v>0</v>
      </c>
      <c r="X427">
        <f t="shared" si="425"/>
        <v>0</v>
      </c>
      <c r="Y427">
        <v>0</v>
      </c>
      <c r="Z427">
        <f t="shared" si="426"/>
        <v>0</v>
      </c>
      <c r="AA427">
        <v>0</v>
      </c>
      <c r="AB427">
        <f t="shared" si="427"/>
        <v>0</v>
      </c>
      <c r="AC427">
        <v>0</v>
      </c>
      <c r="AD427">
        <f t="shared" si="428"/>
        <v>0</v>
      </c>
      <c r="AE427">
        <v>0</v>
      </c>
      <c r="AF427">
        <f t="shared" si="429"/>
        <v>0</v>
      </c>
      <c r="AG427">
        <v>0</v>
      </c>
      <c r="AH427">
        <f t="shared" si="430"/>
        <v>0</v>
      </c>
      <c r="AI427">
        <v>0</v>
      </c>
      <c r="AJ427">
        <f t="shared" si="431"/>
        <v>0</v>
      </c>
      <c r="AK427">
        <v>0</v>
      </c>
      <c r="AL427">
        <f t="shared" si="432"/>
        <v>0</v>
      </c>
      <c r="AM427">
        <v>0</v>
      </c>
      <c r="AN427">
        <f t="shared" si="433"/>
        <v>0</v>
      </c>
      <c r="AO427">
        <v>0</v>
      </c>
      <c r="AP427">
        <f t="shared" si="434"/>
        <v>0</v>
      </c>
      <c r="AQ427">
        <v>0</v>
      </c>
      <c r="AR427">
        <f t="shared" si="435"/>
        <v>0</v>
      </c>
      <c r="AS427">
        <v>0</v>
      </c>
      <c r="AT427">
        <f t="shared" si="436"/>
        <v>0</v>
      </c>
      <c r="AU427">
        <v>0</v>
      </c>
      <c r="AV427">
        <f t="shared" si="437"/>
        <v>0</v>
      </c>
      <c r="AW427">
        <v>0</v>
      </c>
      <c r="AX427">
        <f t="shared" si="438"/>
        <v>0</v>
      </c>
      <c r="AY427">
        <v>0</v>
      </c>
      <c r="AZ427">
        <f t="shared" si="439"/>
        <v>0</v>
      </c>
      <c r="BA427">
        <v>0</v>
      </c>
      <c r="BB427">
        <f t="shared" si="440"/>
        <v>0</v>
      </c>
      <c r="BC427">
        <v>0</v>
      </c>
      <c r="BD427">
        <f t="shared" si="441"/>
        <v>0</v>
      </c>
      <c r="BE427">
        <v>0</v>
      </c>
      <c r="BF427">
        <f t="shared" si="442"/>
        <v>0</v>
      </c>
      <c r="BG427">
        <v>0</v>
      </c>
      <c r="BH427">
        <f t="shared" si="443"/>
        <v>0</v>
      </c>
      <c r="BI427">
        <v>0</v>
      </c>
      <c r="BJ427">
        <f t="shared" si="444"/>
        <v>0</v>
      </c>
      <c r="BK427">
        <v>0</v>
      </c>
      <c r="BL427">
        <f t="shared" si="445"/>
        <v>0</v>
      </c>
      <c r="BM427">
        <v>0</v>
      </c>
      <c r="BN427">
        <f t="shared" si="446"/>
        <v>0</v>
      </c>
      <c r="BO427">
        <v>0</v>
      </c>
      <c r="BP427">
        <f t="shared" si="447"/>
        <v>0</v>
      </c>
      <c r="BQ427">
        <v>0</v>
      </c>
      <c r="BR427">
        <f t="shared" si="448"/>
        <v>0</v>
      </c>
      <c r="BS427">
        <v>0</v>
      </c>
      <c r="BT427">
        <f t="shared" si="449"/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f t="shared" si="451"/>
        <v>0</v>
      </c>
      <c r="DE427">
        <v>0</v>
      </c>
      <c r="DF427">
        <f t="shared" si="452"/>
        <v>0</v>
      </c>
      <c r="DG427">
        <v>0</v>
      </c>
      <c r="DH427">
        <f t="shared" si="453"/>
        <v>0</v>
      </c>
      <c r="DI427">
        <v>0</v>
      </c>
      <c r="DJ427">
        <f t="shared" si="454"/>
        <v>0</v>
      </c>
      <c r="DK427">
        <v>0</v>
      </c>
      <c r="DL427">
        <f t="shared" si="455"/>
        <v>0</v>
      </c>
      <c r="DM427">
        <v>0</v>
      </c>
      <c r="DN427">
        <f t="shared" si="456"/>
        <v>0</v>
      </c>
      <c r="DO427">
        <v>0</v>
      </c>
      <c r="DP427">
        <f t="shared" si="457"/>
        <v>0</v>
      </c>
      <c r="DQ427">
        <v>0</v>
      </c>
      <c r="DR427">
        <f t="shared" si="458"/>
        <v>0</v>
      </c>
      <c r="DS427">
        <v>0</v>
      </c>
      <c r="DT427">
        <f t="shared" si="459"/>
        <v>0</v>
      </c>
      <c r="DU427">
        <v>99.8</v>
      </c>
      <c r="DV427">
        <f t="shared" si="460"/>
        <v>0.99340637214803862</v>
      </c>
      <c r="DW427">
        <v>0</v>
      </c>
      <c r="DX427">
        <f t="shared" si="461"/>
        <v>0</v>
      </c>
      <c r="DY427">
        <v>0</v>
      </c>
      <c r="DZ427">
        <f t="shared" si="462"/>
        <v>0</v>
      </c>
      <c r="EA427">
        <v>0</v>
      </c>
      <c r="EB427">
        <f t="shared" si="463"/>
        <v>0</v>
      </c>
      <c r="EC427">
        <v>0</v>
      </c>
      <c r="ED427">
        <f t="shared" si="464"/>
        <v>0</v>
      </c>
      <c r="EE427">
        <v>0</v>
      </c>
      <c r="EF427">
        <f t="shared" si="465"/>
        <v>0</v>
      </c>
      <c r="EG427">
        <v>0</v>
      </c>
      <c r="EH427">
        <f t="shared" si="466"/>
        <v>0</v>
      </c>
      <c r="EI427">
        <v>0</v>
      </c>
      <c r="EJ427">
        <f t="shared" si="467"/>
        <v>0</v>
      </c>
      <c r="EK427">
        <v>0</v>
      </c>
      <c r="EL427">
        <f t="shared" si="468"/>
        <v>0</v>
      </c>
      <c r="EM427">
        <v>0</v>
      </c>
      <c r="EN427">
        <f t="shared" si="469"/>
        <v>0</v>
      </c>
      <c r="EO427">
        <v>0</v>
      </c>
      <c r="EP427">
        <f t="shared" si="470"/>
        <v>0</v>
      </c>
      <c r="EQ427">
        <v>0.2</v>
      </c>
      <c r="ER427">
        <f t="shared" si="471"/>
        <v>6.5936278519613109E-3</v>
      </c>
      <c r="ES427">
        <v>0</v>
      </c>
      <c r="ET427">
        <f t="shared" si="472"/>
        <v>0</v>
      </c>
      <c r="EU427">
        <v>0</v>
      </c>
      <c r="EV427">
        <f t="shared" si="473"/>
        <v>0</v>
      </c>
      <c r="EW427">
        <v>0</v>
      </c>
      <c r="EX427">
        <f t="shared" si="474"/>
        <v>0</v>
      </c>
      <c r="EY427">
        <v>0</v>
      </c>
      <c r="EZ427">
        <f t="shared" si="475"/>
        <v>0</v>
      </c>
      <c r="FA427">
        <v>0</v>
      </c>
      <c r="FB427">
        <v>0</v>
      </c>
      <c r="FC427">
        <v>0</v>
      </c>
      <c r="FD427">
        <v>0</v>
      </c>
      <c r="FE427" s="3" t="s">
        <v>781</v>
      </c>
    </row>
    <row r="428" spans="1:161" x14ac:dyDescent="0.45">
      <c r="A428">
        <v>427</v>
      </c>
      <c r="B428" t="s">
        <v>759</v>
      </c>
      <c r="C428" t="s">
        <v>782</v>
      </c>
      <c r="D428" t="s">
        <v>768</v>
      </c>
      <c r="F428" s="2">
        <v>1</v>
      </c>
      <c r="G428">
        <f>97.4+273</f>
        <v>370.4</v>
      </c>
      <c r="H428">
        <v>1728</v>
      </c>
      <c r="I428">
        <f t="shared" si="476"/>
        <v>523</v>
      </c>
      <c r="J428" s="2">
        <f t="shared" si="414"/>
        <v>0.30266203703703703</v>
      </c>
      <c r="K428">
        <f t="shared" si="477"/>
        <v>1.1111111111111111E-3</v>
      </c>
      <c r="L428" t="s">
        <v>64</v>
      </c>
      <c r="M428">
        <v>0</v>
      </c>
      <c r="N428">
        <f t="shared" si="420"/>
        <v>0</v>
      </c>
      <c r="O428">
        <v>0</v>
      </c>
      <c r="P428">
        <f t="shared" si="421"/>
        <v>0</v>
      </c>
      <c r="Q428">
        <v>100</v>
      </c>
      <c r="R428">
        <f t="shared" si="422"/>
        <v>1</v>
      </c>
      <c r="S428">
        <v>0</v>
      </c>
      <c r="T428">
        <f t="shared" si="423"/>
        <v>0</v>
      </c>
      <c r="U428">
        <v>0</v>
      </c>
      <c r="V428">
        <f t="shared" si="424"/>
        <v>0</v>
      </c>
      <c r="W428">
        <v>0</v>
      </c>
      <c r="X428">
        <f t="shared" si="425"/>
        <v>0</v>
      </c>
      <c r="Y428">
        <v>0</v>
      </c>
      <c r="Z428">
        <f t="shared" si="426"/>
        <v>0</v>
      </c>
      <c r="AA428">
        <v>0</v>
      </c>
      <c r="AB428">
        <f t="shared" si="427"/>
        <v>0</v>
      </c>
      <c r="AC428">
        <v>0</v>
      </c>
      <c r="AD428">
        <f t="shared" si="428"/>
        <v>0</v>
      </c>
      <c r="AE428">
        <v>0</v>
      </c>
      <c r="AF428">
        <f t="shared" si="429"/>
        <v>0</v>
      </c>
      <c r="AG428">
        <v>0</v>
      </c>
      <c r="AH428">
        <f t="shared" si="430"/>
        <v>0</v>
      </c>
      <c r="AI428">
        <v>0</v>
      </c>
      <c r="AJ428">
        <f t="shared" si="431"/>
        <v>0</v>
      </c>
      <c r="AK428">
        <v>0</v>
      </c>
      <c r="AL428">
        <f t="shared" si="432"/>
        <v>0</v>
      </c>
      <c r="AM428">
        <v>0</v>
      </c>
      <c r="AN428">
        <f t="shared" si="433"/>
        <v>0</v>
      </c>
      <c r="AO428">
        <v>0</v>
      </c>
      <c r="AP428">
        <f t="shared" si="434"/>
        <v>0</v>
      </c>
      <c r="AQ428">
        <v>0</v>
      </c>
      <c r="AR428">
        <f t="shared" si="435"/>
        <v>0</v>
      </c>
      <c r="AS428">
        <v>0</v>
      </c>
      <c r="AT428">
        <f t="shared" si="436"/>
        <v>0</v>
      </c>
      <c r="AU428">
        <v>0</v>
      </c>
      <c r="AV428">
        <f t="shared" si="437"/>
        <v>0</v>
      </c>
      <c r="AW428">
        <v>0</v>
      </c>
      <c r="AX428">
        <f t="shared" si="438"/>
        <v>0</v>
      </c>
      <c r="AY428">
        <v>0</v>
      </c>
      <c r="AZ428">
        <f t="shared" si="439"/>
        <v>0</v>
      </c>
      <c r="BA428">
        <v>0</v>
      </c>
      <c r="BB428">
        <f t="shared" si="440"/>
        <v>0</v>
      </c>
      <c r="BC428">
        <v>0</v>
      </c>
      <c r="BD428">
        <f t="shared" si="441"/>
        <v>0</v>
      </c>
      <c r="BE428">
        <v>0</v>
      </c>
      <c r="BF428">
        <f t="shared" si="442"/>
        <v>0</v>
      </c>
      <c r="BG428">
        <v>0</v>
      </c>
      <c r="BH428">
        <f t="shared" si="443"/>
        <v>0</v>
      </c>
      <c r="BI428">
        <v>0</v>
      </c>
      <c r="BJ428">
        <f t="shared" si="444"/>
        <v>0</v>
      </c>
      <c r="BK428">
        <v>0</v>
      </c>
      <c r="BL428">
        <f t="shared" si="445"/>
        <v>0</v>
      </c>
      <c r="BM428">
        <v>0</v>
      </c>
      <c r="BN428">
        <f t="shared" si="446"/>
        <v>0</v>
      </c>
      <c r="BO428">
        <v>0</v>
      </c>
      <c r="BP428">
        <f t="shared" si="447"/>
        <v>0</v>
      </c>
      <c r="BQ428">
        <v>0</v>
      </c>
      <c r="BR428">
        <f t="shared" si="448"/>
        <v>0</v>
      </c>
      <c r="BS428">
        <v>0</v>
      </c>
      <c r="BT428">
        <f t="shared" si="449"/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f t="shared" si="451"/>
        <v>0</v>
      </c>
      <c r="DE428">
        <v>0</v>
      </c>
      <c r="DF428">
        <f t="shared" si="452"/>
        <v>0</v>
      </c>
      <c r="DG428">
        <v>0</v>
      </c>
      <c r="DH428">
        <f t="shared" si="453"/>
        <v>0</v>
      </c>
      <c r="DI428">
        <v>0</v>
      </c>
      <c r="DJ428">
        <f t="shared" si="454"/>
        <v>0</v>
      </c>
      <c r="DK428">
        <v>0</v>
      </c>
      <c r="DL428">
        <f t="shared" si="455"/>
        <v>0</v>
      </c>
      <c r="DM428">
        <v>0</v>
      </c>
      <c r="DN428">
        <f t="shared" si="456"/>
        <v>0</v>
      </c>
      <c r="DO428">
        <v>0</v>
      </c>
      <c r="DP428">
        <f t="shared" si="457"/>
        <v>0</v>
      </c>
      <c r="DQ428">
        <v>0</v>
      </c>
      <c r="DR428">
        <f t="shared" si="458"/>
        <v>0</v>
      </c>
      <c r="DS428">
        <v>0</v>
      </c>
      <c r="DT428">
        <f t="shared" si="459"/>
        <v>0</v>
      </c>
      <c r="DU428">
        <v>99.7</v>
      </c>
      <c r="DV428">
        <f t="shared" si="460"/>
        <v>0.9901322679858936</v>
      </c>
      <c r="DW428">
        <v>0</v>
      </c>
      <c r="DX428">
        <f t="shared" si="461"/>
        <v>0</v>
      </c>
      <c r="DY428">
        <v>0</v>
      </c>
      <c r="DZ428">
        <f t="shared" si="462"/>
        <v>0</v>
      </c>
      <c r="EA428">
        <v>0</v>
      </c>
      <c r="EB428">
        <f t="shared" si="463"/>
        <v>0</v>
      </c>
      <c r="EC428">
        <v>0</v>
      </c>
      <c r="ED428">
        <f t="shared" si="464"/>
        <v>0</v>
      </c>
      <c r="EE428">
        <v>0</v>
      </c>
      <c r="EF428">
        <f t="shared" si="465"/>
        <v>0</v>
      </c>
      <c r="EG428">
        <v>0</v>
      </c>
      <c r="EH428">
        <f t="shared" si="466"/>
        <v>0</v>
      </c>
      <c r="EI428">
        <v>0</v>
      </c>
      <c r="EJ428">
        <f t="shared" si="467"/>
        <v>0</v>
      </c>
      <c r="EK428">
        <v>0</v>
      </c>
      <c r="EL428">
        <f t="shared" si="468"/>
        <v>0</v>
      </c>
      <c r="EM428">
        <v>0</v>
      </c>
      <c r="EN428">
        <f t="shared" si="469"/>
        <v>0</v>
      </c>
      <c r="EO428">
        <v>0</v>
      </c>
      <c r="EP428">
        <f t="shared" si="470"/>
        <v>0</v>
      </c>
      <c r="EQ428">
        <v>0.3</v>
      </c>
      <c r="ER428">
        <f t="shared" si="471"/>
        <v>9.8677320141064492E-3</v>
      </c>
      <c r="ES428">
        <v>0</v>
      </c>
      <c r="ET428">
        <f t="shared" si="472"/>
        <v>0</v>
      </c>
      <c r="EU428">
        <v>0</v>
      </c>
      <c r="EV428">
        <f t="shared" si="473"/>
        <v>0</v>
      </c>
      <c r="EW428">
        <v>0</v>
      </c>
      <c r="EX428">
        <f t="shared" si="474"/>
        <v>0</v>
      </c>
      <c r="EY428">
        <v>0</v>
      </c>
      <c r="EZ428">
        <f t="shared" si="475"/>
        <v>0</v>
      </c>
      <c r="FA428">
        <v>0</v>
      </c>
      <c r="FB428">
        <v>0</v>
      </c>
      <c r="FC428">
        <v>0</v>
      </c>
      <c r="FD428">
        <v>0</v>
      </c>
      <c r="FE428" s="3" t="s">
        <v>783</v>
      </c>
    </row>
    <row r="429" spans="1:161" x14ac:dyDescent="0.45">
      <c r="A429">
        <v>428</v>
      </c>
      <c r="B429" t="s">
        <v>759</v>
      </c>
      <c r="C429" t="s">
        <v>784</v>
      </c>
      <c r="D429" t="s">
        <v>768</v>
      </c>
      <c r="F429" s="2">
        <v>1</v>
      </c>
      <c r="G429">
        <f>97+273</f>
        <v>370</v>
      </c>
      <c r="H429">
        <v>1728</v>
      </c>
      <c r="I429">
        <f t="shared" si="476"/>
        <v>523</v>
      </c>
      <c r="J429" s="2">
        <f t="shared" si="414"/>
        <v>0.30266203703703703</v>
      </c>
      <c r="K429">
        <f t="shared" si="477"/>
        <v>1.1111111111111111E-3</v>
      </c>
      <c r="L429" t="s">
        <v>64</v>
      </c>
      <c r="M429">
        <v>0</v>
      </c>
      <c r="N429">
        <f t="shared" si="420"/>
        <v>0</v>
      </c>
      <c r="O429">
        <v>0</v>
      </c>
      <c r="P429">
        <f t="shared" si="421"/>
        <v>0</v>
      </c>
      <c r="Q429">
        <v>100</v>
      </c>
      <c r="R429">
        <f t="shared" si="422"/>
        <v>1</v>
      </c>
      <c r="S429">
        <v>0</v>
      </c>
      <c r="T429">
        <f t="shared" si="423"/>
        <v>0</v>
      </c>
      <c r="U429">
        <v>0</v>
      </c>
      <c r="V429">
        <f t="shared" si="424"/>
        <v>0</v>
      </c>
      <c r="W429">
        <v>0</v>
      </c>
      <c r="X429">
        <f t="shared" si="425"/>
        <v>0</v>
      </c>
      <c r="Y429">
        <v>0</v>
      </c>
      <c r="Z429">
        <f t="shared" si="426"/>
        <v>0</v>
      </c>
      <c r="AA429">
        <v>0</v>
      </c>
      <c r="AB429">
        <f t="shared" si="427"/>
        <v>0</v>
      </c>
      <c r="AC429">
        <v>0</v>
      </c>
      <c r="AD429">
        <f t="shared" si="428"/>
        <v>0</v>
      </c>
      <c r="AE429">
        <v>0</v>
      </c>
      <c r="AF429">
        <f t="shared" si="429"/>
        <v>0</v>
      </c>
      <c r="AG429">
        <v>0</v>
      </c>
      <c r="AH429">
        <f t="shared" si="430"/>
        <v>0</v>
      </c>
      <c r="AI429">
        <v>0</v>
      </c>
      <c r="AJ429">
        <f t="shared" si="431"/>
        <v>0</v>
      </c>
      <c r="AK429">
        <v>0</v>
      </c>
      <c r="AL429">
        <f t="shared" si="432"/>
        <v>0</v>
      </c>
      <c r="AM429">
        <v>0</v>
      </c>
      <c r="AN429">
        <f t="shared" si="433"/>
        <v>0</v>
      </c>
      <c r="AO429">
        <v>0</v>
      </c>
      <c r="AP429">
        <f t="shared" si="434"/>
        <v>0</v>
      </c>
      <c r="AQ429">
        <v>0</v>
      </c>
      <c r="AR429">
        <f t="shared" si="435"/>
        <v>0</v>
      </c>
      <c r="AS429">
        <v>0</v>
      </c>
      <c r="AT429">
        <f t="shared" si="436"/>
        <v>0</v>
      </c>
      <c r="AU429">
        <v>0</v>
      </c>
      <c r="AV429">
        <f t="shared" si="437"/>
        <v>0</v>
      </c>
      <c r="AW429">
        <v>0</v>
      </c>
      <c r="AX429">
        <f t="shared" si="438"/>
        <v>0</v>
      </c>
      <c r="AY429">
        <v>0</v>
      </c>
      <c r="AZ429">
        <f t="shared" si="439"/>
        <v>0</v>
      </c>
      <c r="BA429">
        <v>0</v>
      </c>
      <c r="BB429">
        <f t="shared" si="440"/>
        <v>0</v>
      </c>
      <c r="BC429">
        <v>0</v>
      </c>
      <c r="BD429">
        <f t="shared" si="441"/>
        <v>0</v>
      </c>
      <c r="BE429">
        <v>0</v>
      </c>
      <c r="BF429">
        <f t="shared" si="442"/>
        <v>0</v>
      </c>
      <c r="BG429">
        <v>0</v>
      </c>
      <c r="BH429">
        <f t="shared" si="443"/>
        <v>0</v>
      </c>
      <c r="BI429">
        <v>0</v>
      </c>
      <c r="BJ429">
        <f t="shared" si="444"/>
        <v>0</v>
      </c>
      <c r="BK429">
        <v>0</v>
      </c>
      <c r="BL429">
        <f t="shared" si="445"/>
        <v>0</v>
      </c>
      <c r="BM429">
        <v>0</v>
      </c>
      <c r="BN429">
        <f t="shared" si="446"/>
        <v>0</v>
      </c>
      <c r="BO429">
        <v>0</v>
      </c>
      <c r="BP429">
        <f t="shared" si="447"/>
        <v>0</v>
      </c>
      <c r="BQ429">
        <v>0</v>
      </c>
      <c r="BR429">
        <f t="shared" si="448"/>
        <v>0</v>
      </c>
      <c r="BS429">
        <v>0</v>
      </c>
      <c r="BT429">
        <f t="shared" si="449"/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f t="shared" si="451"/>
        <v>0</v>
      </c>
      <c r="DE429">
        <v>0</v>
      </c>
      <c r="DF429">
        <f t="shared" si="452"/>
        <v>0</v>
      </c>
      <c r="DG429">
        <v>0</v>
      </c>
      <c r="DH429">
        <f t="shared" si="453"/>
        <v>0</v>
      </c>
      <c r="DI429">
        <v>0</v>
      </c>
      <c r="DJ429">
        <f t="shared" si="454"/>
        <v>0</v>
      </c>
      <c r="DK429">
        <v>0</v>
      </c>
      <c r="DL429">
        <f t="shared" si="455"/>
        <v>0</v>
      </c>
      <c r="DM429">
        <v>0</v>
      </c>
      <c r="DN429">
        <f t="shared" si="456"/>
        <v>0</v>
      </c>
      <c r="DO429">
        <v>0</v>
      </c>
      <c r="DP429">
        <f t="shared" si="457"/>
        <v>0</v>
      </c>
      <c r="DQ429">
        <v>0</v>
      </c>
      <c r="DR429">
        <f t="shared" si="458"/>
        <v>0</v>
      </c>
      <c r="DS429">
        <v>0</v>
      </c>
      <c r="DT429">
        <f t="shared" si="459"/>
        <v>0</v>
      </c>
      <c r="DU429">
        <v>99.4</v>
      </c>
      <c r="DV429">
        <f t="shared" si="460"/>
        <v>0.98039955164546344</v>
      </c>
      <c r="DW429">
        <v>0</v>
      </c>
      <c r="DX429">
        <f t="shared" si="461"/>
        <v>0</v>
      </c>
      <c r="DY429">
        <v>0</v>
      </c>
      <c r="DZ429">
        <f t="shared" si="462"/>
        <v>0</v>
      </c>
      <c r="EA429">
        <v>0</v>
      </c>
      <c r="EB429">
        <f t="shared" si="463"/>
        <v>0</v>
      </c>
      <c r="EC429">
        <v>0</v>
      </c>
      <c r="ED429">
        <f t="shared" si="464"/>
        <v>0</v>
      </c>
      <c r="EE429">
        <v>0</v>
      </c>
      <c r="EF429">
        <f t="shared" si="465"/>
        <v>0</v>
      </c>
      <c r="EG429">
        <v>0</v>
      </c>
      <c r="EH429">
        <f t="shared" si="466"/>
        <v>0</v>
      </c>
      <c r="EI429">
        <v>0</v>
      </c>
      <c r="EJ429">
        <f t="shared" si="467"/>
        <v>0</v>
      </c>
      <c r="EK429">
        <v>0</v>
      </c>
      <c r="EL429">
        <f t="shared" si="468"/>
        <v>0</v>
      </c>
      <c r="EM429">
        <v>0</v>
      </c>
      <c r="EN429">
        <f t="shared" si="469"/>
        <v>0</v>
      </c>
      <c r="EO429">
        <v>0</v>
      </c>
      <c r="EP429">
        <f t="shared" si="470"/>
        <v>0</v>
      </c>
      <c r="EQ429">
        <v>0.6</v>
      </c>
      <c r="ER429">
        <f t="shared" si="471"/>
        <v>1.9600448354536577E-2</v>
      </c>
      <c r="ES429">
        <v>0</v>
      </c>
      <c r="ET429">
        <f t="shared" si="472"/>
        <v>0</v>
      </c>
      <c r="EU429">
        <v>0</v>
      </c>
      <c r="EV429">
        <f t="shared" si="473"/>
        <v>0</v>
      </c>
      <c r="EW429">
        <v>0</v>
      </c>
      <c r="EX429">
        <f t="shared" si="474"/>
        <v>0</v>
      </c>
      <c r="EY429">
        <v>0</v>
      </c>
      <c r="EZ429">
        <f t="shared" si="475"/>
        <v>0</v>
      </c>
      <c r="FA429">
        <v>0</v>
      </c>
      <c r="FB429">
        <v>0</v>
      </c>
      <c r="FC429">
        <v>0</v>
      </c>
      <c r="FD429">
        <v>0</v>
      </c>
      <c r="FE429" s="3" t="s">
        <v>785</v>
      </c>
    </row>
    <row r="430" spans="1:161" x14ac:dyDescent="0.45">
      <c r="A430">
        <v>429</v>
      </c>
      <c r="B430" t="s">
        <v>759</v>
      </c>
      <c r="C430" t="s">
        <v>786</v>
      </c>
      <c r="D430" t="s">
        <v>768</v>
      </c>
      <c r="F430" s="2">
        <v>1</v>
      </c>
      <c r="G430">
        <f>95+273</f>
        <v>368</v>
      </c>
      <c r="H430">
        <v>1728</v>
      </c>
      <c r="I430">
        <f t="shared" si="476"/>
        <v>523</v>
      </c>
      <c r="J430" s="2">
        <f t="shared" si="414"/>
        <v>0.30266203703703703</v>
      </c>
      <c r="K430">
        <f t="shared" si="477"/>
        <v>1.1111111111111111E-3</v>
      </c>
      <c r="L430" t="s">
        <v>64</v>
      </c>
      <c r="M430">
        <v>0</v>
      </c>
      <c r="N430">
        <f t="shared" si="420"/>
        <v>0</v>
      </c>
      <c r="O430">
        <v>0</v>
      </c>
      <c r="P430">
        <f t="shared" si="421"/>
        <v>0</v>
      </c>
      <c r="Q430">
        <v>100</v>
      </c>
      <c r="R430">
        <f t="shared" si="422"/>
        <v>1</v>
      </c>
      <c r="S430">
        <v>0</v>
      </c>
      <c r="T430">
        <f t="shared" si="423"/>
        <v>0</v>
      </c>
      <c r="U430">
        <v>0</v>
      </c>
      <c r="V430">
        <f t="shared" si="424"/>
        <v>0</v>
      </c>
      <c r="W430">
        <v>0</v>
      </c>
      <c r="X430">
        <f t="shared" si="425"/>
        <v>0</v>
      </c>
      <c r="Y430">
        <v>0</v>
      </c>
      <c r="Z430">
        <f t="shared" si="426"/>
        <v>0</v>
      </c>
      <c r="AA430">
        <v>0</v>
      </c>
      <c r="AB430">
        <f t="shared" si="427"/>
        <v>0</v>
      </c>
      <c r="AC430">
        <v>0</v>
      </c>
      <c r="AD430">
        <f t="shared" si="428"/>
        <v>0</v>
      </c>
      <c r="AE430">
        <v>0</v>
      </c>
      <c r="AF430">
        <f t="shared" si="429"/>
        <v>0</v>
      </c>
      <c r="AG430">
        <v>0</v>
      </c>
      <c r="AH430">
        <f t="shared" si="430"/>
        <v>0</v>
      </c>
      <c r="AI430">
        <v>0</v>
      </c>
      <c r="AJ430">
        <f t="shared" si="431"/>
        <v>0</v>
      </c>
      <c r="AK430">
        <v>0</v>
      </c>
      <c r="AL430">
        <f t="shared" si="432"/>
        <v>0</v>
      </c>
      <c r="AM430">
        <v>0</v>
      </c>
      <c r="AN430">
        <f t="shared" si="433"/>
        <v>0</v>
      </c>
      <c r="AO430">
        <v>0</v>
      </c>
      <c r="AP430">
        <f t="shared" si="434"/>
        <v>0</v>
      </c>
      <c r="AQ430">
        <v>0</v>
      </c>
      <c r="AR430">
        <f t="shared" si="435"/>
        <v>0</v>
      </c>
      <c r="AS430">
        <v>0</v>
      </c>
      <c r="AT430">
        <f t="shared" si="436"/>
        <v>0</v>
      </c>
      <c r="AU430">
        <v>0</v>
      </c>
      <c r="AV430">
        <f t="shared" si="437"/>
        <v>0</v>
      </c>
      <c r="AW430">
        <v>0</v>
      </c>
      <c r="AX430">
        <f t="shared" si="438"/>
        <v>0</v>
      </c>
      <c r="AY430">
        <v>0</v>
      </c>
      <c r="AZ430">
        <f t="shared" si="439"/>
        <v>0</v>
      </c>
      <c r="BA430">
        <v>0</v>
      </c>
      <c r="BB430">
        <f t="shared" si="440"/>
        <v>0</v>
      </c>
      <c r="BC430">
        <v>0</v>
      </c>
      <c r="BD430">
        <f t="shared" si="441"/>
        <v>0</v>
      </c>
      <c r="BE430">
        <v>0</v>
      </c>
      <c r="BF430">
        <f t="shared" si="442"/>
        <v>0</v>
      </c>
      <c r="BG430">
        <v>0</v>
      </c>
      <c r="BH430">
        <f t="shared" si="443"/>
        <v>0</v>
      </c>
      <c r="BI430">
        <v>0</v>
      </c>
      <c r="BJ430">
        <f t="shared" si="444"/>
        <v>0</v>
      </c>
      <c r="BK430">
        <v>0</v>
      </c>
      <c r="BL430">
        <f t="shared" si="445"/>
        <v>0</v>
      </c>
      <c r="BM430">
        <v>0</v>
      </c>
      <c r="BN430">
        <f t="shared" si="446"/>
        <v>0</v>
      </c>
      <c r="BO430">
        <v>0</v>
      </c>
      <c r="BP430">
        <f t="shared" si="447"/>
        <v>0</v>
      </c>
      <c r="BQ430">
        <v>0</v>
      </c>
      <c r="BR430">
        <f t="shared" si="448"/>
        <v>0</v>
      </c>
      <c r="BS430">
        <v>0</v>
      </c>
      <c r="BT430">
        <f t="shared" si="449"/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f t="shared" si="451"/>
        <v>0</v>
      </c>
      <c r="DE430">
        <v>0</v>
      </c>
      <c r="DF430">
        <f t="shared" si="452"/>
        <v>0</v>
      </c>
      <c r="DG430">
        <v>0</v>
      </c>
      <c r="DH430">
        <f t="shared" si="453"/>
        <v>0</v>
      </c>
      <c r="DI430">
        <v>0</v>
      </c>
      <c r="DJ430">
        <f t="shared" si="454"/>
        <v>0</v>
      </c>
      <c r="DK430">
        <v>0</v>
      </c>
      <c r="DL430">
        <f t="shared" si="455"/>
        <v>0</v>
      </c>
      <c r="DM430">
        <v>0</v>
      </c>
      <c r="DN430">
        <f t="shared" si="456"/>
        <v>0</v>
      </c>
      <c r="DO430">
        <v>0</v>
      </c>
      <c r="DP430">
        <f t="shared" si="457"/>
        <v>0</v>
      </c>
      <c r="DQ430">
        <v>0</v>
      </c>
      <c r="DR430">
        <f t="shared" si="458"/>
        <v>0</v>
      </c>
      <c r="DS430">
        <v>0</v>
      </c>
      <c r="DT430">
        <f t="shared" si="459"/>
        <v>0</v>
      </c>
      <c r="DU430">
        <v>98</v>
      </c>
      <c r="DV430">
        <f t="shared" si="460"/>
        <v>0.93668651438454631</v>
      </c>
      <c r="DW430">
        <v>0</v>
      </c>
      <c r="DX430">
        <f t="shared" si="461"/>
        <v>0</v>
      </c>
      <c r="DY430">
        <v>0</v>
      </c>
      <c r="DZ430">
        <f t="shared" si="462"/>
        <v>0</v>
      </c>
      <c r="EA430">
        <v>0</v>
      </c>
      <c r="EB430">
        <f t="shared" si="463"/>
        <v>0</v>
      </c>
      <c r="EC430">
        <v>0</v>
      </c>
      <c r="ED430">
        <f t="shared" si="464"/>
        <v>0</v>
      </c>
      <c r="EE430">
        <v>0</v>
      </c>
      <c r="EF430">
        <f t="shared" si="465"/>
        <v>0</v>
      </c>
      <c r="EG430">
        <v>0</v>
      </c>
      <c r="EH430">
        <f t="shared" si="466"/>
        <v>0</v>
      </c>
      <c r="EI430">
        <v>0</v>
      </c>
      <c r="EJ430">
        <f t="shared" si="467"/>
        <v>0</v>
      </c>
      <c r="EK430">
        <v>0</v>
      </c>
      <c r="EL430">
        <f t="shared" si="468"/>
        <v>0</v>
      </c>
      <c r="EM430">
        <v>0</v>
      </c>
      <c r="EN430">
        <f t="shared" si="469"/>
        <v>0</v>
      </c>
      <c r="EO430">
        <v>0</v>
      </c>
      <c r="EP430">
        <f t="shared" si="470"/>
        <v>0</v>
      </c>
      <c r="EQ430">
        <v>2</v>
      </c>
      <c r="ER430">
        <f t="shared" si="471"/>
        <v>6.3313485615453677E-2</v>
      </c>
      <c r="ES430">
        <v>0</v>
      </c>
      <c r="ET430">
        <f t="shared" si="472"/>
        <v>0</v>
      </c>
      <c r="EU430">
        <v>0</v>
      </c>
      <c r="EV430">
        <f t="shared" si="473"/>
        <v>0</v>
      </c>
      <c r="EW430">
        <v>0</v>
      </c>
      <c r="EX430">
        <f t="shared" si="474"/>
        <v>0</v>
      </c>
      <c r="EY430">
        <v>0</v>
      </c>
      <c r="EZ430">
        <f t="shared" si="475"/>
        <v>0</v>
      </c>
      <c r="FA430">
        <v>0</v>
      </c>
      <c r="FB430">
        <v>0</v>
      </c>
      <c r="FC430">
        <v>0</v>
      </c>
      <c r="FD430">
        <v>0</v>
      </c>
      <c r="FE430" s="3" t="s">
        <v>787</v>
      </c>
    </row>
    <row r="431" spans="1:161" x14ac:dyDescent="0.45">
      <c r="A431">
        <v>430</v>
      </c>
      <c r="B431" t="s">
        <v>759</v>
      </c>
      <c r="C431" t="s">
        <v>788</v>
      </c>
      <c r="D431" t="s">
        <v>768</v>
      </c>
      <c r="F431" s="2">
        <v>1</v>
      </c>
      <c r="G431">
        <f>93+273</f>
        <v>366</v>
      </c>
      <c r="H431">
        <v>1728</v>
      </c>
      <c r="I431">
        <f t="shared" si="476"/>
        <v>523</v>
      </c>
      <c r="J431" s="2">
        <f t="shared" si="414"/>
        <v>0.30266203703703703</v>
      </c>
      <c r="K431">
        <f t="shared" si="477"/>
        <v>1.1111111111111111E-3</v>
      </c>
      <c r="L431" t="s">
        <v>64</v>
      </c>
      <c r="M431">
        <v>0</v>
      </c>
      <c r="N431">
        <f t="shared" si="420"/>
        <v>0</v>
      </c>
      <c r="O431">
        <v>0</v>
      </c>
      <c r="P431">
        <f t="shared" si="421"/>
        <v>0</v>
      </c>
      <c r="Q431">
        <v>100</v>
      </c>
      <c r="R431">
        <f t="shared" si="422"/>
        <v>1</v>
      </c>
      <c r="S431">
        <v>0</v>
      </c>
      <c r="T431">
        <f t="shared" si="423"/>
        <v>0</v>
      </c>
      <c r="U431">
        <v>0</v>
      </c>
      <c r="V431">
        <f t="shared" si="424"/>
        <v>0</v>
      </c>
      <c r="W431">
        <v>0</v>
      </c>
      <c r="X431">
        <f t="shared" si="425"/>
        <v>0</v>
      </c>
      <c r="Y431">
        <v>0</v>
      </c>
      <c r="Z431">
        <f t="shared" si="426"/>
        <v>0</v>
      </c>
      <c r="AA431">
        <v>0</v>
      </c>
      <c r="AB431">
        <f t="shared" si="427"/>
        <v>0</v>
      </c>
      <c r="AC431">
        <v>0</v>
      </c>
      <c r="AD431">
        <f t="shared" si="428"/>
        <v>0</v>
      </c>
      <c r="AE431">
        <v>0</v>
      </c>
      <c r="AF431">
        <f t="shared" si="429"/>
        <v>0</v>
      </c>
      <c r="AG431">
        <v>0</v>
      </c>
      <c r="AH431">
        <f t="shared" si="430"/>
        <v>0</v>
      </c>
      <c r="AI431">
        <v>0</v>
      </c>
      <c r="AJ431">
        <f t="shared" si="431"/>
        <v>0</v>
      </c>
      <c r="AK431">
        <v>0</v>
      </c>
      <c r="AL431">
        <f t="shared" si="432"/>
        <v>0</v>
      </c>
      <c r="AM431">
        <v>0</v>
      </c>
      <c r="AN431">
        <f t="shared" si="433"/>
        <v>0</v>
      </c>
      <c r="AO431">
        <v>0</v>
      </c>
      <c r="AP431">
        <f t="shared" si="434"/>
        <v>0</v>
      </c>
      <c r="AQ431">
        <v>0</v>
      </c>
      <c r="AR431">
        <f t="shared" si="435"/>
        <v>0</v>
      </c>
      <c r="AS431">
        <v>0</v>
      </c>
      <c r="AT431">
        <f t="shared" si="436"/>
        <v>0</v>
      </c>
      <c r="AU431">
        <v>0</v>
      </c>
      <c r="AV431">
        <f t="shared" si="437"/>
        <v>0</v>
      </c>
      <c r="AW431">
        <v>0</v>
      </c>
      <c r="AX431">
        <f t="shared" si="438"/>
        <v>0</v>
      </c>
      <c r="AY431">
        <v>0</v>
      </c>
      <c r="AZ431">
        <f t="shared" si="439"/>
        <v>0</v>
      </c>
      <c r="BA431">
        <v>0</v>
      </c>
      <c r="BB431">
        <f t="shared" si="440"/>
        <v>0</v>
      </c>
      <c r="BC431">
        <v>0</v>
      </c>
      <c r="BD431">
        <f t="shared" si="441"/>
        <v>0</v>
      </c>
      <c r="BE431">
        <v>0</v>
      </c>
      <c r="BF431">
        <f t="shared" si="442"/>
        <v>0</v>
      </c>
      <c r="BG431">
        <v>0</v>
      </c>
      <c r="BH431">
        <f t="shared" si="443"/>
        <v>0</v>
      </c>
      <c r="BI431">
        <v>0</v>
      </c>
      <c r="BJ431">
        <f t="shared" si="444"/>
        <v>0</v>
      </c>
      <c r="BK431">
        <v>0</v>
      </c>
      <c r="BL431">
        <f t="shared" si="445"/>
        <v>0</v>
      </c>
      <c r="BM431">
        <v>0</v>
      </c>
      <c r="BN431">
        <f t="shared" si="446"/>
        <v>0</v>
      </c>
      <c r="BO431">
        <v>0</v>
      </c>
      <c r="BP431">
        <f t="shared" si="447"/>
        <v>0</v>
      </c>
      <c r="BQ431">
        <v>0</v>
      </c>
      <c r="BR431">
        <f t="shared" si="448"/>
        <v>0</v>
      </c>
      <c r="BS431">
        <v>0</v>
      </c>
      <c r="BT431">
        <f t="shared" si="449"/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f t="shared" si="451"/>
        <v>0</v>
      </c>
      <c r="DE431">
        <v>0</v>
      </c>
      <c r="DF431">
        <f t="shared" si="452"/>
        <v>0</v>
      </c>
      <c r="DG431">
        <v>0</v>
      </c>
      <c r="DH431">
        <f t="shared" si="453"/>
        <v>0</v>
      </c>
      <c r="DI431">
        <v>0</v>
      </c>
      <c r="DJ431">
        <f t="shared" si="454"/>
        <v>0</v>
      </c>
      <c r="DK431">
        <v>0</v>
      </c>
      <c r="DL431">
        <f t="shared" si="455"/>
        <v>0</v>
      </c>
      <c r="DM431">
        <v>0</v>
      </c>
      <c r="DN431">
        <f t="shared" si="456"/>
        <v>0</v>
      </c>
      <c r="DO431">
        <v>0</v>
      </c>
      <c r="DP431">
        <f t="shared" si="457"/>
        <v>0</v>
      </c>
      <c r="DQ431">
        <v>0</v>
      </c>
      <c r="DR431">
        <f t="shared" si="458"/>
        <v>0</v>
      </c>
      <c r="DS431">
        <v>0</v>
      </c>
      <c r="DT431">
        <f t="shared" si="459"/>
        <v>0</v>
      </c>
      <c r="DU431">
        <v>94.4</v>
      </c>
      <c r="DV431">
        <f t="shared" si="460"/>
        <v>0.83578632210873693</v>
      </c>
      <c r="DW431">
        <v>0</v>
      </c>
      <c r="DX431">
        <f t="shared" si="461"/>
        <v>0</v>
      </c>
      <c r="DY431">
        <v>0</v>
      </c>
      <c r="DZ431">
        <f t="shared" si="462"/>
        <v>0</v>
      </c>
      <c r="EA431">
        <v>0</v>
      </c>
      <c r="EB431">
        <f t="shared" si="463"/>
        <v>0</v>
      </c>
      <c r="EC431">
        <v>0</v>
      </c>
      <c r="ED431">
        <f t="shared" si="464"/>
        <v>0</v>
      </c>
      <c r="EE431">
        <v>0</v>
      </c>
      <c r="EF431">
        <f t="shared" si="465"/>
        <v>0</v>
      </c>
      <c r="EG431">
        <v>0</v>
      </c>
      <c r="EH431">
        <f t="shared" si="466"/>
        <v>0</v>
      </c>
      <c r="EI431">
        <v>0</v>
      </c>
      <c r="EJ431">
        <f t="shared" si="467"/>
        <v>0</v>
      </c>
      <c r="EK431">
        <v>0</v>
      </c>
      <c r="EL431">
        <f t="shared" si="468"/>
        <v>0</v>
      </c>
      <c r="EM431">
        <v>0</v>
      </c>
      <c r="EN431">
        <f t="shared" si="469"/>
        <v>0</v>
      </c>
      <c r="EO431">
        <v>0</v>
      </c>
      <c r="EP431">
        <f t="shared" si="470"/>
        <v>0</v>
      </c>
      <c r="EQ431">
        <v>5.6</v>
      </c>
      <c r="ER431">
        <f t="shared" si="471"/>
        <v>0.16421367789126298</v>
      </c>
      <c r="ES431">
        <v>0</v>
      </c>
      <c r="ET431">
        <f t="shared" si="472"/>
        <v>0</v>
      </c>
      <c r="EU431">
        <v>0</v>
      </c>
      <c r="EV431">
        <f t="shared" si="473"/>
        <v>0</v>
      </c>
      <c r="EW431">
        <v>0</v>
      </c>
      <c r="EX431">
        <f t="shared" si="474"/>
        <v>0</v>
      </c>
      <c r="EY431">
        <v>0</v>
      </c>
      <c r="EZ431">
        <f t="shared" si="475"/>
        <v>0</v>
      </c>
      <c r="FA431">
        <v>0</v>
      </c>
      <c r="FB431">
        <v>0</v>
      </c>
      <c r="FC431">
        <v>0</v>
      </c>
      <c r="FD431">
        <v>0</v>
      </c>
      <c r="FE431" s="3" t="s">
        <v>789</v>
      </c>
    </row>
    <row r="432" spans="1:161" x14ac:dyDescent="0.45">
      <c r="A432">
        <v>431</v>
      </c>
      <c r="B432" t="s">
        <v>759</v>
      </c>
      <c r="C432" t="s">
        <v>780</v>
      </c>
      <c r="D432" t="s">
        <v>768</v>
      </c>
      <c r="F432" s="2">
        <v>0</v>
      </c>
      <c r="G432">
        <v>370.5</v>
      </c>
      <c r="H432">
        <v>1728</v>
      </c>
      <c r="I432">
        <f t="shared" si="476"/>
        <v>523</v>
      </c>
      <c r="J432" s="2">
        <f t="shared" si="414"/>
        <v>0.30266203703703703</v>
      </c>
      <c r="K432">
        <f>0.5/15/60</f>
        <v>5.5555555555555556E-4</v>
      </c>
      <c r="L432" t="s">
        <v>64</v>
      </c>
      <c r="M432">
        <v>0</v>
      </c>
      <c r="N432">
        <f t="shared" si="420"/>
        <v>0</v>
      </c>
      <c r="O432">
        <v>0</v>
      </c>
      <c r="P432">
        <f t="shared" si="421"/>
        <v>0</v>
      </c>
      <c r="Q432">
        <v>100</v>
      </c>
      <c r="R432">
        <f t="shared" si="422"/>
        <v>1</v>
      </c>
      <c r="S432">
        <v>0</v>
      </c>
      <c r="T432">
        <f t="shared" si="423"/>
        <v>0</v>
      </c>
      <c r="U432">
        <v>0</v>
      </c>
      <c r="V432">
        <f t="shared" si="424"/>
        <v>0</v>
      </c>
      <c r="W432">
        <v>0</v>
      </c>
      <c r="X432">
        <f t="shared" si="425"/>
        <v>0</v>
      </c>
      <c r="Y432">
        <v>0</v>
      </c>
      <c r="Z432">
        <f t="shared" si="426"/>
        <v>0</v>
      </c>
      <c r="AA432">
        <v>0</v>
      </c>
      <c r="AB432">
        <f t="shared" si="427"/>
        <v>0</v>
      </c>
      <c r="AC432">
        <v>0</v>
      </c>
      <c r="AD432">
        <f t="shared" si="428"/>
        <v>0</v>
      </c>
      <c r="AE432">
        <v>0</v>
      </c>
      <c r="AF432">
        <f t="shared" si="429"/>
        <v>0</v>
      </c>
      <c r="AG432">
        <v>0</v>
      </c>
      <c r="AH432">
        <f t="shared" si="430"/>
        <v>0</v>
      </c>
      <c r="AI432">
        <v>0</v>
      </c>
      <c r="AJ432">
        <f t="shared" si="431"/>
        <v>0</v>
      </c>
      <c r="AK432">
        <v>0</v>
      </c>
      <c r="AL432">
        <f t="shared" si="432"/>
        <v>0</v>
      </c>
      <c r="AM432">
        <v>0</v>
      </c>
      <c r="AN432">
        <f t="shared" si="433"/>
        <v>0</v>
      </c>
      <c r="AO432">
        <v>0</v>
      </c>
      <c r="AP432">
        <f t="shared" si="434"/>
        <v>0</v>
      </c>
      <c r="AQ432">
        <v>0</v>
      </c>
      <c r="AR432">
        <f t="shared" si="435"/>
        <v>0</v>
      </c>
      <c r="AS432">
        <v>0</v>
      </c>
      <c r="AT432">
        <f t="shared" si="436"/>
        <v>0</v>
      </c>
      <c r="AU432">
        <v>0</v>
      </c>
      <c r="AV432">
        <f t="shared" si="437"/>
        <v>0</v>
      </c>
      <c r="AW432">
        <v>0</v>
      </c>
      <c r="AX432">
        <f t="shared" si="438"/>
        <v>0</v>
      </c>
      <c r="AY432">
        <v>0</v>
      </c>
      <c r="AZ432">
        <f t="shared" si="439"/>
        <v>0</v>
      </c>
      <c r="BA432">
        <v>0</v>
      </c>
      <c r="BB432">
        <f t="shared" si="440"/>
        <v>0</v>
      </c>
      <c r="BC432">
        <v>0</v>
      </c>
      <c r="BD432">
        <f t="shared" si="441"/>
        <v>0</v>
      </c>
      <c r="BE432">
        <v>0</v>
      </c>
      <c r="BF432">
        <f t="shared" si="442"/>
        <v>0</v>
      </c>
      <c r="BG432">
        <v>0</v>
      </c>
      <c r="BH432">
        <f t="shared" si="443"/>
        <v>0</v>
      </c>
      <c r="BI432">
        <v>0</v>
      </c>
      <c r="BJ432">
        <f t="shared" si="444"/>
        <v>0</v>
      </c>
      <c r="BK432">
        <v>0</v>
      </c>
      <c r="BL432">
        <f t="shared" si="445"/>
        <v>0</v>
      </c>
      <c r="BM432">
        <v>0</v>
      </c>
      <c r="BN432">
        <f t="shared" si="446"/>
        <v>0</v>
      </c>
      <c r="BO432">
        <v>0</v>
      </c>
      <c r="BP432">
        <f t="shared" si="447"/>
        <v>0</v>
      </c>
      <c r="BQ432">
        <v>0</v>
      </c>
      <c r="BR432">
        <f t="shared" si="448"/>
        <v>0</v>
      </c>
      <c r="BS432">
        <v>0</v>
      </c>
      <c r="BT432">
        <f t="shared" si="449"/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f t="shared" si="451"/>
        <v>0</v>
      </c>
      <c r="DE432">
        <v>0</v>
      </c>
      <c r="DF432">
        <f t="shared" si="452"/>
        <v>0</v>
      </c>
      <c r="DG432">
        <v>0</v>
      </c>
      <c r="DH432">
        <f t="shared" si="453"/>
        <v>0</v>
      </c>
      <c r="DI432">
        <v>0</v>
      </c>
      <c r="DJ432">
        <f t="shared" si="454"/>
        <v>0</v>
      </c>
      <c r="DK432">
        <v>0</v>
      </c>
      <c r="DL432">
        <f t="shared" si="455"/>
        <v>0</v>
      </c>
      <c r="DM432">
        <v>0</v>
      </c>
      <c r="DN432">
        <f t="shared" si="456"/>
        <v>0</v>
      </c>
      <c r="DO432">
        <v>0</v>
      </c>
      <c r="DP432">
        <f t="shared" si="457"/>
        <v>0</v>
      </c>
      <c r="DQ432">
        <v>0</v>
      </c>
      <c r="DR432">
        <f t="shared" si="458"/>
        <v>0</v>
      </c>
      <c r="DS432">
        <v>0</v>
      </c>
      <c r="DT432">
        <f t="shared" si="459"/>
        <v>0</v>
      </c>
      <c r="DU432">
        <v>99.8</v>
      </c>
      <c r="DV432">
        <f t="shared" si="460"/>
        <v>0.99340637214803862</v>
      </c>
      <c r="DW432">
        <v>0</v>
      </c>
      <c r="DX432">
        <f t="shared" si="461"/>
        <v>0</v>
      </c>
      <c r="DY432">
        <v>0</v>
      </c>
      <c r="DZ432">
        <f t="shared" si="462"/>
        <v>0</v>
      </c>
      <c r="EA432">
        <v>0</v>
      </c>
      <c r="EB432">
        <f t="shared" si="463"/>
        <v>0</v>
      </c>
      <c r="EC432">
        <v>0</v>
      </c>
      <c r="ED432">
        <f t="shared" si="464"/>
        <v>0</v>
      </c>
      <c r="EE432">
        <v>0</v>
      </c>
      <c r="EF432">
        <f t="shared" si="465"/>
        <v>0</v>
      </c>
      <c r="EG432">
        <v>0</v>
      </c>
      <c r="EH432">
        <f t="shared" si="466"/>
        <v>0</v>
      </c>
      <c r="EI432">
        <v>0</v>
      </c>
      <c r="EJ432">
        <f t="shared" si="467"/>
        <v>0</v>
      </c>
      <c r="EK432">
        <v>0</v>
      </c>
      <c r="EL432">
        <f t="shared" si="468"/>
        <v>0</v>
      </c>
      <c r="EM432">
        <v>0</v>
      </c>
      <c r="EN432">
        <f t="shared" si="469"/>
        <v>0</v>
      </c>
      <c r="EO432">
        <v>0</v>
      </c>
      <c r="EP432">
        <f t="shared" si="470"/>
        <v>0</v>
      </c>
      <c r="EQ432">
        <v>0.2</v>
      </c>
      <c r="ER432">
        <f t="shared" si="471"/>
        <v>6.5936278519613109E-3</v>
      </c>
      <c r="ES432">
        <v>0</v>
      </c>
      <c r="ET432">
        <f t="shared" si="472"/>
        <v>0</v>
      </c>
      <c r="EU432">
        <v>0</v>
      </c>
      <c r="EV432">
        <f t="shared" si="473"/>
        <v>0</v>
      </c>
      <c r="EW432">
        <v>0</v>
      </c>
      <c r="EX432">
        <f t="shared" si="474"/>
        <v>0</v>
      </c>
      <c r="EY432">
        <v>0</v>
      </c>
      <c r="EZ432">
        <f t="shared" si="475"/>
        <v>0</v>
      </c>
      <c r="FA432">
        <v>0</v>
      </c>
      <c r="FB432">
        <v>0</v>
      </c>
      <c r="FC432">
        <v>0</v>
      </c>
      <c r="FD432">
        <v>0</v>
      </c>
      <c r="FE432" s="3" t="s">
        <v>790</v>
      </c>
    </row>
    <row r="433" spans="1:161" x14ac:dyDescent="0.45">
      <c r="A433">
        <v>432</v>
      </c>
      <c r="B433" t="s">
        <v>759</v>
      </c>
      <c r="C433" t="s">
        <v>780</v>
      </c>
      <c r="D433" t="s">
        <v>768</v>
      </c>
      <c r="F433" s="2">
        <v>1</v>
      </c>
      <c r="G433">
        <v>370.5</v>
      </c>
      <c r="H433">
        <v>1728</v>
      </c>
      <c r="I433">
        <f t="shared" si="476"/>
        <v>523</v>
      </c>
      <c r="J433" s="2">
        <f t="shared" si="414"/>
        <v>0.30266203703703703</v>
      </c>
      <c r="K433">
        <f>0.2/15/60</f>
        <v>2.2222222222222223E-4</v>
      </c>
      <c r="L433" t="s">
        <v>64</v>
      </c>
      <c r="M433">
        <v>0</v>
      </c>
      <c r="N433">
        <f t="shared" si="420"/>
        <v>0</v>
      </c>
      <c r="O433">
        <v>0</v>
      </c>
      <c r="P433">
        <f t="shared" si="421"/>
        <v>0</v>
      </c>
      <c r="Q433">
        <v>100</v>
      </c>
      <c r="R433">
        <f t="shared" si="422"/>
        <v>1</v>
      </c>
      <c r="S433">
        <v>0</v>
      </c>
      <c r="T433">
        <f t="shared" si="423"/>
        <v>0</v>
      </c>
      <c r="U433">
        <v>0</v>
      </c>
      <c r="V433">
        <f t="shared" si="424"/>
        <v>0</v>
      </c>
      <c r="W433">
        <v>0</v>
      </c>
      <c r="X433">
        <f t="shared" si="425"/>
        <v>0</v>
      </c>
      <c r="Y433">
        <v>0</v>
      </c>
      <c r="Z433">
        <f t="shared" si="426"/>
        <v>0</v>
      </c>
      <c r="AA433">
        <v>0</v>
      </c>
      <c r="AB433">
        <f t="shared" si="427"/>
        <v>0</v>
      </c>
      <c r="AC433">
        <v>0</v>
      </c>
      <c r="AD433">
        <f t="shared" si="428"/>
        <v>0</v>
      </c>
      <c r="AE433">
        <v>0</v>
      </c>
      <c r="AF433">
        <f t="shared" si="429"/>
        <v>0</v>
      </c>
      <c r="AG433">
        <v>0</v>
      </c>
      <c r="AH433">
        <f t="shared" si="430"/>
        <v>0</v>
      </c>
      <c r="AI433">
        <v>0</v>
      </c>
      <c r="AJ433">
        <f t="shared" si="431"/>
        <v>0</v>
      </c>
      <c r="AK433">
        <v>0</v>
      </c>
      <c r="AL433">
        <f t="shared" si="432"/>
        <v>0</v>
      </c>
      <c r="AM433">
        <v>0</v>
      </c>
      <c r="AN433">
        <f t="shared" si="433"/>
        <v>0</v>
      </c>
      <c r="AO433">
        <v>0</v>
      </c>
      <c r="AP433">
        <f t="shared" si="434"/>
        <v>0</v>
      </c>
      <c r="AQ433">
        <v>0</v>
      </c>
      <c r="AR433">
        <f t="shared" si="435"/>
        <v>0</v>
      </c>
      <c r="AS433">
        <v>0</v>
      </c>
      <c r="AT433">
        <f t="shared" si="436"/>
        <v>0</v>
      </c>
      <c r="AU433">
        <v>0</v>
      </c>
      <c r="AV433">
        <f t="shared" si="437"/>
        <v>0</v>
      </c>
      <c r="AW433">
        <v>0</v>
      </c>
      <c r="AX433">
        <f t="shared" si="438"/>
        <v>0</v>
      </c>
      <c r="AY433">
        <v>0</v>
      </c>
      <c r="AZ433">
        <f t="shared" si="439"/>
        <v>0</v>
      </c>
      <c r="BA433">
        <v>0</v>
      </c>
      <c r="BB433">
        <f t="shared" si="440"/>
        <v>0</v>
      </c>
      <c r="BC433">
        <v>0</v>
      </c>
      <c r="BD433">
        <f t="shared" si="441"/>
        <v>0</v>
      </c>
      <c r="BE433">
        <v>0</v>
      </c>
      <c r="BF433">
        <f t="shared" si="442"/>
        <v>0</v>
      </c>
      <c r="BG433">
        <v>0</v>
      </c>
      <c r="BH433">
        <f t="shared" si="443"/>
        <v>0</v>
      </c>
      <c r="BI433">
        <v>0</v>
      </c>
      <c r="BJ433">
        <f t="shared" si="444"/>
        <v>0</v>
      </c>
      <c r="BK433">
        <v>0</v>
      </c>
      <c r="BL433">
        <f t="shared" si="445"/>
        <v>0</v>
      </c>
      <c r="BM433">
        <v>0</v>
      </c>
      <c r="BN433">
        <f t="shared" si="446"/>
        <v>0</v>
      </c>
      <c r="BO433">
        <v>0</v>
      </c>
      <c r="BP433">
        <f t="shared" si="447"/>
        <v>0</v>
      </c>
      <c r="BQ433">
        <v>0</v>
      </c>
      <c r="BR433">
        <f t="shared" si="448"/>
        <v>0</v>
      </c>
      <c r="BS433">
        <v>0</v>
      </c>
      <c r="BT433">
        <f t="shared" si="449"/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f t="shared" si="451"/>
        <v>0</v>
      </c>
      <c r="DE433">
        <v>0</v>
      </c>
      <c r="DF433">
        <f t="shared" si="452"/>
        <v>0</v>
      </c>
      <c r="DG433">
        <v>0</v>
      </c>
      <c r="DH433">
        <f t="shared" si="453"/>
        <v>0</v>
      </c>
      <c r="DI433">
        <v>0</v>
      </c>
      <c r="DJ433">
        <f t="shared" si="454"/>
        <v>0</v>
      </c>
      <c r="DK433">
        <v>0</v>
      </c>
      <c r="DL433">
        <f t="shared" si="455"/>
        <v>0</v>
      </c>
      <c r="DM433">
        <v>0</v>
      </c>
      <c r="DN433">
        <f t="shared" si="456"/>
        <v>0</v>
      </c>
      <c r="DO433">
        <v>0</v>
      </c>
      <c r="DP433">
        <f t="shared" si="457"/>
        <v>0</v>
      </c>
      <c r="DQ433">
        <v>0</v>
      </c>
      <c r="DR433">
        <f t="shared" si="458"/>
        <v>0</v>
      </c>
      <c r="DS433">
        <v>0</v>
      </c>
      <c r="DT433">
        <f t="shared" si="459"/>
        <v>0</v>
      </c>
      <c r="DU433">
        <v>99.8</v>
      </c>
      <c r="DV433">
        <f t="shared" si="460"/>
        <v>0.99340637214803862</v>
      </c>
      <c r="DW433">
        <v>0</v>
      </c>
      <c r="DX433">
        <f t="shared" si="461"/>
        <v>0</v>
      </c>
      <c r="DY433">
        <v>0</v>
      </c>
      <c r="DZ433">
        <f t="shared" si="462"/>
        <v>0</v>
      </c>
      <c r="EA433">
        <v>0</v>
      </c>
      <c r="EB433">
        <f t="shared" si="463"/>
        <v>0</v>
      </c>
      <c r="EC433">
        <v>0</v>
      </c>
      <c r="ED433">
        <f t="shared" si="464"/>
        <v>0</v>
      </c>
      <c r="EE433">
        <v>0</v>
      </c>
      <c r="EF433">
        <f t="shared" si="465"/>
        <v>0</v>
      </c>
      <c r="EG433">
        <v>0</v>
      </c>
      <c r="EH433">
        <f t="shared" si="466"/>
        <v>0</v>
      </c>
      <c r="EI433">
        <v>0</v>
      </c>
      <c r="EJ433">
        <f t="shared" si="467"/>
        <v>0</v>
      </c>
      <c r="EK433">
        <v>0</v>
      </c>
      <c r="EL433">
        <f t="shared" si="468"/>
        <v>0</v>
      </c>
      <c r="EM433">
        <v>0</v>
      </c>
      <c r="EN433">
        <f t="shared" si="469"/>
        <v>0</v>
      </c>
      <c r="EO433">
        <v>0</v>
      </c>
      <c r="EP433">
        <f t="shared" si="470"/>
        <v>0</v>
      </c>
      <c r="EQ433">
        <v>0.2</v>
      </c>
      <c r="ER433">
        <f t="shared" si="471"/>
        <v>6.5936278519613109E-3</v>
      </c>
      <c r="ES433">
        <v>0</v>
      </c>
      <c r="ET433">
        <f t="shared" si="472"/>
        <v>0</v>
      </c>
      <c r="EU433">
        <v>0</v>
      </c>
      <c r="EV433">
        <f t="shared" si="473"/>
        <v>0</v>
      </c>
      <c r="EW433">
        <v>0</v>
      </c>
      <c r="EX433">
        <f t="shared" si="474"/>
        <v>0</v>
      </c>
      <c r="EY433">
        <v>0</v>
      </c>
      <c r="EZ433">
        <f t="shared" si="475"/>
        <v>0</v>
      </c>
      <c r="FA433">
        <v>0</v>
      </c>
      <c r="FB433">
        <v>0</v>
      </c>
      <c r="FC433">
        <v>0</v>
      </c>
      <c r="FD433">
        <v>0</v>
      </c>
      <c r="FE433" s="3" t="s">
        <v>791</v>
      </c>
    </row>
    <row r="434" spans="1:161" x14ac:dyDescent="0.45">
      <c r="A434">
        <v>433</v>
      </c>
      <c r="B434" t="s">
        <v>759</v>
      </c>
      <c r="C434" t="s">
        <v>780</v>
      </c>
      <c r="D434" t="s">
        <v>768</v>
      </c>
      <c r="F434" s="2">
        <v>1</v>
      </c>
      <c r="G434">
        <v>370.5</v>
      </c>
      <c r="H434">
        <v>1728</v>
      </c>
      <c r="I434">
        <f t="shared" si="476"/>
        <v>523</v>
      </c>
      <c r="J434" s="2">
        <f t="shared" si="414"/>
        <v>0.30266203703703703</v>
      </c>
      <c r="K434">
        <f>0.05/15/60</f>
        <v>5.5555555555555558E-5</v>
      </c>
      <c r="L434" t="s">
        <v>64</v>
      </c>
      <c r="M434">
        <v>0</v>
      </c>
      <c r="N434">
        <f t="shared" si="420"/>
        <v>0</v>
      </c>
      <c r="O434">
        <v>0</v>
      </c>
      <c r="P434">
        <f t="shared" si="421"/>
        <v>0</v>
      </c>
      <c r="Q434">
        <v>100</v>
      </c>
      <c r="R434">
        <f t="shared" si="422"/>
        <v>1</v>
      </c>
      <c r="S434">
        <v>0</v>
      </c>
      <c r="T434">
        <f t="shared" si="423"/>
        <v>0</v>
      </c>
      <c r="U434">
        <v>0</v>
      </c>
      <c r="V434">
        <f t="shared" si="424"/>
        <v>0</v>
      </c>
      <c r="W434">
        <v>0</v>
      </c>
      <c r="X434">
        <f t="shared" si="425"/>
        <v>0</v>
      </c>
      <c r="Y434">
        <v>0</v>
      </c>
      <c r="Z434">
        <f t="shared" si="426"/>
        <v>0</v>
      </c>
      <c r="AA434">
        <v>0</v>
      </c>
      <c r="AB434">
        <f t="shared" si="427"/>
        <v>0</v>
      </c>
      <c r="AC434">
        <v>0</v>
      </c>
      <c r="AD434">
        <f t="shared" si="428"/>
        <v>0</v>
      </c>
      <c r="AE434">
        <v>0</v>
      </c>
      <c r="AF434">
        <f t="shared" si="429"/>
        <v>0</v>
      </c>
      <c r="AG434">
        <v>0</v>
      </c>
      <c r="AH434">
        <f t="shared" si="430"/>
        <v>0</v>
      </c>
      <c r="AI434">
        <v>0</v>
      </c>
      <c r="AJ434">
        <f t="shared" si="431"/>
        <v>0</v>
      </c>
      <c r="AK434">
        <v>0</v>
      </c>
      <c r="AL434">
        <f t="shared" si="432"/>
        <v>0</v>
      </c>
      <c r="AM434">
        <v>0</v>
      </c>
      <c r="AN434">
        <f t="shared" si="433"/>
        <v>0</v>
      </c>
      <c r="AO434">
        <v>0</v>
      </c>
      <c r="AP434">
        <f t="shared" si="434"/>
        <v>0</v>
      </c>
      <c r="AQ434">
        <v>0</v>
      </c>
      <c r="AR434">
        <f t="shared" si="435"/>
        <v>0</v>
      </c>
      <c r="AS434">
        <v>0</v>
      </c>
      <c r="AT434">
        <f t="shared" si="436"/>
        <v>0</v>
      </c>
      <c r="AU434">
        <v>0</v>
      </c>
      <c r="AV434">
        <f t="shared" si="437"/>
        <v>0</v>
      </c>
      <c r="AW434">
        <v>0</v>
      </c>
      <c r="AX434">
        <f t="shared" si="438"/>
        <v>0</v>
      </c>
      <c r="AY434">
        <v>0</v>
      </c>
      <c r="AZ434">
        <f t="shared" si="439"/>
        <v>0</v>
      </c>
      <c r="BA434">
        <v>0</v>
      </c>
      <c r="BB434">
        <f t="shared" si="440"/>
        <v>0</v>
      </c>
      <c r="BC434">
        <v>0</v>
      </c>
      <c r="BD434">
        <f t="shared" si="441"/>
        <v>0</v>
      </c>
      <c r="BE434">
        <v>0</v>
      </c>
      <c r="BF434">
        <f t="shared" si="442"/>
        <v>0</v>
      </c>
      <c r="BG434">
        <v>0</v>
      </c>
      <c r="BH434">
        <f t="shared" si="443"/>
        <v>0</v>
      </c>
      <c r="BI434">
        <v>0</v>
      </c>
      <c r="BJ434">
        <f t="shared" si="444"/>
        <v>0</v>
      </c>
      <c r="BK434">
        <v>0</v>
      </c>
      <c r="BL434">
        <f t="shared" si="445"/>
        <v>0</v>
      </c>
      <c r="BM434">
        <v>0</v>
      </c>
      <c r="BN434">
        <f t="shared" si="446"/>
        <v>0</v>
      </c>
      <c r="BO434">
        <v>0</v>
      </c>
      <c r="BP434">
        <f t="shared" si="447"/>
        <v>0</v>
      </c>
      <c r="BQ434">
        <v>0</v>
      </c>
      <c r="BR434">
        <f t="shared" si="448"/>
        <v>0</v>
      </c>
      <c r="BS434">
        <v>0</v>
      </c>
      <c r="BT434">
        <f t="shared" si="449"/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f t="shared" ref="DD434:DD465" si="478">((DC434/100)/FX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E434">
        <v>0</v>
      </c>
      <c r="DF434">
        <f t="shared" ref="DF434:DF465" si="479">((DE434/100)/FZ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G434">
        <v>0</v>
      </c>
      <c r="DH434">
        <f t="shared" ref="DH434:DH497" si="480">((DG434/100)/GB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I434">
        <v>0</v>
      </c>
      <c r="DJ434">
        <f t="shared" ref="DJ434:DJ497" si="481">((DI434/100)/FJ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K434">
        <v>0</v>
      </c>
      <c r="DL434">
        <f t="shared" ref="DL434:DL497" si="482">((DK434/100)/FN$10)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M434">
        <v>0</v>
      </c>
      <c r="DN434">
        <f t="shared" ref="DN434:DN497" si="483">((DM434/100)/FH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O434">
        <v>0</v>
      </c>
      <c r="DP434">
        <f t="shared" ref="DP434:DP497" si="484">((DO434/100)/FJ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Q434">
        <v>0</v>
      </c>
      <c r="DR434">
        <f t="shared" ref="DR434:DR497" si="485">((DQ434/100)/FL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S434">
        <v>0</v>
      </c>
      <c r="DT434">
        <f t="shared" ref="DT434:DT497" si="486">((DS434/100)/FN$13)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U434">
        <v>99.8</v>
      </c>
      <c r="DV434">
        <f t="shared" ref="DV434:DV497" si="487">((DU434/100)/FH$19)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0.99340637214803862</v>
      </c>
      <c r="DW434">
        <v>0</v>
      </c>
      <c r="DX434">
        <f t="shared" ref="DX434:DX497" si="488">((DW434/100)/FH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DY434">
        <v>0</v>
      </c>
      <c r="DZ434">
        <f t="shared" ref="DZ434:DZ497" si="489">((DY434/100)/FP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A434">
        <v>0</v>
      </c>
      <c r="EB434">
        <f t="shared" ref="EB434:EB497" si="490">((EA434/100)/FL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C434">
        <v>0</v>
      </c>
      <c r="ED434">
        <f t="shared" ref="ED434:ED497" si="491">((EC434/100)/FH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E434">
        <v>0</v>
      </c>
      <c r="EF434">
        <f t="shared" ref="EF434:EF497" si="492">((EE434/100)/FJ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G434">
        <v>0</v>
      </c>
      <c r="EH434">
        <f t="shared" ref="EH434:EH497" si="493">((EG434/100)/FR$2)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I434">
        <v>0</v>
      </c>
      <c r="EJ434">
        <f t="shared" ref="EJ434:EJ497" si="494">((EI434/100)/FH$6)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K434">
        <v>0</v>
      </c>
      <c r="EL434">
        <f t="shared" ref="EL434:EL497" si="495">((EK434/100)/FH$10)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M434">
        <v>0</v>
      </c>
      <c r="EN434">
        <f t="shared" ref="EN434:EN497" si="496">((EM434/100)/FM$22)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O434">
        <v>0</v>
      </c>
      <c r="EP434">
        <f t="shared" ref="EP434:EP497" si="497">((EO434/100)/FL$25)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</f>
        <v>0</v>
      </c>
      <c r="EQ434">
        <v>0.2</v>
      </c>
      <c r="ER434">
        <f t="shared" ref="ER434:ER497" si="498">(((EQ434/100)/FH$28)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6.5936278519613109E-3</v>
      </c>
      <c r="ES434">
        <v>0</v>
      </c>
      <c r="ET434">
        <f t="shared" ref="ET434:ET497" si="499">(((ES434/100)/FH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U434">
        <v>0</v>
      </c>
      <c r="EV434">
        <f t="shared" ref="EV434:EV497" si="500">(((EU434/100)/FJ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W434">
        <v>0</v>
      </c>
      <c r="EX434">
        <f t="shared" ref="EX434:EX497" si="501">(((EW434/100)/FL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EY434">
        <v>0</v>
      </c>
      <c r="EZ434">
        <f t="shared" ref="EZ434:EZ497" si="502">(((EY434/100)/FN$31)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FA434">
        <v>0</v>
      </c>
      <c r="FB434">
        <f t="shared" ref="FB434:FB497" si="503">(((FA434/100)/FH$34)/((DC434/100)/FX$2+(DE434/100)/FZ$2+(DG434/100)/GB$2+(DI434/100)/FJ$2+(DK434/100)/FN$10+(DM434/100)/FH$13+(DO434/100)/FJ$13+(DQ434/100)/FL$13+(DS434/100)/FN$13+(DU434/100)/FH$19+(DW434/100)/FH$2+(DY434/100)/FP$2+(EA434/100)/FL$2+(EC434/100)/FH$22+(EE434/100)/FJ$22+(EG434/100)/FR$2+(EI434/100)/FH$6+(EK434/100)/FH$10+(EM434/100)/FM$22+(EO434/100)/FL$25+(EQ434/100)/FH$28+(ES434/100)/FH$31+(EU434/100)/FJ$31+(EW434/100)/FL$31+(EY434/100)/FN$31+(FA434/100)/FH$34))</f>
        <v>0</v>
      </c>
      <c r="FC434">
        <v>0</v>
      </c>
      <c r="FD434">
        <v>0</v>
      </c>
      <c r="FE434" s="3" t="s">
        <v>792</v>
      </c>
    </row>
    <row r="435" spans="1:161" x14ac:dyDescent="0.45">
      <c r="A435">
        <v>434</v>
      </c>
      <c r="B435" t="s">
        <v>563</v>
      </c>
      <c r="C435" t="s">
        <v>793</v>
      </c>
      <c r="D435" t="s">
        <v>768</v>
      </c>
      <c r="E435" t="s">
        <v>654</v>
      </c>
      <c r="F435" s="2">
        <v>3</v>
      </c>
      <c r="G435">
        <v>1405</v>
      </c>
      <c r="H435">
        <v>3695</v>
      </c>
      <c r="I435">
        <v>1473</v>
      </c>
      <c r="J435" s="2">
        <f t="shared" si="414"/>
        <v>0.39864682002706359</v>
      </c>
      <c r="K435">
        <f>8.5*10^-3/25.4</f>
        <v>3.3464566929133861E-4</v>
      </c>
      <c r="L435" t="s">
        <v>442</v>
      </c>
      <c r="M435">
        <v>0</v>
      </c>
      <c r="N435">
        <f t="shared" si="420"/>
        <v>0</v>
      </c>
      <c r="O435">
        <v>0</v>
      </c>
      <c r="P435">
        <f t="shared" si="421"/>
        <v>0</v>
      </c>
      <c r="Q435">
        <v>0</v>
      </c>
      <c r="R435">
        <f t="shared" si="422"/>
        <v>0</v>
      </c>
      <c r="S435">
        <v>0</v>
      </c>
      <c r="T435">
        <f t="shared" si="423"/>
        <v>0</v>
      </c>
      <c r="U435">
        <v>0</v>
      </c>
      <c r="V435">
        <f t="shared" si="424"/>
        <v>0</v>
      </c>
      <c r="W435">
        <v>0</v>
      </c>
      <c r="X435">
        <f t="shared" si="425"/>
        <v>0</v>
      </c>
      <c r="Y435">
        <v>0</v>
      </c>
      <c r="Z435">
        <f t="shared" si="426"/>
        <v>0</v>
      </c>
      <c r="AA435">
        <v>0</v>
      </c>
      <c r="AB435">
        <f t="shared" si="427"/>
        <v>0</v>
      </c>
      <c r="AC435">
        <v>0</v>
      </c>
      <c r="AD435">
        <f t="shared" si="428"/>
        <v>0</v>
      </c>
      <c r="AE435">
        <v>0</v>
      </c>
      <c r="AF435">
        <f t="shared" si="429"/>
        <v>0</v>
      </c>
      <c r="AG435">
        <v>0</v>
      </c>
      <c r="AH435">
        <f t="shared" si="430"/>
        <v>0</v>
      </c>
      <c r="AI435">
        <v>0</v>
      </c>
      <c r="AJ435">
        <f t="shared" si="431"/>
        <v>0</v>
      </c>
      <c r="AK435">
        <v>0</v>
      </c>
      <c r="AL435">
        <f t="shared" si="432"/>
        <v>0</v>
      </c>
      <c r="AM435">
        <v>0</v>
      </c>
      <c r="AN435">
        <f t="shared" si="433"/>
        <v>0</v>
      </c>
      <c r="AO435">
        <v>0</v>
      </c>
      <c r="AP435">
        <f t="shared" si="434"/>
        <v>0</v>
      </c>
      <c r="AQ435">
        <v>0</v>
      </c>
      <c r="AR435">
        <f t="shared" si="435"/>
        <v>0</v>
      </c>
      <c r="AS435">
        <v>0</v>
      </c>
      <c r="AT435">
        <f t="shared" si="436"/>
        <v>0</v>
      </c>
      <c r="AU435">
        <v>0</v>
      </c>
      <c r="AV435">
        <f t="shared" si="437"/>
        <v>0</v>
      </c>
      <c r="AW435">
        <v>0</v>
      </c>
      <c r="AX435">
        <f t="shared" si="438"/>
        <v>0</v>
      </c>
      <c r="AY435">
        <v>0</v>
      </c>
      <c r="AZ435">
        <f t="shared" si="439"/>
        <v>0</v>
      </c>
      <c r="BA435">
        <v>0</v>
      </c>
      <c r="BB435">
        <f t="shared" si="440"/>
        <v>0</v>
      </c>
      <c r="BC435">
        <v>0</v>
      </c>
      <c r="BD435">
        <f t="shared" si="441"/>
        <v>0</v>
      </c>
      <c r="BE435">
        <v>100</v>
      </c>
      <c r="BF435">
        <f t="shared" si="442"/>
        <v>1</v>
      </c>
      <c r="BG435">
        <v>0</v>
      </c>
      <c r="BH435">
        <f t="shared" si="443"/>
        <v>0</v>
      </c>
      <c r="BI435">
        <v>0</v>
      </c>
      <c r="BJ435">
        <f t="shared" si="444"/>
        <v>0</v>
      </c>
      <c r="BK435">
        <v>0</v>
      </c>
      <c r="BL435">
        <f t="shared" si="445"/>
        <v>0</v>
      </c>
      <c r="BM435">
        <v>0</v>
      </c>
      <c r="BN435">
        <f t="shared" si="446"/>
        <v>0</v>
      </c>
      <c r="BO435">
        <v>0</v>
      </c>
      <c r="BP435">
        <f t="shared" si="447"/>
        <v>0</v>
      </c>
      <c r="BQ435">
        <v>0</v>
      </c>
      <c r="BR435">
        <f t="shared" si="448"/>
        <v>0</v>
      </c>
      <c r="BS435">
        <v>0</v>
      </c>
      <c r="BT435">
        <f t="shared" si="449"/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f t="shared" si="478"/>
        <v>0</v>
      </c>
      <c r="DE435">
        <v>0</v>
      </c>
      <c r="DF435">
        <f t="shared" si="479"/>
        <v>0</v>
      </c>
      <c r="DG435">
        <v>0</v>
      </c>
      <c r="DH435">
        <f t="shared" si="480"/>
        <v>0</v>
      </c>
      <c r="DI435">
        <v>0</v>
      </c>
      <c r="DJ435">
        <f t="shared" si="481"/>
        <v>0</v>
      </c>
      <c r="DK435">
        <v>0</v>
      </c>
      <c r="DL435">
        <f t="shared" si="482"/>
        <v>0</v>
      </c>
      <c r="DM435">
        <v>0</v>
      </c>
      <c r="DN435">
        <f t="shared" si="483"/>
        <v>0</v>
      </c>
      <c r="DO435">
        <v>0</v>
      </c>
      <c r="DP435">
        <f t="shared" si="484"/>
        <v>0</v>
      </c>
      <c r="DQ435">
        <v>0</v>
      </c>
      <c r="DR435">
        <f t="shared" si="485"/>
        <v>0</v>
      </c>
      <c r="DS435">
        <v>0</v>
      </c>
      <c r="DT435">
        <f t="shared" si="486"/>
        <v>0</v>
      </c>
      <c r="DU435">
        <v>0</v>
      </c>
      <c r="DV435">
        <f t="shared" si="487"/>
        <v>0</v>
      </c>
      <c r="DW435">
        <v>0</v>
      </c>
      <c r="DX435">
        <f t="shared" si="488"/>
        <v>0</v>
      </c>
      <c r="DY435">
        <v>0</v>
      </c>
      <c r="DZ435">
        <f t="shared" si="489"/>
        <v>0</v>
      </c>
      <c r="EA435">
        <v>0</v>
      </c>
      <c r="EB435">
        <f t="shared" si="490"/>
        <v>0</v>
      </c>
      <c r="EC435">
        <v>0</v>
      </c>
      <c r="ED435">
        <f t="shared" si="491"/>
        <v>0</v>
      </c>
      <c r="EE435">
        <v>0</v>
      </c>
      <c r="EF435">
        <f t="shared" si="492"/>
        <v>0</v>
      </c>
      <c r="EG435">
        <v>0</v>
      </c>
      <c r="EH435">
        <f t="shared" si="493"/>
        <v>0</v>
      </c>
      <c r="EI435">
        <v>0</v>
      </c>
      <c r="EJ435">
        <f t="shared" si="494"/>
        <v>0</v>
      </c>
      <c r="EK435">
        <v>0</v>
      </c>
      <c r="EL435">
        <f t="shared" si="495"/>
        <v>0</v>
      </c>
      <c r="EM435">
        <v>0</v>
      </c>
      <c r="EN435">
        <f t="shared" si="496"/>
        <v>0</v>
      </c>
      <c r="EO435">
        <v>0</v>
      </c>
      <c r="EP435">
        <f t="shared" si="497"/>
        <v>0</v>
      </c>
      <c r="EQ435">
        <v>0</v>
      </c>
      <c r="ER435">
        <f t="shared" si="498"/>
        <v>0</v>
      </c>
      <c r="ES435">
        <v>0</v>
      </c>
      <c r="ET435">
        <f t="shared" si="499"/>
        <v>0</v>
      </c>
      <c r="EU435">
        <v>0</v>
      </c>
      <c r="EV435">
        <f t="shared" si="500"/>
        <v>0</v>
      </c>
      <c r="EW435">
        <v>0</v>
      </c>
      <c r="EX435">
        <f t="shared" si="501"/>
        <v>0</v>
      </c>
      <c r="EY435">
        <v>0</v>
      </c>
      <c r="EZ435">
        <f t="shared" si="502"/>
        <v>0</v>
      </c>
      <c r="FA435">
        <v>100</v>
      </c>
      <c r="FB435">
        <f t="shared" si="503"/>
        <v>1</v>
      </c>
      <c r="FC435">
        <v>0</v>
      </c>
      <c r="FD435">
        <v>0</v>
      </c>
      <c r="FE435" s="3" t="s">
        <v>794</v>
      </c>
    </row>
    <row r="436" spans="1:161" x14ac:dyDescent="0.45">
      <c r="A436">
        <v>435</v>
      </c>
      <c r="B436" t="s">
        <v>573</v>
      </c>
      <c r="C436" t="s">
        <v>793</v>
      </c>
      <c r="D436" t="s">
        <v>768</v>
      </c>
      <c r="E436" t="s">
        <v>654</v>
      </c>
      <c r="F436" s="2">
        <v>3</v>
      </c>
      <c r="G436">
        <v>1405</v>
      </c>
      <c r="H436">
        <v>3290</v>
      </c>
      <c r="I436">
        <v>1473</v>
      </c>
      <c r="J436" s="2">
        <f t="shared" si="414"/>
        <v>0.44772036474164134</v>
      </c>
      <c r="K436">
        <f>8.5*10^-3/25.4</f>
        <v>3.3464566929133861E-4</v>
      </c>
      <c r="L436" t="s">
        <v>442</v>
      </c>
      <c r="M436">
        <v>0</v>
      </c>
      <c r="N436">
        <f t="shared" si="420"/>
        <v>0</v>
      </c>
      <c r="O436">
        <v>0</v>
      </c>
      <c r="P436">
        <f t="shared" si="421"/>
        <v>0</v>
      </c>
      <c r="Q436">
        <v>0</v>
      </c>
      <c r="R436">
        <f t="shared" si="422"/>
        <v>0</v>
      </c>
      <c r="S436">
        <v>0</v>
      </c>
      <c r="T436">
        <f t="shared" si="423"/>
        <v>0</v>
      </c>
      <c r="U436">
        <v>0</v>
      </c>
      <c r="V436">
        <f t="shared" si="424"/>
        <v>0</v>
      </c>
      <c r="W436">
        <v>0</v>
      </c>
      <c r="X436">
        <f t="shared" si="425"/>
        <v>0</v>
      </c>
      <c r="Y436">
        <v>0</v>
      </c>
      <c r="Z436">
        <f t="shared" si="426"/>
        <v>0</v>
      </c>
      <c r="AA436">
        <v>0</v>
      </c>
      <c r="AB436">
        <f t="shared" si="427"/>
        <v>0</v>
      </c>
      <c r="AC436">
        <v>0</v>
      </c>
      <c r="AD436">
        <f t="shared" si="428"/>
        <v>0</v>
      </c>
      <c r="AE436">
        <v>0</v>
      </c>
      <c r="AF436">
        <f t="shared" si="429"/>
        <v>0</v>
      </c>
      <c r="AG436">
        <v>0</v>
      </c>
      <c r="AH436">
        <f t="shared" si="430"/>
        <v>0</v>
      </c>
      <c r="AI436">
        <v>0</v>
      </c>
      <c r="AJ436">
        <f t="shared" si="431"/>
        <v>0</v>
      </c>
      <c r="AK436">
        <v>0</v>
      </c>
      <c r="AL436">
        <f t="shared" si="432"/>
        <v>0</v>
      </c>
      <c r="AM436">
        <v>0</v>
      </c>
      <c r="AN436">
        <f t="shared" si="433"/>
        <v>0</v>
      </c>
      <c r="AO436">
        <v>0</v>
      </c>
      <c r="AP436">
        <f t="shared" si="434"/>
        <v>0</v>
      </c>
      <c r="AQ436">
        <v>0</v>
      </c>
      <c r="AR436">
        <f t="shared" si="435"/>
        <v>0</v>
      </c>
      <c r="AS436">
        <v>0</v>
      </c>
      <c r="AT436">
        <f t="shared" si="436"/>
        <v>0</v>
      </c>
      <c r="AU436">
        <v>0</v>
      </c>
      <c r="AV436">
        <f t="shared" si="437"/>
        <v>0</v>
      </c>
      <c r="AW436">
        <v>0</v>
      </c>
      <c r="AX436">
        <f t="shared" si="438"/>
        <v>0</v>
      </c>
      <c r="AY436">
        <v>0</v>
      </c>
      <c r="AZ436">
        <f t="shared" si="439"/>
        <v>0</v>
      </c>
      <c r="BA436">
        <v>0</v>
      </c>
      <c r="BB436">
        <f t="shared" si="440"/>
        <v>0</v>
      </c>
      <c r="BC436">
        <v>0</v>
      </c>
      <c r="BD436">
        <f t="shared" si="441"/>
        <v>0</v>
      </c>
      <c r="BE436">
        <v>0</v>
      </c>
      <c r="BF436">
        <f t="shared" si="442"/>
        <v>0</v>
      </c>
      <c r="BG436">
        <v>0</v>
      </c>
      <c r="BH436">
        <f t="shared" si="443"/>
        <v>0</v>
      </c>
      <c r="BI436">
        <v>100</v>
      </c>
      <c r="BJ436">
        <f t="shared" si="444"/>
        <v>1</v>
      </c>
      <c r="BK436">
        <v>0</v>
      </c>
      <c r="BL436">
        <f t="shared" si="445"/>
        <v>0</v>
      </c>
      <c r="BM436">
        <v>0</v>
      </c>
      <c r="BN436">
        <f t="shared" si="446"/>
        <v>0</v>
      </c>
      <c r="BO436">
        <v>0</v>
      </c>
      <c r="BP436">
        <f t="shared" si="447"/>
        <v>0</v>
      </c>
      <c r="BQ436">
        <v>0</v>
      </c>
      <c r="BR436">
        <f t="shared" si="448"/>
        <v>0</v>
      </c>
      <c r="BS436">
        <v>0</v>
      </c>
      <c r="BT436">
        <f t="shared" si="449"/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f t="shared" si="478"/>
        <v>0</v>
      </c>
      <c r="DE436">
        <v>0</v>
      </c>
      <c r="DF436">
        <f t="shared" si="479"/>
        <v>0</v>
      </c>
      <c r="DG436">
        <v>0</v>
      </c>
      <c r="DH436">
        <f t="shared" si="480"/>
        <v>0</v>
      </c>
      <c r="DI436">
        <v>0</v>
      </c>
      <c r="DJ436">
        <f t="shared" si="481"/>
        <v>0</v>
      </c>
      <c r="DK436">
        <v>0</v>
      </c>
      <c r="DL436">
        <f t="shared" si="482"/>
        <v>0</v>
      </c>
      <c r="DM436">
        <v>0</v>
      </c>
      <c r="DN436">
        <f t="shared" si="483"/>
        <v>0</v>
      </c>
      <c r="DO436">
        <v>0</v>
      </c>
      <c r="DP436">
        <f t="shared" si="484"/>
        <v>0</v>
      </c>
      <c r="DQ436">
        <v>0</v>
      </c>
      <c r="DR436">
        <f t="shared" si="485"/>
        <v>0</v>
      </c>
      <c r="DS436">
        <v>0</v>
      </c>
      <c r="DT436">
        <f t="shared" si="486"/>
        <v>0</v>
      </c>
      <c r="DU436">
        <v>0</v>
      </c>
      <c r="DV436">
        <f t="shared" si="487"/>
        <v>0</v>
      </c>
      <c r="DW436">
        <v>0</v>
      </c>
      <c r="DX436">
        <f t="shared" si="488"/>
        <v>0</v>
      </c>
      <c r="DY436">
        <v>0</v>
      </c>
      <c r="DZ436">
        <f t="shared" si="489"/>
        <v>0</v>
      </c>
      <c r="EA436">
        <v>0</v>
      </c>
      <c r="EB436">
        <f t="shared" si="490"/>
        <v>0</v>
      </c>
      <c r="EC436">
        <v>0</v>
      </c>
      <c r="ED436">
        <f t="shared" si="491"/>
        <v>0</v>
      </c>
      <c r="EE436">
        <v>0</v>
      </c>
      <c r="EF436">
        <f t="shared" si="492"/>
        <v>0</v>
      </c>
      <c r="EG436">
        <v>0</v>
      </c>
      <c r="EH436">
        <f t="shared" si="493"/>
        <v>0</v>
      </c>
      <c r="EI436">
        <v>0</v>
      </c>
      <c r="EJ436">
        <f t="shared" si="494"/>
        <v>0</v>
      </c>
      <c r="EK436">
        <v>0</v>
      </c>
      <c r="EL436">
        <f t="shared" si="495"/>
        <v>0</v>
      </c>
      <c r="EM436">
        <v>0</v>
      </c>
      <c r="EN436">
        <f t="shared" si="496"/>
        <v>0</v>
      </c>
      <c r="EO436">
        <v>0</v>
      </c>
      <c r="EP436">
        <f t="shared" si="497"/>
        <v>0</v>
      </c>
      <c r="EQ436">
        <v>0</v>
      </c>
      <c r="ER436">
        <f t="shared" si="498"/>
        <v>0</v>
      </c>
      <c r="ES436">
        <v>0</v>
      </c>
      <c r="ET436">
        <f t="shared" si="499"/>
        <v>0</v>
      </c>
      <c r="EU436">
        <v>0</v>
      </c>
      <c r="EV436">
        <f t="shared" si="500"/>
        <v>0</v>
      </c>
      <c r="EW436">
        <v>0</v>
      </c>
      <c r="EX436">
        <f t="shared" si="501"/>
        <v>0</v>
      </c>
      <c r="EY436">
        <v>0</v>
      </c>
      <c r="EZ436">
        <f t="shared" si="502"/>
        <v>0</v>
      </c>
      <c r="FA436">
        <v>100</v>
      </c>
      <c r="FB436">
        <f t="shared" si="503"/>
        <v>1</v>
      </c>
      <c r="FC436">
        <v>0</v>
      </c>
      <c r="FD436">
        <v>0</v>
      </c>
      <c r="FE436" s="3" t="s">
        <v>795</v>
      </c>
    </row>
    <row r="437" spans="1:161" x14ac:dyDescent="0.45">
      <c r="A437">
        <v>436</v>
      </c>
      <c r="B437" t="s">
        <v>796</v>
      </c>
      <c r="C437" t="s">
        <v>793</v>
      </c>
      <c r="E437" t="s">
        <v>654</v>
      </c>
      <c r="F437" s="2">
        <v>3</v>
      </c>
      <c r="G437">
        <v>1405</v>
      </c>
      <c r="H437">
        <v>3300</v>
      </c>
      <c r="I437">
        <v>1473</v>
      </c>
      <c r="J437" s="2">
        <f t="shared" si="414"/>
        <v>0.44636363636363635</v>
      </c>
      <c r="K437">
        <f>8.5*10^-3/25.4</f>
        <v>3.3464566929133861E-4</v>
      </c>
      <c r="L437" t="s">
        <v>442</v>
      </c>
      <c r="M437">
        <v>0</v>
      </c>
      <c r="N437">
        <f t="shared" si="420"/>
        <v>0</v>
      </c>
      <c r="O437">
        <v>0</v>
      </c>
      <c r="P437">
        <f t="shared" si="421"/>
        <v>0</v>
      </c>
      <c r="Q437">
        <v>0</v>
      </c>
      <c r="R437">
        <f t="shared" si="422"/>
        <v>0</v>
      </c>
      <c r="S437">
        <v>0</v>
      </c>
      <c r="T437">
        <f t="shared" si="423"/>
        <v>0</v>
      </c>
      <c r="U437">
        <v>0</v>
      </c>
      <c r="V437">
        <f t="shared" si="424"/>
        <v>0</v>
      </c>
      <c r="W437">
        <v>0</v>
      </c>
      <c r="X437">
        <f t="shared" si="425"/>
        <v>0</v>
      </c>
      <c r="Y437">
        <v>0</v>
      </c>
      <c r="Z437">
        <f t="shared" si="426"/>
        <v>0</v>
      </c>
      <c r="AA437">
        <v>0</v>
      </c>
      <c r="AB437">
        <f t="shared" si="427"/>
        <v>0</v>
      </c>
      <c r="AC437">
        <v>0</v>
      </c>
      <c r="AD437">
        <f t="shared" si="428"/>
        <v>0</v>
      </c>
      <c r="AE437">
        <v>0</v>
      </c>
      <c r="AF437">
        <f t="shared" si="429"/>
        <v>0</v>
      </c>
      <c r="AG437">
        <v>0</v>
      </c>
      <c r="AH437">
        <f t="shared" si="430"/>
        <v>0</v>
      </c>
      <c r="AI437">
        <v>0</v>
      </c>
      <c r="AJ437">
        <f t="shared" si="431"/>
        <v>0</v>
      </c>
      <c r="AK437">
        <v>0</v>
      </c>
      <c r="AL437">
        <f t="shared" si="432"/>
        <v>0</v>
      </c>
      <c r="AM437">
        <v>0</v>
      </c>
      <c r="AN437">
        <f t="shared" si="433"/>
        <v>0</v>
      </c>
      <c r="AO437">
        <v>0</v>
      </c>
      <c r="AP437">
        <f t="shared" si="434"/>
        <v>0</v>
      </c>
      <c r="AQ437">
        <v>0</v>
      </c>
      <c r="AR437">
        <f t="shared" si="435"/>
        <v>0</v>
      </c>
      <c r="AS437">
        <v>0</v>
      </c>
      <c r="AT437">
        <f t="shared" si="436"/>
        <v>0</v>
      </c>
      <c r="AU437">
        <v>0</v>
      </c>
      <c r="AV437">
        <f t="shared" si="437"/>
        <v>0</v>
      </c>
      <c r="AW437">
        <v>0</v>
      </c>
      <c r="AX437">
        <f t="shared" si="438"/>
        <v>0</v>
      </c>
      <c r="AY437">
        <v>0</v>
      </c>
      <c r="AZ437">
        <f t="shared" si="439"/>
        <v>0</v>
      </c>
      <c r="BA437">
        <v>0</v>
      </c>
      <c r="BB437">
        <f t="shared" si="440"/>
        <v>0</v>
      </c>
      <c r="BC437">
        <v>0</v>
      </c>
      <c r="BD437">
        <f t="shared" si="441"/>
        <v>0</v>
      </c>
      <c r="BE437">
        <v>2.5</v>
      </c>
      <c r="BF437">
        <f t="shared" si="442"/>
        <v>2.461666968224838E-2</v>
      </c>
      <c r="BG437">
        <v>0</v>
      </c>
      <c r="BH437">
        <f t="shared" si="443"/>
        <v>0</v>
      </c>
      <c r="BI437">
        <v>97.5</v>
      </c>
      <c r="BJ437">
        <f t="shared" si="444"/>
        <v>0.9753833303177516</v>
      </c>
      <c r="BK437">
        <v>0</v>
      </c>
      <c r="BL437">
        <f t="shared" si="445"/>
        <v>0</v>
      </c>
      <c r="BM437">
        <v>0</v>
      </c>
      <c r="BN437">
        <f t="shared" si="446"/>
        <v>0</v>
      </c>
      <c r="BO437">
        <v>0</v>
      </c>
      <c r="BP437">
        <f t="shared" si="447"/>
        <v>0</v>
      </c>
      <c r="BQ437">
        <v>0</v>
      </c>
      <c r="BR437">
        <f t="shared" si="448"/>
        <v>0</v>
      </c>
      <c r="BS437">
        <v>0</v>
      </c>
      <c r="BT437">
        <f t="shared" si="449"/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f t="shared" si="478"/>
        <v>0</v>
      </c>
      <c r="DE437">
        <v>0</v>
      </c>
      <c r="DF437">
        <f t="shared" si="479"/>
        <v>0</v>
      </c>
      <c r="DG437">
        <v>0</v>
      </c>
      <c r="DH437">
        <f t="shared" si="480"/>
        <v>0</v>
      </c>
      <c r="DI437">
        <v>0</v>
      </c>
      <c r="DJ437">
        <f t="shared" si="481"/>
        <v>0</v>
      </c>
      <c r="DK437">
        <v>0</v>
      </c>
      <c r="DL437">
        <f t="shared" si="482"/>
        <v>0</v>
      </c>
      <c r="DM437">
        <v>0</v>
      </c>
      <c r="DN437">
        <f t="shared" si="483"/>
        <v>0</v>
      </c>
      <c r="DO437">
        <v>0</v>
      </c>
      <c r="DP437">
        <f t="shared" si="484"/>
        <v>0</v>
      </c>
      <c r="DQ437">
        <v>0</v>
      </c>
      <c r="DR437">
        <f t="shared" si="485"/>
        <v>0</v>
      </c>
      <c r="DS437">
        <v>0</v>
      </c>
      <c r="DT437">
        <f t="shared" si="486"/>
        <v>0</v>
      </c>
      <c r="DU437">
        <v>0</v>
      </c>
      <c r="DV437">
        <f t="shared" si="487"/>
        <v>0</v>
      </c>
      <c r="DW437">
        <v>0</v>
      </c>
      <c r="DX437">
        <f t="shared" si="488"/>
        <v>0</v>
      </c>
      <c r="DY437">
        <v>0</v>
      </c>
      <c r="DZ437">
        <f t="shared" si="489"/>
        <v>0</v>
      </c>
      <c r="EA437">
        <v>0</v>
      </c>
      <c r="EB437">
        <f t="shared" si="490"/>
        <v>0</v>
      </c>
      <c r="EC437">
        <v>0</v>
      </c>
      <c r="ED437">
        <f t="shared" si="491"/>
        <v>0</v>
      </c>
      <c r="EE437">
        <v>0</v>
      </c>
      <c r="EF437">
        <f t="shared" si="492"/>
        <v>0</v>
      </c>
      <c r="EG437">
        <v>0</v>
      </c>
      <c r="EH437">
        <f t="shared" si="493"/>
        <v>0</v>
      </c>
      <c r="EI437">
        <v>0</v>
      </c>
      <c r="EJ437">
        <f t="shared" si="494"/>
        <v>0</v>
      </c>
      <c r="EK437">
        <v>0</v>
      </c>
      <c r="EL437">
        <f t="shared" si="495"/>
        <v>0</v>
      </c>
      <c r="EM437">
        <v>0</v>
      </c>
      <c r="EN437">
        <f t="shared" si="496"/>
        <v>0</v>
      </c>
      <c r="EO437">
        <v>0</v>
      </c>
      <c r="EP437">
        <f t="shared" si="497"/>
        <v>0</v>
      </c>
      <c r="EQ437">
        <v>0</v>
      </c>
      <c r="ER437">
        <f t="shared" si="498"/>
        <v>0</v>
      </c>
      <c r="ES437">
        <v>0</v>
      </c>
      <c r="ET437">
        <f t="shared" si="499"/>
        <v>0</v>
      </c>
      <c r="EU437">
        <v>0</v>
      </c>
      <c r="EV437">
        <f t="shared" si="500"/>
        <v>0</v>
      </c>
      <c r="EW437">
        <v>0</v>
      </c>
      <c r="EX437">
        <f t="shared" si="501"/>
        <v>0</v>
      </c>
      <c r="EY437">
        <v>0</v>
      </c>
      <c r="EZ437">
        <f t="shared" si="502"/>
        <v>0</v>
      </c>
      <c r="FA437">
        <v>100</v>
      </c>
      <c r="FB437">
        <f t="shared" si="503"/>
        <v>1</v>
      </c>
      <c r="FC437">
        <v>0</v>
      </c>
      <c r="FD437">
        <v>0</v>
      </c>
      <c r="FE437" s="3" t="s">
        <v>797</v>
      </c>
    </row>
    <row r="438" spans="1:161" x14ac:dyDescent="0.45">
      <c r="A438">
        <v>437</v>
      </c>
      <c r="B438" t="s">
        <v>543</v>
      </c>
      <c r="C438" t="s">
        <v>51</v>
      </c>
      <c r="E438" t="s">
        <v>545</v>
      </c>
      <c r="F438" s="2">
        <v>1</v>
      </c>
      <c r="G438">
        <v>234.5</v>
      </c>
      <c r="H438">
        <f>925+273</f>
        <v>1198</v>
      </c>
      <c r="I438">
        <f t="shared" ref="I438:I446" si="504">15+273</f>
        <v>288</v>
      </c>
      <c r="J438" s="2">
        <f t="shared" si="414"/>
        <v>0.24040066777963273</v>
      </c>
      <c r="K438">
        <f>10^-3</f>
        <v>1E-3</v>
      </c>
      <c r="L438" t="s">
        <v>64</v>
      </c>
      <c r="M438">
        <v>70.53</v>
      </c>
      <c r="N438">
        <f t="shared" si="420"/>
        <v>0.71124847066812147</v>
      </c>
      <c r="O438">
        <v>29.43</v>
      </c>
      <c r="P438">
        <f t="shared" si="421"/>
        <v>0.28841284918862309</v>
      </c>
      <c r="Q438">
        <v>0.01</v>
      </c>
      <c r="R438">
        <f t="shared" si="422"/>
        <v>1.0918083515904992E-4</v>
      </c>
      <c r="S438">
        <v>0</v>
      </c>
      <c r="T438">
        <f t="shared" si="423"/>
        <v>0</v>
      </c>
      <c r="U438">
        <v>0</v>
      </c>
      <c r="V438">
        <f t="shared" si="424"/>
        <v>0</v>
      </c>
      <c r="W438">
        <v>0</v>
      </c>
      <c r="X438">
        <f t="shared" si="425"/>
        <v>0</v>
      </c>
      <c r="Y438">
        <v>0</v>
      </c>
      <c r="Z438">
        <f t="shared" si="426"/>
        <v>0</v>
      </c>
      <c r="AA438">
        <v>0</v>
      </c>
      <c r="AB438">
        <f t="shared" si="427"/>
        <v>0</v>
      </c>
      <c r="AC438">
        <v>0.02</v>
      </c>
      <c r="AD438">
        <f t="shared" si="428"/>
        <v>2.2949930809648781E-4</v>
      </c>
      <c r="AE438">
        <v>0</v>
      </c>
      <c r="AF438">
        <f t="shared" si="429"/>
        <v>0</v>
      </c>
      <c r="AG438">
        <v>0</v>
      </c>
      <c r="AH438">
        <f t="shared" si="430"/>
        <v>0</v>
      </c>
      <c r="AI438">
        <v>0</v>
      </c>
      <c r="AJ438">
        <f t="shared" si="431"/>
        <v>0</v>
      </c>
      <c r="AK438">
        <v>0</v>
      </c>
      <c r="AL438">
        <f t="shared" si="432"/>
        <v>0</v>
      </c>
      <c r="AM438">
        <v>0</v>
      </c>
      <c r="AN438">
        <f t="shared" si="433"/>
        <v>0</v>
      </c>
      <c r="AO438">
        <v>0</v>
      </c>
      <c r="AP438">
        <f t="shared" si="434"/>
        <v>0</v>
      </c>
      <c r="AQ438">
        <v>0</v>
      </c>
      <c r="AR438">
        <f t="shared" si="435"/>
        <v>0</v>
      </c>
      <c r="AS438">
        <v>0</v>
      </c>
      <c r="AT438">
        <f t="shared" si="436"/>
        <v>0</v>
      </c>
      <c r="AU438">
        <v>0</v>
      </c>
      <c r="AV438">
        <f t="shared" si="437"/>
        <v>0</v>
      </c>
      <c r="AW438">
        <v>0</v>
      </c>
      <c r="AX438">
        <f t="shared" si="438"/>
        <v>0</v>
      </c>
      <c r="AY438">
        <v>0</v>
      </c>
      <c r="AZ438">
        <f t="shared" si="439"/>
        <v>0</v>
      </c>
      <c r="BA438">
        <v>0</v>
      </c>
      <c r="BB438">
        <f t="shared" si="440"/>
        <v>0</v>
      </c>
      <c r="BC438">
        <v>0</v>
      </c>
      <c r="BD438">
        <f t="shared" si="441"/>
        <v>0</v>
      </c>
      <c r="BE438">
        <v>0</v>
      </c>
      <c r="BF438">
        <f t="shared" si="442"/>
        <v>0</v>
      </c>
      <c r="BG438">
        <v>0</v>
      </c>
      <c r="BH438">
        <f t="shared" si="443"/>
        <v>0</v>
      </c>
      <c r="BI438">
        <v>0</v>
      </c>
      <c r="BJ438">
        <f t="shared" si="444"/>
        <v>0</v>
      </c>
      <c r="BK438">
        <v>0</v>
      </c>
      <c r="BL438">
        <f t="shared" si="445"/>
        <v>0</v>
      </c>
      <c r="BM438">
        <v>0</v>
      </c>
      <c r="BN438">
        <f t="shared" si="446"/>
        <v>0</v>
      </c>
      <c r="BO438">
        <v>0</v>
      </c>
      <c r="BP438">
        <f t="shared" si="447"/>
        <v>0</v>
      </c>
      <c r="BQ438">
        <v>0</v>
      </c>
      <c r="BR438">
        <f t="shared" si="448"/>
        <v>0</v>
      </c>
      <c r="BS438">
        <v>0</v>
      </c>
      <c r="BT438">
        <f t="shared" si="449"/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f t="shared" si="478"/>
        <v>0</v>
      </c>
      <c r="DE438">
        <v>0</v>
      </c>
      <c r="DF438">
        <f t="shared" si="479"/>
        <v>0</v>
      </c>
      <c r="DG438">
        <v>100</v>
      </c>
      <c r="DH438">
        <f t="shared" si="480"/>
        <v>1</v>
      </c>
      <c r="DI438">
        <v>0</v>
      </c>
      <c r="DJ438">
        <f t="shared" si="481"/>
        <v>0</v>
      </c>
      <c r="DK438">
        <v>0</v>
      </c>
      <c r="DL438">
        <f t="shared" si="482"/>
        <v>0</v>
      </c>
      <c r="DM438">
        <v>0</v>
      </c>
      <c r="DN438">
        <f t="shared" si="483"/>
        <v>0</v>
      </c>
      <c r="DO438">
        <v>0</v>
      </c>
      <c r="DP438">
        <f t="shared" si="484"/>
        <v>0</v>
      </c>
      <c r="DQ438">
        <v>0</v>
      </c>
      <c r="DR438">
        <f t="shared" si="485"/>
        <v>0</v>
      </c>
      <c r="DS438">
        <v>0</v>
      </c>
      <c r="DT438">
        <f t="shared" si="486"/>
        <v>0</v>
      </c>
      <c r="DU438">
        <v>0</v>
      </c>
      <c r="DV438">
        <f t="shared" si="487"/>
        <v>0</v>
      </c>
      <c r="DW438">
        <v>0</v>
      </c>
      <c r="DX438">
        <f t="shared" si="488"/>
        <v>0</v>
      </c>
      <c r="DY438">
        <v>0</v>
      </c>
      <c r="DZ438">
        <f t="shared" si="489"/>
        <v>0</v>
      </c>
      <c r="EA438">
        <v>0</v>
      </c>
      <c r="EB438">
        <f t="shared" si="490"/>
        <v>0</v>
      </c>
      <c r="EC438">
        <v>0</v>
      </c>
      <c r="ED438">
        <f t="shared" si="491"/>
        <v>0</v>
      </c>
      <c r="EE438">
        <v>0</v>
      </c>
      <c r="EF438">
        <f t="shared" si="492"/>
        <v>0</v>
      </c>
      <c r="EG438">
        <v>0</v>
      </c>
      <c r="EH438">
        <f t="shared" si="493"/>
        <v>0</v>
      </c>
      <c r="EI438">
        <v>0</v>
      </c>
      <c r="EJ438">
        <f t="shared" si="494"/>
        <v>0</v>
      </c>
      <c r="EK438">
        <v>0</v>
      </c>
      <c r="EL438">
        <f t="shared" si="495"/>
        <v>0</v>
      </c>
      <c r="EM438">
        <v>0</v>
      </c>
      <c r="EN438">
        <f t="shared" si="496"/>
        <v>0</v>
      </c>
      <c r="EO438">
        <v>0</v>
      </c>
      <c r="EP438">
        <f t="shared" si="497"/>
        <v>0</v>
      </c>
      <c r="EQ438">
        <v>0</v>
      </c>
      <c r="ER438">
        <f t="shared" si="498"/>
        <v>0</v>
      </c>
      <c r="ES438">
        <v>0</v>
      </c>
      <c r="ET438">
        <f t="shared" si="499"/>
        <v>0</v>
      </c>
      <c r="EU438">
        <v>0</v>
      </c>
      <c r="EV438">
        <f t="shared" si="500"/>
        <v>0</v>
      </c>
      <c r="EW438">
        <v>0</v>
      </c>
      <c r="EX438">
        <f t="shared" si="501"/>
        <v>0</v>
      </c>
      <c r="EY438">
        <v>0</v>
      </c>
      <c r="EZ438">
        <f t="shared" si="502"/>
        <v>0</v>
      </c>
      <c r="FA438">
        <v>0</v>
      </c>
      <c r="FB438">
        <f t="shared" si="503"/>
        <v>0</v>
      </c>
      <c r="FC438">
        <v>0</v>
      </c>
      <c r="FD438">
        <v>0</v>
      </c>
      <c r="FE438" s="3" t="s">
        <v>798</v>
      </c>
    </row>
    <row r="439" spans="1:161" x14ac:dyDescent="0.45">
      <c r="A439">
        <v>438</v>
      </c>
      <c r="B439" t="s">
        <v>543</v>
      </c>
      <c r="C439" t="s">
        <v>51</v>
      </c>
      <c r="E439" t="s">
        <v>545</v>
      </c>
      <c r="F439" s="2">
        <v>1</v>
      </c>
      <c r="G439">
        <v>234.5</v>
      </c>
      <c r="H439">
        <f>925+273</f>
        <v>1198</v>
      </c>
      <c r="I439">
        <f t="shared" si="504"/>
        <v>288</v>
      </c>
      <c r="J439" s="2">
        <f t="shared" si="414"/>
        <v>0.24040066777963273</v>
      </c>
      <c r="K439">
        <f t="shared" ref="K439:K467" si="505">10^-3</f>
        <v>1E-3</v>
      </c>
      <c r="L439" t="s">
        <v>64</v>
      </c>
      <c r="M439">
        <v>70.53</v>
      </c>
      <c r="N439">
        <f t="shared" si="420"/>
        <v>0.71124847066812147</v>
      </c>
      <c r="O439">
        <v>29.43</v>
      </c>
      <c r="P439">
        <f t="shared" si="421"/>
        <v>0.28841284918862309</v>
      </c>
      <c r="Q439">
        <v>0.01</v>
      </c>
      <c r="R439">
        <f t="shared" si="422"/>
        <v>1.0918083515904992E-4</v>
      </c>
      <c r="S439">
        <v>0</v>
      </c>
      <c r="T439">
        <f t="shared" si="423"/>
        <v>0</v>
      </c>
      <c r="U439">
        <v>0</v>
      </c>
      <c r="V439">
        <f t="shared" si="424"/>
        <v>0</v>
      </c>
      <c r="W439">
        <v>0</v>
      </c>
      <c r="X439">
        <f t="shared" si="425"/>
        <v>0</v>
      </c>
      <c r="Y439">
        <v>0</v>
      </c>
      <c r="Z439">
        <f t="shared" si="426"/>
        <v>0</v>
      </c>
      <c r="AA439">
        <v>0</v>
      </c>
      <c r="AB439">
        <f t="shared" si="427"/>
        <v>0</v>
      </c>
      <c r="AC439">
        <v>0.02</v>
      </c>
      <c r="AD439">
        <f t="shared" si="428"/>
        <v>2.2949930809648781E-4</v>
      </c>
      <c r="AE439">
        <v>0</v>
      </c>
      <c r="AF439">
        <f t="shared" si="429"/>
        <v>0</v>
      </c>
      <c r="AG439">
        <v>0</v>
      </c>
      <c r="AH439">
        <f t="shared" si="430"/>
        <v>0</v>
      </c>
      <c r="AI439">
        <v>0</v>
      </c>
      <c r="AJ439">
        <f t="shared" si="431"/>
        <v>0</v>
      </c>
      <c r="AK439">
        <v>0</v>
      </c>
      <c r="AL439">
        <f t="shared" si="432"/>
        <v>0</v>
      </c>
      <c r="AM439">
        <v>0</v>
      </c>
      <c r="AN439">
        <f t="shared" si="433"/>
        <v>0</v>
      </c>
      <c r="AO439">
        <v>0</v>
      </c>
      <c r="AP439">
        <f t="shared" si="434"/>
        <v>0</v>
      </c>
      <c r="AQ439">
        <v>0</v>
      </c>
      <c r="AR439">
        <f t="shared" si="435"/>
        <v>0</v>
      </c>
      <c r="AS439">
        <v>0</v>
      </c>
      <c r="AT439">
        <f t="shared" si="436"/>
        <v>0</v>
      </c>
      <c r="AU439">
        <v>0</v>
      </c>
      <c r="AV439">
        <f t="shared" si="437"/>
        <v>0</v>
      </c>
      <c r="AW439">
        <v>0</v>
      </c>
      <c r="AX439">
        <f t="shared" si="438"/>
        <v>0</v>
      </c>
      <c r="AY439">
        <v>0</v>
      </c>
      <c r="AZ439">
        <f t="shared" si="439"/>
        <v>0</v>
      </c>
      <c r="BA439">
        <v>0</v>
      </c>
      <c r="BB439">
        <f t="shared" si="440"/>
        <v>0</v>
      </c>
      <c r="BC439">
        <v>0</v>
      </c>
      <c r="BD439">
        <f t="shared" si="441"/>
        <v>0</v>
      </c>
      <c r="BE439">
        <v>0</v>
      </c>
      <c r="BF439">
        <f t="shared" si="442"/>
        <v>0</v>
      </c>
      <c r="BG439">
        <v>0</v>
      </c>
      <c r="BH439">
        <f t="shared" si="443"/>
        <v>0</v>
      </c>
      <c r="BI439">
        <v>0</v>
      </c>
      <c r="BJ439">
        <f t="shared" si="444"/>
        <v>0</v>
      </c>
      <c r="BK439">
        <v>0</v>
      </c>
      <c r="BL439">
        <f t="shared" si="445"/>
        <v>0</v>
      </c>
      <c r="BM439">
        <v>0</v>
      </c>
      <c r="BN439">
        <f t="shared" si="446"/>
        <v>0</v>
      </c>
      <c r="BO439">
        <v>0</v>
      </c>
      <c r="BP439">
        <f t="shared" si="447"/>
        <v>0</v>
      </c>
      <c r="BQ439">
        <v>0</v>
      </c>
      <c r="BR439">
        <f t="shared" si="448"/>
        <v>0</v>
      </c>
      <c r="BS439">
        <v>0</v>
      </c>
      <c r="BT439">
        <f t="shared" si="449"/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f t="shared" si="478"/>
        <v>0</v>
      </c>
      <c r="DE439">
        <v>0</v>
      </c>
      <c r="DF439">
        <f t="shared" si="479"/>
        <v>0</v>
      </c>
      <c r="DG439">
        <v>100</v>
      </c>
      <c r="DH439">
        <f t="shared" si="480"/>
        <v>1</v>
      </c>
      <c r="DI439">
        <v>0</v>
      </c>
      <c r="DJ439">
        <f t="shared" si="481"/>
        <v>0</v>
      </c>
      <c r="DK439">
        <v>0</v>
      </c>
      <c r="DL439">
        <f t="shared" si="482"/>
        <v>0</v>
      </c>
      <c r="DM439">
        <v>0</v>
      </c>
      <c r="DN439">
        <f t="shared" si="483"/>
        <v>0</v>
      </c>
      <c r="DO439">
        <v>0</v>
      </c>
      <c r="DP439">
        <f t="shared" si="484"/>
        <v>0</v>
      </c>
      <c r="DQ439">
        <v>0</v>
      </c>
      <c r="DR439">
        <f t="shared" si="485"/>
        <v>0</v>
      </c>
      <c r="DS439">
        <v>0</v>
      </c>
      <c r="DT439">
        <f t="shared" si="486"/>
        <v>0</v>
      </c>
      <c r="DU439">
        <v>0</v>
      </c>
      <c r="DV439">
        <f t="shared" si="487"/>
        <v>0</v>
      </c>
      <c r="DW439">
        <v>0</v>
      </c>
      <c r="DX439">
        <f t="shared" si="488"/>
        <v>0</v>
      </c>
      <c r="DY439">
        <v>0</v>
      </c>
      <c r="DZ439">
        <f t="shared" si="489"/>
        <v>0</v>
      </c>
      <c r="EA439">
        <v>0</v>
      </c>
      <c r="EB439">
        <f t="shared" si="490"/>
        <v>0</v>
      </c>
      <c r="EC439">
        <v>0</v>
      </c>
      <c r="ED439">
        <f t="shared" si="491"/>
        <v>0</v>
      </c>
      <c r="EE439">
        <v>0</v>
      </c>
      <c r="EF439">
        <f t="shared" si="492"/>
        <v>0</v>
      </c>
      <c r="EG439">
        <v>0</v>
      </c>
      <c r="EH439">
        <f t="shared" si="493"/>
        <v>0</v>
      </c>
      <c r="EI439">
        <v>0</v>
      </c>
      <c r="EJ439">
        <f t="shared" si="494"/>
        <v>0</v>
      </c>
      <c r="EK439">
        <v>0</v>
      </c>
      <c r="EL439">
        <f t="shared" si="495"/>
        <v>0</v>
      </c>
      <c r="EM439">
        <v>0</v>
      </c>
      <c r="EN439">
        <f t="shared" si="496"/>
        <v>0</v>
      </c>
      <c r="EO439">
        <v>0</v>
      </c>
      <c r="EP439">
        <f t="shared" si="497"/>
        <v>0</v>
      </c>
      <c r="EQ439">
        <v>0</v>
      </c>
      <c r="ER439">
        <f t="shared" si="498"/>
        <v>0</v>
      </c>
      <c r="ES439">
        <v>0</v>
      </c>
      <c r="ET439">
        <f t="shared" si="499"/>
        <v>0</v>
      </c>
      <c r="EU439">
        <v>0</v>
      </c>
      <c r="EV439">
        <f t="shared" si="500"/>
        <v>0</v>
      </c>
      <c r="EW439">
        <v>0</v>
      </c>
      <c r="EX439">
        <f t="shared" si="501"/>
        <v>0</v>
      </c>
      <c r="EY439">
        <v>0</v>
      </c>
      <c r="EZ439">
        <f t="shared" si="502"/>
        <v>0</v>
      </c>
      <c r="FA439">
        <v>0</v>
      </c>
      <c r="FB439">
        <f t="shared" si="503"/>
        <v>0</v>
      </c>
      <c r="FC439">
        <v>0</v>
      </c>
      <c r="FD439">
        <v>0</v>
      </c>
      <c r="FE439" s="3" t="s">
        <v>798</v>
      </c>
    </row>
    <row r="440" spans="1:161" x14ac:dyDescent="0.45">
      <c r="A440">
        <v>439</v>
      </c>
      <c r="B440" t="s">
        <v>543</v>
      </c>
      <c r="C440" t="s">
        <v>51</v>
      </c>
      <c r="E440" t="s">
        <v>545</v>
      </c>
      <c r="F440" s="2">
        <v>1</v>
      </c>
      <c r="G440">
        <v>234.5</v>
      </c>
      <c r="H440">
        <f>925+273</f>
        <v>1198</v>
      </c>
      <c r="I440">
        <f t="shared" si="504"/>
        <v>288</v>
      </c>
      <c r="J440" s="2">
        <f t="shared" si="414"/>
        <v>0.24040066777963273</v>
      </c>
      <c r="K440">
        <f t="shared" si="505"/>
        <v>1E-3</v>
      </c>
      <c r="L440" t="s">
        <v>64</v>
      </c>
      <c r="M440">
        <v>70.53</v>
      </c>
      <c r="N440">
        <f t="shared" si="420"/>
        <v>0.71124847066812147</v>
      </c>
      <c r="O440">
        <v>29.43</v>
      </c>
      <c r="P440">
        <f t="shared" si="421"/>
        <v>0.28841284918862309</v>
      </c>
      <c r="Q440">
        <v>0.01</v>
      </c>
      <c r="R440">
        <f t="shared" si="422"/>
        <v>1.0918083515904992E-4</v>
      </c>
      <c r="S440">
        <v>0</v>
      </c>
      <c r="T440">
        <f t="shared" si="423"/>
        <v>0</v>
      </c>
      <c r="U440">
        <v>0</v>
      </c>
      <c r="V440">
        <f t="shared" si="424"/>
        <v>0</v>
      </c>
      <c r="W440">
        <v>0</v>
      </c>
      <c r="X440">
        <f t="shared" si="425"/>
        <v>0</v>
      </c>
      <c r="Y440">
        <v>0</v>
      </c>
      <c r="Z440">
        <f t="shared" si="426"/>
        <v>0</v>
      </c>
      <c r="AA440">
        <v>0</v>
      </c>
      <c r="AB440">
        <f t="shared" si="427"/>
        <v>0</v>
      </c>
      <c r="AC440">
        <v>0.02</v>
      </c>
      <c r="AD440">
        <f t="shared" si="428"/>
        <v>2.2949930809648781E-4</v>
      </c>
      <c r="AE440">
        <v>0</v>
      </c>
      <c r="AF440">
        <f t="shared" si="429"/>
        <v>0</v>
      </c>
      <c r="AG440">
        <v>0</v>
      </c>
      <c r="AH440">
        <f t="shared" si="430"/>
        <v>0</v>
      </c>
      <c r="AI440">
        <v>0</v>
      </c>
      <c r="AJ440">
        <f t="shared" si="431"/>
        <v>0</v>
      </c>
      <c r="AK440">
        <v>0</v>
      </c>
      <c r="AL440">
        <f t="shared" si="432"/>
        <v>0</v>
      </c>
      <c r="AM440">
        <v>0</v>
      </c>
      <c r="AN440">
        <f t="shared" si="433"/>
        <v>0</v>
      </c>
      <c r="AO440">
        <v>0</v>
      </c>
      <c r="AP440">
        <f t="shared" si="434"/>
        <v>0</v>
      </c>
      <c r="AQ440">
        <v>0</v>
      </c>
      <c r="AR440">
        <f t="shared" si="435"/>
        <v>0</v>
      </c>
      <c r="AS440">
        <v>0</v>
      </c>
      <c r="AT440">
        <f t="shared" si="436"/>
        <v>0</v>
      </c>
      <c r="AU440">
        <v>0</v>
      </c>
      <c r="AV440">
        <f t="shared" si="437"/>
        <v>0</v>
      </c>
      <c r="AW440">
        <v>0</v>
      </c>
      <c r="AX440">
        <f t="shared" si="438"/>
        <v>0</v>
      </c>
      <c r="AY440">
        <v>0</v>
      </c>
      <c r="AZ440">
        <f t="shared" si="439"/>
        <v>0</v>
      </c>
      <c r="BA440">
        <v>0</v>
      </c>
      <c r="BB440">
        <f t="shared" si="440"/>
        <v>0</v>
      </c>
      <c r="BC440">
        <v>0</v>
      </c>
      <c r="BD440">
        <f t="shared" si="441"/>
        <v>0</v>
      </c>
      <c r="BE440">
        <v>0</v>
      </c>
      <c r="BF440">
        <f t="shared" si="442"/>
        <v>0</v>
      </c>
      <c r="BG440">
        <v>0</v>
      </c>
      <c r="BH440">
        <f t="shared" si="443"/>
        <v>0</v>
      </c>
      <c r="BI440">
        <v>0</v>
      </c>
      <c r="BJ440">
        <f t="shared" si="444"/>
        <v>0</v>
      </c>
      <c r="BK440">
        <v>0</v>
      </c>
      <c r="BL440">
        <f t="shared" si="445"/>
        <v>0</v>
      </c>
      <c r="BM440">
        <v>0</v>
      </c>
      <c r="BN440">
        <f t="shared" si="446"/>
        <v>0</v>
      </c>
      <c r="BO440">
        <v>0</v>
      </c>
      <c r="BP440">
        <f t="shared" si="447"/>
        <v>0</v>
      </c>
      <c r="BQ440">
        <v>0</v>
      </c>
      <c r="BR440">
        <f t="shared" si="448"/>
        <v>0</v>
      </c>
      <c r="BS440">
        <v>0</v>
      </c>
      <c r="BT440">
        <f t="shared" si="449"/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f t="shared" si="478"/>
        <v>0</v>
      </c>
      <c r="DE440">
        <v>0</v>
      </c>
      <c r="DF440">
        <f t="shared" si="479"/>
        <v>0</v>
      </c>
      <c r="DG440">
        <v>100</v>
      </c>
      <c r="DH440">
        <f t="shared" si="480"/>
        <v>1</v>
      </c>
      <c r="DI440">
        <v>0</v>
      </c>
      <c r="DJ440">
        <f t="shared" si="481"/>
        <v>0</v>
      </c>
      <c r="DK440">
        <v>0</v>
      </c>
      <c r="DL440">
        <f t="shared" si="482"/>
        <v>0</v>
      </c>
      <c r="DM440">
        <v>0</v>
      </c>
      <c r="DN440">
        <f t="shared" si="483"/>
        <v>0</v>
      </c>
      <c r="DO440">
        <v>0</v>
      </c>
      <c r="DP440">
        <f t="shared" si="484"/>
        <v>0</v>
      </c>
      <c r="DQ440">
        <v>0</v>
      </c>
      <c r="DR440">
        <f t="shared" si="485"/>
        <v>0</v>
      </c>
      <c r="DS440">
        <v>0</v>
      </c>
      <c r="DT440">
        <f t="shared" si="486"/>
        <v>0</v>
      </c>
      <c r="DU440">
        <v>0</v>
      </c>
      <c r="DV440">
        <f t="shared" si="487"/>
        <v>0</v>
      </c>
      <c r="DW440">
        <v>0</v>
      </c>
      <c r="DX440">
        <f t="shared" si="488"/>
        <v>0</v>
      </c>
      <c r="DY440">
        <v>0</v>
      </c>
      <c r="DZ440">
        <f t="shared" si="489"/>
        <v>0</v>
      </c>
      <c r="EA440">
        <v>0</v>
      </c>
      <c r="EB440">
        <f t="shared" si="490"/>
        <v>0</v>
      </c>
      <c r="EC440">
        <v>0</v>
      </c>
      <c r="ED440">
        <f t="shared" si="491"/>
        <v>0</v>
      </c>
      <c r="EE440">
        <v>0</v>
      </c>
      <c r="EF440">
        <f t="shared" si="492"/>
        <v>0</v>
      </c>
      <c r="EG440">
        <v>0</v>
      </c>
      <c r="EH440">
        <f t="shared" si="493"/>
        <v>0</v>
      </c>
      <c r="EI440">
        <v>0</v>
      </c>
      <c r="EJ440">
        <f t="shared" si="494"/>
        <v>0</v>
      </c>
      <c r="EK440">
        <v>0</v>
      </c>
      <c r="EL440">
        <f t="shared" si="495"/>
        <v>0</v>
      </c>
      <c r="EM440">
        <v>0</v>
      </c>
      <c r="EN440">
        <f t="shared" si="496"/>
        <v>0</v>
      </c>
      <c r="EO440">
        <v>0</v>
      </c>
      <c r="EP440">
        <f t="shared" si="497"/>
        <v>0</v>
      </c>
      <c r="EQ440">
        <v>0</v>
      </c>
      <c r="ER440">
        <f t="shared" si="498"/>
        <v>0</v>
      </c>
      <c r="ES440">
        <v>0</v>
      </c>
      <c r="ET440">
        <f t="shared" si="499"/>
        <v>0</v>
      </c>
      <c r="EU440">
        <v>0</v>
      </c>
      <c r="EV440">
        <f t="shared" si="500"/>
        <v>0</v>
      </c>
      <c r="EW440">
        <v>0</v>
      </c>
      <c r="EX440">
        <f t="shared" si="501"/>
        <v>0</v>
      </c>
      <c r="EY440">
        <v>0</v>
      </c>
      <c r="EZ440">
        <f t="shared" si="502"/>
        <v>0</v>
      </c>
      <c r="FA440">
        <v>0</v>
      </c>
      <c r="FB440">
        <f t="shared" si="503"/>
        <v>0</v>
      </c>
      <c r="FC440">
        <v>0</v>
      </c>
      <c r="FD440">
        <v>0</v>
      </c>
      <c r="FE440" s="3" t="s">
        <v>798</v>
      </c>
    </row>
    <row r="441" spans="1:161" x14ac:dyDescent="0.45">
      <c r="A441">
        <v>440</v>
      </c>
      <c r="B441" t="s">
        <v>543</v>
      </c>
      <c r="C441" t="s">
        <v>51</v>
      </c>
      <c r="E441" t="s">
        <v>545</v>
      </c>
      <c r="F441" s="2">
        <v>1</v>
      </c>
      <c r="G441">
        <v>234.5</v>
      </c>
      <c r="H441">
        <f>925+273</f>
        <v>1198</v>
      </c>
      <c r="I441">
        <f t="shared" si="504"/>
        <v>288</v>
      </c>
      <c r="J441" s="2">
        <f t="shared" si="414"/>
        <v>0.24040066777963273</v>
      </c>
      <c r="K441">
        <f t="shared" si="505"/>
        <v>1E-3</v>
      </c>
      <c r="L441" t="s">
        <v>64</v>
      </c>
      <c r="M441">
        <v>70.53</v>
      </c>
      <c r="N441">
        <f t="shared" si="420"/>
        <v>0.71124847066812147</v>
      </c>
      <c r="O441">
        <v>29.43</v>
      </c>
      <c r="P441">
        <f t="shared" si="421"/>
        <v>0.28841284918862309</v>
      </c>
      <c r="Q441">
        <v>0.01</v>
      </c>
      <c r="R441">
        <f t="shared" si="422"/>
        <v>1.0918083515904992E-4</v>
      </c>
      <c r="S441">
        <v>0</v>
      </c>
      <c r="T441">
        <f t="shared" si="423"/>
        <v>0</v>
      </c>
      <c r="U441">
        <v>0</v>
      </c>
      <c r="V441">
        <f t="shared" si="424"/>
        <v>0</v>
      </c>
      <c r="W441">
        <v>0</v>
      </c>
      <c r="X441">
        <f t="shared" si="425"/>
        <v>0</v>
      </c>
      <c r="Y441">
        <v>0</v>
      </c>
      <c r="Z441">
        <f t="shared" si="426"/>
        <v>0</v>
      </c>
      <c r="AA441">
        <v>0</v>
      </c>
      <c r="AB441">
        <f t="shared" si="427"/>
        <v>0</v>
      </c>
      <c r="AC441">
        <v>0.02</v>
      </c>
      <c r="AD441">
        <f t="shared" si="428"/>
        <v>2.2949930809648781E-4</v>
      </c>
      <c r="AE441">
        <v>0</v>
      </c>
      <c r="AF441">
        <f t="shared" si="429"/>
        <v>0</v>
      </c>
      <c r="AG441">
        <v>0</v>
      </c>
      <c r="AH441">
        <f t="shared" si="430"/>
        <v>0</v>
      </c>
      <c r="AI441">
        <v>0</v>
      </c>
      <c r="AJ441">
        <f t="shared" si="431"/>
        <v>0</v>
      </c>
      <c r="AK441">
        <v>0</v>
      </c>
      <c r="AL441">
        <f t="shared" si="432"/>
        <v>0</v>
      </c>
      <c r="AM441">
        <v>0</v>
      </c>
      <c r="AN441">
        <f t="shared" si="433"/>
        <v>0</v>
      </c>
      <c r="AO441">
        <v>0</v>
      </c>
      <c r="AP441">
        <f t="shared" si="434"/>
        <v>0</v>
      </c>
      <c r="AQ441">
        <v>0</v>
      </c>
      <c r="AR441">
        <f t="shared" si="435"/>
        <v>0</v>
      </c>
      <c r="AS441">
        <v>0</v>
      </c>
      <c r="AT441">
        <f t="shared" si="436"/>
        <v>0</v>
      </c>
      <c r="AU441">
        <v>0</v>
      </c>
      <c r="AV441">
        <f t="shared" si="437"/>
        <v>0</v>
      </c>
      <c r="AW441">
        <v>0</v>
      </c>
      <c r="AX441">
        <f t="shared" si="438"/>
        <v>0</v>
      </c>
      <c r="AY441">
        <v>0</v>
      </c>
      <c r="AZ441">
        <f t="shared" si="439"/>
        <v>0</v>
      </c>
      <c r="BA441">
        <v>0</v>
      </c>
      <c r="BB441">
        <f t="shared" si="440"/>
        <v>0</v>
      </c>
      <c r="BC441">
        <v>0</v>
      </c>
      <c r="BD441">
        <f t="shared" si="441"/>
        <v>0</v>
      </c>
      <c r="BE441">
        <v>0</v>
      </c>
      <c r="BF441">
        <f t="shared" si="442"/>
        <v>0</v>
      </c>
      <c r="BG441">
        <v>0</v>
      </c>
      <c r="BH441">
        <f t="shared" si="443"/>
        <v>0</v>
      </c>
      <c r="BI441">
        <v>0</v>
      </c>
      <c r="BJ441">
        <f t="shared" si="444"/>
        <v>0</v>
      </c>
      <c r="BK441">
        <v>0</v>
      </c>
      <c r="BL441">
        <f t="shared" si="445"/>
        <v>0</v>
      </c>
      <c r="BM441">
        <v>0</v>
      </c>
      <c r="BN441">
        <f t="shared" si="446"/>
        <v>0</v>
      </c>
      <c r="BO441">
        <v>0</v>
      </c>
      <c r="BP441">
        <f t="shared" si="447"/>
        <v>0</v>
      </c>
      <c r="BQ441">
        <v>0</v>
      </c>
      <c r="BR441">
        <f t="shared" si="448"/>
        <v>0</v>
      </c>
      <c r="BS441">
        <v>0</v>
      </c>
      <c r="BT441">
        <f t="shared" si="449"/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f t="shared" si="478"/>
        <v>0</v>
      </c>
      <c r="DE441">
        <v>0</v>
      </c>
      <c r="DF441">
        <f t="shared" si="479"/>
        <v>0</v>
      </c>
      <c r="DG441">
        <v>100</v>
      </c>
      <c r="DH441">
        <f t="shared" si="480"/>
        <v>1</v>
      </c>
      <c r="DI441">
        <v>0</v>
      </c>
      <c r="DJ441">
        <f t="shared" si="481"/>
        <v>0</v>
      </c>
      <c r="DK441">
        <v>0</v>
      </c>
      <c r="DL441">
        <f t="shared" si="482"/>
        <v>0</v>
      </c>
      <c r="DM441">
        <v>0</v>
      </c>
      <c r="DN441">
        <f t="shared" si="483"/>
        <v>0</v>
      </c>
      <c r="DO441">
        <v>0</v>
      </c>
      <c r="DP441">
        <f t="shared" si="484"/>
        <v>0</v>
      </c>
      <c r="DQ441">
        <v>0</v>
      </c>
      <c r="DR441">
        <f t="shared" si="485"/>
        <v>0</v>
      </c>
      <c r="DS441">
        <v>0</v>
      </c>
      <c r="DT441">
        <f t="shared" si="486"/>
        <v>0</v>
      </c>
      <c r="DU441">
        <v>0</v>
      </c>
      <c r="DV441">
        <f t="shared" si="487"/>
        <v>0</v>
      </c>
      <c r="DW441">
        <v>0</v>
      </c>
      <c r="DX441">
        <f t="shared" si="488"/>
        <v>0</v>
      </c>
      <c r="DY441">
        <v>0</v>
      </c>
      <c r="DZ441">
        <f t="shared" si="489"/>
        <v>0</v>
      </c>
      <c r="EA441">
        <v>0</v>
      </c>
      <c r="EB441">
        <f t="shared" si="490"/>
        <v>0</v>
      </c>
      <c r="EC441">
        <v>0</v>
      </c>
      <c r="ED441">
        <f t="shared" si="491"/>
        <v>0</v>
      </c>
      <c r="EE441">
        <v>0</v>
      </c>
      <c r="EF441">
        <f t="shared" si="492"/>
        <v>0</v>
      </c>
      <c r="EG441">
        <v>0</v>
      </c>
      <c r="EH441">
        <f t="shared" si="493"/>
        <v>0</v>
      </c>
      <c r="EI441">
        <v>0</v>
      </c>
      <c r="EJ441">
        <f t="shared" si="494"/>
        <v>0</v>
      </c>
      <c r="EK441">
        <v>0</v>
      </c>
      <c r="EL441">
        <f t="shared" si="495"/>
        <v>0</v>
      </c>
      <c r="EM441">
        <v>0</v>
      </c>
      <c r="EN441">
        <f t="shared" si="496"/>
        <v>0</v>
      </c>
      <c r="EO441">
        <v>0</v>
      </c>
      <c r="EP441">
        <f t="shared" si="497"/>
        <v>0</v>
      </c>
      <c r="EQ441">
        <v>0</v>
      </c>
      <c r="ER441">
        <f t="shared" si="498"/>
        <v>0</v>
      </c>
      <c r="ES441">
        <v>0</v>
      </c>
      <c r="ET441">
        <f t="shared" si="499"/>
        <v>0</v>
      </c>
      <c r="EU441">
        <v>0</v>
      </c>
      <c r="EV441">
        <f t="shared" si="500"/>
        <v>0</v>
      </c>
      <c r="EW441">
        <v>0</v>
      </c>
      <c r="EX441">
        <f t="shared" si="501"/>
        <v>0</v>
      </c>
      <c r="EY441">
        <v>0</v>
      </c>
      <c r="EZ441">
        <f t="shared" si="502"/>
        <v>0</v>
      </c>
      <c r="FA441">
        <v>0</v>
      </c>
      <c r="FB441">
        <f t="shared" si="503"/>
        <v>0</v>
      </c>
      <c r="FC441">
        <v>0</v>
      </c>
      <c r="FD441">
        <v>0</v>
      </c>
      <c r="FE441" s="3" t="s">
        <v>798</v>
      </c>
    </row>
    <row r="442" spans="1:161" x14ac:dyDescent="0.45">
      <c r="A442">
        <v>441</v>
      </c>
      <c r="B442" t="s">
        <v>543</v>
      </c>
      <c r="C442" t="s">
        <v>51</v>
      </c>
      <c r="E442" t="s">
        <v>549</v>
      </c>
      <c r="F442" s="2">
        <v>1</v>
      </c>
      <c r="G442">
        <v>234.5</v>
      </c>
      <c r="H442">
        <f>900+273</f>
        <v>1173</v>
      </c>
      <c r="I442">
        <f t="shared" si="504"/>
        <v>288</v>
      </c>
      <c r="J442" s="2">
        <f t="shared" si="414"/>
        <v>0.24552429667519182</v>
      </c>
      <c r="K442">
        <f t="shared" si="505"/>
        <v>1E-3</v>
      </c>
      <c r="L442" t="s">
        <v>442</v>
      </c>
      <c r="M442">
        <v>61.39</v>
      </c>
      <c r="N442">
        <f t="shared" si="420"/>
        <v>0.62075191185506495</v>
      </c>
      <c r="O442">
        <v>38.56</v>
      </c>
      <c r="P442">
        <f t="shared" si="421"/>
        <v>0.37890849203599558</v>
      </c>
      <c r="Q442">
        <v>0.01</v>
      </c>
      <c r="R442">
        <f t="shared" si="422"/>
        <v>1.0947611641586948E-4</v>
      </c>
      <c r="S442">
        <v>0</v>
      </c>
      <c r="T442">
        <f t="shared" si="423"/>
        <v>0</v>
      </c>
      <c r="U442">
        <v>0</v>
      </c>
      <c r="V442">
        <f t="shared" si="424"/>
        <v>0</v>
      </c>
      <c r="W442">
        <v>0</v>
      </c>
      <c r="X442">
        <f t="shared" si="425"/>
        <v>0</v>
      </c>
      <c r="Y442">
        <v>0</v>
      </c>
      <c r="Z442">
        <f t="shared" si="426"/>
        <v>0</v>
      </c>
      <c r="AA442">
        <v>0</v>
      </c>
      <c r="AB442">
        <f t="shared" si="427"/>
        <v>0</v>
      </c>
      <c r="AC442">
        <v>0.02</v>
      </c>
      <c r="AD442">
        <f t="shared" si="428"/>
        <v>2.3011999252370643E-4</v>
      </c>
      <c r="AE442">
        <v>0</v>
      </c>
      <c r="AF442">
        <f t="shared" si="429"/>
        <v>0</v>
      </c>
      <c r="AG442">
        <v>0</v>
      </c>
      <c r="AH442">
        <f t="shared" si="430"/>
        <v>0</v>
      </c>
      <c r="AI442">
        <v>0</v>
      </c>
      <c r="AJ442">
        <f t="shared" si="431"/>
        <v>0</v>
      </c>
      <c r="AK442">
        <v>0</v>
      </c>
      <c r="AL442">
        <f t="shared" si="432"/>
        <v>0</v>
      </c>
      <c r="AM442">
        <v>0</v>
      </c>
      <c r="AN442">
        <f t="shared" si="433"/>
        <v>0</v>
      </c>
      <c r="AO442">
        <v>0</v>
      </c>
      <c r="AP442">
        <f t="shared" si="434"/>
        <v>0</v>
      </c>
      <c r="AQ442">
        <v>0</v>
      </c>
      <c r="AR442">
        <f t="shared" si="435"/>
        <v>0</v>
      </c>
      <c r="AS442">
        <v>0</v>
      </c>
      <c r="AT442">
        <f t="shared" si="436"/>
        <v>0</v>
      </c>
      <c r="AU442">
        <v>0</v>
      </c>
      <c r="AV442">
        <f t="shared" si="437"/>
        <v>0</v>
      </c>
      <c r="AW442">
        <v>0</v>
      </c>
      <c r="AX442">
        <f t="shared" si="438"/>
        <v>0</v>
      </c>
      <c r="AY442">
        <v>0</v>
      </c>
      <c r="AZ442">
        <f t="shared" si="439"/>
        <v>0</v>
      </c>
      <c r="BA442">
        <v>0</v>
      </c>
      <c r="BB442">
        <f t="shared" si="440"/>
        <v>0</v>
      </c>
      <c r="BC442">
        <v>0</v>
      </c>
      <c r="BD442">
        <f t="shared" si="441"/>
        <v>0</v>
      </c>
      <c r="BE442">
        <v>0</v>
      </c>
      <c r="BF442">
        <f t="shared" si="442"/>
        <v>0</v>
      </c>
      <c r="BG442">
        <v>0</v>
      </c>
      <c r="BH442">
        <f t="shared" si="443"/>
        <v>0</v>
      </c>
      <c r="BI442">
        <v>0</v>
      </c>
      <c r="BJ442">
        <f t="shared" si="444"/>
        <v>0</v>
      </c>
      <c r="BK442">
        <v>0</v>
      </c>
      <c r="BL442">
        <f t="shared" si="445"/>
        <v>0</v>
      </c>
      <c r="BM442">
        <v>0</v>
      </c>
      <c r="BN442">
        <f t="shared" si="446"/>
        <v>0</v>
      </c>
      <c r="BO442">
        <v>0</v>
      </c>
      <c r="BP442">
        <f t="shared" si="447"/>
        <v>0</v>
      </c>
      <c r="BQ442">
        <v>0</v>
      </c>
      <c r="BR442">
        <f t="shared" si="448"/>
        <v>0</v>
      </c>
      <c r="BS442">
        <v>0</v>
      </c>
      <c r="BT442">
        <f t="shared" si="449"/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f t="shared" si="478"/>
        <v>0</v>
      </c>
      <c r="DE442">
        <v>0</v>
      </c>
      <c r="DF442">
        <f t="shared" si="479"/>
        <v>0</v>
      </c>
      <c r="DG442">
        <v>100</v>
      </c>
      <c r="DH442">
        <f t="shared" si="480"/>
        <v>1</v>
      </c>
      <c r="DI442">
        <v>0</v>
      </c>
      <c r="DJ442">
        <f t="shared" si="481"/>
        <v>0</v>
      </c>
      <c r="DK442">
        <v>0</v>
      </c>
      <c r="DL442">
        <f t="shared" si="482"/>
        <v>0</v>
      </c>
      <c r="DM442">
        <v>0</v>
      </c>
      <c r="DN442">
        <f t="shared" si="483"/>
        <v>0</v>
      </c>
      <c r="DO442">
        <v>0</v>
      </c>
      <c r="DP442">
        <f t="shared" si="484"/>
        <v>0</v>
      </c>
      <c r="DQ442">
        <v>0</v>
      </c>
      <c r="DR442">
        <f t="shared" si="485"/>
        <v>0</v>
      </c>
      <c r="DS442">
        <v>0</v>
      </c>
      <c r="DT442">
        <f t="shared" si="486"/>
        <v>0</v>
      </c>
      <c r="DU442">
        <v>0</v>
      </c>
      <c r="DV442">
        <f t="shared" si="487"/>
        <v>0</v>
      </c>
      <c r="DW442">
        <v>0</v>
      </c>
      <c r="DX442">
        <f t="shared" si="488"/>
        <v>0</v>
      </c>
      <c r="DY442">
        <v>0</v>
      </c>
      <c r="DZ442">
        <f t="shared" si="489"/>
        <v>0</v>
      </c>
      <c r="EA442">
        <v>0</v>
      </c>
      <c r="EB442">
        <f t="shared" si="490"/>
        <v>0</v>
      </c>
      <c r="EC442">
        <v>0</v>
      </c>
      <c r="ED442">
        <f t="shared" si="491"/>
        <v>0</v>
      </c>
      <c r="EE442">
        <v>0</v>
      </c>
      <c r="EF442">
        <f t="shared" si="492"/>
        <v>0</v>
      </c>
      <c r="EG442">
        <v>0</v>
      </c>
      <c r="EH442">
        <f t="shared" si="493"/>
        <v>0</v>
      </c>
      <c r="EI442">
        <v>0</v>
      </c>
      <c r="EJ442">
        <f t="shared" si="494"/>
        <v>0</v>
      </c>
      <c r="EK442">
        <v>0</v>
      </c>
      <c r="EL442">
        <f t="shared" si="495"/>
        <v>0</v>
      </c>
      <c r="EM442">
        <v>0</v>
      </c>
      <c r="EN442">
        <f t="shared" si="496"/>
        <v>0</v>
      </c>
      <c r="EO442">
        <v>0</v>
      </c>
      <c r="EP442">
        <f t="shared" si="497"/>
        <v>0</v>
      </c>
      <c r="EQ442">
        <v>0</v>
      </c>
      <c r="ER442">
        <f t="shared" si="498"/>
        <v>0</v>
      </c>
      <c r="ES442">
        <v>0</v>
      </c>
      <c r="ET442">
        <f t="shared" si="499"/>
        <v>0</v>
      </c>
      <c r="EU442">
        <v>0</v>
      </c>
      <c r="EV442">
        <f t="shared" si="500"/>
        <v>0</v>
      </c>
      <c r="EW442">
        <v>0</v>
      </c>
      <c r="EX442">
        <f t="shared" si="501"/>
        <v>0</v>
      </c>
      <c r="EY442">
        <v>0</v>
      </c>
      <c r="EZ442">
        <f t="shared" si="502"/>
        <v>0</v>
      </c>
      <c r="FA442">
        <v>0</v>
      </c>
      <c r="FB442">
        <f t="shared" si="503"/>
        <v>0</v>
      </c>
      <c r="FC442">
        <v>0</v>
      </c>
      <c r="FD442">
        <v>0</v>
      </c>
      <c r="FE442" s="3" t="s">
        <v>798</v>
      </c>
    </row>
    <row r="443" spans="1:161" x14ac:dyDescent="0.45">
      <c r="A443">
        <v>442</v>
      </c>
      <c r="B443" t="s">
        <v>543</v>
      </c>
      <c r="C443" t="s">
        <v>51</v>
      </c>
      <c r="E443" t="s">
        <v>549</v>
      </c>
      <c r="F443" s="2">
        <v>1</v>
      </c>
      <c r="G443">
        <v>234.5</v>
      </c>
      <c r="H443">
        <f>900+273</f>
        <v>1173</v>
      </c>
      <c r="I443">
        <f t="shared" si="504"/>
        <v>288</v>
      </c>
      <c r="J443" s="2">
        <f t="shared" si="414"/>
        <v>0.24552429667519182</v>
      </c>
      <c r="K443">
        <f t="shared" si="505"/>
        <v>1E-3</v>
      </c>
      <c r="L443" t="s">
        <v>442</v>
      </c>
      <c r="M443">
        <v>61.39</v>
      </c>
      <c r="N443">
        <f t="shared" si="420"/>
        <v>0.62075191185506495</v>
      </c>
      <c r="O443">
        <v>38.56</v>
      </c>
      <c r="P443">
        <f t="shared" si="421"/>
        <v>0.37890849203599558</v>
      </c>
      <c r="Q443">
        <v>0.01</v>
      </c>
      <c r="R443">
        <f t="shared" si="422"/>
        <v>1.0947611641586948E-4</v>
      </c>
      <c r="S443">
        <v>0</v>
      </c>
      <c r="T443">
        <f t="shared" si="423"/>
        <v>0</v>
      </c>
      <c r="U443">
        <v>0</v>
      </c>
      <c r="V443">
        <f t="shared" si="424"/>
        <v>0</v>
      </c>
      <c r="W443">
        <v>0</v>
      </c>
      <c r="X443">
        <f t="shared" si="425"/>
        <v>0</v>
      </c>
      <c r="Y443">
        <v>0</v>
      </c>
      <c r="Z443">
        <f t="shared" si="426"/>
        <v>0</v>
      </c>
      <c r="AA443">
        <v>0</v>
      </c>
      <c r="AB443">
        <f t="shared" si="427"/>
        <v>0</v>
      </c>
      <c r="AC443">
        <v>0.02</v>
      </c>
      <c r="AD443">
        <f t="shared" si="428"/>
        <v>2.3011999252370643E-4</v>
      </c>
      <c r="AE443">
        <v>0</v>
      </c>
      <c r="AF443">
        <f t="shared" si="429"/>
        <v>0</v>
      </c>
      <c r="AG443">
        <v>0</v>
      </c>
      <c r="AH443">
        <f t="shared" si="430"/>
        <v>0</v>
      </c>
      <c r="AI443">
        <v>0</v>
      </c>
      <c r="AJ443">
        <f t="shared" si="431"/>
        <v>0</v>
      </c>
      <c r="AK443">
        <v>0</v>
      </c>
      <c r="AL443">
        <f t="shared" si="432"/>
        <v>0</v>
      </c>
      <c r="AM443">
        <v>0</v>
      </c>
      <c r="AN443">
        <f t="shared" si="433"/>
        <v>0</v>
      </c>
      <c r="AO443">
        <v>0</v>
      </c>
      <c r="AP443">
        <f t="shared" si="434"/>
        <v>0</v>
      </c>
      <c r="AQ443">
        <v>0</v>
      </c>
      <c r="AR443">
        <f t="shared" si="435"/>
        <v>0</v>
      </c>
      <c r="AS443">
        <v>0</v>
      </c>
      <c r="AT443">
        <f t="shared" si="436"/>
        <v>0</v>
      </c>
      <c r="AU443">
        <v>0</v>
      </c>
      <c r="AV443">
        <f t="shared" si="437"/>
        <v>0</v>
      </c>
      <c r="AW443">
        <v>0</v>
      </c>
      <c r="AX443">
        <f t="shared" si="438"/>
        <v>0</v>
      </c>
      <c r="AY443">
        <v>0</v>
      </c>
      <c r="AZ443">
        <f t="shared" si="439"/>
        <v>0</v>
      </c>
      <c r="BA443">
        <v>0</v>
      </c>
      <c r="BB443">
        <f t="shared" si="440"/>
        <v>0</v>
      </c>
      <c r="BC443">
        <v>0</v>
      </c>
      <c r="BD443">
        <f t="shared" si="441"/>
        <v>0</v>
      </c>
      <c r="BE443">
        <v>0</v>
      </c>
      <c r="BF443">
        <f t="shared" si="442"/>
        <v>0</v>
      </c>
      <c r="BG443">
        <v>0</v>
      </c>
      <c r="BH443">
        <f t="shared" si="443"/>
        <v>0</v>
      </c>
      <c r="BI443">
        <v>0</v>
      </c>
      <c r="BJ443">
        <f t="shared" si="444"/>
        <v>0</v>
      </c>
      <c r="BK443">
        <v>0</v>
      </c>
      <c r="BL443">
        <f t="shared" si="445"/>
        <v>0</v>
      </c>
      <c r="BM443">
        <v>0</v>
      </c>
      <c r="BN443">
        <f t="shared" si="446"/>
        <v>0</v>
      </c>
      <c r="BO443">
        <v>0</v>
      </c>
      <c r="BP443">
        <f t="shared" si="447"/>
        <v>0</v>
      </c>
      <c r="BQ443">
        <v>0</v>
      </c>
      <c r="BR443">
        <f t="shared" si="448"/>
        <v>0</v>
      </c>
      <c r="BS443">
        <v>0</v>
      </c>
      <c r="BT443">
        <f t="shared" si="449"/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f t="shared" si="478"/>
        <v>0</v>
      </c>
      <c r="DE443">
        <v>0</v>
      </c>
      <c r="DF443">
        <f t="shared" si="479"/>
        <v>0</v>
      </c>
      <c r="DG443">
        <v>100</v>
      </c>
      <c r="DH443">
        <f t="shared" si="480"/>
        <v>1</v>
      </c>
      <c r="DI443">
        <v>0</v>
      </c>
      <c r="DJ443">
        <f t="shared" si="481"/>
        <v>0</v>
      </c>
      <c r="DK443">
        <v>0</v>
      </c>
      <c r="DL443">
        <f t="shared" si="482"/>
        <v>0</v>
      </c>
      <c r="DM443">
        <v>0</v>
      </c>
      <c r="DN443">
        <f t="shared" si="483"/>
        <v>0</v>
      </c>
      <c r="DO443">
        <v>0</v>
      </c>
      <c r="DP443">
        <f t="shared" si="484"/>
        <v>0</v>
      </c>
      <c r="DQ443">
        <v>0</v>
      </c>
      <c r="DR443">
        <f t="shared" si="485"/>
        <v>0</v>
      </c>
      <c r="DS443">
        <v>0</v>
      </c>
      <c r="DT443">
        <f t="shared" si="486"/>
        <v>0</v>
      </c>
      <c r="DU443">
        <v>0</v>
      </c>
      <c r="DV443">
        <f t="shared" si="487"/>
        <v>0</v>
      </c>
      <c r="DW443">
        <v>0</v>
      </c>
      <c r="DX443">
        <f t="shared" si="488"/>
        <v>0</v>
      </c>
      <c r="DY443">
        <v>0</v>
      </c>
      <c r="DZ443">
        <f t="shared" si="489"/>
        <v>0</v>
      </c>
      <c r="EA443">
        <v>0</v>
      </c>
      <c r="EB443">
        <f t="shared" si="490"/>
        <v>0</v>
      </c>
      <c r="EC443">
        <v>0</v>
      </c>
      <c r="ED443">
        <f t="shared" si="491"/>
        <v>0</v>
      </c>
      <c r="EE443">
        <v>0</v>
      </c>
      <c r="EF443">
        <f t="shared" si="492"/>
        <v>0</v>
      </c>
      <c r="EG443">
        <v>0</v>
      </c>
      <c r="EH443">
        <f t="shared" si="493"/>
        <v>0</v>
      </c>
      <c r="EI443">
        <v>0</v>
      </c>
      <c r="EJ443">
        <f t="shared" si="494"/>
        <v>0</v>
      </c>
      <c r="EK443">
        <v>0</v>
      </c>
      <c r="EL443">
        <f t="shared" si="495"/>
        <v>0</v>
      </c>
      <c r="EM443">
        <v>0</v>
      </c>
      <c r="EN443">
        <f t="shared" si="496"/>
        <v>0</v>
      </c>
      <c r="EO443">
        <v>0</v>
      </c>
      <c r="EP443">
        <f t="shared" si="497"/>
        <v>0</v>
      </c>
      <c r="EQ443">
        <v>0</v>
      </c>
      <c r="ER443">
        <f t="shared" si="498"/>
        <v>0</v>
      </c>
      <c r="ES443">
        <v>0</v>
      </c>
      <c r="ET443">
        <f t="shared" si="499"/>
        <v>0</v>
      </c>
      <c r="EU443">
        <v>0</v>
      </c>
      <c r="EV443">
        <f t="shared" si="500"/>
        <v>0</v>
      </c>
      <c r="EW443">
        <v>0</v>
      </c>
      <c r="EX443">
        <f t="shared" si="501"/>
        <v>0</v>
      </c>
      <c r="EY443">
        <v>0</v>
      </c>
      <c r="EZ443">
        <f t="shared" si="502"/>
        <v>0</v>
      </c>
      <c r="FA443">
        <v>0</v>
      </c>
      <c r="FB443">
        <f t="shared" si="503"/>
        <v>0</v>
      </c>
      <c r="FC443">
        <v>0</v>
      </c>
      <c r="FD443">
        <v>0</v>
      </c>
      <c r="FE443" s="3" t="s">
        <v>798</v>
      </c>
    </row>
    <row r="444" spans="1:161" x14ac:dyDescent="0.45">
      <c r="A444">
        <v>443</v>
      </c>
      <c r="B444" t="s">
        <v>543</v>
      </c>
      <c r="C444" t="s">
        <v>51</v>
      </c>
      <c r="E444" t="s">
        <v>549</v>
      </c>
      <c r="F444" s="2">
        <v>1</v>
      </c>
      <c r="G444">
        <v>234.5</v>
      </c>
      <c r="H444">
        <f>900+273</f>
        <v>1173</v>
      </c>
      <c r="I444">
        <f t="shared" si="504"/>
        <v>288</v>
      </c>
      <c r="J444" s="2">
        <f t="shared" si="414"/>
        <v>0.24552429667519182</v>
      </c>
      <c r="K444">
        <f t="shared" si="505"/>
        <v>1E-3</v>
      </c>
      <c r="L444" t="s">
        <v>442</v>
      </c>
      <c r="M444">
        <v>61.39</v>
      </c>
      <c r="N444">
        <f t="shared" si="420"/>
        <v>0.62075191185506495</v>
      </c>
      <c r="O444">
        <v>38.56</v>
      </c>
      <c r="P444">
        <f t="shared" si="421"/>
        <v>0.37890849203599558</v>
      </c>
      <c r="Q444">
        <v>0.01</v>
      </c>
      <c r="R444">
        <f t="shared" si="422"/>
        <v>1.0947611641586948E-4</v>
      </c>
      <c r="S444">
        <v>0</v>
      </c>
      <c r="T444">
        <f t="shared" si="423"/>
        <v>0</v>
      </c>
      <c r="U444">
        <v>0</v>
      </c>
      <c r="V444">
        <f t="shared" si="424"/>
        <v>0</v>
      </c>
      <c r="W444">
        <v>0</v>
      </c>
      <c r="X444">
        <f t="shared" si="425"/>
        <v>0</v>
      </c>
      <c r="Y444">
        <v>0</v>
      </c>
      <c r="Z444">
        <f t="shared" si="426"/>
        <v>0</v>
      </c>
      <c r="AA444">
        <v>0</v>
      </c>
      <c r="AB444">
        <f t="shared" si="427"/>
        <v>0</v>
      </c>
      <c r="AC444">
        <v>0.02</v>
      </c>
      <c r="AD444">
        <f t="shared" si="428"/>
        <v>2.3011999252370643E-4</v>
      </c>
      <c r="AE444">
        <v>0</v>
      </c>
      <c r="AF444">
        <f t="shared" si="429"/>
        <v>0</v>
      </c>
      <c r="AG444">
        <v>0</v>
      </c>
      <c r="AH444">
        <f t="shared" si="430"/>
        <v>0</v>
      </c>
      <c r="AI444">
        <v>0</v>
      </c>
      <c r="AJ444">
        <f t="shared" si="431"/>
        <v>0</v>
      </c>
      <c r="AK444">
        <v>0</v>
      </c>
      <c r="AL444">
        <f t="shared" si="432"/>
        <v>0</v>
      </c>
      <c r="AM444">
        <v>0</v>
      </c>
      <c r="AN444">
        <f t="shared" si="433"/>
        <v>0</v>
      </c>
      <c r="AO444">
        <v>0</v>
      </c>
      <c r="AP444">
        <f t="shared" si="434"/>
        <v>0</v>
      </c>
      <c r="AQ444">
        <v>0</v>
      </c>
      <c r="AR444">
        <f t="shared" si="435"/>
        <v>0</v>
      </c>
      <c r="AS444">
        <v>0</v>
      </c>
      <c r="AT444">
        <f t="shared" si="436"/>
        <v>0</v>
      </c>
      <c r="AU444">
        <v>0</v>
      </c>
      <c r="AV444">
        <f t="shared" si="437"/>
        <v>0</v>
      </c>
      <c r="AW444">
        <v>0</v>
      </c>
      <c r="AX444">
        <f t="shared" si="438"/>
        <v>0</v>
      </c>
      <c r="AY444">
        <v>0</v>
      </c>
      <c r="AZ444">
        <f t="shared" si="439"/>
        <v>0</v>
      </c>
      <c r="BA444">
        <v>0</v>
      </c>
      <c r="BB444">
        <f t="shared" si="440"/>
        <v>0</v>
      </c>
      <c r="BC444">
        <v>0</v>
      </c>
      <c r="BD444">
        <f t="shared" si="441"/>
        <v>0</v>
      </c>
      <c r="BE444">
        <v>0</v>
      </c>
      <c r="BF444">
        <f t="shared" si="442"/>
        <v>0</v>
      </c>
      <c r="BG444">
        <v>0</v>
      </c>
      <c r="BH444">
        <f t="shared" si="443"/>
        <v>0</v>
      </c>
      <c r="BI444">
        <v>0</v>
      </c>
      <c r="BJ444">
        <f t="shared" si="444"/>
        <v>0</v>
      </c>
      <c r="BK444">
        <v>0</v>
      </c>
      <c r="BL444">
        <f t="shared" si="445"/>
        <v>0</v>
      </c>
      <c r="BM444">
        <v>0</v>
      </c>
      <c r="BN444">
        <f t="shared" si="446"/>
        <v>0</v>
      </c>
      <c r="BO444">
        <v>0</v>
      </c>
      <c r="BP444">
        <f t="shared" si="447"/>
        <v>0</v>
      </c>
      <c r="BQ444">
        <v>0</v>
      </c>
      <c r="BR444">
        <f t="shared" si="448"/>
        <v>0</v>
      </c>
      <c r="BS444">
        <v>0</v>
      </c>
      <c r="BT444">
        <f t="shared" si="449"/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f t="shared" si="478"/>
        <v>0</v>
      </c>
      <c r="DE444">
        <v>0</v>
      </c>
      <c r="DF444">
        <f t="shared" si="479"/>
        <v>0</v>
      </c>
      <c r="DG444">
        <v>100</v>
      </c>
      <c r="DH444">
        <f t="shared" si="480"/>
        <v>1</v>
      </c>
      <c r="DI444">
        <v>0</v>
      </c>
      <c r="DJ444">
        <f t="shared" si="481"/>
        <v>0</v>
      </c>
      <c r="DK444">
        <v>0</v>
      </c>
      <c r="DL444">
        <f t="shared" si="482"/>
        <v>0</v>
      </c>
      <c r="DM444">
        <v>0</v>
      </c>
      <c r="DN444">
        <f t="shared" si="483"/>
        <v>0</v>
      </c>
      <c r="DO444">
        <v>0</v>
      </c>
      <c r="DP444">
        <f t="shared" si="484"/>
        <v>0</v>
      </c>
      <c r="DQ444">
        <v>0</v>
      </c>
      <c r="DR444">
        <f t="shared" si="485"/>
        <v>0</v>
      </c>
      <c r="DS444">
        <v>0</v>
      </c>
      <c r="DT444">
        <f t="shared" si="486"/>
        <v>0</v>
      </c>
      <c r="DU444">
        <v>0</v>
      </c>
      <c r="DV444">
        <f t="shared" si="487"/>
        <v>0</v>
      </c>
      <c r="DW444">
        <v>0</v>
      </c>
      <c r="DX444">
        <f t="shared" si="488"/>
        <v>0</v>
      </c>
      <c r="DY444">
        <v>0</v>
      </c>
      <c r="DZ444">
        <f t="shared" si="489"/>
        <v>0</v>
      </c>
      <c r="EA444">
        <v>0</v>
      </c>
      <c r="EB444">
        <f t="shared" si="490"/>
        <v>0</v>
      </c>
      <c r="EC444">
        <v>0</v>
      </c>
      <c r="ED444">
        <f t="shared" si="491"/>
        <v>0</v>
      </c>
      <c r="EE444">
        <v>0</v>
      </c>
      <c r="EF444">
        <f t="shared" si="492"/>
        <v>0</v>
      </c>
      <c r="EG444">
        <v>0</v>
      </c>
      <c r="EH444">
        <f t="shared" si="493"/>
        <v>0</v>
      </c>
      <c r="EI444">
        <v>0</v>
      </c>
      <c r="EJ444">
        <f t="shared" si="494"/>
        <v>0</v>
      </c>
      <c r="EK444">
        <v>0</v>
      </c>
      <c r="EL444">
        <f t="shared" si="495"/>
        <v>0</v>
      </c>
      <c r="EM444">
        <v>0</v>
      </c>
      <c r="EN444">
        <f t="shared" si="496"/>
        <v>0</v>
      </c>
      <c r="EO444">
        <v>0</v>
      </c>
      <c r="EP444">
        <f t="shared" si="497"/>
        <v>0</v>
      </c>
      <c r="EQ444">
        <v>0</v>
      </c>
      <c r="ER444">
        <f t="shared" si="498"/>
        <v>0</v>
      </c>
      <c r="ES444">
        <v>0</v>
      </c>
      <c r="ET444">
        <f t="shared" si="499"/>
        <v>0</v>
      </c>
      <c r="EU444">
        <v>0</v>
      </c>
      <c r="EV444">
        <f t="shared" si="500"/>
        <v>0</v>
      </c>
      <c r="EW444">
        <v>0</v>
      </c>
      <c r="EX444">
        <f t="shared" si="501"/>
        <v>0</v>
      </c>
      <c r="EY444">
        <v>0</v>
      </c>
      <c r="EZ444">
        <f t="shared" si="502"/>
        <v>0</v>
      </c>
      <c r="FA444">
        <v>0</v>
      </c>
      <c r="FB444">
        <f t="shared" si="503"/>
        <v>0</v>
      </c>
      <c r="FC444">
        <v>0</v>
      </c>
      <c r="FD444">
        <v>0</v>
      </c>
      <c r="FE444" s="3" t="s">
        <v>798</v>
      </c>
    </row>
    <row r="445" spans="1:161" x14ac:dyDescent="0.45">
      <c r="A445">
        <v>444</v>
      </c>
      <c r="B445" t="s">
        <v>543</v>
      </c>
      <c r="C445" t="s">
        <v>51</v>
      </c>
      <c r="E445" t="s">
        <v>549</v>
      </c>
      <c r="F445" s="2">
        <v>1</v>
      </c>
      <c r="G445">
        <v>234.5</v>
      </c>
      <c r="H445">
        <f>900+273</f>
        <v>1173</v>
      </c>
      <c r="I445">
        <f t="shared" si="504"/>
        <v>288</v>
      </c>
      <c r="J445" s="2">
        <f t="shared" si="414"/>
        <v>0.24552429667519182</v>
      </c>
      <c r="K445">
        <f t="shared" si="505"/>
        <v>1E-3</v>
      </c>
      <c r="L445" t="s">
        <v>442</v>
      </c>
      <c r="M445">
        <v>61.39</v>
      </c>
      <c r="N445">
        <f t="shared" si="420"/>
        <v>0.62075191185506495</v>
      </c>
      <c r="O445">
        <v>38.56</v>
      </c>
      <c r="P445">
        <f t="shared" si="421"/>
        <v>0.37890849203599558</v>
      </c>
      <c r="Q445">
        <v>0.01</v>
      </c>
      <c r="R445">
        <f t="shared" si="422"/>
        <v>1.0947611641586948E-4</v>
      </c>
      <c r="S445">
        <v>0</v>
      </c>
      <c r="T445">
        <f t="shared" si="423"/>
        <v>0</v>
      </c>
      <c r="U445">
        <v>0</v>
      </c>
      <c r="V445">
        <f t="shared" si="424"/>
        <v>0</v>
      </c>
      <c r="W445">
        <v>0</v>
      </c>
      <c r="X445">
        <f t="shared" si="425"/>
        <v>0</v>
      </c>
      <c r="Y445">
        <v>0</v>
      </c>
      <c r="Z445">
        <f t="shared" si="426"/>
        <v>0</v>
      </c>
      <c r="AA445">
        <v>0</v>
      </c>
      <c r="AB445">
        <f t="shared" si="427"/>
        <v>0</v>
      </c>
      <c r="AC445">
        <v>0.02</v>
      </c>
      <c r="AD445">
        <f t="shared" si="428"/>
        <v>2.3011999252370643E-4</v>
      </c>
      <c r="AE445">
        <v>0</v>
      </c>
      <c r="AF445">
        <f t="shared" si="429"/>
        <v>0</v>
      </c>
      <c r="AG445">
        <v>0</v>
      </c>
      <c r="AH445">
        <f t="shared" si="430"/>
        <v>0</v>
      </c>
      <c r="AI445">
        <v>0</v>
      </c>
      <c r="AJ445">
        <f t="shared" si="431"/>
        <v>0</v>
      </c>
      <c r="AK445">
        <v>0</v>
      </c>
      <c r="AL445">
        <f t="shared" si="432"/>
        <v>0</v>
      </c>
      <c r="AM445">
        <v>0</v>
      </c>
      <c r="AN445">
        <f t="shared" si="433"/>
        <v>0</v>
      </c>
      <c r="AO445">
        <v>0</v>
      </c>
      <c r="AP445">
        <f t="shared" si="434"/>
        <v>0</v>
      </c>
      <c r="AQ445">
        <v>0</v>
      </c>
      <c r="AR445">
        <f t="shared" si="435"/>
        <v>0</v>
      </c>
      <c r="AS445">
        <v>0</v>
      </c>
      <c r="AT445">
        <f t="shared" si="436"/>
        <v>0</v>
      </c>
      <c r="AU445">
        <v>0</v>
      </c>
      <c r="AV445">
        <f t="shared" si="437"/>
        <v>0</v>
      </c>
      <c r="AW445">
        <v>0</v>
      </c>
      <c r="AX445">
        <f t="shared" si="438"/>
        <v>0</v>
      </c>
      <c r="AY445">
        <v>0</v>
      </c>
      <c r="AZ445">
        <f t="shared" si="439"/>
        <v>0</v>
      </c>
      <c r="BA445">
        <v>0</v>
      </c>
      <c r="BB445">
        <f t="shared" si="440"/>
        <v>0</v>
      </c>
      <c r="BC445">
        <v>0</v>
      </c>
      <c r="BD445">
        <f t="shared" si="441"/>
        <v>0</v>
      </c>
      <c r="BE445">
        <v>0</v>
      </c>
      <c r="BF445">
        <f t="shared" si="442"/>
        <v>0</v>
      </c>
      <c r="BG445">
        <v>0</v>
      </c>
      <c r="BH445">
        <f t="shared" si="443"/>
        <v>0</v>
      </c>
      <c r="BI445">
        <v>0</v>
      </c>
      <c r="BJ445">
        <f t="shared" si="444"/>
        <v>0</v>
      </c>
      <c r="BK445">
        <v>0</v>
      </c>
      <c r="BL445">
        <f t="shared" si="445"/>
        <v>0</v>
      </c>
      <c r="BM445">
        <v>0</v>
      </c>
      <c r="BN445">
        <f t="shared" si="446"/>
        <v>0</v>
      </c>
      <c r="BO445">
        <v>0</v>
      </c>
      <c r="BP445">
        <f t="shared" si="447"/>
        <v>0</v>
      </c>
      <c r="BQ445">
        <v>0</v>
      </c>
      <c r="BR445">
        <f t="shared" si="448"/>
        <v>0</v>
      </c>
      <c r="BS445">
        <v>0</v>
      </c>
      <c r="BT445">
        <f t="shared" si="449"/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f t="shared" si="478"/>
        <v>0</v>
      </c>
      <c r="DE445">
        <v>0</v>
      </c>
      <c r="DF445">
        <f t="shared" si="479"/>
        <v>0</v>
      </c>
      <c r="DG445">
        <v>100</v>
      </c>
      <c r="DH445">
        <f t="shared" si="480"/>
        <v>1</v>
      </c>
      <c r="DI445">
        <v>0</v>
      </c>
      <c r="DJ445">
        <f t="shared" si="481"/>
        <v>0</v>
      </c>
      <c r="DK445">
        <v>0</v>
      </c>
      <c r="DL445">
        <f t="shared" si="482"/>
        <v>0</v>
      </c>
      <c r="DM445">
        <v>0</v>
      </c>
      <c r="DN445">
        <f t="shared" si="483"/>
        <v>0</v>
      </c>
      <c r="DO445">
        <v>0</v>
      </c>
      <c r="DP445">
        <f t="shared" si="484"/>
        <v>0</v>
      </c>
      <c r="DQ445">
        <v>0</v>
      </c>
      <c r="DR445">
        <f t="shared" si="485"/>
        <v>0</v>
      </c>
      <c r="DS445">
        <v>0</v>
      </c>
      <c r="DT445">
        <f t="shared" si="486"/>
        <v>0</v>
      </c>
      <c r="DU445">
        <v>0</v>
      </c>
      <c r="DV445">
        <f t="shared" si="487"/>
        <v>0</v>
      </c>
      <c r="DW445">
        <v>0</v>
      </c>
      <c r="DX445">
        <f t="shared" si="488"/>
        <v>0</v>
      </c>
      <c r="DY445">
        <v>0</v>
      </c>
      <c r="DZ445">
        <f t="shared" si="489"/>
        <v>0</v>
      </c>
      <c r="EA445">
        <v>0</v>
      </c>
      <c r="EB445">
        <f t="shared" si="490"/>
        <v>0</v>
      </c>
      <c r="EC445">
        <v>0</v>
      </c>
      <c r="ED445">
        <f t="shared" si="491"/>
        <v>0</v>
      </c>
      <c r="EE445">
        <v>0</v>
      </c>
      <c r="EF445">
        <f t="shared" si="492"/>
        <v>0</v>
      </c>
      <c r="EG445">
        <v>0</v>
      </c>
      <c r="EH445">
        <f t="shared" si="493"/>
        <v>0</v>
      </c>
      <c r="EI445">
        <v>0</v>
      </c>
      <c r="EJ445">
        <f t="shared" si="494"/>
        <v>0</v>
      </c>
      <c r="EK445">
        <v>0</v>
      </c>
      <c r="EL445">
        <f t="shared" si="495"/>
        <v>0</v>
      </c>
      <c r="EM445">
        <v>0</v>
      </c>
      <c r="EN445">
        <f t="shared" si="496"/>
        <v>0</v>
      </c>
      <c r="EO445">
        <v>0</v>
      </c>
      <c r="EP445">
        <f t="shared" si="497"/>
        <v>0</v>
      </c>
      <c r="EQ445">
        <v>0</v>
      </c>
      <c r="ER445">
        <f t="shared" si="498"/>
        <v>0</v>
      </c>
      <c r="ES445">
        <v>0</v>
      </c>
      <c r="ET445">
        <f t="shared" si="499"/>
        <v>0</v>
      </c>
      <c r="EU445">
        <v>0</v>
      </c>
      <c r="EV445">
        <f t="shared" si="500"/>
        <v>0</v>
      </c>
      <c r="EW445">
        <v>0</v>
      </c>
      <c r="EX445">
        <f t="shared" si="501"/>
        <v>0</v>
      </c>
      <c r="EY445">
        <v>0</v>
      </c>
      <c r="EZ445">
        <f t="shared" si="502"/>
        <v>0</v>
      </c>
      <c r="FA445">
        <v>0</v>
      </c>
      <c r="FB445">
        <f t="shared" si="503"/>
        <v>0</v>
      </c>
      <c r="FC445">
        <v>0</v>
      </c>
      <c r="FD445">
        <v>0</v>
      </c>
      <c r="FE445" s="3" t="s">
        <v>798</v>
      </c>
    </row>
    <row r="446" spans="1:161" x14ac:dyDescent="0.45">
      <c r="A446">
        <v>445</v>
      </c>
      <c r="B446" t="s">
        <v>543</v>
      </c>
      <c r="C446" t="s">
        <v>51</v>
      </c>
      <c r="E446" t="s">
        <v>549</v>
      </c>
      <c r="F446" s="2">
        <v>1</v>
      </c>
      <c r="G446">
        <v>234.5</v>
      </c>
      <c r="H446">
        <f>900+273</f>
        <v>1173</v>
      </c>
      <c r="I446">
        <f t="shared" si="504"/>
        <v>288</v>
      </c>
      <c r="J446" s="2">
        <f t="shared" si="414"/>
        <v>0.24552429667519182</v>
      </c>
      <c r="K446">
        <f t="shared" si="505"/>
        <v>1E-3</v>
      </c>
      <c r="L446" t="s">
        <v>442</v>
      </c>
      <c r="M446">
        <v>61.39</v>
      </c>
      <c r="N446">
        <f t="shared" si="420"/>
        <v>0.62075191185506495</v>
      </c>
      <c r="O446">
        <v>38.56</v>
      </c>
      <c r="P446">
        <f t="shared" si="421"/>
        <v>0.37890849203599558</v>
      </c>
      <c r="Q446">
        <v>0.01</v>
      </c>
      <c r="R446">
        <f t="shared" si="422"/>
        <v>1.0947611641586948E-4</v>
      </c>
      <c r="S446">
        <v>0</v>
      </c>
      <c r="T446">
        <f t="shared" si="423"/>
        <v>0</v>
      </c>
      <c r="U446">
        <v>0</v>
      </c>
      <c r="V446">
        <f t="shared" si="424"/>
        <v>0</v>
      </c>
      <c r="W446">
        <v>0</v>
      </c>
      <c r="X446">
        <f t="shared" si="425"/>
        <v>0</v>
      </c>
      <c r="Y446">
        <v>0</v>
      </c>
      <c r="Z446">
        <f t="shared" si="426"/>
        <v>0</v>
      </c>
      <c r="AA446">
        <v>0</v>
      </c>
      <c r="AB446">
        <f t="shared" si="427"/>
        <v>0</v>
      </c>
      <c r="AC446">
        <v>0.02</v>
      </c>
      <c r="AD446">
        <f t="shared" si="428"/>
        <v>2.3011999252370643E-4</v>
      </c>
      <c r="AE446">
        <v>0</v>
      </c>
      <c r="AF446">
        <f t="shared" si="429"/>
        <v>0</v>
      </c>
      <c r="AG446">
        <v>0</v>
      </c>
      <c r="AH446">
        <f t="shared" si="430"/>
        <v>0</v>
      </c>
      <c r="AI446">
        <v>0</v>
      </c>
      <c r="AJ446">
        <f t="shared" si="431"/>
        <v>0</v>
      </c>
      <c r="AK446">
        <v>0</v>
      </c>
      <c r="AL446">
        <f t="shared" si="432"/>
        <v>0</v>
      </c>
      <c r="AM446">
        <v>0</v>
      </c>
      <c r="AN446">
        <f t="shared" si="433"/>
        <v>0</v>
      </c>
      <c r="AO446">
        <v>0</v>
      </c>
      <c r="AP446">
        <f t="shared" si="434"/>
        <v>0</v>
      </c>
      <c r="AQ446">
        <v>0</v>
      </c>
      <c r="AR446">
        <f t="shared" si="435"/>
        <v>0</v>
      </c>
      <c r="AS446">
        <v>0</v>
      </c>
      <c r="AT446">
        <f t="shared" si="436"/>
        <v>0</v>
      </c>
      <c r="AU446">
        <v>0</v>
      </c>
      <c r="AV446">
        <f t="shared" si="437"/>
        <v>0</v>
      </c>
      <c r="AW446">
        <v>0</v>
      </c>
      <c r="AX446">
        <f t="shared" si="438"/>
        <v>0</v>
      </c>
      <c r="AY446">
        <v>0</v>
      </c>
      <c r="AZ446">
        <f t="shared" si="439"/>
        <v>0</v>
      </c>
      <c r="BA446">
        <v>0</v>
      </c>
      <c r="BB446">
        <f t="shared" si="440"/>
        <v>0</v>
      </c>
      <c r="BC446">
        <v>0</v>
      </c>
      <c r="BD446">
        <f t="shared" si="441"/>
        <v>0</v>
      </c>
      <c r="BE446">
        <v>0</v>
      </c>
      <c r="BF446">
        <f t="shared" si="442"/>
        <v>0</v>
      </c>
      <c r="BG446">
        <v>0</v>
      </c>
      <c r="BH446">
        <f t="shared" si="443"/>
        <v>0</v>
      </c>
      <c r="BI446">
        <v>0</v>
      </c>
      <c r="BJ446">
        <f t="shared" si="444"/>
        <v>0</v>
      </c>
      <c r="BK446">
        <v>0</v>
      </c>
      <c r="BL446">
        <f t="shared" si="445"/>
        <v>0</v>
      </c>
      <c r="BM446">
        <v>0</v>
      </c>
      <c r="BN446">
        <f t="shared" si="446"/>
        <v>0</v>
      </c>
      <c r="BO446">
        <v>0</v>
      </c>
      <c r="BP446">
        <f t="shared" si="447"/>
        <v>0</v>
      </c>
      <c r="BQ446">
        <v>0</v>
      </c>
      <c r="BR446">
        <f t="shared" si="448"/>
        <v>0</v>
      </c>
      <c r="BS446">
        <v>0</v>
      </c>
      <c r="BT446">
        <f t="shared" si="449"/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f t="shared" si="478"/>
        <v>0</v>
      </c>
      <c r="DE446">
        <v>0</v>
      </c>
      <c r="DF446">
        <f t="shared" si="479"/>
        <v>0</v>
      </c>
      <c r="DG446">
        <v>100</v>
      </c>
      <c r="DH446">
        <f t="shared" si="480"/>
        <v>1</v>
      </c>
      <c r="DI446">
        <v>0</v>
      </c>
      <c r="DJ446">
        <f t="shared" si="481"/>
        <v>0</v>
      </c>
      <c r="DK446">
        <v>0</v>
      </c>
      <c r="DL446">
        <f t="shared" si="482"/>
        <v>0</v>
      </c>
      <c r="DM446">
        <v>0</v>
      </c>
      <c r="DN446">
        <f t="shared" si="483"/>
        <v>0</v>
      </c>
      <c r="DO446">
        <v>0</v>
      </c>
      <c r="DP446">
        <f t="shared" si="484"/>
        <v>0</v>
      </c>
      <c r="DQ446">
        <v>0</v>
      </c>
      <c r="DR446">
        <f t="shared" si="485"/>
        <v>0</v>
      </c>
      <c r="DS446">
        <v>0</v>
      </c>
      <c r="DT446">
        <f t="shared" si="486"/>
        <v>0</v>
      </c>
      <c r="DU446">
        <v>0</v>
      </c>
      <c r="DV446">
        <f t="shared" si="487"/>
        <v>0</v>
      </c>
      <c r="DW446">
        <v>0</v>
      </c>
      <c r="DX446">
        <f t="shared" si="488"/>
        <v>0</v>
      </c>
      <c r="DY446">
        <v>0</v>
      </c>
      <c r="DZ446">
        <f t="shared" si="489"/>
        <v>0</v>
      </c>
      <c r="EA446">
        <v>0</v>
      </c>
      <c r="EB446">
        <f t="shared" si="490"/>
        <v>0</v>
      </c>
      <c r="EC446">
        <v>0</v>
      </c>
      <c r="ED446">
        <f t="shared" si="491"/>
        <v>0</v>
      </c>
      <c r="EE446">
        <v>0</v>
      </c>
      <c r="EF446">
        <f t="shared" si="492"/>
        <v>0</v>
      </c>
      <c r="EG446">
        <v>0</v>
      </c>
      <c r="EH446">
        <f t="shared" si="493"/>
        <v>0</v>
      </c>
      <c r="EI446">
        <v>0</v>
      </c>
      <c r="EJ446">
        <f t="shared" si="494"/>
        <v>0</v>
      </c>
      <c r="EK446">
        <v>0</v>
      </c>
      <c r="EL446">
        <f t="shared" si="495"/>
        <v>0</v>
      </c>
      <c r="EM446">
        <v>0</v>
      </c>
      <c r="EN446">
        <f t="shared" si="496"/>
        <v>0</v>
      </c>
      <c r="EO446">
        <v>0</v>
      </c>
      <c r="EP446">
        <f t="shared" si="497"/>
        <v>0</v>
      </c>
      <c r="EQ446">
        <v>0</v>
      </c>
      <c r="ER446">
        <f t="shared" si="498"/>
        <v>0</v>
      </c>
      <c r="ES446">
        <v>0</v>
      </c>
      <c r="ET446">
        <f t="shared" si="499"/>
        <v>0</v>
      </c>
      <c r="EU446">
        <v>0</v>
      </c>
      <c r="EV446">
        <f t="shared" si="500"/>
        <v>0</v>
      </c>
      <c r="EW446">
        <v>0</v>
      </c>
      <c r="EX446">
        <f t="shared" si="501"/>
        <v>0</v>
      </c>
      <c r="EY446">
        <v>0</v>
      </c>
      <c r="EZ446">
        <f t="shared" si="502"/>
        <v>0</v>
      </c>
      <c r="FA446">
        <v>0</v>
      </c>
      <c r="FB446">
        <f t="shared" si="503"/>
        <v>0</v>
      </c>
      <c r="FC446">
        <v>0</v>
      </c>
      <c r="FD446">
        <v>0</v>
      </c>
      <c r="FE446" s="3" t="s">
        <v>798</v>
      </c>
    </row>
    <row r="447" spans="1:161" x14ac:dyDescent="0.45">
      <c r="A447">
        <v>446</v>
      </c>
      <c r="B447" t="s">
        <v>543</v>
      </c>
      <c r="C447" t="s">
        <v>398</v>
      </c>
      <c r="E447" t="s">
        <v>545</v>
      </c>
      <c r="F447" s="2">
        <v>2</v>
      </c>
      <c r="G447">
        <f t="shared" ref="G447:G454" si="506">231.9+273</f>
        <v>504.9</v>
      </c>
      <c r="H447">
        <f>925+273</f>
        <v>1198</v>
      </c>
      <c r="I447">
        <f t="shared" ref="I447:I454" si="507">260+273</f>
        <v>533</v>
      </c>
      <c r="J447" s="2">
        <f t="shared" si="414"/>
        <v>0.44490818030050083</v>
      </c>
      <c r="K447">
        <f t="shared" si="505"/>
        <v>1E-3</v>
      </c>
      <c r="L447" t="s">
        <v>64</v>
      </c>
      <c r="M447">
        <v>70.53</v>
      </c>
      <c r="N447">
        <f t="shared" si="420"/>
        <v>0.71124847066812147</v>
      </c>
      <c r="O447">
        <v>29.43</v>
      </c>
      <c r="P447">
        <f t="shared" si="421"/>
        <v>0.28841284918862309</v>
      </c>
      <c r="Q447">
        <v>0.01</v>
      </c>
      <c r="R447">
        <f t="shared" si="422"/>
        <v>1.0918083515904992E-4</v>
      </c>
      <c r="S447">
        <v>0</v>
      </c>
      <c r="T447">
        <f t="shared" si="423"/>
        <v>0</v>
      </c>
      <c r="U447">
        <v>0</v>
      </c>
      <c r="V447">
        <f t="shared" si="424"/>
        <v>0</v>
      </c>
      <c r="W447">
        <v>0</v>
      </c>
      <c r="X447">
        <f t="shared" si="425"/>
        <v>0</v>
      </c>
      <c r="Y447">
        <v>0</v>
      </c>
      <c r="Z447">
        <f t="shared" si="426"/>
        <v>0</v>
      </c>
      <c r="AA447">
        <v>0</v>
      </c>
      <c r="AB447">
        <f t="shared" si="427"/>
        <v>0</v>
      </c>
      <c r="AC447">
        <v>0.02</v>
      </c>
      <c r="AD447">
        <f t="shared" si="428"/>
        <v>2.2949930809648781E-4</v>
      </c>
      <c r="AE447">
        <v>0</v>
      </c>
      <c r="AF447">
        <f t="shared" si="429"/>
        <v>0</v>
      </c>
      <c r="AG447">
        <v>0</v>
      </c>
      <c r="AH447">
        <f t="shared" si="430"/>
        <v>0</v>
      </c>
      <c r="AI447">
        <v>0</v>
      </c>
      <c r="AJ447">
        <f t="shared" si="431"/>
        <v>0</v>
      </c>
      <c r="AK447">
        <v>0</v>
      </c>
      <c r="AL447">
        <f t="shared" si="432"/>
        <v>0</v>
      </c>
      <c r="AM447">
        <v>0</v>
      </c>
      <c r="AN447">
        <f t="shared" si="433"/>
        <v>0</v>
      </c>
      <c r="AO447">
        <v>0</v>
      </c>
      <c r="AP447">
        <f t="shared" si="434"/>
        <v>0</v>
      </c>
      <c r="AQ447">
        <v>0</v>
      </c>
      <c r="AR447">
        <f t="shared" si="435"/>
        <v>0</v>
      </c>
      <c r="AS447">
        <v>0</v>
      </c>
      <c r="AT447">
        <f t="shared" si="436"/>
        <v>0</v>
      </c>
      <c r="AU447">
        <v>0</v>
      </c>
      <c r="AV447">
        <f t="shared" si="437"/>
        <v>0</v>
      </c>
      <c r="AW447">
        <v>0</v>
      </c>
      <c r="AX447">
        <f t="shared" si="438"/>
        <v>0</v>
      </c>
      <c r="AY447">
        <v>0</v>
      </c>
      <c r="AZ447">
        <f t="shared" si="439"/>
        <v>0</v>
      </c>
      <c r="BA447">
        <v>0</v>
      </c>
      <c r="BB447">
        <f t="shared" si="440"/>
        <v>0</v>
      </c>
      <c r="BC447">
        <v>0</v>
      </c>
      <c r="BD447">
        <f t="shared" si="441"/>
        <v>0</v>
      </c>
      <c r="BE447">
        <v>0</v>
      </c>
      <c r="BF447">
        <f t="shared" si="442"/>
        <v>0</v>
      </c>
      <c r="BG447">
        <v>0</v>
      </c>
      <c r="BH447">
        <f t="shared" si="443"/>
        <v>0</v>
      </c>
      <c r="BI447">
        <v>0</v>
      </c>
      <c r="BJ447">
        <f t="shared" si="444"/>
        <v>0</v>
      </c>
      <c r="BK447">
        <v>0</v>
      </c>
      <c r="BL447">
        <f t="shared" si="445"/>
        <v>0</v>
      </c>
      <c r="BM447">
        <v>0</v>
      </c>
      <c r="BN447">
        <f t="shared" si="446"/>
        <v>0</v>
      </c>
      <c r="BO447">
        <v>0</v>
      </c>
      <c r="BP447">
        <f t="shared" si="447"/>
        <v>0</v>
      </c>
      <c r="BQ447">
        <v>0</v>
      </c>
      <c r="BR447">
        <f t="shared" si="448"/>
        <v>0</v>
      </c>
      <c r="BS447">
        <v>0</v>
      </c>
      <c r="BT447">
        <f t="shared" si="449"/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f t="shared" si="478"/>
        <v>0</v>
      </c>
      <c r="DE447">
        <v>0</v>
      </c>
      <c r="DF447">
        <f t="shared" si="479"/>
        <v>0</v>
      </c>
      <c r="DG447">
        <v>0</v>
      </c>
      <c r="DH447">
        <f t="shared" si="480"/>
        <v>0</v>
      </c>
      <c r="DI447">
        <v>0</v>
      </c>
      <c r="DJ447">
        <f t="shared" si="481"/>
        <v>0</v>
      </c>
      <c r="DK447">
        <v>0</v>
      </c>
      <c r="DL447">
        <f t="shared" si="482"/>
        <v>0</v>
      </c>
      <c r="DM447">
        <v>100</v>
      </c>
      <c r="DN447">
        <f t="shared" si="483"/>
        <v>1</v>
      </c>
      <c r="DO447">
        <v>0</v>
      </c>
      <c r="DP447">
        <f t="shared" si="484"/>
        <v>0</v>
      </c>
      <c r="DQ447">
        <v>0</v>
      </c>
      <c r="DR447">
        <f t="shared" si="485"/>
        <v>0</v>
      </c>
      <c r="DS447">
        <v>0</v>
      </c>
      <c r="DT447">
        <f t="shared" si="486"/>
        <v>0</v>
      </c>
      <c r="DU447">
        <v>0</v>
      </c>
      <c r="DV447">
        <f t="shared" si="487"/>
        <v>0</v>
      </c>
      <c r="DW447">
        <v>0</v>
      </c>
      <c r="DX447">
        <f t="shared" si="488"/>
        <v>0</v>
      </c>
      <c r="DY447">
        <v>0</v>
      </c>
      <c r="DZ447">
        <f t="shared" si="489"/>
        <v>0</v>
      </c>
      <c r="EA447">
        <v>0</v>
      </c>
      <c r="EB447">
        <f t="shared" si="490"/>
        <v>0</v>
      </c>
      <c r="EC447">
        <v>0</v>
      </c>
      <c r="ED447">
        <f t="shared" si="491"/>
        <v>0</v>
      </c>
      <c r="EE447">
        <v>0</v>
      </c>
      <c r="EF447">
        <f t="shared" si="492"/>
        <v>0</v>
      </c>
      <c r="EG447">
        <v>0</v>
      </c>
      <c r="EH447">
        <f t="shared" si="493"/>
        <v>0</v>
      </c>
      <c r="EI447">
        <v>0</v>
      </c>
      <c r="EJ447">
        <f t="shared" si="494"/>
        <v>0</v>
      </c>
      <c r="EK447">
        <v>0</v>
      </c>
      <c r="EL447">
        <f t="shared" si="495"/>
        <v>0</v>
      </c>
      <c r="EM447">
        <v>0</v>
      </c>
      <c r="EN447">
        <f t="shared" si="496"/>
        <v>0</v>
      </c>
      <c r="EO447">
        <v>0</v>
      </c>
      <c r="EP447">
        <f t="shared" si="497"/>
        <v>0</v>
      </c>
      <c r="EQ447">
        <v>0</v>
      </c>
      <c r="ER447">
        <f t="shared" si="498"/>
        <v>0</v>
      </c>
      <c r="ES447">
        <v>0</v>
      </c>
      <c r="ET447">
        <f t="shared" si="499"/>
        <v>0</v>
      </c>
      <c r="EU447">
        <v>0</v>
      </c>
      <c r="EV447">
        <f t="shared" si="500"/>
        <v>0</v>
      </c>
      <c r="EW447">
        <v>0</v>
      </c>
      <c r="EX447">
        <f t="shared" si="501"/>
        <v>0</v>
      </c>
      <c r="EY447">
        <v>0</v>
      </c>
      <c r="EZ447">
        <f t="shared" si="502"/>
        <v>0</v>
      </c>
      <c r="FA447">
        <v>0</v>
      </c>
      <c r="FB447">
        <f t="shared" si="503"/>
        <v>0</v>
      </c>
      <c r="FC447">
        <v>0</v>
      </c>
      <c r="FD447">
        <v>0</v>
      </c>
      <c r="FE447" s="3" t="s">
        <v>798</v>
      </c>
    </row>
    <row r="448" spans="1:161" x14ac:dyDescent="0.45">
      <c r="A448">
        <v>447</v>
      </c>
      <c r="B448" t="s">
        <v>543</v>
      </c>
      <c r="C448" t="s">
        <v>398</v>
      </c>
      <c r="E448" t="s">
        <v>545</v>
      </c>
      <c r="F448" s="2">
        <v>2</v>
      </c>
      <c r="G448">
        <f t="shared" si="506"/>
        <v>504.9</v>
      </c>
      <c r="H448">
        <f>925+273</f>
        <v>1198</v>
      </c>
      <c r="I448">
        <f t="shared" si="507"/>
        <v>533</v>
      </c>
      <c r="J448" s="2">
        <f t="shared" si="414"/>
        <v>0.44490818030050083</v>
      </c>
      <c r="K448">
        <f t="shared" si="505"/>
        <v>1E-3</v>
      </c>
      <c r="L448" t="s">
        <v>64</v>
      </c>
      <c r="M448">
        <v>70.53</v>
      </c>
      <c r="N448">
        <f t="shared" si="420"/>
        <v>0.71124847066812147</v>
      </c>
      <c r="O448">
        <v>29.43</v>
      </c>
      <c r="P448">
        <f t="shared" si="421"/>
        <v>0.28841284918862309</v>
      </c>
      <c r="Q448">
        <v>0.01</v>
      </c>
      <c r="R448">
        <f t="shared" si="422"/>
        <v>1.0918083515904992E-4</v>
      </c>
      <c r="S448">
        <v>0</v>
      </c>
      <c r="T448">
        <f t="shared" si="423"/>
        <v>0</v>
      </c>
      <c r="U448">
        <v>0</v>
      </c>
      <c r="V448">
        <f t="shared" si="424"/>
        <v>0</v>
      </c>
      <c r="W448">
        <v>0</v>
      </c>
      <c r="X448">
        <f t="shared" si="425"/>
        <v>0</v>
      </c>
      <c r="Y448">
        <v>0</v>
      </c>
      <c r="Z448">
        <f t="shared" si="426"/>
        <v>0</v>
      </c>
      <c r="AA448">
        <v>0</v>
      </c>
      <c r="AB448">
        <f t="shared" si="427"/>
        <v>0</v>
      </c>
      <c r="AC448">
        <v>0.02</v>
      </c>
      <c r="AD448">
        <f t="shared" si="428"/>
        <v>2.2949930809648781E-4</v>
      </c>
      <c r="AE448">
        <v>0</v>
      </c>
      <c r="AF448">
        <f t="shared" si="429"/>
        <v>0</v>
      </c>
      <c r="AG448">
        <v>0</v>
      </c>
      <c r="AH448">
        <f t="shared" si="430"/>
        <v>0</v>
      </c>
      <c r="AI448">
        <v>0</v>
      </c>
      <c r="AJ448">
        <f t="shared" si="431"/>
        <v>0</v>
      </c>
      <c r="AK448">
        <v>0</v>
      </c>
      <c r="AL448">
        <f t="shared" si="432"/>
        <v>0</v>
      </c>
      <c r="AM448">
        <v>0</v>
      </c>
      <c r="AN448">
        <f t="shared" si="433"/>
        <v>0</v>
      </c>
      <c r="AO448">
        <v>0</v>
      </c>
      <c r="AP448">
        <f t="shared" si="434"/>
        <v>0</v>
      </c>
      <c r="AQ448">
        <v>0</v>
      </c>
      <c r="AR448">
        <f t="shared" si="435"/>
        <v>0</v>
      </c>
      <c r="AS448">
        <v>0</v>
      </c>
      <c r="AT448">
        <f t="shared" si="436"/>
        <v>0</v>
      </c>
      <c r="AU448">
        <v>0</v>
      </c>
      <c r="AV448">
        <f t="shared" si="437"/>
        <v>0</v>
      </c>
      <c r="AW448">
        <v>0</v>
      </c>
      <c r="AX448">
        <f t="shared" si="438"/>
        <v>0</v>
      </c>
      <c r="AY448">
        <v>0</v>
      </c>
      <c r="AZ448">
        <f t="shared" si="439"/>
        <v>0</v>
      </c>
      <c r="BA448">
        <v>0</v>
      </c>
      <c r="BB448">
        <f t="shared" si="440"/>
        <v>0</v>
      </c>
      <c r="BC448">
        <v>0</v>
      </c>
      <c r="BD448">
        <f t="shared" si="441"/>
        <v>0</v>
      </c>
      <c r="BE448">
        <v>0</v>
      </c>
      <c r="BF448">
        <f t="shared" si="442"/>
        <v>0</v>
      </c>
      <c r="BG448">
        <v>0</v>
      </c>
      <c r="BH448">
        <f t="shared" si="443"/>
        <v>0</v>
      </c>
      <c r="BI448">
        <v>0</v>
      </c>
      <c r="BJ448">
        <f t="shared" si="444"/>
        <v>0</v>
      </c>
      <c r="BK448">
        <v>0</v>
      </c>
      <c r="BL448">
        <f t="shared" si="445"/>
        <v>0</v>
      </c>
      <c r="BM448">
        <v>0</v>
      </c>
      <c r="BN448">
        <f t="shared" si="446"/>
        <v>0</v>
      </c>
      <c r="BO448">
        <v>0</v>
      </c>
      <c r="BP448">
        <f t="shared" si="447"/>
        <v>0</v>
      </c>
      <c r="BQ448">
        <v>0</v>
      </c>
      <c r="BR448">
        <f t="shared" si="448"/>
        <v>0</v>
      </c>
      <c r="BS448">
        <v>0</v>
      </c>
      <c r="BT448">
        <f t="shared" si="449"/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f t="shared" si="478"/>
        <v>0</v>
      </c>
      <c r="DE448">
        <v>0</v>
      </c>
      <c r="DF448">
        <f t="shared" si="479"/>
        <v>0</v>
      </c>
      <c r="DG448">
        <v>0</v>
      </c>
      <c r="DH448">
        <f t="shared" si="480"/>
        <v>0</v>
      </c>
      <c r="DI448">
        <v>0</v>
      </c>
      <c r="DJ448">
        <f t="shared" si="481"/>
        <v>0</v>
      </c>
      <c r="DK448">
        <v>0</v>
      </c>
      <c r="DL448">
        <f t="shared" si="482"/>
        <v>0</v>
      </c>
      <c r="DM448">
        <v>100</v>
      </c>
      <c r="DN448">
        <f t="shared" si="483"/>
        <v>1</v>
      </c>
      <c r="DO448">
        <v>0</v>
      </c>
      <c r="DP448">
        <f t="shared" si="484"/>
        <v>0</v>
      </c>
      <c r="DQ448">
        <v>0</v>
      </c>
      <c r="DR448">
        <f t="shared" si="485"/>
        <v>0</v>
      </c>
      <c r="DS448">
        <v>0</v>
      </c>
      <c r="DT448">
        <f t="shared" si="486"/>
        <v>0</v>
      </c>
      <c r="DU448">
        <v>0</v>
      </c>
      <c r="DV448">
        <f t="shared" si="487"/>
        <v>0</v>
      </c>
      <c r="DW448">
        <v>0</v>
      </c>
      <c r="DX448">
        <f t="shared" si="488"/>
        <v>0</v>
      </c>
      <c r="DY448">
        <v>0</v>
      </c>
      <c r="DZ448">
        <f t="shared" si="489"/>
        <v>0</v>
      </c>
      <c r="EA448">
        <v>0</v>
      </c>
      <c r="EB448">
        <f t="shared" si="490"/>
        <v>0</v>
      </c>
      <c r="EC448">
        <v>0</v>
      </c>
      <c r="ED448">
        <f t="shared" si="491"/>
        <v>0</v>
      </c>
      <c r="EE448">
        <v>0</v>
      </c>
      <c r="EF448">
        <f t="shared" si="492"/>
        <v>0</v>
      </c>
      <c r="EG448">
        <v>0</v>
      </c>
      <c r="EH448">
        <f t="shared" si="493"/>
        <v>0</v>
      </c>
      <c r="EI448">
        <v>0</v>
      </c>
      <c r="EJ448">
        <f t="shared" si="494"/>
        <v>0</v>
      </c>
      <c r="EK448">
        <v>0</v>
      </c>
      <c r="EL448">
        <f t="shared" si="495"/>
        <v>0</v>
      </c>
      <c r="EM448">
        <v>0</v>
      </c>
      <c r="EN448">
        <f t="shared" si="496"/>
        <v>0</v>
      </c>
      <c r="EO448">
        <v>0</v>
      </c>
      <c r="EP448">
        <f t="shared" si="497"/>
        <v>0</v>
      </c>
      <c r="EQ448">
        <v>0</v>
      </c>
      <c r="ER448">
        <f t="shared" si="498"/>
        <v>0</v>
      </c>
      <c r="ES448">
        <v>0</v>
      </c>
      <c r="ET448">
        <f t="shared" si="499"/>
        <v>0</v>
      </c>
      <c r="EU448">
        <v>0</v>
      </c>
      <c r="EV448">
        <f t="shared" si="500"/>
        <v>0</v>
      </c>
      <c r="EW448">
        <v>0</v>
      </c>
      <c r="EX448">
        <f t="shared" si="501"/>
        <v>0</v>
      </c>
      <c r="EY448">
        <v>0</v>
      </c>
      <c r="EZ448">
        <f t="shared" si="502"/>
        <v>0</v>
      </c>
      <c r="FA448">
        <v>0</v>
      </c>
      <c r="FB448">
        <f t="shared" si="503"/>
        <v>0</v>
      </c>
      <c r="FC448">
        <v>0</v>
      </c>
      <c r="FD448">
        <v>0</v>
      </c>
      <c r="FE448" s="3" t="s">
        <v>798</v>
      </c>
    </row>
    <row r="449" spans="1:161" x14ac:dyDescent="0.45">
      <c r="A449">
        <v>448</v>
      </c>
      <c r="B449" t="s">
        <v>543</v>
      </c>
      <c r="C449" t="s">
        <v>398</v>
      </c>
      <c r="E449" t="s">
        <v>545</v>
      </c>
      <c r="F449" s="2">
        <v>2</v>
      </c>
      <c r="G449">
        <f t="shared" si="506"/>
        <v>504.9</v>
      </c>
      <c r="H449">
        <f>925+273</f>
        <v>1198</v>
      </c>
      <c r="I449">
        <f t="shared" si="507"/>
        <v>533</v>
      </c>
      <c r="J449" s="2">
        <f t="shared" si="414"/>
        <v>0.44490818030050083</v>
      </c>
      <c r="K449">
        <f t="shared" si="505"/>
        <v>1E-3</v>
      </c>
      <c r="L449" t="s">
        <v>64</v>
      </c>
      <c r="M449">
        <v>70.53</v>
      </c>
      <c r="N449">
        <f t="shared" si="420"/>
        <v>0.71124847066812147</v>
      </c>
      <c r="O449">
        <v>29.43</v>
      </c>
      <c r="P449">
        <f t="shared" si="421"/>
        <v>0.28841284918862309</v>
      </c>
      <c r="Q449">
        <v>0.01</v>
      </c>
      <c r="R449">
        <f t="shared" si="422"/>
        <v>1.0918083515904992E-4</v>
      </c>
      <c r="S449">
        <v>0</v>
      </c>
      <c r="T449">
        <f t="shared" si="423"/>
        <v>0</v>
      </c>
      <c r="U449">
        <v>0</v>
      </c>
      <c r="V449">
        <f t="shared" si="424"/>
        <v>0</v>
      </c>
      <c r="W449">
        <v>0</v>
      </c>
      <c r="X449">
        <f t="shared" si="425"/>
        <v>0</v>
      </c>
      <c r="Y449">
        <v>0</v>
      </c>
      <c r="Z449">
        <f t="shared" si="426"/>
        <v>0</v>
      </c>
      <c r="AA449">
        <v>0</v>
      </c>
      <c r="AB449">
        <f t="shared" si="427"/>
        <v>0</v>
      </c>
      <c r="AC449">
        <v>0.02</v>
      </c>
      <c r="AD449">
        <f t="shared" si="428"/>
        <v>2.2949930809648781E-4</v>
      </c>
      <c r="AE449">
        <v>0</v>
      </c>
      <c r="AF449">
        <f t="shared" si="429"/>
        <v>0</v>
      </c>
      <c r="AG449">
        <v>0</v>
      </c>
      <c r="AH449">
        <f t="shared" si="430"/>
        <v>0</v>
      </c>
      <c r="AI449">
        <v>0</v>
      </c>
      <c r="AJ449">
        <f t="shared" si="431"/>
        <v>0</v>
      </c>
      <c r="AK449">
        <v>0</v>
      </c>
      <c r="AL449">
        <f t="shared" si="432"/>
        <v>0</v>
      </c>
      <c r="AM449">
        <v>0</v>
      </c>
      <c r="AN449">
        <f t="shared" si="433"/>
        <v>0</v>
      </c>
      <c r="AO449">
        <v>0</v>
      </c>
      <c r="AP449">
        <f t="shared" si="434"/>
        <v>0</v>
      </c>
      <c r="AQ449">
        <v>0</v>
      </c>
      <c r="AR449">
        <f t="shared" si="435"/>
        <v>0</v>
      </c>
      <c r="AS449">
        <v>0</v>
      </c>
      <c r="AT449">
        <f t="shared" si="436"/>
        <v>0</v>
      </c>
      <c r="AU449">
        <v>0</v>
      </c>
      <c r="AV449">
        <f t="shared" si="437"/>
        <v>0</v>
      </c>
      <c r="AW449">
        <v>0</v>
      </c>
      <c r="AX449">
        <f t="shared" si="438"/>
        <v>0</v>
      </c>
      <c r="AY449">
        <v>0</v>
      </c>
      <c r="AZ449">
        <f t="shared" si="439"/>
        <v>0</v>
      </c>
      <c r="BA449">
        <v>0</v>
      </c>
      <c r="BB449">
        <f t="shared" si="440"/>
        <v>0</v>
      </c>
      <c r="BC449">
        <v>0</v>
      </c>
      <c r="BD449">
        <f t="shared" si="441"/>
        <v>0</v>
      </c>
      <c r="BE449">
        <v>0</v>
      </c>
      <c r="BF449">
        <f t="shared" si="442"/>
        <v>0</v>
      </c>
      <c r="BG449">
        <v>0</v>
      </c>
      <c r="BH449">
        <f t="shared" si="443"/>
        <v>0</v>
      </c>
      <c r="BI449">
        <v>0</v>
      </c>
      <c r="BJ449">
        <f t="shared" si="444"/>
        <v>0</v>
      </c>
      <c r="BK449">
        <v>0</v>
      </c>
      <c r="BL449">
        <f t="shared" si="445"/>
        <v>0</v>
      </c>
      <c r="BM449">
        <v>0</v>
      </c>
      <c r="BN449">
        <f t="shared" si="446"/>
        <v>0</v>
      </c>
      <c r="BO449">
        <v>0</v>
      </c>
      <c r="BP449">
        <f t="shared" si="447"/>
        <v>0</v>
      </c>
      <c r="BQ449">
        <v>0</v>
      </c>
      <c r="BR449">
        <f t="shared" si="448"/>
        <v>0</v>
      </c>
      <c r="BS449">
        <v>0</v>
      </c>
      <c r="BT449">
        <f t="shared" si="449"/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f t="shared" si="478"/>
        <v>0</v>
      </c>
      <c r="DE449">
        <v>0</v>
      </c>
      <c r="DF449">
        <f t="shared" si="479"/>
        <v>0</v>
      </c>
      <c r="DG449">
        <v>0</v>
      </c>
      <c r="DH449">
        <f t="shared" si="480"/>
        <v>0</v>
      </c>
      <c r="DI449">
        <v>0</v>
      </c>
      <c r="DJ449">
        <f t="shared" si="481"/>
        <v>0</v>
      </c>
      <c r="DK449">
        <v>0</v>
      </c>
      <c r="DL449">
        <f t="shared" si="482"/>
        <v>0</v>
      </c>
      <c r="DM449">
        <v>100</v>
      </c>
      <c r="DN449">
        <f t="shared" si="483"/>
        <v>1</v>
      </c>
      <c r="DO449">
        <v>0</v>
      </c>
      <c r="DP449">
        <f t="shared" si="484"/>
        <v>0</v>
      </c>
      <c r="DQ449">
        <v>0</v>
      </c>
      <c r="DR449">
        <f t="shared" si="485"/>
        <v>0</v>
      </c>
      <c r="DS449">
        <v>0</v>
      </c>
      <c r="DT449">
        <f t="shared" si="486"/>
        <v>0</v>
      </c>
      <c r="DU449">
        <v>0</v>
      </c>
      <c r="DV449">
        <f t="shared" si="487"/>
        <v>0</v>
      </c>
      <c r="DW449">
        <v>0</v>
      </c>
      <c r="DX449">
        <f t="shared" si="488"/>
        <v>0</v>
      </c>
      <c r="DY449">
        <v>0</v>
      </c>
      <c r="DZ449">
        <f t="shared" si="489"/>
        <v>0</v>
      </c>
      <c r="EA449">
        <v>0</v>
      </c>
      <c r="EB449">
        <f t="shared" si="490"/>
        <v>0</v>
      </c>
      <c r="EC449">
        <v>0</v>
      </c>
      <c r="ED449">
        <f t="shared" si="491"/>
        <v>0</v>
      </c>
      <c r="EE449">
        <v>0</v>
      </c>
      <c r="EF449">
        <f t="shared" si="492"/>
        <v>0</v>
      </c>
      <c r="EG449">
        <v>0</v>
      </c>
      <c r="EH449">
        <f t="shared" si="493"/>
        <v>0</v>
      </c>
      <c r="EI449">
        <v>0</v>
      </c>
      <c r="EJ449">
        <f t="shared" si="494"/>
        <v>0</v>
      </c>
      <c r="EK449">
        <v>0</v>
      </c>
      <c r="EL449">
        <f t="shared" si="495"/>
        <v>0</v>
      </c>
      <c r="EM449">
        <v>0</v>
      </c>
      <c r="EN449">
        <f t="shared" si="496"/>
        <v>0</v>
      </c>
      <c r="EO449">
        <v>0</v>
      </c>
      <c r="EP449">
        <f t="shared" si="497"/>
        <v>0</v>
      </c>
      <c r="EQ449">
        <v>0</v>
      </c>
      <c r="ER449">
        <f t="shared" si="498"/>
        <v>0</v>
      </c>
      <c r="ES449">
        <v>0</v>
      </c>
      <c r="ET449">
        <f t="shared" si="499"/>
        <v>0</v>
      </c>
      <c r="EU449">
        <v>0</v>
      </c>
      <c r="EV449">
        <f t="shared" si="500"/>
        <v>0</v>
      </c>
      <c r="EW449">
        <v>0</v>
      </c>
      <c r="EX449">
        <f t="shared" si="501"/>
        <v>0</v>
      </c>
      <c r="EY449">
        <v>0</v>
      </c>
      <c r="EZ449">
        <f t="shared" si="502"/>
        <v>0</v>
      </c>
      <c r="FA449">
        <v>0</v>
      </c>
      <c r="FB449">
        <f t="shared" si="503"/>
        <v>0</v>
      </c>
      <c r="FC449">
        <v>0</v>
      </c>
      <c r="FD449">
        <v>0</v>
      </c>
      <c r="FE449" s="3" t="s">
        <v>798</v>
      </c>
    </row>
    <row r="450" spans="1:161" x14ac:dyDescent="0.45">
      <c r="A450">
        <v>449</v>
      </c>
      <c r="B450" t="s">
        <v>543</v>
      </c>
      <c r="C450" t="s">
        <v>398</v>
      </c>
      <c r="E450" t="s">
        <v>545</v>
      </c>
      <c r="F450" s="2">
        <v>2</v>
      </c>
      <c r="G450">
        <f t="shared" si="506"/>
        <v>504.9</v>
      </c>
      <c r="H450">
        <f>925+273</f>
        <v>1198</v>
      </c>
      <c r="I450">
        <f t="shared" si="507"/>
        <v>533</v>
      </c>
      <c r="J450" s="2">
        <f t="shared" si="414"/>
        <v>0.44490818030050083</v>
      </c>
      <c r="K450">
        <f t="shared" si="505"/>
        <v>1E-3</v>
      </c>
      <c r="L450" t="s">
        <v>64</v>
      </c>
      <c r="M450">
        <v>70.53</v>
      </c>
      <c r="N450">
        <f t="shared" si="420"/>
        <v>0.71124847066812147</v>
      </c>
      <c r="O450">
        <v>29.43</v>
      </c>
      <c r="P450">
        <f t="shared" si="421"/>
        <v>0.28841284918862309</v>
      </c>
      <c r="Q450">
        <v>0.01</v>
      </c>
      <c r="R450">
        <f t="shared" si="422"/>
        <v>1.0918083515904992E-4</v>
      </c>
      <c r="S450">
        <v>0</v>
      </c>
      <c r="T450">
        <f t="shared" si="423"/>
        <v>0</v>
      </c>
      <c r="U450">
        <v>0</v>
      </c>
      <c r="V450">
        <f t="shared" si="424"/>
        <v>0</v>
      </c>
      <c r="W450">
        <v>0</v>
      </c>
      <c r="X450">
        <f t="shared" si="425"/>
        <v>0</v>
      </c>
      <c r="Y450">
        <v>0</v>
      </c>
      <c r="Z450">
        <f t="shared" si="426"/>
        <v>0</v>
      </c>
      <c r="AA450">
        <v>0</v>
      </c>
      <c r="AB450">
        <f t="shared" si="427"/>
        <v>0</v>
      </c>
      <c r="AC450">
        <v>0.02</v>
      </c>
      <c r="AD450">
        <f t="shared" si="428"/>
        <v>2.2949930809648781E-4</v>
      </c>
      <c r="AE450">
        <v>0</v>
      </c>
      <c r="AF450">
        <f t="shared" si="429"/>
        <v>0</v>
      </c>
      <c r="AG450">
        <v>0</v>
      </c>
      <c r="AH450">
        <f t="shared" si="430"/>
        <v>0</v>
      </c>
      <c r="AI450">
        <v>0</v>
      </c>
      <c r="AJ450">
        <f t="shared" si="431"/>
        <v>0</v>
      </c>
      <c r="AK450">
        <v>0</v>
      </c>
      <c r="AL450">
        <f t="shared" si="432"/>
        <v>0</v>
      </c>
      <c r="AM450">
        <v>0</v>
      </c>
      <c r="AN450">
        <f t="shared" si="433"/>
        <v>0</v>
      </c>
      <c r="AO450">
        <v>0</v>
      </c>
      <c r="AP450">
        <f t="shared" si="434"/>
        <v>0</v>
      </c>
      <c r="AQ450">
        <v>0</v>
      </c>
      <c r="AR450">
        <f t="shared" si="435"/>
        <v>0</v>
      </c>
      <c r="AS450">
        <v>0</v>
      </c>
      <c r="AT450">
        <f t="shared" si="436"/>
        <v>0</v>
      </c>
      <c r="AU450">
        <v>0</v>
      </c>
      <c r="AV450">
        <f t="shared" si="437"/>
        <v>0</v>
      </c>
      <c r="AW450">
        <v>0</v>
      </c>
      <c r="AX450">
        <f t="shared" si="438"/>
        <v>0</v>
      </c>
      <c r="AY450">
        <v>0</v>
      </c>
      <c r="AZ450">
        <f t="shared" si="439"/>
        <v>0</v>
      </c>
      <c r="BA450">
        <v>0</v>
      </c>
      <c r="BB450">
        <f t="shared" si="440"/>
        <v>0</v>
      </c>
      <c r="BC450">
        <v>0</v>
      </c>
      <c r="BD450">
        <f t="shared" si="441"/>
        <v>0</v>
      </c>
      <c r="BE450">
        <v>0</v>
      </c>
      <c r="BF450">
        <f t="shared" si="442"/>
        <v>0</v>
      </c>
      <c r="BG450">
        <v>0</v>
      </c>
      <c r="BH450">
        <f t="shared" si="443"/>
        <v>0</v>
      </c>
      <c r="BI450">
        <v>0</v>
      </c>
      <c r="BJ450">
        <f t="shared" si="444"/>
        <v>0</v>
      </c>
      <c r="BK450">
        <v>0</v>
      </c>
      <c r="BL450">
        <f t="shared" si="445"/>
        <v>0</v>
      </c>
      <c r="BM450">
        <v>0</v>
      </c>
      <c r="BN450">
        <f t="shared" si="446"/>
        <v>0</v>
      </c>
      <c r="BO450">
        <v>0</v>
      </c>
      <c r="BP450">
        <f t="shared" si="447"/>
        <v>0</v>
      </c>
      <c r="BQ450">
        <v>0</v>
      </c>
      <c r="BR450">
        <f t="shared" si="448"/>
        <v>0</v>
      </c>
      <c r="BS450">
        <v>0</v>
      </c>
      <c r="BT450">
        <f t="shared" si="449"/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f t="shared" si="478"/>
        <v>0</v>
      </c>
      <c r="DE450">
        <v>0</v>
      </c>
      <c r="DF450">
        <f t="shared" si="479"/>
        <v>0</v>
      </c>
      <c r="DG450">
        <v>0</v>
      </c>
      <c r="DH450">
        <f t="shared" si="480"/>
        <v>0</v>
      </c>
      <c r="DI450">
        <v>0</v>
      </c>
      <c r="DJ450">
        <f t="shared" si="481"/>
        <v>0</v>
      </c>
      <c r="DK450">
        <v>0</v>
      </c>
      <c r="DL450">
        <f t="shared" si="482"/>
        <v>0</v>
      </c>
      <c r="DM450">
        <v>100</v>
      </c>
      <c r="DN450">
        <f t="shared" si="483"/>
        <v>1</v>
      </c>
      <c r="DO450">
        <v>0</v>
      </c>
      <c r="DP450">
        <f t="shared" si="484"/>
        <v>0</v>
      </c>
      <c r="DQ450">
        <v>0</v>
      </c>
      <c r="DR450">
        <f t="shared" si="485"/>
        <v>0</v>
      </c>
      <c r="DS450">
        <v>0</v>
      </c>
      <c r="DT450">
        <f t="shared" si="486"/>
        <v>0</v>
      </c>
      <c r="DU450">
        <v>0</v>
      </c>
      <c r="DV450">
        <f t="shared" si="487"/>
        <v>0</v>
      </c>
      <c r="DW450">
        <v>0</v>
      </c>
      <c r="DX450">
        <f t="shared" si="488"/>
        <v>0</v>
      </c>
      <c r="DY450">
        <v>0</v>
      </c>
      <c r="DZ450">
        <f t="shared" si="489"/>
        <v>0</v>
      </c>
      <c r="EA450">
        <v>0</v>
      </c>
      <c r="EB450">
        <f t="shared" si="490"/>
        <v>0</v>
      </c>
      <c r="EC450">
        <v>0</v>
      </c>
      <c r="ED450">
        <f t="shared" si="491"/>
        <v>0</v>
      </c>
      <c r="EE450">
        <v>0</v>
      </c>
      <c r="EF450">
        <f t="shared" si="492"/>
        <v>0</v>
      </c>
      <c r="EG450">
        <v>0</v>
      </c>
      <c r="EH450">
        <f t="shared" si="493"/>
        <v>0</v>
      </c>
      <c r="EI450">
        <v>0</v>
      </c>
      <c r="EJ450">
        <f t="shared" si="494"/>
        <v>0</v>
      </c>
      <c r="EK450">
        <v>0</v>
      </c>
      <c r="EL450">
        <f t="shared" si="495"/>
        <v>0</v>
      </c>
      <c r="EM450">
        <v>0</v>
      </c>
      <c r="EN450">
        <f t="shared" si="496"/>
        <v>0</v>
      </c>
      <c r="EO450">
        <v>0</v>
      </c>
      <c r="EP450">
        <f t="shared" si="497"/>
        <v>0</v>
      </c>
      <c r="EQ450">
        <v>0</v>
      </c>
      <c r="ER450">
        <f t="shared" si="498"/>
        <v>0</v>
      </c>
      <c r="ES450">
        <v>0</v>
      </c>
      <c r="ET450">
        <f t="shared" si="499"/>
        <v>0</v>
      </c>
      <c r="EU450">
        <v>0</v>
      </c>
      <c r="EV450">
        <f t="shared" si="500"/>
        <v>0</v>
      </c>
      <c r="EW450">
        <v>0</v>
      </c>
      <c r="EX450">
        <f t="shared" si="501"/>
        <v>0</v>
      </c>
      <c r="EY450">
        <v>0</v>
      </c>
      <c r="EZ450">
        <f t="shared" si="502"/>
        <v>0</v>
      </c>
      <c r="FA450">
        <v>0</v>
      </c>
      <c r="FB450">
        <f t="shared" si="503"/>
        <v>0</v>
      </c>
      <c r="FC450">
        <v>0</v>
      </c>
      <c r="FD450">
        <v>0</v>
      </c>
      <c r="FE450" s="3" t="s">
        <v>798</v>
      </c>
    </row>
    <row r="451" spans="1:161" x14ac:dyDescent="0.45">
      <c r="A451">
        <v>450</v>
      </c>
      <c r="B451" t="s">
        <v>543</v>
      </c>
      <c r="C451" t="s">
        <v>398</v>
      </c>
      <c r="E451" t="s">
        <v>549</v>
      </c>
      <c r="F451" s="2">
        <v>2</v>
      </c>
      <c r="G451">
        <f t="shared" si="506"/>
        <v>504.9</v>
      </c>
      <c r="H451">
        <f>900+273</f>
        <v>1173</v>
      </c>
      <c r="I451">
        <f t="shared" si="507"/>
        <v>533</v>
      </c>
      <c r="J451" s="2">
        <f t="shared" ref="J451:J514" si="508">I451/H451</f>
        <v>0.45439045183290705</v>
      </c>
      <c r="K451">
        <f t="shared" si="505"/>
        <v>1E-3</v>
      </c>
      <c r="L451" t="s">
        <v>442</v>
      </c>
      <c r="M451">
        <v>61.39</v>
      </c>
      <c r="N451">
        <f t="shared" si="420"/>
        <v>0.62075191185506495</v>
      </c>
      <c r="O451">
        <v>38.56</v>
      </c>
      <c r="P451">
        <f t="shared" si="421"/>
        <v>0.37890849203599558</v>
      </c>
      <c r="Q451">
        <v>0.01</v>
      </c>
      <c r="R451">
        <f t="shared" si="422"/>
        <v>1.0947611641586948E-4</v>
      </c>
      <c r="S451">
        <v>0</v>
      </c>
      <c r="T451">
        <f t="shared" si="423"/>
        <v>0</v>
      </c>
      <c r="U451">
        <v>0</v>
      </c>
      <c r="V451">
        <f t="shared" si="424"/>
        <v>0</v>
      </c>
      <c r="W451">
        <v>0</v>
      </c>
      <c r="X451">
        <f t="shared" si="425"/>
        <v>0</v>
      </c>
      <c r="Y451">
        <v>0</v>
      </c>
      <c r="Z451">
        <f t="shared" si="426"/>
        <v>0</v>
      </c>
      <c r="AA451">
        <v>0</v>
      </c>
      <c r="AB451">
        <f t="shared" si="427"/>
        <v>0</v>
      </c>
      <c r="AC451">
        <v>0.02</v>
      </c>
      <c r="AD451">
        <f t="shared" si="428"/>
        <v>2.3011999252370643E-4</v>
      </c>
      <c r="AE451">
        <v>0</v>
      </c>
      <c r="AF451">
        <f t="shared" si="429"/>
        <v>0</v>
      </c>
      <c r="AG451">
        <v>0</v>
      </c>
      <c r="AH451">
        <f t="shared" si="430"/>
        <v>0</v>
      </c>
      <c r="AI451">
        <v>0</v>
      </c>
      <c r="AJ451">
        <f t="shared" si="431"/>
        <v>0</v>
      </c>
      <c r="AK451">
        <v>0</v>
      </c>
      <c r="AL451">
        <f t="shared" si="432"/>
        <v>0</v>
      </c>
      <c r="AM451">
        <v>0</v>
      </c>
      <c r="AN451">
        <f t="shared" si="433"/>
        <v>0</v>
      </c>
      <c r="AO451">
        <v>0</v>
      </c>
      <c r="AP451">
        <f t="shared" si="434"/>
        <v>0</v>
      </c>
      <c r="AQ451">
        <v>0</v>
      </c>
      <c r="AR451">
        <f t="shared" si="435"/>
        <v>0</v>
      </c>
      <c r="AS451">
        <v>0</v>
      </c>
      <c r="AT451">
        <f t="shared" si="436"/>
        <v>0</v>
      </c>
      <c r="AU451">
        <v>0</v>
      </c>
      <c r="AV451">
        <f t="shared" si="437"/>
        <v>0</v>
      </c>
      <c r="AW451">
        <v>0</v>
      </c>
      <c r="AX451">
        <f t="shared" si="438"/>
        <v>0</v>
      </c>
      <c r="AY451">
        <v>0</v>
      </c>
      <c r="AZ451">
        <f t="shared" si="439"/>
        <v>0</v>
      </c>
      <c r="BA451">
        <v>0</v>
      </c>
      <c r="BB451">
        <f t="shared" si="440"/>
        <v>0</v>
      </c>
      <c r="BC451">
        <v>0</v>
      </c>
      <c r="BD451">
        <f t="shared" si="441"/>
        <v>0</v>
      </c>
      <c r="BE451">
        <v>0</v>
      </c>
      <c r="BF451">
        <f t="shared" si="442"/>
        <v>0</v>
      </c>
      <c r="BG451">
        <v>0</v>
      </c>
      <c r="BH451">
        <f t="shared" si="443"/>
        <v>0</v>
      </c>
      <c r="BI451">
        <v>0</v>
      </c>
      <c r="BJ451">
        <f t="shared" si="444"/>
        <v>0</v>
      </c>
      <c r="BK451">
        <v>0</v>
      </c>
      <c r="BL451">
        <f t="shared" si="445"/>
        <v>0</v>
      </c>
      <c r="BM451">
        <v>0</v>
      </c>
      <c r="BN451">
        <f t="shared" si="446"/>
        <v>0</v>
      </c>
      <c r="BO451">
        <v>0</v>
      </c>
      <c r="BP451">
        <f t="shared" si="447"/>
        <v>0</v>
      </c>
      <c r="BQ451">
        <v>0</v>
      </c>
      <c r="BR451">
        <f t="shared" si="448"/>
        <v>0</v>
      </c>
      <c r="BS451">
        <v>0</v>
      </c>
      <c r="BT451">
        <f t="shared" si="449"/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f t="shared" si="478"/>
        <v>0</v>
      </c>
      <c r="DE451">
        <v>0</v>
      </c>
      <c r="DF451">
        <f t="shared" si="479"/>
        <v>0</v>
      </c>
      <c r="DG451">
        <v>0</v>
      </c>
      <c r="DH451">
        <f t="shared" si="480"/>
        <v>0</v>
      </c>
      <c r="DI451">
        <v>0</v>
      </c>
      <c r="DJ451">
        <f t="shared" si="481"/>
        <v>0</v>
      </c>
      <c r="DK451">
        <v>0</v>
      </c>
      <c r="DL451">
        <f t="shared" si="482"/>
        <v>0</v>
      </c>
      <c r="DM451">
        <v>100</v>
      </c>
      <c r="DN451">
        <f t="shared" si="483"/>
        <v>1</v>
      </c>
      <c r="DO451">
        <v>0</v>
      </c>
      <c r="DP451">
        <f t="shared" si="484"/>
        <v>0</v>
      </c>
      <c r="DQ451">
        <v>0</v>
      </c>
      <c r="DR451">
        <f t="shared" si="485"/>
        <v>0</v>
      </c>
      <c r="DS451">
        <v>0</v>
      </c>
      <c r="DT451">
        <f t="shared" si="486"/>
        <v>0</v>
      </c>
      <c r="DU451">
        <v>0</v>
      </c>
      <c r="DV451">
        <f t="shared" si="487"/>
        <v>0</v>
      </c>
      <c r="DW451">
        <v>0</v>
      </c>
      <c r="DX451">
        <f t="shared" si="488"/>
        <v>0</v>
      </c>
      <c r="DY451">
        <v>0</v>
      </c>
      <c r="DZ451">
        <f t="shared" si="489"/>
        <v>0</v>
      </c>
      <c r="EA451">
        <v>0</v>
      </c>
      <c r="EB451">
        <f t="shared" si="490"/>
        <v>0</v>
      </c>
      <c r="EC451">
        <v>0</v>
      </c>
      <c r="ED451">
        <f t="shared" si="491"/>
        <v>0</v>
      </c>
      <c r="EE451">
        <v>0</v>
      </c>
      <c r="EF451">
        <f t="shared" si="492"/>
        <v>0</v>
      </c>
      <c r="EG451">
        <v>0</v>
      </c>
      <c r="EH451">
        <f t="shared" si="493"/>
        <v>0</v>
      </c>
      <c r="EI451">
        <v>0</v>
      </c>
      <c r="EJ451">
        <f t="shared" si="494"/>
        <v>0</v>
      </c>
      <c r="EK451">
        <v>0</v>
      </c>
      <c r="EL451">
        <f t="shared" si="495"/>
        <v>0</v>
      </c>
      <c r="EM451">
        <v>0</v>
      </c>
      <c r="EN451">
        <f t="shared" si="496"/>
        <v>0</v>
      </c>
      <c r="EO451">
        <v>0</v>
      </c>
      <c r="EP451">
        <f t="shared" si="497"/>
        <v>0</v>
      </c>
      <c r="EQ451">
        <v>0</v>
      </c>
      <c r="ER451">
        <f t="shared" si="498"/>
        <v>0</v>
      </c>
      <c r="ES451">
        <v>0</v>
      </c>
      <c r="ET451">
        <f t="shared" si="499"/>
        <v>0</v>
      </c>
      <c r="EU451">
        <v>0</v>
      </c>
      <c r="EV451">
        <f t="shared" si="500"/>
        <v>0</v>
      </c>
      <c r="EW451">
        <v>0</v>
      </c>
      <c r="EX451">
        <f t="shared" si="501"/>
        <v>0</v>
      </c>
      <c r="EY451">
        <v>0</v>
      </c>
      <c r="EZ451">
        <f t="shared" si="502"/>
        <v>0</v>
      </c>
      <c r="FA451">
        <v>0</v>
      </c>
      <c r="FB451">
        <f t="shared" si="503"/>
        <v>0</v>
      </c>
      <c r="FC451">
        <v>0</v>
      </c>
      <c r="FD451">
        <v>0</v>
      </c>
      <c r="FE451" s="3" t="s">
        <v>798</v>
      </c>
    </row>
    <row r="452" spans="1:161" x14ac:dyDescent="0.45">
      <c r="A452">
        <v>451</v>
      </c>
      <c r="B452" t="s">
        <v>543</v>
      </c>
      <c r="C452" t="s">
        <v>398</v>
      </c>
      <c r="E452" t="s">
        <v>549</v>
      </c>
      <c r="F452" s="2">
        <v>2</v>
      </c>
      <c r="G452">
        <f t="shared" si="506"/>
        <v>504.9</v>
      </c>
      <c r="H452">
        <f>900+273</f>
        <v>1173</v>
      </c>
      <c r="I452">
        <f t="shared" si="507"/>
        <v>533</v>
      </c>
      <c r="J452" s="2">
        <f t="shared" si="508"/>
        <v>0.45439045183290705</v>
      </c>
      <c r="K452">
        <f t="shared" si="505"/>
        <v>1E-3</v>
      </c>
      <c r="L452" t="s">
        <v>442</v>
      </c>
      <c r="M452">
        <v>61.39</v>
      </c>
      <c r="N452">
        <f t="shared" si="420"/>
        <v>0.62075191185506495</v>
      </c>
      <c r="O452">
        <v>38.56</v>
      </c>
      <c r="P452">
        <f t="shared" si="421"/>
        <v>0.37890849203599558</v>
      </c>
      <c r="Q452">
        <v>0.01</v>
      </c>
      <c r="R452">
        <f t="shared" si="422"/>
        <v>1.0947611641586948E-4</v>
      </c>
      <c r="S452">
        <v>0</v>
      </c>
      <c r="T452">
        <f t="shared" si="423"/>
        <v>0</v>
      </c>
      <c r="U452">
        <v>0</v>
      </c>
      <c r="V452">
        <f t="shared" si="424"/>
        <v>0</v>
      </c>
      <c r="W452">
        <v>0</v>
      </c>
      <c r="X452">
        <f t="shared" si="425"/>
        <v>0</v>
      </c>
      <c r="Y452">
        <v>0</v>
      </c>
      <c r="Z452">
        <f t="shared" si="426"/>
        <v>0</v>
      </c>
      <c r="AA452">
        <v>0</v>
      </c>
      <c r="AB452">
        <f t="shared" si="427"/>
        <v>0</v>
      </c>
      <c r="AC452">
        <v>0.02</v>
      </c>
      <c r="AD452">
        <f t="shared" si="428"/>
        <v>2.3011999252370643E-4</v>
      </c>
      <c r="AE452">
        <v>0</v>
      </c>
      <c r="AF452">
        <f t="shared" si="429"/>
        <v>0</v>
      </c>
      <c r="AG452">
        <v>0</v>
      </c>
      <c r="AH452">
        <f t="shared" si="430"/>
        <v>0</v>
      </c>
      <c r="AI452">
        <v>0</v>
      </c>
      <c r="AJ452">
        <f t="shared" si="431"/>
        <v>0</v>
      </c>
      <c r="AK452">
        <v>0</v>
      </c>
      <c r="AL452">
        <f t="shared" si="432"/>
        <v>0</v>
      </c>
      <c r="AM452">
        <v>0</v>
      </c>
      <c r="AN452">
        <f t="shared" si="433"/>
        <v>0</v>
      </c>
      <c r="AO452">
        <v>0</v>
      </c>
      <c r="AP452">
        <f t="shared" si="434"/>
        <v>0</v>
      </c>
      <c r="AQ452">
        <v>0</v>
      </c>
      <c r="AR452">
        <f t="shared" si="435"/>
        <v>0</v>
      </c>
      <c r="AS452">
        <v>0</v>
      </c>
      <c r="AT452">
        <f t="shared" si="436"/>
        <v>0</v>
      </c>
      <c r="AU452">
        <v>0</v>
      </c>
      <c r="AV452">
        <f t="shared" si="437"/>
        <v>0</v>
      </c>
      <c r="AW452">
        <v>0</v>
      </c>
      <c r="AX452">
        <f t="shared" si="438"/>
        <v>0</v>
      </c>
      <c r="AY452">
        <v>0</v>
      </c>
      <c r="AZ452">
        <f t="shared" si="439"/>
        <v>0</v>
      </c>
      <c r="BA452">
        <v>0</v>
      </c>
      <c r="BB452">
        <f t="shared" si="440"/>
        <v>0</v>
      </c>
      <c r="BC452">
        <v>0</v>
      </c>
      <c r="BD452">
        <f t="shared" si="441"/>
        <v>0</v>
      </c>
      <c r="BE452">
        <v>0</v>
      </c>
      <c r="BF452">
        <f t="shared" si="442"/>
        <v>0</v>
      </c>
      <c r="BG452">
        <v>0</v>
      </c>
      <c r="BH452">
        <f t="shared" si="443"/>
        <v>0</v>
      </c>
      <c r="BI452">
        <v>0</v>
      </c>
      <c r="BJ452">
        <f t="shared" si="444"/>
        <v>0</v>
      </c>
      <c r="BK452">
        <v>0</v>
      </c>
      <c r="BL452">
        <f t="shared" si="445"/>
        <v>0</v>
      </c>
      <c r="BM452">
        <v>0</v>
      </c>
      <c r="BN452">
        <f t="shared" si="446"/>
        <v>0</v>
      </c>
      <c r="BO452">
        <v>0</v>
      </c>
      <c r="BP452">
        <f t="shared" si="447"/>
        <v>0</v>
      </c>
      <c r="BQ452">
        <v>0</v>
      </c>
      <c r="BR452">
        <f t="shared" si="448"/>
        <v>0</v>
      </c>
      <c r="BS452">
        <v>0</v>
      </c>
      <c r="BT452">
        <f t="shared" si="449"/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f t="shared" si="478"/>
        <v>0</v>
      </c>
      <c r="DE452">
        <v>0</v>
      </c>
      <c r="DF452">
        <f t="shared" si="479"/>
        <v>0</v>
      </c>
      <c r="DG452">
        <v>0</v>
      </c>
      <c r="DH452">
        <f t="shared" si="480"/>
        <v>0</v>
      </c>
      <c r="DI452">
        <v>0</v>
      </c>
      <c r="DJ452">
        <f t="shared" si="481"/>
        <v>0</v>
      </c>
      <c r="DK452">
        <v>0</v>
      </c>
      <c r="DL452">
        <f t="shared" si="482"/>
        <v>0</v>
      </c>
      <c r="DM452">
        <v>100</v>
      </c>
      <c r="DN452">
        <f t="shared" si="483"/>
        <v>1</v>
      </c>
      <c r="DO452">
        <v>0</v>
      </c>
      <c r="DP452">
        <f t="shared" si="484"/>
        <v>0</v>
      </c>
      <c r="DQ452">
        <v>0</v>
      </c>
      <c r="DR452">
        <f t="shared" si="485"/>
        <v>0</v>
      </c>
      <c r="DS452">
        <v>0</v>
      </c>
      <c r="DT452">
        <f t="shared" si="486"/>
        <v>0</v>
      </c>
      <c r="DU452">
        <v>0</v>
      </c>
      <c r="DV452">
        <f t="shared" si="487"/>
        <v>0</v>
      </c>
      <c r="DW452">
        <v>0</v>
      </c>
      <c r="DX452">
        <f t="shared" si="488"/>
        <v>0</v>
      </c>
      <c r="DY452">
        <v>0</v>
      </c>
      <c r="DZ452">
        <f t="shared" si="489"/>
        <v>0</v>
      </c>
      <c r="EA452">
        <v>0</v>
      </c>
      <c r="EB452">
        <f t="shared" si="490"/>
        <v>0</v>
      </c>
      <c r="EC452">
        <v>0</v>
      </c>
      <c r="ED452">
        <f t="shared" si="491"/>
        <v>0</v>
      </c>
      <c r="EE452">
        <v>0</v>
      </c>
      <c r="EF452">
        <f t="shared" si="492"/>
        <v>0</v>
      </c>
      <c r="EG452">
        <v>0</v>
      </c>
      <c r="EH452">
        <f t="shared" si="493"/>
        <v>0</v>
      </c>
      <c r="EI452">
        <v>0</v>
      </c>
      <c r="EJ452">
        <f t="shared" si="494"/>
        <v>0</v>
      </c>
      <c r="EK452">
        <v>0</v>
      </c>
      <c r="EL452">
        <f t="shared" si="495"/>
        <v>0</v>
      </c>
      <c r="EM452">
        <v>0</v>
      </c>
      <c r="EN452">
        <f t="shared" si="496"/>
        <v>0</v>
      </c>
      <c r="EO452">
        <v>0</v>
      </c>
      <c r="EP452">
        <f t="shared" si="497"/>
        <v>0</v>
      </c>
      <c r="EQ452">
        <v>0</v>
      </c>
      <c r="ER452">
        <f t="shared" si="498"/>
        <v>0</v>
      </c>
      <c r="ES452">
        <v>0</v>
      </c>
      <c r="ET452">
        <f t="shared" si="499"/>
        <v>0</v>
      </c>
      <c r="EU452">
        <v>0</v>
      </c>
      <c r="EV452">
        <f t="shared" si="500"/>
        <v>0</v>
      </c>
      <c r="EW452">
        <v>0</v>
      </c>
      <c r="EX452">
        <f t="shared" si="501"/>
        <v>0</v>
      </c>
      <c r="EY452">
        <v>0</v>
      </c>
      <c r="EZ452">
        <f t="shared" si="502"/>
        <v>0</v>
      </c>
      <c r="FA452">
        <v>0</v>
      </c>
      <c r="FB452">
        <f t="shared" si="503"/>
        <v>0</v>
      </c>
      <c r="FC452">
        <v>0</v>
      </c>
      <c r="FD452">
        <v>0</v>
      </c>
      <c r="FE452" s="3" t="s">
        <v>798</v>
      </c>
    </row>
    <row r="453" spans="1:161" x14ac:dyDescent="0.45">
      <c r="A453">
        <v>452</v>
      </c>
      <c r="B453" t="s">
        <v>543</v>
      </c>
      <c r="C453" t="s">
        <v>398</v>
      </c>
      <c r="E453" t="s">
        <v>549</v>
      </c>
      <c r="F453" s="2">
        <v>2</v>
      </c>
      <c r="G453">
        <f t="shared" si="506"/>
        <v>504.9</v>
      </c>
      <c r="H453">
        <f>900+273</f>
        <v>1173</v>
      </c>
      <c r="I453">
        <f t="shared" si="507"/>
        <v>533</v>
      </c>
      <c r="J453" s="2">
        <f t="shared" si="508"/>
        <v>0.45439045183290705</v>
      </c>
      <c r="K453">
        <f t="shared" si="505"/>
        <v>1E-3</v>
      </c>
      <c r="L453" t="s">
        <v>442</v>
      </c>
      <c r="M453">
        <v>61.39</v>
      </c>
      <c r="N453">
        <f t="shared" si="420"/>
        <v>0.62075191185506495</v>
      </c>
      <c r="O453">
        <v>38.56</v>
      </c>
      <c r="P453">
        <f t="shared" si="421"/>
        <v>0.37890849203599558</v>
      </c>
      <c r="Q453">
        <v>0.01</v>
      </c>
      <c r="R453">
        <f t="shared" si="422"/>
        <v>1.0947611641586948E-4</v>
      </c>
      <c r="S453">
        <v>0</v>
      </c>
      <c r="T453">
        <f t="shared" si="423"/>
        <v>0</v>
      </c>
      <c r="U453">
        <v>0</v>
      </c>
      <c r="V453">
        <f t="shared" si="424"/>
        <v>0</v>
      </c>
      <c r="W453">
        <v>0</v>
      </c>
      <c r="X453">
        <f t="shared" si="425"/>
        <v>0</v>
      </c>
      <c r="Y453">
        <v>0</v>
      </c>
      <c r="Z453">
        <f t="shared" si="426"/>
        <v>0</v>
      </c>
      <c r="AA453">
        <v>0</v>
      </c>
      <c r="AB453">
        <f t="shared" si="427"/>
        <v>0</v>
      </c>
      <c r="AC453">
        <v>0.02</v>
      </c>
      <c r="AD453">
        <f t="shared" si="428"/>
        <v>2.3011999252370643E-4</v>
      </c>
      <c r="AE453">
        <v>0</v>
      </c>
      <c r="AF453">
        <f t="shared" si="429"/>
        <v>0</v>
      </c>
      <c r="AG453">
        <v>0</v>
      </c>
      <c r="AH453">
        <f t="shared" si="430"/>
        <v>0</v>
      </c>
      <c r="AI453">
        <v>0</v>
      </c>
      <c r="AJ453">
        <f t="shared" si="431"/>
        <v>0</v>
      </c>
      <c r="AK453">
        <v>0</v>
      </c>
      <c r="AL453">
        <f t="shared" si="432"/>
        <v>0</v>
      </c>
      <c r="AM453">
        <v>0</v>
      </c>
      <c r="AN453">
        <f t="shared" si="433"/>
        <v>0</v>
      </c>
      <c r="AO453">
        <v>0</v>
      </c>
      <c r="AP453">
        <f t="shared" si="434"/>
        <v>0</v>
      </c>
      <c r="AQ453">
        <v>0</v>
      </c>
      <c r="AR453">
        <f t="shared" si="435"/>
        <v>0</v>
      </c>
      <c r="AS453">
        <v>0</v>
      </c>
      <c r="AT453">
        <f t="shared" si="436"/>
        <v>0</v>
      </c>
      <c r="AU453">
        <v>0</v>
      </c>
      <c r="AV453">
        <f t="shared" si="437"/>
        <v>0</v>
      </c>
      <c r="AW453">
        <v>0</v>
      </c>
      <c r="AX453">
        <f t="shared" si="438"/>
        <v>0</v>
      </c>
      <c r="AY453">
        <v>0</v>
      </c>
      <c r="AZ453">
        <f t="shared" si="439"/>
        <v>0</v>
      </c>
      <c r="BA453">
        <v>0</v>
      </c>
      <c r="BB453">
        <f t="shared" si="440"/>
        <v>0</v>
      </c>
      <c r="BC453">
        <v>0</v>
      </c>
      <c r="BD453">
        <f t="shared" si="441"/>
        <v>0</v>
      </c>
      <c r="BE453">
        <v>0</v>
      </c>
      <c r="BF453">
        <f t="shared" si="442"/>
        <v>0</v>
      </c>
      <c r="BG453">
        <v>0</v>
      </c>
      <c r="BH453">
        <f t="shared" si="443"/>
        <v>0</v>
      </c>
      <c r="BI453">
        <v>0</v>
      </c>
      <c r="BJ453">
        <f t="shared" si="444"/>
        <v>0</v>
      </c>
      <c r="BK453">
        <v>0</v>
      </c>
      <c r="BL453">
        <f t="shared" si="445"/>
        <v>0</v>
      </c>
      <c r="BM453">
        <v>0</v>
      </c>
      <c r="BN453">
        <f t="shared" si="446"/>
        <v>0</v>
      </c>
      <c r="BO453">
        <v>0</v>
      </c>
      <c r="BP453">
        <f t="shared" si="447"/>
        <v>0</v>
      </c>
      <c r="BQ453">
        <v>0</v>
      </c>
      <c r="BR453">
        <f t="shared" si="448"/>
        <v>0</v>
      </c>
      <c r="BS453">
        <v>0</v>
      </c>
      <c r="BT453">
        <f t="shared" si="449"/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f t="shared" si="478"/>
        <v>0</v>
      </c>
      <c r="DE453">
        <v>0</v>
      </c>
      <c r="DF453">
        <f t="shared" si="479"/>
        <v>0</v>
      </c>
      <c r="DG453">
        <v>0</v>
      </c>
      <c r="DH453">
        <f t="shared" si="480"/>
        <v>0</v>
      </c>
      <c r="DI453">
        <v>0</v>
      </c>
      <c r="DJ453">
        <f t="shared" si="481"/>
        <v>0</v>
      </c>
      <c r="DK453">
        <v>0</v>
      </c>
      <c r="DL453">
        <f t="shared" si="482"/>
        <v>0</v>
      </c>
      <c r="DM453">
        <v>100</v>
      </c>
      <c r="DN453">
        <f t="shared" si="483"/>
        <v>1</v>
      </c>
      <c r="DO453">
        <v>0</v>
      </c>
      <c r="DP453">
        <f t="shared" si="484"/>
        <v>0</v>
      </c>
      <c r="DQ453">
        <v>0</v>
      </c>
      <c r="DR453">
        <f t="shared" si="485"/>
        <v>0</v>
      </c>
      <c r="DS453">
        <v>0</v>
      </c>
      <c r="DT453">
        <f t="shared" si="486"/>
        <v>0</v>
      </c>
      <c r="DU453">
        <v>0</v>
      </c>
      <c r="DV453">
        <f t="shared" si="487"/>
        <v>0</v>
      </c>
      <c r="DW453">
        <v>0</v>
      </c>
      <c r="DX453">
        <f t="shared" si="488"/>
        <v>0</v>
      </c>
      <c r="DY453">
        <v>0</v>
      </c>
      <c r="DZ453">
        <f t="shared" si="489"/>
        <v>0</v>
      </c>
      <c r="EA453">
        <v>0</v>
      </c>
      <c r="EB453">
        <f t="shared" si="490"/>
        <v>0</v>
      </c>
      <c r="EC453">
        <v>0</v>
      </c>
      <c r="ED453">
        <f t="shared" si="491"/>
        <v>0</v>
      </c>
      <c r="EE453">
        <v>0</v>
      </c>
      <c r="EF453">
        <f t="shared" si="492"/>
        <v>0</v>
      </c>
      <c r="EG453">
        <v>0</v>
      </c>
      <c r="EH453">
        <f t="shared" si="493"/>
        <v>0</v>
      </c>
      <c r="EI453">
        <v>0</v>
      </c>
      <c r="EJ453">
        <f t="shared" si="494"/>
        <v>0</v>
      </c>
      <c r="EK453">
        <v>0</v>
      </c>
      <c r="EL453">
        <f t="shared" si="495"/>
        <v>0</v>
      </c>
      <c r="EM453">
        <v>0</v>
      </c>
      <c r="EN453">
        <f t="shared" si="496"/>
        <v>0</v>
      </c>
      <c r="EO453">
        <v>0</v>
      </c>
      <c r="EP453">
        <f t="shared" si="497"/>
        <v>0</v>
      </c>
      <c r="EQ453">
        <v>0</v>
      </c>
      <c r="ER453">
        <f t="shared" si="498"/>
        <v>0</v>
      </c>
      <c r="ES453">
        <v>0</v>
      </c>
      <c r="ET453">
        <f t="shared" si="499"/>
        <v>0</v>
      </c>
      <c r="EU453">
        <v>0</v>
      </c>
      <c r="EV453">
        <f t="shared" si="500"/>
        <v>0</v>
      </c>
      <c r="EW453">
        <v>0</v>
      </c>
      <c r="EX453">
        <f t="shared" si="501"/>
        <v>0</v>
      </c>
      <c r="EY453">
        <v>0</v>
      </c>
      <c r="EZ453">
        <f t="shared" si="502"/>
        <v>0</v>
      </c>
      <c r="FA453">
        <v>0</v>
      </c>
      <c r="FB453">
        <f t="shared" si="503"/>
        <v>0</v>
      </c>
      <c r="FC453">
        <v>0</v>
      </c>
      <c r="FD453">
        <v>0</v>
      </c>
      <c r="FE453" s="3" t="s">
        <v>798</v>
      </c>
    </row>
    <row r="454" spans="1:161" x14ac:dyDescent="0.45">
      <c r="A454">
        <v>453</v>
      </c>
      <c r="B454" t="s">
        <v>543</v>
      </c>
      <c r="C454" t="s">
        <v>398</v>
      </c>
      <c r="E454" t="s">
        <v>549</v>
      </c>
      <c r="F454" s="2">
        <v>2</v>
      </c>
      <c r="G454">
        <f t="shared" si="506"/>
        <v>504.9</v>
      </c>
      <c r="H454">
        <f>900+273</f>
        <v>1173</v>
      </c>
      <c r="I454">
        <f t="shared" si="507"/>
        <v>533</v>
      </c>
      <c r="J454" s="2">
        <f t="shared" si="508"/>
        <v>0.45439045183290705</v>
      </c>
      <c r="K454">
        <f t="shared" si="505"/>
        <v>1E-3</v>
      </c>
      <c r="L454" t="s">
        <v>442</v>
      </c>
      <c r="M454">
        <v>61.39</v>
      </c>
      <c r="N454">
        <f t="shared" si="420"/>
        <v>0.62075191185506495</v>
      </c>
      <c r="O454">
        <v>38.56</v>
      </c>
      <c r="P454">
        <f t="shared" si="421"/>
        <v>0.37890849203599558</v>
      </c>
      <c r="Q454">
        <v>0.01</v>
      </c>
      <c r="R454">
        <f t="shared" si="422"/>
        <v>1.0947611641586948E-4</v>
      </c>
      <c r="S454">
        <v>0</v>
      </c>
      <c r="T454">
        <f t="shared" si="423"/>
        <v>0</v>
      </c>
      <c r="U454">
        <v>0</v>
      </c>
      <c r="V454">
        <f t="shared" si="424"/>
        <v>0</v>
      </c>
      <c r="W454">
        <v>0</v>
      </c>
      <c r="X454">
        <f t="shared" si="425"/>
        <v>0</v>
      </c>
      <c r="Y454">
        <v>0</v>
      </c>
      <c r="Z454">
        <f t="shared" si="426"/>
        <v>0</v>
      </c>
      <c r="AA454">
        <v>0</v>
      </c>
      <c r="AB454">
        <f t="shared" si="427"/>
        <v>0</v>
      </c>
      <c r="AC454">
        <v>0.02</v>
      </c>
      <c r="AD454">
        <f t="shared" si="428"/>
        <v>2.3011999252370643E-4</v>
      </c>
      <c r="AE454">
        <v>0</v>
      </c>
      <c r="AF454">
        <f t="shared" si="429"/>
        <v>0</v>
      </c>
      <c r="AG454">
        <v>0</v>
      </c>
      <c r="AH454">
        <f t="shared" si="430"/>
        <v>0</v>
      </c>
      <c r="AI454">
        <v>0</v>
      </c>
      <c r="AJ454">
        <f t="shared" si="431"/>
        <v>0</v>
      </c>
      <c r="AK454">
        <v>0</v>
      </c>
      <c r="AL454">
        <f t="shared" si="432"/>
        <v>0</v>
      </c>
      <c r="AM454">
        <v>0</v>
      </c>
      <c r="AN454">
        <f t="shared" si="433"/>
        <v>0</v>
      </c>
      <c r="AO454">
        <v>0</v>
      </c>
      <c r="AP454">
        <f t="shared" si="434"/>
        <v>0</v>
      </c>
      <c r="AQ454">
        <v>0</v>
      </c>
      <c r="AR454">
        <f t="shared" si="435"/>
        <v>0</v>
      </c>
      <c r="AS454">
        <v>0</v>
      </c>
      <c r="AT454">
        <f t="shared" si="436"/>
        <v>0</v>
      </c>
      <c r="AU454">
        <v>0</v>
      </c>
      <c r="AV454">
        <f t="shared" si="437"/>
        <v>0</v>
      </c>
      <c r="AW454">
        <v>0</v>
      </c>
      <c r="AX454">
        <f t="shared" si="438"/>
        <v>0</v>
      </c>
      <c r="AY454">
        <v>0</v>
      </c>
      <c r="AZ454">
        <f t="shared" si="439"/>
        <v>0</v>
      </c>
      <c r="BA454">
        <v>0</v>
      </c>
      <c r="BB454">
        <f t="shared" si="440"/>
        <v>0</v>
      </c>
      <c r="BC454">
        <v>0</v>
      </c>
      <c r="BD454">
        <f t="shared" si="441"/>
        <v>0</v>
      </c>
      <c r="BE454">
        <v>0</v>
      </c>
      <c r="BF454">
        <f t="shared" si="442"/>
        <v>0</v>
      </c>
      <c r="BG454">
        <v>0</v>
      </c>
      <c r="BH454">
        <f t="shared" si="443"/>
        <v>0</v>
      </c>
      <c r="BI454">
        <v>0</v>
      </c>
      <c r="BJ454">
        <f t="shared" si="444"/>
        <v>0</v>
      </c>
      <c r="BK454">
        <v>0</v>
      </c>
      <c r="BL454">
        <f t="shared" si="445"/>
        <v>0</v>
      </c>
      <c r="BM454">
        <v>0</v>
      </c>
      <c r="BN454">
        <f t="shared" si="446"/>
        <v>0</v>
      </c>
      <c r="BO454">
        <v>0</v>
      </c>
      <c r="BP454">
        <f t="shared" si="447"/>
        <v>0</v>
      </c>
      <c r="BQ454">
        <v>0</v>
      </c>
      <c r="BR454">
        <f t="shared" si="448"/>
        <v>0</v>
      </c>
      <c r="BS454">
        <v>0</v>
      </c>
      <c r="BT454">
        <f t="shared" si="449"/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f t="shared" si="478"/>
        <v>0</v>
      </c>
      <c r="DE454">
        <v>0</v>
      </c>
      <c r="DF454">
        <f t="shared" si="479"/>
        <v>0</v>
      </c>
      <c r="DG454">
        <v>0</v>
      </c>
      <c r="DH454">
        <f t="shared" si="480"/>
        <v>0</v>
      </c>
      <c r="DI454">
        <v>0</v>
      </c>
      <c r="DJ454">
        <f t="shared" si="481"/>
        <v>0</v>
      </c>
      <c r="DK454">
        <v>0</v>
      </c>
      <c r="DL454">
        <f t="shared" si="482"/>
        <v>0</v>
      </c>
      <c r="DM454">
        <v>100</v>
      </c>
      <c r="DN454">
        <f t="shared" si="483"/>
        <v>1</v>
      </c>
      <c r="DO454">
        <v>0</v>
      </c>
      <c r="DP454">
        <f t="shared" si="484"/>
        <v>0</v>
      </c>
      <c r="DQ454">
        <v>0</v>
      </c>
      <c r="DR454">
        <f t="shared" si="485"/>
        <v>0</v>
      </c>
      <c r="DS454">
        <v>0</v>
      </c>
      <c r="DT454">
        <f t="shared" si="486"/>
        <v>0</v>
      </c>
      <c r="DU454">
        <v>0</v>
      </c>
      <c r="DV454">
        <f t="shared" si="487"/>
        <v>0</v>
      </c>
      <c r="DW454">
        <v>0</v>
      </c>
      <c r="DX454">
        <f t="shared" si="488"/>
        <v>0</v>
      </c>
      <c r="DY454">
        <v>0</v>
      </c>
      <c r="DZ454">
        <f t="shared" si="489"/>
        <v>0</v>
      </c>
      <c r="EA454">
        <v>0</v>
      </c>
      <c r="EB454">
        <f t="shared" si="490"/>
        <v>0</v>
      </c>
      <c r="EC454">
        <v>0</v>
      </c>
      <c r="ED454">
        <f t="shared" si="491"/>
        <v>0</v>
      </c>
      <c r="EE454">
        <v>0</v>
      </c>
      <c r="EF454">
        <f t="shared" si="492"/>
        <v>0</v>
      </c>
      <c r="EG454">
        <v>0</v>
      </c>
      <c r="EH454">
        <f t="shared" si="493"/>
        <v>0</v>
      </c>
      <c r="EI454">
        <v>0</v>
      </c>
      <c r="EJ454">
        <f t="shared" si="494"/>
        <v>0</v>
      </c>
      <c r="EK454">
        <v>0</v>
      </c>
      <c r="EL454">
        <f t="shared" si="495"/>
        <v>0</v>
      </c>
      <c r="EM454">
        <v>0</v>
      </c>
      <c r="EN454">
        <f t="shared" si="496"/>
        <v>0</v>
      </c>
      <c r="EO454">
        <v>0</v>
      </c>
      <c r="EP454">
        <f t="shared" si="497"/>
        <v>0</v>
      </c>
      <c r="EQ454">
        <v>0</v>
      </c>
      <c r="ER454">
        <f t="shared" si="498"/>
        <v>0</v>
      </c>
      <c r="ES454">
        <v>0</v>
      </c>
      <c r="ET454">
        <f t="shared" si="499"/>
        <v>0</v>
      </c>
      <c r="EU454">
        <v>0</v>
      </c>
      <c r="EV454">
        <f t="shared" si="500"/>
        <v>0</v>
      </c>
      <c r="EW454">
        <v>0</v>
      </c>
      <c r="EX454">
        <f t="shared" si="501"/>
        <v>0</v>
      </c>
      <c r="EY454">
        <v>0</v>
      </c>
      <c r="EZ454">
        <f t="shared" si="502"/>
        <v>0</v>
      </c>
      <c r="FA454">
        <v>0</v>
      </c>
      <c r="FB454">
        <f t="shared" si="503"/>
        <v>0</v>
      </c>
      <c r="FC454">
        <v>0</v>
      </c>
      <c r="FD454">
        <v>0</v>
      </c>
      <c r="FE454" s="3" t="s">
        <v>798</v>
      </c>
    </row>
    <row r="455" spans="1:161" x14ac:dyDescent="0.45">
      <c r="A455">
        <v>454</v>
      </c>
      <c r="B455" t="s">
        <v>543</v>
      </c>
      <c r="C455" t="s">
        <v>799</v>
      </c>
      <c r="E455" t="s">
        <v>545</v>
      </c>
      <c r="F455" s="2">
        <v>1</v>
      </c>
      <c r="G455">
        <f t="shared" ref="G455:G460" si="509">200+273</f>
        <v>473</v>
      </c>
      <c r="H455">
        <f>925+273</f>
        <v>1198</v>
      </c>
      <c r="I455">
        <f t="shared" ref="I455:I460" si="510">220+273</f>
        <v>493</v>
      </c>
      <c r="J455" s="2">
        <f t="shared" si="508"/>
        <v>0.41151919866444076</v>
      </c>
      <c r="K455">
        <f t="shared" si="505"/>
        <v>1E-3</v>
      </c>
      <c r="L455" t="s">
        <v>64</v>
      </c>
      <c r="M455">
        <v>70.53</v>
      </c>
      <c r="N455">
        <f t="shared" si="420"/>
        <v>0.71124847066812147</v>
      </c>
      <c r="O455">
        <v>29.43</v>
      </c>
      <c r="P455">
        <f t="shared" si="421"/>
        <v>0.28841284918862309</v>
      </c>
      <c r="Q455">
        <v>0.01</v>
      </c>
      <c r="R455">
        <f t="shared" si="422"/>
        <v>1.0918083515904992E-4</v>
      </c>
      <c r="S455">
        <v>0</v>
      </c>
      <c r="T455">
        <f t="shared" si="423"/>
        <v>0</v>
      </c>
      <c r="U455">
        <v>0</v>
      </c>
      <c r="V455">
        <f t="shared" si="424"/>
        <v>0</v>
      </c>
      <c r="W455">
        <v>0</v>
      </c>
      <c r="X455">
        <f t="shared" si="425"/>
        <v>0</v>
      </c>
      <c r="Y455">
        <v>0</v>
      </c>
      <c r="Z455">
        <f t="shared" si="426"/>
        <v>0</v>
      </c>
      <c r="AA455">
        <v>0</v>
      </c>
      <c r="AB455">
        <f t="shared" si="427"/>
        <v>0</v>
      </c>
      <c r="AC455">
        <v>0.02</v>
      </c>
      <c r="AD455">
        <f t="shared" si="428"/>
        <v>2.2949930809648781E-4</v>
      </c>
      <c r="AE455">
        <v>0</v>
      </c>
      <c r="AF455">
        <f t="shared" si="429"/>
        <v>0</v>
      </c>
      <c r="AG455">
        <v>0</v>
      </c>
      <c r="AH455">
        <f t="shared" si="430"/>
        <v>0</v>
      </c>
      <c r="AI455">
        <v>0</v>
      </c>
      <c r="AJ455">
        <f t="shared" si="431"/>
        <v>0</v>
      </c>
      <c r="AK455">
        <v>0</v>
      </c>
      <c r="AL455">
        <f t="shared" si="432"/>
        <v>0</v>
      </c>
      <c r="AM455">
        <v>0</v>
      </c>
      <c r="AN455">
        <f t="shared" si="433"/>
        <v>0</v>
      </c>
      <c r="AO455">
        <v>0</v>
      </c>
      <c r="AP455">
        <f t="shared" si="434"/>
        <v>0</v>
      </c>
      <c r="AQ455">
        <v>0</v>
      </c>
      <c r="AR455">
        <f t="shared" si="435"/>
        <v>0</v>
      </c>
      <c r="AS455">
        <v>0</v>
      </c>
      <c r="AT455">
        <f t="shared" si="436"/>
        <v>0</v>
      </c>
      <c r="AU455">
        <v>0</v>
      </c>
      <c r="AV455">
        <f t="shared" si="437"/>
        <v>0</v>
      </c>
      <c r="AW455">
        <v>0</v>
      </c>
      <c r="AX455">
        <f t="shared" si="438"/>
        <v>0</v>
      </c>
      <c r="AY455">
        <v>0</v>
      </c>
      <c r="AZ455">
        <f t="shared" si="439"/>
        <v>0</v>
      </c>
      <c r="BA455">
        <v>0</v>
      </c>
      <c r="BB455">
        <f t="shared" si="440"/>
        <v>0</v>
      </c>
      <c r="BC455">
        <v>0</v>
      </c>
      <c r="BD455">
        <f t="shared" si="441"/>
        <v>0</v>
      </c>
      <c r="BE455">
        <v>0</v>
      </c>
      <c r="BF455">
        <f t="shared" si="442"/>
        <v>0</v>
      </c>
      <c r="BG455">
        <v>0</v>
      </c>
      <c r="BH455">
        <f t="shared" si="443"/>
        <v>0</v>
      </c>
      <c r="BI455">
        <v>0</v>
      </c>
      <c r="BJ455">
        <f t="shared" si="444"/>
        <v>0</v>
      </c>
      <c r="BK455">
        <v>0</v>
      </c>
      <c r="BL455">
        <f t="shared" si="445"/>
        <v>0</v>
      </c>
      <c r="BM455">
        <v>0</v>
      </c>
      <c r="BN455">
        <f t="shared" si="446"/>
        <v>0</v>
      </c>
      <c r="BO455">
        <v>0</v>
      </c>
      <c r="BP455">
        <f t="shared" si="447"/>
        <v>0</v>
      </c>
      <c r="BQ455">
        <v>0</v>
      </c>
      <c r="BR455">
        <f t="shared" si="448"/>
        <v>0</v>
      </c>
      <c r="BS455">
        <v>0</v>
      </c>
      <c r="BT455">
        <f t="shared" si="449"/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f t="shared" si="478"/>
        <v>0</v>
      </c>
      <c r="DE455">
        <v>0</v>
      </c>
      <c r="DF455">
        <f t="shared" si="479"/>
        <v>0</v>
      </c>
      <c r="DG455">
        <v>0</v>
      </c>
      <c r="DH455">
        <f t="shared" si="480"/>
        <v>0</v>
      </c>
      <c r="DI455">
        <v>0</v>
      </c>
      <c r="DJ455">
        <f t="shared" si="481"/>
        <v>0</v>
      </c>
      <c r="DK455">
        <v>50</v>
      </c>
      <c r="DL455">
        <f t="shared" si="482"/>
        <v>0.36424166180847467</v>
      </c>
      <c r="DM455">
        <v>50</v>
      </c>
      <c r="DN455">
        <f t="shared" si="483"/>
        <v>0.63575833819152527</v>
      </c>
      <c r="DO455">
        <v>0</v>
      </c>
      <c r="DP455">
        <f t="shared" si="484"/>
        <v>0</v>
      </c>
      <c r="DQ455">
        <v>0</v>
      </c>
      <c r="DR455">
        <f t="shared" si="485"/>
        <v>0</v>
      </c>
      <c r="DS455">
        <v>0</v>
      </c>
      <c r="DT455">
        <f t="shared" si="486"/>
        <v>0</v>
      </c>
      <c r="DU455">
        <v>0</v>
      </c>
      <c r="DV455">
        <f t="shared" si="487"/>
        <v>0</v>
      </c>
      <c r="DW455">
        <v>0</v>
      </c>
      <c r="DX455">
        <f t="shared" si="488"/>
        <v>0</v>
      </c>
      <c r="DY455">
        <v>0</v>
      </c>
      <c r="DZ455">
        <f t="shared" si="489"/>
        <v>0</v>
      </c>
      <c r="EA455">
        <v>0</v>
      </c>
      <c r="EB455">
        <f t="shared" si="490"/>
        <v>0</v>
      </c>
      <c r="EC455">
        <v>0</v>
      </c>
      <c r="ED455">
        <f t="shared" si="491"/>
        <v>0</v>
      </c>
      <c r="EE455">
        <v>0</v>
      </c>
      <c r="EF455">
        <f t="shared" si="492"/>
        <v>0</v>
      </c>
      <c r="EG455">
        <v>0</v>
      </c>
      <c r="EH455">
        <f t="shared" si="493"/>
        <v>0</v>
      </c>
      <c r="EI455">
        <v>0</v>
      </c>
      <c r="EJ455">
        <f t="shared" si="494"/>
        <v>0</v>
      </c>
      <c r="EK455">
        <v>0</v>
      </c>
      <c r="EL455">
        <f t="shared" si="495"/>
        <v>0</v>
      </c>
      <c r="EM455">
        <v>0</v>
      </c>
      <c r="EN455">
        <f t="shared" si="496"/>
        <v>0</v>
      </c>
      <c r="EO455">
        <v>0</v>
      </c>
      <c r="EP455">
        <f t="shared" si="497"/>
        <v>0</v>
      </c>
      <c r="EQ455">
        <v>0</v>
      </c>
      <c r="ER455">
        <f t="shared" si="498"/>
        <v>0</v>
      </c>
      <c r="ES455">
        <v>0</v>
      </c>
      <c r="ET455">
        <f t="shared" si="499"/>
        <v>0</v>
      </c>
      <c r="EU455">
        <v>0</v>
      </c>
      <c r="EV455">
        <f t="shared" si="500"/>
        <v>0</v>
      </c>
      <c r="EW455">
        <v>0</v>
      </c>
      <c r="EX455">
        <f t="shared" si="501"/>
        <v>0</v>
      </c>
      <c r="EY455">
        <v>0</v>
      </c>
      <c r="EZ455">
        <f t="shared" si="502"/>
        <v>0</v>
      </c>
      <c r="FA455">
        <v>0</v>
      </c>
      <c r="FB455">
        <f t="shared" si="503"/>
        <v>0</v>
      </c>
      <c r="FC455">
        <v>0</v>
      </c>
      <c r="FD455">
        <v>0</v>
      </c>
      <c r="FE455" s="3" t="s">
        <v>798</v>
      </c>
    </row>
    <row r="456" spans="1:161" x14ac:dyDescent="0.45">
      <c r="A456">
        <v>455</v>
      </c>
      <c r="B456" t="s">
        <v>543</v>
      </c>
      <c r="C456" t="s">
        <v>799</v>
      </c>
      <c r="E456" t="s">
        <v>545</v>
      </c>
      <c r="F456" s="2">
        <v>1</v>
      </c>
      <c r="G456">
        <f t="shared" si="509"/>
        <v>473</v>
      </c>
      <c r="H456">
        <f>925+273</f>
        <v>1198</v>
      </c>
      <c r="I456">
        <f t="shared" si="510"/>
        <v>493</v>
      </c>
      <c r="J456" s="2">
        <f t="shared" si="508"/>
        <v>0.41151919866444076</v>
      </c>
      <c r="K456">
        <f t="shared" si="505"/>
        <v>1E-3</v>
      </c>
      <c r="L456" t="s">
        <v>64</v>
      </c>
      <c r="M456">
        <v>70.53</v>
      </c>
      <c r="N456">
        <f t="shared" si="420"/>
        <v>0.71124847066812147</v>
      </c>
      <c r="O456">
        <v>29.43</v>
      </c>
      <c r="P456">
        <f t="shared" si="421"/>
        <v>0.28841284918862309</v>
      </c>
      <c r="Q456">
        <v>0.01</v>
      </c>
      <c r="R456">
        <f t="shared" si="422"/>
        <v>1.0918083515904992E-4</v>
      </c>
      <c r="S456">
        <v>0</v>
      </c>
      <c r="T456">
        <f t="shared" si="423"/>
        <v>0</v>
      </c>
      <c r="U456">
        <v>0</v>
      </c>
      <c r="V456">
        <f t="shared" si="424"/>
        <v>0</v>
      </c>
      <c r="W456">
        <v>0</v>
      </c>
      <c r="X456">
        <f t="shared" si="425"/>
        <v>0</v>
      </c>
      <c r="Y456">
        <v>0</v>
      </c>
      <c r="Z456">
        <f t="shared" si="426"/>
        <v>0</v>
      </c>
      <c r="AA456">
        <v>0</v>
      </c>
      <c r="AB456">
        <f t="shared" si="427"/>
        <v>0</v>
      </c>
      <c r="AC456">
        <v>0.02</v>
      </c>
      <c r="AD456">
        <f t="shared" si="428"/>
        <v>2.2949930809648781E-4</v>
      </c>
      <c r="AE456">
        <v>0</v>
      </c>
      <c r="AF456">
        <f t="shared" si="429"/>
        <v>0</v>
      </c>
      <c r="AG456">
        <v>0</v>
      </c>
      <c r="AH456">
        <f t="shared" si="430"/>
        <v>0</v>
      </c>
      <c r="AI456">
        <v>0</v>
      </c>
      <c r="AJ456">
        <f t="shared" si="431"/>
        <v>0</v>
      </c>
      <c r="AK456">
        <v>0</v>
      </c>
      <c r="AL456">
        <f t="shared" si="432"/>
        <v>0</v>
      </c>
      <c r="AM456">
        <v>0</v>
      </c>
      <c r="AN456">
        <f t="shared" si="433"/>
        <v>0</v>
      </c>
      <c r="AO456">
        <v>0</v>
      </c>
      <c r="AP456">
        <f t="shared" si="434"/>
        <v>0</v>
      </c>
      <c r="AQ456">
        <v>0</v>
      </c>
      <c r="AR456">
        <f t="shared" si="435"/>
        <v>0</v>
      </c>
      <c r="AS456">
        <v>0</v>
      </c>
      <c r="AT456">
        <f t="shared" si="436"/>
        <v>0</v>
      </c>
      <c r="AU456">
        <v>0</v>
      </c>
      <c r="AV456">
        <f t="shared" si="437"/>
        <v>0</v>
      </c>
      <c r="AW456">
        <v>0</v>
      </c>
      <c r="AX456">
        <f t="shared" si="438"/>
        <v>0</v>
      </c>
      <c r="AY456">
        <v>0</v>
      </c>
      <c r="AZ456">
        <f t="shared" si="439"/>
        <v>0</v>
      </c>
      <c r="BA456">
        <v>0</v>
      </c>
      <c r="BB456">
        <f t="shared" si="440"/>
        <v>0</v>
      </c>
      <c r="BC456">
        <v>0</v>
      </c>
      <c r="BD456">
        <f t="shared" si="441"/>
        <v>0</v>
      </c>
      <c r="BE456">
        <v>0</v>
      </c>
      <c r="BF456">
        <f t="shared" si="442"/>
        <v>0</v>
      </c>
      <c r="BG456">
        <v>0</v>
      </c>
      <c r="BH456">
        <f t="shared" si="443"/>
        <v>0</v>
      </c>
      <c r="BI456">
        <v>0</v>
      </c>
      <c r="BJ456">
        <f t="shared" si="444"/>
        <v>0</v>
      </c>
      <c r="BK456">
        <v>0</v>
      </c>
      <c r="BL456">
        <f t="shared" si="445"/>
        <v>0</v>
      </c>
      <c r="BM456">
        <v>0</v>
      </c>
      <c r="BN456">
        <f t="shared" si="446"/>
        <v>0</v>
      </c>
      <c r="BO456">
        <v>0</v>
      </c>
      <c r="BP456">
        <f t="shared" si="447"/>
        <v>0</v>
      </c>
      <c r="BQ456">
        <v>0</v>
      </c>
      <c r="BR456">
        <f t="shared" si="448"/>
        <v>0</v>
      </c>
      <c r="BS456">
        <v>0</v>
      </c>
      <c r="BT456">
        <f t="shared" si="449"/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f t="shared" si="478"/>
        <v>0</v>
      </c>
      <c r="DE456">
        <v>0</v>
      </c>
      <c r="DF456">
        <f t="shared" si="479"/>
        <v>0</v>
      </c>
      <c r="DG456">
        <v>0</v>
      </c>
      <c r="DH456">
        <f t="shared" si="480"/>
        <v>0</v>
      </c>
      <c r="DI456">
        <v>0</v>
      </c>
      <c r="DJ456">
        <f t="shared" si="481"/>
        <v>0</v>
      </c>
      <c r="DK456">
        <v>50</v>
      </c>
      <c r="DL456">
        <f t="shared" si="482"/>
        <v>0.36424166180847467</v>
      </c>
      <c r="DM456">
        <v>50</v>
      </c>
      <c r="DN456">
        <f t="shared" si="483"/>
        <v>0.63575833819152527</v>
      </c>
      <c r="DO456">
        <v>0</v>
      </c>
      <c r="DP456">
        <f t="shared" si="484"/>
        <v>0</v>
      </c>
      <c r="DQ456">
        <v>0</v>
      </c>
      <c r="DR456">
        <f t="shared" si="485"/>
        <v>0</v>
      </c>
      <c r="DS456">
        <v>0</v>
      </c>
      <c r="DT456">
        <f t="shared" si="486"/>
        <v>0</v>
      </c>
      <c r="DU456">
        <v>0</v>
      </c>
      <c r="DV456">
        <f t="shared" si="487"/>
        <v>0</v>
      </c>
      <c r="DW456">
        <v>0</v>
      </c>
      <c r="DX456">
        <f t="shared" si="488"/>
        <v>0</v>
      </c>
      <c r="DY456">
        <v>0</v>
      </c>
      <c r="DZ456">
        <f t="shared" si="489"/>
        <v>0</v>
      </c>
      <c r="EA456">
        <v>0</v>
      </c>
      <c r="EB456">
        <f t="shared" si="490"/>
        <v>0</v>
      </c>
      <c r="EC456">
        <v>0</v>
      </c>
      <c r="ED456">
        <f t="shared" si="491"/>
        <v>0</v>
      </c>
      <c r="EE456">
        <v>0</v>
      </c>
      <c r="EF456">
        <f t="shared" si="492"/>
        <v>0</v>
      </c>
      <c r="EG456">
        <v>0</v>
      </c>
      <c r="EH456">
        <f t="shared" si="493"/>
        <v>0</v>
      </c>
      <c r="EI456">
        <v>0</v>
      </c>
      <c r="EJ456">
        <f t="shared" si="494"/>
        <v>0</v>
      </c>
      <c r="EK456">
        <v>0</v>
      </c>
      <c r="EL456">
        <f t="shared" si="495"/>
        <v>0</v>
      </c>
      <c r="EM456">
        <v>0</v>
      </c>
      <c r="EN456">
        <f t="shared" si="496"/>
        <v>0</v>
      </c>
      <c r="EO456">
        <v>0</v>
      </c>
      <c r="EP456">
        <f t="shared" si="497"/>
        <v>0</v>
      </c>
      <c r="EQ456">
        <v>0</v>
      </c>
      <c r="ER456">
        <f t="shared" si="498"/>
        <v>0</v>
      </c>
      <c r="ES456">
        <v>0</v>
      </c>
      <c r="ET456">
        <f t="shared" si="499"/>
        <v>0</v>
      </c>
      <c r="EU456">
        <v>0</v>
      </c>
      <c r="EV456">
        <f t="shared" si="500"/>
        <v>0</v>
      </c>
      <c r="EW456">
        <v>0</v>
      </c>
      <c r="EX456">
        <f t="shared" si="501"/>
        <v>0</v>
      </c>
      <c r="EY456">
        <v>0</v>
      </c>
      <c r="EZ456">
        <f t="shared" si="502"/>
        <v>0</v>
      </c>
      <c r="FA456">
        <v>0</v>
      </c>
      <c r="FB456">
        <f t="shared" si="503"/>
        <v>0</v>
      </c>
      <c r="FC456">
        <v>0</v>
      </c>
      <c r="FD456">
        <v>0</v>
      </c>
      <c r="FE456" s="3" t="s">
        <v>798</v>
      </c>
    </row>
    <row r="457" spans="1:161" x14ac:dyDescent="0.45">
      <c r="A457">
        <v>456</v>
      </c>
      <c r="B457" t="s">
        <v>543</v>
      </c>
      <c r="C457" t="s">
        <v>799</v>
      </c>
      <c r="E457" t="s">
        <v>545</v>
      </c>
      <c r="F457" s="2">
        <v>1</v>
      </c>
      <c r="G457">
        <f t="shared" si="509"/>
        <v>473</v>
      </c>
      <c r="H457">
        <f>925+273</f>
        <v>1198</v>
      </c>
      <c r="I457">
        <f t="shared" si="510"/>
        <v>493</v>
      </c>
      <c r="J457" s="2">
        <f t="shared" si="508"/>
        <v>0.41151919866444076</v>
      </c>
      <c r="K457">
        <f t="shared" si="505"/>
        <v>1E-3</v>
      </c>
      <c r="L457" t="s">
        <v>64</v>
      </c>
      <c r="M457">
        <v>70.53</v>
      </c>
      <c r="N457">
        <f t="shared" si="420"/>
        <v>0.71124847066812147</v>
      </c>
      <c r="O457">
        <v>29.43</v>
      </c>
      <c r="P457">
        <f t="shared" si="421"/>
        <v>0.28841284918862309</v>
      </c>
      <c r="Q457">
        <v>0.01</v>
      </c>
      <c r="R457">
        <f t="shared" si="422"/>
        <v>1.0918083515904992E-4</v>
      </c>
      <c r="S457">
        <v>0</v>
      </c>
      <c r="T457">
        <f t="shared" si="423"/>
        <v>0</v>
      </c>
      <c r="U457">
        <v>0</v>
      </c>
      <c r="V457">
        <f t="shared" si="424"/>
        <v>0</v>
      </c>
      <c r="W457">
        <v>0</v>
      </c>
      <c r="X457">
        <f t="shared" si="425"/>
        <v>0</v>
      </c>
      <c r="Y457">
        <v>0</v>
      </c>
      <c r="Z457">
        <f t="shared" si="426"/>
        <v>0</v>
      </c>
      <c r="AA457">
        <v>0</v>
      </c>
      <c r="AB457">
        <f t="shared" si="427"/>
        <v>0</v>
      </c>
      <c r="AC457">
        <v>0.02</v>
      </c>
      <c r="AD457">
        <f t="shared" si="428"/>
        <v>2.2949930809648781E-4</v>
      </c>
      <c r="AE457">
        <v>0</v>
      </c>
      <c r="AF457">
        <f t="shared" si="429"/>
        <v>0</v>
      </c>
      <c r="AG457">
        <v>0</v>
      </c>
      <c r="AH457">
        <f t="shared" si="430"/>
        <v>0</v>
      </c>
      <c r="AI457">
        <v>0</v>
      </c>
      <c r="AJ457">
        <f t="shared" si="431"/>
        <v>0</v>
      </c>
      <c r="AK457">
        <v>0</v>
      </c>
      <c r="AL457">
        <f t="shared" si="432"/>
        <v>0</v>
      </c>
      <c r="AM457">
        <v>0</v>
      </c>
      <c r="AN457">
        <f t="shared" si="433"/>
        <v>0</v>
      </c>
      <c r="AO457">
        <v>0</v>
      </c>
      <c r="AP457">
        <f t="shared" si="434"/>
        <v>0</v>
      </c>
      <c r="AQ457">
        <v>0</v>
      </c>
      <c r="AR457">
        <f t="shared" si="435"/>
        <v>0</v>
      </c>
      <c r="AS457">
        <v>0</v>
      </c>
      <c r="AT457">
        <f t="shared" si="436"/>
        <v>0</v>
      </c>
      <c r="AU457">
        <v>0</v>
      </c>
      <c r="AV457">
        <f t="shared" si="437"/>
        <v>0</v>
      </c>
      <c r="AW457">
        <v>0</v>
      </c>
      <c r="AX457">
        <f t="shared" si="438"/>
        <v>0</v>
      </c>
      <c r="AY457">
        <v>0</v>
      </c>
      <c r="AZ457">
        <f t="shared" si="439"/>
        <v>0</v>
      </c>
      <c r="BA457">
        <v>0</v>
      </c>
      <c r="BB457">
        <f t="shared" si="440"/>
        <v>0</v>
      </c>
      <c r="BC457">
        <v>0</v>
      </c>
      <c r="BD457">
        <f t="shared" si="441"/>
        <v>0</v>
      </c>
      <c r="BE457">
        <v>0</v>
      </c>
      <c r="BF457">
        <f t="shared" si="442"/>
        <v>0</v>
      </c>
      <c r="BG457">
        <v>0</v>
      </c>
      <c r="BH457">
        <f t="shared" si="443"/>
        <v>0</v>
      </c>
      <c r="BI457">
        <v>0</v>
      </c>
      <c r="BJ457">
        <f t="shared" si="444"/>
        <v>0</v>
      </c>
      <c r="BK457">
        <v>0</v>
      </c>
      <c r="BL457">
        <f t="shared" si="445"/>
        <v>0</v>
      </c>
      <c r="BM457">
        <v>0</v>
      </c>
      <c r="BN457">
        <f t="shared" si="446"/>
        <v>0</v>
      </c>
      <c r="BO457">
        <v>0</v>
      </c>
      <c r="BP457">
        <f t="shared" si="447"/>
        <v>0</v>
      </c>
      <c r="BQ457">
        <v>0</v>
      </c>
      <c r="BR457">
        <f t="shared" si="448"/>
        <v>0</v>
      </c>
      <c r="BS457">
        <v>0</v>
      </c>
      <c r="BT457">
        <f t="shared" si="449"/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f t="shared" si="478"/>
        <v>0</v>
      </c>
      <c r="DE457">
        <v>0</v>
      </c>
      <c r="DF457">
        <f t="shared" si="479"/>
        <v>0</v>
      </c>
      <c r="DG457">
        <v>0</v>
      </c>
      <c r="DH457">
        <f t="shared" si="480"/>
        <v>0</v>
      </c>
      <c r="DI457">
        <v>0</v>
      </c>
      <c r="DJ457">
        <f t="shared" si="481"/>
        <v>0</v>
      </c>
      <c r="DK457">
        <v>50</v>
      </c>
      <c r="DL457">
        <f t="shared" si="482"/>
        <v>0.36424166180847467</v>
      </c>
      <c r="DM457">
        <v>50</v>
      </c>
      <c r="DN457">
        <f t="shared" si="483"/>
        <v>0.63575833819152527</v>
      </c>
      <c r="DO457">
        <v>0</v>
      </c>
      <c r="DP457">
        <f t="shared" si="484"/>
        <v>0</v>
      </c>
      <c r="DQ457">
        <v>0</v>
      </c>
      <c r="DR457">
        <f t="shared" si="485"/>
        <v>0</v>
      </c>
      <c r="DS457">
        <v>0</v>
      </c>
      <c r="DT457">
        <f t="shared" si="486"/>
        <v>0</v>
      </c>
      <c r="DU457">
        <v>0</v>
      </c>
      <c r="DV457">
        <f t="shared" si="487"/>
        <v>0</v>
      </c>
      <c r="DW457">
        <v>0</v>
      </c>
      <c r="DX457">
        <f t="shared" si="488"/>
        <v>0</v>
      </c>
      <c r="DY457">
        <v>0</v>
      </c>
      <c r="DZ457">
        <f t="shared" si="489"/>
        <v>0</v>
      </c>
      <c r="EA457">
        <v>0</v>
      </c>
      <c r="EB457">
        <f t="shared" si="490"/>
        <v>0</v>
      </c>
      <c r="EC457">
        <v>0</v>
      </c>
      <c r="ED457">
        <f t="shared" si="491"/>
        <v>0</v>
      </c>
      <c r="EE457">
        <v>0</v>
      </c>
      <c r="EF457">
        <f t="shared" si="492"/>
        <v>0</v>
      </c>
      <c r="EG457">
        <v>0</v>
      </c>
      <c r="EH457">
        <f t="shared" si="493"/>
        <v>0</v>
      </c>
      <c r="EI457">
        <v>0</v>
      </c>
      <c r="EJ457">
        <f t="shared" si="494"/>
        <v>0</v>
      </c>
      <c r="EK457">
        <v>0</v>
      </c>
      <c r="EL457">
        <f t="shared" si="495"/>
        <v>0</v>
      </c>
      <c r="EM457">
        <v>0</v>
      </c>
      <c r="EN457">
        <f t="shared" si="496"/>
        <v>0</v>
      </c>
      <c r="EO457">
        <v>0</v>
      </c>
      <c r="EP457">
        <f t="shared" si="497"/>
        <v>0</v>
      </c>
      <c r="EQ457">
        <v>0</v>
      </c>
      <c r="ER457">
        <f t="shared" si="498"/>
        <v>0</v>
      </c>
      <c r="ES457">
        <v>0</v>
      </c>
      <c r="ET457">
        <f t="shared" si="499"/>
        <v>0</v>
      </c>
      <c r="EU457">
        <v>0</v>
      </c>
      <c r="EV457">
        <f t="shared" si="500"/>
        <v>0</v>
      </c>
      <c r="EW457">
        <v>0</v>
      </c>
      <c r="EX457">
        <f t="shared" si="501"/>
        <v>0</v>
      </c>
      <c r="EY457">
        <v>0</v>
      </c>
      <c r="EZ457">
        <f t="shared" si="502"/>
        <v>0</v>
      </c>
      <c r="FA457">
        <v>0</v>
      </c>
      <c r="FB457">
        <f t="shared" si="503"/>
        <v>0</v>
      </c>
      <c r="FC457">
        <v>0</v>
      </c>
      <c r="FD457">
        <v>0</v>
      </c>
      <c r="FE457" s="3" t="s">
        <v>798</v>
      </c>
    </row>
    <row r="458" spans="1:161" x14ac:dyDescent="0.45">
      <c r="A458">
        <v>457</v>
      </c>
      <c r="B458" t="s">
        <v>543</v>
      </c>
      <c r="C458" t="s">
        <v>799</v>
      </c>
      <c r="E458" t="s">
        <v>549</v>
      </c>
      <c r="F458" s="2">
        <v>1</v>
      </c>
      <c r="G458">
        <f t="shared" si="509"/>
        <v>473</v>
      </c>
      <c r="H458">
        <f>900+273</f>
        <v>1173</v>
      </c>
      <c r="I458">
        <f t="shared" si="510"/>
        <v>493</v>
      </c>
      <c r="J458" s="2">
        <f t="shared" si="508"/>
        <v>0.42028985507246375</v>
      </c>
      <c r="K458">
        <f t="shared" si="505"/>
        <v>1E-3</v>
      </c>
      <c r="L458" t="s">
        <v>442</v>
      </c>
      <c r="M458">
        <v>61.39</v>
      </c>
      <c r="N458">
        <f t="shared" si="420"/>
        <v>0.62075191185506495</v>
      </c>
      <c r="O458">
        <v>38.56</v>
      </c>
      <c r="P458">
        <f t="shared" si="421"/>
        <v>0.37890849203599558</v>
      </c>
      <c r="Q458">
        <v>0.01</v>
      </c>
      <c r="R458">
        <f t="shared" si="422"/>
        <v>1.0947611641586948E-4</v>
      </c>
      <c r="S458">
        <v>0</v>
      </c>
      <c r="T458">
        <f t="shared" si="423"/>
        <v>0</v>
      </c>
      <c r="U458">
        <v>0</v>
      </c>
      <c r="V458">
        <f t="shared" si="424"/>
        <v>0</v>
      </c>
      <c r="W458">
        <v>0</v>
      </c>
      <c r="X458">
        <f t="shared" si="425"/>
        <v>0</v>
      </c>
      <c r="Y458">
        <v>0</v>
      </c>
      <c r="Z458">
        <f t="shared" si="426"/>
        <v>0</v>
      </c>
      <c r="AA458">
        <v>0</v>
      </c>
      <c r="AB458">
        <f t="shared" si="427"/>
        <v>0</v>
      </c>
      <c r="AC458">
        <v>0.02</v>
      </c>
      <c r="AD458">
        <f t="shared" si="428"/>
        <v>2.3011999252370643E-4</v>
      </c>
      <c r="AE458">
        <v>0</v>
      </c>
      <c r="AF458">
        <f t="shared" si="429"/>
        <v>0</v>
      </c>
      <c r="AG458">
        <v>0</v>
      </c>
      <c r="AH458">
        <f t="shared" si="430"/>
        <v>0</v>
      </c>
      <c r="AI458">
        <v>0</v>
      </c>
      <c r="AJ458">
        <f t="shared" si="431"/>
        <v>0</v>
      </c>
      <c r="AK458">
        <v>0</v>
      </c>
      <c r="AL458">
        <f t="shared" si="432"/>
        <v>0</v>
      </c>
      <c r="AM458">
        <v>0</v>
      </c>
      <c r="AN458">
        <f t="shared" si="433"/>
        <v>0</v>
      </c>
      <c r="AO458">
        <v>0</v>
      </c>
      <c r="AP458">
        <f t="shared" si="434"/>
        <v>0</v>
      </c>
      <c r="AQ458">
        <v>0</v>
      </c>
      <c r="AR458">
        <f t="shared" si="435"/>
        <v>0</v>
      </c>
      <c r="AS458">
        <v>0</v>
      </c>
      <c r="AT458">
        <f t="shared" si="436"/>
        <v>0</v>
      </c>
      <c r="AU458">
        <v>0</v>
      </c>
      <c r="AV458">
        <f t="shared" si="437"/>
        <v>0</v>
      </c>
      <c r="AW458">
        <v>0</v>
      </c>
      <c r="AX458">
        <f t="shared" si="438"/>
        <v>0</v>
      </c>
      <c r="AY458">
        <v>0</v>
      </c>
      <c r="AZ458">
        <f t="shared" si="439"/>
        <v>0</v>
      </c>
      <c r="BA458">
        <v>0</v>
      </c>
      <c r="BB458">
        <f t="shared" si="440"/>
        <v>0</v>
      </c>
      <c r="BC458">
        <v>0</v>
      </c>
      <c r="BD458">
        <f t="shared" si="441"/>
        <v>0</v>
      </c>
      <c r="BE458">
        <v>0</v>
      </c>
      <c r="BF458">
        <f t="shared" si="442"/>
        <v>0</v>
      </c>
      <c r="BG458">
        <v>0</v>
      </c>
      <c r="BH458">
        <f t="shared" si="443"/>
        <v>0</v>
      </c>
      <c r="BI458">
        <v>0</v>
      </c>
      <c r="BJ458">
        <f t="shared" si="444"/>
        <v>0</v>
      </c>
      <c r="BK458">
        <v>0</v>
      </c>
      <c r="BL458">
        <f t="shared" si="445"/>
        <v>0</v>
      </c>
      <c r="BM458">
        <v>0</v>
      </c>
      <c r="BN458">
        <f t="shared" si="446"/>
        <v>0</v>
      </c>
      <c r="BO458">
        <v>0</v>
      </c>
      <c r="BP458">
        <f t="shared" si="447"/>
        <v>0</v>
      </c>
      <c r="BQ458">
        <v>0</v>
      </c>
      <c r="BR458">
        <f t="shared" si="448"/>
        <v>0</v>
      </c>
      <c r="BS458">
        <v>0</v>
      </c>
      <c r="BT458">
        <f t="shared" si="449"/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f t="shared" si="478"/>
        <v>0</v>
      </c>
      <c r="DE458">
        <v>0</v>
      </c>
      <c r="DF458">
        <f t="shared" si="479"/>
        <v>0</v>
      </c>
      <c r="DG458">
        <v>0</v>
      </c>
      <c r="DH458">
        <f t="shared" si="480"/>
        <v>0</v>
      </c>
      <c r="DI458">
        <v>0</v>
      </c>
      <c r="DJ458">
        <f t="shared" si="481"/>
        <v>0</v>
      </c>
      <c r="DK458">
        <v>50</v>
      </c>
      <c r="DL458">
        <f t="shared" si="482"/>
        <v>0.36424166180847467</v>
      </c>
      <c r="DM458">
        <v>50</v>
      </c>
      <c r="DN458">
        <f t="shared" si="483"/>
        <v>0.63575833819152527</v>
      </c>
      <c r="DO458">
        <v>0</v>
      </c>
      <c r="DP458">
        <f t="shared" si="484"/>
        <v>0</v>
      </c>
      <c r="DQ458">
        <v>0</v>
      </c>
      <c r="DR458">
        <f t="shared" si="485"/>
        <v>0</v>
      </c>
      <c r="DS458">
        <v>0</v>
      </c>
      <c r="DT458">
        <f t="shared" si="486"/>
        <v>0</v>
      </c>
      <c r="DU458">
        <v>0</v>
      </c>
      <c r="DV458">
        <f t="shared" si="487"/>
        <v>0</v>
      </c>
      <c r="DW458">
        <v>0</v>
      </c>
      <c r="DX458">
        <f t="shared" si="488"/>
        <v>0</v>
      </c>
      <c r="DY458">
        <v>0</v>
      </c>
      <c r="DZ458">
        <f t="shared" si="489"/>
        <v>0</v>
      </c>
      <c r="EA458">
        <v>0</v>
      </c>
      <c r="EB458">
        <f t="shared" si="490"/>
        <v>0</v>
      </c>
      <c r="EC458">
        <v>0</v>
      </c>
      <c r="ED458">
        <f t="shared" si="491"/>
        <v>0</v>
      </c>
      <c r="EE458">
        <v>0</v>
      </c>
      <c r="EF458">
        <f t="shared" si="492"/>
        <v>0</v>
      </c>
      <c r="EG458">
        <v>0</v>
      </c>
      <c r="EH458">
        <f t="shared" si="493"/>
        <v>0</v>
      </c>
      <c r="EI458">
        <v>0</v>
      </c>
      <c r="EJ458">
        <f t="shared" si="494"/>
        <v>0</v>
      </c>
      <c r="EK458">
        <v>0</v>
      </c>
      <c r="EL458">
        <f t="shared" si="495"/>
        <v>0</v>
      </c>
      <c r="EM458">
        <v>0</v>
      </c>
      <c r="EN458">
        <f t="shared" si="496"/>
        <v>0</v>
      </c>
      <c r="EO458">
        <v>0</v>
      </c>
      <c r="EP458">
        <f t="shared" si="497"/>
        <v>0</v>
      </c>
      <c r="EQ458">
        <v>0</v>
      </c>
      <c r="ER458">
        <f t="shared" si="498"/>
        <v>0</v>
      </c>
      <c r="ES458">
        <v>0</v>
      </c>
      <c r="ET458">
        <f t="shared" si="499"/>
        <v>0</v>
      </c>
      <c r="EU458">
        <v>0</v>
      </c>
      <c r="EV458">
        <f t="shared" si="500"/>
        <v>0</v>
      </c>
      <c r="EW458">
        <v>0</v>
      </c>
      <c r="EX458">
        <f t="shared" si="501"/>
        <v>0</v>
      </c>
      <c r="EY458">
        <v>0</v>
      </c>
      <c r="EZ458">
        <f t="shared" si="502"/>
        <v>0</v>
      </c>
      <c r="FA458">
        <v>0</v>
      </c>
      <c r="FB458">
        <f t="shared" si="503"/>
        <v>0</v>
      </c>
      <c r="FC458">
        <v>0</v>
      </c>
      <c r="FD458">
        <v>0</v>
      </c>
      <c r="FE458" s="3" t="s">
        <v>798</v>
      </c>
    </row>
    <row r="459" spans="1:161" x14ac:dyDescent="0.45">
      <c r="A459">
        <v>458</v>
      </c>
      <c r="B459" t="s">
        <v>543</v>
      </c>
      <c r="C459" t="s">
        <v>799</v>
      </c>
      <c r="E459" t="s">
        <v>549</v>
      </c>
      <c r="F459" s="2">
        <v>1</v>
      </c>
      <c r="G459">
        <f t="shared" si="509"/>
        <v>473</v>
      </c>
      <c r="H459">
        <f>900+273</f>
        <v>1173</v>
      </c>
      <c r="I459">
        <f t="shared" si="510"/>
        <v>493</v>
      </c>
      <c r="J459" s="2">
        <f t="shared" si="508"/>
        <v>0.42028985507246375</v>
      </c>
      <c r="K459">
        <f t="shared" si="505"/>
        <v>1E-3</v>
      </c>
      <c r="L459" t="s">
        <v>442</v>
      </c>
      <c r="M459">
        <v>61.39</v>
      </c>
      <c r="N459">
        <f t="shared" si="420"/>
        <v>0.62075191185506495</v>
      </c>
      <c r="O459">
        <v>38.56</v>
      </c>
      <c r="P459">
        <f t="shared" si="421"/>
        <v>0.37890849203599558</v>
      </c>
      <c r="Q459">
        <v>0.01</v>
      </c>
      <c r="R459">
        <f t="shared" si="422"/>
        <v>1.0947611641586948E-4</v>
      </c>
      <c r="S459">
        <v>0</v>
      </c>
      <c r="T459">
        <f t="shared" si="423"/>
        <v>0</v>
      </c>
      <c r="U459">
        <v>0</v>
      </c>
      <c r="V459">
        <f t="shared" si="424"/>
        <v>0</v>
      </c>
      <c r="W459">
        <v>0</v>
      </c>
      <c r="X459">
        <f t="shared" si="425"/>
        <v>0</v>
      </c>
      <c r="Y459">
        <v>0</v>
      </c>
      <c r="Z459">
        <f t="shared" si="426"/>
        <v>0</v>
      </c>
      <c r="AA459">
        <v>0</v>
      </c>
      <c r="AB459">
        <f t="shared" si="427"/>
        <v>0</v>
      </c>
      <c r="AC459">
        <v>0.02</v>
      </c>
      <c r="AD459">
        <f t="shared" si="428"/>
        <v>2.3011999252370643E-4</v>
      </c>
      <c r="AE459">
        <v>0</v>
      </c>
      <c r="AF459">
        <f t="shared" si="429"/>
        <v>0</v>
      </c>
      <c r="AG459">
        <v>0</v>
      </c>
      <c r="AH459">
        <f t="shared" si="430"/>
        <v>0</v>
      </c>
      <c r="AI459">
        <v>0</v>
      </c>
      <c r="AJ459">
        <f t="shared" si="431"/>
        <v>0</v>
      </c>
      <c r="AK459">
        <v>0</v>
      </c>
      <c r="AL459">
        <f t="shared" si="432"/>
        <v>0</v>
      </c>
      <c r="AM459">
        <v>0</v>
      </c>
      <c r="AN459">
        <f t="shared" si="433"/>
        <v>0</v>
      </c>
      <c r="AO459">
        <v>0</v>
      </c>
      <c r="AP459">
        <f t="shared" si="434"/>
        <v>0</v>
      </c>
      <c r="AQ459">
        <v>0</v>
      </c>
      <c r="AR459">
        <f t="shared" si="435"/>
        <v>0</v>
      </c>
      <c r="AS459">
        <v>0</v>
      </c>
      <c r="AT459">
        <f t="shared" si="436"/>
        <v>0</v>
      </c>
      <c r="AU459">
        <v>0</v>
      </c>
      <c r="AV459">
        <f t="shared" si="437"/>
        <v>0</v>
      </c>
      <c r="AW459">
        <v>0</v>
      </c>
      <c r="AX459">
        <f t="shared" si="438"/>
        <v>0</v>
      </c>
      <c r="AY459">
        <v>0</v>
      </c>
      <c r="AZ459">
        <f t="shared" si="439"/>
        <v>0</v>
      </c>
      <c r="BA459">
        <v>0</v>
      </c>
      <c r="BB459">
        <f t="shared" si="440"/>
        <v>0</v>
      </c>
      <c r="BC459">
        <v>0</v>
      </c>
      <c r="BD459">
        <f t="shared" si="441"/>
        <v>0</v>
      </c>
      <c r="BE459">
        <v>0</v>
      </c>
      <c r="BF459">
        <f t="shared" si="442"/>
        <v>0</v>
      </c>
      <c r="BG459">
        <v>0</v>
      </c>
      <c r="BH459">
        <f t="shared" si="443"/>
        <v>0</v>
      </c>
      <c r="BI459">
        <v>0</v>
      </c>
      <c r="BJ459">
        <f t="shared" si="444"/>
        <v>0</v>
      </c>
      <c r="BK459">
        <v>0</v>
      </c>
      <c r="BL459">
        <f t="shared" si="445"/>
        <v>0</v>
      </c>
      <c r="BM459">
        <v>0</v>
      </c>
      <c r="BN459">
        <f t="shared" si="446"/>
        <v>0</v>
      </c>
      <c r="BO459">
        <v>0</v>
      </c>
      <c r="BP459">
        <f t="shared" si="447"/>
        <v>0</v>
      </c>
      <c r="BQ459">
        <v>0</v>
      </c>
      <c r="BR459">
        <f t="shared" si="448"/>
        <v>0</v>
      </c>
      <c r="BS459">
        <v>0</v>
      </c>
      <c r="BT459">
        <f t="shared" si="449"/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f t="shared" si="478"/>
        <v>0</v>
      </c>
      <c r="DE459">
        <v>0</v>
      </c>
      <c r="DF459">
        <f t="shared" si="479"/>
        <v>0</v>
      </c>
      <c r="DG459">
        <v>0</v>
      </c>
      <c r="DH459">
        <f t="shared" si="480"/>
        <v>0</v>
      </c>
      <c r="DI459">
        <v>0</v>
      </c>
      <c r="DJ459">
        <f t="shared" si="481"/>
        <v>0</v>
      </c>
      <c r="DK459">
        <v>50</v>
      </c>
      <c r="DL459">
        <f t="shared" si="482"/>
        <v>0.36424166180847467</v>
      </c>
      <c r="DM459">
        <v>50</v>
      </c>
      <c r="DN459">
        <f t="shared" si="483"/>
        <v>0.63575833819152527</v>
      </c>
      <c r="DO459">
        <v>0</v>
      </c>
      <c r="DP459">
        <f t="shared" si="484"/>
        <v>0</v>
      </c>
      <c r="DQ459">
        <v>0</v>
      </c>
      <c r="DR459">
        <f t="shared" si="485"/>
        <v>0</v>
      </c>
      <c r="DS459">
        <v>0</v>
      </c>
      <c r="DT459">
        <f t="shared" si="486"/>
        <v>0</v>
      </c>
      <c r="DU459">
        <v>0</v>
      </c>
      <c r="DV459">
        <f t="shared" si="487"/>
        <v>0</v>
      </c>
      <c r="DW459">
        <v>0</v>
      </c>
      <c r="DX459">
        <f t="shared" si="488"/>
        <v>0</v>
      </c>
      <c r="DY459">
        <v>0</v>
      </c>
      <c r="DZ459">
        <f t="shared" si="489"/>
        <v>0</v>
      </c>
      <c r="EA459">
        <v>0</v>
      </c>
      <c r="EB459">
        <f t="shared" si="490"/>
        <v>0</v>
      </c>
      <c r="EC459">
        <v>0</v>
      </c>
      <c r="ED459">
        <f t="shared" si="491"/>
        <v>0</v>
      </c>
      <c r="EE459">
        <v>0</v>
      </c>
      <c r="EF459">
        <f t="shared" si="492"/>
        <v>0</v>
      </c>
      <c r="EG459">
        <v>0</v>
      </c>
      <c r="EH459">
        <f t="shared" si="493"/>
        <v>0</v>
      </c>
      <c r="EI459">
        <v>0</v>
      </c>
      <c r="EJ459">
        <f t="shared" si="494"/>
        <v>0</v>
      </c>
      <c r="EK459">
        <v>0</v>
      </c>
      <c r="EL459">
        <f t="shared" si="495"/>
        <v>0</v>
      </c>
      <c r="EM459">
        <v>0</v>
      </c>
      <c r="EN459">
        <f t="shared" si="496"/>
        <v>0</v>
      </c>
      <c r="EO459">
        <v>0</v>
      </c>
      <c r="EP459">
        <f t="shared" si="497"/>
        <v>0</v>
      </c>
      <c r="EQ459">
        <v>0</v>
      </c>
      <c r="ER459">
        <f t="shared" si="498"/>
        <v>0</v>
      </c>
      <c r="ES459">
        <v>0</v>
      </c>
      <c r="ET459">
        <f t="shared" si="499"/>
        <v>0</v>
      </c>
      <c r="EU459">
        <v>0</v>
      </c>
      <c r="EV459">
        <f t="shared" si="500"/>
        <v>0</v>
      </c>
      <c r="EW459">
        <v>0</v>
      </c>
      <c r="EX459">
        <f t="shared" si="501"/>
        <v>0</v>
      </c>
      <c r="EY459">
        <v>0</v>
      </c>
      <c r="EZ459">
        <f t="shared" si="502"/>
        <v>0</v>
      </c>
      <c r="FA459">
        <v>0</v>
      </c>
      <c r="FB459">
        <f t="shared" si="503"/>
        <v>0</v>
      </c>
      <c r="FC459">
        <v>0</v>
      </c>
      <c r="FD459">
        <v>0</v>
      </c>
      <c r="FE459" s="3" t="s">
        <v>798</v>
      </c>
    </row>
    <row r="460" spans="1:161" x14ac:dyDescent="0.45">
      <c r="A460">
        <v>459</v>
      </c>
      <c r="B460" t="s">
        <v>543</v>
      </c>
      <c r="C460" t="s">
        <v>799</v>
      </c>
      <c r="E460" t="s">
        <v>549</v>
      </c>
      <c r="F460" s="2">
        <v>1</v>
      </c>
      <c r="G460">
        <f t="shared" si="509"/>
        <v>473</v>
      </c>
      <c r="H460">
        <f>900+273</f>
        <v>1173</v>
      </c>
      <c r="I460">
        <f t="shared" si="510"/>
        <v>493</v>
      </c>
      <c r="J460" s="2">
        <f t="shared" si="508"/>
        <v>0.42028985507246375</v>
      </c>
      <c r="K460">
        <f t="shared" si="505"/>
        <v>1E-3</v>
      </c>
      <c r="L460" t="s">
        <v>442</v>
      </c>
      <c r="M460">
        <v>61.39</v>
      </c>
      <c r="N460">
        <f t="shared" si="420"/>
        <v>0.62075191185506495</v>
      </c>
      <c r="O460">
        <v>38.56</v>
      </c>
      <c r="P460">
        <f t="shared" si="421"/>
        <v>0.37890849203599558</v>
      </c>
      <c r="Q460">
        <v>0.01</v>
      </c>
      <c r="R460">
        <f t="shared" si="422"/>
        <v>1.0947611641586948E-4</v>
      </c>
      <c r="S460">
        <v>0</v>
      </c>
      <c r="T460">
        <f t="shared" si="423"/>
        <v>0</v>
      </c>
      <c r="U460">
        <v>0</v>
      </c>
      <c r="V460">
        <f t="shared" si="424"/>
        <v>0</v>
      </c>
      <c r="W460">
        <v>0</v>
      </c>
      <c r="X460">
        <f t="shared" si="425"/>
        <v>0</v>
      </c>
      <c r="Y460">
        <v>0</v>
      </c>
      <c r="Z460">
        <f t="shared" si="426"/>
        <v>0</v>
      </c>
      <c r="AA460">
        <v>0</v>
      </c>
      <c r="AB460">
        <f t="shared" si="427"/>
        <v>0</v>
      </c>
      <c r="AC460">
        <v>0.02</v>
      </c>
      <c r="AD460">
        <f t="shared" si="428"/>
        <v>2.3011999252370643E-4</v>
      </c>
      <c r="AE460">
        <v>0</v>
      </c>
      <c r="AF460">
        <f t="shared" si="429"/>
        <v>0</v>
      </c>
      <c r="AG460">
        <v>0</v>
      </c>
      <c r="AH460">
        <f t="shared" si="430"/>
        <v>0</v>
      </c>
      <c r="AI460">
        <v>0</v>
      </c>
      <c r="AJ460">
        <f t="shared" si="431"/>
        <v>0</v>
      </c>
      <c r="AK460">
        <v>0</v>
      </c>
      <c r="AL460">
        <f t="shared" si="432"/>
        <v>0</v>
      </c>
      <c r="AM460">
        <v>0</v>
      </c>
      <c r="AN460">
        <f t="shared" si="433"/>
        <v>0</v>
      </c>
      <c r="AO460">
        <v>0</v>
      </c>
      <c r="AP460">
        <f t="shared" si="434"/>
        <v>0</v>
      </c>
      <c r="AQ460">
        <v>0</v>
      </c>
      <c r="AR460">
        <f t="shared" si="435"/>
        <v>0</v>
      </c>
      <c r="AS460">
        <v>0</v>
      </c>
      <c r="AT460">
        <f t="shared" si="436"/>
        <v>0</v>
      </c>
      <c r="AU460">
        <v>0</v>
      </c>
      <c r="AV460">
        <f t="shared" si="437"/>
        <v>0</v>
      </c>
      <c r="AW460">
        <v>0</v>
      </c>
      <c r="AX460">
        <f t="shared" si="438"/>
        <v>0</v>
      </c>
      <c r="AY460">
        <v>0</v>
      </c>
      <c r="AZ460">
        <f t="shared" si="439"/>
        <v>0</v>
      </c>
      <c r="BA460">
        <v>0</v>
      </c>
      <c r="BB460">
        <f t="shared" si="440"/>
        <v>0</v>
      </c>
      <c r="BC460">
        <v>0</v>
      </c>
      <c r="BD460">
        <f t="shared" si="441"/>
        <v>0</v>
      </c>
      <c r="BE460">
        <v>0</v>
      </c>
      <c r="BF460">
        <f t="shared" si="442"/>
        <v>0</v>
      </c>
      <c r="BG460">
        <v>0</v>
      </c>
      <c r="BH460">
        <f t="shared" si="443"/>
        <v>0</v>
      </c>
      <c r="BI460">
        <v>0</v>
      </c>
      <c r="BJ460">
        <f t="shared" si="444"/>
        <v>0</v>
      </c>
      <c r="BK460">
        <v>0</v>
      </c>
      <c r="BL460">
        <f t="shared" si="445"/>
        <v>0</v>
      </c>
      <c r="BM460">
        <v>0</v>
      </c>
      <c r="BN460">
        <f t="shared" si="446"/>
        <v>0</v>
      </c>
      <c r="BO460">
        <v>0</v>
      </c>
      <c r="BP460">
        <f t="shared" si="447"/>
        <v>0</v>
      </c>
      <c r="BQ460">
        <v>0</v>
      </c>
      <c r="BR460">
        <f t="shared" si="448"/>
        <v>0</v>
      </c>
      <c r="BS460">
        <v>0</v>
      </c>
      <c r="BT460">
        <f t="shared" si="449"/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f t="shared" si="478"/>
        <v>0</v>
      </c>
      <c r="DE460">
        <v>0</v>
      </c>
      <c r="DF460">
        <f t="shared" si="479"/>
        <v>0</v>
      </c>
      <c r="DG460">
        <v>0</v>
      </c>
      <c r="DH460">
        <f t="shared" si="480"/>
        <v>0</v>
      </c>
      <c r="DI460">
        <v>0</v>
      </c>
      <c r="DJ460">
        <f t="shared" si="481"/>
        <v>0</v>
      </c>
      <c r="DK460">
        <v>50</v>
      </c>
      <c r="DL460">
        <f t="shared" si="482"/>
        <v>0.36424166180847467</v>
      </c>
      <c r="DM460">
        <v>50</v>
      </c>
      <c r="DN460">
        <f t="shared" si="483"/>
        <v>0.63575833819152527</v>
      </c>
      <c r="DO460">
        <v>0</v>
      </c>
      <c r="DP460">
        <f t="shared" si="484"/>
        <v>0</v>
      </c>
      <c r="DQ460">
        <v>0</v>
      </c>
      <c r="DR460">
        <f t="shared" si="485"/>
        <v>0</v>
      </c>
      <c r="DS460">
        <v>0</v>
      </c>
      <c r="DT460">
        <f t="shared" si="486"/>
        <v>0</v>
      </c>
      <c r="DU460">
        <v>0</v>
      </c>
      <c r="DV460">
        <f t="shared" si="487"/>
        <v>0</v>
      </c>
      <c r="DW460">
        <v>0</v>
      </c>
      <c r="DX460">
        <f t="shared" si="488"/>
        <v>0</v>
      </c>
      <c r="DY460">
        <v>0</v>
      </c>
      <c r="DZ460">
        <f t="shared" si="489"/>
        <v>0</v>
      </c>
      <c r="EA460">
        <v>0</v>
      </c>
      <c r="EB460">
        <f t="shared" si="490"/>
        <v>0</v>
      </c>
      <c r="EC460">
        <v>0</v>
      </c>
      <c r="ED460">
        <f t="shared" si="491"/>
        <v>0</v>
      </c>
      <c r="EE460">
        <v>0</v>
      </c>
      <c r="EF460">
        <f t="shared" si="492"/>
        <v>0</v>
      </c>
      <c r="EG460">
        <v>0</v>
      </c>
      <c r="EH460">
        <f t="shared" si="493"/>
        <v>0</v>
      </c>
      <c r="EI460">
        <v>0</v>
      </c>
      <c r="EJ460">
        <f t="shared" si="494"/>
        <v>0</v>
      </c>
      <c r="EK460">
        <v>0</v>
      </c>
      <c r="EL460">
        <f t="shared" si="495"/>
        <v>0</v>
      </c>
      <c r="EM460">
        <v>0</v>
      </c>
      <c r="EN460">
        <f t="shared" si="496"/>
        <v>0</v>
      </c>
      <c r="EO460">
        <v>0</v>
      </c>
      <c r="EP460">
        <f t="shared" si="497"/>
        <v>0</v>
      </c>
      <c r="EQ460">
        <v>0</v>
      </c>
      <c r="ER460">
        <f t="shared" si="498"/>
        <v>0</v>
      </c>
      <c r="ES460">
        <v>0</v>
      </c>
      <c r="ET460">
        <f t="shared" si="499"/>
        <v>0</v>
      </c>
      <c r="EU460">
        <v>0</v>
      </c>
      <c r="EV460">
        <f t="shared" si="500"/>
        <v>0</v>
      </c>
      <c r="EW460">
        <v>0</v>
      </c>
      <c r="EX460">
        <f t="shared" si="501"/>
        <v>0</v>
      </c>
      <c r="EY460">
        <v>0</v>
      </c>
      <c r="EZ460">
        <f t="shared" si="502"/>
        <v>0</v>
      </c>
      <c r="FA460">
        <v>0</v>
      </c>
      <c r="FB460">
        <f t="shared" si="503"/>
        <v>0</v>
      </c>
      <c r="FC460">
        <v>0</v>
      </c>
      <c r="FD460">
        <v>0</v>
      </c>
      <c r="FE460" s="3" t="s">
        <v>798</v>
      </c>
    </row>
    <row r="461" spans="1:161" x14ac:dyDescent="0.45">
      <c r="A461">
        <v>460</v>
      </c>
      <c r="B461" t="s">
        <v>543</v>
      </c>
      <c r="C461" t="s">
        <v>369</v>
      </c>
      <c r="E461" t="s">
        <v>545</v>
      </c>
      <c r="F461" s="2">
        <v>1</v>
      </c>
      <c r="G461">
        <v>600.5</v>
      </c>
      <c r="H461">
        <f>925+273</f>
        <v>1198</v>
      </c>
      <c r="I461">
        <f t="shared" ref="I461:I467" si="511">350+273</f>
        <v>623</v>
      </c>
      <c r="J461" s="2">
        <f t="shared" si="508"/>
        <v>0.52003338898163609</v>
      </c>
      <c r="K461">
        <f t="shared" si="505"/>
        <v>1E-3</v>
      </c>
      <c r="L461" t="s">
        <v>64</v>
      </c>
      <c r="M461">
        <v>70.53</v>
      </c>
      <c r="N461">
        <f t="shared" si="420"/>
        <v>0.71124847066812147</v>
      </c>
      <c r="O461">
        <v>29.43</v>
      </c>
      <c r="P461">
        <f t="shared" si="421"/>
        <v>0.28841284918862309</v>
      </c>
      <c r="Q461">
        <v>0.01</v>
      </c>
      <c r="R461">
        <f t="shared" si="422"/>
        <v>1.0918083515904992E-4</v>
      </c>
      <c r="S461">
        <v>0</v>
      </c>
      <c r="T461">
        <f t="shared" si="423"/>
        <v>0</v>
      </c>
      <c r="U461">
        <v>0</v>
      </c>
      <c r="V461">
        <f t="shared" si="424"/>
        <v>0</v>
      </c>
      <c r="W461">
        <v>0</v>
      </c>
      <c r="X461">
        <f t="shared" si="425"/>
        <v>0</v>
      </c>
      <c r="Y461">
        <v>0</v>
      </c>
      <c r="Z461">
        <f t="shared" si="426"/>
        <v>0</v>
      </c>
      <c r="AA461">
        <v>0</v>
      </c>
      <c r="AB461">
        <f t="shared" si="427"/>
        <v>0</v>
      </c>
      <c r="AC461">
        <v>0.02</v>
      </c>
      <c r="AD461">
        <f t="shared" si="428"/>
        <v>2.2949930809648781E-4</v>
      </c>
      <c r="AE461">
        <v>0</v>
      </c>
      <c r="AF461">
        <f t="shared" si="429"/>
        <v>0</v>
      </c>
      <c r="AG461">
        <v>0</v>
      </c>
      <c r="AH461">
        <f t="shared" si="430"/>
        <v>0</v>
      </c>
      <c r="AI461">
        <v>0</v>
      </c>
      <c r="AJ461">
        <f t="shared" si="431"/>
        <v>0</v>
      </c>
      <c r="AK461">
        <v>0</v>
      </c>
      <c r="AL461">
        <f t="shared" si="432"/>
        <v>0</v>
      </c>
      <c r="AM461">
        <v>0</v>
      </c>
      <c r="AN461">
        <f t="shared" si="433"/>
        <v>0</v>
      </c>
      <c r="AO461">
        <v>0</v>
      </c>
      <c r="AP461">
        <f t="shared" si="434"/>
        <v>0</v>
      </c>
      <c r="AQ461">
        <v>0</v>
      </c>
      <c r="AR461">
        <f t="shared" si="435"/>
        <v>0</v>
      </c>
      <c r="AS461">
        <v>0</v>
      </c>
      <c r="AT461">
        <f t="shared" si="436"/>
        <v>0</v>
      </c>
      <c r="AU461">
        <v>0</v>
      </c>
      <c r="AV461">
        <f t="shared" si="437"/>
        <v>0</v>
      </c>
      <c r="AW461">
        <v>0</v>
      </c>
      <c r="AX461">
        <f t="shared" si="438"/>
        <v>0</v>
      </c>
      <c r="AY461">
        <v>0</v>
      </c>
      <c r="AZ461">
        <f t="shared" si="439"/>
        <v>0</v>
      </c>
      <c r="BA461">
        <v>0</v>
      </c>
      <c r="BB461">
        <f t="shared" si="440"/>
        <v>0</v>
      </c>
      <c r="BC461">
        <v>0</v>
      </c>
      <c r="BD461">
        <f t="shared" si="441"/>
        <v>0</v>
      </c>
      <c r="BE461">
        <v>0</v>
      </c>
      <c r="BF461">
        <f t="shared" si="442"/>
        <v>0</v>
      </c>
      <c r="BG461">
        <v>0</v>
      </c>
      <c r="BH461">
        <f t="shared" si="443"/>
        <v>0</v>
      </c>
      <c r="BI461">
        <v>0</v>
      </c>
      <c r="BJ461">
        <f t="shared" si="444"/>
        <v>0</v>
      </c>
      <c r="BK461">
        <v>0</v>
      </c>
      <c r="BL461">
        <f t="shared" si="445"/>
        <v>0</v>
      </c>
      <c r="BM461">
        <v>0</v>
      </c>
      <c r="BN461">
        <f t="shared" si="446"/>
        <v>0</v>
      </c>
      <c r="BO461">
        <v>0</v>
      </c>
      <c r="BP461">
        <f t="shared" si="447"/>
        <v>0</v>
      </c>
      <c r="BQ461">
        <v>0</v>
      </c>
      <c r="BR461">
        <f t="shared" si="448"/>
        <v>0</v>
      </c>
      <c r="BS461">
        <v>0</v>
      </c>
      <c r="BT461">
        <f t="shared" si="449"/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f t="shared" si="478"/>
        <v>0</v>
      </c>
      <c r="DE461">
        <v>0</v>
      </c>
      <c r="DF461">
        <f t="shared" si="479"/>
        <v>0</v>
      </c>
      <c r="DG461">
        <v>0</v>
      </c>
      <c r="DH461">
        <f t="shared" si="480"/>
        <v>0</v>
      </c>
      <c r="DI461">
        <v>0</v>
      </c>
      <c r="DJ461">
        <f t="shared" si="481"/>
        <v>0</v>
      </c>
      <c r="DK461">
        <v>100</v>
      </c>
      <c r="DL461">
        <f t="shared" si="482"/>
        <v>1</v>
      </c>
      <c r="DM461">
        <v>0</v>
      </c>
      <c r="DN461">
        <f t="shared" si="483"/>
        <v>0</v>
      </c>
      <c r="DO461">
        <v>0</v>
      </c>
      <c r="DP461">
        <f t="shared" si="484"/>
        <v>0</v>
      </c>
      <c r="DQ461">
        <v>0</v>
      </c>
      <c r="DR461">
        <f t="shared" si="485"/>
        <v>0</v>
      </c>
      <c r="DS461">
        <v>0</v>
      </c>
      <c r="DT461">
        <f t="shared" si="486"/>
        <v>0</v>
      </c>
      <c r="DU461">
        <v>0</v>
      </c>
      <c r="DV461">
        <f t="shared" si="487"/>
        <v>0</v>
      </c>
      <c r="DW461">
        <v>0</v>
      </c>
      <c r="DX461">
        <f t="shared" si="488"/>
        <v>0</v>
      </c>
      <c r="DY461">
        <v>0</v>
      </c>
      <c r="DZ461">
        <f t="shared" si="489"/>
        <v>0</v>
      </c>
      <c r="EA461">
        <v>0</v>
      </c>
      <c r="EB461">
        <f t="shared" si="490"/>
        <v>0</v>
      </c>
      <c r="EC461">
        <v>0</v>
      </c>
      <c r="ED461">
        <f t="shared" si="491"/>
        <v>0</v>
      </c>
      <c r="EE461">
        <v>0</v>
      </c>
      <c r="EF461">
        <f t="shared" si="492"/>
        <v>0</v>
      </c>
      <c r="EG461">
        <v>0</v>
      </c>
      <c r="EH461">
        <f t="shared" si="493"/>
        <v>0</v>
      </c>
      <c r="EI461">
        <v>0</v>
      </c>
      <c r="EJ461">
        <f t="shared" si="494"/>
        <v>0</v>
      </c>
      <c r="EK461">
        <v>0</v>
      </c>
      <c r="EL461">
        <f t="shared" si="495"/>
        <v>0</v>
      </c>
      <c r="EM461">
        <v>0</v>
      </c>
      <c r="EN461">
        <f t="shared" si="496"/>
        <v>0</v>
      </c>
      <c r="EO461">
        <v>0</v>
      </c>
      <c r="EP461">
        <f t="shared" si="497"/>
        <v>0</v>
      </c>
      <c r="EQ461">
        <v>0</v>
      </c>
      <c r="ER461">
        <f t="shared" si="498"/>
        <v>0</v>
      </c>
      <c r="ES461">
        <v>0</v>
      </c>
      <c r="ET461">
        <f t="shared" si="499"/>
        <v>0</v>
      </c>
      <c r="EU461">
        <v>0</v>
      </c>
      <c r="EV461">
        <f t="shared" si="500"/>
        <v>0</v>
      </c>
      <c r="EW461">
        <v>0</v>
      </c>
      <c r="EX461">
        <f t="shared" si="501"/>
        <v>0</v>
      </c>
      <c r="EY461">
        <v>0</v>
      </c>
      <c r="EZ461">
        <f t="shared" si="502"/>
        <v>0</v>
      </c>
      <c r="FA461">
        <v>0</v>
      </c>
      <c r="FB461">
        <f t="shared" si="503"/>
        <v>0</v>
      </c>
      <c r="FC461">
        <v>0</v>
      </c>
      <c r="FD461">
        <v>0</v>
      </c>
      <c r="FE461" s="3" t="s">
        <v>798</v>
      </c>
    </row>
    <row r="462" spans="1:161" x14ac:dyDescent="0.45">
      <c r="A462">
        <v>461</v>
      </c>
      <c r="B462" t="s">
        <v>543</v>
      </c>
      <c r="C462" t="s">
        <v>369</v>
      </c>
      <c r="E462" t="s">
        <v>545</v>
      </c>
      <c r="F462" s="2">
        <v>1</v>
      </c>
      <c r="G462">
        <v>600.5</v>
      </c>
      <c r="H462">
        <f>925+273</f>
        <v>1198</v>
      </c>
      <c r="I462">
        <f t="shared" si="511"/>
        <v>623</v>
      </c>
      <c r="J462" s="2">
        <f t="shared" si="508"/>
        <v>0.52003338898163609</v>
      </c>
      <c r="K462">
        <f t="shared" si="505"/>
        <v>1E-3</v>
      </c>
      <c r="L462" t="s">
        <v>64</v>
      </c>
      <c r="M462">
        <v>70.53</v>
      </c>
      <c r="N462">
        <f t="shared" si="420"/>
        <v>0.71124847066812147</v>
      </c>
      <c r="O462">
        <v>29.43</v>
      </c>
      <c r="P462">
        <f t="shared" si="421"/>
        <v>0.28841284918862309</v>
      </c>
      <c r="Q462">
        <v>0.01</v>
      </c>
      <c r="R462">
        <f t="shared" si="422"/>
        <v>1.0918083515904992E-4</v>
      </c>
      <c r="S462">
        <v>0</v>
      </c>
      <c r="T462">
        <f t="shared" si="423"/>
        <v>0</v>
      </c>
      <c r="U462">
        <v>0</v>
      </c>
      <c r="V462">
        <f t="shared" si="424"/>
        <v>0</v>
      </c>
      <c r="W462">
        <v>0</v>
      </c>
      <c r="X462">
        <f t="shared" si="425"/>
        <v>0</v>
      </c>
      <c r="Y462">
        <v>0</v>
      </c>
      <c r="Z462">
        <f t="shared" si="426"/>
        <v>0</v>
      </c>
      <c r="AA462">
        <v>0</v>
      </c>
      <c r="AB462">
        <f t="shared" si="427"/>
        <v>0</v>
      </c>
      <c r="AC462">
        <v>0.02</v>
      </c>
      <c r="AD462">
        <f t="shared" si="428"/>
        <v>2.2949930809648781E-4</v>
      </c>
      <c r="AE462">
        <v>0</v>
      </c>
      <c r="AF462">
        <f t="shared" si="429"/>
        <v>0</v>
      </c>
      <c r="AG462">
        <v>0</v>
      </c>
      <c r="AH462">
        <f t="shared" si="430"/>
        <v>0</v>
      </c>
      <c r="AI462">
        <v>0</v>
      </c>
      <c r="AJ462">
        <f t="shared" si="431"/>
        <v>0</v>
      </c>
      <c r="AK462">
        <v>0</v>
      </c>
      <c r="AL462">
        <f t="shared" si="432"/>
        <v>0</v>
      </c>
      <c r="AM462">
        <v>0</v>
      </c>
      <c r="AN462">
        <f t="shared" si="433"/>
        <v>0</v>
      </c>
      <c r="AO462">
        <v>0</v>
      </c>
      <c r="AP462">
        <f t="shared" si="434"/>
        <v>0</v>
      </c>
      <c r="AQ462">
        <v>0</v>
      </c>
      <c r="AR462">
        <f t="shared" si="435"/>
        <v>0</v>
      </c>
      <c r="AS462">
        <v>0</v>
      </c>
      <c r="AT462">
        <f t="shared" si="436"/>
        <v>0</v>
      </c>
      <c r="AU462">
        <v>0</v>
      </c>
      <c r="AV462">
        <f t="shared" si="437"/>
        <v>0</v>
      </c>
      <c r="AW462">
        <v>0</v>
      </c>
      <c r="AX462">
        <f t="shared" si="438"/>
        <v>0</v>
      </c>
      <c r="AY462">
        <v>0</v>
      </c>
      <c r="AZ462">
        <f t="shared" si="439"/>
        <v>0</v>
      </c>
      <c r="BA462">
        <v>0</v>
      </c>
      <c r="BB462">
        <f t="shared" si="440"/>
        <v>0</v>
      </c>
      <c r="BC462">
        <v>0</v>
      </c>
      <c r="BD462">
        <f t="shared" si="441"/>
        <v>0</v>
      </c>
      <c r="BE462">
        <v>0</v>
      </c>
      <c r="BF462">
        <f t="shared" si="442"/>
        <v>0</v>
      </c>
      <c r="BG462">
        <v>0</v>
      </c>
      <c r="BH462">
        <f t="shared" si="443"/>
        <v>0</v>
      </c>
      <c r="BI462">
        <v>0</v>
      </c>
      <c r="BJ462">
        <f t="shared" si="444"/>
        <v>0</v>
      </c>
      <c r="BK462">
        <v>0</v>
      </c>
      <c r="BL462">
        <f t="shared" si="445"/>
        <v>0</v>
      </c>
      <c r="BM462">
        <v>0</v>
      </c>
      <c r="BN462">
        <f t="shared" si="446"/>
        <v>0</v>
      </c>
      <c r="BO462">
        <v>0</v>
      </c>
      <c r="BP462">
        <f t="shared" si="447"/>
        <v>0</v>
      </c>
      <c r="BQ462">
        <v>0</v>
      </c>
      <c r="BR462">
        <f t="shared" si="448"/>
        <v>0</v>
      </c>
      <c r="BS462">
        <v>0</v>
      </c>
      <c r="BT462">
        <f t="shared" si="449"/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f t="shared" si="478"/>
        <v>0</v>
      </c>
      <c r="DE462">
        <v>0</v>
      </c>
      <c r="DF462">
        <f t="shared" si="479"/>
        <v>0</v>
      </c>
      <c r="DG462">
        <v>0</v>
      </c>
      <c r="DH462">
        <f t="shared" si="480"/>
        <v>0</v>
      </c>
      <c r="DI462">
        <v>0</v>
      </c>
      <c r="DJ462">
        <f t="shared" si="481"/>
        <v>0</v>
      </c>
      <c r="DK462">
        <v>100</v>
      </c>
      <c r="DL462">
        <f t="shared" si="482"/>
        <v>1</v>
      </c>
      <c r="DM462">
        <v>0</v>
      </c>
      <c r="DN462">
        <f t="shared" si="483"/>
        <v>0</v>
      </c>
      <c r="DO462">
        <v>0</v>
      </c>
      <c r="DP462">
        <f t="shared" si="484"/>
        <v>0</v>
      </c>
      <c r="DQ462">
        <v>0</v>
      </c>
      <c r="DR462">
        <f t="shared" si="485"/>
        <v>0</v>
      </c>
      <c r="DS462">
        <v>0</v>
      </c>
      <c r="DT462">
        <f t="shared" si="486"/>
        <v>0</v>
      </c>
      <c r="DU462">
        <v>0</v>
      </c>
      <c r="DV462">
        <f t="shared" si="487"/>
        <v>0</v>
      </c>
      <c r="DW462">
        <v>0</v>
      </c>
      <c r="DX462">
        <f t="shared" si="488"/>
        <v>0</v>
      </c>
      <c r="DY462">
        <v>0</v>
      </c>
      <c r="DZ462">
        <f t="shared" si="489"/>
        <v>0</v>
      </c>
      <c r="EA462">
        <v>0</v>
      </c>
      <c r="EB462">
        <f t="shared" si="490"/>
        <v>0</v>
      </c>
      <c r="EC462">
        <v>0</v>
      </c>
      <c r="ED462">
        <f t="shared" si="491"/>
        <v>0</v>
      </c>
      <c r="EE462">
        <v>0</v>
      </c>
      <c r="EF462">
        <f t="shared" si="492"/>
        <v>0</v>
      </c>
      <c r="EG462">
        <v>0</v>
      </c>
      <c r="EH462">
        <f t="shared" si="493"/>
        <v>0</v>
      </c>
      <c r="EI462">
        <v>0</v>
      </c>
      <c r="EJ462">
        <f t="shared" si="494"/>
        <v>0</v>
      </c>
      <c r="EK462">
        <v>0</v>
      </c>
      <c r="EL462">
        <f t="shared" si="495"/>
        <v>0</v>
      </c>
      <c r="EM462">
        <v>0</v>
      </c>
      <c r="EN462">
        <f t="shared" si="496"/>
        <v>0</v>
      </c>
      <c r="EO462">
        <v>0</v>
      </c>
      <c r="EP462">
        <f t="shared" si="497"/>
        <v>0</v>
      </c>
      <c r="EQ462">
        <v>0</v>
      </c>
      <c r="ER462">
        <f t="shared" si="498"/>
        <v>0</v>
      </c>
      <c r="ES462">
        <v>0</v>
      </c>
      <c r="ET462">
        <f t="shared" si="499"/>
        <v>0</v>
      </c>
      <c r="EU462">
        <v>0</v>
      </c>
      <c r="EV462">
        <f t="shared" si="500"/>
        <v>0</v>
      </c>
      <c r="EW462">
        <v>0</v>
      </c>
      <c r="EX462">
        <f t="shared" si="501"/>
        <v>0</v>
      </c>
      <c r="EY462">
        <v>0</v>
      </c>
      <c r="EZ462">
        <f t="shared" si="502"/>
        <v>0</v>
      </c>
      <c r="FA462">
        <v>0</v>
      </c>
      <c r="FB462">
        <f t="shared" si="503"/>
        <v>0</v>
      </c>
      <c r="FC462">
        <v>0</v>
      </c>
      <c r="FD462">
        <v>0</v>
      </c>
      <c r="FE462" s="3" t="s">
        <v>798</v>
      </c>
    </row>
    <row r="463" spans="1:161" x14ac:dyDescent="0.45">
      <c r="A463">
        <v>462</v>
      </c>
      <c r="B463" t="s">
        <v>543</v>
      </c>
      <c r="C463" t="s">
        <v>369</v>
      </c>
      <c r="E463" t="s">
        <v>545</v>
      </c>
      <c r="F463" s="2">
        <v>1</v>
      </c>
      <c r="G463">
        <v>600.5</v>
      </c>
      <c r="H463">
        <f>925+273</f>
        <v>1198</v>
      </c>
      <c r="I463">
        <f t="shared" si="511"/>
        <v>623</v>
      </c>
      <c r="J463" s="2">
        <f t="shared" si="508"/>
        <v>0.52003338898163609</v>
      </c>
      <c r="K463">
        <f t="shared" si="505"/>
        <v>1E-3</v>
      </c>
      <c r="L463" t="s">
        <v>64</v>
      </c>
      <c r="M463">
        <v>70.53</v>
      </c>
      <c r="N463">
        <f t="shared" si="420"/>
        <v>0.71124847066812147</v>
      </c>
      <c r="O463">
        <v>29.43</v>
      </c>
      <c r="P463">
        <f t="shared" si="421"/>
        <v>0.28841284918862309</v>
      </c>
      <c r="Q463">
        <v>0.01</v>
      </c>
      <c r="R463">
        <f t="shared" si="422"/>
        <v>1.0918083515904992E-4</v>
      </c>
      <c r="S463">
        <v>0</v>
      </c>
      <c r="T463">
        <f t="shared" si="423"/>
        <v>0</v>
      </c>
      <c r="U463">
        <v>0</v>
      </c>
      <c r="V463">
        <f t="shared" si="424"/>
        <v>0</v>
      </c>
      <c r="W463">
        <v>0</v>
      </c>
      <c r="X463">
        <f t="shared" si="425"/>
        <v>0</v>
      </c>
      <c r="Y463">
        <v>0</v>
      </c>
      <c r="Z463">
        <f t="shared" si="426"/>
        <v>0</v>
      </c>
      <c r="AA463">
        <v>0</v>
      </c>
      <c r="AB463">
        <f t="shared" si="427"/>
        <v>0</v>
      </c>
      <c r="AC463">
        <v>0.02</v>
      </c>
      <c r="AD463">
        <f t="shared" si="428"/>
        <v>2.2949930809648781E-4</v>
      </c>
      <c r="AE463">
        <v>0</v>
      </c>
      <c r="AF463">
        <f t="shared" si="429"/>
        <v>0</v>
      </c>
      <c r="AG463">
        <v>0</v>
      </c>
      <c r="AH463">
        <f t="shared" si="430"/>
        <v>0</v>
      </c>
      <c r="AI463">
        <v>0</v>
      </c>
      <c r="AJ463">
        <f t="shared" si="431"/>
        <v>0</v>
      </c>
      <c r="AK463">
        <v>0</v>
      </c>
      <c r="AL463">
        <f t="shared" si="432"/>
        <v>0</v>
      </c>
      <c r="AM463">
        <v>0</v>
      </c>
      <c r="AN463">
        <f t="shared" si="433"/>
        <v>0</v>
      </c>
      <c r="AO463">
        <v>0</v>
      </c>
      <c r="AP463">
        <f t="shared" si="434"/>
        <v>0</v>
      </c>
      <c r="AQ463">
        <v>0</v>
      </c>
      <c r="AR463">
        <f t="shared" si="435"/>
        <v>0</v>
      </c>
      <c r="AS463">
        <v>0</v>
      </c>
      <c r="AT463">
        <f t="shared" si="436"/>
        <v>0</v>
      </c>
      <c r="AU463">
        <v>0</v>
      </c>
      <c r="AV463">
        <f t="shared" si="437"/>
        <v>0</v>
      </c>
      <c r="AW463">
        <v>0</v>
      </c>
      <c r="AX463">
        <f t="shared" si="438"/>
        <v>0</v>
      </c>
      <c r="AY463">
        <v>0</v>
      </c>
      <c r="AZ463">
        <f t="shared" si="439"/>
        <v>0</v>
      </c>
      <c r="BA463">
        <v>0</v>
      </c>
      <c r="BB463">
        <f t="shared" si="440"/>
        <v>0</v>
      </c>
      <c r="BC463">
        <v>0</v>
      </c>
      <c r="BD463">
        <f t="shared" si="441"/>
        <v>0</v>
      </c>
      <c r="BE463">
        <v>0</v>
      </c>
      <c r="BF463">
        <f t="shared" si="442"/>
        <v>0</v>
      </c>
      <c r="BG463">
        <v>0</v>
      </c>
      <c r="BH463">
        <f t="shared" si="443"/>
        <v>0</v>
      </c>
      <c r="BI463">
        <v>0</v>
      </c>
      <c r="BJ463">
        <f t="shared" si="444"/>
        <v>0</v>
      </c>
      <c r="BK463">
        <v>0</v>
      </c>
      <c r="BL463">
        <f t="shared" si="445"/>
        <v>0</v>
      </c>
      <c r="BM463">
        <v>0</v>
      </c>
      <c r="BN463">
        <f t="shared" si="446"/>
        <v>0</v>
      </c>
      <c r="BO463">
        <v>0</v>
      </c>
      <c r="BP463">
        <f t="shared" si="447"/>
        <v>0</v>
      </c>
      <c r="BQ463">
        <v>0</v>
      </c>
      <c r="BR463">
        <f t="shared" si="448"/>
        <v>0</v>
      </c>
      <c r="BS463">
        <v>0</v>
      </c>
      <c r="BT463">
        <f t="shared" si="449"/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f t="shared" si="478"/>
        <v>0</v>
      </c>
      <c r="DE463">
        <v>0</v>
      </c>
      <c r="DF463">
        <f t="shared" si="479"/>
        <v>0</v>
      </c>
      <c r="DG463">
        <v>0</v>
      </c>
      <c r="DH463">
        <f t="shared" si="480"/>
        <v>0</v>
      </c>
      <c r="DI463">
        <v>0</v>
      </c>
      <c r="DJ463">
        <f t="shared" si="481"/>
        <v>0</v>
      </c>
      <c r="DK463">
        <v>100</v>
      </c>
      <c r="DL463">
        <f t="shared" si="482"/>
        <v>1</v>
      </c>
      <c r="DM463">
        <v>0</v>
      </c>
      <c r="DN463">
        <f t="shared" si="483"/>
        <v>0</v>
      </c>
      <c r="DO463">
        <v>0</v>
      </c>
      <c r="DP463">
        <f t="shared" si="484"/>
        <v>0</v>
      </c>
      <c r="DQ463">
        <v>0</v>
      </c>
      <c r="DR463">
        <f t="shared" si="485"/>
        <v>0</v>
      </c>
      <c r="DS463">
        <v>0</v>
      </c>
      <c r="DT463">
        <f t="shared" si="486"/>
        <v>0</v>
      </c>
      <c r="DU463">
        <v>0</v>
      </c>
      <c r="DV463">
        <f t="shared" si="487"/>
        <v>0</v>
      </c>
      <c r="DW463">
        <v>0</v>
      </c>
      <c r="DX463">
        <f t="shared" si="488"/>
        <v>0</v>
      </c>
      <c r="DY463">
        <v>0</v>
      </c>
      <c r="DZ463">
        <f t="shared" si="489"/>
        <v>0</v>
      </c>
      <c r="EA463">
        <v>0</v>
      </c>
      <c r="EB463">
        <f t="shared" si="490"/>
        <v>0</v>
      </c>
      <c r="EC463">
        <v>0</v>
      </c>
      <c r="ED463">
        <f t="shared" si="491"/>
        <v>0</v>
      </c>
      <c r="EE463">
        <v>0</v>
      </c>
      <c r="EF463">
        <f t="shared" si="492"/>
        <v>0</v>
      </c>
      <c r="EG463">
        <v>0</v>
      </c>
      <c r="EH463">
        <f t="shared" si="493"/>
        <v>0</v>
      </c>
      <c r="EI463">
        <v>0</v>
      </c>
      <c r="EJ463">
        <f t="shared" si="494"/>
        <v>0</v>
      </c>
      <c r="EK463">
        <v>0</v>
      </c>
      <c r="EL463">
        <f t="shared" si="495"/>
        <v>0</v>
      </c>
      <c r="EM463">
        <v>0</v>
      </c>
      <c r="EN463">
        <f t="shared" si="496"/>
        <v>0</v>
      </c>
      <c r="EO463">
        <v>0</v>
      </c>
      <c r="EP463">
        <f t="shared" si="497"/>
        <v>0</v>
      </c>
      <c r="EQ463">
        <v>0</v>
      </c>
      <c r="ER463">
        <f t="shared" si="498"/>
        <v>0</v>
      </c>
      <c r="ES463">
        <v>0</v>
      </c>
      <c r="ET463">
        <f t="shared" si="499"/>
        <v>0</v>
      </c>
      <c r="EU463">
        <v>0</v>
      </c>
      <c r="EV463">
        <f t="shared" si="500"/>
        <v>0</v>
      </c>
      <c r="EW463">
        <v>0</v>
      </c>
      <c r="EX463">
        <f t="shared" si="501"/>
        <v>0</v>
      </c>
      <c r="EY463">
        <v>0</v>
      </c>
      <c r="EZ463">
        <f t="shared" si="502"/>
        <v>0</v>
      </c>
      <c r="FA463">
        <v>0</v>
      </c>
      <c r="FB463">
        <f t="shared" si="503"/>
        <v>0</v>
      </c>
      <c r="FC463">
        <v>0</v>
      </c>
      <c r="FD463">
        <v>0</v>
      </c>
      <c r="FE463" s="3" t="s">
        <v>798</v>
      </c>
    </row>
    <row r="464" spans="1:161" x14ac:dyDescent="0.45">
      <c r="A464">
        <v>463</v>
      </c>
      <c r="B464" t="s">
        <v>543</v>
      </c>
      <c r="C464" t="s">
        <v>369</v>
      </c>
      <c r="E464" t="s">
        <v>545</v>
      </c>
      <c r="F464" s="2">
        <v>1</v>
      </c>
      <c r="G464">
        <v>600.5</v>
      </c>
      <c r="H464">
        <f>925+273</f>
        <v>1198</v>
      </c>
      <c r="I464">
        <f t="shared" si="511"/>
        <v>623</v>
      </c>
      <c r="J464" s="2">
        <f t="shared" si="508"/>
        <v>0.52003338898163609</v>
      </c>
      <c r="K464">
        <f t="shared" si="505"/>
        <v>1E-3</v>
      </c>
      <c r="L464" t="s">
        <v>64</v>
      </c>
      <c r="M464">
        <v>70.53</v>
      </c>
      <c r="N464">
        <f t="shared" si="420"/>
        <v>0.71124847066812147</v>
      </c>
      <c r="O464">
        <v>29.43</v>
      </c>
      <c r="P464">
        <f t="shared" si="421"/>
        <v>0.28841284918862309</v>
      </c>
      <c r="Q464">
        <v>0.01</v>
      </c>
      <c r="R464">
        <f t="shared" si="422"/>
        <v>1.0918083515904992E-4</v>
      </c>
      <c r="S464">
        <v>0</v>
      </c>
      <c r="T464">
        <f t="shared" si="423"/>
        <v>0</v>
      </c>
      <c r="U464">
        <v>0</v>
      </c>
      <c r="V464">
        <f t="shared" si="424"/>
        <v>0</v>
      </c>
      <c r="W464">
        <v>0</v>
      </c>
      <c r="X464">
        <f t="shared" si="425"/>
        <v>0</v>
      </c>
      <c r="Y464">
        <v>0</v>
      </c>
      <c r="Z464">
        <f t="shared" si="426"/>
        <v>0</v>
      </c>
      <c r="AA464">
        <v>0</v>
      </c>
      <c r="AB464">
        <f t="shared" si="427"/>
        <v>0</v>
      </c>
      <c r="AC464">
        <v>0.02</v>
      </c>
      <c r="AD464">
        <f t="shared" si="428"/>
        <v>2.2949930809648781E-4</v>
      </c>
      <c r="AE464">
        <v>0</v>
      </c>
      <c r="AF464">
        <f t="shared" si="429"/>
        <v>0</v>
      </c>
      <c r="AG464">
        <v>0</v>
      </c>
      <c r="AH464">
        <f t="shared" si="430"/>
        <v>0</v>
      </c>
      <c r="AI464">
        <v>0</v>
      </c>
      <c r="AJ464">
        <f t="shared" si="431"/>
        <v>0</v>
      </c>
      <c r="AK464">
        <v>0</v>
      </c>
      <c r="AL464">
        <f t="shared" si="432"/>
        <v>0</v>
      </c>
      <c r="AM464">
        <v>0</v>
      </c>
      <c r="AN464">
        <f t="shared" si="433"/>
        <v>0</v>
      </c>
      <c r="AO464">
        <v>0</v>
      </c>
      <c r="AP464">
        <f t="shared" si="434"/>
        <v>0</v>
      </c>
      <c r="AQ464">
        <v>0</v>
      </c>
      <c r="AR464">
        <f t="shared" si="435"/>
        <v>0</v>
      </c>
      <c r="AS464">
        <v>0</v>
      </c>
      <c r="AT464">
        <f t="shared" si="436"/>
        <v>0</v>
      </c>
      <c r="AU464">
        <v>0</v>
      </c>
      <c r="AV464">
        <f t="shared" si="437"/>
        <v>0</v>
      </c>
      <c r="AW464">
        <v>0</v>
      </c>
      <c r="AX464">
        <f t="shared" si="438"/>
        <v>0</v>
      </c>
      <c r="AY464">
        <v>0</v>
      </c>
      <c r="AZ464">
        <f t="shared" si="439"/>
        <v>0</v>
      </c>
      <c r="BA464">
        <v>0</v>
      </c>
      <c r="BB464">
        <f t="shared" si="440"/>
        <v>0</v>
      </c>
      <c r="BC464">
        <v>0</v>
      </c>
      <c r="BD464">
        <f t="shared" si="441"/>
        <v>0</v>
      </c>
      <c r="BE464">
        <v>0</v>
      </c>
      <c r="BF464">
        <f t="shared" si="442"/>
        <v>0</v>
      </c>
      <c r="BG464">
        <v>0</v>
      </c>
      <c r="BH464">
        <f t="shared" si="443"/>
        <v>0</v>
      </c>
      <c r="BI464">
        <v>0</v>
      </c>
      <c r="BJ464">
        <f t="shared" si="444"/>
        <v>0</v>
      </c>
      <c r="BK464">
        <v>0</v>
      </c>
      <c r="BL464">
        <f t="shared" si="445"/>
        <v>0</v>
      </c>
      <c r="BM464">
        <v>0</v>
      </c>
      <c r="BN464">
        <f t="shared" si="446"/>
        <v>0</v>
      </c>
      <c r="BO464">
        <v>0</v>
      </c>
      <c r="BP464">
        <f t="shared" si="447"/>
        <v>0</v>
      </c>
      <c r="BQ464">
        <v>0</v>
      </c>
      <c r="BR464">
        <f t="shared" si="448"/>
        <v>0</v>
      </c>
      <c r="BS464">
        <v>0</v>
      </c>
      <c r="BT464">
        <f t="shared" si="449"/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f t="shared" si="478"/>
        <v>0</v>
      </c>
      <c r="DE464">
        <v>0</v>
      </c>
      <c r="DF464">
        <f t="shared" si="479"/>
        <v>0</v>
      </c>
      <c r="DG464">
        <v>0</v>
      </c>
      <c r="DH464">
        <f t="shared" si="480"/>
        <v>0</v>
      </c>
      <c r="DI464">
        <v>0</v>
      </c>
      <c r="DJ464">
        <f t="shared" si="481"/>
        <v>0</v>
      </c>
      <c r="DK464">
        <v>100</v>
      </c>
      <c r="DL464">
        <f t="shared" si="482"/>
        <v>1</v>
      </c>
      <c r="DM464">
        <v>0</v>
      </c>
      <c r="DN464">
        <f t="shared" si="483"/>
        <v>0</v>
      </c>
      <c r="DO464">
        <v>0</v>
      </c>
      <c r="DP464">
        <f t="shared" si="484"/>
        <v>0</v>
      </c>
      <c r="DQ464">
        <v>0</v>
      </c>
      <c r="DR464">
        <f t="shared" si="485"/>
        <v>0</v>
      </c>
      <c r="DS464">
        <v>0</v>
      </c>
      <c r="DT464">
        <f t="shared" si="486"/>
        <v>0</v>
      </c>
      <c r="DU464">
        <v>0</v>
      </c>
      <c r="DV464">
        <f t="shared" si="487"/>
        <v>0</v>
      </c>
      <c r="DW464">
        <v>0</v>
      </c>
      <c r="DX464">
        <f t="shared" si="488"/>
        <v>0</v>
      </c>
      <c r="DY464">
        <v>0</v>
      </c>
      <c r="DZ464">
        <f t="shared" si="489"/>
        <v>0</v>
      </c>
      <c r="EA464">
        <v>0</v>
      </c>
      <c r="EB464">
        <f t="shared" si="490"/>
        <v>0</v>
      </c>
      <c r="EC464">
        <v>0</v>
      </c>
      <c r="ED464">
        <f t="shared" si="491"/>
        <v>0</v>
      </c>
      <c r="EE464">
        <v>0</v>
      </c>
      <c r="EF464">
        <f t="shared" si="492"/>
        <v>0</v>
      </c>
      <c r="EG464">
        <v>0</v>
      </c>
      <c r="EH464">
        <f t="shared" si="493"/>
        <v>0</v>
      </c>
      <c r="EI464">
        <v>0</v>
      </c>
      <c r="EJ464">
        <f t="shared" si="494"/>
        <v>0</v>
      </c>
      <c r="EK464">
        <v>0</v>
      </c>
      <c r="EL464">
        <f t="shared" si="495"/>
        <v>0</v>
      </c>
      <c r="EM464">
        <v>0</v>
      </c>
      <c r="EN464">
        <f t="shared" si="496"/>
        <v>0</v>
      </c>
      <c r="EO464">
        <v>0</v>
      </c>
      <c r="EP464">
        <f t="shared" si="497"/>
        <v>0</v>
      </c>
      <c r="EQ464">
        <v>0</v>
      </c>
      <c r="ER464">
        <f t="shared" si="498"/>
        <v>0</v>
      </c>
      <c r="ES464">
        <v>0</v>
      </c>
      <c r="ET464">
        <f t="shared" si="499"/>
        <v>0</v>
      </c>
      <c r="EU464">
        <v>0</v>
      </c>
      <c r="EV464">
        <f t="shared" si="500"/>
        <v>0</v>
      </c>
      <c r="EW464">
        <v>0</v>
      </c>
      <c r="EX464">
        <f t="shared" si="501"/>
        <v>0</v>
      </c>
      <c r="EY464">
        <v>0</v>
      </c>
      <c r="EZ464">
        <f t="shared" si="502"/>
        <v>0</v>
      </c>
      <c r="FA464">
        <v>0</v>
      </c>
      <c r="FB464">
        <f t="shared" si="503"/>
        <v>0</v>
      </c>
      <c r="FC464">
        <v>0</v>
      </c>
      <c r="FD464">
        <v>0</v>
      </c>
      <c r="FE464" s="3" t="s">
        <v>798</v>
      </c>
    </row>
    <row r="465" spans="1:161" x14ac:dyDescent="0.45">
      <c r="A465">
        <v>464</v>
      </c>
      <c r="B465" t="s">
        <v>543</v>
      </c>
      <c r="C465" t="s">
        <v>398</v>
      </c>
      <c r="E465" t="s">
        <v>545</v>
      </c>
      <c r="F465" s="2">
        <v>2</v>
      </c>
      <c r="G465">
        <f>231.9+273</f>
        <v>504.9</v>
      </c>
      <c r="H465">
        <f>900+273</f>
        <v>1173</v>
      </c>
      <c r="I465">
        <f t="shared" si="511"/>
        <v>623</v>
      </c>
      <c r="J465" s="2">
        <f t="shared" si="508"/>
        <v>0.53111679454390448</v>
      </c>
      <c r="K465">
        <f t="shared" si="505"/>
        <v>1E-3</v>
      </c>
      <c r="L465" t="s">
        <v>64</v>
      </c>
      <c r="M465">
        <v>61.39</v>
      </c>
      <c r="N465">
        <f t="shared" si="420"/>
        <v>0.62075191185506495</v>
      </c>
      <c r="O465">
        <v>38.56</v>
      </c>
      <c r="P465">
        <f t="shared" si="421"/>
        <v>0.37890849203599558</v>
      </c>
      <c r="Q465">
        <v>0.01</v>
      </c>
      <c r="R465">
        <f t="shared" si="422"/>
        <v>1.0947611641586948E-4</v>
      </c>
      <c r="S465">
        <v>0</v>
      </c>
      <c r="T465">
        <f t="shared" si="423"/>
        <v>0</v>
      </c>
      <c r="U465">
        <v>0</v>
      </c>
      <c r="V465">
        <f t="shared" si="424"/>
        <v>0</v>
      </c>
      <c r="W465">
        <v>0</v>
      </c>
      <c r="X465">
        <f t="shared" si="425"/>
        <v>0</v>
      </c>
      <c r="Y465">
        <v>0</v>
      </c>
      <c r="Z465">
        <f t="shared" si="426"/>
        <v>0</v>
      </c>
      <c r="AA465">
        <v>0</v>
      </c>
      <c r="AB465">
        <f t="shared" si="427"/>
        <v>0</v>
      </c>
      <c r="AC465">
        <v>0.02</v>
      </c>
      <c r="AD465">
        <f t="shared" si="428"/>
        <v>2.3011999252370643E-4</v>
      </c>
      <c r="AE465">
        <v>0</v>
      </c>
      <c r="AF465">
        <f t="shared" si="429"/>
        <v>0</v>
      </c>
      <c r="AG465">
        <v>0</v>
      </c>
      <c r="AH465">
        <f t="shared" si="430"/>
        <v>0</v>
      </c>
      <c r="AI465">
        <v>0</v>
      </c>
      <c r="AJ465">
        <f t="shared" si="431"/>
        <v>0</v>
      </c>
      <c r="AK465">
        <v>0</v>
      </c>
      <c r="AL465">
        <f t="shared" si="432"/>
        <v>0</v>
      </c>
      <c r="AM465">
        <v>0</v>
      </c>
      <c r="AN465">
        <f t="shared" si="433"/>
        <v>0</v>
      </c>
      <c r="AO465">
        <v>0</v>
      </c>
      <c r="AP465">
        <f t="shared" si="434"/>
        <v>0</v>
      </c>
      <c r="AQ465">
        <v>0</v>
      </c>
      <c r="AR465">
        <f t="shared" si="435"/>
        <v>0</v>
      </c>
      <c r="AS465">
        <v>0</v>
      </c>
      <c r="AT465">
        <f t="shared" si="436"/>
        <v>0</v>
      </c>
      <c r="AU465">
        <v>0</v>
      </c>
      <c r="AV465">
        <f t="shared" si="437"/>
        <v>0</v>
      </c>
      <c r="AW465">
        <v>0</v>
      </c>
      <c r="AX465">
        <f t="shared" si="438"/>
        <v>0</v>
      </c>
      <c r="AY465">
        <v>0</v>
      </c>
      <c r="AZ465">
        <f t="shared" si="439"/>
        <v>0</v>
      </c>
      <c r="BA465">
        <v>0</v>
      </c>
      <c r="BB465">
        <f t="shared" si="440"/>
        <v>0</v>
      </c>
      <c r="BC465">
        <v>0</v>
      </c>
      <c r="BD465">
        <f t="shared" si="441"/>
        <v>0</v>
      </c>
      <c r="BE465">
        <v>0</v>
      </c>
      <c r="BF465">
        <f t="shared" si="442"/>
        <v>0</v>
      </c>
      <c r="BG465">
        <v>0</v>
      </c>
      <c r="BH465">
        <f t="shared" si="443"/>
        <v>0</v>
      </c>
      <c r="BI465">
        <v>0</v>
      </c>
      <c r="BJ465">
        <f t="shared" si="444"/>
        <v>0</v>
      </c>
      <c r="BK465">
        <v>0</v>
      </c>
      <c r="BL465">
        <f t="shared" si="445"/>
        <v>0</v>
      </c>
      <c r="BM465">
        <v>0</v>
      </c>
      <c r="BN465">
        <f t="shared" si="446"/>
        <v>0</v>
      </c>
      <c r="BO465">
        <v>0</v>
      </c>
      <c r="BP465">
        <f t="shared" si="447"/>
        <v>0</v>
      </c>
      <c r="BQ465">
        <v>0</v>
      </c>
      <c r="BR465">
        <f t="shared" si="448"/>
        <v>0</v>
      </c>
      <c r="BS465">
        <v>0</v>
      </c>
      <c r="BT465">
        <f t="shared" si="449"/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f t="shared" si="478"/>
        <v>0</v>
      </c>
      <c r="DE465">
        <v>0</v>
      </c>
      <c r="DF465">
        <f t="shared" si="479"/>
        <v>0</v>
      </c>
      <c r="DG465">
        <v>0</v>
      </c>
      <c r="DH465">
        <f t="shared" si="480"/>
        <v>0</v>
      </c>
      <c r="DI465">
        <v>0</v>
      </c>
      <c r="DJ465">
        <f t="shared" si="481"/>
        <v>0</v>
      </c>
      <c r="DK465">
        <v>0</v>
      </c>
      <c r="DL465">
        <f t="shared" si="482"/>
        <v>0</v>
      </c>
      <c r="DM465">
        <v>100</v>
      </c>
      <c r="DN465">
        <f t="shared" si="483"/>
        <v>1</v>
      </c>
      <c r="DO465">
        <v>0</v>
      </c>
      <c r="DP465">
        <f t="shared" si="484"/>
        <v>0</v>
      </c>
      <c r="DQ465">
        <v>0</v>
      </c>
      <c r="DR465">
        <f t="shared" si="485"/>
        <v>0</v>
      </c>
      <c r="DS465">
        <v>0</v>
      </c>
      <c r="DT465">
        <f t="shared" si="486"/>
        <v>0</v>
      </c>
      <c r="DU465">
        <v>0</v>
      </c>
      <c r="DV465">
        <f t="shared" si="487"/>
        <v>0</v>
      </c>
      <c r="DW465">
        <v>0</v>
      </c>
      <c r="DX465">
        <f t="shared" si="488"/>
        <v>0</v>
      </c>
      <c r="DY465">
        <v>0</v>
      </c>
      <c r="DZ465">
        <f t="shared" si="489"/>
        <v>0</v>
      </c>
      <c r="EA465">
        <v>0</v>
      </c>
      <c r="EB465">
        <f t="shared" si="490"/>
        <v>0</v>
      </c>
      <c r="EC465">
        <v>0</v>
      </c>
      <c r="ED465">
        <f t="shared" si="491"/>
        <v>0</v>
      </c>
      <c r="EE465">
        <v>0</v>
      </c>
      <c r="EF465">
        <f t="shared" si="492"/>
        <v>0</v>
      </c>
      <c r="EG465">
        <v>0</v>
      </c>
      <c r="EH465">
        <f t="shared" si="493"/>
        <v>0</v>
      </c>
      <c r="EI465">
        <v>0</v>
      </c>
      <c r="EJ465">
        <f t="shared" si="494"/>
        <v>0</v>
      </c>
      <c r="EK465">
        <v>0</v>
      </c>
      <c r="EL465">
        <f t="shared" si="495"/>
        <v>0</v>
      </c>
      <c r="EM465">
        <v>0</v>
      </c>
      <c r="EN465">
        <f t="shared" si="496"/>
        <v>0</v>
      </c>
      <c r="EO465">
        <v>0</v>
      </c>
      <c r="EP465">
        <f t="shared" si="497"/>
        <v>0</v>
      </c>
      <c r="EQ465">
        <v>0</v>
      </c>
      <c r="ER465">
        <f t="shared" si="498"/>
        <v>0</v>
      </c>
      <c r="ES465">
        <v>0</v>
      </c>
      <c r="ET465">
        <f t="shared" si="499"/>
        <v>0</v>
      </c>
      <c r="EU465">
        <v>0</v>
      </c>
      <c r="EV465">
        <f t="shared" si="500"/>
        <v>0</v>
      </c>
      <c r="EW465">
        <v>0</v>
      </c>
      <c r="EX465">
        <f t="shared" si="501"/>
        <v>0</v>
      </c>
      <c r="EY465">
        <v>0</v>
      </c>
      <c r="EZ465">
        <f t="shared" si="502"/>
        <v>0</v>
      </c>
      <c r="FA465">
        <v>0</v>
      </c>
      <c r="FB465">
        <f t="shared" si="503"/>
        <v>0</v>
      </c>
      <c r="FC465">
        <v>0</v>
      </c>
      <c r="FD465">
        <v>0</v>
      </c>
      <c r="FE465" s="3" t="s">
        <v>798</v>
      </c>
    </row>
    <row r="466" spans="1:161" x14ac:dyDescent="0.45">
      <c r="A466">
        <v>465</v>
      </c>
      <c r="B466" t="s">
        <v>543</v>
      </c>
      <c r="C466" t="s">
        <v>398</v>
      </c>
      <c r="E466" t="s">
        <v>545</v>
      </c>
      <c r="F466" s="2">
        <v>2</v>
      </c>
      <c r="G466">
        <f>231.9+273</f>
        <v>504.9</v>
      </c>
      <c r="H466">
        <f>900+273</f>
        <v>1173</v>
      </c>
      <c r="I466">
        <f t="shared" si="511"/>
        <v>623</v>
      </c>
      <c r="J466" s="2">
        <f t="shared" si="508"/>
        <v>0.53111679454390448</v>
      </c>
      <c r="K466">
        <f t="shared" si="505"/>
        <v>1E-3</v>
      </c>
      <c r="L466" t="s">
        <v>64</v>
      </c>
      <c r="M466">
        <v>61.39</v>
      </c>
      <c r="N466">
        <f t="shared" si="420"/>
        <v>0.62075191185506495</v>
      </c>
      <c r="O466">
        <v>38.56</v>
      </c>
      <c r="P466">
        <f t="shared" si="421"/>
        <v>0.37890849203599558</v>
      </c>
      <c r="Q466">
        <v>0.01</v>
      </c>
      <c r="R466">
        <f t="shared" si="422"/>
        <v>1.0947611641586948E-4</v>
      </c>
      <c r="S466">
        <v>0</v>
      </c>
      <c r="T466">
        <f t="shared" si="423"/>
        <v>0</v>
      </c>
      <c r="U466">
        <v>0</v>
      </c>
      <c r="V466">
        <f t="shared" si="424"/>
        <v>0</v>
      </c>
      <c r="W466">
        <v>0</v>
      </c>
      <c r="X466">
        <f t="shared" si="425"/>
        <v>0</v>
      </c>
      <c r="Y466">
        <v>0</v>
      </c>
      <c r="Z466">
        <f t="shared" si="426"/>
        <v>0</v>
      </c>
      <c r="AA466">
        <v>0</v>
      </c>
      <c r="AB466">
        <f t="shared" si="427"/>
        <v>0</v>
      </c>
      <c r="AC466">
        <v>0.02</v>
      </c>
      <c r="AD466">
        <f t="shared" si="428"/>
        <v>2.3011999252370643E-4</v>
      </c>
      <c r="AE466">
        <v>0</v>
      </c>
      <c r="AF466">
        <f t="shared" si="429"/>
        <v>0</v>
      </c>
      <c r="AG466">
        <v>0</v>
      </c>
      <c r="AH466">
        <f t="shared" si="430"/>
        <v>0</v>
      </c>
      <c r="AI466">
        <v>0</v>
      </c>
      <c r="AJ466">
        <f t="shared" si="431"/>
        <v>0</v>
      </c>
      <c r="AK466">
        <v>0</v>
      </c>
      <c r="AL466">
        <f t="shared" si="432"/>
        <v>0</v>
      </c>
      <c r="AM466">
        <v>0</v>
      </c>
      <c r="AN466">
        <f t="shared" si="433"/>
        <v>0</v>
      </c>
      <c r="AO466">
        <v>0</v>
      </c>
      <c r="AP466">
        <f t="shared" si="434"/>
        <v>0</v>
      </c>
      <c r="AQ466">
        <v>0</v>
      </c>
      <c r="AR466">
        <f t="shared" si="435"/>
        <v>0</v>
      </c>
      <c r="AS466">
        <v>0</v>
      </c>
      <c r="AT466">
        <f t="shared" si="436"/>
        <v>0</v>
      </c>
      <c r="AU466">
        <v>0</v>
      </c>
      <c r="AV466">
        <f t="shared" si="437"/>
        <v>0</v>
      </c>
      <c r="AW466">
        <v>0</v>
      </c>
      <c r="AX466">
        <f t="shared" si="438"/>
        <v>0</v>
      </c>
      <c r="AY466">
        <v>0</v>
      </c>
      <c r="AZ466">
        <f t="shared" si="439"/>
        <v>0</v>
      </c>
      <c r="BA466">
        <v>0</v>
      </c>
      <c r="BB466">
        <f t="shared" si="440"/>
        <v>0</v>
      </c>
      <c r="BC466">
        <v>0</v>
      </c>
      <c r="BD466">
        <f t="shared" si="441"/>
        <v>0</v>
      </c>
      <c r="BE466">
        <v>0</v>
      </c>
      <c r="BF466">
        <f t="shared" si="442"/>
        <v>0</v>
      </c>
      <c r="BG466">
        <v>0</v>
      </c>
      <c r="BH466">
        <f t="shared" si="443"/>
        <v>0</v>
      </c>
      <c r="BI466">
        <v>0</v>
      </c>
      <c r="BJ466">
        <f t="shared" si="444"/>
        <v>0</v>
      </c>
      <c r="BK466">
        <v>0</v>
      </c>
      <c r="BL466">
        <f t="shared" si="445"/>
        <v>0</v>
      </c>
      <c r="BM466">
        <v>0</v>
      </c>
      <c r="BN466">
        <f t="shared" si="446"/>
        <v>0</v>
      </c>
      <c r="BO466">
        <v>0</v>
      </c>
      <c r="BP466">
        <f t="shared" si="447"/>
        <v>0</v>
      </c>
      <c r="BQ466">
        <v>0</v>
      </c>
      <c r="BR466">
        <f t="shared" si="448"/>
        <v>0</v>
      </c>
      <c r="BS466">
        <v>0</v>
      </c>
      <c r="BT466">
        <f t="shared" si="449"/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f t="shared" ref="DD466:DD497" si="512">((DC466/100)/FX$2)/((DC466/100)/FX$2+(DE466/100)/FZ$2+(DG466/100)/GB$2+(DI466/100)/FJ$2+(DK466/100)/FN$10+(DM466/100)/FH$13+(DO466/100)/FJ$13+(DQ466/100)/FL$13+(DS466/100)/FN$13+(DU466/100)/FH$19+(DW466/100)/FH$2+(DY466/100)/FP$2+(EA466/100)/FL$2+(EC466/100)/FH$22+(EE466/100)/FJ$22+(EG466/100)/FR$2+(EI466/100)/FH$6+(EK466/100)/FH$10+(EM466/100)/FM$22+(EO466/100)/FL$25+(EQ466/100)/FH$28+(ES466/100)/FH$31+(EU466/100)/FJ$31+(EW466/100)/FL$31+(EY466/100)/FN$31+(FA466/100)/FH$34)</f>
        <v>0</v>
      </c>
      <c r="DE466">
        <v>0</v>
      </c>
      <c r="DF466">
        <f t="shared" ref="DF466:DF497" si="513">((DE466/100)/FZ$2)/((DC466/100)/FX$2+(DE466/100)/FZ$2+(DG466/100)/GB$2+(DI466/100)/FJ$2+(DK466/100)/FN$10+(DM466/100)/FH$13+(DO466/100)/FJ$13+(DQ466/100)/FL$13+(DS466/100)/FN$13+(DU466/100)/FH$19+(DW466/100)/FH$2+(DY466/100)/FP$2+(EA466/100)/FL$2+(EC466/100)/FH$22+(EE466/100)/FJ$22+(EG466/100)/FR$2+(EI466/100)/FH$6+(EK466/100)/FH$10+(EM466/100)/FM$22+(EO466/100)/FL$25+(EQ466/100)/FH$28+(ES466/100)/FH$31+(EU466/100)/FJ$31+(EW466/100)/FL$31+(EY466/100)/FN$31+(FA466/100)/FH$34)</f>
        <v>0</v>
      </c>
      <c r="DG466">
        <v>0</v>
      </c>
      <c r="DH466">
        <f t="shared" si="480"/>
        <v>0</v>
      </c>
      <c r="DI466">
        <v>0</v>
      </c>
      <c r="DJ466">
        <f t="shared" si="481"/>
        <v>0</v>
      </c>
      <c r="DK466">
        <v>0</v>
      </c>
      <c r="DL466">
        <f t="shared" si="482"/>
        <v>0</v>
      </c>
      <c r="DM466">
        <v>100</v>
      </c>
      <c r="DN466">
        <f t="shared" si="483"/>
        <v>1</v>
      </c>
      <c r="DO466">
        <v>0</v>
      </c>
      <c r="DP466">
        <f t="shared" si="484"/>
        <v>0</v>
      </c>
      <c r="DQ466">
        <v>0</v>
      </c>
      <c r="DR466">
        <f t="shared" si="485"/>
        <v>0</v>
      </c>
      <c r="DS466">
        <v>0</v>
      </c>
      <c r="DT466">
        <f t="shared" si="486"/>
        <v>0</v>
      </c>
      <c r="DU466">
        <v>0</v>
      </c>
      <c r="DV466">
        <f t="shared" si="487"/>
        <v>0</v>
      </c>
      <c r="DW466">
        <v>0</v>
      </c>
      <c r="DX466">
        <f t="shared" si="488"/>
        <v>0</v>
      </c>
      <c r="DY466">
        <v>0</v>
      </c>
      <c r="DZ466">
        <f t="shared" si="489"/>
        <v>0</v>
      </c>
      <c r="EA466">
        <v>0</v>
      </c>
      <c r="EB466">
        <f t="shared" si="490"/>
        <v>0</v>
      </c>
      <c r="EC466">
        <v>0</v>
      </c>
      <c r="ED466">
        <f t="shared" si="491"/>
        <v>0</v>
      </c>
      <c r="EE466">
        <v>0</v>
      </c>
      <c r="EF466">
        <f t="shared" si="492"/>
        <v>0</v>
      </c>
      <c r="EG466">
        <v>0</v>
      </c>
      <c r="EH466">
        <f t="shared" si="493"/>
        <v>0</v>
      </c>
      <c r="EI466">
        <v>0</v>
      </c>
      <c r="EJ466">
        <f t="shared" si="494"/>
        <v>0</v>
      </c>
      <c r="EK466">
        <v>0</v>
      </c>
      <c r="EL466">
        <f t="shared" si="495"/>
        <v>0</v>
      </c>
      <c r="EM466">
        <v>0</v>
      </c>
      <c r="EN466">
        <f t="shared" si="496"/>
        <v>0</v>
      </c>
      <c r="EO466">
        <v>0</v>
      </c>
      <c r="EP466">
        <f t="shared" si="497"/>
        <v>0</v>
      </c>
      <c r="EQ466">
        <v>0</v>
      </c>
      <c r="ER466">
        <f t="shared" si="498"/>
        <v>0</v>
      </c>
      <c r="ES466">
        <v>0</v>
      </c>
      <c r="ET466">
        <f t="shared" si="499"/>
        <v>0</v>
      </c>
      <c r="EU466">
        <v>0</v>
      </c>
      <c r="EV466">
        <f t="shared" si="500"/>
        <v>0</v>
      </c>
      <c r="EW466">
        <v>0</v>
      </c>
      <c r="EX466">
        <f t="shared" si="501"/>
        <v>0</v>
      </c>
      <c r="EY466">
        <v>0</v>
      </c>
      <c r="EZ466">
        <f t="shared" si="502"/>
        <v>0</v>
      </c>
      <c r="FA466">
        <v>0</v>
      </c>
      <c r="FB466">
        <f t="shared" si="503"/>
        <v>0</v>
      </c>
      <c r="FC466">
        <v>0</v>
      </c>
      <c r="FD466">
        <v>0</v>
      </c>
      <c r="FE466" s="3" t="s">
        <v>798</v>
      </c>
    </row>
    <row r="467" spans="1:161" x14ac:dyDescent="0.45">
      <c r="A467">
        <v>466</v>
      </c>
      <c r="B467" t="s">
        <v>543</v>
      </c>
      <c r="C467" t="s">
        <v>398</v>
      </c>
      <c r="E467" t="s">
        <v>545</v>
      </c>
      <c r="F467" s="2">
        <v>2</v>
      </c>
      <c r="G467">
        <f>231.9+273</f>
        <v>504.9</v>
      </c>
      <c r="H467">
        <f>900+273</f>
        <v>1173</v>
      </c>
      <c r="I467">
        <f t="shared" si="511"/>
        <v>623</v>
      </c>
      <c r="J467" s="2">
        <f t="shared" si="508"/>
        <v>0.53111679454390448</v>
      </c>
      <c r="K467">
        <f t="shared" si="505"/>
        <v>1E-3</v>
      </c>
      <c r="L467" t="s">
        <v>64</v>
      </c>
      <c r="M467">
        <v>61.39</v>
      </c>
      <c r="N467">
        <f t="shared" si="420"/>
        <v>0.62075191185506495</v>
      </c>
      <c r="O467">
        <v>38.56</v>
      </c>
      <c r="P467">
        <f t="shared" si="421"/>
        <v>0.37890849203599558</v>
      </c>
      <c r="Q467">
        <v>0.01</v>
      </c>
      <c r="R467">
        <f t="shared" si="422"/>
        <v>1.0947611641586948E-4</v>
      </c>
      <c r="S467">
        <v>0</v>
      </c>
      <c r="T467">
        <f t="shared" si="423"/>
        <v>0</v>
      </c>
      <c r="U467">
        <v>0</v>
      </c>
      <c r="V467">
        <f t="shared" si="424"/>
        <v>0</v>
      </c>
      <c r="W467">
        <v>0</v>
      </c>
      <c r="X467">
        <f t="shared" si="425"/>
        <v>0</v>
      </c>
      <c r="Y467">
        <v>0</v>
      </c>
      <c r="Z467">
        <f t="shared" si="426"/>
        <v>0</v>
      </c>
      <c r="AA467">
        <v>0</v>
      </c>
      <c r="AB467">
        <f t="shared" si="427"/>
        <v>0</v>
      </c>
      <c r="AC467">
        <v>0.02</v>
      </c>
      <c r="AD467">
        <f t="shared" si="428"/>
        <v>2.3011999252370643E-4</v>
      </c>
      <c r="AE467">
        <v>0</v>
      </c>
      <c r="AF467">
        <f t="shared" si="429"/>
        <v>0</v>
      </c>
      <c r="AG467">
        <v>0</v>
      </c>
      <c r="AH467">
        <f t="shared" si="430"/>
        <v>0</v>
      </c>
      <c r="AI467">
        <v>0</v>
      </c>
      <c r="AJ467">
        <f t="shared" si="431"/>
        <v>0</v>
      </c>
      <c r="AK467">
        <v>0</v>
      </c>
      <c r="AL467">
        <f t="shared" si="432"/>
        <v>0</v>
      </c>
      <c r="AM467">
        <v>0</v>
      </c>
      <c r="AN467">
        <f t="shared" si="433"/>
        <v>0</v>
      </c>
      <c r="AO467">
        <v>0</v>
      </c>
      <c r="AP467">
        <f t="shared" si="434"/>
        <v>0</v>
      </c>
      <c r="AQ467">
        <v>0</v>
      </c>
      <c r="AR467">
        <f t="shared" si="435"/>
        <v>0</v>
      </c>
      <c r="AS467">
        <v>0</v>
      </c>
      <c r="AT467">
        <f t="shared" si="436"/>
        <v>0</v>
      </c>
      <c r="AU467">
        <v>0</v>
      </c>
      <c r="AV467">
        <f t="shared" si="437"/>
        <v>0</v>
      </c>
      <c r="AW467">
        <v>0</v>
      </c>
      <c r="AX467">
        <f t="shared" si="438"/>
        <v>0</v>
      </c>
      <c r="AY467">
        <v>0</v>
      </c>
      <c r="AZ467">
        <f t="shared" si="439"/>
        <v>0</v>
      </c>
      <c r="BA467">
        <v>0</v>
      </c>
      <c r="BB467">
        <f t="shared" si="440"/>
        <v>0</v>
      </c>
      <c r="BC467">
        <v>0</v>
      </c>
      <c r="BD467">
        <f t="shared" si="441"/>
        <v>0</v>
      </c>
      <c r="BE467">
        <v>0</v>
      </c>
      <c r="BF467">
        <f t="shared" si="442"/>
        <v>0</v>
      </c>
      <c r="BG467">
        <v>0</v>
      </c>
      <c r="BH467">
        <f t="shared" si="443"/>
        <v>0</v>
      </c>
      <c r="BI467">
        <v>0</v>
      </c>
      <c r="BJ467">
        <f t="shared" si="444"/>
        <v>0</v>
      </c>
      <c r="BK467">
        <v>0</v>
      </c>
      <c r="BL467">
        <f t="shared" si="445"/>
        <v>0</v>
      </c>
      <c r="BM467">
        <v>0</v>
      </c>
      <c r="BN467">
        <f t="shared" si="446"/>
        <v>0</v>
      </c>
      <c r="BO467">
        <v>0</v>
      </c>
      <c r="BP467">
        <f t="shared" si="447"/>
        <v>0</v>
      </c>
      <c r="BQ467">
        <v>0</v>
      </c>
      <c r="BR467">
        <f t="shared" si="448"/>
        <v>0</v>
      </c>
      <c r="BS467">
        <v>0</v>
      </c>
      <c r="BT467">
        <f t="shared" si="449"/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f t="shared" si="512"/>
        <v>0</v>
      </c>
      <c r="DE467">
        <v>0</v>
      </c>
      <c r="DF467">
        <f t="shared" si="513"/>
        <v>0</v>
      </c>
      <c r="DG467">
        <v>0</v>
      </c>
      <c r="DH467">
        <f t="shared" si="480"/>
        <v>0</v>
      </c>
      <c r="DI467">
        <v>0</v>
      </c>
      <c r="DJ467">
        <f t="shared" si="481"/>
        <v>0</v>
      </c>
      <c r="DK467">
        <v>0</v>
      </c>
      <c r="DL467">
        <f t="shared" si="482"/>
        <v>0</v>
      </c>
      <c r="DM467">
        <v>100</v>
      </c>
      <c r="DN467">
        <f t="shared" si="483"/>
        <v>1</v>
      </c>
      <c r="DO467">
        <v>0</v>
      </c>
      <c r="DP467">
        <f t="shared" si="484"/>
        <v>0</v>
      </c>
      <c r="DQ467">
        <v>0</v>
      </c>
      <c r="DR467">
        <f t="shared" si="485"/>
        <v>0</v>
      </c>
      <c r="DS467">
        <v>0</v>
      </c>
      <c r="DT467">
        <f t="shared" si="486"/>
        <v>0</v>
      </c>
      <c r="DU467">
        <v>0</v>
      </c>
      <c r="DV467">
        <f t="shared" si="487"/>
        <v>0</v>
      </c>
      <c r="DW467">
        <v>0</v>
      </c>
      <c r="DX467">
        <f t="shared" si="488"/>
        <v>0</v>
      </c>
      <c r="DY467">
        <v>0</v>
      </c>
      <c r="DZ467">
        <f t="shared" si="489"/>
        <v>0</v>
      </c>
      <c r="EA467">
        <v>0</v>
      </c>
      <c r="EB467">
        <f t="shared" si="490"/>
        <v>0</v>
      </c>
      <c r="EC467">
        <v>0</v>
      </c>
      <c r="ED467">
        <f t="shared" si="491"/>
        <v>0</v>
      </c>
      <c r="EE467">
        <v>0</v>
      </c>
      <c r="EF467">
        <f t="shared" si="492"/>
        <v>0</v>
      </c>
      <c r="EG467">
        <v>0</v>
      </c>
      <c r="EH467">
        <f t="shared" si="493"/>
        <v>0</v>
      </c>
      <c r="EI467">
        <v>0</v>
      </c>
      <c r="EJ467">
        <f t="shared" si="494"/>
        <v>0</v>
      </c>
      <c r="EK467">
        <v>0</v>
      </c>
      <c r="EL467">
        <f t="shared" si="495"/>
        <v>0</v>
      </c>
      <c r="EM467">
        <v>0</v>
      </c>
      <c r="EN467">
        <f t="shared" si="496"/>
        <v>0</v>
      </c>
      <c r="EO467">
        <v>0</v>
      </c>
      <c r="EP467">
        <f t="shared" si="497"/>
        <v>0</v>
      </c>
      <c r="EQ467">
        <v>0</v>
      </c>
      <c r="ER467">
        <f t="shared" si="498"/>
        <v>0</v>
      </c>
      <c r="ES467">
        <v>0</v>
      </c>
      <c r="ET467">
        <f t="shared" si="499"/>
        <v>0</v>
      </c>
      <c r="EU467">
        <v>0</v>
      </c>
      <c r="EV467">
        <f t="shared" si="500"/>
        <v>0</v>
      </c>
      <c r="EW467">
        <v>0</v>
      </c>
      <c r="EX467">
        <f t="shared" si="501"/>
        <v>0</v>
      </c>
      <c r="EY467">
        <v>0</v>
      </c>
      <c r="EZ467">
        <f t="shared" si="502"/>
        <v>0</v>
      </c>
      <c r="FA467">
        <v>0</v>
      </c>
      <c r="FB467">
        <f t="shared" si="503"/>
        <v>0</v>
      </c>
      <c r="FC467">
        <v>0</v>
      </c>
      <c r="FD467">
        <v>0</v>
      </c>
      <c r="FE467" s="3" t="s">
        <v>798</v>
      </c>
    </row>
    <row r="468" spans="1:161" x14ac:dyDescent="0.45">
      <c r="A468">
        <v>467</v>
      </c>
      <c r="B468" t="s">
        <v>368</v>
      </c>
      <c r="C468" t="s">
        <v>408</v>
      </c>
      <c r="D468" t="s">
        <v>800</v>
      </c>
      <c r="E468" t="s">
        <v>801</v>
      </c>
      <c r="F468" s="2">
        <v>0</v>
      </c>
      <c r="G468">
        <f>419.5+273</f>
        <v>692.5</v>
      </c>
      <c r="H468">
        <v>1700</v>
      </c>
      <c r="I468">
        <v>873</v>
      </c>
      <c r="J468" s="2">
        <f t="shared" si="508"/>
        <v>0.5135294117647059</v>
      </c>
      <c r="K468">
        <v>0.13</v>
      </c>
      <c r="L468" t="s">
        <v>64</v>
      </c>
      <c r="M468">
        <v>0</v>
      </c>
      <c r="N468">
        <f t="shared" si="420"/>
        <v>0</v>
      </c>
      <c r="O468">
        <v>0</v>
      </c>
      <c r="P468">
        <f t="shared" si="421"/>
        <v>0</v>
      </c>
      <c r="Q468">
        <v>0</v>
      </c>
      <c r="R468">
        <f t="shared" si="422"/>
        <v>0</v>
      </c>
      <c r="S468">
        <v>22</v>
      </c>
      <c r="T468">
        <f t="shared" si="423"/>
        <v>0.21552674013519763</v>
      </c>
      <c r="U468">
        <v>0</v>
      </c>
      <c r="V468">
        <f t="shared" si="424"/>
        <v>0</v>
      </c>
      <c r="W468">
        <v>0</v>
      </c>
      <c r="X468">
        <f t="shared" si="425"/>
        <v>0</v>
      </c>
      <c r="Y468">
        <v>0</v>
      </c>
      <c r="Z468">
        <f t="shared" si="426"/>
        <v>0</v>
      </c>
      <c r="AA468">
        <v>0</v>
      </c>
      <c r="AB468">
        <f t="shared" si="427"/>
        <v>0</v>
      </c>
      <c r="AC468">
        <v>77.42</v>
      </c>
      <c r="AD468">
        <f t="shared" si="428"/>
        <v>0.74613978234884426</v>
      </c>
      <c r="AE468">
        <v>0.57999999999999996</v>
      </c>
      <c r="AF468">
        <f t="shared" si="429"/>
        <v>2.599179724751171E-2</v>
      </c>
      <c r="AG468">
        <v>0</v>
      </c>
      <c r="AH468">
        <f t="shared" si="430"/>
        <v>0</v>
      </c>
      <c r="AI468">
        <v>0</v>
      </c>
      <c r="AJ468">
        <f t="shared" si="431"/>
        <v>0</v>
      </c>
      <c r="AK468">
        <v>0</v>
      </c>
      <c r="AL468">
        <f t="shared" si="432"/>
        <v>0</v>
      </c>
      <c r="AM468">
        <v>0</v>
      </c>
      <c r="AN468">
        <f t="shared" si="433"/>
        <v>0</v>
      </c>
      <c r="AO468">
        <v>2.2000000000000002</v>
      </c>
      <c r="AP468">
        <f t="shared" si="434"/>
        <v>1.2341680268446415E-2</v>
      </c>
      <c r="AQ468">
        <v>0</v>
      </c>
      <c r="AR468">
        <f t="shared" si="435"/>
        <v>0</v>
      </c>
      <c r="AS468">
        <v>0</v>
      </c>
      <c r="AT468">
        <f t="shared" si="436"/>
        <v>0</v>
      </c>
      <c r="AU468">
        <v>0</v>
      </c>
      <c r="AV468">
        <f t="shared" si="437"/>
        <v>0</v>
      </c>
      <c r="AW468">
        <v>0</v>
      </c>
      <c r="AX468">
        <f t="shared" si="438"/>
        <v>0</v>
      </c>
      <c r="AY468">
        <v>0</v>
      </c>
      <c r="AZ468">
        <f t="shared" si="439"/>
        <v>0</v>
      </c>
      <c r="BA468">
        <v>0</v>
      </c>
      <c r="BB468">
        <f t="shared" si="440"/>
        <v>0</v>
      </c>
      <c r="BC468">
        <v>0</v>
      </c>
      <c r="BD468">
        <f t="shared" si="441"/>
        <v>0</v>
      </c>
      <c r="BE468">
        <v>0</v>
      </c>
      <c r="BF468">
        <f t="shared" si="442"/>
        <v>0</v>
      </c>
      <c r="BG468">
        <v>0</v>
      </c>
      <c r="BH468">
        <f t="shared" si="443"/>
        <v>0</v>
      </c>
      <c r="BI468">
        <v>0</v>
      </c>
      <c r="BJ468">
        <f t="shared" si="444"/>
        <v>0</v>
      </c>
      <c r="BK468">
        <v>0</v>
      </c>
      <c r="BL468">
        <f t="shared" si="445"/>
        <v>0</v>
      </c>
      <c r="BM468">
        <v>0</v>
      </c>
      <c r="BN468">
        <f t="shared" si="446"/>
        <v>0</v>
      </c>
      <c r="BO468">
        <v>0</v>
      </c>
      <c r="BP468">
        <f t="shared" si="447"/>
        <v>0</v>
      </c>
      <c r="BQ468">
        <v>0</v>
      </c>
      <c r="BR468">
        <f t="shared" si="448"/>
        <v>0</v>
      </c>
      <c r="BS468">
        <v>0</v>
      </c>
      <c r="BT468">
        <f t="shared" si="449"/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f t="shared" si="512"/>
        <v>0</v>
      </c>
      <c r="DE468">
        <v>0</v>
      </c>
      <c r="DF468">
        <f t="shared" si="513"/>
        <v>0</v>
      </c>
      <c r="DG468">
        <v>0</v>
      </c>
      <c r="DH468">
        <f t="shared" si="480"/>
        <v>0</v>
      </c>
      <c r="DI468">
        <v>100</v>
      </c>
      <c r="DJ468">
        <f t="shared" si="481"/>
        <v>1</v>
      </c>
      <c r="DK468">
        <v>0</v>
      </c>
      <c r="DL468">
        <f t="shared" si="482"/>
        <v>0</v>
      </c>
      <c r="DM468">
        <v>0</v>
      </c>
      <c r="DN468">
        <f t="shared" si="483"/>
        <v>0</v>
      </c>
      <c r="DO468">
        <v>0</v>
      </c>
      <c r="DP468">
        <f t="shared" si="484"/>
        <v>0</v>
      </c>
      <c r="DQ468">
        <v>0</v>
      </c>
      <c r="DR468">
        <f t="shared" si="485"/>
        <v>0</v>
      </c>
      <c r="DS468">
        <v>0</v>
      </c>
      <c r="DT468">
        <f t="shared" si="486"/>
        <v>0</v>
      </c>
      <c r="DU468">
        <v>0</v>
      </c>
      <c r="DV468">
        <f t="shared" si="487"/>
        <v>0</v>
      </c>
      <c r="DW468">
        <v>0</v>
      </c>
      <c r="DX468">
        <f t="shared" si="488"/>
        <v>0</v>
      </c>
      <c r="DY468">
        <v>0</v>
      </c>
      <c r="DZ468">
        <f t="shared" si="489"/>
        <v>0</v>
      </c>
      <c r="EA468">
        <v>0</v>
      </c>
      <c r="EB468">
        <f t="shared" si="490"/>
        <v>0</v>
      </c>
      <c r="EC468">
        <v>0</v>
      </c>
      <c r="ED468">
        <f t="shared" si="491"/>
        <v>0</v>
      </c>
      <c r="EE468">
        <v>0</v>
      </c>
      <c r="EF468">
        <f t="shared" si="492"/>
        <v>0</v>
      </c>
      <c r="EG468">
        <v>0</v>
      </c>
      <c r="EH468">
        <f t="shared" si="493"/>
        <v>0</v>
      </c>
      <c r="EI468">
        <v>0</v>
      </c>
      <c r="EJ468">
        <f t="shared" si="494"/>
        <v>0</v>
      </c>
      <c r="EK468">
        <v>0</v>
      </c>
      <c r="EL468">
        <f t="shared" si="495"/>
        <v>0</v>
      </c>
      <c r="EM468">
        <v>0</v>
      </c>
      <c r="EN468">
        <f t="shared" si="496"/>
        <v>0</v>
      </c>
      <c r="EO468">
        <v>0</v>
      </c>
      <c r="EP468">
        <f t="shared" si="497"/>
        <v>0</v>
      </c>
      <c r="EQ468">
        <v>0</v>
      </c>
      <c r="ER468">
        <f t="shared" si="498"/>
        <v>0</v>
      </c>
      <c r="ES468">
        <v>0</v>
      </c>
      <c r="ET468">
        <f t="shared" si="499"/>
        <v>0</v>
      </c>
      <c r="EU468">
        <v>0</v>
      </c>
      <c r="EV468">
        <f t="shared" si="500"/>
        <v>0</v>
      </c>
      <c r="EW468">
        <v>0</v>
      </c>
      <c r="EX468">
        <f t="shared" si="501"/>
        <v>0</v>
      </c>
      <c r="EY468">
        <v>0</v>
      </c>
      <c r="EZ468">
        <f t="shared" si="502"/>
        <v>0</v>
      </c>
      <c r="FA468">
        <v>0</v>
      </c>
      <c r="FB468">
        <f t="shared" si="503"/>
        <v>0</v>
      </c>
      <c r="FC468">
        <v>0</v>
      </c>
      <c r="FD468">
        <v>0</v>
      </c>
      <c r="FE468" s="3" t="s">
        <v>802</v>
      </c>
    </row>
    <row r="469" spans="1:161" x14ac:dyDescent="0.45">
      <c r="A469">
        <v>468</v>
      </c>
      <c r="B469" t="s">
        <v>368</v>
      </c>
      <c r="C469" t="s">
        <v>408</v>
      </c>
      <c r="D469" t="s">
        <v>800</v>
      </c>
      <c r="E469" t="s">
        <v>801</v>
      </c>
      <c r="F469" s="2">
        <v>1</v>
      </c>
      <c r="G469">
        <f>419.5+273</f>
        <v>692.5</v>
      </c>
      <c r="H469">
        <v>1700</v>
      </c>
      <c r="I469">
        <v>973</v>
      </c>
      <c r="J469" s="2">
        <f t="shared" si="508"/>
        <v>0.57235294117647062</v>
      </c>
      <c r="K469">
        <v>0.13</v>
      </c>
      <c r="L469" t="s">
        <v>64</v>
      </c>
      <c r="M469">
        <v>0</v>
      </c>
      <c r="N469">
        <f t="shared" si="420"/>
        <v>0</v>
      </c>
      <c r="O469">
        <v>0</v>
      </c>
      <c r="P469">
        <f t="shared" si="421"/>
        <v>0</v>
      </c>
      <c r="Q469">
        <v>0</v>
      </c>
      <c r="R469">
        <f t="shared" si="422"/>
        <v>0</v>
      </c>
      <c r="S469">
        <v>22</v>
      </c>
      <c r="T469">
        <f t="shared" si="423"/>
        <v>0.21552674013519763</v>
      </c>
      <c r="U469">
        <v>0</v>
      </c>
      <c r="V469">
        <f t="shared" si="424"/>
        <v>0</v>
      </c>
      <c r="W469">
        <v>0</v>
      </c>
      <c r="X469">
        <f t="shared" si="425"/>
        <v>0</v>
      </c>
      <c r="Y469">
        <v>0</v>
      </c>
      <c r="Z469">
        <f t="shared" si="426"/>
        <v>0</v>
      </c>
      <c r="AA469">
        <v>0</v>
      </c>
      <c r="AB469">
        <f t="shared" si="427"/>
        <v>0</v>
      </c>
      <c r="AC469">
        <v>77.42</v>
      </c>
      <c r="AD469">
        <f t="shared" si="428"/>
        <v>0.74613978234884426</v>
      </c>
      <c r="AE469">
        <v>0.57999999999999996</v>
      </c>
      <c r="AF469">
        <f t="shared" si="429"/>
        <v>2.599179724751171E-2</v>
      </c>
      <c r="AG469">
        <v>0</v>
      </c>
      <c r="AH469">
        <f t="shared" si="430"/>
        <v>0</v>
      </c>
      <c r="AI469">
        <v>0</v>
      </c>
      <c r="AJ469">
        <f t="shared" si="431"/>
        <v>0</v>
      </c>
      <c r="AK469">
        <v>0</v>
      </c>
      <c r="AL469">
        <f t="shared" si="432"/>
        <v>0</v>
      </c>
      <c r="AM469">
        <v>0</v>
      </c>
      <c r="AN469">
        <f t="shared" si="433"/>
        <v>0</v>
      </c>
      <c r="AO469">
        <v>2.2000000000000002</v>
      </c>
      <c r="AP469">
        <f t="shared" si="434"/>
        <v>1.2341680268446415E-2</v>
      </c>
      <c r="AQ469">
        <v>0</v>
      </c>
      <c r="AR469">
        <f t="shared" si="435"/>
        <v>0</v>
      </c>
      <c r="AS469">
        <v>0</v>
      </c>
      <c r="AT469">
        <f t="shared" si="436"/>
        <v>0</v>
      </c>
      <c r="AU469">
        <v>0</v>
      </c>
      <c r="AV469">
        <f t="shared" si="437"/>
        <v>0</v>
      </c>
      <c r="AW469">
        <v>0</v>
      </c>
      <c r="AX469">
        <f t="shared" si="438"/>
        <v>0</v>
      </c>
      <c r="AY469">
        <v>0</v>
      </c>
      <c r="AZ469">
        <f t="shared" si="439"/>
        <v>0</v>
      </c>
      <c r="BA469">
        <v>0</v>
      </c>
      <c r="BB469">
        <f t="shared" si="440"/>
        <v>0</v>
      </c>
      <c r="BC469">
        <v>0</v>
      </c>
      <c r="BD469">
        <f t="shared" si="441"/>
        <v>0</v>
      </c>
      <c r="BE469">
        <v>0</v>
      </c>
      <c r="BF469">
        <f t="shared" si="442"/>
        <v>0</v>
      </c>
      <c r="BG469">
        <v>0</v>
      </c>
      <c r="BH469">
        <f t="shared" si="443"/>
        <v>0</v>
      </c>
      <c r="BI469">
        <v>0</v>
      </c>
      <c r="BJ469">
        <f t="shared" si="444"/>
        <v>0</v>
      </c>
      <c r="BK469">
        <v>0</v>
      </c>
      <c r="BL469">
        <f t="shared" si="445"/>
        <v>0</v>
      </c>
      <c r="BM469">
        <v>0</v>
      </c>
      <c r="BN469">
        <f t="shared" si="446"/>
        <v>0</v>
      </c>
      <c r="BO469">
        <v>0</v>
      </c>
      <c r="BP469">
        <f t="shared" si="447"/>
        <v>0</v>
      </c>
      <c r="BQ469">
        <v>0</v>
      </c>
      <c r="BR469">
        <f t="shared" si="448"/>
        <v>0</v>
      </c>
      <c r="BS469">
        <v>0</v>
      </c>
      <c r="BT469">
        <f t="shared" si="449"/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f t="shared" si="512"/>
        <v>0</v>
      </c>
      <c r="DE469">
        <v>0</v>
      </c>
      <c r="DF469">
        <f t="shared" si="513"/>
        <v>0</v>
      </c>
      <c r="DG469">
        <v>0</v>
      </c>
      <c r="DH469">
        <f t="shared" si="480"/>
        <v>0</v>
      </c>
      <c r="DI469">
        <v>100</v>
      </c>
      <c r="DJ469">
        <f t="shared" si="481"/>
        <v>1</v>
      </c>
      <c r="DK469">
        <v>0</v>
      </c>
      <c r="DL469">
        <f t="shared" si="482"/>
        <v>0</v>
      </c>
      <c r="DM469">
        <v>0</v>
      </c>
      <c r="DN469">
        <f t="shared" si="483"/>
        <v>0</v>
      </c>
      <c r="DO469">
        <v>0</v>
      </c>
      <c r="DP469">
        <f t="shared" si="484"/>
        <v>0</v>
      </c>
      <c r="DQ469">
        <v>0</v>
      </c>
      <c r="DR469">
        <f t="shared" si="485"/>
        <v>0</v>
      </c>
      <c r="DS469">
        <v>0</v>
      </c>
      <c r="DT469">
        <f t="shared" si="486"/>
        <v>0</v>
      </c>
      <c r="DU469">
        <v>0</v>
      </c>
      <c r="DV469">
        <f t="shared" si="487"/>
        <v>0</v>
      </c>
      <c r="DW469">
        <v>0</v>
      </c>
      <c r="DX469">
        <f t="shared" si="488"/>
        <v>0</v>
      </c>
      <c r="DY469">
        <v>0</v>
      </c>
      <c r="DZ469">
        <f t="shared" si="489"/>
        <v>0</v>
      </c>
      <c r="EA469">
        <v>0</v>
      </c>
      <c r="EB469">
        <f t="shared" si="490"/>
        <v>0</v>
      </c>
      <c r="EC469">
        <v>0</v>
      </c>
      <c r="ED469">
        <f t="shared" si="491"/>
        <v>0</v>
      </c>
      <c r="EE469">
        <v>0</v>
      </c>
      <c r="EF469">
        <f t="shared" si="492"/>
        <v>0</v>
      </c>
      <c r="EG469">
        <v>0</v>
      </c>
      <c r="EH469">
        <f t="shared" si="493"/>
        <v>0</v>
      </c>
      <c r="EI469">
        <v>0</v>
      </c>
      <c r="EJ469">
        <f t="shared" si="494"/>
        <v>0</v>
      </c>
      <c r="EK469">
        <v>0</v>
      </c>
      <c r="EL469">
        <f t="shared" si="495"/>
        <v>0</v>
      </c>
      <c r="EM469">
        <v>0</v>
      </c>
      <c r="EN469">
        <f t="shared" si="496"/>
        <v>0</v>
      </c>
      <c r="EO469">
        <v>0</v>
      </c>
      <c r="EP469">
        <f t="shared" si="497"/>
        <v>0</v>
      </c>
      <c r="EQ469">
        <v>0</v>
      </c>
      <c r="ER469">
        <f t="shared" si="498"/>
        <v>0</v>
      </c>
      <c r="ES469">
        <v>0</v>
      </c>
      <c r="ET469">
        <f t="shared" si="499"/>
        <v>0</v>
      </c>
      <c r="EU469">
        <v>0</v>
      </c>
      <c r="EV469">
        <f t="shared" si="500"/>
        <v>0</v>
      </c>
      <c r="EW469">
        <v>0</v>
      </c>
      <c r="EX469">
        <f t="shared" si="501"/>
        <v>0</v>
      </c>
      <c r="EY469">
        <v>0</v>
      </c>
      <c r="EZ469">
        <f t="shared" si="502"/>
        <v>0</v>
      </c>
      <c r="FA469">
        <v>0</v>
      </c>
      <c r="FB469">
        <f t="shared" si="503"/>
        <v>0</v>
      </c>
      <c r="FC469">
        <v>0</v>
      </c>
      <c r="FD469">
        <v>0</v>
      </c>
      <c r="FE469" s="3" t="s">
        <v>803</v>
      </c>
    </row>
    <row r="470" spans="1:161" x14ac:dyDescent="0.45">
      <c r="A470">
        <v>469</v>
      </c>
      <c r="B470" t="s">
        <v>368</v>
      </c>
      <c r="C470" t="s">
        <v>408</v>
      </c>
      <c r="D470" t="s">
        <v>800</v>
      </c>
      <c r="E470" t="s">
        <v>801</v>
      </c>
      <c r="F470" s="2">
        <v>1</v>
      </c>
      <c r="G470">
        <f>419.5+273</f>
        <v>692.5</v>
      </c>
      <c r="H470">
        <v>1700</v>
      </c>
      <c r="I470">
        <v>1073</v>
      </c>
      <c r="J470" s="2">
        <f t="shared" si="508"/>
        <v>0.63117647058823534</v>
      </c>
      <c r="K470">
        <v>0.13</v>
      </c>
      <c r="L470" t="s">
        <v>64</v>
      </c>
      <c r="M470">
        <v>0</v>
      </c>
      <c r="N470">
        <f t="shared" si="420"/>
        <v>0</v>
      </c>
      <c r="O470">
        <v>0</v>
      </c>
      <c r="P470">
        <f t="shared" si="421"/>
        <v>0</v>
      </c>
      <c r="Q470">
        <v>0</v>
      </c>
      <c r="R470">
        <f t="shared" si="422"/>
        <v>0</v>
      </c>
      <c r="S470">
        <v>22</v>
      </c>
      <c r="T470">
        <f t="shared" si="423"/>
        <v>0.21552674013519763</v>
      </c>
      <c r="U470">
        <v>0</v>
      </c>
      <c r="V470">
        <f t="shared" si="424"/>
        <v>0</v>
      </c>
      <c r="W470">
        <v>0</v>
      </c>
      <c r="X470">
        <f t="shared" si="425"/>
        <v>0</v>
      </c>
      <c r="Y470">
        <v>0</v>
      </c>
      <c r="Z470">
        <f t="shared" si="426"/>
        <v>0</v>
      </c>
      <c r="AA470">
        <v>0</v>
      </c>
      <c r="AB470">
        <f t="shared" si="427"/>
        <v>0</v>
      </c>
      <c r="AC470">
        <v>77.42</v>
      </c>
      <c r="AD470">
        <f t="shared" si="428"/>
        <v>0.74613978234884426</v>
      </c>
      <c r="AE470">
        <v>0.57999999999999996</v>
      </c>
      <c r="AF470">
        <f t="shared" si="429"/>
        <v>2.599179724751171E-2</v>
      </c>
      <c r="AG470">
        <v>0</v>
      </c>
      <c r="AH470">
        <f t="shared" si="430"/>
        <v>0</v>
      </c>
      <c r="AI470">
        <v>0</v>
      </c>
      <c r="AJ470">
        <f t="shared" si="431"/>
        <v>0</v>
      </c>
      <c r="AK470">
        <v>0</v>
      </c>
      <c r="AL470">
        <f t="shared" si="432"/>
        <v>0</v>
      </c>
      <c r="AM470">
        <v>0</v>
      </c>
      <c r="AN470">
        <f t="shared" si="433"/>
        <v>0</v>
      </c>
      <c r="AO470">
        <v>2.2000000000000002</v>
      </c>
      <c r="AP470">
        <f t="shared" si="434"/>
        <v>1.2341680268446415E-2</v>
      </c>
      <c r="AQ470">
        <v>0</v>
      </c>
      <c r="AR470">
        <f t="shared" si="435"/>
        <v>0</v>
      </c>
      <c r="AS470">
        <v>0</v>
      </c>
      <c r="AT470">
        <f t="shared" si="436"/>
        <v>0</v>
      </c>
      <c r="AU470">
        <v>0</v>
      </c>
      <c r="AV470">
        <f t="shared" si="437"/>
        <v>0</v>
      </c>
      <c r="AW470">
        <v>0</v>
      </c>
      <c r="AX470">
        <f t="shared" si="438"/>
        <v>0</v>
      </c>
      <c r="AY470">
        <v>0</v>
      </c>
      <c r="AZ470">
        <f t="shared" si="439"/>
        <v>0</v>
      </c>
      <c r="BA470">
        <v>0</v>
      </c>
      <c r="BB470">
        <f t="shared" si="440"/>
        <v>0</v>
      </c>
      <c r="BC470">
        <v>0</v>
      </c>
      <c r="BD470">
        <f t="shared" si="441"/>
        <v>0</v>
      </c>
      <c r="BE470">
        <v>0</v>
      </c>
      <c r="BF470">
        <f t="shared" si="442"/>
        <v>0</v>
      </c>
      <c r="BG470">
        <v>0</v>
      </c>
      <c r="BH470">
        <f t="shared" si="443"/>
        <v>0</v>
      </c>
      <c r="BI470">
        <v>0</v>
      </c>
      <c r="BJ470">
        <f t="shared" si="444"/>
        <v>0</v>
      </c>
      <c r="BK470">
        <v>0</v>
      </c>
      <c r="BL470">
        <f t="shared" si="445"/>
        <v>0</v>
      </c>
      <c r="BM470">
        <v>0</v>
      </c>
      <c r="BN470">
        <f t="shared" si="446"/>
        <v>0</v>
      </c>
      <c r="BO470">
        <v>0</v>
      </c>
      <c r="BP470">
        <f t="shared" si="447"/>
        <v>0</v>
      </c>
      <c r="BQ470">
        <v>0</v>
      </c>
      <c r="BR470">
        <f t="shared" si="448"/>
        <v>0</v>
      </c>
      <c r="BS470">
        <v>0</v>
      </c>
      <c r="BT470">
        <f t="shared" si="449"/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f t="shared" si="512"/>
        <v>0</v>
      </c>
      <c r="DE470">
        <v>0</v>
      </c>
      <c r="DF470">
        <f t="shared" si="513"/>
        <v>0</v>
      </c>
      <c r="DG470">
        <v>0</v>
      </c>
      <c r="DH470">
        <f t="shared" si="480"/>
        <v>0</v>
      </c>
      <c r="DI470">
        <v>100</v>
      </c>
      <c r="DJ470">
        <f t="shared" si="481"/>
        <v>1</v>
      </c>
      <c r="DK470">
        <v>0</v>
      </c>
      <c r="DL470">
        <f t="shared" si="482"/>
        <v>0</v>
      </c>
      <c r="DM470">
        <v>0</v>
      </c>
      <c r="DN470">
        <f t="shared" si="483"/>
        <v>0</v>
      </c>
      <c r="DO470">
        <v>0</v>
      </c>
      <c r="DP470">
        <f t="shared" si="484"/>
        <v>0</v>
      </c>
      <c r="DQ470">
        <v>0</v>
      </c>
      <c r="DR470">
        <f t="shared" si="485"/>
        <v>0</v>
      </c>
      <c r="DS470">
        <v>0</v>
      </c>
      <c r="DT470">
        <f t="shared" si="486"/>
        <v>0</v>
      </c>
      <c r="DU470">
        <v>0</v>
      </c>
      <c r="DV470">
        <f t="shared" si="487"/>
        <v>0</v>
      </c>
      <c r="DW470">
        <v>0</v>
      </c>
      <c r="DX470">
        <f t="shared" si="488"/>
        <v>0</v>
      </c>
      <c r="DY470">
        <v>0</v>
      </c>
      <c r="DZ470">
        <f t="shared" si="489"/>
        <v>0</v>
      </c>
      <c r="EA470">
        <v>0</v>
      </c>
      <c r="EB470">
        <f t="shared" si="490"/>
        <v>0</v>
      </c>
      <c r="EC470">
        <v>0</v>
      </c>
      <c r="ED470">
        <f t="shared" si="491"/>
        <v>0</v>
      </c>
      <c r="EE470">
        <v>0</v>
      </c>
      <c r="EF470">
        <f t="shared" si="492"/>
        <v>0</v>
      </c>
      <c r="EG470">
        <v>0</v>
      </c>
      <c r="EH470">
        <f t="shared" si="493"/>
        <v>0</v>
      </c>
      <c r="EI470">
        <v>0</v>
      </c>
      <c r="EJ470">
        <f t="shared" si="494"/>
        <v>0</v>
      </c>
      <c r="EK470">
        <v>0</v>
      </c>
      <c r="EL470">
        <f t="shared" si="495"/>
        <v>0</v>
      </c>
      <c r="EM470">
        <v>0</v>
      </c>
      <c r="EN470">
        <f t="shared" si="496"/>
        <v>0</v>
      </c>
      <c r="EO470">
        <v>0</v>
      </c>
      <c r="EP470">
        <f t="shared" si="497"/>
        <v>0</v>
      </c>
      <c r="EQ470">
        <v>0</v>
      </c>
      <c r="ER470">
        <f t="shared" si="498"/>
        <v>0</v>
      </c>
      <c r="ES470">
        <v>0</v>
      </c>
      <c r="ET470">
        <f t="shared" si="499"/>
        <v>0</v>
      </c>
      <c r="EU470">
        <v>0</v>
      </c>
      <c r="EV470">
        <f t="shared" si="500"/>
        <v>0</v>
      </c>
      <c r="EW470">
        <v>0</v>
      </c>
      <c r="EX470">
        <f t="shared" si="501"/>
        <v>0</v>
      </c>
      <c r="EY470">
        <v>0</v>
      </c>
      <c r="EZ470">
        <f t="shared" si="502"/>
        <v>0</v>
      </c>
      <c r="FA470">
        <v>0</v>
      </c>
      <c r="FB470">
        <f t="shared" si="503"/>
        <v>0</v>
      </c>
      <c r="FC470">
        <v>0</v>
      </c>
      <c r="FD470">
        <v>0</v>
      </c>
      <c r="FE470" s="3" t="s">
        <v>804</v>
      </c>
    </row>
    <row r="471" spans="1:161" x14ac:dyDescent="0.45">
      <c r="A471">
        <v>470</v>
      </c>
      <c r="B471" t="s">
        <v>53</v>
      </c>
      <c r="C471" t="s">
        <v>805</v>
      </c>
      <c r="D471" t="s">
        <v>768</v>
      </c>
      <c r="E471" t="s">
        <v>768</v>
      </c>
      <c r="F471" s="2">
        <v>1</v>
      </c>
      <c r="G471">
        <f>273-41.6</f>
        <v>231.4</v>
      </c>
      <c r="H471">
        <v>933</v>
      </c>
      <c r="I471">
        <f>20+273</f>
        <v>293</v>
      </c>
      <c r="J471" s="2">
        <f t="shared" si="508"/>
        <v>0.31404072883172562</v>
      </c>
      <c r="K471">
        <v>1.2E-2</v>
      </c>
      <c r="L471" t="s">
        <v>64</v>
      </c>
      <c r="M471">
        <v>0</v>
      </c>
      <c r="N471">
        <f t="shared" si="420"/>
        <v>0</v>
      </c>
      <c r="O471">
        <v>0</v>
      </c>
      <c r="P471">
        <f t="shared" si="421"/>
        <v>0</v>
      </c>
      <c r="Q471">
        <v>0</v>
      </c>
      <c r="R471">
        <f t="shared" si="422"/>
        <v>0</v>
      </c>
      <c r="S471">
        <v>0</v>
      </c>
      <c r="T471">
        <f t="shared" si="423"/>
        <v>0</v>
      </c>
      <c r="U471">
        <v>0</v>
      </c>
      <c r="V471">
        <f t="shared" si="424"/>
        <v>0</v>
      </c>
      <c r="W471">
        <v>100</v>
      </c>
      <c r="X471">
        <f t="shared" si="425"/>
        <v>1</v>
      </c>
      <c r="Y471">
        <v>0</v>
      </c>
      <c r="Z471">
        <f t="shared" si="426"/>
        <v>0</v>
      </c>
      <c r="AA471">
        <v>0</v>
      </c>
      <c r="AB471">
        <f t="shared" si="427"/>
        <v>0</v>
      </c>
      <c r="AC471">
        <v>0</v>
      </c>
      <c r="AD471">
        <f t="shared" si="428"/>
        <v>0</v>
      </c>
      <c r="AE471">
        <v>0</v>
      </c>
      <c r="AF471">
        <f t="shared" si="429"/>
        <v>0</v>
      </c>
      <c r="AG471">
        <v>0</v>
      </c>
      <c r="AH471">
        <f t="shared" si="430"/>
        <v>0</v>
      </c>
      <c r="AI471">
        <v>0</v>
      </c>
      <c r="AJ471">
        <f t="shared" si="431"/>
        <v>0</v>
      </c>
      <c r="AK471">
        <v>0</v>
      </c>
      <c r="AL471">
        <f t="shared" si="432"/>
        <v>0</v>
      </c>
      <c r="AM471">
        <v>0</v>
      </c>
      <c r="AN471">
        <f t="shared" si="433"/>
        <v>0</v>
      </c>
      <c r="AO471">
        <v>0</v>
      </c>
      <c r="AP471">
        <f t="shared" si="434"/>
        <v>0</v>
      </c>
      <c r="AQ471">
        <v>0</v>
      </c>
      <c r="AR471">
        <f t="shared" si="435"/>
        <v>0</v>
      </c>
      <c r="AS471">
        <v>0</v>
      </c>
      <c r="AT471">
        <f t="shared" si="436"/>
        <v>0</v>
      </c>
      <c r="AU471">
        <v>0</v>
      </c>
      <c r="AV471">
        <f t="shared" si="437"/>
        <v>0</v>
      </c>
      <c r="AW471">
        <v>0</v>
      </c>
      <c r="AX471">
        <f t="shared" si="438"/>
        <v>0</v>
      </c>
      <c r="AY471">
        <v>0</v>
      </c>
      <c r="AZ471">
        <f t="shared" si="439"/>
        <v>0</v>
      </c>
      <c r="BA471">
        <v>0</v>
      </c>
      <c r="BB471">
        <f t="shared" si="440"/>
        <v>0</v>
      </c>
      <c r="BC471">
        <v>0</v>
      </c>
      <c r="BD471">
        <f t="shared" si="441"/>
        <v>0</v>
      </c>
      <c r="BE471">
        <v>0</v>
      </c>
      <c r="BF471">
        <f t="shared" si="442"/>
        <v>0</v>
      </c>
      <c r="BG471">
        <v>0</v>
      </c>
      <c r="BH471">
        <f t="shared" si="443"/>
        <v>0</v>
      </c>
      <c r="BI471">
        <v>0</v>
      </c>
      <c r="BJ471">
        <f t="shared" si="444"/>
        <v>0</v>
      </c>
      <c r="BK471">
        <v>0</v>
      </c>
      <c r="BL471">
        <f t="shared" si="445"/>
        <v>0</v>
      </c>
      <c r="BM471">
        <v>0</v>
      </c>
      <c r="BN471">
        <f t="shared" si="446"/>
        <v>0</v>
      </c>
      <c r="BO471">
        <v>0</v>
      </c>
      <c r="BP471">
        <f t="shared" si="447"/>
        <v>0</v>
      </c>
      <c r="BQ471">
        <v>0</v>
      </c>
      <c r="BR471">
        <f t="shared" si="448"/>
        <v>0</v>
      </c>
      <c r="BS471">
        <v>0</v>
      </c>
      <c r="BT471">
        <f t="shared" si="449"/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f t="shared" si="512"/>
        <v>0</v>
      </c>
      <c r="DE471">
        <v>0</v>
      </c>
      <c r="DF471">
        <f t="shared" si="513"/>
        <v>0</v>
      </c>
      <c r="DG471">
        <v>97</v>
      </c>
      <c r="DH471">
        <f t="shared" si="480"/>
        <v>0.91334706102583296</v>
      </c>
      <c r="DI471">
        <v>3</v>
      </c>
      <c r="DJ471">
        <f t="shared" si="481"/>
        <v>8.6652938974166982E-2</v>
      </c>
      <c r="DK471">
        <v>0</v>
      </c>
      <c r="DL471">
        <f t="shared" si="482"/>
        <v>0</v>
      </c>
      <c r="DM471">
        <v>0</v>
      </c>
      <c r="DN471">
        <f t="shared" si="483"/>
        <v>0</v>
      </c>
      <c r="DO471">
        <v>0</v>
      </c>
      <c r="DP471">
        <f t="shared" si="484"/>
        <v>0</v>
      </c>
      <c r="DQ471">
        <v>0</v>
      </c>
      <c r="DR471">
        <f t="shared" si="485"/>
        <v>0</v>
      </c>
      <c r="DS471">
        <v>0</v>
      </c>
      <c r="DT471">
        <f t="shared" si="486"/>
        <v>0</v>
      </c>
      <c r="DU471">
        <v>0</v>
      </c>
      <c r="DV471">
        <f t="shared" si="487"/>
        <v>0</v>
      </c>
      <c r="DW471">
        <v>0</v>
      </c>
      <c r="DX471">
        <f t="shared" si="488"/>
        <v>0</v>
      </c>
      <c r="DY471">
        <v>0</v>
      </c>
      <c r="DZ471">
        <f t="shared" si="489"/>
        <v>0</v>
      </c>
      <c r="EA471">
        <v>0</v>
      </c>
      <c r="EB471">
        <f t="shared" si="490"/>
        <v>0</v>
      </c>
      <c r="EC471">
        <v>0</v>
      </c>
      <c r="ED471">
        <f t="shared" si="491"/>
        <v>0</v>
      </c>
      <c r="EE471">
        <v>0</v>
      </c>
      <c r="EF471">
        <f t="shared" si="492"/>
        <v>0</v>
      </c>
      <c r="EG471">
        <v>0</v>
      </c>
      <c r="EH471">
        <f t="shared" si="493"/>
        <v>0</v>
      </c>
      <c r="EI471">
        <v>0</v>
      </c>
      <c r="EJ471">
        <f t="shared" si="494"/>
        <v>0</v>
      </c>
      <c r="EK471">
        <v>0</v>
      </c>
      <c r="EL471">
        <f t="shared" si="495"/>
        <v>0</v>
      </c>
      <c r="EM471">
        <v>0</v>
      </c>
      <c r="EN471">
        <f t="shared" si="496"/>
        <v>0</v>
      </c>
      <c r="EO471">
        <v>0</v>
      </c>
      <c r="EP471">
        <f t="shared" si="497"/>
        <v>0</v>
      </c>
      <c r="EQ471">
        <v>0</v>
      </c>
      <c r="ER471">
        <f t="shared" si="498"/>
        <v>0</v>
      </c>
      <c r="ES471">
        <v>0</v>
      </c>
      <c r="ET471">
        <f t="shared" si="499"/>
        <v>0</v>
      </c>
      <c r="EU471">
        <v>0</v>
      </c>
      <c r="EV471">
        <f t="shared" si="500"/>
        <v>0</v>
      </c>
      <c r="EW471">
        <v>0</v>
      </c>
      <c r="EX471">
        <f t="shared" si="501"/>
        <v>0</v>
      </c>
      <c r="EY471">
        <v>0</v>
      </c>
      <c r="EZ471">
        <f t="shared" si="502"/>
        <v>0</v>
      </c>
      <c r="FA471">
        <v>0</v>
      </c>
      <c r="FB471">
        <f t="shared" si="503"/>
        <v>0</v>
      </c>
      <c r="FC471">
        <v>0</v>
      </c>
      <c r="FD471">
        <v>0</v>
      </c>
      <c r="FE471" s="3" t="s">
        <v>806</v>
      </c>
    </row>
    <row r="472" spans="1:161" x14ac:dyDescent="0.45">
      <c r="A472">
        <v>471</v>
      </c>
      <c r="B472" t="s">
        <v>53</v>
      </c>
      <c r="C472" t="s">
        <v>805</v>
      </c>
      <c r="D472" t="s">
        <v>768</v>
      </c>
      <c r="E472" t="s">
        <v>768</v>
      </c>
      <c r="F472" s="2">
        <v>1</v>
      </c>
      <c r="G472">
        <f t="shared" ref="G472:G484" si="514">273-41.6</f>
        <v>231.4</v>
      </c>
      <c r="H472">
        <v>933</v>
      </c>
      <c r="I472">
        <f>273+60</f>
        <v>333</v>
      </c>
      <c r="J472" s="2">
        <f t="shared" si="508"/>
        <v>0.35691318327974275</v>
      </c>
      <c r="K472">
        <v>1.2E-2</v>
      </c>
      <c r="L472" t="s">
        <v>64</v>
      </c>
      <c r="M472">
        <v>0</v>
      </c>
      <c r="N472">
        <f t="shared" si="420"/>
        <v>0</v>
      </c>
      <c r="O472">
        <v>0</v>
      </c>
      <c r="P472">
        <f t="shared" si="421"/>
        <v>0</v>
      </c>
      <c r="Q472">
        <v>0</v>
      </c>
      <c r="R472">
        <f t="shared" si="422"/>
        <v>0</v>
      </c>
      <c r="S472">
        <v>0</v>
      </c>
      <c r="T472">
        <f t="shared" si="423"/>
        <v>0</v>
      </c>
      <c r="U472">
        <v>0</v>
      </c>
      <c r="V472">
        <f t="shared" si="424"/>
        <v>0</v>
      </c>
      <c r="W472">
        <v>100</v>
      </c>
      <c r="X472">
        <f t="shared" si="425"/>
        <v>1</v>
      </c>
      <c r="Y472">
        <v>0</v>
      </c>
      <c r="Z472">
        <f t="shared" si="426"/>
        <v>0</v>
      </c>
      <c r="AA472">
        <v>0</v>
      </c>
      <c r="AB472">
        <f t="shared" si="427"/>
        <v>0</v>
      </c>
      <c r="AC472">
        <v>0</v>
      </c>
      <c r="AD472">
        <f t="shared" si="428"/>
        <v>0</v>
      </c>
      <c r="AE472">
        <v>0</v>
      </c>
      <c r="AF472">
        <f t="shared" si="429"/>
        <v>0</v>
      </c>
      <c r="AG472">
        <v>0</v>
      </c>
      <c r="AH472">
        <f t="shared" si="430"/>
        <v>0</v>
      </c>
      <c r="AI472">
        <v>0</v>
      </c>
      <c r="AJ472">
        <f t="shared" si="431"/>
        <v>0</v>
      </c>
      <c r="AK472">
        <v>0</v>
      </c>
      <c r="AL472">
        <f t="shared" si="432"/>
        <v>0</v>
      </c>
      <c r="AM472">
        <v>0</v>
      </c>
      <c r="AN472">
        <f t="shared" si="433"/>
        <v>0</v>
      </c>
      <c r="AO472">
        <v>0</v>
      </c>
      <c r="AP472">
        <f t="shared" si="434"/>
        <v>0</v>
      </c>
      <c r="AQ472">
        <v>0</v>
      </c>
      <c r="AR472">
        <f t="shared" si="435"/>
        <v>0</v>
      </c>
      <c r="AS472">
        <v>0</v>
      </c>
      <c r="AT472">
        <f t="shared" si="436"/>
        <v>0</v>
      </c>
      <c r="AU472">
        <v>0</v>
      </c>
      <c r="AV472">
        <f t="shared" si="437"/>
        <v>0</v>
      </c>
      <c r="AW472">
        <v>0</v>
      </c>
      <c r="AX472">
        <f t="shared" si="438"/>
        <v>0</v>
      </c>
      <c r="AY472">
        <v>0</v>
      </c>
      <c r="AZ472">
        <f t="shared" si="439"/>
        <v>0</v>
      </c>
      <c r="BA472">
        <v>0</v>
      </c>
      <c r="BB472">
        <f t="shared" si="440"/>
        <v>0</v>
      </c>
      <c r="BC472">
        <v>0</v>
      </c>
      <c r="BD472">
        <f t="shared" si="441"/>
        <v>0</v>
      </c>
      <c r="BE472">
        <v>0</v>
      </c>
      <c r="BF472">
        <f t="shared" si="442"/>
        <v>0</v>
      </c>
      <c r="BG472">
        <v>0</v>
      </c>
      <c r="BH472">
        <f t="shared" si="443"/>
        <v>0</v>
      </c>
      <c r="BI472">
        <v>0</v>
      </c>
      <c r="BJ472">
        <f t="shared" si="444"/>
        <v>0</v>
      </c>
      <c r="BK472">
        <v>0</v>
      </c>
      <c r="BL472">
        <f t="shared" si="445"/>
        <v>0</v>
      </c>
      <c r="BM472">
        <v>0</v>
      </c>
      <c r="BN472">
        <f t="shared" si="446"/>
        <v>0</v>
      </c>
      <c r="BO472">
        <v>0</v>
      </c>
      <c r="BP472">
        <f t="shared" si="447"/>
        <v>0</v>
      </c>
      <c r="BQ472">
        <v>0</v>
      </c>
      <c r="BR472">
        <f t="shared" si="448"/>
        <v>0</v>
      </c>
      <c r="BS472">
        <v>0</v>
      </c>
      <c r="BT472">
        <f t="shared" si="449"/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f t="shared" si="512"/>
        <v>0</v>
      </c>
      <c r="DE472">
        <v>0</v>
      </c>
      <c r="DF472">
        <f t="shared" si="513"/>
        <v>0</v>
      </c>
      <c r="DG472">
        <v>97</v>
      </c>
      <c r="DH472">
        <f t="shared" si="480"/>
        <v>0.91334706102583296</v>
      </c>
      <c r="DI472">
        <v>3</v>
      </c>
      <c r="DJ472">
        <f t="shared" si="481"/>
        <v>8.6652938974166982E-2</v>
      </c>
      <c r="DK472">
        <v>0</v>
      </c>
      <c r="DL472">
        <f t="shared" si="482"/>
        <v>0</v>
      </c>
      <c r="DM472">
        <v>0</v>
      </c>
      <c r="DN472">
        <f t="shared" si="483"/>
        <v>0</v>
      </c>
      <c r="DO472">
        <v>0</v>
      </c>
      <c r="DP472">
        <f t="shared" si="484"/>
        <v>0</v>
      </c>
      <c r="DQ472">
        <v>0</v>
      </c>
      <c r="DR472">
        <f t="shared" si="485"/>
        <v>0</v>
      </c>
      <c r="DS472">
        <v>0</v>
      </c>
      <c r="DT472">
        <f t="shared" si="486"/>
        <v>0</v>
      </c>
      <c r="DU472">
        <v>0</v>
      </c>
      <c r="DV472">
        <f t="shared" si="487"/>
        <v>0</v>
      </c>
      <c r="DW472">
        <v>0</v>
      </c>
      <c r="DX472">
        <f t="shared" si="488"/>
        <v>0</v>
      </c>
      <c r="DY472">
        <v>0</v>
      </c>
      <c r="DZ472">
        <f t="shared" si="489"/>
        <v>0</v>
      </c>
      <c r="EA472">
        <v>0</v>
      </c>
      <c r="EB472">
        <f t="shared" si="490"/>
        <v>0</v>
      </c>
      <c r="EC472">
        <v>0</v>
      </c>
      <c r="ED472">
        <f t="shared" si="491"/>
        <v>0</v>
      </c>
      <c r="EE472">
        <v>0</v>
      </c>
      <c r="EF472">
        <f t="shared" si="492"/>
        <v>0</v>
      </c>
      <c r="EG472">
        <v>0</v>
      </c>
      <c r="EH472">
        <f t="shared" si="493"/>
        <v>0</v>
      </c>
      <c r="EI472">
        <v>0</v>
      </c>
      <c r="EJ472">
        <f t="shared" si="494"/>
        <v>0</v>
      </c>
      <c r="EK472">
        <v>0</v>
      </c>
      <c r="EL472">
        <f t="shared" si="495"/>
        <v>0</v>
      </c>
      <c r="EM472">
        <v>0</v>
      </c>
      <c r="EN472">
        <f t="shared" si="496"/>
        <v>0</v>
      </c>
      <c r="EO472">
        <v>0</v>
      </c>
      <c r="EP472">
        <f t="shared" si="497"/>
        <v>0</v>
      </c>
      <c r="EQ472">
        <v>0</v>
      </c>
      <c r="ER472">
        <f t="shared" si="498"/>
        <v>0</v>
      </c>
      <c r="ES472">
        <v>0</v>
      </c>
      <c r="ET472">
        <f t="shared" si="499"/>
        <v>0</v>
      </c>
      <c r="EU472">
        <v>0</v>
      </c>
      <c r="EV472">
        <f t="shared" si="500"/>
        <v>0</v>
      </c>
      <c r="EW472">
        <v>0</v>
      </c>
      <c r="EX472">
        <f t="shared" si="501"/>
        <v>0</v>
      </c>
      <c r="EY472">
        <v>0</v>
      </c>
      <c r="EZ472">
        <f t="shared" si="502"/>
        <v>0</v>
      </c>
      <c r="FA472">
        <v>0</v>
      </c>
      <c r="FB472">
        <f t="shared" si="503"/>
        <v>0</v>
      </c>
      <c r="FC472">
        <v>0</v>
      </c>
      <c r="FD472">
        <v>0</v>
      </c>
      <c r="FE472" s="3" t="s">
        <v>806</v>
      </c>
    </row>
    <row r="473" spans="1:161" x14ac:dyDescent="0.45">
      <c r="A473">
        <v>472</v>
      </c>
      <c r="B473" t="s">
        <v>53</v>
      </c>
      <c r="C473" t="s">
        <v>805</v>
      </c>
      <c r="D473" t="s">
        <v>768</v>
      </c>
      <c r="E473" t="s">
        <v>768</v>
      </c>
      <c r="F473" s="2">
        <v>1</v>
      </c>
      <c r="G473">
        <f t="shared" si="514"/>
        <v>231.4</v>
      </c>
      <c r="H473">
        <v>933</v>
      </c>
      <c r="I473">
        <f>100+273</f>
        <v>373</v>
      </c>
      <c r="J473" s="2">
        <f t="shared" si="508"/>
        <v>0.39978563772775993</v>
      </c>
      <c r="K473">
        <v>1.2E-2</v>
      </c>
      <c r="L473" t="s">
        <v>64</v>
      </c>
      <c r="M473">
        <v>0</v>
      </c>
      <c r="N473">
        <f t="shared" si="420"/>
        <v>0</v>
      </c>
      <c r="O473">
        <v>0</v>
      </c>
      <c r="P473">
        <f t="shared" si="421"/>
        <v>0</v>
      </c>
      <c r="Q473">
        <v>0</v>
      </c>
      <c r="R473">
        <f t="shared" si="422"/>
        <v>0</v>
      </c>
      <c r="S473">
        <v>0</v>
      </c>
      <c r="T473">
        <f t="shared" si="423"/>
        <v>0</v>
      </c>
      <c r="U473">
        <v>0</v>
      </c>
      <c r="V473">
        <f t="shared" si="424"/>
        <v>0</v>
      </c>
      <c r="W473">
        <v>100</v>
      </c>
      <c r="X473">
        <f t="shared" si="425"/>
        <v>1</v>
      </c>
      <c r="Y473">
        <v>0</v>
      </c>
      <c r="Z473">
        <f t="shared" si="426"/>
        <v>0</v>
      </c>
      <c r="AA473">
        <v>0</v>
      </c>
      <c r="AB473">
        <f t="shared" si="427"/>
        <v>0</v>
      </c>
      <c r="AC473">
        <v>0</v>
      </c>
      <c r="AD473">
        <f t="shared" si="428"/>
        <v>0</v>
      </c>
      <c r="AE473">
        <v>0</v>
      </c>
      <c r="AF473">
        <f t="shared" si="429"/>
        <v>0</v>
      </c>
      <c r="AG473">
        <v>0</v>
      </c>
      <c r="AH473">
        <f t="shared" si="430"/>
        <v>0</v>
      </c>
      <c r="AI473">
        <v>0</v>
      </c>
      <c r="AJ473">
        <f t="shared" si="431"/>
        <v>0</v>
      </c>
      <c r="AK473">
        <v>0</v>
      </c>
      <c r="AL473">
        <f t="shared" si="432"/>
        <v>0</v>
      </c>
      <c r="AM473">
        <v>0</v>
      </c>
      <c r="AN473">
        <f t="shared" si="433"/>
        <v>0</v>
      </c>
      <c r="AO473">
        <v>0</v>
      </c>
      <c r="AP473">
        <f t="shared" si="434"/>
        <v>0</v>
      </c>
      <c r="AQ473">
        <v>0</v>
      </c>
      <c r="AR473">
        <f t="shared" si="435"/>
        <v>0</v>
      </c>
      <c r="AS473">
        <v>0</v>
      </c>
      <c r="AT473">
        <f t="shared" si="436"/>
        <v>0</v>
      </c>
      <c r="AU473">
        <v>0</v>
      </c>
      <c r="AV473">
        <f t="shared" si="437"/>
        <v>0</v>
      </c>
      <c r="AW473">
        <v>0</v>
      </c>
      <c r="AX473">
        <f t="shared" si="438"/>
        <v>0</v>
      </c>
      <c r="AY473">
        <v>0</v>
      </c>
      <c r="AZ473">
        <f t="shared" si="439"/>
        <v>0</v>
      </c>
      <c r="BA473">
        <v>0</v>
      </c>
      <c r="BB473">
        <f t="shared" si="440"/>
        <v>0</v>
      </c>
      <c r="BC473">
        <v>0</v>
      </c>
      <c r="BD473">
        <f t="shared" si="441"/>
        <v>0</v>
      </c>
      <c r="BE473">
        <v>0</v>
      </c>
      <c r="BF473">
        <f t="shared" si="442"/>
        <v>0</v>
      </c>
      <c r="BG473">
        <v>0</v>
      </c>
      <c r="BH473">
        <f t="shared" si="443"/>
        <v>0</v>
      </c>
      <c r="BI473">
        <v>0</v>
      </c>
      <c r="BJ473">
        <f t="shared" si="444"/>
        <v>0</v>
      </c>
      <c r="BK473">
        <v>0</v>
      </c>
      <c r="BL473">
        <f t="shared" si="445"/>
        <v>0</v>
      </c>
      <c r="BM473">
        <v>0</v>
      </c>
      <c r="BN473">
        <f t="shared" si="446"/>
        <v>0</v>
      </c>
      <c r="BO473">
        <v>0</v>
      </c>
      <c r="BP473">
        <f t="shared" si="447"/>
        <v>0</v>
      </c>
      <c r="BQ473">
        <v>0</v>
      </c>
      <c r="BR473">
        <f t="shared" si="448"/>
        <v>0</v>
      </c>
      <c r="BS473">
        <v>0</v>
      </c>
      <c r="BT473">
        <f t="shared" si="449"/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f t="shared" si="512"/>
        <v>0</v>
      </c>
      <c r="DE473">
        <v>0</v>
      </c>
      <c r="DF473">
        <f t="shared" si="513"/>
        <v>0</v>
      </c>
      <c r="DG473">
        <v>97</v>
      </c>
      <c r="DH473">
        <f t="shared" si="480"/>
        <v>0.91334706102583296</v>
      </c>
      <c r="DI473">
        <v>3</v>
      </c>
      <c r="DJ473">
        <f t="shared" si="481"/>
        <v>8.6652938974166982E-2</v>
      </c>
      <c r="DK473">
        <v>0</v>
      </c>
      <c r="DL473">
        <f t="shared" si="482"/>
        <v>0</v>
      </c>
      <c r="DM473">
        <v>0</v>
      </c>
      <c r="DN473">
        <f t="shared" si="483"/>
        <v>0</v>
      </c>
      <c r="DO473">
        <v>0</v>
      </c>
      <c r="DP473">
        <f t="shared" si="484"/>
        <v>0</v>
      </c>
      <c r="DQ473">
        <v>0</v>
      </c>
      <c r="DR473">
        <f t="shared" si="485"/>
        <v>0</v>
      </c>
      <c r="DS473">
        <v>0</v>
      </c>
      <c r="DT473">
        <f t="shared" si="486"/>
        <v>0</v>
      </c>
      <c r="DU473">
        <v>0</v>
      </c>
      <c r="DV473">
        <f t="shared" si="487"/>
        <v>0</v>
      </c>
      <c r="DW473">
        <v>0</v>
      </c>
      <c r="DX473">
        <f t="shared" si="488"/>
        <v>0</v>
      </c>
      <c r="DY473">
        <v>0</v>
      </c>
      <c r="DZ473">
        <f t="shared" si="489"/>
        <v>0</v>
      </c>
      <c r="EA473">
        <v>0</v>
      </c>
      <c r="EB473">
        <f t="shared" si="490"/>
        <v>0</v>
      </c>
      <c r="EC473">
        <v>0</v>
      </c>
      <c r="ED473">
        <f t="shared" si="491"/>
        <v>0</v>
      </c>
      <c r="EE473">
        <v>0</v>
      </c>
      <c r="EF473">
        <f t="shared" si="492"/>
        <v>0</v>
      </c>
      <c r="EG473">
        <v>0</v>
      </c>
      <c r="EH473">
        <f t="shared" si="493"/>
        <v>0</v>
      </c>
      <c r="EI473">
        <v>0</v>
      </c>
      <c r="EJ473">
        <f t="shared" si="494"/>
        <v>0</v>
      </c>
      <c r="EK473">
        <v>0</v>
      </c>
      <c r="EL473">
        <f t="shared" si="495"/>
        <v>0</v>
      </c>
      <c r="EM473">
        <v>0</v>
      </c>
      <c r="EN473">
        <f t="shared" si="496"/>
        <v>0</v>
      </c>
      <c r="EO473">
        <v>0</v>
      </c>
      <c r="EP473">
        <f t="shared" si="497"/>
        <v>0</v>
      </c>
      <c r="EQ473">
        <v>0</v>
      </c>
      <c r="ER473">
        <f t="shared" si="498"/>
        <v>0</v>
      </c>
      <c r="ES473">
        <v>0</v>
      </c>
      <c r="ET473">
        <f t="shared" si="499"/>
        <v>0</v>
      </c>
      <c r="EU473">
        <v>0</v>
      </c>
      <c r="EV473">
        <f t="shared" si="500"/>
        <v>0</v>
      </c>
      <c r="EW473">
        <v>0</v>
      </c>
      <c r="EX473">
        <f t="shared" si="501"/>
        <v>0</v>
      </c>
      <c r="EY473">
        <v>0</v>
      </c>
      <c r="EZ473">
        <f t="shared" si="502"/>
        <v>0</v>
      </c>
      <c r="FA473">
        <v>0</v>
      </c>
      <c r="FB473">
        <f t="shared" si="503"/>
        <v>0</v>
      </c>
      <c r="FC473">
        <v>0</v>
      </c>
      <c r="FD473">
        <v>0</v>
      </c>
      <c r="FE473" s="3" t="s">
        <v>806</v>
      </c>
    </row>
    <row r="474" spans="1:161" x14ac:dyDescent="0.45">
      <c r="A474">
        <v>473</v>
      </c>
      <c r="B474" t="s">
        <v>53</v>
      </c>
      <c r="C474" t="s">
        <v>805</v>
      </c>
      <c r="D474" t="s">
        <v>768</v>
      </c>
      <c r="E474" t="s">
        <v>768</v>
      </c>
      <c r="F474" s="2">
        <v>0</v>
      </c>
      <c r="G474">
        <f t="shared" si="514"/>
        <v>231.4</v>
      </c>
      <c r="H474">
        <v>933</v>
      </c>
      <c r="I474">
        <f>140+273</f>
        <v>413</v>
      </c>
      <c r="J474" s="2">
        <f t="shared" si="508"/>
        <v>0.44265809217577706</v>
      </c>
      <c r="K474">
        <v>1.2E-2</v>
      </c>
      <c r="L474" t="s">
        <v>64</v>
      </c>
      <c r="M474">
        <v>0</v>
      </c>
      <c r="N474">
        <f t="shared" si="420"/>
        <v>0</v>
      </c>
      <c r="O474">
        <v>0</v>
      </c>
      <c r="P474">
        <f t="shared" si="421"/>
        <v>0</v>
      </c>
      <c r="Q474">
        <v>0</v>
      </c>
      <c r="R474">
        <f t="shared" si="422"/>
        <v>0</v>
      </c>
      <c r="S474">
        <v>0</v>
      </c>
      <c r="T474">
        <f t="shared" si="423"/>
        <v>0</v>
      </c>
      <c r="U474">
        <v>0</v>
      </c>
      <c r="V474">
        <f t="shared" si="424"/>
        <v>0</v>
      </c>
      <c r="W474">
        <v>100</v>
      </c>
      <c r="X474">
        <f t="shared" si="425"/>
        <v>1</v>
      </c>
      <c r="Y474">
        <v>0</v>
      </c>
      <c r="Z474">
        <f t="shared" si="426"/>
        <v>0</v>
      </c>
      <c r="AA474">
        <v>0</v>
      </c>
      <c r="AB474">
        <f t="shared" si="427"/>
        <v>0</v>
      </c>
      <c r="AC474">
        <v>0</v>
      </c>
      <c r="AD474">
        <f t="shared" si="428"/>
        <v>0</v>
      </c>
      <c r="AE474">
        <v>0</v>
      </c>
      <c r="AF474">
        <f t="shared" si="429"/>
        <v>0</v>
      </c>
      <c r="AG474">
        <v>0</v>
      </c>
      <c r="AH474">
        <f t="shared" si="430"/>
        <v>0</v>
      </c>
      <c r="AI474">
        <v>0</v>
      </c>
      <c r="AJ474">
        <f t="shared" si="431"/>
        <v>0</v>
      </c>
      <c r="AK474">
        <v>0</v>
      </c>
      <c r="AL474">
        <f t="shared" si="432"/>
        <v>0</v>
      </c>
      <c r="AM474">
        <v>0</v>
      </c>
      <c r="AN474">
        <f t="shared" si="433"/>
        <v>0</v>
      </c>
      <c r="AO474">
        <v>0</v>
      </c>
      <c r="AP474">
        <f t="shared" si="434"/>
        <v>0</v>
      </c>
      <c r="AQ474">
        <v>0</v>
      </c>
      <c r="AR474">
        <f t="shared" si="435"/>
        <v>0</v>
      </c>
      <c r="AS474">
        <v>0</v>
      </c>
      <c r="AT474">
        <f t="shared" si="436"/>
        <v>0</v>
      </c>
      <c r="AU474">
        <v>0</v>
      </c>
      <c r="AV474">
        <f t="shared" si="437"/>
        <v>0</v>
      </c>
      <c r="AW474">
        <v>0</v>
      </c>
      <c r="AX474">
        <f t="shared" si="438"/>
        <v>0</v>
      </c>
      <c r="AY474">
        <v>0</v>
      </c>
      <c r="AZ474">
        <f t="shared" si="439"/>
        <v>0</v>
      </c>
      <c r="BA474">
        <v>0</v>
      </c>
      <c r="BB474">
        <f t="shared" si="440"/>
        <v>0</v>
      </c>
      <c r="BC474">
        <v>0</v>
      </c>
      <c r="BD474">
        <f t="shared" si="441"/>
        <v>0</v>
      </c>
      <c r="BE474">
        <v>0</v>
      </c>
      <c r="BF474">
        <f t="shared" si="442"/>
        <v>0</v>
      </c>
      <c r="BG474">
        <v>0</v>
      </c>
      <c r="BH474">
        <f t="shared" si="443"/>
        <v>0</v>
      </c>
      <c r="BI474">
        <v>0</v>
      </c>
      <c r="BJ474">
        <f t="shared" si="444"/>
        <v>0</v>
      </c>
      <c r="BK474">
        <v>0</v>
      </c>
      <c r="BL474">
        <f t="shared" si="445"/>
        <v>0</v>
      </c>
      <c r="BM474">
        <v>0</v>
      </c>
      <c r="BN474">
        <f t="shared" si="446"/>
        <v>0</v>
      </c>
      <c r="BO474">
        <v>0</v>
      </c>
      <c r="BP474">
        <f t="shared" si="447"/>
        <v>0</v>
      </c>
      <c r="BQ474">
        <v>0</v>
      </c>
      <c r="BR474">
        <f t="shared" si="448"/>
        <v>0</v>
      </c>
      <c r="BS474">
        <v>0</v>
      </c>
      <c r="BT474">
        <f t="shared" si="449"/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f t="shared" si="512"/>
        <v>0</v>
      </c>
      <c r="DE474">
        <v>0</v>
      </c>
      <c r="DF474">
        <f t="shared" si="513"/>
        <v>0</v>
      </c>
      <c r="DG474">
        <v>97</v>
      </c>
      <c r="DH474">
        <f t="shared" si="480"/>
        <v>0.91334706102583296</v>
      </c>
      <c r="DI474">
        <v>3</v>
      </c>
      <c r="DJ474">
        <f t="shared" si="481"/>
        <v>8.6652938974166982E-2</v>
      </c>
      <c r="DK474">
        <v>0</v>
      </c>
      <c r="DL474">
        <f t="shared" si="482"/>
        <v>0</v>
      </c>
      <c r="DM474">
        <v>0</v>
      </c>
      <c r="DN474">
        <f t="shared" si="483"/>
        <v>0</v>
      </c>
      <c r="DO474">
        <v>0</v>
      </c>
      <c r="DP474">
        <f t="shared" si="484"/>
        <v>0</v>
      </c>
      <c r="DQ474">
        <v>0</v>
      </c>
      <c r="DR474">
        <f t="shared" si="485"/>
        <v>0</v>
      </c>
      <c r="DS474">
        <v>0</v>
      </c>
      <c r="DT474">
        <f t="shared" si="486"/>
        <v>0</v>
      </c>
      <c r="DU474">
        <v>0</v>
      </c>
      <c r="DV474">
        <f t="shared" si="487"/>
        <v>0</v>
      </c>
      <c r="DW474">
        <v>0</v>
      </c>
      <c r="DX474">
        <f t="shared" si="488"/>
        <v>0</v>
      </c>
      <c r="DY474">
        <v>0</v>
      </c>
      <c r="DZ474">
        <f t="shared" si="489"/>
        <v>0</v>
      </c>
      <c r="EA474">
        <v>0</v>
      </c>
      <c r="EB474">
        <f t="shared" si="490"/>
        <v>0</v>
      </c>
      <c r="EC474">
        <v>0</v>
      </c>
      <c r="ED474">
        <f t="shared" si="491"/>
        <v>0</v>
      </c>
      <c r="EE474">
        <v>0</v>
      </c>
      <c r="EF474">
        <f t="shared" si="492"/>
        <v>0</v>
      </c>
      <c r="EG474">
        <v>0</v>
      </c>
      <c r="EH474">
        <f t="shared" si="493"/>
        <v>0</v>
      </c>
      <c r="EI474">
        <v>0</v>
      </c>
      <c r="EJ474">
        <f t="shared" si="494"/>
        <v>0</v>
      </c>
      <c r="EK474">
        <v>0</v>
      </c>
      <c r="EL474">
        <f t="shared" si="495"/>
        <v>0</v>
      </c>
      <c r="EM474">
        <v>0</v>
      </c>
      <c r="EN474">
        <f t="shared" si="496"/>
        <v>0</v>
      </c>
      <c r="EO474">
        <v>0</v>
      </c>
      <c r="EP474">
        <f t="shared" si="497"/>
        <v>0</v>
      </c>
      <c r="EQ474">
        <v>0</v>
      </c>
      <c r="ER474">
        <f t="shared" si="498"/>
        <v>0</v>
      </c>
      <c r="ES474">
        <v>0</v>
      </c>
      <c r="ET474">
        <f t="shared" si="499"/>
        <v>0</v>
      </c>
      <c r="EU474">
        <v>0</v>
      </c>
      <c r="EV474">
        <f t="shared" si="500"/>
        <v>0</v>
      </c>
      <c r="EW474">
        <v>0</v>
      </c>
      <c r="EX474">
        <f t="shared" si="501"/>
        <v>0</v>
      </c>
      <c r="EY474">
        <v>0</v>
      </c>
      <c r="EZ474">
        <f t="shared" si="502"/>
        <v>0</v>
      </c>
      <c r="FA474">
        <v>0</v>
      </c>
      <c r="FB474">
        <f t="shared" si="503"/>
        <v>0</v>
      </c>
      <c r="FC474">
        <v>0</v>
      </c>
      <c r="FD474">
        <v>0</v>
      </c>
      <c r="FE474" s="3" t="s">
        <v>806</v>
      </c>
    </row>
    <row r="475" spans="1:161" x14ac:dyDescent="0.45">
      <c r="A475">
        <v>474</v>
      </c>
      <c r="B475" t="s">
        <v>53</v>
      </c>
      <c r="C475" t="s">
        <v>805</v>
      </c>
      <c r="D475" t="s">
        <v>768</v>
      </c>
      <c r="E475" t="s">
        <v>768</v>
      </c>
      <c r="F475" s="2">
        <v>0</v>
      </c>
      <c r="G475">
        <f t="shared" si="514"/>
        <v>231.4</v>
      </c>
      <c r="H475">
        <v>933</v>
      </c>
      <c r="I475">
        <f>200+273</f>
        <v>473</v>
      </c>
      <c r="J475" s="2">
        <f t="shared" si="508"/>
        <v>0.50696677384780275</v>
      </c>
      <c r="K475">
        <v>1.2E-2</v>
      </c>
      <c r="L475" t="s">
        <v>64</v>
      </c>
      <c r="M475">
        <v>0</v>
      </c>
      <c r="N475">
        <f t="shared" si="420"/>
        <v>0</v>
      </c>
      <c r="O475">
        <v>0</v>
      </c>
      <c r="P475">
        <f t="shared" si="421"/>
        <v>0</v>
      </c>
      <c r="Q475">
        <v>0</v>
      </c>
      <c r="R475">
        <f t="shared" si="422"/>
        <v>0</v>
      </c>
      <c r="S475">
        <v>0</v>
      </c>
      <c r="T475">
        <f t="shared" si="423"/>
        <v>0</v>
      </c>
      <c r="U475">
        <v>0</v>
      </c>
      <c r="V475">
        <f t="shared" si="424"/>
        <v>0</v>
      </c>
      <c r="W475">
        <v>100</v>
      </c>
      <c r="X475">
        <f t="shared" si="425"/>
        <v>1</v>
      </c>
      <c r="Y475">
        <v>0</v>
      </c>
      <c r="Z475">
        <f t="shared" si="426"/>
        <v>0</v>
      </c>
      <c r="AA475">
        <v>0</v>
      </c>
      <c r="AB475">
        <f t="shared" si="427"/>
        <v>0</v>
      </c>
      <c r="AC475">
        <v>0</v>
      </c>
      <c r="AD475">
        <f t="shared" si="428"/>
        <v>0</v>
      </c>
      <c r="AE475">
        <v>0</v>
      </c>
      <c r="AF475">
        <f t="shared" si="429"/>
        <v>0</v>
      </c>
      <c r="AG475">
        <v>0</v>
      </c>
      <c r="AH475">
        <f t="shared" si="430"/>
        <v>0</v>
      </c>
      <c r="AI475">
        <v>0</v>
      </c>
      <c r="AJ475">
        <f t="shared" si="431"/>
        <v>0</v>
      </c>
      <c r="AK475">
        <v>0</v>
      </c>
      <c r="AL475">
        <f t="shared" si="432"/>
        <v>0</v>
      </c>
      <c r="AM475">
        <v>0</v>
      </c>
      <c r="AN475">
        <f t="shared" si="433"/>
        <v>0</v>
      </c>
      <c r="AO475">
        <v>0</v>
      </c>
      <c r="AP475">
        <f t="shared" si="434"/>
        <v>0</v>
      </c>
      <c r="AQ475">
        <v>0</v>
      </c>
      <c r="AR475">
        <f t="shared" si="435"/>
        <v>0</v>
      </c>
      <c r="AS475">
        <v>0</v>
      </c>
      <c r="AT475">
        <f t="shared" si="436"/>
        <v>0</v>
      </c>
      <c r="AU475">
        <v>0</v>
      </c>
      <c r="AV475">
        <f t="shared" si="437"/>
        <v>0</v>
      </c>
      <c r="AW475">
        <v>0</v>
      </c>
      <c r="AX475">
        <f t="shared" si="438"/>
        <v>0</v>
      </c>
      <c r="AY475">
        <v>0</v>
      </c>
      <c r="AZ475">
        <f t="shared" si="439"/>
        <v>0</v>
      </c>
      <c r="BA475">
        <v>0</v>
      </c>
      <c r="BB475">
        <f t="shared" si="440"/>
        <v>0</v>
      </c>
      <c r="BC475">
        <v>0</v>
      </c>
      <c r="BD475">
        <f t="shared" si="441"/>
        <v>0</v>
      </c>
      <c r="BE475">
        <v>0</v>
      </c>
      <c r="BF475">
        <f t="shared" si="442"/>
        <v>0</v>
      </c>
      <c r="BG475">
        <v>0</v>
      </c>
      <c r="BH475">
        <f t="shared" si="443"/>
        <v>0</v>
      </c>
      <c r="BI475">
        <v>0</v>
      </c>
      <c r="BJ475">
        <f t="shared" si="444"/>
        <v>0</v>
      </c>
      <c r="BK475">
        <v>0</v>
      </c>
      <c r="BL475">
        <f t="shared" si="445"/>
        <v>0</v>
      </c>
      <c r="BM475">
        <v>0</v>
      </c>
      <c r="BN475">
        <f t="shared" si="446"/>
        <v>0</v>
      </c>
      <c r="BO475">
        <v>0</v>
      </c>
      <c r="BP475">
        <f t="shared" si="447"/>
        <v>0</v>
      </c>
      <c r="BQ475">
        <v>0</v>
      </c>
      <c r="BR475">
        <f t="shared" si="448"/>
        <v>0</v>
      </c>
      <c r="BS475">
        <v>0</v>
      </c>
      <c r="BT475">
        <f t="shared" si="449"/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f t="shared" si="512"/>
        <v>0</v>
      </c>
      <c r="DE475">
        <v>0</v>
      </c>
      <c r="DF475">
        <f t="shared" si="513"/>
        <v>0</v>
      </c>
      <c r="DG475">
        <v>97</v>
      </c>
      <c r="DH475">
        <f t="shared" si="480"/>
        <v>0.91334706102583296</v>
      </c>
      <c r="DI475">
        <v>3</v>
      </c>
      <c r="DJ475">
        <f t="shared" si="481"/>
        <v>8.6652938974166982E-2</v>
      </c>
      <c r="DK475">
        <v>0</v>
      </c>
      <c r="DL475">
        <f t="shared" si="482"/>
        <v>0</v>
      </c>
      <c r="DM475">
        <v>0</v>
      </c>
      <c r="DN475">
        <f t="shared" si="483"/>
        <v>0</v>
      </c>
      <c r="DO475">
        <v>0</v>
      </c>
      <c r="DP475">
        <f t="shared" si="484"/>
        <v>0</v>
      </c>
      <c r="DQ475">
        <v>0</v>
      </c>
      <c r="DR475">
        <f t="shared" si="485"/>
        <v>0</v>
      </c>
      <c r="DS475">
        <v>0</v>
      </c>
      <c r="DT475">
        <f t="shared" si="486"/>
        <v>0</v>
      </c>
      <c r="DU475">
        <v>0</v>
      </c>
      <c r="DV475">
        <f t="shared" si="487"/>
        <v>0</v>
      </c>
      <c r="DW475">
        <v>0</v>
      </c>
      <c r="DX475">
        <f t="shared" si="488"/>
        <v>0</v>
      </c>
      <c r="DY475">
        <v>0</v>
      </c>
      <c r="DZ475">
        <f t="shared" si="489"/>
        <v>0</v>
      </c>
      <c r="EA475">
        <v>0</v>
      </c>
      <c r="EB475">
        <f t="shared" si="490"/>
        <v>0</v>
      </c>
      <c r="EC475">
        <v>0</v>
      </c>
      <c r="ED475">
        <f t="shared" si="491"/>
        <v>0</v>
      </c>
      <c r="EE475">
        <v>0</v>
      </c>
      <c r="EF475">
        <f t="shared" si="492"/>
        <v>0</v>
      </c>
      <c r="EG475">
        <v>0</v>
      </c>
      <c r="EH475">
        <f t="shared" si="493"/>
        <v>0</v>
      </c>
      <c r="EI475">
        <v>0</v>
      </c>
      <c r="EJ475">
        <f t="shared" si="494"/>
        <v>0</v>
      </c>
      <c r="EK475">
        <v>0</v>
      </c>
      <c r="EL475">
        <f t="shared" si="495"/>
        <v>0</v>
      </c>
      <c r="EM475">
        <v>0</v>
      </c>
      <c r="EN475">
        <f t="shared" si="496"/>
        <v>0</v>
      </c>
      <c r="EO475">
        <v>0</v>
      </c>
      <c r="EP475">
        <f t="shared" si="497"/>
        <v>0</v>
      </c>
      <c r="EQ475">
        <v>0</v>
      </c>
      <c r="ER475">
        <f t="shared" si="498"/>
        <v>0</v>
      </c>
      <c r="ES475">
        <v>0</v>
      </c>
      <c r="ET475">
        <f t="shared" si="499"/>
        <v>0</v>
      </c>
      <c r="EU475">
        <v>0</v>
      </c>
      <c r="EV475">
        <f t="shared" si="500"/>
        <v>0</v>
      </c>
      <c r="EW475">
        <v>0</v>
      </c>
      <c r="EX475">
        <f t="shared" si="501"/>
        <v>0</v>
      </c>
      <c r="EY475">
        <v>0</v>
      </c>
      <c r="EZ475">
        <f t="shared" si="502"/>
        <v>0</v>
      </c>
      <c r="FA475">
        <v>0</v>
      </c>
      <c r="FB475">
        <f t="shared" si="503"/>
        <v>0</v>
      </c>
      <c r="FC475">
        <v>0</v>
      </c>
      <c r="FD475">
        <v>0</v>
      </c>
      <c r="FE475" s="3" t="s">
        <v>806</v>
      </c>
    </row>
    <row r="476" spans="1:161" x14ac:dyDescent="0.45">
      <c r="A476">
        <v>475</v>
      </c>
      <c r="B476" t="s">
        <v>53</v>
      </c>
      <c r="C476" t="s">
        <v>805</v>
      </c>
      <c r="D476" t="s">
        <v>768</v>
      </c>
      <c r="E476" t="s">
        <v>768</v>
      </c>
      <c r="F476" s="2">
        <v>1</v>
      </c>
      <c r="G476">
        <f t="shared" si="514"/>
        <v>231.4</v>
      </c>
      <c r="H476">
        <v>933</v>
      </c>
      <c r="I476">
        <v>293</v>
      </c>
      <c r="J476" s="2">
        <f t="shared" si="508"/>
        <v>0.31404072883172562</v>
      </c>
      <c r="K476">
        <v>1.2E-2</v>
      </c>
      <c r="L476" t="s">
        <v>64</v>
      </c>
      <c r="M476">
        <v>0</v>
      </c>
      <c r="N476">
        <f t="shared" si="420"/>
        <v>0</v>
      </c>
      <c r="O476">
        <v>0</v>
      </c>
      <c r="P476">
        <f t="shared" si="421"/>
        <v>0</v>
      </c>
      <c r="Q476">
        <v>0</v>
      </c>
      <c r="R476">
        <f t="shared" si="422"/>
        <v>0</v>
      </c>
      <c r="S476">
        <v>0</v>
      </c>
      <c r="T476">
        <f t="shared" si="423"/>
        <v>0</v>
      </c>
      <c r="U476">
        <v>0</v>
      </c>
      <c r="V476">
        <f t="shared" si="424"/>
        <v>0</v>
      </c>
      <c r="W476">
        <v>100</v>
      </c>
      <c r="X476">
        <f t="shared" si="425"/>
        <v>1</v>
      </c>
      <c r="Y476">
        <v>0</v>
      </c>
      <c r="Z476">
        <f t="shared" si="426"/>
        <v>0</v>
      </c>
      <c r="AA476">
        <v>0</v>
      </c>
      <c r="AB476">
        <f t="shared" si="427"/>
        <v>0</v>
      </c>
      <c r="AC476">
        <v>0</v>
      </c>
      <c r="AD476">
        <f t="shared" si="428"/>
        <v>0</v>
      </c>
      <c r="AE476">
        <v>0</v>
      </c>
      <c r="AF476">
        <f t="shared" si="429"/>
        <v>0</v>
      </c>
      <c r="AG476">
        <v>0</v>
      </c>
      <c r="AH476">
        <f t="shared" si="430"/>
        <v>0</v>
      </c>
      <c r="AI476">
        <v>0</v>
      </c>
      <c r="AJ476">
        <f t="shared" si="431"/>
        <v>0</v>
      </c>
      <c r="AK476">
        <v>0</v>
      </c>
      <c r="AL476">
        <f t="shared" si="432"/>
        <v>0</v>
      </c>
      <c r="AM476">
        <v>0</v>
      </c>
      <c r="AN476">
        <f t="shared" si="433"/>
        <v>0</v>
      </c>
      <c r="AO476">
        <v>0</v>
      </c>
      <c r="AP476">
        <f t="shared" si="434"/>
        <v>0</v>
      </c>
      <c r="AQ476">
        <v>0</v>
      </c>
      <c r="AR476">
        <f t="shared" si="435"/>
        <v>0</v>
      </c>
      <c r="AS476">
        <v>0</v>
      </c>
      <c r="AT476">
        <f t="shared" si="436"/>
        <v>0</v>
      </c>
      <c r="AU476">
        <v>0</v>
      </c>
      <c r="AV476">
        <f t="shared" si="437"/>
        <v>0</v>
      </c>
      <c r="AW476">
        <v>0</v>
      </c>
      <c r="AX476">
        <f t="shared" si="438"/>
        <v>0</v>
      </c>
      <c r="AY476">
        <v>0</v>
      </c>
      <c r="AZ476">
        <f t="shared" si="439"/>
        <v>0</v>
      </c>
      <c r="BA476">
        <v>0</v>
      </c>
      <c r="BB476">
        <f t="shared" si="440"/>
        <v>0</v>
      </c>
      <c r="BC476">
        <v>0</v>
      </c>
      <c r="BD476">
        <f t="shared" si="441"/>
        <v>0</v>
      </c>
      <c r="BE476">
        <v>0</v>
      </c>
      <c r="BF476">
        <f t="shared" si="442"/>
        <v>0</v>
      </c>
      <c r="BG476">
        <v>0</v>
      </c>
      <c r="BH476">
        <f t="shared" si="443"/>
        <v>0</v>
      </c>
      <c r="BI476">
        <v>0</v>
      </c>
      <c r="BJ476">
        <f t="shared" si="444"/>
        <v>0</v>
      </c>
      <c r="BK476">
        <v>0</v>
      </c>
      <c r="BL476">
        <f t="shared" si="445"/>
        <v>0</v>
      </c>
      <c r="BM476">
        <v>0</v>
      </c>
      <c r="BN476">
        <f t="shared" si="446"/>
        <v>0</v>
      </c>
      <c r="BO476">
        <v>0</v>
      </c>
      <c r="BP476">
        <f t="shared" si="447"/>
        <v>0</v>
      </c>
      <c r="BQ476">
        <v>0</v>
      </c>
      <c r="BR476">
        <f t="shared" si="448"/>
        <v>0</v>
      </c>
      <c r="BS476">
        <v>0</v>
      </c>
      <c r="BT476">
        <f t="shared" si="449"/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f t="shared" si="512"/>
        <v>0</v>
      </c>
      <c r="DE476">
        <v>0</v>
      </c>
      <c r="DF476">
        <f t="shared" si="513"/>
        <v>0</v>
      </c>
      <c r="DG476">
        <v>97</v>
      </c>
      <c r="DH476">
        <f t="shared" si="480"/>
        <v>0.91334706102583296</v>
      </c>
      <c r="DI476">
        <v>3</v>
      </c>
      <c r="DJ476">
        <f t="shared" si="481"/>
        <v>8.6652938974166982E-2</v>
      </c>
      <c r="DK476">
        <v>0</v>
      </c>
      <c r="DL476">
        <f t="shared" si="482"/>
        <v>0</v>
      </c>
      <c r="DM476">
        <v>0</v>
      </c>
      <c r="DN476">
        <f t="shared" si="483"/>
        <v>0</v>
      </c>
      <c r="DO476">
        <v>0</v>
      </c>
      <c r="DP476">
        <f t="shared" si="484"/>
        <v>0</v>
      </c>
      <c r="DQ476">
        <v>0</v>
      </c>
      <c r="DR476">
        <f t="shared" si="485"/>
        <v>0</v>
      </c>
      <c r="DS476">
        <v>0</v>
      </c>
      <c r="DT476">
        <f t="shared" si="486"/>
        <v>0</v>
      </c>
      <c r="DU476">
        <v>0</v>
      </c>
      <c r="DV476">
        <f t="shared" si="487"/>
        <v>0</v>
      </c>
      <c r="DW476">
        <v>0</v>
      </c>
      <c r="DX476">
        <f t="shared" si="488"/>
        <v>0</v>
      </c>
      <c r="DY476">
        <v>0</v>
      </c>
      <c r="DZ476">
        <f t="shared" si="489"/>
        <v>0</v>
      </c>
      <c r="EA476">
        <v>0</v>
      </c>
      <c r="EB476">
        <f t="shared" si="490"/>
        <v>0</v>
      </c>
      <c r="EC476">
        <v>0</v>
      </c>
      <c r="ED476">
        <f t="shared" si="491"/>
        <v>0</v>
      </c>
      <c r="EE476">
        <v>0</v>
      </c>
      <c r="EF476">
        <f t="shared" si="492"/>
        <v>0</v>
      </c>
      <c r="EG476">
        <v>0</v>
      </c>
      <c r="EH476">
        <f t="shared" si="493"/>
        <v>0</v>
      </c>
      <c r="EI476">
        <v>0</v>
      </c>
      <c r="EJ476">
        <f t="shared" si="494"/>
        <v>0</v>
      </c>
      <c r="EK476">
        <v>0</v>
      </c>
      <c r="EL476">
        <f t="shared" si="495"/>
        <v>0</v>
      </c>
      <c r="EM476">
        <v>0</v>
      </c>
      <c r="EN476">
        <f t="shared" si="496"/>
        <v>0</v>
      </c>
      <c r="EO476">
        <v>0</v>
      </c>
      <c r="EP476">
        <f t="shared" si="497"/>
        <v>0</v>
      </c>
      <c r="EQ476">
        <v>0</v>
      </c>
      <c r="ER476">
        <f t="shared" si="498"/>
        <v>0</v>
      </c>
      <c r="ES476">
        <v>0</v>
      </c>
      <c r="ET476">
        <f t="shared" si="499"/>
        <v>0</v>
      </c>
      <c r="EU476">
        <v>0</v>
      </c>
      <c r="EV476">
        <f t="shared" si="500"/>
        <v>0</v>
      </c>
      <c r="EW476">
        <v>0</v>
      </c>
      <c r="EX476">
        <f t="shared" si="501"/>
        <v>0</v>
      </c>
      <c r="EY476">
        <v>0</v>
      </c>
      <c r="EZ476">
        <f t="shared" si="502"/>
        <v>0</v>
      </c>
      <c r="FA476">
        <v>0</v>
      </c>
      <c r="FB476">
        <f t="shared" si="503"/>
        <v>0</v>
      </c>
      <c r="FC476">
        <v>0</v>
      </c>
      <c r="FD476">
        <v>0</v>
      </c>
      <c r="FE476" s="3" t="s">
        <v>806</v>
      </c>
    </row>
    <row r="477" spans="1:161" x14ac:dyDescent="0.45">
      <c r="A477">
        <v>476</v>
      </c>
      <c r="B477" t="s">
        <v>53</v>
      </c>
      <c r="C477" t="s">
        <v>805</v>
      </c>
      <c r="D477" t="s">
        <v>768</v>
      </c>
      <c r="E477" t="s">
        <v>768</v>
      </c>
      <c r="F477" s="2">
        <v>1</v>
      </c>
      <c r="G477">
        <f t="shared" si="514"/>
        <v>231.4</v>
      </c>
      <c r="H477">
        <v>933</v>
      </c>
      <c r="I477">
        <v>333</v>
      </c>
      <c r="J477" s="2">
        <f t="shared" si="508"/>
        <v>0.35691318327974275</v>
      </c>
      <c r="K477">
        <v>1.2E-2</v>
      </c>
      <c r="L477" t="s">
        <v>64</v>
      </c>
      <c r="M477">
        <v>0</v>
      </c>
      <c r="N477">
        <f t="shared" si="420"/>
        <v>0</v>
      </c>
      <c r="O477">
        <v>0</v>
      </c>
      <c r="P477">
        <f t="shared" si="421"/>
        <v>0</v>
      </c>
      <c r="Q477">
        <v>0</v>
      </c>
      <c r="R477">
        <f t="shared" si="422"/>
        <v>0</v>
      </c>
      <c r="S477">
        <v>0</v>
      </c>
      <c r="T477">
        <f t="shared" si="423"/>
        <v>0</v>
      </c>
      <c r="U477">
        <v>0</v>
      </c>
      <c r="V477">
        <f t="shared" si="424"/>
        <v>0</v>
      </c>
      <c r="W477">
        <v>100</v>
      </c>
      <c r="X477">
        <f t="shared" si="425"/>
        <v>1</v>
      </c>
      <c r="Y477">
        <v>0</v>
      </c>
      <c r="Z477">
        <f t="shared" si="426"/>
        <v>0</v>
      </c>
      <c r="AA477">
        <v>0</v>
      </c>
      <c r="AB477">
        <f t="shared" si="427"/>
        <v>0</v>
      </c>
      <c r="AC477">
        <v>0</v>
      </c>
      <c r="AD477">
        <f t="shared" si="428"/>
        <v>0</v>
      </c>
      <c r="AE477">
        <v>0</v>
      </c>
      <c r="AF477">
        <f t="shared" si="429"/>
        <v>0</v>
      </c>
      <c r="AG477">
        <v>0</v>
      </c>
      <c r="AH477">
        <f t="shared" si="430"/>
        <v>0</v>
      </c>
      <c r="AI477">
        <v>0</v>
      </c>
      <c r="AJ477">
        <f t="shared" si="431"/>
        <v>0</v>
      </c>
      <c r="AK477">
        <v>0</v>
      </c>
      <c r="AL477">
        <f t="shared" si="432"/>
        <v>0</v>
      </c>
      <c r="AM477">
        <v>0</v>
      </c>
      <c r="AN477">
        <f t="shared" si="433"/>
        <v>0</v>
      </c>
      <c r="AO477">
        <v>0</v>
      </c>
      <c r="AP477">
        <f t="shared" si="434"/>
        <v>0</v>
      </c>
      <c r="AQ477">
        <v>0</v>
      </c>
      <c r="AR477">
        <f t="shared" si="435"/>
        <v>0</v>
      </c>
      <c r="AS477">
        <v>0</v>
      </c>
      <c r="AT477">
        <f t="shared" si="436"/>
        <v>0</v>
      </c>
      <c r="AU477">
        <v>0</v>
      </c>
      <c r="AV477">
        <f t="shared" si="437"/>
        <v>0</v>
      </c>
      <c r="AW477">
        <v>0</v>
      </c>
      <c r="AX477">
        <f t="shared" si="438"/>
        <v>0</v>
      </c>
      <c r="AY477">
        <v>0</v>
      </c>
      <c r="AZ477">
        <f t="shared" si="439"/>
        <v>0</v>
      </c>
      <c r="BA477">
        <v>0</v>
      </c>
      <c r="BB477">
        <f t="shared" si="440"/>
        <v>0</v>
      </c>
      <c r="BC477">
        <v>0</v>
      </c>
      <c r="BD477">
        <f t="shared" si="441"/>
        <v>0</v>
      </c>
      <c r="BE477">
        <v>0</v>
      </c>
      <c r="BF477">
        <f t="shared" si="442"/>
        <v>0</v>
      </c>
      <c r="BG477">
        <v>0</v>
      </c>
      <c r="BH477">
        <f t="shared" si="443"/>
        <v>0</v>
      </c>
      <c r="BI477">
        <v>0</v>
      </c>
      <c r="BJ477">
        <f t="shared" si="444"/>
        <v>0</v>
      </c>
      <c r="BK477">
        <v>0</v>
      </c>
      <c r="BL477">
        <f t="shared" si="445"/>
        <v>0</v>
      </c>
      <c r="BM477">
        <v>0</v>
      </c>
      <c r="BN477">
        <f t="shared" si="446"/>
        <v>0</v>
      </c>
      <c r="BO477">
        <v>0</v>
      </c>
      <c r="BP477">
        <f t="shared" si="447"/>
        <v>0</v>
      </c>
      <c r="BQ477">
        <v>0</v>
      </c>
      <c r="BR477">
        <f t="shared" si="448"/>
        <v>0</v>
      </c>
      <c r="BS477">
        <v>0</v>
      </c>
      <c r="BT477">
        <f t="shared" si="449"/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f t="shared" si="512"/>
        <v>0</v>
      </c>
      <c r="DE477">
        <v>0</v>
      </c>
      <c r="DF477">
        <f t="shared" si="513"/>
        <v>0</v>
      </c>
      <c r="DG477">
        <v>97</v>
      </c>
      <c r="DH477">
        <f t="shared" si="480"/>
        <v>0.91334706102583296</v>
      </c>
      <c r="DI477">
        <v>3</v>
      </c>
      <c r="DJ477">
        <f t="shared" si="481"/>
        <v>8.6652938974166982E-2</v>
      </c>
      <c r="DK477">
        <v>0</v>
      </c>
      <c r="DL477">
        <f t="shared" si="482"/>
        <v>0</v>
      </c>
      <c r="DM477">
        <v>0</v>
      </c>
      <c r="DN477">
        <f t="shared" si="483"/>
        <v>0</v>
      </c>
      <c r="DO477">
        <v>0</v>
      </c>
      <c r="DP477">
        <f t="shared" si="484"/>
        <v>0</v>
      </c>
      <c r="DQ477">
        <v>0</v>
      </c>
      <c r="DR477">
        <f t="shared" si="485"/>
        <v>0</v>
      </c>
      <c r="DS477">
        <v>0</v>
      </c>
      <c r="DT477">
        <f t="shared" si="486"/>
        <v>0</v>
      </c>
      <c r="DU477">
        <v>0</v>
      </c>
      <c r="DV477">
        <f t="shared" si="487"/>
        <v>0</v>
      </c>
      <c r="DW477">
        <v>0</v>
      </c>
      <c r="DX477">
        <f t="shared" si="488"/>
        <v>0</v>
      </c>
      <c r="DY477">
        <v>0</v>
      </c>
      <c r="DZ477">
        <f t="shared" si="489"/>
        <v>0</v>
      </c>
      <c r="EA477">
        <v>0</v>
      </c>
      <c r="EB477">
        <f t="shared" si="490"/>
        <v>0</v>
      </c>
      <c r="EC477">
        <v>0</v>
      </c>
      <c r="ED477">
        <f t="shared" si="491"/>
        <v>0</v>
      </c>
      <c r="EE477">
        <v>0</v>
      </c>
      <c r="EF477">
        <f t="shared" si="492"/>
        <v>0</v>
      </c>
      <c r="EG477">
        <v>0</v>
      </c>
      <c r="EH477">
        <f t="shared" si="493"/>
        <v>0</v>
      </c>
      <c r="EI477">
        <v>0</v>
      </c>
      <c r="EJ477">
        <f t="shared" si="494"/>
        <v>0</v>
      </c>
      <c r="EK477">
        <v>0</v>
      </c>
      <c r="EL477">
        <f t="shared" si="495"/>
        <v>0</v>
      </c>
      <c r="EM477">
        <v>0</v>
      </c>
      <c r="EN477">
        <f t="shared" si="496"/>
        <v>0</v>
      </c>
      <c r="EO477">
        <v>0</v>
      </c>
      <c r="EP477">
        <f t="shared" si="497"/>
        <v>0</v>
      </c>
      <c r="EQ477">
        <v>0</v>
      </c>
      <c r="ER477">
        <f t="shared" si="498"/>
        <v>0</v>
      </c>
      <c r="ES477">
        <v>0</v>
      </c>
      <c r="ET477">
        <f t="shared" si="499"/>
        <v>0</v>
      </c>
      <c r="EU477">
        <v>0</v>
      </c>
      <c r="EV477">
        <f t="shared" si="500"/>
        <v>0</v>
      </c>
      <c r="EW477">
        <v>0</v>
      </c>
      <c r="EX477">
        <f t="shared" si="501"/>
        <v>0</v>
      </c>
      <c r="EY477">
        <v>0</v>
      </c>
      <c r="EZ477">
        <f t="shared" si="502"/>
        <v>0</v>
      </c>
      <c r="FA477">
        <v>0</v>
      </c>
      <c r="FB477">
        <f t="shared" si="503"/>
        <v>0</v>
      </c>
      <c r="FC477">
        <v>0</v>
      </c>
      <c r="FD477">
        <v>0</v>
      </c>
      <c r="FE477" s="3" t="s">
        <v>806</v>
      </c>
    </row>
    <row r="478" spans="1:161" x14ac:dyDescent="0.45">
      <c r="A478">
        <v>477</v>
      </c>
      <c r="B478" t="s">
        <v>53</v>
      </c>
      <c r="C478" t="s">
        <v>805</v>
      </c>
      <c r="D478" t="s">
        <v>768</v>
      </c>
      <c r="E478" t="s">
        <v>768</v>
      </c>
      <c r="F478" s="2">
        <v>1</v>
      </c>
      <c r="G478">
        <f t="shared" si="514"/>
        <v>231.4</v>
      </c>
      <c r="H478">
        <v>933</v>
      </c>
      <c r="I478">
        <v>373</v>
      </c>
      <c r="J478" s="2">
        <f t="shared" si="508"/>
        <v>0.39978563772775993</v>
      </c>
      <c r="K478">
        <v>1.2E-2</v>
      </c>
      <c r="L478" t="s">
        <v>64</v>
      </c>
      <c r="M478">
        <v>0</v>
      </c>
      <c r="N478">
        <f t="shared" si="420"/>
        <v>0</v>
      </c>
      <c r="O478">
        <v>0</v>
      </c>
      <c r="P478">
        <f t="shared" si="421"/>
        <v>0</v>
      </c>
      <c r="Q478">
        <v>0</v>
      </c>
      <c r="R478">
        <f t="shared" si="422"/>
        <v>0</v>
      </c>
      <c r="S478">
        <v>0</v>
      </c>
      <c r="T478">
        <f t="shared" si="423"/>
        <v>0</v>
      </c>
      <c r="U478">
        <v>0</v>
      </c>
      <c r="V478">
        <f t="shared" si="424"/>
        <v>0</v>
      </c>
      <c r="W478">
        <v>100</v>
      </c>
      <c r="X478">
        <f t="shared" si="425"/>
        <v>1</v>
      </c>
      <c r="Y478">
        <v>0</v>
      </c>
      <c r="Z478">
        <f t="shared" si="426"/>
        <v>0</v>
      </c>
      <c r="AA478">
        <v>0</v>
      </c>
      <c r="AB478">
        <f t="shared" si="427"/>
        <v>0</v>
      </c>
      <c r="AC478">
        <v>0</v>
      </c>
      <c r="AD478">
        <f t="shared" si="428"/>
        <v>0</v>
      </c>
      <c r="AE478">
        <v>0</v>
      </c>
      <c r="AF478">
        <f t="shared" si="429"/>
        <v>0</v>
      </c>
      <c r="AG478">
        <v>0</v>
      </c>
      <c r="AH478">
        <f t="shared" si="430"/>
        <v>0</v>
      </c>
      <c r="AI478">
        <v>0</v>
      </c>
      <c r="AJ478">
        <f t="shared" si="431"/>
        <v>0</v>
      </c>
      <c r="AK478">
        <v>0</v>
      </c>
      <c r="AL478">
        <f t="shared" si="432"/>
        <v>0</v>
      </c>
      <c r="AM478">
        <v>0</v>
      </c>
      <c r="AN478">
        <f t="shared" si="433"/>
        <v>0</v>
      </c>
      <c r="AO478">
        <v>0</v>
      </c>
      <c r="AP478">
        <f t="shared" si="434"/>
        <v>0</v>
      </c>
      <c r="AQ478">
        <v>0</v>
      </c>
      <c r="AR478">
        <f t="shared" si="435"/>
        <v>0</v>
      </c>
      <c r="AS478">
        <v>0</v>
      </c>
      <c r="AT478">
        <f t="shared" si="436"/>
        <v>0</v>
      </c>
      <c r="AU478">
        <v>0</v>
      </c>
      <c r="AV478">
        <f t="shared" si="437"/>
        <v>0</v>
      </c>
      <c r="AW478">
        <v>0</v>
      </c>
      <c r="AX478">
        <f t="shared" si="438"/>
        <v>0</v>
      </c>
      <c r="AY478">
        <v>0</v>
      </c>
      <c r="AZ478">
        <f t="shared" si="439"/>
        <v>0</v>
      </c>
      <c r="BA478">
        <v>0</v>
      </c>
      <c r="BB478">
        <f t="shared" si="440"/>
        <v>0</v>
      </c>
      <c r="BC478">
        <v>0</v>
      </c>
      <c r="BD478">
        <f t="shared" si="441"/>
        <v>0</v>
      </c>
      <c r="BE478">
        <v>0</v>
      </c>
      <c r="BF478">
        <f t="shared" si="442"/>
        <v>0</v>
      </c>
      <c r="BG478">
        <v>0</v>
      </c>
      <c r="BH478">
        <f t="shared" si="443"/>
        <v>0</v>
      </c>
      <c r="BI478">
        <v>0</v>
      </c>
      <c r="BJ478">
        <f t="shared" si="444"/>
        <v>0</v>
      </c>
      <c r="BK478">
        <v>0</v>
      </c>
      <c r="BL478">
        <f t="shared" si="445"/>
        <v>0</v>
      </c>
      <c r="BM478">
        <v>0</v>
      </c>
      <c r="BN478">
        <f t="shared" si="446"/>
        <v>0</v>
      </c>
      <c r="BO478">
        <v>0</v>
      </c>
      <c r="BP478">
        <f t="shared" si="447"/>
        <v>0</v>
      </c>
      <c r="BQ478">
        <v>0</v>
      </c>
      <c r="BR478">
        <f t="shared" si="448"/>
        <v>0</v>
      </c>
      <c r="BS478">
        <v>0</v>
      </c>
      <c r="BT478">
        <f t="shared" si="449"/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f t="shared" si="512"/>
        <v>0</v>
      </c>
      <c r="DE478">
        <v>0</v>
      </c>
      <c r="DF478">
        <f t="shared" si="513"/>
        <v>0</v>
      </c>
      <c r="DG478">
        <v>97</v>
      </c>
      <c r="DH478">
        <f t="shared" si="480"/>
        <v>0.91334706102583296</v>
      </c>
      <c r="DI478">
        <v>3</v>
      </c>
      <c r="DJ478">
        <f t="shared" si="481"/>
        <v>8.6652938974166982E-2</v>
      </c>
      <c r="DK478">
        <v>0</v>
      </c>
      <c r="DL478">
        <f t="shared" si="482"/>
        <v>0</v>
      </c>
      <c r="DM478">
        <v>0</v>
      </c>
      <c r="DN478">
        <f t="shared" si="483"/>
        <v>0</v>
      </c>
      <c r="DO478">
        <v>0</v>
      </c>
      <c r="DP478">
        <f t="shared" si="484"/>
        <v>0</v>
      </c>
      <c r="DQ478">
        <v>0</v>
      </c>
      <c r="DR478">
        <f t="shared" si="485"/>
        <v>0</v>
      </c>
      <c r="DS478">
        <v>0</v>
      </c>
      <c r="DT478">
        <f t="shared" si="486"/>
        <v>0</v>
      </c>
      <c r="DU478">
        <v>0</v>
      </c>
      <c r="DV478">
        <f t="shared" si="487"/>
        <v>0</v>
      </c>
      <c r="DW478">
        <v>0</v>
      </c>
      <c r="DX478">
        <f t="shared" si="488"/>
        <v>0</v>
      </c>
      <c r="DY478">
        <v>0</v>
      </c>
      <c r="DZ478">
        <f t="shared" si="489"/>
        <v>0</v>
      </c>
      <c r="EA478">
        <v>0</v>
      </c>
      <c r="EB478">
        <f t="shared" si="490"/>
        <v>0</v>
      </c>
      <c r="EC478">
        <v>0</v>
      </c>
      <c r="ED478">
        <f t="shared" si="491"/>
        <v>0</v>
      </c>
      <c r="EE478">
        <v>0</v>
      </c>
      <c r="EF478">
        <f t="shared" si="492"/>
        <v>0</v>
      </c>
      <c r="EG478">
        <v>0</v>
      </c>
      <c r="EH478">
        <f t="shared" si="493"/>
        <v>0</v>
      </c>
      <c r="EI478">
        <v>0</v>
      </c>
      <c r="EJ478">
        <f t="shared" si="494"/>
        <v>0</v>
      </c>
      <c r="EK478">
        <v>0</v>
      </c>
      <c r="EL478">
        <f t="shared" si="495"/>
        <v>0</v>
      </c>
      <c r="EM478">
        <v>0</v>
      </c>
      <c r="EN478">
        <f t="shared" si="496"/>
        <v>0</v>
      </c>
      <c r="EO478">
        <v>0</v>
      </c>
      <c r="EP478">
        <f t="shared" si="497"/>
        <v>0</v>
      </c>
      <c r="EQ478">
        <v>0</v>
      </c>
      <c r="ER478">
        <f t="shared" si="498"/>
        <v>0</v>
      </c>
      <c r="ES478">
        <v>0</v>
      </c>
      <c r="ET478">
        <f t="shared" si="499"/>
        <v>0</v>
      </c>
      <c r="EU478">
        <v>0</v>
      </c>
      <c r="EV478">
        <f t="shared" si="500"/>
        <v>0</v>
      </c>
      <c r="EW478">
        <v>0</v>
      </c>
      <c r="EX478">
        <f t="shared" si="501"/>
        <v>0</v>
      </c>
      <c r="EY478">
        <v>0</v>
      </c>
      <c r="EZ478">
        <f t="shared" si="502"/>
        <v>0</v>
      </c>
      <c r="FA478">
        <v>0</v>
      </c>
      <c r="FB478">
        <f t="shared" si="503"/>
        <v>0</v>
      </c>
      <c r="FC478">
        <v>0</v>
      </c>
      <c r="FD478">
        <v>0</v>
      </c>
      <c r="FE478" s="3" t="s">
        <v>806</v>
      </c>
    </row>
    <row r="479" spans="1:161" x14ac:dyDescent="0.45">
      <c r="A479">
        <v>478</v>
      </c>
      <c r="B479" t="s">
        <v>53</v>
      </c>
      <c r="C479" t="s">
        <v>805</v>
      </c>
      <c r="D479" t="s">
        <v>768</v>
      </c>
      <c r="E479" t="s">
        <v>768</v>
      </c>
      <c r="F479" s="2">
        <v>1</v>
      </c>
      <c r="G479">
        <f t="shared" si="514"/>
        <v>231.4</v>
      </c>
      <c r="H479">
        <v>933</v>
      </c>
      <c r="I479">
        <f>160+273</f>
        <v>433</v>
      </c>
      <c r="J479" s="2">
        <f t="shared" si="508"/>
        <v>0.46409431939978563</v>
      </c>
      <c r="K479">
        <v>1.2E-2</v>
      </c>
      <c r="L479" t="s">
        <v>64</v>
      </c>
      <c r="M479">
        <v>0</v>
      </c>
      <c r="N479">
        <f t="shared" ref="N479:N542" si="515">((M479/100)/FH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O479">
        <v>0</v>
      </c>
      <c r="P479">
        <f t="shared" ref="P479:P542" si="516">((O479/100)/FJ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Q479">
        <v>0</v>
      </c>
      <c r="R479">
        <f t="shared" ref="R479:R542" si="517">((Q479/100)/FL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S479">
        <v>0</v>
      </c>
      <c r="T479">
        <f t="shared" ref="T479:T542" si="518">((S479/100)/FN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U479">
        <v>0</v>
      </c>
      <c r="V479">
        <f t="shared" ref="V479:V542" si="519">((U479/100)/FP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W479">
        <v>100</v>
      </c>
      <c r="X479">
        <f t="shared" ref="X479:X542" si="520">((W479/100)/FR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1</v>
      </c>
      <c r="Y479">
        <v>0</v>
      </c>
      <c r="Z479">
        <f t="shared" ref="Z479:Z542" si="521">((Y479/100)/FT$2)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A479">
        <v>0</v>
      </c>
      <c r="AB479">
        <f t="shared" ref="AB479:AB542" si="522">((AA479/100)/FN$13)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C479">
        <v>0</v>
      </c>
      <c r="AD479">
        <f t="shared" ref="AD479:AD542" si="523">((AC479/100)/FH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E479">
        <v>0</v>
      </c>
      <c r="AF479">
        <f t="shared" ref="AF479:AF542" si="524">((AE479/100)/FJ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G479">
        <v>0</v>
      </c>
      <c r="AH479">
        <f t="shared" ref="AH479:AH542" si="525">((AG479/100)/FL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I479">
        <v>0</v>
      </c>
      <c r="AJ479">
        <f t="shared" ref="AJ479:AJ542" si="526">((AI479/100)/FN$6)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K479">
        <v>0</v>
      </c>
      <c r="AL479">
        <f t="shared" ref="AL479:AL542" si="527">((AK479/100)/FH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M479">
        <v>0</v>
      </c>
      <c r="AN479">
        <f t="shared" ref="AN479:AN542" si="528">((AM479/100)/FJ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O479">
        <v>0</v>
      </c>
      <c r="AP479">
        <f t="shared" ref="AP479:AP542" si="529">((AO479/100)/FL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Q479">
        <v>0</v>
      </c>
      <c r="AR479">
        <f t="shared" ref="AR479:AR542" si="530">((AQ479/100)/FH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S479">
        <v>0</v>
      </c>
      <c r="AT479">
        <f t="shared" ref="AT479:AT542" si="531">((AS479/100)/FJ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U479">
        <v>0</v>
      </c>
      <c r="AV479">
        <f t="shared" ref="AV479:AV542" si="532">((AU479/100)/FL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W479">
        <v>0</v>
      </c>
      <c r="AX479">
        <f t="shared" ref="AX479:AX542" si="533">((AW479/100)/FN$16)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AY479">
        <v>0</v>
      </c>
      <c r="AZ479">
        <f t="shared" ref="AZ479:AZ542" si="534">((AY479/100)/FJ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A479">
        <v>0</v>
      </c>
      <c r="BB479">
        <f t="shared" ref="BB479:BB542" si="535">((BA479/100)/FL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C479">
        <v>0</v>
      </c>
      <c r="BD479">
        <f t="shared" ref="BD479:BD542" si="536">((BC479/100)/FN$19)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E479">
        <v>0</v>
      </c>
      <c r="BF479">
        <f t="shared" ref="BF479:BF542" si="537">((BE479/100)/FH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G479">
        <v>0</v>
      </c>
      <c r="BH479">
        <f t="shared" ref="BH479:BH542" si="538">((BG479/100)/FJ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I479">
        <v>0</v>
      </c>
      <c r="BJ479">
        <f t="shared" ref="BJ479:BJ542" si="539">((BI479/100)/FN$25)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K479">
        <v>0</v>
      </c>
      <c r="BL479">
        <f t="shared" ref="BL479:BL542" si="540">((BK479/100)/FH$13)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M479">
        <v>0</v>
      </c>
      <c r="BN479">
        <f t="shared" ref="BN479:BN542" si="541">((BM479/100)/FN$10)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O479">
        <v>0</v>
      </c>
      <c r="BP479">
        <f t="shared" ref="BP479:BP542" si="542">((BO479/100)/FJ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Q479">
        <v>0</v>
      </c>
      <c r="BR479">
        <f t="shared" ref="BR479:BR542" si="543">((BQ479/100)/FL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S479">
        <v>0</v>
      </c>
      <c r="BT479">
        <f t="shared" ref="BT479:BT542" si="544">((BS479/100)/FN$28)/((AC479/100)/FH$6+(S479/100)/FN$2+(AE479/100)/FJ$6+(AG479/100)/FL$6+(AI479/100)/FN$6+(AK479/100)/FH$10+(AM479/100)/FJ$10+(AO479/100)/FL$10+(Q479/100)/FL$2+(M479/100)/FH$2+(AQ479/100)/FH$16+(AS479/100)/FJ$16+(AU479/100)/FL$16+(AW479/100)/FN$16+(W479/100)/FR$2+(AY479/100)/FJ$19+(BA479/100)/FL$19+(BC479/100)/FN$19+(AA479/100)/FN$13+(BK479/100)/FH$13+(BM479/100)/FN$10+(BE479/100)/FH$25+(BG479/100)/FJ$25+(BI479/100)/FN$25+(BO479/100)/FJ$28+(BQ479/100)/FL$28+(O479/100)/FJ$2+(U479/100)/FP$2+(Y479/100)/FT$2+(BS479/100)/FN$28)</f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f t="shared" si="512"/>
        <v>0</v>
      </c>
      <c r="DE479">
        <v>0</v>
      </c>
      <c r="DF479">
        <f t="shared" si="513"/>
        <v>0</v>
      </c>
      <c r="DG479">
        <v>97</v>
      </c>
      <c r="DH479">
        <f t="shared" si="480"/>
        <v>0.91334706102583296</v>
      </c>
      <c r="DI479">
        <v>3</v>
      </c>
      <c r="DJ479">
        <f t="shared" si="481"/>
        <v>8.6652938974166982E-2</v>
      </c>
      <c r="DK479">
        <v>0</v>
      </c>
      <c r="DL479">
        <f t="shared" si="482"/>
        <v>0</v>
      </c>
      <c r="DM479">
        <v>0</v>
      </c>
      <c r="DN479">
        <f t="shared" si="483"/>
        <v>0</v>
      </c>
      <c r="DO479">
        <v>0</v>
      </c>
      <c r="DP479">
        <f t="shared" si="484"/>
        <v>0</v>
      </c>
      <c r="DQ479">
        <v>0</v>
      </c>
      <c r="DR479">
        <f t="shared" si="485"/>
        <v>0</v>
      </c>
      <c r="DS479">
        <v>0</v>
      </c>
      <c r="DT479">
        <f t="shared" si="486"/>
        <v>0</v>
      </c>
      <c r="DU479">
        <v>0</v>
      </c>
      <c r="DV479">
        <f t="shared" si="487"/>
        <v>0</v>
      </c>
      <c r="DW479">
        <v>0</v>
      </c>
      <c r="DX479">
        <f t="shared" si="488"/>
        <v>0</v>
      </c>
      <c r="DY479">
        <v>0</v>
      </c>
      <c r="DZ479">
        <f t="shared" si="489"/>
        <v>0</v>
      </c>
      <c r="EA479">
        <v>0</v>
      </c>
      <c r="EB479">
        <f t="shared" si="490"/>
        <v>0</v>
      </c>
      <c r="EC479">
        <v>0</v>
      </c>
      <c r="ED479">
        <f t="shared" si="491"/>
        <v>0</v>
      </c>
      <c r="EE479">
        <v>0</v>
      </c>
      <c r="EF479">
        <f t="shared" si="492"/>
        <v>0</v>
      </c>
      <c r="EG479">
        <v>0</v>
      </c>
      <c r="EH479">
        <f t="shared" si="493"/>
        <v>0</v>
      </c>
      <c r="EI479">
        <v>0</v>
      </c>
      <c r="EJ479">
        <f t="shared" si="494"/>
        <v>0</v>
      </c>
      <c r="EK479">
        <v>0</v>
      </c>
      <c r="EL479">
        <f t="shared" si="495"/>
        <v>0</v>
      </c>
      <c r="EM479">
        <v>0</v>
      </c>
      <c r="EN479">
        <f t="shared" si="496"/>
        <v>0</v>
      </c>
      <c r="EO479">
        <v>0</v>
      </c>
      <c r="EP479">
        <f t="shared" si="497"/>
        <v>0</v>
      </c>
      <c r="EQ479">
        <v>0</v>
      </c>
      <c r="ER479">
        <f t="shared" si="498"/>
        <v>0</v>
      </c>
      <c r="ES479">
        <v>0</v>
      </c>
      <c r="ET479">
        <f t="shared" si="499"/>
        <v>0</v>
      </c>
      <c r="EU479">
        <v>0</v>
      </c>
      <c r="EV479">
        <f t="shared" si="500"/>
        <v>0</v>
      </c>
      <c r="EW479">
        <v>0</v>
      </c>
      <c r="EX479">
        <f t="shared" si="501"/>
        <v>0</v>
      </c>
      <c r="EY479">
        <v>0</v>
      </c>
      <c r="EZ479">
        <f t="shared" si="502"/>
        <v>0</v>
      </c>
      <c r="FA479">
        <v>0</v>
      </c>
      <c r="FB479">
        <f t="shared" si="503"/>
        <v>0</v>
      </c>
      <c r="FC479">
        <v>0</v>
      </c>
      <c r="FD479">
        <v>0</v>
      </c>
      <c r="FE479" s="3" t="s">
        <v>806</v>
      </c>
    </row>
    <row r="480" spans="1:161" x14ac:dyDescent="0.45">
      <c r="A480">
        <v>479</v>
      </c>
      <c r="B480" t="s">
        <v>53</v>
      </c>
      <c r="C480" t="s">
        <v>805</v>
      </c>
      <c r="D480" t="s">
        <v>768</v>
      </c>
      <c r="E480" t="s">
        <v>768</v>
      </c>
      <c r="F480" s="2">
        <v>0</v>
      </c>
      <c r="G480">
        <f t="shared" si="514"/>
        <v>231.4</v>
      </c>
      <c r="H480">
        <v>933</v>
      </c>
      <c r="I480">
        <f>190+273</f>
        <v>463</v>
      </c>
      <c r="J480" s="2">
        <f t="shared" si="508"/>
        <v>0.4962486602357985</v>
      </c>
      <c r="K480">
        <v>1.2E-2</v>
      </c>
      <c r="L480" t="s">
        <v>64</v>
      </c>
      <c r="M480">
        <v>0</v>
      </c>
      <c r="N480">
        <f t="shared" si="515"/>
        <v>0</v>
      </c>
      <c r="O480">
        <v>0</v>
      </c>
      <c r="P480">
        <f t="shared" si="516"/>
        <v>0</v>
      </c>
      <c r="Q480">
        <v>0</v>
      </c>
      <c r="R480">
        <f t="shared" si="517"/>
        <v>0</v>
      </c>
      <c r="S480">
        <v>0</v>
      </c>
      <c r="T480">
        <f t="shared" si="518"/>
        <v>0</v>
      </c>
      <c r="U480">
        <v>0</v>
      </c>
      <c r="V480">
        <f t="shared" si="519"/>
        <v>0</v>
      </c>
      <c r="W480">
        <v>100</v>
      </c>
      <c r="X480">
        <f t="shared" si="520"/>
        <v>1</v>
      </c>
      <c r="Y480">
        <v>0</v>
      </c>
      <c r="Z480">
        <f t="shared" si="521"/>
        <v>0</v>
      </c>
      <c r="AA480">
        <v>0</v>
      </c>
      <c r="AB480">
        <f t="shared" si="522"/>
        <v>0</v>
      </c>
      <c r="AC480">
        <v>0</v>
      </c>
      <c r="AD480">
        <f t="shared" si="523"/>
        <v>0</v>
      </c>
      <c r="AE480">
        <v>0</v>
      </c>
      <c r="AF480">
        <f t="shared" si="524"/>
        <v>0</v>
      </c>
      <c r="AG480">
        <v>0</v>
      </c>
      <c r="AH480">
        <f t="shared" si="525"/>
        <v>0</v>
      </c>
      <c r="AI480">
        <v>0</v>
      </c>
      <c r="AJ480">
        <f t="shared" si="526"/>
        <v>0</v>
      </c>
      <c r="AK480">
        <v>0</v>
      </c>
      <c r="AL480">
        <f t="shared" si="527"/>
        <v>0</v>
      </c>
      <c r="AM480">
        <v>0</v>
      </c>
      <c r="AN480">
        <f t="shared" si="528"/>
        <v>0</v>
      </c>
      <c r="AO480">
        <v>0</v>
      </c>
      <c r="AP480">
        <f t="shared" si="529"/>
        <v>0</v>
      </c>
      <c r="AQ480">
        <v>0</v>
      </c>
      <c r="AR480">
        <f t="shared" si="530"/>
        <v>0</v>
      </c>
      <c r="AS480">
        <v>0</v>
      </c>
      <c r="AT480">
        <f t="shared" si="531"/>
        <v>0</v>
      </c>
      <c r="AU480">
        <v>0</v>
      </c>
      <c r="AV480">
        <f t="shared" si="532"/>
        <v>0</v>
      </c>
      <c r="AW480">
        <v>0</v>
      </c>
      <c r="AX480">
        <f t="shared" si="533"/>
        <v>0</v>
      </c>
      <c r="AY480">
        <v>0</v>
      </c>
      <c r="AZ480">
        <f t="shared" si="534"/>
        <v>0</v>
      </c>
      <c r="BA480">
        <v>0</v>
      </c>
      <c r="BB480">
        <f t="shared" si="535"/>
        <v>0</v>
      </c>
      <c r="BC480">
        <v>0</v>
      </c>
      <c r="BD480">
        <f t="shared" si="536"/>
        <v>0</v>
      </c>
      <c r="BE480">
        <v>0</v>
      </c>
      <c r="BF480">
        <f t="shared" si="537"/>
        <v>0</v>
      </c>
      <c r="BG480">
        <v>0</v>
      </c>
      <c r="BH480">
        <f t="shared" si="538"/>
        <v>0</v>
      </c>
      <c r="BI480">
        <v>0</v>
      </c>
      <c r="BJ480">
        <f t="shared" si="539"/>
        <v>0</v>
      </c>
      <c r="BK480">
        <v>0</v>
      </c>
      <c r="BL480">
        <f t="shared" si="540"/>
        <v>0</v>
      </c>
      <c r="BM480">
        <v>0</v>
      </c>
      <c r="BN480">
        <f t="shared" si="541"/>
        <v>0</v>
      </c>
      <c r="BO480">
        <v>0</v>
      </c>
      <c r="BP480">
        <f t="shared" si="542"/>
        <v>0</v>
      </c>
      <c r="BQ480">
        <v>0</v>
      </c>
      <c r="BR480">
        <f t="shared" si="543"/>
        <v>0</v>
      </c>
      <c r="BS480">
        <v>0</v>
      </c>
      <c r="BT480">
        <f t="shared" si="544"/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f t="shared" si="512"/>
        <v>0</v>
      </c>
      <c r="DE480">
        <v>0</v>
      </c>
      <c r="DF480">
        <f t="shared" si="513"/>
        <v>0</v>
      </c>
      <c r="DG480">
        <v>97</v>
      </c>
      <c r="DH480">
        <f t="shared" si="480"/>
        <v>0.91334706102583296</v>
      </c>
      <c r="DI480">
        <v>3</v>
      </c>
      <c r="DJ480">
        <f t="shared" si="481"/>
        <v>8.6652938974166982E-2</v>
      </c>
      <c r="DK480">
        <v>0</v>
      </c>
      <c r="DL480">
        <f t="shared" si="482"/>
        <v>0</v>
      </c>
      <c r="DM480">
        <v>0</v>
      </c>
      <c r="DN480">
        <f t="shared" si="483"/>
        <v>0</v>
      </c>
      <c r="DO480">
        <v>0</v>
      </c>
      <c r="DP480">
        <f t="shared" si="484"/>
        <v>0</v>
      </c>
      <c r="DQ480">
        <v>0</v>
      </c>
      <c r="DR480">
        <f t="shared" si="485"/>
        <v>0</v>
      </c>
      <c r="DS480">
        <v>0</v>
      </c>
      <c r="DT480">
        <f t="shared" si="486"/>
        <v>0</v>
      </c>
      <c r="DU480">
        <v>0</v>
      </c>
      <c r="DV480">
        <f t="shared" si="487"/>
        <v>0</v>
      </c>
      <c r="DW480">
        <v>0</v>
      </c>
      <c r="DX480">
        <f t="shared" si="488"/>
        <v>0</v>
      </c>
      <c r="DY480">
        <v>0</v>
      </c>
      <c r="DZ480">
        <f t="shared" si="489"/>
        <v>0</v>
      </c>
      <c r="EA480">
        <v>0</v>
      </c>
      <c r="EB480">
        <f t="shared" si="490"/>
        <v>0</v>
      </c>
      <c r="EC480">
        <v>0</v>
      </c>
      <c r="ED480">
        <f t="shared" si="491"/>
        <v>0</v>
      </c>
      <c r="EE480">
        <v>0</v>
      </c>
      <c r="EF480">
        <f t="shared" si="492"/>
        <v>0</v>
      </c>
      <c r="EG480">
        <v>0</v>
      </c>
      <c r="EH480">
        <f t="shared" si="493"/>
        <v>0</v>
      </c>
      <c r="EI480">
        <v>0</v>
      </c>
      <c r="EJ480">
        <f t="shared" si="494"/>
        <v>0</v>
      </c>
      <c r="EK480">
        <v>0</v>
      </c>
      <c r="EL480">
        <f t="shared" si="495"/>
        <v>0</v>
      </c>
      <c r="EM480">
        <v>0</v>
      </c>
      <c r="EN480">
        <f t="shared" si="496"/>
        <v>0</v>
      </c>
      <c r="EO480">
        <v>0</v>
      </c>
      <c r="EP480">
        <f t="shared" si="497"/>
        <v>0</v>
      </c>
      <c r="EQ480">
        <v>0</v>
      </c>
      <c r="ER480">
        <f t="shared" si="498"/>
        <v>0</v>
      </c>
      <c r="ES480">
        <v>0</v>
      </c>
      <c r="ET480">
        <f t="shared" si="499"/>
        <v>0</v>
      </c>
      <c r="EU480">
        <v>0</v>
      </c>
      <c r="EV480">
        <f t="shared" si="500"/>
        <v>0</v>
      </c>
      <c r="EW480">
        <v>0</v>
      </c>
      <c r="EX480">
        <f t="shared" si="501"/>
        <v>0</v>
      </c>
      <c r="EY480">
        <v>0</v>
      </c>
      <c r="EZ480">
        <f t="shared" si="502"/>
        <v>0</v>
      </c>
      <c r="FA480">
        <v>0</v>
      </c>
      <c r="FB480">
        <f t="shared" si="503"/>
        <v>0</v>
      </c>
      <c r="FC480">
        <v>0</v>
      </c>
      <c r="FD480">
        <v>0</v>
      </c>
      <c r="FE480" s="3" t="s">
        <v>806</v>
      </c>
    </row>
    <row r="481" spans="1:161" x14ac:dyDescent="0.45">
      <c r="A481">
        <v>480</v>
      </c>
      <c r="B481" t="s">
        <v>53</v>
      </c>
      <c r="C481" t="s">
        <v>805</v>
      </c>
      <c r="D481" t="s">
        <v>768</v>
      </c>
      <c r="E481" t="s">
        <v>768</v>
      </c>
      <c r="F481" s="2">
        <v>1</v>
      </c>
      <c r="G481">
        <f t="shared" si="514"/>
        <v>231.4</v>
      </c>
      <c r="H481">
        <v>933</v>
      </c>
      <c r="I481">
        <v>293</v>
      </c>
      <c r="J481" s="2">
        <f t="shared" si="508"/>
        <v>0.31404072883172562</v>
      </c>
      <c r="K481">
        <v>1.2E-2</v>
      </c>
      <c r="L481" t="s">
        <v>64</v>
      </c>
      <c r="M481">
        <v>0</v>
      </c>
      <c r="N481">
        <f t="shared" si="515"/>
        <v>0</v>
      </c>
      <c r="O481">
        <v>0</v>
      </c>
      <c r="P481">
        <f t="shared" si="516"/>
        <v>0</v>
      </c>
      <c r="Q481">
        <v>0</v>
      </c>
      <c r="R481">
        <f t="shared" si="517"/>
        <v>0</v>
      </c>
      <c r="S481">
        <v>0</v>
      </c>
      <c r="T481">
        <f t="shared" si="518"/>
        <v>0</v>
      </c>
      <c r="U481">
        <v>0</v>
      </c>
      <c r="V481">
        <f t="shared" si="519"/>
        <v>0</v>
      </c>
      <c r="W481">
        <v>100</v>
      </c>
      <c r="X481">
        <f t="shared" si="520"/>
        <v>1</v>
      </c>
      <c r="Y481">
        <v>0</v>
      </c>
      <c r="Z481">
        <f t="shared" si="521"/>
        <v>0</v>
      </c>
      <c r="AA481">
        <v>0</v>
      </c>
      <c r="AB481">
        <f t="shared" si="522"/>
        <v>0</v>
      </c>
      <c r="AC481">
        <v>0</v>
      </c>
      <c r="AD481">
        <f t="shared" si="523"/>
        <v>0</v>
      </c>
      <c r="AE481">
        <v>0</v>
      </c>
      <c r="AF481">
        <f t="shared" si="524"/>
        <v>0</v>
      </c>
      <c r="AG481">
        <v>0</v>
      </c>
      <c r="AH481">
        <f t="shared" si="525"/>
        <v>0</v>
      </c>
      <c r="AI481">
        <v>0</v>
      </c>
      <c r="AJ481">
        <f t="shared" si="526"/>
        <v>0</v>
      </c>
      <c r="AK481">
        <v>0</v>
      </c>
      <c r="AL481">
        <f t="shared" si="527"/>
        <v>0</v>
      </c>
      <c r="AM481">
        <v>0</v>
      </c>
      <c r="AN481">
        <f t="shared" si="528"/>
        <v>0</v>
      </c>
      <c r="AO481">
        <v>0</v>
      </c>
      <c r="AP481">
        <f t="shared" si="529"/>
        <v>0</v>
      </c>
      <c r="AQ481">
        <v>0</v>
      </c>
      <c r="AR481">
        <f t="shared" si="530"/>
        <v>0</v>
      </c>
      <c r="AS481">
        <v>0</v>
      </c>
      <c r="AT481">
        <f t="shared" si="531"/>
        <v>0</v>
      </c>
      <c r="AU481">
        <v>0</v>
      </c>
      <c r="AV481">
        <f t="shared" si="532"/>
        <v>0</v>
      </c>
      <c r="AW481">
        <v>0</v>
      </c>
      <c r="AX481">
        <f t="shared" si="533"/>
        <v>0</v>
      </c>
      <c r="AY481">
        <v>0</v>
      </c>
      <c r="AZ481">
        <f t="shared" si="534"/>
        <v>0</v>
      </c>
      <c r="BA481">
        <v>0</v>
      </c>
      <c r="BB481">
        <f t="shared" si="535"/>
        <v>0</v>
      </c>
      <c r="BC481">
        <v>0</v>
      </c>
      <c r="BD481">
        <f t="shared" si="536"/>
        <v>0</v>
      </c>
      <c r="BE481">
        <v>0</v>
      </c>
      <c r="BF481">
        <f t="shared" si="537"/>
        <v>0</v>
      </c>
      <c r="BG481">
        <v>0</v>
      </c>
      <c r="BH481">
        <f t="shared" si="538"/>
        <v>0</v>
      </c>
      <c r="BI481">
        <v>0</v>
      </c>
      <c r="BJ481">
        <f t="shared" si="539"/>
        <v>0</v>
      </c>
      <c r="BK481">
        <v>0</v>
      </c>
      <c r="BL481">
        <f t="shared" si="540"/>
        <v>0</v>
      </c>
      <c r="BM481">
        <v>0</v>
      </c>
      <c r="BN481">
        <f t="shared" si="541"/>
        <v>0</v>
      </c>
      <c r="BO481">
        <v>0</v>
      </c>
      <c r="BP481">
        <f t="shared" si="542"/>
        <v>0</v>
      </c>
      <c r="BQ481">
        <v>0</v>
      </c>
      <c r="BR481">
        <f t="shared" si="543"/>
        <v>0</v>
      </c>
      <c r="BS481">
        <v>0</v>
      </c>
      <c r="BT481">
        <f t="shared" si="544"/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f t="shared" si="512"/>
        <v>0</v>
      </c>
      <c r="DE481">
        <v>0</v>
      </c>
      <c r="DF481">
        <f t="shared" si="513"/>
        <v>0</v>
      </c>
      <c r="DG481">
        <v>97</v>
      </c>
      <c r="DH481">
        <f t="shared" si="480"/>
        <v>0.91334706102583296</v>
      </c>
      <c r="DI481">
        <v>3</v>
      </c>
      <c r="DJ481">
        <f t="shared" si="481"/>
        <v>8.6652938974166982E-2</v>
      </c>
      <c r="DK481">
        <v>0</v>
      </c>
      <c r="DL481">
        <f t="shared" si="482"/>
        <v>0</v>
      </c>
      <c r="DM481">
        <v>0</v>
      </c>
      <c r="DN481">
        <f t="shared" si="483"/>
        <v>0</v>
      </c>
      <c r="DO481">
        <v>0</v>
      </c>
      <c r="DP481">
        <f t="shared" si="484"/>
        <v>0</v>
      </c>
      <c r="DQ481">
        <v>0</v>
      </c>
      <c r="DR481">
        <f t="shared" si="485"/>
        <v>0</v>
      </c>
      <c r="DS481">
        <v>0</v>
      </c>
      <c r="DT481">
        <f t="shared" si="486"/>
        <v>0</v>
      </c>
      <c r="DU481">
        <v>0</v>
      </c>
      <c r="DV481">
        <f t="shared" si="487"/>
        <v>0</v>
      </c>
      <c r="DW481">
        <v>0</v>
      </c>
      <c r="DX481">
        <f t="shared" si="488"/>
        <v>0</v>
      </c>
      <c r="DY481">
        <v>0</v>
      </c>
      <c r="DZ481">
        <f t="shared" si="489"/>
        <v>0</v>
      </c>
      <c r="EA481">
        <v>0</v>
      </c>
      <c r="EB481">
        <f t="shared" si="490"/>
        <v>0</v>
      </c>
      <c r="EC481">
        <v>0</v>
      </c>
      <c r="ED481">
        <f t="shared" si="491"/>
        <v>0</v>
      </c>
      <c r="EE481">
        <v>0</v>
      </c>
      <c r="EF481">
        <f t="shared" si="492"/>
        <v>0</v>
      </c>
      <c r="EG481">
        <v>0</v>
      </c>
      <c r="EH481">
        <f t="shared" si="493"/>
        <v>0</v>
      </c>
      <c r="EI481">
        <v>0</v>
      </c>
      <c r="EJ481">
        <f t="shared" si="494"/>
        <v>0</v>
      </c>
      <c r="EK481">
        <v>0</v>
      </c>
      <c r="EL481">
        <f t="shared" si="495"/>
        <v>0</v>
      </c>
      <c r="EM481">
        <v>0</v>
      </c>
      <c r="EN481">
        <f t="shared" si="496"/>
        <v>0</v>
      </c>
      <c r="EO481">
        <v>0</v>
      </c>
      <c r="EP481">
        <f t="shared" si="497"/>
        <v>0</v>
      </c>
      <c r="EQ481">
        <v>0</v>
      </c>
      <c r="ER481">
        <f t="shared" si="498"/>
        <v>0</v>
      </c>
      <c r="ES481">
        <v>0</v>
      </c>
      <c r="ET481">
        <f t="shared" si="499"/>
        <v>0</v>
      </c>
      <c r="EU481">
        <v>0</v>
      </c>
      <c r="EV481">
        <f t="shared" si="500"/>
        <v>0</v>
      </c>
      <c r="EW481">
        <v>0</v>
      </c>
      <c r="EX481">
        <f t="shared" si="501"/>
        <v>0</v>
      </c>
      <c r="EY481">
        <v>0</v>
      </c>
      <c r="EZ481">
        <f t="shared" si="502"/>
        <v>0</v>
      </c>
      <c r="FA481">
        <v>0</v>
      </c>
      <c r="FB481">
        <f t="shared" si="503"/>
        <v>0</v>
      </c>
      <c r="FC481">
        <v>0</v>
      </c>
      <c r="FD481">
        <v>0</v>
      </c>
      <c r="FE481" s="3" t="s">
        <v>806</v>
      </c>
    </row>
    <row r="482" spans="1:161" x14ac:dyDescent="0.45">
      <c r="A482">
        <v>481</v>
      </c>
      <c r="B482" t="s">
        <v>53</v>
      </c>
      <c r="C482" t="s">
        <v>805</v>
      </c>
      <c r="D482" t="s">
        <v>768</v>
      </c>
      <c r="E482" t="s">
        <v>768</v>
      </c>
      <c r="F482" s="2">
        <v>1</v>
      </c>
      <c r="G482">
        <f t="shared" si="514"/>
        <v>231.4</v>
      </c>
      <c r="H482">
        <v>933</v>
      </c>
      <c r="I482">
        <f>80+273</f>
        <v>353</v>
      </c>
      <c r="J482" s="2">
        <f t="shared" si="508"/>
        <v>0.37834941050375132</v>
      </c>
      <c r="K482">
        <v>1.2E-2</v>
      </c>
      <c r="L482" t="s">
        <v>64</v>
      </c>
      <c r="M482">
        <v>0</v>
      </c>
      <c r="N482">
        <f t="shared" si="515"/>
        <v>0</v>
      </c>
      <c r="O482">
        <v>0</v>
      </c>
      <c r="P482">
        <f t="shared" si="516"/>
        <v>0</v>
      </c>
      <c r="Q482">
        <v>0</v>
      </c>
      <c r="R482">
        <f t="shared" si="517"/>
        <v>0</v>
      </c>
      <c r="S482">
        <v>0</v>
      </c>
      <c r="T482">
        <f t="shared" si="518"/>
        <v>0</v>
      </c>
      <c r="U482">
        <v>0</v>
      </c>
      <c r="V482">
        <f t="shared" si="519"/>
        <v>0</v>
      </c>
      <c r="W482">
        <v>100</v>
      </c>
      <c r="X482">
        <f t="shared" si="520"/>
        <v>1</v>
      </c>
      <c r="Y482">
        <v>0</v>
      </c>
      <c r="Z482">
        <f t="shared" si="521"/>
        <v>0</v>
      </c>
      <c r="AA482">
        <v>0</v>
      </c>
      <c r="AB482">
        <f t="shared" si="522"/>
        <v>0</v>
      </c>
      <c r="AC482">
        <v>0</v>
      </c>
      <c r="AD482">
        <f t="shared" si="523"/>
        <v>0</v>
      </c>
      <c r="AE482">
        <v>0</v>
      </c>
      <c r="AF482">
        <f t="shared" si="524"/>
        <v>0</v>
      </c>
      <c r="AG482">
        <v>0</v>
      </c>
      <c r="AH482">
        <f t="shared" si="525"/>
        <v>0</v>
      </c>
      <c r="AI482">
        <v>0</v>
      </c>
      <c r="AJ482">
        <f t="shared" si="526"/>
        <v>0</v>
      </c>
      <c r="AK482">
        <v>0</v>
      </c>
      <c r="AL482">
        <f t="shared" si="527"/>
        <v>0</v>
      </c>
      <c r="AM482">
        <v>0</v>
      </c>
      <c r="AN482">
        <f t="shared" si="528"/>
        <v>0</v>
      </c>
      <c r="AO482">
        <v>0</v>
      </c>
      <c r="AP482">
        <f t="shared" si="529"/>
        <v>0</v>
      </c>
      <c r="AQ482">
        <v>0</v>
      </c>
      <c r="AR482">
        <f t="shared" si="530"/>
        <v>0</v>
      </c>
      <c r="AS482">
        <v>0</v>
      </c>
      <c r="AT482">
        <f t="shared" si="531"/>
        <v>0</v>
      </c>
      <c r="AU482">
        <v>0</v>
      </c>
      <c r="AV482">
        <f t="shared" si="532"/>
        <v>0</v>
      </c>
      <c r="AW482">
        <v>0</v>
      </c>
      <c r="AX482">
        <f t="shared" si="533"/>
        <v>0</v>
      </c>
      <c r="AY482">
        <v>0</v>
      </c>
      <c r="AZ482">
        <f t="shared" si="534"/>
        <v>0</v>
      </c>
      <c r="BA482">
        <v>0</v>
      </c>
      <c r="BB482">
        <f t="shared" si="535"/>
        <v>0</v>
      </c>
      <c r="BC482">
        <v>0</v>
      </c>
      <c r="BD482">
        <f t="shared" si="536"/>
        <v>0</v>
      </c>
      <c r="BE482">
        <v>0</v>
      </c>
      <c r="BF482">
        <f t="shared" si="537"/>
        <v>0</v>
      </c>
      <c r="BG482">
        <v>0</v>
      </c>
      <c r="BH482">
        <f t="shared" si="538"/>
        <v>0</v>
      </c>
      <c r="BI482">
        <v>0</v>
      </c>
      <c r="BJ482">
        <f t="shared" si="539"/>
        <v>0</v>
      </c>
      <c r="BK482">
        <v>0</v>
      </c>
      <c r="BL482">
        <f t="shared" si="540"/>
        <v>0</v>
      </c>
      <c r="BM482">
        <v>0</v>
      </c>
      <c r="BN482">
        <f t="shared" si="541"/>
        <v>0</v>
      </c>
      <c r="BO482">
        <v>0</v>
      </c>
      <c r="BP482">
        <f t="shared" si="542"/>
        <v>0</v>
      </c>
      <c r="BQ482">
        <v>0</v>
      </c>
      <c r="BR482">
        <f t="shared" si="543"/>
        <v>0</v>
      </c>
      <c r="BS482">
        <v>0</v>
      </c>
      <c r="BT482">
        <f t="shared" si="544"/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f t="shared" si="512"/>
        <v>0</v>
      </c>
      <c r="DE482">
        <v>0</v>
      </c>
      <c r="DF482">
        <f t="shared" si="513"/>
        <v>0</v>
      </c>
      <c r="DG482">
        <v>97</v>
      </c>
      <c r="DH482">
        <f t="shared" si="480"/>
        <v>0.91334706102583296</v>
      </c>
      <c r="DI482">
        <v>3</v>
      </c>
      <c r="DJ482">
        <f t="shared" si="481"/>
        <v>8.6652938974166982E-2</v>
      </c>
      <c r="DK482">
        <v>0</v>
      </c>
      <c r="DL482">
        <f t="shared" si="482"/>
        <v>0</v>
      </c>
      <c r="DM482">
        <v>0</v>
      </c>
      <c r="DN482">
        <f t="shared" si="483"/>
        <v>0</v>
      </c>
      <c r="DO482">
        <v>0</v>
      </c>
      <c r="DP482">
        <f t="shared" si="484"/>
        <v>0</v>
      </c>
      <c r="DQ482">
        <v>0</v>
      </c>
      <c r="DR482">
        <f t="shared" si="485"/>
        <v>0</v>
      </c>
      <c r="DS482">
        <v>0</v>
      </c>
      <c r="DT482">
        <f t="shared" si="486"/>
        <v>0</v>
      </c>
      <c r="DU482">
        <v>0</v>
      </c>
      <c r="DV482">
        <f t="shared" si="487"/>
        <v>0</v>
      </c>
      <c r="DW482">
        <v>0</v>
      </c>
      <c r="DX482">
        <f t="shared" si="488"/>
        <v>0</v>
      </c>
      <c r="DY482">
        <v>0</v>
      </c>
      <c r="DZ482">
        <f t="shared" si="489"/>
        <v>0</v>
      </c>
      <c r="EA482">
        <v>0</v>
      </c>
      <c r="EB482">
        <f t="shared" si="490"/>
        <v>0</v>
      </c>
      <c r="EC482">
        <v>0</v>
      </c>
      <c r="ED482">
        <f t="shared" si="491"/>
        <v>0</v>
      </c>
      <c r="EE482">
        <v>0</v>
      </c>
      <c r="EF482">
        <f t="shared" si="492"/>
        <v>0</v>
      </c>
      <c r="EG482">
        <v>0</v>
      </c>
      <c r="EH482">
        <f t="shared" si="493"/>
        <v>0</v>
      </c>
      <c r="EI482">
        <v>0</v>
      </c>
      <c r="EJ482">
        <f t="shared" si="494"/>
        <v>0</v>
      </c>
      <c r="EK482">
        <v>0</v>
      </c>
      <c r="EL482">
        <f t="shared" si="495"/>
        <v>0</v>
      </c>
      <c r="EM482">
        <v>0</v>
      </c>
      <c r="EN482">
        <f t="shared" si="496"/>
        <v>0</v>
      </c>
      <c r="EO482">
        <v>0</v>
      </c>
      <c r="EP482">
        <f t="shared" si="497"/>
        <v>0</v>
      </c>
      <c r="EQ482">
        <v>0</v>
      </c>
      <c r="ER482">
        <f t="shared" si="498"/>
        <v>0</v>
      </c>
      <c r="ES482">
        <v>0</v>
      </c>
      <c r="ET482">
        <f t="shared" si="499"/>
        <v>0</v>
      </c>
      <c r="EU482">
        <v>0</v>
      </c>
      <c r="EV482">
        <f t="shared" si="500"/>
        <v>0</v>
      </c>
      <c r="EW482">
        <v>0</v>
      </c>
      <c r="EX482">
        <f t="shared" si="501"/>
        <v>0</v>
      </c>
      <c r="EY482">
        <v>0</v>
      </c>
      <c r="EZ482">
        <f t="shared" si="502"/>
        <v>0</v>
      </c>
      <c r="FA482">
        <v>0</v>
      </c>
      <c r="FB482">
        <f t="shared" si="503"/>
        <v>0</v>
      </c>
      <c r="FC482">
        <v>0</v>
      </c>
      <c r="FD482">
        <v>0</v>
      </c>
      <c r="FE482" s="3" t="s">
        <v>806</v>
      </c>
    </row>
    <row r="483" spans="1:161" x14ac:dyDescent="0.45">
      <c r="A483">
        <v>482</v>
      </c>
      <c r="B483" t="s">
        <v>53</v>
      </c>
      <c r="C483" t="s">
        <v>805</v>
      </c>
      <c r="D483" t="s">
        <v>768</v>
      </c>
      <c r="E483" t="s">
        <v>768</v>
      </c>
      <c r="F483" s="2">
        <v>1</v>
      </c>
      <c r="G483">
        <f t="shared" si="514"/>
        <v>231.4</v>
      </c>
      <c r="H483">
        <v>933</v>
      </c>
      <c r="I483">
        <f>160+273</f>
        <v>433</v>
      </c>
      <c r="J483" s="2">
        <f t="shared" si="508"/>
        <v>0.46409431939978563</v>
      </c>
      <c r="K483">
        <v>1.2E-2</v>
      </c>
      <c r="L483" t="s">
        <v>64</v>
      </c>
      <c r="M483">
        <v>0</v>
      </c>
      <c r="N483">
        <f t="shared" si="515"/>
        <v>0</v>
      </c>
      <c r="O483">
        <v>0</v>
      </c>
      <c r="P483">
        <f t="shared" si="516"/>
        <v>0</v>
      </c>
      <c r="Q483">
        <v>0</v>
      </c>
      <c r="R483">
        <f t="shared" si="517"/>
        <v>0</v>
      </c>
      <c r="S483">
        <v>0</v>
      </c>
      <c r="T483">
        <f t="shared" si="518"/>
        <v>0</v>
      </c>
      <c r="U483">
        <v>0</v>
      </c>
      <c r="V483">
        <f t="shared" si="519"/>
        <v>0</v>
      </c>
      <c r="W483">
        <v>100</v>
      </c>
      <c r="X483">
        <f t="shared" si="520"/>
        <v>1</v>
      </c>
      <c r="Y483">
        <v>0</v>
      </c>
      <c r="Z483">
        <f t="shared" si="521"/>
        <v>0</v>
      </c>
      <c r="AA483">
        <v>0</v>
      </c>
      <c r="AB483">
        <f t="shared" si="522"/>
        <v>0</v>
      </c>
      <c r="AC483">
        <v>0</v>
      </c>
      <c r="AD483">
        <f t="shared" si="523"/>
        <v>0</v>
      </c>
      <c r="AE483">
        <v>0</v>
      </c>
      <c r="AF483">
        <f t="shared" si="524"/>
        <v>0</v>
      </c>
      <c r="AG483">
        <v>0</v>
      </c>
      <c r="AH483">
        <f t="shared" si="525"/>
        <v>0</v>
      </c>
      <c r="AI483">
        <v>0</v>
      </c>
      <c r="AJ483">
        <f t="shared" si="526"/>
        <v>0</v>
      </c>
      <c r="AK483">
        <v>0</v>
      </c>
      <c r="AL483">
        <f t="shared" si="527"/>
        <v>0</v>
      </c>
      <c r="AM483">
        <v>0</v>
      </c>
      <c r="AN483">
        <f t="shared" si="528"/>
        <v>0</v>
      </c>
      <c r="AO483">
        <v>0</v>
      </c>
      <c r="AP483">
        <f t="shared" si="529"/>
        <v>0</v>
      </c>
      <c r="AQ483">
        <v>0</v>
      </c>
      <c r="AR483">
        <f t="shared" si="530"/>
        <v>0</v>
      </c>
      <c r="AS483">
        <v>0</v>
      </c>
      <c r="AT483">
        <f t="shared" si="531"/>
        <v>0</v>
      </c>
      <c r="AU483">
        <v>0</v>
      </c>
      <c r="AV483">
        <f t="shared" si="532"/>
        <v>0</v>
      </c>
      <c r="AW483">
        <v>0</v>
      </c>
      <c r="AX483">
        <f t="shared" si="533"/>
        <v>0</v>
      </c>
      <c r="AY483">
        <v>0</v>
      </c>
      <c r="AZ483">
        <f t="shared" si="534"/>
        <v>0</v>
      </c>
      <c r="BA483">
        <v>0</v>
      </c>
      <c r="BB483">
        <f t="shared" si="535"/>
        <v>0</v>
      </c>
      <c r="BC483">
        <v>0</v>
      </c>
      <c r="BD483">
        <f t="shared" si="536"/>
        <v>0</v>
      </c>
      <c r="BE483">
        <v>0</v>
      </c>
      <c r="BF483">
        <f t="shared" si="537"/>
        <v>0</v>
      </c>
      <c r="BG483">
        <v>0</v>
      </c>
      <c r="BH483">
        <f t="shared" si="538"/>
        <v>0</v>
      </c>
      <c r="BI483">
        <v>0</v>
      </c>
      <c r="BJ483">
        <f t="shared" si="539"/>
        <v>0</v>
      </c>
      <c r="BK483">
        <v>0</v>
      </c>
      <c r="BL483">
        <f t="shared" si="540"/>
        <v>0</v>
      </c>
      <c r="BM483">
        <v>0</v>
      </c>
      <c r="BN483">
        <f t="shared" si="541"/>
        <v>0</v>
      </c>
      <c r="BO483">
        <v>0</v>
      </c>
      <c r="BP483">
        <f t="shared" si="542"/>
        <v>0</v>
      </c>
      <c r="BQ483">
        <v>0</v>
      </c>
      <c r="BR483">
        <f t="shared" si="543"/>
        <v>0</v>
      </c>
      <c r="BS483">
        <v>0</v>
      </c>
      <c r="BT483">
        <f t="shared" si="544"/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f t="shared" si="512"/>
        <v>0</v>
      </c>
      <c r="DE483">
        <v>0</v>
      </c>
      <c r="DF483">
        <f t="shared" si="513"/>
        <v>0</v>
      </c>
      <c r="DG483">
        <v>97</v>
      </c>
      <c r="DH483">
        <f t="shared" si="480"/>
        <v>0.91334706102583296</v>
      </c>
      <c r="DI483">
        <v>3</v>
      </c>
      <c r="DJ483">
        <f t="shared" si="481"/>
        <v>8.6652938974166982E-2</v>
      </c>
      <c r="DK483">
        <v>0</v>
      </c>
      <c r="DL483">
        <f t="shared" si="482"/>
        <v>0</v>
      </c>
      <c r="DM483">
        <v>0</v>
      </c>
      <c r="DN483">
        <f t="shared" si="483"/>
        <v>0</v>
      </c>
      <c r="DO483">
        <v>0</v>
      </c>
      <c r="DP483">
        <f t="shared" si="484"/>
        <v>0</v>
      </c>
      <c r="DQ483">
        <v>0</v>
      </c>
      <c r="DR483">
        <f t="shared" si="485"/>
        <v>0</v>
      </c>
      <c r="DS483">
        <v>0</v>
      </c>
      <c r="DT483">
        <f t="shared" si="486"/>
        <v>0</v>
      </c>
      <c r="DU483">
        <v>0</v>
      </c>
      <c r="DV483">
        <f t="shared" si="487"/>
        <v>0</v>
      </c>
      <c r="DW483">
        <v>0</v>
      </c>
      <c r="DX483">
        <f t="shared" si="488"/>
        <v>0</v>
      </c>
      <c r="DY483">
        <v>0</v>
      </c>
      <c r="DZ483">
        <f t="shared" si="489"/>
        <v>0</v>
      </c>
      <c r="EA483">
        <v>0</v>
      </c>
      <c r="EB483">
        <f t="shared" si="490"/>
        <v>0</v>
      </c>
      <c r="EC483">
        <v>0</v>
      </c>
      <c r="ED483">
        <f t="shared" si="491"/>
        <v>0</v>
      </c>
      <c r="EE483">
        <v>0</v>
      </c>
      <c r="EF483">
        <f t="shared" si="492"/>
        <v>0</v>
      </c>
      <c r="EG483">
        <v>0</v>
      </c>
      <c r="EH483">
        <f t="shared" si="493"/>
        <v>0</v>
      </c>
      <c r="EI483">
        <v>0</v>
      </c>
      <c r="EJ483">
        <f t="shared" si="494"/>
        <v>0</v>
      </c>
      <c r="EK483">
        <v>0</v>
      </c>
      <c r="EL483">
        <f t="shared" si="495"/>
        <v>0</v>
      </c>
      <c r="EM483">
        <v>0</v>
      </c>
      <c r="EN483">
        <f t="shared" si="496"/>
        <v>0</v>
      </c>
      <c r="EO483">
        <v>0</v>
      </c>
      <c r="EP483">
        <f t="shared" si="497"/>
        <v>0</v>
      </c>
      <c r="EQ483">
        <v>0</v>
      </c>
      <c r="ER483">
        <f t="shared" si="498"/>
        <v>0</v>
      </c>
      <c r="ES483">
        <v>0</v>
      </c>
      <c r="ET483">
        <f t="shared" si="499"/>
        <v>0</v>
      </c>
      <c r="EU483">
        <v>0</v>
      </c>
      <c r="EV483">
        <f t="shared" si="500"/>
        <v>0</v>
      </c>
      <c r="EW483">
        <v>0</v>
      </c>
      <c r="EX483">
        <f t="shared" si="501"/>
        <v>0</v>
      </c>
      <c r="EY483">
        <v>0</v>
      </c>
      <c r="EZ483">
        <f t="shared" si="502"/>
        <v>0</v>
      </c>
      <c r="FA483">
        <v>0</v>
      </c>
      <c r="FB483">
        <f t="shared" si="503"/>
        <v>0</v>
      </c>
      <c r="FC483">
        <v>0</v>
      </c>
      <c r="FD483">
        <v>0</v>
      </c>
      <c r="FE483" s="3" t="s">
        <v>806</v>
      </c>
    </row>
    <row r="484" spans="1:161" x14ac:dyDescent="0.45">
      <c r="A484">
        <v>483</v>
      </c>
      <c r="B484" t="s">
        <v>53</v>
      </c>
      <c r="C484" t="s">
        <v>805</v>
      </c>
      <c r="D484" t="s">
        <v>768</v>
      </c>
      <c r="E484" t="s">
        <v>768</v>
      </c>
      <c r="F484" s="2">
        <v>0</v>
      </c>
      <c r="G484">
        <f t="shared" si="514"/>
        <v>231.4</v>
      </c>
      <c r="H484">
        <v>933</v>
      </c>
      <c r="I484">
        <f>473</f>
        <v>473</v>
      </c>
      <c r="J484" s="2">
        <f t="shared" si="508"/>
        <v>0.50696677384780275</v>
      </c>
      <c r="K484">
        <v>1.2E-2</v>
      </c>
      <c r="L484" t="s">
        <v>64</v>
      </c>
      <c r="M484">
        <v>0</v>
      </c>
      <c r="N484">
        <f t="shared" si="515"/>
        <v>0</v>
      </c>
      <c r="O484">
        <v>0</v>
      </c>
      <c r="P484">
        <f t="shared" si="516"/>
        <v>0</v>
      </c>
      <c r="Q484">
        <v>0</v>
      </c>
      <c r="R484">
        <f t="shared" si="517"/>
        <v>0</v>
      </c>
      <c r="S484">
        <v>0</v>
      </c>
      <c r="T484">
        <f t="shared" si="518"/>
        <v>0</v>
      </c>
      <c r="U484">
        <v>0</v>
      </c>
      <c r="V484">
        <f t="shared" si="519"/>
        <v>0</v>
      </c>
      <c r="W484">
        <v>100</v>
      </c>
      <c r="X484">
        <f t="shared" si="520"/>
        <v>1</v>
      </c>
      <c r="Y484">
        <v>0</v>
      </c>
      <c r="Z484">
        <f t="shared" si="521"/>
        <v>0</v>
      </c>
      <c r="AA484">
        <v>0</v>
      </c>
      <c r="AB484">
        <f t="shared" si="522"/>
        <v>0</v>
      </c>
      <c r="AC484">
        <v>0</v>
      </c>
      <c r="AD484">
        <f t="shared" si="523"/>
        <v>0</v>
      </c>
      <c r="AE484">
        <v>0</v>
      </c>
      <c r="AF484">
        <f t="shared" si="524"/>
        <v>0</v>
      </c>
      <c r="AG484">
        <v>0</v>
      </c>
      <c r="AH484">
        <f t="shared" si="525"/>
        <v>0</v>
      </c>
      <c r="AI484">
        <v>0</v>
      </c>
      <c r="AJ484">
        <f t="shared" si="526"/>
        <v>0</v>
      </c>
      <c r="AK484">
        <v>0</v>
      </c>
      <c r="AL484">
        <f t="shared" si="527"/>
        <v>0</v>
      </c>
      <c r="AM484">
        <v>0</v>
      </c>
      <c r="AN484">
        <f t="shared" si="528"/>
        <v>0</v>
      </c>
      <c r="AO484">
        <v>0</v>
      </c>
      <c r="AP484">
        <f t="shared" si="529"/>
        <v>0</v>
      </c>
      <c r="AQ484">
        <v>0</v>
      </c>
      <c r="AR484">
        <f t="shared" si="530"/>
        <v>0</v>
      </c>
      <c r="AS484">
        <v>0</v>
      </c>
      <c r="AT484">
        <f t="shared" si="531"/>
        <v>0</v>
      </c>
      <c r="AU484">
        <v>0</v>
      </c>
      <c r="AV484">
        <f t="shared" si="532"/>
        <v>0</v>
      </c>
      <c r="AW484">
        <v>0</v>
      </c>
      <c r="AX484">
        <f t="shared" si="533"/>
        <v>0</v>
      </c>
      <c r="AY484">
        <v>0</v>
      </c>
      <c r="AZ484">
        <f t="shared" si="534"/>
        <v>0</v>
      </c>
      <c r="BA484">
        <v>0</v>
      </c>
      <c r="BB484">
        <f t="shared" si="535"/>
        <v>0</v>
      </c>
      <c r="BC484">
        <v>0</v>
      </c>
      <c r="BD484">
        <f t="shared" si="536"/>
        <v>0</v>
      </c>
      <c r="BE484">
        <v>0</v>
      </c>
      <c r="BF484">
        <f t="shared" si="537"/>
        <v>0</v>
      </c>
      <c r="BG484">
        <v>0</v>
      </c>
      <c r="BH484">
        <f t="shared" si="538"/>
        <v>0</v>
      </c>
      <c r="BI484">
        <v>0</v>
      </c>
      <c r="BJ484">
        <f t="shared" si="539"/>
        <v>0</v>
      </c>
      <c r="BK484">
        <v>0</v>
      </c>
      <c r="BL484">
        <f t="shared" si="540"/>
        <v>0</v>
      </c>
      <c r="BM484">
        <v>0</v>
      </c>
      <c r="BN484">
        <f t="shared" si="541"/>
        <v>0</v>
      </c>
      <c r="BO484">
        <v>0</v>
      </c>
      <c r="BP484">
        <f t="shared" si="542"/>
        <v>0</v>
      </c>
      <c r="BQ484">
        <v>0</v>
      </c>
      <c r="BR484">
        <f t="shared" si="543"/>
        <v>0</v>
      </c>
      <c r="BS484">
        <v>0</v>
      </c>
      <c r="BT484">
        <f t="shared" si="544"/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f t="shared" si="512"/>
        <v>0</v>
      </c>
      <c r="DE484">
        <v>0</v>
      </c>
      <c r="DF484">
        <f t="shared" si="513"/>
        <v>0</v>
      </c>
      <c r="DG484">
        <v>97</v>
      </c>
      <c r="DH484">
        <f t="shared" si="480"/>
        <v>0.91334706102583296</v>
      </c>
      <c r="DI484">
        <v>3</v>
      </c>
      <c r="DJ484">
        <f t="shared" si="481"/>
        <v>8.6652938974166982E-2</v>
      </c>
      <c r="DK484">
        <v>0</v>
      </c>
      <c r="DL484">
        <f t="shared" si="482"/>
        <v>0</v>
      </c>
      <c r="DM484">
        <v>0</v>
      </c>
      <c r="DN484">
        <f t="shared" si="483"/>
        <v>0</v>
      </c>
      <c r="DO484">
        <v>0</v>
      </c>
      <c r="DP484">
        <f t="shared" si="484"/>
        <v>0</v>
      </c>
      <c r="DQ484">
        <v>0</v>
      </c>
      <c r="DR484">
        <f t="shared" si="485"/>
        <v>0</v>
      </c>
      <c r="DS484">
        <v>0</v>
      </c>
      <c r="DT484">
        <f t="shared" si="486"/>
        <v>0</v>
      </c>
      <c r="DU484">
        <v>0</v>
      </c>
      <c r="DV484">
        <f t="shared" si="487"/>
        <v>0</v>
      </c>
      <c r="DW484">
        <v>0</v>
      </c>
      <c r="DX484">
        <f t="shared" si="488"/>
        <v>0</v>
      </c>
      <c r="DY484">
        <v>0</v>
      </c>
      <c r="DZ484">
        <f t="shared" si="489"/>
        <v>0</v>
      </c>
      <c r="EA484">
        <v>0</v>
      </c>
      <c r="EB484">
        <f t="shared" si="490"/>
        <v>0</v>
      </c>
      <c r="EC484">
        <v>0</v>
      </c>
      <c r="ED484">
        <f t="shared" si="491"/>
        <v>0</v>
      </c>
      <c r="EE484">
        <v>0</v>
      </c>
      <c r="EF484">
        <f t="shared" si="492"/>
        <v>0</v>
      </c>
      <c r="EG484">
        <v>0</v>
      </c>
      <c r="EH484">
        <f t="shared" si="493"/>
        <v>0</v>
      </c>
      <c r="EI484">
        <v>0</v>
      </c>
      <c r="EJ484">
        <f t="shared" si="494"/>
        <v>0</v>
      </c>
      <c r="EK484">
        <v>0</v>
      </c>
      <c r="EL484">
        <f t="shared" si="495"/>
        <v>0</v>
      </c>
      <c r="EM484">
        <v>0</v>
      </c>
      <c r="EN484">
        <f t="shared" si="496"/>
        <v>0</v>
      </c>
      <c r="EO484">
        <v>0</v>
      </c>
      <c r="EP484">
        <f t="shared" si="497"/>
        <v>0</v>
      </c>
      <c r="EQ484">
        <v>0</v>
      </c>
      <c r="ER484">
        <f t="shared" si="498"/>
        <v>0</v>
      </c>
      <c r="ES484">
        <v>0</v>
      </c>
      <c r="ET484">
        <f t="shared" si="499"/>
        <v>0</v>
      </c>
      <c r="EU484">
        <v>0</v>
      </c>
      <c r="EV484">
        <f t="shared" si="500"/>
        <v>0</v>
      </c>
      <c r="EW484">
        <v>0</v>
      </c>
      <c r="EX484">
        <f t="shared" si="501"/>
        <v>0</v>
      </c>
      <c r="EY484">
        <v>0</v>
      </c>
      <c r="EZ484">
        <f t="shared" si="502"/>
        <v>0</v>
      </c>
      <c r="FA484">
        <v>0</v>
      </c>
      <c r="FB484">
        <f t="shared" si="503"/>
        <v>0</v>
      </c>
      <c r="FC484">
        <v>0</v>
      </c>
      <c r="FD484">
        <v>0</v>
      </c>
      <c r="FE484" s="3" t="s">
        <v>806</v>
      </c>
    </row>
    <row r="485" spans="1:161" x14ac:dyDescent="0.45">
      <c r="A485">
        <v>484</v>
      </c>
      <c r="B485" t="s">
        <v>53</v>
      </c>
      <c r="C485" t="s">
        <v>807</v>
      </c>
      <c r="D485" t="s">
        <v>768</v>
      </c>
      <c r="E485" t="s">
        <v>768</v>
      </c>
      <c r="F485" s="2">
        <v>1</v>
      </c>
      <c r="G485">
        <v>473</v>
      </c>
      <c r="H485">
        <v>933</v>
      </c>
      <c r="I485">
        <v>473</v>
      </c>
      <c r="J485" s="2">
        <f t="shared" si="508"/>
        <v>0.50696677384780275</v>
      </c>
      <c r="K485">
        <v>1.2E-2</v>
      </c>
      <c r="L485" t="s">
        <v>64</v>
      </c>
      <c r="M485">
        <v>0</v>
      </c>
      <c r="N485">
        <f t="shared" si="515"/>
        <v>0</v>
      </c>
      <c r="O485">
        <v>0</v>
      </c>
      <c r="P485">
        <f t="shared" si="516"/>
        <v>0</v>
      </c>
      <c r="Q485">
        <v>0</v>
      </c>
      <c r="R485">
        <f t="shared" si="517"/>
        <v>0</v>
      </c>
      <c r="S485">
        <v>0</v>
      </c>
      <c r="T485">
        <f t="shared" si="518"/>
        <v>0</v>
      </c>
      <c r="U485">
        <v>0</v>
      </c>
      <c r="V485">
        <f t="shared" si="519"/>
        <v>0</v>
      </c>
      <c r="W485">
        <v>100</v>
      </c>
      <c r="X485">
        <f t="shared" si="520"/>
        <v>1</v>
      </c>
      <c r="Y485">
        <v>0</v>
      </c>
      <c r="Z485">
        <f t="shared" si="521"/>
        <v>0</v>
      </c>
      <c r="AA485">
        <v>0</v>
      </c>
      <c r="AB485">
        <f t="shared" si="522"/>
        <v>0</v>
      </c>
      <c r="AC485">
        <v>0</v>
      </c>
      <c r="AD485">
        <f t="shared" si="523"/>
        <v>0</v>
      </c>
      <c r="AE485">
        <v>0</v>
      </c>
      <c r="AF485">
        <f t="shared" si="524"/>
        <v>0</v>
      </c>
      <c r="AG485">
        <v>0</v>
      </c>
      <c r="AH485">
        <f t="shared" si="525"/>
        <v>0</v>
      </c>
      <c r="AI485">
        <v>0</v>
      </c>
      <c r="AJ485">
        <f t="shared" si="526"/>
        <v>0</v>
      </c>
      <c r="AK485">
        <v>0</v>
      </c>
      <c r="AL485">
        <f t="shared" si="527"/>
        <v>0</v>
      </c>
      <c r="AM485">
        <v>0</v>
      </c>
      <c r="AN485">
        <f t="shared" si="528"/>
        <v>0</v>
      </c>
      <c r="AO485">
        <v>0</v>
      </c>
      <c r="AP485">
        <f t="shared" si="529"/>
        <v>0</v>
      </c>
      <c r="AQ485">
        <v>0</v>
      </c>
      <c r="AR485">
        <f t="shared" si="530"/>
        <v>0</v>
      </c>
      <c r="AS485">
        <v>0</v>
      </c>
      <c r="AT485">
        <f t="shared" si="531"/>
        <v>0</v>
      </c>
      <c r="AU485">
        <v>0</v>
      </c>
      <c r="AV485">
        <f t="shared" si="532"/>
        <v>0</v>
      </c>
      <c r="AW485">
        <v>0</v>
      </c>
      <c r="AX485">
        <f t="shared" si="533"/>
        <v>0</v>
      </c>
      <c r="AY485">
        <v>0</v>
      </c>
      <c r="AZ485">
        <f t="shared" si="534"/>
        <v>0</v>
      </c>
      <c r="BA485">
        <v>0</v>
      </c>
      <c r="BB485">
        <f t="shared" si="535"/>
        <v>0</v>
      </c>
      <c r="BC485">
        <v>0</v>
      </c>
      <c r="BD485">
        <f t="shared" si="536"/>
        <v>0</v>
      </c>
      <c r="BE485">
        <v>0</v>
      </c>
      <c r="BF485">
        <f t="shared" si="537"/>
        <v>0</v>
      </c>
      <c r="BG485">
        <v>0</v>
      </c>
      <c r="BH485">
        <f t="shared" si="538"/>
        <v>0</v>
      </c>
      <c r="BI485">
        <v>0</v>
      </c>
      <c r="BJ485">
        <f t="shared" si="539"/>
        <v>0</v>
      </c>
      <c r="BK485">
        <v>0</v>
      </c>
      <c r="BL485">
        <f t="shared" si="540"/>
        <v>0</v>
      </c>
      <c r="BM485">
        <v>0</v>
      </c>
      <c r="BN485">
        <f t="shared" si="541"/>
        <v>0</v>
      </c>
      <c r="BO485">
        <v>0</v>
      </c>
      <c r="BP485">
        <f t="shared" si="542"/>
        <v>0</v>
      </c>
      <c r="BQ485">
        <v>0</v>
      </c>
      <c r="BR485">
        <f t="shared" si="543"/>
        <v>0</v>
      </c>
      <c r="BS485">
        <v>0</v>
      </c>
      <c r="BT485">
        <f t="shared" si="544"/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f t="shared" si="512"/>
        <v>0</v>
      </c>
      <c r="DE485">
        <v>0</v>
      </c>
      <c r="DF485">
        <f t="shared" si="513"/>
        <v>0</v>
      </c>
      <c r="DG485">
        <v>0</v>
      </c>
      <c r="DH485">
        <f t="shared" si="480"/>
        <v>0</v>
      </c>
      <c r="DI485">
        <v>10</v>
      </c>
      <c r="DJ485">
        <f t="shared" si="481"/>
        <v>0.16785441588190378</v>
      </c>
      <c r="DK485">
        <v>0</v>
      </c>
      <c r="DL485">
        <f t="shared" si="482"/>
        <v>0</v>
      </c>
      <c r="DM485">
        <v>90</v>
      </c>
      <c r="DN485">
        <f t="shared" si="483"/>
        <v>0.83214558411809625</v>
      </c>
      <c r="DO485">
        <v>0</v>
      </c>
      <c r="DP485">
        <f t="shared" si="484"/>
        <v>0</v>
      </c>
      <c r="DQ485">
        <v>0</v>
      </c>
      <c r="DR485">
        <f t="shared" si="485"/>
        <v>0</v>
      </c>
      <c r="DS485">
        <v>0</v>
      </c>
      <c r="DT485">
        <f t="shared" si="486"/>
        <v>0</v>
      </c>
      <c r="DU485">
        <v>0</v>
      </c>
      <c r="DV485">
        <f t="shared" si="487"/>
        <v>0</v>
      </c>
      <c r="DW485">
        <v>0</v>
      </c>
      <c r="DX485">
        <f t="shared" si="488"/>
        <v>0</v>
      </c>
      <c r="DY485">
        <v>0</v>
      </c>
      <c r="DZ485">
        <f t="shared" si="489"/>
        <v>0</v>
      </c>
      <c r="EA485">
        <v>0</v>
      </c>
      <c r="EB485">
        <f t="shared" si="490"/>
        <v>0</v>
      </c>
      <c r="EC485">
        <v>0</v>
      </c>
      <c r="ED485">
        <f t="shared" si="491"/>
        <v>0</v>
      </c>
      <c r="EE485">
        <v>0</v>
      </c>
      <c r="EF485">
        <f t="shared" si="492"/>
        <v>0</v>
      </c>
      <c r="EG485">
        <v>0</v>
      </c>
      <c r="EH485">
        <f t="shared" si="493"/>
        <v>0</v>
      </c>
      <c r="EI485">
        <v>0</v>
      </c>
      <c r="EJ485">
        <f t="shared" si="494"/>
        <v>0</v>
      </c>
      <c r="EK485">
        <v>0</v>
      </c>
      <c r="EL485">
        <f t="shared" si="495"/>
        <v>0</v>
      </c>
      <c r="EM485">
        <v>0</v>
      </c>
      <c r="EN485">
        <f t="shared" si="496"/>
        <v>0</v>
      </c>
      <c r="EO485">
        <v>0</v>
      </c>
      <c r="EP485">
        <f t="shared" si="497"/>
        <v>0</v>
      </c>
      <c r="EQ485">
        <v>0</v>
      </c>
      <c r="ER485">
        <f t="shared" si="498"/>
        <v>0</v>
      </c>
      <c r="ES485">
        <v>0</v>
      </c>
      <c r="ET485">
        <f t="shared" si="499"/>
        <v>0</v>
      </c>
      <c r="EU485">
        <v>0</v>
      </c>
      <c r="EV485">
        <f t="shared" si="500"/>
        <v>0</v>
      </c>
      <c r="EW485">
        <v>0</v>
      </c>
      <c r="EX485">
        <f t="shared" si="501"/>
        <v>0</v>
      </c>
      <c r="EY485">
        <v>0</v>
      </c>
      <c r="EZ485">
        <f t="shared" si="502"/>
        <v>0</v>
      </c>
      <c r="FA485">
        <v>0</v>
      </c>
      <c r="FB485">
        <f t="shared" si="503"/>
        <v>0</v>
      </c>
      <c r="FC485">
        <v>0</v>
      </c>
      <c r="FD485">
        <v>0</v>
      </c>
      <c r="FE485" s="3" t="s">
        <v>806</v>
      </c>
    </row>
    <row r="486" spans="1:161" x14ac:dyDescent="0.45">
      <c r="A486">
        <v>485</v>
      </c>
      <c r="B486" t="s">
        <v>53</v>
      </c>
      <c r="C486" t="s">
        <v>807</v>
      </c>
      <c r="D486" t="s">
        <v>768</v>
      </c>
      <c r="E486" t="s">
        <v>768</v>
      </c>
      <c r="F486" s="2">
        <v>1</v>
      </c>
      <c r="G486">
        <v>473</v>
      </c>
      <c r="H486">
        <v>933</v>
      </c>
      <c r="I486">
        <f>220+273</f>
        <v>493</v>
      </c>
      <c r="J486" s="2">
        <f t="shared" si="508"/>
        <v>0.52840300107181137</v>
      </c>
      <c r="K486">
        <v>1.2E-2</v>
      </c>
      <c r="L486" t="s">
        <v>64</v>
      </c>
      <c r="M486">
        <v>0</v>
      </c>
      <c r="N486">
        <f t="shared" si="515"/>
        <v>0</v>
      </c>
      <c r="O486">
        <v>0</v>
      </c>
      <c r="P486">
        <f t="shared" si="516"/>
        <v>0</v>
      </c>
      <c r="Q486">
        <v>0</v>
      </c>
      <c r="R486">
        <f t="shared" si="517"/>
        <v>0</v>
      </c>
      <c r="S486">
        <v>0</v>
      </c>
      <c r="T486">
        <f t="shared" si="518"/>
        <v>0</v>
      </c>
      <c r="U486">
        <v>0</v>
      </c>
      <c r="V486">
        <f t="shared" si="519"/>
        <v>0</v>
      </c>
      <c r="W486">
        <v>100</v>
      </c>
      <c r="X486">
        <f t="shared" si="520"/>
        <v>1</v>
      </c>
      <c r="Y486">
        <v>0</v>
      </c>
      <c r="Z486">
        <f t="shared" si="521"/>
        <v>0</v>
      </c>
      <c r="AA486">
        <v>0</v>
      </c>
      <c r="AB486">
        <f t="shared" si="522"/>
        <v>0</v>
      </c>
      <c r="AC486">
        <v>0</v>
      </c>
      <c r="AD486">
        <f t="shared" si="523"/>
        <v>0</v>
      </c>
      <c r="AE486">
        <v>0</v>
      </c>
      <c r="AF486">
        <f t="shared" si="524"/>
        <v>0</v>
      </c>
      <c r="AG486">
        <v>0</v>
      </c>
      <c r="AH486">
        <f t="shared" si="525"/>
        <v>0</v>
      </c>
      <c r="AI486">
        <v>0</v>
      </c>
      <c r="AJ486">
        <f t="shared" si="526"/>
        <v>0</v>
      </c>
      <c r="AK486">
        <v>0</v>
      </c>
      <c r="AL486">
        <f t="shared" si="527"/>
        <v>0</v>
      </c>
      <c r="AM486">
        <v>0</v>
      </c>
      <c r="AN486">
        <f t="shared" si="528"/>
        <v>0</v>
      </c>
      <c r="AO486">
        <v>0</v>
      </c>
      <c r="AP486">
        <f t="shared" si="529"/>
        <v>0</v>
      </c>
      <c r="AQ486">
        <v>0</v>
      </c>
      <c r="AR486">
        <f t="shared" si="530"/>
        <v>0</v>
      </c>
      <c r="AS486">
        <v>0</v>
      </c>
      <c r="AT486">
        <f t="shared" si="531"/>
        <v>0</v>
      </c>
      <c r="AU486">
        <v>0</v>
      </c>
      <c r="AV486">
        <f t="shared" si="532"/>
        <v>0</v>
      </c>
      <c r="AW486">
        <v>0</v>
      </c>
      <c r="AX486">
        <f t="shared" si="533"/>
        <v>0</v>
      </c>
      <c r="AY486">
        <v>0</v>
      </c>
      <c r="AZ486">
        <f t="shared" si="534"/>
        <v>0</v>
      </c>
      <c r="BA486">
        <v>0</v>
      </c>
      <c r="BB486">
        <f t="shared" si="535"/>
        <v>0</v>
      </c>
      <c r="BC486">
        <v>0</v>
      </c>
      <c r="BD486">
        <f t="shared" si="536"/>
        <v>0</v>
      </c>
      <c r="BE486">
        <v>0</v>
      </c>
      <c r="BF486">
        <f t="shared" si="537"/>
        <v>0</v>
      </c>
      <c r="BG486">
        <v>0</v>
      </c>
      <c r="BH486">
        <f t="shared" si="538"/>
        <v>0</v>
      </c>
      <c r="BI486">
        <v>0</v>
      </c>
      <c r="BJ486">
        <f t="shared" si="539"/>
        <v>0</v>
      </c>
      <c r="BK486">
        <v>0</v>
      </c>
      <c r="BL486">
        <f t="shared" si="540"/>
        <v>0</v>
      </c>
      <c r="BM486">
        <v>0</v>
      </c>
      <c r="BN486">
        <f t="shared" si="541"/>
        <v>0</v>
      </c>
      <c r="BO486">
        <v>0</v>
      </c>
      <c r="BP486">
        <f t="shared" si="542"/>
        <v>0</v>
      </c>
      <c r="BQ486">
        <v>0</v>
      </c>
      <c r="BR486">
        <f t="shared" si="543"/>
        <v>0</v>
      </c>
      <c r="BS486">
        <v>0</v>
      </c>
      <c r="BT486">
        <f t="shared" si="544"/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f t="shared" si="512"/>
        <v>0</v>
      </c>
      <c r="DE486">
        <v>0</v>
      </c>
      <c r="DF486">
        <f t="shared" si="513"/>
        <v>0</v>
      </c>
      <c r="DG486">
        <v>0</v>
      </c>
      <c r="DH486">
        <f t="shared" si="480"/>
        <v>0</v>
      </c>
      <c r="DI486">
        <v>10</v>
      </c>
      <c r="DJ486">
        <f t="shared" si="481"/>
        <v>0.16785441588190378</v>
      </c>
      <c r="DK486">
        <v>0</v>
      </c>
      <c r="DL486">
        <f t="shared" si="482"/>
        <v>0</v>
      </c>
      <c r="DM486">
        <v>90</v>
      </c>
      <c r="DN486">
        <f t="shared" si="483"/>
        <v>0.83214558411809625</v>
      </c>
      <c r="DO486">
        <v>0</v>
      </c>
      <c r="DP486">
        <f t="shared" si="484"/>
        <v>0</v>
      </c>
      <c r="DQ486">
        <v>0</v>
      </c>
      <c r="DR486">
        <f t="shared" si="485"/>
        <v>0</v>
      </c>
      <c r="DS486">
        <v>0</v>
      </c>
      <c r="DT486">
        <f t="shared" si="486"/>
        <v>0</v>
      </c>
      <c r="DU486">
        <v>0</v>
      </c>
      <c r="DV486">
        <f t="shared" si="487"/>
        <v>0</v>
      </c>
      <c r="DW486">
        <v>0</v>
      </c>
      <c r="DX486">
        <f t="shared" si="488"/>
        <v>0</v>
      </c>
      <c r="DY486">
        <v>0</v>
      </c>
      <c r="DZ486">
        <f t="shared" si="489"/>
        <v>0</v>
      </c>
      <c r="EA486">
        <v>0</v>
      </c>
      <c r="EB486">
        <f t="shared" si="490"/>
        <v>0</v>
      </c>
      <c r="EC486">
        <v>0</v>
      </c>
      <c r="ED486">
        <f t="shared" si="491"/>
        <v>0</v>
      </c>
      <c r="EE486">
        <v>0</v>
      </c>
      <c r="EF486">
        <f t="shared" si="492"/>
        <v>0</v>
      </c>
      <c r="EG486">
        <v>0</v>
      </c>
      <c r="EH486">
        <f t="shared" si="493"/>
        <v>0</v>
      </c>
      <c r="EI486">
        <v>0</v>
      </c>
      <c r="EJ486">
        <f t="shared" si="494"/>
        <v>0</v>
      </c>
      <c r="EK486">
        <v>0</v>
      </c>
      <c r="EL486">
        <f t="shared" si="495"/>
        <v>0</v>
      </c>
      <c r="EM486">
        <v>0</v>
      </c>
      <c r="EN486">
        <f t="shared" si="496"/>
        <v>0</v>
      </c>
      <c r="EO486">
        <v>0</v>
      </c>
      <c r="EP486">
        <f t="shared" si="497"/>
        <v>0</v>
      </c>
      <c r="EQ486">
        <v>0</v>
      </c>
      <c r="ER486">
        <f t="shared" si="498"/>
        <v>0</v>
      </c>
      <c r="ES486">
        <v>0</v>
      </c>
      <c r="ET486">
        <f t="shared" si="499"/>
        <v>0</v>
      </c>
      <c r="EU486">
        <v>0</v>
      </c>
      <c r="EV486">
        <f t="shared" si="500"/>
        <v>0</v>
      </c>
      <c r="EW486">
        <v>0</v>
      </c>
      <c r="EX486">
        <f t="shared" si="501"/>
        <v>0</v>
      </c>
      <c r="EY486">
        <v>0</v>
      </c>
      <c r="EZ486">
        <f t="shared" si="502"/>
        <v>0</v>
      </c>
      <c r="FA486">
        <v>0</v>
      </c>
      <c r="FB486">
        <f t="shared" si="503"/>
        <v>0</v>
      </c>
      <c r="FC486">
        <v>0</v>
      </c>
      <c r="FD486">
        <v>0</v>
      </c>
      <c r="FE486" s="3" t="s">
        <v>806</v>
      </c>
    </row>
    <row r="487" spans="1:161" x14ac:dyDescent="0.45">
      <c r="A487">
        <v>486</v>
      </c>
      <c r="B487" t="s">
        <v>53</v>
      </c>
      <c r="C487" t="s">
        <v>807</v>
      </c>
      <c r="D487" t="s">
        <v>768</v>
      </c>
      <c r="E487" t="s">
        <v>768</v>
      </c>
      <c r="F487" s="2">
        <v>1</v>
      </c>
      <c r="G487">
        <v>473</v>
      </c>
      <c r="H487">
        <v>933</v>
      </c>
      <c r="I487">
        <f>240+273</f>
        <v>513</v>
      </c>
      <c r="J487" s="2">
        <f t="shared" si="508"/>
        <v>0.54983922829581988</v>
      </c>
      <c r="K487">
        <v>1.2E-2</v>
      </c>
      <c r="L487" t="s">
        <v>64</v>
      </c>
      <c r="M487">
        <v>0</v>
      </c>
      <c r="N487">
        <f t="shared" si="515"/>
        <v>0</v>
      </c>
      <c r="O487">
        <v>0</v>
      </c>
      <c r="P487">
        <f t="shared" si="516"/>
        <v>0</v>
      </c>
      <c r="Q487">
        <v>0</v>
      </c>
      <c r="R487">
        <f t="shared" si="517"/>
        <v>0</v>
      </c>
      <c r="S487">
        <v>0</v>
      </c>
      <c r="T487">
        <f t="shared" si="518"/>
        <v>0</v>
      </c>
      <c r="U487">
        <v>0</v>
      </c>
      <c r="V487">
        <f t="shared" si="519"/>
        <v>0</v>
      </c>
      <c r="W487">
        <v>100</v>
      </c>
      <c r="X487">
        <f t="shared" si="520"/>
        <v>1</v>
      </c>
      <c r="Y487">
        <v>0</v>
      </c>
      <c r="Z487">
        <f t="shared" si="521"/>
        <v>0</v>
      </c>
      <c r="AA487">
        <v>0</v>
      </c>
      <c r="AB487">
        <f t="shared" si="522"/>
        <v>0</v>
      </c>
      <c r="AC487">
        <v>0</v>
      </c>
      <c r="AD487">
        <f t="shared" si="523"/>
        <v>0</v>
      </c>
      <c r="AE487">
        <v>0</v>
      </c>
      <c r="AF487">
        <f t="shared" si="524"/>
        <v>0</v>
      </c>
      <c r="AG487">
        <v>0</v>
      </c>
      <c r="AH487">
        <f t="shared" si="525"/>
        <v>0</v>
      </c>
      <c r="AI487">
        <v>0</v>
      </c>
      <c r="AJ487">
        <f t="shared" si="526"/>
        <v>0</v>
      </c>
      <c r="AK487">
        <v>0</v>
      </c>
      <c r="AL487">
        <f t="shared" si="527"/>
        <v>0</v>
      </c>
      <c r="AM487">
        <v>0</v>
      </c>
      <c r="AN487">
        <f t="shared" si="528"/>
        <v>0</v>
      </c>
      <c r="AO487">
        <v>0</v>
      </c>
      <c r="AP487">
        <f t="shared" si="529"/>
        <v>0</v>
      </c>
      <c r="AQ487">
        <v>0</v>
      </c>
      <c r="AR487">
        <f t="shared" si="530"/>
        <v>0</v>
      </c>
      <c r="AS487">
        <v>0</v>
      </c>
      <c r="AT487">
        <f t="shared" si="531"/>
        <v>0</v>
      </c>
      <c r="AU487">
        <v>0</v>
      </c>
      <c r="AV487">
        <f t="shared" si="532"/>
        <v>0</v>
      </c>
      <c r="AW487">
        <v>0</v>
      </c>
      <c r="AX487">
        <f t="shared" si="533"/>
        <v>0</v>
      </c>
      <c r="AY487">
        <v>0</v>
      </c>
      <c r="AZ487">
        <f t="shared" si="534"/>
        <v>0</v>
      </c>
      <c r="BA487">
        <v>0</v>
      </c>
      <c r="BB487">
        <f t="shared" si="535"/>
        <v>0</v>
      </c>
      <c r="BC487">
        <v>0</v>
      </c>
      <c r="BD487">
        <f t="shared" si="536"/>
        <v>0</v>
      </c>
      <c r="BE487">
        <v>0</v>
      </c>
      <c r="BF487">
        <f t="shared" si="537"/>
        <v>0</v>
      </c>
      <c r="BG487">
        <v>0</v>
      </c>
      <c r="BH487">
        <f t="shared" si="538"/>
        <v>0</v>
      </c>
      <c r="BI487">
        <v>0</v>
      </c>
      <c r="BJ487">
        <f t="shared" si="539"/>
        <v>0</v>
      </c>
      <c r="BK487">
        <v>0</v>
      </c>
      <c r="BL487">
        <f t="shared" si="540"/>
        <v>0</v>
      </c>
      <c r="BM487">
        <v>0</v>
      </c>
      <c r="BN487">
        <f t="shared" si="541"/>
        <v>0</v>
      </c>
      <c r="BO487">
        <v>0</v>
      </c>
      <c r="BP487">
        <f t="shared" si="542"/>
        <v>0</v>
      </c>
      <c r="BQ487">
        <v>0</v>
      </c>
      <c r="BR487">
        <f t="shared" si="543"/>
        <v>0</v>
      </c>
      <c r="BS487">
        <v>0</v>
      </c>
      <c r="BT487">
        <f t="shared" si="544"/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f t="shared" si="512"/>
        <v>0</v>
      </c>
      <c r="DE487">
        <v>0</v>
      </c>
      <c r="DF487">
        <f t="shared" si="513"/>
        <v>0</v>
      </c>
      <c r="DG487">
        <v>0</v>
      </c>
      <c r="DH487">
        <f t="shared" si="480"/>
        <v>0</v>
      </c>
      <c r="DI487">
        <v>10</v>
      </c>
      <c r="DJ487">
        <f t="shared" si="481"/>
        <v>0.16785441588190378</v>
      </c>
      <c r="DK487">
        <v>0</v>
      </c>
      <c r="DL487">
        <f t="shared" si="482"/>
        <v>0</v>
      </c>
      <c r="DM487">
        <v>90</v>
      </c>
      <c r="DN487">
        <f t="shared" si="483"/>
        <v>0.83214558411809625</v>
      </c>
      <c r="DO487">
        <v>0</v>
      </c>
      <c r="DP487">
        <f t="shared" si="484"/>
        <v>0</v>
      </c>
      <c r="DQ487">
        <v>0</v>
      </c>
      <c r="DR487">
        <f t="shared" si="485"/>
        <v>0</v>
      </c>
      <c r="DS487">
        <v>0</v>
      </c>
      <c r="DT487">
        <f t="shared" si="486"/>
        <v>0</v>
      </c>
      <c r="DU487">
        <v>0</v>
      </c>
      <c r="DV487">
        <f t="shared" si="487"/>
        <v>0</v>
      </c>
      <c r="DW487">
        <v>0</v>
      </c>
      <c r="DX487">
        <f t="shared" si="488"/>
        <v>0</v>
      </c>
      <c r="DY487">
        <v>0</v>
      </c>
      <c r="DZ487">
        <f t="shared" si="489"/>
        <v>0</v>
      </c>
      <c r="EA487">
        <v>0</v>
      </c>
      <c r="EB487">
        <f t="shared" si="490"/>
        <v>0</v>
      </c>
      <c r="EC487">
        <v>0</v>
      </c>
      <c r="ED487">
        <f t="shared" si="491"/>
        <v>0</v>
      </c>
      <c r="EE487">
        <v>0</v>
      </c>
      <c r="EF487">
        <f t="shared" si="492"/>
        <v>0</v>
      </c>
      <c r="EG487">
        <v>0</v>
      </c>
      <c r="EH487">
        <f t="shared" si="493"/>
        <v>0</v>
      </c>
      <c r="EI487">
        <v>0</v>
      </c>
      <c r="EJ487">
        <f t="shared" si="494"/>
        <v>0</v>
      </c>
      <c r="EK487">
        <v>0</v>
      </c>
      <c r="EL487">
        <f t="shared" si="495"/>
        <v>0</v>
      </c>
      <c r="EM487">
        <v>0</v>
      </c>
      <c r="EN487">
        <f t="shared" si="496"/>
        <v>0</v>
      </c>
      <c r="EO487">
        <v>0</v>
      </c>
      <c r="EP487">
        <f t="shared" si="497"/>
        <v>0</v>
      </c>
      <c r="EQ487">
        <v>0</v>
      </c>
      <c r="ER487">
        <f t="shared" si="498"/>
        <v>0</v>
      </c>
      <c r="ES487">
        <v>0</v>
      </c>
      <c r="ET487">
        <f t="shared" si="499"/>
        <v>0</v>
      </c>
      <c r="EU487">
        <v>0</v>
      </c>
      <c r="EV487">
        <f t="shared" si="500"/>
        <v>0</v>
      </c>
      <c r="EW487">
        <v>0</v>
      </c>
      <c r="EX487">
        <f t="shared" si="501"/>
        <v>0</v>
      </c>
      <c r="EY487">
        <v>0</v>
      </c>
      <c r="EZ487">
        <f t="shared" si="502"/>
        <v>0</v>
      </c>
      <c r="FA487">
        <v>0</v>
      </c>
      <c r="FB487">
        <f t="shared" si="503"/>
        <v>0</v>
      </c>
      <c r="FC487">
        <v>0</v>
      </c>
      <c r="FD487">
        <v>0</v>
      </c>
      <c r="FE487" s="3" t="s">
        <v>806</v>
      </c>
    </row>
    <row r="488" spans="1:161" x14ac:dyDescent="0.45">
      <c r="A488">
        <v>487</v>
      </c>
      <c r="B488" t="s">
        <v>53</v>
      </c>
      <c r="C488" t="s">
        <v>807</v>
      </c>
      <c r="D488" t="s">
        <v>768</v>
      </c>
      <c r="E488" t="s">
        <v>768</v>
      </c>
      <c r="F488" s="2">
        <v>1</v>
      </c>
      <c r="G488">
        <v>473</v>
      </c>
      <c r="H488">
        <v>933</v>
      </c>
      <c r="I488">
        <f>260+273</f>
        <v>533</v>
      </c>
      <c r="J488" s="2">
        <f t="shared" si="508"/>
        <v>0.5712754555198285</v>
      </c>
      <c r="K488">
        <v>1.2E-2</v>
      </c>
      <c r="L488" t="s">
        <v>64</v>
      </c>
      <c r="M488">
        <v>0</v>
      </c>
      <c r="N488">
        <f t="shared" si="515"/>
        <v>0</v>
      </c>
      <c r="O488">
        <v>0</v>
      </c>
      <c r="P488">
        <f t="shared" si="516"/>
        <v>0</v>
      </c>
      <c r="Q488">
        <v>0</v>
      </c>
      <c r="R488">
        <f t="shared" si="517"/>
        <v>0</v>
      </c>
      <c r="S488">
        <v>0</v>
      </c>
      <c r="T488">
        <f t="shared" si="518"/>
        <v>0</v>
      </c>
      <c r="U488">
        <v>0</v>
      </c>
      <c r="V488">
        <f t="shared" si="519"/>
        <v>0</v>
      </c>
      <c r="W488">
        <v>100</v>
      </c>
      <c r="X488">
        <f t="shared" si="520"/>
        <v>1</v>
      </c>
      <c r="Y488">
        <v>0</v>
      </c>
      <c r="Z488">
        <f t="shared" si="521"/>
        <v>0</v>
      </c>
      <c r="AA488">
        <v>0</v>
      </c>
      <c r="AB488">
        <f t="shared" si="522"/>
        <v>0</v>
      </c>
      <c r="AC488">
        <v>0</v>
      </c>
      <c r="AD488">
        <f t="shared" si="523"/>
        <v>0</v>
      </c>
      <c r="AE488">
        <v>0</v>
      </c>
      <c r="AF488">
        <f t="shared" si="524"/>
        <v>0</v>
      </c>
      <c r="AG488">
        <v>0</v>
      </c>
      <c r="AH488">
        <f t="shared" si="525"/>
        <v>0</v>
      </c>
      <c r="AI488">
        <v>0</v>
      </c>
      <c r="AJ488">
        <f t="shared" si="526"/>
        <v>0</v>
      </c>
      <c r="AK488">
        <v>0</v>
      </c>
      <c r="AL488">
        <f t="shared" si="527"/>
        <v>0</v>
      </c>
      <c r="AM488">
        <v>0</v>
      </c>
      <c r="AN488">
        <f t="shared" si="528"/>
        <v>0</v>
      </c>
      <c r="AO488">
        <v>0</v>
      </c>
      <c r="AP488">
        <f t="shared" si="529"/>
        <v>0</v>
      </c>
      <c r="AQ488">
        <v>0</v>
      </c>
      <c r="AR488">
        <f t="shared" si="530"/>
        <v>0</v>
      </c>
      <c r="AS488">
        <v>0</v>
      </c>
      <c r="AT488">
        <f t="shared" si="531"/>
        <v>0</v>
      </c>
      <c r="AU488">
        <v>0</v>
      </c>
      <c r="AV488">
        <f t="shared" si="532"/>
        <v>0</v>
      </c>
      <c r="AW488">
        <v>0</v>
      </c>
      <c r="AX488">
        <f t="shared" si="533"/>
        <v>0</v>
      </c>
      <c r="AY488">
        <v>0</v>
      </c>
      <c r="AZ488">
        <f t="shared" si="534"/>
        <v>0</v>
      </c>
      <c r="BA488">
        <v>0</v>
      </c>
      <c r="BB488">
        <f t="shared" si="535"/>
        <v>0</v>
      </c>
      <c r="BC488">
        <v>0</v>
      </c>
      <c r="BD488">
        <f t="shared" si="536"/>
        <v>0</v>
      </c>
      <c r="BE488">
        <v>0</v>
      </c>
      <c r="BF488">
        <f t="shared" si="537"/>
        <v>0</v>
      </c>
      <c r="BG488">
        <v>0</v>
      </c>
      <c r="BH488">
        <f t="shared" si="538"/>
        <v>0</v>
      </c>
      <c r="BI488">
        <v>0</v>
      </c>
      <c r="BJ488">
        <f t="shared" si="539"/>
        <v>0</v>
      </c>
      <c r="BK488">
        <v>0</v>
      </c>
      <c r="BL488">
        <f t="shared" si="540"/>
        <v>0</v>
      </c>
      <c r="BM488">
        <v>0</v>
      </c>
      <c r="BN488">
        <f t="shared" si="541"/>
        <v>0</v>
      </c>
      <c r="BO488">
        <v>0</v>
      </c>
      <c r="BP488">
        <f t="shared" si="542"/>
        <v>0</v>
      </c>
      <c r="BQ488">
        <v>0</v>
      </c>
      <c r="BR488">
        <f t="shared" si="543"/>
        <v>0</v>
      </c>
      <c r="BS488">
        <v>0</v>
      </c>
      <c r="BT488">
        <f t="shared" si="544"/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f t="shared" si="512"/>
        <v>0</v>
      </c>
      <c r="DE488">
        <v>0</v>
      </c>
      <c r="DF488">
        <f t="shared" si="513"/>
        <v>0</v>
      </c>
      <c r="DG488">
        <v>0</v>
      </c>
      <c r="DH488">
        <f t="shared" si="480"/>
        <v>0</v>
      </c>
      <c r="DI488">
        <v>10</v>
      </c>
      <c r="DJ488">
        <f t="shared" si="481"/>
        <v>0.16785441588190378</v>
      </c>
      <c r="DK488">
        <v>0</v>
      </c>
      <c r="DL488">
        <f t="shared" si="482"/>
        <v>0</v>
      </c>
      <c r="DM488">
        <v>90</v>
      </c>
      <c r="DN488">
        <f t="shared" si="483"/>
        <v>0.83214558411809625</v>
      </c>
      <c r="DO488">
        <v>0</v>
      </c>
      <c r="DP488">
        <f t="shared" si="484"/>
        <v>0</v>
      </c>
      <c r="DQ488">
        <v>0</v>
      </c>
      <c r="DR488">
        <f t="shared" si="485"/>
        <v>0</v>
      </c>
      <c r="DS488">
        <v>0</v>
      </c>
      <c r="DT488">
        <f t="shared" si="486"/>
        <v>0</v>
      </c>
      <c r="DU488">
        <v>0</v>
      </c>
      <c r="DV488">
        <f t="shared" si="487"/>
        <v>0</v>
      </c>
      <c r="DW488">
        <v>0</v>
      </c>
      <c r="DX488">
        <f t="shared" si="488"/>
        <v>0</v>
      </c>
      <c r="DY488">
        <v>0</v>
      </c>
      <c r="DZ488">
        <f t="shared" si="489"/>
        <v>0</v>
      </c>
      <c r="EA488">
        <v>0</v>
      </c>
      <c r="EB488">
        <f t="shared" si="490"/>
        <v>0</v>
      </c>
      <c r="EC488">
        <v>0</v>
      </c>
      <c r="ED488">
        <f t="shared" si="491"/>
        <v>0</v>
      </c>
      <c r="EE488">
        <v>0</v>
      </c>
      <c r="EF488">
        <f t="shared" si="492"/>
        <v>0</v>
      </c>
      <c r="EG488">
        <v>0</v>
      </c>
      <c r="EH488">
        <f t="shared" si="493"/>
        <v>0</v>
      </c>
      <c r="EI488">
        <v>0</v>
      </c>
      <c r="EJ488">
        <f t="shared" si="494"/>
        <v>0</v>
      </c>
      <c r="EK488">
        <v>0</v>
      </c>
      <c r="EL488">
        <f t="shared" si="495"/>
        <v>0</v>
      </c>
      <c r="EM488">
        <v>0</v>
      </c>
      <c r="EN488">
        <f t="shared" si="496"/>
        <v>0</v>
      </c>
      <c r="EO488">
        <v>0</v>
      </c>
      <c r="EP488">
        <f t="shared" si="497"/>
        <v>0</v>
      </c>
      <c r="EQ488">
        <v>0</v>
      </c>
      <c r="ER488">
        <f t="shared" si="498"/>
        <v>0</v>
      </c>
      <c r="ES488">
        <v>0</v>
      </c>
      <c r="ET488">
        <f t="shared" si="499"/>
        <v>0</v>
      </c>
      <c r="EU488">
        <v>0</v>
      </c>
      <c r="EV488">
        <f t="shared" si="500"/>
        <v>0</v>
      </c>
      <c r="EW488">
        <v>0</v>
      </c>
      <c r="EX488">
        <f t="shared" si="501"/>
        <v>0</v>
      </c>
      <c r="EY488">
        <v>0</v>
      </c>
      <c r="EZ488">
        <f t="shared" si="502"/>
        <v>0</v>
      </c>
      <c r="FA488">
        <v>0</v>
      </c>
      <c r="FB488">
        <f t="shared" si="503"/>
        <v>0</v>
      </c>
      <c r="FC488">
        <v>0</v>
      </c>
      <c r="FD488">
        <v>0</v>
      </c>
      <c r="FE488" s="3" t="s">
        <v>806</v>
      </c>
    </row>
    <row r="489" spans="1:161" x14ac:dyDescent="0.45">
      <c r="A489">
        <v>488</v>
      </c>
      <c r="B489" t="s">
        <v>53</v>
      </c>
      <c r="C489" t="s">
        <v>807</v>
      </c>
      <c r="D489" t="s">
        <v>768</v>
      </c>
      <c r="E489" t="s">
        <v>768</v>
      </c>
      <c r="F489" s="2">
        <v>1</v>
      </c>
      <c r="G489">
        <v>473</v>
      </c>
      <c r="H489">
        <v>933</v>
      </c>
      <c r="I489">
        <f>280+273</f>
        <v>553</v>
      </c>
      <c r="J489" s="2">
        <f t="shared" si="508"/>
        <v>0.59271168274383712</v>
      </c>
      <c r="K489">
        <v>1.2E-2</v>
      </c>
      <c r="L489" t="s">
        <v>64</v>
      </c>
      <c r="M489">
        <v>0</v>
      </c>
      <c r="N489">
        <f t="shared" si="515"/>
        <v>0</v>
      </c>
      <c r="O489">
        <v>0</v>
      </c>
      <c r="P489">
        <f t="shared" si="516"/>
        <v>0</v>
      </c>
      <c r="Q489">
        <v>0</v>
      </c>
      <c r="R489">
        <f t="shared" si="517"/>
        <v>0</v>
      </c>
      <c r="S489">
        <v>0</v>
      </c>
      <c r="T489">
        <f t="shared" si="518"/>
        <v>0</v>
      </c>
      <c r="U489">
        <v>0</v>
      </c>
      <c r="V489">
        <f t="shared" si="519"/>
        <v>0</v>
      </c>
      <c r="W489">
        <v>100</v>
      </c>
      <c r="X489">
        <f t="shared" si="520"/>
        <v>1</v>
      </c>
      <c r="Y489">
        <v>0</v>
      </c>
      <c r="Z489">
        <f t="shared" si="521"/>
        <v>0</v>
      </c>
      <c r="AA489">
        <v>0</v>
      </c>
      <c r="AB489">
        <f t="shared" si="522"/>
        <v>0</v>
      </c>
      <c r="AC489">
        <v>0</v>
      </c>
      <c r="AD489">
        <f t="shared" si="523"/>
        <v>0</v>
      </c>
      <c r="AE489">
        <v>0</v>
      </c>
      <c r="AF489">
        <f t="shared" si="524"/>
        <v>0</v>
      </c>
      <c r="AG489">
        <v>0</v>
      </c>
      <c r="AH489">
        <f t="shared" si="525"/>
        <v>0</v>
      </c>
      <c r="AI489">
        <v>0</v>
      </c>
      <c r="AJ489">
        <f t="shared" si="526"/>
        <v>0</v>
      </c>
      <c r="AK489">
        <v>0</v>
      </c>
      <c r="AL489">
        <f t="shared" si="527"/>
        <v>0</v>
      </c>
      <c r="AM489">
        <v>0</v>
      </c>
      <c r="AN489">
        <f t="shared" si="528"/>
        <v>0</v>
      </c>
      <c r="AO489">
        <v>0</v>
      </c>
      <c r="AP489">
        <f t="shared" si="529"/>
        <v>0</v>
      </c>
      <c r="AQ489">
        <v>0</v>
      </c>
      <c r="AR489">
        <f t="shared" si="530"/>
        <v>0</v>
      </c>
      <c r="AS489">
        <v>0</v>
      </c>
      <c r="AT489">
        <f t="shared" si="531"/>
        <v>0</v>
      </c>
      <c r="AU489">
        <v>0</v>
      </c>
      <c r="AV489">
        <f t="shared" si="532"/>
        <v>0</v>
      </c>
      <c r="AW489">
        <v>0</v>
      </c>
      <c r="AX489">
        <f t="shared" si="533"/>
        <v>0</v>
      </c>
      <c r="AY489">
        <v>0</v>
      </c>
      <c r="AZ489">
        <f t="shared" si="534"/>
        <v>0</v>
      </c>
      <c r="BA489">
        <v>0</v>
      </c>
      <c r="BB489">
        <f t="shared" si="535"/>
        <v>0</v>
      </c>
      <c r="BC489">
        <v>0</v>
      </c>
      <c r="BD489">
        <f t="shared" si="536"/>
        <v>0</v>
      </c>
      <c r="BE489">
        <v>0</v>
      </c>
      <c r="BF489">
        <f t="shared" si="537"/>
        <v>0</v>
      </c>
      <c r="BG489">
        <v>0</v>
      </c>
      <c r="BH489">
        <f t="shared" si="538"/>
        <v>0</v>
      </c>
      <c r="BI489">
        <v>0</v>
      </c>
      <c r="BJ489">
        <f t="shared" si="539"/>
        <v>0</v>
      </c>
      <c r="BK489">
        <v>0</v>
      </c>
      <c r="BL489">
        <f t="shared" si="540"/>
        <v>0</v>
      </c>
      <c r="BM489">
        <v>0</v>
      </c>
      <c r="BN489">
        <f t="shared" si="541"/>
        <v>0</v>
      </c>
      <c r="BO489">
        <v>0</v>
      </c>
      <c r="BP489">
        <f t="shared" si="542"/>
        <v>0</v>
      </c>
      <c r="BQ489">
        <v>0</v>
      </c>
      <c r="BR489">
        <f t="shared" si="543"/>
        <v>0</v>
      </c>
      <c r="BS489">
        <v>0</v>
      </c>
      <c r="BT489">
        <f t="shared" si="544"/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f t="shared" si="512"/>
        <v>0</v>
      </c>
      <c r="DE489">
        <v>0</v>
      </c>
      <c r="DF489">
        <f t="shared" si="513"/>
        <v>0</v>
      </c>
      <c r="DG489">
        <v>0</v>
      </c>
      <c r="DH489">
        <f t="shared" si="480"/>
        <v>0</v>
      </c>
      <c r="DI489">
        <v>10</v>
      </c>
      <c r="DJ489">
        <f t="shared" si="481"/>
        <v>0.16785441588190378</v>
      </c>
      <c r="DK489">
        <v>0</v>
      </c>
      <c r="DL489">
        <f t="shared" si="482"/>
        <v>0</v>
      </c>
      <c r="DM489">
        <v>90</v>
      </c>
      <c r="DN489">
        <f t="shared" si="483"/>
        <v>0.83214558411809625</v>
      </c>
      <c r="DO489">
        <v>0</v>
      </c>
      <c r="DP489">
        <f t="shared" si="484"/>
        <v>0</v>
      </c>
      <c r="DQ489">
        <v>0</v>
      </c>
      <c r="DR489">
        <f t="shared" si="485"/>
        <v>0</v>
      </c>
      <c r="DS489">
        <v>0</v>
      </c>
      <c r="DT489">
        <f t="shared" si="486"/>
        <v>0</v>
      </c>
      <c r="DU489">
        <v>0</v>
      </c>
      <c r="DV489">
        <f t="shared" si="487"/>
        <v>0</v>
      </c>
      <c r="DW489">
        <v>0</v>
      </c>
      <c r="DX489">
        <f t="shared" si="488"/>
        <v>0</v>
      </c>
      <c r="DY489">
        <v>0</v>
      </c>
      <c r="DZ489">
        <f t="shared" si="489"/>
        <v>0</v>
      </c>
      <c r="EA489">
        <v>0</v>
      </c>
      <c r="EB489">
        <f t="shared" si="490"/>
        <v>0</v>
      </c>
      <c r="EC489">
        <v>0</v>
      </c>
      <c r="ED489">
        <f t="shared" si="491"/>
        <v>0</v>
      </c>
      <c r="EE489">
        <v>0</v>
      </c>
      <c r="EF489">
        <f t="shared" si="492"/>
        <v>0</v>
      </c>
      <c r="EG489">
        <v>0</v>
      </c>
      <c r="EH489">
        <f t="shared" si="493"/>
        <v>0</v>
      </c>
      <c r="EI489">
        <v>0</v>
      </c>
      <c r="EJ489">
        <f t="shared" si="494"/>
        <v>0</v>
      </c>
      <c r="EK489">
        <v>0</v>
      </c>
      <c r="EL489">
        <f t="shared" si="495"/>
        <v>0</v>
      </c>
      <c r="EM489">
        <v>0</v>
      </c>
      <c r="EN489">
        <f t="shared" si="496"/>
        <v>0</v>
      </c>
      <c r="EO489">
        <v>0</v>
      </c>
      <c r="EP489">
        <f t="shared" si="497"/>
        <v>0</v>
      </c>
      <c r="EQ489">
        <v>0</v>
      </c>
      <c r="ER489">
        <f t="shared" si="498"/>
        <v>0</v>
      </c>
      <c r="ES489">
        <v>0</v>
      </c>
      <c r="ET489">
        <f t="shared" si="499"/>
        <v>0</v>
      </c>
      <c r="EU489">
        <v>0</v>
      </c>
      <c r="EV489">
        <f t="shared" si="500"/>
        <v>0</v>
      </c>
      <c r="EW489">
        <v>0</v>
      </c>
      <c r="EX489">
        <f t="shared" si="501"/>
        <v>0</v>
      </c>
      <c r="EY489">
        <v>0</v>
      </c>
      <c r="EZ489">
        <f t="shared" si="502"/>
        <v>0</v>
      </c>
      <c r="FA489">
        <v>0</v>
      </c>
      <c r="FB489">
        <f t="shared" si="503"/>
        <v>0</v>
      </c>
      <c r="FC489">
        <v>0</v>
      </c>
      <c r="FD489">
        <v>0</v>
      </c>
      <c r="FE489" s="3" t="s">
        <v>806</v>
      </c>
    </row>
    <row r="490" spans="1:161" x14ac:dyDescent="0.45">
      <c r="A490">
        <v>489</v>
      </c>
      <c r="B490" t="s">
        <v>53</v>
      </c>
      <c r="C490" t="s">
        <v>807</v>
      </c>
      <c r="D490" t="s">
        <v>768</v>
      </c>
      <c r="E490" t="s">
        <v>768</v>
      </c>
      <c r="F490" s="2">
        <v>1</v>
      </c>
      <c r="G490">
        <v>473</v>
      </c>
      <c r="H490">
        <v>933</v>
      </c>
      <c r="I490">
        <v>473</v>
      </c>
      <c r="J490" s="2">
        <f t="shared" si="508"/>
        <v>0.50696677384780275</v>
      </c>
      <c r="K490">
        <v>1.2E-2</v>
      </c>
      <c r="L490" t="s">
        <v>64</v>
      </c>
      <c r="M490">
        <v>0</v>
      </c>
      <c r="N490">
        <f t="shared" si="515"/>
        <v>0</v>
      </c>
      <c r="O490">
        <v>0</v>
      </c>
      <c r="P490">
        <f t="shared" si="516"/>
        <v>0</v>
      </c>
      <c r="Q490">
        <v>0</v>
      </c>
      <c r="R490">
        <f t="shared" si="517"/>
        <v>0</v>
      </c>
      <c r="S490">
        <v>0</v>
      </c>
      <c r="T490">
        <f t="shared" si="518"/>
        <v>0</v>
      </c>
      <c r="U490">
        <v>0</v>
      </c>
      <c r="V490">
        <f t="shared" si="519"/>
        <v>0</v>
      </c>
      <c r="W490">
        <v>100</v>
      </c>
      <c r="X490">
        <f t="shared" si="520"/>
        <v>1</v>
      </c>
      <c r="Y490">
        <v>0</v>
      </c>
      <c r="Z490">
        <f t="shared" si="521"/>
        <v>0</v>
      </c>
      <c r="AA490">
        <v>0</v>
      </c>
      <c r="AB490">
        <f t="shared" si="522"/>
        <v>0</v>
      </c>
      <c r="AC490">
        <v>0</v>
      </c>
      <c r="AD490">
        <f t="shared" si="523"/>
        <v>0</v>
      </c>
      <c r="AE490">
        <v>0</v>
      </c>
      <c r="AF490">
        <f t="shared" si="524"/>
        <v>0</v>
      </c>
      <c r="AG490">
        <v>0</v>
      </c>
      <c r="AH490">
        <f t="shared" si="525"/>
        <v>0</v>
      </c>
      <c r="AI490">
        <v>0</v>
      </c>
      <c r="AJ490">
        <f t="shared" si="526"/>
        <v>0</v>
      </c>
      <c r="AK490">
        <v>0</v>
      </c>
      <c r="AL490">
        <f t="shared" si="527"/>
        <v>0</v>
      </c>
      <c r="AM490">
        <v>0</v>
      </c>
      <c r="AN490">
        <f t="shared" si="528"/>
        <v>0</v>
      </c>
      <c r="AO490">
        <v>0</v>
      </c>
      <c r="AP490">
        <f t="shared" si="529"/>
        <v>0</v>
      </c>
      <c r="AQ490">
        <v>0</v>
      </c>
      <c r="AR490">
        <f t="shared" si="530"/>
        <v>0</v>
      </c>
      <c r="AS490">
        <v>0</v>
      </c>
      <c r="AT490">
        <f t="shared" si="531"/>
        <v>0</v>
      </c>
      <c r="AU490">
        <v>0</v>
      </c>
      <c r="AV490">
        <f t="shared" si="532"/>
        <v>0</v>
      </c>
      <c r="AW490">
        <v>0</v>
      </c>
      <c r="AX490">
        <f t="shared" si="533"/>
        <v>0</v>
      </c>
      <c r="AY490">
        <v>0</v>
      </c>
      <c r="AZ490">
        <f t="shared" si="534"/>
        <v>0</v>
      </c>
      <c r="BA490">
        <v>0</v>
      </c>
      <c r="BB490">
        <f t="shared" si="535"/>
        <v>0</v>
      </c>
      <c r="BC490">
        <v>0</v>
      </c>
      <c r="BD490">
        <f t="shared" si="536"/>
        <v>0</v>
      </c>
      <c r="BE490">
        <v>0</v>
      </c>
      <c r="BF490">
        <f t="shared" si="537"/>
        <v>0</v>
      </c>
      <c r="BG490">
        <v>0</v>
      </c>
      <c r="BH490">
        <f t="shared" si="538"/>
        <v>0</v>
      </c>
      <c r="BI490">
        <v>0</v>
      </c>
      <c r="BJ490">
        <f t="shared" si="539"/>
        <v>0</v>
      </c>
      <c r="BK490">
        <v>0</v>
      </c>
      <c r="BL490">
        <f t="shared" si="540"/>
        <v>0</v>
      </c>
      <c r="BM490">
        <v>0</v>
      </c>
      <c r="BN490">
        <f t="shared" si="541"/>
        <v>0</v>
      </c>
      <c r="BO490">
        <v>0</v>
      </c>
      <c r="BP490">
        <f t="shared" si="542"/>
        <v>0</v>
      </c>
      <c r="BQ490">
        <v>0</v>
      </c>
      <c r="BR490">
        <f t="shared" si="543"/>
        <v>0</v>
      </c>
      <c r="BS490">
        <v>0</v>
      </c>
      <c r="BT490">
        <f t="shared" si="544"/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f t="shared" si="512"/>
        <v>0</v>
      </c>
      <c r="DE490">
        <v>0</v>
      </c>
      <c r="DF490">
        <f t="shared" si="513"/>
        <v>0</v>
      </c>
      <c r="DG490">
        <v>0</v>
      </c>
      <c r="DH490">
        <f t="shared" si="480"/>
        <v>0</v>
      </c>
      <c r="DI490">
        <v>10</v>
      </c>
      <c r="DJ490">
        <f t="shared" si="481"/>
        <v>0.16785441588190378</v>
      </c>
      <c r="DK490">
        <v>0</v>
      </c>
      <c r="DL490">
        <f t="shared" si="482"/>
        <v>0</v>
      </c>
      <c r="DM490">
        <v>90</v>
      </c>
      <c r="DN490">
        <f t="shared" si="483"/>
        <v>0.83214558411809625</v>
      </c>
      <c r="DO490">
        <v>0</v>
      </c>
      <c r="DP490">
        <f t="shared" si="484"/>
        <v>0</v>
      </c>
      <c r="DQ490">
        <v>0</v>
      </c>
      <c r="DR490">
        <f t="shared" si="485"/>
        <v>0</v>
      </c>
      <c r="DS490">
        <v>0</v>
      </c>
      <c r="DT490">
        <f t="shared" si="486"/>
        <v>0</v>
      </c>
      <c r="DU490">
        <v>0</v>
      </c>
      <c r="DV490">
        <f t="shared" si="487"/>
        <v>0</v>
      </c>
      <c r="DW490">
        <v>0</v>
      </c>
      <c r="DX490">
        <f t="shared" si="488"/>
        <v>0</v>
      </c>
      <c r="DY490">
        <v>0</v>
      </c>
      <c r="DZ490">
        <f t="shared" si="489"/>
        <v>0</v>
      </c>
      <c r="EA490">
        <v>0</v>
      </c>
      <c r="EB490">
        <f t="shared" si="490"/>
        <v>0</v>
      </c>
      <c r="EC490">
        <v>0</v>
      </c>
      <c r="ED490">
        <f t="shared" si="491"/>
        <v>0</v>
      </c>
      <c r="EE490">
        <v>0</v>
      </c>
      <c r="EF490">
        <f t="shared" si="492"/>
        <v>0</v>
      </c>
      <c r="EG490">
        <v>0</v>
      </c>
      <c r="EH490">
        <f t="shared" si="493"/>
        <v>0</v>
      </c>
      <c r="EI490">
        <v>0</v>
      </c>
      <c r="EJ490">
        <f t="shared" si="494"/>
        <v>0</v>
      </c>
      <c r="EK490">
        <v>0</v>
      </c>
      <c r="EL490">
        <f t="shared" si="495"/>
        <v>0</v>
      </c>
      <c r="EM490">
        <v>0</v>
      </c>
      <c r="EN490">
        <f t="shared" si="496"/>
        <v>0</v>
      </c>
      <c r="EO490">
        <v>0</v>
      </c>
      <c r="EP490">
        <f t="shared" si="497"/>
        <v>0</v>
      </c>
      <c r="EQ490">
        <v>0</v>
      </c>
      <c r="ER490">
        <f t="shared" si="498"/>
        <v>0</v>
      </c>
      <c r="ES490">
        <v>0</v>
      </c>
      <c r="ET490">
        <f t="shared" si="499"/>
        <v>0</v>
      </c>
      <c r="EU490">
        <v>0</v>
      </c>
      <c r="EV490">
        <f t="shared" si="500"/>
        <v>0</v>
      </c>
      <c r="EW490">
        <v>0</v>
      </c>
      <c r="EX490">
        <f t="shared" si="501"/>
        <v>0</v>
      </c>
      <c r="EY490">
        <v>0</v>
      </c>
      <c r="EZ490">
        <f t="shared" si="502"/>
        <v>0</v>
      </c>
      <c r="FA490">
        <v>0</v>
      </c>
      <c r="FB490">
        <f t="shared" si="503"/>
        <v>0</v>
      </c>
      <c r="FC490">
        <v>0</v>
      </c>
      <c r="FD490">
        <v>0</v>
      </c>
      <c r="FE490" s="3" t="s">
        <v>806</v>
      </c>
    </row>
    <row r="491" spans="1:161" x14ac:dyDescent="0.45">
      <c r="A491">
        <v>490</v>
      </c>
      <c r="B491" t="s">
        <v>53</v>
      </c>
      <c r="C491" t="s">
        <v>807</v>
      </c>
      <c r="D491" t="s">
        <v>768</v>
      </c>
      <c r="E491" t="s">
        <v>768</v>
      </c>
      <c r="F491" s="2">
        <v>1</v>
      </c>
      <c r="G491">
        <v>473</v>
      </c>
      <c r="H491">
        <v>933</v>
      </c>
      <c r="I491">
        <f>220+273</f>
        <v>493</v>
      </c>
      <c r="J491" s="2">
        <f t="shared" si="508"/>
        <v>0.52840300107181137</v>
      </c>
      <c r="K491">
        <v>1.2E-2</v>
      </c>
      <c r="L491" t="s">
        <v>64</v>
      </c>
      <c r="M491">
        <v>0</v>
      </c>
      <c r="N491">
        <f t="shared" si="515"/>
        <v>0</v>
      </c>
      <c r="O491">
        <v>0</v>
      </c>
      <c r="P491">
        <f t="shared" si="516"/>
        <v>0</v>
      </c>
      <c r="Q491">
        <v>0</v>
      </c>
      <c r="R491">
        <f t="shared" si="517"/>
        <v>0</v>
      </c>
      <c r="S491">
        <v>0</v>
      </c>
      <c r="T491">
        <f t="shared" si="518"/>
        <v>0</v>
      </c>
      <c r="U491">
        <v>0</v>
      </c>
      <c r="V491">
        <f t="shared" si="519"/>
        <v>0</v>
      </c>
      <c r="W491">
        <v>100</v>
      </c>
      <c r="X491">
        <f t="shared" si="520"/>
        <v>1</v>
      </c>
      <c r="Y491">
        <v>0</v>
      </c>
      <c r="Z491">
        <f t="shared" si="521"/>
        <v>0</v>
      </c>
      <c r="AA491">
        <v>0</v>
      </c>
      <c r="AB491">
        <f t="shared" si="522"/>
        <v>0</v>
      </c>
      <c r="AC491">
        <v>0</v>
      </c>
      <c r="AD491">
        <f t="shared" si="523"/>
        <v>0</v>
      </c>
      <c r="AE491">
        <v>0</v>
      </c>
      <c r="AF491">
        <f t="shared" si="524"/>
        <v>0</v>
      </c>
      <c r="AG491">
        <v>0</v>
      </c>
      <c r="AH491">
        <f t="shared" si="525"/>
        <v>0</v>
      </c>
      <c r="AI491">
        <v>0</v>
      </c>
      <c r="AJ491">
        <f t="shared" si="526"/>
        <v>0</v>
      </c>
      <c r="AK491">
        <v>0</v>
      </c>
      <c r="AL491">
        <f t="shared" si="527"/>
        <v>0</v>
      </c>
      <c r="AM491">
        <v>0</v>
      </c>
      <c r="AN491">
        <f t="shared" si="528"/>
        <v>0</v>
      </c>
      <c r="AO491">
        <v>0</v>
      </c>
      <c r="AP491">
        <f t="shared" si="529"/>
        <v>0</v>
      </c>
      <c r="AQ491">
        <v>0</v>
      </c>
      <c r="AR491">
        <f t="shared" si="530"/>
        <v>0</v>
      </c>
      <c r="AS491">
        <v>0</v>
      </c>
      <c r="AT491">
        <f t="shared" si="531"/>
        <v>0</v>
      </c>
      <c r="AU491">
        <v>0</v>
      </c>
      <c r="AV491">
        <f t="shared" si="532"/>
        <v>0</v>
      </c>
      <c r="AW491">
        <v>0</v>
      </c>
      <c r="AX491">
        <f t="shared" si="533"/>
        <v>0</v>
      </c>
      <c r="AY491">
        <v>0</v>
      </c>
      <c r="AZ491">
        <f t="shared" si="534"/>
        <v>0</v>
      </c>
      <c r="BA491">
        <v>0</v>
      </c>
      <c r="BB491">
        <f t="shared" si="535"/>
        <v>0</v>
      </c>
      <c r="BC491">
        <v>0</v>
      </c>
      <c r="BD491">
        <f t="shared" si="536"/>
        <v>0</v>
      </c>
      <c r="BE491">
        <v>0</v>
      </c>
      <c r="BF491">
        <f t="shared" si="537"/>
        <v>0</v>
      </c>
      <c r="BG491">
        <v>0</v>
      </c>
      <c r="BH491">
        <f t="shared" si="538"/>
        <v>0</v>
      </c>
      <c r="BI491">
        <v>0</v>
      </c>
      <c r="BJ491">
        <f t="shared" si="539"/>
        <v>0</v>
      </c>
      <c r="BK491">
        <v>0</v>
      </c>
      <c r="BL491">
        <f t="shared" si="540"/>
        <v>0</v>
      </c>
      <c r="BM491">
        <v>0</v>
      </c>
      <c r="BN491">
        <f t="shared" si="541"/>
        <v>0</v>
      </c>
      <c r="BO491">
        <v>0</v>
      </c>
      <c r="BP491">
        <f t="shared" si="542"/>
        <v>0</v>
      </c>
      <c r="BQ491">
        <v>0</v>
      </c>
      <c r="BR491">
        <f t="shared" si="543"/>
        <v>0</v>
      </c>
      <c r="BS491">
        <v>0</v>
      </c>
      <c r="BT491">
        <f t="shared" si="544"/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f t="shared" si="512"/>
        <v>0</v>
      </c>
      <c r="DE491">
        <v>0</v>
      </c>
      <c r="DF491">
        <f t="shared" si="513"/>
        <v>0</v>
      </c>
      <c r="DG491">
        <v>0</v>
      </c>
      <c r="DH491">
        <f t="shared" si="480"/>
        <v>0</v>
      </c>
      <c r="DI491">
        <v>10</v>
      </c>
      <c r="DJ491">
        <f t="shared" si="481"/>
        <v>0.16785441588190378</v>
      </c>
      <c r="DK491">
        <v>0</v>
      </c>
      <c r="DL491">
        <f t="shared" si="482"/>
        <v>0</v>
      </c>
      <c r="DM491">
        <v>90</v>
      </c>
      <c r="DN491">
        <f t="shared" si="483"/>
        <v>0.83214558411809625</v>
      </c>
      <c r="DO491">
        <v>0</v>
      </c>
      <c r="DP491">
        <f t="shared" si="484"/>
        <v>0</v>
      </c>
      <c r="DQ491">
        <v>0</v>
      </c>
      <c r="DR491">
        <f t="shared" si="485"/>
        <v>0</v>
      </c>
      <c r="DS491">
        <v>0</v>
      </c>
      <c r="DT491">
        <f t="shared" si="486"/>
        <v>0</v>
      </c>
      <c r="DU491">
        <v>0</v>
      </c>
      <c r="DV491">
        <f t="shared" si="487"/>
        <v>0</v>
      </c>
      <c r="DW491">
        <v>0</v>
      </c>
      <c r="DX491">
        <f t="shared" si="488"/>
        <v>0</v>
      </c>
      <c r="DY491">
        <v>0</v>
      </c>
      <c r="DZ491">
        <f t="shared" si="489"/>
        <v>0</v>
      </c>
      <c r="EA491">
        <v>0</v>
      </c>
      <c r="EB491">
        <f t="shared" si="490"/>
        <v>0</v>
      </c>
      <c r="EC491">
        <v>0</v>
      </c>
      <c r="ED491">
        <f t="shared" si="491"/>
        <v>0</v>
      </c>
      <c r="EE491">
        <v>0</v>
      </c>
      <c r="EF491">
        <f t="shared" si="492"/>
        <v>0</v>
      </c>
      <c r="EG491">
        <v>0</v>
      </c>
      <c r="EH491">
        <f t="shared" si="493"/>
        <v>0</v>
      </c>
      <c r="EI491">
        <v>0</v>
      </c>
      <c r="EJ491">
        <f t="shared" si="494"/>
        <v>0</v>
      </c>
      <c r="EK491">
        <v>0</v>
      </c>
      <c r="EL491">
        <f t="shared" si="495"/>
        <v>0</v>
      </c>
      <c r="EM491">
        <v>0</v>
      </c>
      <c r="EN491">
        <f t="shared" si="496"/>
        <v>0</v>
      </c>
      <c r="EO491">
        <v>0</v>
      </c>
      <c r="EP491">
        <f t="shared" si="497"/>
        <v>0</v>
      </c>
      <c r="EQ491">
        <v>0</v>
      </c>
      <c r="ER491">
        <f t="shared" si="498"/>
        <v>0</v>
      </c>
      <c r="ES491">
        <v>0</v>
      </c>
      <c r="ET491">
        <f t="shared" si="499"/>
        <v>0</v>
      </c>
      <c r="EU491">
        <v>0</v>
      </c>
      <c r="EV491">
        <f t="shared" si="500"/>
        <v>0</v>
      </c>
      <c r="EW491">
        <v>0</v>
      </c>
      <c r="EX491">
        <f t="shared" si="501"/>
        <v>0</v>
      </c>
      <c r="EY491">
        <v>0</v>
      </c>
      <c r="EZ491">
        <f t="shared" si="502"/>
        <v>0</v>
      </c>
      <c r="FA491">
        <v>0</v>
      </c>
      <c r="FB491">
        <f t="shared" si="503"/>
        <v>0</v>
      </c>
      <c r="FC491">
        <v>0</v>
      </c>
      <c r="FD491">
        <v>0</v>
      </c>
      <c r="FE491" s="3" t="s">
        <v>806</v>
      </c>
    </row>
    <row r="492" spans="1:161" x14ac:dyDescent="0.45">
      <c r="A492">
        <v>491</v>
      </c>
      <c r="B492" t="s">
        <v>53</v>
      </c>
      <c r="C492" t="s">
        <v>807</v>
      </c>
      <c r="D492" t="s">
        <v>768</v>
      </c>
      <c r="E492" t="s">
        <v>768</v>
      </c>
      <c r="F492" s="2">
        <v>1</v>
      </c>
      <c r="G492">
        <v>473</v>
      </c>
      <c r="H492">
        <v>933</v>
      </c>
      <c r="I492">
        <f>240+273</f>
        <v>513</v>
      </c>
      <c r="J492" s="2">
        <f t="shared" si="508"/>
        <v>0.54983922829581988</v>
      </c>
      <c r="K492">
        <v>1.2E-2</v>
      </c>
      <c r="L492" t="s">
        <v>64</v>
      </c>
      <c r="M492">
        <v>0</v>
      </c>
      <c r="N492">
        <f t="shared" si="515"/>
        <v>0</v>
      </c>
      <c r="O492">
        <v>0</v>
      </c>
      <c r="P492">
        <f t="shared" si="516"/>
        <v>0</v>
      </c>
      <c r="Q492">
        <v>0</v>
      </c>
      <c r="R492">
        <f t="shared" si="517"/>
        <v>0</v>
      </c>
      <c r="S492">
        <v>0</v>
      </c>
      <c r="T492">
        <f t="shared" si="518"/>
        <v>0</v>
      </c>
      <c r="U492">
        <v>0</v>
      </c>
      <c r="V492">
        <f t="shared" si="519"/>
        <v>0</v>
      </c>
      <c r="W492">
        <v>100</v>
      </c>
      <c r="X492">
        <f t="shared" si="520"/>
        <v>1</v>
      </c>
      <c r="Y492">
        <v>0</v>
      </c>
      <c r="Z492">
        <f t="shared" si="521"/>
        <v>0</v>
      </c>
      <c r="AA492">
        <v>0</v>
      </c>
      <c r="AB492">
        <f t="shared" si="522"/>
        <v>0</v>
      </c>
      <c r="AC492">
        <v>0</v>
      </c>
      <c r="AD492">
        <f t="shared" si="523"/>
        <v>0</v>
      </c>
      <c r="AE492">
        <v>0</v>
      </c>
      <c r="AF492">
        <f t="shared" si="524"/>
        <v>0</v>
      </c>
      <c r="AG492">
        <v>0</v>
      </c>
      <c r="AH492">
        <f t="shared" si="525"/>
        <v>0</v>
      </c>
      <c r="AI492">
        <v>0</v>
      </c>
      <c r="AJ492">
        <f t="shared" si="526"/>
        <v>0</v>
      </c>
      <c r="AK492">
        <v>0</v>
      </c>
      <c r="AL492">
        <f t="shared" si="527"/>
        <v>0</v>
      </c>
      <c r="AM492">
        <v>0</v>
      </c>
      <c r="AN492">
        <f t="shared" si="528"/>
        <v>0</v>
      </c>
      <c r="AO492">
        <v>0</v>
      </c>
      <c r="AP492">
        <f t="shared" si="529"/>
        <v>0</v>
      </c>
      <c r="AQ492">
        <v>0</v>
      </c>
      <c r="AR492">
        <f t="shared" si="530"/>
        <v>0</v>
      </c>
      <c r="AS492">
        <v>0</v>
      </c>
      <c r="AT492">
        <f t="shared" si="531"/>
        <v>0</v>
      </c>
      <c r="AU492">
        <v>0</v>
      </c>
      <c r="AV492">
        <f t="shared" si="532"/>
        <v>0</v>
      </c>
      <c r="AW492">
        <v>0</v>
      </c>
      <c r="AX492">
        <f t="shared" si="533"/>
        <v>0</v>
      </c>
      <c r="AY492">
        <v>0</v>
      </c>
      <c r="AZ492">
        <f t="shared" si="534"/>
        <v>0</v>
      </c>
      <c r="BA492">
        <v>0</v>
      </c>
      <c r="BB492">
        <f t="shared" si="535"/>
        <v>0</v>
      </c>
      <c r="BC492">
        <v>0</v>
      </c>
      <c r="BD492">
        <f t="shared" si="536"/>
        <v>0</v>
      </c>
      <c r="BE492">
        <v>0</v>
      </c>
      <c r="BF492">
        <f t="shared" si="537"/>
        <v>0</v>
      </c>
      <c r="BG492">
        <v>0</v>
      </c>
      <c r="BH492">
        <f t="shared" si="538"/>
        <v>0</v>
      </c>
      <c r="BI492">
        <v>0</v>
      </c>
      <c r="BJ492">
        <f t="shared" si="539"/>
        <v>0</v>
      </c>
      <c r="BK492">
        <v>0</v>
      </c>
      <c r="BL492">
        <f t="shared" si="540"/>
        <v>0</v>
      </c>
      <c r="BM492">
        <v>0</v>
      </c>
      <c r="BN492">
        <f t="shared" si="541"/>
        <v>0</v>
      </c>
      <c r="BO492">
        <v>0</v>
      </c>
      <c r="BP492">
        <f t="shared" si="542"/>
        <v>0</v>
      </c>
      <c r="BQ492">
        <v>0</v>
      </c>
      <c r="BR492">
        <f t="shared" si="543"/>
        <v>0</v>
      </c>
      <c r="BS492">
        <v>0</v>
      </c>
      <c r="BT492">
        <f t="shared" si="544"/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f t="shared" si="512"/>
        <v>0</v>
      </c>
      <c r="DE492">
        <v>0</v>
      </c>
      <c r="DF492">
        <f t="shared" si="513"/>
        <v>0</v>
      </c>
      <c r="DG492">
        <v>0</v>
      </c>
      <c r="DH492">
        <f t="shared" si="480"/>
        <v>0</v>
      </c>
      <c r="DI492">
        <v>10</v>
      </c>
      <c r="DJ492">
        <f t="shared" si="481"/>
        <v>0.16785441588190378</v>
      </c>
      <c r="DK492">
        <v>0</v>
      </c>
      <c r="DL492">
        <f t="shared" si="482"/>
        <v>0</v>
      </c>
      <c r="DM492">
        <v>90</v>
      </c>
      <c r="DN492">
        <f t="shared" si="483"/>
        <v>0.83214558411809625</v>
      </c>
      <c r="DO492">
        <v>0</v>
      </c>
      <c r="DP492">
        <f t="shared" si="484"/>
        <v>0</v>
      </c>
      <c r="DQ492">
        <v>0</v>
      </c>
      <c r="DR492">
        <f t="shared" si="485"/>
        <v>0</v>
      </c>
      <c r="DS492">
        <v>0</v>
      </c>
      <c r="DT492">
        <f t="shared" si="486"/>
        <v>0</v>
      </c>
      <c r="DU492">
        <v>0</v>
      </c>
      <c r="DV492">
        <f t="shared" si="487"/>
        <v>0</v>
      </c>
      <c r="DW492">
        <v>0</v>
      </c>
      <c r="DX492">
        <f t="shared" si="488"/>
        <v>0</v>
      </c>
      <c r="DY492">
        <v>0</v>
      </c>
      <c r="DZ492">
        <f t="shared" si="489"/>
        <v>0</v>
      </c>
      <c r="EA492">
        <v>0</v>
      </c>
      <c r="EB492">
        <f t="shared" si="490"/>
        <v>0</v>
      </c>
      <c r="EC492">
        <v>0</v>
      </c>
      <c r="ED492">
        <f t="shared" si="491"/>
        <v>0</v>
      </c>
      <c r="EE492">
        <v>0</v>
      </c>
      <c r="EF492">
        <f t="shared" si="492"/>
        <v>0</v>
      </c>
      <c r="EG492">
        <v>0</v>
      </c>
      <c r="EH492">
        <f t="shared" si="493"/>
        <v>0</v>
      </c>
      <c r="EI492">
        <v>0</v>
      </c>
      <c r="EJ492">
        <f t="shared" si="494"/>
        <v>0</v>
      </c>
      <c r="EK492">
        <v>0</v>
      </c>
      <c r="EL492">
        <f t="shared" si="495"/>
        <v>0</v>
      </c>
      <c r="EM492">
        <v>0</v>
      </c>
      <c r="EN492">
        <f t="shared" si="496"/>
        <v>0</v>
      </c>
      <c r="EO492">
        <v>0</v>
      </c>
      <c r="EP492">
        <f t="shared" si="497"/>
        <v>0</v>
      </c>
      <c r="EQ492">
        <v>0</v>
      </c>
      <c r="ER492">
        <f t="shared" si="498"/>
        <v>0</v>
      </c>
      <c r="ES492">
        <v>0</v>
      </c>
      <c r="ET492">
        <f t="shared" si="499"/>
        <v>0</v>
      </c>
      <c r="EU492">
        <v>0</v>
      </c>
      <c r="EV492">
        <f t="shared" si="500"/>
        <v>0</v>
      </c>
      <c r="EW492">
        <v>0</v>
      </c>
      <c r="EX492">
        <f t="shared" si="501"/>
        <v>0</v>
      </c>
      <c r="EY492">
        <v>0</v>
      </c>
      <c r="EZ492">
        <f t="shared" si="502"/>
        <v>0</v>
      </c>
      <c r="FA492">
        <v>0</v>
      </c>
      <c r="FB492">
        <f t="shared" si="503"/>
        <v>0</v>
      </c>
      <c r="FC492">
        <v>0</v>
      </c>
      <c r="FD492">
        <v>0</v>
      </c>
      <c r="FE492" s="3" t="s">
        <v>806</v>
      </c>
    </row>
    <row r="493" spans="1:161" x14ac:dyDescent="0.45">
      <c r="A493">
        <v>492</v>
      </c>
      <c r="B493" t="s">
        <v>53</v>
      </c>
      <c r="C493" t="s">
        <v>807</v>
      </c>
      <c r="D493" t="s">
        <v>768</v>
      </c>
      <c r="E493" t="s">
        <v>768</v>
      </c>
      <c r="F493" s="2">
        <v>1</v>
      </c>
      <c r="G493">
        <v>473</v>
      </c>
      <c r="H493">
        <v>933</v>
      </c>
      <c r="I493">
        <f>260+273</f>
        <v>533</v>
      </c>
      <c r="J493" s="2">
        <f t="shared" si="508"/>
        <v>0.5712754555198285</v>
      </c>
      <c r="K493">
        <v>1.2E-2</v>
      </c>
      <c r="L493" t="s">
        <v>64</v>
      </c>
      <c r="M493">
        <v>0</v>
      </c>
      <c r="N493">
        <f t="shared" si="515"/>
        <v>0</v>
      </c>
      <c r="O493">
        <v>0</v>
      </c>
      <c r="P493">
        <f t="shared" si="516"/>
        <v>0</v>
      </c>
      <c r="Q493">
        <v>0</v>
      </c>
      <c r="R493">
        <f t="shared" si="517"/>
        <v>0</v>
      </c>
      <c r="S493">
        <v>0</v>
      </c>
      <c r="T493">
        <f t="shared" si="518"/>
        <v>0</v>
      </c>
      <c r="U493">
        <v>0</v>
      </c>
      <c r="V493">
        <f t="shared" si="519"/>
        <v>0</v>
      </c>
      <c r="W493">
        <v>100</v>
      </c>
      <c r="X493">
        <f t="shared" si="520"/>
        <v>1</v>
      </c>
      <c r="Y493">
        <v>0</v>
      </c>
      <c r="Z493">
        <f t="shared" si="521"/>
        <v>0</v>
      </c>
      <c r="AA493">
        <v>0</v>
      </c>
      <c r="AB493">
        <f t="shared" si="522"/>
        <v>0</v>
      </c>
      <c r="AC493">
        <v>0</v>
      </c>
      <c r="AD493">
        <f t="shared" si="523"/>
        <v>0</v>
      </c>
      <c r="AE493">
        <v>0</v>
      </c>
      <c r="AF493">
        <f t="shared" si="524"/>
        <v>0</v>
      </c>
      <c r="AG493">
        <v>0</v>
      </c>
      <c r="AH493">
        <f t="shared" si="525"/>
        <v>0</v>
      </c>
      <c r="AI493">
        <v>0</v>
      </c>
      <c r="AJ493">
        <f t="shared" si="526"/>
        <v>0</v>
      </c>
      <c r="AK493">
        <v>0</v>
      </c>
      <c r="AL493">
        <f t="shared" si="527"/>
        <v>0</v>
      </c>
      <c r="AM493">
        <v>0</v>
      </c>
      <c r="AN493">
        <f t="shared" si="528"/>
        <v>0</v>
      </c>
      <c r="AO493">
        <v>0</v>
      </c>
      <c r="AP493">
        <f t="shared" si="529"/>
        <v>0</v>
      </c>
      <c r="AQ493">
        <v>0</v>
      </c>
      <c r="AR493">
        <f t="shared" si="530"/>
        <v>0</v>
      </c>
      <c r="AS493">
        <v>0</v>
      </c>
      <c r="AT493">
        <f t="shared" si="531"/>
        <v>0</v>
      </c>
      <c r="AU493">
        <v>0</v>
      </c>
      <c r="AV493">
        <f t="shared" si="532"/>
        <v>0</v>
      </c>
      <c r="AW493">
        <v>0</v>
      </c>
      <c r="AX493">
        <f t="shared" si="533"/>
        <v>0</v>
      </c>
      <c r="AY493">
        <v>0</v>
      </c>
      <c r="AZ493">
        <f t="shared" si="534"/>
        <v>0</v>
      </c>
      <c r="BA493">
        <v>0</v>
      </c>
      <c r="BB493">
        <f t="shared" si="535"/>
        <v>0</v>
      </c>
      <c r="BC493">
        <v>0</v>
      </c>
      <c r="BD493">
        <f t="shared" si="536"/>
        <v>0</v>
      </c>
      <c r="BE493">
        <v>0</v>
      </c>
      <c r="BF493">
        <f t="shared" si="537"/>
        <v>0</v>
      </c>
      <c r="BG493">
        <v>0</v>
      </c>
      <c r="BH493">
        <f t="shared" si="538"/>
        <v>0</v>
      </c>
      <c r="BI493">
        <v>0</v>
      </c>
      <c r="BJ493">
        <f t="shared" si="539"/>
        <v>0</v>
      </c>
      <c r="BK493">
        <v>0</v>
      </c>
      <c r="BL493">
        <f t="shared" si="540"/>
        <v>0</v>
      </c>
      <c r="BM493">
        <v>0</v>
      </c>
      <c r="BN493">
        <f t="shared" si="541"/>
        <v>0</v>
      </c>
      <c r="BO493">
        <v>0</v>
      </c>
      <c r="BP493">
        <f t="shared" si="542"/>
        <v>0</v>
      </c>
      <c r="BQ493">
        <v>0</v>
      </c>
      <c r="BR493">
        <f t="shared" si="543"/>
        <v>0</v>
      </c>
      <c r="BS493">
        <v>0</v>
      </c>
      <c r="BT493">
        <f t="shared" si="544"/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f t="shared" si="512"/>
        <v>0</v>
      </c>
      <c r="DE493">
        <v>0</v>
      </c>
      <c r="DF493">
        <f t="shared" si="513"/>
        <v>0</v>
      </c>
      <c r="DG493">
        <v>0</v>
      </c>
      <c r="DH493">
        <f t="shared" si="480"/>
        <v>0</v>
      </c>
      <c r="DI493">
        <v>10</v>
      </c>
      <c r="DJ493">
        <f t="shared" si="481"/>
        <v>0.16785441588190378</v>
      </c>
      <c r="DK493">
        <v>0</v>
      </c>
      <c r="DL493">
        <f t="shared" si="482"/>
        <v>0</v>
      </c>
      <c r="DM493">
        <v>90</v>
      </c>
      <c r="DN493">
        <f t="shared" si="483"/>
        <v>0.83214558411809625</v>
      </c>
      <c r="DO493">
        <v>0</v>
      </c>
      <c r="DP493">
        <f t="shared" si="484"/>
        <v>0</v>
      </c>
      <c r="DQ493">
        <v>0</v>
      </c>
      <c r="DR493">
        <f t="shared" si="485"/>
        <v>0</v>
      </c>
      <c r="DS493">
        <v>0</v>
      </c>
      <c r="DT493">
        <f t="shared" si="486"/>
        <v>0</v>
      </c>
      <c r="DU493">
        <v>0</v>
      </c>
      <c r="DV493">
        <f t="shared" si="487"/>
        <v>0</v>
      </c>
      <c r="DW493">
        <v>0</v>
      </c>
      <c r="DX493">
        <f t="shared" si="488"/>
        <v>0</v>
      </c>
      <c r="DY493">
        <v>0</v>
      </c>
      <c r="DZ493">
        <f t="shared" si="489"/>
        <v>0</v>
      </c>
      <c r="EA493">
        <v>0</v>
      </c>
      <c r="EB493">
        <f t="shared" si="490"/>
        <v>0</v>
      </c>
      <c r="EC493">
        <v>0</v>
      </c>
      <c r="ED493">
        <f t="shared" si="491"/>
        <v>0</v>
      </c>
      <c r="EE493">
        <v>0</v>
      </c>
      <c r="EF493">
        <f t="shared" si="492"/>
        <v>0</v>
      </c>
      <c r="EG493">
        <v>0</v>
      </c>
      <c r="EH493">
        <f t="shared" si="493"/>
        <v>0</v>
      </c>
      <c r="EI493">
        <v>0</v>
      </c>
      <c r="EJ493">
        <f t="shared" si="494"/>
        <v>0</v>
      </c>
      <c r="EK493">
        <v>0</v>
      </c>
      <c r="EL493">
        <f t="shared" si="495"/>
        <v>0</v>
      </c>
      <c r="EM493">
        <v>0</v>
      </c>
      <c r="EN493">
        <f t="shared" si="496"/>
        <v>0</v>
      </c>
      <c r="EO493">
        <v>0</v>
      </c>
      <c r="EP493">
        <f t="shared" si="497"/>
        <v>0</v>
      </c>
      <c r="EQ493">
        <v>0</v>
      </c>
      <c r="ER493">
        <f t="shared" si="498"/>
        <v>0</v>
      </c>
      <c r="ES493">
        <v>0</v>
      </c>
      <c r="ET493">
        <f t="shared" si="499"/>
        <v>0</v>
      </c>
      <c r="EU493">
        <v>0</v>
      </c>
      <c r="EV493">
        <f t="shared" si="500"/>
        <v>0</v>
      </c>
      <c r="EW493">
        <v>0</v>
      </c>
      <c r="EX493">
        <f t="shared" si="501"/>
        <v>0</v>
      </c>
      <c r="EY493">
        <v>0</v>
      </c>
      <c r="EZ493">
        <f t="shared" si="502"/>
        <v>0</v>
      </c>
      <c r="FA493">
        <v>0</v>
      </c>
      <c r="FB493">
        <f t="shared" si="503"/>
        <v>0</v>
      </c>
      <c r="FC493">
        <v>0</v>
      </c>
      <c r="FD493">
        <v>0</v>
      </c>
      <c r="FE493" s="3" t="s">
        <v>806</v>
      </c>
    </row>
    <row r="494" spans="1:161" x14ac:dyDescent="0.45">
      <c r="A494">
        <v>493</v>
      </c>
      <c r="B494" t="s">
        <v>53</v>
      </c>
      <c r="C494" t="s">
        <v>807</v>
      </c>
      <c r="D494" t="s">
        <v>768</v>
      </c>
      <c r="E494" t="s">
        <v>768</v>
      </c>
      <c r="F494" s="2">
        <v>1</v>
      </c>
      <c r="G494">
        <v>473</v>
      </c>
      <c r="H494">
        <v>933</v>
      </c>
      <c r="I494">
        <f>280+273</f>
        <v>553</v>
      </c>
      <c r="J494" s="2">
        <f t="shared" si="508"/>
        <v>0.59271168274383712</v>
      </c>
      <c r="K494">
        <v>1.2E-2</v>
      </c>
      <c r="L494" t="s">
        <v>64</v>
      </c>
      <c r="M494">
        <v>0</v>
      </c>
      <c r="N494">
        <f t="shared" si="515"/>
        <v>0</v>
      </c>
      <c r="O494">
        <v>0</v>
      </c>
      <c r="P494">
        <f t="shared" si="516"/>
        <v>0</v>
      </c>
      <c r="Q494">
        <v>0</v>
      </c>
      <c r="R494">
        <f t="shared" si="517"/>
        <v>0</v>
      </c>
      <c r="S494">
        <v>0</v>
      </c>
      <c r="T494">
        <f t="shared" si="518"/>
        <v>0</v>
      </c>
      <c r="U494">
        <v>0</v>
      </c>
      <c r="V494">
        <f t="shared" si="519"/>
        <v>0</v>
      </c>
      <c r="W494">
        <v>100</v>
      </c>
      <c r="X494">
        <f t="shared" si="520"/>
        <v>1</v>
      </c>
      <c r="Y494">
        <v>0</v>
      </c>
      <c r="Z494">
        <f t="shared" si="521"/>
        <v>0</v>
      </c>
      <c r="AA494">
        <v>0</v>
      </c>
      <c r="AB494">
        <f t="shared" si="522"/>
        <v>0</v>
      </c>
      <c r="AC494">
        <v>0</v>
      </c>
      <c r="AD494">
        <f t="shared" si="523"/>
        <v>0</v>
      </c>
      <c r="AE494">
        <v>0</v>
      </c>
      <c r="AF494">
        <f t="shared" si="524"/>
        <v>0</v>
      </c>
      <c r="AG494">
        <v>0</v>
      </c>
      <c r="AH494">
        <f t="shared" si="525"/>
        <v>0</v>
      </c>
      <c r="AI494">
        <v>0</v>
      </c>
      <c r="AJ494">
        <f t="shared" si="526"/>
        <v>0</v>
      </c>
      <c r="AK494">
        <v>0</v>
      </c>
      <c r="AL494">
        <f t="shared" si="527"/>
        <v>0</v>
      </c>
      <c r="AM494">
        <v>0</v>
      </c>
      <c r="AN494">
        <f t="shared" si="528"/>
        <v>0</v>
      </c>
      <c r="AO494">
        <v>0</v>
      </c>
      <c r="AP494">
        <f t="shared" si="529"/>
        <v>0</v>
      </c>
      <c r="AQ494">
        <v>0</v>
      </c>
      <c r="AR494">
        <f t="shared" si="530"/>
        <v>0</v>
      </c>
      <c r="AS494">
        <v>0</v>
      </c>
      <c r="AT494">
        <f t="shared" si="531"/>
        <v>0</v>
      </c>
      <c r="AU494">
        <v>0</v>
      </c>
      <c r="AV494">
        <f t="shared" si="532"/>
        <v>0</v>
      </c>
      <c r="AW494">
        <v>0</v>
      </c>
      <c r="AX494">
        <f t="shared" si="533"/>
        <v>0</v>
      </c>
      <c r="AY494">
        <v>0</v>
      </c>
      <c r="AZ494">
        <f t="shared" si="534"/>
        <v>0</v>
      </c>
      <c r="BA494">
        <v>0</v>
      </c>
      <c r="BB494">
        <f t="shared" si="535"/>
        <v>0</v>
      </c>
      <c r="BC494">
        <v>0</v>
      </c>
      <c r="BD494">
        <f t="shared" si="536"/>
        <v>0</v>
      </c>
      <c r="BE494">
        <v>0</v>
      </c>
      <c r="BF494">
        <f t="shared" si="537"/>
        <v>0</v>
      </c>
      <c r="BG494">
        <v>0</v>
      </c>
      <c r="BH494">
        <f t="shared" si="538"/>
        <v>0</v>
      </c>
      <c r="BI494">
        <v>0</v>
      </c>
      <c r="BJ494">
        <f t="shared" si="539"/>
        <v>0</v>
      </c>
      <c r="BK494">
        <v>0</v>
      </c>
      <c r="BL494">
        <f t="shared" si="540"/>
        <v>0</v>
      </c>
      <c r="BM494">
        <v>0</v>
      </c>
      <c r="BN494">
        <f t="shared" si="541"/>
        <v>0</v>
      </c>
      <c r="BO494">
        <v>0</v>
      </c>
      <c r="BP494">
        <f t="shared" si="542"/>
        <v>0</v>
      </c>
      <c r="BQ494">
        <v>0</v>
      </c>
      <c r="BR494">
        <f t="shared" si="543"/>
        <v>0</v>
      </c>
      <c r="BS494">
        <v>0</v>
      </c>
      <c r="BT494">
        <f t="shared" si="544"/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f t="shared" si="512"/>
        <v>0</v>
      </c>
      <c r="DE494">
        <v>0</v>
      </c>
      <c r="DF494">
        <f t="shared" si="513"/>
        <v>0</v>
      </c>
      <c r="DG494">
        <v>0</v>
      </c>
      <c r="DH494">
        <f t="shared" si="480"/>
        <v>0</v>
      </c>
      <c r="DI494">
        <v>10</v>
      </c>
      <c r="DJ494">
        <f t="shared" si="481"/>
        <v>0.16785441588190378</v>
      </c>
      <c r="DK494">
        <v>0</v>
      </c>
      <c r="DL494">
        <f t="shared" si="482"/>
        <v>0</v>
      </c>
      <c r="DM494">
        <v>90</v>
      </c>
      <c r="DN494">
        <f t="shared" si="483"/>
        <v>0.83214558411809625</v>
      </c>
      <c r="DO494">
        <v>0</v>
      </c>
      <c r="DP494">
        <f t="shared" si="484"/>
        <v>0</v>
      </c>
      <c r="DQ494">
        <v>0</v>
      </c>
      <c r="DR494">
        <f t="shared" si="485"/>
        <v>0</v>
      </c>
      <c r="DS494">
        <v>0</v>
      </c>
      <c r="DT494">
        <f t="shared" si="486"/>
        <v>0</v>
      </c>
      <c r="DU494">
        <v>0</v>
      </c>
      <c r="DV494">
        <f t="shared" si="487"/>
        <v>0</v>
      </c>
      <c r="DW494">
        <v>0</v>
      </c>
      <c r="DX494">
        <f t="shared" si="488"/>
        <v>0</v>
      </c>
      <c r="DY494">
        <v>0</v>
      </c>
      <c r="DZ494">
        <f t="shared" si="489"/>
        <v>0</v>
      </c>
      <c r="EA494">
        <v>0</v>
      </c>
      <c r="EB494">
        <f t="shared" si="490"/>
        <v>0</v>
      </c>
      <c r="EC494">
        <v>0</v>
      </c>
      <c r="ED494">
        <f t="shared" si="491"/>
        <v>0</v>
      </c>
      <c r="EE494">
        <v>0</v>
      </c>
      <c r="EF494">
        <f t="shared" si="492"/>
        <v>0</v>
      </c>
      <c r="EG494">
        <v>0</v>
      </c>
      <c r="EH494">
        <f t="shared" si="493"/>
        <v>0</v>
      </c>
      <c r="EI494">
        <v>0</v>
      </c>
      <c r="EJ494">
        <f t="shared" si="494"/>
        <v>0</v>
      </c>
      <c r="EK494">
        <v>0</v>
      </c>
      <c r="EL494">
        <f t="shared" si="495"/>
        <v>0</v>
      </c>
      <c r="EM494">
        <v>0</v>
      </c>
      <c r="EN494">
        <f t="shared" si="496"/>
        <v>0</v>
      </c>
      <c r="EO494">
        <v>0</v>
      </c>
      <c r="EP494">
        <f t="shared" si="497"/>
        <v>0</v>
      </c>
      <c r="EQ494">
        <v>0</v>
      </c>
      <c r="ER494">
        <f t="shared" si="498"/>
        <v>0</v>
      </c>
      <c r="ES494">
        <v>0</v>
      </c>
      <c r="ET494">
        <f t="shared" si="499"/>
        <v>0</v>
      </c>
      <c r="EU494">
        <v>0</v>
      </c>
      <c r="EV494">
        <f t="shared" si="500"/>
        <v>0</v>
      </c>
      <c r="EW494">
        <v>0</v>
      </c>
      <c r="EX494">
        <f t="shared" si="501"/>
        <v>0</v>
      </c>
      <c r="EY494">
        <v>0</v>
      </c>
      <c r="EZ494">
        <f t="shared" si="502"/>
        <v>0</v>
      </c>
      <c r="FA494">
        <v>0</v>
      </c>
      <c r="FB494">
        <f t="shared" si="503"/>
        <v>0</v>
      </c>
      <c r="FC494">
        <v>0</v>
      </c>
      <c r="FD494">
        <v>0</v>
      </c>
      <c r="FE494" s="3" t="s">
        <v>806</v>
      </c>
    </row>
    <row r="495" spans="1:161" x14ac:dyDescent="0.45">
      <c r="A495">
        <v>494</v>
      </c>
      <c r="B495" t="s">
        <v>53</v>
      </c>
      <c r="C495" t="s">
        <v>807</v>
      </c>
      <c r="D495" t="s">
        <v>768</v>
      </c>
      <c r="E495" t="s">
        <v>768</v>
      </c>
      <c r="F495" s="2">
        <v>1</v>
      </c>
      <c r="G495">
        <v>473</v>
      </c>
      <c r="H495">
        <v>933</v>
      </c>
      <c r="I495">
        <v>473</v>
      </c>
      <c r="J495" s="2">
        <f t="shared" si="508"/>
        <v>0.50696677384780275</v>
      </c>
      <c r="K495">
        <v>1.2E-2</v>
      </c>
      <c r="L495" t="s">
        <v>64</v>
      </c>
      <c r="M495">
        <v>0</v>
      </c>
      <c r="N495">
        <f t="shared" si="515"/>
        <v>0</v>
      </c>
      <c r="O495">
        <v>0</v>
      </c>
      <c r="P495">
        <f t="shared" si="516"/>
        <v>0</v>
      </c>
      <c r="Q495">
        <v>0</v>
      </c>
      <c r="R495">
        <f t="shared" si="517"/>
        <v>0</v>
      </c>
      <c r="S495">
        <v>0</v>
      </c>
      <c r="T495">
        <f t="shared" si="518"/>
        <v>0</v>
      </c>
      <c r="U495">
        <v>0</v>
      </c>
      <c r="V495">
        <f t="shared" si="519"/>
        <v>0</v>
      </c>
      <c r="W495">
        <v>100</v>
      </c>
      <c r="X495">
        <f t="shared" si="520"/>
        <v>1</v>
      </c>
      <c r="Y495">
        <v>0</v>
      </c>
      <c r="Z495">
        <f t="shared" si="521"/>
        <v>0</v>
      </c>
      <c r="AA495">
        <v>0</v>
      </c>
      <c r="AB495">
        <f t="shared" si="522"/>
        <v>0</v>
      </c>
      <c r="AC495">
        <v>0</v>
      </c>
      <c r="AD495">
        <f t="shared" si="523"/>
        <v>0</v>
      </c>
      <c r="AE495">
        <v>0</v>
      </c>
      <c r="AF495">
        <f t="shared" si="524"/>
        <v>0</v>
      </c>
      <c r="AG495">
        <v>0</v>
      </c>
      <c r="AH495">
        <f t="shared" si="525"/>
        <v>0</v>
      </c>
      <c r="AI495">
        <v>0</v>
      </c>
      <c r="AJ495">
        <f t="shared" si="526"/>
        <v>0</v>
      </c>
      <c r="AK495">
        <v>0</v>
      </c>
      <c r="AL495">
        <f t="shared" si="527"/>
        <v>0</v>
      </c>
      <c r="AM495">
        <v>0</v>
      </c>
      <c r="AN495">
        <f t="shared" si="528"/>
        <v>0</v>
      </c>
      <c r="AO495">
        <v>0</v>
      </c>
      <c r="AP495">
        <f t="shared" si="529"/>
        <v>0</v>
      </c>
      <c r="AQ495">
        <v>0</v>
      </c>
      <c r="AR495">
        <f t="shared" si="530"/>
        <v>0</v>
      </c>
      <c r="AS495">
        <v>0</v>
      </c>
      <c r="AT495">
        <f t="shared" si="531"/>
        <v>0</v>
      </c>
      <c r="AU495">
        <v>0</v>
      </c>
      <c r="AV495">
        <f t="shared" si="532"/>
        <v>0</v>
      </c>
      <c r="AW495">
        <v>0</v>
      </c>
      <c r="AX495">
        <f t="shared" si="533"/>
        <v>0</v>
      </c>
      <c r="AY495">
        <v>0</v>
      </c>
      <c r="AZ495">
        <f t="shared" si="534"/>
        <v>0</v>
      </c>
      <c r="BA495">
        <v>0</v>
      </c>
      <c r="BB495">
        <f t="shared" si="535"/>
        <v>0</v>
      </c>
      <c r="BC495">
        <v>0</v>
      </c>
      <c r="BD495">
        <f t="shared" si="536"/>
        <v>0</v>
      </c>
      <c r="BE495">
        <v>0</v>
      </c>
      <c r="BF495">
        <f t="shared" si="537"/>
        <v>0</v>
      </c>
      <c r="BG495">
        <v>0</v>
      </c>
      <c r="BH495">
        <f t="shared" si="538"/>
        <v>0</v>
      </c>
      <c r="BI495">
        <v>0</v>
      </c>
      <c r="BJ495">
        <f t="shared" si="539"/>
        <v>0</v>
      </c>
      <c r="BK495">
        <v>0</v>
      </c>
      <c r="BL495">
        <f t="shared" si="540"/>
        <v>0</v>
      </c>
      <c r="BM495">
        <v>0</v>
      </c>
      <c r="BN495">
        <f t="shared" si="541"/>
        <v>0</v>
      </c>
      <c r="BO495">
        <v>0</v>
      </c>
      <c r="BP495">
        <f t="shared" si="542"/>
        <v>0</v>
      </c>
      <c r="BQ495">
        <v>0</v>
      </c>
      <c r="BR495">
        <f t="shared" si="543"/>
        <v>0</v>
      </c>
      <c r="BS495">
        <v>0</v>
      </c>
      <c r="BT495">
        <f t="shared" si="544"/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f t="shared" si="512"/>
        <v>0</v>
      </c>
      <c r="DE495">
        <v>0</v>
      </c>
      <c r="DF495">
        <f t="shared" si="513"/>
        <v>0</v>
      </c>
      <c r="DG495">
        <v>0</v>
      </c>
      <c r="DH495">
        <f t="shared" si="480"/>
        <v>0</v>
      </c>
      <c r="DI495">
        <v>10</v>
      </c>
      <c r="DJ495">
        <f t="shared" si="481"/>
        <v>0.16785441588190378</v>
      </c>
      <c r="DK495">
        <v>0</v>
      </c>
      <c r="DL495">
        <f t="shared" si="482"/>
        <v>0</v>
      </c>
      <c r="DM495">
        <v>90</v>
      </c>
      <c r="DN495">
        <f t="shared" si="483"/>
        <v>0.83214558411809625</v>
      </c>
      <c r="DO495">
        <v>0</v>
      </c>
      <c r="DP495">
        <f t="shared" si="484"/>
        <v>0</v>
      </c>
      <c r="DQ495">
        <v>0</v>
      </c>
      <c r="DR495">
        <f t="shared" si="485"/>
        <v>0</v>
      </c>
      <c r="DS495">
        <v>0</v>
      </c>
      <c r="DT495">
        <f t="shared" si="486"/>
        <v>0</v>
      </c>
      <c r="DU495">
        <v>0</v>
      </c>
      <c r="DV495">
        <f t="shared" si="487"/>
        <v>0</v>
      </c>
      <c r="DW495">
        <v>0</v>
      </c>
      <c r="DX495">
        <f t="shared" si="488"/>
        <v>0</v>
      </c>
      <c r="DY495">
        <v>0</v>
      </c>
      <c r="DZ495">
        <f t="shared" si="489"/>
        <v>0</v>
      </c>
      <c r="EA495">
        <v>0</v>
      </c>
      <c r="EB495">
        <f t="shared" si="490"/>
        <v>0</v>
      </c>
      <c r="EC495">
        <v>0</v>
      </c>
      <c r="ED495">
        <f t="shared" si="491"/>
        <v>0</v>
      </c>
      <c r="EE495">
        <v>0</v>
      </c>
      <c r="EF495">
        <f t="shared" si="492"/>
        <v>0</v>
      </c>
      <c r="EG495">
        <v>0</v>
      </c>
      <c r="EH495">
        <f t="shared" si="493"/>
        <v>0</v>
      </c>
      <c r="EI495">
        <v>0</v>
      </c>
      <c r="EJ495">
        <f t="shared" si="494"/>
        <v>0</v>
      </c>
      <c r="EK495">
        <v>0</v>
      </c>
      <c r="EL495">
        <f t="shared" si="495"/>
        <v>0</v>
      </c>
      <c r="EM495">
        <v>0</v>
      </c>
      <c r="EN495">
        <f t="shared" si="496"/>
        <v>0</v>
      </c>
      <c r="EO495">
        <v>0</v>
      </c>
      <c r="EP495">
        <f t="shared" si="497"/>
        <v>0</v>
      </c>
      <c r="EQ495">
        <v>0</v>
      </c>
      <c r="ER495">
        <f t="shared" si="498"/>
        <v>0</v>
      </c>
      <c r="ES495">
        <v>0</v>
      </c>
      <c r="ET495">
        <f t="shared" si="499"/>
        <v>0</v>
      </c>
      <c r="EU495">
        <v>0</v>
      </c>
      <c r="EV495">
        <f t="shared" si="500"/>
        <v>0</v>
      </c>
      <c r="EW495">
        <v>0</v>
      </c>
      <c r="EX495">
        <f t="shared" si="501"/>
        <v>0</v>
      </c>
      <c r="EY495">
        <v>0</v>
      </c>
      <c r="EZ495">
        <f t="shared" si="502"/>
        <v>0</v>
      </c>
      <c r="FA495">
        <v>0</v>
      </c>
      <c r="FB495">
        <f t="shared" si="503"/>
        <v>0</v>
      </c>
      <c r="FC495">
        <v>0</v>
      </c>
      <c r="FD495">
        <v>0</v>
      </c>
      <c r="FE495" s="3" t="s">
        <v>806</v>
      </c>
    </row>
    <row r="496" spans="1:161" x14ac:dyDescent="0.45">
      <c r="A496">
        <v>495</v>
      </c>
      <c r="B496" t="s">
        <v>53</v>
      </c>
      <c r="C496" t="s">
        <v>807</v>
      </c>
      <c r="D496" t="s">
        <v>768</v>
      </c>
      <c r="E496" t="s">
        <v>768</v>
      </c>
      <c r="F496" s="2">
        <v>1</v>
      </c>
      <c r="G496">
        <v>473</v>
      </c>
      <c r="H496">
        <v>933</v>
      </c>
      <c r="I496">
        <f>220+273</f>
        <v>493</v>
      </c>
      <c r="J496" s="2">
        <f t="shared" si="508"/>
        <v>0.52840300107181137</v>
      </c>
      <c r="K496">
        <v>1.2E-2</v>
      </c>
      <c r="L496" t="s">
        <v>64</v>
      </c>
      <c r="M496">
        <v>0</v>
      </c>
      <c r="N496">
        <f t="shared" si="515"/>
        <v>0</v>
      </c>
      <c r="O496">
        <v>0</v>
      </c>
      <c r="P496">
        <f t="shared" si="516"/>
        <v>0</v>
      </c>
      <c r="Q496">
        <v>0</v>
      </c>
      <c r="R496">
        <f t="shared" si="517"/>
        <v>0</v>
      </c>
      <c r="S496">
        <v>0</v>
      </c>
      <c r="T496">
        <f t="shared" si="518"/>
        <v>0</v>
      </c>
      <c r="U496">
        <v>0</v>
      </c>
      <c r="V496">
        <f t="shared" si="519"/>
        <v>0</v>
      </c>
      <c r="W496">
        <v>100</v>
      </c>
      <c r="X496">
        <f t="shared" si="520"/>
        <v>1</v>
      </c>
      <c r="Y496">
        <v>0</v>
      </c>
      <c r="Z496">
        <f t="shared" si="521"/>
        <v>0</v>
      </c>
      <c r="AA496">
        <v>0</v>
      </c>
      <c r="AB496">
        <f t="shared" si="522"/>
        <v>0</v>
      </c>
      <c r="AC496">
        <v>0</v>
      </c>
      <c r="AD496">
        <f t="shared" si="523"/>
        <v>0</v>
      </c>
      <c r="AE496">
        <v>0</v>
      </c>
      <c r="AF496">
        <f t="shared" si="524"/>
        <v>0</v>
      </c>
      <c r="AG496">
        <v>0</v>
      </c>
      <c r="AH496">
        <f t="shared" si="525"/>
        <v>0</v>
      </c>
      <c r="AI496">
        <v>0</v>
      </c>
      <c r="AJ496">
        <f t="shared" si="526"/>
        <v>0</v>
      </c>
      <c r="AK496">
        <v>0</v>
      </c>
      <c r="AL496">
        <f t="shared" si="527"/>
        <v>0</v>
      </c>
      <c r="AM496">
        <v>0</v>
      </c>
      <c r="AN496">
        <f t="shared" si="528"/>
        <v>0</v>
      </c>
      <c r="AO496">
        <v>0</v>
      </c>
      <c r="AP496">
        <f t="shared" si="529"/>
        <v>0</v>
      </c>
      <c r="AQ496">
        <v>0</v>
      </c>
      <c r="AR496">
        <f t="shared" si="530"/>
        <v>0</v>
      </c>
      <c r="AS496">
        <v>0</v>
      </c>
      <c r="AT496">
        <f t="shared" si="531"/>
        <v>0</v>
      </c>
      <c r="AU496">
        <v>0</v>
      </c>
      <c r="AV496">
        <f t="shared" si="532"/>
        <v>0</v>
      </c>
      <c r="AW496">
        <v>0</v>
      </c>
      <c r="AX496">
        <f t="shared" si="533"/>
        <v>0</v>
      </c>
      <c r="AY496">
        <v>0</v>
      </c>
      <c r="AZ496">
        <f t="shared" si="534"/>
        <v>0</v>
      </c>
      <c r="BA496">
        <v>0</v>
      </c>
      <c r="BB496">
        <f t="shared" si="535"/>
        <v>0</v>
      </c>
      <c r="BC496">
        <v>0</v>
      </c>
      <c r="BD496">
        <f t="shared" si="536"/>
        <v>0</v>
      </c>
      <c r="BE496">
        <v>0</v>
      </c>
      <c r="BF496">
        <f t="shared" si="537"/>
        <v>0</v>
      </c>
      <c r="BG496">
        <v>0</v>
      </c>
      <c r="BH496">
        <f t="shared" si="538"/>
        <v>0</v>
      </c>
      <c r="BI496">
        <v>0</v>
      </c>
      <c r="BJ496">
        <f t="shared" si="539"/>
        <v>0</v>
      </c>
      <c r="BK496">
        <v>0</v>
      </c>
      <c r="BL496">
        <f t="shared" si="540"/>
        <v>0</v>
      </c>
      <c r="BM496">
        <v>0</v>
      </c>
      <c r="BN496">
        <f t="shared" si="541"/>
        <v>0</v>
      </c>
      <c r="BO496">
        <v>0</v>
      </c>
      <c r="BP496">
        <f t="shared" si="542"/>
        <v>0</v>
      </c>
      <c r="BQ496">
        <v>0</v>
      </c>
      <c r="BR496">
        <f t="shared" si="543"/>
        <v>0</v>
      </c>
      <c r="BS496">
        <v>0</v>
      </c>
      <c r="BT496">
        <f t="shared" si="544"/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f t="shared" si="512"/>
        <v>0</v>
      </c>
      <c r="DE496">
        <v>0</v>
      </c>
      <c r="DF496">
        <f t="shared" si="513"/>
        <v>0</v>
      </c>
      <c r="DG496">
        <v>0</v>
      </c>
      <c r="DH496">
        <f t="shared" si="480"/>
        <v>0</v>
      </c>
      <c r="DI496">
        <v>10</v>
      </c>
      <c r="DJ496">
        <f t="shared" si="481"/>
        <v>0.16785441588190378</v>
      </c>
      <c r="DK496">
        <v>0</v>
      </c>
      <c r="DL496">
        <f t="shared" si="482"/>
        <v>0</v>
      </c>
      <c r="DM496">
        <v>90</v>
      </c>
      <c r="DN496">
        <f t="shared" si="483"/>
        <v>0.83214558411809625</v>
      </c>
      <c r="DO496">
        <v>0</v>
      </c>
      <c r="DP496">
        <f t="shared" si="484"/>
        <v>0</v>
      </c>
      <c r="DQ496">
        <v>0</v>
      </c>
      <c r="DR496">
        <f t="shared" si="485"/>
        <v>0</v>
      </c>
      <c r="DS496">
        <v>0</v>
      </c>
      <c r="DT496">
        <f t="shared" si="486"/>
        <v>0</v>
      </c>
      <c r="DU496">
        <v>0</v>
      </c>
      <c r="DV496">
        <f t="shared" si="487"/>
        <v>0</v>
      </c>
      <c r="DW496">
        <v>0</v>
      </c>
      <c r="DX496">
        <f t="shared" si="488"/>
        <v>0</v>
      </c>
      <c r="DY496">
        <v>0</v>
      </c>
      <c r="DZ496">
        <f t="shared" si="489"/>
        <v>0</v>
      </c>
      <c r="EA496">
        <v>0</v>
      </c>
      <c r="EB496">
        <f t="shared" si="490"/>
        <v>0</v>
      </c>
      <c r="EC496">
        <v>0</v>
      </c>
      <c r="ED496">
        <f t="shared" si="491"/>
        <v>0</v>
      </c>
      <c r="EE496">
        <v>0</v>
      </c>
      <c r="EF496">
        <f t="shared" si="492"/>
        <v>0</v>
      </c>
      <c r="EG496">
        <v>0</v>
      </c>
      <c r="EH496">
        <f t="shared" si="493"/>
        <v>0</v>
      </c>
      <c r="EI496">
        <v>0</v>
      </c>
      <c r="EJ496">
        <f t="shared" si="494"/>
        <v>0</v>
      </c>
      <c r="EK496">
        <v>0</v>
      </c>
      <c r="EL496">
        <f t="shared" si="495"/>
        <v>0</v>
      </c>
      <c r="EM496">
        <v>0</v>
      </c>
      <c r="EN496">
        <f t="shared" si="496"/>
        <v>0</v>
      </c>
      <c r="EO496">
        <v>0</v>
      </c>
      <c r="EP496">
        <f t="shared" si="497"/>
        <v>0</v>
      </c>
      <c r="EQ496">
        <v>0</v>
      </c>
      <c r="ER496">
        <f t="shared" si="498"/>
        <v>0</v>
      </c>
      <c r="ES496">
        <v>0</v>
      </c>
      <c r="ET496">
        <f t="shared" si="499"/>
        <v>0</v>
      </c>
      <c r="EU496">
        <v>0</v>
      </c>
      <c r="EV496">
        <f t="shared" si="500"/>
        <v>0</v>
      </c>
      <c r="EW496">
        <v>0</v>
      </c>
      <c r="EX496">
        <f t="shared" si="501"/>
        <v>0</v>
      </c>
      <c r="EY496">
        <v>0</v>
      </c>
      <c r="EZ496">
        <f t="shared" si="502"/>
        <v>0</v>
      </c>
      <c r="FA496">
        <v>0</v>
      </c>
      <c r="FB496">
        <f t="shared" si="503"/>
        <v>0</v>
      </c>
      <c r="FC496">
        <v>0</v>
      </c>
      <c r="FD496">
        <v>0</v>
      </c>
      <c r="FE496" s="3" t="s">
        <v>806</v>
      </c>
    </row>
    <row r="497" spans="1:161" x14ac:dyDescent="0.45">
      <c r="A497">
        <v>496</v>
      </c>
      <c r="B497" t="s">
        <v>53</v>
      </c>
      <c r="C497" t="s">
        <v>807</v>
      </c>
      <c r="D497" t="s">
        <v>768</v>
      </c>
      <c r="E497" t="s">
        <v>768</v>
      </c>
      <c r="F497" s="2">
        <v>1</v>
      </c>
      <c r="G497">
        <v>473</v>
      </c>
      <c r="H497">
        <v>933</v>
      </c>
      <c r="I497">
        <f>240+273</f>
        <v>513</v>
      </c>
      <c r="J497" s="2">
        <f t="shared" si="508"/>
        <v>0.54983922829581988</v>
      </c>
      <c r="K497">
        <v>1.2E-2</v>
      </c>
      <c r="L497" t="s">
        <v>64</v>
      </c>
      <c r="M497">
        <v>0</v>
      </c>
      <c r="N497">
        <f t="shared" si="515"/>
        <v>0</v>
      </c>
      <c r="O497">
        <v>0</v>
      </c>
      <c r="P497">
        <f t="shared" si="516"/>
        <v>0</v>
      </c>
      <c r="Q497">
        <v>0</v>
      </c>
      <c r="R497">
        <f t="shared" si="517"/>
        <v>0</v>
      </c>
      <c r="S497">
        <v>0</v>
      </c>
      <c r="T497">
        <f t="shared" si="518"/>
        <v>0</v>
      </c>
      <c r="U497">
        <v>0</v>
      </c>
      <c r="V497">
        <f t="shared" si="519"/>
        <v>0</v>
      </c>
      <c r="W497">
        <v>100</v>
      </c>
      <c r="X497">
        <f t="shared" si="520"/>
        <v>1</v>
      </c>
      <c r="Y497">
        <v>0</v>
      </c>
      <c r="Z497">
        <f t="shared" si="521"/>
        <v>0</v>
      </c>
      <c r="AA497">
        <v>0</v>
      </c>
      <c r="AB497">
        <f t="shared" si="522"/>
        <v>0</v>
      </c>
      <c r="AC497">
        <v>0</v>
      </c>
      <c r="AD497">
        <f t="shared" si="523"/>
        <v>0</v>
      </c>
      <c r="AE497">
        <v>0</v>
      </c>
      <c r="AF497">
        <f t="shared" si="524"/>
        <v>0</v>
      </c>
      <c r="AG497">
        <v>0</v>
      </c>
      <c r="AH497">
        <f t="shared" si="525"/>
        <v>0</v>
      </c>
      <c r="AI497">
        <v>0</v>
      </c>
      <c r="AJ497">
        <f t="shared" si="526"/>
        <v>0</v>
      </c>
      <c r="AK497">
        <v>0</v>
      </c>
      <c r="AL497">
        <f t="shared" si="527"/>
        <v>0</v>
      </c>
      <c r="AM497">
        <v>0</v>
      </c>
      <c r="AN497">
        <f t="shared" si="528"/>
        <v>0</v>
      </c>
      <c r="AO497">
        <v>0</v>
      </c>
      <c r="AP497">
        <f t="shared" si="529"/>
        <v>0</v>
      </c>
      <c r="AQ497">
        <v>0</v>
      </c>
      <c r="AR497">
        <f t="shared" si="530"/>
        <v>0</v>
      </c>
      <c r="AS497">
        <v>0</v>
      </c>
      <c r="AT497">
        <f t="shared" si="531"/>
        <v>0</v>
      </c>
      <c r="AU497">
        <v>0</v>
      </c>
      <c r="AV497">
        <f t="shared" si="532"/>
        <v>0</v>
      </c>
      <c r="AW497">
        <v>0</v>
      </c>
      <c r="AX497">
        <f t="shared" si="533"/>
        <v>0</v>
      </c>
      <c r="AY497">
        <v>0</v>
      </c>
      <c r="AZ497">
        <f t="shared" si="534"/>
        <v>0</v>
      </c>
      <c r="BA497">
        <v>0</v>
      </c>
      <c r="BB497">
        <f t="shared" si="535"/>
        <v>0</v>
      </c>
      <c r="BC497">
        <v>0</v>
      </c>
      <c r="BD497">
        <f t="shared" si="536"/>
        <v>0</v>
      </c>
      <c r="BE497">
        <v>0</v>
      </c>
      <c r="BF497">
        <f t="shared" si="537"/>
        <v>0</v>
      </c>
      <c r="BG497">
        <v>0</v>
      </c>
      <c r="BH497">
        <f t="shared" si="538"/>
        <v>0</v>
      </c>
      <c r="BI497">
        <v>0</v>
      </c>
      <c r="BJ497">
        <f t="shared" si="539"/>
        <v>0</v>
      </c>
      <c r="BK497">
        <v>0</v>
      </c>
      <c r="BL497">
        <f t="shared" si="540"/>
        <v>0</v>
      </c>
      <c r="BM497">
        <v>0</v>
      </c>
      <c r="BN497">
        <f t="shared" si="541"/>
        <v>0</v>
      </c>
      <c r="BO497">
        <v>0</v>
      </c>
      <c r="BP497">
        <f t="shared" si="542"/>
        <v>0</v>
      </c>
      <c r="BQ497">
        <v>0</v>
      </c>
      <c r="BR497">
        <f t="shared" si="543"/>
        <v>0</v>
      </c>
      <c r="BS497">
        <v>0</v>
      </c>
      <c r="BT497">
        <f t="shared" si="544"/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f t="shared" si="512"/>
        <v>0</v>
      </c>
      <c r="DE497">
        <v>0</v>
      </c>
      <c r="DF497">
        <f t="shared" si="513"/>
        <v>0</v>
      </c>
      <c r="DG497">
        <v>0</v>
      </c>
      <c r="DH497">
        <f t="shared" si="480"/>
        <v>0</v>
      </c>
      <c r="DI497">
        <v>10</v>
      </c>
      <c r="DJ497">
        <f t="shared" si="481"/>
        <v>0.16785441588190378</v>
      </c>
      <c r="DK497">
        <v>0</v>
      </c>
      <c r="DL497">
        <f t="shared" si="482"/>
        <v>0</v>
      </c>
      <c r="DM497">
        <v>90</v>
      </c>
      <c r="DN497">
        <f t="shared" si="483"/>
        <v>0.83214558411809625</v>
      </c>
      <c r="DO497">
        <v>0</v>
      </c>
      <c r="DP497">
        <f t="shared" si="484"/>
        <v>0</v>
      </c>
      <c r="DQ497">
        <v>0</v>
      </c>
      <c r="DR497">
        <f t="shared" si="485"/>
        <v>0</v>
      </c>
      <c r="DS497">
        <v>0</v>
      </c>
      <c r="DT497">
        <f t="shared" si="486"/>
        <v>0</v>
      </c>
      <c r="DU497">
        <v>0</v>
      </c>
      <c r="DV497">
        <f t="shared" si="487"/>
        <v>0</v>
      </c>
      <c r="DW497">
        <v>0</v>
      </c>
      <c r="DX497">
        <f t="shared" si="488"/>
        <v>0</v>
      </c>
      <c r="DY497">
        <v>0</v>
      </c>
      <c r="DZ497">
        <f t="shared" si="489"/>
        <v>0</v>
      </c>
      <c r="EA497">
        <v>0</v>
      </c>
      <c r="EB497">
        <f t="shared" si="490"/>
        <v>0</v>
      </c>
      <c r="EC497">
        <v>0</v>
      </c>
      <c r="ED497">
        <f t="shared" si="491"/>
        <v>0</v>
      </c>
      <c r="EE497">
        <v>0</v>
      </c>
      <c r="EF497">
        <f t="shared" si="492"/>
        <v>0</v>
      </c>
      <c r="EG497">
        <v>0</v>
      </c>
      <c r="EH497">
        <f t="shared" si="493"/>
        <v>0</v>
      </c>
      <c r="EI497">
        <v>0</v>
      </c>
      <c r="EJ497">
        <f t="shared" si="494"/>
        <v>0</v>
      </c>
      <c r="EK497">
        <v>0</v>
      </c>
      <c r="EL497">
        <f t="shared" si="495"/>
        <v>0</v>
      </c>
      <c r="EM497">
        <v>0</v>
      </c>
      <c r="EN497">
        <f t="shared" si="496"/>
        <v>0</v>
      </c>
      <c r="EO497">
        <v>0</v>
      </c>
      <c r="EP497">
        <f t="shared" si="497"/>
        <v>0</v>
      </c>
      <c r="EQ497">
        <v>0</v>
      </c>
      <c r="ER497">
        <f t="shared" si="498"/>
        <v>0</v>
      </c>
      <c r="ES497">
        <v>0</v>
      </c>
      <c r="ET497">
        <f t="shared" si="499"/>
        <v>0</v>
      </c>
      <c r="EU497">
        <v>0</v>
      </c>
      <c r="EV497">
        <f t="shared" si="500"/>
        <v>0</v>
      </c>
      <c r="EW497">
        <v>0</v>
      </c>
      <c r="EX497">
        <f t="shared" si="501"/>
        <v>0</v>
      </c>
      <c r="EY497">
        <v>0</v>
      </c>
      <c r="EZ497">
        <f t="shared" si="502"/>
        <v>0</v>
      </c>
      <c r="FA497">
        <v>0</v>
      </c>
      <c r="FB497">
        <f t="shared" si="503"/>
        <v>0</v>
      </c>
      <c r="FC497">
        <v>0</v>
      </c>
      <c r="FD497">
        <v>0</v>
      </c>
      <c r="FE497" s="3" t="s">
        <v>806</v>
      </c>
    </row>
    <row r="498" spans="1:161" x14ac:dyDescent="0.45">
      <c r="A498">
        <v>497</v>
      </c>
      <c r="B498" t="s">
        <v>53</v>
      </c>
      <c r="C498" t="s">
        <v>807</v>
      </c>
      <c r="D498" t="s">
        <v>768</v>
      </c>
      <c r="E498" t="s">
        <v>768</v>
      </c>
      <c r="F498" s="2">
        <v>1</v>
      </c>
      <c r="G498">
        <v>473</v>
      </c>
      <c r="H498">
        <v>933</v>
      </c>
      <c r="I498">
        <f>260+273</f>
        <v>533</v>
      </c>
      <c r="J498" s="2">
        <f t="shared" si="508"/>
        <v>0.5712754555198285</v>
      </c>
      <c r="K498">
        <v>1.2E-2</v>
      </c>
      <c r="L498" t="s">
        <v>64</v>
      </c>
      <c r="M498">
        <v>0</v>
      </c>
      <c r="N498">
        <f t="shared" si="515"/>
        <v>0</v>
      </c>
      <c r="O498">
        <v>0</v>
      </c>
      <c r="P498">
        <f t="shared" si="516"/>
        <v>0</v>
      </c>
      <c r="Q498">
        <v>0</v>
      </c>
      <c r="R498">
        <f t="shared" si="517"/>
        <v>0</v>
      </c>
      <c r="S498">
        <v>0</v>
      </c>
      <c r="T498">
        <f t="shared" si="518"/>
        <v>0</v>
      </c>
      <c r="U498">
        <v>0</v>
      </c>
      <c r="V498">
        <f t="shared" si="519"/>
        <v>0</v>
      </c>
      <c r="W498">
        <v>100</v>
      </c>
      <c r="X498">
        <f t="shared" si="520"/>
        <v>1</v>
      </c>
      <c r="Y498">
        <v>0</v>
      </c>
      <c r="Z498">
        <f t="shared" si="521"/>
        <v>0</v>
      </c>
      <c r="AA498">
        <v>0</v>
      </c>
      <c r="AB498">
        <f t="shared" si="522"/>
        <v>0</v>
      </c>
      <c r="AC498">
        <v>0</v>
      </c>
      <c r="AD498">
        <f t="shared" si="523"/>
        <v>0</v>
      </c>
      <c r="AE498">
        <v>0</v>
      </c>
      <c r="AF498">
        <f t="shared" si="524"/>
        <v>0</v>
      </c>
      <c r="AG498">
        <v>0</v>
      </c>
      <c r="AH498">
        <f t="shared" si="525"/>
        <v>0</v>
      </c>
      <c r="AI498">
        <v>0</v>
      </c>
      <c r="AJ498">
        <f t="shared" si="526"/>
        <v>0</v>
      </c>
      <c r="AK498">
        <v>0</v>
      </c>
      <c r="AL498">
        <f t="shared" si="527"/>
        <v>0</v>
      </c>
      <c r="AM498">
        <v>0</v>
      </c>
      <c r="AN498">
        <f t="shared" si="528"/>
        <v>0</v>
      </c>
      <c r="AO498">
        <v>0</v>
      </c>
      <c r="AP498">
        <f t="shared" si="529"/>
        <v>0</v>
      </c>
      <c r="AQ498">
        <v>0</v>
      </c>
      <c r="AR498">
        <f t="shared" si="530"/>
        <v>0</v>
      </c>
      <c r="AS498">
        <v>0</v>
      </c>
      <c r="AT498">
        <f t="shared" si="531"/>
        <v>0</v>
      </c>
      <c r="AU498">
        <v>0</v>
      </c>
      <c r="AV498">
        <f t="shared" si="532"/>
        <v>0</v>
      </c>
      <c r="AW498">
        <v>0</v>
      </c>
      <c r="AX498">
        <f t="shared" si="533"/>
        <v>0</v>
      </c>
      <c r="AY498">
        <v>0</v>
      </c>
      <c r="AZ498">
        <f t="shared" si="534"/>
        <v>0</v>
      </c>
      <c r="BA498">
        <v>0</v>
      </c>
      <c r="BB498">
        <f t="shared" si="535"/>
        <v>0</v>
      </c>
      <c r="BC498">
        <v>0</v>
      </c>
      <c r="BD498">
        <f t="shared" si="536"/>
        <v>0</v>
      </c>
      <c r="BE498">
        <v>0</v>
      </c>
      <c r="BF498">
        <f t="shared" si="537"/>
        <v>0</v>
      </c>
      <c r="BG498">
        <v>0</v>
      </c>
      <c r="BH498">
        <f t="shared" si="538"/>
        <v>0</v>
      </c>
      <c r="BI498">
        <v>0</v>
      </c>
      <c r="BJ498">
        <f t="shared" si="539"/>
        <v>0</v>
      </c>
      <c r="BK498">
        <v>0</v>
      </c>
      <c r="BL498">
        <f t="shared" si="540"/>
        <v>0</v>
      </c>
      <c r="BM498">
        <v>0</v>
      </c>
      <c r="BN498">
        <f t="shared" si="541"/>
        <v>0</v>
      </c>
      <c r="BO498">
        <v>0</v>
      </c>
      <c r="BP498">
        <f t="shared" si="542"/>
        <v>0</v>
      </c>
      <c r="BQ498">
        <v>0</v>
      </c>
      <c r="BR498">
        <f t="shared" si="543"/>
        <v>0</v>
      </c>
      <c r="BS498">
        <v>0</v>
      </c>
      <c r="BT498">
        <f t="shared" si="544"/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f t="shared" ref="DD498:DD529" si="545">((DC498/100)/FX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E498">
        <v>0</v>
      </c>
      <c r="DF498">
        <f t="shared" ref="DF498:DF529" si="546">((DE498/100)/FZ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G498">
        <v>0</v>
      </c>
      <c r="DH498">
        <f t="shared" ref="DH498:DH561" si="547">((DG498/100)/GB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I498">
        <v>10</v>
      </c>
      <c r="DJ498">
        <f t="shared" ref="DJ498:DJ561" si="548">((DI498/100)/FJ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0.16785441588190378</v>
      </c>
      <c r="DK498">
        <v>0</v>
      </c>
      <c r="DL498">
        <f t="shared" ref="DL498:DL561" si="549">((DK498/100)/FN$10)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M498">
        <v>90</v>
      </c>
      <c r="DN498">
        <f t="shared" ref="DN498:DN561" si="550">((DM498/100)/FH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0.83214558411809625</v>
      </c>
      <c r="DO498">
        <v>0</v>
      </c>
      <c r="DP498">
        <f t="shared" ref="DP498:DP561" si="551">((DO498/100)/FJ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Q498">
        <v>0</v>
      </c>
      <c r="DR498">
        <f t="shared" ref="DR498:DR561" si="552">((DQ498/100)/FL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S498">
        <v>0</v>
      </c>
      <c r="DT498">
        <f t="shared" ref="DT498:DT561" si="553">((DS498/100)/FN$13)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U498">
        <v>0</v>
      </c>
      <c r="DV498">
        <f t="shared" ref="DV498:DV561" si="554">((DU498/100)/FH$19)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W498">
        <v>0</v>
      </c>
      <c r="DX498">
        <f t="shared" ref="DX498:DX561" si="555">((DW498/100)/FH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DY498">
        <v>0</v>
      </c>
      <c r="DZ498">
        <f t="shared" ref="DZ498:DZ561" si="556">((DY498/100)/FP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A498">
        <v>0</v>
      </c>
      <c r="EB498">
        <f t="shared" ref="EB498:EB561" si="557">((EA498/100)/FL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C498">
        <v>0</v>
      </c>
      <c r="ED498">
        <f t="shared" ref="ED498:ED561" si="558">((EC498/100)/FH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E498">
        <v>0</v>
      </c>
      <c r="EF498">
        <f t="shared" ref="EF498:EF561" si="559">((EE498/100)/FJ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G498">
        <v>0</v>
      </c>
      <c r="EH498">
        <f t="shared" ref="EH498:EH561" si="560">((EG498/100)/FR$2)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I498">
        <v>0</v>
      </c>
      <c r="EJ498">
        <f t="shared" ref="EJ498:EJ561" si="561">((EI498/100)/FH$6)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K498">
        <v>0</v>
      </c>
      <c r="EL498">
        <f t="shared" ref="EL498:EL561" si="562">((EK498/100)/FH$10)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M498">
        <v>0</v>
      </c>
      <c r="EN498">
        <f t="shared" ref="EN498:EN561" si="563">((EM498/100)/FM$22)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O498">
        <v>0</v>
      </c>
      <c r="EP498">
        <f t="shared" ref="EP498:EP561" si="564">((EO498/100)/FL$25)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</f>
        <v>0</v>
      </c>
      <c r="EQ498">
        <v>0</v>
      </c>
      <c r="ER498">
        <f t="shared" ref="ER498:ER561" si="565">(((EQ498/100)/FH$28)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S498">
        <v>0</v>
      </c>
      <c r="ET498">
        <f t="shared" ref="ET498:ET561" si="566">(((ES498/100)/FH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U498">
        <v>0</v>
      </c>
      <c r="EV498">
        <f t="shared" ref="EV498:EV561" si="567">(((EU498/100)/FJ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W498">
        <v>0</v>
      </c>
      <c r="EX498">
        <f t="shared" ref="EX498:EX561" si="568">(((EW498/100)/FL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EY498">
        <v>0</v>
      </c>
      <c r="EZ498">
        <f t="shared" ref="EZ498:EZ561" si="569">(((EY498/100)/FN$31)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FA498">
        <v>0</v>
      </c>
      <c r="FB498">
        <f t="shared" ref="FB498:FB561" si="570">(((FA498/100)/FH$34)/((DC498/100)/FX$2+(DE498/100)/FZ$2+(DG498/100)/GB$2+(DI498/100)/FJ$2+(DK498/100)/FN$10+(DM498/100)/FH$13+(DO498/100)/FJ$13+(DQ498/100)/FL$13+(DS498/100)/FN$13+(DU498/100)/FH$19+(DW498/100)/FH$2+(DY498/100)/FP$2+(EA498/100)/FL$2+(EC498/100)/FH$22+(EE498/100)/FJ$22+(EG498/100)/FR$2+(EI498/100)/FH$6+(EK498/100)/FH$10+(EM498/100)/FM$22+(EO498/100)/FL$25+(EQ498/100)/FH$28+(ES498/100)/FH$31+(EU498/100)/FJ$31+(EW498/100)/FL$31+(EY498/100)/FN$31+(FA498/100)/FH$34))</f>
        <v>0</v>
      </c>
      <c r="FC498">
        <v>0</v>
      </c>
      <c r="FD498">
        <v>0</v>
      </c>
      <c r="FE498" s="3" t="s">
        <v>806</v>
      </c>
    </row>
    <row r="499" spans="1:161" x14ac:dyDescent="0.45">
      <c r="A499">
        <v>498</v>
      </c>
      <c r="B499" t="s">
        <v>53</v>
      </c>
      <c r="C499" t="s">
        <v>807</v>
      </c>
      <c r="D499" t="s">
        <v>768</v>
      </c>
      <c r="E499" t="s">
        <v>768</v>
      </c>
      <c r="F499" s="2">
        <v>1</v>
      </c>
      <c r="G499">
        <v>473</v>
      </c>
      <c r="H499">
        <v>933</v>
      </c>
      <c r="I499">
        <f>280+273</f>
        <v>553</v>
      </c>
      <c r="J499" s="2">
        <f t="shared" si="508"/>
        <v>0.59271168274383712</v>
      </c>
      <c r="K499">
        <v>1.2E-2</v>
      </c>
      <c r="L499" t="s">
        <v>64</v>
      </c>
      <c r="M499">
        <v>0</v>
      </c>
      <c r="N499">
        <f t="shared" si="515"/>
        <v>0</v>
      </c>
      <c r="O499">
        <v>0</v>
      </c>
      <c r="P499">
        <f t="shared" si="516"/>
        <v>0</v>
      </c>
      <c r="Q499">
        <v>0</v>
      </c>
      <c r="R499">
        <f t="shared" si="517"/>
        <v>0</v>
      </c>
      <c r="S499">
        <v>0</v>
      </c>
      <c r="T499">
        <f t="shared" si="518"/>
        <v>0</v>
      </c>
      <c r="U499">
        <v>0</v>
      </c>
      <c r="V499">
        <f t="shared" si="519"/>
        <v>0</v>
      </c>
      <c r="W499">
        <v>100</v>
      </c>
      <c r="X499">
        <f t="shared" si="520"/>
        <v>1</v>
      </c>
      <c r="Y499">
        <v>0</v>
      </c>
      <c r="Z499">
        <f t="shared" si="521"/>
        <v>0</v>
      </c>
      <c r="AA499">
        <v>0</v>
      </c>
      <c r="AB499">
        <f t="shared" si="522"/>
        <v>0</v>
      </c>
      <c r="AC499">
        <v>0</v>
      </c>
      <c r="AD499">
        <f t="shared" si="523"/>
        <v>0</v>
      </c>
      <c r="AE499">
        <v>0</v>
      </c>
      <c r="AF499">
        <f t="shared" si="524"/>
        <v>0</v>
      </c>
      <c r="AG499">
        <v>0</v>
      </c>
      <c r="AH499">
        <f t="shared" si="525"/>
        <v>0</v>
      </c>
      <c r="AI499">
        <v>0</v>
      </c>
      <c r="AJ499">
        <f t="shared" si="526"/>
        <v>0</v>
      </c>
      <c r="AK499">
        <v>0</v>
      </c>
      <c r="AL499">
        <f t="shared" si="527"/>
        <v>0</v>
      </c>
      <c r="AM499">
        <v>0</v>
      </c>
      <c r="AN499">
        <f t="shared" si="528"/>
        <v>0</v>
      </c>
      <c r="AO499">
        <v>0</v>
      </c>
      <c r="AP499">
        <f t="shared" si="529"/>
        <v>0</v>
      </c>
      <c r="AQ499">
        <v>0</v>
      </c>
      <c r="AR499">
        <f t="shared" si="530"/>
        <v>0</v>
      </c>
      <c r="AS499">
        <v>0</v>
      </c>
      <c r="AT499">
        <f t="shared" si="531"/>
        <v>0</v>
      </c>
      <c r="AU499">
        <v>0</v>
      </c>
      <c r="AV499">
        <f t="shared" si="532"/>
        <v>0</v>
      </c>
      <c r="AW499">
        <v>0</v>
      </c>
      <c r="AX499">
        <f t="shared" si="533"/>
        <v>0</v>
      </c>
      <c r="AY499">
        <v>0</v>
      </c>
      <c r="AZ499">
        <f t="shared" si="534"/>
        <v>0</v>
      </c>
      <c r="BA499">
        <v>0</v>
      </c>
      <c r="BB499">
        <f t="shared" si="535"/>
        <v>0</v>
      </c>
      <c r="BC499">
        <v>0</v>
      </c>
      <c r="BD499">
        <f t="shared" si="536"/>
        <v>0</v>
      </c>
      <c r="BE499">
        <v>0</v>
      </c>
      <c r="BF499">
        <f t="shared" si="537"/>
        <v>0</v>
      </c>
      <c r="BG499">
        <v>0</v>
      </c>
      <c r="BH499">
        <f t="shared" si="538"/>
        <v>0</v>
      </c>
      <c r="BI499">
        <v>0</v>
      </c>
      <c r="BJ499">
        <f t="shared" si="539"/>
        <v>0</v>
      </c>
      <c r="BK499">
        <v>0</v>
      </c>
      <c r="BL499">
        <f t="shared" si="540"/>
        <v>0</v>
      </c>
      <c r="BM499">
        <v>0</v>
      </c>
      <c r="BN499">
        <f t="shared" si="541"/>
        <v>0</v>
      </c>
      <c r="BO499">
        <v>0</v>
      </c>
      <c r="BP499">
        <f t="shared" si="542"/>
        <v>0</v>
      </c>
      <c r="BQ499">
        <v>0</v>
      </c>
      <c r="BR499">
        <f t="shared" si="543"/>
        <v>0</v>
      </c>
      <c r="BS499">
        <v>0</v>
      </c>
      <c r="BT499">
        <f t="shared" si="544"/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f t="shared" si="545"/>
        <v>0</v>
      </c>
      <c r="DE499">
        <v>0</v>
      </c>
      <c r="DF499">
        <f t="shared" si="546"/>
        <v>0</v>
      </c>
      <c r="DG499">
        <v>0</v>
      </c>
      <c r="DH499">
        <f t="shared" si="547"/>
        <v>0</v>
      </c>
      <c r="DI499">
        <v>10</v>
      </c>
      <c r="DJ499">
        <f t="shared" si="548"/>
        <v>0.16785441588190378</v>
      </c>
      <c r="DK499">
        <v>0</v>
      </c>
      <c r="DL499">
        <f t="shared" si="549"/>
        <v>0</v>
      </c>
      <c r="DM499">
        <v>90</v>
      </c>
      <c r="DN499">
        <f t="shared" si="550"/>
        <v>0.83214558411809625</v>
      </c>
      <c r="DO499">
        <v>0</v>
      </c>
      <c r="DP499">
        <f t="shared" si="551"/>
        <v>0</v>
      </c>
      <c r="DQ499">
        <v>0</v>
      </c>
      <c r="DR499">
        <f t="shared" si="552"/>
        <v>0</v>
      </c>
      <c r="DS499">
        <v>0</v>
      </c>
      <c r="DT499">
        <f t="shared" si="553"/>
        <v>0</v>
      </c>
      <c r="DU499">
        <v>0</v>
      </c>
      <c r="DV499">
        <f t="shared" si="554"/>
        <v>0</v>
      </c>
      <c r="DW499">
        <v>0</v>
      </c>
      <c r="DX499">
        <f t="shared" si="555"/>
        <v>0</v>
      </c>
      <c r="DY499">
        <v>0</v>
      </c>
      <c r="DZ499">
        <f t="shared" si="556"/>
        <v>0</v>
      </c>
      <c r="EA499">
        <v>0</v>
      </c>
      <c r="EB499">
        <f t="shared" si="557"/>
        <v>0</v>
      </c>
      <c r="EC499">
        <v>0</v>
      </c>
      <c r="ED499">
        <f t="shared" si="558"/>
        <v>0</v>
      </c>
      <c r="EE499">
        <v>0</v>
      </c>
      <c r="EF499">
        <f t="shared" si="559"/>
        <v>0</v>
      </c>
      <c r="EG499">
        <v>0</v>
      </c>
      <c r="EH499">
        <f t="shared" si="560"/>
        <v>0</v>
      </c>
      <c r="EI499">
        <v>0</v>
      </c>
      <c r="EJ499">
        <f t="shared" si="561"/>
        <v>0</v>
      </c>
      <c r="EK499">
        <v>0</v>
      </c>
      <c r="EL499">
        <f t="shared" si="562"/>
        <v>0</v>
      </c>
      <c r="EM499">
        <v>0</v>
      </c>
      <c r="EN499">
        <f t="shared" si="563"/>
        <v>0</v>
      </c>
      <c r="EO499">
        <v>0</v>
      </c>
      <c r="EP499">
        <f t="shared" si="564"/>
        <v>0</v>
      </c>
      <c r="EQ499">
        <v>0</v>
      </c>
      <c r="ER499">
        <f t="shared" si="565"/>
        <v>0</v>
      </c>
      <c r="ES499">
        <v>0</v>
      </c>
      <c r="ET499">
        <f t="shared" si="566"/>
        <v>0</v>
      </c>
      <c r="EU499">
        <v>0</v>
      </c>
      <c r="EV499">
        <f t="shared" si="567"/>
        <v>0</v>
      </c>
      <c r="EW499">
        <v>0</v>
      </c>
      <c r="EX499">
        <f t="shared" si="568"/>
        <v>0</v>
      </c>
      <c r="EY499">
        <v>0</v>
      </c>
      <c r="EZ499">
        <f t="shared" si="569"/>
        <v>0</v>
      </c>
      <c r="FA499">
        <v>0</v>
      </c>
      <c r="FB499">
        <f t="shared" si="570"/>
        <v>0</v>
      </c>
      <c r="FC499">
        <v>0</v>
      </c>
      <c r="FD499">
        <v>0</v>
      </c>
      <c r="FE499" s="3" t="s">
        <v>806</v>
      </c>
    </row>
    <row r="500" spans="1:161" x14ac:dyDescent="0.45">
      <c r="A500">
        <v>499</v>
      </c>
      <c r="B500" t="s">
        <v>368</v>
      </c>
      <c r="C500" t="s">
        <v>51</v>
      </c>
      <c r="D500">
        <v>4142</v>
      </c>
      <c r="F500" s="2">
        <v>1</v>
      </c>
      <c r="G500">
        <v>234.3</v>
      </c>
      <c r="H500">
        <v>1773</v>
      </c>
      <c r="I500">
        <v>298</v>
      </c>
      <c r="J500" s="2">
        <f t="shared" si="508"/>
        <v>0.16807670614777215</v>
      </c>
      <c r="K500">
        <f>10^-4</f>
        <v>1E-4</v>
      </c>
      <c r="L500" t="s">
        <v>373</v>
      </c>
      <c r="M500">
        <v>0</v>
      </c>
      <c r="N500">
        <f t="shared" si="515"/>
        <v>0</v>
      </c>
      <c r="O500">
        <v>0</v>
      </c>
      <c r="P500">
        <f t="shared" si="516"/>
        <v>0</v>
      </c>
      <c r="Q500">
        <v>0</v>
      </c>
      <c r="R500">
        <f t="shared" si="517"/>
        <v>0</v>
      </c>
      <c r="S500">
        <v>0.88</v>
      </c>
      <c r="T500">
        <f t="shared" si="518"/>
        <v>8.7898732842597669E-3</v>
      </c>
      <c r="U500">
        <v>0</v>
      </c>
      <c r="V500">
        <f t="shared" si="519"/>
        <v>0</v>
      </c>
      <c r="W500">
        <v>0</v>
      </c>
      <c r="X500">
        <f t="shared" si="520"/>
        <v>0</v>
      </c>
      <c r="Y500">
        <v>0</v>
      </c>
      <c r="Z500">
        <f t="shared" si="521"/>
        <v>0</v>
      </c>
      <c r="AA500">
        <v>0</v>
      </c>
      <c r="AB500">
        <f t="shared" si="522"/>
        <v>0</v>
      </c>
      <c r="AC500">
        <v>97.31</v>
      </c>
      <c r="AD500">
        <f t="shared" si="523"/>
        <v>0.95619389038911318</v>
      </c>
      <c r="AE500">
        <v>0.41499999999999998</v>
      </c>
      <c r="AF500">
        <f t="shared" si="524"/>
        <v>1.8961726428130456E-2</v>
      </c>
      <c r="AG500">
        <v>0</v>
      </c>
      <c r="AH500">
        <f t="shared" si="525"/>
        <v>0</v>
      </c>
      <c r="AI500">
        <v>0</v>
      </c>
      <c r="AJ500">
        <f t="shared" si="526"/>
        <v>0</v>
      </c>
      <c r="AK500">
        <v>0.25</v>
      </c>
      <c r="AL500">
        <f t="shared" si="527"/>
        <v>4.8846183416655373E-3</v>
      </c>
      <c r="AM500">
        <v>0.95</v>
      </c>
      <c r="AN500">
        <f t="shared" si="528"/>
        <v>1.0025952024332985E-2</v>
      </c>
      <c r="AO500">
        <v>0.2</v>
      </c>
      <c r="AP500">
        <f t="shared" si="529"/>
        <v>1.1439395324982068E-3</v>
      </c>
      <c r="AQ500">
        <v>0</v>
      </c>
      <c r="AR500">
        <f t="shared" si="530"/>
        <v>0</v>
      </c>
      <c r="AS500">
        <v>0</v>
      </c>
      <c r="AT500">
        <f t="shared" si="531"/>
        <v>0</v>
      </c>
      <c r="AU500">
        <v>0</v>
      </c>
      <c r="AV500">
        <f t="shared" si="532"/>
        <v>0</v>
      </c>
      <c r="AW500">
        <v>0</v>
      </c>
      <c r="AX500">
        <f t="shared" si="533"/>
        <v>0</v>
      </c>
      <c r="AY500">
        <v>0</v>
      </c>
      <c r="AZ500">
        <f t="shared" si="534"/>
        <v>0</v>
      </c>
      <c r="BA500">
        <v>0</v>
      </c>
      <c r="BB500">
        <f t="shared" si="535"/>
        <v>0</v>
      </c>
      <c r="BC500">
        <v>0</v>
      </c>
      <c r="BD500">
        <f t="shared" si="536"/>
        <v>0</v>
      </c>
      <c r="BE500">
        <v>0</v>
      </c>
      <c r="BF500">
        <f t="shared" si="537"/>
        <v>0</v>
      </c>
      <c r="BG500">
        <v>0</v>
      </c>
      <c r="BH500">
        <f t="shared" si="538"/>
        <v>0</v>
      </c>
      <c r="BI500">
        <v>0</v>
      </c>
      <c r="BJ500">
        <f t="shared" si="539"/>
        <v>0</v>
      </c>
      <c r="BK500">
        <v>0</v>
      </c>
      <c r="BL500">
        <f t="shared" si="540"/>
        <v>0</v>
      </c>
      <c r="BM500">
        <v>0</v>
      </c>
      <c r="BN500">
        <f t="shared" si="541"/>
        <v>0</v>
      </c>
      <c r="BO500">
        <v>0</v>
      </c>
      <c r="BP500">
        <f t="shared" si="542"/>
        <v>0</v>
      </c>
      <c r="BQ500">
        <v>0</v>
      </c>
      <c r="BR500">
        <f t="shared" si="543"/>
        <v>0</v>
      </c>
      <c r="BS500">
        <v>0</v>
      </c>
      <c r="BT500">
        <f t="shared" si="544"/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f t="shared" si="545"/>
        <v>0</v>
      </c>
      <c r="DE500">
        <v>0</v>
      </c>
      <c r="DF500">
        <f t="shared" si="546"/>
        <v>0</v>
      </c>
      <c r="DG500">
        <v>100</v>
      </c>
      <c r="DH500">
        <f t="shared" si="547"/>
        <v>1</v>
      </c>
      <c r="DI500">
        <v>0</v>
      </c>
      <c r="DJ500">
        <f t="shared" si="548"/>
        <v>0</v>
      </c>
      <c r="DK500">
        <v>0</v>
      </c>
      <c r="DL500">
        <f t="shared" si="549"/>
        <v>0</v>
      </c>
      <c r="DM500">
        <v>0</v>
      </c>
      <c r="DN500">
        <f t="shared" si="550"/>
        <v>0</v>
      </c>
      <c r="DO500">
        <v>0</v>
      </c>
      <c r="DP500">
        <f t="shared" si="551"/>
        <v>0</v>
      </c>
      <c r="DQ500">
        <v>0</v>
      </c>
      <c r="DR500">
        <f t="shared" si="552"/>
        <v>0</v>
      </c>
      <c r="DS500">
        <v>0</v>
      </c>
      <c r="DT500">
        <f t="shared" si="553"/>
        <v>0</v>
      </c>
      <c r="DU500">
        <v>0</v>
      </c>
      <c r="DV500">
        <f t="shared" si="554"/>
        <v>0</v>
      </c>
      <c r="DW500">
        <v>0</v>
      </c>
      <c r="DX500">
        <f t="shared" si="555"/>
        <v>0</v>
      </c>
      <c r="DY500">
        <v>0</v>
      </c>
      <c r="DZ500">
        <f t="shared" si="556"/>
        <v>0</v>
      </c>
      <c r="EA500">
        <v>0</v>
      </c>
      <c r="EB500">
        <f t="shared" si="557"/>
        <v>0</v>
      </c>
      <c r="EC500">
        <v>0</v>
      </c>
      <c r="ED500">
        <f t="shared" si="558"/>
        <v>0</v>
      </c>
      <c r="EE500">
        <v>0</v>
      </c>
      <c r="EF500">
        <f t="shared" si="559"/>
        <v>0</v>
      </c>
      <c r="EG500">
        <v>0</v>
      </c>
      <c r="EH500">
        <f t="shared" si="560"/>
        <v>0</v>
      </c>
      <c r="EI500">
        <v>0</v>
      </c>
      <c r="EJ500">
        <f t="shared" si="561"/>
        <v>0</v>
      </c>
      <c r="EK500">
        <v>0</v>
      </c>
      <c r="EL500">
        <f t="shared" si="562"/>
        <v>0</v>
      </c>
      <c r="EM500">
        <v>0</v>
      </c>
      <c r="EN500">
        <f t="shared" si="563"/>
        <v>0</v>
      </c>
      <c r="EO500">
        <v>0</v>
      </c>
      <c r="EP500">
        <f t="shared" si="564"/>
        <v>0</v>
      </c>
      <c r="EQ500">
        <v>0</v>
      </c>
      <c r="ER500">
        <f t="shared" si="565"/>
        <v>0</v>
      </c>
      <c r="ES500">
        <v>0</v>
      </c>
      <c r="ET500">
        <f t="shared" si="566"/>
        <v>0</v>
      </c>
      <c r="EU500">
        <v>0</v>
      </c>
      <c r="EV500">
        <f t="shared" si="567"/>
        <v>0</v>
      </c>
      <c r="EW500">
        <v>0</v>
      </c>
      <c r="EX500">
        <f t="shared" si="568"/>
        <v>0</v>
      </c>
      <c r="EY500">
        <v>0</v>
      </c>
      <c r="EZ500">
        <f t="shared" si="569"/>
        <v>0</v>
      </c>
      <c r="FA500">
        <v>0</v>
      </c>
      <c r="FB500">
        <f t="shared" si="570"/>
        <v>0</v>
      </c>
      <c r="FC500">
        <v>0</v>
      </c>
      <c r="FD500">
        <v>0</v>
      </c>
      <c r="FE500" s="3" t="s">
        <v>687</v>
      </c>
    </row>
    <row r="501" spans="1:161" x14ac:dyDescent="0.45">
      <c r="A501">
        <v>500</v>
      </c>
      <c r="B501" t="s">
        <v>368</v>
      </c>
      <c r="C501" t="s">
        <v>51</v>
      </c>
      <c r="D501">
        <v>4142</v>
      </c>
      <c r="F501" s="2">
        <v>1</v>
      </c>
      <c r="G501">
        <v>234.3</v>
      </c>
      <c r="H501">
        <v>1773</v>
      </c>
      <c r="I501">
        <v>298</v>
      </c>
      <c r="J501" s="2">
        <f t="shared" si="508"/>
        <v>0.16807670614777215</v>
      </c>
      <c r="K501">
        <f>10^-5</f>
        <v>1.0000000000000001E-5</v>
      </c>
      <c r="L501" t="s">
        <v>373</v>
      </c>
      <c r="M501">
        <v>0</v>
      </c>
      <c r="N501">
        <f t="shared" si="515"/>
        <v>0</v>
      </c>
      <c r="O501">
        <v>0</v>
      </c>
      <c r="P501">
        <f t="shared" si="516"/>
        <v>0</v>
      </c>
      <c r="Q501">
        <v>0</v>
      </c>
      <c r="R501">
        <f t="shared" si="517"/>
        <v>0</v>
      </c>
      <c r="S501">
        <v>0.88</v>
      </c>
      <c r="T501">
        <f t="shared" si="518"/>
        <v>8.7898732842597669E-3</v>
      </c>
      <c r="U501">
        <v>0</v>
      </c>
      <c r="V501">
        <f t="shared" si="519"/>
        <v>0</v>
      </c>
      <c r="W501">
        <v>0</v>
      </c>
      <c r="X501">
        <f t="shared" si="520"/>
        <v>0</v>
      </c>
      <c r="Y501">
        <v>0</v>
      </c>
      <c r="Z501">
        <f t="shared" si="521"/>
        <v>0</v>
      </c>
      <c r="AA501">
        <v>0</v>
      </c>
      <c r="AB501">
        <f t="shared" si="522"/>
        <v>0</v>
      </c>
      <c r="AC501">
        <v>97.31</v>
      </c>
      <c r="AD501">
        <f t="shared" si="523"/>
        <v>0.95619389038911318</v>
      </c>
      <c r="AE501">
        <v>0.41499999999999998</v>
      </c>
      <c r="AF501">
        <f t="shared" si="524"/>
        <v>1.8961726428130456E-2</v>
      </c>
      <c r="AG501">
        <v>0</v>
      </c>
      <c r="AH501">
        <f t="shared" si="525"/>
        <v>0</v>
      </c>
      <c r="AI501">
        <v>0</v>
      </c>
      <c r="AJ501">
        <f t="shared" si="526"/>
        <v>0</v>
      </c>
      <c r="AK501">
        <v>0.25</v>
      </c>
      <c r="AL501">
        <f t="shared" si="527"/>
        <v>4.8846183416655373E-3</v>
      </c>
      <c r="AM501">
        <v>0.95</v>
      </c>
      <c r="AN501">
        <f t="shared" si="528"/>
        <v>1.0025952024332985E-2</v>
      </c>
      <c r="AO501">
        <v>0.2</v>
      </c>
      <c r="AP501">
        <f t="shared" si="529"/>
        <v>1.1439395324982068E-3</v>
      </c>
      <c r="AQ501">
        <v>0</v>
      </c>
      <c r="AR501">
        <f t="shared" si="530"/>
        <v>0</v>
      </c>
      <c r="AS501">
        <v>0</v>
      </c>
      <c r="AT501">
        <f t="shared" si="531"/>
        <v>0</v>
      </c>
      <c r="AU501">
        <v>0</v>
      </c>
      <c r="AV501">
        <f t="shared" si="532"/>
        <v>0</v>
      </c>
      <c r="AW501">
        <v>0</v>
      </c>
      <c r="AX501">
        <f t="shared" si="533"/>
        <v>0</v>
      </c>
      <c r="AY501">
        <v>0</v>
      </c>
      <c r="AZ501">
        <f t="shared" si="534"/>
        <v>0</v>
      </c>
      <c r="BA501">
        <v>0</v>
      </c>
      <c r="BB501">
        <f t="shared" si="535"/>
        <v>0</v>
      </c>
      <c r="BC501">
        <v>0</v>
      </c>
      <c r="BD501">
        <f t="shared" si="536"/>
        <v>0</v>
      </c>
      <c r="BE501">
        <v>0</v>
      </c>
      <c r="BF501">
        <f t="shared" si="537"/>
        <v>0</v>
      </c>
      <c r="BG501">
        <v>0</v>
      </c>
      <c r="BH501">
        <f t="shared" si="538"/>
        <v>0</v>
      </c>
      <c r="BI501">
        <v>0</v>
      </c>
      <c r="BJ501">
        <f t="shared" si="539"/>
        <v>0</v>
      </c>
      <c r="BK501">
        <v>0</v>
      </c>
      <c r="BL501">
        <f t="shared" si="540"/>
        <v>0</v>
      </c>
      <c r="BM501">
        <v>0</v>
      </c>
      <c r="BN501">
        <f t="shared" si="541"/>
        <v>0</v>
      </c>
      <c r="BO501">
        <v>0</v>
      </c>
      <c r="BP501">
        <f t="shared" si="542"/>
        <v>0</v>
      </c>
      <c r="BQ501">
        <v>0</v>
      </c>
      <c r="BR501">
        <f t="shared" si="543"/>
        <v>0</v>
      </c>
      <c r="BS501">
        <v>0</v>
      </c>
      <c r="BT501">
        <f t="shared" si="544"/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f t="shared" si="545"/>
        <v>0</v>
      </c>
      <c r="DE501">
        <v>0</v>
      </c>
      <c r="DF501">
        <f t="shared" si="546"/>
        <v>0</v>
      </c>
      <c r="DG501">
        <v>100</v>
      </c>
      <c r="DH501">
        <f t="shared" si="547"/>
        <v>1</v>
      </c>
      <c r="DI501">
        <v>0</v>
      </c>
      <c r="DJ501">
        <f t="shared" si="548"/>
        <v>0</v>
      </c>
      <c r="DK501">
        <v>0</v>
      </c>
      <c r="DL501">
        <f t="shared" si="549"/>
        <v>0</v>
      </c>
      <c r="DM501">
        <v>0</v>
      </c>
      <c r="DN501">
        <f t="shared" si="550"/>
        <v>0</v>
      </c>
      <c r="DO501">
        <v>0</v>
      </c>
      <c r="DP501">
        <f t="shared" si="551"/>
        <v>0</v>
      </c>
      <c r="DQ501">
        <v>0</v>
      </c>
      <c r="DR501">
        <f t="shared" si="552"/>
        <v>0</v>
      </c>
      <c r="DS501">
        <v>0</v>
      </c>
      <c r="DT501">
        <f t="shared" si="553"/>
        <v>0</v>
      </c>
      <c r="DU501">
        <v>0</v>
      </c>
      <c r="DV501">
        <f t="shared" si="554"/>
        <v>0</v>
      </c>
      <c r="DW501">
        <v>0</v>
      </c>
      <c r="DX501">
        <f t="shared" si="555"/>
        <v>0</v>
      </c>
      <c r="DY501">
        <v>0</v>
      </c>
      <c r="DZ501">
        <f t="shared" si="556"/>
        <v>0</v>
      </c>
      <c r="EA501">
        <v>0</v>
      </c>
      <c r="EB501">
        <f t="shared" si="557"/>
        <v>0</v>
      </c>
      <c r="EC501">
        <v>0</v>
      </c>
      <c r="ED501">
        <f t="shared" si="558"/>
        <v>0</v>
      </c>
      <c r="EE501">
        <v>0</v>
      </c>
      <c r="EF501">
        <f t="shared" si="559"/>
        <v>0</v>
      </c>
      <c r="EG501">
        <v>0</v>
      </c>
      <c r="EH501">
        <f t="shared" si="560"/>
        <v>0</v>
      </c>
      <c r="EI501">
        <v>0</v>
      </c>
      <c r="EJ501">
        <f t="shared" si="561"/>
        <v>0</v>
      </c>
      <c r="EK501">
        <v>0</v>
      </c>
      <c r="EL501">
        <f t="shared" si="562"/>
        <v>0</v>
      </c>
      <c r="EM501">
        <v>0</v>
      </c>
      <c r="EN501">
        <f t="shared" si="563"/>
        <v>0</v>
      </c>
      <c r="EO501">
        <v>0</v>
      </c>
      <c r="EP501">
        <f t="shared" si="564"/>
        <v>0</v>
      </c>
      <c r="EQ501">
        <v>0</v>
      </c>
      <c r="ER501">
        <f t="shared" si="565"/>
        <v>0</v>
      </c>
      <c r="ES501">
        <v>0</v>
      </c>
      <c r="ET501">
        <f t="shared" si="566"/>
        <v>0</v>
      </c>
      <c r="EU501">
        <v>0</v>
      </c>
      <c r="EV501">
        <f t="shared" si="567"/>
        <v>0</v>
      </c>
      <c r="EW501">
        <v>0</v>
      </c>
      <c r="EX501">
        <f t="shared" si="568"/>
        <v>0</v>
      </c>
      <c r="EY501">
        <v>0</v>
      </c>
      <c r="EZ501">
        <f t="shared" si="569"/>
        <v>0</v>
      </c>
      <c r="FA501">
        <v>0</v>
      </c>
      <c r="FB501">
        <f t="shared" si="570"/>
        <v>0</v>
      </c>
      <c r="FC501">
        <v>0</v>
      </c>
      <c r="FD501">
        <v>0</v>
      </c>
      <c r="FE501" s="3" t="s">
        <v>687</v>
      </c>
    </row>
    <row r="502" spans="1:161" x14ac:dyDescent="0.45">
      <c r="A502">
        <v>501</v>
      </c>
      <c r="B502" t="s">
        <v>368</v>
      </c>
      <c r="C502" t="s">
        <v>51</v>
      </c>
      <c r="D502">
        <v>4142</v>
      </c>
      <c r="F502" s="2">
        <v>1</v>
      </c>
      <c r="G502">
        <v>234.3</v>
      </c>
      <c r="H502">
        <v>1773</v>
      </c>
      <c r="I502">
        <v>298</v>
      </c>
      <c r="J502" s="2">
        <f t="shared" si="508"/>
        <v>0.16807670614777215</v>
      </c>
      <c r="K502">
        <f>10^-5</f>
        <v>1.0000000000000001E-5</v>
      </c>
      <c r="L502" t="s">
        <v>373</v>
      </c>
      <c r="M502">
        <v>0</v>
      </c>
      <c r="N502">
        <f t="shared" si="515"/>
        <v>0</v>
      </c>
      <c r="O502">
        <v>0</v>
      </c>
      <c r="P502">
        <f t="shared" si="516"/>
        <v>0</v>
      </c>
      <c r="Q502">
        <v>0</v>
      </c>
      <c r="R502">
        <f t="shared" si="517"/>
        <v>0</v>
      </c>
      <c r="S502">
        <v>0.88</v>
      </c>
      <c r="T502">
        <f t="shared" si="518"/>
        <v>8.7898732842597669E-3</v>
      </c>
      <c r="U502">
        <v>0</v>
      </c>
      <c r="V502">
        <f t="shared" si="519"/>
        <v>0</v>
      </c>
      <c r="W502">
        <v>0</v>
      </c>
      <c r="X502">
        <f t="shared" si="520"/>
        <v>0</v>
      </c>
      <c r="Y502">
        <v>0</v>
      </c>
      <c r="Z502">
        <f t="shared" si="521"/>
        <v>0</v>
      </c>
      <c r="AA502">
        <v>0</v>
      </c>
      <c r="AB502">
        <f t="shared" si="522"/>
        <v>0</v>
      </c>
      <c r="AC502">
        <v>97.31</v>
      </c>
      <c r="AD502">
        <f t="shared" si="523"/>
        <v>0.95619389038911318</v>
      </c>
      <c r="AE502">
        <v>0.41499999999999998</v>
      </c>
      <c r="AF502">
        <f t="shared" si="524"/>
        <v>1.8961726428130456E-2</v>
      </c>
      <c r="AG502">
        <v>0</v>
      </c>
      <c r="AH502">
        <f t="shared" si="525"/>
        <v>0</v>
      </c>
      <c r="AI502">
        <v>0</v>
      </c>
      <c r="AJ502">
        <f t="shared" si="526"/>
        <v>0</v>
      </c>
      <c r="AK502">
        <v>0.25</v>
      </c>
      <c r="AL502">
        <f t="shared" si="527"/>
        <v>4.8846183416655373E-3</v>
      </c>
      <c r="AM502">
        <v>0.95</v>
      </c>
      <c r="AN502">
        <f t="shared" si="528"/>
        <v>1.0025952024332985E-2</v>
      </c>
      <c r="AO502">
        <v>0.2</v>
      </c>
      <c r="AP502">
        <f t="shared" si="529"/>
        <v>1.1439395324982068E-3</v>
      </c>
      <c r="AQ502">
        <v>0</v>
      </c>
      <c r="AR502">
        <f t="shared" si="530"/>
        <v>0</v>
      </c>
      <c r="AS502">
        <v>0</v>
      </c>
      <c r="AT502">
        <f t="shared" si="531"/>
        <v>0</v>
      </c>
      <c r="AU502">
        <v>0</v>
      </c>
      <c r="AV502">
        <f t="shared" si="532"/>
        <v>0</v>
      </c>
      <c r="AW502">
        <v>0</v>
      </c>
      <c r="AX502">
        <f t="shared" si="533"/>
        <v>0</v>
      </c>
      <c r="AY502">
        <v>0</v>
      </c>
      <c r="AZ502">
        <f t="shared" si="534"/>
        <v>0</v>
      </c>
      <c r="BA502">
        <v>0</v>
      </c>
      <c r="BB502">
        <f t="shared" si="535"/>
        <v>0</v>
      </c>
      <c r="BC502">
        <v>0</v>
      </c>
      <c r="BD502">
        <f t="shared" si="536"/>
        <v>0</v>
      </c>
      <c r="BE502">
        <v>0</v>
      </c>
      <c r="BF502">
        <f t="shared" si="537"/>
        <v>0</v>
      </c>
      <c r="BG502">
        <v>0</v>
      </c>
      <c r="BH502">
        <f t="shared" si="538"/>
        <v>0</v>
      </c>
      <c r="BI502">
        <v>0</v>
      </c>
      <c r="BJ502">
        <f t="shared" si="539"/>
        <v>0</v>
      </c>
      <c r="BK502">
        <v>0</v>
      </c>
      <c r="BL502">
        <f t="shared" si="540"/>
        <v>0</v>
      </c>
      <c r="BM502">
        <v>0</v>
      </c>
      <c r="BN502">
        <f t="shared" si="541"/>
        <v>0</v>
      </c>
      <c r="BO502">
        <v>0</v>
      </c>
      <c r="BP502">
        <f t="shared" si="542"/>
        <v>0</v>
      </c>
      <c r="BQ502">
        <v>0</v>
      </c>
      <c r="BR502">
        <f t="shared" si="543"/>
        <v>0</v>
      </c>
      <c r="BS502">
        <v>0</v>
      </c>
      <c r="BT502">
        <f t="shared" si="544"/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f t="shared" si="545"/>
        <v>0</v>
      </c>
      <c r="DE502">
        <v>0</v>
      </c>
      <c r="DF502">
        <f t="shared" si="546"/>
        <v>0</v>
      </c>
      <c r="DG502">
        <v>100</v>
      </c>
      <c r="DH502">
        <f t="shared" si="547"/>
        <v>1</v>
      </c>
      <c r="DI502">
        <v>0</v>
      </c>
      <c r="DJ502">
        <f t="shared" si="548"/>
        <v>0</v>
      </c>
      <c r="DK502">
        <v>0</v>
      </c>
      <c r="DL502">
        <f t="shared" si="549"/>
        <v>0</v>
      </c>
      <c r="DM502">
        <v>0</v>
      </c>
      <c r="DN502">
        <f t="shared" si="550"/>
        <v>0</v>
      </c>
      <c r="DO502">
        <v>0</v>
      </c>
      <c r="DP502">
        <f t="shared" si="551"/>
        <v>0</v>
      </c>
      <c r="DQ502">
        <v>0</v>
      </c>
      <c r="DR502">
        <f t="shared" si="552"/>
        <v>0</v>
      </c>
      <c r="DS502">
        <v>0</v>
      </c>
      <c r="DT502">
        <f t="shared" si="553"/>
        <v>0</v>
      </c>
      <c r="DU502">
        <v>0</v>
      </c>
      <c r="DV502">
        <f t="shared" si="554"/>
        <v>0</v>
      </c>
      <c r="DW502">
        <v>0</v>
      </c>
      <c r="DX502">
        <f t="shared" si="555"/>
        <v>0</v>
      </c>
      <c r="DY502">
        <v>0</v>
      </c>
      <c r="DZ502">
        <f t="shared" si="556"/>
        <v>0</v>
      </c>
      <c r="EA502">
        <v>0</v>
      </c>
      <c r="EB502">
        <f t="shared" si="557"/>
        <v>0</v>
      </c>
      <c r="EC502">
        <v>0</v>
      </c>
      <c r="ED502">
        <f t="shared" si="558"/>
        <v>0</v>
      </c>
      <c r="EE502">
        <v>0</v>
      </c>
      <c r="EF502">
        <f t="shared" si="559"/>
        <v>0</v>
      </c>
      <c r="EG502">
        <v>0</v>
      </c>
      <c r="EH502">
        <f t="shared" si="560"/>
        <v>0</v>
      </c>
      <c r="EI502">
        <v>0</v>
      </c>
      <c r="EJ502">
        <f t="shared" si="561"/>
        <v>0</v>
      </c>
      <c r="EK502">
        <v>0</v>
      </c>
      <c r="EL502">
        <f t="shared" si="562"/>
        <v>0</v>
      </c>
      <c r="EM502">
        <v>0</v>
      </c>
      <c r="EN502">
        <f t="shared" si="563"/>
        <v>0</v>
      </c>
      <c r="EO502">
        <v>0</v>
      </c>
      <c r="EP502">
        <f t="shared" si="564"/>
        <v>0</v>
      </c>
      <c r="EQ502">
        <v>0</v>
      </c>
      <c r="ER502">
        <f t="shared" si="565"/>
        <v>0</v>
      </c>
      <c r="ES502">
        <v>0</v>
      </c>
      <c r="ET502">
        <f t="shared" si="566"/>
        <v>0</v>
      </c>
      <c r="EU502">
        <v>0</v>
      </c>
      <c r="EV502">
        <f t="shared" si="567"/>
        <v>0</v>
      </c>
      <c r="EW502">
        <v>0</v>
      </c>
      <c r="EX502">
        <f t="shared" si="568"/>
        <v>0</v>
      </c>
      <c r="EY502">
        <v>0</v>
      </c>
      <c r="EZ502">
        <f t="shared" si="569"/>
        <v>0</v>
      </c>
      <c r="FA502">
        <v>0</v>
      </c>
      <c r="FB502">
        <f t="shared" si="570"/>
        <v>0</v>
      </c>
      <c r="FC502">
        <v>0</v>
      </c>
      <c r="FD502">
        <v>0</v>
      </c>
      <c r="FE502" s="3" t="s">
        <v>687</v>
      </c>
    </row>
    <row r="503" spans="1:161" x14ac:dyDescent="0.45">
      <c r="A503">
        <v>502</v>
      </c>
      <c r="B503" t="s">
        <v>368</v>
      </c>
      <c r="C503" t="s">
        <v>51</v>
      </c>
      <c r="D503">
        <v>4142</v>
      </c>
      <c r="F503" s="2">
        <v>1</v>
      </c>
      <c r="G503">
        <v>234.3</v>
      </c>
      <c r="H503">
        <v>1773</v>
      </c>
      <c r="I503">
        <v>298</v>
      </c>
      <c r="J503" s="2">
        <f t="shared" si="508"/>
        <v>0.16807670614777215</v>
      </c>
      <c r="K503">
        <f>10^-5</f>
        <v>1.0000000000000001E-5</v>
      </c>
      <c r="L503" t="s">
        <v>373</v>
      </c>
      <c r="M503">
        <v>0</v>
      </c>
      <c r="N503">
        <f t="shared" si="515"/>
        <v>0</v>
      </c>
      <c r="O503">
        <v>0</v>
      </c>
      <c r="P503">
        <f t="shared" si="516"/>
        <v>0</v>
      </c>
      <c r="Q503">
        <v>0</v>
      </c>
      <c r="R503">
        <f t="shared" si="517"/>
        <v>0</v>
      </c>
      <c r="S503">
        <v>0.88</v>
      </c>
      <c r="T503">
        <f t="shared" si="518"/>
        <v>8.7898732842597669E-3</v>
      </c>
      <c r="U503">
        <v>0</v>
      </c>
      <c r="V503">
        <f t="shared" si="519"/>
        <v>0</v>
      </c>
      <c r="W503">
        <v>0</v>
      </c>
      <c r="X503">
        <f t="shared" si="520"/>
        <v>0</v>
      </c>
      <c r="Y503">
        <v>0</v>
      </c>
      <c r="Z503">
        <f t="shared" si="521"/>
        <v>0</v>
      </c>
      <c r="AA503">
        <v>0</v>
      </c>
      <c r="AB503">
        <f t="shared" si="522"/>
        <v>0</v>
      </c>
      <c r="AC503">
        <v>97.31</v>
      </c>
      <c r="AD503">
        <f t="shared" si="523"/>
        <v>0.95619389038911318</v>
      </c>
      <c r="AE503">
        <v>0.41499999999999998</v>
      </c>
      <c r="AF503">
        <f t="shared" si="524"/>
        <v>1.8961726428130456E-2</v>
      </c>
      <c r="AG503">
        <v>0</v>
      </c>
      <c r="AH503">
        <f t="shared" si="525"/>
        <v>0</v>
      </c>
      <c r="AI503">
        <v>0</v>
      </c>
      <c r="AJ503">
        <f t="shared" si="526"/>
        <v>0</v>
      </c>
      <c r="AK503">
        <v>0.25</v>
      </c>
      <c r="AL503">
        <f t="shared" si="527"/>
        <v>4.8846183416655373E-3</v>
      </c>
      <c r="AM503">
        <v>0.95</v>
      </c>
      <c r="AN503">
        <f t="shared" si="528"/>
        <v>1.0025952024332985E-2</v>
      </c>
      <c r="AO503">
        <v>0.2</v>
      </c>
      <c r="AP503">
        <f t="shared" si="529"/>
        <v>1.1439395324982068E-3</v>
      </c>
      <c r="AQ503">
        <v>0</v>
      </c>
      <c r="AR503">
        <f t="shared" si="530"/>
        <v>0</v>
      </c>
      <c r="AS503">
        <v>0</v>
      </c>
      <c r="AT503">
        <f t="shared" si="531"/>
        <v>0</v>
      </c>
      <c r="AU503">
        <v>0</v>
      </c>
      <c r="AV503">
        <f t="shared" si="532"/>
        <v>0</v>
      </c>
      <c r="AW503">
        <v>0</v>
      </c>
      <c r="AX503">
        <f t="shared" si="533"/>
        <v>0</v>
      </c>
      <c r="AY503">
        <v>0</v>
      </c>
      <c r="AZ503">
        <f t="shared" si="534"/>
        <v>0</v>
      </c>
      <c r="BA503">
        <v>0</v>
      </c>
      <c r="BB503">
        <f t="shared" si="535"/>
        <v>0</v>
      </c>
      <c r="BC503">
        <v>0</v>
      </c>
      <c r="BD503">
        <f t="shared" si="536"/>
        <v>0</v>
      </c>
      <c r="BE503">
        <v>0</v>
      </c>
      <c r="BF503">
        <f t="shared" si="537"/>
        <v>0</v>
      </c>
      <c r="BG503">
        <v>0</v>
      </c>
      <c r="BH503">
        <f t="shared" si="538"/>
        <v>0</v>
      </c>
      <c r="BI503">
        <v>0</v>
      </c>
      <c r="BJ503">
        <f t="shared" si="539"/>
        <v>0</v>
      </c>
      <c r="BK503">
        <v>0</v>
      </c>
      <c r="BL503">
        <f t="shared" si="540"/>
        <v>0</v>
      </c>
      <c r="BM503">
        <v>0</v>
      </c>
      <c r="BN503">
        <f t="shared" si="541"/>
        <v>0</v>
      </c>
      <c r="BO503">
        <v>0</v>
      </c>
      <c r="BP503">
        <f t="shared" si="542"/>
        <v>0</v>
      </c>
      <c r="BQ503">
        <v>0</v>
      </c>
      <c r="BR503">
        <f t="shared" si="543"/>
        <v>0</v>
      </c>
      <c r="BS503">
        <v>0</v>
      </c>
      <c r="BT503">
        <f t="shared" si="544"/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f t="shared" si="545"/>
        <v>0</v>
      </c>
      <c r="DE503">
        <v>0</v>
      </c>
      <c r="DF503">
        <f t="shared" si="546"/>
        <v>0</v>
      </c>
      <c r="DG503">
        <v>100</v>
      </c>
      <c r="DH503">
        <f t="shared" si="547"/>
        <v>1</v>
      </c>
      <c r="DI503">
        <v>0</v>
      </c>
      <c r="DJ503">
        <f t="shared" si="548"/>
        <v>0</v>
      </c>
      <c r="DK503">
        <v>0</v>
      </c>
      <c r="DL503">
        <f t="shared" si="549"/>
        <v>0</v>
      </c>
      <c r="DM503">
        <v>0</v>
      </c>
      <c r="DN503">
        <f t="shared" si="550"/>
        <v>0</v>
      </c>
      <c r="DO503">
        <v>0</v>
      </c>
      <c r="DP503">
        <f t="shared" si="551"/>
        <v>0</v>
      </c>
      <c r="DQ503">
        <v>0</v>
      </c>
      <c r="DR503">
        <f t="shared" si="552"/>
        <v>0</v>
      </c>
      <c r="DS503">
        <v>0</v>
      </c>
      <c r="DT503">
        <f t="shared" si="553"/>
        <v>0</v>
      </c>
      <c r="DU503">
        <v>0</v>
      </c>
      <c r="DV503">
        <f t="shared" si="554"/>
        <v>0</v>
      </c>
      <c r="DW503">
        <v>0</v>
      </c>
      <c r="DX503">
        <f t="shared" si="555"/>
        <v>0</v>
      </c>
      <c r="DY503">
        <v>0</v>
      </c>
      <c r="DZ503">
        <f t="shared" si="556"/>
        <v>0</v>
      </c>
      <c r="EA503">
        <v>0</v>
      </c>
      <c r="EB503">
        <f t="shared" si="557"/>
        <v>0</v>
      </c>
      <c r="EC503">
        <v>0</v>
      </c>
      <c r="ED503">
        <f t="shared" si="558"/>
        <v>0</v>
      </c>
      <c r="EE503">
        <v>0</v>
      </c>
      <c r="EF503">
        <f t="shared" si="559"/>
        <v>0</v>
      </c>
      <c r="EG503">
        <v>0</v>
      </c>
      <c r="EH503">
        <f t="shared" si="560"/>
        <v>0</v>
      </c>
      <c r="EI503">
        <v>0</v>
      </c>
      <c r="EJ503">
        <f t="shared" si="561"/>
        <v>0</v>
      </c>
      <c r="EK503">
        <v>0</v>
      </c>
      <c r="EL503">
        <f t="shared" si="562"/>
        <v>0</v>
      </c>
      <c r="EM503">
        <v>0</v>
      </c>
      <c r="EN503">
        <f t="shared" si="563"/>
        <v>0</v>
      </c>
      <c r="EO503">
        <v>0</v>
      </c>
      <c r="EP503">
        <f t="shared" si="564"/>
        <v>0</v>
      </c>
      <c r="EQ503">
        <v>0</v>
      </c>
      <c r="ER503">
        <f t="shared" si="565"/>
        <v>0</v>
      </c>
      <c r="ES503">
        <v>0</v>
      </c>
      <c r="ET503">
        <f t="shared" si="566"/>
        <v>0</v>
      </c>
      <c r="EU503">
        <v>0</v>
      </c>
      <c r="EV503">
        <f t="shared" si="567"/>
        <v>0</v>
      </c>
      <c r="EW503">
        <v>0</v>
      </c>
      <c r="EX503">
        <f t="shared" si="568"/>
        <v>0</v>
      </c>
      <c r="EY503">
        <v>0</v>
      </c>
      <c r="EZ503">
        <f t="shared" si="569"/>
        <v>0</v>
      </c>
      <c r="FA503">
        <v>0</v>
      </c>
      <c r="FB503">
        <f t="shared" si="570"/>
        <v>0</v>
      </c>
      <c r="FC503">
        <v>0</v>
      </c>
      <c r="FD503">
        <v>0</v>
      </c>
      <c r="FE503" s="3" t="s">
        <v>687</v>
      </c>
    </row>
    <row r="504" spans="1:161" x14ac:dyDescent="0.45">
      <c r="A504">
        <v>503</v>
      </c>
      <c r="B504" t="s">
        <v>368</v>
      </c>
      <c r="C504" t="s">
        <v>369</v>
      </c>
      <c r="D504" t="s">
        <v>808</v>
      </c>
      <c r="E504" t="s">
        <v>809</v>
      </c>
      <c r="F504" s="2">
        <v>1</v>
      </c>
      <c r="G504">
        <f t="shared" ref="G504:G509" si="571">327.5+273</f>
        <v>600.5</v>
      </c>
      <c r="H504">
        <v>1673</v>
      </c>
      <c r="I504">
        <f>350+273</f>
        <v>623</v>
      </c>
      <c r="J504" s="2">
        <f t="shared" si="508"/>
        <v>0.3723849372384937</v>
      </c>
      <c r="K504">
        <f>5*10^-4</f>
        <v>5.0000000000000001E-4</v>
      </c>
      <c r="L504" t="s">
        <v>64</v>
      </c>
      <c r="M504">
        <v>0</v>
      </c>
      <c r="N504">
        <f t="shared" si="515"/>
        <v>0</v>
      </c>
      <c r="O504">
        <v>0</v>
      </c>
      <c r="P504">
        <f t="shared" si="516"/>
        <v>0</v>
      </c>
      <c r="Q504">
        <v>13</v>
      </c>
      <c r="R504">
        <f t="shared" si="517"/>
        <v>0.1197670770705417</v>
      </c>
      <c r="S504">
        <v>0</v>
      </c>
      <c r="T504">
        <f t="shared" si="518"/>
        <v>0</v>
      </c>
      <c r="U504">
        <v>0</v>
      </c>
      <c r="V504">
        <f t="shared" si="519"/>
        <v>0</v>
      </c>
      <c r="W504">
        <v>0</v>
      </c>
      <c r="X504">
        <f t="shared" si="520"/>
        <v>0</v>
      </c>
      <c r="Y504">
        <v>0</v>
      </c>
      <c r="Z504">
        <f t="shared" si="521"/>
        <v>0</v>
      </c>
      <c r="AA504">
        <v>0</v>
      </c>
      <c r="AB504">
        <f t="shared" si="522"/>
        <v>0</v>
      </c>
      <c r="AC504">
        <f>100-20-13</f>
        <v>67</v>
      </c>
      <c r="AD504">
        <f t="shared" si="523"/>
        <v>0.64874477628222726</v>
      </c>
      <c r="AE504">
        <f t="shared" ref="AE504:AE515" si="572">(0.38+0.45)/2</f>
        <v>0.41500000000000004</v>
      </c>
      <c r="AF504">
        <f t="shared" si="524"/>
        <v>1.8684800095771694E-2</v>
      </c>
      <c r="AG504">
        <v>0</v>
      </c>
      <c r="AH504">
        <f t="shared" si="525"/>
        <v>0</v>
      </c>
      <c r="AI504">
        <v>0</v>
      </c>
      <c r="AJ504">
        <f t="shared" si="526"/>
        <v>0</v>
      </c>
      <c r="AK504">
        <v>0.25</v>
      </c>
      <c r="AL504">
        <f t="shared" si="527"/>
        <v>4.8132809849403069E-3</v>
      </c>
      <c r="AM504">
        <v>20</v>
      </c>
      <c r="AN504">
        <f t="shared" si="528"/>
        <v>0.20799006556651903</v>
      </c>
      <c r="AO504">
        <v>0</v>
      </c>
      <c r="AP504">
        <f t="shared" si="529"/>
        <v>0</v>
      </c>
      <c r="AQ504">
        <v>0</v>
      </c>
      <c r="AR504">
        <f t="shared" si="530"/>
        <v>0</v>
      </c>
      <c r="AS504">
        <v>0</v>
      </c>
      <c r="AT504">
        <f t="shared" si="531"/>
        <v>0</v>
      </c>
      <c r="AU504">
        <v>0</v>
      </c>
      <c r="AV504">
        <f t="shared" si="532"/>
        <v>0</v>
      </c>
      <c r="AW504">
        <v>0</v>
      </c>
      <c r="AX504">
        <f t="shared" si="533"/>
        <v>0</v>
      </c>
      <c r="AY504">
        <v>0</v>
      </c>
      <c r="AZ504">
        <f t="shared" si="534"/>
        <v>0</v>
      </c>
      <c r="BA504">
        <v>0</v>
      </c>
      <c r="BB504">
        <f t="shared" si="535"/>
        <v>0</v>
      </c>
      <c r="BC504">
        <v>0</v>
      </c>
      <c r="BD504">
        <f t="shared" si="536"/>
        <v>0</v>
      </c>
      <c r="BE504">
        <v>0</v>
      </c>
      <c r="BF504">
        <f t="shared" si="537"/>
        <v>0</v>
      </c>
      <c r="BG504">
        <v>0</v>
      </c>
      <c r="BH504">
        <f t="shared" si="538"/>
        <v>0</v>
      </c>
      <c r="BI504">
        <v>0</v>
      </c>
      <c r="BJ504">
        <f t="shared" si="539"/>
        <v>0</v>
      </c>
      <c r="BK504">
        <v>0</v>
      </c>
      <c r="BL504">
        <f t="shared" si="540"/>
        <v>0</v>
      </c>
      <c r="BM504">
        <v>0</v>
      </c>
      <c r="BN504">
        <f t="shared" si="541"/>
        <v>0</v>
      </c>
      <c r="BO504">
        <v>0</v>
      </c>
      <c r="BP504">
        <f t="shared" si="542"/>
        <v>0</v>
      </c>
      <c r="BQ504">
        <v>0</v>
      </c>
      <c r="BR504">
        <f t="shared" si="543"/>
        <v>0</v>
      </c>
      <c r="BS504">
        <v>0</v>
      </c>
      <c r="BT504">
        <f t="shared" si="544"/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f t="shared" si="545"/>
        <v>0</v>
      </c>
      <c r="DE504">
        <v>0</v>
      </c>
      <c r="DF504">
        <f t="shared" si="546"/>
        <v>0</v>
      </c>
      <c r="DG504">
        <v>0</v>
      </c>
      <c r="DH504">
        <f t="shared" si="547"/>
        <v>0</v>
      </c>
      <c r="DI504">
        <v>0</v>
      </c>
      <c r="DJ504">
        <f t="shared" si="548"/>
        <v>0</v>
      </c>
      <c r="DK504">
        <v>100</v>
      </c>
      <c r="DL504">
        <f t="shared" si="549"/>
        <v>1</v>
      </c>
      <c r="DM504">
        <v>0</v>
      </c>
      <c r="DN504">
        <f t="shared" si="550"/>
        <v>0</v>
      </c>
      <c r="DO504">
        <v>0</v>
      </c>
      <c r="DP504">
        <f t="shared" si="551"/>
        <v>0</v>
      </c>
      <c r="DQ504">
        <v>0</v>
      </c>
      <c r="DR504">
        <f t="shared" si="552"/>
        <v>0</v>
      </c>
      <c r="DS504">
        <v>0</v>
      </c>
      <c r="DT504">
        <f t="shared" si="553"/>
        <v>0</v>
      </c>
      <c r="DU504">
        <v>0</v>
      </c>
      <c r="DV504">
        <f t="shared" si="554"/>
        <v>0</v>
      </c>
      <c r="DW504">
        <v>0</v>
      </c>
      <c r="DX504">
        <f t="shared" si="555"/>
        <v>0</v>
      </c>
      <c r="DY504">
        <v>0</v>
      </c>
      <c r="DZ504">
        <f t="shared" si="556"/>
        <v>0</v>
      </c>
      <c r="EA504">
        <v>0</v>
      </c>
      <c r="EB504">
        <f t="shared" si="557"/>
        <v>0</v>
      </c>
      <c r="EC504">
        <v>0</v>
      </c>
      <c r="ED504">
        <f t="shared" si="558"/>
        <v>0</v>
      </c>
      <c r="EE504">
        <v>0</v>
      </c>
      <c r="EF504">
        <f t="shared" si="559"/>
        <v>0</v>
      </c>
      <c r="EG504">
        <v>0</v>
      </c>
      <c r="EH504">
        <f t="shared" si="560"/>
        <v>0</v>
      </c>
      <c r="EI504">
        <v>0</v>
      </c>
      <c r="EJ504">
        <f t="shared" si="561"/>
        <v>0</v>
      </c>
      <c r="EK504">
        <v>0</v>
      </c>
      <c r="EL504">
        <f t="shared" si="562"/>
        <v>0</v>
      </c>
      <c r="EM504">
        <v>0</v>
      </c>
      <c r="EN504">
        <f t="shared" si="563"/>
        <v>0</v>
      </c>
      <c r="EO504">
        <v>0</v>
      </c>
      <c r="EP504">
        <f t="shared" si="564"/>
        <v>0</v>
      </c>
      <c r="EQ504">
        <v>0</v>
      </c>
      <c r="ER504">
        <f t="shared" si="565"/>
        <v>0</v>
      </c>
      <c r="ES504">
        <v>0</v>
      </c>
      <c r="ET504">
        <f t="shared" si="566"/>
        <v>0</v>
      </c>
      <c r="EU504">
        <v>0</v>
      </c>
      <c r="EV504">
        <f t="shared" si="567"/>
        <v>0</v>
      </c>
      <c r="EW504">
        <v>0</v>
      </c>
      <c r="EX504">
        <f t="shared" si="568"/>
        <v>0</v>
      </c>
      <c r="EY504">
        <v>0</v>
      </c>
      <c r="EZ504">
        <f t="shared" si="569"/>
        <v>0</v>
      </c>
      <c r="FA504">
        <v>0</v>
      </c>
      <c r="FB504">
        <f t="shared" si="570"/>
        <v>0</v>
      </c>
      <c r="FC504">
        <v>0</v>
      </c>
      <c r="FD504">
        <v>0</v>
      </c>
      <c r="FE504" s="14" t="s">
        <v>810</v>
      </c>
    </row>
    <row r="505" spans="1:161" x14ac:dyDescent="0.45">
      <c r="A505">
        <v>504</v>
      </c>
      <c r="B505" t="s">
        <v>368</v>
      </c>
      <c r="C505" t="s">
        <v>369</v>
      </c>
      <c r="D505" t="s">
        <v>808</v>
      </c>
      <c r="E505" t="s">
        <v>809</v>
      </c>
      <c r="F505" s="2">
        <v>1</v>
      </c>
      <c r="G505">
        <f t="shared" si="571"/>
        <v>600.5</v>
      </c>
      <c r="H505">
        <v>1673</v>
      </c>
      <c r="I505">
        <f>400+273</f>
        <v>673</v>
      </c>
      <c r="J505" s="2">
        <f t="shared" si="508"/>
        <v>0.40227136879856545</v>
      </c>
      <c r="K505">
        <f t="shared" ref="K505:K515" si="573">5*10^-4</f>
        <v>5.0000000000000001E-4</v>
      </c>
      <c r="L505" t="s">
        <v>64</v>
      </c>
      <c r="M505">
        <v>0</v>
      </c>
      <c r="N505">
        <f t="shared" si="515"/>
        <v>0</v>
      </c>
      <c r="O505">
        <v>0</v>
      </c>
      <c r="P505">
        <f t="shared" si="516"/>
        <v>0</v>
      </c>
      <c r="Q505">
        <v>13</v>
      </c>
      <c r="R505">
        <f t="shared" si="517"/>
        <v>0.1197670770705417</v>
      </c>
      <c r="S505">
        <v>0</v>
      </c>
      <c r="T505">
        <f t="shared" si="518"/>
        <v>0</v>
      </c>
      <c r="U505">
        <v>0</v>
      </c>
      <c r="V505">
        <f t="shared" si="519"/>
        <v>0</v>
      </c>
      <c r="W505">
        <v>0</v>
      </c>
      <c r="X505">
        <f t="shared" si="520"/>
        <v>0</v>
      </c>
      <c r="Y505">
        <v>0</v>
      </c>
      <c r="Z505">
        <f t="shared" si="521"/>
        <v>0</v>
      </c>
      <c r="AA505">
        <v>0</v>
      </c>
      <c r="AB505">
        <f t="shared" si="522"/>
        <v>0</v>
      </c>
      <c r="AC505">
        <f t="shared" ref="AC505:AC515" si="574">100-20-13</f>
        <v>67</v>
      </c>
      <c r="AD505">
        <f t="shared" si="523"/>
        <v>0.64874477628222726</v>
      </c>
      <c r="AE505">
        <f t="shared" si="572"/>
        <v>0.41500000000000004</v>
      </c>
      <c r="AF505">
        <f t="shared" si="524"/>
        <v>1.8684800095771694E-2</v>
      </c>
      <c r="AG505">
        <v>0</v>
      </c>
      <c r="AH505">
        <f t="shared" si="525"/>
        <v>0</v>
      </c>
      <c r="AI505">
        <v>0</v>
      </c>
      <c r="AJ505">
        <f t="shared" si="526"/>
        <v>0</v>
      </c>
      <c r="AK505">
        <v>0.25</v>
      </c>
      <c r="AL505">
        <f t="shared" si="527"/>
        <v>4.8132809849403069E-3</v>
      </c>
      <c r="AM505">
        <v>20</v>
      </c>
      <c r="AN505">
        <f t="shared" si="528"/>
        <v>0.20799006556651903</v>
      </c>
      <c r="AO505">
        <v>0</v>
      </c>
      <c r="AP505">
        <f t="shared" si="529"/>
        <v>0</v>
      </c>
      <c r="AQ505">
        <v>0</v>
      </c>
      <c r="AR505">
        <f t="shared" si="530"/>
        <v>0</v>
      </c>
      <c r="AS505">
        <v>0</v>
      </c>
      <c r="AT505">
        <f t="shared" si="531"/>
        <v>0</v>
      </c>
      <c r="AU505">
        <v>0</v>
      </c>
      <c r="AV505">
        <f t="shared" si="532"/>
        <v>0</v>
      </c>
      <c r="AW505">
        <v>0</v>
      </c>
      <c r="AX505">
        <f t="shared" si="533"/>
        <v>0</v>
      </c>
      <c r="AY505">
        <v>0</v>
      </c>
      <c r="AZ505">
        <f t="shared" si="534"/>
        <v>0</v>
      </c>
      <c r="BA505">
        <v>0</v>
      </c>
      <c r="BB505">
        <f t="shared" si="535"/>
        <v>0</v>
      </c>
      <c r="BC505">
        <v>0</v>
      </c>
      <c r="BD505">
        <f t="shared" si="536"/>
        <v>0</v>
      </c>
      <c r="BE505">
        <v>0</v>
      </c>
      <c r="BF505">
        <f t="shared" si="537"/>
        <v>0</v>
      </c>
      <c r="BG505">
        <v>0</v>
      </c>
      <c r="BH505">
        <f t="shared" si="538"/>
        <v>0</v>
      </c>
      <c r="BI505">
        <v>0</v>
      </c>
      <c r="BJ505">
        <f t="shared" si="539"/>
        <v>0</v>
      </c>
      <c r="BK505">
        <v>0</v>
      </c>
      <c r="BL505">
        <f t="shared" si="540"/>
        <v>0</v>
      </c>
      <c r="BM505">
        <v>0</v>
      </c>
      <c r="BN505">
        <f t="shared" si="541"/>
        <v>0</v>
      </c>
      <c r="BO505">
        <v>0</v>
      </c>
      <c r="BP505">
        <f t="shared" si="542"/>
        <v>0</v>
      </c>
      <c r="BQ505">
        <v>0</v>
      </c>
      <c r="BR505">
        <f t="shared" si="543"/>
        <v>0</v>
      </c>
      <c r="BS505">
        <v>0</v>
      </c>
      <c r="BT505">
        <f t="shared" si="544"/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f t="shared" si="545"/>
        <v>0</v>
      </c>
      <c r="DE505">
        <v>0</v>
      </c>
      <c r="DF505">
        <f t="shared" si="546"/>
        <v>0</v>
      </c>
      <c r="DG505">
        <v>0</v>
      </c>
      <c r="DH505">
        <f t="shared" si="547"/>
        <v>0</v>
      </c>
      <c r="DI505">
        <v>0</v>
      </c>
      <c r="DJ505">
        <f t="shared" si="548"/>
        <v>0</v>
      </c>
      <c r="DK505">
        <v>100</v>
      </c>
      <c r="DL505">
        <f t="shared" si="549"/>
        <v>1</v>
      </c>
      <c r="DM505">
        <v>0</v>
      </c>
      <c r="DN505">
        <f t="shared" si="550"/>
        <v>0</v>
      </c>
      <c r="DO505">
        <v>0</v>
      </c>
      <c r="DP505">
        <f t="shared" si="551"/>
        <v>0</v>
      </c>
      <c r="DQ505">
        <v>0</v>
      </c>
      <c r="DR505">
        <f t="shared" si="552"/>
        <v>0</v>
      </c>
      <c r="DS505">
        <v>0</v>
      </c>
      <c r="DT505">
        <f t="shared" si="553"/>
        <v>0</v>
      </c>
      <c r="DU505">
        <v>0</v>
      </c>
      <c r="DV505">
        <f t="shared" si="554"/>
        <v>0</v>
      </c>
      <c r="DW505">
        <v>0</v>
      </c>
      <c r="DX505">
        <f t="shared" si="555"/>
        <v>0</v>
      </c>
      <c r="DY505">
        <v>0</v>
      </c>
      <c r="DZ505">
        <f t="shared" si="556"/>
        <v>0</v>
      </c>
      <c r="EA505">
        <v>0</v>
      </c>
      <c r="EB505">
        <f t="shared" si="557"/>
        <v>0</v>
      </c>
      <c r="EC505">
        <v>0</v>
      </c>
      <c r="ED505">
        <f t="shared" si="558"/>
        <v>0</v>
      </c>
      <c r="EE505">
        <v>0</v>
      </c>
      <c r="EF505">
        <f t="shared" si="559"/>
        <v>0</v>
      </c>
      <c r="EG505">
        <v>0</v>
      </c>
      <c r="EH505">
        <f t="shared" si="560"/>
        <v>0</v>
      </c>
      <c r="EI505">
        <v>0</v>
      </c>
      <c r="EJ505">
        <f t="shared" si="561"/>
        <v>0</v>
      </c>
      <c r="EK505">
        <v>0</v>
      </c>
      <c r="EL505">
        <f t="shared" si="562"/>
        <v>0</v>
      </c>
      <c r="EM505">
        <v>0</v>
      </c>
      <c r="EN505">
        <f t="shared" si="563"/>
        <v>0</v>
      </c>
      <c r="EO505">
        <v>0</v>
      </c>
      <c r="EP505">
        <f t="shared" si="564"/>
        <v>0</v>
      </c>
      <c r="EQ505">
        <v>0</v>
      </c>
      <c r="ER505">
        <f t="shared" si="565"/>
        <v>0</v>
      </c>
      <c r="ES505">
        <v>0</v>
      </c>
      <c r="ET505">
        <f t="shared" si="566"/>
        <v>0</v>
      </c>
      <c r="EU505">
        <v>0</v>
      </c>
      <c r="EV505">
        <f t="shared" si="567"/>
        <v>0</v>
      </c>
      <c r="EW505">
        <v>0</v>
      </c>
      <c r="EX505">
        <f t="shared" si="568"/>
        <v>0</v>
      </c>
      <c r="EY505">
        <v>0</v>
      </c>
      <c r="EZ505">
        <f t="shared" si="569"/>
        <v>0</v>
      </c>
      <c r="FA505">
        <v>0</v>
      </c>
      <c r="FB505">
        <f t="shared" si="570"/>
        <v>0</v>
      </c>
      <c r="FC505">
        <v>0</v>
      </c>
      <c r="FD505">
        <v>0</v>
      </c>
      <c r="FE505" s="14" t="s">
        <v>811</v>
      </c>
    </row>
    <row r="506" spans="1:161" x14ac:dyDescent="0.45">
      <c r="A506">
        <v>505</v>
      </c>
      <c r="B506" t="s">
        <v>368</v>
      </c>
      <c r="C506" t="s">
        <v>369</v>
      </c>
      <c r="D506" t="s">
        <v>808</v>
      </c>
      <c r="E506" t="s">
        <v>809</v>
      </c>
      <c r="F506" s="2">
        <v>1</v>
      </c>
      <c r="G506">
        <f t="shared" si="571"/>
        <v>600.5</v>
      </c>
      <c r="H506">
        <v>1673</v>
      </c>
      <c r="I506">
        <f>450+273</f>
        <v>723</v>
      </c>
      <c r="J506" s="2">
        <f t="shared" si="508"/>
        <v>0.43215780035863716</v>
      </c>
      <c r="K506">
        <f t="shared" si="573"/>
        <v>5.0000000000000001E-4</v>
      </c>
      <c r="L506" t="s">
        <v>64</v>
      </c>
      <c r="M506">
        <v>0</v>
      </c>
      <c r="N506">
        <f t="shared" si="515"/>
        <v>0</v>
      </c>
      <c r="O506">
        <v>0</v>
      </c>
      <c r="P506">
        <f t="shared" si="516"/>
        <v>0</v>
      </c>
      <c r="Q506">
        <v>13</v>
      </c>
      <c r="R506">
        <f t="shared" si="517"/>
        <v>0.1197670770705417</v>
      </c>
      <c r="S506">
        <v>0</v>
      </c>
      <c r="T506">
        <f t="shared" si="518"/>
        <v>0</v>
      </c>
      <c r="U506">
        <v>0</v>
      </c>
      <c r="V506">
        <f t="shared" si="519"/>
        <v>0</v>
      </c>
      <c r="W506">
        <v>0</v>
      </c>
      <c r="X506">
        <f t="shared" si="520"/>
        <v>0</v>
      </c>
      <c r="Y506">
        <v>0</v>
      </c>
      <c r="Z506">
        <f t="shared" si="521"/>
        <v>0</v>
      </c>
      <c r="AA506">
        <v>0</v>
      </c>
      <c r="AB506">
        <f t="shared" si="522"/>
        <v>0</v>
      </c>
      <c r="AC506">
        <f t="shared" si="574"/>
        <v>67</v>
      </c>
      <c r="AD506">
        <f t="shared" si="523"/>
        <v>0.64874477628222726</v>
      </c>
      <c r="AE506">
        <f t="shared" si="572"/>
        <v>0.41500000000000004</v>
      </c>
      <c r="AF506">
        <f t="shared" si="524"/>
        <v>1.8684800095771694E-2</v>
      </c>
      <c r="AG506">
        <v>0</v>
      </c>
      <c r="AH506">
        <f t="shared" si="525"/>
        <v>0</v>
      </c>
      <c r="AI506">
        <v>0</v>
      </c>
      <c r="AJ506">
        <f t="shared" si="526"/>
        <v>0</v>
      </c>
      <c r="AK506">
        <v>0.25</v>
      </c>
      <c r="AL506">
        <f t="shared" si="527"/>
        <v>4.8132809849403069E-3</v>
      </c>
      <c r="AM506">
        <v>20</v>
      </c>
      <c r="AN506">
        <f t="shared" si="528"/>
        <v>0.20799006556651903</v>
      </c>
      <c r="AO506">
        <v>0</v>
      </c>
      <c r="AP506">
        <f t="shared" si="529"/>
        <v>0</v>
      </c>
      <c r="AQ506">
        <v>0</v>
      </c>
      <c r="AR506">
        <f t="shared" si="530"/>
        <v>0</v>
      </c>
      <c r="AS506">
        <v>0</v>
      </c>
      <c r="AT506">
        <f t="shared" si="531"/>
        <v>0</v>
      </c>
      <c r="AU506">
        <v>0</v>
      </c>
      <c r="AV506">
        <f t="shared" si="532"/>
        <v>0</v>
      </c>
      <c r="AW506">
        <v>0</v>
      </c>
      <c r="AX506">
        <f t="shared" si="533"/>
        <v>0</v>
      </c>
      <c r="AY506">
        <v>0</v>
      </c>
      <c r="AZ506">
        <f t="shared" si="534"/>
        <v>0</v>
      </c>
      <c r="BA506">
        <v>0</v>
      </c>
      <c r="BB506">
        <f t="shared" si="535"/>
        <v>0</v>
      </c>
      <c r="BC506">
        <v>0</v>
      </c>
      <c r="BD506">
        <f t="shared" si="536"/>
        <v>0</v>
      </c>
      <c r="BE506">
        <v>0</v>
      </c>
      <c r="BF506">
        <f t="shared" si="537"/>
        <v>0</v>
      </c>
      <c r="BG506">
        <v>0</v>
      </c>
      <c r="BH506">
        <f t="shared" si="538"/>
        <v>0</v>
      </c>
      <c r="BI506">
        <v>0</v>
      </c>
      <c r="BJ506">
        <f t="shared" si="539"/>
        <v>0</v>
      </c>
      <c r="BK506">
        <v>0</v>
      </c>
      <c r="BL506">
        <f t="shared" si="540"/>
        <v>0</v>
      </c>
      <c r="BM506">
        <v>0</v>
      </c>
      <c r="BN506">
        <f t="shared" si="541"/>
        <v>0</v>
      </c>
      <c r="BO506">
        <v>0</v>
      </c>
      <c r="BP506">
        <f t="shared" si="542"/>
        <v>0</v>
      </c>
      <c r="BQ506">
        <v>0</v>
      </c>
      <c r="BR506">
        <f t="shared" si="543"/>
        <v>0</v>
      </c>
      <c r="BS506">
        <v>0</v>
      </c>
      <c r="BT506">
        <f t="shared" si="544"/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f t="shared" si="545"/>
        <v>0</v>
      </c>
      <c r="DE506">
        <v>0</v>
      </c>
      <c r="DF506">
        <f t="shared" si="546"/>
        <v>0</v>
      </c>
      <c r="DG506">
        <v>0</v>
      </c>
      <c r="DH506">
        <f t="shared" si="547"/>
        <v>0</v>
      </c>
      <c r="DI506">
        <v>0</v>
      </c>
      <c r="DJ506">
        <f t="shared" si="548"/>
        <v>0</v>
      </c>
      <c r="DK506">
        <v>100</v>
      </c>
      <c r="DL506">
        <f t="shared" si="549"/>
        <v>1</v>
      </c>
      <c r="DM506">
        <v>0</v>
      </c>
      <c r="DN506">
        <f t="shared" si="550"/>
        <v>0</v>
      </c>
      <c r="DO506">
        <v>0</v>
      </c>
      <c r="DP506">
        <f t="shared" si="551"/>
        <v>0</v>
      </c>
      <c r="DQ506">
        <v>0</v>
      </c>
      <c r="DR506">
        <f t="shared" si="552"/>
        <v>0</v>
      </c>
      <c r="DS506">
        <v>0</v>
      </c>
      <c r="DT506">
        <f t="shared" si="553"/>
        <v>0</v>
      </c>
      <c r="DU506">
        <v>0</v>
      </c>
      <c r="DV506">
        <f t="shared" si="554"/>
        <v>0</v>
      </c>
      <c r="DW506">
        <v>0</v>
      </c>
      <c r="DX506">
        <f t="shared" si="555"/>
        <v>0</v>
      </c>
      <c r="DY506">
        <v>0</v>
      </c>
      <c r="DZ506">
        <f t="shared" si="556"/>
        <v>0</v>
      </c>
      <c r="EA506">
        <v>0</v>
      </c>
      <c r="EB506">
        <f t="shared" si="557"/>
        <v>0</v>
      </c>
      <c r="EC506">
        <v>0</v>
      </c>
      <c r="ED506">
        <f t="shared" si="558"/>
        <v>0</v>
      </c>
      <c r="EE506">
        <v>0</v>
      </c>
      <c r="EF506">
        <f t="shared" si="559"/>
        <v>0</v>
      </c>
      <c r="EG506">
        <v>0</v>
      </c>
      <c r="EH506">
        <f t="shared" si="560"/>
        <v>0</v>
      </c>
      <c r="EI506">
        <v>0</v>
      </c>
      <c r="EJ506">
        <f t="shared" si="561"/>
        <v>0</v>
      </c>
      <c r="EK506">
        <v>0</v>
      </c>
      <c r="EL506">
        <f t="shared" si="562"/>
        <v>0</v>
      </c>
      <c r="EM506">
        <v>0</v>
      </c>
      <c r="EN506">
        <f t="shared" si="563"/>
        <v>0</v>
      </c>
      <c r="EO506">
        <v>0</v>
      </c>
      <c r="EP506">
        <f t="shared" si="564"/>
        <v>0</v>
      </c>
      <c r="EQ506">
        <v>0</v>
      </c>
      <c r="ER506">
        <f t="shared" si="565"/>
        <v>0</v>
      </c>
      <c r="ES506">
        <v>0</v>
      </c>
      <c r="ET506">
        <f t="shared" si="566"/>
        <v>0</v>
      </c>
      <c r="EU506">
        <v>0</v>
      </c>
      <c r="EV506">
        <f t="shared" si="567"/>
        <v>0</v>
      </c>
      <c r="EW506">
        <v>0</v>
      </c>
      <c r="EX506">
        <f t="shared" si="568"/>
        <v>0</v>
      </c>
      <c r="EY506">
        <v>0</v>
      </c>
      <c r="EZ506">
        <f t="shared" si="569"/>
        <v>0</v>
      </c>
      <c r="FA506">
        <v>0</v>
      </c>
      <c r="FB506">
        <f t="shared" si="570"/>
        <v>0</v>
      </c>
      <c r="FC506">
        <v>0</v>
      </c>
      <c r="FD506">
        <v>0</v>
      </c>
      <c r="FE506" s="14" t="s">
        <v>812</v>
      </c>
    </row>
    <row r="507" spans="1:161" x14ac:dyDescent="0.45">
      <c r="A507">
        <v>506</v>
      </c>
      <c r="B507" t="s">
        <v>368</v>
      </c>
      <c r="C507" t="s">
        <v>369</v>
      </c>
      <c r="D507" t="s">
        <v>808</v>
      </c>
      <c r="E507" t="s">
        <v>809</v>
      </c>
      <c r="F507" s="2">
        <v>0</v>
      </c>
      <c r="G507">
        <f t="shared" si="571"/>
        <v>600.5</v>
      </c>
      <c r="H507">
        <v>1673</v>
      </c>
      <c r="I507">
        <f>500+273</f>
        <v>773</v>
      </c>
      <c r="J507" s="2">
        <f t="shared" si="508"/>
        <v>0.46204423191870891</v>
      </c>
      <c r="K507">
        <f t="shared" si="573"/>
        <v>5.0000000000000001E-4</v>
      </c>
      <c r="L507" t="s">
        <v>64</v>
      </c>
      <c r="M507">
        <v>0</v>
      </c>
      <c r="N507">
        <f t="shared" si="515"/>
        <v>0</v>
      </c>
      <c r="O507">
        <v>0</v>
      </c>
      <c r="P507">
        <f t="shared" si="516"/>
        <v>0</v>
      </c>
      <c r="Q507">
        <v>13</v>
      </c>
      <c r="R507">
        <f t="shared" si="517"/>
        <v>0.1197670770705417</v>
      </c>
      <c r="S507">
        <v>0</v>
      </c>
      <c r="T507">
        <f t="shared" si="518"/>
        <v>0</v>
      </c>
      <c r="U507">
        <v>0</v>
      </c>
      <c r="V507">
        <f t="shared" si="519"/>
        <v>0</v>
      </c>
      <c r="W507">
        <v>0</v>
      </c>
      <c r="X507">
        <f t="shared" si="520"/>
        <v>0</v>
      </c>
      <c r="Y507">
        <v>0</v>
      </c>
      <c r="Z507">
        <f t="shared" si="521"/>
        <v>0</v>
      </c>
      <c r="AA507">
        <v>0</v>
      </c>
      <c r="AB507">
        <f t="shared" si="522"/>
        <v>0</v>
      </c>
      <c r="AC507">
        <f t="shared" si="574"/>
        <v>67</v>
      </c>
      <c r="AD507">
        <f t="shared" si="523"/>
        <v>0.64874477628222726</v>
      </c>
      <c r="AE507">
        <f t="shared" si="572"/>
        <v>0.41500000000000004</v>
      </c>
      <c r="AF507">
        <f t="shared" si="524"/>
        <v>1.8684800095771694E-2</v>
      </c>
      <c r="AG507">
        <v>0</v>
      </c>
      <c r="AH507">
        <f t="shared" si="525"/>
        <v>0</v>
      </c>
      <c r="AI507">
        <v>0</v>
      </c>
      <c r="AJ507">
        <f t="shared" si="526"/>
        <v>0</v>
      </c>
      <c r="AK507">
        <v>0.25</v>
      </c>
      <c r="AL507">
        <f t="shared" si="527"/>
        <v>4.8132809849403069E-3</v>
      </c>
      <c r="AM507">
        <v>20</v>
      </c>
      <c r="AN507">
        <f t="shared" si="528"/>
        <v>0.20799006556651903</v>
      </c>
      <c r="AO507">
        <v>0</v>
      </c>
      <c r="AP507">
        <f t="shared" si="529"/>
        <v>0</v>
      </c>
      <c r="AQ507">
        <v>0</v>
      </c>
      <c r="AR507">
        <f t="shared" si="530"/>
        <v>0</v>
      </c>
      <c r="AS507">
        <v>0</v>
      </c>
      <c r="AT507">
        <f t="shared" si="531"/>
        <v>0</v>
      </c>
      <c r="AU507">
        <v>0</v>
      </c>
      <c r="AV507">
        <f t="shared" si="532"/>
        <v>0</v>
      </c>
      <c r="AW507">
        <v>0</v>
      </c>
      <c r="AX507">
        <f t="shared" si="533"/>
        <v>0</v>
      </c>
      <c r="AY507">
        <v>0</v>
      </c>
      <c r="AZ507">
        <f t="shared" si="534"/>
        <v>0</v>
      </c>
      <c r="BA507">
        <v>0</v>
      </c>
      <c r="BB507">
        <f t="shared" si="535"/>
        <v>0</v>
      </c>
      <c r="BC507">
        <v>0</v>
      </c>
      <c r="BD507">
        <f t="shared" si="536"/>
        <v>0</v>
      </c>
      <c r="BE507">
        <v>0</v>
      </c>
      <c r="BF507">
        <f t="shared" si="537"/>
        <v>0</v>
      </c>
      <c r="BG507">
        <v>0</v>
      </c>
      <c r="BH507">
        <f t="shared" si="538"/>
        <v>0</v>
      </c>
      <c r="BI507">
        <v>0</v>
      </c>
      <c r="BJ507">
        <f t="shared" si="539"/>
        <v>0</v>
      </c>
      <c r="BK507">
        <v>0</v>
      </c>
      <c r="BL507">
        <f t="shared" si="540"/>
        <v>0</v>
      </c>
      <c r="BM507">
        <v>0</v>
      </c>
      <c r="BN507">
        <f t="shared" si="541"/>
        <v>0</v>
      </c>
      <c r="BO507">
        <v>0</v>
      </c>
      <c r="BP507">
        <f t="shared" si="542"/>
        <v>0</v>
      </c>
      <c r="BQ507">
        <v>0</v>
      </c>
      <c r="BR507">
        <f t="shared" si="543"/>
        <v>0</v>
      </c>
      <c r="BS507">
        <v>0</v>
      </c>
      <c r="BT507">
        <f t="shared" si="544"/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f t="shared" si="545"/>
        <v>0</v>
      </c>
      <c r="DE507">
        <v>0</v>
      </c>
      <c r="DF507">
        <f t="shared" si="546"/>
        <v>0</v>
      </c>
      <c r="DG507">
        <v>0</v>
      </c>
      <c r="DH507">
        <f t="shared" si="547"/>
        <v>0</v>
      </c>
      <c r="DI507">
        <v>0</v>
      </c>
      <c r="DJ507">
        <f t="shared" si="548"/>
        <v>0</v>
      </c>
      <c r="DK507">
        <v>100</v>
      </c>
      <c r="DL507">
        <f t="shared" si="549"/>
        <v>1</v>
      </c>
      <c r="DM507">
        <v>0</v>
      </c>
      <c r="DN507">
        <f t="shared" si="550"/>
        <v>0</v>
      </c>
      <c r="DO507">
        <v>0</v>
      </c>
      <c r="DP507">
        <f t="shared" si="551"/>
        <v>0</v>
      </c>
      <c r="DQ507">
        <v>0</v>
      </c>
      <c r="DR507">
        <f t="shared" si="552"/>
        <v>0</v>
      </c>
      <c r="DS507">
        <v>0</v>
      </c>
      <c r="DT507">
        <f t="shared" si="553"/>
        <v>0</v>
      </c>
      <c r="DU507">
        <v>0</v>
      </c>
      <c r="DV507">
        <f t="shared" si="554"/>
        <v>0</v>
      </c>
      <c r="DW507">
        <v>0</v>
      </c>
      <c r="DX507">
        <f t="shared" si="555"/>
        <v>0</v>
      </c>
      <c r="DY507">
        <v>0</v>
      </c>
      <c r="DZ507">
        <f t="shared" si="556"/>
        <v>0</v>
      </c>
      <c r="EA507">
        <v>0</v>
      </c>
      <c r="EB507">
        <f t="shared" si="557"/>
        <v>0</v>
      </c>
      <c r="EC507">
        <v>0</v>
      </c>
      <c r="ED507">
        <f t="shared" si="558"/>
        <v>0</v>
      </c>
      <c r="EE507">
        <v>0</v>
      </c>
      <c r="EF507">
        <f t="shared" si="559"/>
        <v>0</v>
      </c>
      <c r="EG507">
        <v>0</v>
      </c>
      <c r="EH507">
        <f t="shared" si="560"/>
        <v>0</v>
      </c>
      <c r="EI507">
        <v>0</v>
      </c>
      <c r="EJ507">
        <f t="shared" si="561"/>
        <v>0</v>
      </c>
      <c r="EK507">
        <v>0</v>
      </c>
      <c r="EL507">
        <f t="shared" si="562"/>
        <v>0</v>
      </c>
      <c r="EM507">
        <v>0</v>
      </c>
      <c r="EN507">
        <f t="shared" si="563"/>
        <v>0</v>
      </c>
      <c r="EO507">
        <v>0</v>
      </c>
      <c r="EP507">
        <f t="shared" si="564"/>
        <v>0</v>
      </c>
      <c r="EQ507">
        <v>0</v>
      </c>
      <c r="ER507">
        <f t="shared" si="565"/>
        <v>0</v>
      </c>
      <c r="ES507">
        <v>0</v>
      </c>
      <c r="ET507">
        <f t="shared" si="566"/>
        <v>0</v>
      </c>
      <c r="EU507">
        <v>0</v>
      </c>
      <c r="EV507">
        <f t="shared" si="567"/>
        <v>0</v>
      </c>
      <c r="EW507">
        <v>0</v>
      </c>
      <c r="EX507">
        <f t="shared" si="568"/>
        <v>0</v>
      </c>
      <c r="EY507">
        <v>0</v>
      </c>
      <c r="EZ507">
        <f t="shared" si="569"/>
        <v>0</v>
      </c>
      <c r="FA507">
        <v>0</v>
      </c>
      <c r="FB507">
        <f t="shared" si="570"/>
        <v>0</v>
      </c>
      <c r="FC507">
        <v>0</v>
      </c>
      <c r="FD507">
        <v>0</v>
      </c>
      <c r="FE507" s="14" t="s">
        <v>813</v>
      </c>
    </row>
    <row r="508" spans="1:161" x14ac:dyDescent="0.45">
      <c r="A508">
        <v>507</v>
      </c>
      <c r="B508" t="s">
        <v>368</v>
      </c>
      <c r="C508" t="s">
        <v>369</v>
      </c>
      <c r="D508" t="s">
        <v>808</v>
      </c>
      <c r="E508" t="s">
        <v>809</v>
      </c>
      <c r="F508" s="2">
        <v>0</v>
      </c>
      <c r="G508">
        <f t="shared" si="571"/>
        <v>600.5</v>
      </c>
      <c r="H508">
        <v>1673</v>
      </c>
      <c r="I508">
        <f>550+273</f>
        <v>823</v>
      </c>
      <c r="J508" s="2">
        <f t="shared" si="508"/>
        <v>0.49193066347878062</v>
      </c>
      <c r="K508">
        <f t="shared" si="573"/>
        <v>5.0000000000000001E-4</v>
      </c>
      <c r="L508" t="s">
        <v>64</v>
      </c>
      <c r="M508">
        <v>0</v>
      </c>
      <c r="N508">
        <f t="shared" si="515"/>
        <v>0</v>
      </c>
      <c r="O508">
        <v>0</v>
      </c>
      <c r="P508">
        <f t="shared" si="516"/>
        <v>0</v>
      </c>
      <c r="Q508">
        <v>13</v>
      </c>
      <c r="R508">
        <f t="shared" si="517"/>
        <v>0.1197670770705417</v>
      </c>
      <c r="S508">
        <v>0</v>
      </c>
      <c r="T508">
        <f t="shared" si="518"/>
        <v>0</v>
      </c>
      <c r="U508">
        <v>0</v>
      </c>
      <c r="V508">
        <f t="shared" si="519"/>
        <v>0</v>
      </c>
      <c r="W508">
        <v>0</v>
      </c>
      <c r="X508">
        <f t="shared" si="520"/>
        <v>0</v>
      </c>
      <c r="Y508">
        <v>0</v>
      </c>
      <c r="Z508">
        <f t="shared" si="521"/>
        <v>0</v>
      </c>
      <c r="AA508">
        <v>0</v>
      </c>
      <c r="AB508">
        <f t="shared" si="522"/>
        <v>0</v>
      </c>
      <c r="AC508">
        <f t="shared" si="574"/>
        <v>67</v>
      </c>
      <c r="AD508">
        <f t="shared" si="523"/>
        <v>0.64874477628222726</v>
      </c>
      <c r="AE508">
        <f t="shared" si="572"/>
        <v>0.41500000000000004</v>
      </c>
      <c r="AF508">
        <f t="shared" si="524"/>
        <v>1.8684800095771694E-2</v>
      </c>
      <c r="AG508">
        <v>0</v>
      </c>
      <c r="AH508">
        <f t="shared" si="525"/>
        <v>0</v>
      </c>
      <c r="AI508">
        <v>0</v>
      </c>
      <c r="AJ508">
        <f t="shared" si="526"/>
        <v>0</v>
      </c>
      <c r="AK508">
        <v>0.25</v>
      </c>
      <c r="AL508">
        <f t="shared" si="527"/>
        <v>4.8132809849403069E-3</v>
      </c>
      <c r="AM508">
        <v>20</v>
      </c>
      <c r="AN508">
        <f t="shared" si="528"/>
        <v>0.20799006556651903</v>
      </c>
      <c r="AO508">
        <v>0</v>
      </c>
      <c r="AP508">
        <f t="shared" si="529"/>
        <v>0</v>
      </c>
      <c r="AQ508">
        <v>0</v>
      </c>
      <c r="AR508">
        <f t="shared" si="530"/>
        <v>0</v>
      </c>
      <c r="AS508">
        <v>0</v>
      </c>
      <c r="AT508">
        <f t="shared" si="531"/>
        <v>0</v>
      </c>
      <c r="AU508">
        <v>0</v>
      </c>
      <c r="AV508">
        <f t="shared" si="532"/>
        <v>0</v>
      </c>
      <c r="AW508">
        <v>0</v>
      </c>
      <c r="AX508">
        <f t="shared" si="533"/>
        <v>0</v>
      </c>
      <c r="AY508">
        <v>0</v>
      </c>
      <c r="AZ508">
        <f t="shared" si="534"/>
        <v>0</v>
      </c>
      <c r="BA508">
        <v>0</v>
      </c>
      <c r="BB508">
        <f t="shared" si="535"/>
        <v>0</v>
      </c>
      <c r="BC508">
        <v>0</v>
      </c>
      <c r="BD508">
        <f t="shared" si="536"/>
        <v>0</v>
      </c>
      <c r="BE508">
        <v>0</v>
      </c>
      <c r="BF508">
        <f t="shared" si="537"/>
        <v>0</v>
      </c>
      <c r="BG508">
        <v>0</v>
      </c>
      <c r="BH508">
        <f t="shared" si="538"/>
        <v>0</v>
      </c>
      <c r="BI508">
        <v>0</v>
      </c>
      <c r="BJ508">
        <f t="shared" si="539"/>
        <v>0</v>
      </c>
      <c r="BK508">
        <v>0</v>
      </c>
      <c r="BL508">
        <f t="shared" si="540"/>
        <v>0</v>
      </c>
      <c r="BM508">
        <v>0</v>
      </c>
      <c r="BN508">
        <f t="shared" si="541"/>
        <v>0</v>
      </c>
      <c r="BO508">
        <v>0</v>
      </c>
      <c r="BP508">
        <f t="shared" si="542"/>
        <v>0</v>
      </c>
      <c r="BQ508">
        <v>0</v>
      </c>
      <c r="BR508">
        <f t="shared" si="543"/>
        <v>0</v>
      </c>
      <c r="BS508">
        <v>0</v>
      </c>
      <c r="BT508">
        <f t="shared" si="544"/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f t="shared" si="545"/>
        <v>0</v>
      </c>
      <c r="DE508">
        <v>0</v>
      </c>
      <c r="DF508">
        <f t="shared" si="546"/>
        <v>0</v>
      </c>
      <c r="DG508">
        <v>0</v>
      </c>
      <c r="DH508">
        <f t="shared" si="547"/>
        <v>0</v>
      </c>
      <c r="DI508">
        <v>0</v>
      </c>
      <c r="DJ508">
        <f t="shared" si="548"/>
        <v>0</v>
      </c>
      <c r="DK508">
        <v>100</v>
      </c>
      <c r="DL508">
        <f t="shared" si="549"/>
        <v>1</v>
      </c>
      <c r="DM508">
        <v>0</v>
      </c>
      <c r="DN508">
        <f t="shared" si="550"/>
        <v>0</v>
      </c>
      <c r="DO508">
        <v>0</v>
      </c>
      <c r="DP508">
        <f t="shared" si="551"/>
        <v>0</v>
      </c>
      <c r="DQ508">
        <v>0</v>
      </c>
      <c r="DR508">
        <f t="shared" si="552"/>
        <v>0</v>
      </c>
      <c r="DS508">
        <v>0</v>
      </c>
      <c r="DT508">
        <f t="shared" si="553"/>
        <v>0</v>
      </c>
      <c r="DU508">
        <v>0</v>
      </c>
      <c r="DV508">
        <f t="shared" si="554"/>
        <v>0</v>
      </c>
      <c r="DW508">
        <v>0</v>
      </c>
      <c r="DX508">
        <f t="shared" si="555"/>
        <v>0</v>
      </c>
      <c r="DY508">
        <v>0</v>
      </c>
      <c r="DZ508">
        <f t="shared" si="556"/>
        <v>0</v>
      </c>
      <c r="EA508">
        <v>0</v>
      </c>
      <c r="EB508">
        <f t="shared" si="557"/>
        <v>0</v>
      </c>
      <c r="EC508">
        <v>0</v>
      </c>
      <c r="ED508">
        <f t="shared" si="558"/>
        <v>0</v>
      </c>
      <c r="EE508">
        <v>0</v>
      </c>
      <c r="EF508">
        <f t="shared" si="559"/>
        <v>0</v>
      </c>
      <c r="EG508">
        <v>0</v>
      </c>
      <c r="EH508">
        <f t="shared" si="560"/>
        <v>0</v>
      </c>
      <c r="EI508">
        <v>0</v>
      </c>
      <c r="EJ508">
        <f t="shared" si="561"/>
        <v>0</v>
      </c>
      <c r="EK508">
        <v>0</v>
      </c>
      <c r="EL508">
        <f t="shared" si="562"/>
        <v>0</v>
      </c>
      <c r="EM508">
        <v>0</v>
      </c>
      <c r="EN508">
        <f t="shared" si="563"/>
        <v>0</v>
      </c>
      <c r="EO508">
        <v>0</v>
      </c>
      <c r="EP508">
        <f t="shared" si="564"/>
        <v>0</v>
      </c>
      <c r="EQ508">
        <v>0</v>
      </c>
      <c r="ER508">
        <f t="shared" si="565"/>
        <v>0</v>
      </c>
      <c r="ES508">
        <v>0</v>
      </c>
      <c r="ET508">
        <f t="shared" si="566"/>
        <v>0</v>
      </c>
      <c r="EU508">
        <v>0</v>
      </c>
      <c r="EV508">
        <f t="shared" si="567"/>
        <v>0</v>
      </c>
      <c r="EW508">
        <v>0</v>
      </c>
      <c r="EX508">
        <f t="shared" si="568"/>
        <v>0</v>
      </c>
      <c r="EY508">
        <v>0</v>
      </c>
      <c r="EZ508">
        <f t="shared" si="569"/>
        <v>0</v>
      </c>
      <c r="FA508">
        <v>0</v>
      </c>
      <c r="FB508">
        <f t="shared" si="570"/>
        <v>0</v>
      </c>
      <c r="FC508">
        <v>0</v>
      </c>
      <c r="FD508">
        <v>0</v>
      </c>
      <c r="FE508" s="14" t="s">
        <v>814</v>
      </c>
    </row>
    <row r="509" spans="1:161" x14ac:dyDescent="0.45">
      <c r="A509">
        <v>508</v>
      </c>
      <c r="B509" t="s">
        <v>368</v>
      </c>
      <c r="C509" t="s">
        <v>369</v>
      </c>
      <c r="D509" t="s">
        <v>808</v>
      </c>
      <c r="E509" t="s">
        <v>809</v>
      </c>
      <c r="F509" s="2">
        <v>1</v>
      </c>
      <c r="G509">
        <f t="shared" si="571"/>
        <v>600.5</v>
      </c>
      <c r="H509">
        <v>1673</v>
      </c>
      <c r="I509">
        <f>600+273</f>
        <v>873</v>
      </c>
      <c r="J509" s="2">
        <f t="shared" si="508"/>
        <v>0.52181709503885232</v>
      </c>
      <c r="K509">
        <f t="shared" si="573"/>
        <v>5.0000000000000001E-4</v>
      </c>
      <c r="L509" t="s">
        <v>64</v>
      </c>
      <c r="M509">
        <v>0</v>
      </c>
      <c r="N509">
        <f t="shared" si="515"/>
        <v>0</v>
      </c>
      <c r="O509">
        <v>0</v>
      </c>
      <c r="P509">
        <f t="shared" si="516"/>
        <v>0</v>
      </c>
      <c r="Q509">
        <v>13</v>
      </c>
      <c r="R509">
        <f t="shared" si="517"/>
        <v>0.1197670770705417</v>
      </c>
      <c r="S509">
        <v>0</v>
      </c>
      <c r="T509">
        <f t="shared" si="518"/>
        <v>0</v>
      </c>
      <c r="U509">
        <v>0</v>
      </c>
      <c r="V509">
        <f t="shared" si="519"/>
        <v>0</v>
      </c>
      <c r="W509">
        <v>0</v>
      </c>
      <c r="X509">
        <f t="shared" si="520"/>
        <v>0</v>
      </c>
      <c r="Y509">
        <v>0</v>
      </c>
      <c r="Z509">
        <f t="shared" si="521"/>
        <v>0</v>
      </c>
      <c r="AA509">
        <v>0</v>
      </c>
      <c r="AB509">
        <f t="shared" si="522"/>
        <v>0</v>
      </c>
      <c r="AC509">
        <f t="shared" si="574"/>
        <v>67</v>
      </c>
      <c r="AD509">
        <f t="shared" si="523"/>
        <v>0.64874477628222726</v>
      </c>
      <c r="AE509">
        <f t="shared" si="572"/>
        <v>0.41500000000000004</v>
      </c>
      <c r="AF509">
        <f t="shared" si="524"/>
        <v>1.8684800095771694E-2</v>
      </c>
      <c r="AG509">
        <v>0</v>
      </c>
      <c r="AH509">
        <f t="shared" si="525"/>
        <v>0</v>
      </c>
      <c r="AI509">
        <v>0</v>
      </c>
      <c r="AJ509">
        <f t="shared" si="526"/>
        <v>0</v>
      </c>
      <c r="AK509">
        <v>0.25</v>
      </c>
      <c r="AL509">
        <f t="shared" si="527"/>
        <v>4.8132809849403069E-3</v>
      </c>
      <c r="AM509">
        <v>20</v>
      </c>
      <c r="AN509">
        <f t="shared" si="528"/>
        <v>0.20799006556651903</v>
      </c>
      <c r="AO509">
        <v>0</v>
      </c>
      <c r="AP509">
        <f t="shared" si="529"/>
        <v>0</v>
      </c>
      <c r="AQ509">
        <v>0</v>
      </c>
      <c r="AR509">
        <f t="shared" si="530"/>
        <v>0</v>
      </c>
      <c r="AS509">
        <v>0</v>
      </c>
      <c r="AT509">
        <f t="shared" si="531"/>
        <v>0</v>
      </c>
      <c r="AU509">
        <v>0</v>
      </c>
      <c r="AV509">
        <f t="shared" si="532"/>
        <v>0</v>
      </c>
      <c r="AW509">
        <v>0</v>
      </c>
      <c r="AX509">
        <f t="shared" si="533"/>
        <v>0</v>
      </c>
      <c r="AY509">
        <v>0</v>
      </c>
      <c r="AZ509">
        <f t="shared" si="534"/>
        <v>0</v>
      </c>
      <c r="BA509">
        <v>0</v>
      </c>
      <c r="BB509">
        <f t="shared" si="535"/>
        <v>0</v>
      </c>
      <c r="BC509">
        <v>0</v>
      </c>
      <c r="BD509">
        <f t="shared" si="536"/>
        <v>0</v>
      </c>
      <c r="BE509">
        <v>0</v>
      </c>
      <c r="BF509">
        <f t="shared" si="537"/>
        <v>0</v>
      </c>
      <c r="BG509">
        <v>0</v>
      </c>
      <c r="BH509">
        <f t="shared" si="538"/>
        <v>0</v>
      </c>
      <c r="BI509">
        <v>0</v>
      </c>
      <c r="BJ509">
        <f t="shared" si="539"/>
        <v>0</v>
      </c>
      <c r="BK509">
        <v>0</v>
      </c>
      <c r="BL509">
        <f t="shared" si="540"/>
        <v>0</v>
      </c>
      <c r="BM509">
        <v>0</v>
      </c>
      <c r="BN509">
        <f t="shared" si="541"/>
        <v>0</v>
      </c>
      <c r="BO509">
        <v>0</v>
      </c>
      <c r="BP509">
        <f t="shared" si="542"/>
        <v>0</v>
      </c>
      <c r="BQ509">
        <v>0</v>
      </c>
      <c r="BR509">
        <f t="shared" si="543"/>
        <v>0</v>
      </c>
      <c r="BS509">
        <v>0</v>
      </c>
      <c r="BT509">
        <f t="shared" si="544"/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f t="shared" si="545"/>
        <v>0</v>
      </c>
      <c r="DE509">
        <v>0</v>
      </c>
      <c r="DF509">
        <f t="shared" si="546"/>
        <v>0</v>
      </c>
      <c r="DG509">
        <v>0</v>
      </c>
      <c r="DH509">
        <f t="shared" si="547"/>
        <v>0</v>
      </c>
      <c r="DI509">
        <v>0</v>
      </c>
      <c r="DJ509">
        <f t="shared" si="548"/>
        <v>0</v>
      </c>
      <c r="DK509">
        <v>100</v>
      </c>
      <c r="DL509">
        <f t="shared" si="549"/>
        <v>1</v>
      </c>
      <c r="DM509">
        <v>0</v>
      </c>
      <c r="DN509">
        <f t="shared" si="550"/>
        <v>0</v>
      </c>
      <c r="DO509">
        <v>0</v>
      </c>
      <c r="DP509">
        <f t="shared" si="551"/>
        <v>0</v>
      </c>
      <c r="DQ509">
        <v>0</v>
      </c>
      <c r="DR509">
        <f t="shared" si="552"/>
        <v>0</v>
      </c>
      <c r="DS509">
        <v>0</v>
      </c>
      <c r="DT509">
        <f t="shared" si="553"/>
        <v>0</v>
      </c>
      <c r="DU509">
        <v>0</v>
      </c>
      <c r="DV509">
        <f t="shared" si="554"/>
        <v>0</v>
      </c>
      <c r="DW509">
        <v>0</v>
      </c>
      <c r="DX509">
        <f t="shared" si="555"/>
        <v>0</v>
      </c>
      <c r="DY509">
        <v>0</v>
      </c>
      <c r="DZ509">
        <f t="shared" si="556"/>
        <v>0</v>
      </c>
      <c r="EA509">
        <v>0</v>
      </c>
      <c r="EB509">
        <f t="shared" si="557"/>
        <v>0</v>
      </c>
      <c r="EC509">
        <v>0</v>
      </c>
      <c r="ED509">
        <f t="shared" si="558"/>
        <v>0</v>
      </c>
      <c r="EE509">
        <v>0</v>
      </c>
      <c r="EF509">
        <f t="shared" si="559"/>
        <v>0</v>
      </c>
      <c r="EG509">
        <v>0</v>
      </c>
      <c r="EH509">
        <f t="shared" si="560"/>
        <v>0</v>
      </c>
      <c r="EI509">
        <v>0</v>
      </c>
      <c r="EJ509">
        <f t="shared" si="561"/>
        <v>0</v>
      </c>
      <c r="EK509">
        <v>0</v>
      </c>
      <c r="EL509">
        <f t="shared" si="562"/>
        <v>0</v>
      </c>
      <c r="EM509">
        <v>0</v>
      </c>
      <c r="EN509">
        <f t="shared" si="563"/>
        <v>0</v>
      </c>
      <c r="EO509">
        <v>0</v>
      </c>
      <c r="EP509">
        <f t="shared" si="564"/>
        <v>0</v>
      </c>
      <c r="EQ509">
        <v>0</v>
      </c>
      <c r="ER509">
        <f t="shared" si="565"/>
        <v>0</v>
      </c>
      <c r="ES509">
        <v>0</v>
      </c>
      <c r="ET509">
        <f t="shared" si="566"/>
        <v>0</v>
      </c>
      <c r="EU509">
        <v>0</v>
      </c>
      <c r="EV509">
        <f t="shared" si="567"/>
        <v>0</v>
      </c>
      <c r="EW509">
        <v>0</v>
      </c>
      <c r="EX509">
        <f t="shared" si="568"/>
        <v>0</v>
      </c>
      <c r="EY509">
        <v>0</v>
      </c>
      <c r="EZ509">
        <f t="shared" si="569"/>
        <v>0</v>
      </c>
      <c r="FA509">
        <v>0</v>
      </c>
      <c r="FB509">
        <f t="shared" si="570"/>
        <v>0</v>
      </c>
      <c r="FC509">
        <v>0</v>
      </c>
      <c r="FD509">
        <v>0</v>
      </c>
      <c r="FE509" s="14" t="s">
        <v>815</v>
      </c>
    </row>
    <row r="510" spans="1:161" x14ac:dyDescent="0.45">
      <c r="A510">
        <v>509</v>
      </c>
      <c r="B510" t="s">
        <v>368</v>
      </c>
      <c r="C510" t="s">
        <v>816</v>
      </c>
      <c r="D510" t="s">
        <v>808</v>
      </c>
      <c r="E510" t="s">
        <v>809</v>
      </c>
      <c r="F510" s="2">
        <v>1</v>
      </c>
      <c r="G510">
        <f t="shared" ref="G510:G515" si="575">123.5+273</f>
        <v>396.5</v>
      </c>
      <c r="H510">
        <v>1673</v>
      </c>
      <c r="I510">
        <f>350+273</f>
        <v>623</v>
      </c>
      <c r="J510" s="2">
        <f t="shared" si="508"/>
        <v>0.3723849372384937</v>
      </c>
      <c r="K510">
        <f t="shared" si="573"/>
        <v>5.0000000000000001E-4</v>
      </c>
      <c r="L510" t="s">
        <v>64</v>
      </c>
      <c r="M510">
        <v>0</v>
      </c>
      <c r="N510">
        <f t="shared" si="515"/>
        <v>0</v>
      </c>
      <c r="O510">
        <v>0</v>
      </c>
      <c r="P510">
        <f t="shared" si="516"/>
        <v>0</v>
      </c>
      <c r="Q510">
        <v>13</v>
      </c>
      <c r="R510">
        <f t="shared" si="517"/>
        <v>0.1197670770705417</v>
      </c>
      <c r="S510">
        <v>0</v>
      </c>
      <c r="T510">
        <f t="shared" si="518"/>
        <v>0</v>
      </c>
      <c r="U510">
        <v>0</v>
      </c>
      <c r="V510">
        <f t="shared" si="519"/>
        <v>0</v>
      </c>
      <c r="W510">
        <v>0</v>
      </c>
      <c r="X510">
        <f t="shared" si="520"/>
        <v>0</v>
      </c>
      <c r="Y510">
        <v>0</v>
      </c>
      <c r="Z510">
        <f t="shared" si="521"/>
        <v>0</v>
      </c>
      <c r="AA510">
        <v>0</v>
      </c>
      <c r="AB510">
        <f t="shared" si="522"/>
        <v>0</v>
      </c>
      <c r="AC510">
        <f t="shared" si="574"/>
        <v>67</v>
      </c>
      <c r="AD510">
        <f t="shared" si="523"/>
        <v>0.64874477628222726</v>
      </c>
      <c r="AE510">
        <f t="shared" si="572"/>
        <v>0.41500000000000004</v>
      </c>
      <c r="AF510">
        <f t="shared" si="524"/>
        <v>1.8684800095771694E-2</v>
      </c>
      <c r="AG510">
        <v>0</v>
      </c>
      <c r="AH510">
        <f t="shared" si="525"/>
        <v>0</v>
      </c>
      <c r="AI510">
        <v>0</v>
      </c>
      <c r="AJ510">
        <f t="shared" si="526"/>
        <v>0</v>
      </c>
      <c r="AK510">
        <v>0.25</v>
      </c>
      <c r="AL510">
        <f t="shared" si="527"/>
        <v>4.8132809849403069E-3</v>
      </c>
      <c r="AM510">
        <v>20</v>
      </c>
      <c r="AN510">
        <f t="shared" si="528"/>
        <v>0.20799006556651903</v>
      </c>
      <c r="AO510">
        <v>0</v>
      </c>
      <c r="AP510">
        <f t="shared" si="529"/>
        <v>0</v>
      </c>
      <c r="AQ510">
        <v>0</v>
      </c>
      <c r="AR510">
        <f t="shared" si="530"/>
        <v>0</v>
      </c>
      <c r="AS510">
        <v>0</v>
      </c>
      <c r="AT510">
        <f t="shared" si="531"/>
        <v>0</v>
      </c>
      <c r="AU510">
        <v>0</v>
      </c>
      <c r="AV510">
        <f t="shared" si="532"/>
        <v>0</v>
      </c>
      <c r="AW510">
        <v>0</v>
      </c>
      <c r="AX510">
        <f t="shared" si="533"/>
        <v>0</v>
      </c>
      <c r="AY510">
        <v>0</v>
      </c>
      <c r="AZ510">
        <f t="shared" si="534"/>
        <v>0</v>
      </c>
      <c r="BA510">
        <v>0</v>
      </c>
      <c r="BB510">
        <f t="shared" si="535"/>
        <v>0</v>
      </c>
      <c r="BC510">
        <v>0</v>
      </c>
      <c r="BD510">
        <f t="shared" si="536"/>
        <v>0</v>
      </c>
      <c r="BE510">
        <v>0</v>
      </c>
      <c r="BF510">
        <f t="shared" si="537"/>
        <v>0</v>
      </c>
      <c r="BG510">
        <v>0</v>
      </c>
      <c r="BH510">
        <f t="shared" si="538"/>
        <v>0</v>
      </c>
      <c r="BI510">
        <v>0</v>
      </c>
      <c r="BJ510">
        <f t="shared" si="539"/>
        <v>0</v>
      </c>
      <c r="BK510">
        <v>0</v>
      </c>
      <c r="BL510">
        <f t="shared" si="540"/>
        <v>0</v>
      </c>
      <c r="BM510">
        <v>0</v>
      </c>
      <c r="BN510">
        <f t="shared" si="541"/>
        <v>0</v>
      </c>
      <c r="BO510">
        <v>0</v>
      </c>
      <c r="BP510">
        <f t="shared" si="542"/>
        <v>0</v>
      </c>
      <c r="BQ510">
        <v>0</v>
      </c>
      <c r="BR510">
        <f t="shared" si="543"/>
        <v>0</v>
      </c>
      <c r="BS510">
        <v>0</v>
      </c>
      <c r="BT510">
        <f t="shared" si="544"/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f t="shared" si="545"/>
        <v>0</v>
      </c>
      <c r="DE510">
        <v>0</v>
      </c>
      <c r="DF510">
        <f t="shared" si="546"/>
        <v>0</v>
      </c>
      <c r="DG510">
        <v>0</v>
      </c>
      <c r="DH510">
        <f t="shared" si="547"/>
        <v>0</v>
      </c>
      <c r="DI510">
        <v>0</v>
      </c>
      <c r="DJ510">
        <f t="shared" si="548"/>
        <v>0</v>
      </c>
      <c r="DK510">
        <v>44.5</v>
      </c>
      <c r="DL510">
        <f t="shared" si="549"/>
        <v>1</v>
      </c>
      <c r="DM510">
        <v>0</v>
      </c>
      <c r="DN510">
        <f t="shared" si="550"/>
        <v>0</v>
      </c>
      <c r="DO510">
        <v>0</v>
      </c>
      <c r="DP510">
        <f t="shared" si="551"/>
        <v>0</v>
      </c>
      <c r="DQ510">
        <v>0</v>
      </c>
      <c r="DR510">
        <f t="shared" si="552"/>
        <v>0</v>
      </c>
      <c r="DS510">
        <v>0</v>
      </c>
      <c r="DT510">
        <f t="shared" si="553"/>
        <v>0</v>
      </c>
      <c r="DU510">
        <v>0</v>
      </c>
      <c r="DV510">
        <f t="shared" si="554"/>
        <v>0</v>
      </c>
      <c r="DW510">
        <v>0</v>
      </c>
      <c r="DX510">
        <f t="shared" si="555"/>
        <v>0</v>
      </c>
      <c r="DY510">
        <v>0</v>
      </c>
      <c r="DZ510">
        <f t="shared" si="556"/>
        <v>0</v>
      </c>
      <c r="EA510">
        <v>0</v>
      </c>
      <c r="EB510">
        <f t="shared" si="557"/>
        <v>0</v>
      </c>
      <c r="EC510">
        <v>0</v>
      </c>
      <c r="ED510">
        <f t="shared" si="558"/>
        <v>0</v>
      </c>
      <c r="EE510">
        <v>0</v>
      </c>
      <c r="EF510">
        <f t="shared" si="559"/>
        <v>0</v>
      </c>
      <c r="EG510">
        <v>0</v>
      </c>
      <c r="EH510">
        <f t="shared" si="560"/>
        <v>0</v>
      </c>
      <c r="EI510">
        <v>0</v>
      </c>
      <c r="EJ510">
        <f t="shared" si="561"/>
        <v>0</v>
      </c>
      <c r="EK510">
        <v>0</v>
      </c>
      <c r="EL510">
        <f t="shared" si="562"/>
        <v>0</v>
      </c>
      <c r="EM510">
        <v>0</v>
      </c>
      <c r="EN510">
        <f t="shared" si="563"/>
        <v>0</v>
      </c>
      <c r="EO510">
        <v>0</v>
      </c>
      <c r="EP510">
        <f t="shared" si="564"/>
        <v>0</v>
      </c>
      <c r="EQ510">
        <v>0</v>
      </c>
      <c r="ER510">
        <f t="shared" si="565"/>
        <v>0</v>
      </c>
      <c r="ES510">
        <v>0</v>
      </c>
      <c r="ET510">
        <f t="shared" si="566"/>
        <v>0</v>
      </c>
      <c r="EU510">
        <v>0</v>
      </c>
      <c r="EV510">
        <f t="shared" si="567"/>
        <v>0</v>
      </c>
      <c r="EW510">
        <v>0</v>
      </c>
      <c r="EX510">
        <f t="shared" si="568"/>
        <v>0</v>
      </c>
      <c r="EY510">
        <v>0</v>
      </c>
      <c r="EZ510">
        <f t="shared" si="569"/>
        <v>0</v>
      </c>
      <c r="FA510">
        <v>0</v>
      </c>
      <c r="FB510">
        <f t="shared" si="570"/>
        <v>0</v>
      </c>
      <c r="FC510">
        <v>0</v>
      </c>
      <c r="FD510">
        <v>0</v>
      </c>
      <c r="FE510" s="14" t="s">
        <v>817</v>
      </c>
    </row>
    <row r="511" spans="1:161" x14ac:dyDescent="0.45">
      <c r="A511">
        <v>510</v>
      </c>
      <c r="B511" t="s">
        <v>368</v>
      </c>
      <c r="C511" t="s">
        <v>816</v>
      </c>
      <c r="D511" t="s">
        <v>808</v>
      </c>
      <c r="E511" t="s">
        <v>809</v>
      </c>
      <c r="F511" s="2">
        <v>1</v>
      </c>
      <c r="G511">
        <f t="shared" si="575"/>
        <v>396.5</v>
      </c>
      <c r="H511">
        <v>1673</v>
      </c>
      <c r="I511">
        <f>400+273</f>
        <v>673</v>
      </c>
      <c r="J511" s="2">
        <f t="shared" si="508"/>
        <v>0.40227136879856545</v>
      </c>
      <c r="K511">
        <f t="shared" si="573"/>
        <v>5.0000000000000001E-4</v>
      </c>
      <c r="L511" t="s">
        <v>64</v>
      </c>
      <c r="M511">
        <v>0</v>
      </c>
      <c r="N511">
        <f t="shared" si="515"/>
        <v>0</v>
      </c>
      <c r="O511">
        <v>0</v>
      </c>
      <c r="P511">
        <f t="shared" si="516"/>
        <v>0</v>
      </c>
      <c r="Q511">
        <v>13</v>
      </c>
      <c r="R511">
        <f t="shared" si="517"/>
        <v>0.1197670770705417</v>
      </c>
      <c r="S511">
        <v>0</v>
      </c>
      <c r="T511">
        <f t="shared" si="518"/>
        <v>0</v>
      </c>
      <c r="U511">
        <v>0</v>
      </c>
      <c r="V511">
        <f t="shared" si="519"/>
        <v>0</v>
      </c>
      <c r="W511">
        <v>0</v>
      </c>
      <c r="X511">
        <f t="shared" si="520"/>
        <v>0</v>
      </c>
      <c r="Y511">
        <v>0</v>
      </c>
      <c r="Z511">
        <f t="shared" si="521"/>
        <v>0</v>
      </c>
      <c r="AA511">
        <v>0</v>
      </c>
      <c r="AB511">
        <f t="shared" si="522"/>
        <v>0</v>
      </c>
      <c r="AC511">
        <f t="shared" si="574"/>
        <v>67</v>
      </c>
      <c r="AD511">
        <f t="shared" si="523"/>
        <v>0.64874477628222726</v>
      </c>
      <c r="AE511">
        <f t="shared" si="572"/>
        <v>0.41500000000000004</v>
      </c>
      <c r="AF511">
        <f t="shared" si="524"/>
        <v>1.8684800095771694E-2</v>
      </c>
      <c r="AG511">
        <v>0</v>
      </c>
      <c r="AH511">
        <f t="shared" si="525"/>
        <v>0</v>
      </c>
      <c r="AI511">
        <v>0</v>
      </c>
      <c r="AJ511">
        <f t="shared" si="526"/>
        <v>0</v>
      </c>
      <c r="AK511">
        <v>0.25</v>
      </c>
      <c r="AL511">
        <f t="shared" si="527"/>
        <v>4.8132809849403069E-3</v>
      </c>
      <c r="AM511">
        <v>20</v>
      </c>
      <c r="AN511">
        <f t="shared" si="528"/>
        <v>0.20799006556651903</v>
      </c>
      <c r="AO511">
        <v>0</v>
      </c>
      <c r="AP511">
        <f t="shared" si="529"/>
        <v>0</v>
      </c>
      <c r="AQ511">
        <v>0</v>
      </c>
      <c r="AR511">
        <f t="shared" si="530"/>
        <v>0</v>
      </c>
      <c r="AS511">
        <v>0</v>
      </c>
      <c r="AT511">
        <f t="shared" si="531"/>
        <v>0</v>
      </c>
      <c r="AU511">
        <v>0</v>
      </c>
      <c r="AV511">
        <f t="shared" si="532"/>
        <v>0</v>
      </c>
      <c r="AW511">
        <v>0</v>
      </c>
      <c r="AX511">
        <f t="shared" si="533"/>
        <v>0</v>
      </c>
      <c r="AY511">
        <v>0</v>
      </c>
      <c r="AZ511">
        <f t="shared" si="534"/>
        <v>0</v>
      </c>
      <c r="BA511">
        <v>0</v>
      </c>
      <c r="BB511">
        <f t="shared" si="535"/>
        <v>0</v>
      </c>
      <c r="BC511">
        <v>0</v>
      </c>
      <c r="BD511">
        <f t="shared" si="536"/>
        <v>0</v>
      </c>
      <c r="BE511">
        <v>0</v>
      </c>
      <c r="BF511">
        <f t="shared" si="537"/>
        <v>0</v>
      </c>
      <c r="BG511">
        <v>0</v>
      </c>
      <c r="BH511">
        <f t="shared" si="538"/>
        <v>0</v>
      </c>
      <c r="BI511">
        <v>0</v>
      </c>
      <c r="BJ511">
        <f t="shared" si="539"/>
        <v>0</v>
      </c>
      <c r="BK511">
        <v>0</v>
      </c>
      <c r="BL511">
        <f t="shared" si="540"/>
        <v>0</v>
      </c>
      <c r="BM511">
        <v>0</v>
      </c>
      <c r="BN511">
        <f t="shared" si="541"/>
        <v>0</v>
      </c>
      <c r="BO511">
        <v>0</v>
      </c>
      <c r="BP511">
        <f t="shared" si="542"/>
        <v>0</v>
      </c>
      <c r="BQ511">
        <v>0</v>
      </c>
      <c r="BR511">
        <f t="shared" si="543"/>
        <v>0</v>
      </c>
      <c r="BS511">
        <v>0</v>
      </c>
      <c r="BT511">
        <f t="shared" si="544"/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f t="shared" si="545"/>
        <v>0</v>
      </c>
      <c r="DE511">
        <v>0</v>
      </c>
      <c r="DF511">
        <f t="shared" si="546"/>
        <v>0</v>
      </c>
      <c r="DG511">
        <v>0</v>
      </c>
      <c r="DH511">
        <f t="shared" si="547"/>
        <v>0</v>
      </c>
      <c r="DI511">
        <v>0</v>
      </c>
      <c r="DJ511">
        <f t="shared" si="548"/>
        <v>0</v>
      </c>
      <c r="DK511">
        <v>44.5</v>
      </c>
      <c r="DL511">
        <f t="shared" si="549"/>
        <v>1</v>
      </c>
      <c r="DM511">
        <v>0</v>
      </c>
      <c r="DN511">
        <f t="shared" si="550"/>
        <v>0</v>
      </c>
      <c r="DO511">
        <v>0</v>
      </c>
      <c r="DP511">
        <f t="shared" si="551"/>
        <v>0</v>
      </c>
      <c r="DQ511">
        <v>0</v>
      </c>
      <c r="DR511">
        <f t="shared" si="552"/>
        <v>0</v>
      </c>
      <c r="DS511">
        <v>0</v>
      </c>
      <c r="DT511">
        <f t="shared" si="553"/>
        <v>0</v>
      </c>
      <c r="DU511">
        <v>0</v>
      </c>
      <c r="DV511">
        <f t="shared" si="554"/>
        <v>0</v>
      </c>
      <c r="DW511">
        <v>0</v>
      </c>
      <c r="DX511">
        <f t="shared" si="555"/>
        <v>0</v>
      </c>
      <c r="DY511">
        <v>0</v>
      </c>
      <c r="DZ511">
        <f t="shared" si="556"/>
        <v>0</v>
      </c>
      <c r="EA511">
        <v>0</v>
      </c>
      <c r="EB511">
        <f t="shared" si="557"/>
        <v>0</v>
      </c>
      <c r="EC511">
        <v>0</v>
      </c>
      <c r="ED511">
        <f t="shared" si="558"/>
        <v>0</v>
      </c>
      <c r="EE511">
        <v>0</v>
      </c>
      <c r="EF511">
        <f t="shared" si="559"/>
        <v>0</v>
      </c>
      <c r="EG511">
        <v>0</v>
      </c>
      <c r="EH511">
        <f t="shared" si="560"/>
        <v>0</v>
      </c>
      <c r="EI511">
        <v>0</v>
      </c>
      <c r="EJ511">
        <f t="shared" si="561"/>
        <v>0</v>
      </c>
      <c r="EK511">
        <v>0</v>
      </c>
      <c r="EL511">
        <f t="shared" si="562"/>
        <v>0</v>
      </c>
      <c r="EM511">
        <v>0</v>
      </c>
      <c r="EN511">
        <f t="shared" si="563"/>
        <v>0</v>
      </c>
      <c r="EO511">
        <v>0</v>
      </c>
      <c r="EP511">
        <f t="shared" si="564"/>
        <v>0</v>
      </c>
      <c r="EQ511">
        <v>0</v>
      </c>
      <c r="ER511">
        <f t="shared" si="565"/>
        <v>0</v>
      </c>
      <c r="ES511">
        <v>0</v>
      </c>
      <c r="ET511">
        <f t="shared" si="566"/>
        <v>0</v>
      </c>
      <c r="EU511">
        <v>0</v>
      </c>
      <c r="EV511">
        <f t="shared" si="567"/>
        <v>0</v>
      </c>
      <c r="EW511">
        <v>0</v>
      </c>
      <c r="EX511">
        <f t="shared" si="568"/>
        <v>0</v>
      </c>
      <c r="EY511">
        <v>0</v>
      </c>
      <c r="EZ511">
        <f t="shared" si="569"/>
        <v>0</v>
      </c>
      <c r="FA511">
        <v>0</v>
      </c>
      <c r="FB511">
        <f t="shared" si="570"/>
        <v>0</v>
      </c>
      <c r="FC511">
        <v>0</v>
      </c>
      <c r="FD511">
        <v>0</v>
      </c>
      <c r="FE511" s="14" t="s">
        <v>818</v>
      </c>
    </row>
    <row r="512" spans="1:161" x14ac:dyDescent="0.45">
      <c r="A512">
        <v>511</v>
      </c>
      <c r="B512" t="s">
        <v>368</v>
      </c>
      <c r="C512" t="s">
        <v>816</v>
      </c>
      <c r="D512" t="s">
        <v>808</v>
      </c>
      <c r="E512" t="s">
        <v>809</v>
      </c>
      <c r="F512" s="2">
        <v>1</v>
      </c>
      <c r="G512">
        <f t="shared" si="575"/>
        <v>396.5</v>
      </c>
      <c r="H512">
        <v>1673</v>
      </c>
      <c r="I512">
        <f>450+273</f>
        <v>723</v>
      </c>
      <c r="J512" s="2">
        <f t="shared" si="508"/>
        <v>0.43215780035863716</v>
      </c>
      <c r="K512">
        <f t="shared" si="573"/>
        <v>5.0000000000000001E-4</v>
      </c>
      <c r="L512" t="s">
        <v>64</v>
      </c>
      <c r="M512">
        <v>0</v>
      </c>
      <c r="N512">
        <f t="shared" si="515"/>
        <v>0</v>
      </c>
      <c r="O512">
        <v>0</v>
      </c>
      <c r="P512">
        <f t="shared" si="516"/>
        <v>0</v>
      </c>
      <c r="Q512">
        <v>13</v>
      </c>
      <c r="R512">
        <f t="shared" si="517"/>
        <v>0.1197670770705417</v>
      </c>
      <c r="S512">
        <v>0</v>
      </c>
      <c r="T512">
        <f t="shared" si="518"/>
        <v>0</v>
      </c>
      <c r="U512">
        <v>0</v>
      </c>
      <c r="V512">
        <f t="shared" si="519"/>
        <v>0</v>
      </c>
      <c r="W512">
        <v>0</v>
      </c>
      <c r="X512">
        <f t="shared" si="520"/>
        <v>0</v>
      </c>
      <c r="Y512">
        <v>0</v>
      </c>
      <c r="Z512">
        <f t="shared" si="521"/>
        <v>0</v>
      </c>
      <c r="AA512">
        <v>0</v>
      </c>
      <c r="AB512">
        <f t="shared" si="522"/>
        <v>0</v>
      </c>
      <c r="AC512">
        <f t="shared" si="574"/>
        <v>67</v>
      </c>
      <c r="AD512">
        <f t="shared" si="523"/>
        <v>0.64874477628222726</v>
      </c>
      <c r="AE512">
        <f t="shared" si="572"/>
        <v>0.41500000000000004</v>
      </c>
      <c r="AF512">
        <f t="shared" si="524"/>
        <v>1.8684800095771694E-2</v>
      </c>
      <c r="AG512">
        <v>0</v>
      </c>
      <c r="AH512">
        <f t="shared" si="525"/>
        <v>0</v>
      </c>
      <c r="AI512">
        <v>0</v>
      </c>
      <c r="AJ512">
        <f t="shared" si="526"/>
        <v>0</v>
      </c>
      <c r="AK512">
        <v>0.25</v>
      </c>
      <c r="AL512">
        <f t="shared" si="527"/>
        <v>4.8132809849403069E-3</v>
      </c>
      <c r="AM512">
        <v>20</v>
      </c>
      <c r="AN512">
        <f t="shared" si="528"/>
        <v>0.20799006556651903</v>
      </c>
      <c r="AO512">
        <v>0</v>
      </c>
      <c r="AP512">
        <f t="shared" si="529"/>
        <v>0</v>
      </c>
      <c r="AQ512">
        <v>0</v>
      </c>
      <c r="AR512">
        <f t="shared" si="530"/>
        <v>0</v>
      </c>
      <c r="AS512">
        <v>0</v>
      </c>
      <c r="AT512">
        <f t="shared" si="531"/>
        <v>0</v>
      </c>
      <c r="AU512">
        <v>0</v>
      </c>
      <c r="AV512">
        <f t="shared" si="532"/>
        <v>0</v>
      </c>
      <c r="AW512">
        <v>0</v>
      </c>
      <c r="AX512">
        <f t="shared" si="533"/>
        <v>0</v>
      </c>
      <c r="AY512">
        <v>0</v>
      </c>
      <c r="AZ512">
        <f t="shared" si="534"/>
        <v>0</v>
      </c>
      <c r="BA512">
        <v>0</v>
      </c>
      <c r="BB512">
        <f t="shared" si="535"/>
        <v>0</v>
      </c>
      <c r="BC512">
        <v>0</v>
      </c>
      <c r="BD512">
        <f t="shared" si="536"/>
        <v>0</v>
      </c>
      <c r="BE512">
        <v>0</v>
      </c>
      <c r="BF512">
        <f t="shared" si="537"/>
        <v>0</v>
      </c>
      <c r="BG512">
        <v>0</v>
      </c>
      <c r="BH512">
        <f t="shared" si="538"/>
        <v>0</v>
      </c>
      <c r="BI512">
        <v>0</v>
      </c>
      <c r="BJ512">
        <f t="shared" si="539"/>
        <v>0</v>
      </c>
      <c r="BK512">
        <v>0</v>
      </c>
      <c r="BL512">
        <f t="shared" si="540"/>
        <v>0</v>
      </c>
      <c r="BM512">
        <v>0</v>
      </c>
      <c r="BN512">
        <f t="shared" si="541"/>
        <v>0</v>
      </c>
      <c r="BO512">
        <v>0</v>
      </c>
      <c r="BP512">
        <f t="shared" si="542"/>
        <v>0</v>
      </c>
      <c r="BQ512">
        <v>0</v>
      </c>
      <c r="BR512">
        <f t="shared" si="543"/>
        <v>0</v>
      </c>
      <c r="BS512">
        <v>0</v>
      </c>
      <c r="BT512">
        <f t="shared" si="544"/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f t="shared" si="545"/>
        <v>0</v>
      </c>
      <c r="DE512">
        <v>0</v>
      </c>
      <c r="DF512">
        <f t="shared" si="546"/>
        <v>0</v>
      </c>
      <c r="DG512">
        <v>0</v>
      </c>
      <c r="DH512">
        <f t="shared" si="547"/>
        <v>0</v>
      </c>
      <c r="DI512">
        <v>0</v>
      </c>
      <c r="DJ512">
        <f t="shared" si="548"/>
        <v>0</v>
      </c>
      <c r="DK512">
        <v>44.5</v>
      </c>
      <c r="DL512">
        <f t="shared" si="549"/>
        <v>1</v>
      </c>
      <c r="DM512">
        <v>0</v>
      </c>
      <c r="DN512">
        <f t="shared" si="550"/>
        <v>0</v>
      </c>
      <c r="DO512">
        <v>0</v>
      </c>
      <c r="DP512">
        <f t="shared" si="551"/>
        <v>0</v>
      </c>
      <c r="DQ512">
        <v>0</v>
      </c>
      <c r="DR512">
        <f t="shared" si="552"/>
        <v>0</v>
      </c>
      <c r="DS512">
        <v>0</v>
      </c>
      <c r="DT512">
        <f t="shared" si="553"/>
        <v>0</v>
      </c>
      <c r="DU512">
        <v>0</v>
      </c>
      <c r="DV512">
        <f t="shared" si="554"/>
        <v>0</v>
      </c>
      <c r="DW512">
        <v>0</v>
      </c>
      <c r="DX512">
        <f t="shared" si="555"/>
        <v>0</v>
      </c>
      <c r="DY512">
        <v>0</v>
      </c>
      <c r="DZ512">
        <f t="shared" si="556"/>
        <v>0</v>
      </c>
      <c r="EA512">
        <v>0</v>
      </c>
      <c r="EB512">
        <f t="shared" si="557"/>
        <v>0</v>
      </c>
      <c r="EC512">
        <v>0</v>
      </c>
      <c r="ED512">
        <f t="shared" si="558"/>
        <v>0</v>
      </c>
      <c r="EE512">
        <v>0</v>
      </c>
      <c r="EF512">
        <f t="shared" si="559"/>
        <v>0</v>
      </c>
      <c r="EG512">
        <v>0</v>
      </c>
      <c r="EH512">
        <f t="shared" si="560"/>
        <v>0</v>
      </c>
      <c r="EI512">
        <v>0</v>
      </c>
      <c r="EJ512">
        <f t="shared" si="561"/>
        <v>0</v>
      </c>
      <c r="EK512">
        <v>0</v>
      </c>
      <c r="EL512">
        <f t="shared" si="562"/>
        <v>0</v>
      </c>
      <c r="EM512">
        <v>0</v>
      </c>
      <c r="EN512">
        <f t="shared" si="563"/>
        <v>0</v>
      </c>
      <c r="EO512">
        <v>0</v>
      </c>
      <c r="EP512">
        <f t="shared" si="564"/>
        <v>0</v>
      </c>
      <c r="EQ512">
        <v>0</v>
      </c>
      <c r="ER512">
        <f t="shared" si="565"/>
        <v>0</v>
      </c>
      <c r="ES512">
        <v>0</v>
      </c>
      <c r="ET512">
        <f t="shared" si="566"/>
        <v>0</v>
      </c>
      <c r="EU512">
        <v>0</v>
      </c>
      <c r="EV512">
        <f t="shared" si="567"/>
        <v>0</v>
      </c>
      <c r="EW512">
        <v>0</v>
      </c>
      <c r="EX512">
        <f t="shared" si="568"/>
        <v>0</v>
      </c>
      <c r="EY512">
        <v>0</v>
      </c>
      <c r="EZ512">
        <f t="shared" si="569"/>
        <v>0</v>
      </c>
      <c r="FA512">
        <v>0</v>
      </c>
      <c r="FB512">
        <f t="shared" si="570"/>
        <v>0</v>
      </c>
      <c r="FC512">
        <v>0</v>
      </c>
      <c r="FD512">
        <v>0</v>
      </c>
      <c r="FE512" s="14" t="s">
        <v>819</v>
      </c>
    </row>
    <row r="513" spans="1:161" x14ac:dyDescent="0.45">
      <c r="A513">
        <v>512</v>
      </c>
      <c r="B513" t="s">
        <v>368</v>
      </c>
      <c r="C513" t="s">
        <v>816</v>
      </c>
      <c r="D513" t="s">
        <v>808</v>
      </c>
      <c r="E513" t="s">
        <v>809</v>
      </c>
      <c r="F513" s="2">
        <v>1</v>
      </c>
      <c r="G513">
        <f t="shared" si="575"/>
        <v>396.5</v>
      </c>
      <c r="H513">
        <v>1673</v>
      </c>
      <c r="I513">
        <f>500+273</f>
        <v>773</v>
      </c>
      <c r="J513" s="2">
        <f t="shared" si="508"/>
        <v>0.46204423191870891</v>
      </c>
      <c r="K513">
        <f t="shared" si="573"/>
        <v>5.0000000000000001E-4</v>
      </c>
      <c r="L513" t="s">
        <v>64</v>
      </c>
      <c r="M513">
        <v>0</v>
      </c>
      <c r="N513">
        <f t="shared" si="515"/>
        <v>0</v>
      </c>
      <c r="O513">
        <v>0</v>
      </c>
      <c r="P513">
        <f t="shared" si="516"/>
        <v>0</v>
      </c>
      <c r="Q513">
        <v>13</v>
      </c>
      <c r="R513">
        <f t="shared" si="517"/>
        <v>0.1197670770705417</v>
      </c>
      <c r="S513">
        <v>0</v>
      </c>
      <c r="T513">
        <f t="shared" si="518"/>
        <v>0</v>
      </c>
      <c r="U513">
        <v>0</v>
      </c>
      <c r="V513">
        <f t="shared" si="519"/>
        <v>0</v>
      </c>
      <c r="W513">
        <v>0</v>
      </c>
      <c r="X513">
        <f t="shared" si="520"/>
        <v>0</v>
      </c>
      <c r="Y513">
        <v>0</v>
      </c>
      <c r="Z513">
        <f t="shared" si="521"/>
        <v>0</v>
      </c>
      <c r="AA513">
        <v>0</v>
      </c>
      <c r="AB513">
        <f t="shared" si="522"/>
        <v>0</v>
      </c>
      <c r="AC513">
        <f t="shared" si="574"/>
        <v>67</v>
      </c>
      <c r="AD513">
        <f t="shared" si="523"/>
        <v>0.64874477628222726</v>
      </c>
      <c r="AE513">
        <f t="shared" si="572"/>
        <v>0.41500000000000004</v>
      </c>
      <c r="AF513">
        <f t="shared" si="524"/>
        <v>1.8684800095771694E-2</v>
      </c>
      <c r="AG513">
        <v>0</v>
      </c>
      <c r="AH513">
        <f t="shared" si="525"/>
        <v>0</v>
      </c>
      <c r="AI513">
        <v>0</v>
      </c>
      <c r="AJ513">
        <f t="shared" si="526"/>
        <v>0</v>
      </c>
      <c r="AK513">
        <v>0.25</v>
      </c>
      <c r="AL513">
        <f t="shared" si="527"/>
        <v>4.8132809849403069E-3</v>
      </c>
      <c r="AM513">
        <v>20</v>
      </c>
      <c r="AN513">
        <f t="shared" si="528"/>
        <v>0.20799006556651903</v>
      </c>
      <c r="AO513">
        <v>0</v>
      </c>
      <c r="AP513">
        <f t="shared" si="529"/>
        <v>0</v>
      </c>
      <c r="AQ513">
        <v>0</v>
      </c>
      <c r="AR513">
        <f t="shared" si="530"/>
        <v>0</v>
      </c>
      <c r="AS513">
        <v>0</v>
      </c>
      <c r="AT513">
        <f t="shared" si="531"/>
        <v>0</v>
      </c>
      <c r="AU513">
        <v>0</v>
      </c>
      <c r="AV513">
        <f t="shared" si="532"/>
        <v>0</v>
      </c>
      <c r="AW513">
        <v>0</v>
      </c>
      <c r="AX513">
        <f t="shared" si="533"/>
        <v>0</v>
      </c>
      <c r="AY513">
        <v>0</v>
      </c>
      <c r="AZ513">
        <f t="shared" si="534"/>
        <v>0</v>
      </c>
      <c r="BA513">
        <v>0</v>
      </c>
      <c r="BB513">
        <f t="shared" si="535"/>
        <v>0</v>
      </c>
      <c r="BC513">
        <v>0</v>
      </c>
      <c r="BD513">
        <f t="shared" si="536"/>
        <v>0</v>
      </c>
      <c r="BE513">
        <v>0</v>
      </c>
      <c r="BF513">
        <f t="shared" si="537"/>
        <v>0</v>
      </c>
      <c r="BG513">
        <v>0</v>
      </c>
      <c r="BH513">
        <f t="shared" si="538"/>
        <v>0</v>
      </c>
      <c r="BI513">
        <v>0</v>
      </c>
      <c r="BJ513">
        <f t="shared" si="539"/>
        <v>0</v>
      </c>
      <c r="BK513">
        <v>0</v>
      </c>
      <c r="BL513">
        <f t="shared" si="540"/>
        <v>0</v>
      </c>
      <c r="BM513">
        <v>0</v>
      </c>
      <c r="BN513">
        <f t="shared" si="541"/>
        <v>0</v>
      </c>
      <c r="BO513">
        <v>0</v>
      </c>
      <c r="BP513">
        <f t="shared" si="542"/>
        <v>0</v>
      </c>
      <c r="BQ513">
        <v>0</v>
      </c>
      <c r="BR513">
        <f t="shared" si="543"/>
        <v>0</v>
      </c>
      <c r="BS513">
        <v>0</v>
      </c>
      <c r="BT513">
        <f t="shared" si="544"/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f t="shared" si="545"/>
        <v>0</v>
      </c>
      <c r="DE513">
        <v>0</v>
      </c>
      <c r="DF513">
        <f t="shared" si="546"/>
        <v>0</v>
      </c>
      <c r="DG513">
        <v>0</v>
      </c>
      <c r="DH513">
        <f t="shared" si="547"/>
        <v>0</v>
      </c>
      <c r="DI513">
        <v>0</v>
      </c>
      <c r="DJ513">
        <f t="shared" si="548"/>
        <v>0</v>
      </c>
      <c r="DK513">
        <v>44.5</v>
      </c>
      <c r="DL513">
        <f t="shared" si="549"/>
        <v>1</v>
      </c>
      <c r="DM513">
        <v>0</v>
      </c>
      <c r="DN513">
        <f t="shared" si="550"/>
        <v>0</v>
      </c>
      <c r="DO513">
        <v>0</v>
      </c>
      <c r="DP513">
        <f t="shared" si="551"/>
        <v>0</v>
      </c>
      <c r="DQ513">
        <v>0</v>
      </c>
      <c r="DR513">
        <f t="shared" si="552"/>
        <v>0</v>
      </c>
      <c r="DS513">
        <v>0</v>
      </c>
      <c r="DT513">
        <f t="shared" si="553"/>
        <v>0</v>
      </c>
      <c r="DU513">
        <v>0</v>
      </c>
      <c r="DV513">
        <f t="shared" si="554"/>
        <v>0</v>
      </c>
      <c r="DW513">
        <v>0</v>
      </c>
      <c r="DX513">
        <f t="shared" si="555"/>
        <v>0</v>
      </c>
      <c r="DY513">
        <v>0</v>
      </c>
      <c r="DZ513">
        <f t="shared" si="556"/>
        <v>0</v>
      </c>
      <c r="EA513">
        <v>0</v>
      </c>
      <c r="EB513">
        <f t="shared" si="557"/>
        <v>0</v>
      </c>
      <c r="EC513">
        <v>0</v>
      </c>
      <c r="ED513">
        <f t="shared" si="558"/>
        <v>0</v>
      </c>
      <c r="EE513">
        <v>0</v>
      </c>
      <c r="EF513">
        <f t="shared" si="559"/>
        <v>0</v>
      </c>
      <c r="EG513">
        <v>0</v>
      </c>
      <c r="EH513">
        <f t="shared" si="560"/>
        <v>0</v>
      </c>
      <c r="EI513">
        <v>0</v>
      </c>
      <c r="EJ513">
        <f t="shared" si="561"/>
        <v>0</v>
      </c>
      <c r="EK513">
        <v>0</v>
      </c>
      <c r="EL513">
        <f t="shared" si="562"/>
        <v>0</v>
      </c>
      <c r="EM513">
        <v>0</v>
      </c>
      <c r="EN513">
        <f t="shared" si="563"/>
        <v>0</v>
      </c>
      <c r="EO513">
        <v>0</v>
      </c>
      <c r="EP513">
        <f t="shared" si="564"/>
        <v>0</v>
      </c>
      <c r="EQ513">
        <v>0</v>
      </c>
      <c r="ER513">
        <f t="shared" si="565"/>
        <v>0</v>
      </c>
      <c r="ES513">
        <v>0</v>
      </c>
      <c r="ET513">
        <f t="shared" si="566"/>
        <v>0</v>
      </c>
      <c r="EU513">
        <v>0</v>
      </c>
      <c r="EV513">
        <f t="shared" si="567"/>
        <v>0</v>
      </c>
      <c r="EW513">
        <v>0</v>
      </c>
      <c r="EX513">
        <f t="shared" si="568"/>
        <v>0</v>
      </c>
      <c r="EY513">
        <v>0</v>
      </c>
      <c r="EZ513">
        <f t="shared" si="569"/>
        <v>0</v>
      </c>
      <c r="FA513">
        <v>0</v>
      </c>
      <c r="FB513">
        <f t="shared" si="570"/>
        <v>0</v>
      </c>
      <c r="FC513">
        <v>0</v>
      </c>
      <c r="FD513">
        <v>0</v>
      </c>
      <c r="FE513" s="14" t="s">
        <v>820</v>
      </c>
    </row>
    <row r="514" spans="1:161" x14ac:dyDescent="0.45">
      <c r="A514">
        <v>513</v>
      </c>
      <c r="B514" t="s">
        <v>368</v>
      </c>
      <c r="C514" t="s">
        <v>816</v>
      </c>
      <c r="D514" t="s">
        <v>808</v>
      </c>
      <c r="E514" t="s">
        <v>809</v>
      </c>
      <c r="F514" s="2">
        <v>0</v>
      </c>
      <c r="G514">
        <f t="shared" si="575"/>
        <v>396.5</v>
      </c>
      <c r="H514">
        <v>1673</v>
      </c>
      <c r="I514">
        <f>550+273</f>
        <v>823</v>
      </c>
      <c r="J514" s="2">
        <f t="shared" si="508"/>
        <v>0.49193066347878062</v>
      </c>
      <c r="K514">
        <f t="shared" si="573"/>
        <v>5.0000000000000001E-4</v>
      </c>
      <c r="L514" t="s">
        <v>64</v>
      </c>
      <c r="M514">
        <v>0</v>
      </c>
      <c r="N514">
        <f t="shared" si="515"/>
        <v>0</v>
      </c>
      <c r="O514">
        <v>0</v>
      </c>
      <c r="P514">
        <f t="shared" si="516"/>
        <v>0</v>
      </c>
      <c r="Q514">
        <v>13</v>
      </c>
      <c r="R514">
        <f t="shared" si="517"/>
        <v>0.1197670770705417</v>
      </c>
      <c r="S514">
        <v>0</v>
      </c>
      <c r="T514">
        <f t="shared" si="518"/>
        <v>0</v>
      </c>
      <c r="U514">
        <v>0</v>
      </c>
      <c r="V514">
        <f t="shared" si="519"/>
        <v>0</v>
      </c>
      <c r="W514">
        <v>0</v>
      </c>
      <c r="X514">
        <f t="shared" si="520"/>
        <v>0</v>
      </c>
      <c r="Y514">
        <v>0</v>
      </c>
      <c r="Z514">
        <f t="shared" si="521"/>
        <v>0</v>
      </c>
      <c r="AA514">
        <v>0</v>
      </c>
      <c r="AB514">
        <f t="shared" si="522"/>
        <v>0</v>
      </c>
      <c r="AC514">
        <f t="shared" si="574"/>
        <v>67</v>
      </c>
      <c r="AD514">
        <f t="shared" si="523"/>
        <v>0.64874477628222726</v>
      </c>
      <c r="AE514">
        <f t="shared" si="572"/>
        <v>0.41500000000000004</v>
      </c>
      <c r="AF514">
        <f t="shared" si="524"/>
        <v>1.8684800095771694E-2</v>
      </c>
      <c r="AG514">
        <v>0</v>
      </c>
      <c r="AH514">
        <f t="shared" si="525"/>
        <v>0</v>
      </c>
      <c r="AI514">
        <v>0</v>
      </c>
      <c r="AJ514">
        <f t="shared" si="526"/>
        <v>0</v>
      </c>
      <c r="AK514">
        <v>0.25</v>
      </c>
      <c r="AL514">
        <f t="shared" si="527"/>
        <v>4.8132809849403069E-3</v>
      </c>
      <c r="AM514">
        <v>20</v>
      </c>
      <c r="AN514">
        <f t="shared" si="528"/>
        <v>0.20799006556651903</v>
      </c>
      <c r="AO514">
        <v>0</v>
      </c>
      <c r="AP514">
        <f t="shared" si="529"/>
        <v>0</v>
      </c>
      <c r="AQ514">
        <v>0</v>
      </c>
      <c r="AR514">
        <f t="shared" si="530"/>
        <v>0</v>
      </c>
      <c r="AS514">
        <v>0</v>
      </c>
      <c r="AT514">
        <f t="shared" si="531"/>
        <v>0</v>
      </c>
      <c r="AU514">
        <v>0</v>
      </c>
      <c r="AV514">
        <f t="shared" si="532"/>
        <v>0</v>
      </c>
      <c r="AW514">
        <v>0</v>
      </c>
      <c r="AX514">
        <f t="shared" si="533"/>
        <v>0</v>
      </c>
      <c r="AY514">
        <v>0</v>
      </c>
      <c r="AZ514">
        <f t="shared" si="534"/>
        <v>0</v>
      </c>
      <c r="BA514">
        <v>0</v>
      </c>
      <c r="BB514">
        <f t="shared" si="535"/>
        <v>0</v>
      </c>
      <c r="BC514">
        <v>0</v>
      </c>
      <c r="BD514">
        <f t="shared" si="536"/>
        <v>0</v>
      </c>
      <c r="BE514">
        <v>0</v>
      </c>
      <c r="BF514">
        <f t="shared" si="537"/>
        <v>0</v>
      </c>
      <c r="BG514">
        <v>0</v>
      </c>
      <c r="BH514">
        <f t="shared" si="538"/>
        <v>0</v>
      </c>
      <c r="BI514">
        <v>0</v>
      </c>
      <c r="BJ514">
        <f t="shared" si="539"/>
        <v>0</v>
      </c>
      <c r="BK514">
        <v>0</v>
      </c>
      <c r="BL514">
        <f t="shared" si="540"/>
        <v>0</v>
      </c>
      <c r="BM514">
        <v>0</v>
      </c>
      <c r="BN514">
        <f t="shared" si="541"/>
        <v>0</v>
      </c>
      <c r="BO514">
        <v>0</v>
      </c>
      <c r="BP514">
        <f t="shared" si="542"/>
        <v>0</v>
      </c>
      <c r="BQ514">
        <v>0</v>
      </c>
      <c r="BR514">
        <f t="shared" si="543"/>
        <v>0</v>
      </c>
      <c r="BS514">
        <v>0</v>
      </c>
      <c r="BT514">
        <f t="shared" si="544"/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f t="shared" si="545"/>
        <v>0</v>
      </c>
      <c r="DE514">
        <v>0</v>
      </c>
      <c r="DF514">
        <f t="shared" si="546"/>
        <v>0</v>
      </c>
      <c r="DG514">
        <v>0</v>
      </c>
      <c r="DH514">
        <f t="shared" si="547"/>
        <v>0</v>
      </c>
      <c r="DI514">
        <v>0</v>
      </c>
      <c r="DJ514">
        <f t="shared" si="548"/>
        <v>0</v>
      </c>
      <c r="DK514">
        <v>44.5</v>
      </c>
      <c r="DL514">
        <f t="shared" si="549"/>
        <v>1</v>
      </c>
      <c r="DM514">
        <v>0</v>
      </c>
      <c r="DN514">
        <f t="shared" si="550"/>
        <v>0</v>
      </c>
      <c r="DO514">
        <v>0</v>
      </c>
      <c r="DP514">
        <f t="shared" si="551"/>
        <v>0</v>
      </c>
      <c r="DQ514">
        <v>0</v>
      </c>
      <c r="DR514">
        <f t="shared" si="552"/>
        <v>0</v>
      </c>
      <c r="DS514">
        <v>0</v>
      </c>
      <c r="DT514">
        <f t="shared" si="553"/>
        <v>0</v>
      </c>
      <c r="DU514">
        <v>0</v>
      </c>
      <c r="DV514">
        <f t="shared" si="554"/>
        <v>0</v>
      </c>
      <c r="DW514">
        <v>0</v>
      </c>
      <c r="DX514">
        <f t="shared" si="555"/>
        <v>0</v>
      </c>
      <c r="DY514">
        <v>0</v>
      </c>
      <c r="DZ514">
        <f t="shared" si="556"/>
        <v>0</v>
      </c>
      <c r="EA514">
        <v>0</v>
      </c>
      <c r="EB514">
        <f t="shared" si="557"/>
        <v>0</v>
      </c>
      <c r="EC514">
        <v>0</v>
      </c>
      <c r="ED514">
        <f t="shared" si="558"/>
        <v>0</v>
      </c>
      <c r="EE514">
        <v>0</v>
      </c>
      <c r="EF514">
        <f t="shared" si="559"/>
        <v>0</v>
      </c>
      <c r="EG514">
        <v>0</v>
      </c>
      <c r="EH514">
        <f t="shared" si="560"/>
        <v>0</v>
      </c>
      <c r="EI514">
        <v>0</v>
      </c>
      <c r="EJ514">
        <f t="shared" si="561"/>
        <v>0</v>
      </c>
      <c r="EK514">
        <v>0</v>
      </c>
      <c r="EL514">
        <f t="shared" si="562"/>
        <v>0</v>
      </c>
      <c r="EM514">
        <v>0</v>
      </c>
      <c r="EN514">
        <f t="shared" si="563"/>
        <v>0</v>
      </c>
      <c r="EO514">
        <v>0</v>
      </c>
      <c r="EP514">
        <f t="shared" si="564"/>
        <v>0</v>
      </c>
      <c r="EQ514">
        <v>0</v>
      </c>
      <c r="ER514">
        <f t="shared" si="565"/>
        <v>0</v>
      </c>
      <c r="ES514">
        <v>0</v>
      </c>
      <c r="ET514">
        <f t="shared" si="566"/>
        <v>0</v>
      </c>
      <c r="EU514">
        <v>0</v>
      </c>
      <c r="EV514">
        <f t="shared" si="567"/>
        <v>0</v>
      </c>
      <c r="EW514">
        <v>0</v>
      </c>
      <c r="EX514">
        <f t="shared" si="568"/>
        <v>0</v>
      </c>
      <c r="EY514">
        <v>0</v>
      </c>
      <c r="EZ514">
        <f t="shared" si="569"/>
        <v>0</v>
      </c>
      <c r="FA514">
        <v>0</v>
      </c>
      <c r="FB514">
        <f t="shared" si="570"/>
        <v>0</v>
      </c>
      <c r="FC514">
        <v>0</v>
      </c>
      <c r="FD514">
        <v>0</v>
      </c>
      <c r="FE514" s="14" t="s">
        <v>821</v>
      </c>
    </row>
    <row r="515" spans="1:161" x14ac:dyDescent="0.45">
      <c r="A515">
        <v>514</v>
      </c>
      <c r="B515" t="s">
        <v>368</v>
      </c>
      <c r="C515" t="s">
        <v>816</v>
      </c>
      <c r="D515" t="s">
        <v>808</v>
      </c>
      <c r="E515" t="s">
        <v>809</v>
      </c>
      <c r="F515" s="2">
        <v>1</v>
      </c>
      <c r="G515">
        <f t="shared" si="575"/>
        <v>396.5</v>
      </c>
      <c r="H515">
        <v>1673</v>
      </c>
      <c r="I515">
        <f>600+273</f>
        <v>873</v>
      </c>
      <c r="J515" s="2">
        <f t="shared" ref="J515:J578" si="576">I515/H515</f>
        <v>0.52181709503885232</v>
      </c>
      <c r="K515">
        <f t="shared" si="573"/>
        <v>5.0000000000000001E-4</v>
      </c>
      <c r="L515" t="s">
        <v>64</v>
      </c>
      <c r="M515">
        <v>0</v>
      </c>
      <c r="N515">
        <f t="shared" si="515"/>
        <v>0</v>
      </c>
      <c r="O515">
        <v>0</v>
      </c>
      <c r="P515">
        <f t="shared" si="516"/>
        <v>0</v>
      </c>
      <c r="Q515">
        <v>13</v>
      </c>
      <c r="R515">
        <f t="shared" si="517"/>
        <v>0.1197670770705417</v>
      </c>
      <c r="S515">
        <v>0</v>
      </c>
      <c r="T515">
        <f t="shared" si="518"/>
        <v>0</v>
      </c>
      <c r="U515">
        <v>0</v>
      </c>
      <c r="V515">
        <f t="shared" si="519"/>
        <v>0</v>
      </c>
      <c r="W515">
        <v>0</v>
      </c>
      <c r="X515">
        <f t="shared" si="520"/>
        <v>0</v>
      </c>
      <c r="Y515">
        <v>0</v>
      </c>
      <c r="Z515">
        <f t="shared" si="521"/>
        <v>0</v>
      </c>
      <c r="AA515">
        <v>0</v>
      </c>
      <c r="AB515">
        <f t="shared" si="522"/>
        <v>0</v>
      </c>
      <c r="AC515">
        <f t="shared" si="574"/>
        <v>67</v>
      </c>
      <c r="AD515">
        <f t="shared" si="523"/>
        <v>0.64874477628222726</v>
      </c>
      <c r="AE515">
        <f t="shared" si="572"/>
        <v>0.41500000000000004</v>
      </c>
      <c r="AF515">
        <f t="shared" si="524"/>
        <v>1.8684800095771694E-2</v>
      </c>
      <c r="AG515">
        <v>0</v>
      </c>
      <c r="AH515">
        <f t="shared" si="525"/>
        <v>0</v>
      </c>
      <c r="AI515">
        <v>0</v>
      </c>
      <c r="AJ515">
        <f t="shared" si="526"/>
        <v>0</v>
      </c>
      <c r="AK515">
        <v>0.25</v>
      </c>
      <c r="AL515">
        <f t="shared" si="527"/>
        <v>4.8132809849403069E-3</v>
      </c>
      <c r="AM515">
        <v>20</v>
      </c>
      <c r="AN515">
        <f t="shared" si="528"/>
        <v>0.20799006556651903</v>
      </c>
      <c r="AO515">
        <v>0</v>
      </c>
      <c r="AP515">
        <f t="shared" si="529"/>
        <v>0</v>
      </c>
      <c r="AQ515">
        <v>0</v>
      </c>
      <c r="AR515">
        <f t="shared" si="530"/>
        <v>0</v>
      </c>
      <c r="AS515">
        <v>0</v>
      </c>
      <c r="AT515">
        <f t="shared" si="531"/>
        <v>0</v>
      </c>
      <c r="AU515">
        <v>0</v>
      </c>
      <c r="AV515">
        <f t="shared" si="532"/>
        <v>0</v>
      </c>
      <c r="AW515">
        <v>0</v>
      </c>
      <c r="AX515">
        <f t="shared" si="533"/>
        <v>0</v>
      </c>
      <c r="AY515">
        <v>0</v>
      </c>
      <c r="AZ515">
        <f t="shared" si="534"/>
        <v>0</v>
      </c>
      <c r="BA515">
        <v>0</v>
      </c>
      <c r="BB515">
        <f t="shared" si="535"/>
        <v>0</v>
      </c>
      <c r="BC515">
        <v>0</v>
      </c>
      <c r="BD515">
        <f t="shared" si="536"/>
        <v>0</v>
      </c>
      <c r="BE515">
        <v>0</v>
      </c>
      <c r="BF515">
        <f t="shared" si="537"/>
        <v>0</v>
      </c>
      <c r="BG515">
        <v>0</v>
      </c>
      <c r="BH515">
        <f t="shared" si="538"/>
        <v>0</v>
      </c>
      <c r="BI515">
        <v>0</v>
      </c>
      <c r="BJ515">
        <f t="shared" si="539"/>
        <v>0</v>
      </c>
      <c r="BK515">
        <v>0</v>
      </c>
      <c r="BL515">
        <f t="shared" si="540"/>
        <v>0</v>
      </c>
      <c r="BM515">
        <v>0</v>
      </c>
      <c r="BN515">
        <f t="shared" si="541"/>
        <v>0</v>
      </c>
      <c r="BO515">
        <v>0</v>
      </c>
      <c r="BP515">
        <f t="shared" si="542"/>
        <v>0</v>
      </c>
      <c r="BQ515">
        <v>0</v>
      </c>
      <c r="BR515">
        <f t="shared" si="543"/>
        <v>0</v>
      </c>
      <c r="BS515">
        <v>0</v>
      </c>
      <c r="BT515">
        <f t="shared" si="544"/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f t="shared" si="545"/>
        <v>0</v>
      </c>
      <c r="DE515">
        <v>0</v>
      </c>
      <c r="DF515">
        <f t="shared" si="546"/>
        <v>0</v>
      </c>
      <c r="DG515">
        <v>0</v>
      </c>
      <c r="DH515">
        <f t="shared" si="547"/>
        <v>0</v>
      </c>
      <c r="DI515">
        <v>0</v>
      </c>
      <c r="DJ515">
        <f t="shared" si="548"/>
        <v>0</v>
      </c>
      <c r="DK515">
        <v>44.5</v>
      </c>
      <c r="DL515">
        <f t="shared" si="549"/>
        <v>1</v>
      </c>
      <c r="DM515">
        <v>0</v>
      </c>
      <c r="DN515">
        <f t="shared" si="550"/>
        <v>0</v>
      </c>
      <c r="DO515">
        <v>0</v>
      </c>
      <c r="DP515">
        <f t="shared" si="551"/>
        <v>0</v>
      </c>
      <c r="DQ515">
        <v>0</v>
      </c>
      <c r="DR515">
        <f t="shared" si="552"/>
        <v>0</v>
      </c>
      <c r="DS515">
        <v>0</v>
      </c>
      <c r="DT515">
        <f t="shared" si="553"/>
        <v>0</v>
      </c>
      <c r="DU515">
        <v>0</v>
      </c>
      <c r="DV515">
        <f t="shared" si="554"/>
        <v>0</v>
      </c>
      <c r="DW515">
        <v>0</v>
      </c>
      <c r="DX515">
        <f t="shared" si="555"/>
        <v>0</v>
      </c>
      <c r="DY515">
        <v>0</v>
      </c>
      <c r="DZ515">
        <f t="shared" si="556"/>
        <v>0</v>
      </c>
      <c r="EA515">
        <v>0</v>
      </c>
      <c r="EB515">
        <f t="shared" si="557"/>
        <v>0</v>
      </c>
      <c r="EC515">
        <v>0</v>
      </c>
      <c r="ED515">
        <f t="shared" si="558"/>
        <v>0</v>
      </c>
      <c r="EE515">
        <v>0</v>
      </c>
      <c r="EF515">
        <f t="shared" si="559"/>
        <v>0</v>
      </c>
      <c r="EG515">
        <v>0</v>
      </c>
      <c r="EH515">
        <f t="shared" si="560"/>
        <v>0</v>
      </c>
      <c r="EI515">
        <v>0</v>
      </c>
      <c r="EJ515">
        <f t="shared" si="561"/>
        <v>0</v>
      </c>
      <c r="EK515">
        <v>0</v>
      </c>
      <c r="EL515">
        <f t="shared" si="562"/>
        <v>0</v>
      </c>
      <c r="EM515">
        <v>0</v>
      </c>
      <c r="EN515">
        <f t="shared" si="563"/>
        <v>0</v>
      </c>
      <c r="EO515">
        <v>0</v>
      </c>
      <c r="EP515">
        <f t="shared" si="564"/>
        <v>0</v>
      </c>
      <c r="EQ515">
        <v>0</v>
      </c>
      <c r="ER515">
        <f t="shared" si="565"/>
        <v>0</v>
      </c>
      <c r="ES515">
        <v>0</v>
      </c>
      <c r="ET515">
        <f t="shared" si="566"/>
        <v>0</v>
      </c>
      <c r="EU515">
        <v>0</v>
      </c>
      <c r="EV515">
        <f t="shared" si="567"/>
        <v>0</v>
      </c>
      <c r="EW515">
        <v>0</v>
      </c>
      <c r="EX515">
        <f t="shared" si="568"/>
        <v>0</v>
      </c>
      <c r="EY515">
        <v>0</v>
      </c>
      <c r="EZ515">
        <f t="shared" si="569"/>
        <v>0</v>
      </c>
      <c r="FA515">
        <v>0</v>
      </c>
      <c r="FB515">
        <f t="shared" si="570"/>
        <v>0</v>
      </c>
      <c r="FC515">
        <v>0</v>
      </c>
      <c r="FD515">
        <v>0</v>
      </c>
      <c r="FE515" s="14" t="s">
        <v>822</v>
      </c>
    </row>
    <row r="516" spans="1:161" x14ac:dyDescent="0.45">
      <c r="A516">
        <v>515</v>
      </c>
      <c r="B516" t="s">
        <v>368</v>
      </c>
      <c r="C516" t="s">
        <v>408</v>
      </c>
      <c r="D516" t="s">
        <v>823</v>
      </c>
      <c r="E516" t="s">
        <v>824</v>
      </c>
      <c r="F516" s="2">
        <v>0</v>
      </c>
      <c r="G516">
        <f>419.5+273</f>
        <v>692.5</v>
      </c>
      <c r="H516">
        <v>1773</v>
      </c>
      <c r="I516">
        <v>1123</v>
      </c>
      <c r="J516" s="2">
        <f t="shared" si="576"/>
        <v>0.63338973491257755</v>
      </c>
      <c r="K516">
        <v>0.5</v>
      </c>
      <c r="L516" t="s">
        <v>442</v>
      </c>
      <c r="M516">
        <v>0</v>
      </c>
      <c r="N516">
        <f t="shared" si="515"/>
        <v>0</v>
      </c>
      <c r="O516">
        <v>0</v>
      </c>
      <c r="P516">
        <f t="shared" si="516"/>
        <v>0</v>
      </c>
      <c r="Q516">
        <v>0</v>
      </c>
      <c r="R516">
        <f t="shared" si="517"/>
        <v>0</v>
      </c>
      <c r="S516">
        <v>7.9000000000000001E-2</v>
      </c>
      <c r="T516">
        <f t="shared" si="518"/>
        <v>8.0242591782817084E-4</v>
      </c>
      <c r="U516">
        <v>0</v>
      </c>
      <c r="V516">
        <f t="shared" si="519"/>
        <v>0</v>
      </c>
      <c r="W516">
        <v>3.3000000000000002E-2</v>
      </c>
      <c r="X516">
        <f t="shared" si="520"/>
        <v>6.8248090261311279E-4</v>
      </c>
      <c r="Y516">
        <v>0</v>
      </c>
      <c r="Z516">
        <f t="shared" si="521"/>
        <v>0</v>
      </c>
      <c r="AA516">
        <v>0</v>
      </c>
      <c r="AB516">
        <f t="shared" si="522"/>
        <v>0</v>
      </c>
      <c r="AC516">
        <f>100-AE516-S516-W516-AK516-AM516-AQ516</f>
        <v>99.808000000000007</v>
      </c>
      <c r="AD516">
        <f t="shared" si="523"/>
        <v>0.99731364088673702</v>
      </c>
      <c r="AE516">
        <v>7.0000000000000001E-3</v>
      </c>
      <c r="AF516">
        <f t="shared" si="524"/>
        <v>3.2524133424204342E-4</v>
      </c>
      <c r="AG516">
        <v>0</v>
      </c>
      <c r="AH516">
        <f t="shared" si="525"/>
        <v>0</v>
      </c>
      <c r="AI516">
        <v>0</v>
      </c>
      <c r="AJ516">
        <f t="shared" si="526"/>
        <v>0</v>
      </c>
      <c r="AK516">
        <v>6.0000000000000001E-3</v>
      </c>
      <c r="AL516">
        <f t="shared" si="527"/>
        <v>1.1921194996646287E-4</v>
      </c>
      <c r="AM516">
        <v>2.5999999999999999E-2</v>
      </c>
      <c r="AN516">
        <f t="shared" si="528"/>
        <v>2.7903152909660659E-4</v>
      </c>
      <c r="AO516">
        <v>0</v>
      </c>
      <c r="AP516">
        <f t="shared" si="529"/>
        <v>0</v>
      </c>
      <c r="AQ516">
        <v>4.1000000000000002E-2</v>
      </c>
      <c r="AR516">
        <f t="shared" si="530"/>
        <v>4.7796747951653123E-4</v>
      </c>
      <c r="AS516">
        <v>0</v>
      </c>
      <c r="AT516">
        <f t="shared" si="531"/>
        <v>0</v>
      </c>
      <c r="AU516">
        <v>0</v>
      </c>
      <c r="AV516">
        <f t="shared" si="532"/>
        <v>0</v>
      </c>
      <c r="AW516">
        <v>0</v>
      </c>
      <c r="AX516">
        <f t="shared" si="533"/>
        <v>0</v>
      </c>
      <c r="AY516">
        <v>0</v>
      </c>
      <c r="AZ516">
        <f t="shared" si="534"/>
        <v>0</v>
      </c>
      <c r="BA516">
        <v>0</v>
      </c>
      <c r="BB516">
        <f t="shared" si="535"/>
        <v>0</v>
      </c>
      <c r="BC516">
        <v>0</v>
      </c>
      <c r="BD516">
        <f t="shared" si="536"/>
        <v>0</v>
      </c>
      <c r="BE516">
        <v>0</v>
      </c>
      <c r="BF516">
        <f t="shared" si="537"/>
        <v>0</v>
      </c>
      <c r="BG516">
        <v>0</v>
      </c>
      <c r="BH516">
        <f t="shared" si="538"/>
        <v>0</v>
      </c>
      <c r="BI516">
        <v>0</v>
      </c>
      <c r="BJ516">
        <f t="shared" si="539"/>
        <v>0</v>
      </c>
      <c r="BK516">
        <v>0</v>
      </c>
      <c r="BL516">
        <f t="shared" si="540"/>
        <v>0</v>
      </c>
      <c r="BM516">
        <v>0</v>
      </c>
      <c r="BN516">
        <f t="shared" si="541"/>
        <v>0</v>
      </c>
      <c r="BO516">
        <v>0</v>
      </c>
      <c r="BP516">
        <f t="shared" si="542"/>
        <v>0</v>
      </c>
      <c r="BQ516">
        <v>0</v>
      </c>
      <c r="BR516">
        <f t="shared" si="543"/>
        <v>0</v>
      </c>
      <c r="BS516">
        <v>0</v>
      </c>
      <c r="BT516">
        <f t="shared" si="544"/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f t="shared" si="545"/>
        <v>0</v>
      </c>
      <c r="DE516">
        <v>0</v>
      </c>
      <c r="DF516">
        <f t="shared" si="546"/>
        <v>0</v>
      </c>
      <c r="DG516">
        <v>0</v>
      </c>
      <c r="DH516">
        <f t="shared" si="547"/>
        <v>0</v>
      </c>
      <c r="DI516">
        <v>100</v>
      </c>
      <c r="DJ516">
        <f t="shared" si="548"/>
        <v>1</v>
      </c>
      <c r="DK516">
        <v>0</v>
      </c>
      <c r="DL516">
        <f t="shared" si="549"/>
        <v>0</v>
      </c>
      <c r="DM516">
        <v>0</v>
      </c>
      <c r="DN516">
        <f t="shared" si="550"/>
        <v>0</v>
      </c>
      <c r="DO516">
        <v>0</v>
      </c>
      <c r="DP516">
        <f t="shared" si="551"/>
        <v>0</v>
      </c>
      <c r="DQ516">
        <v>0</v>
      </c>
      <c r="DR516">
        <f t="shared" si="552"/>
        <v>0</v>
      </c>
      <c r="DS516">
        <v>0</v>
      </c>
      <c r="DT516">
        <f t="shared" si="553"/>
        <v>0</v>
      </c>
      <c r="DU516">
        <v>0</v>
      </c>
      <c r="DV516">
        <f t="shared" si="554"/>
        <v>0</v>
      </c>
      <c r="DW516">
        <v>0</v>
      </c>
      <c r="DX516">
        <f t="shared" si="555"/>
        <v>0</v>
      </c>
      <c r="DY516">
        <v>0</v>
      </c>
      <c r="DZ516">
        <f t="shared" si="556"/>
        <v>0</v>
      </c>
      <c r="EA516">
        <v>0</v>
      </c>
      <c r="EB516">
        <f t="shared" si="557"/>
        <v>0</v>
      </c>
      <c r="EC516">
        <v>0</v>
      </c>
      <c r="ED516">
        <f t="shared" si="558"/>
        <v>0</v>
      </c>
      <c r="EE516">
        <v>0</v>
      </c>
      <c r="EF516">
        <f t="shared" si="559"/>
        <v>0</v>
      </c>
      <c r="EG516">
        <v>0</v>
      </c>
      <c r="EH516">
        <f t="shared" si="560"/>
        <v>0</v>
      </c>
      <c r="EI516">
        <v>0</v>
      </c>
      <c r="EJ516">
        <f t="shared" si="561"/>
        <v>0</v>
      </c>
      <c r="EK516">
        <v>0</v>
      </c>
      <c r="EL516">
        <f t="shared" si="562"/>
        <v>0</v>
      </c>
      <c r="EM516">
        <v>0</v>
      </c>
      <c r="EN516">
        <f t="shared" si="563"/>
        <v>0</v>
      </c>
      <c r="EO516">
        <v>0</v>
      </c>
      <c r="EP516">
        <f t="shared" si="564"/>
        <v>0</v>
      </c>
      <c r="EQ516">
        <v>0</v>
      </c>
      <c r="ER516">
        <f t="shared" si="565"/>
        <v>0</v>
      </c>
      <c r="ES516">
        <v>0</v>
      </c>
      <c r="ET516">
        <f t="shared" si="566"/>
        <v>0</v>
      </c>
      <c r="EU516">
        <v>0</v>
      </c>
      <c r="EV516">
        <f t="shared" si="567"/>
        <v>0</v>
      </c>
      <c r="EW516">
        <v>0</v>
      </c>
      <c r="EX516">
        <f t="shared" si="568"/>
        <v>0</v>
      </c>
      <c r="EY516">
        <v>0</v>
      </c>
      <c r="EZ516">
        <f t="shared" si="569"/>
        <v>0</v>
      </c>
      <c r="FA516">
        <v>0</v>
      </c>
      <c r="FB516">
        <f t="shared" si="570"/>
        <v>0</v>
      </c>
      <c r="FC516">
        <v>0</v>
      </c>
      <c r="FD516">
        <v>0</v>
      </c>
      <c r="FE516" s="3" t="s">
        <v>825</v>
      </c>
    </row>
    <row r="517" spans="1:161" x14ac:dyDescent="0.45">
      <c r="A517">
        <v>516</v>
      </c>
      <c r="B517" t="s">
        <v>368</v>
      </c>
      <c r="C517" t="s">
        <v>408</v>
      </c>
      <c r="D517" t="s">
        <v>826</v>
      </c>
      <c r="E517" t="s">
        <v>827</v>
      </c>
      <c r="F517" s="2">
        <v>1</v>
      </c>
      <c r="G517">
        <f>419.5+273</f>
        <v>692.5</v>
      </c>
      <c r="H517">
        <v>1773</v>
      </c>
      <c r="I517">
        <v>1123</v>
      </c>
      <c r="J517" s="2">
        <f t="shared" si="576"/>
        <v>0.63338973491257755</v>
      </c>
      <c r="K517">
        <v>0.5</v>
      </c>
      <c r="L517" t="s">
        <v>373</v>
      </c>
      <c r="M517">
        <v>0</v>
      </c>
      <c r="N517">
        <f t="shared" si="515"/>
        <v>0</v>
      </c>
      <c r="O517">
        <v>0</v>
      </c>
      <c r="P517">
        <f t="shared" si="516"/>
        <v>0</v>
      </c>
      <c r="Q517">
        <v>0</v>
      </c>
      <c r="R517">
        <f t="shared" si="517"/>
        <v>0</v>
      </c>
      <c r="S517">
        <v>1.22</v>
      </c>
      <c r="T517">
        <f t="shared" si="518"/>
        <v>1.2263629800632633E-2</v>
      </c>
      <c r="U517">
        <v>0</v>
      </c>
      <c r="V517">
        <f t="shared" si="519"/>
        <v>0</v>
      </c>
      <c r="W517">
        <v>5.0999999999999997E-2</v>
      </c>
      <c r="X517">
        <f t="shared" si="520"/>
        <v>1.0438259384017072E-3</v>
      </c>
      <c r="Y517">
        <v>0</v>
      </c>
      <c r="Z517">
        <f t="shared" si="521"/>
        <v>0</v>
      </c>
      <c r="AA517">
        <v>0</v>
      </c>
      <c r="AB517">
        <f t="shared" si="522"/>
        <v>0</v>
      </c>
      <c r="AC517">
        <f>100-AE517-S517-W517-AK517-AM517-AQ517</f>
        <v>98.028999999999996</v>
      </c>
      <c r="AD517">
        <f t="shared" si="523"/>
        <v>0.96939845577068395</v>
      </c>
      <c r="AE517">
        <v>0.21</v>
      </c>
      <c r="AF517">
        <f t="shared" si="524"/>
        <v>9.6562462795554711E-3</v>
      </c>
      <c r="AG517">
        <v>0</v>
      </c>
      <c r="AH517">
        <f t="shared" si="525"/>
        <v>0</v>
      </c>
      <c r="AI517">
        <v>0</v>
      </c>
      <c r="AJ517">
        <f t="shared" si="526"/>
        <v>0</v>
      </c>
      <c r="AK517">
        <v>0.26600000000000001</v>
      </c>
      <c r="AL517">
        <f t="shared" si="527"/>
        <v>5.2303592922368324E-3</v>
      </c>
      <c r="AM517">
        <v>0.193</v>
      </c>
      <c r="AN517">
        <f t="shared" si="528"/>
        <v>2.0498334938096564E-3</v>
      </c>
      <c r="AO517">
        <v>0</v>
      </c>
      <c r="AP517">
        <f t="shared" si="529"/>
        <v>0</v>
      </c>
      <c r="AQ517">
        <v>3.1E-2</v>
      </c>
      <c r="AR517">
        <f t="shared" si="530"/>
        <v>3.5764942467982194E-4</v>
      </c>
      <c r="AS517">
        <v>0</v>
      </c>
      <c r="AT517">
        <f t="shared" si="531"/>
        <v>0</v>
      </c>
      <c r="AU517">
        <v>0</v>
      </c>
      <c r="AV517">
        <f t="shared" si="532"/>
        <v>0</v>
      </c>
      <c r="AW517">
        <v>0</v>
      </c>
      <c r="AX517">
        <f t="shared" si="533"/>
        <v>0</v>
      </c>
      <c r="AY517">
        <v>0</v>
      </c>
      <c r="AZ517">
        <f t="shared" si="534"/>
        <v>0</v>
      </c>
      <c r="BA517">
        <v>0</v>
      </c>
      <c r="BB517">
        <f t="shared" si="535"/>
        <v>0</v>
      </c>
      <c r="BC517">
        <v>0</v>
      </c>
      <c r="BD517">
        <f t="shared" si="536"/>
        <v>0</v>
      </c>
      <c r="BE517">
        <v>0</v>
      </c>
      <c r="BF517">
        <f t="shared" si="537"/>
        <v>0</v>
      </c>
      <c r="BG517">
        <v>0</v>
      </c>
      <c r="BH517">
        <f t="shared" si="538"/>
        <v>0</v>
      </c>
      <c r="BI517">
        <v>0</v>
      </c>
      <c r="BJ517">
        <f t="shared" si="539"/>
        <v>0</v>
      </c>
      <c r="BK517">
        <v>0</v>
      </c>
      <c r="BL517">
        <f t="shared" si="540"/>
        <v>0</v>
      </c>
      <c r="BM517">
        <v>0</v>
      </c>
      <c r="BN517">
        <f t="shared" si="541"/>
        <v>0</v>
      </c>
      <c r="BO517">
        <v>0</v>
      </c>
      <c r="BP517">
        <f t="shared" si="542"/>
        <v>0</v>
      </c>
      <c r="BQ517">
        <v>0</v>
      </c>
      <c r="BR517">
        <f t="shared" si="543"/>
        <v>0</v>
      </c>
      <c r="BS517">
        <v>0</v>
      </c>
      <c r="BT517">
        <f t="shared" si="544"/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f t="shared" si="545"/>
        <v>0</v>
      </c>
      <c r="DE517">
        <v>0</v>
      </c>
      <c r="DF517">
        <f t="shared" si="546"/>
        <v>0</v>
      </c>
      <c r="DG517">
        <v>0</v>
      </c>
      <c r="DH517">
        <f t="shared" si="547"/>
        <v>0</v>
      </c>
      <c r="DI517">
        <v>100</v>
      </c>
      <c r="DJ517">
        <f t="shared" si="548"/>
        <v>1</v>
      </c>
      <c r="DK517">
        <v>0</v>
      </c>
      <c r="DL517">
        <f t="shared" si="549"/>
        <v>0</v>
      </c>
      <c r="DM517">
        <v>0</v>
      </c>
      <c r="DN517">
        <f t="shared" si="550"/>
        <v>0</v>
      </c>
      <c r="DO517">
        <v>0</v>
      </c>
      <c r="DP517">
        <f t="shared" si="551"/>
        <v>0</v>
      </c>
      <c r="DQ517">
        <v>0</v>
      </c>
      <c r="DR517">
        <f t="shared" si="552"/>
        <v>0</v>
      </c>
      <c r="DS517">
        <v>0</v>
      </c>
      <c r="DT517">
        <f t="shared" si="553"/>
        <v>0</v>
      </c>
      <c r="DU517">
        <v>0</v>
      </c>
      <c r="DV517">
        <f t="shared" si="554"/>
        <v>0</v>
      </c>
      <c r="DW517">
        <v>0</v>
      </c>
      <c r="DX517">
        <f t="shared" si="555"/>
        <v>0</v>
      </c>
      <c r="DY517">
        <v>0</v>
      </c>
      <c r="DZ517">
        <f t="shared" si="556"/>
        <v>0</v>
      </c>
      <c r="EA517">
        <v>0</v>
      </c>
      <c r="EB517">
        <f t="shared" si="557"/>
        <v>0</v>
      </c>
      <c r="EC517">
        <v>0</v>
      </c>
      <c r="ED517">
        <f t="shared" si="558"/>
        <v>0</v>
      </c>
      <c r="EE517">
        <v>0</v>
      </c>
      <c r="EF517">
        <f t="shared" si="559"/>
        <v>0</v>
      </c>
      <c r="EG517">
        <v>0</v>
      </c>
      <c r="EH517">
        <f t="shared" si="560"/>
        <v>0</v>
      </c>
      <c r="EI517">
        <v>0</v>
      </c>
      <c r="EJ517">
        <f t="shared" si="561"/>
        <v>0</v>
      </c>
      <c r="EK517">
        <v>0</v>
      </c>
      <c r="EL517">
        <f t="shared" si="562"/>
        <v>0</v>
      </c>
      <c r="EM517">
        <v>0</v>
      </c>
      <c r="EN517">
        <f t="shared" si="563"/>
        <v>0</v>
      </c>
      <c r="EO517">
        <v>0</v>
      </c>
      <c r="EP517">
        <f t="shared" si="564"/>
        <v>0</v>
      </c>
      <c r="EQ517">
        <v>0</v>
      </c>
      <c r="ER517">
        <f t="shared" si="565"/>
        <v>0</v>
      </c>
      <c r="ES517">
        <v>0</v>
      </c>
      <c r="ET517">
        <f t="shared" si="566"/>
        <v>0</v>
      </c>
      <c r="EU517">
        <v>0</v>
      </c>
      <c r="EV517">
        <f t="shared" si="567"/>
        <v>0</v>
      </c>
      <c r="EW517">
        <v>0</v>
      </c>
      <c r="EX517">
        <f t="shared" si="568"/>
        <v>0</v>
      </c>
      <c r="EY517">
        <v>0</v>
      </c>
      <c r="EZ517">
        <f t="shared" si="569"/>
        <v>0</v>
      </c>
      <c r="FA517">
        <v>0</v>
      </c>
      <c r="FB517">
        <f t="shared" si="570"/>
        <v>0</v>
      </c>
      <c r="FC517">
        <v>0</v>
      </c>
      <c r="FD517">
        <v>0</v>
      </c>
      <c r="FE517" s="3" t="s">
        <v>825</v>
      </c>
    </row>
    <row r="518" spans="1:161" x14ac:dyDescent="0.45">
      <c r="A518">
        <v>517</v>
      </c>
      <c r="B518" t="s">
        <v>368</v>
      </c>
      <c r="C518" t="s">
        <v>408</v>
      </c>
      <c r="D518" t="s">
        <v>800</v>
      </c>
      <c r="E518" t="s">
        <v>828</v>
      </c>
      <c r="F518" s="2">
        <v>1</v>
      </c>
      <c r="G518">
        <f>419.5+273</f>
        <v>692.5</v>
      </c>
      <c r="H518">
        <v>1700</v>
      </c>
      <c r="I518">
        <v>1123</v>
      </c>
      <c r="J518" s="2">
        <f t="shared" si="576"/>
        <v>0.6605882352941177</v>
      </c>
      <c r="K518">
        <v>0.5</v>
      </c>
      <c r="L518" t="s">
        <v>64</v>
      </c>
      <c r="M518">
        <v>0</v>
      </c>
      <c r="N518">
        <f t="shared" si="515"/>
        <v>0</v>
      </c>
      <c r="O518">
        <v>0</v>
      </c>
      <c r="P518">
        <f t="shared" si="516"/>
        <v>0</v>
      </c>
      <c r="Q518">
        <v>0</v>
      </c>
      <c r="R518">
        <f t="shared" si="517"/>
        <v>0</v>
      </c>
      <c r="S518">
        <v>17.440000000000001</v>
      </c>
      <c r="T518">
        <f t="shared" si="518"/>
        <v>0.17125681853949717</v>
      </c>
      <c r="U518">
        <v>0</v>
      </c>
      <c r="V518">
        <f t="shared" si="519"/>
        <v>0</v>
      </c>
      <c r="W518">
        <v>1.415</v>
      </c>
      <c r="X518">
        <f t="shared" si="520"/>
        <v>2.8291536742609875E-2</v>
      </c>
      <c r="Y518">
        <v>0</v>
      </c>
      <c r="Z518">
        <f t="shared" si="521"/>
        <v>0</v>
      </c>
      <c r="AA518">
        <v>0</v>
      </c>
      <c r="AB518">
        <f t="shared" si="522"/>
        <v>0</v>
      </c>
      <c r="AC518">
        <f>100-AE518-S518-W518-AK518-AM518-AQ518</f>
        <v>80.075999999999993</v>
      </c>
      <c r="AD518">
        <f t="shared" si="523"/>
        <v>0.77355698469674605</v>
      </c>
      <c r="AE518">
        <v>0.441</v>
      </c>
      <c r="AF518">
        <f t="shared" si="524"/>
        <v>1.9809331433204541E-2</v>
      </c>
      <c r="AG518">
        <v>0</v>
      </c>
      <c r="AH518">
        <f t="shared" si="525"/>
        <v>0</v>
      </c>
      <c r="AI518">
        <v>0</v>
      </c>
      <c r="AJ518">
        <f t="shared" si="526"/>
        <v>0</v>
      </c>
      <c r="AK518">
        <v>5.8000000000000003E-2</v>
      </c>
      <c r="AL518">
        <f t="shared" si="527"/>
        <v>1.1140894711037348E-3</v>
      </c>
      <c r="AM518">
        <v>0.50600000000000001</v>
      </c>
      <c r="AN518">
        <f t="shared" si="528"/>
        <v>5.2499356813120648E-3</v>
      </c>
      <c r="AO518">
        <v>0</v>
      </c>
      <c r="AP518">
        <f t="shared" si="529"/>
        <v>0</v>
      </c>
      <c r="AQ518">
        <v>6.4000000000000001E-2</v>
      </c>
      <c r="AR518">
        <f t="shared" si="530"/>
        <v>7.2130343552637328E-4</v>
      </c>
      <c r="AS518">
        <v>0</v>
      </c>
      <c r="AT518">
        <f t="shared" si="531"/>
        <v>0</v>
      </c>
      <c r="AU518">
        <v>0</v>
      </c>
      <c r="AV518">
        <f t="shared" si="532"/>
        <v>0</v>
      </c>
      <c r="AW518">
        <v>0</v>
      </c>
      <c r="AX518">
        <f t="shared" si="533"/>
        <v>0</v>
      </c>
      <c r="AY518">
        <v>0</v>
      </c>
      <c r="AZ518">
        <f t="shared" si="534"/>
        <v>0</v>
      </c>
      <c r="BA518">
        <v>0</v>
      </c>
      <c r="BB518">
        <f t="shared" si="535"/>
        <v>0</v>
      </c>
      <c r="BC518">
        <v>0</v>
      </c>
      <c r="BD518">
        <f t="shared" si="536"/>
        <v>0</v>
      </c>
      <c r="BE518">
        <v>0</v>
      </c>
      <c r="BF518">
        <f t="shared" si="537"/>
        <v>0</v>
      </c>
      <c r="BG518">
        <v>0</v>
      </c>
      <c r="BH518">
        <f t="shared" si="538"/>
        <v>0</v>
      </c>
      <c r="BI518">
        <v>0</v>
      </c>
      <c r="BJ518">
        <f t="shared" si="539"/>
        <v>0</v>
      </c>
      <c r="BK518">
        <v>0</v>
      </c>
      <c r="BL518">
        <f t="shared" si="540"/>
        <v>0</v>
      </c>
      <c r="BM518">
        <v>0</v>
      </c>
      <c r="BN518">
        <f t="shared" si="541"/>
        <v>0</v>
      </c>
      <c r="BO518">
        <v>0</v>
      </c>
      <c r="BP518">
        <f t="shared" si="542"/>
        <v>0</v>
      </c>
      <c r="BQ518">
        <v>0</v>
      </c>
      <c r="BR518">
        <f t="shared" si="543"/>
        <v>0</v>
      </c>
      <c r="BS518">
        <v>0</v>
      </c>
      <c r="BT518">
        <f t="shared" si="544"/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f t="shared" si="545"/>
        <v>0</v>
      </c>
      <c r="DE518">
        <v>0</v>
      </c>
      <c r="DF518">
        <f t="shared" si="546"/>
        <v>0</v>
      </c>
      <c r="DG518">
        <v>0</v>
      </c>
      <c r="DH518">
        <f t="shared" si="547"/>
        <v>0</v>
      </c>
      <c r="DI518">
        <v>100</v>
      </c>
      <c r="DJ518">
        <f t="shared" si="548"/>
        <v>1</v>
      </c>
      <c r="DK518">
        <v>0</v>
      </c>
      <c r="DL518">
        <f t="shared" si="549"/>
        <v>0</v>
      </c>
      <c r="DM518">
        <v>0</v>
      </c>
      <c r="DN518">
        <f t="shared" si="550"/>
        <v>0</v>
      </c>
      <c r="DO518">
        <v>0</v>
      </c>
      <c r="DP518">
        <f t="shared" si="551"/>
        <v>0</v>
      </c>
      <c r="DQ518">
        <v>0</v>
      </c>
      <c r="DR518">
        <f t="shared" si="552"/>
        <v>0</v>
      </c>
      <c r="DS518">
        <v>0</v>
      </c>
      <c r="DT518">
        <f t="shared" si="553"/>
        <v>0</v>
      </c>
      <c r="DU518">
        <v>0</v>
      </c>
      <c r="DV518">
        <f t="shared" si="554"/>
        <v>0</v>
      </c>
      <c r="DW518">
        <v>0</v>
      </c>
      <c r="DX518">
        <f t="shared" si="555"/>
        <v>0</v>
      </c>
      <c r="DY518">
        <v>0</v>
      </c>
      <c r="DZ518">
        <f t="shared" si="556"/>
        <v>0</v>
      </c>
      <c r="EA518">
        <v>0</v>
      </c>
      <c r="EB518">
        <f t="shared" si="557"/>
        <v>0</v>
      </c>
      <c r="EC518">
        <v>0</v>
      </c>
      <c r="ED518">
        <f t="shared" si="558"/>
        <v>0</v>
      </c>
      <c r="EE518">
        <v>0</v>
      </c>
      <c r="EF518">
        <f t="shared" si="559"/>
        <v>0</v>
      </c>
      <c r="EG518">
        <v>0</v>
      </c>
      <c r="EH518">
        <f t="shared" si="560"/>
        <v>0</v>
      </c>
      <c r="EI518">
        <v>0</v>
      </c>
      <c r="EJ518">
        <f t="shared" si="561"/>
        <v>0</v>
      </c>
      <c r="EK518">
        <v>0</v>
      </c>
      <c r="EL518">
        <f t="shared" si="562"/>
        <v>0</v>
      </c>
      <c r="EM518">
        <v>0</v>
      </c>
      <c r="EN518">
        <f t="shared" si="563"/>
        <v>0</v>
      </c>
      <c r="EO518">
        <v>0</v>
      </c>
      <c r="EP518">
        <f t="shared" si="564"/>
        <v>0</v>
      </c>
      <c r="EQ518">
        <v>0</v>
      </c>
      <c r="ER518">
        <f t="shared" si="565"/>
        <v>0</v>
      </c>
      <c r="ES518">
        <v>0</v>
      </c>
      <c r="ET518">
        <f t="shared" si="566"/>
        <v>0</v>
      </c>
      <c r="EU518">
        <v>0</v>
      </c>
      <c r="EV518">
        <f t="shared" si="567"/>
        <v>0</v>
      </c>
      <c r="EW518">
        <v>0</v>
      </c>
      <c r="EX518">
        <f t="shared" si="568"/>
        <v>0</v>
      </c>
      <c r="EY518">
        <v>0</v>
      </c>
      <c r="EZ518">
        <f t="shared" si="569"/>
        <v>0</v>
      </c>
      <c r="FA518">
        <v>0</v>
      </c>
      <c r="FB518">
        <f t="shared" si="570"/>
        <v>0</v>
      </c>
      <c r="FC518">
        <v>0</v>
      </c>
      <c r="FD518">
        <v>0</v>
      </c>
      <c r="FE518" s="3" t="s">
        <v>825</v>
      </c>
    </row>
    <row r="519" spans="1:161" x14ac:dyDescent="0.45">
      <c r="A519">
        <v>518</v>
      </c>
      <c r="B519" t="s">
        <v>445</v>
      </c>
      <c r="C519" t="s">
        <v>829</v>
      </c>
      <c r="D519" t="s">
        <v>830</v>
      </c>
      <c r="F519" s="2">
        <v>1</v>
      </c>
      <c r="G519">
        <v>234.3</v>
      </c>
      <c r="H519">
        <f>1085+273</f>
        <v>1358</v>
      </c>
      <c r="I519">
        <v>298</v>
      </c>
      <c r="J519" s="2">
        <f t="shared" si="576"/>
        <v>0.21944035346097202</v>
      </c>
      <c r="K519">
        <f t="shared" ref="K519:K524" si="577">2.9*10^-4</f>
        <v>2.9E-4</v>
      </c>
      <c r="L519" t="s">
        <v>64</v>
      </c>
      <c r="M519">
        <v>100</v>
      </c>
      <c r="N519">
        <f t="shared" si="515"/>
        <v>1</v>
      </c>
      <c r="O519">
        <v>0</v>
      </c>
      <c r="P519">
        <f t="shared" si="516"/>
        <v>0</v>
      </c>
      <c r="Q519">
        <v>0</v>
      </c>
      <c r="R519">
        <f t="shared" si="517"/>
        <v>0</v>
      </c>
      <c r="S519">
        <v>0</v>
      </c>
      <c r="T519">
        <f t="shared" si="518"/>
        <v>0</v>
      </c>
      <c r="U519">
        <v>0</v>
      </c>
      <c r="V519">
        <f t="shared" si="519"/>
        <v>0</v>
      </c>
      <c r="W519">
        <v>0</v>
      </c>
      <c r="X519">
        <f t="shared" si="520"/>
        <v>0</v>
      </c>
      <c r="Y519">
        <v>0</v>
      </c>
      <c r="Z519">
        <f t="shared" si="521"/>
        <v>0</v>
      </c>
      <c r="AA519">
        <v>0</v>
      </c>
      <c r="AB519">
        <f t="shared" si="522"/>
        <v>0</v>
      </c>
      <c r="AC519">
        <v>0</v>
      </c>
      <c r="AD519">
        <f t="shared" si="523"/>
        <v>0</v>
      </c>
      <c r="AE519">
        <v>0</v>
      </c>
      <c r="AF519">
        <f t="shared" si="524"/>
        <v>0</v>
      </c>
      <c r="AG519">
        <v>0</v>
      </c>
      <c r="AH519">
        <f t="shared" si="525"/>
        <v>0</v>
      </c>
      <c r="AI519">
        <v>0</v>
      </c>
      <c r="AJ519">
        <f t="shared" si="526"/>
        <v>0</v>
      </c>
      <c r="AK519">
        <v>0</v>
      </c>
      <c r="AL519">
        <f t="shared" si="527"/>
        <v>0</v>
      </c>
      <c r="AM519">
        <v>0</v>
      </c>
      <c r="AN519">
        <f t="shared" si="528"/>
        <v>0</v>
      </c>
      <c r="AO519">
        <v>0</v>
      </c>
      <c r="AP519">
        <f t="shared" si="529"/>
        <v>0</v>
      </c>
      <c r="AQ519">
        <v>0</v>
      </c>
      <c r="AR519">
        <f t="shared" si="530"/>
        <v>0</v>
      </c>
      <c r="AS519">
        <v>0</v>
      </c>
      <c r="AT519">
        <f t="shared" si="531"/>
        <v>0</v>
      </c>
      <c r="AU519">
        <v>0</v>
      </c>
      <c r="AV519">
        <f t="shared" si="532"/>
        <v>0</v>
      </c>
      <c r="AW519">
        <v>0</v>
      </c>
      <c r="AX519">
        <f t="shared" si="533"/>
        <v>0</v>
      </c>
      <c r="AY519">
        <v>0</v>
      </c>
      <c r="AZ519">
        <f t="shared" si="534"/>
        <v>0</v>
      </c>
      <c r="BA519">
        <v>0</v>
      </c>
      <c r="BB519">
        <f t="shared" si="535"/>
        <v>0</v>
      </c>
      <c r="BC519">
        <v>0</v>
      </c>
      <c r="BD519">
        <f t="shared" si="536"/>
        <v>0</v>
      </c>
      <c r="BE519">
        <v>0</v>
      </c>
      <c r="BF519">
        <f t="shared" si="537"/>
        <v>0</v>
      </c>
      <c r="BG519">
        <v>0</v>
      </c>
      <c r="BH519">
        <f t="shared" si="538"/>
        <v>0</v>
      </c>
      <c r="BI519">
        <v>0</v>
      </c>
      <c r="BJ519">
        <f t="shared" si="539"/>
        <v>0</v>
      </c>
      <c r="BK519">
        <v>0</v>
      </c>
      <c r="BL519">
        <f t="shared" si="540"/>
        <v>0</v>
      </c>
      <c r="BM519">
        <v>0</v>
      </c>
      <c r="BN519">
        <f t="shared" si="541"/>
        <v>0</v>
      </c>
      <c r="BO519">
        <v>0</v>
      </c>
      <c r="BP519">
        <f t="shared" si="542"/>
        <v>0</v>
      </c>
      <c r="BQ519">
        <v>0</v>
      </c>
      <c r="BR519">
        <f t="shared" si="543"/>
        <v>0</v>
      </c>
      <c r="BS519">
        <v>0</v>
      </c>
      <c r="BT519">
        <f t="shared" si="544"/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f t="shared" si="545"/>
        <v>0</v>
      </c>
      <c r="DE519">
        <v>0</v>
      </c>
      <c r="DF519">
        <f t="shared" si="546"/>
        <v>0</v>
      </c>
      <c r="DG519">
        <v>100</v>
      </c>
      <c r="DH519">
        <f t="shared" si="547"/>
        <v>1</v>
      </c>
      <c r="DI519">
        <v>0</v>
      </c>
      <c r="DJ519">
        <f t="shared" si="548"/>
        <v>0</v>
      </c>
      <c r="DK519">
        <v>0</v>
      </c>
      <c r="DL519">
        <f t="shared" si="549"/>
        <v>0</v>
      </c>
      <c r="DM519">
        <v>0</v>
      </c>
      <c r="DN519">
        <f t="shared" si="550"/>
        <v>0</v>
      </c>
      <c r="DO519">
        <v>0</v>
      </c>
      <c r="DP519">
        <f t="shared" si="551"/>
        <v>0</v>
      </c>
      <c r="DQ519">
        <v>0</v>
      </c>
      <c r="DR519">
        <f t="shared" si="552"/>
        <v>0</v>
      </c>
      <c r="DS519">
        <v>0</v>
      </c>
      <c r="DT519">
        <f t="shared" si="553"/>
        <v>0</v>
      </c>
      <c r="DU519">
        <v>0</v>
      </c>
      <c r="DV519">
        <f t="shared" si="554"/>
        <v>0</v>
      </c>
      <c r="DW519">
        <v>0</v>
      </c>
      <c r="DX519">
        <f t="shared" si="555"/>
        <v>0</v>
      </c>
      <c r="DY519">
        <v>0</v>
      </c>
      <c r="DZ519">
        <f t="shared" si="556"/>
        <v>0</v>
      </c>
      <c r="EA519">
        <v>0</v>
      </c>
      <c r="EB519">
        <f t="shared" si="557"/>
        <v>0</v>
      </c>
      <c r="EC519">
        <v>0</v>
      </c>
      <c r="ED519">
        <f t="shared" si="558"/>
        <v>0</v>
      </c>
      <c r="EE519">
        <v>0</v>
      </c>
      <c r="EF519">
        <f t="shared" si="559"/>
        <v>0</v>
      </c>
      <c r="EG519">
        <v>0</v>
      </c>
      <c r="EH519">
        <f t="shared" si="560"/>
        <v>0</v>
      </c>
      <c r="EI519">
        <v>0</v>
      </c>
      <c r="EJ519">
        <f t="shared" si="561"/>
        <v>0</v>
      </c>
      <c r="EK519">
        <v>0</v>
      </c>
      <c r="EL519">
        <f t="shared" si="562"/>
        <v>0</v>
      </c>
      <c r="EM519">
        <v>0</v>
      </c>
      <c r="EN519">
        <f t="shared" si="563"/>
        <v>0</v>
      </c>
      <c r="EO519">
        <v>0</v>
      </c>
      <c r="EP519">
        <f t="shared" si="564"/>
        <v>0</v>
      </c>
      <c r="EQ519">
        <v>0</v>
      </c>
      <c r="ER519">
        <f t="shared" si="565"/>
        <v>0</v>
      </c>
      <c r="ES519">
        <v>0</v>
      </c>
      <c r="ET519">
        <f t="shared" si="566"/>
        <v>0</v>
      </c>
      <c r="EU519">
        <v>0</v>
      </c>
      <c r="EV519">
        <f t="shared" si="567"/>
        <v>0</v>
      </c>
      <c r="EW519">
        <v>0</v>
      </c>
      <c r="EX519">
        <f t="shared" si="568"/>
        <v>0</v>
      </c>
      <c r="EY519">
        <v>0</v>
      </c>
      <c r="EZ519">
        <f t="shared" si="569"/>
        <v>0</v>
      </c>
      <c r="FA519">
        <v>0</v>
      </c>
      <c r="FB519">
        <f t="shared" si="570"/>
        <v>0</v>
      </c>
      <c r="FC519">
        <v>0</v>
      </c>
      <c r="FD519">
        <v>0</v>
      </c>
      <c r="FE519" s="3" t="s">
        <v>832</v>
      </c>
    </row>
    <row r="520" spans="1:161" x14ac:dyDescent="0.45">
      <c r="A520">
        <v>519</v>
      </c>
      <c r="B520" t="s">
        <v>445</v>
      </c>
      <c r="C520" t="s">
        <v>829</v>
      </c>
      <c r="D520" t="s">
        <v>830</v>
      </c>
      <c r="F520" s="2">
        <v>1</v>
      </c>
      <c r="G520">
        <v>234.3</v>
      </c>
      <c r="H520">
        <f>1085+273</f>
        <v>1358</v>
      </c>
      <c r="I520">
        <v>298</v>
      </c>
      <c r="J520" s="2">
        <f t="shared" si="576"/>
        <v>0.21944035346097202</v>
      </c>
      <c r="K520">
        <f t="shared" si="577"/>
        <v>2.9E-4</v>
      </c>
      <c r="L520" t="s">
        <v>64</v>
      </c>
      <c r="M520">
        <v>100</v>
      </c>
      <c r="N520">
        <f t="shared" si="515"/>
        <v>1</v>
      </c>
      <c r="O520">
        <v>0</v>
      </c>
      <c r="P520">
        <f t="shared" si="516"/>
        <v>0</v>
      </c>
      <c r="Q520">
        <v>0</v>
      </c>
      <c r="R520">
        <f t="shared" si="517"/>
        <v>0</v>
      </c>
      <c r="S520">
        <v>0</v>
      </c>
      <c r="T520">
        <f t="shared" si="518"/>
        <v>0</v>
      </c>
      <c r="U520">
        <v>0</v>
      </c>
      <c r="V520">
        <f t="shared" si="519"/>
        <v>0</v>
      </c>
      <c r="W520">
        <v>0</v>
      </c>
      <c r="X520">
        <f t="shared" si="520"/>
        <v>0</v>
      </c>
      <c r="Y520">
        <v>0</v>
      </c>
      <c r="Z520">
        <f t="shared" si="521"/>
        <v>0</v>
      </c>
      <c r="AA520">
        <v>0</v>
      </c>
      <c r="AB520">
        <f t="shared" si="522"/>
        <v>0</v>
      </c>
      <c r="AC520">
        <v>0</v>
      </c>
      <c r="AD520">
        <f t="shared" si="523"/>
        <v>0</v>
      </c>
      <c r="AE520">
        <v>0</v>
      </c>
      <c r="AF520">
        <f t="shared" si="524"/>
        <v>0</v>
      </c>
      <c r="AG520">
        <v>0</v>
      </c>
      <c r="AH520">
        <f t="shared" si="525"/>
        <v>0</v>
      </c>
      <c r="AI520">
        <v>0</v>
      </c>
      <c r="AJ520">
        <f t="shared" si="526"/>
        <v>0</v>
      </c>
      <c r="AK520">
        <v>0</v>
      </c>
      <c r="AL520">
        <f t="shared" si="527"/>
        <v>0</v>
      </c>
      <c r="AM520">
        <v>0</v>
      </c>
      <c r="AN520">
        <f t="shared" si="528"/>
        <v>0</v>
      </c>
      <c r="AO520">
        <v>0</v>
      </c>
      <c r="AP520">
        <f t="shared" si="529"/>
        <v>0</v>
      </c>
      <c r="AQ520">
        <v>0</v>
      </c>
      <c r="AR520">
        <f t="shared" si="530"/>
        <v>0</v>
      </c>
      <c r="AS520">
        <v>0</v>
      </c>
      <c r="AT520">
        <f t="shared" si="531"/>
        <v>0</v>
      </c>
      <c r="AU520">
        <v>0</v>
      </c>
      <c r="AV520">
        <f t="shared" si="532"/>
        <v>0</v>
      </c>
      <c r="AW520">
        <v>0</v>
      </c>
      <c r="AX520">
        <f t="shared" si="533"/>
        <v>0</v>
      </c>
      <c r="AY520">
        <v>0</v>
      </c>
      <c r="AZ520">
        <f t="shared" si="534"/>
        <v>0</v>
      </c>
      <c r="BA520">
        <v>0</v>
      </c>
      <c r="BB520">
        <f t="shared" si="535"/>
        <v>0</v>
      </c>
      <c r="BC520">
        <v>0</v>
      </c>
      <c r="BD520">
        <f t="shared" si="536"/>
        <v>0</v>
      </c>
      <c r="BE520">
        <v>0</v>
      </c>
      <c r="BF520">
        <f t="shared" si="537"/>
        <v>0</v>
      </c>
      <c r="BG520">
        <v>0</v>
      </c>
      <c r="BH520">
        <f t="shared" si="538"/>
        <v>0</v>
      </c>
      <c r="BI520">
        <v>0</v>
      </c>
      <c r="BJ520">
        <f t="shared" si="539"/>
        <v>0</v>
      </c>
      <c r="BK520">
        <v>0</v>
      </c>
      <c r="BL520">
        <f t="shared" si="540"/>
        <v>0</v>
      </c>
      <c r="BM520">
        <v>0</v>
      </c>
      <c r="BN520">
        <f t="shared" si="541"/>
        <v>0</v>
      </c>
      <c r="BO520">
        <v>0</v>
      </c>
      <c r="BP520">
        <f t="shared" si="542"/>
        <v>0</v>
      </c>
      <c r="BQ520">
        <v>0</v>
      </c>
      <c r="BR520">
        <f t="shared" si="543"/>
        <v>0</v>
      </c>
      <c r="BS520">
        <v>0</v>
      </c>
      <c r="BT520">
        <f t="shared" si="544"/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f t="shared" si="545"/>
        <v>0</v>
      </c>
      <c r="DE520">
        <v>0</v>
      </c>
      <c r="DF520">
        <f t="shared" si="546"/>
        <v>0</v>
      </c>
      <c r="DG520">
        <v>100</v>
      </c>
      <c r="DH520">
        <f t="shared" si="547"/>
        <v>1</v>
      </c>
      <c r="DI520">
        <v>0</v>
      </c>
      <c r="DJ520">
        <f t="shared" si="548"/>
        <v>0</v>
      </c>
      <c r="DK520">
        <v>0</v>
      </c>
      <c r="DL520">
        <f t="shared" si="549"/>
        <v>0</v>
      </c>
      <c r="DM520">
        <v>0</v>
      </c>
      <c r="DN520">
        <f t="shared" si="550"/>
        <v>0</v>
      </c>
      <c r="DO520">
        <v>0</v>
      </c>
      <c r="DP520">
        <f t="shared" si="551"/>
        <v>0</v>
      </c>
      <c r="DQ520">
        <v>0</v>
      </c>
      <c r="DR520">
        <f t="shared" si="552"/>
        <v>0</v>
      </c>
      <c r="DS520">
        <v>0</v>
      </c>
      <c r="DT520">
        <f t="shared" si="553"/>
        <v>0</v>
      </c>
      <c r="DU520">
        <v>0</v>
      </c>
      <c r="DV520">
        <f t="shared" si="554"/>
        <v>0</v>
      </c>
      <c r="DW520">
        <v>0</v>
      </c>
      <c r="DX520">
        <f t="shared" si="555"/>
        <v>0</v>
      </c>
      <c r="DY520">
        <v>0</v>
      </c>
      <c r="DZ520">
        <f t="shared" si="556"/>
        <v>0</v>
      </c>
      <c r="EA520">
        <v>0</v>
      </c>
      <c r="EB520">
        <f t="shared" si="557"/>
        <v>0</v>
      </c>
      <c r="EC520">
        <v>0</v>
      </c>
      <c r="ED520">
        <f t="shared" si="558"/>
        <v>0</v>
      </c>
      <c r="EE520">
        <v>0</v>
      </c>
      <c r="EF520">
        <f t="shared" si="559"/>
        <v>0</v>
      </c>
      <c r="EG520">
        <v>0</v>
      </c>
      <c r="EH520">
        <f t="shared" si="560"/>
        <v>0</v>
      </c>
      <c r="EI520">
        <v>0</v>
      </c>
      <c r="EJ520">
        <f t="shared" si="561"/>
        <v>0</v>
      </c>
      <c r="EK520">
        <v>0</v>
      </c>
      <c r="EL520">
        <f t="shared" si="562"/>
        <v>0</v>
      </c>
      <c r="EM520">
        <v>0</v>
      </c>
      <c r="EN520">
        <f t="shared" si="563"/>
        <v>0</v>
      </c>
      <c r="EO520">
        <v>0</v>
      </c>
      <c r="EP520">
        <f t="shared" si="564"/>
        <v>0</v>
      </c>
      <c r="EQ520">
        <v>0</v>
      </c>
      <c r="ER520">
        <f t="shared" si="565"/>
        <v>0</v>
      </c>
      <c r="ES520">
        <v>0</v>
      </c>
      <c r="ET520">
        <f t="shared" si="566"/>
        <v>0</v>
      </c>
      <c r="EU520">
        <v>0</v>
      </c>
      <c r="EV520">
        <f t="shared" si="567"/>
        <v>0</v>
      </c>
      <c r="EW520">
        <v>0</v>
      </c>
      <c r="EX520">
        <f t="shared" si="568"/>
        <v>0</v>
      </c>
      <c r="EY520">
        <v>0</v>
      </c>
      <c r="EZ520">
        <f t="shared" si="569"/>
        <v>0</v>
      </c>
      <c r="FA520">
        <v>0</v>
      </c>
      <c r="FB520">
        <f t="shared" si="570"/>
        <v>0</v>
      </c>
      <c r="FC520">
        <v>0</v>
      </c>
      <c r="FD520">
        <v>0</v>
      </c>
      <c r="FE520" s="3" t="s">
        <v>832</v>
      </c>
    </row>
    <row r="521" spans="1:161" x14ac:dyDescent="0.45">
      <c r="A521">
        <v>520</v>
      </c>
      <c r="B521" t="s">
        <v>445</v>
      </c>
      <c r="C521" t="s">
        <v>829</v>
      </c>
      <c r="D521" t="s">
        <v>830</v>
      </c>
      <c r="F521" s="2">
        <v>1</v>
      </c>
      <c r="G521">
        <v>234.3</v>
      </c>
      <c r="H521">
        <f>1085+273</f>
        <v>1358</v>
      </c>
      <c r="I521">
        <v>298</v>
      </c>
      <c r="J521" s="2">
        <f t="shared" si="576"/>
        <v>0.21944035346097202</v>
      </c>
      <c r="K521">
        <f t="shared" si="577"/>
        <v>2.9E-4</v>
      </c>
      <c r="L521" t="s">
        <v>64</v>
      </c>
      <c r="M521">
        <v>100</v>
      </c>
      <c r="N521">
        <f t="shared" si="515"/>
        <v>1</v>
      </c>
      <c r="O521">
        <v>0</v>
      </c>
      <c r="P521">
        <f t="shared" si="516"/>
        <v>0</v>
      </c>
      <c r="Q521">
        <v>0</v>
      </c>
      <c r="R521">
        <f t="shared" si="517"/>
        <v>0</v>
      </c>
      <c r="S521">
        <v>0</v>
      </c>
      <c r="T521">
        <f t="shared" si="518"/>
        <v>0</v>
      </c>
      <c r="U521">
        <v>0</v>
      </c>
      <c r="V521">
        <f t="shared" si="519"/>
        <v>0</v>
      </c>
      <c r="W521">
        <v>0</v>
      </c>
      <c r="X521">
        <f t="shared" si="520"/>
        <v>0</v>
      </c>
      <c r="Y521">
        <v>0</v>
      </c>
      <c r="Z521">
        <f t="shared" si="521"/>
        <v>0</v>
      </c>
      <c r="AA521">
        <v>0</v>
      </c>
      <c r="AB521">
        <f t="shared" si="522"/>
        <v>0</v>
      </c>
      <c r="AC521">
        <v>0</v>
      </c>
      <c r="AD521">
        <f t="shared" si="523"/>
        <v>0</v>
      </c>
      <c r="AE521">
        <v>0</v>
      </c>
      <c r="AF521">
        <f t="shared" si="524"/>
        <v>0</v>
      </c>
      <c r="AG521">
        <v>0</v>
      </c>
      <c r="AH521">
        <f t="shared" si="525"/>
        <v>0</v>
      </c>
      <c r="AI521">
        <v>0</v>
      </c>
      <c r="AJ521">
        <f t="shared" si="526"/>
        <v>0</v>
      </c>
      <c r="AK521">
        <v>0</v>
      </c>
      <c r="AL521">
        <f t="shared" si="527"/>
        <v>0</v>
      </c>
      <c r="AM521">
        <v>0</v>
      </c>
      <c r="AN521">
        <f t="shared" si="528"/>
        <v>0</v>
      </c>
      <c r="AO521">
        <v>0</v>
      </c>
      <c r="AP521">
        <f t="shared" si="529"/>
        <v>0</v>
      </c>
      <c r="AQ521">
        <v>0</v>
      </c>
      <c r="AR521">
        <f t="shared" si="530"/>
        <v>0</v>
      </c>
      <c r="AS521">
        <v>0</v>
      </c>
      <c r="AT521">
        <f t="shared" si="531"/>
        <v>0</v>
      </c>
      <c r="AU521">
        <v>0</v>
      </c>
      <c r="AV521">
        <f t="shared" si="532"/>
        <v>0</v>
      </c>
      <c r="AW521">
        <v>0</v>
      </c>
      <c r="AX521">
        <f t="shared" si="533"/>
        <v>0</v>
      </c>
      <c r="AY521">
        <v>0</v>
      </c>
      <c r="AZ521">
        <f t="shared" si="534"/>
        <v>0</v>
      </c>
      <c r="BA521">
        <v>0</v>
      </c>
      <c r="BB521">
        <f t="shared" si="535"/>
        <v>0</v>
      </c>
      <c r="BC521">
        <v>0</v>
      </c>
      <c r="BD521">
        <f t="shared" si="536"/>
        <v>0</v>
      </c>
      <c r="BE521">
        <v>0</v>
      </c>
      <c r="BF521">
        <f t="shared" si="537"/>
        <v>0</v>
      </c>
      <c r="BG521">
        <v>0</v>
      </c>
      <c r="BH521">
        <f t="shared" si="538"/>
        <v>0</v>
      </c>
      <c r="BI521">
        <v>0</v>
      </c>
      <c r="BJ521">
        <f t="shared" si="539"/>
        <v>0</v>
      </c>
      <c r="BK521">
        <v>0</v>
      </c>
      <c r="BL521">
        <f t="shared" si="540"/>
        <v>0</v>
      </c>
      <c r="BM521">
        <v>0</v>
      </c>
      <c r="BN521">
        <f t="shared" si="541"/>
        <v>0</v>
      </c>
      <c r="BO521">
        <v>0</v>
      </c>
      <c r="BP521">
        <f t="shared" si="542"/>
        <v>0</v>
      </c>
      <c r="BQ521">
        <v>0</v>
      </c>
      <c r="BR521">
        <f t="shared" si="543"/>
        <v>0</v>
      </c>
      <c r="BS521">
        <v>0</v>
      </c>
      <c r="BT521">
        <f t="shared" si="544"/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f t="shared" si="545"/>
        <v>0</v>
      </c>
      <c r="DE521">
        <v>0</v>
      </c>
      <c r="DF521">
        <f t="shared" si="546"/>
        <v>0</v>
      </c>
      <c r="DG521">
        <v>100</v>
      </c>
      <c r="DH521">
        <f t="shared" si="547"/>
        <v>1</v>
      </c>
      <c r="DI521">
        <v>0</v>
      </c>
      <c r="DJ521">
        <f t="shared" si="548"/>
        <v>0</v>
      </c>
      <c r="DK521">
        <v>0</v>
      </c>
      <c r="DL521">
        <f t="shared" si="549"/>
        <v>0</v>
      </c>
      <c r="DM521">
        <v>0</v>
      </c>
      <c r="DN521">
        <f t="shared" si="550"/>
        <v>0</v>
      </c>
      <c r="DO521">
        <v>0</v>
      </c>
      <c r="DP521">
        <f t="shared" si="551"/>
        <v>0</v>
      </c>
      <c r="DQ521">
        <v>0</v>
      </c>
      <c r="DR521">
        <f t="shared" si="552"/>
        <v>0</v>
      </c>
      <c r="DS521">
        <v>0</v>
      </c>
      <c r="DT521">
        <f t="shared" si="553"/>
        <v>0</v>
      </c>
      <c r="DU521">
        <v>0</v>
      </c>
      <c r="DV521">
        <f t="shared" si="554"/>
        <v>0</v>
      </c>
      <c r="DW521">
        <v>0</v>
      </c>
      <c r="DX521">
        <f t="shared" si="555"/>
        <v>0</v>
      </c>
      <c r="DY521">
        <v>0</v>
      </c>
      <c r="DZ521">
        <f t="shared" si="556"/>
        <v>0</v>
      </c>
      <c r="EA521">
        <v>0</v>
      </c>
      <c r="EB521">
        <f t="shared" si="557"/>
        <v>0</v>
      </c>
      <c r="EC521">
        <v>0</v>
      </c>
      <c r="ED521">
        <f t="shared" si="558"/>
        <v>0</v>
      </c>
      <c r="EE521">
        <v>0</v>
      </c>
      <c r="EF521">
        <f t="shared" si="559"/>
        <v>0</v>
      </c>
      <c r="EG521">
        <v>0</v>
      </c>
      <c r="EH521">
        <f t="shared" si="560"/>
        <v>0</v>
      </c>
      <c r="EI521">
        <v>0</v>
      </c>
      <c r="EJ521">
        <f t="shared" si="561"/>
        <v>0</v>
      </c>
      <c r="EK521">
        <v>0</v>
      </c>
      <c r="EL521">
        <f t="shared" si="562"/>
        <v>0</v>
      </c>
      <c r="EM521">
        <v>0</v>
      </c>
      <c r="EN521">
        <f t="shared" si="563"/>
        <v>0</v>
      </c>
      <c r="EO521">
        <v>0</v>
      </c>
      <c r="EP521">
        <f t="shared" si="564"/>
        <v>0</v>
      </c>
      <c r="EQ521">
        <v>0</v>
      </c>
      <c r="ER521">
        <f t="shared" si="565"/>
        <v>0</v>
      </c>
      <c r="ES521">
        <v>0</v>
      </c>
      <c r="ET521">
        <f t="shared" si="566"/>
        <v>0</v>
      </c>
      <c r="EU521">
        <v>0</v>
      </c>
      <c r="EV521">
        <f t="shared" si="567"/>
        <v>0</v>
      </c>
      <c r="EW521">
        <v>0</v>
      </c>
      <c r="EX521">
        <f t="shared" si="568"/>
        <v>0</v>
      </c>
      <c r="EY521">
        <v>0</v>
      </c>
      <c r="EZ521">
        <f t="shared" si="569"/>
        <v>0</v>
      </c>
      <c r="FA521">
        <v>0</v>
      </c>
      <c r="FB521">
        <f t="shared" si="570"/>
        <v>0</v>
      </c>
      <c r="FC521">
        <v>0</v>
      </c>
      <c r="FD521">
        <v>0</v>
      </c>
      <c r="FE521" s="3" t="s">
        <v>832</v>
      </c>
    </row>
    <row r="522" spans="1:161" x14ac:dyDescent="0.45">
      <c r="A522">
        <v>521</v>
      </c>
      <c r="B522" t="s">
        <v>445</v>
      </c>
      <c r="C522" t="s">
        <v>829</v>
      </c>
      <c r="D522" t="s">
        <v>545</v>
      </c>
      <c r="E522" t="s">
        <v>833</v>
      </c>
      <c r="F522" s="2">
        <v>1</v>
      </c>
      <c r="G522">
        <v>234.3</v>
      </c>
      <c r="H522">
        <v>1173</v>
      </c>
      <c r="I522">
        <v>298</v>
      </c>
      <c r="J522" s="2">
        <f t="shared" si="576"/>
        <v>0.25404944586530265</v>
      </c>
      <c r="K522">
        <f t="shared" si="577"/>
        <v>2.9E-4</v>
      </c>
      <c r="L522" t="s">
        <v>64</v>
      </c>
      <c r="M522">
        <v>69.400000000000006</v>
      </c>
      <c r="N522">
        <f t="shared" si="515"/>
        <v>0.70004079861121826</v>
      </c>
      <c r="O522">
        <v>30.6</v>
      </c>
      <c r="P522">
        <f t="shared" si="516"/>
        <v>0.29995920138878179</v>
      </c>
      <c r="Q522">
        <v>0</v>
      </c>
      <c r="R522">
        <f t="shared" si="517"/>
        <v>0</v>
      </c>
      <c r="S522">
        <v>0</v>
      </c>
      <c r="T522">
        <f t="shared" si="518"/>
        <v>0</v>
      </c>
      <c r="U522">
        <v>0</v>
      </c>
      <c r="V522">
        <f t="shared" si="519"/>
        <v>0</v>
      </c>
      <c r="W522">
        <v>0</v>
      </c>
      <c r="X522">
        <f t="shared" si="520"/>
        <v>0</v>
      </c>
      <c r="Y522">
        <v>0</v>
      </c>
      <c r="Z522">
        <f t="shared" si="521"/>
        <v>0</v>
      </c>
      <c r="AA522">
        <v>0</v>
      </c>
      <c r="AB522">
        <f t="shared" si="522"/>
        <v>0</v>
      </c>
      <c r="AC522">
        <v>0</v>
      </c>
      <c r="AD522">
        <f t="shared" si="523"/>
        <v>0</v>
      </c>
      <c r="AE522">
        <v>0</v>
      </c>
      <c r="AF522">
        <f t="shared" si="524"/>
        <v>0</v>
      </c>
      <c r="AG522">
        <v>0</v>
      </c>
      <c r="AH522">
        <f t="shared" si="525"/>
        <v>0</v>
      </c>
      <c r="AI522">
        <v>0</v>
      </c>
      <c r="AJ522">
        <f t="shared" si="526"/>
        <v>0</v>
      </c>
      <c r="AK522">
        <v>0</v>
      </c>
      <c r="AL522">
        <f t="shared" si="527"/>
        <v>0</v>
      </c>
      <c r="AM522">
        <v>0</v>
      </c>
      <c r="AN522">
        <f t="shared" si="528"/>
        <v>0</v>
      </c>
      <c r="AO522">
        <v>0</v>
      </c>
      <c r="AP522">
        <f t="shared" si="529"/>
        <v>0</v>
      </c>
      <c r="AQ522">
        <v>0</v>
      </c>
      <c r="AR522">
        <f t="shared" si="530"/>
        <v>0</v>
      </c>
      <c r="AS522">
        <v>0</v>
      </c>
      <c r="AT522">
        <f t="shared" si="531"/>
        <v>0</v>
      </c>
      <c r="AU522">
        <v>0</v>
      </c>
      <c r="AV522">
        <f t="shared" si="532"/>
        <v>0</v>
      </c>
      <c r="AW522">
        <v>0</v>
      </c>
      <c r="AX522">
        <f t="shared" si="533"/>
        <v>0</v>
      </c>
      <c r="AY522">
        <v>0</v>
      </c>
      <c r="AZ522">
        <f t="shared" si="534"/>
        <v>0</v>
      </c>
      <c r="BA522">
        <v>0</v>
      </c>
      <c r="BB522">
        <f t="shared" si="535"/>
        <v>0</v>
      </c>
      <c r="BC522">
        <v>0</v>
      </c>
      <c r="BD522">
        <f t="shared" si="536"/>
        <v>0</v>
      </c>
      <c r="BE522">
        <v>0</v>
      </c>
      <c r="BF522">
        <f t="shared" si="537"/>
        <v>0</v>
      </c>
      <c r="BG522">
        <v>0</v>
      </c>
      <c r="BH522">
        <f t="shared" si="538"/>
        <v>0</v>
      </c>
      <c r="BI522">
        <v>0</v>
      </c>
      <c r="BJ522">
        <f t="shared" si="539"/>
        <v>0</v>
      </c>
      <c r="BK522">
        <v>0</v>
      </c>
      <c r="BL522">
        <f t="shared" si="540"/>
        <v>0</v>
      </c>
      <c r="BM522">
        <v>0</v>
      </c>
      <c r="BN522">
        <f t="shared" si="541"/>
        <v>0</v>
      </c>
      <c r="BO522">
        <v>0</v>
      </c>
      <c r="BP522">
        <f t="shared" si="542"/>
        <v>0</v>
      </c>
      <c r="BQ522">
        <v>0</v>
      </c>
      <c r="BR522">
        <f t="shared" si="543"/>
        <v>0</v>
      </c>
      <c r="BS522">
        <v>0</v>
      </c>
      <c r="BT522">
        <f t="shared" si="544"/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f t="shared" si="545"/>
        <v>0</v>
      </c>
      <c r="DE522">
        <v>0</v>
      </c>
      <c r="DF522">
        <f t="shared" si="546"/>
        <v>0</v>
      </c>
      <c r="DG522">
        <v>100</v>
      </c>
      <c r="DH522">
        <f t="shared" si="547"/>
        <v>1</v>
      </c>
      <c r="DI522">
        <v>0</v>
      </c>
      <c r="DJ522">
        <f t="shared" si="548"/>
        <v>0</v>
      </c>
      <c r="DK522">
        <v>0</v>
      </c>
      <c r="DL522">
        <f t="shared" si="549"/>
        <v>0</v>
      </c>
      <c r="DM522">
        <v>0</v>
      </c>
      <c r="DN522">
        <f t="shared" si="550"/>
        <v>0</v>
      </c>
      <c r="DO522">
        <v>0</v>
      </c>
      <c r="DP522">
        <f t="shared" si="551"/>
        <v>0</v>
      </c>
      <c r="DQ522">
        <v>0</v>
      </c>
      <c r="DR522">
        <f t="shared" si="552"/>
        <v>0</v>
      </c>
      <c r="DS522">
        <v>0</v>
      </c>
      <c r="DT522">
        <f t="shared" si="553"/>
        <v>0</v>
      </c>
      <c r="DU522">
        <v>0</v>
      </c>
      <c r="DV522">
        <f t="shared" si="554"/>
        <v>0</v>
      </c>
      <c r="DW522">
        <v>0</v>
      </c>
      <c r="DX522">
        <f t="shared" si="555"/>
        <v>0</v>
      </c>
      <c r="DY522">
        <v>0</v>
      </c>
      <c r="DZ522">
        <f t="shared" si="556"/>
        <v>0</v>
      </c>
      <c r="EA522">
        <v>0</v>
      </c>
      <c r="EB522">
        <f t="shared" si="557"/>
        <v>0</v>
      </c>
      <c r="EC522">
        <v>0</v>
      </c>
      <c r="ED522">
        <f t="shared" si="558"/>
        <v>0</v>
      </c>
      <c r="EE522">
        <v>0</v>
      </c>
      <c r="EF522">
        <f t="shared" si="559"/>
        <v>0</v>
      </c>
      <c r="EG522">
        <v>0</v>
      </c>
      <c r="EH522">
        <f t="shared" si="560"/>
        <v>0</v>
      </c>
      <c r="EI522">
        <v>0</v>
      </c>
      <c r="EJ522">
        <f t="shared" si="561"/>
        <v>0</v>
      </c>
      <c r="EK522">
        <v>0</v>
      </c>
      <c r="EL522">
        <f t="shared" si="562"/>
        <v>0</v>
      </c>
      <c r="EM522">
        <v>0</v>
      </c>
      <c r="EN522">
        <f t="shared" si="563"/>
        <v>0</v>
      </c>
      <c r="EO522">
        <v>0</v>
      </c>
      <c r="EP522">
        <f t="shared" si="564"/>
        <v>0</v>
      </c>
      <c r="EQ522">
        <v>0</v>
      </c>
      <c r="ER522">
        <f t="shared" si="565"/>
        <v>0</v>
      </c>
      <c r="ES522">
        <v>0</v>
      </c>
      <c r="ET522">
        <f t="shared" si="566"/>
        <v>0</v>
      </c>
      <c r="EU522">
        <v>0</v>
      </c>
      <c r="EV522">
        <f t="shared" si="567"/>
        <v>0</v>
      </c>
      <c r="EW522">
        <v>0</v>
      </c>
      <c r="EX522">
        <f t="shared" si="568"/>
        <v>0</v>
      </c>
      <c r="EY522">
        <v>0</v>
      </c>
      <c r="EZ522">
        <f t="shared" si="569"/>
        <v>0</v>
      </c>
      <c r="FA522">
        <v>0</v>
      </c>
      <c r="FB522">
        <f t="shared" si="570"/>
        <v>0</v>
      </c>
      <c r="FC522">
        <v>0</v>
      </c>
      <c r="FD522">
        <v>0</v>
      </c>
      <c r="FE522" s="3" t="s">
        <v>832</v>
      </c>
    </row>
    <row r="523" spans="1:161" x14ac:dyDescent="0.45">
      <c r="A523">
        <v>522</v>
      </c>
      <c r="B523" t="s">
        <v>445</v>
      </c>
      <c r="C523" t="s">
        <v>829</v>
      </c>
      <c r="D523" t="s">
        <v>545</v>
      </c>
      <c r="E523" t="s">
        <v>833</v>
      </c>
      <c r="F523" s="2">
        <v>1</v>
      </c>
      <c r="G523">
        <v>234.3</v>
      </c>
      <c r="H523">
        <v>1173</v>
      </c>
      <c r="I523">
        <v>298</v>
      </c>
      <c r="J523" s="2">
        <f t="shared" si="576"/>
        <v>0.25404944586530265</v>
      </c>
      <c r="K523">
        <f t="shared" si="577"/>
        <v>2.9E-4</v>
      </c>
      <c r="L523" t="s">
        <v>64</v>
      </c>
      <c r="M523">
        <v>69.400000000000006</v>
      </c>
      <c r="N523">
        <f t="shared" si="515"/>
        <v>0.70004079861121826</v>
      </c>
      <c r="O523">
        <v>30.6</v>
      </c>
      <c r="P523">
        <f t="shared" si="516"/>
        <v>0.29995920138878179</v>
      </c>
      <c r="Q523">
        <v>0</v>
      </c>
      <c r="R523">
        <f t="shared" si="517"/>
        <v>0</v>
      </c>
      <c r="S523">
        <v>0</v>
      </c>
      <c r="T523">
        <f t="shared" si="518"/>
        <v>0</v>
      </c>
      <c r="U523">
        <v>0</v>
      </c>
      <c r="V523">
        <f t="shared" si="519"/>
        <v>0</v>
      </c>
      <c r="W523">
        <v>0</v>
      </c>
      <c r="X523">
        <f t="shared" si="520"/>
        <v>0</v>
      </c>
      <c r="Y523">
        <v>0</v>
      </c>
      <c r="Z523">
        <f t="shared" si="521"/>
        <v>0</v>
      </c>
      <c r="AA523">
        <v>0</v>
      </c>
      <c r="AB523">
        <f t="shared" si="522"/>
        <v>0</v>
      </c>
      <c r="AC523">
        <v>0</v>
      </c>
      <c r="AD523">
        <f t="shared" si="523"/>
        <v>0</v>
      </c>
      <c r="AE523">
        <v>0</v>
      </c>
      <c r="AF523">
        <f t="shared" si="524"/>
        <v>0</v>
      </c>
      <c r="AG523">
        <v>0</v>
      </c>
      <c r="AH523">
        <f t="shared" si="525"/>
        <v>0</v>
      </c>
      <c r="AI523">
        <v>0</v>
      </c>
      <c r="AJ523">
        <f t="shared" si="526"/>
        <v>0</v>
      </c>
      <c r="AK523">
        <v>0</v>
      </c>
      <c r="AL523">
        <f t="shared" si="527"/>
        <v>0</v>
      </c>
      <c r="AM523">
        <v>0</v>
      </c>
      <c r="AN523">
        <f t="shared" si="528"/>
        <v>0</v>
      </c>
      <c r="AO523">
        <v>0</v>
      </c>
      <c r="AP523">
        <f t="shared" si="529"/>
        <v>0</v>
      </c>
      <c r="AQ523">
        <v>0</v>
      </c>
      <c r="AR523">
        <f t="shared" si="530"/>
        <v>0</v>
      </c>
      <c r="AS523">
        <v>0</v>
      </c>
      <c r="AT523">
        <f t="shared" si="531"/>
        <v>0</v>
      </c>
      <c r="AU523">
        <v>0</v>
      </c>
      <c r="AV523">
        <f t="shared" si="532"/>
        <v>0</v>
      </c>
      <c r="AW523">
        <v>0</v>
      </c>
      <c r="AX523">
        <f t="shared" si="533"/>
        <v>0</v>
      </c>
      <c r="AY523">
        <v>0</v>
      </c>
      <c r="AZ523">
        <f t="shared" si="534"/>
        <v>0</v>
      </c>
      <c r="BA523">
        <v>0</v>
      </c>
      <c r="BB523">
        <f t="shared" si="535"/>
        <v>0</v>
      </c>
      <c r="BC523">
        <v>0</v>
      </c>
      <c r="BD523">
        <f t="shared" si="536"/>
        <v>0</v>
      </c>
      <c r="BE523">
        <v>0</v>
      </c>
      <c r="BF523">
        <f t="shared" si="537"/>
        <v>0</v>
      </c>
      <c r="BG523">
        <v>0</v>
      </c>
      <c r="BH523">
        <f t="shared" si="538"/>
        <v>0</v>
      </c>
      <c r="BI523">
        <v>0</v>
      </c>
      <c r="BJ523">
        <f t="shared" si="539"/>
        <v>0</v>
      </c>
      <c r="BK523">
        <v>0</v>
      </c>
      <c r="BL523">
        <f t="shared" si="540"/>
        <v>0</v>
      </c>
      <c r="BM523">
        <v>0</v>
      </c>
      <c r="BN523">
        <f t="shared" si="541"/>
        <v>0</v>
      </c>
      <c r="BO523">
        <v>0</v>
      </c>
      <c r="BP523">
        <f t="shared" si="542"/>
        <v>0</v>
      </c>
      <c r="BQ523">
        <v>0</v>
      </c>
      <c r="BR523">
        <f t="shared" si="543"/>
        <v>0</v>
      </c>
      <c r="BS523">
        <v>0</v>
      </c>
      <c r="BT523">
        <f t="shared" si="544"/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f t="shared" si="545"/>
        <v>0</v>
      </c>
      <c r="DE523">
        <v>0</v>
      </c>
      <c r="DF523">
        <f t="shared" si="546"/>
        <v>0</v>
      </c>
      <c r="DG523">
        <v>100</v>
      </c>
      <c r="DH523">
        <f t="shared" si="547"/>
        <v>1</v>
      </c>
      <c r="DI523">
        <v>0</v>
      </c>
      <c r="DJ523">
        <f t="shared" si="548"/>
        <v>0</v>
      </c>
      <c r="DK523">
        <v>0</v>
      </c>
      <c r="DL523">
        <f t="shared" si="549"/>
        <v>0</v>
      </c>
      <c r="DM523">
        <v>0</v>
      </c>
      <c r="DN523">
        <f t="shared" si="550"/>
        <v>0</v>
      </c>
      <c r="DO523">
        <v>0</v>
      </c>
      <c r="DP523">
        <f t="shared" si="551"/>
        <v>0</v>
      </c>
      <c r="DQ523">
        <v>0</v>
      </c>
      <c r="DR523">
        <f t="shared" si="552"/>
        <v>0</v>
      </c>
      <c r="DS523">
        <v>0</v>
      </c>
      <c r="DT523">
        <f t="shared" si="553"/>
        <v>0</v>
      </c>
      <c r="DU523">
        <v>0</v>
      </c>
      <c r="DV523">
        <f t="shared" si="554"/>
        <v>0</v>
      </c>
      <c r="DW523">
        <v>0</v>
      </c>
      <c r="DX523">
        <f t="shared" si="555"/>
        <v>0</v>
      </c>
      <c r="DY523">
        <v>0</v>
      </c>
      <c r="DZ523">
        <f t="shared" si="556"/>
        <v>0</v>
      </c>
      <c r="EA523">
        <v>0</v>
      </c>
      <c r="EB523">
        <f t="shared" si="557"/>
        <v>0</v>
      </c>
      <c r="EC523">
        <v>0</v>
      </c>
      <c r="ED523">
        <f t="shared" si="558"/>
        <v>0</v>
      </c>
      <c r="EE523">
        <v>0</v>
      </c>
      <c r="EF523">
        <f t="shared" si="559"/>
        <v>0</v>
      </c>
      <c r="EG523">
        <v>0</v>
      </c>
      <c r="EH523">
        <f t="shared" si="560"/>
        <v>0</v>
      </c>
      <c r="EI523">
        <v>0</v>
      </c>
      <c r="EJ523">
        <f t="shared" si="561"/>
        <v>0</v>
      </c>
      <c r="EK523">
        <v>0</v>
      </c>
      <c r="EL523">
        <f t="shared" si="562"/>
        <v>0</v>
      </c>
      <c r="EM523">
        <v>0</v>
      </c>
      <c r="EN523">
        <f t="shared" si="563"/>
        <v>0</v>
      </c>
      <c r="EO523">
        <v>0</v>
      </c>
      <c r="EP523">
        <f t="shared" si="564"/>
        <v>0</v>
      </c>
      <c r="EQ523">
        <v>0</v>
      </c>
      <c r="ER523">
        <f t="shared" si="565"/>
        <v>0</v>
      </c>
      <c r="ES523">
        <v>0</v>
      </c>
      <c r="ET523">
        <f t="shared" si="566"/>
        <v>0</v>
      </c>
      <c r="EU523">
        <v>0</v>
      </c>
      <c r="EV523">
        <f t="shared" si="567"/>
        <v>0</v>
      </c>
      <c r="EW523">
        <v>0</v>
      </c>
      <c r="EX523">
        <f t="shared" si="568"/>
        <v>0</v>
      </c>
      <c r="EY523">
        <v>0</v>
      </c>
      <c r="EZ523">
        <f t="shared" si="569"/>
        <v>0</v>
      </c>
      <c r="FA523">
        <v>0</v>
      </c>
      <c r="FB523">
        <f t="shared" si="570"/>
        <v>0</v>
      </c>
      <c r="FC523">
        <v>0</v>
      </c>
      <c r="FD523">
        <v>0</v>
      </c>
      <c r="FE523" s="3" t="s">
        <v>832</v>
      </c>
    </row>
    <row r="524" spans="1:161" x14ac:dyDescent="0.45">
      <c r="A524">
        <v>523</v>
      </c>
      <c r="B524" t="s">
        <v>445</v>
      </c>
      <c r="C524" t="s">
        <v>829</v>
      </c>
      <c r="D524" t="s">
        <v>545</v>
      </c>
      <c r="E524" t="s">
        <v>833</v>
      </c>
      <c r="F524" s="2">
        <v>1</v>
      </c>
      <c r="G524">
        <v>234.3</v>
      </c>
      <c r="H524">
        <v>1173</v>
      </c>
      <c r="I524">
        <v>298</v>
      </c>
      <c r="J524" s="2">
        <f t="shared" si="576"/>
        <v>0.25404944586530265</v>
      </c>
      <c r="K524">
        <f t="shared" si="577"/>
        <v>2.9E-4</v>
      </c>
      <c r="L524" t="s">
        <v>64</v>
      </c>
      <c r="M524">
        <v>96.4</v>
      </c>
      <c r="N524">
        <f t="shared" si="515"/>
        <v>0.76424791754555554</v>
      </c>
      <c r="O524">
        <v>30.6</v>
      </c>
      <c r="P524">
        <f t="shared" si="516"/>
        <v>0.23575208245444443</v>
      </c>
      <c r="Q524">
        <v>0</v>
      </c>
      <c r="R524">
        <f t="shared" si="517"/>
        <v>0</v>
      </c>
      <c r="S524">
        <v>0</v>
      </c>
      <c r="T524">
        <f t="shared" si="518"/>
        <v>0</v>
      </c>
      <c r="U524">
        <v>0</v>
      </c>
      <c r="V524">
        <f t="shared" si="519"/>
        <v>0</v>
      </c>
      <c r="W524">
        <v>0</v>
      </c>
      <c r="X524">
        <f t="shared" si="520"/>
        <v>0</v>
      </c>
      <c r="Y524">
        <v>0</v>
      </c>
      <c r="Z524">
        <f t="shared" si="521"/>
        <v>0</v>
      </c>
      <c r="AA524">
        <v>0</v>
      </c>
      <c r="AB524">
        <f t="shared" si="522"/>
        <v>0</v>
      </c>
      <c r="AC524">
        <v>0</v>
      </c>
      <c r="AD524">
        <f t="shared" si="523"/>
        <v>0</v>
      </c>
      <c r="AE524">
        <v>0</v>
      </c>
      <c r="AF524">
        <f t="shared" si="524"/>
        <v>0</v>
      </c>
      <c r="AG524">
        <v>0</v>
      </c>
      <c r="AH524">
        <f t="shared" si="525"/>
        <v>0</v>
      </c>
      <c r="AI524">
        <v>0</v>
      </c>
      <c r="AJ524">
        <f t="shared" si="526"/>
        <v>0</v>
      </c>
      <c r="AK524">
        <v>0</v>
      </c>
      <c r="AL524">
        <f t="shared" si="527"/>
        <v>0</v>
      </c>
      <c r="AM524">
        <v>0</v>
      </c>
      <c r="AN524">
        <f t="shared" si="528"/>
        <v>0</v>
      </c>
      <c r="AO524">
        <v>0</v>
      </c>
      <c r="AP524">
        <f t="shared" si="529"/>
        <v>0</v>
      </c>
      <c r="AQ524">
        <v>0</v>
      </c>
      <c r="AR524">
        <f t="shared" si="530"/>
        <v>0</v>
      </c>
      <c r="AS524">
        <v>0</v>
      </c>
      <c r="AT524">
        <f t="shared" si="531"/>
        <v>0</v>
      </c>
      <c r="AU524">
        <v>0</v>
      </c>
      <c r="AV524">
        <f t="shared" si="532"/>
        <v>0</v>
      </c>
      <c r="AW524">
        <v>0</v>
      </c>
      <c r="AX524">
        <f t="shared" si="533"/>
        <v>0</v>
      </c>
      <c r="AY524">
        <v>0</v>
      </c>
      <c r="AZ524">
        <f t="shared" si="534"/>
        <v>0</v>
      </c>
      <c r="BA524">
        <v>0</v>
      </c>
      <c r="BB524">
        <f t="shared" si="535"/>
        <v>0</v>
      </c>
      <c r="BC524">
        <v>0</v>
      </c>
      <c r="BD524">
        <f t="shared" si="536"/>
        <v>0</v>
      </c>
      <c r="BE524">
        <v>0</v>
      </c>
      <c r="BF524">
        <f t="shared" si="537"/>
        <v>0</v>
      </c>
      <c r="BG524">
        <v>0</v>
      </c>
      <c r="BH524">
        <f t="shared" si="538"/>
        <v>0</v>
      </c>
      <c r="BI524">
        <v>0</v>
      </c>
      <c r="BJ524">
        <f t="shared" si="539"/>
        <v>0</v>
      </c>
      <c r="BK524">
        <v>0</v>
      </c>
      <c r="BL524">
        <f t="shared" si="540"/>
        <v>0</v>
      </c>
      <c r="BM524">
        <v>0</v>
      </c>
      <c r="BN524">
        <f t="shared" si="541"/>
        <v>0</v>
      </c>
      <c r="BO524">
        <v>0</v>
      </c>
      <c r="BP524">
        <f t="shared" si="542"/>
        <v>0</v>
      </c>
      <c r="BQ524">
        <v>0</v>
      </c>
      <c r="BR524">
        <f t="shared" si="543"/>
        <v>0</v>
      </c>
      <c r="BS524">
        <v>0</v>
      </c>
      <c r="BT524">
        <f t="shared" si="544"/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f t="shared" si="545"/>
        <v>0</v>
      </c>
      <c r="DE524">
        <v>0</v>
      </c>
      <c r="DF524">
        <f t="shared" si="546"/>
        <v>0</v>
      </c>
      <c r="DG524">
        <v>100</v>
      </c>
      <c r="DH524">
        <f t="shared" si="547"/>
        <v>1</v>
      </c>
      <c r="DI524">
        <v>0</v>
      </c>
      <c r="DJ524">
        <f t="shared" si="548"/>
        <v>0</v>
      </c>
      <c r="DK524">
        <v>0</v>
      </c>
      <c r="DL524">
        <f t="shared" si="549"/>
        <v>0</v>
      </c>
      <c r="DM524">
        <v>0</v>
      </c>
      <c r="DN524">
        <f t="shared" si="550"/>
        <v>0</v>
      </c>
      <c r="DO524">
        <v>0</v>
      </c>
      <c r="DP524">
        <f t="shared" si="551"/>
        <v>0</v>
      </c>
      <c r="DQ524">
        <v>0</v>
      </c>
      <c r="DR524">
        <f t="shared" si="552"/>
        <v>0</v>
      </c>
      <c r="DS524">
        <v>0</v>
      </c>
      <c r="DT524">
        <f t="shared" si="553"/>
        <v>0</v>
      </c>
      <c r="DU524">
        <v>0</v>
      </c>
      <c r="DV524">
        <f t="shared" si="554"/>
        <v>0</v>
      </c>
      <c r="DW524">
        <v>0</v>
      </c>
      <c r="DX524">
        <f t="shared" si="555"/>
        <v>0</v>
      </c>
      <c r="DY524">
        <v>0</v>
      </c>
      <c r="DZ524">
        <f t="shared" si="556"/>
        <v>0</v>
      </c>
      <c r="EA524">
        <v>0</v>
      </c>
      <c r="EB524">
        <f t="shared" si="557"/>
        <v>0</v>
      </c>
      <c r="EC524">
        <v>0</v>
      </c>
      <c r="ED524">
        <f t="shared" si="558"/>
        <v>0</v>
      </c>
      <c r="EE524">
        <v>0</v>
      </c>
      <c r="EF524">
        <f t="shared" si="559"/>
        <v>0</v>
      </c>
      <c r="EG524">
        <v>0</v>
      </c>
      <c r="EH524">
        <f t="shared" si="560"/>
        <v>0</v>
      </c>
      <c r="EI524">
        <v>0</v>
      </c>
      <c r="EJ524">
        <f t="shared" si="561"/>
        <v>0</v>
      </c>
      <c r="EK524">
        <v>0</v>
      </c>
      <c r="EL524">
        <f t="shared" si="562"/>
        <v>0</v>
      </c>
      <c r="EM524">
        <v>0</v>
      </c>
      <c r="EN524">
        <f t="shared" si="563"/>
        <v>0</v>
      </c>
      <c r="EO524">
        <v>0</v>
      </c>
      <c r="EP524">
        <f t="shared" si="564"/>
        <v>0</v>
      </c>
      <c r="EQ524">
        <v>0</v>
      </c>
      <c r="ER524">
        <f t="shared" si="565"/>
        <v>0</v>
      </c>
      <c r="ES524">
        <v>0</v>
      </c>
      <c r="ET524">
        <f t="shared" si="566"/>
        <v>0</v>
      </c>
      <c r="EU524">
        <v>0</v>
      </c>
      <c r="EV524">
        <f t="shared" si="567"/>
        <v>0</v>
      </c>
      <c r="EW524">
        <v>0</v>
      </c>
      <c r="EX524">
        <f t="shared" si="568"/>
        <v>0</v>
      </c>
      <c r="EY524">
        <v>0</v>
      </c>
      <c r="EZ524">
        <f t="shared" si="569"/>
        <v>0</v>
      </c>
      <c r="FA524">
        <v>0</v>
      </c>
      <c r="FB524">
        <f t="shared" si="570"/>
        <v>0</v>
      </c>
      <c r="FC524">
        <v>0</v>
      </c>
      <c r="FD524">
        <v>0</v>
      </c>
      <c r="FE524" s="3" t="s">
        <v>832</v>
      </c>
    </row>
    <row r="525" spans="1:161" x14ac:dyDescent="0.45">
      <c r="A525">
        <v>524</v>
      </c>
      <c r="B525" t="s">
        <v>368</v>
      </c>
      <c r="C525" t="s">
        <v>408</v>
      </c>
      <c r="D525" t="s">
        <v>834</v>
      </c>
      <c r="E525" t="s">
        <v>835</v>
      </c>
      <c r="F525" s="2">
        <v>0</v>
      </c>
      <c r="G525">
        <v>692.5</v>
      </c>
      <c r="H525">
        <v>1700</v>
      </c>
      <c r="I525">
        <v>973</v>
      </c>
      <c r="J525" s="2">
        <f t="shared" si="576"/>
        <v>0.57235294117647062</v>
      </c>
      <c r="K525">
        <v>0.5</v>
      </c>
      <c r="L525" t="s">
        <v>373</v>
      </c>
      <c r="M525">
        <v>0</v>
      </c>
      <c r="N525">
        <f t="shared" si="515"/>
        <v>0</v>
      </c>
      <c r="O525">
        <v>0</v>
      </c>
      <c r="P525">
        <f t="shared" si="516"/>
        <v>0</v>
      </c>
      <c r="Q525">
        <v>0</v>
      </c>
      <c r="R525">
        <f t="shared" si="517"/>
        <v>0</v>
      </c>
      <c r="S525">
        <v>1.3</v>
      </c>
      <c r="T525">
        <f t="shared" si="518"/>
        <v>1.3105225783012245E-2</v>
      </c>
      <c r="U525">
        <v>0</v>
      </c>
      <c r="V525">
        <f t="shared" si="519"/>
        <v>0</v>
      </c>
      <c r="W525">
        <v>0</v>
      </c>
      <c r="X525">
        <f t="shared" si="520"/>
        <v>0</v>
      </c>
      <c r="Y525">
        <v>0</v>
      </c>
      <c r="Z525">
        <f t="shared" si="521"/>
        <v>0</v>
      </c>
      <c r="AA525">
        <v>0</v>
      </c>
      <c r="AB525">
        <f t="shared" si="522"/>
        <v>0</v>
      </c>
      <c r="AC525">
        <v>98.48</v>
      </c>
      <c r="AD525">
        <f t="shared" si="523"/>
        <v>0.97664728014670599</v>
      </c>
      <c r="AE525">
        <v>0.22</v>
      </c>
      <c r="AF525">
        <f t="shared" si="524"/>
        <v>1.0145037897570479E-2</v>
      </c>
      <c r="AG525">
        <v>0</v>
      </c>
      <c r="AH525">
        <f t="shared" si="525"/>
        <v>0</v>
      </c>
      <c r="AI525">
        <v>0</v>
      </c>
      <c r="AJ525">
        <f t="shared" si="526"/>
        <v>0</v>
      </c>
      <c r="AK525">
        <v>0</v>
      </c>
      <c r="AL525">
        <f t="shared" si="527"/>
        <v>0</v>
      </c>
      <c r="AM525">
        <v>0</v>
      </c>
      <c r="AN525">
        <f t="shared" si="528"/>
        <v>0</v>
      </c>
      <c r="AO525">
        <v>0</v>
      </c>
      <c r="AP525">
        <f t="shared" si="529"/>
        <v>0</v>
      </c>
      <c r="AQ525">
        <v>0</v>
      </c>
      <c r="AR525">
        <f t="shared" si="530"/>
        <v>0</v>
      </c>
      <c r="AS525">
        <v>0</v>
      </c>
      <c r="AT525">
        <f t="shared" si="531"/>
        <v>0</v>
      </c>
      <c r="AU525">
        <v>0</v>
      </c>
      <c r="AV525">
        <f t="shared" si="532"/>
        <v>0</v>
      </c>
      <c r="AW525">
        <v>0</v>
      </c>
      <c r="AX525">
        <f t="shared" si="533"/>
        <v>0</v>
      </c>
      <c r="AY525">
        <v>0</v>
      </c>
      <c r="AZ525">
        <f t="shared" si="534"/>
        <v>0</v>
      </c>
      <c r="BA525">
        <v>0</v>
      </c>
      <c r="BB525">
        <f t="shared" si="535"/>
        <v>0</v>
      </c>
      <c r="BC525">
        <v>0</v>
      </c>
      <c r="BD525">
        <f t="shared" si="536"/>
        <v>0</v>
      </c>
      <c r="BE525">
        <v>0</v>
      </c>
      <c r="BF525">
        <f t="shared" si="537"/>
        <v>0</v>
      </c>
      <c r="BG525">
        <v>0</v>
      </c>
      <c r="BH525">
        <f t="shared" si="538"/>
        <v>0</v>
      </c>
      <c r="BI525">
        <v>0</v>
      </c>
      <c r="BJ525">
        <f t="shared" si="539"/>
        <v>0</v>
      </c>
      <c r="BK525">
        <v>0</v>
      </c>
      <c r="BL525">
        <f t="shared" si="540"/>
        <v>0</v>
      </c>
      <c r="BM525">
        <v>0</v>
      </c>
      <c r="BN525">
        <f t="shared" si="541"/>
        <v>0</v>
      </c>
      <c r="BO525">
        <v>2E-3</v>
      </c>
      <c r="BP525">
        <f t="shared" si="542"/>
        <v>1.0245617271114559E-4</v>
      </c>
      <c r="BQ525">
        <v>0</v>
      </c>
      <c r="BR525">
        <f t="shared" si="543"/>
        <v>0</v>
      </c>
      <c r="BS525">
        <v>0</v>
      </c>
      <c r="BT525">
        <f t="shared" si="544"/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f t="shared" si="545"/>
        <v>0</v>
      </c>
      <c r="DE525">
        <v>0</v>
      </c>
      <c r="DF525">
        <f t="shared" si="546"/>
        <v>0</v>
      </c>
      <c r="DG525">
        <v>0</v>
      </c>
      <c r="DH525">
        <f t="shared" si="547"/>
        <v>0</v>
      </c>
      <c r="DI525">
        <v>100</v>
      </c>
      <c r="DJ525">
        <f t="shared" si="548"/>
        <v>1</v>
      </c>
      <c r="DK525">
        <v>0</v>
      </c>
      <c r="DL525">
        <f t="shared" si="549"/>
        <v>0</v>
      </c>
      <c r="DM525">
        <v>0</v>
      </c>
      <c r="DN525">
        <f t="shared" si="550"/>
        <v>0</v>
      </c>
      <c r="DO525">
        <v>0</v>
      </c>
      <c r="DP525">
        <f t="shared" si="551"/>
        <v>0</v>
      </c>
      <c r="DQ525">
        <v>0</v>
      </c>
      <c r="DR525">
        <f t="shared" si="552"/>
        <v>0</v>
      </c>
      <c r="DS525">
        <v>0</v>
      </c>
      <c r="DT525">
        <f t="shared" si="553"/>
        <v>0</v>
      </c>
      <c r="DU525">
        <v>0</v>
      </c>
      <c r="DV525">
        <f t="shared" si="554"/>
        <v>0</v>
      </c>
      <c r="DW525">
        <v>0</v>
      </c>
      <c r="DX525">
        <f t="shared" si="555"/>
        <v>0</v>
      </c>
      <c r="DY525">
        <v>0</v>
      </c>
      <c r="DZ525">
        <f t="shared" si="556"/>
        <v>0</v>
      </c>
      <c r="EA525">
        <v>0</v>
      </c>
      <c r="EB525">
        <f t="shared" si="557"/>
        <v>0</v>
      </c>
      <c r="EC525">
        <v>0</v>
      </c>
      <c r="ED525">
        <f t="shared" si="558"/>
        <v>0</v>
      </c>
      <c r="EE525">
        <v>0</v>
      </c>
      <c r="EF525">
        <f t="shared" si="559"/>
        <v>0</v>
      </c>
      <c r="EG525">
        <v>0</v>
      </c>
      <c r="EH525">
        <f t="shared" si="560"/>
        <v>0</v>
      </c>
      <c r="EI525">
        <v>0</v>
      </c>
      <c r="EJ525">
        <f t="shared" si="561"/>
        <v>0</v>
      </c>
      <c r="EK525">
        <v>0</v>
      </c>
      <c r="EL525">
        <f t="shared" si="562"/>
        <v>0</v>
      </c>
      <c r="EM525">
        <v>0</v>
      </c>
      <c r="EN525">
        <f t="shared" si="563"/>
        <v>0</v>
      </c>
      <c r="EO525">
        <v>0</v>
      </c>
      <c r="EP525">
        <f t="shared" si="564"/>
        <v>0</v>
      </c>
      <c r="EQ525">
        <v>0</v>
      </c>
      <c r="ER525">
        <f t="shared" si="565"/>
        <v>0</v>
      </c>
      <c r="ES525">
        <v>0</v>
      </c>
      <c r="ET525">
        <f t="shared" si="566"/>
        <v>0</v>
      </c>
      <c r="EU525">
        <v>0</v>
      </c>
      <c r="EV525">
        <f t="shared" si="567"/>
        <v>0</v>
      </c>
      <c r="EW525">
        <v>0</v>
      </c>
      <c r="EX525">
        <f t="shared" si="568"/>
        <v>0</v>
      </c>
      <c r="EY525">
        <v>0</v>
      </c>
      <c r="EZ525">
        <f t="shared" si="569"/>
        <v>0</v>
      </c>
      <c r="FA525">
        <v>0</v>
      </c>
      <c r="FB525">
        <f t="shared" si="570"/>
        <v>0</v>
      </c>
      <c r="FC525">
        <v>0</v>
      </c>
      <c r="FD525">
        <v>0</v>
      </c>
      <c r="FE525" s="3" t="s">
        <v>836</v>
      </c>
    </row>
    <row r="526" spans="1:161" x14ac:dyDescent="0.45">
      <c r="A526">
        <v>525</v>
      </c>
      <c r="B526" t="s">
        <v>368</v>
      </c>
      <c r="C526" t="s">
        <v>408</v>
      </c>
      <c r="D526" t="s">
        <v>834</v>
      </c>
      <c r="E526" t="s">
        <v>835</v>
      </c>
      <c r="F526" s="2">
        <v>1</v>
      </c>
      <c r="G526">
        <v>692.5</v>
      </c>
      <c r="H526">
        <v>1700</v>
      </c>
      <c r="I526">
        <f>850+273</f>
        <v>1123</v>
      </c>
      <c r="J526" s="2">
        <f t="shared" si="576"/>
        <v>0.6605882352941177</v>
      </c>
      <c r="K526">
        <v>0.5</v>
      </c>
      <c r="L526" t="s">
        <v>373</v>
      </c>
      <c r="M526">
        <v>0</v>
      </c>
      <c r="N526">
        <f t="shared" si="515"/>
        <v>0</v>
      </c>
      <c r="O526">
        <v>0</v>
      </c>
      <c r="P526">
        <f t="shared" si="516"/>
        <v>0</v>
      </c>
      <c r="Q526">
        <v>0</v>
      </c>
      <c r="R526">
        <f t="shared" si="517"/>
        <v>0</v>
      </c>
      <c r="S526">
        <v>1.3</v>
      </c>
      <c r="T526">
        <f t="shared" si="518"/>
        <v>1.3105225783012245E-2</v>
      </c>
      <c r="U526">
        <v>0</v>
      </c>
      <c r="V526">
        <f t="shared" si="519"/>
        <v>0</v>
      </c>
      <c r="W526">
        <v>0</v>
      </c>
      <c r="X526">
        <f t="shared" si="520"/>
        <v>0</v>
      </c>
      <c r="Y526">
        <v>0</v>
      </c>
      <c r="Z526">
        <f t="shared" si="521"/>
        <v>0</v>
      </c>
      <c r="AA526">
        <v>0</v>
      </c>
      <c r="AB526">
        <f t="shared" si="522"/>
        <v>0</v>
      </c>
      <c r="AC526">
        <v>98.48</v>
      </c>
      <c r="AD526">
        <f t="shared" si="523"/>
        <v>0.97664728014670599</v>
      </c>
      <c r="AE526">
        <v>0.22</v>
      </c>
      <c r="AF526">
        <f t="shared" si="524"/>
        <v>1.0145037897570479E-2</v>
      </c>
      <c r="AG526">
        <v>0</v>
      </c>
      <c r="AH526">
        <f t="shared" si="525"/>
        <v>0</v>
      </c>
      <c r="AI526">
        <v>0</v>
      </c>
      <c r="AJ526">
        <f t="shared" si="526"/>
        <v>0</v>
      </c>
      <c r="AK526">
        <v>0</v>
      </c>
      <c r="AL526">
        <f t="shared" si="527"/>
        <v>0</v>
      </c>
      <c r="AM526">
        <v>0</v>
      </c>
      <c r="AN526">
        <f t="shared" si="528"/>
        <v>0</v>
      </c>
      <c r="AO526">
        <v>0</v>
      </c>
      <c r="AP526">
        <f t="shared" si="529"/>
        <v>0</v>
      </c>
      <c r="AQ526">
        <v>0</v>
      </c>
      <c r="AR526">
        <f t="shared" si="530"/>
        <v>0</v>
      </c>
      <c r="AS526">
        <v>0</v>
      </c>
      <c r="AT526">
        <f t="shared" si="531"/>
        <v>0</v>
      </c>
      <c r="AU526">
        <v>0</v>
      </c>
      <c r="AV526">
        <f t="shared" si="532"/>
        <v>0</v>
      </c>
      <c r="AW526">
        <v>0</v>
      </c>
      <c r="AX526">
        <f t="shared" si="533"/>
        <v>0</v>
      </c>
      <c r="AY526">
        <v>0</v>
      </c>
      <c r="AZ526">
        <f t="shared" si="534"/>
        <v>0</v>
      </c>
      <c r="BA526">
        <v>0</v>
      </c>
      <c r="BB526">
        <f t="shared" si="535"/>
        <v>0</v>
      </c>
      <c r="BC526">
        <v>0</v>
      </c>
      <c r="BD526">
        <f t="shared" si="536"/>
        <v>0</v>
      </c>
      <c r="BE526">
        <v>0</v>
      </c>
      <c r="BF526">
        <f t="shared" si="537"/>
        <v>0</v>
      </c>
      <c r="BG526">
        <v>0</v>
      </c>
      <c r="BH526">
        <f t="shared" si="538"/>
        <v>0</v>
      </c>
      <c r="BI526">
        <v>0</v>
      </c>
      <c r="BJ526">
        <f t="shared" si="539"/>
        <v>0</v>
      </c>
      <c r="BK526">
        <v>0</v>
      </c>
      <c r="BL526">
        <f t="shared" si="540"/>
        <v>0</v>
      </c>
      <c r="BM526">
        <v>0</v>
      </c>
      <c r="BN526">
        <f t="shared" si="541"/>
        <v>0</v>
      </c>
      <c r="BO526">
        <v>2E-3</v>
      </c>
      <c r="BP526">
        <f t="shared" si="542"/>
        <v>1.0245617271114559E-4</v>
      </c>
      <c r="BQ526">
        <v>0</v>
      </c>
      <c r="BR526">
        <f t="shared" si="543"/>
        <v>0</v>
      </c>
      <c r="BS526">
        <v>0</v>
      </c>
      <c r="BT526">
        <f t="shared" si="544"/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f t="shared" si="545"/>
        <v>0</v>
      </c>
      <c r="DE526">
        <v>0</v>
      </c>
      <c r="DF526">
        <f t="shared" si="546"/>
        <v>0</v>
      </c>
      <c r="DG526">
        <v>0</v>
      </c>
      <c r="DH526">
        <f t="shared" si="547"/>
        <v>0</v>
      </c>
      <c r="DI526">
        <v>100</v>
      </c>
      <c r="DJ526">
        <f t="shared" si="548"/>
        <v>1</v>
      </c>
      <c r="DK526">
        <v>0</v>
      </c>
      <c r="DL526">
        <f t="shared" si="549"/>
        <v>0</v>
      </c>
      <c r="DM526">
        <v>0</v>
      </c>
      <c r="DN526">
        <f t="shared" si="550"/>
        <v>0</v>
      </c>
      <c r="DO526">
        <v>0</v>
      </c>
      <c r="DP526">
        <f t="shared" si="551"/>
        <v>0</v>
      </c>
      <c r="DQ526">
        <v>0</v>
      </c>
      <c r="DR526">
        <f t="shared" si="552"/>
        <v>0</v>
      </c>
      <c r="DS526">
        <v>0</v>
      </c>
      <c r="DT526">
        <f t="shared" si="553"/>
        <v>0</v>
      </c>
      <c r="DU526">
        <v>0</v>
      </c>
      <c r="DV526">
        <f t="shared" si="554"/>
        <v>0</v>
      </c>
      <c r="DW526">
        <v>0</v>
      </c>
      <c r="DX526">
        <f t="shared" si="555"/>
        <v>0</v>
      </c>
      <c r="DY526">
        <v>0</v>
      </c>
      <c r="DZ526">
        <f t="shared" si="556"/>
        <v>0</v>
      </c>
      <c r="EA526">
        <v>0</v>
      </c>
      <c r="EB526">
        <f t="shared" si="557"/>
        <v>0</v>
      </c>
      <c r="EC526">
        <v>0</v>
      </c>
      <c r="ED526">
        <f t="shared" si="558"/>
        <v>0</v>
      </c>
      <c r="EE526">
        <v>0</v>
      </c>
      <c r="EF526">
        <f t="shared" si="559"/>
        <v>0</v>
      </c>
      <c r="EG526">
        <v>0</v>
      </c>
      <c r="EH526">
        <f t="shared" si="560"/>
        <v>0</v>
      </c>
      <c r="EI526">
        <v>0</v>
      </c>
      <c r="EJ526">
        <f t="shared" si="561"/>
        <v>0</v>
      </c>
      <c r="EK526">
        <v>0</v>
      </c>
      <c r="EL526">
        <f t="shared" si="562"/>
        <v>0</v>
      </c>
      <c r="EM526">
        <v>0</v>
      </c>
      <c r="EN526">
        <f t="shared" si="563"/>
        <v>0</v>
      </c>
      <c r="EO526">
        <v>0</v>
      </c>
      <c r="EP526">
        <f t="shared" si="564"/>
        <v>0</v>
      </c>
      <c r="EQ526">
        <v>0</v>
      </c>
      <c r="ER526">
        <f t="shared" si="565"/>
        <v>0</v>
      </c>
      <c r="ES526">
        <v>0</v>
      </c>
      <c r="ET526">
        <f t="shared" si="566"/>
        <v>0</v>
      </c>
      <c r="EU526">
        <v>0</v>
      </c>
      <c r="EV526">
        <f t="shared" si="567"/>
        <v>0</v>
      </c>
      <c r="EW526">
        <v>0</v>
      </c>
      <c r="EX526">
        <f t="shared" si="568"/>
        <v>0</v>
      </c>
      <c r="EY526">
        <v>0</v>
      </c>
      <c r="EZ526">
        <f t="shared" si="569"/>
        <v>0</v>
      </c>
      <c r="FA526">
        <v>0</v>
      </c>
      <c r="FB526">
        <f t="shared" si="570"/>
        <v>0</v>
      </c>
      <c r="FC526">
        <v>0</v>
      </c>
      <c r="FD526">
        <v>0</v>
      </c>
      <c r="FE526" s="3" t="s">
        <v>836</v>
      </c>
    </row>
    <row r="527" spans="1:161" x14ac:dyDescent="0.45">
      <c r="A527">
        <v>526</v>
      </c>
      <c r="B527" t="s">
        <v>368</v>
      </c>
      <c r="C527" t="s">
        <v>408</v>
      </c>
      <c r="D527" t="s">
        <v>834</v>
      </c>
      <c r="E527" t="s">
        <v>835</v>
      </c>
      <c r="F527" s="2">
        <v>1</v>
      </c>
      <c r="G527">
        <v>693.5</v>
      </c>
      <c r="H527">
        <v>1701</v>
      </c>
      <c r="I527">
        <f>850+273</f>
        <v>1123</v>
      </c>
      <c r="J527" s="2">
        <f t="shared" si="576"/>
        <v>0.66019988242210459</v>
      </c>
      <c r="K527">
        <v>0.5</v>
      </c>
      <c r="L527" t="s">
        <v>373</v>
      </c>
      <c r="M527">
        <v>0</v>
      </c>
      <c r="N527">
        <f t="shared" si="515"/>
        <v>0</v>
      </c>
      <c r="O527">
        <v>0</v>
      </c>
      <c r="P527">
        <f t="shared" si="516"/>
        <v>0</v>
      </c>
      <c r="Q527">
        <v>0</v>
      </c>
      <c r="R527">
        <f t="shared" si="517"/>
        <v>0</v>
      </c>
      <c r="S527">
        <v>1.3</v>
      </c>
      <c r="T527">
        <f t="shared" si="518"/>
        <v>1.3105225783012245E-2</v>
      </c>
      <c r="U527">
        <v>0</v>
      </c>
      <c r="V527">
        <f t="shared" si="519"/>
        <v>0</v>
      </c>
      <c r="W527">
        <v>0</v>
      </c>
      <c r="X527">
        <f t="shared" si="520"/>
        <v>0</v>
      </c>
      <c r="Y527">
        <v>0</v>
      </c>
      <c r="Z527">
        <f t="shared" si="521"/>
        <v>0</v>
      </c>
      <c r="AA527">
        <v>0</v>
      </c>
      <c r="AB527">
        <f t="shared" si="522"/>
        <v>0</v>
      </c>
      <c r="AC527">
        <v>98.48</v>
      </c>
      <c r="AD527">
        <f t="shared" si="523"/>
        <v>0.97664728014670599</v>
      </c>
      <c r="AE527">
        <v>0.22</v>
      </c>
      <c r="AF527">
        <f t="shared" si="524"/>
        <v>1.0145037897570479E-2</v>
      </c>
      <c r="AG527">
        <v>0</v>
      </c>
      <c r="AH527">
        <f t="shared" si="525"/>
        <v>0</v>
      </c>
      <c r="AI527">
        <v>0</v>
      </c>
      <c r="AJ527">
        <f t="shared" si="526"/>
        <v>0</v>
      </c>
      <c r="AK527">
        <v>0</v>
      </c>
      <c r="AL527">
        <f t="shared" si="527"/>
        <v>0</v>
      </c>
      <c r="AM527">
        <v>0</v>
      </c>
      <c r="AN527">
        <f t="shared" si="528"/>
        <v>0</v>
      </c>
      <c r="AO527">
        <v>0</v>
      </c>
      <c r="AP527">
        <f t="shared" si="529"/>
        <v>0</v>
      </c>
      <c r="AQ527">
        <v>0</v>
      </c>
      <c r="AR527">
        <f t="shared" si="530"/>
        <v>0</v>
      </c>
      <c r="AS527">
        <v>0</v>
      </c>
      <c r="AT527">
        <f t="shared" si="531"/>
        <v>0</v>
      </c>
      <c r="AU527">
        <v>0</v>
      </c>
      <c r="AV527">
        <f t="shared" si="532"/>
        <v>0</v>
      </c>
      <c r="AW527">
        <v>0</v>
      </c>
      <c r="AX527">
        <f t="shared" si="533"/>
        <v>0</v>
      </c>
      <c r="AY527">
        <v>0</v>
      </c>
      <c r="AZ527">
        <f t="shared" si="534"/>
        <v>0</v>
      </c>
      <c r="BA527">
        <v>0</v>
      </c>
      <c r="BB527">
        <f t="shared" si="535"/>
        <v>0</v>
      </c>
      <c r="BC527">
        <v>0</v>
      </c>
      <c r="BD527">
        <f t="shared" si="536"/>
        <v>0</v>
      </c>
      <c r="BE527">
        <v>0</v>
      </c>
      <c r="BF527">
        <f t="shared" si="537"/>
        <v>0</v>
      </c>
      <c r="BG527">
        <v>0</v>
      </c>
      <c r="BH527">
        <f t="shared" si="538"/>
        <v>0</v>
      </c>
      <c r="BI527">
        <v>0</v>
      </c>
      <c r="BJ527">
        <f t="shared" si="539"/>
        <v>0</v>
      </c>
      <c r="BK527">
        <v>0</v>
      </c>
      <c r="BL527">
        <f t="shared" si="540"/>
        <v>0</v>
      </c>
      <c r="BM527">
        <v>0</v>
      </c>
      <c r="BN527">
        <f t="shared" si="541"/>
        <v>0</v>
      </c>
      <c r="BO527">
        <v>2E-3</v>
      </c>
      <c r="BP527">
        <f t="shared" si="542"/>
        <v>1.0245617271114559E-4</v>
      </c>
      <c r="BQ527">
        <v>0</v>
      </c>
      <c r="BR527">
        <f t="shared" si="543"/>
        <v>0</v>
      </c>
      <c r="BS527">
        <v>0</v>
      </c>
      <c r="BT527">
        <f t="shared" si="544"/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f t="shared" si="545"/>
        <v>0</v>
      </c>
      <c r="DE527">
        <v>0</v>
      </c>
      <c r="DF527">
        <f t="shared" si="546"/>
        <v>0</v>
      </c>
      <c r="DG527">
        <v>0</v>
      </c>
      <c r="DH527">
        <f t="shared" si="547"/>
        <v>0</v>
      </c>
      <c r="DI527">
        <v>100</v>
      </c>
      <c r="DJ527">
        <f t="shared" si="548"/>
        <v>1</v>
      </c>
      <c r="DK527">
        <v>0</v>
      </c>
      <c r="DL527">
        <f t="shared" si="549"/>
        <v>0</v>
      </c>
      <c r="DM527">
        <v>0</v>
      </c>
      <c r="DN527">
        <f t="shared" si="550"/>
        <v>0</v>
      </c>
      <c r="DO527">
        <v>0</v>
      </c>
      <c r="DP527">
        <f t="shared" si="551"/>
        <v>0</v>
      </c>
      <c r="DQ527">
        <v>0</v>
      </c>
      <c r="DR527">
        <f t="shared" si="552"/>
        <v>0</v>
      </c>
      <c r="DS527">
        <v>0</v>
      </c>
      <c r="DT527">
        <f t="shared" si="553"/>
        <v>0</v>
      </c>
      <c r="DU527">
        <v>0</v>
      </c>
      <c r="DV527">
        <f t="shared" si="554"/>
        <v>0</v>
      </c>
      <c r="DW527">
        <v>0</v>
      </c>
      <c r="DX527">
        <f t="shared" si="555"/>
        <v>0</v>
      </c>
      <c r="DY527">
        <v>0</v>
      </c>
      <c r="DZ527">
        <f t="shared" si="556"/>
        <v>0</v>
      </c>
      <c r="EA527">
        <v>0</v>
      </c>
      <c r="EB527">
        <f t="shared" si="557"/>
        <v>0</v>
      </c>
      <c r="EC527">
        <v>0</v>
      </c>
      <c r="ED527">
        <f t="shared" si="558"/>
        <v>0</v>
      </c>
      <c r="EE527">
        <v>0</v>
      </c>
      <c r="EF527">
        <f t="shared" si="559"/>
        <v>0</v>
      </c>
      <c r="EG527">
        <v>0</v>
      </c>
      <c r="EH527">
        <f t="shared" si="560"/>
        <v>0</v>
      </c>
      <c r="EI527">
        <v>0</v>
      </c>
      <c r="EJ527">
        <f t="shared" si="561"/>
        <v>0</v>
      </c>
      <c r="EK527">
        <v>0</v>
      </c>
      <c r="EL527">
        <f t="shared" si="562"/>
        <v>0</v>
      </c>
      <c r="EM527">
        <v>0</v>
      </c>
      <c r="EN527">
        <f t="shared" si="563"/>
        <v>0</v>
      </c>
      <c r="EO527">
        <v>0</v>
      </c>
      <c r="EP527">
        <f t="shared" si="564"/>
        <v>0</v>
      </c>
      <c r="EQ527">
        <v>0</v>
      </c>
      <c r="ER527">
        <f t="shared" si="565"/>
        <v>0</v>
      </c>
      <c r="ES527">
        <v>0</v>
      </c>
      <c r="ET527">
        <f t="shared" si="566"/>
        <v>0</v>
      </c>
      <c r="EU527">
        <v>0</v>
      </c>
      <c r="EV527">
        <f t="shared" si="567"/>
        <v>0</v>
      </c>
      <c r="EW527">
        <v>0</v>
      </c>
      <c r="EX527">
        <f t="shared" si="568"/>
        <v>0</v>
      </c>
      <c r="EY527">
        <v>0</v>
      </c>
      <c r="EZ527">
        <f t="shared" si="569"/>
        <v>0</v>
      </c>
      <c r="FA527">
        <v>0</v>
      </c>
      <c r="FB527">
        <f t="shared" si="570"/>
        <v>0</v>
      </c>
      <c r="FC527">
        <v>0</v>
      </c>
      <c r="FD527">
        <v>0</v>
      </c>
      <c r="FE527" s="3" t="s">
        <v>836</v>
      </c>
    </row>
    <row r="528" spans="1:161" x14ac:dyDescent="0.45">
      <c r="A528">
        <v>527</v>
      </c>
      <c r="B528" t="s">
        <v>368</v>
      </c>
      <c r="C528" t="s">
        <v>408</v>
      </c>
      <c r="D528" t="s">
        <v>834</v>
      </c>
      <c r="E528" t="s">
        <v>835</v>
      </c>
      <c r="F528" s="2">
        <v>1</v>
      </c>
      <c r="G528">
        <v>694.5</v>
      </c>
      <c r="H528">
        <v>1702</v>
      </c>
      <c r="I528">
        <f>850+273</f>
        <v>1123</v>
      </c>
      <c r="J528" s="2">
        <f t="shared" si="576"/>
        <v>0.65981198589894241</v>
      </c>
      <c r="K528">
        <v>0.5</v>
      </c>
      <c r="L528" t="s">
        <v>373</v>
      </c>
      <c r="M528">
        <v>0</v>
      </c>
      <c r="N528">
        <f t="shared" si="515"/>
        <v>0</v>
      </c>
      <c r="O528">
        <v>0</v>
      </c>
      <c r="P528">
        <f t="shared" si="516"/>
        <v>0</v>
      </c>
      <c r="Q528">
        <v>0</v>
      </c>
      <c r="R528">
        <f t="shared" si="517"/>
        <v>0</v>
      </c>
      <c r="S528">
        <v>1.3</v>
      </c>
      <c r="T528">
        <f t="shared" si="518"/>
        <v>1.3105225783012245E-2</v>
      </c>
      <c r="U528">
        <v>0</v>
      </c>
      <c r="V528">
        <f t="shared" si="519"/>
        <v>0</v>
      </c>
      <c r="W528">
        <v>0</v>
      </c>
      <c r="X528">
        <f t="shared" si="520"/>
        <v>0</v>
      </c>
      <c r="Y528">
        <v>0</v>
      </c>
      <c r="Z528">
        <f t="shared" si="521"/>
        <v>0</v>
      </c>
      <c r="AA528">
        <v>0</v>
      </c>
      <c r="AB528">
        <f t="shared" si="522"/>
        <v>0</v>
      </c>
      <c r="AC528">
        <v>98.48</v>
      </c>
      <c r="AD528">
        <f t="shared" si="523"/>
        <v>0.97664728014670599</v>
      </c>
      <c r="AE528">
        <v>0.22</v>
      </c>
      <c r="AF528">
        <f t="shared" si="524"/>
        <v>1.0145037897570479E-2</v>
      </c>
      <c r="AG528">
        <v>0</v>
      </c>
      <c r="AH528">
        <f t="shared" si="525"/>
        <v>0</v>
      </c>
      <c r="AI528">
        <v>0</v>
      </c>
      <c r="AJ528">
        <f t="shared" si="526"/>
        <v>0</v>
      </c>
      <c r="AK528">
        <v>0</v>
      </c>
      <c r="AL528">
        <f t="shared" si="527"/>
        <v>0</v>
      </c>
      <c r="AM528">
        <v>0</v>
      </c>
      <c r="AN528">
        <f t="shared" si="528"/>
        <v>0</v>
      </c>
      <c r="AO528">
        <v>0</v>
      </c>
      <c r="AP528">
        <f t="shared" si="529"/>
        <v>0</v>
      </c>
      <c r="AQ528">
        <v>0</v>
      </c>
      <c r="AR528">
        <f t="shared" si="530"/>
        <v>0</v>
      </c>
      <c r="AS528">
        <v>0</v>
      </c>
      <c r="AT528">
        <f t="shared" si="531"/>
        <v>0</v>
      </c>
      <c r="AU528">
        <v>0</v>
      </c>
      <c r="AV528">
        <f t="shared" si="532"/>
        <v>0</v>
      </c>
      <c r="AW528">
        <v>0</v>
      </c>
      <c r="AX528">
        <f t="shared" si="533"/>
        <v>0</v>
      </c>
      <c r="AY528">
        <v>0</v>
      </c>
      <c r="AZ528">
        <f t="shared" si="534"/>
        <v>0</v>
      </c>
      <c r="BA528">
        <v>0</v>
      </c>
      <c r="BB528">
        <f t="shared" si="535"/>
        <v>0</v>
      </c>
      <c r="BC528">
        <v>0</v>
      </c>
      <c r="BD528">
        <f t="shared" si="536"/>
        <v>0</v>
      </c>
      <c r="BE528">
        <v>0</v>
      </c>
      <c r="BF528">
        <f t="shared" si="537"/>
        <v>0</v>
      </c>
      <c r="BG528">
        <v>0</v>
      </c>
      <c r="BH528">
        <f t="shared" si="538"/>
        <v>0</v>
      </c>
      <c r="BI528">
        <v>0</v>
      </c>
      <c r="BJ528">
        <f t="shared" si="539"/>
        <v>0</v>
      </c>
      <c r="BK528">
        <v>0</v>
      </c>
      <c r="BL528">
        <f t="shared" si="540"/>
        <v>0</v>
      </c>
      <c r="BM528">
        <v>0</v>
      </c>
      <c r="BN528">
        <f t="shared" si="541"/>
        <v>0</v>
      </c>
      <c r="BO528">
        <v>2E-3</v>
      </c>
      <c r="BP528">
        <f t="shared" si="542"/>
        <v>1.0245617271114559E-4</v>
      </c>
      <c r="BQ528">
        <v>0</v>
      </c>
      <c r="BR528">
        <f t="shared" si="543"/>
        <v>0</v>
      </c>
      <c r="BS528">
        <v>0</v>
      </c>
      <c r="BT528">
        <f t="shared" si="544"/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f t="shared" si="545"/>
        <v>0</v>
      </c>
      <c r="DE528">
        <v>0</v>
      </c>
      <c r="DF528">
        <f t="shared" si="546"/>
        <v>0</v>
      </c>
      <c r="DG528">
        <v>0</v>
      </c>
      <c r="DH528">
        <f t="shared" si="547"/>
        <v>0</v>
      </c>
      <c r="DI528">
        <v>100</v>
      </c>
      <c r="DJ528">
        <f t="shared" si="548"/>
        <v>1</v>
      </c>
      <c r="DK528">
        <v>0</v>
      </c>
      <c r="DL528">
        <f t="shared" si="549"/>
        <v>0</v>
      </c>
      <c r="DM528">
        <v>0</v>
      </c>
      <c r="DN528">
        <f t="shared" si="550"/>
        <v>0</v>
      </c>
      <c r="DO528">
        <v>0</v>
      </c>
      <c r="DP528">
        <f t="shared" si="551"/>
        <v>0</v>
      </c>
      <c r="DQ528">
        <v>0</v>
      </c>
      <c r="DR528">
        <f t="shared" si="552"/>
        <v>0</v>
      </c>
      <c r="DS528">
        <v>0</v>
      </c>
      <c r="DT528">
        <f t="shared" si="553"/>
        <v>0</v>
      </c>
      <c r="DU528">
        <v>0</v>
      </c>
      <c r="DV528">
        <f t="shared" si="554"/>
        <v>0</v>
      </c>
      <c r="DW528">
        <v>0</v>
      </c>
      <c r="DX528">
        <f t="shared" si="555"/>
        <v>0</v>
      </c>
      <c r="DY528">
        <v>0</v>
      </c>
      <c r="DZ528">
        <f t="shared" si="556"/>
        <v>0</v>
      </c>
      <c r="EA528">
        <v>0</v>
      </c>
      <c r="EB528">
        <f t="shared" si="557"/>
        <v>0</v>
      </c>
      <c r="EC528">
        <v>0</v>
      </c>
      <c r="ED528">
        <f t="shared" si="558"/>
        <v>0</v>
      </c>
      <c r="EE528">
        <v>0</v>
      </c>
      <c r="EF528">
        <f t="shared" si="559"/>
        <v>0</v>
      </c>
      <c r="EG528">
        <v>0</v>
      </c>
      <c r="EH528">
        <f t="shared" si="560"/>
        <v>0</v>
      </c>
      <c r="EI528">
        <v>0</v>
      </c>
      <c r="EJ528">
        <f t="shared" si="561"/>
        <v>0</v>
      </c>
      <c r="EK528">
        <v>0</v>
      </c>
      <c r="EL528">
        <f t="shared" si="562"/>
        <v>0</v>
      </c>
      <c r="EM528">
        <v>0</v>
      </c>
      <c r="EN528">
        <f t="shared" si="563"/>
        <v>0</v>
      </c>
      <c r="EO528">
        <v>0</v>
      </c>
      <c r="EP528">
        <f t="shared" si="564"/>
        <v>0</v>
      </c>
      <c r="EQ528">
        <v>0</v>
      </c>
      <c r="ER528">
        <f t="shared" si="565"/>
        <v>0</v>
      </c>
      <c r="ES528">
        <v>0</v>
      </c>
      <c r="ET528">
        <f t="shared" si="566"/>
        <v>0</v>
      </c>
      <c r="EU528">
        <v>0</v>
      </c>
      <c r="EV528">
        <f t="shared" si="567"/>
        <v>0</v>
      </c>
      <c r="EW528">
        <v>0</v>
      </c>
      <c r="EX528">
        <f t="shared" si="568"/>
        <v>0</v>
      </c>
      <c r="EY528">
        <v>0</v>
      </c>
      <c r="EZ528">
        <f t="shared" si="569"/>
        <v>0</v>
      </c>
      <c r="FA528">
        <v>0</v>
      </c>
      <c r="FB528">
        <f t="shared" si="570"/>
        <v>0</v>
      </c>
      <c r="FC528">
        <v>0</v>
      </c>
      <c r="FD528">
        <v>0</v>
      </c>
      <c r="FE528" s="3" t="s">
        <v>836</v>
      </c>
    </row>
    <row r="529" spans="1:161" x14ac:dyDescent="0.45">
      <c r="A529">
        <v>528</v>
      </c>
      <c r="B529" t="s">
        <v>368</v>
      </c>
      <c r="C529" t="s">
        <v>408</v>
      </c>
      <c r="D529" t="s">
        <v>834</v>
      </c>
      <c r="E529" t="s">
        <v>835</v>
      </c>
      <c r="F529" s="2">
        <v>0</v>
      </c>
      <c r="G529">
        <v>695.5</v>
      </c>
      <c r="H529">
        <v>1703</v>
      </c>
      <c r="I529">
        <f>850+273</f>
        <v>1123</v>
      </c>
      <c r="J529" s="2">
        <f t="shared" si="576"/>
        <v>0.65942454492072811</v>
      </c>
      <c r="K529">
        <v>0.5</v>
      </c>
      <c r="L529" t="s">
        <v>373</v>
      </c>
      <c r="M529">
        <v>0</v>
      </c>
      <c r="N529">
        <f t="shared" si="515"/>
        <v>0</v>
      </c>
      <c r="O529">
        <v>0</v>
      </c>
      <c r="P529">
        <f t="shared" si="516"/>
        <v>0</v>
      </c>
      <c r="Q529">
        <v>0</v>
      </c>
      <c r="R529">
        <f t="shared" si="517"/>
        <v>0</v>
      </c>
      <c r="S529">
        <v>1.3</v>
      </c>
      <c r="T529">
        <f t="shared" si="518"/>
        <v>1.3105225783012245E-2</v>
      </c>
      <c r="U529">
        <v>0</v>
      </c>
      <c r="V529">
        <f t="shared" si="519"/>
        <v>0</v>
      </c>
      <c r="W529">
        <v>0</v>
      </c>
      <c r="X529">
        <f t="shared" si="520"/>
        <v>0</v>
      </c>
      <c r="Y529">
        <v>0</v>
      </c>
      <c r="Z529">
        <f t="shared" si="521"/>
        <v>0</v>
      </c>
      <c r="AA529">
        <v>0</v>
      </c>
      <c r="AB529">
        <f t="shared" si="522"/>
        <v>0</v>
      </c>
      <c r="AC529">
        <v>98.48</v>
      </c>
      <c r="AD529">
        <f t="shared" si="523"/>
        <v>0.97664728014670599</v>
      </c>
      <c r="AE529">
        <v>0.22</v>
      </c>
      <c r="AF529">
        <f t="shared" si="524"/>
        <v>1.0145037897570479E-2</v>
      </c>
      <c r="AG529">
        <v>0</v>
      </c>
      <c r="AH529">
        <f t="shared" si="525"/>
        <v>0</v>
      </c>
      <c r="AI529">
        <v>0</v>
      </c>
      <c r="AJ529">
        <f t="shared" si="526"/>
        <v>0</v>
      </c>
      <c r="AK529">
        <v>0</v>
      </c>
      <c r="AL529">
        <f t="shared" si="527"/>
        <v>0</v>
      </c>
      <c r="AM529">
        <v>0</v>
      </c>
      <c r="AN529">
        <f t="shared" si="528"/>
        <v>0</v>
      </c>
      <c r="AO529">
        <v>0</v>
      </c>
      <c r="AP529">
        <f t="shared" si="529"/>
        <v>0</v>
      </c>
      <c r="AQ529">
        <v>0</v>
      </c>
      <c r="AR529">
        <f t="shared" si="530"/>
        <v>0</v>
      </c>
      <c r="AS529">
        <v>0</v>
      </c>
      <c r="AT529">
        <f t="shared" si="531"/>
        <v>0</v>
      </c>
      <c r="AU529">
        <v>0</v>
      </c>
      <c r="AV529">
        <f t="shared" si="532"/>
        <v>0</v>
      </c>
      <c r="AW529">
        <v>0</v>
      </c>
      <c r="AX529">
        <f t="shared" si="533"/>
        <v>0</v>
      </c>
      <c r="AY529">
        <v>0</v>
      </c>
      <c r="AZ529">
        <f t="shared" si="534"/>
        <v>0</v>
      </c>
      <c r="BA529">
        <v>0</v>
      </c>
      <c r="BB529">
        <f t="shared" si="535"/>
        <v>0</v>
      </c>
      <c r="BC529">
        <v>0</v>
      </c>
      <c r="BD529">
        <f t="shared" si="536"/>
        <v>0</v>
      </c>
      <c r="BE529">
        <v>0</v>
      </c>
      <c r="BF529">
        <f t="shared" si="537"/>
        <v>0</v>
      </c>
      <c r="BG529">
        <v>0</v>
      </c>
      <c r="BH529">
        <f t="shared" si="538"/>
        <v>0</v>
      </c>
      <c r="BI529">
        <v>0</v>
      </c>
      <c r="BJ529">
        <f t="shared" si="539"/>
        <v>0</v>
      </c>
      <c r="BK529">
        <v>0</v>
      </c>
      <c r="BL529">
        <f t="shared" si="540"/>
        <v>0</v>
      </c>
      <c r="BM529">
        <v>0</v>
      </c>
      <c r="BN529">
        <f t="shared" si="541"/>
        <v>0</v>
      </c>
      <c r="BO529">
        <v>2E-3</v>
      </c>
      <c r="BP529">
        <f t="shared" si="542"/>
        <v>1.0245617271114559E-4</v>
      </c>
      <c r="BQ529">
        <v>0</v>
      </c>
      <c r="BR529">
        <f t="shared" si="543"/>
        <v>0</v>
      </c>
      <c r="BS529">
        <v>0</v>
      </c>
      <c r="BT529">
        <f t="shared" si="544"/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f t="shared" si="545"/>
        <v>0</v>
      </c>
      <c r="DE529">
        <v>0</v>
      </c>
      <c r="DF529">
        <f t="shared" si="546"/>
        <v>0</v>
      </c>
      <c r="DG529">
        <v>0</v>
      </c>
      <c r="DH529">
        <f t="shared" si="547"/>
        <v>0</v>
      </c>
      <c r="DI529">
        <v>100</v>
      </c>
      <c r="DJ529">
        <f t="shared" si="548"/>
        <v>1</v>
      </c>
      <c r="DK529">
        <v>0</v>
      </c>
      <c r="DL529">
        <f t="shared" si="549"/>
        <v>0</v>
      </c>
      <c r="DM529">
        <v>0</v>
      </c>
      <c r="DN529">
        <f t="shared" si="550"/>
        <v>0</v>
      </c>
      <c r="DO529">
        <v>0</v>
      </c>
      <c r="DP529">
        <f t="shared" si="551"/>
        <v>0</v>
      </c>
      <c r="DQ529">
        <v>0</v>
      </c>
      <c r="DR529">
        <f t="shared" si="552"/>
        <v>0</v>
      </c>
      <c r="DS529">
        <v>0</v>
      </c>
      <c r="DT529">
        <f t="shared" si="553"/>
        <v>0</v>
      </c>
      <c r="DU529">
        <v>0</v>
      </c>
      <c r="DV529">
        <f t="shared" si="554"/>
        <v>0</v>
      </c>
      <c r="DW529">
        <v>0</v>
      </c>
      <c r="DX529">
        <f t="shared" si="555"/>
        <v>0</v>
      </c>
      <c r="DY529">
        <v>0</v>
      </c>
      <c r="DZ529">
        <f t="shared" si="556"/>
        <v>0</v>
      </c>
      <c r="EA529">
        <v>0</v>
      </c>
      <c r="EB529">
        <f t="shared" si="557"/>
        <v>0</v>
      </c>
      <c r="EC529">
        <v>0</v>
      </c>
      <c r="ED529">
        <f t="shared" si="558"/>
        <v>0</v>
      </c>
      <c r="EE529">
        <v>0</v>
      </c>
      <c r="EF529">
        <f t="shared" si="559"/>
        <v>0</v>
      </c>
      <c r="EG529">
        <v>0</v>
      </c>
      <c r="EH529">
        <f t="shared" si="560"/>
        <v>0</v>
      </c>
      <c r="EI529">
        <v>0</v>
      </c>
      <c r="EJ529">
        <f t="shared" si="561"/>
        <v>0</v>
      </c>
      <c r="EK529">
        <v>0</v>
      </c>
      <c r="EL529">
        <f t="shared" si="562"/>
        <v>0</v>
      </c>
      <c r="EM529">
        <v>0</v>
      </c>
      <c r="EN529">
        <f t="shared" si="563"/>
        <v>0</v>
      </c>
      <c r="EO529">
        <v>0</v>
      </c>
      <c r="EP529">
        <f t="shared" si="564"/>
        <v>0</v>
      </c>
      <c r="EQ529">
        <v>0</v>
      </c>
      <c r="ER529">
        <f t="shared" si="565"/>
        <v>0</v>
      </c>
      <c r="ES529">
        <v>0</v>
      </c>
      <c r="ET529">
        <f t="shared" si="566"/>
        <v>0</v>
      </c>
      <c r="EU529">
        <v>0</v>
      </c>
      <c r="EV529">
        <f t="shared" si="567"/>
        <v>0</v>
      </c>
      <c r="EW529">
        <v>0</v>
      </c>
      <c r="EX529">
        <f t="shared" si="568"/>
        <v>0</v>
      </c>
      <c r="EY529">
        <v>0</v>
      </c>
      <c r="EZ529">
        <f t="shared" si="569"/>
        <v>0</v>
      </c>
      <c r="FA529">
        <v>0</v>
      </c>
      <c r="FB529">
        <f t="shared" si="570"/>
        <v>0</v>
      </c>
      <c r="FC529">
        <v>0</v>
      </c>
      <c r="FD529">
        <v>0</v>
      </c>
      <c r="FE529" s="3" t="s">
        <v>836</v>
      </c>
    </row>
    <row r="530" spans="1:161" x14ac:dyDescent="0.45">
      <c r="A530">
        <v>529</v>
      </c>
      <c r="B530" t="s">
        <v>445</v>
      </c>
      <c r="C530" t="s">
        <v>829</v>
      </c>
      <c r="E530" t="s">
        <v>837</v>
      </c>
      <c r="F530" s="2">
        <v>1</v>
      </c>
      <c r="G530">
        <v>234.5</v>
      </c>
      <c r="H530">
        <f>1080+273</f>
        <v>1353</v>
      </c>
      <c r="I530">
        <v>298</v>
      </c>
      <c r="J530" s="2">
        <f t="shared" si="576"/>
        <v>0.22025129342202512</v>
      </c>
      <c r="K530">
        <f t="shared" ref="K530:K541" si="578">2.9*10^-4</f>
        <v>2.9E-4</v>
      </c>
      <c r="L530" t="s">
        <v>64</v>
      </c>
      <c r="M530">
        <v>98.85</v>
      </c>
      <c r="N530">
        <f t="shared" si="515"/>
        <v>1</v>
      </c>
      <c r="O530">
        <v>0</v>
      </c>
      <c r="P530">
        <f t="shared" si="516"/>
        <v>0</v>
      </c>
      <c r="Q530">
        <v>0</v>
      </c>
      <c r="R530">
        <f t="shared" si="517"/>
        <v>0</v>
      </c>
      <c r="S530">
        <v>0</v>
      </c>
      <c r="T530">
        <f t="shared" si="518"/>
        <v>0</v>
      </c>
      <c r="U530">
        <v>0</v>
      </c>
      <c r="V530">
        <f t="shared" si="519"/>
        <v>0</v>
      </c>
      <c r="W530">
        <v>0</v>
      </c>
      <c r="X530">
        <f t="shared" si="520"/>
        <v>0</v>
      </c>
      <c r="Y530">
        <v>0</v>
      </c>
      <c r="Z530">
        <f t="shared" si="521"/>
        <v>0</v>
      </c>
      <c r="AA530">
        <v>0</v>
      </c>
      <c r="AB530">
        <f t="shared" si="522"/>
        <v>0</v>
      </c>
      <c r="AC530">
        <v>0</v>
      </c>
      <c r="AD530">
        <f t="shared" si="523"/>
        <v>0</v>
      </c>
      <c r="AE530">
        <v>0</v>
      </c>
      <c r="AF530">
        <f t="shared" si="524"/>
        <v>0</v>
      </c>
      <c r="AG530">
        <v>0</v>
      </c>
      <c r="AH530">
        <f t="shared" si="525"/>
        <v>0</v>
      </c>
      <c r="AI530">
        <v>0</v>
      </c>
      <c r="AJ530">
        <f t="shared" si="526"/>
        <v>0</v>
      </c>
      <c r="AK530">
        <v>0</v>
      </c>
      <c r="AL530">
        <f t="shared" si="527"/>
        <v>0</v>
      </c>
      <c r="AM530">
        <v>0</v>
      </c>
      <c r="AN530">
        <f t="shared" si="528"/>
        <v>0</v>
      </c>
      <c r="AO530">
        <v>0</v>
      </c>
      <c r="AP530">
        <f t="shared" si="529"/>
        <v>0</v>
      </c>
      <c r="AQ530">
        <v>0</v>
      </c>
      <c r="AR530">
        <f t="shared" si="530"/>
        <v>0</v>
      </c>
      <c r="AS530">
        <v>0</v>
      </c>
      <c r="AT530">
        <f t="shared" si="531"/>
        <v>0</v>
      </c>
      <c r="AU530">
        <v>0</v>
      </c>
      <c r="AV530">
        <f t="shared" si="532"/>
        <v>0</v>
      </c>
      <c r="AW530">
        <v>0</v>
      </c>
      <c r="AX530">
        <f t="shared" si="533"/>
        <v>0</v>
      </c>
      <c r="AY530">
        <v>0</v>
      </c>
      <c r="AZ530">
        <f t="shared" si="534"/>
        <v>0</v>
      </c>
      <c r="BA530">
        <v>0</v>
      </c>
      <c r="BB530">
        <f t="shared" si="535"/>
        <v>0</v>
      </c>
      <c r="BC530">
        <v>0</v>
      </c>
      <c r="BD530">
        <f t="shared" si="536"/>
        <v>0</v>
      </c>
      <c r="BE530">
        <v>0</v>
      </c>
      <c r="BF530">
        <f t="shared" si="537"/>
        <v>0</v>
      </c>
      <c r="BG530">
        <v>0</v>
      </c>
      <c r="BH530">
        <f t="shared" si="538"/>
        <v>0</v>
      </c>
      <c r="BI530">
        <v>0</v>
      </c>
      <c r="BJ530">
        <f t="shared" si="539"/>
        <v>0</v>
      </c>
      <c r="BK530">
        <v>0</v>
      </c>
      <c r="BL530">
        <f t="shared" si="540"/>
        <v>0</v>
      </c>
      <c r="BM530">
        <v>0</v>
      </c>
      <c r="BN530">
        <f t="shared" si="541"/>
        <v>0</v>
      </c>
      <c r="BO530">
        <v>0</v>
      </c>
      <c r="BP530">
        <f t="shared" si="542"/>
        <v>0</v>
      </c>
      <c r="BQ530">
        <v>0</v>
      </c>
      <c r="BR530">
        <f t="shared" si="543"/>
        <v>0</v>
      </c>
      <c r="BS530">
        <v>0</v>
      </c>
      <c r="BT530">
        <f t="shared" si="544"/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1.1499999999999999</v>
      </c>
      <c r="CD530">
        <v>1.0077535126245646E-2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f t="shared" ref="DD530:DD561" si="579">((DC530/100)/FX$2)/((DC530/100)/FX$2+(DE530/100)/FZ$2+(DG530/100)/GB$2+(DI530/100)/FJ$2+(DK530/100)/FN$10+(DM530/100)/FH$13+(DO530/100)/FJ$13+(DQ530/100)/FL$13+(DS530/100)/FN$13+(DU530/100)/FH$19+(DW530/100)/FH$2+(DY530/100)/FP$2+(EA530/100)/FL$2+(EC530/100)/FH$22+(EE530/100)/FJ$22+(EG530/100)/FR$2+(EI530/100)/FH$6+(EK530/100)/FH$10+(EM530/100)/FM$22+(EO530/100)/FL$25+(EQ530/100)/FH$28+(ES530/100)/FH$31+(EU530/100)/FJ$31+(EW530/100)/FL$31+(EY530/100)/FN$31+(FA530/100)/FH$34)</f>
        <v>0</v>
      </c>
      <c r="DE530">
        <v>0</v>
      </c>
      <c r="DF530">
        <f t="shared" ref="DF530:DF561" si="580">((DE530/100)/FZ$2)/((DC530/100)/FX$2+(DE530/100)/FZ$2+(DG530/100)/GB$2+(DI530/100)/FJ$2+(DK530/100)/FN$10+(DM530/100)/FH$13+(DO530/100)/FJ$13+(DQ530/100)/FL$13+(DS530/100)/FN$13+(DU530/100)/FH$19+(DW530/100)/FH$2+(DY530/100)/FP$2+(EA530/100)/FL$2+(EC530/100)/FH$22+(EE530/100)/FJ$22+(EG530/100)/FR$2+(EI530/100)/FH$6+(EK530/100)/FH$10+(EM530/100)/FM$22+(EO530/100)/FL$25+(EQ530/100)/FH$28+(ES530/100)/FH$31+(EU530/100)/FJ$31+(EW530/100)/FL$31+(EY530/100)/FN$31+(FA530/100)/FH$34)</f>
        <v>0</v>
      </c>
      <c r="DG530">
        <v>100</v>
      </c>
      <c r="DH530">
        <f t="shared" si="547"/>
        <v>1</v>
      </c>
      <c r="DI530">
        <v>0</v>
      </c>
      <c r="DJ530">
        <f t="shared" si="548"/>
        <v>0</v>
      </c>
      <c r="DK530">
        <v>0</v>
      </c>
      <c r="DL530">
        <f t="shared" si="549"/>
        <v>0</v>
      </c>
      <c r="DM530">
        <v>0</v>
      </c>
      <c r="DN530">
        <f t="shared" si="550"/>
        <v>0</v>
      </c>
      <c r="DO530">
        <v>0</v>
      </c>
      <c r="DP530">
        <f t="shared" si="551"/>
        <v>0</v>
      </c>
      <c r="DQ530">
        <v>0</v>
      </c>
      <c r="DR530">
        <f t="shared" si="552"/>
        <v>0</v>
      </c>
      <c r="DS530">
        <v>0</v>
      </c>
      <c r="DT530">
        <f t="shared" si="553"/>
        <v>0</v>
      </c>
      <c r="DU530">
        <v>0</v>
      </c>
      <c r="DV530">
        <f t="shared" si="554"/>
        <v>0</v>
      </c>
      <c r="DW530">
        <v>0</v>
      </c>
      <c r="DX530">
        <f t="shared" si="555"/>
        <v>0</v>
      </c>
      <c r="DY530">
        <v>0</v>
      </c>
      <c r="DZ530">
        <f t="shared" si="556"/>
        <v>0</v>
      </c>
      <c r="EA530">
        <v>0</v>
      </c>
      <c r="EB530">
        <f t="shared" si="557"/>
        <v>0</v>
      </c>
      <c r="EC530">
        <v>0</v>
      </c>
      <c r="ED530">
        <f t="shared" si="558"/>
        <v>0</v>
      </c>
      <c r="EE530">
        <v>0</v>
      </c>
      <c r="EF530">
        <f t="shared" si="559"/>
        <v>0</v>
      </c>
      <c r="EG530">
        <v>0</v>
      </c>
      <c r="EH530">
        <f t="shared" si="560"/>
        <v>0</v>
      </c>
      <c r="EI530">
        <v>0</v>
      </c>
      <c r="EJ530">
        <f t="shared" si="561"/>
        <v>0</v>
      </c>
      <c r="EK530">
        <v>0</v>
      </c>
      <c r="EL530">
        <f t="shared" si="562"/>
        <v>0</v>
      </c>
      <c r="EM530">
        <v>0</v>
      </c>
      <c r="EN530">
        <f t="shared" si="563"/>
        <v>0</v>
      </c>
      <c r="EO530">
        <v>0</v>
      </c>
      <c r="EP530">
        <f t="shared" si="564"/>
        <v>0</v>
      </c>
      <c r="EQ530">
        <v>0</v>
      </c>
      <c r="ER530">
        <f t="shared" si="565"/>
        <v>0</v>
      </c>
      <c r="ES530">
        <v>0</v>
      </c>
      <c r="ET530">
        <f t="shared" si="566"/>
        <v>0</v>
      </c>
      <c r="EU530">
        <v>0</v>
      </c>
      <c r="EV530">
        <f t="shared" si="567"/>
        <v>0</v>
      </c>
      <c r="EW530">
        <v>0</v>
      </c>
      <c r="EX530">
        <f t="shared" si="568"/>
        <v>0</v>
      </c>
      <c r="EY530">
        <v>0</v>
      </c>
      <c r="EZ530">
        <f t="shared" si="569"/>
        <v>0</v>
      </c>
      <c r="FA530">
        <v>0</v>
      </c>
      <c r="FB530">
        <f t="shared" si="570"/>
        <v>0</v>
      </c>
      <c r="FC530">
        <v>0</v>
      </c>
      <c r="FD530">
        <v>0</v>
      </c>
      <c r="FE530" s="3" t="s">
        <v>832</v>
      </c>
    </row>
    <row r="531" spans="1:161" x14ac:dyDescent="0.45">
      <c r="A531">
        <v>530</v>
      </c>
      <c r="B531" t="s">
        <v>445</v>
      </c>
      <c r="C531" t="s">
        <v>829</v>
      </c>
      <c r="E531" t="s">
        <v>837</v>
      </c>
      <c r="F531" s="2">
        <v>1</v>
      </c>
      <c r="G531">
        <v>234.5</v>
      </c>
      <c r="H531">
        <f t="shared" ref="H531:H541" si="581">1080+273</f>
        <v>1353</v>
      </c>
      <c r="I531">
        <v>298</v>
      </c>
      <c r="J531" s="2">
        <f t="shared" si="576"/>
        <v>0.22025129342202512</v>
      </c>
      <c r="K531">
        <f t="shared" si="578"/>
        <v>2.9E-4</v>
      </c>
      <c r="L531" t="s">
        <v>64</v>
      </c>
      <c r="M531">
        <v>98.85</v>
      </c>
      <c r="N531">
        <f t="shared" si="515"/>
        <v>1</v>
      </c>
      <c r="O531">
        <v>0</v>
      </c>
      <c r="P531">
        <f t="shared" si="516"/>
        <v>0</v>
      </c>
      <c r="Q531">
        <v>0</v>
      </c>
      <c r="R531">
        <f t="shared" si="517"/>
        <v>0</v>
      </c>
      <c r="S531">
        <v>0</v>
      </c>
      <c r="T531">
        <f t="shared" si="518"/>
        <v>0</v>
      </c>
      <c r="U531">
        <v>0</v>
      </c>
      <c r="V531">
        <f t="shared" si="519"/>
        <v>0</v>
      </c>
      <c r="W531">
        <v>0</v>
      </c>
      <c r="X531">
        <f t="shared" si="520"/>
        <v>0</v>
      </c>
      <c r="Y531">
        <v>0</v>
      </c>
      <c r="Z531">
        <f t="shared" si="521"/>
        <v>0</v>
      </c>
      <c r="AA531">
        <v>0</v>
      </c>
      <c r="AB531">
        <f t="shared" si="522"/>
        <v>0</v>
      </c>
      <c r="AC531">
        <v>0</v>
      </c>
      <c r="AD531">
        <f t="shared" si="523"/>
        <v>0</v>
      </c>
      <c r="AE531">
        <v>0</v>
      </c>
      <c r="AF531">
        <f t="shared" si="524"/>
        <v>0</v>
      </c>
      <c r="AG531">
        <v>0</v>
      </c>
      <c r="AH531">
        <f t="shared" si="525"/>
        <v>0</v>
      </c>
      <c r="AI531">
        <v>0</v>
      </c>
      <c r="AJ531">
        <f t="shared" si="526"/>
        <v>0</v>
      </c>
      <c r="AK531">
        <v>0</v>
      </c>
      <c r="AL531">
        <f t="shared" si="527"/>
        <v>0</v>
      </c>
      <c r="AM531">
        <v>0</v>
      </c>
      <c r="AN531">
        <f t="shared" si="528"/>
        <v>0</v>
      </c>
      <c r="AO531">
        <v>0</v>
      </c>
      <c r="AP531">
        <f t="shared" si="529"/>
        <v>0</v>
      </c>
      <c r="AQ531">
        <v>0</v>
      </c>
      <c r="AR531">
        <f t="shared" si="530"/>
        <v>0</v>
      </c>
      <c r="AS531">
        <v>0</v>
      </c>
      <c r="AT531">
        <f t="shared" si="531"/>
        <v>0</v>
      </c>
      <c r="AU531">
        <v>0</v>
      </c>
      <c r="AV531">
        <f t="shared" si="532"/>
        <v>0</v>
      </c>
      <c r="AW531">
        <v>0</v>
      </c>
      <c r="AX531">
        <f t="shared" si="533"/>
        <v>0</v>
      </c>
      <c r="AY531">
        <v>0</v>
      </c>
      <c r="AZ531">
        <f t="shared" si="534"/>
        <v>0</v>
      </c>
      <c r="BA531">
        <v>0</v>
      </c>
      <c r="BB531">
        <f t="shared" si="535"/>
        <v>0</v>
      </c>
      <c r="BC531">
        <v>0</v>
      </c>
      <c r="BD531">
        <f t="shared" si="536"/>
        <v>0</v>
      </c>
      <c r="BE531">
        <v>0</v>
      </c>
      <c r="BF531">
        <f t="shared" si="537"/>
        <v>0</v>
      </c>
      <c r="BG531">
        <v>0</v>
      </c>
      <c r="BH531">
        <f t="shared" si="538"/>
        <v>0</v>
      </c>
      <c r="BI531">
        <v>0</v>
      </c>
      <c r="BJ531">
        <f t="shared" si="539"/>
        <v>0</v>
      </c>
      <c r="BK531">
        <v>0</v>
      </c>
      <c r="BL531">
        <f t="shared" si="540"/>
        <v>0</v>
      </c>
      <c r="BM531">
        <v>0</v>
      </c>
      <c r="BN531">
        <f t="shared" si="541"/>
        <v>0</v>
      </c>
      <c r="BO531">
        <v>0</v>
      </c>
      <c r="BP531">
        <f t="shared" si="542"/>
        <v>0</v>
      </c>
      <c r="BQ531">
        <v>0</v>
      </c>
      <c r="BR531">
        <f t="shared" si="543"/>
        <v>0</v>
      </c>
      <c r="BS531">
        <v>0</v>
      </c>
      <c r="BT531">
        <f t="shared" si="544"/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1.1499999999999999</v>
      </c>
      <c r="CD531">
        <v>1.0077535126245646E-2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f t="shared" si="579"/>
        <v>0</v>
      </c>
      <c r="DE531">
        <v>0</v>
      </c>
      <c r="DF531">
        <f t="shared" si="580"/>
        <v>0</v>
      </c>
      <c r="DG531">
        <v>100</v>
      </c>
      <c r="DH531">
        <f t="shared" si="547"/>
        <v>1</v>
      </c>
      <c r="DI531">
        <v>0</v>
      </c>
      <c r="DJ531">
        <f t="shared" si="548"/>
        <v>0</v>
      </c>
      <c r="DK531">
        <v>0</v>
      </c>
      <c r="DL531">
        <f t="shared" si="549"/>
        <v>0</v>
      </c>
      <c r="DM531">
        <v>0</v>
      </c>
      <c r="DN531">
        <f t="shared" si="550"/>
        <v>0</v>
      </c>
      <c r="DO531">
        <v>0</v>
      </c>
      <c r="DP531">
        <f t="shared" si="551"/>
        <v>0</v>
      </c>
      <c r="DQ531">
        <v>0</v>
      </c>
      <c r="DR531">
        <f t="shared" si="552"/>
        <v>0</v>
      </c>
      <c r="DS531">
        <v>0</v>
      </c>
      <c r="DT531">
        <f t="shared" si="553"/>
        <v>0</v>
      </c>
      <c r="DU531">
        <v>0</v>
      </c>
      <c r="DV531">
        <f t="shared" si="554"/>
        <v>0</v>
      </c>
      <c r="DW531">
        <v>0</v>
      </c>
      <c r="DX531">
        <f t="shared" si="555"/>
        <v>0</v>
      </c>
      <c r="DY531">
        <v>0</v>
      </c>
      <c r="DZ531">
        <f t="shared" si="556"/>
        <v>0</v>
      </c>
      <c r="EA531">
        <v>0</v>
      </c>
      <c r="EB531">
        <f t="shared" si="557"/>
        <v>0</v>
      </c>
      <c r="EC531">
        <v>0</v>
      </c>
      <c r="ED531">
        <f t="shared" si="558"/>
        <v>0</v>
      </c>
      <c r="EE531">
        <v>0</v>
      </c>
      <c r="EF531">
        <f t="shared" si="559"/>
        <v>0</v>
      </c>
      <c r="EG531">
        <v>0</v>
      </c>
      <c r="EH531">
        <f t="shared" si="560"/>
        <v>0</v>
      </c>
      <c r="EI531">
        <v>0</v>
      </c>
      <c r="EJ531">
        <f t="shared" si="561"/>
        <v>0</v>
      </c>
      <c r="EK531">
        <v>0</v>
      </c>
      <c r="EL531">
        <f t="shared" si="562"/>
        <v>0</v>
      </c>
      <c r="EM531">
        <v>0</v>
      </c>
      <c r="EN531">
        <f t="shared" si="563"/>
        <v>0</v>
      </c>
      <c r="EO531">
        <v>0</v>
      </c>
      <c r="EP531">
        <f t="shared" si="564"/>
        <v>0</v>
      </c>
      <c r="EQ531">
        <v>0</v>
      </c>
      <c r="ER531">
        <f t="shared" si="565"/>
        <v>0</v>
      </c>
      <c r="ES531">
        <v>0</v>
      </c>
      <c r="ET531">
        <f t="shared" si="566"/>
        <v>0</v>
      </c>
      <c r="EU531">
        <v>0</v>
      </c>
      <c r="EV531">
        <f t="shared" si="567"/>
        <v>0</v>
      </c>
      <c r="EW531">
        <v>0</v>
      </c>
      <c r="EX531">
        <f t="shared" si="568"/>
        <v>0</v>
      </c>
      <c r="EY531">
        <v>0</v>
      </c>
      <c r="EZ531">
        <f t="shared" si="569"/>
        <v>0</v>
      </c>
      <c r="FA531">
        <v>0</v>
      </c>
      <c r="FB531">
        <f t="shared" si="570"/>
        <v>0</v>
      </c>
      <c r="FC531">
        <v>0</v>
      </c>
      <c r="FD531">
        <v>0</v>
      </c>
      <c r="FE531" s="3" t="s">
        <v>832</v>
      </c>
    </row>
    <row r="532" spans="1:161" x14ac:dyDescent="0.45">
      <c r="A532">
        <v>531</v>
      </c>
      <c r="B532" t="s">
        <v>445</v>
      </c>
      <c r="C532" t="s">
        <v>829</v>
      </c>
      <c r="E532" t="s">
        <v>837</v>
      </c>
      <c r="F532" s="2">
        <v>1</v>
      </c>
      <c r="G532">
        <v>234.5</v>
      </c>
      <c r="H532">
        <f t="shared" si="581"/>
        <v>1353</v>
      </c>
      <c r="I532">
        <v>298</v>
      </c>
      <c r="J532" s="2">
        <f t="shared" si="576"/>
        <v>0.22025129342202512</v>
      </c>
      <c r="K532">
        <f t="shared" si="578"/>
        <v>2.9E-4</v>
      </c>
      <c r="L532" t="s">
        <v>64</v>
      </c>
      <c r="M532">
        <v>98.85</v>
      </c>
      <c r="N532">
        <f t="shared" si="515"/>
        <v>1</v>
      </c>
      <c r="O532">
        <v>0</v>
      </c>
      <c r="P532">
        <f t="shared" si="516"/>
        <v>0</v>
      </c>
      <c r="Q532">
        <v>0</v>
      </c>
      <c r="R532">
        <f t="shared" si="517"/>
        <v>0</v>
      </c>
      <c r="S532">
        <v>0</v>
      </c>
      <c r="T532">
        <f t="shared" si="518"/>
        <v>0</v>
      </c>
      <c r="U532">
        <v>0</v>
      </c>
      <c r="V532">
        <f t="shared" si="519"/>
        <v>0</v>
      </c>
      <c r="W532">
        <v>0</v>
      </c>
      <c r="X532">
        <f t="shared" si="520"/>
        <v>0</v>
      </c>
      <c r="Y532">
        <v>0</v>
      </c>
      <c r="Z532">
        <f t="shared" si="521"/>
        <v>0</v>
      </c>
      <c r="AA532">
        <v>0</v>
      </c>
      <c r="AB532">
        <f t="shared" si="522"/>
        <v>0</v>
      </c>
      <c r="AC532">
        <v>0</v>
      </c>
      <c r="AD532">
        <f t="shared" si="523"/>
        <v>0</v>
      </c>
      <c r="AE532">
        <v>0</v>
      </c>
      <c r="AF532">
        <f t="shared" si="524"/>
        <v>0</v>
      </c>
      <c r="AG532">
        <v>0</v>
      </c>
      <c r="AH532">
        <f t="shared" si="525"/>
        <v>0</v>
      </c>
      <c r="AI532">
        <v>0</v>
      </c>
      <c r="AJ532">
        <f t="shared" si="526"/>
        <v>0</v>
      </c>
      <c r="AK532">
        <v>0</v>
      </c>
      <c r="AL532">
        <f t="shared" si="527"/>
        <v>0</v>
      </c>
      <c r="AM532">
        <v>0</v>
      </c>
      <c r="AN532">
        <f t="shared" si="528"/>
        <v>0</v>
      </c>
      <c r="AO532">
        <v>0</v>
      </c>
      <c r="AP532">
        <f t="shared" si="529"/>
        <v>0</v>
      </c>
      <c r="AQ532">
        <v>0</v>
      </c>
      <c r="AR532">
        <f t="shared" si="530"/>
        <v>0</v>
      </c>
      <c r="AS532">
        <v>0</v>
      </c>
      <c r="AT532">
        <f t="shared" si="531"/>
        <v>0</v>
      </c>
      <c r="AU532">
        <v>0</v>
      </c>
      <c r="AV532">
        <f t="shared" si="532"/>
        <v>0</v>
      </c>
      <c r="AW532">
        <v>0</v>
      </c>
      <c r="AX532">
        <f t="shared" si="533"/>
        <v>0</v>
      </c>
      <c r="AY532">
        <v>0</v>
      </c>
      <c r="AZ532">
        <f t="shared" si="534"/>
        <v>0</v>
      </c>
      <c r="BA532">
        <v>0</v>
      </c>
      <c r="BB532">
        <f t="shared" si="535"/>
        <v>0</v>
      </c>
      <c r="BC532">
        <v>0</v>
      </c>
      <c r="BD532">
        <f t="shared" si="536"/>
        <v>0</v>
      </c>
      <c r="BE532">
        <v>0</v>
      </c>
      <c r="BF532">
        <f t="shared" si="537"/>
        <v>0</v>
      </c>
      <c r="BG532">
        <v>0</v>
      </c>
      <c r="BH532">
        <f t="shared" si="538"/>
        <v>0</v>
      </c>
      <c r="BI532">
        <v>0</v>
      </c>
      <c r="BJ532">
        <f t="shared" si="539"/>
        <v>0</v>
      </c>
      <c r="BK532">
        <v>0</v>
      </c>
      <c r="BL532">
        <f t="shared" si="540"/>
        <v>0</v>
      </c>
      <c r="BM532">
        <v>0</v>
      </c>
      <c r="BN532">
        <f t="shared" si="541"/>
        <v>0</v>
      </c>
      <c r="BO532">
        <v>0</v>
      </c>
      <c r="BP532">
        <f t="shared" si="542"/>
        <v>0</v>
      </c>
      <c r="BQ532">
        <v>0</v>
      </c>
      <c r="BR532">
        <f t="shared" si="543"/>
        <v>0</v>
      </c>
      <c r="BS532">
        <v>0</v>
      </c>
      <c r="BT532">
        <f t="shared" si="544"/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1.1499999999999999</v>
      </c>
      <c r="CD532">
        <v>1.0077535126245646E-2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f t="shared" si="579"/>
        <v>0</v>
      </c>
      <c r="DE532">
        <v>0</v>
      </c>
      <c r="DF532">
        <f t="shared" si="580"/>
        <v>0</v>
      </c>
      <c r="DG532">
        <v>100</v>
      </c>
      <c r="DH532">
        <f t="shared" si="547"/>
        <v>1</v>
      </c>
      <c r="DI532">
        <v>0</v>
      </c>
      <c r="DJ532">
        <f t="shared" si="548"/>
        <v>0</v>
      </c>
      <c r="DK532">
        <v>0</v>
      </c>
      <c r="DL532">
        <f t="shared" si="549"/>
        <v>0</v>
      </c>
      <c r="DM532">
        <v>0</v>
      </c>
      <c r="DN532">
        <f t="shared" si="550"/>
        <v>0</v>
      </c>
      <c r="DO532">
        <v>0</v>
      </c>
      <c r="DP532">
        <f t="shared" si="551"/>
        <v>0</v>
      </c>
      <c r="DQ532">
        <v>0</v>
      </c>
      <c r="DR532">
        <f t="shared" si="552"/>
        <v>0</v>
      </c>
      <c r="DS532">
        <v>0</v>
      </c>
      <c r="DT532">
        <f t="shared" si="553"/>
        <v>0</v>
      </c>
      <c r="DU532">
        <v>0</v>
      </c>
      <c r="DV532">
        <f t="shared" si="554"/>
        <v>0</v>
      </c>
      <c r="DW532">
        <v>0</v>
      </c>
      <c r="DX532">
        <f t="shared" si="555"/>
        <v>0</v>
      </c>
      <c r="DY532">
        <v>0</v>
      </c>
      <c r="DZ532">
        <f t="shared" si="556"/>
        <v>0</v>
      </c>
      <c r="EA532">
        <v>0</v>
      </c>
      <c r="EB532">
        <f t="shared" si="557"/>
        <v>0</v>
      </c>
      <c r="EC532">
        <v>0</v>
      </c>
      <c r="ED532">
        <f t="shared" si="558"/>
        <v>0</v>
      </c>
      <c r="EE532">
        <v>0</v>
      </c>
      <c r="EF532">
        <f t="shared" si="559"/>
        <v>0</v>
      </c>
      <c r="EG532">
        <v>0</v>
      </c>
      <c r="EH532">
        <f t="shared" si="560"/>
        <v>0</v>
      </c>
      <c r="EI532">
        <v>0</v>
      </c>
      <c r="EJ532">
        <f t="shared" si="561"/>
        <v>0</v>
      </c>
      <c r="EK532">
        <v>0</v>
      </c>
      <c r="EL532">
        <f t="shared" si="562"/>
        <v>0</v>
      </c>
      <c r="EM532">
        <v>0</v>
      </c>
      <c r="EN532">
        <f t="shared" si="563"/>
        <v>0</v>
      </c>
      <c r="EO532">
        <v>0</v>
      </c>
      <c r="EP532">
        <f t="shared" si="564"/>
        <v>0</v>
      </c>
      <c r="EQ532">
        <v>0</v>
      </c>
      <c r="ER532">
        <f t="shared" si="565"/>
        <v>0</v>
      </c>
      <c r="ES532">
        <v>0</v>
      </c>
      <c r="ET532">
        <f t="shared" si="566"/>
        <v>0</v>
      </c>
      <c r="EU532">
        <v>0</v>
      </c>
      <c r="EV532">
        <f t="shared" si="567"/>
        <v>0</v>
      </c>
      <c r="EW532">
        <v>0</v>
      </c>
      <c r="EX532">
        <f t="shared" si="568"/>
        <v>0</v>
      </c>
      <c r="EY532">
        <v>0</v>
      </c>
      <c r="EZ532">
        <f t="shared" si="569"/>
        <v>0</v>
      </c>
      <c r="FA532">
        <v>0</v>
      </c>
      <c r="FB532">
        <f t="shared" si="570"/>
        <v>0</v>
      </c>
      <c r="FC532">
        <v>0</v>
      </c>
      <c r="FD532">
        <v>0</v>
      </c>
      <c r="FE532" s="3" t="s">
        <v>832</v>
      </c>
    </row>
    <row r="533" spans="1:161" x14ac:dyDescent="0.45">
      <c r="A533">
        <v>532</v>
      </c>
      <c r="B533" t="s">
        <v>445</v>
      </c>
      <c r="C533" t="s">
        <v>838</v>
      </c>
      <c r="E533" t="s">
        <v>837</v>
      </c>
      <c r="F533" s="2">
        <v>0</v>
      </c>
      <c r="G533">
        <v>273</v>
      </c>
      <c r="H533">
        <f t="shared" si="581"/>
        <v>1353</v>
      </c>
      <c r="I533">
        <v>298</v>
      </c>
      <c r="J533" s="2">
        <f t="shared" si="576"/>
        <v>0.22025129342202512</v>
      </c>
      <c r="K533">
        <f t="shared" si="578"/>
        <v>2.9E-4</v>
      </c>
      <c r="L533" t="s">
        <v>64</v>
      </c>
      <c r="M533">
        <v>98.85</v>
      </c>
      <c r="N533">
        <f t="shared" si="515"/>
        <v>1</v>
      </c>
      <c r="O533">
        <v>0</v>
      </c>
      <c r="P533">
        <f t="shared" si="516"/>
        <v>0</v>
      </c>
      <c r="Q533">
        <v>0</v>
      </c>
      <c r="R533">
        <f t="shared" si="517"/>
        <v>0</v>
      </c>
      <c r="S533">
        <v>0</v>
      </c>
      <c r="T533">
        <f t="shared" si="518"/>
        <v>0</v>
      </c>
      <c r="U533">
        <v>0</v>
      </c>
      <c r="V533">
        <f t="shared" si="519"/>
        <v>0</v>
      </c>
      <c r="W533">
        <v>0</v>
      </c>
      <c r="X533">
        <f t="shared" si="520"/>
        <v>0</v>
      </c>
      <c r="Y533">
        <v>0</v>
      </c>
      <c r="Z533">
        <f t="shared" si="521"/>
        <v>0</v>
      </c>
      <c r="AA533">
        <v>0</v>
      </c>
      <c r="AB533">
        <f t="shared" si="522"/>
        <v>0</v>
      </c>
      <c r="AC533">
        <v>0</v>
      </c>
      <c r="AD533">
        <f t="shared" si="523"/>
        <v>0</v>
      </c>
      <c r="AE533">
        <v>0</v>
      </c>
      <c r="AF533">
        <f t="shared" si="524"/>
        <v>0</v>
      </c>
      <c r="AG533">
        <v>0</v>
      </c>
      <c r="AH533">
        <f t="shared" si="525"/>
        <v>0</v>
      </c>
      <c r="AI533">
        <v>0</v>
      </c>
      <c r="AJ533">
        <f t="shared" si="526"/>
        <v>0</v>
      </c>
      <c r="AK533">
        <v>0</v>
      </c>
      <c r="AL533">
        <f t="shared" si="527"/>
        <v>0</v>
      </c>
      <c r="AM533">
        <v>0</v>
      </c>
      <c r="AN533">
        <f t="shared" si="528"/>
        <v>0</v>
      </c>
      <c r="AO533">
        <v>0</v>
      </c>
      <c r="AP533">
        <f t="shared" si="529"/>
        <v>0</v>
      </c>
      <c r="AQ533">
        <v>0</v>
      </c>
      <c r="AR533">
        <f t="shared" si="530"/>
        <v>0</v>
      </c>
      <c r="AS533">
        <v>0</v>
      </c>
      <c r="AT533">
        <f t="shared" si="531"/>
        <v>0</v>
      </c>
      <c r="AU533">
        <v>0</v>
      </c>
      <c r="AV533">
        <f t="shared" si="532"/>
        <v>0</v>
      </c>
      <c r="AW533">
        <v>0</v>
      </c>
      <c r="AX533">
        <f t="shared" si="533"/>
        <v>0</v>
      </c>
      <c r="AY533">
        <v>0</v>
      </c>
      <c r="AZ533">
        <f t="shared" si="534"/>
        <v>0</v>
      </c>
      <c r="BA533">
        <v>0</v>
      </c>
      <c r="BB533">
        <f t="shared" si="535"/>
        <v>0</v>
      </c>
      <c r="BC533">
        <v>0</v>
      </c>
      <c r="BD533">
        <f t="shared" si="536"/>
        <v>0</v>
      </c>
      <c r="BE533">
        <v>0</v>
      </c>
      <c r="BF533">
        <f t="shared" si="537"/>
        <v>0</v>
      </c>
      <c r="BG533">
        <v>0</v>
      </c>
      <c r="BH533">
        <f t="shared" si="538"/>
        <v>0</v>
      </c>
      <c r="BI533">
        <v>0</v>
      </c>
      <c r="BJ533">
        <f t="shared" si="539"/>
        <v>0</v>
      </c>
      <c r="BK533">
        <v>0</v>
      </c>
      <c r="BL533">
        <f t="shared" si="540"/>
        <v>0</v>
      </c>
      <c r="BM533">
        <v>0</v>
      </c>
      <c r="BN533">
        <f t="shared" si="541"/>
        <v>0</v>
      </c>
      <c r="BO533">
        <v>0</v>
      </c>
      <c r="BP533">
        <f t="shared" si="542"/>
        <v>0</v>
      </c>
      <c r="BQ533">
        <v>0</v>
      </c>
      <c r="BR533">
        <f t="shared" si="543"/>
        <v>0</v>
      </c>
      <c r="BS533">
        <v>0</v>
      </c>
      <c r="BT533">
        <f t="shared" si="544"/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1.1499999999999999</v>
      </c>
      <c r="CD533">
        <v>1.0077535126245646E-2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f t="shared" si="579"/>
        <v>0</v>
      </c>
      <c r="DE533">
        <v>0</v>
      </c>
      <c r="DF533">
        <f t="shared" si="580"/>
        <v>0</v>
      </c>
      <c r="DG533">
        <v>98.3</v>
      </c>
      <c r="DH533">
        <f t="shared" si="547"/>
        <v>0.94962164861335185</v>
      </c>
      <c r="DI533">
        <v>1.7</v>
      </c>
      <c r="DJ533">
        <f t="shared" si="548"/>
        <v>5.0378351386648236E-2</v>
      </c>
      <c r="DK533">
        <v>0</v>
      </c>
      <c r="DL533">
        <f t="shared" si="549"/>
        <v>0</v>
      </c>
      <c r="DM533">
        <v>0</v>
      </c>
      <c r="DN533">
        <f t="shared" si="550"/>
        <v>0</v>
      </c>
      <c r="DO533">
        <v>0</v>
      </c>
      <c r="DP533">
        <f t="shared" si="551"/>
        <v>0</v>
      </c>
      <c r="DQ533">
        <v>0</v>
      </c>
      <c r="DR533">
        <f t="shared" si="552"/>
        <v>0</v>
      </c>
      <c r="DS533">
        <v>0</v>
      </c>
      <c r="DT533">
        <f t="shared" si="553"/>
        <v>0</v>
      </c>
      <c r="DU533">
        <v>0</v>
      </c>
      <c r="DV533">
        <f t="shared" si="554"/>
        <v>0</v>
      </c>
      <c r="DW533">
        <v>0</v>
      </c>
      <c r="DX533">
        <f t="shared" si="555"/>
        <v>0</v>
      </c>
      <c r="DY533">
        <v>0</v>
      </c>
      <c r="DZ533">
        <f t="shared" si="556"/>
        <v>0</v>
      </c>
      <c r="EA533">
        <v>0</v>
      </c>
      <c r="EB533">
        <f t="shared" si="557"/>
        <v>0</v>
      </c>
      <c r="EC533">
        <v>0</v>
      </c>
      <c r="ED533">
        <f t="shared" si="558"/>
        <v>0</v>
      </c>
      <c r="EE533">
        <v>0</v>
      </c>
      <c r="EF533">
        <f t="shared" si="559"/>
        <v>0</v>
      </c>
      <c r="EG533">
        <v>0</v>
      </c>
      <c r="EH533">
        <f t="shared" si="560"/>
        <v>0</v>
      </c>
      <c r="EI533">
        <v>0</v>
      </c>
      <c r="EJ533">
        <f t="shared" si="561"/>
        <v>0</v>
      </c>
      <c r="EK533">
        <v>0</v>
      </c>
      <c r="EL533">
        <f t="shared" si="562"/>
        <v>0</v>
      </c>
      <c r="EM533">
        <v>0</v>
      </c>
      <c r="EN533">
        <f t="shared" si="563"/>
        <v>0</v>
      </c>
      <c r="EO533">
        <v>0</v>
      </c>
      <c r="EP533">
        <f t="shared" si="564"/>
        <v>0</v>
      </c>
      <c r="EQ533">
        <v>0</v>
      </c>
      <c r="ER533">
        <f t="shared" si="565"/>
        <v>0</v>
      </c>
      <c r="ES533">
        <v>0</v>
      </c>
      <c r="ET533">
        <f t="shared" si="566"/>
        <v>0</v>
      </c>
      <c r="EU533">
        <v>0</v>
      </c>
      <c r="EV533">
        <f t="shared" si="567"/>
        <v>0</v>
      </c>
      <c r="EW533">
        <v>0</v>
      </c>
      <c r="EX533">
        <f t="shared" si="568"/>
        <v>0</v>
      </c>
      <c r="EY533">
        <v>0</v>
      </c>
      <c r="EZ533">
        <f t="shared" si="569"/>
        <v>0</v>
      </c>
      <c r="FA533">
        <v>0</v>
      </c>
      <c r="FB533">
        <f t="shared" si="570"/>
        <v>0</v>
      </c>
      <c r="FC533">
        <v>0</v>
      </c>
      <c r="FD533">
        <v>0</v>
      </c>
      <c r="FE533" s="3" t="s">
        <v>832</v>
      </c>
    </row>
    <row r="534" spans="1:161" x14ac:dyDescent="0.45">
      <c r="A534">
        <v>533</v>
      </c>
      <c r="B534" t="s">
        <v>445</v>
      </c>
      <c r="C534" t="s">
        <v>838</v>
      </c>
      <c r="E534" t="s">
        <v>837</v>
      </c>
      <c r="F534" s="2">
        <v>0</v>
      </c>
      <c r="G534">
        <v>273</v>
      </c>
      <c r="H534">
        <f t="shared" si="581"/>
        <v>1353</v>
      </c>
      <c r="I534">
        <v>298</v>
      </c>
      <c r="J534" s="2">
        <f t="shared" si="576"/>
        <v>0.22025129342202512</v>
      </c>
      <c r="K534">
        <f t="shared" si="578"/>
        <v>2.9E-4</v>
      </c>
      <c r="L534" t="s">
        <v>64</v>
      </c>
      <c r="M534">
        <v>98.85</v>
      </c>
      <c r="N534">
        <f t="shared" si="515"/>
        <v>1</v>
      </c>
      <c r="O534">
        <v>0</v>
      </c>
      <c r="P534">
        <f t="shared" si="516"/>
        <v>0</v>
      </c>
      <c r="Q534">
        <v>0</v>
      </c>
      <c r="R534">
        <f t="shared" si="517"/>
        <v>0</v>
      </c>
      <c r="S534">
        <v>0</v>
      </c>
      <c r="T534">
        <f t="shared" si="518"/>
        <v>0</v>
      </c>
      <c r="U534">
        <v>0</v>
      </c>
      <c r="V534">
        <f t="shared" si="519"/>
        <v>0</v>
      </c>
      <c r="W534">
        <v>0</v>
      </c>
      <c r="X534">
        <f t="shared" si="520"/>
        <v>0</v>
      </c>
      <c r="Y534">
        <v>0</v>
      </c>
      <c r="Z534">
        <f t="shared" si="521"/>
        <v>0</v>
      </c>
      <c r="AA534">
        <v>0</v>
      </c>
      <c r="AB534">
        <f t="shared" si="522"/>
        <v>0</v>
      </c>
      <c r="AC534">
        <v>0</v>
      </c>
      <c r="AD534">
        <f t="shared" si="523"/>
        <v>0</v>
      </c>
      <c r="AE534">
        <v>0</v>
      </c>
      <c r="AF534">
        <f t="shared" si="524"/>
        <v>0</v>
      </c>
      <c r="AG534">
        <v>0</v>
      </c>
      <c r="AH534">
        <f t="shared" si="525"/>
        <v>0</v>
      </c>
      <c r="AI534">
        <v>0</v>
      </c>
      <c r="AJ534">
        <f t="shared" si="526"/>
        <v>0</v>
      </c>
      <c r="AK534">
        <v>0</v>
      </c>
      <c r="AL534">
        <f t="shared" si="527"/>
        <v>0</v>
      </c>
      <c r="AM534">
        <v>0</v>
      </c>
      <c r="AN534">
        <f t="shared" si="528"/>
        <v>0</v>
      </c>
      <c r="AO534">
        <v>0</v>
      </c>
      <c r="AP534">
        <f t="shared" si="529"/>
        <v>0</v>
      </c>
      <c r="AQ534">
        <v>0</v>
      </c>
      <c r="AR534">
        <f t="shared" si="530"/>
        <v>0</v>
      </c>
      <c r="AS534">
        <v>0</v>
      </c>
      <c r="AT534">
        <f t="shared" si="531"/>
        <v>0</v>
      </c>
      <c r="AU534">
        <v>0</v>
      </c>
      <c r="AV534">
        <f t="shared" si="532"/>
        <v>0</v>
      </c>
      <c r="AW534">
        <v>0</v>
      </c>
      <c r="AX534">
        <f t="shared" si="533"/>
        <v>0</v>
      </c>
      <c r="AY534">
        <v>0</v>
      </c>
      <c r="AZ534">
        <f t="shared" si="534"/>
        <v>0</v>
      </c>
      <c r="BA534">
        <v>0</v>
      </c>
      <c r="BB534">
        <f t="shared" si="535"/>
        <v>0</v>
      </c>
      <c r="BC534">
        <v>0</v>
      </c>
      <c r="BD534">
        <f t="shared" si="536"/>
        <v>0</v>
      </c>
      <c r="BE534">
        <v>0</v>
      </c>
      <c r="BF534">
        <f t="shared" si="537"/>
        <v>0</v>
      </c>
      <c r="BG534">
        <v>0</v>
      </c>
      <c r="BH534">
        <f t="shared" si="538"/>
        <v>0</v>
      </c>
      <c r="BI534">
        <v>0</v>
      </c>
      <c r="BJ534">
        <f t="shared" si="539"/>
        <v>0</v>
      </c>
      <c r="BK534">
        <v>0</v>
      </c>
      <c r="BL534">
        <f t="shared" si="540"/>
        <v>0</v>
      </c>
      <c r="BM534">
        <v>0</v>
      </c>
      <c r="BN534">
        <f t="shared" si="541"/>
        <v>0</v>
      </c>
      <c r="BO534">
        <v>0</v>
      </c>
      <c r="BP534">
        <f t="shared" si="542"/>
        <v>0</v>
      </c>
      <c r="BQ534">
        <v>0</v>
      </c>
      <c r="BR534">
        <f t="shared" si="543"/>
        <v>0</v>
      </c>
      <c r="BS534">
        <v>0</v>
      </c>
      <c r="BT534">
        <f t="shared" si="544"/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1.1499999999999999</v>
      </c>
      <c r="CD534">
        <v>1.0077535126245646E-2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f t="shared" si="579"/>
        <v>0</v>
      </c>
      <c r="DE534">
        <v>0</v>
      </c>
      <c r="DF534">
        <f t="shared" si="580"/>
        <v>0</v>
      </c>
      <c r="DG534">
        <v>98.3</v>
      </c>
      <c r="DH534">
        <f t="shared" si="547"/>
        <v>0.94962164861335185</v>
      </c>
      <c r="DI534">
        <v>1.7</v>
      </c>
      <c r="DJ534">
        <f t="shared" si="548"/>
        <v>5.0378351386648236E-2</v>
      </c>
      <c r="DK534">
        <v>0</v>
      </c>
      <c r="DL534">
        <f t="shared" si="549"/>
        <v>0</v>
      </c>
      <c r="DM534">
        <v>0</v>
      </c>
      <c r="DN534">
        <f t="shared" si="550"/>
        <v>0</v>
      </c>
      <c r="DO534">
        <v>0</v>
      </c>
      <c r="DP534">
        <f t="shared" si="551"/>
        <v>0</v>
      </c>
      <c r="DQ534">
        <v>0</v>
      </c>
      <c r="DR534">
        <f t="shared" si="552"/>
        <v>0</v>
      </c>
      <c r="DS534">
        <v>0</v>
      </c>
      <c r="DT534">
        <f t="shared" si="553"/>
        <v>0</v>
      </c>
      <c r="DU534">
        <v>0</v>
      </c>
      <c r="DV534">
        <f t="shared" si="554"/>
        <v>0</v>
      </c>
      <c r="DW534">
        <v>0</v>
      </c>
      <c r="DX534">
        <f t="shared" si="555"/>
        <v>0</v>
      </c>
      <c r="DY534">
        <v>0</v>
      </c>
      <c r="DZ534">
        <f t="shared" si="556"/>
        <v>0</v>
      </c>
      <c r="EA534">
        <v>0</v>
      </c>
      <c r="EB534">
        <f t="shared" si="557"/>
        <v>0</v>
      </c>
      <c r="EC534">
        <v>0</v>
      </c>
      <c r="ED534">
        <f t="shared" si="558"/>
        <v>0</v>
      </c>
      <c r="EE534">
        <v>0</v>
      </c>
      <c r="EF534">
        <f t="shared" si="559"/>
        <v>0</v>
      </c>
      <c r="EG534">
        <v>0</v>
      </c>
      <c r="EH534">
        <f t="shared" si="560"/>
        <v>0</v>
      </c>
      <c r="EI534">
        <v>0</v>
      </c>
      <c r="EJ534">
        <f t="shared" si="561"/>
        <v>0</v>
      </c>
      <c r="EK534">
        <v>0</v>
      </c>
      <c r="EL534">
        <f t="shared" si="562"/>
        <v>0</v>
      </c>
      <c r="EM534">
        <v>0</v>
      </c>
      <c r="EN534">
        <f t="shared" si="563"/>
        <v>0</v>
      </c>
      <c r="EO534">
        <v>0</v>
      </c>
      <c r="EP534">
        <f t="shared" si="564"/>
        <v>0</v>
      </c>
      <c r="EQ534">
        <v>0</v>
      </c>
      <c r="ER534">
        <f t="shared" si="565"/>
        <v>0</v>
      </c>
      <c r="ES534">
        <v>0</v>
      </c>
      <c r="ET534">
        <f t="shared" si="566"/>
        <v>0</v>
      </c>
      <c r="EU534">
        <v>0</v>
      </c>
      <c r="EV534">
        <f t="shared" si="567"/>
        <v>0</v>
      </c>
      <c r="EW534">
        <v>0</v>
      </c>
      <c r="EX534">
        <f t="shared" si="568"/>
        <v>0</v>
      </c>
      <c r="EY534">
        <v>0</v>
      </c>
      <c r="EZ534">
        <f t="shared" si="569"/>
        <v>0</v>
      </c>
      <c r="FA534">
        <v>0</v>
      </c>
      <c r="FB534">
        <f t="shared" si="570"/>
        <v>0</v>
      </c>
      <c r="FC534">
        <v>0</v>
      </c>
      <c r="FD534">
        <v>0</v>
      </c>
      <c r="FE534" s="3" t="s">
        <v>832</v>
      </c>
    </row>
    <row r="535" spans="1:161" x14ac:dyDescent="0.45">
      <c r="A535">
        <v>534</v>
      </c>
      <c r="B535" t="s">
        <v>445</v>
      </c>
      <c r="C535" t="s">
        <v>838</v>
      </c>
      <c r="E535" t="s">
        <v>837</v>
      </c>
      <c r="F535" s="2">
        <v>0</v>
      </c>
      <c r="G535">
        <v>273</v>
      </c>
      <c r="H535">
        <f t="shared" si="581"/>
        <v>1353</v>
      </c>
      <c r="I535">
        <v>298</v>
      </c>
      <c r="J535" s="2">
        <f t="shared" si="576"/>
        <v>0.22025129342202512</v>
      </c>
      <c r="K535">
        <f t="shared" si="578"/>
        <v>2.9E-4</v>
      </c>
      <c r="L535" t="s">
        <v>64</v>
      </c>
      <c r="M535">
        <v>98.85</v>
      </c>
      <c r="N535">
        <f t="shared" si="515"/>
        <v>1</v>
      </c>
      <c r="O535">
        <v>0</v>
      </c>
      <c r="P535">
        <f t="shared" si="516"/>
        <v>0</v>
      </c>
      <c r="Q535">
        <v>0</v>
      </c>
      <c r="R535">
        <f t="shared" si="517"/>
        <v>0</v>
      </c>
      <c r="S535">
        <v>0</v>
      </c>
      <c r="T535">
        <f t="shared" si="518"/>
        <v>0</v>
      </c>
      <c r="U535">
        <v>0</v>
      </c>
      <c r="V535">
        <f t="shared" si="519"/>
        <v>0</v>
      </c>
      <c r="W535">
        <v>0</v>
      </c>
      <c r="X535">
        <f t="shared" si="520"/>
        <v>0</v>
      </c>
      <c r="Y535">
        <v>0</v>
      </c>
      <c r="Z535">
        <f t="shared" si="521"/>
        <v>0</v>
      </c>
      <c r="AA535">
        <v>0</v>
      </c>
      <c r="AB535">
        <f t="shared" si="522"/>
        <v>0</v>
      </c>
      <c r="AC535">
        <v>0</v>
      </c>
      <c r="AD535">
        <f t="shared" si="523"/>
        <v>0</v>
      </c>
      <c r="AE535">
        <v>0</v>
      </c>
      <c r="AF535">
        <f t="shared" si="524"/>
        <v>0</v>
      </c>
      <c r="AG535">
        <v>0</v>
      </c>
      <c r="AH535">
        <f t="shared" si="525"/>
        <v>0</v>
      </c>
      <c r="AI535">
        <v>0</v>
      </c>
      <c r="AJ535">
        <f t="shared" si="526"/>
        <v>0</v>
      </c>
      <c r="AK535">
        <v>0</v>
      </c>
      <c r="AL535">
        <f t="shared" si="527"/>
        <v>0</v>
      </c>
      <c r="AM535">
        <v>0</v>
      </c>
      <c r="AN535">
        <f t="shared" si="528"/>
        <v>0</v>
      </c>
      <c r="AO535">
        <v>0</v>
      </c>
      <c r="AP535">
        <f t="shared" si="529"/>
        <v>0</v>
      </c>
      <c r="AQ535">
        <v>0</v>
      </c>
      <c r="AR535">
        <f t="shared" si="530"/>
        <v>0</v>
      </c>
      <c r="AS535">
        <v>0</v>
      </c>
      <c r="AT535">
        <f t="shared" si="531"/>
        <v>0</v>
      </c>
      <c r="AU535">
        <v>0</v>
      </c>
      <c r="AV535">
        <f t="shared" si="532"/>
        <v>0</v>
      </c>
      <c r="AW535">
        <v>0</v>
      </c>
      <c r="AX535">
        <f t="shared" si="533"/>
        <v>0</v>
      </c>
      <c r="AY535">
        <v>0</v>
      </c>
      <c r="AZ535">
        <f t="shared" si="534"/>
        <v>0</v>
      </c>
      <c r="BA535">
        <v>0</v>
      </c>
      <c r="BB535">
        <f t="shared" si="535"/>
        <v>0</v>
      </c>
      <c r="BC535">
        <v>0</v>
      </c>
      <c r="BD535">
        <f t="shared" si="536"/>
        <v>0</v>
      </c>
      <c r="BE535">
        <v>0</v>
      </c>
      <c r="BF535">
        <f t="shared" si="537"/>
        <v>0</v>
      </c>
      <c r="BG535">
        <v>0</v>
      </c>
      <c r="BH535">
        <f t="shared" si="538"/>
        <v>0</v>
      </c>
      <c r="BI535">
        <v>0</v>
      </c>
      <c r="BJ535">
        <f t="shared" si="539"/>
        <v>0</v>
      </c>
      <c r="BK535">
        <v>0</v>
      </c>
      <c r="BL535">
        <f t="shared" si="540"/>
        <v>0</v>
      </c>
      <c r="BM535">
        <v>0</v>
      </c>
      <c r="BN535">
        <f t="shared" si="541"/>
        <v>0</v>
      </c>
      <c r="BO535">
        <v>0</v>
      </c>
      <c r="BP535">
        <f t="shared" si="542"/>
        <v>0</v>
      </c>
      <c r="BQ535">
        <v>0</v>
      </c>
      <c r="BR535">
        <f t="shared" si="543"/>
        <v>0</v>
      </c>
      <c r="BS535">
        <v>0</v>
      </c>
      <c r="BT535">
        <f t="shared" si="544"/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1.1499999999999999</v>
      </c>
      <c r="CD535">
        <v>1.0077535126245646E-2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f t="shared" si="579"/>
        <v>0</v>
      </c>
      <c r="DE535">
        <v>0</v>
      </c>
      <c r="DF535">
        <f t="shared" si="580"/>
        <v>0</v>
      </c>
      <c r="DG535">
        <v>98.3</v>
      </c>
      <c r="DH535">
        <f t="shared" si="547"/>
        <v>0.94962164861335185</v>
      </c>
      <c r="DI535">
        <v>1.7</v>
      </c>
      <c r="DJ535">
        <f t="shared" si="548"/>
        <v>5.0378351386648236E-2</v>
      </c>
      <c r="DK535">
        <v>0</v>
      </c>
      <c r="DL535">
        <f t="shared" si="549"/>
        <v>0</v>
      </c>
      <c r="DM535">
        <v>0</v>
      </c>
      <c r="DN535">
        <f t="shared" si="550"/>
        <v>0</v>
      </c>
      <c r="DO535">
        <v>0</v>
      </c>
      <c r="DP535">
        <f t="shared" si="551"/>
        <v>0</v>
      </c>
      <c r="DQ535">
        <v>0</v>
      </c>
      <c r="DR535">
        <f t="shared" si="552"/>
        <v>0</v>
      </c>
      <c r="DS535">
        <v>0</v>
      </c>
      <c r="DT535">
        <f t="shared" si="553"/>
        <v>0</v>
      </c>
      <c r="DU535">
        <v>0</v>
      </c>
      <c r="DV535">
        <f t="shared" si="554"/>
        <v>0</v>
      </c>
      <c r="DW535">
        <v>0</v>
      </c>
      <c r="DX535">
        <f t="shared" si="555"/>
        <v>0</v>
      </c>
      <c r="DY535">
        <v>0</v>
      </c>
      <c r="DZ535">
        <f t="shared" si="556"/>
        <v>0</v>
      </c>
      <c r="EA535">
        <v>0</v>
      </c>
      <c r="EB535">
        <f t="shared" si="557"/>
        <v>0</v>
      </c>
      <c r="EC535">
        <v>0</v>
      </c>
      <c r="ED535">
        <f t="shared" si="558"/>
        <v>0</v>
      </c>
      <c r="EE535">
        <v>0</v>
      </c>
      <c r="EF535">
        <f t="shared" si="559"/>
        <v>0</v>
      </c>
      <c r="EG535">
        <v>0</v>
      </c>
      <c r="EH535">
        <f t="shared" si="560"/>
        <v>0</v>
      </c>
      <c r="EI535">
        <v>0</v>
      </c>
      <c r="EJ535">
        <f t="shared" si="561"/>
        <v>0</v>
      </c>
      <c r="EK535">
        <v>0</v>
      </c>
      <c r="EL535">
        <f t="shared" si="562"/>
        <v>0</v>
      </c>
      <c r="EM535">
        <v>0</v>
      </c>
      <c r="EN535">
        <f t="shared" si="563"/>
        <v>0</v>
      </c>
      <c r="EO535">
        <v>0</v>
      </c>
      <c r="EP535">
        <f t="shared" si="564"/>
        <v>0</v>
      </c>
      <c r="EQ535">
        <v>0</v>
      </c>
      <c r="ER535">
        <f t="shared" si="565"/>
        <v>0</v>
      </c>
      <c r="ES535">
        <v>0</v>
      </c>
      <c r="ET535">
        <f t="shared" si="566"/>
        <v>0</v>
      </c>
      <c r="EU535">
        <v>0</v>
      </c>
      <c r="EV535">
        <f t="shared" si="567"/>
        <v>0</v>
      </c>
      <c r="EW535">
        <v>0</v>
      </c>
      <c r="EX535">
        <f t="shared" si="568"/>
        <v>0</v>
      </c>
      <c r="EY535">
        <v>0</v>
      </c>
      <c r="EZ535">
        <f t="shared" si="569"/>
        <v>0</v>
      </c>
      <c r="FA535">
        <v>0</v>
      </c>
      <c r="FB535">
        <f t="shared" si="570"/>
        <v>0</v>
      </c>
      <c r="FC535">
        <v>0</v>
      </c>
      <c r="FD535">
        <v>0</v>
      </c>
      <c r="FE535" s="3" t="s">
        <v>832</v>
      </c>
    </row>
    <row r="536" spans="1:161" x14ac:dyDescent="0.45">
      <c r="A536">
        <v>535</v>
      </c>
      <c r="B536" t="s">
        <v>445</v>
      </c>
      <c r="C536" t="s">
        <v>829</v>
      </c>
      <c r="E536" t="s">
        <v>839</v>
      </c>
      <c r="F536" s="2">
        <v>1</v>
      </c>
      <c r="G536">
        <v>234.5</v>
      </c>
      <c r="H536">
        <f t="shared" si="581"/>
        <v>1353</v>
      </c>
      <c r="I536">
        <v>298</v>
      </c>
      <c r="J536" s="2">
        <f t="shared" si="576"/>
        <v>0.22025129342202512</v>
      </c>
      <c r="K536">
        <f t="shared" si="578"/>
        <v>2.9E-4</v>
      </c>
      <c r="L536" t="s">
        <v>64</v>
      </c>
      <c r="M536">
        <v>92.1</v>
      </c>
      <c r="N536">
        <f t="shared" si="515"/>
        <v>1</v>
      </c>
      <c r="O536">
        <v>0</v>
      </c>
      <c r="P536">
        <f t="shared" si="516"/>
        <v>0</v>
      </c>
      <c r="Q536">
        <v>0</v>
      </c>
      <c r="R536">
        <f t="shared" si="517"/>
        <v>0</v>
      </c>
      <c r="S536">
        <v>0</v>
      </c>
      <c r="T536">
        <f t="shared" si="518"/>
        <v>0</v>
      </c>
      <c r="U536">
        <v>0</v>
      </c>
      <c r="V536">
        <f t="shared" si="519"/>
        <v>0</v>
      </c>
      <c r="W536">
        <v>0</v>
      </c>
      <c r="X536">
        <f t="shared" si="520"/>
        <v>0</v>
      </c>
      <c r="Y536">
        <v>0</v>
      </c>
      <c r="Z536">
        <f t="shared" si="521"/>
        <v>0</v>
      </c>
      <c r="AA536">
        <v>0</v>
      </c>
      <c r="AB536">
        <f t="shared" si="522"/>
        <v>0</v>
      </c>
      <c r="AC536">
        <v>0</v>
      </c>
      <c r="AD536">
        <f t="shared" si="523"/>
        <v>0</v>
      </c>
      <c r="AE536">
        <v>0</v>
      </c>
      <c r="AF536">
        <f t="shared" si="524"/>
        <v>0</v>
      </c>
      <c r="AG536">
        <v>0</v>
      </c>
      <c r="AH536">
        <f t="shared" si="525"/>
        <v>0</v>
      </c>
      <c r="AI536">
        <v>0</v>
      </c>
      <c r="AJ536">
        <f t="shared" si="526"/>
        <v>0</v>
      </c>
      <c r="AK536">
        <v>0</v>
      </c>
      <c r="AL536">
        <f t="shared" si="527"/>
        <v>0</v>
      </c>
      <c r="AM536">
        <v>0</v>
      </c>
      <c r="AN536">
        <f t="shared" si="528"/>
        <v>0</v>
      </c>
      <c r="AO536">
        <v>0</v>
      </c>
      <c r="AP536">
        <f t="shared" si="529"/>
        <v>0</v>
      </c>
      <c r="AQ536">
        <v>0</v>
      </c>
      <c r="AR536">
        <f t="shared" si="530"/>
        <v>0</v>
      </c>
      <c r="AS536">
        <v>0</v>
      </c>
      <c r="AT536">
        <f t="shared" si="531"/>
        <v>0</v>
      </c>
      <c r="AU536">
        <v>0</v>
      </c>
      <c r="AV536">
        <f t="shared" si="532"/>
        <v>0</v>
      </c>
      <c r="AW536">
        <v>0</v>
      </c>
      <c r="AX536">
        <f t="shared" si="533"/>
        <v>0</v>
      </c>
      <c r="AY536">
        <v>0</v>
      </c>
      <c r="AZ536">
        <f t="shared" si="534"/>
        <v>0</v>
      </c>
      <c r="BA536">
        <v>0</v>
      </c>
      <c r="BB536">
        <f t="shared" si="535"/>
        <v>0</v>
      </c>
      <c r="BC536">
        <v>0</v>
      </c>
      <c r="BD536">
        <f t="shared" si="536"/>
        <v>0</v>
      </c>
      <c r="BE536">
        <v>0</v>
      </c>
      <c r="BF536">
        <f t="shared" si="537"/>
        <v>0</v>
      </c>
      <c r="BG536">
        <v>0</v>
      </c>
      <c r="BH536">
        <f t="shared" si="538"/>
        <v>0</v>
      </c>
      <c r="BI536">
        <v>0</v>
      </c>
      <c r="BJ536">
        <f t="shared" si="539"/>
        <v>0</v>
      </c>
      <c r="BK536">
        <v>0</v>
      </c>
      <c r="BL536">
        <f t="shared" si="540"/>
        <v>0</v>
      </c>
      <c r="BM536">
        <v>0</v>
      </c>
      <c r="BN536">
        <f t="shared" si="541"/>
        <v>0</v>
      </c>
      <c r="BO536">
        <v>0</v>
      </c>
      <c r="BP536">
        <f t="shared" si="542"/>
        <v>0</v>
      </c>
      <c r="BQ536">
        <v>0</v>
      </c>
      <c r="BR536">
        <f t="shared" si="543"/>
        <v>0</v>
      </c>
      <c r="BS536">
        <v>0</v>
      </c>
      <c r="BT536">
        <f t="shared" si="544"/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7.9</v>
      </c>
      <c r="CD536">
        <v>6.9817994353905538E-2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f t="shared" si="579"/>
        <v>0</v>
      </c>
      <c r="DE536">
        <v>0</v>
      </c>
      <c r="DF536">
        <f t="shared" si="580"/>
        <v>0</v>
      </c>
      <c r="DG536">
        <v>100</v>
      </c>
      <c r="DH536">
        <f t="shared" si="547"/>
        <v>1</v>
      </c>
      <c r="DI536">
        <v>0</v>
      </c>
      <c r="DJ536">
        <f t="shared" si="548"/>
        <v>0</v>
      </c>
      <c r="DK536">
        <v>0</v>
      </c>
      <c r="DL536">
        <f t="shared" si="549"/>
        <v>0</v>
      </c>
      <c r="DM536">
        <v>0</v>
      </c>
      <c r="DN536">
        <f t="shared" si="550"/>
        <v>0</v>
      </c>
      <c r="DO536">
        <v>0</v>
      </c>
      <c r="DP536">
        <f t="shared" si="551"/>
        <v>0</v>
      </c>
      <c r="DQ536">
        <v>0</v>
      </c>
      <c r="DR536">
        <f t="shared" si="552"/>
        <v>0</v>
      </c>
      <c r="DS536">
        <v>0</v>
      </c>
      <c r="DT536">
        <f t="shared" si="553"/>
        <v>0</v>
      </c>
      <c r="DU536">
        <v>0</v>
      </c>
      <c r="DV536">
        <f t="shared" si="554"/>
        <v>0</v>
      </c>
      <c r="DW536">
        <v>0</v>
      </c>
      <c r="DX536">
        <f t="shared" si="555"/>
        <v>0</v>
      </c>
      <c r="DY536">
        <v>0</v>
      </c>
      <c r="DZ536">
        <f t="shared" si="556"/>
        <v>0</v>
      </c>
      <c r="EA536">
        <v>0</v>
      </c>
      <c r="EB536">
        <f t="shared" si="557"/>
        <v>0</v>
      </c>
      <c r="EC536">
        <v>0</v>
      </c>
      <c r="ED536">
        <f t="shared" si="558"/>
        <v>0</v>
      </c>
      <c r="EE536">
        <v>0</v>
      </c>
      <c r="EF536">
        <f t="shared" si="559"/>
        <v>0</v>
      </c>
      <c r="EG536">
        <v>0</v>
      </c>
      <c r="EH536">
        <f t="shared" si="560"/>
        <v>0</v>
      </c>
      <c r="EI536">
        <v>0</v>
      </c>
      <c r="EJ536">
        <f t="shared" si="561"/>
        <v>0</v>
      </c>
      <c r="EK536">
        <v>0</v>
      </c>
      <c r="EL536">
        <f t="shared" si="562"/>
        <v>0</v>
      </c>
      <c r="EM536">
        <v>0</v>
      </c>
      <c r="EN536">
        <f t="shared" si="563"/>
        <v>0</v>
      </c>
      <c r="EO536">
        <v>0</v>
      </c>
      <c r="EP536">
        <f t="shared" si="564"/>
        <v>0</v>
      </c>
      <c r="EQ536">
        <v>0</v>
      </c>
      <c r="ER536">
        <f t="shared" si="565"/>
        <v>0</v>
      </c>
      <c r="ES536">
        <v>0</v>
      </c>
      <c r="ET536">
        <f t="shared" si="566"/>
        <v>0</v>
      </c>
      <c r="EU536">
        <v>0</v>
      </c>
      <c r="EV536">
        <f t="shared" si="567"/>
        <v>0</v>
      </c>
      <c r="EW536">
        <v>0</v>
      </c>
      <c r="EX536">
        <f t="shared" si="568"/>
        <v>0</v>
      </c>
      <c r="EY536">
        <v>0</v>
      </c>
      <c r="EZ536">
        <f t="shared" si="569"/>
        <v>0</v>
      </c>
      <c r="FA536">
        <v>0</v>
      </c>
      <c r="FB536">
        <f t="shared" si="570"/>
        <v>0</v>
      </c>
      <c r="FC536">
        <v>0</v>
      </c>
      <c r="FD536">
        <v>0</v>
      </c>
      <c r="FE536" s="3" t="s">
        <v>832</v>
      </c>
    </row>
    <row r="537" spans="1:161" x14ac:dyDescent="0.45">
      <c r="A537">
        <v>536</v>
      </c>
      <c r="B537" t="s">
        <v>445</v>
      </c>
      <c r="C537" t="s">
        <v>829</v>
      </c>
      <c r="E537" t="s">
        <v>839</v>
      </c>
      <c r="F537" s="2">
        <v>1</v>
      </c>
      <c r="G537">
        <v>234.5</v>
      </c>
      <c r="H537">
        <f t="shared" si="581"/>
        <v>1353</v>
      </c>
      <c r="I537">
        <v>298</v>
      </c>
      <c r="J537" s="2">
        <f t="shared" si="576"/>
        <v>0.22025129342202512</v>
      </c>
      <c r="K537">
        <f t="shared" si="578"/>
        <v>2.9E-4</v>
      </c>
      <c r="L537" t="s">
        <v>64</v>
      </c>
      <c r="M537">
        <v>92.1</v>
      </c>
      <c r="N537">
        <f t="shared" si="515"/>
        <v>1</v>
      </c>
      <c r="O537">
        <v>0</v>
      </c>
      <c r="P537">
        <f t="shared" si="516"/>
        <v>0</v>
      </c>
      <c r="Q537">
        <v>0</v>
      </c>
      <c r="R537">
        <f t="shared" si="517"/>
        <v>0</v>
      </c>
      <c r="S537">
        <v>0</v>
      </c>
      <c r="T537">
        <f t="shared" si="518"/>
        <v>0</v>
      </c>
      <c r="U537">
        <v>0</v>
      </c>
      <c r="V537">
        <f t="shared" si="519"/>
        <v>0</v>
      </c>
      <c r="W537">
        <v>0</v>
      </c>
      <c r="X537">
        <f t="shared" si="520"/>
        <v>0</v>
      </c>
      <c r="Y537">
        <v>0</v>
      </c>
      <c r="Z537">
        <f t="shared" si="521"/>
        <v>0</v>
      </c>
      <c r="AA537">
        <v>0</v>
      </c>
      <c r="AB537">
        <f t="shared" si="522"/>
        <v>0</v>
      </c>
      <c r="AC537">
        <v>0</v>
      </c>
      <c r="AD537">
        <f t="shared" si="523"/>
        <v>0</v>
      </c>
      <c r="AE537">
        <v>0</v>
      </c>
      <c r="AF537">
        <f t="shared" si="524"/>
        <v>0</v>
      </c>
      <c r="AG537">
        <v>0</v>
      </c>
      <c r="AH537">
        <f t="shared" si="525"/>
        <v>0</v>
      </c>
      <c r="AI537">
        <v>0</v>
      </c>
      <c r="AJ537">
        <f t="shared" si="526"/>
        <v>0</v>
      </c>
      <c r="AK537">
        <v>0</v>
      </c>
      <c r="AL537">
        <f t="shared" si="527"/>
        <v>0</v>
      </c>
      <c r="AM537">
        <v>0</v>
      </c>
      <c r="AN537">
        <f t="shared" si="528"/>
        <v>0</v>
      </c>
      <c r="AO537">
        <v>0</v>
      </c>
      <c r="AP537">
        <f t="shared" si="529"/>
        <v>0</v>
      </c>
      <c r="AQ537">
        <v>0</v>
      </c>
      <c r="AR537">
        <f t="shared" si="530"/>
        <v>0</v>
      </c>
      <c r="AS537">
        <v>0</v>
      </c>
      <c r="AT537">
        <f t="shared" si="531"/>
        <v>0</v>
      </c>
      <c r="AU537">
        <v>0</v>
      </c>
      <c r="AV537">
        <f t="shared" si="532"/>
        <v>0</v>
      </c>
      <c r="AW537">
        <v>0</v>
      </c>
      <c r="AX537">
        <f t="shared" si="533"/>
        <v>0</v>
      </c>
      <c r="AY537">
        <v>0</v>
      </c>
      <c r="AZ537">
        <f t="shared" si="534"/>
        <v>0</v>
      </c>
      <c r="BA537">
        <v>0</v>
      </c>
      <c r="BB537">
        <f t="shared" si="535"/>
        <v>0</v>
      </c>
      <c r="BC537">
        <v>0</v>
      </c>
      <c r="BD537">
        <f t="shared" si="536"/>
        <v>0</v>
      </c>
      <c r="BE537">
        <v>0</v>
      </c>
      <c r="BF537">
        <f t="shared" si="537"/>
        <v>0</v>
      </c>
      <c r="BG537">
        <v>0</v>
      </c>
      <c r="BH537">
        <f t="shared" si="538"/>
        <v>0</v>
      </c>
      <c r="BI537">
        <v>0</v>
      </c>
      <c r="BJ537">
        <f t="shared" si="539"/>
        <v>0</v>
      </c>
      <c r="BK537">
        <v>0</v>
      </c>
      <c r="BL537">
        <f t="shared" si="540"/>
        <v>0</v>
      </c>
      <c r="BM537">
        <v>0</v>
      </c>
      <c r="BN537">
        <f t="shared" si="541"/>
        <v>0</v>
      </c>
      <c r="BO537">
        <v>0</v>
      </c>
      <c r="BP537">
        <f t="shared" si="542"/>
        <v>0</v>
      </c>
      <c r="BQ537">
        <v>0</v>
      </c>
      <c r="BR537">
        <f t="shared" si="543"/>
        <v>0</v>
      </c>
      <c r="BS537">
        <v>0</v>
      </c>
      <c r="BT537">
        <f t="shared" si="544"/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7.9</v>
      </c>
      <c r="CD537">
        <v>6.9817994353905538E-2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f t="shared" si="579"/>
        <v>0</v>
      </c>
      <c r="DE537">
        <v>0</v>
      </c>
      <c r="DF537">
        <f t="shared" si="580"/>
        <v>0</v>
      </c>
      <c r="DG537">
        <v>100</v>
      </c>
      <c r="DH537">
        <f t="shared" si="547"/>
        <v>1</v>
      </c>
      <c r="DI537">
        <v>0</v>
      </c>
      <c r="DJ537">
        <f t="shared" si="548"/>
        <v>0</v>
      </c>
      <c r="DK537">
        <v>0</v>
      </c>
      <c r="DL537">
        <f t="shared" si="549"/>
        <v>0</v>
      </c>
      <c r="DM537">
        <v>0</v>
      </c>
      <c r="DN537">
        <f t="shared" si="550"/>
        <v>0</v>
      </c>
      <c r="DO537">
        <v>0</v>
      </c>
      <c r="DP537">
        <f t="shared" si="551"/>
        <v>0</v>
      </c>
      <c r="DQ537">
        <v>0</v>
      </c>
      <c r="DR537">
        <f t="shared" si="552"/>
        <v>0</v>
      </c>
      <c r="DS537">
        <v>0</v>
      </c>
      <c r="DT537">
        <f t="shared" si="553"/>
        <v>0</v>
      </c>
      <c r="DU537">
        <v>0</v>
      </c>
      <c r="DV537">
        <f t="shared" si="554"/>
        <v>0</v>
      </c>
      <c r="DW537">
        <v>0</v>
      </c>
      <c r="DX537">
        <f t="shared" si="555"/>
        <v>0</v>
      </c>
      <c r="DY537">
        <v>0</v>
      </c>
      <c r="DZ537">
        <f t="shared" si="556"/>
        <v>0</v>
      </c>
      <c r="EA537">
        <v>0</v>
      </c>
      <c r="EB537">
        <f t="shared" si="557"/>
        <v>0</v>
      </c>
      <c r="EC537">
        <v>0</v>
      </c>
      <c r="ED537">
        <f t="shared" si="558"/>
        <v>0</v>
      </c>
      <c r="EE537">
        <v>0</v>
      </c>
      <c r="EF537">
        <f t="shared" si="559"/>
        <v>0</v>
      </c>
      <c r="EG537">
        <v>0</v>
      </c>
      <c r="EH537">
        <f t="shared" si="560"/>
        <v>0</v>
      </c>
      <c r="EI537">
        <v>0</v>
      </c>
      <c r="EJ537">
        <f t="shared" si="561"/>
        <v>0</v>
      </c>
      <c r="EK537">
        <v>0</v>
      </c>
      <c r="EL537">
        <f t="shared" si="562"/>
        <v>0</v>
      </c>
      <c r="EM537">
        <v>0</v>
      </c>
      <c r="EN537">
        <f t="shared" si="563"/>
        <v>0</v>
      </c>
      <c r="EO537">
        <v>0</v>
      </c>
      <c r="EP537">
        <f t="shared" si="564"/>
        <v>0</v>
      </c>
      <c r="EQ537">
        <v>0</v>
      </c>
      <c r="ER537">
        <f t="shared" si="565"/>
        <v>0</v>
      </c>
      <c r="ES537">
        <v>0</v>
      </c>
      <c r="ET537">
        <f t="shared" si="566"/>
        <v>0</v>
      </c>
      <c r="EU537">
        <v>0</v>
      </c>
      <c r="EV537">
        <f t="shared" si="567"/>
        <v>0</v>
      </c>
      <c r="EW537">
        <v>0</v>
      </c>
      <c r="EX537">
        <f t="shared" si="568"/>
        <v>0</v>
      </c>
      <c r="EY537">
        <v>0</v>
      </c>
      <c r="EZ537">
        <f t="shared" si="569"/>
        <v>0</v>
      </c>
      <c r="FA537">
        <v>0</v>
      </c>
      <c r="FB537">
        <f t="shared" si="570"/>
        <v>0</v>
      </c>
      <c r="FC537">
        <v>0</v>
      </c>
      <c r="FD537">
        <v>0</v>
      </c>
      <c r="FE537" s="3" t="s">
        <v>832</v>
      </c>
    </row>
    <row r="538" spans="1:161" x14ac:dyDescent="0.45">
      <c r="A538">
        <v>537</v>
      </c>
      <c r="B538" t="s">
        <v>445</v>
      </c>
      <c r="C538" t="s">
        <v>829</v>
      </c>
      <c r="E538" t="s">
        <v>839</v>
      </c>
      <c r="F538" s="2">
        <v>1</v>
      </c>
      <c r="G538">
        <v>234.5</v>
      </c>
      <c r="H538">
        <f t="shared" si="581"/>
        <v>1353</v>
      </c>
      <c r="I538">
        <v>298</v>
      </c>
      <c r="J538" s="2">
        <f t="shared" si="576"/>
        <v>0.22025129342202512</v>
      </c>
      <c r="K538">
        <f t="shared" si="578"/>
        <v>2.9E-4</v>
      </c>
      <c r="L538" t="s">
        <v>64</v>
      </c>
      <c r="M538">
        <v>92.1</v>
      </c>
      <c r="N538">
        <f t="shared" si="515"/>
        <v>1</v>
      </c>
      <c r="O538">
        <v>0</v>
      </c>
      <c r="P538">
        <f t="shared" si="516"/>
        <v>0</v>
      </c>
      <c r="Q538">
        <v>0</v>
      </c>
      <c r="R538">
        <f t="shared" si="517"/>
        <v>0</v>
      </c>
      <c r="S538">
        <v>0</v>
      </c>
      <c r="T538">
        <f t="shared" si="518"/>
        <v>0</v>
      </c>
      <c r="U538">
        <v>0</v>
      </c>
      <c r="V538">
        <f t="shared" si="519"/>
        <v>0</v>
      </c>
      <c r="W538">
        <v>0</v>
      </c>
      <c r="X538">
        <f t="shared" si="520"/>
        <v>0</v>
      </c>
      <c r="Y538">
        <v>0</v>
      </c>
      <c r="Z538">
        <f t="shared" si="521"/>
        <v>0</v>
      </c>
      <c r="AA538">
        <v>0</v>
      </c>
      <c r="AB538">
        <f t="shared" si="522"/>
        <v>0</v>
      </c>
      <c r="AC538">
        <v>0</v>
      </c>
      <c r="AD538">
        <f t="shared" si="523"/>
        <v>0</v>
      </c>
      <c r="AE538">
        <v>0</v>
      </c>
      <c r="AF538">
        <f t="shared" si="524"/>
        <v>0</v>
      </c>
      <c r="AG538">
        <v>0</v>
      </c>
      <c r="AH538">
        <f t="shared" si="525"/>
        <v>0</v>
      </c>
      <c r="AI538">
        <v>0</v>
      </c>
      <c r="AJ538">
        <f t="shared" si="526"/>
        <v>0</v>
      </c>
      <c r="AK538">
        <v>0</v>
      </c>
      <c r="AL538">
        <f t="shared" si="527"/>
        <v>0</v>
      </c>
      <c r="AM538">
        <v>0</v>
      </c>
      <c r="AN538">
        <f t="shared" si="528"/>
        <v>0</v>
      </c>
      <c r="AO538">
        <v>0</v>
      </c>
      <c r="AP538">
        <f t="shared" si="529"/>
        <v>0</v>
      </c>
      <c r="AQ538">
        <v>0</v>
      </c>
      <c r="AR538">
        <f t="shared" si="530"/>
        <v>0</v>
      </c>
      <c r="AS538">
        <v>0</v>
      </c>
      <c r="AT538">
        <f t="shared" si="531"/>
        <v>0</v>
      </c>
      <c r="AU538">
        <v>0</v>
      </c>
      <c r="AV538">
        <f t="shared" si="532"/>
        <v>0</v>
      </c>
      <c r="AW538">
        <v>0</v>
      </c>
      <c r="AX538">
        <f t="shared" si="533"/>
        <v>0</v>
      </c>
      <c r="AY538">
        <v>0</v>
      </c>
      <c r="AZ538">
        <f t="shared" si="534"/>
        <v>0</v>
      </c>
      <c r="BA538">
        <v>0</v>
      </c>
      <c r="BB538">
        <f t="shared" si="535"/>
        <v>0</v>
      </c>
      <c r="BC538">
        <v>0</v>
      </c>
      <c r="BD538">
        <f t="shared" si="536"/>
        <v>0</v>
      </c>
      <c r="BE538">
        <v>0</v>
      </c>
      <c r="BF538">
        <f t="shared" si="537"/>
        <v>0</v>
      </c>
      <c r="BG538">
        <v>0</v>
      </c>
      <c r="BH538">
        <f t="shared" si="538"/>
        <v>0</v>
      </c>
      <c r="BI538">
        <v>0</v>
      </c>
      <c r="BJ538">
        <f t="shared" si="539"/>
        <v>0</v>
      </c>
      <c r="BK538">
        <v>0</v>
      </c>
      <c r="BL538">
        <f t="shared" si="540"/>
        <v>0</v>
      </c>
      <c r="BM538">
        <v>0</v>
      </c>
      <c r="BN538">
        <f t="shared" si="541"/>
        <v>0</v>
      </c>
      <c r="BO538">
        <v>0</v>
      </c>
      <c r="BP538">
        <f t="shared" si="542"/>
        <v>0</v>
      </c>
      <c r="BQ538">
        <v>0</v>
      </c>
      <c r="BR538">
        <f t="shared" si="543"/>
        <v>0</v>
      </c>
      <c r="BS538">
        <v>0</v>
      </c>
      <c r="BT538">
        <f t="shared" si="544"/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7.9</v>
      </c>
      <c r="CD538">
        <v>6.9817994353905538E-2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f t="shared" si="579"/>
        <v>0</v>
      </c>
      <c r="DE538">
        <v>0</v>
      </c>
      <c r="DF538">
        <f t="shared" si="580"/>
        <v>0</v>
      </c>
      <c r="DG538">
        <v>100</v>
      </c>
      <c r="DH538">
        <f t="shared" si="547"/>
        <v>1</v>
      </c>
      <c r="DI538">
        <v>0</v>
      </c>
      <c r="DJ538">
        <f t="shared" si="548"/>
        <v>0</v>
      </c>
      <c r="DK538">
        <v>0</v>
      </c>
      <c r="DL538">
        <f t="shared" si="549"/>
        <v>0</v>
      </c>
      <c r="DM538">
        <v>0</v>
      </c>
      <c r="DN538">
        <f t="shared" si="550"/>
        <v>0</v>
      </c>
      <c r="DO538">
        <v>0</v>
      </c>
      <c r="DP538">
        <f t="shared" si="551"/>
        <v>0</v>
      </c>
      <c r="DQ538">
        <v>0</v>
      </c>
      <c r="DR538">
        <f t="shared" si="552"/>
        <v>0</v>
      </c>
      <c r="DS538">
        <v>0</v>
      </c>
      <c r="DT538">
        <f t="shared" si="553"/>
        <v>0</v>
      </c>
      <c r="DU538">
        <v>0</v>
      </c>
      <c r="DV538">
        <f t="shared" si="554"/>
        <v>0</v>
      </c>
      <c r="DW538">
        <v>0</v>
      </c>
      <c r="DX538">
        <f t="shared" si="555"/>
        <v>0</v>
      </c>
      <c r="DY538">
        <v>0</v>
      </c>
      <c r="DZ538">
        <f t="shared" si="556"/>
        <v>0</v>
      </c>
      <c r="EA538">
        <v>0</v>
      </c>
      <c r="EB538">
        <f t="shared" si="557"/>
        <v>0</v>
      </c>
      <c r="EC538">
        <v>0</v>
      </c>
      <c r="ED538">
        <f t="shared" si="558"/>
        <v>0</v>
      </c>
      <c r="EE538">
        <v>0</v>
      </c>
      <c r="EF538">
        <f t="shared" si="559"/>
        <v>0</v>
      </c>
      <c r="EG538">
        <v>0</v>
      </c>
      <c r="EH538">
        <f t="shared" si="560"/>
        <v>0</v>
      </c>
      <c r="EI538">
        <v>0</v>
      </c>
      <c r="EJ538">
        <f t="shared" si="561"/>
        <v>0</v>
      </c>
      <c r="EK538">
        <v>0</v>
      </c>
      <c r="EL538">
        <f t="shared" si="562"/>
        <v>0</v>
      </c>
      <c r="EM538">
        <v>0</v>
      </c>
      <c r="EN538">
        <f t="shared" si="563"/>
        <v>0</v>
      </c>
      <c r="EO538">
        <v>0</v>
      </c>
      <c r="EP538">
        <f t="shared" si="564"/>
        <v>0</v>
      </c>
      <c r="EQ538">
        <v>0</v>
      </c>
      <c r="ER538">
        <f t="shared" si="565"/>
        <v>0</v>
      </c>
      <c r="ES538">
        <v>0</v>
      </c>
      <c r="ET538">
        <f t="shared" si="566"/>
        <v>0</v>
      </c>
      <c r="EU538">
        <v>0</v>
      </c>
      <c r="EV538">
        <f t="shared" si="567"/>
        <v>0</v>
      </c>
      <c r="EW538">
        <v>0</v>
      </c>
      <c r="EX538">
        <f t="shared" si="568"/>
        <v>0</v>
      </c>
      <c r="EY538">
        <v>0</v>
      </c>
      <c r="EZ538">
        <f t="shared" si="569"/>
        <v>0</v>
      </c>
      <c r="FA538">
        <v>0</v>
      </c>
      <c r="FB538">
        <f t="shared" si="570"/>
        <v>0</v>
      </c>
      <c r="FC538">
        <v>0</v>
      </c>
      <c r="FD538">
        <v>0</v>
      </c>
      <c r="FE538" s="3" t="s">
        <v>832</v>
      </c>
    </row>
    <row r="539" spans="1:161" x14ac:dyDescent="0.45">
      <c r="A539">
        <v>538</v>
      </c>
      <c r="B539" t="s">
        <v>445</v>
      </c>
      <c r="C539" t="s">
        <v>838</v>
      </c>
      <c r="E539" t="s">
        <v>839</v>
      </c>
      <c r="F539" s="2">
        <v>0</v>
      </c>
      <c r="G539">
        <v>273</v>
      </c>
      <c r="H539">
        <f t="shared" si="581"/>
        <v>1353</v>
      </c>
      <c r="I539">
        <v>298</v>
      </c>
      <c r="J539" s="2">
        <f t="shared" si="576"/>
        <v>0.22025129342202512</v>
      </c>
      <c r="K539">
        <f t="shared" si="578"/>
        <v>2.9E-4</v>
      </c>
      <c r="L539" t="s">
        <v>64</v>
      </c>
      <c r="M539">
        <v>92.1</v>
      </c>
      <c r="N539">
        <f t="shared" si="515"/>
        <v>1</v>
      </c>
      <c r="O539">
        <v>0</v>
      </c>
      <c r="P539">
        <f t="shared" si="516"/>
        <v>0</v>
      </c>
      <c r="Q539">
        <v>0</v>
      </c>
      <c r="R539">
        <f t="shared" si="517"/>
        <v>0</v>
      </c>
      <c r="S539">
        <v>0</v>
      </c>
      <c r="T539">
        <f t="shared" si="518"/>
        <v>0</v>
      </c>
      <c r="U539">
        <v>0</v>
      </c>
      <c r="V539">
        <f t="shared" si="519"/>
        <v>0</v>
      </c>
      <c r="W539">
        <v>0</v>
      </c>
      <c r="X539">
        <f t="shared" si="520"/>
        <v>0</v>
      </c>
      <c r="Y539">
        <v>0</v>
      </c>
      <c r="Z539">
        <f t="shared" si="521"/>
        <v>0</v>
      </c>
      <c r="AA539">
        <v>0</v>
      </c>
      <c r="AB539">
        <f t="shared" si="522"/>
        <v>0</v>
      </c>
      <c r="AC539">
        <v>0</v>
      </c>
      <c r="AD539">
        <f t="shared" si="523"/>
        <v>0</v>
      </c>
      <c r="AE539">
        <v>0</v>
      </c>
      <c r="AF539">
        <f t="shared" si="524"/>
        <v>0</v>
      </c>
      <c r="AG539">
        <v>0</v>
      </c>
      <c r="AH539">
        <f t="shared" si="525"/>
        <v>0</v>
      </c>
      <c r="AI539">
        <v>0</v>
      </c>
      <c r="AJ539">
        <f t="shared" si="526"/>
        <v>0</v>
      </c>
      <c r="AK539">
        <v>0</v>
      </c>
      <c r="AL539">
        <f t="shared" si="527"/>
        <v>0</v>
      </c>
      <c r="AM539">
        <v>0</v>
      </c>
      <c r="AN539">
        <f t="shared" si="528"/>
        <v>0</v>
      </c>
      <c r="AO539">
        <v>0</v>
      </c>
      <c r="AP539">
        <f t="shared" si="529"/>
        <v>0</v>
      </c>
      <c r="AQ539">
        <v>0</v>
      </c>
      <c r="AR539">
        <f t="shared" si="530"/>
        <v>0</v>
      </c>
      <c r="AS539">
        <v>0</v>
      </c>
      <c r="AT539">
        <f t="shared" si="531"/>
        <v>0</v>
      </c>
      <c r="AU539">
        <v>0</v>
      </c>
      <c r="AV539">
        <f t="shared" si="532"/>
        <v>0</v>
      </c>
      <c r="AW539">
        <v>0</v>
      </c>
      <c r="AX539">
        <f t="shared" si="533"/>
        <v>0</v>
      </c>
      <c r="AY539">
        <v>0</v>
      </c>
      <c r="AZ539">
        <f t="shared" si="534"/>
        <v>0</v>
      </c>
      <c r="BA539">
        <v>0</v>
      </c>
      <c r="BB539">
        <f t="shared" si="535"/>
        <v>0</v>
      </c>
      <c r="BC539">
        <v>0</v>
      </c>
      <c r="BD539">
        <f t="shared" si="536"/>
        <v>0</v>
      </c>
      <c r="BE539">
        <v>0</v>
      </c>
      <c r="BF539">
        <f t="shared" si="537"/>
        <v>0</v>
      </c>
      <c r="BG539">
        <v>0</v>
      </c>
      <c r="BH539">
        <f t="shared" si="538"/>
        <v>0</v>
      </c>
      <c r="BI539">
        <v>0</v>
      </c>
      <c r="BJ539">
        <f t="shared" si="539"/>
        <v>0</v>
      </c>
      <c r="BK539">
        <v>0</v>
      </c>
      <c r="BL539">
        <f t="shared" si="540"/>
        <v>0</v>
      </c>
      <c r="BM539">
        <v>0</v>
      </c>
      <c r="BN539">
        <f t="shared" si="541"/>
        <v>0</v>
      </c>
      <c r="BO539">
        <v>0</v>
      </c>
      <c r="BP539">
        <f t="shared" si="542"/>
        <v>0</v>
      </c>
      <c r="BQ539">
        <v>0</v>
      </c>
      <c r="BR539">
        <f t="shared" si="543"/>
        <v>0</v>
      </c>
      <c r="BS539">
        <v>0</v>
      </c>
      <c r="BT539">
        <f t="shared" si="544"/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7.9</v>
      </c>
      <c r="CD539">
        <v>6.9817994353905538E-2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f t="shared" si="579"/>
        <v>0</v>
      </c>
      <c r="DE539">
        <v>0</v>
      </c>
      <c r="DF539">
        <f t="shared" si="580"/>
        <v>0</v>
      </c>
      <c r="DG539">
        <v>98.3</v>
      </c>
      <c r="DH539">
        <f t="shared" si="547"/>
        <v>0.94962164861335185</v>
      </c>
      <c r="DI539">
        <v>1.7</v>
      </c>
      <c r="DJ539">
        <f t="shared" si="548"/>
        <v>5.0378351386648236E-2</v>
      </c>
      <c r="DK539">
        <v>0</v>
      </c>
      <c r="DL539">
        <f t="shared" si="549"/>
        <v>0</v>
      </c>
      <c r="DM539">
        <v>0</v>
      </c>
      <c r="DN539">
        <f t="shared" si="550"/>
        <v>0</v>
      </c>
      <c r="DO539">
        <v>0</v>
      </c>
      <c r="DP539">
        <f t="shared" si="551"/>
        <v>0</v>
      </c>
      <c r="DQ539">
        <v>0</v>
      </c>
      <c r="DR539">
        <f t="shared" si="552"/>
        <v>0</v>
      </c>
      <c r="DS539">
        <v>0</v>
      </c>
      <c r="DT539">
        <f t="shared" si="553"/>
        <v>0</v>
      </c>
      <c r="DU539">
        <v>0</v>
      </c>
      <c r="DV539">
        <f t="shared" si="554"/>
        <v>0</v>
      </c>
      <c r="DW539">
        <v>0</v>
      </c>
      <c r="DX539">
        <f t="shared" si="555"/>
        <v>0</v>
      </c>
      <c r="DY539">
        <v>0</v>
      </c>
      <c r="DZ539">
        <f t="shared" si="556"/>
        <v>0</v>
      </c>
      <c r="EA539">
        <v>0</v>
      </c>
      <c r="EB539">
        <f t="shared" si="557"/>
        <v>0</v>
      </c>
      <c r="EC539">
        <v>0</v>
      </c>
      <c r="ED539">
        <f t="shared" si="558"/>
        <v>0</v>
      </c>
      <c r="EE539">
        <v>0</v>
      </c>
      <c r="EF539">
        <f t="shared" si="559"/>
        <v>0</v>
      </c>
      <c r="EG539">
        <v>0</v>
      </c>
      <c r="EH539">
        <f t="shared" si="560"/>
        <v>0</v>
      </c>
      <c r="EI539">
        <v>0</v>
      </c>
      <c r="EJ539">
        <f t="shared" si="561"/>
        <v>0</v>
      </c>
      <c r="EK539">
        <v>0</v>
      </c>
      <c r="EL539">
        <f t="shared" si="562"/>
        <v>0</v>
      </c>
      <c r="EM539">
        <v>0</v>
      </c>
      <c r="EN539">
        <f t="shared" si="563"/>
        <v>0</v>
      </c>
      <c r="EO539">
        <v>0</v>
      </c>
      <c r="EP539">
        <f t="shared" si="564"/>
        <v>0</v>
      </c>
      <c r="EQ539">
        <v>0</v>
      </c>
      <c r="ER539">
        <f t="shared" si="565"/>
        <v>0</v>
      </c>
      <c r="ES539">
        <v>0</v>
      </c>
      <c r="ET539">
        <f t="shared" si="566"/>
        <v>0</v>
      </c>
      <c r="EU539">
        <v>0</v>
      </c>
      <c r="EV539">
        <f t="shared" si="567"/>
        <v>0</v>
      </c>
      <c r="EW539">
        <v>0</v>
      </c>
      <c r="EX539">
        <f t="shared" si="568"/>
        <v>0</v>
      </c>
      <c r="EY539">
        <v>0</v>
      </c>
      <c r="EZ539">
        <f t="shared" si="569"/>
        <v>0</v>
      </c>
      <c r="FA539">
        <v>0</v>
      </c>
      <c r="FB539">
        <f t="shared" si="570"/>
        <v>0</v>
      </c>
      <c r="FC539">
        <v>0</v>
      </c>
      <c r="FD539">
        <v>0</v>
      </c>
      <c r="FE539" s="3" t="s">
        <v>832</v>
      </c>
    </row>
    <row r="540" spans="1:161" x14ac:dyDescent="0.45">
      <c r="A540">
        <v>539</v>
      </c>
      <c r="B540" t="s">
        <v>445</v>
      </c>
      <c r="C540" t="s">
        <v>838</v>
      </c>
      <c r="E540" t="s">
        <v>839</v>
      </c>
      <c r="F540" s="2">
        <v>0</v>
      </c>
      <c r="G540">
        <v>273</v>
      </c>
      <c r="H540">
        <f t="shared" si="581"/>
        <v>1353</v>
      </c>
      <c r="I540">
        <v>298</v>
      </c>
      <c r="J540" s="2">
        <f t="shared" si="576"/>
        <v>0.22025129342202512</v>
      </c>
      <c r="K540">
        <f t="shared" si="578"/>
        <v>2.9E-4</v>
      </c>
      <c r="L540" t="s">
        <v>64</v>
      </c>
      <c r="M540">
        <v>92.1</v>
      </c>
      <c r="N540">
        <f t="shared" si="515"/>
        <v>1</v>
      </c>
      <c r="O540">
        <v>0</v>
      </c>
      <c r="P540">
        <f t="shared" si="516"/>
        <v>0</v>
      </c>
      <c r="Q540">
        <v>0</v>
      </c>
      <c r="R540">
        <f t="shared" si="517"/>
        <v>0</v>
      </c>
      <c r="S540">
        <v>0</v>
      </c>
      <c r="T540">
        <f t="shared" si="518"/>
        <v>0</v>
      </c>
      <c r="U540">
        <v>0</v>
      </c>
      <c r="V540">
        <f t="shared" si="519"/>
        <v>0</v>
      </c>
      <c r="W540">
        <v>0</v>
      </c>
      <c r="X540">
        <f t="shared" si="520"/>
        <v>0</v>
      </c>
      <c r="Y540">
        <v>0</v>
      </c>
      <c r="Z540">
        <f t="shared" si="521"/>
        <v>0</v>
      </c>
      <c r="AA540">
        <v>0</v>
      </c>
      <c r="AB540">
        <f t="shared" si="522"/>
        <v>0</v>
      </c>
      <c r="AC540">
        <v>0</v>
      </c>
      <c r="AD540">
        <f t="shared" si="523"/>
        <v>0</v>
      </c>
      <c r="AE540">
        <v>0</v>
      </c>
      <c r="AF540">
        <f t="shared" si="524"/>
        <v>0</v>
      </c>
      <c r="AG540">
        <v>0</v>
      </c>
      <c r="AH540">
        <f t="shared" si="525"/>
        <v>0</v>
      </c>
      <c r="AI540">
        <v>0</v>
      </c>
      <c r="AJ540">
        <f t="shared" si="526"/>
        <v>0</v>
      </c>
      <c r="AK540">
        <v>0</v>
      </c>
      <c r="AL540">
        <f t="shared" si="527"/>
        <v>0</v>
      </c>
      <c r="AM540">
        <v>0</v>
      </c>
      <c r="AN540">
        <f t="shared" si="528"/>
        <v>0</v>
      </c>
      <c r="AO540">
        <v>0</v>
      </c>
      <c r="AP540">
        <f t="shared" si="529"/>
        <v>0</v>
      </c>
      <c r="AQ540">
        <v>0</v>
      </c>
      <c r="AR540">
        <f t="shared" si="530"/>
        <v>0</v>
      </c>
      <c r="AS540">
        <v>0</v>
      </c>
      <c r="AT540">
        <f t="shared" si="531"/>
        <v>0</v>
      </c>
      <c r="AU540">
        <v>0</v>
      </c>
      <c r="AV540">
        <f t="shared" si="532"/>
        <v>0</v>
      </c>
      <c r="AW540">
        <v>0</v>
      </c>
      <c r="AX540">
        <f t="shared" si="533"/>
        <v>0</v>
      </c>
      <c r="AY540">
        <v>0</v>
      </c>
      <c r="AZ540">
        <f t="shared" si="534"/>
        <v>0</v>
      </c>
      <c r="BA540">
        <v>0</v>
      </c>
      <c r="BB540">
        <f t="shared" si="535"/>
        <v>0</v>
      </c>
      <c r="BC540">
        <v>0</v>
      </c>
      <c r="BD540">
        <f t="shared" si="536"/>
        <v>0</v>
      </c>
      <c r="BE540">
        <v>0</v>
      </c>
      <c r="BF540">
        <f t="shared" si="537"/>
        <v>0</v>
      </c>
      <c r="BG540">
        <v>0</v>
      </c>
      <c r="BH540">
        <f t="shared" si="538"/>
        <v>0</v>
      </c>
      <c r="BI540">
        <v>0</v>
      </c>
      <c r="BJ540">
        <f t="shared" si="539"/>
        <v>0</v>
      </c>
      <c r="BK540">
        <v>0</v>
      </c>
      <c r="BL540">
        <f t="shared" si="540"/>
        <v>0</v>
      </c>
      <c r="BM540">
        <v>0</v>
      </c>
      <c r="BN540">
        <f t="shared" si="541"/>
        <v>0</v>
      </c>
      <c r="BO540">
        <v>0</v>
      </c>
      <c r="BP540">
        <f t="shared" si="542"/>
        <v>0</v>
      </c>
      <c r="BQ540">
        <v>0</v>
      </c>
      <c r="BR540">
        <f t="shared" si="543"/>
        <v>0</v>
      </c>
      <c r="BS540">
        <v>0</v>
      </c>
      <c r="BT540">
        <f t="shared" si="544"/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7.9</v>
      </c>
      <c r="CD540">
        <v>6.9817994353905538E-2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f t="shared" si="579"/>
        <v>0</v>
      </c>
      <c r="DE540">
        <v>0</v>
      </c>
      <c r="DF540">
        <f t="shared" si="580"/>
        <v>0</v>
      </c>
      <c r="DG540">
        <v>98.3</v>
      </c>
      <c r="DH540">
        <f t="shared" si="547"/>
        <v>0.94962164861335185</v>
      </c>
      <c r="DI540">
        <v>1.7</v>
      </c>
      <c r="DJ540">
        <f t="shared" si="548"/>
        <v>5.0378351386648236E-2</v>
      </c>
      <c r="DK540">
        <v>0</v>
      </c>
      <c r="DL540">
        <f t="shared" si="549"/>
        <v>0</v>
      </c>
      <c r="DM540">
        <v>0</v>
      </c>
      <c r="DN540">
        <f t="shared" si="550"/>
        <v>0</v>
      </c>
      <c r="DO540">
        <v>0</v>
      </c>
      <c r="DP540">
        <f t="shared" si="551"/>
        <v>0</v>
      </c>
      <c r="DQ540">
        <v>0</v>
      </c>
      <c r="DR540">
        <f t="shared" si="552"/>
        <v>0</v>
      </c>
      <c r="DS540">
        <v>0</v>
      </c>
      <c r="DT540">
        <f t="shared" si="553"/>
        <v>0</v>
      </c>
      <c r="DU540">
        <v>0</v>
      </c>
      <c r="DV540">
        <f t="shared" si="554"/>
        <v>0</v>
      </c>
      <c r="DW540">
        <v>0</v>
      </c>
      <c r="DX540">
        <f t="shared" si="555"/>
        <v>0</v>
      </c>
      <c r="DY540">
        <v>0</v>
      </c>
      <c r="DZ540">
        <f t="shared" si="556"/>
        <v>0</v>
      </c>
      <c r="EA540">
        <v>0</v>
      </c>
      <c r="EB540">
        <f t="shared" si="557"/>
        <v>0</v>
      </c>
      <c r="EC540">
        <v>0</v>
      </c>
      <c r="ED540">
        <f t="shared" si="558"/>
        <v>0</v>
      </c>
      <c r="EE540">
        <v>0</v>
      </c>
      <c r="EF540">
        <f t="shared" si="559"/>
        <v>0</v>
      </c>
      <c r="EG540">
        <v>0</v>
      </c>
      <c r="EH540">
        <f t="shared" si="560"/>
        <v>0</v>
      </c>
      <c r="EI540">
        <v>0</v>
      </c>
      <c r="EJ540">
        <f t="shared" si="561"/>
        <v>0</v>
      </c>
      <c r="EK540">
        <v>0</v>
      </c>
      <c r="EL540">
        <f t="shared" si="562"/>
        <v>0</v>
      </c>
      <c r="EM540">
        <v>0</v>
      </c>
      <c r="EN540">
        <f t="shared" si="563"/>
        <v>0</v>
      </c>
      <c r="EO540">
        <v>0</v>
      </c>
      <c r="EP540">
        <f t="shared" si="564"/>
        <v>0</v>
      </c>
      <c r="EQ540">
        <v>0</v>
      </c>
      <c r="ER540">
        <f t="shared" si="565"/>
        <v>0</v>
      </c>
      <c r="ES540">
        <v>0</v>
      </c>
      <c r="ET540">
        <f t="shared" si="566"/>
        <v>0</v>
      </c>
      <c r="EU540">
        <v>0</v>
      </c>
      <c r="EV540">
        <f t="shared" si="567"/>
        <v>0</v>
      </c>
      <c r="EW540">
        <v>0</v>
      </c>
      <c r="EX540">
        <f t="shared" si="568"/>
        <v>0</v>
      </c>
      <c r="EY540">
        <v>0</v>
      </c>
      <c r="EZ540">
        <f t="shared" si="569"/>
        <v>0</v>
      </c>
      <c r="FA540">
        <v>0</v>
      </c>
      <c r="FB540">
        <f t="shared" si="570"/>
        <v>0</v>
      </c>
      <c r="FC540">
        <v>0</v>
      </c>
      <c r="FD540">
        <v>0</v>
      </c>
      <c r="FE540" s="3" t="s">
        <v>832</v>
      </c>
    </row>
    <row r="541" spans="1:161" x14ac:dyDescent="0.45">
      <c r="A541">
        <v>540</v>
      </c>
      <c r="B541" t="s">
        <v>445</v>
      </c>
      <c r="C541" t="s">
        <v>838</v>
      </c>
      <c r="E541" t="s">
        <v>839</v>
      </c>
      <c r="F541" s="2">
        <v>1</v>
      </c>
      <c r="G541">
        <v>273</v>
      </c>
      <c r="H541">
        <f t="shared" si="581"/>
        <v>1353</v>
      </c>
      <c r="I541">
        <v>298</v>
      </c>
      <c r="J541" s="2">
        <f t="shared" si="576"/>
        <v>0.22025129342202512</v>
      </c>
      <c r="K541">
        <f t="shared" si="578"/>
        <v>2.9E-4</v>
      </c>
      <c r="L541" t="s">
        <v>64</v>
      </c>
      <c r="M541">
        <v>92.1</v>
      </c>
      <c r="N541">
        <f t="shared" si="515"/>
        <v>1</v>
      </c>
      <c r="O541">
        <v>0</v>
      </c>
      <c r="P541">
        <f t="shared" si="516"/>
        <v>0</v>
      </c>
      <c r="Q541">
        <v>0</v>
      </c>
      <c r="R541">
        <f t="shared" si="517"/>
        <v>0</v>
      </c>
      <c r="S541">
        <v>0</v>
      </c>
      <c r="T541">
        <f t="shared" si="518"/>
        <v>0</v>
      </c>
      <c r="U541">
        <v>0</v>
      </c>
      <c r="V541">
        <f t="shared" si="519"/>
        <v>0</v>
      </c>
      <c r="W541">
        <v>0</v>
      </c>
      <c r="X541">
        <f t="shared" si="520"/>
        <v>0</v>
      </c>
      <c r="Y541">
        <v>0</v>
      </c>
      <c r="Z541">
        <f t="shared" si="521"/>
        <v>0</v>
      </c>
      <c r="AA541">
        <v>0</v>
      </c>
      <c r="AB541">
        <f t="shared" si="522"/>
        <v>0</v>
      </c>
      <c r="AC541">
        <v>0</v>
      </c>
      <c r="AD541">
        <f t="shared" si="523"/>
        <v>0</v>
      </c>
      <c r="AE541">
        <v>0</v>
      </c>
      <c r="AF541">
        <f t="shared" si="524"/>
        <v>0</v>
      </c>
      <c r="AG541">
        <v>0</v>
      </c>
      <c r="AH541">
        <f t="shared" si="525"/>
        <v>0</v>
      </c>
      <c r="AI541">
        <v>0</v>
      </c>
      <c r="AJ541">
        <f t="shared" si="526"/>
        <v>0</v>
      </c>
      <c r="AK541">
        <v>0</v>
      </c>
      <c r="AL541">
        <f t="shared" si="527"/>
        <v>0</v>
      </c>
      <c r="AM541">
        <v>0</v>
      </c>
      <c r="AN541">
        <f t="shared" si="528"/>
        <v>0</v>
      </c>
      <c r="AO541">
        <v>0</v>
      </c>
      <c r="AP541">
        <f t="shared" si="529"/>
        <v>0</v>
      </c>
      <c r="AQ541">
        <v>0</v>
      </c>
      <c r="AR541">
        <f t="shared" si="530"/>
        <v>0</v>
      </c>
      <c r="AS541">
        <v>0</v>
      </c>
      <c r="AT541">
        <f t="shared" si="531"/>
        <v>0</v>
      </c>
      <c r="AU541">
        <v>0</v>
      </c>
      <c r="AV541">
        <f t="shared" si="532"/>
        <v>0</v>
      </c>
      <c r="AW541">
        <v>0</v>
      </c>
      <c r="AX541">
        <f t="shared" si="533"/>
        <v>0</v>
      </c>
      <c r="AY541">
        <v>0</v>
      </c>
      <c r="AZ541">
        <f t="shared" si="534"/>
        <v>0</v>
      </c>
      <c r="BA541">
        <v>0</v>
      </c>
      <c r="BB541">
        <f t="shared" si="535"/>
        <v>0</v>
      </c>
      <c r="BC541">
        <v>0</v>
      </c>
      <c r="BD541">
        <f t="shared" si="536"/>
        <v>0</v>
      </c>
      <c r="BE541">
        <v>0</v>
      </c>
      <c r="BF541">
        <f t="shared" si="537"/>
        <v>0</v>
      </c>
      <c r="BG541">
        <v>0</v>
      </c>
      <c r="BH541">
        <f t="shared" si="538"/>
        <v>0</v>
      </c>
      <c r="BI541">
        <v>0</v>
      </c>
      <c r="BJ541">
        <f t="shared" si="539"/>
        <v>0</v>
      </c>
      <c r="BK541">
        <v>0</v>
      </c>
      <c r="BL541">
        <f t="shared" si="540"/>
        <v>0</v>
      </c>
      <c r="BM541">
        <v>0</v>
      </c>
      <c r="BN541">
        <f t="shared" si="541"/>
        <v>0</v>
      </c>
      <c r="BO541">
        <v>0</v>
      </c>
      <c r="BP541">
        <f t="shared" si="542"/>
        <v>0</v>
      </c>
      <c r="BQ541">
        <v>0</v>
      </c>
      <c r="BR541">
        <f t="shared" si="543"/>
        <v>0</v>
      </c>
      <c r="BS541">
        <v>0</v>
      </c>
      <c r="BT541">
        <f t="shared" si="544"/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7.9</v>
      </c>
      <c r="CD541">
        <v>6.9119904329591031E-2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f t="shared" si="579"/>
        <v>0</v>
      </c>
      <c r="DE541">
        <v>0</v>
      </c>
      <c r="DF541">
        <f t="shared" si="580"/>
        <v>0</v>
      </c>
      <c r="DG541">
        <v>98.3</v>
      </c>
      <c r="DH541">
        <f t="shared" si="547"/>
        <v>0.94962164861335185</v>
      </c>
      <c r="DI541">
        <v>1.7</v>
      </c>
      <c r="DJ541">
        <f t="shared" si="548"/>
        <v>5.0378351386648236E-2</v>
      </c>
      <c r="DK541">
        <v>0</v>
      </c>
      <c r="DL541">
        <f t="shared" si="549"/>
        <v>0</v>
      </c>
      <c r="DM541">
        <v>0</v>
      </c>
      <c r="DN541">
        <f t="shared" si="550"/>
        <v>0</v>
      </c>
      <c r="DO541">
        <v>0</v>
      </c>
      <c r="DP541">
        <f t="shared" si="551"/>
        <v>0</v>
      </c>
      <c r="DQ541">
        <v>0</v>
      </c>
      <c r="DR541">
        <f t="shared" si="552"/>
        <v>0</v>
      </c>
      <c r="DS541">
        <v>0</v>
      </c>
      <c r="DT541">
        <f t="shared" si="553"/>
        <v>0</v>
      </c>
      <c r="DU541">
        <v>0</v>
      </c>
      <c r="DV541">
        <f t="shared" si="554"/>
        <v>0</v>
      </c>
      <c r="DW541">
        <v>0</v>
      </c>
      <c r="DX541">
        <f t="shared" si="555"/>
        <v>0</v>
      </c>
      <c r="DY541">
        <v>0</v>
      </c>
      <c r="DZ541">
        <f t="shared" si="556"/>
        <v>0</v>
      </c>
      <c r="EA541">
        <v>0</v>
      </c>
      <c r="EB541">
        <f t="shared" si="557"/>
        <v>0</v>
      </c>
      <c r="EC541">
        <v>0</v>
      </c>
      <c r="ED541">
        <f t="shared" si="558"/>
        <v>0</v>
      </c>
      <c r="EE541">
        <v>0</v>
      </c>
      <c r="EF541">
        <f t="shared" si="559"/>
        <v>0</v>
      </c>
      <c r="EG541">
        <v>0</v>
      </c>
      <c r="EH541">
        <f t="shared" si="560"/>
        <v>0</v>
      </c>
      <c r="EI541">
        <v>0</v>
      </c>
      <c r="EJ541">
        <f t="shared" si="561"/>
        <v>0</v>
      </c>
      <c r="EK541">
        <v>0</v>
      </c>
      <c r="EL541">
        <f t="shared" si="562"/>
        <v>0</v>
      </c>
      <c r="EM541">
        <v>0</v>
      </c>
      <c r="EN541">
        <f t="shared" si="563"/>
        <v>0</v>
      </c>
      <c r="EO541">
        <v>0</v>
      </c>
      <c r="EP541">
        <f t="shared" si="564"/>
        <v>0</v>
      </c>
      <c r="EQ541">
        <v>0</v>
      </c>
      <c r="ER541">
        <f t="shared" si="565"/>
        <v>0</v>
      </c>
      <c r="ES541">
        <v>0</v>
      </c>
      <c r="ET541">
        <f t="shared" si="566"/>
        <v>0</v>
      </c>
      <c r="EU541">
        <v>0</v>
      </c>
      <c r="EV541">
        <f t="shared" si="567"/>
        <v>0</v>
      </c>
      <c r="EW541">
        <v>0</v>
      </c>
      <c r="EX541">
        <f t="shared" si="568"/>
        <v>0</v>
      </c>
      <c r="EY541">
        <v>0</v>
      </c>
      <c r="EZ541">
        <f t="shared" si="569"/>
        <v>0</v>
      </c>
      <c r="FA541">
        <v>0</v>
      </c>
      <c r="FB541">
        <f t="shared" si="570"/>
        <v>0</v>
      </c>
      <c r="FC541">
        <v>0</v>
      </c>
      <c r="FD541">
        <v>0</v>
      </c>
      <c r="FE541" s="3" t="s">
        <v>832</v>
      </c>
    </row>
    <row r="542" spans="1:161" x14ac:dyDescent="0.45">
      <c r="A542">
        <v>541</v>
      </c>
      <c r="B542" t="s">
        <v>840</v>
      </c>
      <c r="C542" t="s">
        <v>581</v>
      </c>
      <c r="D542" t="s">
        <v>830</v>
      </c>
      <c r="F542" s="2">
        <v>0</v>
      </c>
      <c r="G542">
        <v>453.7</v>
      </c>
      <c r="H542">
        <v>2183</v>
      </c>
      <c r="I542">
        <v>573</v>
      </c>
      <c r="J542" s="2">
        <f t="shared" si="576"/>
        <v>0.26248282180485571</v>
      </c>
      <c r="K542">
        <f>5*10^-3</f>
        <v>5.0000000000000001E-3</v>
      </c>
      <c r="L542" t="s">
        <v>442</v>
      </c>
      <c r="M542">
        <v>0</v>
      </c>
      <c r="N542">
        <f t="shared" si="515"/>
        <v>0</v>
      </c>
      <c r="O542">
        <v>0</v>
      </c>
      <c r="P542">
        <f t="shared" si="516"/>
        <v>0</v>
      </c>
      <c r="Q542">
        <v>0</v>
      </c>
      <c r="R542">
        <f t="shared" si="517"/>
        <v>0</v>
      </c>
      <c r="S542">
        <v>0</v>
      </c>
      <c r="T542">
        <f t="shared" si="518"/>
        <v>0</v>
      </c>
      <c r="U542">
        <v>0</v>
      </c>
      <c r="V542">
        <f t="shared" si="519"/>
        <v>0</v>
      </c>
      <c r="W542">
        <v>0</v>
      </c>
      <c r="X542">
        <f t="shared" si="520"/>
        <v>0</v>
      </c>
      <c r="Y542">
        <v>0</v>
      </c>
      <c r="Z542">
        <f t="shared" si="521"/>
        <v>0</v>
      </c>
      <c r="AA542">
        <v>0</v>
      </c>
      <c r="AB542">
        <f t="shared" si="522"/>
        <v>0</v>
      </c>
      <c r="AC542">
        <v>0</v>
      </c>
      <c r="AD542">
        <f t="shared" si="523"/>
        <v>0</v>
      </c>
      <c r="AE542">
        <v>0.05</v>
      </c>
      <c r="AF542">
        <f t="shared" si="524"/>
        <v>2.1147731931237253E-3</v>
      </c>
      <c r="AG542">
        <v>0</v>
      </c>
      <c r="AH542">
        <f t="shared" si="525"/>
        <v>0</v>
      </c>
      <c r="AI542">
        <v>0</v>
      </c>
      <c r="AJ542">
        <f t="shared" si="526"/>
        <v>0</v>
      </c>
      <c r="AK542">
        <v>0</v>
      </c>
      <c r="AL542">
        <f t="shared" si="527"/>
        <v>0</v>
      </c>
      <c r="AM542">
        <v>0</v>
      </c>
      <c r="AN542">
        <f t="shared" si="528"/>
        <v>0</v>
      </c>
      <c r="AO542">
        <v>0</v>
      </c>
      <c r="AP542">
        <f t="shared" si="529"/>
        <v>0</v>
      </c>
      <c r="AQ542">
        <v>0</v>
      </c>
      <c r="AR542">
        <f t="shared" si="530"/>
        <v>0</v>
      </c>
      <c r="AS542">
        <v>0.05</v>
      </c>
      <c r="AT542">
        <f t="shared" si="531"/>
        <v>1.5874016280884964E-3</v>
      </c>
      <c r="AU542">
        <v>0</v>
      </c>
      <c r="AV542">
        <f t="shared" si="532"/>
        <v>0</v>
      </c>
      <c r="AW542">
        <v>4.0000000000000001E-3</v>
      </c>
      <c r="AX542">
        <f t="shared" si="533"/>
        <v>1.4503027008945578E-4</v>
      </c>
      <c r="AY542">
        <v>0</v>
      </c>
      <c r="AZ542">
        <f t="shared" si="534"/>
        <v>0</v>
      </c>
      <c r="BA542">
        <f t="shared" ref="BA542:BA547" si="582">100-AE542-AS542-AW542</f>
        <v>99.896000000000001</v>
      </c>
      <c r="BB542">
        <f t="shared" si="535"/>
        <v>0.99615279490869846</v>
      </c>
      <c r="BC542">
        <v>0</v>
      </c>
      <c r="BD542">
        <f t="shared" si="536"/>
        <v>0</v>
      </c>
      <c r="BE542">
        <v>0</v>
      </c>
      <c r="BF542">
        <f t="shared" si="537"/>
        <v>0</v>
      </c>
      <c r="BG542">
        <v>0</v>
      </c>
      <c r="BH542">
        <f t="shared" si="538"/>
        <v>0</v>
      </c>
      <c r="BI542">
        <v>0</v>
      </c>
      <c r="BJ542">
        <f t="shared" si="539"/>
        <v>0</v>
      </c>
      <c r="BK542">
        <v>0</v>
      </c>
      <c r="BL542">
        <f t="shared" si="540"/>
        <v>0</v>
      </c>
      <c r="BM542">
        <v>0</v>
      </c>
      <c r="BN542">
        <f t="shared" si="541"/>
        <v>0</v>
      </c>
      <c r="BO542">
        <v>0</v>
      </c>
      <c r="BP542">
        <f t="shared" si="542"/>
        <v>0</v>
      </c>
      <c r="BQ542">
        <v>0</v>
      </c>
      <c r="BR542">
        <f t="shared" si="543"/>
        <v>0</v>
      </c>
      <c r="BS542">
        <v>0</v>
      </c>
      <c r="BT542">
        <f t="shared" si="544"/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f t="shared" si="579"/>
        <v>0</v>
      </c>
      <c r="DE542">
        <v>0</v>
      </c>
      <c r="DF542">
        <f t="shared" si="580"/>
        <v>0</v>
      </c>
      <c r="DG542">
        <v>0</v>
      </c>
      <c r="DH542">
        <f t="shared" si="547"/>
        <v>0</v>
      </c>
      <c r="DI542">
        <v>0</v>
      </c>
      <c r="DJ542">
        <f t="shared" si="548"/>
        <v>0</v>
      </c>
      <c r="DK542">
        <v>0</v>
      </c>
      <c r="DL542">
        <f t="shared" si="549"/>
        <v>0</v>
      </c>
      <c r="DM542">
        <v>0</v>
      </c>
      <c r="DN542">
        <f t="shared" si="550"/>
        <v>0</v>
      </c>
      <c r="DO542">
        <v>0</v>
      </c>
      <c r="DP542">
        <f t="shared" si="551"/>
        <v>0</v>
      </c>
      <c r="DQ542">
        <v>0</v>
      </c>
      <c r="DR542">
        <f t="shared" si="552"/>
        <v>0</v>
      </c>
      <c r="DS542">
        <v>0</v>
      </c>
      <c r="DT542">
        <f t="shared" si="553"/>
        <v>0</v>
      </c>
      <c r="DU542">
        <v>0</v>
      </c>
      <c r="DV542">
        <f t="shared" si="554"/>
        <v>0</v>
      </c>
      <c r="DW542">
        <v>0</v>
      </c>
      <c r="DX542">
        <f t="shared" si="555"/>
        <v>0</v>
      </c>
      <c r="DY542">
        <v>0</v>
      </c>
      <c r="DZ542">
        <f t="shared" si="556"/>
        <v>0</v>
      </c>
      <c r="EA542">
        <v>0</v>
      </c>
      <c r="EB542">
        <f t="shared" si="557"/>
        <v>0</v>
      </c>
      <c r="EC542">
        <v>0</v>
      </c>
      <c r="ED542">
        <f t="shared" si="558"/>
        <v>0</v>
      </c>
      <c r="EE542">
        <v>0</v>
      </c>
      <c r="EF542">
        <f t="shared" si="559"/>
        <v>0</v>
      </c>
      <c r="EG542">
        <v>0</v>
      </c>
      <c r="EH542">
        <f t="shared" si="560"/>
        <v>0</v>
      </c>
      <c r="EI542">
        <v>0</v>
      </c>
      <c r="EJ542">
        <f t="shared" si="561"/>
        <v>0</v>
      </c>
      <c r="EK542">
        <v>0</v>
      </c>
      <c r="EL542">
        <f t="shared" si="562"/>
        <v>0</v>
      </c>
      <c r="EM542">
        <v>0</v>
      </c>
      <c r="EN542">
        <f t="shared" si="563"/>
        <v>0</v>
      </c>
      <c r="EO542">
        <v>0</v>
      </c>
      <c r="EP542">
        <f t="shared" si="564"/>
        <v>0</v>
      </c>
      <c r="EQ542">
        <v>100</v>
      </c>
      <c r="ER542">
        <f t="shared" si="565"/>
        <v>1</v>
      </c>
      <c r="ES542">
        <v>0</v>
      </c>
      <c r="ET542">
        <f t="shared" si="566"/>
        <v>0</v>
      </c>
      <c r="EU542">
        <v>0</v>
      </c>
      <c r="EV542">
        <f t="shared" si="567"/>
        <v>0</v>
      </c>
      <c r="EW542">
        <v>0</v>
      </c>
      <c r="EX542">
        <f t="shared" si="568"/>
        <v>0</v>
      </c>
      <c r="EY542">
        <v>0</v>
      </c>
      <c r="EZ542">
        <f t="shared" si="569"/>
        <v>0</v>
      </c>
      <c r="FA542">
        <v>0</v>
      </c>
      <c r="FB542">
        <f t="shared" si="570"/>
        <v>0</v>
      </c>
      <c r="FC542">
        <v>0</v>
      </c>
      <c r="FD542">
        <v>0</v>
      </c>
      <c r="FE542" s="3" t="s">
        <v>841</v>
      </c>
    </row>
    <row r="543" spans="1:161" x14ac:dyDescent="0.45">
      <c r="A543">
        <v>542</v>
      </c>
      <c r="B543" t="s">
        <v>840</v>
      </c>
      <c r="C543" t="s">
        <v>581</v>
      </c>
      <c r="D543" t="s">
        <v>830</v>
      </c>
      <c r="F543" s="2">
        <v>0</v>
      </c>
      <c r="G543">
        <v>453.7</v>
      </c>
      <c r="H543">
        <v>2183</v>
      </c>
      <c r="I543">
        <v>673</v>
      </c>
      <c r="J543" s="2">
        <f t="shared" si="576"/>
        <v>0.30829134218964727</v>
      </c>
      <c r="K543">
        <f t="shared" ref="K543:K565" si="583">5*10^-3</f>
        <v>5.0000000000000001E-3</v>
      </c>
      <c r="L543" t="s">
        <v>442</v>
      </c>
      <c r="M543">
        <v>0</v>
      </c>
      <c r="N543">
        <f t="shared" ref="N543:N606" si="584">((M543/100)/FH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O543">
        <v>0</v>
      </c>
      <c r="P543">
        <f t="shared" ref="P543:P606" si="585">((O543/100)/FJ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Q543">
        <v>0</v>
      </c>
      <c r="R543">
        <f t="shared" ref="R543:R606" si="586">((Q543/100)/FL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S543">
        <v>0</v>
      </c>
      <c r="T543">
        <f t="shared" ref="T543:T606" si="587">((S543/100)/FN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U543">
        <v>0</v>
      </c>
      <c r="V543">
        <f t="shared" ref="V543:V606" si="588">((U543/100)/FP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W543">
        <v>0</v>
      </c>
      <c r="X543">
        <f t="shared" ref="X543:X606" si="589">((W543/100)/FR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Y543">
        <v>0</v>
      </c>
      <c r="Z543">
        <f t="shared" ref="Z543:Z606" si="590">((Y543/100)/FT$2)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A543">
        <v>0</v>
      </c>
      <c r="AB543">
        <f t="shared" ref="AB543:AB606" si="591">((AA543/100)/FN$13)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C543">
        <v>0</v>
      </c>
      <c r="AD543">
        <f t="shared" ref="AD543:AD606" si="592">((AC543/100)/FH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E543">
        <v>0.05</v>
      </c>
      <c r="AF543">
        <f t="shared" ref="AF543:AF606" si="593">((AE543/100)/FJ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2.1147731931237253E-3</v>
      </c>
      <c r="AG543">
        <v>0</v>
      </c>
      <c r="AH543">
        <f t="shared" ref="AH543:AH606" si="594">((AG543/100)/FL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I543">
        <v>0</v>
      </c>
      <c r="AJ543">
        <f t="shared" ref="AJ543:AJ606" si="595">((AI543/100)/FN$6)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K543">
        <v>0</v>
      </c>
      <c r="AL543">
        <f t="shared" ref="AL543:AL606" si="596">((AK543/100)/FH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M543">
        <v>0</v>
      </c>
      <c r="AN543">
        <f t="shared" ref="AN543:AN606" si="597">((AM543/100)/FJ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O543">
        <v>0</v>
      </c>
      <c r="AP543">
        <f t="shared" ref="AP543:AP606" si="598">((AO543/100)/FL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Q543">
        <v>0</v>
      </c>
      <c r="AR543">
        <f t="shared" ref="AR543:AR606" si="599">((AQ543/100)/FH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S543">
        <v>0.05</v>
      </c>
      <c r="AT543">
        <f t="shared" ref="AT543:AT606" si="600">((AS543/100)/FJ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1.5874016280884964E-3</v>
      </c>
      <c r="AU543">
        <v>0</v>
      </c>
      <c r="AV543">
        <f t="shared" ref="AV543:AV606" si="601">((AU543/100)/FL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AW543">
        <v>4.0000000000000001E-3</v>
      </c>
      <c r="AX543">
        <f t="shared" ref="AX543:AX606" si="602">((AW543/100)/FN$16)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1.4503027008945578E-4</v>
      </c>
      <c r="AY543">
        <v>0</v>
      </c>
      <c r="AZ543">
        <f t="shared" ref="AZ543:AZ606" si="603">((AY543/100)/FJ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A543">
        <f t="shared" si="582"/>
        <v>99.896000000000001</v>
      </c>
      <c r="BB543">
        <f t="shared" ref="BB543:BB606" si="604">((BA543/100)/FL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0.99615279490869846</v>
      </c>
      <c r="BC543">
        <v>0</v>
      </c>
      <c r="BD543">
        <f t="shared" ref="BD543:BD606" si="605">((BC543/100)/FN$19)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E543">
        <v>0</v>
      </c>
      <c r="BF543">
        <f t="shared" ref="BF543:BF606" si="606">((BE543/100)/FH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G543">
        <v>0</v>
      </c>
      <c r="BH543">
        <f t="shared" ref="BH543:BH606" si="607">((BG543/100)/FJ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I543">
        <v>0</v>
      </c>
      <c r="BJ543">
        <f t="shared" ref="BJ543:BJ606" si="608">((BI543/100)/FN$25)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K543">
        <v>0</v>
      </c>
      <c r="BL543">
        <f t="shared" ref="BL543:BL606" si="609">((BK543/100)/FH$13)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M543">
        <v>0</v>
      </c>
      <c r="BN543">
        <f t="shared" ref="BN543:BN606" si="610">((BM543/100)/FN$10)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O543">
        <v>0</v>
      </c>
      <c r="BP543">
        <f t="shared" ref="BP543:BP606" si="611">((BO543/100)/FJ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Q543">
        <v>0</v>
      </c>
      <c r="BR543">
        <f t="shared" ref="BR543:BR606" si="612">((BQ543/100)/FL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S543">
        <v>0</v>
      </c>
      <c r="BT543">
        <f t="shared" ref="BT543:BT606" si="613">((BS543/100)/FN$28)/((AC543/100)/FH$6+(S543/100)/FN$2+(AE543/100)/FJ$6+(AG543/100)/FL$6+(AI543/100)/FN$6+(AK543/100)/FH$10+(AM543/100)/FJ$10+(AO543/100)/FL$10+(Q543/100)/FL$2+(M543/100)/FH$2+(AQ543/100)/FH$16+(AS543/100)/FJ$16+(AU543/100)/FL$16+(AW543/100)/FN$16+(W543/100)/FR$2+(AY543/100)/FJ$19+(BA543/100)/FL$19+(BC543/100)/FN$19+(AA543/100)/FN$13+(BK543/100)/FH$13+(BM543/100)/FN$10+(BE543/100)/FH$25+(BG543/100)/FJ$25+(BI543/100)/FN$25+(BO543/100)/FJ$28+(BQ543/100)/FL$28+(O543/100)/FJ$2+(U543/100)/FP$2+(Y543/100)/FT$2+(BS543/100)/FN$28)</f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f t="shared" si="579"/>
        <v>0</v>
      </c>
      <c r="DE543">
        <v>0</v>
      </c>
      <c r="DF543">
        <f t="shared" si="580"/>
        <v>0</v>
      </c>
      <c r="DG543">
        <v>0</v>
      </c>
      <c r="DH543">
        <f t="shared" si="547"/>
        <v>0</v>
      </c>
      <c r="DI543">
        <v>0</v>
      </c>
      <c r="DJ543">
        <f t="shared" si="548"/>
        <v>0</v>
      </c>
      <c r="DK543">
        <v>0</v>
      </c>
      <c r="DL543">
        <f t="shared" si="549"/>
        <v>0</v>
      </c>
      <c r="DM543">
        <v>0</v>
      </c>
      <c r="DN543">
        <f t="shared" si="550"/>
        <v>0</v>
      </c>
      <c r="DO543">
        <v>0</v>
      </c>
      <c r="DP543">
        <f t="shared" si="551"/>
        <v>0</v>
      </c>
      <c r="DQ543">
        <v>0</v>
      </c>
      <c r="DR543">
        <f t="shared" si="552"/>
        <v>0</v>
      </c>
      <c r="DS543">
        <v>0</v>
      </c>
      <c r="DT543">
        <f t="shared" si="553"/>
        <v>0</v>
      </c>
      <c r="DU543">
        <v>0</v>
      </c>
      <c r="DV543">
        <f t="shared" si="554"/>
        <v>0</v>
      </c>
      <c r="DW543">
        <v>0</v>
      </c>
      <c r="DX543">
        <f t="shared" si="555"/>
        <v>0</v>
      </c>
      <c r="DY543">
        <v>0</v>
      </c>
      <c r="DZ543">
        <f t="shared" si="556"/>
        <v>0</v>
      </c>
      <c r="EA543">
        <v>0</v>
      </c>
      <c r="EB543">
        <f t="shared" si="557"/>
        <v>0</v>
      </c>
      <c r="EC543">
        <v>0</v>
      </c>
      <c r="ED543">
        <f t="shared" si="558"/>
        <v>0</v>
      </c>
      <c r="EE543">
        <v>0</v>
      </c>
      <c r="EF543">
        <f t="shared" si="559"/>
        <v>0</v>
      </c>
      <c r="EG543">
        <v>0</v>
      </c>
      <c r="EH543">
        <f t="shared" si="560"/>
        <v>0</v>
      </c>
      <c r="EI543">
        <v>0</v>
      </c>
      <c r="EJ543">
        <f t="shared" si="561"/>
        <v>0</v>
      </c>
      <c r="EK543">
        <v>0</v>
      </c>
      <c r="EL543">
        <f t="shared" si="562"/>
        <v>0</v>
      </c>
      <c r="EM543">
        <v>0</v>
      </c>
      <c r="EN543">
        <f t="shared" si="563"/>
        <v>0</v>
      </c>
      <c r="EO543">
        <v>0</v>
      </c>
      <c r="EP543">
        <f t="shared" si="564"/>
        <v>0</v>
      </c>
      <c r="EQ543">
        <v>100</v>
      </c>
      <c r="ER543">
        <f t="shared" si="565"/>
        <v>1</v>
      </c>
      <c r="ES543">
        <v>0</v>
      </c>
      <c r="ET543">
        <f t="shared" si="566"/>
        <v>0</v>
      </c>
      <c r="EU543">
        <v>0</v>
      </c>
      <c r="EV543">
        <f t="shared" si="567"/>
        <v>0</v>
      </c>
      <c r="EW543">
        <v>0</v>
      </c>
      <c r="EX543">
        <f t="shared" si="568"/>
        <v>0</v>
      </c>
      <c r="EY543">
        <v>0</v>
      </c>
      <c r="EZ543">
        <f t="shared" si="569"/>
        <v>0</v>
      </c>
      <c r="FA543">
        <v>0</v>
      </c>
      <c r="FB543">
        <f t="shared" si="570"/>
        <v>0</v>
      </c>
      <c r="FC543">
        <v>0</v>
      </c>
      <c r="FD543">
        <v>0</v>
      </c>
      <c r="FE543" s="3" t="s">
        <v>841</v>
      </c>
    </row>
    <row r="544" spans="1:161" x14ac:dyDescent="0.45">
      <c r="A544">
        <v>543</v>
      </c>
      <c r="B544" t="s">
        <v>840</v>
      </c>
      <c r="C544" t="s">
        <v>581</v>
      </c>
      <c r="D544" t="s">
        <v>830</v>
      </c>
      <c r="F544" s="2">
        <v>3</v>
      </c>
      <c r="G544">
        <v>453.7</v>
      </c>
      <c r="H544">
        <v>2183</v>
      </c>
      <c r="I544">
        <v>773</v>
      </c>
      <c r="J544" s="2">
        <f t="shared" si="576"/>
        <v>0.35409986257443887</v>
      </c>
      <c r="K544">
        <f t="shared" si="583"/>
        <v>5.0000000000000001E-3</v>
      </c>
      <c r="L544" t="s">
        <v>442</v>
      </c>
      <c r="M544">
        <v>0</v>
      </c>
      <c r="N544">
        <f t="shared" si="584"/>
        <v>0</v>
      </c>
      <c r="O544">
        <v>0</v>
      </c>
      <c r="P544">
        <f t="shared" si="585"/>
        <v>0</v>
      </c>
      <c r="Q544">
        <v>0</v>
      </c>
      <c r="R544">
        <f t="shared" si="586"/>
        <v>0</v>
      </c>
      <c r="S544">
        <v>0</v>
      </c>
      <c r="T544">
        <f t="shared" si="587"/>
        <v>0</v>
      </c>
      <c r="U544">
        <v>0</v>
      </c>
      <c r="V544">
        <f t="shared" si="588"/>
        <v>0</v>
      </c>
      <c r="W544">
        <v>0</v>
      </c>
      <c r="X544">
        <f t="shared" si="589"/>
        <v>0</v>
      </c>
      <c r="Y544">
        <v>0</v>
      </c>
      <c r="Z544">
        <f t="shared" si="590"/>
        <v>0</v>
      </c>
      <c r="AA544">
        <v>0</v>
      </c>
      <c r="AB544">
        <f t="shared" si="591"/>
        <v>0</v>
      </c>
      <c r="AC544">
        <v>0</v>
      </c>
      <c r="AD544">
        <f t="shared" si="592"/>
        <v>0</v>
      </c>
      <c r="AE544">
        <v>0.05</v>
      </c>
      <c r="AF544">
        <f t="shared" si="593"/>
        <v>2.1147731931237253E-3</v>
      </c>
      <c r="AG544">
        <v>0</v>
      </c>
      <c r="AH544">
        <f t="shared" si="594"/>
        <v>0</v>
      </c>
      <c r="AI544">
        <v>0</v>
      </c>
      <c r="AJ544">
        <f t="shared" si="595"/>
        <v>0</v>
      </c>
      <c r="AK544">
        <v>0</v>
      </c>
      <c r="AL544">
        <f t="shared" si="596"/>
        <v>0</v>
      </c>
      <c r="AM544">
        <v>0</v>
      </c>
      <c r="AN544">
        <f t="shared" si="597"/>
        <v>0</v>
      </c>
      <c r="AO544">
        <v>0</v>
      </c>
      <c r="AP544">
        <f t="shared" si="598"/>
        <v>0</v>
      </c>
      <c r="AQ544">
        <v>0</v>
      </c>
      <c r="AR544">
        <f t="shared" si="599"/>
        <v>0</v>
      </c>
      <c r="AS544">
        <v>0.05</v>
      </c>
      <c r="AT544">
        <f t="shared" si="600"/>
        <v>1.5874016280884964E-3</v>
      </c>
      <c r="AU544">
        <v>0</v>
      </c>
      <c r="AV544">
        <f t="shared" si="601"/>
        <v>0</v>
      </c>
      <c r="AW544">
        <v>4.0000000000000001E-3</v>
      </c>
      <c r="AX544">
        <f t="shared" si="602"/>
        <v>1.4503027008945578E-4</v>
      </c>
      <c r="AY544">
        <v>0</v>
      </c>
      <c r="AZ544">
        <f t="shared" si="603"/>
        <v>0</v>
      </c>
      <c r="BA544">
        <f t="shared" si="582"/>
        <v>99.896000000000001</v>
      </c>
      <c r="BB544">
        <f t="shared" si="604"/>
        <v>0.99615279490869846</v>
      </c>
      <c r="BC544">
        <v>0</v>
      </c>
      <c r="BD544">
        <f t="shared" si="605"/>
        <v>0</v>
      </c>
      <c r="BE544">
        <v>0</v>
      </c>
      <c r="BF544">
        <f t="shared" si="606"/>
        <v>0</v>
      </c>
      <c r="BG544">
        <v>0</v>
      </c>
      <c r="BH544">
        <f t="shared" si="607"/>
        <v>0</v>
      </c>
      <c r="BI544">
        <v>0</v>
      </c>
      <c r="BJ544">
        <f t="shared" si="608"/>
        <v>0</v>
      </c>
      <c r="BK544">
        <v>0</v>
      </c>
      <c r="BL544">
        <f t="shared" si="609"/>
        <v>0</v>
      </c>
      <c r="BM544">
        <v>0</v>
      </c>
      <c r="BN544">
        <f t="shared" si="610"/>
        <v>0</v>
      </c>
      <c r="BO544">
        <v>0</v>
      </c>
      <c r="BP544">
        <f t="shared" si="611"/>
        <v>0</v>
      </c>
      <c r="BQ544">
        <v>0</v>
      </c>
      <c r="BR544">
        <f t="shared" si="612"/>
        <v>0</v>
      </c>
      <c r="BS544">
        <v>0</v>
      </c>
      <c r="BT544">
        <f t="shared" si="613"/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f t="shared" si="579"/>
        <v>0</v>
      </c>
      <c r="DE544">
        <v>0</v>
      </c>
      <c r="DF544">
        <f t="shared" si="580"/>
        <v>0</v>
      </c>
      <c r="DG544">
        <v>0</v>
      </c>
      <c r="DH544">
        <f t="shared" si="547"/>
        <v>0</v>
      </c>
      <c r="DI544">
        <v>0</v>
      </c>
      <c r="DJ544">
        <f t="shared" si="548"/>
        <v>0</v>
      </c>
      <c r="DK544">
        <v>0</v>
      </c>
      <c r="DL544">
        <f t="shared" si="549"/>
        <v>0</v>
      </c>
      <c r="DM544">
        <v>0</v>
      </c>
      <c r="DN544">
        <f t="shared" si="550"/>
        <v>0</v>
      </c>
      <c r="DO544">
        <v>0</v>
      </c>
      <c r="DP544">
        <f t="shared" si="551"/>
        <v>0</v>
      </c>
      <c r="DQ544">
        <v>0</v>
      </c>
      <c r="DR544">
        <f t="shared" si="552"/>
        <v>0</v>
      </c>
      <c r="DS544">
        <v>0</v>
      </c>
      <c r="DT544">
        <f t="shared" si="553"/>
        <v>0</v>
      </c>
      <c r="DU544">
        <v>0</v>
      </c>
      <c r="DV544">
        <f t="shared" si="554"/>
        <v>0</v>
      </c>
      <c r="DW544">
        <v>0</v>
      </c>
      <c r="DX544">
        <f t="shared" si="555"/>
        <v>0</v>
      </c>
      <c r="DY544">
        <v>0</v>
      </c>
      <c r="DZ544">
        <f t="shared" si="556"/>
        <v>0</v>
      </c>
      <c r="EA544">
        <v>0</v>
      </c>
      <c r="EB544">
        <f t="shared" si="557"/>
        <v>0</v>
      </c>
      <c r="EC544">
        <v>0</v>
      </c>
      <c r="ED544">
        <f t="shared" si="558"/>
        <v>0</v>
      </c>
      <c r="EE544">
        <v>0</v>
      </c>
      <c r="EF544">
        <f t="shared" si="559"/>
        <v>0</v>
      </c>
      <c r="EG544">
        <v>0</v>
      </c>
      <c r="EH544">
        <f t="shared" si="560"/>
        <v>0</v>
      </c>
      <c r="EI544">
        <v>0</v>
      </c>
      <c r="EJ544">
        <f t="shared" si="561"/>
        <v>0</v>
      </c>
      <c r="EK544">
        <v>0</v>
      </c>
      <c r="EL544">
        <f t="shared" si="562"/>
        <v>0</v>
      </c>
      <c r="EM544">
        <v>0</v>
      </c>
      <c r="EN544">
        <f t="shared" si="563"/>
        <v>0</v>
      </c>
      <c r="EO544">
        <v>0</v>
      </c>
      <c r="EP544">
        <f t="shared" si="564"/>
        <v>0</v>
      </c>
      <c r="EQ544">
        <v>100</v>
      </c>
      <c r="ER544">
        <f t="shared" si="565"/>
        <v>1</v>
      </c>
      <c r="ES544">
        <v>0</v>
      </c>
      <c r="ET544">
        <f t="shared" si="566"/>
        <v>0</v>
      </c>
      <c r="EU544">
        <v>0</v>
      </c>
      <c r="EV544">
        <f t="shared" si="567"/>
        <v>0</v>
      </c>
      <c r="EW544">
        <v>0</v>
      </c>
      <c r="EX544">
        <f t="shared" si="568"/>
        <v>0</v>
      </c>
      <c r="EY544">
        <v>0</v>
      </c>
      <c r="EZ544">
        <f t="shared" si="569"/>
        <v>0</v>
      </c>
      <c r="FA544">
        <v>0</v>
      </c>
      <c r="FB544">
        <f t="shared" si="570"/>
        <v>0</v>
      </c>
      <c r="FC544">
        <v>0</v>
      </c>
      <c r="FD544">
        <v>0</v>
      </c>
      <c r="FE544" s="3" t="s">
        <v>841</v>
      </c>
    </row>
    <row r="545" spans="1:161" x14ac:dyDescent="0.45">
      <c r="A545">
        <v>544</v>
      </c>
      <c r="B545" t="s">
        <v>840</v>
      </c>
      <c r="C545" t="s">
        <v>581</v>
      </c>
      <c r="D545" t="s">
        <v>830</v>
      </c>
      <c r="F545" s="2">
        <v>0</v>
      </c>
      <c r="G545">
        <v>453.7</v>
      </c>
      <c r="H545">
        <v>2183</v>
      </c>
      <c r="I545">
        <v>873</v>
      </c>
      <c r="J545" s="2">
        <f t="shared" si="576"/>
        <v>0.39990838295923042</v>
      </c>
      <c r="K545">
        <f t="shared" si="583"/>
        <v>5.0000000000000001E-3</v>
      </c>
      <c r="L545" t="s">
        <v>442</v>
      </c>
      <c r="M545">
        <v>0</v>
      </c>
      <c r="N545">
        <f t="shared" si="584"/>
        <v>0</v>
      </c>
      <c r="O545">
        <v>0</v>
      </c>
      <c r="P545">
        <f t="shared" si="585"/>
        <v>0</v>
      </c>
      <c r="Q545">
        <v>0</v>
      </c>
      <c r="R545">
        <f t="shared" si="586"/>
        <v>0</v>
      </c>
      <c r="S545">
        <v>0</v>
      </c>
      <c r="T545">
        <f t="shared" si="587"/>
        <v>0</v>
      </c>
      <c r="U545">
        <v>0</v>
      </c>
      <c r="V545">
        <f t="shared" si="588"/>
        <v>0</v>
      </c>
      <c r="W545">
        <v>0</v>
      </c>
      <c r="X545">
        <f t="shared" si="589"/>
        <v>0</v>
      </c>
      <c r="Y545">
        <v>0</v>
      </c>
      <c r="Z545">
        <f t="shared" si="590"/>
        <v>0</v>
      </c>
      <c r="AA545">
        <v>0</v>
      </c>
      <c r="AB545">
        <f t="shared" si="591"/>
        <v>0</v>
      </c>
      <c r="AC545">
        <v>0</v>
      </c>
      <c r="AD545">
        <f t="shared" si="592"/>
        <v>0</v>
      </c>
      <c r="AE545">
        <v>0.05</v>
      </c>
      <c r="AF545">
        <f t="shared" si="593"/>
        <v>2.1147731931237253E-3</v>
      </c>
      <c r="AG545">
        <v>0</v>
      </c>
      <c r="AH545">
        <f t="shared" si="594"/>
        <v>0</v>
      </c>
      <c r="AI545">
        <v>0</v>
      </c>
      <c r="AJ545">
        <f t="shared" si="595"/>
        <v>0</v>
      </c>
      <c r="AK545">
        <v>0</v>
      </c>
      <c r="AL545">
        <f t="shared" si="596"/>
        <v>0</v>
      </c>
      <c r="AM545">
        <v>0</v>
      </c>
      <c r="AN545">
        <f t="shared" si="597"/>
        <v>0</v>
      </c>
      <c r="AO545">
        <v>0</v>
      </c>
      <c r="AP545">
        <f t="shared" si="598"/>
        <v>0</v>
      </c>
      <c r="AQ545">
        <v>0</v>
      </c>
      <c r="AR545">
        <f t="shared" si="599"/>
        <v>0</v>
      </c>
      <c r="AS545">
        <v>0.05</v>
      </c>
      <c r="AT545">
        <f t="shared" si="600"/>
        <v>1.5874016280884964E-3</v>
      </c>
      <c r="AU545">
        <v>0</v>
      </c>
      <c r="AV545">
        <f t="shared" si="601"/>
        <v>0</v>
      </c>
      <c r="AW545">
        <v>4.0000000000000001E-3</v>
      </c>
      <c r="AX545">
        <f t="shared" si="602"/>
        <v>1.4503027008945578E-4</v>
      </c>
      <c r="AY545">
        <v>0</v>
      </c>
      <c r="AZ545">
        <f t="shared" si="603"/>
        <v>0</v>
      </c>
      <c r="BA545">
        <f t="shared" si="582"/>
        <v>99.896000000000001</v>
      </c>
      <c r="BB545">
        <f t="shared" si="604"/>
        <v>0.99615279490869846</v>
      </c>
      <c r="BC545">
        <v>0</v>
      </c>
      <c r="BD545">
        <f t="shared" si="605"/>
        <v>0</v>
      </c>
      <c r="BE545">
        <v>0</v>
      </c>
      <c r="BF545">
        <f t="shared" si="606"/>
        <v>0</v>
      </c>
      <c r="BG545">
        <v>0</v>
      </c>
      <c r="BH545">
        <f t="shared" si="607"/>
        <v>0</v>
      </c>
      <c r="BI545">
        <v>0</v>
      </c>
      <c r="BJ545">
        <f t="shared" si="608"/>
        <v>0</v>
      </c>
      <c r="BK545">
        <v>0</v>
      </c>
      <c r="BL545">
        <f t="shared" si="609"/>
        <v>0</v>
      </c>
      <c r="BM545">
        <v>0</v>
      </c>
      <c r="BN545">
        <f t="shared" si="610"/>
        <v>0</v>
      </c>
      <c r="BO545">
        <v>0</v>
      </c>
      <c r="BP545">
        <f t="shared" si="611"/>
        <v>0</v>
      </c>
      <c r="BQ545">
        <v>0</v>
      </c>
      <c r="BR545">
        <f t="shared" si="612"/>
        <v>0</v>
      </c>
      <c r="BS545">
        <v>0</v>
      </c>
      <c r="BT545">
        <f t="shared" si="613"/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f t="shared" si="579"/>
        <v>0</v>
      </c>
      <c r="DE545">
        <v>0</v>
      </c>
      <c r="DF545">
        <f t="shared" si="580"/>
        <v>0</v>
      </c>
      <c r="DG545">
        <v>0</v>
      </c>
      <c r="DH545">
        <f t="shared" si="547"/>
        <v>0</v>
      </c>
      <c r="DI545">
        <v>0</v>
      </c>
      <c r="DJ545">
        <f t="shared" si="548"/>
        <v>0</v>
      </c>
      <c r="DK545">
        <v>0</v>
      </c>
      <c r="DL545">
        <f t="shared" si="549"/>
        <v>0</v>
      </c>
      <c r="DM545">
        <v>0</v>
      </c>
      <c r="DN545">
        <f t="shared" si="550"/>
        <v>0</v>
      </c>
      <c r="DO545">
        <v>0</v>
      </c>
      <c r="DP545">
        <f t="shared" si="551"/>
        <v>0</v>
      </c>
      <c r="DQ545">
        <v>0</v>
      </c>
      <c r="DR545">
        <f t="shared" si="552"/>
        <v>0</v>
      </c>
      <c r="DS545">
        <v>0</v>
      </c>
      <c r="DT545">
        <f t="shared" si="553"/>
        <v>0</v>
      </c>
      <c r="DU545">
        <v>0</v>
      </c>
      <c r="DV545">
        <f t="shared" si="554"/>
        <v>0</v>
      </c>
      <c r="DW545">
        <v>0</v>
      </c>
      <c r="DX545">
        <f t="shared" si="555"/>
        <v>0</v>
      </c>
      <c r="DY545">
        <v>0</v>
      </c>
      <c r="DZ545">
        <f t="shared" si="556"/>
        <v>0</v>
      </c>
      <c r="EA545">
        <v>0</v>
      </c>
      <c r="EB545">
        <f t="shared" si="557"/>
        <v>0</v>
      </c>
      <c r="EC545">
        <v>0</v>
      </c>
      <c r="ED545">
        <f t="shared" si="558"/>
        <v>0</v>
      </c>
      <c r="EE545">
        <v>0</v>
      </c>
      <c r="EF545">
        <f t="shared" si="559"/>
        <v>0</v>
      </c>
      <c r="EG545">
        <v>0</v>
      </c>
      <c r="EH545">
        <f t="shared" si="560"/>
        <v>0</v>
      </c>
      <c r="EI545">
        <v>0</v>
      </c>
      <c r="EJ545">
        <f t="shared" si="561"/>
        <v>0</v>
      </c>
      <c r="EK545">
        <v>0</v>
      </c>
      <c r="EL545">
        <f t="shared" si="562"/>
        <v>0</v>
      </c>
      <c r="EM545">
        <v>0</v>
      </c>
      <c r="EN545">
        <f t="shared" si="563"/>
        <v>0</v>
      </c>
      <c r="EO545">
        <v>0</v>
      </c>
      <c r="EP545">
        <f t="shared" si="564"/>
        <v>0</v>
      </c>
      <c r="EQ545">
        <v>100</v>
      </c>
      <c r="ER545">
        <f t="shared" si="565"/>
        <v>1</v>
      </c>
      <c r="ES545">
        <v>0</v>
      </c>
      <c r="ET545">
        <f t="shared" si="566"/>
        <v>0</v>
      </c>
      <c r="EU545">
        <v>0</v>
      </c>
      <c r="EV545">
        <f t="shared" si="567"/>
        <v>0</v>
      </c>
      <c r="EW545">
        <v>0</v>
      </c>
      <c r="EX545">
        <f t="shared" si="568"/>
        <v>0</v>
      </c>
      <c r="EY545">
        <v>0</v>
      </c>
      <c r="EZ545">
        <f t="shared" si="569"/>
        <v>0</v>
      </c>
      <c r="FA545">
        <v>0</v>
      </c>
      <c r="FB545">
        <f t="shared" si="570"/>
        <v>0</v>
      </c>
      <c r="FC545">
        <v>0</v>
      </c>
      <c r="FD545">
        <v>0</v>
      </c>
      <c r="FE545" s="3" t="s">
        <v>841</v>
      </c>
    </row>
    <row r="546" spans="1:161" x14ac:dyDescent="0.45">
      <c r="A546">
        <v>545</v>
      </c>
      <c r="B546" t="s">
        <v>840</v>
      </c>
      <c r="C546" t="s">
        <v>581</v>
      </c>
      <c r="D546" t="s">
        <v>830</v>
      </c>
      <c r="F546" s="2">
        <v>3</v>
      </c>
      <c r="G546">
        <v>453.7</v>
      </c>
      <c r="H546">
        <v>2183</v>
      </c>
      <c r="I546">
        <v>973</v>
      </c>
      <c r="J546" s="2">
        <f t="shared" si="576"/>
        <v>0.44571690334402198</v>
      </c>
      <c r="K546">
        <f t="shared" si="583"/>
        <v>5.0000000000000001E-3</v>
      </c>
      <c r="L546" t="s">
        <v>442</v>
      </c>
      <c r="M546">
        <v>0</v>
      </c>
      <c r="N546">
        <f t="shared" si="584"/>
        <v>0</v>
      </c>
      <c r="O546">
        <v>0</v>
      </c>
      <c r="P546">
        <f t="shared" si="585"/>
        <v>0</v>
      </c>
      <c r="Q546">
        <v>0</v>
      </c>
      <c r="R546">
        <f t="shared" si="586"/>
        <v>0</v>
      </c>
      <c r="S546">
        <v>0</v>
      </c>
      <c r="T546">
        <f t="shared" si="587"/>
        <v>0</v>
      </c>
      <c r="U546">
        <v>0</v>
      </c>
      <c r="V546">
        <f t="shared" si="588"/>
        <v>0</v>
      </c>
      <c r="W546">
        <v>0</v>
      </c>
      <c r="X546">
        <f t="shared" si="589"/>
        <v>0</v>
      </c>
      <c r="Y546">
        <v>0</v>
      </c>
      <c r="Z546">
        <f t="shared" si="590"/>
        <v>0</v>
      </c>
      <c r="AA546">
        <v>0</v>
      </c>
      <c r="AB546">
        <f t="shared" si="591"/>
        <v>0</v>
      </c>
      <c r="AC546">
        <v>0</v>
      </c>
      <c r="AD546">
        <f t="shared" si="592"/>
        <v>0</v>
      </c>
      <c r="AE546">
        <v>0.05</v>
      </c>
      <c r="AF546">
        <f t="shared" si="593"/>
        <v>2.1147731931237253E-3</v>
      </c>
      <c r="AG546">
        <v>0</v>
      </c>
      <c r="AH546">
        <f t="shared" si="594"/>
        <v>0</v>
      </c>
      <c r="AI546">
        <v>0</v>
      </c>
      <c r="AJ546">
        <f t="shared" si="595"/>
        <v>0</v>
      </c>
      <c r="AK546">
        <v>0</v>
      </c>
      <c r="AL546">
        <f t="shared" si="596"/>
        <v>0</v>
      </c>
      <c r="AM546">
        <v>0</v>
      </c>
      <c r="AN546">
        <f t="shared" si="597"/>
        <v>0</v>
      </c>
      <c r="AO546">
        <v>0</v>
      </c>
      <c r="AP546">
        <f t="shared" si="598"/>
        <v>0</v>
      </c>
      <c r="AQ546">
        <v>0</v>
      </c>
      <c r="AR546">
        <f t="shared" si="599"/>
        <v>0</v>
      </c>
      <c r="AS546">
        <v>0.05</v>
      </c>
      <c r="AT546">
        <f t="shared" si="600"/>
        <v>1.5874016280884964E-3</v>
      </c>
      <c r="AU546">
        <v>0</v>
      </c>
      <c r="AV546">
        <f t="shared" si="601"/>
        <v>0</v>
      </c>
      <c r="AW546">
        <v>4.0000000000000001E-3</v>
      </c>
      <c r="AX546">
        <f t="shared" si="602"/>
        <v>1.4503027008945578E-4</v>
      </c>
      <c r="AY546">
        <v>0</v>
      </c>
      <c r="AZ546">
        <f t="shared" si="603"/>
        <v>0</v>
      </c>
      <c r="BA546">
        <f t="shared" si="582"/>
        <v>99.896000000000001</v>
      </c>
      <c r="BB546">
        <f t="shared" si="604"/>
        <v>0.99615279490869846</v>
      </c>
      <c r="BC546">
        <v>0</v>
      </c>
      <c r="BD546">
        <f t="shared" si="605"/>
        <v>0</v>
      </c>
      <c r="BE546">
        <v>0</v>
      </c>
      <c r="BF546">
        <f t="shared" si="606"/>
        <v>0</v>
      </c>
      <c r="BG546">
        <v>0</v>
      </c>
      <c r="BH546">
        <f t="shared" si="607"/>
        <v>0</v>
      </c>
      <c r="BI546">
        <v>0</v>
      </c>
      <c r="BJ546">
        <f t="shared" si="608"/>
        <v>0</v>
      </c>
      <c r="BK546">
        <v>0</v>
      </c>
      <c r="BL546">
        <f t="shared" si="609"/>
        <v>0</v>
      </c>
      <c r="BM546">
        <v>0</v>
      </c>
      <c r="BN546">
        <f t="shared" si="610"/>
        <v>0</v>
      </c>
      <c r="BO546">
        <v>0</v>
      </c>
      <c r="BP546">
        <f t="shared" si="611"/>
        <v>0</v>
      </c>
      <c r="BQ546">
        <v>0</v>
      </c>
      <c r="BR546">
        <f t="shared" si="612"/>
        <v>0</v>
      </c>
      <c r="BS546">
        <v>0</v>
      </c>
      <c r="BT546">
        <f t="shared" si="613"/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f t="shared" si="579"/>
        <v>0</v>
      </c>
      <c r="DE546">
        <v>0</v>
      </c>
      <c r="DF546">
        <f t="shared" si="580"/>
        <v>0</v>
      </c>
      <c r="DG546">
        <v>0</v>
      </c>
      <c r="DH546">
        <f t="shared" si="547"/>
        <v>0</v>
      </c>
      <c r="DI546">
        <v>0</v>
      </c>
      <c r="DJ546">
        <f t="shared" si="548"/>
        <v>0</v>
      </c>
      <c r="DK546">
        <v>0</v>
      </c>
      <c r="DL546">
        <f t="shared" si="549"/>
        <v>0</v>
      </c>
      <c r="DM546">
        <v>0</v>
      </c>
      <c r="DN546">
        <f t="shared" si="550"/>
        <v>0</v>
      </c>
      <c r="DO546">
        <v>0</v>
      </c>
      <c r="DP546">
        <f t="shared" si="551"/>
        <v>0</v>
      </c>
      <c r="DQ546">
        <v>0</v>
      </c>
      <c r="DR546">
        <f t="shared" si="552"/>
        <v>0</v>
      </c>
      <c r="DS546">
        <v>0</v>
      </c>
      <c r="DT546">
        <f t="shared" si="553"/>
        <v>0</v>
      </c>
      <c r="DU546">
        <v>0</v>
      </c>
      <c r="DV546">
        <f t="shared" si="554"/>
        <v>0</v>
      </c>
      <c r="DW546">
        <v>0</v>
      </c>
      <c r="DX546">
        <f t="shared" si="555"/>
        <v>0</v>
      </c>
      <c r="DY546">
        <v>0</v>
      </c>
      <c r="DZ546">
        <f t="shared" si="556"/>
        <v>0</v>
      </c>
      <c r="EA546">
        <v>0</v>
      </c>
      <c r="EB546">
        <f t="shared" si="557"/>
        <v>0</v>
      </c>
      <c r="EC546">
        <v>0</v>
      </c>
      <c r="ED546">
        <f t="shared" si="558"/>
        <v>0</v>
      </c>
      <c r="EE546">
        <v>0</v>
      </c>
      <c r="EF546">
        <f t="shared" si="559"/>
        <v>0</v>
      </c>
      <c r="EG546">
        <v>0</v>
      </c>
      <c r="EH546">
        <f t="shared" si="560"/>
        <v>0</v>
      </c>
      <c r="EI546">
        <v>0</v>
      </c>
      <c r="EJ546">
        <f t="shared" si="561"/>
        <v>0</v>
      </c>
      <c r="EK546">
        <v>0</v>
      </c>
      <c r="EL546">
        <f t="shared" si="562"/>
        <v>0</v>
      </c>
      <c r="EM546">
        <v>0</v>
      </c>
      <c r="EN546">
        <f t="shared" si="563"/>
        <v>0</v>
      </c>
      <c r="EO546">
        <v>0</v>
      </c>
      <c r="EP546">
        <f t="shared" si="564"/>
        <v>0</v>
      </c>
      <c r="EQ546">
        <v>100</v>
      </c>
      <c r="ER546">
        <f t="shared" si="565"/>
        <v>1</v>
      </c>
      <c r="ES546">
        <v>0</v>
      </c>
      <c r="ET546">
        <f t="shared" si="566"/>
        <v>0</v>
      </c>
      <c r="EU546">
        <v>0</v>
      </c>
      <c r="EV546">
        <f t="shared" si="567"/>
        <v>0</v>
      </c>
      <c r="EW546">
        <v>0</v>
      </c>
      <c r="EX546">
        <f t="shared" si="568"/>
        <v>0</v>
      </c>
      <c r="EY546">
        <v>0</v>
      </c>
      <c r="EZ546">
        <f t="shared" si="569"/>
        <v>0</v>
      </c>
      <c r="FA546">
        <v>0</v>
      </c>
      <c r="FB546">
        <f t="shared" si="570"/>
        <v>0</v>
      </c>
      <c r="FC546">
        <v>0</v>
      </c>
      <c r="FD546">
        <v>0</v>
      </c>
      <c r="FE546" s="3" t="s">
        <v>841</v>
      </c>
    </row>
    <row r="547" spans="1:161" x14ac:dyDescent="0.45">
      <c r="A547">
        <v>546</v>
      </c>
      <c r="B547" t="s">
        <v>840</v>
      </c>
      <c r="C547" t="s">
        <v>581</v>
      </c>
      <c r="D547" t="s">
        <v>830</v>
      </c>
      <c r="F547" s="2">
        <v>3</v>
      </c>
      <c r="G547">
        <v>453.7</v>
      </c>
      <c r="H547">
        <v>2183</v>
      </c>
      <c r="I547">
        <v>1073</v>
      </c>
      <c r="J547" s="2">
        <f t="shared" si="576"/>
        <v>0.49152542372881358</v>
      </c>
      <c r="K547">
        <f t="shared" si="583"/>
        <v>5.0000000000000001E-3</v>
      </c>
      <c r="L547" t="s">
        <v>442</v>
      </c>
      <c r="M547">
        <v>0</v>
      </c>
      <c r="N547">
        <f t="shared" si="584"/>
        <v>0</v>
      </c>
      <c r="O547">
        <v>0</v>
      </c>
      <c r="P547">
        <f t="shared" si="585"/>
        <v>0</v>
      </c>
      <c r="Q547">
        <v>0</v>
      </c>
      <c r="R547">
        <f t="shared" si="586"/>
        <v>0</v>
      </c>
      <c r="S547">
        <v>0</v>
      </c>
      <c r="T547">
        <f t="shared" si="587"/>
        <v>0</v>
      </c>
      <c r="U547">
        <v>0</v>
      </c>
      <c r="V547">
        <f t="shared" si="588"/>
        <v>0</v>
      </c>
      <c r="W547">
        <v>0</v>
      </c>
      <c r="X547">
        <f t="shared" si="589"/>
        <v>0</v>
      </c>
      <c r="Y547">
        <v>0</v>
      </c>
      <c r="Z547">
        <f t="shared" si="590"/>
        <v>0</v>
      </c>
      <c r="AA547">
        <v>0</v>
      </c>
      <c r="AB547">
        <f t="shared" si="591"/>
        <v>0</v>
      </c>
      <c r="AC547">
        <v>0</v>
      </c>
      <c r="AD547">
        <f t="shared" si="592"/>
        <v>0</v>
      </c>
      <c r="AE547">
        <v>0.05</v>
      </c>
      <c r="AF547">
        <f t="shared" si="593"/>
        <v>2.1147731931237253E-3</v>
      </c>
      <c r="AG547">
        <v>0</v>
      </c>
      <c r="AH547">
        <f t="shared" si="594"/>
        <v>0</v>
      </c>
      <c r="AI547">
        <v>0</v>
      </c>
      <c r="AJ547">
        <f t="shared" si="595"/>
        <v>0</v>
      </c>
      <c r="AK547">
        <v>0</v>
      </c>
      <c r="AL547">
        <f t="shared" si="596"/>
        <v>0</v>
      </c>
      <c r="AM547">
        <v>0</v>
      </c>
      <c r="AN547">
        <f t="shared" si="597"/>
        <v>0</v>
      </c>
      <c r="AO547">
        <v>0</v>
      </c>
      <c r="AP547">
        <f t="shared" si="598"/>
        <v>0</v>
      </c>
      <c r="AQ547">
        <v>0</v>
      </c>
      <c r="AR547">
        <f t="shared" si="599"/>
        <v>0</v>
      </c>
      <c r="AS547">
        <v>0.05</v>
      </c>
      <c r="AT547">
        <f t="shared" si="600"/>
        <v>1.5874016280884964E-3</v>
      </c>
      <c r="AU547">
        <v>0</v>
      </c>
      <c r="AV547">
        <f t="shared" si="601"/>
        <v>0</v>
      </c>
      <c r="AW547">
        <v>4.0000000000000001E-3</v>
      </c>
      <c r="AX547">
        <f t="shared" si="602"/>
        <v>1.4503027008945578E-4</v>
      </c>
      <c r="AY547">
        <v>0</v>
      </c>
      <c r="AZ547">
        <f t="shared" si="603"/>
        <v>0</v>
      </c>
      <c r="BA547">
        <f t="shared" si="582"/>
        <v>99.896000000000001</v>
      </c>
      <c r="BB547">
        <f t="shared" si="604"/>
        <v>0.99615279490869846</v>
      </c>
      <c r="BC547">
        <v>0</v>
      </c>
      <c r="BD547">
        <f t="shared" si="605"/>
        <v>0</v>
      </c>
      <c r="BE547">
        <v>0</v>
      </c>
      <c r="BF547">
        <f t="shared" si="606"/>
        <v>0</v>
      </c>
      <c r="BG547">
        <v>0</v>
      </c>
      <c r="BH547">
        <f t="shared" si="607"/>
        <v>0</v>
      </c>
      <c r="BI547">
        <v>0</v>
      </c>
      <c r="BJ547">
        <f t="shared" si="608"/>
        <v>0</v>
      </c>
      <c r="BK547">
        <v>0</v>
      </c>
      <c r="BL547">
        <f t="shared" si="609"/>
        <v>0</v>
      </c>
      <c r="BM547">
        <v>0</v>
      </c>
      <c r="BN547">
        <f t="shared" si="610"/>
        <v>0</v>
      </c>
      <c r="BO547">
        <v>0</v>
      </c>
      <c r="BP547">
        <f t="shared" si="611"/>
        <v>0</v>
      </c>
      <c r="BQ547">
        <v>0</v>
      </c>
      <c r="BR547">
        <f t="shared" si="612"/>
        <v>0</v>
      </c>
      <c r="BS547">
        <v>0</v>
      </c>
      <c r="BT547">
        <f t="shared" si="613"/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f t="shared" si="579"/>
        <v>0</v>
      </c>
      <c r="DE547">
        <v>0</v>
      </c>
      <c r="DF547">
        <f t="shared" si="580"/>
        <v>0</v>
      </c>
      <c r="DG547">
        <v>0</v>
      </c>
      <c r="DH547">
        <f t="shared" si="547"/>
        <v>0</v>
      </c>
      <c r="DI547">
        <v>0</v>
      </c>
      <c r="DJ547">
        <f t="shared" si="548"/>
        <v>0</v>
      </c>
      <c r="DK547">
        <v>0</v>
      </c>
      <c r="DL547">
        <f t="shared" si="549"/>
        <v>0</v>
      </c>
      <c r="DM547">
        <v>0</v>
      </c>
      <c r="DN547">
        <f t="shared" si="550"/>
        <v>0</v>
      </c>
      <c r="DO547">
        <v>0</v>
      </c>
      <c r="DP547">
        <f t="shared" si="551"/>
        <v>0</v>
      </c>
      <c r="DQ547">
        <v>0</v>
      </c>
      <c r="DR547">
        <f t="shared" si="552"/>
        <v>0</v>
      </c>
      <c r="DS547">
        <v>0</v>
      </c>
      <c r="DT547">
        <f t="shared" si="553"/>
        <v>0</v>
      </c>
      <c r="DU547">
        <v>0</v>
      </c>
      <c r="DV547">
        <f t="shared" si="554"/>
        <v>0</v>
      </c>
      <c r="DW547">
        <v>0</v>
      </c>
      <c r="DX547">
        <f t="shared" si="555"/>
        <v>0</v>
      </c>
      <c r="DY547">
        <v>0</v>
      </c>
      <c r="DZ547">
        <f t="shared" si="556"/>
        <v>0</v>
      </c>
      <c r="EA547">
        <v>0</v>
      </c>
      <c r="EB547">
        <f t="shared" si="557"/>
        <v>0</v>
      </c>
      <c r="EC547">
        <v>0</v>
      </c>
      <c r="ED547">
        <f t="shared" si="558"/>
        <v>0</v>
      </c>
      <c r="EE547">
        <v>0</v>
      </c>
      <c r="EF547">
        <f t="shared" si="559"/>
        <v>0</v>
      </c>
      <c r="EG547">
        <v>0</v>
      </c>
      <c r="EH547">
        <f t="shared" si="560"/>
        <v>0</v>
      </c>
      <c r="EI547">
        <v>0</v>
      </c>
      <c r="EJ547">
        <f t="shared" si="561"/>
        <v>0</v>
      </c>
      <c r="EK547">
        <v>0</v>
      </c>
      <c r="EL547">
        <f t="shared" si="562"/>
        <v>0</v>
      </c>
      <c r="EM547">
        <v>0</v>
      </c>
      <c r="EN547">
        <f t="shared" si="563"/>
        <v>0</v>
      </c>
      <c r="EO547">
        <v>0</v>
      </c>
      <c r="EP547">
        <f t="shared" si="564"/>
        <v>0</v>
      </c>
      <c r="EQ547">
        <v>100</v>
      </c>
      <c r="ER547">
        <f t="shared" si="565"/>
        <v>1</v>
      </c>
      <c r="ES547">
        <v>0</v>
      </c>
      <c r="ET547">
        <f t="shared" si="566"/>
        <v>0</v>
      </c>
      <c r="EU547">
        <v>0</v>
      </c>
      <c r="EV547">
        <f t="shared" si="567"/>
        <v>0</v>
      </c>
      <c r="EW547">
        <v>0</v>
      </c>
      <c r="EX547">
        <f t="shared" si="568"/>
        <v>0</v>
      </c>
      <c r="EY547">
        <v>0</v>
      </c>
      <c r="EZ547">
        <f t="shared" si="569"/>
        <v>0</v>
      </c>
      <c r="FA547">
        <v>0</v>
      </c>
      <c r="FB547">
        <f t="shared" si="570"/>
        <v>0</v>
      </c>
      <c r="FC547">
        <v>0</v>
      </c>
      <c r="FD547">
        <v>0</v>
      </c>
      <c r="FE547" s="3" t="s">
        <v>841</v>
      </c>
    </row>
    <row r="548" spans="1:161" x14ac:dyDescent="0.45">
      <c r="A548">
        <v>547</v>
      </c>
      <c r="B548" t="s">
        <v>842</v>
      </c>
      <c r="C548" t="s">
        <v>581</v>
      </c>
      <c r="D548" t="s">
        <v>830</v>
      </c>
      <c r="F548" s="2">
        <v>3</v>
      </c>
      <c r="G548">
        <v>453.7</v>
      </c>
      <c r="H548">
        <v>2750</v>
      </c>
      <c r="I548">
        <v>573</v>
      </c>
      <c r="J548" s="2">
        <f t="shared" si="576"/>
        <v>0.20836363636363636</v>
      </c>
      <c r="K548">
        <f t="shared" si="583"/>
        <v>5.0000000000000001E-3</v>
      </c>
      <c r="L548" t="s">
        <v>442</v>
      </c>
      <c r="M548">
        <v>0</v>
      </c>
      <c r="N548">
        <f t="shared" si="584"/>
        <v>0</v>
      </c>
      <c r="O548">
        <v>0</v>
      </c>
      <c r="P548">
        <f t="shared" si="585"/>
        <v>0</v>
      </c>
      <c r="Q548">
        <v>0</v>
      </c>
      <c r="R548">
        <f t="shared" si="586"/>
        <v>0</v>
      </c>
      <c r="S548">
        <v>0</v>
      </c>
      <c r="T548">
        <f t="shared" si="587"/>
        <v>0</v>
      </c>
      <c r="U548">
        <v>0</v>
      </c>
      <c r="V548">
        <f t="shared" si="588"/>
        <v>0</v>
      </c>
      <c r="W548">
        <v>0</v>
      </c>
      <c r="X548">
        <f t="shared" si="589"/>
        <v>0</v>
      </c>
      <c r="Y548">
        <v>0</v>
      </c>
      <c r="Z548">
        <f t="shared" si="590"/>
        <v>0</v>
      </c>
      <c r="AA548">
        <v>0</v>
      </c>
      <c r="AB548">
        <f t="shared" si="591"/>
        <v>0</v>
      </c>
      <c r="AC548">
        <v>0</v>
      </c>
      <c r="AD548">
        <f t="shared" si="592"/>
        <v>0</v>
      </c>
      <c r="AE548">
        <v>0.01</v>
      </c>
      <c r="AF548">
        <f t="shared" si="593"/>
        <v>7.706612051551476E-4</v>
      </c>
      <c r="AG548">
        <v>0</v>
      </c>
      <c r="AH548">
        <f t="shared" si="594"/>
        <v>0</v>
      </c>
      <c r="AI548">
        <v>0</v>
      </c>
      <c r="AJ548">
        <f t="shared" si="595"/>
        <v>0</v>
      </c>
      <c r="AK548">
        <v>0</v>
      </c>
      <c r="AL548">
        <f t="shared" si="596"/>
        <v>0</v>
      </c>
      <c r="AM548">
        <v>0</v>
      </c>
      <c r="AN548">
        <f t="shared" si="597"/>
        <v>0</v>
      </c>
      <c r="AO548">
        <v>0.04</v>
      </c>
      <c r="AP548">
        <f t="shared" si="598"/>
        <v>3.858928944721001E-4</v>
      </c>
      <c r="AQ548">
        <v>0</v>
      </c>
      <c r="AR548">
        <f t="shared" si="599"/>
        <v>0</v>
      </c>
      <c r="AS548">
        <v>6.5000000000000002E-2</v>
      </c>
      <c r="AT548">
        <f t="shared" si="600"/>
        <v>3.7601041862772864E-3</v>
      </c>
      <c r="AU548">
        <v>0</v>
      </c>
      <c r="AV548">
        <f t="shared" si="601"/>
        <v>0</v>
      </c>
      <c r="AW548">
        <v>5.0000000000000001E-3</v>
      </c>
      <c r="AX548">
        <f t="shared" si="602"/>
        <v>3.3032266502188871E-4</v>
      </c>
      <c r="AY548">
        <f t="shared" ref="AY548:AY553" si="614">100-AE548-AO548-AS548-BE548</f>
        <v>99.824999999999989</v>
      </c>
      <c r="AZ548">
        <f t="shared" si="603"/>
        <v>0.99445094199052542</v>
      </c>
      <c r="BA548">
        <v>0</v>
      </c>
      <c r="BB548">
        <f t="shared" si="604"/>
        <v>0</v>
      </c>
      <c r="BC548">
        <v>0</v>
      </c>
      <c r="BD548">
        <f t="shared" si="605"/>
        <v>0</v>
      </c>
      <c r="BE548">
        <v>0.06</v>
      </c>
      <c r="BF548">
        <f t="shared" si="606"/>
        <v>3.0207705854808488E-4</v>
      </c>
      <c r="BG548">
        <v>0</v>
      </c>
      <c r="BH548">
        <f t="shared" si="607"/>
        <v>0</v>
      </c>
      <c r="BI548">
        <v>0</v>
      </c>
      <c r="BJ548">
        <f t="shared" si="608"/>
        <v>0</v>
      </c>
      <c r="BK548">
        <v>0</v>
      </c>
      <c r="BL548">
        <f t="shared" si="609"/>
        <v>0</v>
      </c>
      <c r="BM548">
        <v>0</v>
      </c>
      <c r="BN548">
        <f t="shared" si="610"/>
        <v>0</v>
      </c>
      <c r="BO548">
        <v>0</v>
      </c>
      <c r="BP548">
        <f t="shared" si="611"/>
        <v>0</v>
      </c>
      <c r="BQ548">
        <v>0</v>
      </c>
      <c r="BR548">
        <f t="shared" si="612"/>
        <v>0</v>
      </c>
      <c r="BS548">
        <v>0</v>
      </c>
      <c r="BT548">
        <f t="shared" si="613"/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f t="shared" si="579"/>
        <v>0</v>
      </c>
      <c r="DE548">
        <v>0</v>
      </c>
      <c r="DF548">
        <f t="shared" si="580"/>
        <v>0</v>
      </c>
      <c r="DG548">
        <v>0</v>
      </c>
      <c r="DH548">
        <f t="shared" si="547"/>
        <v>0</v>
      </c>
      <c r="DI548">
        <v>0</v>
      </c>
      <c r="DJ548">
        <f t="shared" si="548"/>
        <v>0</v>
      </c>
      <c r="DK548">
        <v>0</v>
      </c>
      <c r="DL548">
        <f t="shared" si="549"/>
        <v>0</v>
      </c>
      <c r="DM548">
        <v>0</v>
      </c>
      <c r="DN548">
        <f t="shared" si="550"/>
        <v>0</v>
      </c>
      <c r="DO548">
        <v>0</v>
      </c>
      <c r="DP548">
        <f t="shared" si="551"/>
        <v>0</v>
      </c>
      <c r="DQ548">
        <v>0</v>
      </c>
      <c r="DR548">
        <f t="shared" si="552"/>
        <v>0</v>
      </c>
      <c r="DS548">
        <v>0</v>
      </c>
      <c r="DT548">
        <f t="shared" si="553"/>
        <v>0</v>
      </c>
      <c r="DU548">
        <v>0</v>
      </c>
      <c r="DV548">
        <f t="shared" si="554"/>
        <v>0</v>
      </c>
      <c r="DW548">
        <v>0</v>
      </c>
      <c r="DX548">
        <f t="shared" si="555"/>
        <v>0</v>
      </c>
      <c r="DY548">
        <v>0</v>
      </c>
      <c r="DZ548">
        <f t="shared" si="556"/>
        <v>0</v>
      </c>
      <c r="EA548">
        <v>0</v>
      </c>
      <c r="EB548">
        <f t="shared" si="557"/>
        <v>0</v>
      </c>
      <c r="EC548">
        <v>0</v>
      </c>
      <c r="ED548">
        <f t="shared" si="558"/>
        <v>0</v>
      </c>
      <c r="EE548">
        <v>0</v>
      </c>
      <c r="EF548">
        <f t="shared" si="559"/>
        <v>0</v>
      </c>
      <c r="EG548">
        <v>0</v>
      </c>
      <c r="EH548">
        <f t="shared" si="560"/>
        <v>0</v>
      </c>
      <c r="EI548">
        <v>0</v>
      </c>
      <c r="EJ548">
        <f t="shared" si="561"/>
        <v>0</v>
      </c>
      <c r="EK548">
        <v>0</v>
      </c>
      <c r="EL548">
        <f t="shared" si="562"/>
        <v>0</v>
      </c>
      <c r="EM548">
        <v>0</v>
      </c>
      <c r="EN548">
        <f t="shared" si="563"/>
        <v>0</v>
      </c>
      <c r="EO548">
        <v>0</v>
      </c>
      <c r="EP548">
        <f t="shared" si="564"/>
        <v>0</v>
      </c>
      <c r="EQ548">
        <v>100</v>
      </c>
      <c r="ER548">
        <f t="shared" si="565"/>
        <v>1</v>
      </c>
      <c r="ES548">
        <v>0</v>
      </c>
      <c r="ET548">
        <f t="shared" si="566"/>
        <v>0</v>
      </c>
      <c r="EU548">
        <v>0</v>
      </c>
      <c r="EV548">
        <f t="shared" si="567"/>
        <v>0</v>
      </c>
      <c r="EW548">
        <v>0</v>
      </c>
      <c r="EX548">
        <f t="shared" si="568"/>
        <v>0</v>
      </c>
      <c r="EY548">
        <v>0</v>
      </c>
      <c r="EZ548">
        <f t="shared" si="569"/>
        <v>0</v>
      </c>
      <c r="FA548">
        <v>0</v>
      </c>
      <c r="FB548">
        <f t="shared" si="570"/>
        <v>0</v>
      </c>
      <c r="FC548">
        <v>0</v>
      </c>
      <c r="FD548">
        <v>0</v>
      </c>
      <c r="FE548" s="3" t="s">
        <v>841</v>
      </c>
    </row>
    <row r="549" spans="1:161" x14ac:dyDescent="0.45">
      <c r="A549">
        <v>548</v>
      </c>
      <c r="B549" t="s">
        <v>842</v>
      </c>
      <c r="C549" t="s">
        <v>581</v>
      </c>
      <c r="D549" t="s">
        <v>830</v>
      </c>
      <c r="F549" s="2">
        <v>3</v>
      </c>
      <c r="G549">
        <v>453.7</v>
      </c>
      <c r="H549">
        <v>2750</v>
      </c>
      <c r="I549">
        <v>673</v>
      </c>
      <c r="J549" s="2">
        <f t="shared" si="576"/>
        <v>0.24472727272727274</v>
      </c>
      <c r="K549">
        <f t="shared" si="583"/>
        <v>5.0000000000000001E-3</v>
      </c>
      <c r="L549" t="s">
        <v>442</v>
      </c>
      <c r="M549">
        <v>0</v>
      </c>
      <c r="N549">
        <f t="shared" si="584"/>
        <v>0</v>
      </c>
      <c r="O549">
        <v>0</v>
      </c>
      <c r="P549">
        <f t="shared" si="585"/>
        <v>0</v>
      </c>
      <c r="Q549">
        <v>0</v>
      </c>
      <c r="R549">
        <f t="shared" si="586"/>
        <v>0</v>
      </c>
      <c r="S549">
        <v>0</v>
      </c>
      <c r="T549">
        <f t="shared" si="587"/>
        <v>0</v>
      </c>
      <c r="U549">
        <v>0</v>
      </c>
      <c r="V549">
        <f t="shared" si="588"/>
        <v>0</v>
      </c>
      <c r="W549">
        <v>0</v>
      </c>
      <c r="X549">
        <f t="shared" si="589"/>
        <v>0</v>
      </c>
      <c r="Y549">
        <v>0</v>
      </c>
      <c r="Z549">
        <f t="shared" si="590"/>
        <v>0</v>
      </c>
      <c r="AA549">
        <v>0</v>
      </c>
      <c r="AB549">
        <f t="shared" si="591"/>
        <v>0</v>
      </c>
      <c r="AC549">
        <v>0</v>
      </c>
      <c r="AD549">
        <f t="shared" si="592"/>
        <v>0</v>
      </c>
      <c r="AE549">
        <v>0.01</v>
      </c>
      <c r="AF549">
        <f t="shared" si="593"/>
        <v>7.706612051551476E-4</v>
      </c>
      <c r="AG549">
        <v>0</v>
      </c>
      <c r="AH549">
        <f t="shared" si="594"/>
        <v>0</v>
      </c>
      <c r="AI549">
        <v>0</v>
      </c>
      <c r="AJ549">
        <f t="shared" si="595"/>
        <v>0</v>
      </c>
      <c r="AK549">
        <v>0</v>
      </c>
      <c r="AL549">
        <f t="shared" si="596"/>
        <v>0</v>
      </c>
      <c r="AM549">
        <v>0</v>
      </c>
      <c r="AN549">
        <f t="shared" si="597"/>
        <v>0</v>
      </c>
      <c r="AO549">
        <v>0.04</v>
      </c>
      <c r="AP549">
        <f t="shared" si="598"/>
        <v>3.858928944721001E-4</v>
      </c>
      <c r="AQ549">
        <v>0</v>
      </c>
      <c r="AR549">
        <f t="shared" si="599"/>
        <v>0</v>
      </c>
      <c r="AS549">
        <v>6.5000000000000002E-2</v>
      </c>
      <c r="AT549">
        <f t="shared" si="600"/>
        <v>3.7601041862772864E-3</v>
      </c>
      <c r="AU549">
        <v>0</v>
      </c>
      <c r="AV549">
        <f t="shared" si="601"/>
        <v>0</v>
      </c>
      <c r="AW549">
        <v>5.0000000000000001E-3</v>
      </c>
      <c r="AX549">
        <f t="shared" si="602"/>
        <v>3.3032266502188871E-4</v>
      </c>
      <c r="AY549">
        <f t="shared" si="614"/>
        <v>99.824999999999989</v>
      </c>
      <c r="AZ549">
        <f t="shared" si="603"/>
        <v>0.99445094199052542</v>
      </c>
      <c r="BA549">
        <v>0</v>
      </c>
      <c r="BB549">
        <f t="shared" si="604"/>
        <v>0</v>
      </c>
      <c r="BC549">
        <v>0</v>
      </c>
      <c r="BD549">
        <f t="shared" si="605"/>
        <v>0</v>
      </c>
      <c r="BE549">
        <v>0.06</v>
      </c>
      <c r="BF549">
        <f t="shared" si="606"/>
        <v>3.0207705854808488E-4</v>
      </c>
      <c r="BG549">
        <v>0</v>
      </c>
      <c r="BH549">
        <f t="shared" si="607"/>
        <v>0</v>
      </c>
      <c r="BI549">
        <v>0</v>
      </c>
      <c r="BJ549">
        <f t="shared" si="608"/>
        <v>0</v>
      </c>
      <c r="BK549">
        <v>0</v>
      </c>
      <c r="BL549">
        <f t="shared" si="609"/>
        <v>0</v>
      </c>
      <c r="BM549">
        <v>0</v>
      </c>
      <c r="BN549">
        <f t="shared" si="610"/>
        <v>0</v>
      </c>
      <c r="BO549">
        <v>0</v>
      </c>
      <c r="BP549">
        <f t="shared" si="611"/>
        <v>0</v>
      </c>
      <c r="BQ549">
        <v>0</v>
      </c>
      <c r="BR549">
        <f t="shared" si="612"/>
        <v>0</v>
      </c>
      <c r="BS549">
        <v>0</v>
      </c>
      <c r="BT549">
        <f t="shared" si="613"/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f t="shared" si="579"/>
        <v>0</v>
      </c>
      <c r="DE549">
        <v>0</v>
      </c>
      <c r="DF549">
        <f t="shared" si="580"/>
        <v>0</v>
      </c>
      <c r="DG549">
        <v>0</v>
      </c>
      <c r="DH549">
        <f t="shared" si="547"/>
        <v>0</v>
      </c>
      <c r="DI549">
        <v>0</v>
      </c>
      <c r="DJ549">
        <f t="shared" si="548"/>
        <v>0</v>
      </c>
      <c r="DK549">
        <v>0</v>
      </c>
      <c r="DL549">
        <f t="shared" si="549"/>
        <v>0</v>
      </c>
      <c r="DM549">
        <v>0</v>
      </c>
      <c r="DN549">
        <f t="shared" si="550"/>
        <v>0</v>
      </c>
      <c r="DO549">
        <v>0</v>
      </c>
      <c r="DP549">
        <f t="shared" si="551"/>
        <v>0</v>
      </c>
      <c r="DQ549">
        <v>0</v>
      </c>
      <c r="DR549">
        <f t="shared" si="552"/>
        <v>0</v>
      </c>
      <c r="DS549">
        <v>0</v>
      </c>
      <c r="DT549">
        <f t="shared" si="553"/>
        <v>0</v>
      </c>
      <c r="DU549">
        <v>0</v>
      </c>
      <c r="DV549">
        <f t="shared" si="554"/>
        <v>0</v>
      </c>
      <c r="DW549">
        <v>0</v>
      </c>
      <c r="DX549">
        <f t="shared" si="555"/>
        <v>0</v>
      </c>
      <c r="DY549">
        <v>0</v>
      </c>
      <c r="DZ549">
        <f t="shared" si="556"/>
        <v>0</v>
      </c>
      <c r="EA549">
        <v>0</v>
      </c>
      <c r="EB549">
        <f t="shared" si="557"/>
        <v>0</v>
      </c>
      <c r="EC549">
        <v>0</v>
      </c>
      <c r="ED549">
        <f t="shared" si="558"/>
        <v>0</v>
      </c>
      <c r="EE549">
        <v>0</v>
      </c>
      <c r="EF549">
        <f t="shared" si="559"/>
        <v>0</v>
      </c>
      <c r="EG549">
        <v>0</v>
      </c>
      <c r="EH549">
        <f t="shared" si="560"/>
        <v>0</v>
      </c>
      <c r="EI549">
        <v>0</v>
      </c>
      <c r="EJ549">
        <f t="shared" si="561"/>
        <v>0</v>
      </c>
      <c r="EK549">
        <v>0</v>
      </c>
      <c r="EL549">
        <f t="shared" si="562"/>
        <v>0</v>
      </c>
      <c r="EM549">
        <v>0</v>
      </c>
      <c r="EN549">
        <f t="shared" si="563"/>
        <v>0</v>
      </c>
      <c r="EO549">
        <v>0</v>
      </c>
      <c r="EP549">
        <f t="shared" si="564"/>
        <v>0</v>
      </c>
      <c r="EQ549">
        <v>100</v>
      </c>
      <c r="ER549">
        <f t="shared" si="565"/>
        <v>1</v>
      </c>
      <c r="ES549">
        <v>0</v>
      </c>
      <c r="ET549">
        <f t="shared" si="566"/>
        <v>0</v>
      </c>
      <c r="EU549">
        <v>0</v>
      </c>
      <c r="EV549">
        <f t="shared" si="567"/>
        <v>0</v>
      </c>
      <c r="EW549">
        <v>0</v>
      </c>
      <c r="EX549">
        <f t="shared" si="568"/>
        <v>0</v>
      </c>
      <c r="EY549">
        <v>0</v>
      </c>
      <c r="EZ549">
        <f t="shared" si="569"/>
        <v>0</v>
      </c>
      <c r="FA549">
        <v>0</v>
      </c>
      <c r="FB549">
        <f t="shared" si="570"/>
        <v>0</v>
      </c>
      <c r="FC549">
        <v>0</v>
      </c>
      <c r="FD549">
        <v>0</v>
      </c>
      <c r="FE549" s="3" t="s">
        <v>841</v>
      </c>
    </row>
    <row r="550" spans="1:161" x14ac:dyDescent="0.45">
      <c r="A550">
        <v>549</v>
      </c>
      <c r="B550" t="s">
        <v>842</v>
      </c>
      <c r="C550" t="s">
        <v>581</v>
      </c>
      <c r="D550" t="s">
        <v>830</v>
      </c>
      <c r="F550" s="2">
        <v>0</v>
      </c>
      <c r="G550">
        <v>453.7</v>
      </c>
      <c r="H550">
        <v>2750</v>
      </c>
      <c r="I550">
        <v>773</v>
      </c>
      <c r="J550" s="2">
        <f t="shared" si="576"/>
        <v>0.28109090909090911</v>
      </c>
      <c r="K550">
        <f t="shared" si="583"/>
        <v>5.0000000000000001E-3</v>
      </c>
      <c r="L550" t="s">
        <v>442</v>
      </c>
      <c r="M550">
        <v>0</v>
      </c>
      <c r="N550">
        <f t="shared" si="584"/>
        <v>0</v>
      </c>
      <c r="O550">
        <v>0</v>
      </c>
      <c r="P550">
        <f t="shared" si="585"/>
        <v>0</v>
      </c>
      <c r="Q550">
        <v>0</v>
      </c>
      <c r="R550">
        <f t="shared" si="586"/>
        <v>0</v>
      </c>
      <c r="S550">
        <v>0</v>
      </c>
      <c r="T550">
        <f t="shared" si="587"/>
        <v>0</v>
      </c>
      <c r="U550">
        <v>0</v>
      </c>
      <c r="V550">
        <f t="shared" si="588"/>
        <v>0</v>
      </c>
      <c r="W550">
        <v>0</v>
      </c>
      <c r="X550">
        <f t="shared" si="589"/>
        <v>0</v>
      </c>
      <c r="Y550">
        <v>0</v>
      </c>
      <c r="Z550">
        <f t="shared" si="590"/>
        <v>0</v>
      </c>
      <c r="AA550">
        <v>0</v>
      </c>
      <c r="AB550">
        <f t="shared" si="591"/>
        <v>0</v>
      </c>
      <c r="AC550">
        <v>0</v>
      </c>
      <c r="AD550">
        <f t="shared" si="592"/>
        <v>0</v>
      </c>
      <c r="AE550">
        <v>0.01</v>
      </c>
      <c r="AF550">
        <f t="shared" si="593"/>
        <v>7.706612051551476E-4</v>
      </c>
      <c r="AG550">
        <v>0</v>
      </c>
      <c r="AH550">
        <f t="shared" si="594"/>
        <v>0</v>
      </c>
      <c r="AI550">
        <v>0</v>
      </c>
      <c r="AJ550">
        <f t="shared" si="595"/>
        <v>0</v>
      </c>
      <c r="AK550">
        <v>0</v>
      </c>
      <c r="AL550">
        <f t="shared" si="596"/>
        <v>0</v>
      </c>
      <c r="AM550">
        <v>0</v>
      </c>
      <c r="AN550">
        <f t="shared" si="597"/>
        <v>0</v>
      </c>
      <c r="AO550">
        <v>0.04</v>
      </c>
      <c r="AP550">
        <f t="shared" si="598"/>
        <v>3.858928944721001E-4</v>
      </c>
      <c r="AQ550">
        <v>0</v>
      </c>
      <c r="AR550">
        <f t="shared" si="599"/>
        <v>0</v>
      </c>
      <c r="AS550">
        <v>6.5000000000000002E-2</v>
      </c>
      <c r="AT550">
        <f t="shared" si="600"/>
        <v>3.7601041862772864E-3</v>
      </c>
      <c r="AU550">
        <v>0</v>
      </c>
      <c r="AV550">
        <f t="shared" si="601"/>
        <v>0</v>
      </c>
      <c r="AW550">
        <v>5.0000000000000001E-3</v>
      </c>
      <c r="AX550">
        <f t="shared" si="602"/>
        <v>3.3032266502188871E-4</v>
      </c>
      <c r="AY550">
        <f t="shared" si="614"/>
        <v>99.824999999999989</v>
      </c>
      <c r="AZ550">
        <f t="shared" si="603"/>
        <v>0.99445094199052542</v>
      </c>
      <c r="BA550">
        <v>0</v>
      </c>
      <c r="BB550">
        <f t="shared" si="604"/>
        <v>0</v>
      </c>
      <c r="BC550">
        <v>0</v>
      </c>
      <c r="BD550">
        <f t="shared" si="605"/>
        <v>0</v>
      </c>
      <c r="BE550">
        <v>0.06</v>
      </c>
      <c r="BF550">
        <f t="shared" si="606"/>
        <v>3.0207705854808488E-4</v>
      </c>
      <c r="BG550">
        <v>0</v>
      </c>
      <c r="BH550">
        <f t="shared" si="607"/>
        <v>0</v>
      </c>
      <c r="BI550">
        <v>0</v>
      </c>
      <c r="BJ550">
        <f t="shared" si="608"/>
        <v>0</v>
      </c>
      <c r="BK550">
        <v>0</v>
      </c>
      <c r="BL550">
        <f t="shared" si="609"/>
        <v>0</v>
      </c>
      <c r="BM550">
        <v>0</v>
      </c>
      <c r="BN550">
        <f t="shared" si="610"/>
        <v>0</v>
      </c>
      <c r="BO550">
        <v>0</v>
      </c>
      <c r="BP550">
        <f t="shared" si="611"/>
        <v>0</v>
      </c>
      <c r="BQ550">
        <v>0</v>
      </c>
      <c r="BR550">
        <f t="shared" si="612"/>
        <v>0</v>
      </c>
      <c r="BS550">
        <v>0</v>
      </c>
      <c r="BT550">
        <f t="shared" si="613"/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f t="shared" si="579"/>
        <v>0</v>
      </c>
      <c r="DE550">
        <v>0</v>
      </c>
      <c r="DF550">
        <f t="shared" si="580"/>
        <v>0</v>
      </c>
      <c r="DG550">
        <v>0</v>
      </c>
      <c r="DH550">
        <f t="shared" si="547"/>
        <v>0</v>
      </c>
      <c r="DI550">
        <v>0</v>
      </c>
      <c r="DJ550">
        <f t="shared" si="548"/>
        <v>0</v>
      </c>
      <c r="DK550">
        <v>0</v>
      </c>
      <c r="DL550">
        <f t="shared" si="549"/>
        <v>0</v>
      </c>
      <c r="DM550">
        <v>0</v>
      </c>
      <c r="DN550">
        <f t="shared" si="550"/>
        <v>0</v>
      </c>
      <c r="DO550">
        <v>0</v>
      </c>
      <c r="DP550">
        <f t="shared" si="551"/>
        <v>0</v>
      </c>
      <c r="DQ550">
        <v>0</v>
      </c>
      <c r="DR550">
        <f t="shared" si="552"/>
        <v>0</v>
      </c>
      <c r="DS550">
        <v>0</v>
      </c>
      <c r="DT550">
        <f t="shared" si="553"/>
        <v>0</v>
      </c>
      <c r="DU550">
        <v>0</v>
      </c>
      <c r="DV550">
        <f t="shared" si="554"/>
        <v>0</v>
      </c>
      <c r="DW550">
        <v>0</v>
      </c>
      <c r="DX550">
        <f t="shared" si="555"/>
        <v>0</v>
      </c>
      <c r="DY550">
        <v>0</v>
      </c>
      <c r="DZ550">
        <f t="shared" si="556"/>
        <v>0</v>
      </c>
      <c r="EA550">
        <v>0</v>
      </c>
      <c r="EB550">
        <f t="shared" si="557"/>
        <v>0</v>
      </c>
      <c r="EC550">
        <v>0</v>
      </c>
      <c r="ED550">
        <f t="shared" si="558"/>
        <v>0</v>
      </c>
      <c r="EE550">
        <v>0</v>
      </c>
      <c r="EF550">
        <f t="shared" si="559"/>
        <v>0</v>
      </c>
      <c r="EG550">
        <v>0</v>
      </c>
      <c r="EH550">
        <f t="shared" si="560"/>
        <v>0</v>
      </c>
      <c r="EI550">
        <v>0</v>
      </c>
      <c r="EJ550">
        <f t="shared" si="561"/>
        <v>0</v>
      </c>
      <c r="EK550">
        <v>0</v>
      </c>
      <c r="EL550">
        <f t="shared" si="562"/>
        <v>0</v>
      </c>
      <c r="EM550">
        <v>0</v>
      </c>
      <c r="EN550">
        <f t="shared" si="563"/>
        <v>0</v>
      </c>
      <c r="EO550">
        <v>0</v>
      </c>
      <c r="EP550">
        <f t="shared" si="564"/>
        <v>0</v>
      </c>
      <c r="EQ550">
        <v>100</v>
      </c>
      <c r="ER550">
        <f t="shared" si="565"/>
        <v>1</v>
      </c>
      <c r="ES550">
        <v>0</v>
      </c>
      <c r="ET550">
        <f t="shared" si="566"/>
        <v>0</v>
      </c>
      <c r="EU550">
        <v>0</v>
      </c>
      <c r="EV550">
        <f t="shared" si="567"/>
        <v>0</v>
      </c>
      <c r="EW550">
        <v>0</v>
      </c>
      <c r="EX550">
        <f t="shared" si="568"/>
        <v>0</v>
      </c>
      <c r="EY550">
        <v>0</v>
      </c>
      <c r="EZ550">
        <f t="shared" si="569"/>
        <v>0</v>
      </c>
      <c r="FA550">
        <v>0</v>
      </c>
      <c r="FB550">
        <f t="shared" si="570"/>
        <v>0</v>
      </c>
      <c r="FC550">
        <v>0</v>
      </c>
      <c r="FD550">
        <v>0</v>
      </c>
      <c r="FE550" s="3" t="s">
        <v>841</v>
      </c>
    </row>
    <row r="551" spans="1:161" x14ac:dyDescent="0.45">
      <c r="A551">
        <v>550</v>
      </c>
      <c r="B551" t="s">
        <v>842</v>
      </c>
      <c r="C551" t="s">
        <v>581</v>
      </c>
      <c r="D551" t="s">
        <v>830</v>
      </c>
      <c r="F551" s="2">
        <v>3</v>
      </c>
      <c r="G551">
        <v>453.7</v>
      </c>
      <c r="H551">
        <v>2750</v>
      </c>
      <c r="I551">
        <v>873</v>
      </c>
      <c r="J551" s="2">
        <f t="shared" si="576"/>
        <v>0.31745454545454543</v>
      </c>
      <c r="K551">
        <f t="shared" si="583"/>
        <v>5.0000000000000001E-3</v>
      </c>
      <c r="L551" t="s">
        <v>442</v>
      </c>
      <c r="M551">
        <v>0</v>
      </c>
      <c r="N551">
        <f t="shared" si="584"/>
        <v>0</v>
      </c>
      <c r="O551">
        <v>0</v>
      </c>
      <c r="P551">
        <f t="shared" si="585"/>
        <v>0</v>
      </c>
      <c r="Q551">
        <v>0</v>
      </c>
      <c r="R551">
        <f t="shared" si="586"/>
        <v>0</v>
      </c>
      <c r="S551">
        <v>0</v>
      </c>
      <c r="T551">
        <f t="shared" si="587"/>
        <v>0</v>
      </c>
      <c r="U551">
        <v>0</v>
      </c>
      <c r="V551">
        <f t="shared" si="588"/>
        <v>0</v>
      </c>
      <c r="W551">
        <v>0</v>
      </c>
      <c r="X551">
        <f t="shared" si="589"/>
        <v>0</v>
      </c>
      <c r="Y551">
        <v>0</v>
      </c>
      <c r="Z551">
        <f t="shared" si="590"/>
        <v>0</v>
      </c>
      <c r="AA551">
        <v>0</v>
      </c>
      <c r="AB551">
        <f t="shared" si="591"/>
        <v>0</v>
      </c>
      <c r="AC551">
        <v>0</v>
      </c>
      <c r="AD551">
        <f t="shared" si="592"/>
        <v>0</v>
      </c>
      <c r="AE551">
        <v>0.01</v>
      </c>
      <c r="AF551">
        <f t="shared" si="593"/>
        <v>7.706612051551476E-4</v>
      </c>
      <c r="AG551">
        <v>0</v>
      </c>
      <c r="AH551">
        <f t="shared" si="594"/>
        <v>0</v>
      </c>
      <c r="AI551">
        <v>0</v>
      </c>
      <c r="AJ551">
        <f t="shared" si="595"/>
        <v>0</v>
      </c>
      <c r="AK551">
        <v>0</v>
      </c>
      <c r="AL551">
        <f t="shared" si="596"/>
        <v>0</v>
      </c>
      <c r="AM551">
        <v>0</v>
      </c>
      <c r="AN551">
        <f t="shared" si="597"/>
        <v>0</v>
      </c>
      <c r="AO551">
        <v>0.04</v>
      </c>
      <c r="AP551">
        <f t="shared" si="598"/>
        <v>3.858928944721001E-4</v>
      </c>
      <c r="AQ551">
        <v>0</v>
      </c>
      <c r="AR551">
        <f t="shared" si="599"/>
        <v>0</v>
      </c>
      <c r="AS551">
        <v>6.5000000000000002E-2</v>
      </c>
      <c r="AT551">
        <f t="shared" si="600"/>
        <v>3.7601041862772864E-3</v>
      </c>
      <c r="AU551">
        <v>0</v>
      </c>
      <c r="AV551">
        <f t="shared" si="601"/>
        <v>0</v>
      </c>
      <c r="AW551">
        <v>5.0000000000000001E-3</v>
      </c>
      <c r="AX551">
        <f t="shared" si="602"/>
        <v>3.3032266502188871E-4</v>
      </c>
      <c r="AY551">
        <f t="shared" si="614"/>
        <v>99.824999999999989</v>
      </c>
      <c r="AZ551">
        <f t="shared" si="603"/>
        <v>0.99445094199052542</v>
      </c>
      <c r="BA551">
        <v>0</v>
      </c>
      <c r="BB551">
        <f t="shared" si="604"/>
        <v>0</v>
      </c>
      <c r="BC551">
        <v>0</v>
      </c>
      <c r="BD551">
        <f t="shared" si="605"/>
        <v>0</v>
      </c>
      <c r="BE551">
        <v>0.06</v>
      </c>
      <c r="BF551">
        <f t="shared" si="606"/>
        <v>3.0207705854808488E-4</v>
      </c>
      <c r="BG551">
        <v>0</v>
      </c>
      <c r="BH551">
        <f t="shared" si="607"/>
        <v>0</v>
      </c>
      <c r="BI551">
        <v>0</v>
      </c>
      <c r="BJ551">
        <f t="shared" si="608"/>
        <v>0</v>
      </c>
      <c r="BK551">
        <v>0</v>
      </c>
      <c r="BL551">
        <f t="shared" si="609"/>
        <v>0</v>
      </c>
      <c r="BM551">
        <v>0</v>
      </c>
      <c r="BN551">
        <f t="shared" si="610"/>
        <v>0</v>
      </c>
      <c r="BO551">
        <v>0</v>
      </c>
      <c r="BP551">
        <f t="shared" si="611"/>
        <v>0</v>
      </c>
      <c r="BQ551">
        <v>0</v>
      </c>
      <c r="BR551">
        <f t="shared" si="612"/>
        <v>0</v>
      </c>
      <c r="BS551">
        <v>0</v>
      </c>
      <c r="BT551">
        <f t="shared" si="613"/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f t="shared" si="579"/>
        <v>0</v>
      </c>
      <c r="DE551">
        <v>0</v>
      </c>
      <c r="DF551">
        <f t="shared" si="580"/>
        <v>0</v>
      </c>
      <c r="DG551">
        <v>0</v>
      </c>
      <c r="DH551">
        <f t="shared" si="547"/>
        <v>0</v>
      </c>
      <c r="DI551">
        <v>0</v>
      </c>
      <c r="DJ551">
        <f t="shared" si="548"/>
        <v>0</v>
      </c>
      <c r="DK551">
        <v>0</v>
      </c>
      <c r="DL551">
        <f t="shared" si="549"/>
        <v>0</v>
      </c>
      <c r="DM551">
        <v>0</v>
      </c>
      <c r="DN551">
        <f t="shared" si="550"/>
        <v>0</v>
      </c>
      <c r="DO551">
        <v>0</v>
      </c>
      <c r="DP551">
        <f t="shared" si="551"/>
        <v>0</v>
      </c>
      <c r="DQ551">
        <v>0</v>
      </c>
      <c r="DR551">
        <f t="shared" si="552"/>
        <v>0</v>
      </c>
      <c r="DS551">
        <v>0</v>
      </c>
      <c r="DT551">
        <f t="shared" si="553"/>
        <v>0</v>
      </c>
      <c r="DU551">
        <v>0</v>
      </c>
      <c r="DV551">
        <f t="shared" si="554"/>
        <v>0</v>
      </c>
      <c r="DW551">
        <v>0</v>
      </c>
      <c r="DX551">
        <f t="shared" si="555"/>
        <v>0</v>
      </c>
      <c r="DY551">
        <v>0</v>
      </c>
      <c r="DZ551">
        <f t="shared" si="556"/>
        <v>0</v>
      </c>
      <c r="EA551">
        <v>0</v>
      </c>
      <c r="EB551">
        <f t="shared" si="557"/>
        <v>0</v>
      </c>
      <c r="EC551">
        <v>0</v>
      </c>
      <c r="ED551">
        <f t="shared" si="558"/>
        <v>0</v>
      </c>
      <c r="EE551">
        <v>0</v>
      </c>
      <c r="EF551">
        <f t="shared" si="559"/>
        <v>0</v>
      </c>
      <c r="EG551">
        <v>0</v>
      </c>
      <c r="EH551">
        <f t="shared" si="560"/>
        <v>0</v>
      </c>
      <c r="EI551">
        <v>0</v>
      </c>
      <c r="EJ551">
        <f t="shared" si="561"/>
        <v>0</v>
      </c>
      <c r="EK551">
        <v>0</v>
      </c>
      <c r="EL551">
        <f t="shared" si="562"/>
        <v>0</v>
      </c>
      <c r="EM551">
        <v>0</v>
      </c>
      <c r="EN551">
        <f t="shared" si="563"/>
        <v>0</v>
      </c>
      <c r="EO551">
        <v>0</v>
      </c>
      <c r="EP551">
        <f t="shared" si="564"/>
        <v>0</v>
      </c>
      <c r="EQ551">
        <v>100</v>
      </c>
      <c r="ER551">
        <f t="shared" si="565"/>
        <v>1</v>
      </c>
      <c r="ES551">
        <v>0</v>
      </c>
      <c r="ET551">
        <f t="shared" si="566"/>
        <v>0</v>
      </c>
      <c r="EU551">
        <v>0</v>
      </c>
      <c r="EV551">
        <f t="shared" si="567"/>
        <v>0</v>
      </c>
      <c r="EW551">
        <v>0</v>
      </c>
      <c r="EX551">
        <f t="shared" si="568"/>
        <v>0</v>
      </c>
      <c r="EY551">
        <v>0</v>
      </c>
      <c r="EZ551">
        <f t="shared" si="569"/>
        <v>0</v>
      </c>
      <c r="FA551">
        <v>0</v>
      </c>
      <c r="FB551">
        <f t="shared" si="570"/>
        <v>0</v>
      </c>
      <c r="FC551">
        <v>0</v>
      </c>
      <c r="FD551">
        <v>0</v>
      </c>
      <c r="FE551" s="3" t="s">
        <v>841</v>
      </c>
    </row>
    <row r="552" spans="1:161" x14ac:dyDescent="0.45">
      <c r="A552">
        <v>551</v>
      </c>
      <c r="B552" t="s">
        <v>842</v>
      </c>
      <c r="C552" t="s">
        <v>581</v>
      </c>
      <c r="D552" t="s">
        <v>830</v>
      </c>
      <c r="F552" s="2">
        <v>0</v>
      </c>
      <c r="G552">
        <v>453.7</v>
      </c>
      <c r="H552">
        <v>2750</v>
      </c>
      <c r="I552">
        <v>973</v>
      </c>
      <c r="J552" s="2">
        <f t="shared" si="576"/>
        <v>0.35381818181818181</v>
      </c>
      <c r="K552">
        <f t="shared" si="583"/>
        <v>5.0000000000000001E-3</v>
      </c>
      <c r="L552" t="s">
        <v>442</v>
      </c>
      <c r="M552">
        <v>0</v>
      </c>
      <c r="N552">
        <f t="shared" si="584"/>
        <v>0</v>
      </c>
      <c r="O552">
        <v>0</v>
      </c>
      <c r="P552">
        <f t="shared" si="585"/>
        <v>0</v>
      </c>
      <c r="Q552">
        <v>0</v>
      </c>
      <c r="R552">
        <f t="shared" si="586"/>
        <v>0</v>
      </c>
      <c r="S552">
        <v>0</v>
      </c>
      <c r="T552">
        <f t="shared" si="587"/>
        <v>0</v>
      </c>
      <c r="U552">
        <v>0</v>
      </c>
      <c r="V552">
        <f t="shared" si="588"/>
        <v>0</v>
      </c>
      <c r="W552">
        <v>0</v>
      </c>
      <c r="X552">
        <f t="shared" si="589"/>
        <v>0</v>
      </c>
      <c r="Y552">
        <v>0</v>
      </c>
      <c r="Z552">
        <f t="shared" si="590"/>
        <v>0</v>
      </c>
      <c r="AA552">
        <v>0</v>
      </c>
      <c r="AB552">
        <f t="shared" si="591"/>
        <v>0</v>
      </c>
      <c r="AC552">
        <v>0</v>
      </c>
      <c r="AD552">
        <f t="shared" si="592"/>
        <v>0</v>
      </c>
      <c r="AE552">
        <v>0.01</v>
      </c>
      <c r="AF552">
        <f t="shared" si="593"/>
        <v>7.706612051551476E-4</v>
      </c>
      <c r="AG552">
        <v>0</v>
      </c>
      <c r="AH552">
        <f t="shared" si="594"/>
        <v>0</v>
      </c>
      <c r="AI552">
        <v>0</v>
      </c>
      <c r="AJ552">
        <f t="shared" si="595"/>
        <v>0</v>
      </c>
      <c r="AK552">
        <v>0</v>
      </c>
      <c r="AL552">
        <f t="shared" si="596"/>
        <v>0</v>
      </c>
      <c r="AM552">
        <v>0</v>
      </c>
      <c r="AN552">
        <f t="shared" si="597"/>
        <v>0</v>
      </c>
      <c r="AO552">
        <v>0.04</v>
      </c>
      <c r="AP552">
        <f t="shared" si="598"/>
        <v>3.858928944721001E-4</v>
      </c>
      <c r="AQ552">
        <v>0</v>
      </c>
      <c r="AR552">
        <f t="shared" si="599"/>
        <v>0</v>
      </c>
      <c r="AS552">
        <v>6.5000000000000002E-2</v>
      </c>
      <c r="AT552">
        <f t="shared" si="600"/>
        <v>3.7601041862772864E-3</v>
      </c>
      <c r="AU552">
        <v>0</v>
      </c>
      <c r="AV552">
        <f t="shared" si="601"/>
        <v>0</v>
      </c>
      <c r="AW552">
        <v>5.0000000000000001E-3</v>
      </c>
      <c r="AX552">
        <f t="shared" si="602"/>
        <v>3.3032266502188871E-4</v>
      </c>
      <c r="AY552">
        <f t="shared" si="614"/>
        <v>99.824999999999989</v>
      </c>
      <c r="AZ552">
        <f t="shared" si="603"/>
        <v>0.99445094199052542</v>
      </c>
      <c r="BA552">
        <v>0</v>
      </c>
      <c r="BB552">
        <f t="shared" si="604"/>
        <v>0</v>
      </c>
      <c r="BC552">
        <v>0</v>
      </c>
      <c r="BD552">
        <f t="shared" si="605"/>
        <v>0</v>
      </c>
      <c r="BE552">
        <v>0.06</v>
      </c>
      <c r="BF552">
        <f t="shared" si="606"/>
        <v>3.0207705854808488E-4</v>
      </c>
      <c r="BG552">
        <v>0</v>
      </c>
      <c r="BH552">
        <f t="shared" si="607"/>
        <v>0</v>
      </c>
      <c r="BI552">
        <v>0</v>
      </c>
      <c r="BJ552">
        <f t="shared" si="608"/>
        <v>0</v>
      </c>
      <c r="BK552">
        <v>0</v>
      </c>
      <c r="BL552">
        <f t="shared" si="609"/>
        <v>0</v>
      </c>
      <c r="BM552">
        <v>0</v>
      </c>
      <c r="BN552">
        <f t="shared" si="610"/>
        <v>0</v>
      </c>
      <c r="BO552">
        <v>0</v>
      </c>
      <c r="BP552">
        <f t="shared" si="611"/>
        <v>0</v>
      </c>
      <c r="BQ552">
        <v>0</v>
      </c>
      <c r="BR552">
        <f t="shared" si="612"/>
        <v>0</v>
      </c>
      <c r="BS552">
        <v>0</v>
      </c>
      <c r="BT552">
        <f t="shared" si="613"/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f t="shared" si="579"/>
        <v>0</v>
      </c>
      <c r="DE552">
        <v>0</v>
      </c>
      <c r="DF552">
        <f t="shared" si="580"/>
        <v>0</v>
      </c>
      <c r="DG552">
        <v>0</v>
      </c>
      <c r="DH552">
        <f t="shared" si="547"/>
        <v>0</v>
      </c>
      <c r="DI552">
        <v>0</v>
      </c>
      <c r="DJ552">
        <f t="shared" si="548"/>
        <v>0</v>
      </c>
      <c r="DK552">
        <v>0</v>
      </c>
      <c r="DL552">
        <f t="shared" si="549"/>
        <v>0</v>
      </c>
      <c r="DM552">
        <v>0</v>
      </c>
      <c r="DN552">
        <f t="shared" si="550"/>
        <v>0</v>
      </c>
      <c r="DO552">
        <v>0</v>
      </c>
      <c r="DP552">
        <f t="shared" si="551"/>
        <v>0</v>
      </c>
      <c r="DQ552">
        <v>0</v>
      </c>
      <c r="DR552">
        <f t="shared" si="552"/>
        <v>0</v>
      </c>
      <c r="DS552">
        <v>0</v>
      </c>
      <c r="DT552">
        <f t="shared" si="553"/>
        <v>0</v>
      </c>
      <c r="DU552">
        <v>0</v>
      </c>
      <c r="DV552">
        <f t="shared" si="554"/>
        <v>0</v>
      </c>
      <c r="DW552">
        <v>0</v>
      </c>
      <c r="DX552">
        <f t="shared" si="555"/>
        <v>0</v>
      </c>
      <c r="DY552">
        <v>0</v>
      </c>
      <c r="DZ552">
        <f t="shared" si="556"/>
        <v>0</v>
      </c>
      <c r="EA552">
        <v>0</v>
      </c>
      <c r="EB552">
        <f t="shared" si="557"/>
        <v>0</v>
      </c>
      <c r="EC552">
        <v>0</v>
      </c>
      <c r="ED552">
        <f t="shared" si="558"/>
        <v>0</v>
      </c>
      <c r="EE552">
        <v>0</v>
      </c>
      <c r="EF552">
        <f t="shared" si="559"/>
        <v>0</v>
      </c>
      <c r="EG552">
        <v>0</v>
      </c>
      <c r="EH552">
        <f t="shared" si="560"/>
        <v>0</v>
      </c>
      <c r="EI552">
        <v>0</v>
      </c>
      <c r="EJ552">
        <f t="shared" si="561"/>
        <v>0</v>
      </c>
      <c r="EK552">
        <v>0</v>
      </c>
      <c r="EL552">
        <f t="shared" si="562"/>
        <v>0</v>
      </c>
      <c r="EM552">
        <v>0</v>
      </c>
      <c r="EN552">
        <f t="shared" si="563"/>
        <v>0</v>
      </c>
      <c r="EO552">
        <v>0</v>
      </c>
      <c r="EP552">
        <f t="shared" si="564"/>
        <v>0</v>
      </c>
      <c r="EQ552">
        <v>100</v>
      </c>
      <c r="ER552">
        <f t="shared" si="565"/>
        <v>1</v>
      </c>
      <c r="ES552">
        <v>0</v>
      </c>
      <c r="ET552">
        <f t="shared" si="566"/>
        <v>0</v>
      </c>
      <c r="EU552">
        <v>0</v>
      </c>
      <c r="EV552">
        <f t="shared" si="567"/>
        <v>0</v>
      </c>
      <c r="EW552">
        <v>0</v>
      </c>
      <c r="EX552">
        <f t="shared" si="568"/>
        <v>0</v>
      </c>
      <c r="EY552">
        <v>0</v>
      </c>
      <c r="EZ552">
        <f t="shared" si="569"/>
        <v>0</v>
      </c>
      <c r="FA552">
        <v>0</v>
      </c>
      <c r="FB552">
        <f t="shared" si="570"/>
        <v>0</v>
      </c>
      <c r="FC552">
        <v>0</v>
      </c>
      <c r="FD552">
        <v>0</v>
      </c>
      <c r="FE552" s="3" t="s">
        <v>841</v>
      </c>
    </row>
    <row r="553" spans="1:161" x14ac:dyDescent="0.45">
      <c r="A553">
        <v>552</v>
      </c>
      <c r="B553" t="s">
        <v>842</v>
      </c>
      <c r="C553" t="s">
        <v>581</v>
      </c>
      <c r="D553" t="s">
        <v>830</v>
      </c>
      <c r="F553" s="2">
        <v>3</v>
      </c>
      <c r="G553">
        <v>453.7</v>
      </c>
      <c r="H553">
        <v>2750</v>
      </c>
      <c r="I553">
        <v>1073</v>
      </c>
      <c r="J553" s="2">
        <f t="shared" si="576"/>
        <v>0.39018181818181819</v>
      </c>
      <c r="K553">
        <f t="shared" si="583"/>
        <v>5.0000000000000001E-3</v>
      </c>
      <c r="L553" t="s">
        <v>442</v>
      </c>
      <c r="M553">
        <v>0</v>
      </c>
      <c r="N553">
        <f t="shared" si="584"/>
        <v>0</v>
      </c>
      <c r="O553">
        <v>0</v>
      </c>
      <c r="P553">
        <f t="shared" si="585"/>
        <v>0</v>
      </c>
      <c r="Q553">
        <v>0</v>
      </c>
      <c r="R553">
        <f t="shared" si="586"/>
        <v>0</v>
      </c>
      <c r="S553">
        <v>0</v>
      </c>
      <c r="T553">
        <f t="shared" si="587"/>
        <v>0</v>
      </c>
      <c r="U553">
        <v>0</v>
      </c>
      <c r="V553">
        <f t="shared" si="588"/>
        <v>0</v>
      </c>
      <c r="W553">
        <v>0</v>
      </c>
      <c r="X553">
        <f t="shared" si="589"/>
        <v>0</v>
      </c>
      <c r="Y553">
        <v>0</v>
      </c>
      <c r="Z553">
        <f t="shared" si="590"/>
        <v>0</v>
      </c>
      <c r="AA553">
        <v>0</v>
      </c>
      <c r="AB553">
        <f t="shared" si="591"/>
        <v>0</v>
      </c>
      <c r="AC553">
        <v>0</v>
      </c>
      <c r="AD553">
        <f t="shared" si="592"/>
        <v>0</v>
      </c>
      <c r="AE553">
        <v>0.01</v>
      </c>
      <c r="AF553">
        <f t="shared" si="593"/>
        <v>7.706612051551476E-4</v>
      </c>
      <c r="AG553">
        <v>0</v>
      </c>
      <c r="AH553">
        <f t="shared" si="594"/>
        <v>0</v>
      </c>
      <c r="AI553">
        <v>0</v>
      </c>
      <c r="AJ553">
        <f t="shared" si="595"/>
        <v>0</v>
      </c>
      <c r="AK553">
        <v>0</v>
      </c>
      <c r="AL553">
        <f t="shared" si="596"/>
        <v>0</v>
      </c>
      <c r="AM553">
        <v>0</v>
      </c>
      <c r="AN553">
        <f t="shared" si="597"/>
        <v>0</v>
      </c>
      <c r="AO553">
        <v>0.04</v>
      </c>
      <c r="AP553">
        <f t="shared" si="598"/>
        <v>3.858928944721001E-4</v>
      </c>
      <c r="AQ553">
        <v>0</v>
      </c>
      <c r="AR553">
        <f t="shared" si="599"/>
        <v>0</v>
      </c>
      <c r="AS553">
        <v>6.5000000000000002E-2</v>
      </c>
      <c r="AT553">
        <f t="shared" si="600"/>
        <v>3.7601041862772864E-3</v>
      </c>
      <c r="AU553">
        <v>0</v>
      </c>
      <c r="AV553">
        <f t="shared" si="601"/>
        <v>0</v>
      </c>
      <c r="AW553">
        <v>5.0000000000000001E-3</v>
      </c>
      <c r="AX553">
        <f t="shared" si="602"/>
        <v>3.3032266502188871E-4</v>
      </c>
      <c r="AY553">
        <f t="shared" si="614"/>
        <v>99.824999999999989</v>
      </c>
      <c r="AZ553">
        <f t="shared" si="603"/>
        <v>0.99445094199052542</v>
      </c>
      <c r="BA553">
        <v>0</v>
      </c>
      <c r="BB553">
        <f t="shared" si="604"/>
        <v>0</v>
      </c>
      <c r="BC553">
        <v>0</v>
      </c>
      <c r="BD553">
        <f t="shared" si="605"/>
        <v>0</v>
      </c>
      <c r="BE553">
        <v>0.06</v>
      </c>
      <c r="BF553">
        <f t="shared" si="606"/>
        <v>3.0207705854808488E-4</v>
      </c>
      <c r="BG553">
        <v>0</v>
      </c>
      <c r="BH553">
        <f t="shared" si="607"/>
        <v>0</v>
      </c>
      <c r="BI553">
        <v>0</v>
      </c>
      <c r="BJ553">
        <f t="shared" si="608"/>
        <v>0</v>
      </c>
      <c r="BK553">
        <v>0</v>
      </c>
      <c r="BL553">
        <f t="shared" si="609"/>
        <v>0</v>
      </c>
      <c r="BM553">
        <v>0</v>
      </c>
      <c r="BN553">
        <f t="shared" si="610"/>
        <v>0</v>
      </c>
      <c r="BO553">
        <v>0</v>
      </c>
      <c r="BP553">
        <f t="shared" si="611"/>
        <v>0</v>
      </c>
      <c r="BQ553">
        <v>0</v>
      </c>
      <c r="BR553">
        <f t="shared" si="612"/>
        <v>0</v>
      </c>
      <c r="BS553">
        <v>0</v>
      </c>
      <c r="BT553">
        <f t="shared" si="613"/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f t="shared" si="579"/>
        <v>0</v>
      </c>
      <c r="DE553">
        <v>0</v>
      </c>
      <c r="DF553">
        <f t="shared" si="580"/>
        <v>0</v>
      </c>
      <c r="DG553">
        <v>0</v>
      </c>
      <c r="DH553">
        <f t="shared" si="547"/>
        <v>0</v>
      </c>
      <c r="DI553">
        <v>0</v>
      </c>
      <c r="DJ553">
        <f t="shared" si="548"/>
        <v>0</v>
      </c>
      <c r="DK553">
        <v>0</v>
      </c>
      <c r="DL553">
        <f t="shared" si="549"/>
        <v>0</v>
      </c>
      <c r="DM553">
        <v>0</v>
      </c>
      <c r="DN553">
        <f t="shared" si="550"/>
        <v>0</v>
      </c>
      <c r="DO553">
        <v>0</v>
      </c>
      <c r="DP553">
        <f t="shared" si="551"/>
        <v>0</v>
      </c>
      <c r="DQ553">
        <v>0</v>
      </c>
      <c r="DR553">
        <f t="shared" si="552"/>
        <v>0</v>
      </c>
      <c r="DS553">
        <v>0</v>
      </c>
      <c r="DT553">
        <f t="shared" si="553"/>
        <v>0</v>
      </c>
      <c r="DU553">
        <v>0</v>
      </c>
      <c r="DV553">
        <f t="shared" si="554"/>
        <v>0</v>
      </c>
      <c r="DW553">
        <v>0</v>
      </c>
      <c r="DX553">
        <f t="shared" si="555"/>
        <v>0</v>
      </c>
      <c r="DY553">
        <v>0</v>
      </c>
      <c r="DZ553">
        <f t="shared" si="556"/>
        <v>0</v>
      </c>
      <c r="EA553">
        <v>0</v>
      </c>
      <c r="EB553">
        <f t="shared" si="557"/>
        <v>0</v>
      </c>
      <c r="EC553">
        <v>0</v>
      </c>
      <c r="ED553">
        <f t="shared" si="558"/>
        <v>0</v>
      </c>
      <c r="EE553">
        <v>0</v>
      </c>
      <c r="EF553">
        <f t="shared" si="559"/>
        <v>0</v>
      </c>
      <c r="EG553">
        <v>0</v>
      </c>
      <c r="EH553">
        <f t="shared" si="560"/>
        <v>0</v>
      </c>
      <c r="EI553">
        <v>0</v>
      </c>
      <c r="EJ553">
        <f t="shared" si="561"/>
        <v>0</v>
      </c>
      <c r="EK553">
        <v>0</v>
      </c>
      <c r="EL553">
        <f t="shared" si="562"/>
        <v>0</v>
      </c>
      <c r="EM553">
        <v>0</v>
      </c>
      <c r="EN553">
        <f t="shared" si="563"/>
        <v>0</v>
      </c>
      <c r="EO553">
        <v>0</v>
      </c>
      <c r="EP553">
        <f t="shared" si="564"/>
        <v>0</v>
      </c>
      <c r="EQ553">
        <v>100</v>
      </c>
      <c r="ER553">
        <f t="shared" si="565"/>
        <v>1</v>
      </c>
      <c r="ES553">
        <v>0</v>
      </c>
      <c r="ET553">
        <f t="shared" si="566"/>
        <v>0</v>
      </c>
      <c r="EU553">
        <v>0</v>
      </c>
      <c r="EV553">
        <f t="shared" si="567"/>
        <v>0</v>
      </c>
      <c r="EW553">
        <v>0</v>
      </c>
      <c r="EX553">
        <f t="shared" si="568"/>
        <v>0</v>
      </c>
      <c r="EY553">
        <v>0</v>
      </c>
      <c r="EZ553">
        <f t="shared" si="569"/>
        <v>0</v>
      </c>
      <c r="FA553">
        <v>0</v>
      </c>
      <c r="FB553">
        <f t="shared" si="570"/>
        <v>0</v>
      </c>
      <c r="FC553">
        <v>0</v>
      </c>
      <c r="FD553">
        <v>0</v>
      </c>
      <c r="FE553" s="3" t="s">
        <v>841</v>
      </c>
    </row>
    <row r="554" spans="1:161" x14ac:dyDescent="0.45">
      <c r="A554">
        <v>553</v>
      </c>
      <c r="B554" t="s">
        <v>843</v>
      </c>
      <c r="C554" t="s">
        <v>581</v>
      </c>
      <c r="D554" t="s">
        <v>830</v>
      </c>
      <c r="F554" s="2">
        <v>3</v>
      </c>
      <c r="G554">
        <v>453.7</v>
      </c>
      <c r="H554">
        <v>3290</v>
      </c>
      <c r="I554">
        <v>573</v>
      </c>
      <c r="J554" s="2">
        <f t="shared" si="576"/>
        <v>0.17416413373860182</v>
      </c>
      <c r="K554">
        <f t="shared" si="583"/>
        <v>5.0000000000000001E-3</v>
      </c>
      <c r="L554" t="s">
        <v>442</v>
      </c>
      <c r="M554">
        <v>0</v>
      </c>
      <c r="N554">
        <f t="shared" si="584"/>
        <v>0</v>
      </c>
      <c r="O554">
        <v>0</v>
      </c>
      <c r="P554">
        <f t="shared" si="585"/>
        <v>0</v>
      </c>
      <c r="Q554">
        <v>0</v>
      </c>
      <c r="R554">
        <f t="shared" si="586"/>
        <v>0</v>
      </c>
      <c r="S554">
        <v>0</v>
      </c>
      <c r="T554">
        <f t="shared" si="587"/>
        <v>0</v>
      </c>
      <c r="U554">
        <v>0</v>
      </c>
      <c r="V554">
        <f t="shared" si="588"/>
        <v>0</v>
      </c>
      <c r="W554">
        <v>0</v>
      </c>
      <c r="X554">
        <f t="shared" si="589"/>
        <v>0</v>
      </c>
      <c r="Y554">
        <v>0</v>
      </c>
      <c r="Z554">
        <f t="shared" si="590"/>
        <v>0</v>
      </c>
      <c r="AA554">
        <v>0</v>
      </c>
      <c r="AB554">
        <f t="shared" si="591"/>
        <v>0</v>
      </c>
      <c r="AC554">
        <v>0</v>
      </c>
      <c r="AD554">
        <f t="shared" si="592"/>
        <v>0</v>
      </c>
      <c r="AE554">
        <v>0.01</v>
      </c>
      <c r="AF554">
        <f t="shared" si="593"/>
        <v>1.4954858590462158E-3</v>
      </c>
      <c r="AG554">
        <v>0</v>
      </c>
      <c r="AH554">
        <f t="shared" si="594"/>
        <v>0</v>
      </c>
      <c r="AI554">
        <v>0</v>
      </c>
      <c r="AJ554">
        <f t="shared" si="595"/>
        <v>0</v>
      </c>
      <c r="AK554">
        <v>0</v>
      </c>
      <c r="AL554">
        <f t="shared" si="596"/>
        <v>0</v>
      </c>
      <c r="AM554">
        <v>0</v>
      </c>
      <c r="AN554">
        <f t="shared" si="597"/>
        <v>0</v>
      </c>
      <c r="AO554">
        <v>3.0000000000000001E-3</v>
      </c>
      <c r="AP554">
        <f t="shared" si="598"/>
        <v>5.6162555244356009E-5</v>
      </c>
      <c r="AQ554">
        <v>0</v>
      </c>
      <c r="AR554">
        <f t="shared" si="599"/>
        <v>0</v>
      </c>
      <c r="AS554">
        <v>1.4999999999999999E-2</v>
      </c>
      <c r="AT554">
        <f t="shared" si="600"/>
        <v>1.6838236094198484E-3</v>
      </c>
      <c r="AU554">
        <v>0</v>
      </c>
      <c r="AV554">
        <f t="shared" si="601"/>
        <v>0</v>
      </c>
      <c r="AW554">
        <v>2E-3</v>
      </c>
      <c r="AX554">
        <f t="shared" si="602"/>
        <v>2.5639950274297007E-4</v>
      </c>
      <c r="AY554">
        <v>0.45</v>
      </c>
      <c r="AZ554">
        <f t="shared" si="603"/>
        <v>8.6991210044293117E-3</v>
      </c>
      <c r="BA554">
        <v>0</v>
      </c>
      <c r="BB554">
        <f t="shared" si="604"/>
        <v>0</v>
      </c>
      <c r="BC554">
        <v>0</v>
      </c>
      <c r="BD554">
        <f t="shared" si="605"/>
        <v>0</v>
      </c>
      <c r="BE554">
        <v>0.06</v>
      </c>
      <c r="BF554">
        <f t="shared" si="606"/>
        <v>5.8618750545512562E-4</v>
      </c>
      <c r="BG554">
        <v>0</v>
      </c>
      <c r="BH554">
        <f t="shared" si="607"/>
        <v>0</v>
      </c>
      <c r="BI554">
        <f t="shared" ref="BI554:BI559" si="615">100-AE554-AO554-AS554-AW554-AY554-BE554</f>
        <v>99.46</v>
      </c>
      <c r="BJ554">
        <f t="shared" si="608"/>
        <v>0.98722281996366212</v>
      </c>
      <c r="BK554">
        <v>0</v>
      </c>
      <c r="BL554">
        <f t="shared" si="609"/>
        <v>0</v>
      </c>
      <c r="BM554">
        <v>0</v>
      </c>
      <c r="BN554">
        <f t="shared" si="610"/>
        <v>0</v>
      </c>
      <c r="BO554">
        <v>0</v>
      </c>
      <c r="BP554">
        <f t="shared" si="611"/>
        <v>0</v>
      </c>
      <c r="BQ554">
        <v>0</v>
      </c>
      <c r="BR554">
        <f t="shared" si="612"/>
        <v>0</v>
      </c>
      <c r="BS554">
        <v>0</v>
      </c>
      <c r="BT554">
        <f t="shared" si="613"/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f t="shared" si="579"/>
        <v>0</v>
      </c>
      <c r="DE554">
        <v>0</v>
      </c>
      <c r="DF554">
        <f t="shared" si="580"/>
        <v>0</v>
      </c>
      <c r="DG554">
        <v>0</v>
      </c>
      <c r="DH554">
        <f t="shared" si="547"/>
        <v>0</v>
      </c>
      <c r="DI554">
        <v>0</v>
      </c>
      <c r="DJ554">
        <f t="shared" si="548"/>
        <v>0</v>
      </c>
      <c r="DK554">
        <v>0</v>
      </c>
      <c r="DL554">
        <f t="shared" si="549"/>
        <v>0</v>
      </c>
      <c r="DM554">
        <v>0</v>
      </c>
      <c r="DN554">
        <f t="shared" si="550"/>
        <v>0</v>
      </c>
      <c r="DO554">
        <v>0</v>
      </c>
      <c r="DP554">
        <f t="shared" si="551"/>
        <v>0</v>
      </c>
      <c r="DQ554">
        <v>0</v>
      </c>
      <c r="DR554">
        <f t="shared" si="552"/>
        <v>0</v>
      </c>
      <c r="DS554">
        <v>0</v>
      </c>
      <c r="DT554">
        <f t="shared" si="553"/>
        <v>0</v>
      </c>
      <c r="DU554">
        <v>0</v>
      </c>
      <c r="DV554">
        <f t="shared" si="554"/>
        <v>0</v>
      </c>
      <c r="DW554">
        <v>0</v>
      </c>
      <c r="DX554">
        <f t="shared" si="555"/>
        <v>0</v>
      </c>
      <c r="DY554">
        <v>0</v>
      </c>
      <c r="DZ554">
        <f t="shared" si="556"/>
        <v>0</v>
      </c>
      <c r="EA554">
        <v>0</v>
      </c>
      <c r="EB554">
        <f t="shared" si="557"/>
        <v>0</v>
      </c>
      <c r="EC554">
        <v>0</v>
      </c>
      <c r="ED554">
        <f t="shared" si="558"/>
        <v>0</v>
      </c>
      <c r="EE554">
        <v>0</v>
      </c>
      <c r="EF554">
        <f t="shared" si="559"/>
        <v>0</v>
      </c>
      <c r="EG554">
        <v>0</v>
      </c>
      <c r="EH554">
        <f t="shared" si="560"/>
        <v>0</v>
      </c>
      <c r="EI554">
        <v>0</v>
      </c>
      <c r="EJ554">
        <f t="shared" si="561"/>
        <v>0</v>
      </c>
      <c r="EK554">
        <v>0</v>
      </c>
      <c r="EL554">
        <f t="shared" si="562"/>
        <v>0</v>
      </c>
      <c r="EM554">
        <v>0</v>
      </c>
      <c r="EN554">
        <f t="shared" si="563"/>
        <v>0</v>
      </c>
      <c r="EO554">
        <v>0</v>
      </c>
      <c r="EP554">
        <f t="shared" si="564"/>
        <v>0</v>
      </c>
      <c r="EQ554">
        <v>100</v>
      </c>
      <c r="ER554">
        <f t="shared" si="565"/>
        <v>1</v>
      </c>
      <c r="ES554">
        <v>0</v>
      </c>
      <c r="ET554">
        <f t="shared" si="566"/>
        <v>0</v>
      </c>
      <c r="EU554">
        <v>0</v>
      </c>
      <c r="EV554">
        <f t="shared" si="567"/>
        <v>0</v>
      </c>
      <c r="EW554">
        <v>0</v>
      </c>
      <c r="EX554">
        <f t="shared" si="568"/>
        <v>0</v>
      </c>
      <c r="EY554">
        <v>0</v>
      </c>
      <c r="EZ554">
        <f t="shared" si="569"/>
        <v>0</v>
      </c>
      <c r="FA554">
        <v>0</v>
      </c>
      <c r="FB554">
        <f t="shared" si="570"/>
        <v>0</v>
      </c>
      <c r="FC554">
        <v>0</v>
      </c>
      <c r="FD554">
        <v>0</v>
      </c>
      <c r="FE554" s="3" t="s">
        <v>841</v>
      </c>
    </row>
    <row r="555" spans="1:161" x14ac:dyDescent="0.45">
      <c r="A555">
        <v>554</v>
      </c>
      <c r="B555" t="s">
        <v>843</v>
      </c>
      <c r="C555" t="s">
        <v>581</v>
      </c>
      <c r="D555" t="s">
        <v>830</v>
      </c>
      <c r="F555" s="2">
        <v>0</v>
      </c>
      <c r="G555">
        <v>453.7</v>
      </c>
      <c r="H555">
        <v>3290</v>
      </c>
      <c r="I555">
        <v>673</v>
      </c>
      <c r="J555" s="2">
        <f t="shared" si="576"/>
        <v>0.20455927051671732</v>
      </c>
      <c r="K555">
        <f t="shared" si="583"/>
        <v>5.0000000000000001E-3</v>
      </c>
      <c r="L555" t="s">
        <v>442</v>
      </c>
      <c r="M555">
        <v>0</v>
      </c>
      <c r="N555">
        <f t="shared" si="584"/>
        <v>0</v>
      </c>
      <c r="O555">
        <v>0</v>
      </c>
      <c r="P555">
        <f t="shared" si="585"/>
        <v>0</v>
      </c>
      <c r="Q555">
        <v>0</v>
      </c>
      <c r="R555">
        <f t="shared" si="586"/>
        <v>0</v>
      </c>
      <c r="S555">
        <v>0</v>
      </c>
      <c r="T555">
        <f t="shared" si="587"/>
        <v>0</v>
      </c>
      <c r="U555">
        <v>0</v>
      </c>
      <c r="V555">
        <f t="shared" si="588"/>
        <v>0</v>
      </c>
      <c r="W555">
        <v>0</v>
      </c>
      <c r="X555">
        <f t="shared" si="589"/>
        <v>0</v>
      </c>
      <c r="Y555">
        <v>0</v>
      </c>
      <c r="Z555">
        <f t="shared" si="590"/>
        <v>0</v>
      </c>
      <c r="AA555">
        <v>0</v>
      </c>
      <c r="AB555">
        <f t="shared" si="591"/>
        <v>0</v>
      </c>
      <c r="AC555">
        <v>0</v>
      </c>
      <c r="AD555">
        <f t="shared" si="592"/>
        <v>0</v>
      </c>
      <c r="AE555">
        <v>0.01</v>
      </c>
      <c r="AF555">
        <f t="shared" si="593"/>
        <v>1.4954858590462158E-3</v>
      </c>
      <c r="AG555">
        <v>0</v>
      </c>
      <c r="AH555">
        <f t="shared" si="594"/>
        <v>0</v>
      </c>
      <c r="AI555">
        <v>0</v>
      </c>
      <c r="AJ555">
        <f t="shared" si="595"/>
        <v>0</v>
      </c>
      <c r="AK555">
        <v>0</v>
      </c>
      <c r="AL555">
        <f t="shared" si="596"/>
        <v>0</v>
      </c>
      <c r="AM555">
        <v>0</v>
      </c>
      <c r="AN555">
        <f t="shared" si="597"/>
        <v>0</v>
      </c>
      <c r="AO555">
        <v>3.0000000000000001E-3</v>
      </c>
      <c r="AP555">
        <f t="shared" si="598"/>
        <v>5.6162555244356009E-5</v>
      </c>
      <c r="AQ555">
        <v>0</v>
      </c>
      <c r="AR555">
        <f t="shared" si="599"/>
        <v>0</v>
      </c>
      <c r="AS555">
        <v>1.4999999999999999E-2</v>
      </c>
      <c r="AT555">
        <f t="shared" si="600"/>
        <v>1.6838236094198484E-3</v>
      </c>
      <c r="AU555">
        <v>0</v>
      </c>
      <c r="AV555">
        <f t="shared" si="601"/>
        <v>0</v>
      </c>
      <c r="AW555">
        <v>2E-3</v>
      </c>
      <c r="AX555">
        <f t="shared" si="602"/>
        <v>2.5639950274297007E-4</v>
      </c>
      <c r="AY555">
        <v>0.45</v>
      </c>
      <c r="AZ555">
        <f t="shared" si="603"/>
        <v>8.6991210044293117E-3</v>
      </c>
      <c r="BA555">
        <v>0</v>
      </c>
      <c r="BB555">
        <f t="shared" si="604"/>
        <v>0</v>
      </c>
      <c r="BC555">
        <v>0</v>
      </c>
      <c r="BD555">
        <f t="shared" si="605"/>
        <v>0</v>
      </c>
      <c r="BE555">
        <v>0.06</v>
      </c>
      <c r="BF555">
        <f t="shared" si="606"/>
        <v>5.8618750545512562E-4</v>
      </c>
      <c r="BG555">
        <v>0</v>
      </c>
      <c r="BH555">
        <f t="shared" si="607"/>
        <v>0</v>
      </c>
      <c r="BI555">
        <f t="shared" si="615"/>
        <v>99.46</v>
      </c>
      <c r="BJ555">
        <f t="shared" si="608"/>
        <v>0.98722281996366212</v>
      </c>
      <c r="BK555">
        <v>0</v>
      </c>
      <c r="BL555">
        <f t="shared" si="609"/>
        <v>0</v>
      </c>
      <c r="BM555">
        <v>0</v>
      </c>
      <c r="BN555">
        <f t="shared" si="610"/>
        <v>0</v>
      </c>
      <c r="BO555">
        <v>0</v>
      </c>
      <c r="BP555">
        <f t="shared" si="611"/>
        <v>0</v>
      </c>
      <c r="BQ555">
        <v>0</v>
      </c>
      <c r="BR555">
        <f t="shared" si="612"/>
        <v>0</v>
      </c>
      <c r="BS555">
        <v>0</v>
      </c>
      <c r="BT555">
        <f t="shared" si="613"/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f t="shared" si="579"/>
        <v>0</v>
      </c>
      <c r="DE555">
        <v>0</v>
      </c>
      <c r="DF555">
        <f t="shared" si="580"/>
        <v>0</v>
      </c>
      <c r="DG555">
        <v>0</v>
      </c>
      <c r="DH555">
        <f t="shared" si="547"/>
        <v>0</v>
      </c>
      <c r="DI555">
        <v>0</v>
      </c>
      <c r="DJ555">
        <f t="shared" si="548"/>
        <v>0</v>
      </c>
      <c r="DK555">
        <v>0</v>
      </c>
      <c r="DL555">
        <f t="shared" si="549"/>
        <v>0</v>
      </c>
      <c r="DM555">
        <v>0</v>
      </c>
      <c r="DN555">
        <f t="shared" si="550"/>
        <v>0</v>
      </c>
      <c r="DO555">
        <v>0</v>
      </c>
      <c r="DP555">
        <f t="shared" si="551"/>
        <v>0</v>
      </c>
      <c r="DQ555">
        <v>0</v>
      </c>
      <c r="DR555">
        <f t="shared" si="552"/>
        <v>0</v>
      </c>
      <c r="DS555">
        <v>0</v>
      </c>
      <c r="DT555">
        <f t="shared" si="553"/>
        <v>0</v>
      </c>
      <c r="DU555">
        <v>0</v>
      </c>
      <c r="DV555">
        <f t="shared" si="554"/>
        <v>0</v>
      </c>
      <c r="DW555">
        <v>0</v>
      </c>
      <c r="DX555">
        <f t="shared" si="555"/>
        <v>0</v>
      </c>
      <c r="DY555">
        <v>0</v>
      </c>
      <c r="DZ555">
        <f t="shared" si="556"/>
        <v>0</v>
      </c>
      <c r="EA555">
        <v>0</v>
      </c>
      <c r="EB555">
        <f t="shared" si="557"/>
        <v>0</v>
      </c>
      <c r="EC555">
        <v>0</v>
      </c>
      <c r="ED555">
        <f t="shared" si="558"/>
        <v>0</v>
      </c>
      <c r="EE555">
        <v>0</v>
      </c>
      <c r="EF555">
        <f t="shared" si="559"/>
        <v>0</v>
      </c>
      <c r="EG555">
        <v>0</v>
      </c>
      <c r="EH555">
        <f t="shared" si="560"/>
        <v>0</v>
      </c>
      <c r="EI555">
        <v>0</v>
      </c>
      <c r="EJ555">
        <f t="shared" si="561"/>
        <v>0</v>
      </c>
      <c r="EK555">
        <v>0</v>
      </c>
      <c r="EL555">
        <f t="shared" si="562"/>
        <v>0</v>
      </c>
      <c r="EM555">
        <v>0</v>
      </c>
      <c r="EN555">
        <f t="shared" si="563"/>
        <v>0</v>
      </c>
      <c r="EO555">
        <v>0</v>
      </c>
      <c r="EP555">
        <f t="shared" si="564"/>
        <v>0</v>
      </c>
      <c r="EQ555">
        <v>100</v>
      </c>
      <c r="ER555">
        <f t="shared" si="565"/>
        <v>1</v>
      </c>
      <c r="ES555">
        <v>0</v>
      </c>
      <c r="ET555">
        <f t="shared" si="566"/>
        <v>0</v>
      </c>
      <c r="EU555">
        <v>0</v>
      </c>
      <c r="EV555">
        <f t="shared" si="567"/>
        <v>0</v>
      </c>
      <c r="EW555">
        <v>0</v>
      </c>
      <c r="EX555">
        <f t="shared" si="568"/>
        <v>0</v>
      </c>
      <c r="EY555">
        <v>0</v>
      </c>
      <c r="EZ555">
        <f t="shared" si="569"/>
        <v>0</v>
      </c>
      <c r="FA555">
        <v>0</v>
      </c>
      <c r="FB555">
        <f t="shared" si="570"/>
        <v>0</v>
      </c>
      <c r="FC555">
        <v>0</v>
      </c>
      <c r="FD555">
        <v>0</v>
      </c>
      <c r="FE555" s="3" t="s">
        <v>841</v>
      </c>
    </row>
    <row r="556" spans="1:161" x14ac:dyDescent="0.45">
      <c r="A556">
        <v>555</v>
      </c>
      <c r="B556" t="s">
        <v>843</v>
      </c>
      <c r="C556" t="s">
        <v>581</v>
      </c>
      <c r="D556" t="s">
        <v>830</v>
      </c>
      <c r="F556" s="2">
        <v>0</v>
      </c>
      <c r="G556">
        <v>453.7</v>
      </c>
      <c r="H556">
        <v>3290</v>
      </c>
      <c r="I556">
        <v>773</v>
      </c>
      <c r="J556" s="2">
        <f t="shared" si="576"/>
        <v>0.23495440729483283</v>
      </c>
      <c r="K556">
        <f t="shared" si="583"/>
        <v>5.0000000000000001E-3</v>
      </c>
      <c r="L556" t="s">
        <v>442</v>
      </c>
      <c r="M556">
        <v>0</v>
      </c>
      <c r="N556">
        <f t="shared" si="584"/>
        <v>0</v>
      </c>
      <c r="O556">
        <v>0</v>
      </c>
      <c r="P556">
        <f t="shared" si="585"/>
        <v>0</v>
      </c>
      <c r="Q556">
        <v>0</v>
      </c>
      <c r="R556">
        <f t="shared" si="586"/>
        <v>0</v>
      </c>
      <c r="S556">
        <v>0</v>
      </c>
      <c r="T556">
        <f t="shared" si="587"/>
        <v>0</v>
      </c>
      <c r="U556">
        <v>0</v>
      </c>
      <c r="V556">
        <f t="shared" si="588"/>
        <v>0</v>
      </c>
      <c r="W556">
        <v>0</v>
      </c>
      <c r="X556">
        <f t="shared" si="589"/>
        <v>0</v>
      </c>
      <c r="Y556">
        <v>0</v>
      </c>
      <c r="Z556">
        <f t="shared" si="590"/>
        <v>0</v>
      </c>
      <c r="AA556">
        <v>0</v>
      </c>
      <c r="AB556">
        <f t="shared" si="591"/>
        <v>0</v>
      </c>
      <c r="AC556">
        <v>0</v>
      </c>
      <c r="AD556">
        <f t="shared" si="592"/>
        <v>0</v>
      </c>
      <c r="AE556">
        <v>0.01</v>
      </c>
      <c r="AF556">
        <f t="shared" si="593"/>
        <v>1.4954858590462158E-3</v>
      </c>
      <c r="AG556">
        <v>0</v>
      </c>
      <c r="AH556">
        <f t="shared" si="594"/>
        <v>0</v>
      </c>
      <c r="AI556">
        <v>0</v>
      </c>
      <c r="AJ556">
        <f t="shared" si="595"/>
        <v>0</v>
      </c>
      <c r="AK556">
        <v>0</v>
      </c>
      <c r="AL556">
        <f t="shared" si="596"/>
        <v>0</v>
      </c>
      <c r="AM556">
        <v>0</v>
      </c>
      <c r="AN556">
        <f t="shared" si="597"/>
        <v>0</v>
      </c>
      <c r="AO556">
        <v>3.0000000000000001E-3</v>
      </c>
      <c r="AP556">
        <f t="shared" si="598"/>
        <v>5.6162555244356009E-5</v>
      </c>
      <c r="AQ556">
        <v>0</v>
      </c>
      <c r="AR556">
        <f t="shared" si="599"/>
        <v>0</v>
      </c>
      <c r="AS556">
        <v>1.4999999999999999E-2</v>
      </c>
      <c r="AT556">
        <f t="shared" si="600"/>
        <v>1.6838236094198484E-3</v>
      </c>
      <c r="AU556">
        <v>0</v>
      </c>
      <c r="AV556">
        <f t="shared" si="601"/>
        <v>0</v>
      </c>
      <c r="AW556">
        <v>2E-3</v>
      </c>
      <c r="AX556">
        <f t="shared" si="602"/>
        <v>2.5639950274297007E-4</v>
      </c>
      <c r="AY556">
        <v>0.45</v>
      </c>
      <c r="AZ556">
        <f t="shared" si="603"/>
        <v>8.6991210044293117E-3</v>
      </c>
      <c r="BA556">
        <v>0</v>
      </c>
      <c r="BB556">
        <f t="shared" si="604"/>
        <v>0</v>
      </c>
      <c r="BC556">
        <v>0</v>
      </c>
      <c r="BD556">
        <f t="shared" si="605"/>
        <v>0</v>
      </c>
      <c r="BE556">
        <v>0.06</v>
      </c>
      <c r="BF556">
        <f t="shared" si="606"/>
        <v>5.8618750545512562E-4</v>
      </c>
      <c r="BG556">
        <v>0</v>
      </c>
      <c r="BH556">
        <f t="shared" si="607"/>
        <v>0</v>
      </c>
      <c r="BI556">
        <f t="shared" si="615"/>
        <v>99.46</v>
      </c>
      <c r="BJ556">
        <f t="shared" si="608"/>
        <v>0.98722281996366212</v>
      </c>
      <c r="BK556">
        <v>0</v>
      </c>
      <c r="BL556">
        <f t="shared" si="609"/>
        <v>0</v>
      </c>
      <c r="BM556">
        <v>0</v>
      </c>
      <c r="BN556">
        <f t="shared" si="610"/>
        <v>0</v>
      </c>
      <c r="BO556">
        <v>0</v>
      </c>
      <c r="BP556">
        <f t="shared" si="611"/>
        <v>0</v>
      </c>
      <c r="BQ556">
        <v>0</v>
      </c>
      <c r="BR556">
        <f t="shared" si="612"/>
        <v>0</v>
      </c>
      <c r="BS556">
        <v>0</v>
      </c>
      <c r="BT556">
        <f t="shared" si="613"/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f t="shared" si="579"/>
        <v>0</v>
      </c>
      <c r="DE556">
        <v>0</v>
      </c>
      <c r="DF556">
        <f t="shared" si="580"/>
        <v>0</v>
      </c>
      <c r="DG556">
        <v>0</v>
      </c>
      <c r="DH556">
        <f t="shared" si="547"/>
        <v>0</v>
      </c>
      <c r="DI556">
        <v>0</v>
      </c>
      <c r="DJ556">
        <f t="shared" si="548"/>
        <v>0</v>
      </c>
      <c r="DK556">
        <v>0</v>
      </c>
      <c r="DL556">
        <f t="shared" si="549"/>
        <v>0</v>
      </c>
      <c r="DM556">
        <v>0</v>
      </c>
      <c r="DN556">
        <f t="shared" si="550"/>
        <v>0</v>
      </c>
      <c r="DO556">
        <v>0</v>
      </c>
      <c r="DP556">
        <f t="shared" si="551"/>
        <v>0</v>
      </c>
      <c r="DQ556">
        <v>0</v>
      </c>
      <c r="DR556">
        <f t="shared" si="552"/>
        <v>0</v>
      </c>
      <c r="DS556">
        <v>0</v>
      </c>
      <c r="DT556">
        <f t="shared" si="553"/>
        <v>0</v>
      </c>
      <c r="DU556">
        <v>0</v>
      </c>
      <c r="DV556">
        <f t="shared" si="554"/>
        <v>0</v>
      </c>
      <c r="DW556">
        <v>0</v>
      </c>
      <c r="DX556">
        <f t="shared" si="555"/>
        <v>0</v>
      </c>
      <c r="DY556">
        <v>0</v>
      </c>
      <c r="DZ556">
        <f t="shared" si="556"/>
        <v>0</v>
      </c>
      <c r="EA556">
        <v>0</v>
      </c>
      <c r="EB556">
        <f t="shared" si="557"/>
        <v>0</v>
      </c>
      <c r="EC556">
        <v>0</v>
      </c>
      <c r="ED556">
        <f t="shared" si="558"/>
        <v>0</v>
      </c>
      <c r="EE556">
        <v>0</v>
      </c>
      <c r="EF556">
        <f t="shared" si="559"/>
        <v>0</v>
      </c>
      <c r="EG556">
        <v>0</v>
      </c>
      <c r="EH556">
        <f t="shared" si="560"/>
        <v>0</v>
      </c>
      <c r="EI556">
        <v>0</v>
      </c>
      <c r="EJ556">
        <f t="shared" si="561"/>
        <v>0</v>
      </c>
      <c r="EK556">
        <v>0</v>
      </c>
      <c r="EL556">
        <f t="shared" si="562"/>
        <v>0</v>
      </c>
      <c r="EM556">
        <v>0</v>
      </c>
      <c r="EN556">
        <f t="shared" si="563"/>
        <v>0</v>
      </c>
      <c r="EO556">
        <v>0</v>
      </c>
      <c r="EP556">
        <f t="shared" si="564"/>
        <v>0</v>
      </c>
      <c r="EQ556">
        <v>100</v>
      </c>
      <c r="ER556">
        <f t="shared" si="565"/>
        <v>1</v>
      </c>
      <c r="ES556">
        <v>0</v>
      </c>
      <c r="ET556">
        <f t="shared" si="566"/>
        <v>0</v>
      </c>
      <c r="EU556">
        <v>0</v>
      </c>
      <c r="EV556">
        <f t="shared" si="567"/>
        <v>0</v>
      </c>
      <c r="EW556">
        <v>0</v>
      </c>
      <c r="EX556">
        <f t="shared" si="568"/>
        <v>0</v>
      </c>
      <c r="EY556">
        <v>0</v>
      </c>
      <c r="EZ556">
        <f t="shared" si="569"/>
        <v>0</v>
      </c>
      <c r="FA556">
        <v>0</v>
      </c>
      <c r="FB556">
        <f t="shared" si="570"/>
        <v>0</v>
      </c>
      <c r="FC556">
        <v>0</v>
      </c>
      <c r="FD556">
        <v>0</v>
      </c>
      <c r="FE556" s="3" t="s">
        <v>841</v>
      </c>
    </row>
    <row r="557" spans="1:161" x14ac:dyDescent="0.45">
      <c r="A557">
        <v>556</v>
      </c>
      <c r="B557" t="s">
        <v>843</v>
      </c>
      <c r="C557" t="s">
        <v>581</v>
      </c>
      <c r="D557" t="s">
        <v>830</v>
      </c>
      <c r="F557" s="2">
        <v>3</v>
      </c>
      <c r="G557">
        <v>453.7</v>
      </c>
      <c r="H557">
        <v>3290</v>
      </c>
      <c r="I557">
        <v>873</v>
      </c>
      <c r="J557" s="2">
        <f t="shared" si="576"/>
        <v>0.26534954407294831</v>
      </c>
      <c r="K557">
        <f t="shared" si="583"/>
        <v>5.0000000000000001E-3</v>
      </c>
      <c r="L557" t="s">
        <v>442</v>
      </c>
      <c r="M557">
        <v>0</v>
      </c>
      <c r="N557">
        <f t="shared" si="584"/>
        <v>0</v>
      </c>
      <c r="O557">
        <v>0</v>
      </c>
      <c r="P557">
        <f t="shared" si="585"/>
        <v>0</v>
      </c>
      <c r="Q557">
        <v>0</v>
      </c>
      <c r="R557">
        <f t="shared" si="586"/>
        <v>0</v>
      </c>
      <c r="S557">
        <v>0</v>
      </c>
      <c r="T557">
        <f t="shared" si="587"/>
        <v>0</v>
      </c>
      <c r="U557">
        <v>0</v>
      </c>
      <c r="V557">
        <f t="shared" si="588"/>
        <v>0</v>
      </c>
      <c r="W557">
        <v>0</v>
      </c>
      <c r="X557">
        <f t="shared" si="589"/>
        <v>0</v>
      </c>
      <c r="Y557">
        <v>0</v>
      </c>
      <c r="Z557">
        <f t="shared" si="590"/>
        <v>0</v>
      </c>
      <c r="AA557">
        <v>0</v>
      </c>
      <c r="AB557">
        <f t="shared" si="591"/>
        <v>0</v>
      </c>
      <c r="AC557">
        <v>0</v>
      </c>
      <c r="AD557">
        <f t="shared" si="592"/>
        <v>0</v>
      </c>
      <c r="AE557">
        <v>0.01</v>
      </c>
      <c r="AF557">
        <f t="shared" si="593"/>
        <v>1.4954858590462158E-3</v>
      </c>
      <c r="AG557">
        <v>0</v>
      </c>
      <c r="AH557">
        <f t="shared" si="594"/>
        <v>0</v>
      </c>
      <c r="AI557">
        <v>0</v>
      </c>
      <c r="AJ557">
        <f t="shared" si="595"/>
        <v>0</v>
      </c>
      <c r="AK557">
        <v>0</v>
      </c>
      <c r="AL557">
        <f t="shared" si="596"/>
        <v>0</v>
      </c>
      <c r="AM557">
        <v>0</v>
      </c>
      <c r="AN557">
        <f t="shared" si="597"/>
        <v>0</v>
      </c>
      <c r="AO557">
        <v>3.0000000000000001E-3</v>
      </c>
      <c r="AP557">
        <f t="shared" si="598"/>
        <v>5.6162555244356009E-5</v>
      </c>
      <c r="AQ557">
        <v>0</v>
      </c>
      <c r="AR557">
        <f t="shared" si="599"/>
        <v>0</v>
      </c>
      <c r="AS557">
        <v>1.4999999999999999E-2</v>
      </c>
      <c r="AT557">
        <f t="shared" si="600"/>
        <v>1.6838236094198484E-3</v>
      </c>
      <c r="AU557">
        <v>0</v>
      </c>
      <c r="AV557">
        <f t="shared" si="601"/>
        <v>0</v>
      </c>
      <c r="AW557">
        <v>2E-3</v>
      </c>
      <c r="AX557">
        <f t="shared" si="602"/>
        <v>2.5639950274297007E-4</v>
      </c>
      <c r="AY557">
        <v>0.45</v>
      </c>
      <c r="AZ557">
        <f t="shared" si="603"/>
        <v>8.6991210044293117E-3</v>
      </c>
      <c r="BA557">
        <v>0</v>
      </c>
      <c r="BB557">
        <f t="shared" si="604"/>
        <v>0</v>
      </c>
      <c r="BC557">
        <v>0</v>
      </c>
      <c r="BD557">
        <f t="shared" si="605"/>
        <v>0</v>
      </c>
      <c r="BE557">
        <v>0.06</v>
      </c>
      <c r="BF557">
        <f t="shared" si="606"/>
        <v>5.8618750545512562E-4</v>
      </c>
      <c r="BG557">
        <v>0</v>
      </c>
      <c r="BH557">
        <f t="shared" si="607"/>
        <v>0</v>
      </c>
      <c r="BI557">
        <f t="shared" si="615"/>
        <v>99.46</v>
      </c>
      <c r="BJ557">
        <f t="shared" si="608"/>
        <v>0.98722281996366212</v>
      </c>
      <c r="BK557">
        <v>0</v>
      </c>
      <c r="BL557">
        <f t="shared" si="609"/>
        <v>0</v>
      </c>
      <c r="BM557">
        <v>0</v>
      </c>
      <c r="BN557">
        <f t="shared" si="610"/>
        <v>0</v>
      </c>
      <c r="BO557">
        <v>0</v>
      </c>
      <c r="BP557">
        <f t="shared" si="611"/>
        <v>0</v>
      </c>
      <c r="BQ557">
        <v>0</v>
      </c>
      <c r="BR557">
        <f t="shared" si="612"/>
        <v>0</v>
      </c>
      <c r="BS557">
        <v>0</v>
      </c>
      <c r="BT557">
        <f t="shared" si="613"/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f t="shared" si="579"/>
        <v>0</v>
      </c>
      <c r="DE557">
        <v>0</v>
      </c>
      <c r="DF557">
        <f t="shared" si="580"/>
        <v>0</v>
      </c>
      <c r="DG557">
        <v>0</v>
      </c>
      <c r="DH557">
        <f t="shared" si="547"/>
        <v>0</v>
      </c>
      <c r="DI557">
        <v>0</v>
      </c>
      <c r="DJ557">
        <f t="shared" si="548"/>
        <v>0</v>
      </c>
      <c r="DK557">
        <v>0</v>
      </c>
      <c r="DL557">
        <f t="shared" si="549"/>
        <v>0</v>
      </c>
      <c r="DM557">
        <v>0</v>
      </c>
      <c r="DN557">
        <f t="shared" si="550"/>
        <v>0</v>
      </c>
      <c r="DO557">
        <v>0</v>
      </c>
      <c r="DP557">
        <f t="shared" si="551"/>
        <v>0</v>
      </c>
      <c r="DQ557">
        <v>0</v>
      </c>
      <c r="DR557">
        <f t="shared" si="552"/>
        <v>0</v>
      </c>
      <c r="DS557">
        <v>0</v>
      </c>
      <c r="DT557">
        <f t="shared" si="553"/>
        <v>0</v>
      </c>
      <c r="DU557">
        <v>0</v>
      </c>
      <c r="DV557">
        <f t="shared" si="554"/>
        <v>0</v>
      </c>
      <c r="DW557">
        <v>0</v>
      </c>
      <c r="DX557">
        <f t="shared" si="555"/>
        <v>0</v>
      </c>
      <c r="DY557">
        <v>0</v>
      </c>
      <c r="DZ557">
        <f t="shared" si="556"/>
        <v>0</v>
      </c>
      <c r="EA557">
        <v>0</v>
      </c>
      <c r="EB557">
        <f t="shared" si="557"/>
        <v>0</v>
      </c>
      <c r="EC557">
        <v>0</v>
      </c>
      <c r="ED557">
        <f t="shared" si="558"/>
        <v>0</v>
      </c>
      <c r="EE557">
        <v>0</v>
      </c>
      <c r="EF557">
        <f t="shared" si="559"/>
        <v>0</v>
      </c>
      <c r="EG557">
        <v>0</v>
      </c>
      <c r="EH557">
        <f t="shared" si="560"/>
        <v>0</v>
      </c>
      <c r="EI557">
        <v>0</v>
      </c>
      <c r="EJ557">
        <f t="shared" si="561"/>
        <v>0</v>
      </c>
      <c r="EK557">
        <v>0</v>
      </c>
      <c r="EL557">
        <f t="shared" si="562"/>
        <v>0</v>
      </c>
      <c r="EM557">
        <v>0</v>
      </c>
      <c r="EN557">
        <f t="shared" si="563"/>
        <v>0</v>
      </c>
      <c r="EO557">
        <v>0</v>
      </c>
      <c r="EP557">
        <f t="shared" si="564"/>
        <v>0</v>
      </c>
      <c r="EQ557">
        <v>100</v>
      </c>
      <c r="ER557">
        <f t="shared" si="565"/>
        <v>1</v>
      </c>
      <c r="ES557">
        <v>0</v>
      </c>
      <c r="ET557">
        <f t="shared" si="566"/>
        <v>0</v>
      </c>
      <c r="EU557">
        <v>0</v>
      </c>
      <c r="EV557">
        <f t="shared" si="567"/>
        <v>0</v>
      </c>
      <c r="EW557">
        <v>0</v>
      </c>
      <c r="EX557">
        <f t="shared" si="568"/>
        <v>0</v>
      </c>
      <c r="EY557">
        <v>0</v>
      </c>
      <c r="EZ557">
        <f t="shared" si="569"/>
        <v>0</v>
      </c>
      <c r="FA557">
        <v>0</v>
      </c>
      <c r="FB557">
        <f t="shared" si="570"/>
        <v>0</v>
      </c>
      <c r="FC557">
        <v>0</v>
      </c>
      <c r="FD557">
        <v>0</v>
      </c>
      <c r="FE557" s="3" t="s">
        <v>841</v>
      </c>
    </row>
    <row r="558" spans="1:161" x14ac:dyDescent="0.45">
      <c r="A558">
        <v>557</v>
      </c>
      <c r="B558" t="s">
        <v>843</v>
      </c>
      <c r="C558" t="s">
        <v>581</v>
      </c>
      <c r="D558" t="s">
        <v>830</v>
      </c>
      <c r="F558" s="2">
        <v>3</v>
      </c>
      <c r="G558">
        <v>453.7</v>
      </c>
      <c r="H558">
        <v>3290</v>
      </c>
      <c r="I558">
        <v>973</v>
      </c>
      <c r="J558" s="2">
        <f t="shared" si="576"/>
        <v>0.29574468085106381</v>
      </c>
      <c r="K558">
        <f t="shared" si="583"/>
        <v>5.0000000000000001E-3</v>
      </c>
      <c r="L558" t="s">
        <v>442</v>
      </c>
      <c r="M558">
        <v>0</v>
      </c>
      <c r="N558">
        <f t="shared" si="584"/>
        <v>0</v>
      </c>
      <c r="O558">
        <v>0</v>
      </c>
      <c r="P558">
        <f t="shared" si="585"/>
        <v>0</v>
      </c>
      <c r="Q558">
        <v>0</v>
      </c>
      <c r="R558">
        <f t="shared" si="586"/>
        <v>0</v>
      </c>
      <c r="S558">
        <v>0</v>
      </c>
      <c r="T558">
        <f t="shared" si="587"/>
        <v>0</v>
      </c>
      <c r="U558">
        <v>0</v>
      </c>
      <c r="V558">
        <f t="shared" si="588"/>
        <v>0</v>
      </c>
      <c r="W558">
        <v>0</v>
      </c>
      <c r="X558">
        <f t="shared" si="589"/>
        <v>0</v>
      </c>
      <c r="Y558">
        <v>0</v>
      </c>
      <c r="Z558">
        <f t="shared" si="590"/>
        <v>0</v>
      </c>
      <c r="AA558">
        <v>0</v>
      </c>
      <c r="AB558">
        <f t="shared" si="591"/>
        <v>0</v>
      </c>
      <c r="AC558">
        <v>0</v>
      </c>
      <c r="AD558">
        <f t="shared" si="592"/>
        <v>0</v>
      </c>
      <c r="AE558">
        <v>0.01</v>
      </c>
      <c r="AF558">
        <f t="shared" si="593"/>
        <v>1.4954858590462158E-3</v>
      </c>
      <c r="AG558">
        <v>0</v>
      </c>
      <c r="AH558">
        <f t="shared" si="594"/>
        <v>0</v>
      </c>
      <c r="AI558">
        <v>0</v>
      </c>
      <c r="AJ558">
        <f t="shared" si="595"/>
        <v>0</v>
      </c>
      <c r="AK558">
        <v>0</v>
      </c>
      <c r="AL558">
        <f t="shared" si="596"/>
        <v>0</v>
      </c>
      <c r="AM558">
        <v>0</v>
      </c>
      <c r="AN558">
        <f t="shared" si="597"/>
        <v>0</v>
      </c>
      <c r="AO558">
        <v>3.0000000000000001E-3</v>
      </c>
      <c r="AP558">
        <f t="shared" si="598"/>
        <v>5.6162555244356009E-5</v>
      </c>
      <c r="AQ558">
        <v>0</v>
      </c>
      <c r="AR558">
        <f t="shared" si="599"/>
        <v>0</v>
      </c>
      <c r="AS558">
        <v>1.4999999999999999E-2</v>
      </c>
      <c r="AT558">
        <f t="shared" si="600"/>
        <v>1.6838236094198484E-3</v>
      </c>
      <c r="AU558">
        <v>0</v>
      </c>
      <c r="AV558">
        <f t="shared" si="601"/>
        <v>0</v>
      </c>
      <c r="AW558">
        <v>2E-3</v>
      </c>
      <c r="AX558">
        <f t="shared" si="602"/>
        <v>2.5639950274297007E-4</v>
      </c>
      <c r="AY558">
        <v>0.45</v>
      </c>
      <c r="AZ558">
        <f t="shared" si="603"/>
        <v>8.6991210044293117E-3</v>
      </c>
      <c r="BA558">
        <v>0</v>
      </c>
      <c r="BB558">
        <f t="shared" si="604"/>
        <v>0</v>
      </c>
      <c r="BC558">
        <v>0</v>
      </c>
      <c r="BD558">
        <f t="shared" si="605"/>
        <v>0</v>
      </c>
      <c r="BE558">
        <v>0.06</v>
      </c>
      <c r="BF558">
        <f t="shared" si="606"/>
        <v>5.8618750545512562E-4</v>
      </c>
      <c r="BG558">
        <v>0</v>
      </c>
      <c r="BH558">
        <f t="shared" si="607"/>
        <v>0</v>
      </c>
      <c r="BI558">
        <f t="shared" si="615"/>
        <v>99.46</v>
      </c>
      <c r="BJ558">
        <f t="shared" si="608"/>
        <v>0.98722281996366212</v>
      </c>
      <c r="BK558">
        <v>0</v>
      </c>
      <c r="BL558">
        <f t="shared" si="609"/>
        <v>0</v>
      </c>
      <c r="BM558">
        <v>0</v>
      </c>
      <c r="BN558">
        <f t="shared" si="610"/>
        <v>0</v>
      </c>
      <c r="BO558">
        <v>0</v>
      </c>
      <c r="BP558">
        <f t="shared" si="611"/>
        <v>0</v>
      </c>
      <c r="BQ558">
        <v>0</v>
      </c>
      <c r="BR558">
        <f t="shared" si="612"/>
        <v>0</v>
      </c>
      <c r="BS558">
        <v>0</v>
      </c>
      <c r="BT558">
        <f t="shared" si="613"/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f t="shared" si="579"/>
        <v>0</v>
      </c>
      <c r="DE558">
        <v>0</v>
      </c>
      <c r="DF558">
        <f t="shared" si="580"/>
        <v>0</v>
      </c>
      <c r="DG558">
        <v>0</v>
      </c>
      <c r="DH558">
        <f t="shared" si="547"/>
        <v>0</v>
      </c>
      <c r="DI558">
        <v>0</v>
      </c>
      <c r="DJ558">
        <f t="shared" si="548"/>
        <v>0</v>
      </c>
      <c r="DK558">
        <v>0</v>
      </c>
      <c r="DL558">
        <f t="shared" si="549"/>
        <v>0</v>
      </c>
      <c r="DM558">
        <v>0</v>
      </c>
      <c r="DN558">
        <f t="shared" si="550"/>
        <v>0</v>
      </c>
      <c r="DO558">
        <v>0</v>
      </c>
      <c r="DP558">
        <f t="shared" si="551"/>
        <v>0</v>
      </c>
      <c r="DQ558">
        <v>0</v>
      </c>
      <c r="DR558">
        <f t="shared" si="552"/>
        <v>0</v>
      </c>
      <c r="DS558">
        <v>0</v>
      </c>
      <c r="DT558">
        <f t="shared" si="553"/>
        <v>0</v>
      </c>
      <c r="DU558">
        <v>0</v>
      </c>
      <c r="DV558">
        <f t="shared" si="554"/>
        <v>0</v>
      </c>
      <c r="DW558">
        <v>0</v>
      </c>
      <c r="DX558">
        <f t="shared" si="555"/>
        <v>0</v>
      </c>
      <c r="DY558">
        <v>0</v>
      </c>
      <c r="DZ558">
        <f t="shared" si="556"/>
        <v>0</v>
      </c>
      <c r="EA558">
        <v>0</v>
      </c>
      <c r="EB558">
        <f t="shared" si="557"/>
        <v>0</v>
      </c>
      <c r="EC558">
        <v>0</v>
      </c>
      <c r="ED558">
        <f t="shared" si="558"/>
        <v>0</v>
      </c>
      <c r="EE558">
        <v>0</v>
      </c>
      <c r="EF558">
        <f t="shared" si="559"/>
        <v>0</v>
      </c>
      <c r="EG558">
        <v>0</v>
      </c>
      <c r="EH558">
        <f t="shared" si="560"/>
        <v>0</v>
      </c>
      <c r="EI558">
        <v>0</v>
      </c>
      <c r="EJ558">
        <f t="shared" si="561"/>
        <v>0</v>
      </c>
      <c r="EK558">
        <v>0</v>
      </c>
      <c r="EL558">
        <f t="shared" si="562"/>
        <v>0</v>
      </c>
      <c r="EM558">
        <v>0</v>
      </c>
      <c r="EN558">
        <f t="shared" si="563"/>
        <v>0</v>
      </c>
      <c r="EO558">
        <v>0</v>
      </c>
      <c r="EP558">
        <f t="shared" si="564"/>
        <v>0</v>
      </c>
      <c r="EQ558">
        <v>100</v>
      </c>
      <c r="ER558">
        <f t="shared" si="565"/>
        <v>1</v>
      </c>
      <c r="ES558">
        <v>0</v>
      </c>
      <c r="ET558">
        <f t="shared" si="566"/>
        <v>0</v>
      </c>
      <c r="EU558">
        <v>0</v>
      </c>
      <c r="EV558">
        <f t="shared" si="567"/>
        <v>0</v>
      </c>
      <c r="EW558">
        <v>0</v>
      </c>
      <c r="EX558">
        <f t="shared" si="568"/>
        <v>0</v>
      </c>
      <c r="EY558">
        <v>0</v>
      </c>
      <c r="EZ558">
        <f t="shared" si="569"/>
        <v>0</v>
      </c>
      <c r="FA558">
        <v>0</v>
      </c>
      <c r="FB558">
        <f t="shared" si="570"/>
        <v>0</v>
      </c>
      <c r="FC558">
        <v>0</v>
      </c>
      <c r="FD558">
        <v>0</v>
      </c>
      <c r="FE558" s="3" t="s">
        <v>841</v>
      </c>
    </row>
    <row r="559" spans="1:161" x14ac:dyDescent="0.45">
      <c r="A559">
        <v>558</v>
      </c>
      <c r="B559" t="s">
        <v>843</v>
      </c>
      <c r="C559" t="s">
        <v>581</v>
      </c>
      <c r="D559" t="s">
        <v>830</v>
      </c>
      <c r="F559" s="2">
        <v>0</v>
      </c>
      <c r="G559">
        <v>453.7</v>
      </c>
      <c r="H559">
        <v>3290</v>
      </c>
      <c r="I559">
        <v>1073</v>
      </c>
      <c r="J559" s="2">
        <f t="shared" si="576"/>
        <v>0.32613981762917932</v>
      </c>
      <c r="K559">
        <f t="shared" si="583"/>
        <v>5.0000000000000001E-3</v>
      </c>
      <c r="L559" t="s">
        <v>442</v>
      </c>
      <c r="M559">
        <v>0</v>
      </c>
      <c r="N559">
        <f t="shared" si="584"/>
        <v>0</v>
      </c>
      <c r="O559">
        <v>0</v>
      </c>
      <c r="P559">
        <f t="shared" si="585"/>
        <v>0</v>
      </c>
      <c r="Q559">
        <v>0</v>
      </c>
      <c r="R559">
        <f t="shared" si="586"/>
        <v>0</v>
      </c>
      <c r="S559">
        <v>0</v>
      </c>
      <c r="T559">
        <f t="shared" si="587"/>
        <v>0</v>
      </c>
      <c r="U559">
        <v>0</v>
      </c>
      <c r="V559">
        <f t="shared" si="588"/>
        <v>0</v>
      </c>
      <c r="W559">
        <v>0</v>
      </c>
      <c r="X559">
        <f t="shared" si="589"/>
        <v>0</v>
      </c>
      <c r="Y559">
        <v>0</v>
      </c>
      <c r="Z559">
        <f t="shared" si="590"/>
        <v>0</v>
      </c>
      <c r="AA559">
        <v>0</v>
      </c>
      <c r="AB559">
        <f t="shared" si="591"/>
        <v>0</v>
      </c>
      <c r="AC559">
        <v>0</v>
      </c>
      <c r="AD559">
        <f t="shared" si="592"/>
        <v>0</v>
      </c>
      <c r="AE559">
        <v>0.01</v>
      </c>
      <c r="AF559">
        <f t="shared" si="593"/>
        <v>1.4954858590462158E-3</v>
      </c>
      <c r="AG559">
        <v>0</v>
      </c>
      <c r="AH559">
        <f t="shared" si="594"/>
        <v>0</v>
      </c>
      <c r="AI559">
        <v>0</v>
      </c>
      <c r="AJ559">
        <f t="shared" si="595"/>
        <v>0</v>
      </c>
      <c r="AK559">
        <v>0</v>
      </c>
      <c r="AL559">
        <f t="shared" si="596"/>
        <v>0</v>
      </c>
      <c r="AM559">
        <v>0</v>
      </c>
      <c r="AN559">
        <f t="shared" si="597"/>
        <v>0</v>
      </c>
      <c r="AO559">
        <v>3.0000000000000001E-3</v>
      </c>
      <c r="AP559">
        <f t="shared" si="598"/>
        <v>5.6162555244356009E-5</v>
      </c>
      <c r="AQ559">
        <v>0</v>
      </c>
      <c r="AR559">
        <f t="shared" si="599"/>
        <v>0</v>
      </c>
      <c r="AS559">
        <v>1.4999999999999999E-2</v>
      </c>
      <c r="AT559">
        <f t="shared" si="600"/>
        <v>1.6838236094198484E-3</v>
      </c>
      <c r="AU559">
        <v>0</v>
      </c>
      <c r="AV559">
        <f t="shared" si="601"/>
        <v>0</v>
      </c>
      <c r="AW559">
        <v>2E-3</v>
      </c>
      <c r="AX559">
        <f t="shared" si="602"/>
        <v>2.5639950274297007E-4</v>
      </c>
      <c r="AY559">
        <v>0.45</v>
      </c>
      <c r="AZ559">
        <f t="shared" si="603"/>
        <v>8.6991210044293117E-3</v>
      </c>
      <c r="BA559">
        <v>0</v>
      </c>
      <c r="BB559">
        <f t="shared" si="604"/>
        <v>0</v>
      </c>
      <c r="BC559">
        <v>0</v>
      </c>
      <c r="BD559">
        <f t="shared" si="605"/>
        <v>0</v>
      </c>
      <c r="BE559">
        <v>0.06</v>
      </c>
      <c r="BF559">
        <f t="shared" si="606"/>
        <v>5.8618750545512562E-4</v>
      </c>
      <c r="BG559">
        <v>0</v>
      </c>
      <c r="BH559">
        <f t="shared" si="607"/>
        <v>0</v>
      </c>
      <c r="BI559">
        <f t="shared" si="615"/>
        <v>99.46</v>
      </c>
      <c r="BJ559">
        <f t="shared" si="608"/>
        <v>0.98722281996366212</v>
      </c>
      <c r="BK559">
        <v>0</v>
      </c>
      <c r="BL559">
        <f t="shared" si="609"/>
        <v>0</v>
      </c>
      <c r="BM559">
        <v>0</v>
      </c>
      <c r="BN559">
        <f t="shared" si="610"/>
        <v>0</v>
      </c>
      <c r="BO559">
        <v>0</v>
      </c>
      <c r="BP559">
        <f t="shared" si="611"/>
        <v>0</v>
      </c>
      <c r="BQ559">
        <v>0</v>
      </c>
      <c r="BR559">
        <f t="shared" si="612"/>
        <v>0</v>
      </c>
      <c r="BS559">
        <v>0</v>
      </c>
      <c r="BT559">
        <f t="shared" si="613"/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f t="shared" si="579"/>
        <v>0</v>
      </c>
      <c r="DE559">
        <v>0</v>
      </c>
      <c r="DF559">
        <f t="shared" si="580"/>
        <v>0</v>
      </c>
      <c r="DG559">
        <v>0</v>
      </c>
      <c r="DH559">
        <f t="shared" si="547"/>
        <v>0</v>
      </c>
      <c r="DI559">
        <v>0</v>
      </c>
      <c r="DJ559">
        <f t="shared" si="548"/>
        <v>0</v>
      </c>
      <c r="DK559">
        <v>0</v>
      </c>
      <c r="DL559">
        <f t="shared" si="549"/>
        <v>0</v>
      </c>
      <c r="DM559">
        <v>0</v>
      </c>
      <c r="DN559">
        <f t="shared" si="550"/>
        <v>0</v>
      </c>
      <c r="DO559">
        <v>0</v>
      </c>
      <c r="DP559">
        <f t="shared" si="551"/>
        <v>0</v>
      </c>
      <c r="DQ559">
        <v>0</v>
      </c>
      <c r="DR559">
        <f t="shared" si="552"/>
        <v>0</v>
      </c>
      <c r="DS559">
        <v>0</v>
      </c>
      <c r="DT559">
        <f t="shared" si="553"/>
        <v>0</v>
      </c>
      <c r="DU559">
        <v>0</v>
      </c>
      <c r="DV559">
        <f t="shared" si="554"/>
        <v>0</v>
      </c>
      <c r="DW559">
        <v>0</v>
      </c>
      <c r="DX559">
        <f t="shared" si="555"/>
        <v>0</v>
      </c>
      <c r="DY559">
        <v>0</v>
      </c>
      <c r="DZ559">
        <f t="shared" si="556"/>
        <v>0</v>
      </c>
      <c r="EA559">
        <v>0</v>
      </c>
      <c r="EB559">
        <f t="shared" si="557"/>
        <v>0</v>
      </c>
      <c r="EC559">
        <v>0</v>
      </c>
      <c r="ED559">
        <f t="shared" si="558"/>
        <v>0</v>
      </c>
      <c r="EE559">
        <v>0</v>
      </c>
      <c r="EF559">
        <f t="shared" si="559"/>
        <v>0</v>
      </c>
      <c r="EG559">
        <v>0</v>
      </c>
      <c r="EH559">
        <f t="shared" si="560"/>
        <v>0</v>
      </c>
      <c r="EI559">
        <v>0</v>
      </c>
      <c r="EJ559">
        <f t="shared" si="561"/>
        <v>0</v>
      </c>
      <c r="EK559">
        <v>0</v>
      </c>
      <c r="EL559">
        <f t="shared" si="562"/>
        <v>0</v>
      </c>
      <c r="EM559">
        <v>0</v>
      </c>
      <c r="EN559">
        <f t="shared" si="563"/>
        <v>0</v>
      </c>
      <c r="EO559">
        <v>0</v>
      </c>
      <c r="EP559">
        <f t="shared" si="564"/>
        <v>0</v>
      </c>
      <c r="EQ559">
        <v>100</v>
      </c>
      <c r="ER559">
        <f t="shared" si="565"/>
        <v>1</v>
      </c>
      <c r="ES559">
        <v>0</v>
      </c>
      <c r="ET559">
        <f t="shared" si="566"/>
        <v>0</v>
      </c>
      <c r="EU559">
        <v>0</v>
      </c>
      <c r="EV559">
        <f t="shared" si="567"/>
        <v>0</v>
      </c>
      <c r="EW559">
        <v>0</v>
      </c>
      <c r="EX559">
        <f t="shared" si="568"/>
        <v>0</v>
      </c>
      <c r="EY559">
        <v>0</v>
      </c>
      <c r="EZ559">
        <f t="shared" si="569"/>
        <v>0</v>
      </c>
      <c r="FA559">
        <v>0</v>
      </c>
      <c r="FB559">
        <f t="shared" si="570"/>
        <v>0</v>
      </c>
      <c r="FC559">
        <v>0</v>
      </c>
      <c r="FD559">
        <v>0</v>
      </c>
      <c r="FE559" s="3" t="s">
        <v>841</v>
      </c>
    </row>
    <row r="560" spans="1:161" x14ac:dyDescent="0.45">
      <c r="A560">
        <v>559</v>
      </c>
      <c r="B560" t="s">
        <v>579</v>
      </c>
      <c r="C560" t="s">
        <v>581</v>
      </c>
      <c r="D560" t="s">
        <v>830</v>
      </c>
      <c r="F560" s="2">
        <v>3</v>
      </c>
      <c r="G560">
        <v>453.7</v>
      </c>
      <c r="H560">
        <v>2896</v>
      </c>
      <c r="I560">
        <v>573</v>
      </c>
      <c r="J560" s="2">
        <f t="shared" si="576"/>
        <v>0.19785911602209943</v>
      </c>
      <c r="K560">
        <f t="shared" si="583"/>
        <v>5.0000000000000001E-3</v>
      </c>
      <c r="L560" t="s">
        <v>442</v>
      </c>
      <c r="M560">
        <v>0</v>
      </c>
      <c r="N560">
        <f t="shared" si="584"/>
        <v>0</v>
      </c>
      <c r="O560">
        <v>0</v>
      </c>
      <c r="P560">
        <f t="shared" si="585"/>
        <v>0</v>
      </c>
      <c r="Q560">
        <v>0</v>
      </c>
      <c r="R560">
        <f t="shared" si="586"/>
        <v>0</v>
      </c>
      <c r="S560">
        <v>0</v>
      </c>
      <c r="T560">
        <f t="shared" si="587"/>
        <v>0</v>
      </c>
      <c r="U560">
        <v>0</v>
      </c>
      <c r="V560">
        <f t="shared" si="588"/>
        <v>0</v>
      </c>
      <c r="W560">
        <v>0</v>
      </c>
      <c r="X560">
        <f t="shared" si="589"/>
        <v>0</v>
      </c>
      <c r="Y560">
        <v>0</v>
      </c>
      <c r="Z560">
        <f t="shared" si="590"/>
        <v>0</v>
      </c>
      <c r="AA560">
        <v>0</v>
      </c>
      <c r="AB560">
        <f t="shared" si="591"/>
        <v>0</v>
      </c>
      <c r="AC560">
        <v>0</v>
      </c>
      <c r="AD560">
        <f t="shared" si="592"/>
        <v>0</v>
      </c>
      <c r="AE560">
        <v>5.0000000000000001E-3</v>
      </c>
      <c r="AF560">
        <f t="shared" si="593"/>
        <v>3.989122186741669E-4</v>
      </c>
      <c r="AG560">
        <v>0</v>
      </c>
      <c r="AH560">
        <f t="shared" si="594"/>
        <v>0</v>
      </c>
      <c r="AI560">
        <v>0</v>
      </c>
      <c r="AJ560">
        <f t="shared" si="595"/>
        <v>0</v>
      </c>
      <c r="AK560">
        <v>0</v>
      </c>
      <c r="AL560">
        <f t="shared" si="596"/>
        <v>0</v>
      </c>
      <c r="AM560">
        <v>0</v>
      </c>
      <c r="AN560">
        <f t="shared" si="597"/>
        <v>0</v>
      </c>
      <c r="AO560">
        <f t="shared" ref="AO560:AO565" si="616">100-AE560-AS560-AW560</f>
        <v>99.977000000000004</v>
      </c>
      <c r="AP560">
        <f t="shared" si="598"/>
        <v>0.99850611445801551</v>
      </c>
      <c r="AQ560">
        <v>0</v>
      </c>
      <c r="AR560">
        <f t="shared" si="599"/>
        <v>0</v>
      </c>
      <c r="AS560">
        <v>1.6E-2</v>
      </c>
      <c r="AT560">
        <f t="shared" si="600"/>
        <v>9.5818714925534874E-4</v>
      </c>
      <c r="AU560">
        <v>0</v>
      </c>
      <c r="AV560">
        <f t="shared" si="601"/>
        <v>0</v>
      </c>
      <c r="AW560">
        <v>2E-3</v>
      </c>
      <c r="AX560">
        <f t="shared" si="602"/>
        <v>1.3678617405501055E-4</v>
      </c>
      <c r="AY560">
        <v>0</v>
      </c>
      <c r="AZ560">
        <f t="shared" si="603"/>
        <v>0</v>
      </c>
      <c r="BA560">
        <v>0</v>
      </c>
      <c r="BB560">
        <f t="shared" si="604"/>
        <v>0</v>
      </c>
      <c r="BC560">
        <v>0</v>
      </c>
      <c r="BD560">
        <f t="shared" si="605"/>
        <v>0</v>
      </c>
      <c r="BE560">
        <v>0</v>
      </c>
      <c r="BF560">
        <f t="shared" si="606"/>
        <v>0</v>
      </c>
      <c r="BG560">
        <v>0</v>
      </c>
      <c r="BH560">
        <f t="shared" si="607"/>
        <v>0</v>
      </c>
      <c r="BI560">
        <v>0</v>
      </c>
      <c r="BJ560">
        <f t="shared" si="608"/>
        <v>0</v>
      </c>
      <c r="BK560">
        <v>0</v>
      </c>
      <c r="BL560">
        <f t="shared" si="609"/>
        <v>0</v>
      </c>
      <c r="BM560">
        <v>0</v>
      </c>
      <c r="BN560">
        <f t="shared" si="610"/>
        <v>0</v>
      </c>
      <c r="BO560">
        <v>0</v>
      </c>
      <c r="BP560">
        <f t="shared" si="611"/>
        <v>0</v>
      </c>
      <c r="BQ560">
        <v>0</v>
      </c>
      <c r="BR560">
        <f t="shared" si="612"/>
        <v>0</v>
      </c>
      <c r="BS560">
        <v>0</v>
      </c>
      <c r="BT560">
        <f t="shared" si="613"/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f t="shared" si="579"/>
        <v>0</v>
      </c>
      <c r="DE560">
        <v>0</v>
      </c>
      <c r="DF560">
        <f t="shared" si="580"/>
        <v>0</v>
      </c>
      <c r="DG560">
        <v>0</v>
      </c>
      <c r="DH560">
        <f t="shared" si="547"/>
        <v>0</v>
      </c>
      <c r="DI560">
        <v>0</v>
      </c>
      <c r="DJ560">
        <f t="shared" si="548"/>
        <v>0</v>
      </c>
      <c r="DK560">
        <v>0</v>
      </c>
      <c r="DL560">
        <f t="shared" si="549"/>
        <v>0</v>
      </c>
      <c r="DM560">
        <v>0</v>
      </c>
      <c r="DN560">
        <f t="shared" si="550"/>
        <v>0</v>
      </c>
      <c r="DO560">
        <v>0</v>
      </c>
      <c r="DP560">
        <f t="shared" si="551"/>
        <v>0</v>
      </c>
      <c r="DQ560">
        <v>0</v>
      </c>
      <c r="DR560">
        <f t="shared" si="552"/>
        <v>0</v>
      </c>
      <c r="DS560">
        <v>0</v>
      </c>
      <c r="DT560">
        <f t="shared" si="553"/>
        <v>0</v>
      </c>
      <c r="DU560">
        <v>0</v>
      </c>
      <c r="DV560">
        <f t="shared" si="554"/>
        <v>0</v>
      </c>
      <c r="DW560">
        <v>0</v>
      </c>
      <c r="DX560">
        <f t="shared" si="555"/>
        <v>0</v>
      </c>
      <c r="DY560">
        <v>0</v>
      </c>
      <c r="DZ560">
        <f t="shared" si="556"/>
        <v>0</v>
      </c>
      <c r="EA560">
        <v>0</v>
      </c>
      <c r="EB560">
        <f t="shared" si="557"/>
        <v>0</v>
      </c>
      <c r="EC560">
        <v>0</v>
      </c>
      <c r="ED560">
        <f t="shared" si="558"/>
        <v>0</v>
      </c>
      <c r="EE560">
        <v>0</v>
      </c>
      <c r="EF560">
        <f t="shared" si="559"/>
        <v>0</v>
      </c>
      <c r="EG560">
        <v>0</v>
      </c>
      <c r="EH560">
        <f t="shared" si="560"/>
        <v>0</v>
      </c>
      <c r="EI560">
        <v>0</v>
      </c>
      <c r="EJ560">
        <f t="shared" si="561"/>
        <v>0</v>
      </c>
      <c r="EK560">
        <v>0</v>
      </c>
      <c r="EL560">
        <f t="shared" si="562"/>
        <v>0</v>
      </c>
      <c r="EM560">
        <v>0</v>
      </c>
      <c r="EN560">
        <f t="shared" si="563"/>
        <v>0</v>
      </c>
      <c r="EO560">
        <v>0</v>
      </c>
      <c r="EP560">
        <f t="shared" si="564"/>
        <v>0</v>
      </c>
      <c r="EQ560">
        <v>100</v>
      </c>
      <c r="ER560">
        <f t="shared" si="565"/>
        <v>1</v>
      </c>
      <c r="ES560">
        <v>0</v>
      </c>
      <c r="ET560">
        <f t="shared" si="566"/>
        <v>0</v>
      </c>
      <c r="EU560">
        <v>0</v>
      </c>
      <c r="EV560">
        <f t="shared" si="567"/>
        <v>0</v>
      </c>
      <c r="EW560">
        <v>0</v>
      </c>
      <c r="EX560">
        <f t="shared" si="568"/>
        <v>0</v>
      </c>
      <c r="EY560">
        <v>0</v>
      </c>
      <c r="EZ560">
        <f t="shared" si="569"/>
        <v>0</v>
      </c>
      <c r="FA560">
        <v>0</v>
      </c>
      <c r="FB560">
        <f t="shared" si="570"/>
        <v>0</v>
      </c>
      <c r="FC560">
        <v>0</v>
      </c>
      <c r="FD560">
        <v>0</v>
      </c>
      <c r="FE560" s="3" t="s">
        <v>841</v>
      </c>
    </row>
    <row r="561" spans="1:161" x14ac:dyDescent="0.45">
      <c r="A561">
        <v>560</v>
      </c>
      <c r="B561" t="s">
        <v>579</v>
      </c>
      <c r="C561" t="s">
        <v>581</v>
      </c>
      <c r="D561" t="s">
        <v>830</v>
      </c>
      <c r="F561" s="2">
        <v>3</v>
      </c>
      <c r="G561">
        <v>453.7</v>
      </c>
      <c r="H561">
        <v>2896</v>
      </c>
      <c r="I561">
        <v>673</v>
      </c>
      <c r="J561" s="2">
        <f t="shared" si="576"/>
        <v>0.23238950276243095</v>
      </c>
      <c r="K561">
        <f t="shared" si="583"/>
        <v>5.0000000000000001E-3</v>
      </c>
      <c r="L561" t="s">
        <v>442</v>
      </c>
      <c r="M561">
        <v>0</v>
      </c>
      <c r="N561">
        <f t="shared" si="584"/>
        <v>0</v>
      </c>
      <c r="O561">
        <v>0</v>
      </c>
      <c r="P561">
        <f t="shared" si="585"/>
        <v>0</v>
      </c>
      <c r="Q561">
        <v>0</v>
      </c>
      <c r="R561">
        <f t="shared" si="586"/>
        <v>0</v>
      </c>
      <c r="S561">
        <v>0</v>
      </c>
      <c r="T561">
        <f t="shared" si="587"/>
        <v>0</v>
      </c>
      <c r="U561">
        <v>0</v>
      </c>
      <c r="V561">
        <f t="shared" si="588"/>
        <v>0</v>
      </c>
      <c r="W561">
        <v>0</v>
      </c>
      <c r="X561">
        <f t="shared" si="589"/>
        <v>0</v>
      </c>
      <c r="Y561">
        <v>0</v>
      </c>
      <c r="Z561">
        <f t="shared" si="590"/>
        <v>0</v>
      </c>
      <c r="AA561">
        <v>0</v>
      </c>
      <c r="AB561">
        <f t="shared" si="591"/>
        <v>0</v>
      </c>
      <c r="AC561">
        <v>0</v>
      </c>
      <c r="AD561">
        <f t="shared" si="592"/>
        <v>0</v>
      </c>
      <c r="AE561">
        <v>5.0000000000000001E-3</v>
      </c>
      <c r="AF561">
        <f t="shared" si="593"/>
        <v>3.989122186741669E-4</v>
      </c>
      <c r="AG561">
        <v>0</v>
      </c>
      <c r="AH561">
        <f t="shared" si="594"/>
        <v>0</v>
      </c>
      <c r="AI561">
        <v>0</v>
      </c>
      <c r="AJ561">
        <f t="shared" si="595"/>
        <v>0</v>
      </c>
      <c r="AK561">
        <v>0</v>
      </c>
      <c r="AL561">
        <f t="shared" si="596"/>
        <v>0</v>
      </c>
      <c r="AM561">
        <v>0</v>
      </c>
      <c r="AN561">
        <f t="shared" si="597"/>
        <v>0</v>
      </c>
      <c r="AO561">
        <f t="shared" si="616"/>
        <v>99.977000000000004</v>
      </c>
      <c r="AP561">
        <f t="shared" si="598"/>
        <v>0.99850611445801551</v>
      </c>
      <c r="AQ561">
        <v>0</v>
      </c>
      <c r="AR561">
        <f t="shared" si="599"/>
        <v>0</v>
      </c>
      <c r="AS561">
        <v>1.6E-2</v>
      </c>
      <c r="AT561">
        <f t="shared" si="600"/>
        <v>9.5818714925534874E-4</v>
      </c>
      <c r="AU561">
        <v>0</v>
      </c>
      <c r="AV561">
        <f t="shared" si="601"/>
        <v>0</v>
      </c>
      <c r="AW561">
        <v>2E-3</v>
      </c>
      <c r="AX561">
        <f t="shared" si="602"/>
        <v>1.3678617405501055E-4</v>
      </c>
      <c r="AY561">
        <v>0</v>
      </c>
      <c r="AZ561">
        <f t="shared" si="603"/>
        <v>0</v>
      </c>
      <c r="BA561">
        <v>0</v>
      </c>
      <c r="BB561">
        <f t="shared" si="604"/>
        <v>0</v>
      </c>
      <c r="BC561">
        <v>0</v>
      </c>
      <c r="BD561">
        <f t="shared" si="605"/>
        <v>0</v>
      </c>
      <c r="BE561">
        <v>0</v>
      </c>
      <c r="BF561">
        <f t="shared" si="606"/>
        <v>0</v>
      </c>
      <c r="BG561">
        <v>0</v>
      </c>
      <c r="BH561">
        <f t="shared" si="607"/>
        <v>0</v>
      </c>
      <c r="BI561">
        <v>0</v>
      </c>
      <c r="BJ561">
        <f t="shared" si="608"/>
        <v>0</v>
      </c>
      <c r="BK561">
        <v>0</v>
      </c>
      <c r="BL561">
        <f t="shared" si="609"/>
        <v>0</v>
      </c>
      <c r="BM561">
        <v>0</v>
      </c>
      <c r="BN561">
        <f t="shared" si="610"/>
        <v>0</v>
      </c>
      <c r="BO561">
        <v>0</v>
      </c>
      <c r="BP561">
        <f t="shared" si="611"/>
        <v>0</v>
      </c>
      <c r="BQ561">
        <v>0</v>
      </c>
      <c r="BR561">
        <f t="shared" si="612"/>
        <v>0</v>
      </c>
      <c r="BS561">
        <v>0</v>
      </c>
      <c r="BT561">
        <f t="shared" si="613"/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f t="shared" si="579"/>
        <v>0</v>
      </c>
      <c r="DE561">
        <v>0</v>
      </c>
      <c r="DF561">
        <f t="shared" si="580"/>
        <v>0</v>
      </c>
      <c r="DG561">
        <v>0</v>
      </c>
      <c r="DH561">
        <f t="shared" si="547"/>
        <v>0</v>
      </c>
      <c r="DI561">
        <v>0</v>
      </c>
      <c r="DJ561">
        <f t="shared" si="548"/>
        <v>0</v>
      </c>
      <c r="DK561">
        <v>0</v>
      </c>
      <c r="DL561">
        <f t="shared" si="549"/>
        <v>0</v>
      </c>
      <c r="DM561">
        <v>0</v>
      </c>
      <c r="DN561">
        <f t="shared" si="550"/>
        <v>0</v>
      </c>
      <c r="DO561">
        <v>0</v>
      </c>
      <c r="DP561">
        <f t="shared" si="551"/>
        <v>0</v>
      </c>
      <c r="DQ561">
        <v>0</v>
      </c>
      <c r="DR561">
        <f t="shared" si="552"/>
        <v>0</v>
      </c>
      <c r="DS561">
        <v>0</v>
      </c>
      <c r="DT561">
        <f t="shared" si="553"/>
        <v>0</v>
      </c>
      <c r="DU561">
        <v>0</v>
      </c>
      <c r="DV561">
        <f t="shared" si="554"/>
        <v>0</v>
      </c>
      <c r="DW561">
        <v>0</v>
      </c>
      <c r="DX561">
        <f t="shared" si="555"/>
        <v>0</v>
      </c>
      <c r="DY561">
        <v>0</v>
      </c>
      <c r="DZ561">
        <f t="shared" si="556"/>
        <v>0</v>
      </c>
      <c r="EA561">
        <v>0</v>
      </c>
      <c r="EB561">
        <f t="shared" si="557"/>
        <v>0</v>
      </c>
      <c r="EC561">
        <v>0</v>
      </c>
      <c r="ED561">
        <f t="shared" si="558"/>
        <v>0</v>
      </c>
      <c r="EE561">
        <v>0</v>
      </c>
      <c r="EF561">
        <f t="shared" si="559"/>
        <v>0</v>
      </c>
      <c r="EG561">
        <v>0</v>
      </c>
      <c r="EH561">
        <f t="shared" si="560"/>
        <v>0</v>
      </c>
      <c r="EI561">
        <v>0</v>
      </c>
      <c r="EJ561">
        <f t="shared" si="561"/>
        <v>0</v>
      </c>
      <c r="EK561">
        <v>0</v>
      </c>
      <c r="EL561">
        <f t="shared" si="562"/>
        <v>0</v>
      </c>
      <c r="EM561">
        <v>0</v>
      </c>
      <c r="EN561">
        <f t="shared" si="563"/>
        <v>0</v>
      </c>
      <c r="EO561">
        <v>0</v>
      </c>
      <c r="EP561">
        <f t="shared" si="564"/>
        <v>0</v>
      </c>
      <c r="EQ561">
        <v>100</v>
      </c>
      <c r="ER561">
        <f t="shared" si="565"/>
        <v>1</v>
      </c>
      <c r="ES561">
        <v>0</v>
      </c>
      <c r="ET561">
        <f t="shared" si="566"/>
        <v>0</v>
      </c>
      <c r="EU561">
        <v>0</v>
      </c>
      <c r="EV561">
        <f t="shared" si="567"/>
        <v>0</v>
      </c>
      <c r="EW561">
        <v>0</v>
      </c>
      <c r="EX561">
        <f t="shared" si="568"/>
        <v>0</v>
      </c>
      <c r="EY561">
        <v>0</v>
      </c>
      <c r="EZ561">
        <f t="shared" si="569"/>
        <v>0</v>
      </c>
      <c r="FA561">
        <v>0</v>
      </c>
      <c r="FB561">
        <f t="shared" si="570"/>
        <v>0</v>
      </c>
      <c r="FC561">
        <v>0</v>
      </c>
      <c r="FD561">
        <v>0</v>
      </c>
      <c r="FE561" s="3" t="s">
        <v>841</v>
      </c>
    </row>
    <row r="562" spans="1:161" x14ac:dyDescent="0.45">
      <c r="A562">
        <v>561</v>
      </c>
      <c r="B562" t="s">
        <v>579</v>
      </c>
      <c r="C562" t="s">
        <v>581</v>
      </c>
      <c r="D562" t="s">
        <v>830</v>
      </c>
      <c r="F562" s="2">
        <v>3</v>
      </c>
      <c r="G562">
        <v>453.7</v>
      </c>
      <c r="H562">
        <v>2896</v>
      </c>
      <c r="I562">
        <v>773</v>
      </c>
      <c r="J562" s="2">
        <f t="shared" si="576"/>
        <v>0.26691988950276241</v>
      </c>
      <c r="K562">
        <f t="shared" si="583"/>
        <v>5.0000000000000001E-3</v>
      </c>
      <c r="L562" t="s">
        <v>442</v>
      </c>
      <c r="M562">
        <v>0</v>
      </c>
      <c r="N562">
        <f t="shared" si="584"/>
        <v>0</v>
      </c>
      <c r="O562">
        <v>0</v>
      </c>
      <c r="P562">
        <f t="shared" si="585"/>
        <v>0</v>
      </c>
      <c r="Q562">
        <v>0</v>
      </c>
      <c r="R562">
        <f t="shared" si="586"/>
        <v>0</v>
      </c>
      <c r="S562">
        <v>0</v>
      </c>
      <c r="T562">
        <f t="shared" si="587"/>
        <v>0</v>
      </c>
      <c r="U562">
        <v>0</v>
      </c>
      <c r="V562">
        <f t="shared" si="588"/>
        <v>0</v>
      </c>
      <c r="W562">
        <v>0</v>
      </c>
      <c r="X562">
        <f t="shared" si="589"/>
        <v>0</v>
      </c>
      <c r="Y562">
        <v>0</v>
      </c>
      <c r="Z562">
        <f t="shared" si="590"/>
        <v>0</v>
      </c>
      <c r="AA562">
        <v>0</v>
      </c>
      <c r="AB562">
        <f t="shared" si="591"/>
        <v>0</v>
      </c>
      <c r="AC562">
        <v>0</v>
      </c>
      <c r="AD562">
        <f t="shared" si="592"/>
        <v>0</v>
      </c>
      <c r="AE562">
        <v>5.0000000000000001E-3</v>
      </c>
      <c r="AF562">
        <f t="shared" si="593"/>
        <v>3.989122186741669E-4</v>
      </c>
      <c r="AG562">
        <v>0</v>
      </c>
      <c r="AH562">
        <f t="shared" si="594"/>
        <v>0</v>
      </c>
      <c r="AI562">
        <v>0</v>
      </c>
      <c r="AJ562">
        <f t="shared" si="595"/>
        <v>0</v>
      </c>
      <c r="AK562">
        <v>0</v>
      </c>
      <c r="AL562">
        <f t="shared" si="596"/>
        <v>0</v>
      </c>
      <c r="AM562">
        <v>0</v>
      </c>
      <c r="AN562">
        <f t="shared" si="597"/>
        <v>0</v>
      </c>
      <c r="AO562">
        <f t="shared" si="616"/>
        <v>99.977000000000004</v>
      </c>
      <c r="AP562">
        <f t="shared" si="598"/>
        <v>0.99850611445801551</v>
      </c>
      <c r="AQ562">
        <v>0</v>
      </c>
      <c r="AR562">
        <f t="shared" si="599"/>
        <v>0</v>
      </c>
      <c r="AS562">
        <v>1.6E-2</v>
      </c>
      <c r="AT562">
        <f t="shared" si="600"/>
        <v>9.5818714925534874E-4</v>
      </c>
      <c r="AU562">
        <v>0</v>
      </c>
      <c r="AV562">
        <f t="shared" si="601"/>
        <v>0</v>
      </c>
      <c r="AW562">
        <v>2E-3</v>
      </c>
      <c r="AX562">
        <f t="shared" si="602"/>
        <v>1.3678617405501055E-4</v>
      </c>
      <c r="AY562">
        <v>0</v>
      </c>
      <c r="AZ562">
        <f t="shared" si="603"/>
        <v>0</v>
      </c>
      <c r="BA562">
        <v>0</v>
      </c>
      <c r="BB562">
        <f t="shared" si="604"/>
        <v>0</v>
      </c>
      <c r="BC562">
        <v>0</v>
      </c>
      <c r="BD562">
        <f t="shared" si="605"/>
        <v>0</v>
      </c>
      <c r="BE562">
        <v>0</v>
      </c>
      <c r="BF562">
        <f t="shared" si="606"/>
        <v>0</v>
      </c>
      <c r="BG562">
        <v>0</v>
      </c>
      <c r="BH562">
        <f t="shared" si="607"/>
        <v>0</v>
      </c>
      <c r="BI562">
        <v>0</v>
      </c>
      <c r="BJ562">
        <f t="shared" si="608"/>
        <v>0</v>
      </c>
      <c r="BK562">
        <v>0</v>
      </c>
      <c r="BL562">
        <f t="shared" si="609"/>
        <v>0</v>
      </c>
      <c r="BM562">
        <v>0</v>
      </c>
      <c r="BN562">
        <f t="shared" si="610"/>
        <v>0</v>
      </c>
      <c r="BO562">
        <v>0</v>
      </c>
      <c r="BP562">
        <f t="shared" si="611"/>
        <v>0</v>
      </c>
      <c r="BQ562">
        <v>0</v>
      </c>
      <c r="BR562">
        <f t="shared" si="612"/>
        <v>0</v>
      </c>
      <c r="BS562">
        <v>0</v>
      </c>
      <c r="BT562">
        <f t="shared" si="613"/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f t="shared" ref="DD562:DD593" si="617">((DC562/100)/FX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E562">
        <v>0</v>
      </c>
      <c r="DF562">
        <f t="shared" ref="DF562:DF593" si="618">((DE562/100)/FZ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G562">
        <v>0</v>
      </c>
      <c r="DH562">
        <f t="shared" ref="DH562:DH625" si="619">((DG562/100)/GB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I562">
        <v>0</v>
      </c>
      <c r="DJ562">
        <f t="shared" ref="DJ562:DJ625" si="620">((DI562/100)/FJ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K562">
        <v>0</v>
      </c>
      <c r="DL562">
        <f t="shared" ref="DL562:DL625" si="621">((DK562/100)/FN$10)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M562">
        <v>0</v>
      </c>
      <c r="DN562">
        <f t="shared" ref="DN562:DN625" si="622">((DM562/100)/FH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O562">
        <v>0</v>
      </c>
      <c r="DP562">
        <f t="shared" ref="DP562:DP625" si="623">((DO562/100)/FJ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Q562">
        <v>0</v>
      </c>
      <c r="DR562">
        <f t="shared" ref="DR562:DR625" si="624">((DQ562/100)/FL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S562">
        <v>0</v>
      </c>
      <c r="DT562">
        <f t="shared" ref="DT562:DT625" si="625">((DS562/100)/FN$13)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U562">
        <v>0</v>
      </c>
      <c r="DV562">
        <f t="shared" ref="DV562:DV625" si="626">((DU562/100)/FH$19)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W562">
        <v>0</v>
      </c>
      <c r="DX562">
        <f t="shared" ref="DX562:DX625" si="627">((DW562/100)/FH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DY562">
        <v>0</v>
      </c>
      <c r="DZ562">
        <f t="shared" ref="DZ562:DZ625" si="628">((DY562/100)/FP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A562">
        <v>0</v>
      </c>
      <c r="EB562">
        <f t="shared" ref="EB562:EB625" si="629">((EA562/100)/FL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C562">
        <v>0</v>
      </c>
      <c r="ED562">
        <f t="shared" ref="ED562:ED625" si="630">((EC562/100)/FH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E562">
        <v>0</v>
      </c>
      <c r="EF562">
        <f t="shared" ref="EF562:EF625" si="631">((EE562/100)/FJ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G562">
        <v>0</v>
      </c>
      <c r="EH562">
        <f t="shared" ref="EH562:EH625" si="632">((EG562/100)/FR$2)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I562">
        <v>0</v>
      </c>
      <c r="EJ562">
        <f t="shared" ref="EJ562:EJ625" si="633">((EI562/100)/FH$6)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K562">
        <v>0</v>
      </c>
      <c r="EL562">
        <f t="shared" ref="EL562:EL625" si="634">((EK562/100)/FH$10)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M562">
        <v>0</v>
      </c>
      <c r="EN562">
        <f t="shared" ref="EN562:EN625" si="635">((EM562/100)/FM$22)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O562">
        <v>0</v>
      </c>
      <c r="EP562">
        <f t="shared" ref="EP562:EP625" si="636">((EO562/100)/FL$25)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</f>
        <v>0</v>
      </c>
      <c r="EQ562">
        <v>100</v>
      </c>
      <c r="ER562">
        <f t="shared" ref="ER562:ER625" si="637">(((EQ562/100)/FH$28)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1</v>
      </c>
      <c r="ES562">
        <v>0</v>
      </c>
      <c r="ET562">
        <f t="shared" ref="ET562:ET625" si="638">(((ES562/100)/FH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U562">
        <v>0</v>
      </c>
      <c r="EV562">
        <f t="shared" ref="EV562:EV625" si="639">(((EU562/100)/FJ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W562">
        <v>0</v>
      </c>
      <c r="EX562">
        <f t="shared" ref="EX562:EX625" si="640">(((EW562/100)/FL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EY562">
        <v>0</v>
      </c>
      <c r="EZ562">
        <f t="shared" ref="EZ562:EZ625" si="641">(((EY562/100)/FN$31)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FA562">
        <v>0</v>
      </c>
      <c r="FB562">
        <f t="shared" ref="FB562:FB625" si="642">(((FA562/100)/FH$34)/((DC562/100)/FX$2+(DE562/100)/FZ$2+(DG562/100)/GB$2+(DI562/100)/FJ$2+(DK562/100)/FN$10+(DM562/100)/FH$13+(DO562/100)/FJ$13+(DQ562/100)/FL$13+(DS562/100)/FN$13+(DU562/100)/FH$19+(DW562/100)/FH$2+(DY562/100)/FP$2+(EA562/100)/FL$2+(EC562/100)/FH$22+(EE562/100)/FJ$22+(EG562/100)/FR$2+(EI562/100)/FH$6+(EK562/100)/FH$10+(EM562/100)/FM$22+(EO562/100)/FL$25+(EQ562/100)/FH$28+(ES562/100)/FH$31+(EU562/100)/FJ$31+(EW562/100)/FL$31+(EY562/100)/FN$31+(FA562/100)/FH$34))</f>
        <v>0</v>
      </c>
      <c r="FC562">
        <v>0</v>
      </c>
      <c r="FD562">
        <v>0</v>
      </c>
      <c r="FE562" s="3" t="s">
        <v>841</v>
      </c>
    </row>
    <row r="563" spans="1:161" x14ac:dyDescent="0.45">
      <c r="A563">
        <v>562</v>
      </c>
      <c r="B563" t="s">
        <v>579</v>
      </c>
      <c r="C563" t="s">
        <v>581</v>
      </c>
      <c r="D563" t="s">
        <v>830</v>
      </c>
      <c r="F563" s="2">
        <v>3</v>
      </c>
      <c r="G563">
        <v>453.7</v>
      </c>
      <c r="H563">
        <v>2896</v>
      </c>
      <c r="I563">
        <v>873</v>
      </c>
      <c r="J563" s="2">
        <f t="shared" si="576"/>
        <v>0.3014502762430939</v>
      </c>
      <c r="K563">
        <f t="shared" si="583"/>
        <v>5.0000000000000001E-3</v>
      </c>
      <c r="L563" t="s">
        <v>442</v>
      </c>
      <c r="M563">
        <v>0</v>
      </c>
      <c r="N563">
        <f t="shared" si="584"/>
        <v>0</v>
      </c>
      <c r="O563">
        <v>0</v>
      </c>
      <c r="P563">
        <f t="shared" si="585"/>
        <v>0</v>
      </c>
      <c r="Q563">
        <v>0</v>
      </c>
      <c r="R563">
        <f t="shared" si="586"/>
        <v>0</v>
      </c>
      <c r="S563">
        <v>0</v>
      </c>
      <c r="T563">
        <f t="shared" si="587"/>
        <v>0</v>
      </c>
      <c r="U563">
        <v>0</v>
      </c>
      <c r="V563">
        <f t="shared" si="588"/>
        <v>0</v>
      </c>
      <c r="W563">
        <v>0</v>
      </c>
      <c r="X563">
        <f t="shared" si="589"/>
        <v>0</v>
      </c>
      <c r="Y563">
        <v>0</v>
      </c>
      <c r="Z563">
        <f t="shared" si="590"/>
        <v>0</v>
      </c>
      <c r="AA563">
        <v>0</v>
      </c>
      <c r="AB563">
        <f t="shared" si="591"/>
        <v>0</v>
      </c>
      <c r="AC563">
        <v>0</v>
      </c>
      <c r="AD563">
        <f t="shared" si="592"/>
        <v>0</v>
      </c>
      <c r="AE563">
        <v>5.0000000000000001E-3</v>
      </c>
      <c r="AF563">
        <f t="shared" si="593"/>
        <v>3.989122186741669E-4</v>
      </c>
      <c r="AG563">
        <v>0</v>
      </c>
      <c r="AH563">
        <f t="shared" si="594"/>
        <v>0</v>
      </c>
      <c r="AI563">
        <v>0</v>
      </c>
      <c r="AJ563">
        <f t="shared" si="595"/>
        <v>0</v>
      </c>
      <c r="AK563">
        <v>0</v>
      </c>
      <c r="AL563">
        <f t="shared" si="596"/>
        <v>0</v>
      </c>
      <c r="AM563">
        <v>0</v>
      </c>
      <c r="AN563">
        <f t="shared" si="597"/>
        <v>0</v>
      </c>
      <c r="AO563">
        <f t="shared" si="616"/>
        <v>99.977000000000004</v>
      </c>
      <c r="AP563">
        <f t="shared" si="598"/>
        <v>0.99850611445801551</v>
      </c>
      <c r="AQ563">
        <v>0</v>
      </c>
      <c r="AR563">
        <f t="shared" si="599"/>
        <v>0</v>
      </c>
      <c r="AS563">
        <v>1.6E-2</v>
      </c>
      <c r="AT563">
        <f t="shared" si="600"/>
        <v>9.5818714925534874E-4</v>
      </c>
      <c r="AU563">
        <v>0</v>
      </c>
      <c r="AV563">
        <f t="shared" si="601"/>
        <v>0</v>
      </c>
      <c r="AW563">
        <v>2E-3</v>
      </c>
      <c r="AX563">
        <f t="shared" si="602"/>
        <v>1.3678617405501055E-4</v>
      </c>
      <c r="AY563">
        <v>0</v>
      </c>
      <c r="AZ563">
        <f t="shared" si="603"/>
        <v>0</v>
      </c>
      <c r="BA563">
        <v>0</v>
      </c>
      <c r="BB563">
        <f t="shared" si="604"/>
        <v>0</v>
      </c>
      <c r="BC563">
        <v>0</v>
      </c>
      <c r="BD563">
        <f t="shared" si="605"/>
        <v>0</v>
      </c>
      <c r="BE563">
        <v>0</v>
      </c>
      <c r="BF563">
        <f t="shared" si="606"/>
        <v>0</v>
      </c>
      <c r="BG563">
        <v>0</v>
      </c>
      <c r="BH563">
        <f t="shared" si="607"/>
        <v>0</v>
      </c>
      <c r="BI563">
        <v>0</v>
      </c>
      <c r="BJ563">
        <f t="shared" si="608"/>
        <v>0</v>
      </c>
      <c r="BK563">
        <v>0</v>
      </c>
      <c r="BL563">
        <f t="shared" si="609"/>
        <v>0</v>
      </c>
      <c r="BM563">
        <v>0</v>
      </c>
      <c r="BN563">
        <f t="shared" si="610"/>
        <v>0</v>
      </c>
      <c r="BO563">
        <v>0</v>
      </c>
      <c r="BP563">
        <f t="shared" si="611"/>
        <v>0</v>
      </c>
      <c r="BQ563">
        <v>0</v>
      </c>
      <c r="BR563">
        <f t="shared" si="612"/>
        <v>0</v>
      </c>
      <c r="BS563">
        <v>0</v>
      </c>
      <c r="BT563">
        <f t="shared" si="613"/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f t="shared" si="617"/>
        <v>0</v>
      </c>
      <c r="DE563">
        <v>0</v>
      </c>
      <c r="DF563">
        <f t="shared" si="618"/>
        <v>0</v>
      </c>
      <c r="DG563">
        <v>0</v>
      </c>
      <c r="DH563">
        <f t="shared" si="619"/>
        <v>0</v>
      </c>
      <c r="DI563">
        <v>0</v>
      </c>
      <c r="DJ563">
        <f t="shared" si="620"/>
        <v>0</v>
      </c>
      <c r="DK563">
        <v>0</v>
      </c>
      <c r="DL563">
        <f t="shared" si="621"/>
        <v>0</v>
      </c>
      <c r="DM563">
        <v>0</v>
      </c>
      <c r="DN563">
        <f t="shared" si="622"/>
        <v>0</v>
      </c>
      <c r="DO563">
        <v>0</v>
      </c>
      <c r="DP563">
        <f t="shared" si="623"/>
        <v>0</v>
      </c>
      <c r="DQ563">
        <v>0</v>
      </c>
      <c r="DR563">
        <f t="shared" si="624"/>
        <v>0</v>
      </c>
      <c r="DS563">
        <v>0</v>
      </c>
      <c r="DT563">
        <f t="shared" si="625"/>
        <v>0</v>
      </c>
      <c r="DU563">
        <v>0</v>
      </c>
      <c r="DV563">
        <f t="shared" si="626"/>
        <v>0</v>
      </c>
      <c r="DW563">
        <v>0</v>
      </c>
      <c r="DX563">
        <f t="shared" si="627"/>
        <v>0</v>
      </c>
      <c r="DY563">
        <v>0</v>
      </c>
      <c r="DZ563">
        <f t="shared" si="628"/>
        <v>0</v>
      </c>
      <c r="EA563">
        <v>0</v>
      </c>
      <c r="EB563">
        <f t="shared" si="629"/>
        <v>0</v>
      </c>
      <c r="EC563">
        <v>0</v>
      </c>
      <c r="ED563">
        <f t="shared" si="630"/>
        <v>0</v>
      </c>
      <c r="EE563">
        <v>0</v>
      </c>
      <c r="EF563">
        <f t="shared" si="631"/>
        <v>0</v>
      </c>
      <c r="EG563">
        <v>0</v>
      </c>
      <c r="EH563">
        <f t="shared" si="632"/>
        <v>0</v>
      </c>
      <c r="EI563">
        <v>0</v>
      </c>
      <c r="EJ563">
        <f t="shared" si="633"/>
        <v>0</v>
      </c>
      <c r="EK563">
        <v>0</v>
      </c>
      <c r="EL563">
        <f t="shared" si="634"/>
        <v>0</v>
      </c>
      <c r="EM563">
        <v>0</v>
      </c>
      <c r="EN563">
        <f t="shared" si="635"/>
        <v>0</v>
      </c>
      <c r="EO563">
        <v>0</v>
      </c>
      <c r="EP563">
        <f t="shared" si="636"/>
        <v>0</v>
      </c>
      <c r="EQ563">
        <v>100</v>
      </c>
      <c r="ER563">
        <f t="shared" si="637"/>
        <v>1</v>
      </c>
      <c r="ES563">
        <v>0</v>
      </c>
      <c r="ET563">
        <f t="shared" si="638"/>
        <v>0</v>
      </c>
      <c r="EU563">
        <v>0</v>
      </c>
      <c r="EV563">
        <f t="shared" si="639"/>
        <v>0</v>
      </c>
      <c r="EW563">
        <v>0</v>
      </c>
      <c r="EX563">
        <f t="shared" si="640"/>
        <v>0</v>
      </c>
      <c r="EY563">
        <v>0</v>
      </c>
      <c r="EZ563">
        <f t="shared" si="641"/>
        <v>0</v>
      </c>
      <c r="FA563">
        <v>0</v>
      </c>
      <c r="FB563">
        <f t="shared" si="642"/>
        <v>0</v>
      </c>
      <c r="FC563">
        <v>0</v>
      </c>
      <c r="FD563">
        <v>0</v>
      </c>
      <c r="FE563" s="3" t="s">
        <v>841</v>
      </c>
    </row>
    <row r="564" spans="1:161" x14ac:dyDescent="0.45">
      <c r="A564">
        <v>563</v>
      </c>
      <c r="B564" t="s">
        <v>579</v>
      </c>
      <c r="C564" t="s">
        <v>581</v>
      </c>
      <c r="D564" t="s">
        <v>830</v>
      </c>
      <c r="F564" s="2">
        <v>3</v>
      </c>
      <c r="G564">
        <v>453.7</v>
      </c>
      <c r="H564">
        <v>2896</v>
      </c>
      <c r="I564">
        <v>973</v>
      </c>
      <c r="J564" s="2">
        <f t="shared" si="576"/>
        <v>0.33598066298342544</v>
      </c>
      <c r="K564">
        <f t="shared" si="583"/>
        <v>5.0000000000000001E-3</v>
      </c>
      <c r="L564" t="s">
        <v>442</v>
      </c>
      <c r="M564">
        <v>0</v>
      </c>
      <c r="N564">
        <f t="shared" si="584"/>
        <v>0</v>
      </c>
      <c r="O564">
        <v>0</v>
      </c>
      <c r="P564">
        <f t="shared" si="585"/>
        <v>0</v>
      </c>
      <c r="Q564">
        <v>0</v>
      </c>
      <c r="R564">
        <f t="shared" si="586"/>
        <v>0</v>
      </c>
      <c r="S564">
        <v>0</v>
      </c>
      <c r="T564">
        <f t="shared" si="587"/>
        <v>0</v>
      </c>
      <c r="U564">
        <v>0</v>
      </c>
      <c r="V564">
        <f t="shared" si="588"/>
        <v>0</v>
      </c>
      <c r="W564">
        <v>0</v>
      </c>
      <c r="X564">
        <f t="shared" si="589"/>
        <v>0</v>
      </c>
      <c r="Y564">
        <v>0</v>
      </c>
      <c r="Z564">
        <f t="shared" si="590"/>
        <v>0</v>
      </c>
      <c r="AA564">
        <v>0</v>
      </c>
      <c r="AB564">
        <f t="shared" si="591"/>
        <v>0</v>
      </c>
      <c r="AC564">
        <v>0</v>
      </c>
      <c r="AD564">
        <f t="shared" si="592"/>
        <v>0</v>
      </c>
      <c r="AE564">
        <v>5.0000000000000001E-3</v>
      </c>
      <c r="AF564">
        <f t="shared" si="593"/>
        <v>3.989122186741669E-4</v>
      </c>
      <c r="AG564">
        <v>0</v>
      </c>
      <c r="AH564">
        <f t="shared" si="594"/>
        <v>0</v>
      </c>
      <c r="AI564">
        <v>0</v>
      </c>
      <c r="AJ564">
        <f t="shared" si="595"/>
        <v>0</v>
      </c>
      <c r="AK564">
        <v>0</v>
      </c>
      <c r="AL564">
        <f t="shared" si="596"/>
        <v>0</v>
      </c>
      <c r="AM564">
        <v>0</v>
      </c>
      <c r="AN564">
        <f t="shared" si="597"/>
        <v>0</v>
      </c>
      <c r="AO564">
        <f t="shared" si="616"/>
        <v>99.977000000000004</v>
      </c>
      <c r="AP564">
        <f t="shared" si="598"/>
        <v>0.99850611445801551</v>
      </c>
      <c r="AQ564">
        <v>0</v>
      </c>
      <c r="AR564">
        <f t="shared" si="599"/>
        <v>0</v>
      </c>
      <c r="AS564">
        <v>1.6E-2</v>
      </c>
      <c r="AT564">
        <f t="shared" si="600"/>
        <v>9.5818714925534874E-4</v>
      </c>
      <c r="AU564">
        <v>0</v>
      </c>
      <c r="AV564">
        <f t="shared" si="601"/>
        <v>0</v>
      </c>
      <c r="AW564">
        <v>2E-3</v>
      </c>
      <c r="AX564">
        <f t="shared" si="602"/>
        <v>1.3678617405501055E-4</v>
      </c>
      <c r="AY564">
        <v>0</v>
      </c>
      <c r="AZ564">
        <f t="shared" si="603"/>
        <v>0</v>
      </c>
      <c r="BA564">
        <v>0</v>
      </c>
      <c r="BB564">
        <f t="shared" si="604"/>
        <v>0</v>
      </c>
      <c r="BC564">
        <v>0</v>
      </c>
      <c r="BD564">
        <f t="shared" si="605"/>
        <v>0</v>
      </c>
      <c r="BE564">
        <v>0</v>
      </c>
      <c r="BF564">
        <f t="shared" si="606"/>
        <v>0</v>
      </c>
      <c r="BG564">
        <v>0</v>
      </c>
      <c r="BH564">
        <f t="shared" si="607"/>
        <v>0</v>
      </c>
      <c r="BI564">
        <v>0</v>
      </c>
      <c r="BJ564">
        <f t="shared" si="608"/>
        <v>0</v>
      </c>
      <c r="BK564">
        <v>0</v>
      </c>
      <c r="BL564">
        <f t="shared" si="609"/>
        <v>0</v>
      </c>
      <c r="BM564">
        <v>0</v>
      </c>
      <c r="BN564">
        <f t="shared" si="610"/>
        <v>0</v>
      </c>
      <c r="BO564">
        <v>0</v>
      </c>
      <c r="BP564">
        <f t="shared" si="611"/>
        <v>0</v>
      </c>
      <c r="BQ564">
        <v>0</v>
      </c>
      <c r="BR564">
        <f t="shared" si="612"/>
        <v>0</v>
      </c>
      <c r="BS564">
        <v>0</v>
      </c>
      <c r="BT564">
        <f t="shared" si="613"/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f t="shared" si="617"/>
        <v>0</v>
      </c>
      <c r="DE564">
        <v>0</v>
      </c>
      <c r="DF564">
        <f t="shared" si="618"/>
        <v>0</v>
      </c>
      <c r="DG564">
        <v>0</v>
      </c>
      <c r="DH564">
        <f t="shared" si="619"/>
        <v>0</v>
      </c>
      <c r="DI564">
        <v>0</v>
      </c>
      <c r="DJ564">
        <f t="shared" si="620"/>
        <v>0</v>
      </c>
      <c r="DK564">
        <v>0</v>
      </c>
      <c r="DL564">
        <f t="shared" si="621"/>
        <v>0</v>
      </c>
      <c r="DM564">
        <v>0</v>
      </c>
      <c r="DN564">
        <f t="shared" si="622"/>
        <v>0</v>
      </c>
      <c r="DO564">
        <v>0</v>
      </c>
      <c r="DP564">
        <f t="shared" si="623"/>
        <v>0</v>
      </c>
      <c r="DQ564">
        <v>0</v>
      </c>
      <c r="DR564">
        <f t="shared" si="624"/>
        <v>0</v>
      </c>
      <c r="DS564">
        <v>0</v>
      </c>
      <c r="DT564">
        <f t="shared" si="625"/>
        <v>0</v>
      </c>
      <c r="DU564">
        <v>0</v>
      </c>
      <c r="DV564">
        <f t="shared" si="626"/>
        <v>0</v>
      </c>
      <c r="DW564">
        <v>0</v>
      </c>
      <c r="DX564">
        <f t="shared" si="627"/>
        <v>0</v>
      </c>
      <c r="DY564">
        <v>0</v>
      </c>
      <c r="DZ564">
        <f t="shared" si="628"/>
        <v>0</v>
      </c>
      <c r="EA564">
        <v>0</v>
      </c>
      <c r="EB564">
        <f t="shared" si="629"/>
        <v>0</v>
      </c>
      <c r="EC564">
        <v>0</v>
      </c>
      <c r="ED564">
        <f t="shared" si="630"/>
        <v>0</v>
      </c>
      <c r="EE564">
        <v>0</v>
      </c>
      <c r="EF564">
        <f t="shared" si="631"/>
        <v>0</v>
      </c>
      <c r="EG564">
        <v>0</v>
      </c>
      <c r="EH564">
        <f t="shared" si="632"/>
        <v>0</v>
      </c>
      <c r="EI564">
        <v>0</v>
      </c>
      <c r="EJ564">
        <f t="shared" si="633"/>
        <v>0</v>
      </c>
      <c r="EK564">
        <v>0</v>
      </c>
      <c r="EL564">
        <f t="shared" si="634"/>
        <v>0</v>
      </c>
      <c r="EM564">
        <v>0</v>
      </c>
      <c r="EN564">
        <f t="shared" si="635"/>
        <v>0</v>
      </c>
      <c r="EO564">
        <v>0</v>
      </c>
      <c r="EP564">
        <f t="shared" si="636"/>
        <v>0</v>
      </c>
      <c r="EQ564">
        <v>100</v>
      </c>
      <c r="ER564">
        <f t="shared" si="637"/>
        <v>1</v>
      </c>
      <c r="ES564">
        <v>0</v>
      </c>
      <c r="ET564">
        <f t="shared" si="638"/>
        <v>0</v>
      </c>
      <c r="EU564">
        <v>0</v>
      </c>
      <c r="EV564">
        <f t="shared" si="639"/>
        <v>0</v>
      </c>
      <c r="EW564">
        <v>0</v>
      </c>
      <c r="EX564">
        <f t="shared" si="640"/>
        <v>0</v>
      </c>
      <c r="EY564">
        <v>0</v>
      </c>
      <c r="EZ564">
        <f t="shared" si="641"/>
        <v>0</v>
      </c>
      <c r="FA564">
        <v>0</v>
      </c>
      <c r="FB564">
        <f t="shared" si="642"/>
        <v>0</v>
      </c>
      <c r="FC564">
        <v>0</v>
      </c>
      <c r="FD564">
        <v>0</v>
      </c>
      <c r="FE564" s="3" t="s">
        <v>841</v>
      </c>
    </row>
    <row r="565" spans="1:161" x14ac:dyDescent="0.45">
      <c r="A565">
        <v>564</v>
      </c>
      <c r="B565" t="s">
        <v>579</v>
      </c>
      <c r="C565" t="s">
        <v>581</v>
      </c>
      <c r="D565" t="s">
        <v>830</v>
      </c>
      <c r="F565" s="2">
        <v>3</v>
      </c>
      <c r="G565">
        <v>453.7</v>
      </c>
      <c r="H565">
        <v>2896</v>
      </c>
      <c r="I565">
        <v>1073</v>
      </c>
      <c r="J565" s="2">
        <f t="shared" si="576"/>
        <v>0.37051104972375692</v>
      </c>
      <c r="K565">
        <f t="shared" si="583"/>
        <v>5.0000000000000001E-3</v>
      </c>
      <c r="L565" t="s">
        <v>442</v>
      </c>
      <c r="M565">
        <v>0</v>
      </c>
      <c r="N565">
        <f t="shared" si="584"/>
        <v>0</v>
      </c>
      <c r="O565">
        <v>0</v>
      </c>
      <c r="P565">
        <f t="shared" si="585"/>
        <v>0</v>
      </c>
      <c r="Q565">
        <v>0</v>
      </c>
      <c r="R565">
        <f t="shared" si="586"/>
        <v>0</v>
      </c>
      <c r="S565">
        <v>0</v>
      </c>
      <c r="T565">
        <f t="shared" si="587"/>
        <v>0</v>
      </c>
      <c r="U565">
        <v>0</v>
      </c>
      <c r="V565">
        <f t="shared" si="588"/>
        <v>0</v>
      </c>
      <c r="W565">
        <v>0</v>
      </c>
      <c r="X565">
        <f t="shared" si="589"/>
        <v>0</v>
      </c>
      <c r="Y565">
        <v>0</v>
      </c>
      <c r="Z565">
        <f t="shared" si="590"/>
        <v>0</v>
      </c>
      <c r="AA565">
        <v>0</v>
      </c>
      <c r="AB565">
        <f t="shared" si="591"/>
        <v>0</v>
      </c>
      <c r="AC565">
        <v>0</v>
      </c>
      <c r="AD565">
        <f t="shared" si="592"/>
        <v>0</v>
      </c>
      <c r="AE565">
        <v>5.0000000000000001E-3</v>
      </c>
      <c r="AF565">
        <f t="shared" si="593"/>
        <v>3.989122186741669E-4</v>
      </c>
      <c r="AG565">
        <v>0</v>
      </c>
      <c r="AH565">
        <f t="shared" si="594"/>
        <v>0</v>
      </c>
      <c r="AI565">
        <v>0</v>
      </c>
      <c r="AJ565">
        <f t="shared" si="595"/>
        <v>0</v>
      </c>
      <c r="AK565">
        <v>0</v>
      </c>
      <c r="AL565">
        <f t="shared" si="596"/>
        <v>0</v>
      </c>
      <c r="AM565">
        <v>0</v>
      </c>
      <c r="AN565">
        <f t="shared" si="597"/>
        <v>0</v>
      </c>
      <c r="AO565">
        <f t="shared" si="616"/>
        <v>99.977000000000004</v>
      </c>
      <c r="AP565">
        <f t="shared" si="598"/>
        <v>0.99850611445801551</v>
      </c>
      <c r="AQ565">
        <v>0</v>
      </c>
      <c r="AR565">
        <f t="shared" si="599"/>
        <v>0</v>
      </c>
      <c r="AS565">
        <v>1.6E-2</v>
      </c>
      <c r="AT565">
        <f t="shared" si="600"/>
        <v>9.5818714925534874E-4</v>
      </c>
      <c r="AU565">
        <v>0</v>
      </c>
      <c r="AV565">
        <f t="shared" si="601"/>
        <v>0</v>
      </c>
      <c r="AW565">
        <v>2E-3</v>
      </c>
      <c r="AX565">
        <f t="shared" si="602"/>
        <v>1.3678617405501055E-4</v>
      </c>
      <c r="AY565">
        <v>0</v>
      </c>
      <c r="AZ565">
        <f t="shared" si="603"/>
        <v>0</v>
      </c>
      <c r="BA565">
        <v>0</v>
      </c>
      <c r="BB565">
        <f t="shared" si="604"/>
        <v>0</v>
      </c>
      <c r="BC565">
        <v>0</v>
      </c>
      <c r="BD565">
        <f t="shared" si="605"/>
        <v>0</v>
      </c>
      <c r="BE565">
        <v>0</v>
      </c>
      <c r="BF565">
        <f t="shared" si="606"/>
        <v>0</v>
      </c>
      <c r="BG565">
        <v>0</v>
      </c>
      <c r="BH565">
        <f t="shared" si="607"/>
        <v>0</v>
      </c>
      <c r="BI565">
        <v>0</v>
      </c>
      <c r="BJ565">
        <f t="shared" si="608"/>
        <v>0</v>
      </c>
      <c r="BK565">
        <v>0</v>
      </c>
      <c r="BL565">
        <f t="shared" si="609"/>
        <v>0</v>
      </c>
      <c r="BM565">
        <v>0</v>
      </c>
      <c r="BN565">
        <f t="shared" si="610"/>
        <v>0</v>
      </c>
      <c r="BO565">
        <v>0</v>
      </c>
      <c r="BP565">
        <f t="shared" si="611"/>
        <v>0</v>
      </c>
      <c r="BQ565">
        <v>0</v>
      </c>
      <c r="BR565">
        <f t="shared" si="612"/>
        <v>0</v>
      </c>
      <c r="BS565">
        <v>0</v>
      </c>
      <c r="BT565">
        <f t="shared" si="613"/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f t="shared" si="617"/>
        <v>0</v>
      </c>
      <c r="DE565">
        <v>0</v>
      </c>
      <c r="DF565">
        <f t="shared" si="618"/>
        <v>0</v>
      </c>
      <c r="DG565">
        <v>0</v>
      </c>
      <c r="DH565">
        <f t="shared" si="619"/>
        <v>0</v>
      </c>
      <c r="DI565">
        <v>0</v>
      </c>
      <c r="DJ565">
        <f t="shared" si="620"/>
        <v>0</v>
      </c>
      <c r="DK565">
        <v>0</v>
      </c>
      <c r="DL565">
        <f t="shared" si="621"/>
        <v>0</v>
      </c>
      <c r="DM565">
        <v>0</v>
      </c>
      <c r="DN565">
        <f t="shared" si="622"/>
        <v>0</v>
      </c>
      <c r="DO565">
        <v>0</v>
      </c>
      <c r="DP565">
        <f t="shared" si="623"/>
        <v>0</v>
      </c>
      <c r="DQ565">
        <v>0</v>
      </c>
      <c r="DR565">
        <f t="shared" si="624"/>
        <v>0</v>
      </c>
      <c r="DS565">
        <v>0</v>
      </c>
      <c r="DT565">
        <f t="shared" si="625"/>
        <v>0</v>
      </c>
      <c r="DU565">
        <v>0</v>
      </c>
      <c r="DV565">
        <f t="shared" si="626"/>
        <v>0</v>
      </c>
      <c r="DW565">
        <v>0</v>
      </c>
      <c r="DX565">
        <f t="shared" si="627"/>
        <v>0</v>
      </c>
      <c r="DY565">
        <v>0</v>
      </c>
      <c r="DZ565">
        <f t="shared" si="628"/>
        <v>0</v>
      </c>
      <c r="EA565">
        <v>0</v>
      </c>
      <c r="EB565">
        <f t="shared" si="629"/>
        <v>0</v>
      </c>
      <c r="EC565">
        <v>0</v>
      </c>
      <c r="ED565">
        <f t="shared" si="630"/>
        <v>0</v>
      </c>
      <c r="EE565">
        <v>0</v>
      </c>
      <c r="EF565">
        <f t="shared" si="631"/>
        <v>0</v>
      </c>
      <c r="EG565">
        <v>0</v>
      </c>
      <c r="EH565">
        <f t="shared" si="632"/>
        <v>0</v>
      </c>
      <c r="EI565">
        <v>0</v>
      </c>
      <c r="EJ565">
        <f t="shared" si="633"/>
        <v>0</v>
      </c>
      <c r="EK565">
        <v>0</v>
      </c>
      <c r="EL565">
        <f t="shared" si="634"/>
        <v>0</v>
      </c>
      <c r="EM565">
        <v>0</v>
      </c>
      <c r="EN565">
        <f t="shared" si="635"/>
        <v>0</v>
      </c>
      <c r="EO565">
        <v>0</v>
      </c>
      <c r="EP565">
        <f t="shared" si="636"/>
        <v>0</v>
      </c>
      <c r="EQ565">
        <v>100</v>
      </c>
      <c r="ER565">
        <f t="shared" si="637"/>
        <v>1</v>
      </c>
      <c r="ES565">
        <v>0</v>
      </c>
      <c r="ET565">
        <f t="shared" si="638"/>
        <v>0</v>
      </c>
      <c r="EU565">
        <v>0</v>
      </c>
      <c r="EV565">
        <f t="shared" si="639"/>
        <v>0</v>
      </c>
      <c r="EW565">
        <v>0</v>
      </c>
      <c r="EX565">
        <f t="shared" si="640"/>
        <v>0</v>
      </c>
      <c r="EY565">
        <v>0</v>
      </c>
      <c r="EZ565">
        <f t="shared" si="641"/>
        <v>0</v>
      </c>
      <c r="FA565">
        <v>0</v>
      </c>
      <c r="FB565">
        <f t="shared" si="642"/>
        <v>0</v>
      </c>
      <c r="FC565">
        <v>0</v>
      </c>
      <c r="FD565">
        <v>0</v>
      </c>
      <c r="FE565" s="3" t="s">
        <v>841</v>
      </c>
    </row>
    <row r="566" spans="1:161" x14ac:dyDescent="0.45">
      <c r="A566">
        <v>565</v>
      </c>
      <c r="B566" t="s">
        <v>53</v>
      </c>
      <c r="C566" t="s">
        <v>844</v>
      </c>
      <c r="D566" t="s">
        <v>830</v>
      </c>
      <c r="E566" t="s">
        <v>830</v>
      </c>
      <c r="F566" s="2">
        <v>1</v>
      </c>
      <c r="G566">
        <f t="shared" ref="G566:G583" si="643">273-41.6</f>
        <v>231.4</v>
      </c>
      <c r="H566">
        <v>933</v>
      </c>
      <c r="I566">
        <v>293</v>
      </c>
      <c r="J566" s="2">
        <f t="shared" si="576"/>
        <v>0.31404072883172562</v>
      </c>
      <c r="K566">
        <f t="shared" ref="K566:K571" si="644">4.2*10^-4</f>
        <v>4.2000000000000002E-4</v>
      </c>
      <c r="L566" t="s">
        <v>64</v>
      </c>
      <c r="M566">
        <v>0</v>
      </c>
      <c r="N566">
        <f t="shared" si="584"/>
        <v>0</v>
      </c>
      <c r="O566">
        <v>0</v>
      </c>
      <c r="P566">
        <f t="shared" si="585"/>
        <v>0</v>
      </c>
      <c r="Q566">
        <v>0</v>
      </c>
      <c r="R566">
        <f t="shared" si="586"/>
        <v>0</v>
      </c>
      <c r="S566">
        <v>0</v>
      </c>
      <c r="T566">
        <f t="shared" si="587"/>
        <v>0</v>
      </c>
      <c r="U566">
        <v>0</v>
      </c>
      <c r="V566">
        <f t="shared" si="588"/>
        <v>0</v>
      </c>
      <c r="W566">
        <v>100</v>
      </c>
      <c r="X566">
        <f t="shared" si="589"/>
        <v>1</v>
      </c>
      <c r="Y566">
        <v>0</v>
      </c>
      <c r="Z566">
        <f t="shared" si="590"/>
        <v>0</v>
      </c>
      <c r="AA566">
        <v>0</v>
      </c>
      <c r="AB566">
        <f t="shared" si="591"/>
        <v>0</v>
      </c>
      <c r="AC566">
        <v>0</v>
      </c>
      <c r="AD566">
        <f t="shared" si="592"/>
        <v>0</v>
      </c>
      <c r="AE566">
        <v>0</v>
      </c>
      <c r="AF566">
        <f t="shared" si="593"/>
        <v>0</v>
      </c>
      <c r="AG566">
        <v>0</v>
      </c>
      <c r="AH566">
        <f t="shared" si="594"/>
        <v>0</v>
      </c>
      <c r="AI566">
        <v>0</v>
      </c>
      <c r="AJ566">
        <f t="shared" si="595"/>
        <v>0</v>
      </c>
      <c r="AK566">
        <v>0</v>
      </c>
      <c r="AL566">
        <f t="shared" si="596"/>
        <v>0</v>
      </c>
      <c r="AM566">
        <v>0</v>
      </c>
      <c r="AN566">
        <f t="shared" si="597"/>
        <v>0</v>
      </c>
      <c r="AO566">
        <v>0</v>
      </c>
      <c r="AP566">
        <f t="shared" si="598"/>
        <v>0</v>
      </c>
      <c r="AQ566">
        <v>0</v>
      </c>
      <c r="AR566">
        <f t="shared" si="599"/>
        <v>0</v>
      </c>
      <c r="AS566">
        <v>0</v>
      </c>
      <c r="AT566">
        <f t="shared" si="600"/>
        <v>0</v>
      </c>
      <c r="AU566">
        <v>0</v>
      </c>
      <c r="AV566">
        <f t="shared" si="601"/>
        <v>0</v>
      </c>
      <c r="AW566">
        <v>0</v>
      </c>
      <c r="AX566">
        <f t="shared" si="602"/>
        <v>0</v>
      </c>
      <c r="AY566">
        <v>0</v>
      </c>
      <c r="AZ566">
        <f t="shared" si="603"/>
        <v>0</v>
      </c>
      <c r="BA566">
        <v>0</v>
      </c>
      <c r="BB566">
        <f t="shared" si="604"/>
        <v>0</v>
      </c>
      <c r="BC566">
        <v>0</v>
      </c>
      <c r="BD566">
        <f t="shared" si="605"/>
        <v>0</v>
      </c>
      <c r="BE566">
        <v>0</v>
      </c>
      <c r="BF566">
        <f t="shared" si="606"/>
        <v>0</v>
      </c>
      <c r="BG566">
        <v>0</v>
      </c>
      <c r="BH566">
        <f t="shared" si="607"/>
        <v>0</v>
      </c>
      <c r="BI566">
        <v>0</v>
      </c>
      <c r="BJ566">
        <f t="shared" si="608"/>
        <v>0</v>
      </c>
      <c r="BK566">
        <v>0</v>
      </c>
      <c r="BL566">
        <f t="shared" si="609"/>
        <v>0</v>
      </c>
      <c r="BM566">
        <v>0</v>
      </c>
      <c r="BN566">
        <f t="shared" si="610"/>
        <v>0</v>
      </c>
      <c r="BO566">
        <v>0</v>
      </c>
      <c r="BP566">
        <f t="shared" si="611"/>
        <v>0</v>
      </c>
      <c r="BQ566">
        <v>0</v>
      </c>
      <c r="BR566">
        <f t="shared" si="612"/>
        <v>0</v>
      </c>
      <c r="BS566">
        <v>0</v>
      </c>
      <c r="BT566">
        <f t="shared" si="613"/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f t="shared" si="617"/>
        <v>0</v>
      </c>
      <c r="DE566">
        <v>0</v>
      </c>
      <c r="DF566">
        <f t="shared" si="618"/>
        <v>0</v>
      </c>
      <c r="DG566">
        <v>97</v>
      </c>
      <c r="DH566">
        <f t="shared" si="619"/>
        <v>0.91334706102583296</v>
      </c>
      <c r="DI566">
        <v>3</v>
      </c>
      <c r="DJ566">
        <f t="shared" si="620"/>
        <v>8.6652938974166982E-2</v>
      </c>
      <c r="DK566">
        <v>0</v>
      </c>
      <c r="DL566">
        <f t="shared" si="621"/>
        <v>0</v>
      </c>
      <c r="DM566">
        <v>0</v>
      </c>
      <c r="DN566">
        <f t="shared" si="622"/>
        <v>0</v>
      </c>
      <c r="DO566">
        <v>0</v>
      </c>
      <c r="DP566">
        <f t="shared" si="623"/>
        <v>0</v>
      </c>
      <c r="DQ566">
        <v>0</v>
      </c>
      <c r="DR566">
        <f t="shared" si="624"/>
        <v>0</v>
      </c>
      <c r="DS566">
        <v>0</v>
      </c>
      <c r="DT566">
        <f t="shared" si="625"/>
        <v>0</v>
      </c>
      <c r="DU566">
        <v>0</v>
      </c>
      <c r="DV566">
        <f t="shared" si="626"/>
        <v>0</v>
      </c>
      <c r="DW566">
        <v>0</v>
      </c>
      <c r="DX566">
        <f t="shared" si="627"/>
        <v>0</v>
      </c>
      <c r="DY566">
        <v>0</v>
      </c>
      <c r="DZ566">
        <f t="shared" si="628"/>
        <v>0</v>
      </c>
      <c r="EA566">
        <v>0</v>
      </c>
      <c r="EB566">
        <f t="shared" si="629"/>
        <v>0</v>
      </c>
      <c r="EC566">
        <v>0</v>
      </c>
      <c r="ED566">
        <f t="shared" si="630"/>
        <v>0</v>
      </c>
      <c r="EE566">
        <v>0</v>
      </c>
      <c r="EF566">
        <f t="shared" si="631"/>
        <v>0</v>
      </c>
      <c r="EG566">
        <v>0</v>
      </c>
      <c r="EH566">
        <f t="shared" si="632"/>
        <v>0</v>
      </c>
      <c r="EI566">
        <v>0</v>
      </c>
      <c r="EJ566">
        <f t="shared" si="633"/>
        <v>0</v>
      </c>
      <c r="EK566">
        <v>0</v>
      </c>
      <c r="EL566">
        <f t="shared" si="634"/>
        <v>0</v>
      </c>
      <c r="EM566">
        <v>0</v>
      </c>
      <c r="EN566">
        <f t="shared" si="635"/>
        <v>0</v>
      </c>
      <c r="EO566">
        <v>0</v>
      </c>
      <c r="EP566">
        <f t="shared" si="636"/>
        <v>0</v>
      </c>
      <c r="EQ566">
        <v>0</v>
      </c>
      <c r="ER566">
        <f t="shared" si="637"/>
        <v>0</v>
      </c>
      <c r="ES566">
        <v>0</v>
      </c>
      <c r="ET566">
        <f t="shared" si="638"/>
        <v>0</v>
      </c>
      <c r="EU566">
        <v>0</v>
      </c>
      <c r="EV566">
        <f t="shared" si="639"/>
        <v>0</v>
      </c>
      <c r="EW566">
        <v>0</v>
      </c>
      <c r="EX566">
        <f t="shared" si="640"/>
        <v>0</v>
      </c>
      <c r="EY566">
        <v>0</v>
      </c>
      <c r="EZ566">
        <f t="shared" si="641"/>
        <v>0</v>
      </c>
      <c r="FA566">
        <v>0</v>
      </c>
      <c r="FB566">
        <f t="shared" si="642"/>
        <v>0</v>
      </c>
      <c r="FC566">
        <v>0</v>
      </c>
      <c r="FD566">
        <v>0</v>
      </c>
      <c r="FE566" s="3" t="s">
        <v>845</v>
      </c>
    </row>
    <row r="567" spans="1:161" x14ac:dyDescent="0.45">
      <c r="A567">
        <v>566</v>
      </c>
      <c r="B567" t="s">
        <v>53</v>
      </c>
      <c r="C567" t="s">
        <v>844</v>
      </c>
      <c r="D567" t="s">
        <v>830</v>
      </c>
      <c r="E567" t="s">
        <v>830</v>
      </c>
      <c r="F567" s="2">
        <v>1</v>
      </c>
      <c r="G567">
        <f t="shared" si="643"/>
        <v>231.4</v>
      </c>
      <c r="H567">
        <v>933</v>
      </c>
      <c r="I567">
        <f>40+273</f>
        <v>313</v>
      </c>
      <c r="J567" s="2">
        <f t="shared" si="576"/>
        <v>0.33547695605573419</v>
      </c>
      <c r="K567">
        <f t="shared" si="644"/>
        <v>4.2000000000000002E-4</v>
      </c>
      <c r="L567" t="s">
        <v>64</v>
      </c>
      <c r="M567">
        <v>0</v>
      </c>
      <c r="N567">
        <f t="shared" si="584"/>
        <v>0</v>
      </c>
      <c r="O567">
        <v>0</v>
      </c>
      <c r="P567">
        <f t="shared" si="585"/>
        <v>0</v>
      </c>
      <c r="Q567">
        <v>0</v>
      </c>
      <c r="R567">
        <f t="shared" si="586"/>
        <v>0</v>
      </c>
      <c r="S567">
        <v>0</v>
      </c>
      <c r="T567">
        <f t="shared" si="587"/>
        <v>0</v>
      </c>
      <c r="U567">
        <v>0</v>
      </c>
      <c r="V567">
        <f t="shared" si="588"/>
        <v>0</v>
      </c>
      <c r="W567">
        <v>100</v>
      </c>
      <c r="X567">
        <f t="shared" si="589"/>
        <v>1</v>
      </c>
      <c r="Y567">
        <v>0</v>
      </c>
      <c r="Z567">
        <f t="shared" si="590"/>
        <v>0</v>
      </c>
      <c r="AA567">
        <v>0</v>
      </c>
      <c r="AB567">
        <f t="shared" si="591"/>
        <v>0</v>
      </c>
      <c r="AC567">
        <v>0</v>
      </c>
      <c r="AD567">
        <f t="shared" si="592"/>
        <v>0</v>
      </c>
      <c r="AE567">
        <v>0</v>
      </c>
      <c r="AF567">
        <f t="shared" si="593"/>
        <v>0</v>
      </c>
      <c r="AG567">
        <v>0</v>
      </c>
      <c r="AH567">
        <f t="shared" si="594"/>
        <v>0</v>
      </c>
      <c r="AI567">
        <v>0</v>
      </c>
      <c r="AJ567">
        <f t="shared" si="595"/>
        <v>0</v>
      </c>
      <c r="AK567">
        <v>0</v>
      </c>
      <c r="AL567">
        <f t="shared" si="596"/>
        <v>0</v>
      </c>
      <c r="AM567">
        <v>0</v>
      </c>
      <c r="AN567">
        <f t="shared" si="597"/>
        <v>0</v>
      </c>
      <c r="AO567">
        <v>0</v>
      </c>
      <c r="AP567">
        <f t="shared" si="598"/>
        <v>0</v>
      </c>
      <c r="AQ567">
        <v>0</v>
      </c>
      <c r="AR567">
        <f t="shared" si="599"/>
        <v>0</v>
      </c>
      <c r="AS567">
        <v>0</v>
      </c>
      <c r="AT567">
        <f t="shared" si="600"/>
        <v>0</v>
      </c>
      <c r="AU567">
        <v>0</v>
      </c>
      <c r="AV567">
        <f t="shared" si="601"/>
        <v>0</v>
      </c>
      <c r="AW567">
        <v>0</v>
      </c>
      <c r="AX567">
        <f t="shared" si="602"/>
        <v>0</v>
      </c>
      <c r="AY567">
        <v>0</v>
      </c>
      <c r="AZ567">
        <f t="shared" si="603"/>
        <v>0</v>
      </c>
      <c r="BA567">
        <v>0</v>
      </c>
      <c r="BB567">
        <f t="shared" si="604"/>
        <v>0</v>
      </c>
      <c r="BC567">
        <v>0</v>
      </c>
      <c r="BD567">
        <f t="shared" si="605"/>
        <v>0</v>
      </c>
      <c r="BE567">
        <v>0</v>
      </c>
      <c r="BF567">
        <f t="shared" si="606"/>
        <v>0</v>
      </c>
      <c r="BG567">
        <v>0</v>
      </c>
      <c r="BH567">
        <f t="shared" si="607"/>
        <v>0</v>
      </c>
      <c r="BI567">
        <v>0</v>
      </c>
      <c r="BJ567">
        <f t="shared" si="608"/>
        <v>0</v>
      </c>
      <c r="BK567">
        <v>0</v>
      </c>
      <c r="BL567">
        <f t="shared" si="609"/>
        <v>0</v>
      </c>
      <c r="BM567">
        <v>0</v>
      </c>
      <c r="BN567">
        <f t="shared" si="610"/>
        <v>0</v>
      </c>
      <c r="BO567">
        <v>0</v>
      </c>
      <c r="BP567">
        <f t="shared" si="611"/>
        <v>0</v>
      </c>
      <c r="BQ567">
        <v>0</v>
      </c>
      <c r="BR567">
        <f t="shared" si="612"/>
        <v>0</v>
      </c>
      <c r="BS567">
        <v>0</v>
      </c>
      <c r="BT567">
        <f t="shared" si="613"/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f t="shared" si="617"/>
        <v>0</v>
      </c>
      <c r="DE567">
        <v>0</v>
      </c>
      <c r="DF567">
        <f t="shared" si="618"/>
        <v>0</v>
      </c>
      <c r="DG567">
        <v>97</v>
      </c>
      <c r="DH567">
        <f t="shared" si="619"/>
        <v>0.91334706102583296</v>
      </c>
      <c r="DI567">
        <v>3</v>
      </c>
      <c r="DJ567">
        <f t="shared" si="620"/>
        <v>8.6652938974166982E-2</v>
      </c>
      <c r="DK567">
        <v>0</v>
      </c>
      <c r="DL567">
        <f t="shared" si="621"/>
        <v>0</v>
      </c>
      <c r="DM567">
        <v>0</v>
      </c>
      <c r="DN567">
        <f t="shared" si="622"/>
        <v>0</v>
      </c>
      <c r="DO567">
        <v>0</v>
      </c>
      <c r="DP567">
        <f t="shared" si="623"/>
        <v>0</v>
      </c>
      <c r="DQ567">
        <v>0</v>
      </c>
      <c r="DR567">
        <f t="shared" si="624"/>
        <v>0</v>
      </c>
      <c r="DS567">
        <v>0</v>
      </c>
      <c r="DT567">
        <f t="shared" si="625"/>
        <v>0</v>
      </c>
      <c r="DU567">
        <v>0</v>
      </c>
      <c r="DV567">
        <f t="shared" si="626"/>
        <v>0</v>
      </c>
      <c r="DW567">
        <v>0</v>
      </c>
      <c r="DX567">
        <f t="shared" si="627"/>
        <v>0</v>
      </c>
      <c r="DY567">
        <v>0</v>
      </c>
      <c r="DZ567">
        <f t="shared" si="628"/>
        <v>0</v>
      </c>
      <c r="EA567">
        <v>0</v>
      </c>
      <c r="EB567">
        <f t="shared" si="629"/>
        <v>0</v>
      </c>
      <c r="EC567">
        <v>0</v>
      </c>
      <c r="ED567">
        <f t="shared" si="630"/>
        <v>0</v>
      </c>
      <c r="EE567">
        <v>0</v>
      </c>
      <c r="EF567">
        <f t="shared" si="631"/>
        <v>0</v>
      </c>
      <c r="EG567">
        <v>0</v>
      </c>
      <c r="EH567">
        <f t="shared" si="632"/>
        <v>0</v>
      </c>
      <c r="EI567">
        <v>0</v>
      </c>
      <c r="EJ567">
        <f t="shared" si="633"/>
        <v>0</v>
      </c>
      <c r="EK567">
        <v>0</v>
      </c>
      <c r="EL567">
        <f t="shared" si="634"/>
        <v>0</v>
      </c>
      <c r="EM567">
        <v>0</v>
      </c>
      <c r="EN567">
        <f t="shared" si="635"/>
        <v>0</v>
      </c>
      <c r="EO567">
        <v>0</v>
      </c>
      <c r="EP567">
        <f t="shared" si="636"/>
        <v>0</v>
      </c>
      <c r="EQ567">
        <v>0</v>
      </c>
      <c r="ER567">
        <f t="shared" si="637"/>
        <v>0</v>
      </c>
      <c r="ES567">
        <v>0</v>
      </c>
      <c r="ET567">
        <f t="shared" si="638"/>
        <v>0</v>
      </c>
      <c r="EU567">
        <v>0</v>
      </c>
      <c r="EV567">
        <f t="shared" si="639"/>
        <v>0</v>
      </c>
      <c r="EW567">
        <v>0</v>
      </c>
      <c r="EX567">
        <f t="shared" si="640"/>
        <v>0</v>
      </c>
      <c r="EY567">
        <v>0</v>
      </c>
      <c r="EZ567">
        <f t="shared" si="641"/>
        <v>0</v>
      </c>
      <c r="FA567">
        <v>0</v>
      </c>
      <c r="FB567">
        <f t="shared" si="642"/>
        <v>0</v>
      </c>
      <c r="FC567">
        <v>0</v>
      </c>
      <c r="FD567">
        <v>0</v>
      </c>
      <c r="FE567" s="3" t="s">
        <v>845</v>
      </c>
    </row>
    <row r="568" spans="1:161" x14ac:dyDescent="0.45">
      <c r="A568">
        <v>567</v>
      </c>
      <c r="B568" t="s">
        <v>53</v>
      </c>
      <c r="C568" t="s">
        <v>844</v>
      </c>
      <c r="D568" t="s">
        <v>830</v>
      </c>
      <c r="E568" t="s">
        <v>830</v>
      </c>
      <c r="F568" s="2">
        <v>1</v>
      </c>
      <c r="G568">
        <f t="shared" si="643"/>
        <v>231.4</v>
      </c>
      <c r="H568">
        <v>933</v>
      </c>
      <c r="I568">
        <f>60+273</f>
        <v>333</v>
      </c>
      <c r="J568" s="2">
        <f t="shared" si="576"/>
        <v>0.35691318327974275</v>
      </c>
      <c r="K568">
        <f t="shared" si="644"/>
        <v>4.2000000000000002E-4</v>
      </c>
      <c r="L568" t="s">
        <v>64</v>
      </c>
      <c r="M568">
        <v>0</v>
      </c>
      <c r="N568">
        <f t="shared" si="584"/>
        <v>0</v>
      </c>
      <c r="O568">
        <v>0</v>
      </c>
      <c r="P568">
        <f t="shared" si="585"/>
        <v>0</v>
      </c>
      <c r="Q568">
        <v>0</v>
      </c>
      <c r="R568">
        <f t="shared" si="586"/>
        <v>0</v>
      </c>
      <c r="S568">
        <v>0</v>
      </c>
      <c r="T568">
        <f t="shared" si="587"/>
        <v>0</v>
      </c>
      <c r="U568">
        <v>0</v>
      </c>
      <c r="V568">
        <f t="shared" si="588"/>
        <v>0</v>
      </c>
      <c r="W568">
        <v>100</v>
      </c>
      <c r="X568">
        <f t="shared" si="589"/>
        <v>1</v>
      </c>
      <c r="Y568">
        <v>0</v>
      </c>
      <c r="Z568">
        <f t="shared" si="590"/>
        <v>0</v>
      </c>
      <c r="AA568">
        <v>0</v>
      </c>
      <c r="AB568">
        <f t="shared" si="591"/>
        <v>0</v>
      </c>
      <c r="AC568">
        <v>0</v>
      </c>
      <c r="AD568">
        <f t="shared" si="592"/>
        <v>0</v>
      </c>
      <c r="AE568">
        <v>0</v>
      </c>
      <c r="AF568">
        <f t="shared" si="593"/>
        <v>0</v>
      </c>
      <c r="AG568">
        <v>0</v>
      </c>
      <c r="AH568">
        <f t="shared" si="594"/>
        <v>0</v>
      </c>
      <c r="AI568">
        <v>0</v>
      </c>
      <c r="AJ568">
        <f t="shared" si="595"/>
        <v>0</v>
      </c>
      <c r="AK568">
        <v>0</v>
      </c>
      <c r="AL568">
        <f t="shared" si="596"/>
        <v>0</v>
      </c>
      <c r="AM568">
        <v>0</v>
      </c>
      <c r="AN568">
        <f t="shared" si="597"/>
        <v>0</v>
      </c>
      <c r="AO568">
        <v>0</v>
      </c>
      <c r="AP568">
        <f t="shared" si="598"/>
        <v>0</v>
      </c>
      <c r="AQ568">
        <v>0</v>
      </c>
      <c r="AR568">
        <f t="shared" si="599"/>
        <v>0</v>
      </c>
      <c r="AS568">
        <v>0</v>
      </c>
      <c r="AT568">
        <f t="shared" si="600"/>
        <v>0</v>
      </c>
      <c r="AU568">
        <v>0</v>
      </c>
      <c r="AV568">
        <f t="shared" si="601"/>
        <v>0</v>
      </c>
      <c r="AW568">
        <v>0</v>
      </c>
      <c r="AX568">
        <f t="shared" si="602"/>
        <v>0</v>
      </c>
      <c r="AY568">
        <v>0</v>
      </c>
      <c r="AZ568">
        <f t="shared" si="603"/>
        <v>0</v>
      </c>
      <c r="BA568">
        <v>0</v>
      </c>
      <c r="BB568">
        <f t="shared" si="604"/>
        <v>0</v>
      </c>
      <c r="BC568">
        <v>0</v>
      </c>
      <c r="BD568">
        <f t="shared" si="605"/>
        <v>0</v>
      </c>
      <c r="BE568">
        <v>0</v>
      </c>
      <c r="BF568">
        <f t="shared" si="606"/>
        <v>0</v>
      </c>
      <c r="BG568">
        <v>0</v>
      </c>
      <c r="BH568">
        <f t="shared" si="607"/>
        <v>0</v>
      </c>
      <c r="BI568">
        <v>0</v>
      </c>
      <c r="BJ568">
        <f t="shared" si="608"/>
        <v>0</v>
      </c>
      <c r="BK568">
        <v>0</v>
      </c>
      <c r="BL568">
        <f t="shared" si="609"/>
        <v>0</v>
      </c>
      <c r="BM568">
        <v>0</v>
      </c>
      <c r="BN568">
        <f t="shared" si="610"/>
        <v>0</v>
      </c>
      <c r="BO568">
        <v>0</v>
      </c>
      <c r="BP568">
        <f t="shared" si="611"/>
        <v>0</v>
      </c>
      <c r="BQ568">
        <v>0</v>
      </c>
      <c r="BR568">
        <f t="shared" si="612"/>
        <v>0</v>
      </c>
      <c r="BS568">
        <v>0</v>
      </c>
      <c r="BT568">
        <f t="shared" si="613"/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f t="shared" si="617"/>
        <v>0</v>
      </c>
      <c r="DE568">
        <v>0</v>
      </c>
      <c r="DF568">
        <f t="shared" si="618"/>
        <v>0</v>
      </c>
      <c r="DG568">
        <v>97</v>
      </c>
      <c r="DH568">
        <f t="shared" si="619"/>
        <v>0.91334706102583296</v>
      </c>
      <c r="DI568">
        <v>3</v>
      </c>
      <c r="DJ568">
        <f t="shared" si="620"/>
        <v>8.6652938974166982E-2</v>
      </c>
      <c r="DK568">
        <v>0</v>
      </c>
      <c r="DL568">
        <f t="shared" si="621"/>
        <v>0</v>
      </c>
      <c r="DM568">
        <v>0</v>
      </c>
      <c r="DN568">
        <f t="shared" si="622"/>
        <v>0</v>
      </c>
      <c r="DO568">
        <v>0</v>
      </c>
      <c r="DP568">
        <f t="shared" si="623"/>
        <v>0</v>
      </c>
      <c r="DQ568">
        <v>0</v>
      </c>
      <c r="DR568">
        <f t="shared" si="624"/>
        <v>0</v>
      </c>
      <c r="DS568">
        <v>0</v>
      </c>
      <c r="DT568">
        <f t="shared" si="625"/>
        <v>0</v>
      </c>
      <c r="DU568">
        <v>0</v>
      </c>
      <c r="DV568">
        <f t="shared" si="626"/>
        <v>0</v>
      </c>
      <c r="DW568">
        <v>0</v>
      </c>
      <c r="DX568">
        <f t="shared" si="627"/>
        <v>0</v>
      </c>
      <c r="DY568">
        <v>0</v>
      </c>
      <c r="DZ568">
        <f t="shared" si="628"/>
        <v>0</v>
      </c>
      <c r="EA568">
        <v>0</v>
      </c>
      <c r="EB568">
        <f t="shared" si="629"/>
        <v>0</v>
      </c>
      <c r="EC568">
        <v>0</v>
      </c>
      <c r="ED568">
        <f t="shared" si="630"/>
        <v>0</v>
      </c>
      <c r="EE568">
        <v>0</v>
      </c>
      <c r="EF568">
        <f t="shared" si="631"/>
        <v>0</v>
      </c>
      <c r="EG568">
        <v>0</v>
      </c>
      <c r="EH568">
        <f t="shared" si="632"/>
        <v>0</v>
      </c>
      <c r="EI568">
        <v>0</v>
      </c>
      <c r="EJ568">
        <f t="shared" si="633"/>
        <v>0</v>
      </c>
      <c r="EK568">
        <v>0</v>
      </c>
      <c r="EL568">
        <f t="shared" si="634"/>
        <v>0</v>
      </c>
      <c r="EM568">
        <v>0</v>
      </c>
      <c r="EN568">
        <f t="shared" si="635"/>
        <v>0</v>
      </c>
      <c r="EO568">
        <v>0</v>
      </c>
      <c r="EP568">
        <f t="shared" si="636"/>
        <v>0</v>
      </c>
      <c r="EQ568">
        <v>0</v>
      </c>
      <c r="ER568">
        <f t="shared" si="637"/>
        <v>0</v>
      </c>
      <c r="ES568">
        <v>0</v>
      </c>
      <c r="ET568">
        <f t="shared" si="638"/>
        <v>0</v>
      </c>
      <c r="EU568">
        <v>0</v>
      </c>
      <c r="EV568">
        <f t="shared" si="639"/>
        <v>0</v>
      </c>
      <c r="EW568">
        <v>0</v>
      </c>
      <c r="EX568">
        <f t="shared" si="640"/>
        <v>0</v>
      </c>
      <c r="EY568">
        <v>0</v>
      </c>
      <c r="EZ568">
        <f t="shared" si="641"/>
        <v>0</v>
      </c>
      <c r="FA568">
        <v>0</v>
      </c>
      <c r="FB568">
        <f t="shared" si="642"/>
        <v>0</v>
      </c>
      <c r="FC568">
        <v>0</v>
      </c>
      <c r="FD568">
        <v>0</v>
      </c>
      <c r="FE568" s="3" t="s">
        <v>845</v>
      </c>
    </row>
    <row r="569" spans="1:161" x14ac:dyDescent="0.45">
      <c r="A569">
        <v>568</v>
      </c>
      <c r="B569" t="s">
        <v>53</v>
      </c>
      <c r="C569" t="s">
        <v>844</v>
      </c>
      <c r="D569" t="s">
        <v>830</v>
      </c>
      <c r="E569" t="s">
        <v>830</v>
      </c>
      <c r="F569" s="2">
        <v>1</v>
      </c>
      <c r="G569">
        <f t="shared" si="643"/>
        <v>231.4</v>
      </c>
      <c r="H569">
        <v>933</v>
      </c>
      <c r="I569">
        <f>80+273</f>
        <v>353</v>
      </c>
      <c r="J569" s="2">
        <f t="shared" si="576"/>
        <v>0.37834941050375132</v>
      </c>
      <c r="K569">
        <f t="shared" si="644"/>
        <v>4.2000000000000002E-4</v>
      </c>
      <c r="L569" t="s">
        <v>64</v>
      </c>
      <c r="M569">
        <v>0</v>
      </c>
      <c r="N569">
        <f t="shared" si="584"/>
        <v>0</v>
      </c>
      <c r="O569">
        <v>0</v>
      </c>
      <c r="P569">
        <f t="shared" si="585"/>
        <v>0</v>
      </c>
      <c r="Q569">
        <v>0</v>
      </c>
      <c r="R569">
        <f t="shared" si="586"/>
        <v>0</v>
      </c>
      <c r="S569">
        <v>0</v>
      </c>
      <c r="T569">
        <f t="shared" si="587"/>
        <v>0</v>
      </c>
      <c r="U569">
        <v>0</v>
      </c>
      <c r="V569">
        <f t="shared" si="588"/>
        <v>0</v>
      </c>
      <c r="W569">
        <v>100</v>
      </c>
      <c r="X569">
        <f t="shared" si="589"/>
        <v>1</v>
      </c>
      <c r="Y569">
        <v>0</v>
      </c>
      <c r="Z569">
        <f t="shared" si="590"/>
        <v>0</v>
      </c>
      <c r="AA569">
        <v>0</v>
      </c>
      <c r="AB569">
        <f t="shared" si="591"/>
        <v>0</v>
      </c>
      <c r="AC569">
        <v>0</v>
      </c>
      <c r="AD569">
        <f t="shared" si="592"/>
        <v>0</v>
      </c>
      <c r="AE569">
        <v>0</v>
      </c>
      <c r="AF569">
        <f t="shared" si="593"/>
        <v>0</v>
      </c>
      <c r="AG569">
        <v>0</v>
      </c>
      <c r="AH569">
        <f t="shared" si="594"/>
        <v>0</v>
      </c>
      <c r="AI569">
        <v>0</v>
      </c>
      <c r="AJ569">
        <f t="shared" si="595"/>
        <v>0</v>
      </c>
      <c r="AK569">
        <v>0</v>
      </c>
      <c r="AL569">
        <f t="shared" si="596"/>
        <v>0</v>
      </c>
      <c r="AM569">
        <v>0</v>
      </c>
      <c r="AN569">
        <f t="shared" si="597"/>
        <v>0</v>
      </c>
      <c r="AO569">
        <v>0</v>
      </c>
      <c r="AP569">
        <f t="shared" si="598"/>
        <v>0</v>
      </c>
      <c r="AQ569">
        <v>0</v>
      </c>
      <c r="AR569">
        <f t="shared" si="599"/>
        <v>0</v>
      </c>
      <c r="AS569">
        <v>0</v>
      </c>
      <c r="AT569">
        <f t="shared" si="600"/>
        <v>0</v>
      </c>
      <c r="AU569">
        <v>0</v>
      </c>
      <c r="AV569">
        <f t="shared" si="601"/>
        <v>0</v>
      </c>
      <c r="AW569">
        <v>0</v>
      </c>
      <c r="AX569">
        <f t="shared" si="602"/>
        <v>0</v>
      </c>
      <c r="AY569">
        <v>0</v>
      </c>
      <c r="AZ569">
        <f t="shared" si="603"/>
        <v>0</v>
      </c>
      <c r="BA569">
        <v>0</v>
      </c>
      <c r="BB569">
        <f t="shared" si="604"/>
        <v>0</v>
      </c>
      <c r="BC569">
        <v>0</v>
      </c>
      <c r="BD569">
        <f t="shared" si="605"/>
        <v>0</v>
      </c>
      <c r="BE569">
        <v>0</v>
      </c>
      <c r="BF569">
        <f t="shared" si="606"/>
        <v>0</v>
      </c>
      <c r="BG569">
        <v>0</v>
      </c>
      <c r="BH569">
        <f t="shared" si="607"/>
        <v>0</v>
      </c>
      <c r="BI569">
        <v>0</v>
      </c>
      <c r="BJ569">
        <f t="shared" si="608"/>
        <v>0</v>
      </c>
      <c r="BK569">
        <v>0</v>
      </c>
      <c r="BL569">
        <f t="shared" si="609"/>
        <v>0</v>
      </c>
      <c r="BM569">
        <v>0</v>
      </c>
      <c r="BN569">
        <f t="shared" si="610"/>
        <v>0</v>
      </c>
      <c r="BO569">
        <v>0</v>
      </c>
      <c r="BP569">
        <f t="shared" si="611"/>
        <v>0</v>
      </c>
      <c r="BQ569">
        <v>0</v>
      </c>
      <c r="BR569">
        <f t="shared" si="612"/>
        <v>0</v>
      </c>
      <c r="BS569">
        <v>0</v>
      </c>
      <c r="BT569">
        <f t="shared" si="613"/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f t="shared" si="617"/>
        <v>0</v>
      </c>
      <c r="DE569">
        <v>0</v>
      </c>
      <c r="DF569">
        <f t="shared" si="618"/>
        <v>0</v>
      </c>
      <c r="DG569">
        <v>97</v>
      </c>
      <c r="DH569">
        <f t="shared" si="619"/>
        <v>0.91334706102583296</v>
      </c>
      <c r="DI569">
        <v>3</v>
      </c>
      <c r="DJ569">
        <f t="shared" si="620"/>
        <v>8.6652938974166982E-2</v>
      </c>
      <c r="DK569">
        <v>0</v>
      </c>
      <c r="DL569">
        <f t="shared" si="621"/>
        <v>0</v>
      </c>
      <c r="DM569">
        <v>0</v>
      </c>
      <c r="DN569">
        <f t="shared" si="622"/>
        <v>0</v>
      </c>
      <c r="DO569">
        <v>0</v>
      </c>
      <c r="DP569">
        <f t="shared" si="623"/>
        <v>0</v>
      </c>
      <c r="DQ569">
        <v>0</v>
      </c>
      <c r="DR569">
        <f t="shared" si="624"/>
        <v>0</v>
      </c>
      <c r="DS569">
        <v>0</v>
      </c>
      <c r="DT569">
        <f t="shared" si="625"/>
        <v>0</v>
      </c>
      <c r="DU569">
        <v>0</v>
      </c>
      <c r="DV569">
        <f t="shared" si="626"/>
        <v>0</v>
      </c>
      <c r="DW569">
        <v>0</v>
      </c>
      <c r="DX569">
        <f t="shared" si="627"/>
        <v>0</v>
      </c>
      <c r="DY569">
        <v>0</v>
      </c>
      <c r="DZ569">
        <f t="shared" si="628"/>
        <v>0</v>
      </c>
      <c r="EA569">
        <v>0</v>
      </c>
      <c r="EB569">
        <f t="shared" si="629"/>
        <v>0</v>
      </c>
      <c r="EC569">
        <v>0</v>
      </c>
      <c r="ED569">
        <f t="shared" si="630"/>
        <v>0</v>
      </c>
      <c r="EE569">
        <v>0</v>
      </c>
      <c r="EF569">
        <f t="shared" si="631"/>
        <v>0</v>
      </c>
      <c r="EG569">
        <v>0</v>
      </c>
      <c r="EH569">
        <f t="shared" si="632"/>
        <v>0</v>
      </c>
      <c r="EI569">
        <v>0</v>
      </c>
      <c r="EJ569">
        <f t="shared" si="633"/>
        <v>0</v>
      </c>
      <c r="EK569">
        <v>0</v>
      </c>
      <c r="EL569">
        <f t="shared" si="634"/>
        <v>0</v>
      </c>
      <c r="EM569">
        <v>0</v>
      </c>
      <c r="EN569">
        <f t="shared" si="635"/>
        <v>0</v>
      </c>
      <c r="EO569">
        <v>0</v>
      </c>
      <c r="EP569">
        <f t="shared" si="636"/>
        <v>0</v>
      </c>
      <c r="EQ569">
        <v>0</v>
      </c>
      <c r="ER569">
        <f t="shared" si="637"/>
        <v>0</v>
      </c>
      <c r="ES569">
        <v>0</v>
      </c>
      <c r="ET569">
        <f t="shared" si="638"/>
        <v>0</v>
      </c>
      <c r="EU569">
        <v>0</v>
      </c>
      <c r="EV569">
        <f t="shared" si="639"/>
        <v>0</v>
      </c>
      <c r="EW569">
        <v>0</v>
      </c>
      <c r="EX569">
        <f t="shared" si="640"/>
        <v>0</v>
      </c>
      <c r="EY569">
        <v>0</v>
      </c>
      <c r="EZ569">
        <f t="shared" si="641"/>
        <v>0</v>
      </c>
      <c r="FA569">
        <v>0</v>
      </c>
      <c r="FB569">
        <f t="shared" si="642"/>
        <v>0</v>
      </c>
      <c r="FC569">
        <v>0</v>
      </c>
      <c r="FD569">
        <v>0</v>
      </c>
      <c r="FE569" s="3" t="s">
        <v>845</v>
      </c>
    </row>
    <row r="570" spans="1:161" x14ac:dyDescent="0.45">
      <c r="A570">
        <v>569</v>
      </c>
      <c r="B570" t="s">
        <v>53</v>
      </c>
      <c r="C570" t="s">
        <v>844</v>
      </c>
      <c r="D570" t="s">
        <v>830</v>
      </c>
      <c r="E570" t="s">
        <v>830</v>
      </c>
      <c r="F570" s="2">
        <v>0</v>
      </c>
      <c r="G570">
        <f t="shared" si="643"/>
        <v>231.4</v>
      </c>
      <c r="H570">
        <v>933</v>
      </c>
      <c r="I570">
        <f>110+273</f>
        <v>383</v>
      </c>
      <c r="J570" s="2">
        <f t="shared" si="576"/>
        <v>0.41050375133976419</v>
      </c>
      <c r="K570">
        <f t="shared" si="644"/>
        <v>4.2000000000000002E-4</v>
      </c>
      <c r="L570" t="s">
        <v>64</v>
      </c>
      <c r="M570">
        <v>0</v>
      </c>
      <c r="N570">
        <f t="shared" si="584"/>
        <v>0</v>
      </c>
      <c r="O570">
        <v>0</v>
      </c>
      <c r="P570">
        <f t="shared" si="585"/>
        <v>0</v>
      </c>
      <c r="Q570">
        <v>0</v>
      </c>
      <c r="R570">
        <f t="shared" si="586"/>
        <v>0</v>
      </c>
      <c r="S570">
        <v>0</v>
      </c>
      <c r="T570">
        <f t="shared" si="587"/>
        <v>0</v>
      </c>
      <c r="U570">
        <v>0</v>
      </c>
      <c r="V570">
        <f t="shared" si="588"/>
        <v>0</v>
      </c>
      <c r="W570">
        <v>100</v>
      </c>
      <c r="X570">
        <f t="shared" si="589"/>
        <v>1</v>
      </c>
      <c r="Y570">
        <v>0</v>
      </c>
      <c r="Z570">
        <f t="shared" si="590"/>
        <v>0</v>
      </c>
      <c r="AA570">
        <v>0</v>
      </c>
      <c r="AB570">
        <f t="shared" si="591"/>
        <v>0</v>
      </c>
      <c r="AC570">
        <v>0</v>
      </c>
      <c r="AD570">
        <f t="shared" si="592"/>
        <v>0</v>
      </c>
      <c r="AE570">
        <v>0</v>
      </c>
      <c r="AF570">
        <f t="shared" si="593"/>
        <v>0</v>
      </c>
      <c r="AG570">
        <v>0</v>
      </c>
      <c r="AH570">
        <f t="shared" si="594"/>
        <v>0</v>
      </c>
      <c r="AI570">
        <v>0</v>
      </c>
      <c r="AJ570">
        <f t="shared" si="595"/>
        <v>0</v>
      </c>
      <c r="AK570">
        <v>0</v>
      </c>
      <c r="AL570">
        <f t="shared" si="596"/>
        <v>0</v>
      </c>
      <c r="AM570">
        <v>0</v>
      </c>
      <c r="AN570">
        <f t="shared" si="597"/>
        <v>0</v>
      </c>
      <c r="AO570">
        <v>0</v>
      </c>
      <c r="AP570">
        <f t="shared" si="598"/>
        <v>0</v>
      </c>
      <c r="AQ570">
        <v>0</v>
      </c>
      <c r="AR570">
        <f t="shared" si="599"/>
        <v>0</v>
      </c>
      <c r="AS570">
        <v>0</v>
      </c>
      <c r="AT570">
        <f t="shared" si="600"/>
        <v>0</v>
      </c>
      <c r="AU570">
        <v>0</v>
      </c>
      <c r="AV570">
        <f t="shared" si="601"/>
        <v>0</v>
      </c>
      <c r="AW570">
        <v>0</v>
      </c>
      <c r="AX570">
        <f t="shared" si="602"/>
        <v>0</v>
      </c>
      <c r="AY570">
        <v>0</v>
      </c>
      <c r="AZ570">
        <f t="shared" si="603"/>
        <v>0</v>
      </c>
      <c r="BA570">
        <v>0</v>
      </c>
      <c r="BB570">
        <f t="shared" si="604"/>
        <v>0</v>
      </c>
      <c r="BC570">
        <v>0</v>
      </c>
      <c r="BD570">
        <f t="shared" si="605"/>
        <v>0</v>
      </c>
      <c r="BE570">
        <v>0</v>
      </c>
      <c r="BF570">
        <f t="shared" si="606"/>
        <v>0</v>
      </c>
      <c r="BG570">
        <v>0</v>
      </c>
      <c r="BH570">
        <f t="shared" si="607"/>
        <v>0</v>
      </c>
      <c r="BI570">
        <v>0</v>
      </c>
      <c r="BJ570">
        <f t="shared" si="608"/>
        <v>0</v>
      </c>
      <c r="BK570">
        <v>0</v>
      </c>
      <c r="BL570">
        <f t="shared" si="609"/>
        <v>0</v>
      </c>
      <c r="BM570">
        <v>0</v>
      </c>
      <c r="BN570">
        <f t="shared" si="610"/>
        <v>0</v>
      </c>
      <c r="BO570">
        <v>0</v>
      </c>
      <c r="BP570">
        <f t="shared" si="611"/>
        <v>0</v>
      </c>
      <c r="BQ570">
        <v>0</v>
      </c>
      <c r="BR570">
        <f t="shared" si="612"/>
        <v>0</v>
      </c>
      <c r="BS570">
        <v>0</v>
      </c>
      <c r="BT570">
        <f t="shared" si="613"/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f t="shared" si="617"/>
        <v>0</v>
      </c>
      <c r="DE570">
        <v>0</v>
      </c>
      <c r="DF570">
        <f t="shared" si="618"/>
        <v>0</v>
      </c>
      <c r="DG570">
        <v>97</v>
      </c>
      <c r="DH570">
        <f t="shared" si="619"/>
        <v>0.91334706102583296</v>
      </c>
      <c r="DI570">
        <v>3</v>
      </c>
      <c r="DJ570">
        <f t="shared" si="620"/>
        <v>8.6652938974166982E-2</v>
      </c>
      <c r="DK570">
        <v>0</v>
      </c>
      <c r="DL570">
        <f t="shared" si="621"/>
        <v>0</v>
      </c>
      <c r="DM570">
        <v>0</v>
      </c>
      <c r="DN570">
        <f t="shared" si="622"/>
        <v>0</v>
      </c>
      <c r="DO570">
        <v>0</v>
      </c>
      <c r="DP570">
        <f t="shared" si="623"/>
        <v>0</v>
      </c>
      <c r="DQ570">
        <v>0</v>
      </c>
      <c r="DR570">
        <f t="shared" si="624"/>
        <v>0</v>
      </c>
      <c r="DS570">
        <v>0</v>
      </c>
      <c r="DT570">
        <f t="shared" si="625"/>
        <v>0</v>
      </c>
      <c r="DU570">
        <v>0</v>
      </c>
      <c r="DV570">
        <f t="shared" si="626"/>
        <v>0</v>
      </c>
      <c r="DW570">
        <v>0</v>
      </c>
      <c r="DX570">
        <f t="shared" si="627"/>
        <v>0</v>
      </c>
      <c r="DY570">
        <v>0</v>
      </c>
      <c r="DZ570">
        <f t="shared" si="628"/>
        <v>0</v>
      </c>
      <c r="EA570">
        <v>0</v>
      </c>
      <c r="EB570">
        <f t="shared" si="629"/>
        <v>0</v>
      </c>
      <c r="EC570">
        <v>0</v>
      </c>
      <c r="ED570">
        <f t="shared" si="630"/>
        <v>0</v>
      </c>
      <c r="EE570">
        <v>0</v>
      </c>
      <c r="EF570">
        <f t="shared" si="631"/>
        <v>0</v>
      </c>
      <c r="EG570">
        <v>0</v>
      </c>
      <c r="EH570">
        <f t="shared" si="632"/>
        <v>0</v>
      </c>
      <c r="EI570">
        <v>0</v>
      </c>
      <c r="EJ570">
        <f t="shared" si="633"/>
        <v>0</v>
      </c>
      <c r="EK570">
        <v>0</v>
      </c>
      <c r="EL570">
        <f t="shared" si="634"/>
        <v>0</v>
      </c>
      <c r="EM570">
        <v>0</v>
      </c>
      <c r="EN570">
        <f t="shared" si="635"/>
        <v>0</v>
      </c>
      <c r="EO570">
        <v>0</v>
      </c>
      <c r="EP570">
        <f t="shared" si="636"/>
        <v>0</v>
      </c>
      <c r="EQ570">
        <v>0</v>
      </c>
      <c r="ER570">
        <f t="shared" si="637"/>
        <v>0</v>
      </c>
      <c r="ES570">
        <v>0</v>
      </c>
      <c r="ET570">
        <f t="shared" si="638"/>
        <v>0</v>
      </c>
      <c r="EU570">
        <v>0</v>
      </c>
      <c r="EV570">
        <f t="shared" si="639"/>
        <v>0</v>
      </c>
      <c r="EW570">
        <v>0</v>
      </c>
      <c r="EX570">
        <f t="shared" si="640"/>
        <v>0</v>
      </c>
      <c r="EY570">
        <v>0</v>
      </c>
      <c r="EZ570">
        <f t="shared" si="641"/>
        <v>0</v>
      </c>
      <c r="FA570">
        <v>0</v>
      </c>
      <c r="FB570">
        <f t="shared" si="642"/>
        <v>0</v>
      </c>
      <c r="FC570">
        <v>0</v>
      </c>
      <c r="FD570">
        <v>0</v>
      </c>
      <c r="FE570" s="3" t="s">
        <v>845</v>
      </c>
    </row>
    <row r="571" spans="1:161" x14ac:dyDescent="0.45">
      <c r="A571">
        <v>570</v>
      </c>
      <c r="B571" t="s">
        <v>53</v>
      </c>
      <c r="C571" t="s">
        <v>844</v>
      </c>
      <c r="D571" t="s">
        <v>830</v>
      </c>
      <c r="E571" t="s">
        <v>830</v>
      </c>
      <c r="F571" s="2">
        <v>0</v>
      </c>
      <c r="G571">
        <f t="shared" si="643"/>
        <v>231.4</v>
      </c>
      <c r="H571">
        <v>933</v>
      </c>
      <c r="I571">
        <f>150+273</f>
        <v>423</v>
      </c>
      <c r="J571" s="2">
        <f t="shared" si="576"/>
        <v>0.45337620578778137</v>
      </c>
      <c r="K571">
        <f t="shared" si="644"/>
        <v>4.2000000000000002E-4</v>
      </c>
      <c r="L571" t="s">
        <v>64</v>
      </c>
      <c r="M571">
        <v>0</v>
      </c>
      <c r="N571">
        <f t="shared" si="584"/>
        <v>0</v>
      </c>
      <c r="O571">
        <v>0</v>
      </c>
      <c r="P571">
        <f t="shared" si="585"/>
        <v>0</v>
      </c>
      <c r="Q571">
        <v>0</v>
      </c>
      <c r="R571">
        <f t="shared" si="586"/>
        <v>0</v>
      </c>
      <c r="S571">
        <v>0</v>
      </c>
      <c r="T571">
        <f t="shared" si="587"/>
        <v>0</v>
      </c>
      <c r="U571">
        <v>0</v>
      </c>
      <c r="V571">
        <f t="shared" si="588"/>
        <v>0</v>
      </c>
      <c r="W571">
        <v>100</v>
      </c>
      <c r="X571">
        <f t="shared" si="589"/>
        <v>1</v>
      </c>
      <c r="Y571">
        <v>0</v>
      </c>
      <c r="Z571">
        <f t="shared" si="590"/>
        <v>0</v>
      </c>
      <c r="AA571">
        <v>0</v>
      </c>
      <c r="AB571">
        <f t="shared" si="591"/>
        <v>0</v>
      </c>
      <c r="AC571">
        <v>0</v>
      </c>
      <c r="AD571">
        <f t="shared" si="592"/>
        <v>0</v>
      </c>
      <c r="AE571">
        <v>0</v>
      </c>
      <c r="AF571">
        <f t="shared" si="593"/>
        <v>0</v>
      </c>
      <c r="AG571">
        <v>0</v>
      </c>
      <c r="AH571">
        <f t="shared" si="594"/>
        <v>0</v>
      </c>
      <c r="AI571">
        <v>0</v>
      </c>
      <c r="AJ571">
        <f t="shared" si="595"/>
        <v>0</v>
      </c>
      <c r="AK571">
        <v>0</v>
      </c>
      <c r="AL571">
        <f t="shared" si="596"/>
        <v>0</v>
      </c>
      <c r="AM571">
        <v>0</v>
      </c>
      <c r="AN571">
        <f t="shared" si="597"/>
        <v>0</v>
      </c>
      <c r="AO571">
        <v>0</v>
      </c>
      <c r="AP571">
        <f t="shared" si="598"/>
        <v>0</v>
      </c>
      <c r="AQ571">
        <v>0</v>
      </c>
      <c r="AR571">
        <f t="shared" si="599"/>
        <v>0</v>
      </c>
      <c r="AS571">
        <v>0</v>
      </c>
      <c r="AT571">
        <f t="shared" si="600"/>
        <v>0</v>
      </c>
      <c r="AU571">
        <v>0</v>
      </c>
      <c r="AV571">
        <f t="shared" si="601"/>
        <v>0</v>
      </c>
      <c r="AW571">
        <v>0</v>
      </c>
      <c r="AX571">
        <f t="shared" si="602"/>
        <v>0</v>
      </c>
      <c r="AY571">
        <v>0</v>
      </c>
      <c r="AZ571">
        <f t="shared" si="603"/>
        <v>0</v>
      </c>
      <c r="BA571">
        <v>0</v>
      </c>
      <c r="BB571">
        <f t="shared" si="604"/>
        <v>0</v>
      </c>
      <c r="BC571">
        <v>0</v>
      </c>
      <c r="BD571">
        <f t="shared" si="605"/>
        <v>0</v>
      </c>
      <c r="BE571">
        <v>0</v>
      </c>
      <c r="BF571">
        <f t="shared" si="606"/>
        <v>0</v>
      </c>
      <c r="BG571">
        <v>0</v>
      </c>
      <c r="BH571">
        <f t="shared" si="607"/>
        <v>0</v>
      </c>
      <c r="BI571">
        <v>0</v>
      </c>
      <c r="BJ571">
        <f t="shared" si="608"/>
        <v>0</v>
      </c>
      <c r="BK571">
        <v>0</v>
      </c>
      <c r="BL571">
        <f t="shared" si="609"/>
        <v>0</v>
      </c>
      <c r="BM571">
        <v>0</v>
      </c>
      <c r="BN571">
        <f t="shared" si="610"/>
        <v>0</v>
      </c>
      <c r="BO571">
        <v>0</v>
      </c>
      <c r="BP571">
        <f t="shared" si="611"/>
        <v>0</v>
      </c>
      <c r="BQ571">
        <v>0</v>
      </c>
      <c r="BR571">
        <f t="shared" si="612"/>
        <v>0</v>
      </c>
      <c r="BS571">
        <v>0</v>
      </c>
      <c r="BT571">
        <f t="shared" si="613"/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f t="shared" si="617"/>
        <v>0</v>
      </c>
      <c r="DE571">
        <v>0</v>
      </c>
      <c r="DF571">
        <f t="shared" si="618"/>
        <v>0</v>
      </c>
      <c r="DG571">
        <v>97</v>
      </c>
      <c r="DH571">
        <f t="shared" si="619"/>
        <v>0.91334706102583296</v>
      </c>
      <c r="DI571">
        <v>3</v>
      </c>
      <c r="DJ571">
        <f t="shared" si="620"/>
        <v>8.6652938974166982E-2</v>
      </c>
      <c r="DK571">
        <v>0</v>
      </c>
      <c r="DL571">
        <f t="shared" si="621"/>
        <v>0</v>
      </c>
      <c r="DM571">
        <v>0</v>
      </c>
      <c r="DN571">
        <f t="shared" si="622"/>
        <v>0</v>
      </c>
      <c r="DO571">
        <v>0</v>
      </c>
      <c r="DP571">
        <f t="shared" si="623"/>
        <v>0</v>
      </c>
      <c r="DQ571">
        <v>0</v>
      </c>
      <c r="DR571">
        <f t="shared" si="624"/>
        <v>0</v>
      </c>
      <c r="DS571">
        <v>0</v>
      </c>
      <c r="DT571">
        <f t="shared" si="625"/>
        <v>0</v>
      </c>
      <c r="DU571">
        <v>0</v>
      </c>
      <c r="DV571">
        <f t="shared" si="626"/>
        <v>0</v>
      </c>
      <c r="DW571">
        <v>0</v>
      </c>
      <c r="DX571">
        <f t="shared" si="627"/>
        <v>0</v>
      </c>
      <c r="DY571">
        <v>0</v>
      </c>
      <c r="DZ571">
        <f t="shared" si="628"/>
        <v>0</v>
      </c>
      <c r="EA571">
        <v>0</v>
      </c>
      <c r="EB571">
        <f t="shared" si="629"/>
        <v>0</v>
      </c>
      <c r="EC571">
        <v>0</v>
      </c>
      <c r="ED571">
        <f t="shared" si="630"/>
        <v>0</v>
      </c>
      <c r="EE571">
        <v>0</v>
      </c>
      <c r="EF571">
        <f t="shared" si="631"/>
        <v>0</v>
      </c>
      <c r="EG571">
        <v>0</v>
      </c>
      <c r="EH571">
        <f t="shared" si="632"/>
        <v>0</v>
      </c>
      <c r="EI571">
        <v>0</v>
      </c>
      <c r="EJ571">
        <f t="shared" si="633"/>
        <v>0</v>
      </c>
      <c r="EK571">
        <v>0</v>
      </c>
      <c r="EL571">
        <f t="shared" si="634"/>
        <v>0</v>
      </c>
      <c r="EM571">
        <v>0</v>
      </c>
      <c r="EN571">
        <f t="shared" si="635"/>
        <v>0</v>
      </c>
      <c r="EO571">
        <v>0</v>
      </c>
      <c r="EP571">
        <f t="shared" si="636"/>
        <v>0</v>
      </c>
      <c r="EQ571">
        <v>0</v>
      </c>
      <c r="ER571">
        <f t="shared" si="637"/>
        <v>0</v>
      </c>
      <c r="ES571">
        <v>0</v>
      </c>
      <c r="ET571">
        <f t="shared" si="638"/>
        <v>0</v>
      </c>
      <c r="EU571">
        <v>0</v>
      </c>
      <c r="EV571">
        <f t="shared" si="639"/>
        <v>0</v>
      </c>
      <c r="EW571">
        <v>0</v>
      </c>
      <c r="EX571">
        <f t="shared" si="640"/>
        <v>0</v>
      </c>
      <c r="EY571">
        <v>0</v>
      </c>
      <c r="EZ571">
        <f t="shared" si="641"/>
        <v>0</v>
      </c>
      <c r="FA571">
        <v>0</v>
      </c>
      <c r="FB571">
        <f t="shared" si="642"/>
        <v>0</v>
      </c>
      <c r="FC571">
        <v>0</v>
      </c>
      <c r="FD571">
        <v>0</v>
      </c>
      <c r="FE571" s="3" t="s">
        <v>845</v>
      </c>
    </row>
    <row r="572" spans="1:161" x14ac:dyDescent="0.45">
      <c r="A572">
        <v>571</v>
      </c>
      <c r="B572" t="s">
        <v>53</v>
      </c>
      <c r="C572" t="s">
        <v>844</v>
      </c>
      <c r="D572" t="s">
        <v>830</v>
      </c>
      <c r="E572" t="s">
        <v>830</v>
      </c>
      <c r="F572" s="2">
        <v>1</v>
      </c>
      <c r="G572">
        <f t="shared" si="643"/>
        <v>231.4</v>
      </c>
      <c r="H572">
        <v>933</v>
      </c>
      <c r="I572">
        <f>273+20</f>
        <v>293</v>
      </c>
      <c r="J572" s="2">
        <f t="shared" si="576"/>
        <v>0.31404072883172562</v>
      </c>
      <c r="K572">
        <f t="shared" ref="K572:K577" si="645">1.8*10^-3</f>
        <v>1.8000000000000002E-3</v>
      </c>
      <c r="L572" t="s">
        <v>64</v>
      </c>
      <c r="M572">
        <v>0</v>
      </c>
      <c r="N572">
        <f t="shared" si="584"/>
        <v>0</v>
      </c>
      <c r="O572">
        <v>0</v>
      </c>
      <c r="P572">
        <f t="shared" si="585"/>
        <v>0</v>
      </c>
      <c r="Q572">
        <v>0</v>
      </c>
      <c r="R572">
        <f t="shared" si="586"/>
        <v>0</v>
      </c>
      <c r="S572">
        <v>0</v>
      </c>
      <c r="T572">
        <f t="shared" si="587"/>
        <v>0</v>
      </c>
      <c r="U572">
        <v>0</v>
      </c>
      <c r="V572">
        <f t="shared" si="588"/>
        <v>0</v>
      </c>
      <c r="W572">
        <v>100</v>
      </c>
      <c r="X572">
        <f t="shared" si="589"/>
        <v>1</v>
      </c>
      <c r="Y572">
        <v>0</v>
      </c>
      <c r="Z572">
        <f t="shared" si="590"/>
        <v>0</v>
      </c>
      <c r="AA572">
        <v>0</v>
      </c>
      <c r="AB572">
        <f t="shared" si="591"/>
        <v>0</v>
      </c>
      <c r="AC572">
        <v>0</v>
      </c>
      <c r="AD572">
        <f t="shared" si="592"/>
        <v>0</v>
      </c>
      <c r="AE572">
        <v>0</v>
      </c>
      <c r="AF572">
        <f t="shared" si="593"/>
        <v>0</v>
      </c>
      <c r="AG572">
        <v>0</v>
      </c>
      <c r="AH572">
        <f t="shared" si="594"/>
        <v>0</v>
      </c>
      <c r="AI572">
        <v>0</v>
      </c>
      <c r="AJ572">
        <f t="shared" si="595"/>
        <v>0</v>
      </c>
      <c r="AK572">
        <v>0</v>
      </c>
      <c r="AL572">
        <f t="shared" si="596"/>
        <v>0</v>
      </c>
      <c r="AM572">
        <v>0</v>
      </c>
      <c r="AN572">
        <f t="shared" si="597"/>
        <v>0</v>
      </c>
      <c r="AO572">
        <v>0</v>
      </c>
      <c r="AP572">
        <f t="shared" si="598"/>
        <v>0</v>
      </c>
      <c r="AQ572">
        <v>0</v>
      </c>
      <c r="AR572">
        <f t="shared" si="599"/>
        <v>0</v>
      </c>
      <c r="AS572">
        <v>0</v>
      </c>
      <c r="AT572">
        <f t="shared" si="600"/>
        <v>0</v>
      </c>
      <c r="AU572">
        <v>0</v>
      </c>
      <c r="AV572">
        <f t="shared" si="601"/>
        <v>0</v>
      </c>
      <c r="AW572">
        <v>0</v>
      </c>
      <c r="AX572">
        <f t="shared" si="602"/>
        <v>0</v>
      </c>
      <c r="AY572">
        <v>0</v>
      </c>
      <c r="AZ572">
        <f t="shared" si="603"/>
        <v>0</v>
      </c>
      <c r="BA572">
        <v>0</v>
      </c>
      <c r="BB572">
        <f t="shared" si="604"/>
        <v>0</v>
      </c>
      <c r="BC572">
        <v>0</v>
      </c>
      <c r="BD572">
        <f t="shared" si="605"/>
        <v>0</v>
      </c>
      <c r="BE572">
        <v>0</v>
      </c>
      <c r="BF572">
        <f t="shared" si="606"/>
        <v>0</v>
      </c>
      <c r="BG572">
        <v>0</v>
      </c>
      <c r="BH572">
        <f t="shared" si="607"/>
        <v>0</v>
      </c>
      <c r="BI572">
        <v>0</v>
      </c>
      <c r="BJ572">
        <f t="shared" si="608"/>
        <v>0</v>
      </c>
      <c r="BK572">
        <v>0</v>
      </c>
      <c r="BL572">
        <f t="shared" si="609"/>
        <v>0</v>
      </c>
      <c r="BM572">
        <v>0</v>
      </c>
      <c r="BN572">
        <f t="shared" si="610"/>
        <v>0</v>
      </c>
      <c r="BO572">
        <v>0</v>
      </c>
      <c r="BP572">
        <f t="shared" si="611"/>
        <v>0</v>
      </c>
      <c r="BQ572">
        <v>0</v>
      </c>
      <c r="BR572">
        <f t="shared" si="612"/>
        <v>0</v>
      </c>
      <c r="BS572">
        <v>0</v>
      </c>
      <c r="BT572">
        <f t="shared" si="613"/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f t="shared" si="617"/>
        <v>0</v>
      </c>
      <c r="DE572">
        <v>0</v>
      </c>
      <c r="DF572">
        <f t="shared" si="618"/>
        <v>0</v>
      </c>
      <c r="DG572">
        <v>97</v>
      </c>
      <c r="DH572">
        <f t="shared" si="619"/>
        <v>0.91334706102583296</v>
      </c>
      <c r="DI572">
        <v>3</v>
      </c>
      <c r="DJ572">
        <f t="shared" si="620"/>
        <v>8.6652938974166982E-2</v>
      </c>
      <c r="DK572">
        <v>0</v>
      </c>
      <c r="DL572">
        <f t="shared" si="621"/>
        <v>0</v>
      </c>
      <c r="DM572">
        <v>0</v>
      </c>
      <c r="DN572">
        <f t="shared" si="622"/>
        <v>0</v>
      </c>
      <c r="DO572">
        <v>0</v>
      </c>
      <c r="DP572">
        <f t="shared" si="623"/>
        <v>0</v>
      </c>
      <c r="DQ572">
        <v>0</v>
      </c>
      <c r="DR572">
        <f t="shared" si="624"/>
        <v>0</v>
      </c>
      <c r="DS572">
        <v>0</v>
      </c>
      <c r="DT572">
        <f t="shared" si="625"/>
        <v>0</v>
      </c>
      <c r="DU572">
        <v>0</v>
      </c>
      <c r="DV572">
        <f t="shared" si="626"/>
        <v>0</v>
      </c>
      <c r="DW572">
        <v>0</v>
      </c>
      <c r="DX572">
        <f t="shared" si="627"/>
        <v>0</v>
      </c>
      <c r="DY572">
        <v>0</v>
      </c>
      <c r="DZ572">
        <f t="shared" si="628"/>
        <v>0</v>
      </c>
      <c r="EA572">
        <v>0</v>
      </c>
      <c r="EB572">
        <f t="shared" si="629"/>
        <v>0</v>
      </c>
      <c r="EC572">
        <v>0</v>
      </c>
      <c r="ED572">
        <f t="shared" si="630"/>
        <v>0</v>
      </c>
      <c r="EE572">
        <v>0</v>
      </c>
      <c r="EF572">
        <f t="shared" si="631"/>
        <v>0</v>
      </c>
      <c r="EG572">
        <v>0</v>
      </c>
      <c r="EH572">
        <f t="shared" si="632"/>
        <v>0</v>
      </c>
      <c r="EI572">
        <v>0</v>
      </c>
      <c r="EJ572">
        <f t="shared" si="633"/>
        <v>0</v>
      </c>
      <c r="EK572">
        <v>0</v>
      </c>
      <c r="EL572">
        <f t="shared" si="634"/>
        <v>0</v>
      </c>
      <c r="EM572">
        <v>0</v>
      </c>
      <c r="EN572">
        <f t="shared" si="635"/>
        <v>0</v>
      </c>
      <c r="EO572">
        <v>0</v>
      </c>
      <c r="EP572">
        <f t="shared" si="636"/>
        <v>0</v>
      </c>
      <c r="EQ572">
        <v>0</v>
      </c>
      <c r="ER572">
        <f t="shared" si="637"/>
        <v>0</v>
      </c>
      <c r="ES572">
        <v>0</v>
      </c>
      <c r="ET572">
        <f t="shared" si="638"/>
        <v>0</v>
      </c>
      <c r="EU572">
        <v>0</v>
      </c>
      <c r="EV572">
        <f t="shared" si="639"/>
        <v>0</v>
      </c>
      <c r="EW572">
        <v>0</v>
      </c>
      <c r="EX572">
        <f t="shared" si="640"/>
        <v>0</v>
      </c>
      <c r="EY572">
        <v>0</v>
      </c>
      <c r="EZ572">
        <f t="shared" si="641"/>
        <v>0</v>
      </c>
      <c r="FA572">
        <v>0</v>
      </c>
      <c r="FB572">
        <f t="shared" si="642"/>
        <v>0</v>
      </c>
      <c r="FC572">
        <v>0</v>
      </c>
      <c r="FD572">
        <v>0</v>
      </c>
      <c r="FE572" s="3" t="s">
        <v>845</v>
      </c>
    </row>
    <row r="573" spans="1:161" x14ac:dyDescent="0.45">
      <c r="A573">
        <v>572</v>
      </c>
      <c r="B573" t="s">
        <v>53</v>
      </c>
      <c r="C573" t="s">
        <v>844</v>
      </c>
      <c r="D573" t="s">
        <v>830</v>
      </c>
      <c r="E573" t="s">
        <v>830</v>
      </c>
      <c r="F573" s="2">
        <v>1</v>
      </c>
      <c r="G573">
        <f t="shared" si="643"/>
        <v>231.4</v>
      </c>
      <c r="H573">
        <v>933</v>
      </c>
      <c r="I573">
        <f>273+50</f>
        <v>323</v>
      </c>
      <c r="J573" s="2">
        <f t="shared" si="576"/>
        <v>0.3461950696677385</v>
      </c>
      <c r="K573">
        <f t="shared" si="645"/>
        <v>1.8000000000000002E-3</v>
      </c>
      <c r="L573" t="s">
        <v>64</v>
      </c>
      <c r="M573">
        <v>0</v>
      </c>
      <c r="N573">
        <f t="shared" si="584"/>
        <v>0</v>
      </c>
      <c r="O573">
        <v>0</v>
      </c>
      <c r="P573">
        <f t="shared" si="585"/>
        <v>0</v>
      </c>
      <c r="Q573">
        <v>0</v>
      </c>
      <c r="R573">
        <f t="shared" si="586"/>
        <v>0</v>
      </c>
      <c r="S573">
        <v>0</v>
      </c>
      <c r="T573">
        <f t="shared" si="587"/>
        <v>0</v>
      </c>
      <c r="U573">
        <v>0</v>
      </c>
      <c r="V573">
        <f t="shared" si="588"/>
        <v>0</v>
      </c>
      <c r="W573">
        <v>100</v>
      </c>
      <c r="X573">
        <f t="shared" si="589"/>
        <v>1</v>
      </c>
      <c r="Y573">
        <v>0</v>
      </c>
      <c r="Z573">
        <f t="shared" si="590"/>
        <v>0</v>
      </c>
      <c r="AA573">
        <v>0</v>
      </c>
      <c r="AB573">
        <f t="shared" si="591"/>
        <v>0</v>
      </c>
      <c r="AC573">
        <v>0</v>
      </c>
      <c r="AD573">
        <f t="shared" si="592"/>
        <v>0</v>
      </c>
      <c r="AE573">
        <v>0</v>
      </c>
      <c r="AF573">
        <f t="shared" si="593"/>
        <v>0</v>
      </c>
      <c r="AG573">
        <v>0</v>
      </c>
      <c r="AH573">
        <f t="shared" si="594"/>
        <v>0</v>
      </c>
      <c r="AI573">
        <v>0</v>
      </c>
      <c r="AJ573">
        <f t="shared" si="595"/>
        <v>0</v>
      </c>
      <c r="AK573">
        <v>0</v>
      </c>
      <c r="AL573">
        <f t="shared" si="596"/>
        <v>0</v>
      </c>
      <c r="AM573">
        <v>0</v>
      </c>
      <c r="AN573">
        <f t="shared" si="597"/>
        <v>0</v>
      </c>
      <c r="AO573">
        <v>0</v>
      </c>
      <c r="AP573">
        <f t="shared" si="598"/>
        <v>0</v>
      </c>
      <c r="AQ573">
        <v>0</v>
      </c>
      <c r="AR573">
        <f t="shared" si="599"/>
        <v>0</v>
      </c>
      <c r="AS573">
        <v>0</v>
      </c>
      <c r="AT573">
        <f t="shared" si="600"/>
        <v>0</v>
      </c>
      <c r="AU573">
        <v>0</v>
      </c>
      <c r="AV573">
        <f t="shared" si="601"/>
        <v>0</v>
      </c>
      <c r="AW573">
        <v>0</v>
      </c>
      <c r="AX573">
        <f t="shared" si="602"/>
        <v>0</v>
      </c>
      <c r="AY573">
        <v>0</v>
      </c>
      <c r="AZ573">
        <f t="shared" si="603"/>
        <v>0</v>
      </c>
      <c r="BA573">
        <v>0</v>
      </c>
      <c r="BB573">
        <f t="shared" si="604"/>
        <v>0</v>
      </c>
      <c r="BC573">
        <v>0</v>
      </c>
      <c r="BD573">
        <f t="shared" si="605"/>
        <v>0</v>
      </c>
      <c r="BE573">
        <v>0</v>
      </c>
      <c r="BF573">
        <f t="shared" si="606"/>
        <v>0</v>
      </c>
      <c r="BG573">
        <v>0</v>
      </c>
      <c r="BH573">
        <f t="shared" si="607"/>
        <v>0</v>
      </c>
      <c r="BI573">
        <v>0</v>
      </c>
      <c r="BJ573">
        <f t="shared" si="608"/>
        <v>0</v>
      </c>
      <c r="BK573">
        <v>0</v>
      </c>
      <c r="BL573">
        <f t="shared" si="609"/>
        <v>0</v>
      </c>
      <c r="BM573">
        <v>0</v>
      </c>
      <c r="BN573">
        <f t="shared" si="610"/>
        <v>0</v>
      </c>
      <c r="BO573">
        <v>0</v>
      </c>
      <c r="BP573">
        <f t="shared" si="611"/>
        <v>0</v>
      </c>
      <c r="BQ573">
        <v>0</v>
      </c>
      <c r="BR573">
        <f t="shared" si="612"/>
        <v>0</v>
      </c>
      <c r="BS573">
        <v>0</v>
      </c>
      <c r="BT573">
        <f t="shared" si="613"/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f t="shared" si="617"/>
        <v>0</v>
      </c>
      <c r="DE573">
        <v>0</v>
      </c>
      <c r="DF573">
        <f t="shared" si="618"/>
        <v>0</v>
      </c>
      <c r="DG573">
        <v>97</v>
      </c>
      <c r="DH573">
        <f t="shared" si="619"/>
        <v>0.91334706102583296</v>
      </c>
      <c r="DI573">
        <v>3</v>
      </c>
      <c r="DJ573">
        <f t="shared" si="620"/>
        <v>8.6652938974166982E-2</v>
      </c>
      <c r="DK573">
        <v>0</v>
      </c>
      <c r="DL573">
        <f t="shared" si="621"/>
        <v>0</v>
      </c>
      <c r="DM573">
        <v>0</v>
      </c>
      <c r="DN573">
        <f t="shared" si="622"/>
        <v>0</v>
      </c>
      <c r="DO573">
        <v>0</v>
      </c>
      <c r="DP573">
        <f t="shared" si="623"/>
        <v>0</v>
      </c>
      <c r="DQ573">
        <v>0</v>
      </c>
      <c r="DR573">
        <f t="shared" si="624"/>
        <v>0</v>
      </c>
      <c r="DS573">
        <v>0</v>
      </c>
      <c r="DT573">
        <f t="shared" si="625"/>
        <v>0</v>
      </c>
      <c r="DU573">
        <v>0</v>
      </c>
      <c r="DV573">
        <f t="shared" si="626"/>
        <v>0</v>
      </c>
      <c r="DW573">
        <v>0</v>
      </c>
      <c r="DX573">
        <f t="shared" si="627"/>
        <v>0</v>
      </c>
      <c r="DY573">
        <v>0</v>
      </c>
      <c r="DZ573">
        <f t="shared" si="628"/>
        <v>0</v>
      </c>
      <c r="EA573">
        <v>0</v>
      </c>
      <c r="EB573">
        <f t="shared" si="629"/>
        <v>0</v>
      </c>
      <c r="EC573">
        <v>0</v>
      </c>
      <c r="ED573">
        <f t="shared" si="630"/>
        <v>0</v>
      </c>
      <c r="EE573">
        <v>0</v>
      </c>
      <c r="EF573">
        <f t="shared" si="631"/>
        <v>0</v>
      </c>
      <c r="EG573">
        <v>0</v>
      </c>
      <c r="EH573">
        <f t="shared" si="632"/>
        <v>0</v>
      </c>
      <c r="EI573">
        <v>0</v>
      </c>
      <c r="EJ573">
        <f t="shared" si="633"/>
        <v>0</v>
      </c>
      <c r="EK573">
        <v>0</v>
      </c>
      <c r="EL573">
        <f t="shared" si="634"/>
        <v>0</v>
      </c>
      <c r="EM573">
        <v>0</v>
      </c>
      <c r="EN573">
        <f t="shared" si="635"/>
        <v>0</v>
      </c>
      <c r="EO573">
        <v>0</v>
      </c>
      <c r="EP573">
        <f t="shared" si="636"/>
        <v>0</v>
      </c>
      <c r="EQ573">
        <v>0</v>
      </c>
      <c r="ER573">
        <f t="shared" si="637"/>
        <v>0</v>
      </c>
      <c r="ES573">
        <v>0</v>
      </c>
      <c r="ET573">
        <f t="shared" si="638"/>
        <v>0</v>
      </c>
      <c r="EU573">
        <v>0</v>
      </c>
      <c r="EV573">
        <f t="shared" si="639"/>
        <v>0</v>
      </c>
      <c r="EW573">
        <v>0</v>
      </c>
      <c r="EX573">
        <f t="shared" si="640"/>
        <v>0</v>
      </c>
      <c r="EY573">
        <v>0</v>
      </c>
      <c r="EZ573">
        <f t="shared" si="641"/>
        <v>0</v>
      </c>
      <c r="FA573">
        <v>0</v>
      </c>
      <c r="FB573">
        <f t="shared" si="642"/>
        <v>0</v>
      </c>
      <c r="FC573">
        <v>0</v>
      </c>
      <c r="FD573">
        <v>0</v>
      </c>
      <c r="FE573" s="3" t="s">
        <v>845</v>
      </c>
    </row>
    <row r="574" spans="1:161" x14ac:dyDescent="0.45">
      <c r="A574">
        <v>573</v>
      </c>
      <c r="B574" t="s">
        <v>53</v>
      </c>
      <c r="C574" t="s">
        <v>844</v>
      </c>
      <c r="D574" t="s">
        <v>830</v>
      </c>
      <c r="E574" t="s">
        <v>830</v>
      </c>
      <c r="F574" s="2">
        <v>1</v>
      </c>
      <c r="G574">
        <f t="shared" si="643"/>
        <v>231.4</v>
      </c>
      <c r="H574">
        <v>933</v>
      </c>
      <c r="I574">
        <f>273+70</f>
        <v>343</v>
      </c>
      <c r="J574" s="2">
        <f t="shared" si="576"/>
        <v>0.36763129689174706</v>
      </c>
      <c r="K574">
        <f t="shared" si="645"/>
        <v>1.8000000000000002E-3</v>
      </c>
      <c r="L574" t="s">
        <v>64</v>
      </c>
      <c r="M574">
        <v>0</v>
      </c>
      <c r="N574">
        <f t="shared" si="584"/>
        <v>0</v>
      </c>
      <c r="O574">
        <v>0</v>
      </c>
      <c r="P574">
        <f t="shared" si="585"/>
        <v>0</v>
      </c>
      <c r="Q574">
        <v>0</v>
      </c>
      <c r="R574">
        <f t="shared" si="586"/>
        <v>0</v>
      </c>
      <c r="S574">
        <v>0</v>
      </c>
      <c r="T574">
        <f t="shared" si="587"/>
        <v>0</v>
      </c>
      <c r="U574">
        <v>0</v>
      </c>
      <c r="V574">
        <f t="shared" si="588"/>
        <v>0</v>
      </c>
      <c r="W574">
        <v>100</v>
      </c>
      <c r="X574">
        <f t="shared" si="589"/>
        <v>1</v>
      </c>
      <c r="Y574">
        <v>0</v>
      </c>
      <c r="Z574">
        <f t="shared" si="590"/>
        <v>0</v>
      </c>
      <c r="AA574">
        <v>0</v>
      </c>
      <c r="AB574">
        <f t="shared" si="591"/>
        <v>0</v>
      </c>
      <c r="AC574">
        <v>0</v>
      </c>
      <c r="AD574">
        <f t="shared" si="592"/>
        <v>0</v>
      </c>
      <c r="AE574">
        <v>0</v>
      </c>
      <c r="AF574">
        <f t="shared" si="593"/>
        <v>0</v>
      </c>
      <c r="AG574">
        <v>0</v>
      </c>
      <c r="AH574">
        <f t="shared" si="594"/>
        <v>0</v>
      </c>
      <c r="AI574">
        <v>0</v>
      </c>
      <c r="AJ574">
        <f t="shared" si="595"/>
        <v>0</v>
      </c>
      <c r="AK574">
        <v>0</v>
      </c>
      <c r="AL574">
        <f t="shared" si="596"/>
        <v>0</v>
      </c>
      <c r="AM574">
        <v>0</v>
      </c>
      <c r="AN574">
        <f t="shared" si="597"/>
        <v>0</v>
      </c>
      <c r="AO574">
        <v>0</v>
      </c>
      <c r="AP574">
        <f t="shared" si="598"/>
        <v>0</v>
      </c>
      <c r="AQ574">
        <v>0</v>
      </c>
      <c r="AR574">
        <f t="shared" si="599"/>
        <v>0</v>
      </c>
      <c r="AS574">
        <v>0</v>
      </c>
      <c r="AT574">
        <f t="shared" si="600"/>
        <v>0</v>
      </c>
      <c r="AU574">
        <v>0</v>
      </c>
      <c r="AV574">
        <f t="shared" si="601"/>
        <v>0</v>
      </c>
      <c r="AW574">
        <v>0</v>
      </c>
      <c r="AX574">
        <f t="shared" si="602"/>
        <v>0</v>
      </c>
      <c r="AY574">
        <v>0</v>
      </c>
      <c r="AZ574">
        <f t="shared" si="603"/>
        <v>0</v>
      </c>
      <c r="BA574">
        <v>0</v>
      </c>
      <c r="BB574">
        <f t="shared" si="604"/>
        <v>0</v>
      </c>
      <c r="BC574">
        <v>0</v>
      </c>
      <c r="BD574">
        <f t="shared" si="605"/>
        <v>0</v>
      </c>
      <c r="BE574">
        <v>0</v>
      </c>
      <c r="BF574">
        <f t="shared" si="606"/>
        <v>0</v>
      </c>
      <c r="BG574">
        <v>0</v>
      </c>
      <c r="BH574">
        <f t="shared" si="607"/>
        <v>0</v>
      </c>
      <c r="BI574">
        <v>0</v>
      </c>
      <c r="BJ574">
        <f t="shared" si="608"/>
        <v>0</v>
      </c>
      <c r="BK574">
        <v>0</v>
      </c>
      <c r="BL574">
        <f t="shared" si="609"/>
        <v>0</v>
      </c>
      <c r="BM574">
        <v>0</v>
      </c>
      <c r="BN574">
        <f t="shared" si="610"/>
        <v>0</v>
      </c>
      <c r="BO574">
        <v>0</v>
      </c>
      <c r="BP574">
        <f t="shared" si="611"/>
        <v>0</v>
      </c>
      <c r="BQ574">
        <v>0</v>
      </c>
      <c r="BR574">
        <f t="shared" si="612"/>
        <v>0</v>
      </c>
      <c r="BS574">
        <v>0</v>
      </c>
      <c r="BT574">
        <f t="shared" si="613"/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f t="shared" si="617"/>
        <v>0</v>
      </c>
      <c r="DE574">
        <v>0</v>
      </c>
      <c r="DF574">
        <f t="shared" si="618"/>
        <v>0</v>
      </c>
      <c r="DG574">
        <v>97</v>
      </c>
      <c r="DH574">
        <f t="shared" si="619"/>
        <v>0.91334706102583296</v>
      </c>
      <c r="DI574">
        <v>3</v>
      </c>
      <c r="DJ574">
        <f t="shared" si="620"/>
        <v>8.6652938974166982E-2</v>
      </c>
      <c r="DK574">
        <v>0</v>
      </c>
      <c r="DL574">
        <f t="shared" si="621"/>
        <v>0</v>
      </c>
      <c r="DM574">
        <v>0</v>
      </c>
      <c r="DN574">
        <f t="shared" si="622"/>
        <v>0</v>
      </c>
      <c r="DO574">
        <v>0</v>
      </c>
      <c r="DP574">
        <f t="shared" si="623"/>
        <v>0</v>
      </c>
      <c r="DQ574">
        <v>0</v>
      </c>
      <c r="DR574">
        <f t="shared" si="624"/>
        <v>0</v>
      </c>
      <c r="DS574">
        <v>0</v>
      </c>
      <c r="DT574">
        <f t="shared" si="625"/>
        <v>0</v>
      </c>
      <c r="DU574">
        <v>0</v>
      </c>
      <c r="DV574">
        <f t="shared" si="626"/>
        <v>0</v>
      </c>
      <c r="DW574">
        <v>0</v>
      </c>
      <c r="DX574">
        <f t="shared" si="627"/>
        <v>0</v>
      </c>
      <c r="DY574">
        <v>0</v>
      </c>
      <c r="DZ574">
        <f t="shared" si="628"/>
        <v>0</v>
      </c>
      <c r="EA574">
        <v>0</v>
      </c>
      <c r="EB574">
        <f t="shared" si="629"/>
        <v>0</v>
      </c>
      <c r="EC574">
        <v>0</v>
      </c>
      <c r="ED574">
        <f t="shared" si="630"/>
        <v>0</v>
      </c>
      <c r="EE574">
        <v>0</v>
      </c>
      <c r="EF574">
        <f t="shared" si="631"/>
        <v>0</v>
      </c>
      <c r="EG574">
        <v>0</v>
      </c>
      <c r="EH574">
        <f t="shared" si="632"/>
        <v>0</v>
      </c>
      <c r="EI574">
        <v>0</v>
      </c>
      <c r="EJ574">
        <f t="shared" si="633"/>
        <v>0</v>
      </c>
      <c r="EK574">
        <v>0</v>
      </c>
      <c r="EL574">
        <f t="shared" si="634"/>
        <v>0</v>
      </c>
      <c r="EM574">
        <v>0</v>
      </c>
      <c r="EN574">
        <f t="shared" si="635"/>
        <v>0</v>
      </c>
      <c r="EO574">
        <v>0</v>
      </c>
      <c r="EP574">
        <f t="shared" si="636"/>
        <v>0</v>
      </c>
      <c r="EQ574">
        <v>0</v>
      </c>
      <c r="ER574">
        <f t="shared" si="637"/>
        <v>0</v>
      </c>
      <c r="ES574">
        <v>0</v>
      </c>
      <c r="ET574">
        <f t="shared" si="638"/>
        <v>0</v>
      </c>
      <c r="EU574">
        <v>0</v>
      </c>
      <c r="EV574">
        <f t="shared" si="639"/>
        <v>0</v>
      </c>
      <c r="EW574">
        <v>0</v>
      </c>
      <c r="EX574">
        <f t="shared" si="640"/>
        <v>0</v>
      </c>
      <c r="EY574">
        <v>0</v>
      </c>
      <c r="EZ574">
        <f t="shared" si="641"/>
        <v>0</v>
      </c>
      <c r="FA574">
        <v>0</v>
      </c>
      <c r="FB574">
        <f t="shared" si="642"/>
        <v>0</v>
      </c>
      <c r="FC574">
        <v>0</v>
      </c>
      <c r="FD574">
        <v>0</v>
      </c>
      <c r="FE574" s="3" t="s">
        <v>845</v>
      </c>
    </row>
    <row r="575" spans="1:161" x14ac:dyDescent="0.45">
      <c r="A575">
        <v>574</v>
      </c>
      <c r="B575" t="s">
        <v>53</v>
      </c>
      <c r="C575" t="s">
        <v>844</v>
      </c>
      <c r="D575" t="s">
        <v>830</v>
      </c>
      <c r="E575" t="s">
        <v>830</v>
      </c>
      <c r="F575" s="2">
        <v>1</v>
      </c>
      <c r="G575">
        <f t="shared" si="643"/>
        <v>231.4</v>
      </c>
      <c r="H575">
        <v>933</v>
      </c>
      <c r="I575">
        <f>273+110</f>
        <v>383</v>
      </c>
      <c r="J575" s="2">
        <f t="shared" si="576"/>
        <v>0.41050375133976419</v>
      </c>
      <c r="K575">
        <f t="shared" si="645"/>
        <v>1.8000000000000002E-3</v>
      </c>
      <c r="L575" t="s">
        <v>64</v>
      </c>
      <c r="M575">
        <v>0</v>
      </c>
      <c r="N575">
        <f t="shared" si="584"/>
        <v>0</v>
      </c>
      <c r="O575">
        <v>0</v>
      </c>
      <c r="P575">
        <f t="shared" si="585"/>
        <v>0</v>
      </c>
      <c r="Q575">
        <v>0</v>
      </c>
      <c r="R575">
        <f t="shared" si="586"/>
        <v>0</v>
      </c>
      <c r="S575">
        <v>0</v>
      </c>
      <c r="T575">
        <f t="shared" si="587"/>
        <v>0</v>
      </c>
      <c r="U575">
        <v>0</v>
      </c>
      <c r="V575">
        <f t="shared" si="588"/>
        <v>0</v>
      </c>
      <c r="W575">
        <v>100</v>
      </c>
      <c r="X575">
        <f t="shared" si="589"/>
        <v>1</v>
      </c>
      <c r="Y575">
        <v>0</v>
      </c>
      <c r="Z575">
        <f t="shared" si="590"/>
        <v>0</v>
      </c>
      <c r="AA575">
        <v>0</v>
      </c>
      <c r="AB575">
        <f t="shared" si="591"/>
        <v>0</v>
      </c>
      <c r="AC575">
        <v>0</v>
      </c>
      <c r="AD575">
        <f t="shared" si="592"/>
        <v>0</v>
      </c>
      <c r="AE575">
        <v>0</v>
      </c>
      <c r="AF575">
        <f t="shared" si="593"/>
        <v>0</v>
      </c>
      <c r="AG575">
        <v>0</v>
      </c>
      <c r="AH575">
        <f t="shared" si="594"/>
        <v>0</v>
      </c>
      <c r="AI575">
        <v>0</v>
      </c>
      <c r="AJ575">
        <f t="shared" si="595"/>
        <v>0</v>
      </c>
      <c r="AK575">
        <v>0</v>
      </c>
      <c r="AL575">
        <f t="shared" si="596"/>
        <v>0</v>
      </c>
      <c r="AM575">
        <v>0</v>
      </c>
      <c r="AN575">
        <f t="shared" si="597"/>
        <v>0</v>
      </c>
      <c r="AO575">
        <v>0</v>
      </c>
      <c r="AP575">
        <f t="shared" si="598"/>
        <v>0</v>
      </c>
      <c r="AQ575">
        <v>0</v>
      </c>
      <c r="AR575">
        <f t="shared" si="599"/>
        <v>0</v>
      </c>
      <c r="AS575">
        <v>0</v>
      </c>
      <c r="AT575">
        <f t="shared" si="600"/>
        <v>0</v>
      </c>
      <c r="AU575">
        <v>0</v>
      </c>
      <c r="AV575">
        <f t="shared" si="601"/>
        <v>0</v>
      </c>
      <c r="AW575">
        <v>0</v>
      </c>
      <c r="AX575">
        <f t="shared" si="602"/>
        <v>0</v>
      </c>
      <c r="AY575">
        <v>0</v>
      </c>
      <c r="AZ575">
        <f t="shared" si="603"/>
        <v>0</v>
      </c>
      <c r="BA575">
        <v>0</v>
      </c>
      <c r="BB575">
        <f t="shared" si="604"/>
        <v>0</v>
      </c>
      <c r="BC575">
        <v>0</v>
      </c>
      <c r="BD575">
        <f t="shared" si="605"/>
        <v>0</v>
      </c>
      <c r="BE575">
        <v>0</v>
      </c>
      <c r="BF575">
        <f t="shared" si="606"/>
        <v>0</v>
      </c>
      <c r="BG575">
        <v>0</v>
      </c>
      <c r="BH575">
        <f t="shared" si="607"/>
        <v>0</v>
      </c>
      <c r="BI575">
        <v>0</v>
      </c>
      <c r="BJ575">
        <f t="shared" si="608"/>
        <v>0</v>
      </c>
      <c r="BK575">
        <v>0</v>
      </c>
      <c r="BL575">
        <f t="shared" si="609"/>
        <v>0</v>
      </c>
      <c r="BM575">
        <v>0</v>
      </c>
      <c r="BN575">
        <f t="shared" si="610"/>
        <v>0</v>
      </c>
      <c r="BO575">
        <v>0</v>
      </c>
      <c r="BP575">
        <f t="shared" si="611"/>
        <v>0</v>
      </c>
      <c r="BQ575">
        <v>0</v>
      </c>
      <c r="BR575">
        <f t="shared" si="612"/>
        <v>0</v>
      </c>
      <c r="BS575">
        <v>0</v>
      </c>
      <c r="BT575">
        <f t="shared" si="613"/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f t="shared" si="617"/>
        <v>0</v>
      </c>
      <c r="DE575">
        <v>0</v>
      </c>
      <c r="DF575">
        <f t="shared" si="618"/>
        <v>0</v>
      </c>
      <c r="DG575">
        <v>97</v>
      </c>
      <c r="DH575">
        <f t="shared" si="619"/>
        <v>0.91334706102583296</v>
      </c>
      <c r="DI575">
        <v>3</v>
      </c>
      <c r="DJ575">
        <f t="shared" si="620"/>
        <v>8.6652938974166982E-2</v>
      </c>
      <c r="DK575">
        <v>0</v>
      </c>
      <c r="DL575">
        <f t="shared" si="621"/>
        <v>0</v>
      </c>
      <c r="DM575">
        <v>0</v>
      </c>
      <c r="DN575">
        <f t="shared" si="622"/>
        <v>0</v>
      </c>
      <c r="DO575">
        <v>0</v>
      </c>
      <c r="DP575">
        <f t="shared" si="623"/>
        <v>0</v>
      </c>
      <c r="DQ575">
        <v>0</v>
      </c>
      <c r="DR575">
        <f t="shared" si="624"/>
        <v>0</v>
      </c>
      <c r="DS575">
        <v>0</v>
      </c>
      <c r="DT575">
        <f t="shared" si="625"/>
        <v>0</v>
      </c>
      <c r="DU575">
        <v>0</v>
      </c>
      <c r="DV575">
        <f t="shared" si="626"/>
        <v>0</v>
      </c>
      <c r="DW575">
        <v>0</v>
      </c>
      <c r="DX575">
        <f t="shared" si="627"/>
        <v>0</v>
      </c>
      <c r="DY575">
        <v>0</v>
      </c>
      <c r="DZ575">
        <f t="shared" si="628"/>
        <v>0</v>
      </c>
      <c r="EA575">
        <v>0</v>
      </c>
      <c r="EB575">
        <f t="shared" si="629"/>
        <v>0</v>
      </c>
      <c r="EC575">
        <v>0</v>
      </c>
      <c r="ED575">
        <f t="shared" si="630"/>
        <v>0</v>
      </c>
      <c r="EE575">
        <v>0</v>
      </c>
      <c r="EF575">
        <f t="shared" si="631"/>
        <v>0</v>
      </c>
      <c r="EG575">
        <v>0</v>
      </c>
      <c r="EH575">
        <f t="shared" si="632"/>
        <v>0</v>
      </c>
      <c r="EI575">
        <v>0</v>
      </c>
      <c r="EJ575">
        <f t="shared" si="633"/>
        <v>0</v>
      </c>
      <c r="EK575">
        <v>0</v>
      </c>
      <c r="EL575">
        <f t="shared" si="634"/>
        <v>0</v>
      </c>
      <c r="EM575">
        <v>0</v>
      </c>
      <c r="EN575">
        <f t="shared" si="635"/>
        <v>0</v>
      </c>
      <c r="EO575">
        <v>0</v>
      </c>
      <c r="EP575">
        <f t="shared" si="636"/>
        <v>0</v>
      </c>
      <c r="EQ575">
        <v>0</v>
      </c>
      <c r="ER575">
        <f t="shared" si="637"/>
        <v>0</v>
      </c>
      <c r="ES575">
        <v>0</v>
      </c>
      <c r="ET575">
        <f t="shared" si="638"/>
        <v>0</v>
      </c>
      <c r="EU575">
        <v>0</v>
      </c>
      <c r="EV575">
        <f t="shared" si="639"/>
        <v>0</v>
      </c>
      <c r="EW575">
        <v>0</v>
      </c>
      <c r="EX575">
        <f t="shared" si="640"/>
        <v>0</v>
      </c>
      <c r="EY575">
        <v>0</v>
      </c>
      <c r="EZ575">
        <f t="shared" si="641"/>
        <v>0</v>
      </c>
      <c r="FA575">
        <v>0</v>
      </c>
      <c r="FB575">
        <f t="shared" si="642"/>
        <v>0</v>
      </c>
      <c r="FC575">
        <v>0</v>
      </c>
      <c r="FD575">
        <v>0</v>
      </c>
      <c r="FE575" s="3" t="s">
        <v>845</v>
      </c>
    </row>
    <row r="576" spans="1:161" x14ac:dyDescent="0.45">
      <c r="A576">
        <v>575</v>
      </c>
      <c r="B576" t="s">
        <v>53</v>
      </c>
      <c r="C576" t="s">
        <v>844</v>
      </c>
      <c r="D576" t="s">
        <v>830</v>
      </c>
      <c r="E576" t="s">
        <v>830</v>
      </c>
      <c r="F576" s="2">
        <v>1</v>
      </c>
      <c r="G576">
        <f t="shared" si="643"/>
        <v>231.4</v>
      </c>
      <c r="H576">
        <v>933</v>
      </c>
      <c r="I576">
        <f>130+273</f>
        <v>403</v>
      </c>
      <c r="J576" s="2">
        <f t="shared" si="576"/>
        <v>0.43193997856377275</v>
      </c>
      <c r="K576">
        <f t="shared" si="645"/>
        <v>1.8000000000000002E-3</v>
      </c>
      <c r="L576" t="s">
        <v>64</v>
      </c>
      <c r="M576">
        <v>0</v>
      </c>
      <c r="N576">
        <f t="shared" si="584"/>
        <v>0</v>
      </c>
      <c r="O576">
        <v>0</v>
      </c>
      <c r="P576">
        <f t="shared" si="585"/>
        <v>0</v>
      </c>
      <c r="Q576">
        <v>0</v>
      </c>
      <c r="R576">
        <f t="shared" si="586"/>
        <v>0</v>
      </c>
      <c r="S576">
        <v>0</v>
      </c>
      <c r="T576">
        <f t="shared" si="587"/>
        <v>0</v>
      </c>
      <c r="U576">
        <v>0</v>
      </c>
      <c r="V576">
        <f t="shared" si="588"/>
        <v>0</v>
      </c>
      <c r="W576">
        <v>100</v>
      </c>
      <c r="X576">
        <f t="shared" si="589"/>
        <v>1</v>
      </c>
      <c r="Y576">
        <v>0</v>
      </c>
      <c r="Z576">
        <f t="shared" si="590"/>
        <v>0</v>
      </c>
      <c r="AA576">
        <v>0</v>
      </c>
      <c r="AB576">
        <f t="shared" si="591"/>
        <v>0</v>
      </c>
      <c r="AC576">
        <v>0</v>
      </c>
      <c r="AD576">
        <f t="shared" si="592"/>
        <v>0</v>
      </c>
      <c r="AE576">
        <v>0</v>
      </c>
      <c r="AF576">
        <f t="shared" si="593"/>
        <v>0</v>
      </c>
      <c r="AG576">
        <v>0</v>
      </c>
      <c r="AH576">
        <f t="shared" si="594"/>
        <v>0</v>
      </c>
      <c r="AI576">
        <v>0</v>
      </c>
      <c r="AJ576">
        <f t="shared" si="595"/>
        <v>0</v>
      </c>
      <c r="AK576">
        <v>0</v>
      </c>
      <c r="AL576">
        <f t="shared" si="596"/>
        <v>0</v>
      </c>
      <c r="AM576">
        <v>0</v>
      </c>
      <c r="AN576">
        <f t="shared" si="597"/>
        <v>0</v>
      </c>
      <c r="AO576">
        <v>0</v>
      </c>
      <c r="AP576">
        <f t="shared" si="598"/>
        <v>0</v>
      </c>
      <c r="AQ576">
        <v>0</v>
      </c>
      <c r="AR576">
        <f t="shared" si="599"/>
        <v>0</v>
      </c>
      <c r="AS576">
        <v>0</v>
      </c>
      <c r="AT576">
        <f t="shared" si="600"/>
        <v>0</v>
      </c>
      <c r="AU576">
        <v>0</v>
      </c>
      <c r="AV576">
        <f t="shared" si="601"/>
        <v>0</v>
      </c>
      <c r="AW576">
        <v>0</v>
      </c>
      <c r="AX576">
        <f t="shared" si="602"/>
        <v>0</v>
      </c>
      <c r="AY576">
        <v>0</v>
      </c>
      <c r="AZ576">
        <f t="shared" si="603"/>
        <v>0</v>
      </c>
      <c r="BA576">
        <v>0</v>
      </c>
      <c r="BB576">
        <f t="shared" si="604"/>
        <v>0</v>
      </c>
      <c r="BC576">
        <v>0</v>
      </c>
      <c r="BD576">
        <f t="shared" si="605"/>
        <v>0</v>
      </c>
      <c r="BE576">
        <v>0</v>
      </c>
      <c r="BF576">
        <f t="shared" si="606"/>
        <v>0</v>
      </c>
      <c r="BG576">
        <v>0</v>
      </c>
      <c r="BH576">
        <f t="shared" si="607"/>
        <v>0</v>
      </c>
      <c r="BI576">
        <v>0</v>
      </c>
      <c r="BJ576">
        <f t="shared" si="608"/>
        <v>0</v>
      </c>
      <c r="BK576">
        <v>0</v>
      </c>
      <c r="BL576">
        <f t="shared" si="609"/>
        <v>0</v>
      </c>
      <c r="BM576">
        <v>0</v>
      </c>
      <c r="BN576">
        <f t="shared" si="610"/>
        <v>0</v>
      </c>
      <c r="BO576">
        <v>0</v>
      </c>
      <c r="BP576">
        <f t="shared" si="611"/>
        <v>0</v>
      </c>
      <c r="BQ576">
        <v>0</v>
      </c>
      <c r="BR576">
        <f t="shared" si="612"/>
        <v>0</v>
      </c>
      <c r="BS576">
        <v>0</v>
      </c>
      <c r="BT576">
        <f t="shared" si="613"/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f t="shared" si="617"/>
        <v>0</v>
      </c>
      <c r="DE576">
        <v>0</v>
      </c>
      <c r="DF576">
        <f t="shared" si="618"/>
        <v>0</v>
      </c>
      <c r="DG576">
        <v>97</v>
      </c>
      <c r="DH576">
        <f t="shared" si="619"/>
        <v>0.91334706102583296</v>
      </c>
      <c r="DI576">
        <v>3</v>
      </c>
      <c r="DJ576">
        <f t="shared" si="620"/>
        <v>8.6652938974166982E-2</v>
      </c>
      <c r="DK576">
        <v>0</v>
      </c>
      <c r="DL576">
        <f t="shared" si="621"/>
        <v>0</v>
      </c>
      <c r="DM576">
        <v>0</v>
      </c>
      <c r="DN576">
        <f t="shared" si="622"/>
        <v>0</v>
      </c>
      <c r="DO576">
        <v>0</v>
      </c>
      <c r="DP576">
        <f t="shared" si="623"/>
        <v>0</v>
      </c>
      <c r="DQ576">
        <v>0</v>
      </c>
      <c r="DR576">
        <f t="shared" si="624"/>
        <v>0</v>
      </c>
      <c r="DS576">
        <v>0</v>
      </c>
      <c r="DT576">
        <f t="shared" si="625"/>
        <v>0</v>
      </c>
      <c r="DU576">
        <v>0</v>
      </c>
      <c r="DV576">
        <f t="shared" si="626"/>
        <v>0</v>
      </c>
      <c r="DW576">
        <v>0</v>
      </c>
      <c r="DX576">
        <f t="shared" si="627"/>
        <v>0</v>
      </c>
      <c r="DY576">
        <v>0</v>
      </c>
      <c r="DZ576">
        <f t="shared" si="628"/>
        <v>0</v>
      </c>
      <c r="EA576">
        <v>0</v>
      </c>
      <c r="EB576">
        <f t="shared" si="629"/>
        <v>0</v>
      </c>
      <c r="EC576">
        <v>0</v>
      </c>
      <c r="ED576">
        <f t="shared" si="630"/>
        <v>0</v>
      </c>
      <c r="EE576">
        <v>0</v>
      </c>
      <c r="EF576">
        <f t="shared" si="631"/>
        <v>0</v>
      </c>
      <c r="EG576">
        <v>0</v>
      </c>
      <c r="EH576">
        <f t="shared" si="632"/>
        <v>0</v>
      </c>
      <c r="EI576">
        <v>0</v>
      </c>
      <c r="EJ576">
        <f t="shared" si="633"/>
        <v>0</v>
      </c>
      <c r="EK576">
        <v>0</v>
      </c>
      <c r="EL576">
        <f t="shared" si="634"/>
        <v>0</v>
      </c>
      <c r="EM576">
        <v>0</v>
      </c>
      <c r="EN576">
        <f t="shared" si="635"/>
        <v>0</v>
      </c>
      <c r="EO576">
        <v>0</v>
      </c>
      <c r="EP576">
        <f t="shared" si="636"/>
        <v>0</v>
      </c>
      <c r="EQ576">
        <v>0</v>
      </c>
      <c r="ER576">
        <f t="shared" si="637"/>
        <v>0</v>
      </c>
      <c r="ES576">
        <v>0</v>
      </c>
      <c r="ET576">
        <f t="shared" si="638"/>
        <v>0</v>
      </c>
      <c r="EU576">
        <v>0</v>
      </c>
      <c r="EV576">
        <f t="shared" si="639"/>
        <v>0</v>
      </c>
      <c r="EW576">
        <v>0</v>
      </c>
      <c r="EX576">
        <f t="shared" si="640"/>
        <v>0</v>
      </c>
      <c r="EY576">
        <v>0</v>
      </c>
      <c r="EZ576">
        <f t="shared" si="641"/>
        <v>0</v>
      </c>
      <c r="FA576">
        <v>0</v>
      </c>
      <c r="FB576">
        <f t="shared" si="642"/>
        <v>0</v>
      </c>
      <c r="FC576">
        <v>0</v>
      </c>
      <c r="FD576">
        <v>0</v>
      </c>
      <c r="FE576" s="3" t="s">
        <v>845</v>
      </c>
    </row>
    <row r="577" spans="1:161" x14ac:dyDescent="0.45">
      <c r="A577">
        <v>576</v>
      </c>
      <c r="B577" t="s">
        <v>53</v>
      </c>
      <c r="C577" t="s">
        <v>844</v>
      </c>
      <c r="D577" t="s">
        <v>830</v>
      </c>
      <c r="E577" t="s">
        <v>830</v>
      </c>
      <c r="F577" s="2">
        <v>0</v>
      </c>
      <c r="G577">
        <f t="shared" si="643"/>
        <v>231.4</v>
      </c>
      <c r="H577">
        <v>933</v>
      </c>
      <c r="I577">
        <f>210+273</f>
        <v>483</v>
      </c>
      <c r="J577" s="2">
        <f t="shared" si="576"/>
        <v>0.51768488745980712</v>
      </c>
      <c r="K577">
        <f t="shared" si="645"/>
        <v>1.8000000000000002E-3</v>
      </c>
      <c r="L577" t="s">
        <v>64</v>
      </c>
      <c r="M577">
        <v>0</v>
      </c>
      <c r="N577">
        <f t="shared" si="584"/>
        <v>0</v>
      </c>
      <c r="O577">
        <v>0</v>
      </c>
      <c r="P577">
        <f t="shared" si="585"/>
        <v>0</v>
      </c>
      <c r="Q577">
        <v>0</v>
      </c>
      <c r="R577">
        <f t="shared" si="586"/>
        <v>0</v>
      </c>
      <c r="S577">
        <v>0</v>
      </c>
      <c r="T577">
        <f t="shared" si="587"/>
        <v>0</v>
      </c>
      <c r="U577">
        <v>0</v>
      </c>
      <c r="V577">
        <f t="shared" si="588"/>
        <v>0</v>
      </c>
      <c r="W577">
        <v>100</v>
      </c>
      <c r="X577">
        <f t="shared" si="589"/>
        <v>1</v>
      </c>
      <c r="Y577">
        <v>0</v>
      </c>
      <c r="Z577">
        <f t="shared" si="590"/>
        <v>0</v>
      </c>
      <c r="AA577">
        <v>0</v>
      </c>
      <c r="AB577">
        <f t="shared" si="591"/>
        <v>0</v>
      </c>
      <c r="AC577">
        <v>0</v>
      </c>
      <c r="AD577">
        <f t="shared" si="592"/>
        <v>0</v>
      </c>
      <c r="AE577">
        <v>0</v>
      </c>
      <c r="AF577">
        <f t="shared" si="593"/>
        <v>0</v>
      </c>
      <c r="AG577">
        <v>0</v>
      </c>
      <c r="AH577">
        <f t="shared" si="594"/>
        <v>0</v>
      </c>
      <c r="AI577">
        <v>0</v>
      </c>
      <c r="AJ577">
        <f t="shared" si="595"/>
        <v>0</v>
      </c>
      <c r="AK577">
        <v>0</v>
      </c>
      <c r="AL577">
        <f t="shared" si="596"/>
        <v>0</v>
      </c>
      <c r="AM577">
        <v>0</v>
      </c>
      <c r="AN577">
        <f t="shared" si="597"/>
        <v>0</v>
      </c>
      <c r="AO577">
        <v>0</v>
      </c>
      <c r="AP577">
        <f t="shared" si="598"/>
        <v>0</v>
      </c>
      <c r="AQ577">
        <v>0</v>
      </c>
      <c r="AR577">
        <f t="shared" si="599"/>
        <v>0</v>
      </c>
      <c r="AS577">
        <v>0</v>
      </c>
      <c r="AT577">
        <f t="shared" si="600"/>
        <v>0</v>
      </c>
      <c r="AU577">
        <v>0</v>
      </c>
      <c r="AV577">
        <f t="shared" si="601"/>
        <v>0</v>
      </c>
      <c r="AW577">
        <v>0</v>
      </c>
      <c r="AX577">
        <f t="shared" si="602"/>
        <v>0</v>
      </c>
      <c r="AY577">
        <v>0</v>
      </c>
      <c r="AZ577">
        <f t="shared" si="603"/>
        <v>0</v>
      </c>
      <c r="BA577">
        <v>0</v>
      </c>
      <c r="BB577">
        <f t="shared" si="604"/>
        <v>0</v>
      </c>
      <c r="BC577">
        <v>0</v>
      </c>
      <c r="BD577">
        <f t="shared" si="605"/>
        <v>0</v>
      </c>
      <c r="BE577">
        <v>0</v>
      </c>
      <c r="BF577">
        <f t="shared" si="606"/>
        <v>0</v>
      </c>
      <c r="BG577">
        <v>0</v>
      </c>
      <c r="BH577">
        <f t="shared" si="607"/>
        <v>0</v>
      </c>
      <c r="BI577">
        <v>0</v>
      </c>
      <c r="BJ577">
        <f t="shared" si="608"/>
        <v>0</v>
      </c>
      <c r="BK577">
        <v>0</v>
      </c>
      <c r="BL577">
        <f t="shared" si="609"/>
        <v>0</v>
      </c>
      <c r="BM577">
        <v>0</v>
      </c>
      <c r="BN577">
        <f t="shared" si="610"/>
        <v>0</v>
      </c>
      <c r="BO577">
        <v>0</v>
      </c>
      <c r="BP577">
        <f t="shared" si="611"/>
        <v>0</v>
      </c>
      <c r="BQ577">
        <v>0</v>
      </c>
      <c r="BR577">
        <f t="shared" si="612"/>
        <v>0</v>
      </c>
      <c r="BS577">
        <v>0</v>
      </c>
      <c r="BT577">
        <f t="shared" si="613"/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f t="shared" si="617"/>
        <v>0</v>
      </c>
      <c r="DE577">
        <v>0</v>
      </c>
      <c r="DF577">
        <f t="shared" si="618"/>
        <v>0</v>
      </c>
      <c r="DG577">
        <v>97</v>
      </c>
      <c r="DH577">
        <f t="shared" si="619"/>
        <v>0.91334706102583296</v>
      </c>
      <c r="DI577">
        <v>3</v>
      </c>
      <c r="DJ577">
        <f t="shared" si="620"/>
        <v>8.6652938974166982E-2</v>
      </c>
      <c r="DK577">
        <v>0</v>
      </c>
      <c r="DL577">
        <f t="shared" si="621"/>
        <v>0</v>
      </c>
      <c r="DM577">
        <v>0</v>
      </c>
      <c r="DN577">
        <f t="shared" si="622"/>
        <v>0</v>
      </c>
      <c r="DO577">
        <v>0</v>
      </c>
      <c r="DP577">
        <f t="shared" si="623"/>
        <v>0</v>
      </c>
      <c r="DQ577">
        <v>0</v>
      </c>
      <c r="DR577">
        <f t="shared" si="624"/>
        <v>0</v>
      </c>
      <c r="DS577">
        <v>0</v>
      </c>
      <c r="DT577">
        <f t="shared" si="625"/>
        <v>0</v>
      </c>
      <c r="DU577">
        <v>0</v>
      </c>
      <c r="DV577">
        <f t="shared" si="626"/>
        <v>0</v>
      </c>
      <c r="DW577">
        <v>0</v>
      </c>
      <c r="DX577">
        <f t="shared" si="627"/>
        <v>0</v>
      </c>
      <c r="DY577">
        <v>0</v>
      </c>
      <c r="DZ577">
        <f t="shared" si="628"/>
        <v>0</v>
      </c>
      <c r="EA577">
        <v>0</v>
      </c>
      <c r="EB577">
        <f t="shared" si="629"/>
        <v>0</v>
      </c>
      <c r="EC577">
        <v>0</v>
      </c>
      <c r="ED577">
        <f t="shared" si="630"/>
        <v>0</v>
      </c>
      <c r="EE577">
        <v>0</v>
      </c>
      <c r="EF577">
        <f t="shared" si="631"/>
        <v>0</v>
      </c>
      <c r="EG577">
        <v>0</v>
      </c>
      <c r="EH577">
        <f t="shared" si="632"/>
        <v>0</v>
      </c>
      <c r="EI577">
        <v>0</v>
      </c>
      <c r="EJ577">
        <f t="shared" si="633"/>
        <v>0</v>
      </c>
      <c r="EK577">
        <v>0</v>
      </c>
      <c r="EL577">
        <f t="shared" si="634"/>
        <v>0</v>
      </c>
      <c r="EM577">
        <v>0</v>
      </c>
      <c r="EN577">
        <f t="shared" si="635"/>
        <v>0</v>
      </c>
      <c r="EO577">
        <v>0</v>
      </c>
      <c r="EP577">
        <f t="shared" si="636"/>
        <v>0</v>
      </c>
      <c r="EQ577">
        <v>0</v>
      </c>
      <c r="ER577">
        <f t="shared" si="637"/>
        <v>0</v>
      </c>
      <c r="ES577">
        <v>0</v>
      </c>
      <c r="ET577">
        <f t="shared" si="638"/>
        <v>0</v>
      </c>
      <c r="EU577">
        <v>0</v>
      </c>
      <c r="EV577">
        <f t="shared" si="639"/>
        <v>0</v>
      </c>
      <c r="EW577">
        <v>0</v>
      </c>
      <c r="EX577">
        <f t="shared" si="640"/>
        <v>0</v>
      </c>
      <c r="EY577">
        <v>0</v>
      </c>
      <c r="EZ577">
        <f t="shared" si="641"/>
        <v>0</v>
      </c>
      <c r="FA577">
        <v>0</v>
      </c>
      <c r="FB577">
        <f t="shared" si="642"/>
        <v>0</v>
      </c>
      <c r="FC577">
        <v>0</v>
      </c>
      <c r="FD577">
        <v>0</v>
      </c>
      <c r="FE577" s="3" t="s">
        <v>845</v>
      </c>
    </row>
    <row r="578" spans="1:161" x14ac:dyDescent="0.45">
      <c r="A578">
        <v>577</v>
      </c>
      <c r="B578" t="s">
        <v>53</v>
      </c>
      <c r="C578" t="s">
        <v>844</v>
      </c>
      <c r="D578" t="s">
        <v>830</v>
      </c>
      <c r="E578" t="s">
        <v>830</v>
      </c>
      <c r="F578" s="2">
        <v>1</v>
      </c>
      <c r="G578">
        <f t="shared" si="643"/>
        <v>231.4</v>
      </c>
      <c r="H578">
        <v>933</v>
      </c>
      <c r="I578">
        <f>20+273</f>
        <v>293</v>
      </c>
      <c r="J578" s="2">
        <f t="shared" si="576"/>
        <v>0.31404072883172562</v>
      </c>
      <c r="K578">
        <v>1.2E-2</v>
      </c>
      <c r="L578" t="s">
        <v>64</v>
      </c>
      <c r="M578">
        <v>0</v>
      </c>
      <c r="N578">
        <f t="shared" si="584"/>
        <v>0</v>
      </c>
      <c r="O578">
        <v>0</v>
      </c>
      <c r="P578">
        <f t="shared" si="585"/>
        <v>0</v>
      </c>
      <c r="Q578">
        <v>0</v>
      </c>
      <c r="R578">
        <f t="shared" si="586"/>
        <v>0</v>
      </c>
      <c r="S578">
        <v>0</v>
      </c>
      <c r="T578">
        <f t="shared" si="587"/>
        <v>0</v>
      </c>
      <c r="U578">
        <v>0</v>
      </c>
      <c r="V578">
        <f t="shared" si="588"/>
        <v>0</v>
      </c>
      <c r="W578">
        <v>100</v>
      </c>
      <c r="X578">
        <f t="shared" si="589"/>
        <v>1</v>
      </c>
      <c r="Y578">
        <v>0</v>
      </c>
      <c r="Z578">
        <f t="shared" si="590"/>
        <v>0</v>
      </c>
      <c r="AA578">
        <v>0</v>
      </c>
      <c r="AB578">
        <f t="shared" si="591"/>
        <v>0</v>
      </c>
      <c r="AC578">
        <v>0</v>
      </c>
      <c r="AD578">
        <f t="shared" si="592"/>
        <v>0</v>
      </c>
      <c r="AE578">
        <v>0</v>
      </c>
      <c r="AF578">
        <f t="shared" si="593"/>
        <v>0</v>
      </c>
      <c r="AG578">
        <v>0</v>
      </c>
      <c r="AH578">
        <f t="shared" si="594"/>
        <v>0</v>
      </c>
      <c r="AI578">
        <v>0</v>
      </c>
      <c r="AJ578">
        <f t="shared" si="595"/>
        <v>0</v>
      </c>
      <c r="AK578">
        <v>0</v>
      </c>
      <c r="AL578">
        <f t="shared" si="596"/>
        <v>0</v>
      </c>
      <c r="AM578">
        <v>0</v>
      </c>
      <c r="AN578">
        <f t="shared" si="597"/>
        <v>0</v>
      </c>
      <c r="AO578">
        <v>0</v>
      </c>
      <c r="AP578">
        <f t="shared" si="598"/>
        <v>0</v>
      </c>
      <c r="AQ578">
        <v>0</v>
      </c>
      <c r="AR578">
        <f t="shared" si="599"/>
        <v>0</v>
      </c>
      <c r="AS578">
        <v>0</v>
      </c>
      <c r="AT578">
        <f t="shared" si="600"/>
        <v>0</v>
      </c>
      <c r="AU578">
        <v>0</v>
      </c>
      <c r="AV578">
        <f t="shared" si="601"/>
        <v>0</v>
      </c>
      <c r="AW578">
        <v>0</v>
      </c>
      <c r="AX578">
        <f t="shared" si="602"/>
        <v>0</v>
      </c>
      <c r="AY578">
        <v>0</v>
      </c>
      <c r="AZ578">
        <f t="shared" si="603"/>
        <v>0</v>
      </c>
      <c r="BA578">
        <v>0</v>
      </c>
      <c r="BB578">
        <f t="shared" si="604"/>
        <v>0</v>
      </c>
      <c r="BC578">
        <v>0</v>
      </c>
      <c r="BD578">
        <f t="shared" si="605"/>
        <v>0</v>
      </c>
      <c r="BE578">
        <v>0</v>
      </c>
      <c r="BF578">
        <f t="shared" si="606"/>
        <v>0</v>
      </c>
      <c r="BG578">
        <v>0</v>
      </c>
      <c r="BH578">
        <f t="shared" si="607"/>
        <v>0</v>
      </c>
      <c r="BI578">
        <v>0</v>
      </c>
      <c r="BJ578">
        <f t="shared" si="608"/>
        <v>0</v>
      </c>
      <c r="BK578">
        <v>0</v>
      </c>
      <c r="BL578">
        <f t="shared" si="609"/>
        <v>0</v>
      </c>
      <c r="BM578">
        <v>0</v>
      </c>
      <c r="BN578">
        <f t="shared" si="610"/>
        <v>0</v>
      </c>
      <c r="BO578">
        <v>0</v>
      </c>
      <c r="BP578">
        <f t="shared" si="611"/>
        <v>0</v>
      </c>
      <c r="BQ578">
        <v>0</v>
      </c>
      <c r="BR578">
        <f t="shared" si="612"/>
        <v>0</v>
      </c>
      <c r="BS578">
        <v>0</v>
      </c>
      <c r="BT578">
        <f t="shared" si="613"/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f t="shared" si="617"/>
        <v>0</v>
      </c>
      <c r="DE578">
        <v>0</v>
      </c>
      <c r="DF578">
        <f t="shared" si="618"/>
        <v>0</v>
      </c>
      <c r="DG578">
        <v>97</v>
      </c>
      <c r="DH578">
        <f t="shared" si="619"/>
        <v>0.91334706102583296</v>
      </c>
      <c r="DI578">
        <v>3</v>
      </c>
      <c r="DJ578">
        <f t="shared" si="620"/>
        <v>8.6652938974166982E-2</v>
      </c>
      <c r="DK578">
        <v>0</v>
      </c>
      <c r="DL578">
        <f t="shared" si="621"/>
        <v>0</v>
      </c>
      <c r="DM578">
        <v>0</v>
      </c>
      <c r="DN578">
        <f t="shared" si="622"/>
        <v>0</v>
      </c>
      <c r="DO578">
        <v>0</v>
      </c>
      <c r="DP578">
        <f t="shared" si="623"/>
        <v>0</v>
      </c>
      <c r="DQ578">
        <v>0</v>
      </c>
      <c r="DR578">
        <f t="shared" si="624"/>
        <v>0</v>
      </c>
      <c r="DS578">
        <v>0</v>
      </c>
      <c r="DT578">
        <f t="shared" si="625"/>
        <v>0</v>
      </c>
      <c r="DU578">
        <v>0</v>
      </c>
      <c r="DV578">
        <f t="shared" si="626"/>
        <v>0</v>
      </c>
      <c r="DW578">
        <v>0</v>
      </c>
      <c r="DX578">
        <f t="shared" si="627"/>
        <v>0</v>
      </c>
      <c r="DY578">
        <v>0</v>
      </c>
      <c r="DZ578">
        <f t="shared" si="628"/>
        <v>0</v>
      </c>
      <c r="EA578">
        <v>0</v>
      </c>
      <c r="EB578">
        <f t="shared" si="629"/>
        <v>0</v>
      </c>
      <c r="EC578">
        <v>0</v>
      </c>
      <c r="ED578">
        <f t="shared" si="630"/>
        <v>0</v>
      </c>
      <c r="EE578">
        <v>0</v>
      </c>
      <c r="EF578">
        <f t="shared" si="631"/>
        <v>0</v>
      </c>
      <c r="EG578">
        <v>0</v>
      </c>
      <c r="EH578">
        <f t="shared" si="632"/>
        <v>0</v>
      </c>
      <c r="EI578">
        <v>0</v>
      </c>
      <c r="EJ578">
        <f t="shared" si="633"/>
        <v>0</v>
      </c>
      <c r="EK578">
        <v>0</v>
      </c>
      <c r="EL578">
        <f t="shared" si="634"/>
        <v>0</v>
      </c>
      <c r="EM578">
        <v>0</v>
      </c>
      <c r="EN578">
        <f t="shared" si="635"/>
        <v>0</v>
      </c>
      <c r="EO578">
        <v>0</v>
      </c>
      <c r="EP578">
        <f t="shared" si="636"/>
        <v>0</v>
      </c>
      <c r="EQ578">
        <v>0</v>
      </c>
      <c r="ER578">
        <f t="shared" si="637"/>
        <v>0</v>
      </c>
      <c r="ES578">
        <v>0</v>
      </c>
      <c r="ET578">
        <f t="shared" si="638"/>
        <v>0</v>
      </c>
      <c r="EU578">
        <v>0</v>
      </c>
      <c r="EV578">
        <f t="shared" si="639"/>
        <v>0</v>
      </c>
      <c r="EW578">
        <v>0</v>
      </c>
      <c r="EX578">
        <f t="shared" si="640"/>
        <v>0</v>
      </c>
      <c r="EY578">
        <v>0</v>
      </c>
      <c r="EZ578">
        <f t="shared" si="641"/>
        <v>0</v>
      </c>
      <c r="FA578">
        <v>0</v>
      </c>
      <c r="FB578">
        <f t="shared" si="642"/>
        <v>0</v>
      </c>
      <c r="FC578">
        <v>0</v>
      </c>
      <c r="FD578">
        <v>0</v>
      </c>
      <c r="FE578" s="3" t="s">
        <v>845</v>
      </c>
    </row>
    <row r="579" spans="1:161" x14ac:dyDescent="0.45">
      <c r="A579">
        <v>578</v>
      </c>
      <c r="B579" t="s">
        <v>53</v>
      </c>
      <c r="C579" t="s">
        <v>844</v>
      </c>
      <c r="D579" t="s">
        <v>830</v>
      </c>
      <c r="E579" t="s">
        <v>830</v>
      </c>
      <c r="F579" s="2">
        <v>1</v>
      </c>
      <c r="G579">
        <f t="shared" si="643"/>
        <v>231.4</v>
      </c>
      <c r="H579">
        <v>933</v>
      </c>
      <c r="I579">
        <f>50+273</f>
        <v>323</v>
      </c>
      <c r="J579" s="2">
        <f t="shared" ref="J579:J642" si="646">I579/H579</f>
        <v>0.3461950696677385</v>
      </c>
      <c r="K579">
        <v>1.2E-2</v>
      </c>
      <c r="L579" t="s">
        <v>64</v>
      </c>
      <c r="M579">
        <v>0</v>
      </c>
      <c r="N579">
        <f t="shared" si="584"/>
        <v>0</v>
      </c>
      <c r="O579">
        <v>0</v>
      </c>
      <c r="P579">
        <f t="shared" si="585"/>
        <v>0</v>
      </c>
      <c r="Q579">
        <v>0</v>
      </c>
      <c r="R579">
        <f t="shared" si="586"/>
        <v>0</v>
      </c>
      <c r="S579">
        <v>0</v>
      </c>
      <c r="T579">
        <f t="shared" si="587"/>
        <v>0</v>
      </c>
      <c r="U579">
        <v>0</v>
      </c>
      <c r="V579">
        <f t="shared" si="588"/>
        <v>0</v>
      </c>
      <c r="W579">
        <v>100</v>
      </c>
      <c r="X579">
        <f t="shared" si="589"/>
        <v>1</v>
      </c>
      <c r="Y579">
        <v>0</v>
      </c>
      <c r="Z579">
        <f t="shared" si="590"/>
        <v>0</v>
      </c>
      <c r="AA579">
        <v>0</v>
      </c>
      <c r="AB579">
        <f t="shared" si="591"/>
        <v>0</v>
      </c>
      <c r="AC579">
        <v>0</v>
      </c>
      <c r="AD579">
        <f t="shared" si="592"/>
        <v>0</v>
      </c>
      <c r="AE579">
        <v>0</v>
      </c>
      <c r="AF579">
        <f t="shared" si="593"/>
        <v>0</v>
      </c>
      <c r="AG579">
        <v>0</v>
      </c>
      <c r="AH579">
        <f t="shared" si="594"/>
        <v>0</v>
      </c>
      <c r="AI579">
        <v>0</v>
      </c>
      <c r="AJ579">
        <f t="shared" si="595"/>
        <v>0</v>
      </c>
      <c r="AK579">
        <v>0</v>
      </c>
      <c r="AL579">
        <f t="shared" si="596"/>
        <v>0</v>
      </c>
      <c r="AM579">
        <v>0</v>
      </c>
      <c r="AN579">
        <f t="shared" si="597"/>
        <v>0</v>
      </c>
      <c r="AO579">
        <v>0</v>
      </c>
      <c r="AP579">
        <f t="shared" si="598"/>
        <v>0</v>
      </c>
      <c r="AQ579">
        <v>0</v>
      </c>
      <c r="AR579">
        <f t="shared" si="599"/>
        <v>0</v>
      </c>
      <c r="AS579">
        <v>0</v>
      </c>
      <c r="AT579">
        <f t="shared" si="600"/>
        <v>0</v>
      </c>
      <c r="AU579">
        <v>0</v>
      </c>
      <c r="AV579">
        <f t="shared" si="601"/>
        <v>0</v>
      </c>
      <c r="AW579">
        <v>0</v>
      </c>
      <c r="AX579">
        <f t="shared" si="602"/>
        <v>0</v>
      </c>
      <c r="AY579">
        <v>0</v>
      </c>
      <c r="AZ579">
        <f t="shared" si="603"/>
        <v>0</v>
      </c>
      <c r="BA579">
        <v>0</v>
      </c>
      <c r="BB579">
        <f t="shared" si="604"/>
        <v>0</v>
      </c>
      <c r="BC579">
        <v>0</v>
      </c>
      <c r="BD579">
        <f t="shared" si="605"/>
        <v>0</v>
      </c>
      <c r="BE579">
        <v>0</v>
      </c>
      <c r="BF579">
        <f t="shared" si="606"/>
        <v>0</v>
      </c>
      <c r="BG579">
        <v>0</v>
      </c>
      <c r="BH579">
        <f t="shared" si="607"/>
        <v>0</v>
      </c>
      <c r="BI579">
        <v>0</v>
      </c>
      <c r="BJ579">
        <f t="shared" si="608"/>
        <v>0</v>
      </c>
      <c r="BK579">
        <v>0</v>
      </c>
      <c r="BL579">
        <f t="shared" si="609"/>
        <v>0</v>
      </c>
      <c r="BM579">
        <v>0</v>
      </c>
      <c r="BN579">
        <f t="shared" si="610"/>
        <v>0</v>
      </c>
      <c r="BO579">
        <v>0</v>
      </c>
      <c r="BP579">
        <f t="shared" si="611"/>
        <v>0</v>
      </c>
      <c r="BQ579">
        <v>0</v>
      </c>
      <c r="BR579">
        <f t="shared" si="612"/>
        <v>0</v>
      </c>
      <c r="BS579">
        <v>0</v>
      </c>
      <c r="BT579">
        <f t="shared" si="613"/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f t="shared" si="617"/>
        <v>0</v>
      </c>
      <c r="DE579">
        <v>0</v>
      </c>
      <c r="DF579">
        <f t="shared" si="618"/>
        <v>0</v>
      </c>
      <c r="DG579">
        <v>97</v>
      </c>
      <c r="DH579">
        <f t="shared" si="619"/>
        <v>0.91334706102583296</v>
      </c>
      <c r="DI579">
        <v>3</v>
      </c>
      <c r="DJ579">
        <f t="shared" si="620"/>
        <v>8.6652938974166982E-2</v>
      </c>
      <c r="DK579">
        <v>0</v>
      </c>
      <c r="DL579">
        <f t="shared" si="621"/>
        <v>0</v>
      </c>
      <c r="DM579">
        <v>0</v>
      </c>
      <c r="DN579">
        <f t="shared" si="622"/>
        <v>0</v>
      </c>
      <c r="DO579">
        <v>0</v>
      </c>
      <c r="DP579">
        <f t="shared" si="623"/>
        <v>0</v>
      </c>
      <c r="DQ579">
        <v>0</v>
      </c>
      <c r="DR579">
        <f t="shared" si="624"/>
        <v>0</v>
      </c>
      <c r="DS579">
        <v>0</v>
      </c>
      <c r="DT579">
        <f t="shared" si="625"/>
        <v>0</v>
      </c>
      <c r="DU579">
        <v>0</v>
      </c>
      <c r="DV579">
        <f t="shared" si="626"/>
        <v>0</v>
      </c>
      <c r="DW579">
        <v>0</v>
      </c>
      <c r="DX579">
        <f t="shared" si="627"/>
        <v>0</v>
      </c>
      <c r="DY579">
        <v>0</v>
      </c>
      <c r="DZ579">
        <f t="shared" si="628"/>
        <v>0</v>
      </c>
      <c r="EA579">
        <v>0</v>
      </c>
      <c r="EB579">
        <f t="shared" si="629"/>
        <v>0</v>
      </c>
      <c r="EC579">
        <v>0</v>
      </c>
      <c r="ED579">
        <f t="shared" si="630"/>
        <v>0</v>
      </c>
      <c r="EE579">
        <v>0</v>
      </c>
      <c r="EF579">
        <f t="shared" si="631"/>
        <v>0</v>
      </c>
      <c r="EG579">
        <v>0</v>
      </c>
      <c r="EH579">
        <f t="shared" si="632"/>
        <v>0</v>
      </c>
      <c r="EI579">
        <v>0</v>
      </c>
      <c r="EJ579">
        <f t="shared" si="633"/>
        <v>0</v>
      </c>
      <c r="EK579">
        <v>0</v>
      </c>
      <c r="EL579">
        <f t="shared" si="634"/>
        <v>0</v>
      </c>
      <c r="EM579">
        <v>0</v>
      </c>
      <c r="EN579">
        <f t="shared" si="635"/>
        <v>0</v>
      </c>
      <c r="EO579">
        <v>0</v>
      </c>
      <c r="EP579">
        <f t="shared" si="636"/>
        <v>0</v>
      </c>
      <c r="EQ579">
        <v>0</v>
      </c>
      <c r="ER579">
        <f t="shared" si="637"/>
        <v>0</v>
      </c>
      <c r="ES579">
        <v>0</v>
      </c>
      <c r="ET579">
        <f t="shared" si="638"/>
        <v>0</v>
      </c>
      <c r="EU579">
        <v>0</v>
      </c>
      <c r="EV579">
        <f t="shared" si="639"/>
        <v>0</v>
      </c>
      <c r="EW579">
        <v>0</v>
      </c>
      <c r="EX579">
        <f t="shared" si="640"/>
        <v>0</v>
      </c>
      <c r="EY579">
        <v>0</v>
      </c>
      <c r="EZ579">
        <f t="shared" si="641"/>
        <v>0</v>
      </c>
      <c r="FA579">
        <v>0</v>
      </c>
      <c r="FB579">
        <f t="shared" si="642"/>
        <v>0</v>
      </c>
      <c r="FC579">
        <v>0</v>
      </c>
      <c r="FD579">
        <v>0</v>
      </c>
      <c r="FE579" s="3" t="s">
        <v>845</v>
      </c>
    </row>
    <row r="580" spans="1:161" x14ac:dyDescent="0.45">
      <c r="A580">
        <v>579</v>
      </c>
      <c r="B580" t="s">
        <v>53</v>
      </c>
      <c r="C580" t="s">
        <v>844</v>
      </c>
      <c r="D580" t="s">
        <v>830</v>
      </c>
      <c r="E580" t="s">
        <v>830</v>
      </c>
      <c r="F580" s="2">
        <v>1</v>
      </c>
      <c r="G580">
        <f t="shared" si="643"/>
        <v>231.4</v>
      </c>
      <c r="H580">
        <v>933</v>
      </c>
      <c r="I580">
        <v>373</v>
      </c>
      <c r="J580" s="2">
        <f t="shared" si="646"/>
        <v>0.39978563772775993</v>
      </c>
      <c r="K580">
        <v>1.2E-2</v>
      </c>
      <c r="L580" t="s">
        <v>64</v>
      </c>
      <c r="M580">
        <v>0</v>
      </c>
      <c r="N580">
        <f t="shared" si="584"/>
        <v>0</v>
      </c>
      <c r="O580">
        <v>0</v>
      </c>
      <c r="P580">
        <f t="shared" si="585"/>
        <v>0</v>
      </c>
      <c r="Q580">
        <v>0</v>
      </c>
      <c r="R580">
        <f t="shared" si="586"/>
        <v>0</v>
      </c>
      <c r="S580">
        <v>0</v>
      </c>
      <c r="T580">
        <f t="shared" si="587"/>
        <v>0</v>
      </c>
      <c r="U580">
        <v>0</v>
      </c>
      <c r="V580">
        <f t="shared" si="588"/>
        <v>0</v>
      </c>
      <c r="W580">
        <v>100</v>
      </c>
      <c r="X580">
        <f t="shared" si="589"/>
        <v>1</v>
      </c>
      <c r="Y580">
        <v>0</v>
      </c>
      <c r="Z580">
        <f t="shared" si="590"/>
        <v>0</v>
      </c>
      <c r="AA580">
        <v>0</v>
      </c>
      <c r="AB580">
        <f t="shared" si="591"/>
        <v>0</v>
      </c>
      <c r="AC580">
        <v>0</v>
      </c>
      <c r="AD580">
        <f t="shared" si="592"/>
        <v>0</v>
      </c>
      <c r="AE580">
        <v>0</v>
      </c>
      <c r="AF580">
        <f t="shared" si="593"/>
        <v>0</v>
      </c>
      <c r="AG580">
        <v>0</v>
      </c>
      <c r="AH580">
        <f t="shared" si="594"/>
        <v>0</v>
      </c>
      <c r="AI580">
        <v>0</v>
      </c>
      <c r="AJ580">
        <f t="shared" si="595"/>
        <v>0</v>
      </c>
      <c r="AK580">
        <v>0</v>
      </c>
      <c r="AL580">
        <f t="shared" si="596"/>
        <v>0</v>
      </c>
      <c r="AM580">
        <v>0</v>
      </c>
      <c r="AN580">
        <f t="shared" si="597"/>
        <v>0</v>
      </c>
      <c r="AO580">
        <v>0</v>
      </c>
      <c r="AP580">
        <f t="shared" si="598"/>
        <v>0</v>
      </c>
      <c r="AQ580">
        <v>0</v>
      </c>
      <c r="AR580">
        <f t="shared" si="599"/>
        <v>0</v>
      </c>
      <c r="AS580">
        <v>0</v>
      </c>
      <c r="AT580">
        <f t="shared" si="600"/>
        <v>0</v>
      </c>
      <c r="AU580">
        <v>0</v>
      </c>
      <c r="AV580">
        <f t="shared" si="601"/>
        <v>0</v>
      </c>
      <c r="AW580">
        <v>0</v>
      </c>
      <c r="AX580">
        <f t="shared" si="602"/>
        <v>0</v>
      </c>
      <c r="AY580">
        <v>0</v>
      </c>
      <c r="AZ580">
        <f t="shared" si="603"/>
        <v>0</v>
      </c>
      <c r="BA580">
        <v>0</v>
      </c>
      <c r="BB580">
        <f t="shared" si="604"/>
        <v>0</v>
      </c>
      <c r="BC580">
        <v>0</v>
      </c>
      <c r="BD580">
        <f t="shared" si="605"/>
        <v>0</v>
      </c>
      <c r="BE580">
        <v>0</v>
      </c>
      <c r="BF580">
        <f t="shared" si="606"/>
        <v>0</v>
      </c>
      <c r="BG580">
        <v>0</v>
      </c>
      <c r="BH580">
        <f t="shared" si="607"/>
        <v>0</v>
      </c>
      <c r="BI580">
        <v>0</v>
      </c>
      <c r="BJ580">
        <f t="shared" si="608"/>
        <v>0</v>
      </c>
      <c r="BK580">
        <v>0</v>
      </c>
      <c r="BL580">
        <f t="shared" si="609"/>
        <v>0</v>
      </c>
      <c r="BM580">
        <v>0</v>
      </c>
      <c r="BN580">
        <f t="shared" si="610"/>
        <v>0</v>
      </c>
      <c r="BO580">
        <v>0</v>
      </c>
      <c r="BP580">
        <f t="shared" si="611"/>
        <v>0</v>
      </c>
      <c r="BQ580">
        <v>0</v>
      </c>
      <c r="BR580">
        <f t="shared" si="612"/>
        <v>0</v>
      </c>
      <c r="BS580">
        <v>0</v>
      </c>
      <c r="BT580">
        <f t="shared" si="613"/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f t="shared" si="617"/>
        <v>0</v>
      </c>
      <c r="DE580">
        <v>0</v>
      </c>
      <c r="DF580">
        <f t="shared" si="618"/>
        <v>0</v>
      </c>
      <c r="DG580">
        <v>97</v>
      </c>
      <c r="DH580">
        <f t="shared" si="619"/>
        <v>0.91334706102583296</v>
      </c>
      <c r="DI580">
        <v>3</v>
      </c>
      <c r="DJ580">
        <f t="shared" si="620"/>
        <v>8.6652938974166982E-2</v>
      </c>
      <c r="DK580">
        <v>0</v>
      </c>
      <c r="DL580">
        <f t="shared" si="621"/>
        <v>0</v>
      </c>
      <c r="DM580">
        <v>0</v>
      </c>
      <c r="DN580">
        <f t="shared" si="622"/>
        <v>0</v>
      </c>
      <c r="DO580">
        <v>0</v>
      </c>
      <c r="DP580">
        <f t="shared" si="623"/>
        <v>0</v>
      </c>
      <c r="DQ580">
        <v>0</v>
      </c>
      <c r="DR580">
        <f t="shared" si="624"/>
        <v>0</v>
      </c>
      <c r="DS580">
        <v>0</v>
      </c>
      <c r="DT580">
        <f t="shared" si="625"/>
        <v>0</v>
      </c>
      <c r="DU580">
        <v>0</v>
      </c>
      <c r="DV580">
        <f t="shared" si="626"/>
        <v>0</v>
      </c>
      <c r="DW580">
        <v>0</v>
      </c>
      <c r="DX580">
        <f t="shared" si="627"/>
        <v>0</v>
      </c>
      <c r="DY580">
        <v>0</v>
      </c>
      <c r="DZ580">
        <f t="shared" si="628"/>
        <v>0</v>
      </c>
      <c r="EA580">
        <v>0</v>
      </c>
      <c r="EB580">
        <f t="shared" si="629"/>
        <v>0</v>
      </c>
      <c r="EC580">
        <v>0</v>
      </c>
      <c r="ED580">
        <f t="shared" si="630"/>
        <v>0</v>
      </c>
      <c r="EE580">
        <v>0</v>
      </c>
      <c r="EF580">
        <f t="shared" si="631"/>
        <v>0</v>
      </c>
      <c r="EG580">
        <v>0</v>
      </c>
      <c r="EH580">
        <f t="shared" si="632"/>
        <v>0</v>
      </c>
      <c r="EI580">
        <v>0</v>
      </c>
      <c r="EJ580">
        <f t="shared" si="633"/>
        <v>0</v>
      </c>
      <c r="EK580">
        <v>0</v>
      </c>
      <c r="EL580">
        <f t="shared" si="634"/>
        <v>0</v>
      </c>
      <c r="EM580">
        <v>0</v>
      </c>
      <c r="EN580">
        <f t="shared" si="635"/>
        <v>0</v>
      </c>
      <c r="EO580">
        <v>0</v>
      </c>
      <c r="EP580">
        <f t="shared" si="636"/>
        <v>0</v>
      </c>
      <c r="EQ580">
        <v>0</v>
      </c>
      <c r="ER580">
        <f t="shared" si="637"/>
        <v>0</v>
      </c>
      <c r="ES580">
        <v>0</v>
      </c>
      <c r="ET580">
        <f t="shared" si="638"/>
        <v>0</v>
      </c>
      <c r="EU580">
        <v>0</v>
      </c>
      <c r="EV580">
        <f t="shared" si="639"/>
        <v>0</v>
      </c>
      <c r="EW580">
        <v>0</v>
      </c>
      <c r="EX580">
        <f t="shared" si="640"/>
        <v>0</v>
      </c>
      <c r="EY580">
        <v>0</v>
      </c>
      <c r="EZ580">
        <f t="shared" si="641"/>
        <v>0</v>
      </c>
      <c r="FA580">
        <v>0</v>
      </c>
      <c r="FB580">
        <f t="shared" si="642"/>
        <v>0</v>
      </c>
      <c r="FC580">
        <v>0</v>
      </c>
      <c r="FD580">
        <v>0</v>
      </c>
      <c r="FE580" s="3" t="s">
        <v>845</v>
      </c>
    </row>
    <row r="581" spans="1:161" x14ac:dyDescent="0.45">
      <c r="A581">
        <v>580</v>
      </c>
      <c r="B581" t="s">
        <v>53</v>
      </c>
      <c r="C581" t="s">
        <v>844</v>
      </c>
      <c r="D581" t="s">
        <v>830</v>
      </c>
      <c r="E581" t="s">
        <v>830</v>
      </c>
      <c r="F581" s="2">
        <v>1</v>
      </c>
      <c r="G581">
        <f t="shared" si="643"/>
        <v>231.4</v>
      </c>
      <c r="H581">
        <v>933</v>
      </c>
      <c r="I581">
        <f>120+273</f>
        <v>393</v>
      </c>
      <c r="J581" s="2">
        <f t="shared" si="646"/>
        <v>0.4212218649517685</v>
      </c>
      <c r="K581">
        <v>1.2E-2</v>
      </c>
      <c r="L581" t="s">
        <v>64</v>
      </c>
      <c r="M581">
        <v>0</v>
      </c>
      <c r="N581">
        <f t="shared" si="584"/>
        <v>0</v>
      </c>
      <c r="O581">
        <v>0</v>
      </c>
      <c r="P581">
        <f t="shared" si="585"/>
        <v>0</v>
      </c>
      <c r="Q581">
        <v>0</v>
      </c>
      <c r="R581">
        <f t="shared" si="586"/>
        <v>0</v>
      </c>
      <c r="S581">
        <v>0</v>
      </c>
      <c r="T581">
        <f t="shared" si="587"/>
        <v>0</v>
      </c>
      <c r="U581">
        <v>0</v>
      </c>
      <c r="V581">
        <f t="shared" si="588"/>
        <v>0</v>
      </c>
      <c r="W581">
        <v>100</v>
      </c>
      <c r="X581">
        <f t="shared" si="589"/>
        <v>1</v>
      </c>
      <c r="Y581">
        <v>0</v>
      </c>
      <c r="Z581">
        <f t="shared" si="590"/>
        <v>0</v>
      </c>
      <c r="AA581">
        <v>0</v>
      </c>
      <c r="AB581">
        <f t="shared" si="591"/>
        <v>0</v>
      </c>
      <c r="AC581">
        <v>0</v>
      </c>
      <c r="AD581">
        <f t="shared" si="592"/>
        <v>0</v>
      </c>
      <c r="AE581">
        <v>0</v>
      </c>
      <c r="AF581">
        <f t="shared" si="593"/>
        <v>0</v>
      </c>
      <c r="AG581">
        <v>0</v>
      </c>
      <c r="AH581">
        <f t="shared" si="594"/>
        <v>0</v>
      </c>
      <c r="AI581">
        <v>0</v>
      </c>
      <c r="AJ581">
        <f t="shared" si="595"/>
        <v>0</v>
      </c>
      <c r="AK581">
        <v>0</v>
      </c>
      <c r="AL581">
        <f t="shared" si="596"/>
        <v>0</v>
      </c>
      <c r="AM581">
        <v>0</v>
      </c>
      <c r="AN581">
        <f t="shared" si="597"/>
        <v>0</v>
      </c>
      <c r="AO581">
        <v>0</v>
      </c>
      <c r="AP581">
        <f t="shared" si="598"/>
        <v>0</v>
      </c>
      <c r="AQ581">
        <v>0</v>
      </c>
      <c r="AR581">
        <f t="shared" si="599"/>
        <v>0</v>
      </c>
      <c r="AS581">
        <v>0</v>
      </c>
      <c r="AT581">
        <f t="shared" si="600"/>
        <v>0</v>
      </c>
      <c r="AU581">
        <v>0</v>
      </c>
      <c r="AV581">
        <f t="shared" si="601"/>
        <v>0</v>
      </c>
      <c r="AW581">
        <v>0</v>
      </c>
      <c r="AX581">
        <f t="shared" si="602"/>
        <v>0</v>
      </c>
      <c r="AY581">
        <v>0</v>
      </c>
      <c r="AZ581">
        <f t="shared" si="603"/>
        <v>0</v>
      </c>
      <c r="BA581">
        <v>0</v>
      </c>
      <c r="BB581">
        <f t="shared" si="604"/>
        <v>0</v>
      </c>
      <c r="BC581">
        <v>0</v>
      </c>
      <c r="BD581">
        <f t="shared" si="605"/>
        <v>0</v>
      </c>
      <c r="BE581">
        <v>0</v>
      </c>
      <c r="BF581">
        <f t="shared" si="606"/>
        <v>0</v>
      </c>
      <c r="BG581">
        <v>0</v>
      </c>
      <c r="BH581">
        <f t="shared" si="607"/>
        <v>0</v>
      </c>
      <c r="BI581">
        <v>0</v>
      </c>
      <c r="BJ581">
        <f t="shared" si="608"/>
        <v>0</v>
      </c>
      <c r="BK581">
        <v>0</v>
      </c>
      <c r="BL581">
        <f t="shared" si="609"/>
        <v>0</v>
      </c>
      <c r="BM581">
        <v>0</v>
      </c>
      <c r="BN581">
        <f t="shared" si="610"/>
        <v>0</v>
      </c>
      <c r="BO581">
        <v>0</v>
      </c>
      <c r="BP581">
        <f t="shared" si="611"/>
        <v>0</v>
      </c>
      <c r="BQ581">
        <v>0</v>
      </c>
      <c r="BR581">
        <f t="shared" si="612"/>
        <v>0</v>
      </c>
      <c r="BS581">
        <v>0</v>
      </c>
      <c r="BT581">
        <f t="shared" si="613"/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f t="shared" si="617"/>
        <v>0</v>
      </c>
      <c r="DE581">
        <v>0</v>
      </c>
      <c r="DF581">
        <f t="shared" si="618"/>
        <v>0</v>
      </c>
      <c r="DG581">
        <v>97</v>
      </c>
      <c r="DH581">
        <f t="shared" si="619"/>
        <v>0.91334706102583296</v>
      </c>
      <c r="DI581">
        <v>3</v>
      </c>
      <c r="DJ581">
        <f t="shared" si="620"/>
        <v>8.6652938974166982E-2</v>
      </c>
      <c r="DK581">
        <v>0</v>
      </c>
      <c r="DL581">
        <f t="shared" si="621"/>
        <v>0</v>
      </c>
      <c r="DM581">
        <v>0</v>
      </c>
      <c r="DN581">
        <f t="shared" si="622"/>
        <v>0</v>
      </c>
      <c r="DO581">
        <v>0</v>
      </c>
      <c r="DP581">
        <f t="shared" si="623"/>
        <v>0</v>
      </c>
      <c r="DQ581">
        <v>0</v>
      </c>
      <c r="DR581">
        <f t="shared" si="624"/>
        <v>0</v>
      </c>
      <c r="DS581">
        <v>0</v>
      </c>
      <c r="DT581">
        <f t="shared" si="625"/>
        <v>0</v>
      </c>
      <c r="DU581">
        <v>0</v>
      </c>
      <c r="DV581">
        <f t="shared" si="626"/>
        <v>0</v>
      </c>
      <c r="DW581">
        <v>0</v>
      </c>
      <c r="DX581">
        <f t="shared" si="627"/>
        <v>0</v>
      </c>
      <c r="DY581">
        <v>0</v>
      </c>
      <c r="DZ581">
        <f t="shared" si="628"/>
        <v>0</v>
      </c>
      <c r="EA581">
        <v>0</v>
      </c>
      <c r="EB581">
        <f t="shared" si="629"/>
        <v>0</v>
      </c>
      <c r="EC581">
        <v>0</v>
      </c>
      <c r="ED581">
        <f t="shared" si="630"/>
        <v>0</v>
      </c>
      <c r="EE581">
        <v>0</v>
      </c>
      <c r="EF581">
        <f t="shared" si="631"/>
        <v>0</v>
      </c>
      <c r="EG581">
        <v>0</v>
      </c>
      <c r="EH581">
        <f t="shared" si="632"/>
        <v>0</v>
      </c>
      <c r="EI581">
        <v>0</v>
      </c>
      <c r="EJ581">
        <f t="shared" si="633"/>
        <v>0</v>
      </c>
      <c r="EK581">
        <v>0</v>
      </c>
      <c r="EL581">
        <f t="shared" si="634"/>
        <v>0</v>
      </c>
      <c r="EM581">
        <v>0</v>
      </c>
      <c r="EN581">
        <f t="shared" si="635"/>
        <v>0</v>
      </c>
      <c r="EO581">
        <v>0</v>
      </c>
      <c r="EP581">
        <f t="shared" si="636"/>
        <v>0</v>
      </c>
      <c r="EQ581">
        <v>0</v>
      </c>
      <c r="ER581">
        <f t="shared" si="637"/>
        <v>0</v>
      </c>
      <c r="ES581">
        <v>0</v>
      </c>
      <c r="ET581">
        <f t="shared" si="638"/>
        <v>0</v>
      </c>
      <c r="EU581">
        <v>0</v>
      </c>
      <c r="EV581">
        <f t="shared" si="639"/>
        <v>0</v>
      </c>
      <c r="EW581">
        <v>0</v>
      </c>
      <c r="EX581">
        <f t="shared" si="640"/>
        <v>0</v>
      </c>
      <c r="EY581">
        <v>0</v>
      </c>
      <c r="EZ581">
        <f t="shared" si="641"/>
        <v>0</v>
      </c>
      <c r="FA581">
        <v>0</v>
      </c>
      <c r="FB581">
        <f t="shared" si="642"/>
        <v>0</v>
      </c>
      <c r="FC581">
        <v>0</v>
      </c>
      <c r="FD581">
        <v>0</v>
      </c>
      <c r="FE581" s="3" t="s">
        <v>845</v>
      </c>
    </row>
    <row r="582" spans="1:161" x14ac:dyDescent="0.45">
      <c r="A582">
        <v>581</v>
      </c>
      <c r="B582" t="s">
        <v>53</v>
      </c>
      <c r="C582" t="s">
        <v>844</v>
      </c>
      <c r="D582" t="s">
        <v>830</v>
      </c>
      <c r="E582" t="s">
        <v>830</v>
      </c>
      <c r="F582" s="2">
        <v>1</v>
      </c>
      <c r="G582">
        <f t="shared" si="643"/>
        <v>231.4</v>
      </c>
      <c r="H582">
        <v>933</v>
      </c>
      <c r="I582">
        <f>160+273</f>
        <v>433</v>
      </c>
      <c r="J582" s="2">
        <f t="shared" si="646"/>
        <v>0.46409431939978563</v>
      </c>
      <c r="K582">
        <v>1.2E-2</v>
      </c>
      <c r="L582" t="s">
        <v>64</v>
      </c>
      <c r="M582">
        <v>0</v>
      </c>
      <c r="N582">
        <f t="shared" si="584"/>
        <v>0</v>
      </c>
      <c r="O582">
        <v>0</v>
      </c>
      <c r="P582">
        <f t="shared" si="585"/>
        <v>0</v>
      </c>
      <c r="Q582">
        <v>0</v>
      </c>
      <c r="R582">
        <f t="shared" si="586"/>
        <v>0</v>
      </c>
      <c r="S582">
        <v>0</v>
      </c>
      <c r="T582">
        <f t="shared" si="587"/>
        <v>0</v>
      </c>
      <c r="U582">
        <v>0</v>
      </c>
      <c r="V582">
        <f t="shared" si="588"/>
        <v>0</v>
      </c>
      <c r="W582">
        <v>100</v>
      </c>
      <c r="X582">
        <f t="shared" si="589"/>
        <v>1</v>
      </c>
      <c r="Y582">
        <v>0</v>
      </c>
      <c r="Z582">
        <f t="shared" si="590"/>
        <v>0</v>
      </c>
      <c r="AA582">
        <v>0</v>
      </c>
      <c r="AB582">
        <f t="shared" si="591"/>
        <v>0</v>
      </c>
      <c r="AC582">
        <v>0</v>
      </c>
      <c r="AD582">
        <f t="shared" si="592"/>
        <v>0</v>
      </c>
      <c r="AE582">
        <v>0</v>
      </c>
      <c r="AF582">
        <f t="shared" si="593"/>
        <v>0</v>
      </c>
      <c r="AG582">
        <v>0</v>
      </c>
      <c r="AH582">
        <f t="shared" si="594"/>
        <v>0</v>
      </c>
      <c r="AI582">
        <v>0</v>
      </c>
      <c r="AJ582">
        <f t="shared" si="595"/>
        <v>0</v>
      </c>
      <c r="AK582">
        <v>0</v>
      </c>
      <c r="AL582">
        <f t="shared" si="596"/>
        <v>0</v>
      </c>
      <c r="AM582">
        <v>0</v>
      </c>
      <c r="AN582">
        <f t="shared" si="597"/>
        <v>0</v>
      </c>
      <c r="AO582">
        <v>0</v>
      </c>
      <c r="AP582">
        <f t="shared" si="598"/>
        <v>0</v>
      </c>
      <c r="AQ582">
        <v>0</v>
      </c>
      <c r="AR582">
        <f t="shared" si="599"/>
        <v>0</v>
      </c>
      <c r="AS582">
        <v>0</v>
      </c>
      <c r="AT582">
        <f t="shared" si="600"/>
        <v>0</v>
      </c>
      <c r="AU582">
        <v>0</v>
      </c>
      <c r="AV582">
        <f t="shared" si="601"/>
        <v>0</v>
      </c>
      <c r="AW582">
        <v>0</v>
      </c>
      <c r="AX582">
        <f t="shared" si="602"/>
        <v>0</v>
      </c>
      <c r="AY582">
        <v>0</v>
      </c>
      <c r="AZ582">
        <f t="shared" si="603"/>
        <v>0</v>
      </c>
      <c r="BA582">
        <v>0</v>
      </c>
      <c r="BB582">
        <f t="shared" si="604"/>
        <v>0</v>
      </c>
      <c r="BC582">
        <v>0</v>
      </c>
      <c r="BD582">
        <f t="shared" si="605"/>
        <v>0</v>
      </c>
      <c r="BE582">
        <v>0</v>
      </c>
      <c r="BF582">
        <f t="shared" si="606"/>
        <v>0</v>
      </c>
      <c r="BG582">
        <v>0</v>
      </c>
      <c r="BH582">
        <f t="shared" si="607"/>
        <v>0</v>
      </c>
      <c r="BI582">
        <v>0</v>
      </c>
      <c r="BJ582">
        <f t="shared" si="608"/>
        <v>0</v>
      </c>
      <c r="BK582">
        <v>0</v>
      </c>
      <c r="BL582">
        <f t="shared" si="609"/>
        <v>0</v>
      </c>
      <c r="BM582">
        <v>0</v>
      </c>
      <c r="BN582">
        <f t="shared" si="610"/>
        <v>0</v>
      </c>
      <c r="BO582">
        <v>0</v>
      </c>
      <c r="BP582">
        <f t="shared" si="611"/>
        <v>0</v>
      </c>
      <c r="BQ582">
        <v>0</v>
      </c>
      <c r="BR582">
        <f t="shared" si="612"/>
        <v>0</v>
      </c>
      <c r="BS582">
        <v>0</v>
      </c>
      <c r="BT582">
        <f t="shared" si="613"/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f t="shared" si="617"/>
        <v>0</v>
      </c>
      <c r="DE582">
        <v>0</v>
      </c>
      <c r="DF582">
        <f t="shared" si="618"/>
        <v>0</v>
      </c>
      <c r="DG582">
        <v>97</v>
      </c>
      <c r="DH582">
        <f t="shared" si="619"/>
        <v>0.91334706102583296</v>
      </c>
      <c r="DI582">
        <v>3</v>
      </c>
      <c r="DJ582">
        <f t="shared" si="620"/>
        <v>8.6652938974166982E-2</v>
      </c>
      <c r="DK582">
        <v>0</v>
      </c>
      <c r="DL582">
        <f t="shared" si="621"/>
        <v>0</v>
      </c>
      <c r="DM582">
        <v>0</v>
      </c>
      <c r="DN582">
        <f t="shared" si="622"/>
        <v>0</v>
      </c>
      <c r="DO582">
        <v>0</v>
      </c>
      <c r="DP582">
        <f t="shared" si="623"/>
        <v>0</v>
      </c>
      <c r="DQ582">
        <v>0</v>
      </c>
      <c r="DR582">
        <f t="shared" si="624"/>
        <v>0</v>
      </c>
      <c r="DS582">
        <v>0</v>
      </c>
      <c r="DT582">
        <f t="shared" si="625"/>
        <v>0</v>
      </c>
      <c r="DU582">
        <v>0</v>
      </c>
      <c r="DV582">
        <f t="shared" si="626"/>
        <v>0</v>
      </c>
      <c r="DW582">
        <v>0</v>
      </c>
      <c r="DX582">
        <f t="shared" si="627"/>
        <v>0</v>
      </c>
      <c r="DY582">
        <v>0</v>
      </c>
      <c r="DZ582">
        <f t="shared" si="628"/>
        <v>0</v>
      </c>
      <c r="EA582">
        <v>0</v>
      </c>
      <c r="EB582">
        <f t="shared" si="629"/>
        <v>0</v>
      </c>
      <c r="EC582">
        <v>0</v>
      </c>
      <c r="ED582">
        <f t="shared" si="630"/>
        <v>0</v>
      </c>
      <c r="EE582">
        <v>0</v>
      </c>
      <c r="EF582">
        <f t="shared" si="631"/>
        <v>0</v>
      </c>
      <c r="EG582">
        <v>0</v>
      </c>
      <c r="EH582">
        <f t="shared" si="632"/>
        <v>0</v>
      </c>
      <c r="EI582">
        <v>0</v>
      </c>
      <c r="EJ582">
        <f t="shared" si="633"/>
        <v>0</v>
      </c>
      <c r="EK582">
        <v>0</v>
      </c>
      <c r="EL582">
        <f t="shared" si="634"/>
        <v>0</v>
      </c>
      <c r="EM582">
        <v>0</v>
      </c>
      <c r="EN582">
        <f t="shared" si="635"/>
        <v>0</v>
      </c>
      <c r="EO582">
        <v>0</v>
      </c>
      <c r="EP582">
        <f t="shared" si="636"/>
        <v>0</v>
      </c>
      <c r="EQ582">
        <v>0</v>
      </c>
      <c r="ER582">
        <f t="shared" si="637"/>
        <v>0</v>
      </c>
      <c r="ES582">
        <v>0</v>
      </c>
      <c r="ET582">
        <f t="shared" si="638"/>
        <v>0</v>
      </c>
      <c r="EU582">
        <v>0</v>
      </c>
      <c r="EV582">
        <f t="shared" si="639"/>
        <v>0</v>
      </c>
      <c r="EW582">
        <v>0</v>
      </c>
      <c r="EX582">
        <f t="shared" si="640"/>
        <v>0</v>
      </c>
      <c r="EY582">
        <v>0</v>
      </c>
      <c r="EZ582">
        <f t="shared" si="641"/>
        <v>0</v>
      </c>
      <c r="FA582">
        <v>0</v>
      </c>
      <c r="FB582">
        <f t="shared" si="642"/>
        <v>0</v>
      </c>
      <c r="FC582">
        <v>0</v>
      </c>
      <c r="FD582">
        <v>0</v>
      </c>
      <c r="FE582" s="3" t="s">
        <v>845</v>
      </c>
    </row>
    <row r="583" spans="1:161" x14ac:dyDescent="0.45">
      <c r="A583">
        <v>582</v>
      </c>
      <c r="B583" t="s">
        <v>53</v>
      </c>
      <c r="C583" t="s">
        <v>844</v>
      </c>
      <c r="D583" t="s">
        <v>830</v>
      </c>
      <c r="E583" t="s">
        <v>830</v>
      </c>
      <c r="F583" s="2">
        <v>0</v>
      </c>
      <c r="G583">
        <f t="shared" si="643"/>
        <v>231.4</v>
      </c>
      <c r="H583">
        <v>933</v>
      </c>
      <c r="I583">
        <f>190+273</f>
        <v>463</v>
      </c>
      <c r="J583" s="2">
        <f t="shared" si="646"/>
        <v>0.4962486602357985</v>
      </c>
      <c r="K583">
        <v>1.2E-2</v>
      </c>
      <c r="L583" t="s">
        <v>64</v>
      </c>
      <c r="M583">
        <v>0</v>
      </c>
      <c r="N583">
        <f t="shared" si="584"/>
        <v>0</v>
      </c>
      <c r="O583">
        <v>0</v>
      </c>
      <c r="P583">
        <f t="shared" si="585"/>
        <v>0</v>
      </c>
      <c r="Q583">
        <v>0</v>
      </c>
      <c r="R583">
        <f t="shared" si="586"/>
        <v>0</v>
      </c>
      <c r="S583">
        <v>0</v>
      </c>
      <c r="T583">
        <f t="shared" si="587"/>
        <v>0</v>
      </c>
      <c r="U583">
        <v>0</v>
      </c>
      <c r="V583">
        <f t="shared" si="588"/>
        <v>0</v>
      </c>
      <c r="W583">
        <v>100</v>
      </c>
      <c r="X583">
        <f t="shared" si="589"/>
        <v>1</v>
      </c>
      <c r="Y583">
        <v>0</v>
      </c>
      <c r="Z583">
        <f t="shared" si="590"/>
        <v>0</v>
      </c>
      <c r="AA583">
        <v>0</v>
      </c>
      <c r="AB583">
        <f t="shared" si="591"/>
        <v>0</v>
      </c>
      <c r="AC583">
        <v>0</v>
      </c>
      <c r="AD583">
        <f t="shared" si="592"/>
        <v>0</v>
      </c>
      <c r="AE583">
        <v>0</v>
      </c>
      <c r="AF583">
        <f t="shared" si="593"/>
        <v>0</v>
      </c>
      <c r="AG583">
        <v>0</v>
      </c>
      <c r="AH583">
        <f t="shared" si="594"/>
        <v>0</v>
      </c>
      <c r="AI583">
        <v>0</v>
      </c>
      <c r="AJ583">
        <f t="shared" si="595"/>
        <v>0</v>
      </c>
      <c r="AK583">
        <v>0</v>
      </c>
      <c r="AL583">
        <f t="shared" si="596"/>
        <v>0</v>
      </c>
      <c r="AM583">
        <v>0</v>
      </c>
      <c r="AN583">
        <f t="shared" si="597"/>
        <v>0</v>
      </c>
      <c r="AO583">
        <v>0</v>
      </c>
      <c r="AP583">
        <f t="shared" si="598"/>
        <v>0</v>
      </c>
      <c r="AQ583">
        <v>0</v>
      </c>
      <c r="AR583">
        <f t="shared" si="599"/>
        <v>0</v>
      </c>
      <c r="AS583">
        <v>0</v>
      </c>
      <c r="AT583">
        <f t="shared" si="600"/>
        <v>0</v>
      </c>
      <c r="AU583">
        <v>0</v>
      </c>
      <c r="AV583">
        <f t="shared" si="601"/>
        <v>0</v>
      </c>
      <c r="AW583">
        <v>0</v>
      </c>
      <c r="AX583">
        <f t="shared" si="602"/>
        <v>0</v>
      </c>
      <c r="AY583">
        <v>0</v>
      </c>
      <c r="AZ583">
        <f t="shared" si="603"/>
        <v>0</v>
      </c>
      <c r="BA583">
        <v>0</v>
      </c>
      <c r="BB583">
        <f t="shared" si="604"/>
        <v>0</v>
      </c>
      <c r="BC583">
        <v>0</v>
      </c>
      <c r="BD583">
        <f t="shared" si="605"/>
        <v>0</v>
      </c>
      <c r="BE583">
        <v>0</v>
      </c>
      <c r="BF583">
        <f t="shared" si="606"/>
        <v>0</v>
      </c>
      <c r="BG583">
        <v>0</v>
      </c>
      <c r="BH583">
        <f t="shared" si="607"/>
        <v>0</v>
      </c>
      <c r="BI583">
        <v>0</v>
      </c>
      <c r="BJ583">
        <f t="shared" si="608"/>
        <v>0</v>
      </c>
      <c r="BK583">
        <v>0</v>
      </c>
      <c r="BL583">
        <f t="shared" si="609"/>
        <v>0</v>
      </c>
      <c r="BM583">
        <v>0</v>
      </c>
      <c r="BN583">
        <f t="shared" si="610"/>
        <v>0</v>
      </c>
      <c r="BO583">
        <v>0</v>
      </c>
      <c r="BP583">
        <f t="shared" si="611"/>
        <v>0</v>
      </c>
      <c r="BQ583">
        <v>0</v>
      </c>
      <c r="BR583">
        <f t="shared" si="612"/>
        <v>0</v>
      </c>
      <c r="BS583">
        <v>0</v>
      </c>
      <c r="BT583">
        <f t="shared" si="613"/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f t="shared" si="617"/>
        <v>0</v>
      </c>
      <c r="DE583">
        <v>0</v>
      </c>
      <c r="DF583">
        <f t="shared" si="618"/>
        <v>0</v>
      </c>
      <c r="DG583">
        <v>97</v>
      </c>
      <c r="DH583">
        <f t="shared" si="619"/>
        <v>0.91334706102583296</v>
      </c>
      <c r="DI583">
        <v>3</v>
      </c>
      <c r="DJ583">
        <f t="shared" si="620"/>
        <v>8.6652938974166982E-2</v>
      </c>
      <c r="DK583">
        <v>0</v>
      </c>
      <c r="DL583">
        <f t="shared" si="621"/>
        <v>0</v>
      </c>
      <c r="DM583">
        <v>0</v>
      </c>
      <c r="DN583">
        <f t="shared" si="622"/>
        <v>0</v>
      </c>
      <c r="DO583">
        <v>0</v>
      </c>
      <c r="DP583">
        <f t="shared" si="623"/>
        <v>0</v>
      </c>
      <c r="DQ583">
        <v>0</v>
      </c>
      <c r="DR583">
        <f t="shared" si="624"/>
        <v>0</v>
      </c>
      <c r="DS583">
        <v>0</v>
      </c>
      <c r="DT583">
        <f t="shared" si="625"/>
        <v>0</v>
      </c>
      <c r="DU583">
        <v>0</v>
      </c>
      <c r="DV583">
        <f t="shared" si="626"/>
        <v>0</v>
      </c>
      <c r="DW583">
        <v>0</v>
      </c>
      <c r="DX583">
        <f t="shared" si="627"/>
        <v>0</v>
      </c>
      <c r="DY583">
        <v>0</v>
      </c>
      <c r="DZ583">
        <f t="shared" si="628"/>
        <v>0</v>
      </c>
      <c r="EA583">
        <v>0</v>
      </c>
      <c r="EB583">
        <f t="shared" si="629"/>
        <v>0</v>
      </c>
      <c r="EC583">
        <v>0</v>
      </c>
      <c r="ED583">
        <f t="shared" si="630"/>
        <v>0</v>
      </c>
      <c r="EE583">
        <v>0</v>
      </c>
      <c r="EF583">
        <f t="shared" si="631"/>
        <v>0</v>
      </c>
      <c r="EG583">
        <v>0</v>
      </c>
      <c r="EH583">
        <f t="shared" si="632"/>
        <v>0</v>
      </c>
      <c r="EI583">
        <v>0</v>
      </c>
      <c r="EJ583">
        <f t="shared" si="633"/>
        <v>0</v>
      </c>
      <c r="EK583">
        <v>0</v>
      </c>
      <c r="EL583">
        <f t="shared" si="634"/>
        <v>0</v>
      </c>
      <c r="EM583">
        <v>0</v>
      </c>
      <c r="EN583">
        <f t="shared" si="635"/>
        <v>0</v>
      </c>
      <c r="EO583">
        <v>0</v>
      </c>
      <c r="EP583">
        <f t="shared" si="636"/>
        <v>0</v>
      </c>
      <c r="EQ583">
        <v>0</v>
      </c>
      <c r="ER583">
        <f t="shared" si="637"/>
        <v>0</v>
      </c>
      <c r="ES583">
        <v>0</v>
      </c>
      <c r="ET583">
        <f t="shared" si="638"/>
        <v>0</v>
      </c>
      <c r="EU583">
        <v>0</v>
      </c>
      <c r="EV583">
        <f t="shared" si="639"/>
        <v>0</v>
      </c>
      <c r="EW583">
        <v>0</v>
      </c>
      <c r="EX583">
        <f t="shared" si="640"/>
        <v>0</v>
      </c>
      <c r="EY583">
        <v>0</v>
      </c>
      <c r="EZ583">
        <f t="shared" si="641"/>
        <v>0</v>
      </c>
      <c r="FA583">
        <v>0</v>
      </c>
      <c r="FB583">
        <f t="shared" si="642"/>
        <v>0</v>
      </c>
      <c r="FC583">
        <v>0</v>
      </c>
      <c r="FD583">
        <v>0</v>
      </c>
      <c r="FE583" s="3" t="s">
        <v>845</v>
      </c>
    </row>
    <row r="584" spans="1:161" x14ac:dyDescent="0.45">
      <c r="A584">
        <v>583</v>
      </c>
      <c r="B584" t="s">
        <v>53</v>
      </c>
      <c r="C584" t="s">
        <v>807</v>
      </c>
      <c r="D584" t="s">
        <v>830</v>
      </c>
      <c r="E584" t="s">
        <v>830</v>
      </c>
      <c r="F584" s="2">
        <v>1</v>
      </c>
      <c r="G584">
        <v>473</v>
      </c>
      <c r="H584">
        <v>933</v>
      </c>
      <c r="I584">
        <f>205+273</f>
        <v>478</v>
      </c>
      <c r="J584" s="2">
        <f t="shared" si="646"/>
        <v>0.51232583065380488</v>
      </c>
      <c r="K584">
        <f t="shared" ref="K584:K589" si="647">4.2*10^-4</f>
        <v>4.2000000000000002E-4</v>
      </c>
      <c r="L584" t="s">
        <v>64</v>
      </c>
      <c r="M584">
        <v>0</v>
      </c>
      <c r="N584">
        <f t="shared" si="584"/>
        <v>0</v>
      </c>
      <c r="O584">
        <v>0</v>
      </c>
      <c r="P584">
        <f t="shared" si="585"/>
        <v>0</v>
      </c>
      <c r="Q584">
        <v>0</v>
      </c>
      <c r="R584">
        <f t="shared" si="586"/>
        <v>0</v>
      </c>
      <c r="S584">
        <v>0</v>
      </c>
      <c r="T584">
        <f t="shared" si="587"/>
        <v>0</v>
      </c>
      <c r="U584">
        <v>0</v>
      </c>
      <c r="V584">
        <f t="shared" si="588"/>
        <v>0</v>
      </c>
      <c r="W584">
        <v>100</v>
      </c>
      <c r="X584">
        <f t="shared" si="589"/>
        <v>1</v>
      </c>
      <c r="Y584">
        <v>0</v>
      </c>
      <c r="Z584">
        <f t="shared" si="590"/>
        <v>0</v>
      </c>
      <c r="AA584">
        <v>0</v>
      </c>
      <c r="AB584">
        <f t="shared" si="591"/>
        <v>0</v>
      </c>
      <c r="AC584">
        <v>0</v>
      </c>
      <c r="AD584">
        <f t="shared" si="592"/>
        <v>0</v>
      </c>
      <c r="AE584">
        <v>0</v>
      </c>
      <c r="AF584">
        <f t="shared" si="593"/>
        <v>0</v>
      </c>
      <c r="AG584">
        <v>0</v>
      </c>
      <c r="AH584">
        <f t="shared" si="594"/>
        <v>0</v>
      </c>
      <c r="AI584">
        <v>0</v>
      </c>
      <c r="AJ584">
        <f t="shared" si="595"/>
        <v>0</v>
      </c>
      <c r="AK584">
        <v>0</v>
      </c>
      <c r="AL584">
        <f t="shared" si="596"/>
        <v>0</v>
      </c>
      <c r="AM584">
        <v>0</v>
      </c>
      <c r="AN584">
        <f t="shared" si="597"/>
        <v>0</v>
      </c>
      <c r="AO584">
        <v>0</v>
      </c>
      <c r="AP584">
        <f t="shared" si="598"/>
        <v>0</v>
      </c>
      <c r="AQ584">
        <v>0</v>
      </c>
      <c r="AR584">
        <f t="shared" si="599"/>
        <v>0</v>
      </c>
      <c r="AS584">
        <v>0</v>
      </c>
      <c r="AT584">
        <f t="shared" si="600"/>
        <v>0</v>
      </c>
      <c r="AU584">
        <v>0</v>
      </c>
      <c r="AV584">
        <f t="shared" si="601"/>
        <v>0</v>
      </c>
      <c r="AW584">
        <v>0</v>
      </c>
      <c r="AX584">
        <f t="shared" si="602"/>
        <v>0</v>
      </c>
      <c r="AY584">
        <v>0</v>
      </c>
      <c r="AZ584">
        <f t="shared" si="603"/>
        <v>0</v>
      </c>
      <c r="BA584">
        <v>0</v>
      </c>
      <c r="BB584">
        <f t="shared" si="604"/>
        <v>0</v>
      </c>
      <c r="BC584">
        <v>0</v>
      </c>
      <c r="BD584">
        <f t="shared" si="605"/>
        <v>0</v>
      </c>
      <c r="BE584">
        <v>0</v>
      </c>
      <c r="BF584">
        <f t="shared" si="606"/>
        <v>0</v>
      </c>
      <c r="BG584">
        <v>0</v>
      </c>
      <c r="BH584">
        <f t="shared" si="607"/>
        <v>0</v>
      </c>
      <c r="BI584">
        <v>0</v>
      </c>
      <c r="BJ584">
        <f t="shared" si="608"/>
        <v>0</v>
      </c>
      <c r="BK584">
        <v>0</v>
      </c>
      <c r="BL584">
        <f t="shared" si="609"/>
        <v>0</v>
      </c>
      <c r="BM584">
        <v>0</v>
      </c>
      <c r="BN584">
        <f t="shared" si="610"/>
        <v>0</v>
      </c>
      <c r="BO584">
        <v>0</v>
      </c>
      <c r="BP584">
        <f t="shared" si="611"/>
        <v>0</v>
      </c>
      <c r="BQ584">
        <v>0</v>
      </c>
      <c r="BR584">
        <f t="shared" si="612"/>
        <v>0</v>
      </c>
      <c r="BS584">
        <v>0</v>
      </c>
      <c r="BT584">
        <f t="shared" si="613"/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f t="shared" si="617"/>
        <v>0</v>
      </c>
      <c r="DE584">
        <v>0</v>
      </c>
      <c r="DF584">
        <f t="shared" si="618"/>
        <v>0</v>
      </c>
      <c r="DG584">
        <v>0</v>
      </c>
      <c r="DH584">
        <f t="shared" si="619"/>
        <v>0</v>
      </c>
      <c r="DI584">
        <v>10</v>
      </c>
      <c r="DJ584">
        <f t="shared" si="620"/>
        <v>0.16785441588190378</v>
      </c>
      <c r="DK584">
        <v>0</v>
      </c>
      <c r="DL584">
        <f t="shared" si="621"/>
        <v>0</v>
      </c>
      <c r="DM584">
        <v>90</v>
      </c>
      <c r="DN584">
        <f t="shared" si="622"/>
        <v>0.83214558411809625</v>
      </c>
      <c r="DO584">
        <v>0</v>
      </c>
      <c r="DP584">
        <f t="shared" si="623"/>
        <v>0</v>
      </c>
      <c r="DQ584">
        <v>0</v>
      </c>
      <c r="DR584">
        <f t="shared" si="624"/>
        <v>0</v>
      </c>
      <c r="DS584">
        <v>0</v>
      </c>
      <c r="DT584">
        <f t="shared" si="625"/>
        <v>0</v>
      </c>
      <c r="DU584">
        <v>0</v>
      </c>
      <c r="DV584">
        <f t="shared" si="626"/>
        <v>0</v>
      </c>
      <c r="DW584">
        <v>0</v>
      </c>
      <c r="DX584">
        <f t="shared" si="627"/>
        <v>0</v>
      </c>
      <c r="DY584">
        <v>0</v>
      </c>
      <c r="DZ584">
        <f t="shared" si="628"/>
        <v>0</v>
      </c>
      <c r="EA584">
        <v>0</v>
      </c>
      <c r="EB584">
        <f t="shared" si="629"/>
        <v>0</v>
      </c>
      <c r="EC584">
        <v>0</v>
      </c>
      <c r="ED584">
        <f t="shared" si="630"/>
        <v>0</v>
      </c>
      <c r="EE584">
        <v>0</v>
      </c>
      <c r="EF584">
        <f t="shared" si="631"/>
        <v>0</v>
      </c>
      <c r="EG584">
        <v>0</v>
      </c>
      <c r="EH584">
        <f t="shared" si="632"/>
        <v>0</v>
      </c>
      <c r="EI584">
        <v>0</v>
      </c>
      <c r="EJ584">
        <f t="shared" si="633"/>
        <v>0</v>
      </c>
      <c r="EK584">
        <v>0</v>
      </c>
      <c r="EL584">
        <f t="shared" si="634"/>
        <v>0</v>
      </c>
      <c r="EM584">
        <v>0</v>
      </c>
      <c r="EN584">
        <f t="shared" si="635"/>
        <v>0</v>
      </c>
      <c r="EO584">
        <v>0</v>
      </c>
      <c r="EP584">
        <f t="shared" si="636"/>
        <v>0</v>
      </c>
      <c r="EQ584">
        <v>0</v>
      </c>
      <c r="ER584">
        <f t="shared" si="637"/>
        <v>0</v>
      </c>
      <c r="ES584">
        <v>0</v>
      </c>
      <c r="ET584">
        <f t="shared" si="638"/>
        <v>0</v>
      </c>
      <c r="EU584">
        <v>0</v>
      </c>
      <c r="EV584">
        <f t="shared" si="639"/>
        <v>0</v>
      </c>
      <c r="EW584">
        <v>0</v>
      </c>
      <c r="EX584">
        <f t="shared" si="640"/>
        <v>0</v>
      </c>
      <c r="EY584">
        <v>0</v>
      </c>
      <c r="EZ584">
        <f t="shared" si="641"/>
        <v>0</v>
      </c>
      <c r="FA584">
        <v>0</v>
      </c>
      <c r="FB584">
        <f t="shared" si="642"/>
        <v>0</v>
      </c>
      <c r="FC584">
        <v>0</v>
      </c>
      <c r="FD584">
        <v>0</v>
      </c>
      <c r="FE584" s="3" t="s">
        <v>845</v>
      </c>
    </row>
    <row r="585" spans="1:161" x14ac:dyDescent="0.45">
      <c r="A585">
        <v>584</v>
      </c>
      <c r="B585" t="s">
        <v>53</v>
      </c>
      <c r="C585" t="s">
        <v>807</v>
      </c>
      <c r="D585" t="s">
        <v>830</v>
      </c>
      <c r="E585" t="s">
        <v>830</v>
      </c>
      <c r="F585" s="2">
        <v>1</v>
      </c>
      <c r="G585">
        <v>473</v>
      </c>
      <c r="H585">
        <v>933</v>
      </c>
      <c r="I585">
        <f>220+273</f>
        <v>493</v>
      </c>
      <c r="J585" s="2">
        <f t="shared" si="646"/>
        <v>0.52840300107181137</v>
      </c>
      <c r="K585">
        <f t="shared" si="647"/>
        <v>4.2000000000000002E-4</v>
      </c>
      <c r="L585" t="s">
        <v>64</v>
      </c>
      <c r="M585">
        <v>0</v>
      </c>
      <c r="N585">
        <f t="shared" si="584"/>
        <v>0</v>
      </c>
      <c r="O585">
        <v>0</v>
      </c>
      <c r="P585">
        <f t="shared" si="585"/>
        <v>0</v>
      </c>
      <c r="Q585">
        <v>0</v>
      </c>
      <c r="R585">
        <f t="shared" si="586"/>
        <v>0</v>
      </c>
      <c r="S585">
        <v>0</v>
      </c>
      <c r="T585">
        <f t="shared" si="587"/>
        <v>0</v>
      </c>
      <c r="U585">
        <v>0</v>
      </c>
      <c r="V585">
        <f t="shared" si="588"/>
        <v>0</v>
      </c>
      <c r="W585">
        <v>100</v>
      </c>
      <c r="X585">
        <f t="shared" si="589"/>
        <v>1</v>
      </c>
      <c r="Y585">
        <v>0</v>
      </c>
      <c r="Z585">
        <f t="shared" si="590"/>
        <v>0</v>
      </c>
      <c r="AA585">
        <v>0</v>
      </c>
      <c r="AB585">
        <f t="shared" si="591"/>
        <v>0</v>
      </c>
      <c r="AC585">
        <v>0</v>
      </c>
      <c r="AD585">
        <f t="shared" si="592"/>
        <v>0</v>
      </c>
      <c r="AE585">
        <v>0</v>
      </c>
      <c r="AF585">
        <f t="shared" si="593"/>
        <v>0</v>
      </c>
      <c r="AG585">
        <v>0</v>
      </c>
      <c r="AH585">
        <f t="shared" si="594"/>
        <v>0</v>
      </c>
      <c r="AI585">
        <v>0</v>
      </c>
      <c r="AJ585">
        <f t="shared" si="595"/>
        <v>0</v>
      </c>
      <c r="AK585">
        <v>0</v>
      </c>
      <c r="AL585">
        <f t="shared" si="596"/>
        <v>0</v>
      </c>
      <c r="AM585">
        <v>0</v>
      </c>
      <c r="AN585">
        <f t="shared" si="597"/>
        <v>0</v>
      </c>
      <c r="AO585">
        <v>0</v>
      </c>
      <c r="AP585">
        <f t="shared" si="598"/>
        <v>0</v>
      </c>
      <c r="AQ585">
        <v>0</v>
      </c>
      <c r="AR585">
        <f t="shared" si="599"/>
        <v>0</v>
      </c>
      <c r="AS585">
        <v>0</v>
      </c>
      <c r="AT585">
        <f t="shared" si="600"/>
        <v>0</v>
      </c>
      <c r="AU585">
        <v>0</v>
      </c>
      <c r="AV585">
        <f t="shared" si="601"/>
        <v>0</v>
      </c>
      <c r="AW585">
        <v>0</v>
      </c>
      <c r="AX585">
        <f t="shared" si="602"/>
        <v>0</v>
      </c>
      <c r="AY585">
        <v>0</v>
      </c>
      <c r="AZ585">
        <f t="shared" si="603"/>
        <v>0</v>
      </c>
      <c r="BA585">
        <v>0</v>
      </c>
      <c r="BB585">
        <f t="shared" si="604"/>
        <v>0</v>
      </c>
      <c r="BC585">
        <v>0</v>
      </c>
      <c r="BD585">
        <f t="shared" si="605"/>
        <v>0</v>
      </c>
      <c r="BE585">
        <v>0</v>
      </c>
      <c r="BF585">
        <f t="shared" si="606"/>
        <v>0</v>
      </c>
      <c r="BG585">
        <v>0</v>
      </c>
      <c r="BH585">
        <f t="shared" si="607"/>
        <v>0</v>
      </c>
      <c r="BI585">
        <v>0</v>
      </c>
      <c r="BJ585">
        <f t="shared" si="608"/>
        <v>0</v>
      </c>
      <c r="BK585">
        <v>0</v>
      </c>
      <c r="BL585">
        <f t="shared" si="609"/>
        <v>0</v>
      </c>
      <c r="BM585">
        <v>0</v>
      </c>
      <c r="BN585">
        <f t="shared" si="610"/>
        <v>0</v>
      </c>
      <c r="BO585">
        <v>0</v>
      </c>
      <c r="BP585">
        <f t="shared" si="611"/>
        <v>0</v>
      </c>
      <c r="BQ585">
        <v>0</v>
      </c>
      <c r="BR585">
        <f t="shared" si="612"/>
        <v>0</v>
      </c>
      <c r="BS585">
        <v>0</v>
      </c>
      <c r="BT585">
        <f t="shared" si="613"/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f t="shared" si="617"/>
        <v>0</v>
      </c>
      <c r="DE585">
        <v>0</v>
      </c>
      <c r="DF585">
        <f t="shared" si="618"/>
        <v>0</v>
      </c>
      <c r="DG585">
        <v>0</v>
      </c>
      <c r="DH585">
        <f t="shared" si="619"/>
        <v>0</v>
      </c>
      <c r="DI585">
        <v>10</v>
      </c>
      <c r="DJ585">
        <f t="shared" si="620"/>
        <v>0.16785441588190378</v>
      </c>
      <c r="DK585">
        <v>0</v>
      </c>
      <c r="DL585">
        <f t="shared" si="621"/>
        <v>0</v>
      </c>
      <c r="DM585">
        <v>90</v>
      </c>
      <c r="DN585">
        <f t="shared" si="622"/>
        <v>0.83214558411809625</v>
      </c>
      <c r="DO585">
        <v>0</v>
      </c>
      <c r="DP585">
        <f t="shared" si="623"/>
        <v>0</v>
      </c>
      <c r="DQ585">
        <v>0</v>
      </c>
      <c r="DR585">
        <f t="shared" si="624"/>
        <v>0</v>
      </c>
      <c r="DS585">
        <v>0</v>
      </c>
      <c r="DT585">
        <f t="shared" si="625"/>
        <v>0</v>
      </c>
      <c r="DU585">
        <v>0</v>
      </c>
      <c r="DV585">
        <f t="shared" si="626"/>
        <v>0</v>
      </c>
      <c r="DW585">
        <v>0</v>
      </c>
      <c r="DX585">
        <f t="shared" si="627"/>
        <v>0</v>
      </c>
      <c r="DY585">
        <v>0</v>
      </c>
      <c r="DZ585">
        <f t="shared" si="628"/>
        <v>0</v>
      </c>
      <c r="EA585">
        <v>0</v>
      </c>
      <c r="EB585">
        <f t="shared" si="629"/>
        <v>0</v>
      </c>
      <c r="EC585">
        <v>0</v>
      </c>
      <c r="ED585">
        <f t="shared" si="630"/>
        <v>0</v>
      </c>
      <c r="EE585">
        <v>0</v>
      </c>
      <c r="EF585">
        <f t="shared" si="631"/>
        <v>0</v>
      </c>
      <c r="EG585">
        <v>0</v>
      </c>
      <c r="EH585">
        <f t="shared" si="632"/>
        <v>0</v>
      </c>
      <c r="EI585">
        <v>0</v>
      </c>
      <c r="EJ585">
        <f t="shared" si="633"/>
        <v>0</v>
      </c>
      <c r="EK585">
        <v>0</v>
      </c>
      <c r="EL585">
        <f t="shared" si="634"/>
        <v>0</v>
      </c>
      <c r="EM585">
        <v>0</v>
      </c>
      <c r="EN585">
        <f t="shared" si="635"/>
        <v>0</v>
      </c>
      <c r="EO585">
        <v>0</v>
      </c>
      <c r="EP585">
        <f t="shared" si="636"/>
        <v>0</v>
      </c>
      <c r="EQ585">
        <v>0</v>
      </c>
      <c r="ER585">
        <f t="shared" si="637"/>
        <v>0</v>
      </c>
      <c r="ES585">
        <v>0</v>
      </c>
      <c r="ET585">
        <f t="shared" si="638"/>
        <v>0</v>
      </c>
      <c r="EU585">
        <v>0</v>
      </c>
      <c r="EV585">
        <f t="shared" si="639"/>
        <v>0</v>
      </c>
      <c r="EW585">
        <v>0</v>
      </c>
      <c r="EX585">
        <f t="shared" si="640"/>
        <v>0</v>
      </c>
      <c r="EY585">
        <v>0</v>
      </c>
      <c r="EZ585">
        <f t="shared" si="641"/>
        <v>0</v>
      </c>
      <c r="FA585">
        <v>0</v>
      </c>
      <c r="FB585">
        <f t="shared" si="642"/>
        <v>0</v>
      </c>
      <c r="FC585">
        <v>0</v>
      </c>
      <c r="FD585">
        <v>0</v>
      </c>
      <c r="FE585" s="3" t="s">
        <v>845</v>
      </c>
    </row>
    <row r="586" spans="1:161" x14ac:dyDescent="0.45">
      <c r="A586">
        <v>585</v>
      </c>
      <c r="B586" t="s">
        <v>53</v>
      </c>
      <c r="C586" t="s">
        <v>807</v>
      </c>
      <c r="D586" t="s">
        <v>830</v>
      </c>
      <c r="E586" t="s">
        <v>830</v>
      </c>
      <c r="F586" s="2">
        <v>1</v>
      </c>
      <c r="G586">
        <v>473</v>
      </c>
      <c r="H586">
        <v>933</v>
      </c>
      <c r="I586">
        <f>230+273</f>
        <v>503</v>
      </c>
      <c r="J586" s="2">
        <f t="shared" si="646"/>
        <v>0.53912111468381563</v>
      </c>
      <c r="K586">
        <f t="shared" si="647"/>
        <v>4.2000000000000002E-4</v>
      </c>
      <c r="L586" t="s">
        <v>64</v>
      </c>
      <c r="M586">
        <v>0</v>
      </c>
      <c r="N586">
        <f t="shared" si="584"/>
        <v>0</v>
      </c>
      <c r="O586">
        <v>0</v>
      </c>
      <c r="P586">
        <f t="shared" si="585"/>
        <v>0</v>
      </c>
      <c r="Q586">
        <v>0</v>
      </c>
      <c r="R586">
        <f t="shared" si="586"/>
        <v>0</v>
      </c>
      <c r="S586">
        <v>0</v>
      </c>
      <c r="T586">
        <f t="shared" si="587"/>
        <v>0</v>
      </c>
      <c r="U586">
        <v>0</v>
      </c>
      <c r="V586">
        <f t="shared" si="588"/>
        <v>0</v>
      </c>
      <c r="W586">
        <v>100</v>
      </c>
      <c r="X586">
        <f t="shared" si="589"/>
        <v>1</v>
      </c>
      <c r="Y586">
        <v>0</v>
      </c>
      <c r="Z586">
        <f t="shared" si="590"/>
        <v>0</v>
      </c>
      <c r="AA586">
        <v>0</v>
      </c>
      <c r="AB586">
        <f t="shared" si="591"/>
        <v>0</v>
      </c>
      <c r="AC586">
        <v>0</v>
      </c>
      <c r="AD586">
        <f t="shared" si="592"/>
        <v>0</v>
      </c>
      <c r="AE586">
        <v>0</v>
      </c>
      <c r="AF586">
        <f t="shared" si="593"/>
        <v>0</v>
      </c>
      <c r="AG586">
        <v>0</v>
      </c>
      <c r="AH586">
        <f t="shared" si="594"/>
        <v>0</v>
      </c>
      <c r="AI586">
        <v>0</v>
      </c>
      <c r="AJ586">
        <f t="shared" si="595"/>
        <v>0</v>
      </c>
      <c r="AK586">
        <v>0</v>
      </c>
      <c r="AL586">
        <f t="shared" si="596"/>
        <v>0</v>
      </c>
      <c r="AM586">
        <v>0</v>
      </c>
      <c r="AN586">
        <f t="shared" si="597"/>
        <v>0</v>
      </c>
      <c r="AO586">
        <v>0</v>
      </c>
      <c r="AP586">
        <f t="shared" si="598"/>
        <v>0</v>
      </c>
      <c r="AQ586">
        <v>0</v>
      </c>
      <c r="AR586">
        <f t="shared" si="599"/>
        <v>0</v>
      </c>
      <c r="AS586">
        <v>0</v>
      </c>
      <c r="AT586">
        <f t="shared" si="600"/>
        <v>0</v>
      </c>
      <c r="AU586">
        <v>0</v>
      </c>
      <c r="AV586">
        <f t="shared" si="601"/>
        <v>0</v>
      </c>
      <c r="AW586">
        <v>0</v>
      </c>
      <c r="AX586">
        <f t="shared" si="602"/>
        <v>0</v>
      </c>
      <c r="AY586">
        <v>0</v>
      </c>
      <c r="AZ586">
        <f t="shared" si="603"/>
        <v>0</v>
      </c>
      <c r="BA586">
        <v>0</v>
      </c>
      <c r="BB586">
        <f t="shared" si="604"/>
        <v>0</v>
      </c>
      <c r="BC586">
        <v>0</v>
      </c>
      <c r="BD586">
        <f t="shared" si="605"/>
        <v>0</v>
      </c>
      <c r="BE586">
        <v>0</v>
      </c>
      <c r="BF586">
        <f t="shared" si="606"/>
        <v>0</v>
      </c>
      <c r="BG586">
        <v>0</v>
      </c>
      <c r="BH586">
        <f t="shared" si="607"/>
        <v>0</v>
      </c>
      <c r="BI586">
        <v>0</v>
      </c>
      <c r="BJ586">
        <f t="shared" si="608"/>
        <v>0</v>
      </c>
      <c r="BK586">
        <v>0</v>
      </c>
      <c r="BL586">
        <f t="shared" si="609"/>
        <v>0</v>
      </c>
      <c r="BM586">
        <v>0</v>
      </c>
      <c r="BN586">
        <f t="shared" si="610"/>
        <v>0</v>
      </c>
      <c r="BO586">
        <v>0</v>
      </c>
      <c r="BP586">
        <f t="shared" si="611"/>
        <v>0</v>
      </c>
      <c r="BQ586">
        <v>0</v>
      </c>
      <c r="BR586">
        <f t="shared" si="612"/>
        <v>0</v>
      </c>
      <c r="BS586">
        <v>0</v>
      </c>
      <c r="BT586">
        <f t="shared" si="613"/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f t="shared" si="617"/>
        <v>0</v>
      </c>
      <c r="DE586">
        <v>0</v>
      </c>
      <c r="DF586">
        <f t="shared" si="618"/>
        <v>0</v>
      </c>
      <c r="DG586">
        <v>0</v>
      </c>
      <c r="DH586">
        <f t="shared" si="619"/>
        <v>0</v>
      </c>
      <c r="DI586">
        <v>10</v>
      </c>
      <c r="DJ586">
        <f t="shared" si="620"/>
        <v>0.16785441588190378</v>
      </c>
      <c r="DK586">
        <v>0</v>
      </c>
      <c r="DL586">
        <f t="shared" si="621"/>
        <v>0</v>
      </c>
      <c r="DM586">
        <v>90</v>
      </c>
      <c r="DN586">
        <f t="shared" si="622"/>
        <v>0.83214558411809625</v>
      </c>
      <c r="DO586">
        <v>0</v>
      </c>
      <c r="DP586">
        <f t="shared" si="623"/>
        <v>0</v>
      </c>
      <c r="DQ586">
        <v>0</v>
      </c>
      <c r="DR586">
        <f t="shared" si="624"/>
        <v>0</v>
      </c>
      <c r="DS586">
        <v>0</v>
      </c>
      <c r="DT586">
        <f t="shared" si="625"/>
        <v>0</v>
      </c>
      <c r="DU586">
        <v>0</v>
      </c>
      <c r="DV586">
        <f t="shared" si="626"/>
        <v>0</v>
      </c>
      <c r="DW586">
        <v>0</v>
      </c>
      <c r="DX586">
        <f t="shared" si="627"/>
        <v>0</v>
      </c>
      <c r="DY586">
        <v>0</v>
      </c>
      <c r="DZ586">
        <f t="shared" si="628"/>
        <v>0</v>
      </c>
      <c r="EA586">
        <v>0</v>
      </c>
      <c r="EB586">
        <f t="shared" si="629"/>
        <v>0</v>
      </c>
      <c r="EC586">
        <v>0</v>
      </c>
      <c r="ED586">
        <f t="shared" si="630"/>
        <v>0</v>
      </c>
      <c r="EE586">
        <v>0</v>
      </c>
      <c r="EF586">
        <f t="shared" si="631"/>
        <v>0</v>
      </c>
      <c r="EG586">
        <v>0</v>
      </c>
      <c r="EH586">
        <f t="shared" si="632"/>
        <v>0</v>
      </c>
      <c r="EI586">
        <v>0</v>
      </c>
      <c r="EJ586">
        <f t="shared" si="633"/>
        <v>0</v>
      </c>
      <c r="EK586">
        <v>0</v>
      </c>
      <c r="EL586">
        <f t="shared" si="634"/>
        <v>0</v>
      </c>
      <c r="EM586">
        <v>0</v>
      </c>
      <c r="EN586">
        <f t="shared" si="635"/>
        <v>0</v>
      </c>
      <c r="EO586">
        <v>0</v>
      </c>
      <c r="EP586">
        <f t="shared" si="636"/>
        <v>0</v>
      </c>
      <c r="EQ586">
        <v>0</v>
      </c>
      <c r="ER586">
        <f t="shared" si="637"/>
        <v>0</v>
      </c>
      <c r="ES586">
        <v>0</v>
      </c>
      <c r="ET586">
        <f t="shared" si="638"/>
        <v>0</v>
      </c>
      <c r="EU586">
        <v>0</v>
      </c>
      <c r="EV586">
        <f t="shared" si="639"/>
        <v>0</v>
      </c>
      <c r="EW586">
        <v>0</v>
      </c>
      <c r="EX586">
        <f t="shared" si="640"/>
        <v>0</v>
      </c>
      <c r="EY586">
        <v>0</v>
      </c>
      <c r="EZ586">
        <f t="shared" si="641"/>
        <v>0</v>
      </c>
      <c r="FA586">
        <v>0</v>
      </c>
      <c r="FB586">
        <f t="shared" si="642"/>
        <v>0</v>
      </c>
      <c r="FC586">
        <v>0</v>
      </c>
      <c r="FD586">
        <v>0</v>
      </c>
      <c r="FE586" s="3" t="s">
        <v>845</v>
      </c>
    </row>
    <row r="587" spans="1:161" x14ac:dyDescent="0.45">
      <c r="A587">
        <v>586</v>
      </c>
      <c r="B587" t="s">
        <v>53</v>
      </c>
      <c r="C587" t="s">
        <v>807</v>
      </c>
      <c r="D587" t="s">
        <v>830</v>
      </c>
      <c r="E587" t="s">
        <v>830</v>
      </c>
      <c r="F587" s="2">
        <v>1</v>
      </c>
      <c r="G587">
        <v>473</v>
      </c>
      <c r="H587">
        <v>933</v>
      </c>
      <c r="I587">
        <f>245+273</f>
        <v>518</v>
      </c>
      <c r="J587" s="2">
        <f t="shared" si="646"/>
        <v>0.55519828510182212</v>
      </c>
      <c r="K587">
        <f t="shared" si="647"/>
        <v>4.2000000000000002E-4</v>
      </c>
      <c r="L587" t="s">
        <v>64</v>
      </c>
      <c r="M587">
        <v>0</v>
      </c>
      <c r="N587">
        <f t="shared" si="584"/>
        <v>0</v>
      </c>
      <c r="O587">
        <v>0</v>
      </c>
      <c r="P587">
        <f t="shared" si="585"/>
        <v>0</v>
      </c>
      <c r="Q587">
        <v>0</v>
      </c>
      <c r="R587">
        <f t="shared" si="586"/>
        <v>0</v>
      </c>
      <c r="S587">
        <v>0</v>
      </c>
      <c r="T587">
        <f t="shared" si="587"/>
        <v>0</v>
      </c>
      <c r="U587">
        <v>0</v>
      </c>
      <c r="V587">
        <f t="shared" si="588"/>
        <v>0</v>
      </c>
      <c r="W587">
        <v>100</v>
      </c>
      <c r="X587">
        <f t="shared" si="589"/>
        <v>1</v>
      </c>
      <c r="Y587">
        <v>0</v>
      </c>
      <c r="Z587">
        <f t="shared" si="590"/>
        <v>0</v>
      </c>
      <c r="AA587">
        <v>0</v>
      </c>
      <c r="AB587">
        <f t="shared" si="591"/>
        <v>0</v>
      </c>
      <c r="AC587">
        <v>0</v>
      </c>
      <c r="AD587">
        <f t="shared" si="592"/>
        <v>0</v>
      </c>
      <c r="AE587">
        <v>0</v>
      </c>
      <c r="AF587">
        <f t="shared" si="593"/>
        <v>0</v>
      </c>
      <c r="AG587">
        <v>0</v>
      </c>
      <c r="AH587">
        <f t="shared" si="594"/>
        <v>0</v>
      </c>
      <c r="AI587">
        <v>0</v>
      </c>
      <c r="AJ587">
        <f t="shared" si="595"/>
        <v>0</v>
      </c>
      <c r="AK587">
        <v>0</v>
      </c>
      <c r="AL587">
        <f t="shared" si="596"/>
        <v>0</v>
      </c>
      <c r="AM587">
        <v>0</v>
      </c>
      <c r="AN587">
        <f t="shared" si="597"/>
        <v>0</v>
      </c>
      <c r="AO587">
        <v>0</v>
      </c>
      <c r="AP587">
        <f t="shared" si="598"/>
        <v>0</v>
      </c>
      <c r="AQ587">
        <v>0</v>
      </c>
      <c r="AR587">
        <f t="shared" si="599"/>
        <v>0</v>
      </c>
      <c r="AS587">
        <v>0</v>
      </c>
      <c r="AT587">
        <f t="shared" si="600"/>
        <v>0</v>
      </c>
      <c r="AU587">
        <v>0</v>
      </c>
      <c r="AV587">
        <f t="shared" si="601"/>
        <v>0</v>
      </c>
      <c r="AW587">
        <v>0</v>
      </c>
      <c r="AX587">
        <f t="shared" si="602"/>
        <v>0</v>
      </c>
      <c r="AY587">
        <v>0</v>
      </c>
      <c r="AZ587">
        <f t="shared" si="603"/>
        <v>0</v>
      </c>
      <c r="BA587">
        <v>0</v>
      </c>
      <c r="BB587">
        <f t="shared" si="604"/>
        <v>0</v>
      </c>
      <c r="BC587">
        <v>0</v>
      </c>
      <c r="BD587">
        <f t="shared" si="605"/>
        <v>0</v>
      </c>
      <c r="BE587">
        <v>0</v>
      </c>
      <c r="BF587">
        <f t="shared" si="606"/>
        <v>0</v>
      </c>
      <c r="BG587">
        <v>0</v>
      </c>
      <c r="BH587">
        <f t="shared" si="607"/>
        <v>0</v>
      </c>
      <c r="BI587">
        <v>0</v>
      </c>
      <c r="BJ587">
        <f t="shared" si="608"/>
        <v>0</v>
      </c>
      <c r="BK587">
        <v>0</v>
      </c>
      <c r="BL587">
        <f t="shared" si="609"/>
        <v>0</v>
      </c>
      <c r="BM587">
        <v>0</v>
      </c>
      <c r="BN587">
        <f t="shared" si="610"/>
        <v>0</v>
      </c>
      <c r="BO587">
        <v>0</v>
      </c>
      <c r="BP587">
        <f t="shared" si="611"/>
        <v>0</v>
      </c>
      <c r="BQ587">
        <v>0</v>
      </c>
      <c r="BR587">
        <f t="shared" si="612"/>
        <v>0</v>
      </c>
      <c r="BS587">
        <v>0</v>
      </c>
      <c r="BT587">
        <f t="shared" si="613"/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f t="shared" si="617"/>
        <v>0</v>
      </c>
      <c r="DE587">
        <v>0</v>
      </c>
      <c r="DF587">
        <f t="shared" si="618"/>
        <v>0</v>
      </c>
      <c r="DG587">
        <v>0</v>
      </c>
      <c r="DH587">
        <f t="shared" si="619"/>
        <v>0</v>
      </c>
      <c r="DI587">
        <v>10</v>
      </c>
      <c r="DJ587">
        <f t="shared" si="620"/>
        <v>0.16785441588190378</v>
      </c>
      <c r="DK587">
        <v>0</v>
      </c>
      <c r="DL587">
        <f t="shared" si="621"/>
        <v>0</v>
      </c>
      <c r="DM587">
        <v>90</v>
      </c>
      <c r="DN587">
        <f t="shared" si="622"/>
        <v>0.83214558411809625</v>
      </c>
      <c r="DO587">
        <v>0</v>
      </c>
      <c r="DP587">
        <f t="shared" si="623"/>
        <v>0</v>
      </c>
      <c r="DQ587">
        <v>0</v>
      </c>
      <c r="DR587">
        <f t="shared" si="624"/>
        <v>0</v>
      </c>
      <c r="DS587">
        <v>0</v>
      </c>
      <c r="DT587">
        <f t="shared" si="625"/>
        <v>0</v>
      </c>
      <c r="DU587">
        <v>0</v>
      </c>
      <c r="DV587">
        <f t="shared" si="626"/>
        <v>0</v>
      </c>
      <c r="DW587">
        <v>0</v>
      </c>
      <c r="DX587">
        <f t="shared" si="627"/>
        <v>0</v>
      </c>
      <c r="DY587">
        <v>0</v>
      </c>
      <c r="DZ587">
        <f t="shared" si="628"/>
        <v>0</v>
      </c>
      <c r="EA587">
        <v>0</v>
      </c>
      <c r="EB587">
        <f t="shared" si="629"/>
        <v>0</v>
      </c>
      <c r="EC587">
        <v>0</v>
      </c>
      <c r="ED587">
        <f t="shared" si="630"/>
        <v>0</v>
      </c>
      <c r="EE587">
        <v>0</v>
      </c>
      <c r="EF587">
        <f t="shared" si="631"/>
        <v>0</v>
      </c>
      <c r="EG587">
        <v>0</v>
      </c>
      <c r="EH587">
        <f t="shared" si="632"/>
        <v>0</v>
      </c>
      <c r="EI587">
        <v>0</v>
      </c>
      <c r="EJ587">
        <f t="shared" si="633"/>
        <v>0</v>
      </c>
      <c r="EK587">
        <v>0</v>
      </c>
      <c r="EL587">
        <f t="shared" si="634"/>
        <v>0</v>
      </c>
      <c r="EM587">
        <v>0</v>
      </c>
      <c r="EN587">
        <f t="shared" si="635"/>
        <v>0</v>
      </c>
      <c r="EO587">
        <v>0</v>
      </c>
      <c r="EP587">
        <f t="shared" si="636"/>
        <v>0</v>
      </c>
      <c r="EQ587">
        <v>0</v>
      </c>
      <c r="ER587">
        <f t="shared" si="637"/>
        <v>0</v>
      </c>
      <c r="ES587">
        <v>0</v>
      </c>
      <c r="ET587">
        <f t="shared" si="638"/>
        <v>0</v>
      </c>
      <c r="EU587">
        <v>0</v>
      </c>
      <c r="EV587">
        <f t="shared" si="639"/>
        <v>0</v>
      </c>
      <c r="EW587">
        <v>0</v>
      </c>
      <c r="EX587">
        <f t="shared" si="640"/>
        <v>0</v>
      </c>
      <c r="EY587">
        <v>0</v>
      </c>
      <c r="EZ587">
        <f t="shared" si="641"/>
        <v>0</v>
      </c>
      <c r="FA587">
        <v>0</v>
      </c>
      <c r="FB587">
        <f t="shared" si="642"/>
        <v>0</v>
      </c>
      <c r="FC587">
        <v>0</v>
      </c>
      <c r="FD587">
        <v>0</v>
      </c>
      <c r="FE587" s="3" t="s">
        <v>845</v>
      </c>
    </row>
    <row r="588" spans="1:161" x14ac:dyDescent="0.45">
      <c r="A588">
        <v>587</v>
      </c>
      <c r="B588" t="s">
        <v>53</v>
      </c>
      <c r="C588" t="s">
        <v>807</v>
      </c>
      <c r="D588" t="s">
        <v>830</v>
      </c>
      <c r="E588" t="s">
        <v>830</v>
      </c>
      <c r="F588" s="2">
        <v>1</v>
      </c>
      <c r="G588">
        <v>473</v>
      </c>
      <c r="H588">
        <v>933</v>
      </c>
      <c r="I588">
        <f>250+273</f>
        <v>523</v>
      </c>
      <c r="J588" s="2">
        <f t="shared" si="646"/>
        <v>0.56055734190782425</v>
      </c>
      <c r="K588">
        <f t="shared" si="647"/>
        <v>4.2000000000000002E-4</v>
      </c>
      <c r="L588" t="s">
        <v>64</v>
      </c>
      <c r="M588">
        <v>0</v>
      </c>
      <c r="N588">
        <f t="shared" si="584"/>
        <v>0</v>
      </c>
      <c r="O588">
        <v>0</v>
      </c>
      <c r="P588">
        <f t="shared" si="585"/>
        <v>0</v>
      </c>
      <c r="Q588">
        <v>0</v>
      </c>
      <c r="R588">
        <f t="shared" si="586"/>
        <v>0</v>
      </c>
      <c r="S588">
        <v>0</v>
      </c>
      <c r="T588">
        <f t="shared" si="587"/>
        <v>0</v>
      </c>
      <c r="U588">
        <v>0</v>
      </c>
      <c r="V588">
        <f t="shared" si="588"/>
        <v>0</v>
      </c>
      <c r="W588">
        <v>100</v>
      </c>
      <c r="X588">
        <f t="shared" si="589"/>
        <v>1</v>
      </c>
      <c r="Y588">
        <v>0</v>
      </c>
      <c r="Z588">
        <f t="shared" si="590"/>
        <v>0</v>
      </c>
      <c r="AA588">
        <v>0</v>
      </c>
      <c r="AB588">
        <f t="shared" si="591"/>
        <v>0</v>
      </c>
      <c r="AC588">
        <v>0</v>
      </c>
      <c r="AD588">
        <f t="shared" si="592"/>
        <v>0</v>
      </c>
      <c r="AE588">
        <v>0</v>
      </c>
      <c r="AF588">
        <f t="shared" si="593"/>
        <v>0</v>
      </c>
      <c r="AG588">
        <v>0</v>
      </c>
      <c r="AH588">
        <f t="shared" si="594"/>
        <v>0</v>
      </c>
      <c r="AI588">
        <v>0</v>
      </c>
      <c r="AJ588">
        <f t="shared" si="595"/>
        <v>0</v>
      </c>
      <c r="AK588">
        <v>0</v>
      </c>
      <c r="AL588">
        <f t="shared" si="596"/>
        <v>0</v>
      </c>
      <c r="AM588">
        <v>0</v>
      </c>
      <c r="AN588">
        <f t="shared" si="597"/>
        <v>0</v>
      </c>
      <c r="AO588">
        <v>0</v>
      </c>
      <c r="AP588">
        <f t="shared" si="598"/>
        <v>0</v>
      </c>
      <c r="AQ588">
        <v>0</v>
      </c>
      <c r="AR588">
        <f t="shared" si="599"/>
        <v>0</v>
      </c>
      <c r="AS588">
        <v>0</v>
      </c>
      <c r="AT588">
        <f t="shared" si="600"/>
        <v>0</v>
      </c>
      <c r="AU588">
        <v>0</v>
      </c>
      <c r="AV588">
        <f t="shared" si="601"/>
        <v>0</v>
      </c>
      <c r="AW588">
        <v>0</v>
      </c>
      <c r="AX588">
        <f t="shared" si="602"/>
        <v>0</v>
      </c>
      <c r="AY588">
        <v>0</v>
      </c>
      <c r="AZ588">
        <f t="shared" si="603"/>
        <v>0</v>
      </c>
      <c r="BA588">
        <v>0</v>
      </c>
      <c r="BB588">
        <f t="shared" si="604"/>
        <v>0</v>
      </c>
      <c r="BC588">
        <v>0</v>
      </c>
      <c r="BD588">
        <f t="shared" si="605"/>
        <v>0</v>
      </c>
      <c r="BE588">
        <v>0</v>
      </c>
      <c r="BF588">
        <f t="shared" si="606"/>
        <v>0</v>
      </c>
      <c r="BG588">
        <v>0</v>
      </c>
      <c r="BH588">
        <f t="shared" si="607"/>
        <v>0</v>
      </c>
      <c r="BI588">
        <v>0</v>
      </c>
      <c r="BJ588">
        <f t="shared" si="608"/>
        <v>0</v>
      </c>
      <c r="BK588">
        <v>0</v>
      </c>
      <c r="BL588">
        <f t="shared" si="609"/>
        <v>0</v>
      </c>
      <c r="BM588">
        <v>0</v>
      </c>
      <c r="BN588">
        <f t="shared" si="610"/>
        <v>0</v>
      </c>
      <c r="BO588">
        <v>0</v>
      </c>
      <c r="BP588">
        <f t="shared" si="611"/>
        <v>0</v>
      </c>
      <c r="BQ588">
        <v>0</v>
      </c>
      <c r="BR588">
        <f t="shared" si="612"/>
        <v>0</v>
      </c>
      <c r="BS588">
        <v>0</v>
      </c>
      <c r="BT588">
        <f t="shared" si="613"/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f t="shared" si="617"/>
        <v>0</v>
      </c>
      <c r="DE588">
        <v>0</v>
      </c>
      <c r="DF588">
        <f t="shared" si="618"/>
        <v>0</v>
      </c>
      <c r="DG588">
        <v>0</v>
      </c>
      <c r="DH588">
        <f t="shared" si="619"/>
        <v>0</v>
      </c>
      <c r="DI588">
        <v>10</v>
      </c>
      <c r="DJ588">
        <f t="shared" si="620"/>
        <v>0.16785441588190378</v>
      </c>
      <c r="DK588">
        <v>0</v>
      </c>
      <c r="DL588">
        <f t="shared" si="621"/>
        <v>0</v>
      </c>
      <c r="DM588">
        <v>90</v>
      </c>
      <c r="DN588">
        <f t="shared" si="622"/>
        <v>0.83214558411809625</v>
      </c>
      <c r="DO588">
        <v>0</v>
      </c>
      <c r="DP588">
        <f t="shared" si="623"/>
        <v>0</v>
      </c>
      <c r="DQ588">
        <v>0</v>
      </c>
      <c r="DR588">
        <f t="shared" si="624"/>
        <v>0</v>
      </c>
      <c r="DS588">
        <v>0</v>
      </c>
      <c r="DT588">
        <f t="shared" si="625"/>
        <v>0</v>
      </c>
      <c r="DU588">
        <v>0</v>
      </c>
      <c r="DV588">
        <f t="shared" si="626"/>
        <v>0</v>
      </c>
      <c r="DW588">
        <v>0</v>
      </c>
      <c r="DX588">
        <f t="shared" si="627"/>
        <v>0</v>
      </c>
      <c r="DY588">
        <v>0</v>
      </c>
      <c r="DZ588">
        <f t="shared" si="628"/>
        <v>0</v>
      </c>
      <c r="EA588">
        <v>0</v>
      </c>
      <c r="EB588">
        <f t="shared" si="629"/>
        <v>0</v>
      </c>
      <c r="EC588">
        <v>0</v>
      </c>
      <c r="ED588">
        <f t="shared" si="630"/>
        <v>0</v>
      </c>
      <c r="EE588">
        <v>0</v>
      </c>
      <c r="EF588">
        <f t="shared" si="631"/>
        <v>0</v>
      </c>
      <c r="EG588">
        <v>0</v>
      </c>
      <c r="EH588">
        <f t="shared" si="632"/>
        <v>0</v>
      </c>
      <c r="EI588">
        <v>0</v>
      </c>
      <c r="EJ588">
        <f t="shared" si="633"/>
        <v>0</v>
      </c>
      <c r="EK588">
        <v>0</v>
      </c>
      <c r="EL588">
        <f t="shared" si="634"/>
        <v>0</v>
      </c>
      <c r="EM588">
        <v>0</v>
      </c>
      <c r="EN588">
        <f t="shared" si="635"/>
        <v>0</v>
      </c>
      <c r="EO588">
        <v>0</v>
      </c>
      <c r="EP588">
        <f t="shared" si="636"/>
        <v>0</v>
      </c>
      <c r="EQ588">
        <v>0</v>
      </c>
      <c r="ER588">
        <f t="shared" si="637"/>
        <v>0</v>
      </c>
      <c r="ES588">
        <v>0</v>
      </c>
      <c r="ET588">
        <f t="shared" si="638"/>
        <v>0</v>
      </c>
      <c r="EU588">
        <v>0</v>
      </c>
      <c r="EV588">
        <f t="shared" si="639"/>
        <v>0</v>
      </c>
      <c r="EW588">
        <v>0</v>
      </c>
      <c r="EX588">
        <f t="shared" si="640"/>
        <v>0</v>
      </c>
      <c r="EY588">
        <v>0</v>
      </c>
      <c r="EZ588">
        <f t="shared" si="641"/>
        <v>0</v>
      </c>
      <c r="FA588">
        <v>0</v>
      </c>
      <c r="FB588">
        <f t="shared" si="642"/>
        <v>0</v>
      </c>
      <c r="FC588">
        <v>0</v>
      </c>
      <c r="FD588">
        <v>0</v>
      </c>
      <c r="FE588" s="3" t="s">
        <v>845</v>
      </c>
    </row>
    <row r="589" spans="1:161" x14ac:dyDescent="0.45">
      <c r="A589">
        <v>588</v>
      </c>
      <c r="B589" t="s">
        <v>53</v>
      </c>
      <c r="C589" t="s">
        <v>807</v>
      </c>
      <c r="D589" t="s">
        <v>830</v>
      </c>
      <c r="E589" t="s">
        <v>830</v>
      </c>
      <c r="F589" s="2">
        <v>1</v>
      </c>
      <c r="G589">
        <v>473</v>
      </c>
      <c r="H589">
        <v>933</v>
      </c>
      <c r="I589">
        <f>260+273</f>
        <v>533</v>
      </c>
      <c r="J589" s="2">
        <f t="shared" si="646"/>
        <v>0.5712754555198285</v>
      </c>
      <c r="K589">
        <f t="shared" si="647"/>
        <v>4.2000000000000002E-4</v>
      </c>
      <c r="L589" t="s">
        <v>64</v>
      </c>
      <c r="M589">
        <v>0</v>
      </c>
      <c r="N589">
        <f t="shared" si="584"/>
        <v>0</v>
      </c>
      <c r="O589">
        <v>0</v>
      </c>
      <c r="P589">
        <f t="shared" si="585"/>
        <v>0</v>
      </c>
      <c r="Q589">
        <v>0</v>
      </c>
      <c r="R589">
        <f t="shared" si="586"/>
        <v>0</v>
      </c>
      <c r="S589">
        <v>0</v>
      </c>
      <c r="T589">
        <f t="shared" si="587"/>
        <v>0</v>
      </c>
      <c r="U589">
        <v>0</v>
      </c>
      <c r="V589">
        <f t="shared" si="588"/>
        <v>0</v>
      </c>
      <c r="W589">
        <v>100</v>
      </c>
      <c r="X589">
        <f t="shared" si="589"/>
        <v>1</v>
      </c>
      <c r="Y589">
        <v>0</v>
      </c>
      <c r="Z589">
        <f t="shared" si="590"/>
        <v>0</v>
      </c>
      <c r="AA589">
        <v>0</v>
      </c>
      <c r="AB589">
        <f t="shared" si="591"/>
        <v>0</v>
      </c>
      <c r="AC589">
        <v>0</v>
      </c>
      <c r="AD589">
        <f t="shared" si="592"/>
        <v>0</v>
      </c>
      <c r="AE589">
        <v>0</v>
      </c>
      <c r="AF589">
        <f t="shared" si="593"/>
        <v>0</v>
      </c>
      <c r="AG589">
        <v>0</v>
      </c>
      <c r="AH589">
        <f t="shared" si="594"/>
        <v>0</v>
      </c>
      <c r="AI589">
        <v>0</v>
      </c>
      <c r="AJ589">
        <f t="shared" si="595"/>
        <v>0</v>
      </c>
      <c r="AK589">
        <v>0</v>
      </c>
      <c r="AL589">
        <f t="shared" si="596"/>
        <v>0</v>
      </c>
      <c r="AM589">
        <v>0</v>
      </c>
      <c r="AN589">
        <f t="shared" si="597"/>
        <v>0</v>
      </c>
      <c r="AO589">
        <v>0</v>
      </c>
      <c r="AP589">
        <f t="shared" si="598"/>
        <v>0</v>
      </c>
      <c r="AQ589">
        <v>0</v>
      </c>
      <c r="AR589">
        <f t="shared" si="599"/>
        <v>0</v>
      </c>
      <c r="AS589">
        <v>0</v>
      </c>
      <c r="AT589">
        <f t="shared" si="600"/>
        <v>0</v>
      </c>
      <c r="AU589">
        <v>0</v>
      </c>
      <c r="AV589">
        <f t="shared" si="601"/>
        <v>0</v>
      </c>
      <c r="AW589">
        <v>0</v>
      </c>
      <c r="AX589">
        <f t="shared" si="602"/>
        <v>0</v>
      </c>
      <c r="AY589">
        <v>0</v>
      </c>
      <c r="AZ589">
        <f t="shared" si="603"/>
        <v>0</v>
      </c>
      <c r="BA589">
        <v>0</v>
      </c>
      <c r="BB589">
        <f t="shared" si="604"/>
        <v>0</v>
      </c>
      <c r="BC589">
        <v>0</v>
      </c>
      <c r="BD589">
        <f t="shared" si="605"/>
        <v>0</v>
      </c>
      <c r="BE589">
        <v>0</v>
      </c>
      <c r="BF589">
        <f t="shared" si="606"/>
        <v>0</v>
      </c>
      <c r="BG589">
        <v>0</v>
      </c>
      <c r="BH589">
        <f t="shared" si="607"/>
        <v>0</v>
      </c>
      <c r="BI589">
        <v>0</v>
      </c>
      <c r="BJ589">
        <f t="shared" si="608"/>
        <v>0</v>
      </c>
      <c r="BK589">
        <v>0</v>
      </c>
      <c r="BL589">
        <f t="shared" si="609"/>
        <v>0</v>
      </c>
      <c r="BM589">
        <v>0</v>
      </c>
      <c r="BN589">
        <f t="shared" si="610"/>
        <v>0</v>
      </c>
      <c r="BO589">
        <v>0</v>
      </c>
      <c r="BP589">
        <f t="shared" si="611"/>
        <v>0</v>
      </c>
      <c r="BQ589">
        <v>0</v>
      </c>
      <c r="BR589">
        <f t="shared" si="612"/>
        <v>0</v>
      </c>
      <c r="BS589">
        <v>0</v>
      </c>
      <c r="BT589">
        <f t="shared" si="613"/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f t="shared" si="617"/>
        <v>0</v>
      </c>
      <c r="DE589">
        <v>0</v>
      </c>
      <c r="DF589">
        <f t="shared" si="618"/>
        <v>0</v>
      </c>
      <c r="DG589">
        <v>0</v>
      </c>
      <c r="DH589">
        <f t="shared" si="619"/>
        <v>0</v>
      </c>
      <c r="DI589">
        <v>10</v>
      </c>
      <c r="DJ589">
        <f t="shared" si="620"/>
        <v>0.16785441588190378</v>
      </c>
      <c r="DK589">
        <v>0</v>
      </c>
      <c r="DL589">
        <f t="shared" si="621"/>
        <v>0</v>
      </c>
      <c r="DM589">
        <v>90</v>
      </c>
      <c r="DN589">
        <f t="shared" si="622"/>
        <v>0.83214558411809625</v>
      </c>
      <c r="DO589">
        <v>0</v>
      </c>
      <c r="DP589">
        <f t="shared" si="623"/>
        <v>0</v>
      </c>
      <c r="DQ589">
        <v>0</v>
      </c>
      <c r="DR589">
        <f t="shared" si="624"/>
        <v>0</v>
      </c>
      <c r="DS589">
        <v>0</v>
      </c>
      <c r="DT589">
        <f t="shared" si="625"/>
        <v>0</v>
      </c>
      <c r="DU589">
        <v>0</v>
      </c>
      <c r="DV589">
        <f t="shared" si="626"/>
        <v>0</v>
      </c>
      <c r="DW589">
        <v>0</v>
      </c>
      <c r="DX589">
        <f t="shared" si="627"/>
        <v>0</v>
      </c>
      <c r="DY589">
        <v>0</v>
      </c>
      <c r="DZ589">
        <f t="shared" si="628"/>
        <v>0</v>
      </c>
      <c r="EA589">
        <v>0</v>
      </c>
      <c r="EB589">
        <f t="shared" si="629"/>
        <v>0</v>
      </c>
      <c r="EC589">
        <v>0</v>
      </c>
      <c r="ED589">
        <f t="shared" si="630"/>
        <v>0</v>
      </c>
      <c r="EE589">
        <v>0</v>
      </c>
      <c r="EF589">
        <f t="shared" si="631"/>
        <v>0</v>
      </c>
      <c r="EG589">
        <v>0</v>
      </c>
      <c r="EH589">
        <f t="shared" si="632"/>
        <v>0</v>
      </c>
      <c r="EI589">
        <v>0</v>
      </c>
      <c r="EJ589">
        <f t="shared" si="633"/>
        <v>0</v>
      </c>
      <c r="EK589">
        <v>0</v>
      </c>
      <c r="EL589">
        <f t="shared" si="634"/>
        <v>0</v>
      </c>
      <c r="EM589">
        <v>0</v>
      </c>
      <c r="EN589">
        <f t="shared" si="635"/>
        <v>0</v>
      </c>
      <c r="EO589">
        <v>0</v>
      </c>
      <c r="EP589">
        <f t="shared" si="636"/>
        <v>0</v>
      </c>
      <c r="EQ589">
        <v>0</v>
      </c>
      <c r="ER589">
        <f t="shared" si="637"/>
        <v>0</v>
      </c>
      <c r="ES589">
        <v>0</v>
      </c>
      <c r="ET589">
        <f t="shared" si="638"/>
        <v>0</v>
      </c>
      <c r="EU589">
        <v>0</v>
      </c>
      <c r="EV589">
        <f t="shared" si="639"/>
        <v>0</v>
      </c>
      <c r="EW589">
        <v>0</v>
      </c>
      <c r="EX589">
        <f t="shared" si="640"/>
        <v>0</v>
      </c>
      <c r="EY589">
        <v>0</v>
      </c>
      <c r="EZ589">
        <f t="shared" si="641"/>
        <v>0</v>
      </c>
      <c r="FA589">
        <v>0</v>
      </c>
      <c r="FB589">
        <f t="shared" si="642"/>
        <v>0</v>
      </c>
      <c r="FC589">
        <v>0</v>
      </c>
      <c r="FD589">
        <v>0</v>
      </c>
      <c r="FE589" s="3" t="s">
        <v>845</v>
      </c>
    </row>
    <row r="590" spans="1:161" x14ac:dyDescent="0.45">
      <c r="A590">
        <v>589</v>
      </c>
      <c r="B590" t="s">
        <v>53</v>
      </c>
      <c r="C590" t="s">
        <v>807</v>
      </c>
      <c r="D590" t="s">
        <v>830</v>
      </c>
      <c r="E590" t="s">
        <v>830</v>
      </c>
      <c r="F590" s="2">
        <v>1</v>
      </c>
      <c r="G590">
        <v>473</v>
      </c>
      <c r="H590">
        <v>933</v>
      </c>
      <c r="I590">
        <f>205+273</f>
        <v>478</v>
      </c>
      <c r="J590" s="2">
        <f t="shared" si="646"/>
        <v>0.51232583065380488</v>
      </c>
      <c r="K590">
        <f t="shared" ref="K590:K595" si="648">1.8*10^-3</f>
        <v>1.8000000000000002E-3</v>
      </c>
      <c r="L590" t="s">
        <v>64</v>
      </c>
      <c r="M590">
        <v>0</v>
      </c>
      <c r="N590">
        <f t="shared" si="584"/>
        <v>0</v>
      </c>
      <c r="O590">
        <v>0</v>
      </c>
      <c r="P590">
        <f t="shared" si="585"/>
        <v>0</v>
      </c>
      <c r="Q590">
        <v>0</v>
      </c>
      <c r="R590">
        <f t="shared" si="586"/>
        <v>0</v>
      </c>
      <c r="S590">
        <v>0</v>
      </c>
      <c r="T590">
        <f t="shared" si="587"/>
        <v>0</v>
      </c>
      <c r="U590">
        <v>0</v>
      </c>
      <c r="V590">
        <f t="shared" si="588"/>
        <v>0</v>
      </c>
      <c r="W590">
        <v>100</v>
      </c>
      <c r="X590">
        <f t="shared" si="589"/>
        <v>1</v>
      </c>
      <c r="Y590">
        <v>0</v>
      </c>
      <c r="Z590">
        <f t="shared" si="590"/>
        <v>0</v>
      </c>
      <c r="AA590">
        <v>0</v>
      </c>
      <c r="AB590">
        <f t="shared" si="591"/>
        <v>0</v>
      </c>
      <c r="AC590">
        <v>0</v>
      </c>
      <c r="AD590">
        <f t="shared" si="592"/>
        <v>0</v>
      </c>
      <c r="AE590">
        <v>0</v>
      </c>
      <c r="AF590">
        <f t="shared" si="593"/>
        <v>0</v>
      </c>
      <c r="AG590">
        <v>0</v>
      </c>
      <c r="AH590">
        <f t="shared" si="594"/>
        <v>0</v>
      </c>
      <c r="AI590">
        <v>0</v>
      </c>
      <c r="AJ590">
        <f t="shared" si="595"/>
        <v>0</v>
      </c>
      <c r="AK590">
        <v>0</v>
      </c>
      <c r="AL590">
        <f t="shared" si="596"/>
        <v>0</v>
      </c>
      <c r="AM590">
        <v>0</v>
      </c>
      <c r="AN590">
        <f t="shared" si="597"/>
        <v>0</v>
      </c>
      <c r="AO590">
        <v>0</v>
      </c>
      <c r="AP590">
        <f t="shared" si="598"/>
        <v>0</v>
      </c>
      <c r="AQ590">
        <v>0</v>
      </c>
      <c r="AR590">
        <f t="shared" si="599"/>
        <v>0</v>
      </c>
      <c r="AS590">
        <v>0</v>
      </c>
      <c r="AT590">
        <f t="shared" si="600"/>
        <v>0</v>
      </c>
      <c r="AU590">
        <v>0</v>
      </c>
      <c r="AV590">
        <f t="shared" si="601"/>
        <v>0</v>
      </c>
      <c r="AW590">
        <v>0</v>
      </c>
      <c r="AX590">
        <f t="shared" si="602"/>
        <v>0</v>
      </c>
      <c r="AY590">
        <v>0</v>
      </c>
      <c r="AZ590">
        <f t="shared" si="603"/>
        <v>0</v>
      </c>
      <c r="BA590">
        <v>0</v>
      </c>
      <c r="BB590">
        <f t="shared" si="604"/>
        <v>0</v>
      </c>
      <c r="BC590">
        <v>0</v>
      </c>
      <c r="BD590">
        <f t="shared" si="605"/>
        <v>0</v>
      </c>
      <c r="BE590">
        <v>0</v>
      </c>
      <c r="BF590">
        <f t="shared" si="606"/>
        <v>0</v>
      </c>
      <c r="BG590">
        <v>0</v>
      </c>
      <c r="BH590">
        <f t="shared" si="607"/>
        <v>0</v>
      </c>
      <c r="BI590">
        <v>0</v>
      </c>
      <c r="BJ590">
        <f t="shared" si="608"/>
        <v>0</v>
      </c>
      <c r="BK590">
        <v>0</v>
      </c>
      <c r="BL590">
        <f t="shared" si="609"/>
        <v>0</v>
      </c>
      <c r="BM590">
        <v>0</v>
      </c>
      <c r="BN590">
        <f t="shared" si="610"/>
        <v>0</v>
      </c>
      <c r="BO590">
        <v>0</v>
      </c>
      <c r="BP590">
        <f t="shared" si="611"/>
        <v>0</v>
      </c>
      <c r="BQ590">
        <v>0</v>
      </c>
      <c r="BR590">
        <f t="shared" si="612"/>
        <v>0</v>
      </c>
      <c r="BS590">
        <v>0</v>
      </c>
      <c r="BT590">
        <f t="shared" si="613"/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f t="shared" si="617"/>
        <v>0</v>
      </c>
      <c r="DE590">
        <v>0</v>
      </c>
      <c r="DF590">
        <f t="shared" si="618"/>
        <v>0</v>
      </c>
      <c r="DG590">
        <v>0</v>
      </c>
      <c r="DH590">
        <f t="shared" si="619"/>
        <v>0</v>
      </c>
      <c r="DI590">
        <v>10</v>
      </c>
      <c r="DJ590">
        <f t="shared" si="620"/>
        <v>0.16785441588190378</v>
      </c>
      <c r="DK590">
        <v>0</v>
      </c>
      <c r="DL590">
        <f t="shared" si="621"/>
        <v>0</v>
      </c>
      <c r="DM590">
        <v>90</v>
      </c>
      <c r="DN590">
        <f t="shared" si="622"/>
        <v>0.83214558411809625</v>
      </c>
      <c r="DO590">
        <v>0</v>
      </c>
      <c r="DP590">
        <f t="shared" si="623"/>
        <v>0</v>
      </c>
      <c r="DQ590">
        <v>0</v>
      </c>
      <c r="DR590">
        <f t="shared" si="624"/>
        <v>0</v>
      </c>
      <c r="DS590">
        <v>0</v>
      </c>
      <c r="DT590">
        <f t="shared" si="625"/>
        <v>0</v>
      </c>
      <c r="DU590">
        <v>0</v>
      </c>
      <c r="DV590">
        <f t="shared" si="626"/>
        <v>0</v>
      </c>
      <c r="DW590">
        <v>0</v>
      </c>
      <c r="DX590">
        <f t="shared" si="627"/>
        <v>0</v>
      </c>
      <c r="DY590">
        <v>0</v>
      </c>
      <c r="DZ590">
        <f t="shared" si="628"/>
        <v>0</v>
      </c>
      <c r="EA590">
        <v>0</v>
      </c>
      <c r="EB590">
        <f t="shared" si="629"/>
        <v>0</v>
      </c>
      <c r="EC590">
        <v>0</v>
      </c>
      <c r="ED590">
        <f t="shared" si="630"/>
        <v>0</v>
      </c>
      <c r="EE590">
        <v>0</v>
      </c>
      <c r="EF590">
        <f t="shared" si="631"/>
        <v>0</v>
      </c>
      <c r="EG590">
        <v>0</v>
      </c>
      <c r="EH590">
        <f t="shared" si="632"/>
        <v>0</v>
      </c>
      <c r="EI590">
        <v>0</v>
      </c>
      <c r="EJ590">
        <f t="shared" si="633"/>
        <v>0</v>
      </c>
      <c r="EK590">
        <v>0</v>
      </c>
      <c r="EL590">
        <f t="shared" si="634"/>
        <v>0</v>
      </c>
      <c r="EM590">
        <v>0</v>
      </c>
      <c r="EN590">
        <f t="shared" si="635"/>
        <v>0</v>
      </c>
      <c r="EO590">
        <v>0</v>
      </c>
      <c r="EP590">
        <f t="shared" si="636"/>
        <v>0</v>
      </c>
      <c r="EQ590">
        <v>0</v>
      </c>
      <c r="ER590">
        <f t="shared" si="637"/>
        <v>0</v>
      </c>
      <c r="ES590">
        <v>0</v>
      </c>
      <c r="ET590">
        <f t="shared" si="638"/>
        <v>0</v>
      </c>
      <c r="EU590">
        <v>0</v>
      </c>
      <c r="EV590">
        <f t="shared" si="639"/>
        <v>0</v>
      </c>
      <c r="EW590">
        <v>0</v>
      </c>
      <c r="EX590">
        <f t="shared" si="640"/>
        <v>0</v>
      </c>
      <c r="EY590">
        <v>0</v>
      </c>
      <c r="EZ590">
        <f t="shared" si="641"/>
        <v>0</v>
      </c>
      <c r="FA590">
        <v>0</v>
      </c>
      <c r="FB590">
        <f t="shared" si="642"/>
        <v>0</v>
      </c>
      <c r="FC590">
        <v>0</v>
      </c>
      <c r="FD590">
        <v>0</v>
      </c>
      <c r="FE590" s="3" t="s">
        <v>845</v>
      </c>
    </row>
    <row r="591" spans="1:161" x14ac:dyDescent="0.45">
      <c r="A591">
        <v>590</v>
      </c>
      <c r="B591" t="s">
        <v>53</v>
      </c>
      <c r="C591" t="s">
        <v>807</v>
      </c>
      <c r="D591" t="s">
        <v>830</v>
      </c>
      <c r="E591" t="s">
        <v>830</v>
      </c>
      <c r="F591" s="2">
        <v>1</v>
      </c>
      <c r="G591">
        <v>473</v>
      </c>
      <c r="H591">
        <v>933</v>
      </c>
      <c r="I591">
        <f>210+273</f>
        <v>483</v>
      </c>
      <c r="J591" s="2">
        <f t="shared" si="646"/>
        <v>0.51768488745980712</v>
      </c>
      <c r="K591">
        <f t="shared" si="648"/>
        <v>1.8000000000000002E-3</v>
      </c>
      <c r="L591" t="s">
        <v>64</v>
      </c>
      <c r="M591">
        <v>0</v>
      </c>
      <c r="N591">
        <f t="shared" si="584"/>
        <v>0</v>
      </c>
      <c r="O591">
        <v>0</v>
      </c>
      <c r="P591">
        <f t="shared" si="585"/>
        <v>0</v>
      </c>
      <c r="Q591">
        <v>0</v>
      </c>
      <c r="R591">
        <f t="shared" si="586"/>
        <v>0</v>
      </c>
      <c r="S591">
        <v>0</v>
      </c>
      <c r="T591">
        <f t="shared" si="587"/>
        <v>0</v>
      </c>
      <c r="U591">
        <v>0</v>
      </c>
      <c r="V591">
        <f t="shared" si="588"/>
        <v>0</v>
      </c>
      <c r="W591">
        <v>100</v>
      </c>
      <c r="X591">
        <f t="shared" si="589"/>
        <v>1</v>
      </c>
      <c r="Y591">
        <v>0</v>
      </c>
      <c r="Z591">
        <f t="shared" si="590"/>
        <v>0</v>
      </c>
      <c r="AA591">
        <v>0</v>
      </c>
      <c r="AB591">
        <f t="shared" si="591"/>
        <v>0</v>
      </c>
      <c r="AC591">
        <v>0</v>
      </c>
      <c r="AD591">
        <f t="shared" si="592"/>
        <v>0</v>
      </c>
      <c r="AE591">
        <v>0</v>
      </c>
      <c r="AF591">
        <f t="shared" si="593"/>
        <v>0</v>
      </c>
      <c r="AG591">
        <v>0</v>
      </c>
      <c r="AH591">
        <f t="shared" si="594"/>
        <v>0</v>
      </c>
      <c r="AI591">
        <v>0</v>
      </c>
      <c r="AJ591">
        <f t="shared" si="595"/>
        <v>0</v>
      </c>
      <c r="AK591">
        <v>0</v>
      </c>
      <c r="AL591">
        <f t="shared" si="596"/>
        <v>0</v>
      </c>
      <c r="AM591">
        <v>0</v>
      </c>
      <c r="AN591">
        <f t="shared" si="597"/>
        <v>0</v>
      </c>
      <c r="AO591">
        <v>0</v>
      </c>
      <c r="AP591">
        <f t="shared" si="598"/>
        <v>0</v>
      </c>
      <c r="AQ591">
        <v>0</v>
      </c>
      <c r="AR591">
        <f t="shared" si="599"/>
        <v>0</v>
      </c>
      <c r="AS591">
        <v>0</v>
      </c>
      <c r="AT591">
        <f t="shared" si="600"/>
        <v>0</v>
      </c>
      <c r="AU591">
        <v>0</v>
      </c>
      <c r="AV591">
        <f t="shared" si="601"/>
        <v>0</v>
      </c>
      <c r="AW591">
        <v>0</v>
      </c>
      <c r="AX591">
        <f t="shared" si="602"/>
        <v>0</v>
      </c>
      <c r="AY591">
        <v>0</v>
      </c>
      <c r="AZ591">
        <f t="shared" si="603"/>
        <v>0</v>
      </c>
      <c r="BA591">
        <v>0</v>
      </c>
      <c r="BB591">
        <f t="shared" si="604"/>
        <v>0</v>
      </c>
      <c r="BC591">
        <v>0</v>
      </c>
      <c r="BD591">
        <f t="shared" si="605"/>
        <v>0</v>
      </c>
      <c r="BE591">
        <v>0</v>
      </c>
      <c r="BF591">
        <f t="shared" si="606"/>
        <v>0</v>
      </c>
      <c r="BG591">
        <v>0</v>
      </c>
      <c r="BH591">
        <f t="shared" si="607"/>
        <v>0</v>
      </c>
      <c r="BI591">
        <v>0</v>
      </c>
      <c r="BJ591">
        <f t="shared" si="608"/>
        <v>0</v>
      </c>
      <c r="BK591">
        <v>0</v>
      </c>
      <c r="BL591">
        <f t="shared" si="609"/>
        <v>0</v>
      </c>
      <c r="BM591">
        <v>0</v>
      </c>
      <c r="BN591">
        <f t="shared" si="610"/>
        <v>0</v>
      </c>
      <c r="BO591">
        <v>0</v>
      </c>
      <c r="BP591">
        <f t="shared" si="611"/>
        <v>0</v>
      </c>
      <c r="BQ591">
        <v>0</v>
      </c>
      <c r="BR591">
        <f t="shared" si="612"/>
        <v>0</v>
      </c>
      <c r="BS591">
        <v>0</v>
      </c>
      <c r="BT591">
        <f t="shared" si="613"/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f t="shared" si="617"/>
        <v>0</v>
      </c>
      <c r="DE591">
        <v>0</v>
      </c>
      <c r="DF591">
        <f t="shared" si="618"/>
        <v>0</v>
      </c>
      <c r="DG591">
        <v>0</v>
      </c>
      <c r="DH591">
        <f t="shared" si="619"/>
        <v>0</v>
      </c>
      <c r="DI591">
        <v>10</v>
      </c>
      <c r="DJ591">
        <f t="shared" si="620"/>
        <v>0.16785441588190378</v>
      </c>
      <c r="DK591">
        <v>0</v>
      </c>
      <c r="DL591">
        <f t="shared" si="621"/>
        <v>0</v>
      </c>
      <c r="DM591">
        <v>90</v>
      </c>
      <c r="DN591">
        <f t="shared" si="622"/>
        <v>0.83214558411809625</v>
      </c>
      <c r="DO591">
        <v>0</v>
      </c>
      <c r="DP591">
        <f t="shared" si="623"/>
        <v>0</v>
      </c>
      <c r="DQ591">
        <v>0</v>
      </c>
      <c r="DR591">
        <f t="shared" si="624"/>
        <v>0</v>
      </c>
      <c r="DS591">
        <v>0</v>
      </c>
      <c r="DT591">
        <f t="shared" si="625"/>
        <v>0</v>
      </c>
      <c r="DU591">
        <v>0</v>
      </c>
      <c r="DV591">
        <f t="shared" si="626"/>
        <v>0</v>
      </c>
      <c r="DW591">
        <v>0</v>
      </c>
      <c r="DX591">
        <f t="shared" si="627"/>
        <v>0</v>
      </c>
      <c r="DY591">
        <v>0</v>
      </c>
      <c r="DZ591">
        <f t="shared" si="628"/>
        <v>0</v>
      </c>
      <c r="EA591">
        <v>0</v>
      </c>
      <c r="EB591">
        <f t="shared" si="629"/>
        <v>0</v>
      </c>
      <c r="EC591">
        <v>0</v>
      </c>
      <c r="ED591">
        <f t="shared" si="630"/>
        <v>0</v>
      </c>
      <c r="EE591">
        <v>0</v>
      </c>
      <c r="EF591">
        <f t="shared" si="631"/>
        <v>0</v>
      </c>
      <c r="EG591">
        <v>0</v>
      </c>
      <c r="EH591">
        <f t="shared" si="632"/>
        <v>0</v>
      </c>
      <c r="EI591">
        <v>0</v>
      </c>
      <c r="EJ591">
        <f t="shared" si="633"/>
        <v>0</v>
      </c>
      <c r="EK591">
        <v>0</v>
      </c>
      <c r="EL591">
        <f t="shared" si="634"/>
        <v>0</v>
      </c>
      <c r="EM591">
        <v>0</v>
      </c>
      <c r="EN591">
        <f t="shared" si="635"/>
        <v>0</v>
      </c>
      <c r="EO591">
        <v>0</v>
      </c>
      <c r="EP591">
        <f t="shared" si="636"/>
        <v>0</v>
      </c>
      <c r="EQ591">
        <v>0</v>
      </c>
      <c r="ER591">
        <f t="shared" si="637"/>
        <v>0</v>
      </c>
      <c r="ES591">
        <v>0</v>
      </c>
      <c r="ET591">
        <f t="shared" si="638"/>
        <v>0</v>
      </c>
      <c r="EU591">
        <v>0</v>
      </c>
      <c r="EV591">
        <f t="shared" si="639"/>
        <v>0</v>
      </c>
      <c r="EW591">
        <v>0</v>
      </c>
      <c r="EX591">
        <f t="shared" si="640"/>
        <v>0</v>
      </c>
      <c r="EY591">
        <v>0</v>
      </c>
      <c r="EZ591">
        <f t="shared" si="641"/>
        <v>0</v>
      </c>
      <c r="FA591">
        <v>0</v>
      </c>
      <c r="FB591">
        <f t="shared" si="642"/>
        <v>0</v>
      </c>
      <c r="FC591">
        <v>0</v>
      </c>
      <c r="FD591">
        <v>0</v>
      </c>
      <c r="FE591" s="3" t="s">
        <v>845</v>
      </c>
    </row>
    <row r="592" spans="1:161" x14ac:dyDescent="0.45">
      <c r="A592">
        <v>591</v>
      </c>
      <c r="B592" t="s">
        <v>53</v>
      </c>
      <c r="C592" t="s">
        <v>807</v>
      </c>
      <c r="D592" t="s">
        <v>830</v>
      </c>
      <c r="E592" t="s">
        <v>830</v>
      </c>
      <c r="F592" s="2">
        <v>1</v>
      </c>
      <c r="G592">
        <v>473</v>
      </c>
      <c r="H592">
        <v>933</v>
      </c>
      <c r="I592">
        <f>220+273</f>
        <v>493</v>
      </c>
      <c r="J592" s="2">
        <f t="shared" si="646"/>
        <v>0.52840300107181137</v>
      </c>
      <c r="K592">
        <f t="shared" si="648"/>
        <v>1.8000000000000002E-3</v>
      </c>
      <c r="L592" t="s">
        <v>64</v>
      </c>
      <c r="M592">
        <v>0</v>
      </c>
      <c r="N592">
        <f t="shared" si="584"/>
        <v>0</v>
      </c>
      <c r="O592">
        <v>0</v>
      </c>
      <c r="P592">
        <f t="shared" si="585"/>
        <v>0</v>
      </c>
      <c r="Q592">
        <v>0</v>
      </c>
      <c r="R592">
        <f t="shared" si="586"/>
        <v>0</v>
      </c>
      <c r="S592">
        <v>0</v>
      </c>
      <c r="T592">
        <f t="shared" si="587"/>
        <v>0</v>
      </c>
      <c r="U592">
        <v>0</v>
      </c>
      <c r="V592">
        <f t="shared" si="588"/>
        <v>0</v>
      </c>
      <c r="W592">
        <v>100</v>
      </c>
      <c r="X592">
        <f t="shared" si="589"/>
        <v>1</v>
      </c>
      <c r="Y592">
        <v>0</v>
      </c>
      <c r="Z592">
        <f t="shared" si="590"/>
        <v>0</v>
      </c>
      <c r="AA592">
        <v>0</v>
      </c>
      <c r="AB592">
        <f t="shared" si="591"/>
        <v>0</v>
      </c>
      <c r="AC592">
        <v>0</v>
      </c>
      <c r="AD592">
        <f t="shared" si="592"/>
        <v>0</v>
      </c>
      <c r="AE592">
        <v>0</v>
      </c>
      <c r="AF592">
        <f t="shared" si="593"/>
        <v>0</v>
      </c>
      <c r="AG592">
        <v>0</v>
      </c>
      <c r="AH592">
        <f t="shared" si="594"/>
        <v>0</v>
      </c>
      <c r="AI592">
        <v>0</v>
      </c>
      <c r="AJ592">
        <f t="shared" si="595"/>
        <v>0</v>
      </c>
      <c r="AK592">
        <v>0</v>
      </c>
      <c r="AL592">
        <f t="shared" si="596"/>
        <v>0</v>
      </c>
      <c r="AM592">
        <v>0</v>
      </c>
      <c r="AN592">
        <f t="shared" si="597"/>
        <v>0</v>
      </c>
      <c r="AO592">
        <v>0</v>
      </c>
      <c r="AP592">
        <f t="shared" si="598"/>
        <v>0</v>
      </c>
      <c r="AQ592">
        <v>0</v>
      </c>
      <c r="AR592">
        <f t="shared" si="599"/>
        <v>0</v>
      </c>
      <c r="AS592">
        <v>0</v>
      </c>
      <c r="AT592">
        <f t="shared" si="600"/>
        <v>0</v>
      </c>
      <c r="AU592">
        <v>0</v>
      </c>
      <c r="AV592">
        <f t="shared" si="601"/>
        <v>0</v>
      </c>
      <c r="AW592">
        <v>0</v>
      </c>
      <c r="AX592">
        <f t="shared" si="602"/>
        <v>0</v>
      </c>
      <c r="AY592">
        <v>0</v>
      </c>
      <c r="AZ592">
        <f t="shared" si="603"/>
        <v>0</v>
      </c>
      <c r="BA592">
        <v>0</v>
      </c>
      <c r="BB592">
        <f t="shared" si="604"/>
        <v>0</v>
      </c>
      <c r="BC592">
        <v>0</v>
      </c>
      <c r="BD592">
        <f t="shared" si="605"/>
        <v>0</v>
      </c>
      <c r="BE592">
        <v>0</v>
      </c>
      <c r="BF592">
        <f t="shared" si="606"/>
        <v>0</v>
      </c>
      <c r="BG592">
        <v>0</v>
      </c>
      <c r="BH592">
        <f t="shared" si="607"/>
        <v>0</v>
      </c>
      <c r="BI592">
        <v>0</v>
      </c>
      <c r="BJ592">
        <f t="shared" si="608"/>
        <v>0</v>
      </c>
      <c r="BK592">
        <v>0</v>
      </c>
      <c r="BL592">
        <f t="shared" si="609"/>
        <v>0</v>
      </c>
      <c r="BM592">
        <v>0</v>
      </c>
      <c r="BN592">
        <f t="shared" si="610"/>
        <v>0</v>
      </c>
      <c r="BO592">
        <v>0</v>
      </c>
      <c r="BP592">
        <f t="shared" si="611"/>
        <v>0</v>
      </c>
      <c r="BQ592">
        <v>0</v>
      </c>
      <c r="BR592">
        <f t="shared" si="612"/>
        <v>0</v>
      </c>
      <c r="BS592">
        <v>0</v>
      </c>
      <c r="BT592">
        <f t="shared" si="613"/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f t="shared" si="617"/>
        <v>0</v>
      </c>
      <c r="DE592">
        <v>0</v>
      </c>
      <c r="DF592">
        <f t="shared" si="618"/>
        <v>0</v>
      </c>
      <c r="DG592">
        <v>0</v>
      </c>
      <c r="DH592">
        <f t="shared" si="619"/>
        <v>0</v>
      </c>
      <c r="DI592">
        <v>10</v>
      </c>
      <c r="DJ592">
        <f t="shared" si="620"/>
        <v>0.16785441588190378</v>
      </c>
      <c r="DK592">
        <v>0</v>
      </c>
      <c r="DL592">
        <f t="shared" si="621"/>
        <v>0</v>
      </c>
      <c r="DM592">
        <v>90</v>
      </c>
      <c r="DN592">
        <f t="shared" si="622"/>
        <v>0.83214558411809625</v>
      </c>
      <c r="DO592">
        <v>0</v>
      </c>
      <c r="DP592">
        <f t="shared" si="623"/>
        <v>0</v>
      </c>
      <c r="DQ592">
        <v>0</v>
      </c>
      <c r="DR592">
        <f t="shared" si="624"/>
        <v>0</v>
      </c>
      <c r="DS592">
        <v>0</v>
      </c>
      <c r="DT592">
        <f t="shared" si="625"/>
        <v>0</v>
      </c>
      <c r="DU592">
        <v>0</v>
      </c>
      <c r="DV592">
        <f t="shared" si="626"/>
        <v>0</v>
      </c>
      <c r="DW592">
        <v>0</v>
      </c>
      <c r="DX592">
        <f t="shared" si="627"/>
        <v>0</v>
      </c>
      <c r="DY592">
        <v>0</v>
      </c>
      <c r="DZ592">
        <f t="shared" si="628"/>
        <v>0</v>
      </c>
      <c r="EA592">
        <v>0</v>
      </c>
      <c r="EB592">
        <f t="shared" si="629"/>
        <v>0</v>
      </c>
      <c r="EC592">
        <v>0</v>
      </c>
      <c r="ED592">
        <f t="shared" si="630"/>
        <v>0</v>
      </c>
      <c r="EE592">
        <v>0</v>
      </c>
      <c r="EF592">
        <f t="shared" si="631"/>
        <v>0</v>
      </c>
      <c r="EG592">
        <v>0</v>
      </c>
      <c r="EH592">
        <f t="shared" si="632"/>
        <v>0</v>
      </c>
      <c r="EI592">
        <v>0</v>
      </c>
      <c r="EJ592">
        <f t="shared" si="633"/>
        <v>0</v>
      </c>
      <c r="EK592">
        <v>0</v>
      </c>
      <c r="EL592">
        <f t="shared" si="634"/>
        <v>0</v>
      </c>
      <c r="EM592">
        <v>0</v>
      </c>
      <c r="EN592">
        <f t="shared" si="635"/>
        <v>0</v>
      </c>
      <c r="EO592">
        <v>0</v>
      </c>
      <c r="EP592">
        <f t="shared" si="636"/>
        <v>0</v>
      </c>
      <c r="EQ592">
        <v>0</v>
      </c>
      <c r="ER592">
        <f t="shared" si="637"/>
        <v>0</v>
      </c>
      <c r="ES592">
        <v>0</v>
      </c>
      <c r="ET592">
        <f t="shared" si="638"/>
        <v>0</v>
      </c>
      <c r="EU592">
        <v>0</v>
      </c>
      <c r="EV592">
        <f t="shared" si="639"/>
        <v>0</v>
      </c>
      <c r="EW592">
        <v>0</v>
      </c>
      <c r="EX592">
        <f t="shared" si="640"/>
        <v>0</v>
      </c>
      <c r="EY592">
        <v>0</v>
      </c>
      <c r="EZ592">
        <f t="shared" si="641"/>
        <v>0</v>
      </c>
      <c r="FA592">
        <v>0</v>
      </c>
      <c r="FB592">
        <f t="shared" si="642"/>
        <v>0</v>
      </c>
      <c r="FC592">
        <v>0</v>
      </c>
      <c r="FD592">
        <v>0</v>
      </c>
      <c r="FE592" s="3" t="s">
        <v>845</v>
      </c>
    </row>
    <row r="593" spans="1:161" x14ac:dyDescent="0.45">
      <c r="A593">
        <v>592</v>
      </c>
      <c r="B593" t="s">
        <v>53</v>
      </c>
      <c r="C593" t="s">
        <v>807</v>
      </c>
      <c r="D593" t="s">
        <v>830</v>
      </c>
      <c r="E593" t="s">
        <v>830</v>
      </c>
      <c r="F593" s="2">
        <v>1</v>
      </c>
      <c r="G593">
        <v>473</v>
      </c>
      <c r="H593">
        <v>933</v>
      </c>
      <c r="I593">
        <f>235+273</f>
        <v>508</v>
      </c>
      <c r="J593" s="2">
        <f t="shared" si="646"/>
        <v>0.54448017148981775</v>
      </c>
      <c r="K593">
        <f t="shared" si="648"/>
        <v>1.8000000000000002E-3</v>
      </c>
      <c r="L593" t="s">
        <v>64</v>
      </c>
      <c r="M593">
        <v>0</v>
      </c>
      <c r="N593">
        <f t="shared" si="584"/>
        <v>0</v>
      </c>
      <c r="O593">
        <v>0</v>
      </c>
      <c r="P593">
        <f t="shared" si="585"/>
        <v>0</v>
      </c>
      <c r="Q593">
        <v>0</v>
      </c>
      <c r="R593">
        <f t="shared" si="586"/>
        <v>0</v>
      </c>
      <c r="S593">
        <v>0</v>
      </c>
      <c r="T593">
        <f t="shared" si="587"/>
        <v>0</v>
      </c>
      <c r="U593">
        <v>0</v>
      </c>
      <c r="V593">
        <f t="shared" si="588"/>
        <v>0</v>
      </c>
      <c r="W593">
        <v>100</v>
      </c>
      <c r="X593">
        <f t="shared" si="589"/>
        <v>1</v>
      </c>
      <c r="Y593">
        <v>0</v>
      </c>
      <c r="Z593">
        <f t="shared" si="590"/>
        <v>0</v>
      </c>
      <c r="AA593">
        <v>0</v>
      </c>
      <c r="AB593">
        <f t="shared" si="591"/>
        <v>0</v>
      </c>
      <c r="AC593">
        <v>0</v>
      </c>
      <c r="AD593">
        <f t="shared" si="592"/>
        <v>0</v>
      </c>
      <c r="AE593">
        <v>0</v>
      </c>
      <c r="AF593">
        <f t="shared" si="593"/>
        <v>0</v>
      </c>
      <c r="AG593">
        <v>0</v>
      </c>
      <c r="AH593">
        <f t="shared" si="594"/>
        <v>0</v>
      </c>
      <c r="AI593">
        <v>0</v>
      </c>
      <c r="AJ593">
        <f t="shared" si="595"/>
        <v>0</v>
      </c>
      <c r="AK593">
        <v>0</v>
      </c>
      <c r="AL593">
        <f t="shared" si="596"/>
        <v>0</v>
      </c>
      <c r="AM593">
        <v>0</v>
      </c>
      <c r="AN593">
        <f t="shared" si="597"/>
        <v>0</v>
      </c>
      <c r="AO593">
        <v>0</v>
      </c>
      <c r="AP593">
        <f t="shared" si="598"/>
        <v>0</v>
      </c>
      <c r="AQ593">
        <v>0</v>
      </c>
      <c r="AR593">
        <f t="shared" si="599"/>
        <v>0</v>
      </c>
      <c r="AS593">
        <v>0</v>
      </c>
      <c r="AT593">
        <f t="shared" si="600"/>
        <v>0</v>
      </c>
      <c r="AU593">
        <v>0</v>
      </c>
      <c r="AV593">
        <f t="shared" si="601"/>
        <v>0</v>
      </c>
      <c r="AW593">
        <v>0</v>
      </c>
      <c r="AX593">
        <f t="shared" si="602"/>
        <v>0</v>
      </c>
      <c r="AY593">
        <v>0</v>
      </c>
      <c r="AZ593">
        <f t="shared" si="603"/>
        <v>0</v>
      </c>
      <c r="BA593">
        <v>0</v>
      </c>
      <c r="BB593">
        <f t="shared" si="604"/>
        <v>0</v>
      </c>
      <c r="BC593">
        <v>0</v>
      </c>
      <c r="BD593">
        <f t="shared" si="605"/>
        <v>0</v>
      </c>
      <c r="BE593">
        <v>0</v>
      </c>
      <c r="BF593">
        <f t="shared" si="606"/>
        <v>0</v>
      </c>
      <c r="BG593">
        <v>0</v>
      </c>
      <c r="BH593">
        <f t="shared" si="607"/>
        <v>0</v>
      </c>
      <c r="BI593">
        <v>0</v>
      </c>
      <c r="BJ593">
        <f t="shared" si="608"/>
        <v>0</v>
      </c>
      <c r="BK593">
        <v>0</v>
      </c>
      <c r="BL593">
        <f t="shared" si="609"/>
        <v>0</v>
      </c>
      <c r="BM593">
        <v>0</v>
      </c>
      <c r="BN593">
        <f t="shared" si="610"/>
        <v>0</v>
      </c>
      <c r="BO593">
        <v>0</v>
      </c>
      <c r="BP593">
        <f t="shared" si="611"/>
        <v>0</v>
      </c>
      <c r="BQ593">
        <v>0</v>
      </c>
      <c r="BR593">
        <f t="shared" si="612"/>
        <v>0</v>
      </c>
      <c r="BS593">
        <v>0</v>
      </c>
      <c r="BT593">
        <f t="shared" si="613"/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f t="shared" si="617"/>
        <v>0</v>
      </c>
      <c r="DE593">
        <v>0</v>
      </c>
      <c r="DF593">
        <f t="shared" si="618"/>
        <v>0</v>
      </c>
      <c r="DG593">
        <v>0</v>
      </c>
      <c r="DH593">
        <f t="shared" si="619"/>
        <v>0</v>
      </c>
      <c r="DI593">
        <v>10</v>
      </c>
      <c r="DJ593">
        <f t="shared" si="620"/>
        <v>0.16785441588190378</v>
      </c>
      <c r="DK593">
        <v>0</v>
      </c>
      <c r="DL593">
        <f t="shared" si="621"/>
        <v>0</v>
      </c>
      <c r="DM593">
        <v>90</v>
      </c>
      <c r="DN593">
        <f t="shared" si="622"/>
        <v>0.83214558411809625</v>
      </c>
      <c r="DO593">
        <v>0</v>
      </c>
      <c r="DP593">
        <f t="shared" si="623"/>
        <v>0</v>
      </c>
      <c r="DQ593">
        <v>0</v>
      </c>
      <c r="DR593">
        <f t="shared" si="624"/>
        <v>0</v>
      </c>
      <c r="DS593">
        <v>0</v>
      </c>
      <c r="DT593">
        <f t="shared" si="625"/>
        <v>0</v>
      </c>
      <c r="DU593">
        <v>0</v>
      </c>
      <c r="DV593">
        <f t="shared" si="626"/>
        <v>0</v>
      </c>
      <c r="DW593">
        <v>0</v>
      </c>
      <c r="DX593">
        <f t="shared" si="627"/>
        <v>0</v>
      </c>
      <c r="DY593">
        <v>0</v>
      </c>
      <c r="DZ593">
        <f t="shared" si="628"/>
        <v>0</v>
      </c>
      <c r="EA593">
        <v>0</v>
      </c>
      <c r="EB593">
        <f t="shared" si="629"/>
        <v>0</v>
      </c>
      <c r="EC593">
        <v>0</v>
      </c>
      <c r="ED593">
        <f t="shared" si="630"/>
        <v>0</v>
      </c>
      <c r="EE593">
        <v>0</v>
      </c>
      <c r="EF593">
        <f t="shared" si="631"/>
        <v>0</v>
      </c>
      <c r="EG593">
        <v>0</v>
      </c>
      <c r="EH593">
        <f t="shared" si="632"/>
        <v>0</v>
      </c>
      <c r="EI593">
        <v>0</v>
      </c>
      <c r="EJ593">
        <f t="shared" si="633"/>
        <v>0</v>
      </c>
      <c r="EK593">
        <v>0</v>
      </c>
      <c r="EL593">
        <f t="shared" si="634"/>
        <v>0</v>
      </c>
      <c r="EM593">
        <v>0</v>
      </c>
      <c r="EN593">
        <f t="shared" si="635"/>
        <v>0</v>
      </c>
      <c r="EO593">
        <v>0</v>
      </c>
      <c r="EP593">
        <f t="shared" si="636"/>
        <v>0</v>
      </c>
      <c r="EQ593">
        <v>0</v>
      </c>
      <c r="ER593">
        <f t="shared" si="637"/>
        <v>0</v>
      </c>
      <c r="ES593">
        <v>0</v>
      </c>
      <c r="ET593">
        <f t="shared" si="638"/>
        <v>0</v>
      </c>
      <c r="EU593">
        <v>0</v>
      </c>
      <c r="EV593">
        <f t="shared" si="639"/>
        <v>0</v>
      </c>
      <c r="EW593">
        <v>0</v>
      </c>
      <c r="EX593">
        <f t="shared" si="640"/>
        <v>0</v>
      </c>
      <c r="EY593">
        <v>0</v>
      </c>
      <c r="EZ593">
        <f t="shared" si="641"/>
        <v>0</v>
      </c>
      <c r="FA593">
        <v>0</v>
      </c>
      <c r="FB593">
        <f t="shared" si="642"/>
        <v>0</v>
      </c>
      <c r="FC593">
        <v>0</v>
      </c>
      <c r="FD593">
        <v>0</v>
      </c>
      <c r="FE593" s="3" t="s">
        <v>845</v>
      </c>
    </row>
    <row r="594" spans="1:161" x14ac:dyDescent="0.45">
      <c r="A594">
        <v>593</v>
      </c>
      <c r="B594" t="s">
        <v>53</v>
      </c>
      <c r="C594" t="s">
        <v>807</v>
      </c>
      <c r="D594" t="s">
        <v>830</v>
      </c>
      <c r="E594" t="s">
        <v>830</v>
      </c>
      <c r="F594" s="2">
        <v>1</v>
      </c>
      <c r="G594">
        <v>473</v>
      </c>
      <c r="H594">
        <v>933</v>
      </c>
      <c r="I594">
        <f>250+273</f>
        <v>523</v>
      </c>
      <c r="J594" s="2">
        <f t="shared" si="646"/>
        <v>0.56055734190782425</v>
      </c>
      <c r="K594">
        <f t="shared" si="648"/>
        <v>1.8000000000000002E-3</v>
      </c>
      <c r="L594" t="s">
        <v>64</v>
      </c>
      <c r="M594">
        <v>0</v>
      </c>
      <c r="N594">
        <f t="shared" si="584"/>
        <v>0</v>
      </c>
      <c r="O594">
        <v>0</v>
      </c>
      <c r="P594">
        <f t="shared" si="585"/>
        <v>0</v>
      </c>
      <c r="Q594">
        <v>0</v>
      </c>
      <c r="R594">
        <f t="shared" si="586"/>
        <v>0</v>
      </c>
      <c r="S594">
        <v>0</v>
      </c>
      <c r="T594">
        <f t="shared" si="587"/>
        <v>0</v>
      </c>
      <c r="U594">
        <v>0</v>
      </c>
      <c r="V594">
        <f t="shared" si="588"/>
        <v>0</v>
      </c>
      <c r="W594">
        <v>100</v>
      </c>
      <c r="X594">
        <f t="shared" si="589"/>
        <v>1</v>
      </c>
      <c r="Y594">
        <v>0</v>
      </c>
      <c r="Z594">
        <f t="shared" si="590"/>
        <v>0</v>
      </c>
      <c r="AA594">
        <v>0</v>
      </c>
      <c r="AB594">
        <f t="shared" si="591"/>
        <v>0</v>
      </c>
      <c r="AC594">
        <v>0</v>
      </c>
      <c r="AD594">
        <f t="shared" si="592"/>
        <v>0</v>
      </c>
      <c r="AE594">
        <v>0</v>
      </c>
      <c r="AF594">
        <f t="shared" si="593"/>
        <v>0</v>
      </c>
      <c r="AG594">
        <v>0</v>
      </c>
      <c r="AH594">
        <f t="shared" si="594"/>
        <v>0</v>
      </c>
      <c r="AI594">
        <v>0</v>
      </c>
      <c r="AJ594">
        <f t="shared" si="595"/>
        <v>0</v>
      </c>
      <c r="AK594">
        <v>0</v>
      </c>
      <c r="AL594">
        <f t="shared" si="596"/>
        <v>0</v>
      </c>
      <c r="AM594">
        <v>0</v>
      </c>
      <c r="AN594">
        <f t="shared" si="597"/>
        <v>0</v>
      </c>
      <c r="AO594">
        <v>0</v>
      </c>
      <c r="AP594">
        <f t="shared" si="598"/>
        <v>0</v>
      </c>
      <c r="AQ594">
        <v>0</v>
      </c>
      <c r="AR594">
        <f t="shared" si="599"/>
        <v>0</v>
      </c>
      <c r="AS594">
        <v>0</v>
      </c>
      <c r="AT594">
        <f t="shared" si="600"/>
        <v>0</v>
      </c>
      <c r="AU594">
        <v>0</v>
      </c>
      <c r="AV594">
        <f t="shared" si="601"/>
        <v>0</v>
      </c>
      <c r="AW594">
        <v>0</v>
      </c>
      <c r="AX594">
        <f t="shared" si="602"/>
        <v>0</v>
      </c>
      <c r="AY594">
        <v>0</v>
      </c>
      <c r="AZ594">
        <f t="shared" si="603"/>
        <v>0</v>
      </c>
      <c r="BA594">
        <v>0</v>
      </c>
      <c r="BB594">
        <f t="shared" si="604"/>
        <v>0</v>
      </c>
      <c r="BC594">
        <v>0</v>
      </c>
      <c r="BD594">
        <f t="shared" si="605"/>
        <v>0</v>
      </c>
      <c r="BE594">
        <v>0</v>
      </c>
      <c r="BF594">
        <f t="shared" si="606"/>
        <v>0</v>
      </c>
      <c r="BG594">
        <v>0</v>
      </c>
      <c r="BH594">
        <f t="shared" si="607"/>
        <v>0</v>
      </c>
      <c r="BI594">
        <v>0</v>
      </c>
      <c r="BJ594">
        <f t="shared" si="608"/>
        <v>0</v>
      </c>
      <c r="BK594">
        <v>0</v>
      </c>
      <c r="BL594">
        <f t="shared" si="609"/>
        <v>0</v>
      </c>
      <c r="BM594">
        <v>0</v>
      </c>
      <c r="BN594">
        <f t="shared" si="610"/>
        <v>0</v>
      </c>
      <c r="BO594">
        <v>0</v>
      </c>
      <c r="BP594">
        <f t="shared" si="611"/>
        <v>0</v>
      </c>
      <c r="BQ594">
        <v>0</v>
      </c>
      <c r="BR594">
        <f t="shared" si="612"/>
        <v>0</v>
      </c>
      <c r="BS594">
        <v>0</v>
      </c>
      <c r="BT594">
        <f t="shared" si="613"/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f t="shared" ref="DD594:DD625" si="649">((DC594/100)/FX$2)/((DC594/100)/FX$2+(DE594/100)/FZ$2+(DG594/100)/GB$2+(DI594/100)/FJ$2+(DK594/100)/FN$10+(DM594/100)/FH$13+(DO594/100)/FJ$13+(DQ594/100)/FL$13+(DS594/100)/FN$13+(DU594/100)/FH$19+(DW594/100)/FH$2+(DY594/100)/FP$2+(EA594/100)/FL$2+(EC594/100)/FH$22+(EE594/100)/FJ$22+(EG594/100)/FR$2+(EI594/100)/FH$6+(EK594/100)/FH$10+(EM594/100)/FM$22+(EO594/100)/FL$25+(EQ594/100)/FH$28+(ES594/100)/FH$31+(EU594/100)/FJ$31+(EW594/100)/FL$31+(EY594/100)/FN$31+(FA594/100)/FH$34)</f>
        <v>0</v>
      </c>
      <c r="DE594">
        <v>0</v>
      </c>
      <c r="DF594">
        <f t="shared" ref="DF594:DF625" si="650">((DE594/100)/FZ$2)/((DC594/100)/FX$2+(DE594/100)/FZ$2+(DG594/100)/GB$2+(DI594/100)/FJ$2+(DK594/100)/FN$10+(DM594/100)/FH$13+(DO594/100)/FJ$13+(DQ594/100)/FL$13+(DS594/100)/FN$13+(DU594/100)/FH$19+(DW594/100)/FH$2+(DY594/100)/FP$2+(EA594/100)/FL$2+(EC594/100)/FH$22+(EE594/100)/FJ$22+(EG594/100)/FR$2+(EI594/100)/FH$6+(EK594/100)/FH$10+(EM594/100)/FM$22+(EO594/100)/FL$25+(EQ594/100)/FH$28+(ES594/100)/FH$31+(EU594/100)/FJ$31+(EW594/100)/FL$31+(EY594/100)/FN$31+(FA594/100)/FH$34)</f>
        <v>0</v>
      </c>
      <c r="DG594">
        <v>0</v>
      </c>
      <c r="DH594">
        <f t="shared" si="619"/>
        <v>0</v>
      </c>
      <c r="DI594">
        <v>10</v>
      </c>
      <c r="DJ594">
        <f t="shared" si="620"/>
        <v>0.16785441588190378</v>
      </c>
      <c r="DK594">
        <v>0</v>
      </c>
      <c r="DL594">
        <f t="shared" si="621"/>
        <v>0</v>
      </c>
      <c r="DM594">
        <v>90</v>
      </c>
      <c r="DN594">
        <f t="shared" si="622"/>
        <v>0.83214558411809625</v>
      </c>
      <c r="DO594">
        <v>0</v>
      </c>
      <c r="DP594">
        <f t="shared" si="623"/>
        <v>0</v>
      </c>
      <c r="DQ594">
        <v>0</v>
      </c>
      <c r="DR594">
        <f t="shared" si="624"/>
        <v>0</v>
      </c>
      <c r="DS594">
        <v>0</v>
      </c>
      <c r="DT594">
        <f t="shared" si="625"/>
        <v>0</v>
      </c>
      <c r="DU594">
        <v>0</v>
      </c>
      <c r="DV594">
        <f t="shared" si="626"/>
        <v>0</v>
      </c>
      <c r="DW594">
        <v>0</v>
      </c>
      <c r="DX594">
        <f t="shared" si="627"/>
        <v>0</v>
      </c>
      <c r="DY594">
        <v>0</v>
      </c>
      <c r="DZ594">
        <f t="shared" si="628"/>
        <v>0</v>
      </c>
      <c r="EA594">
        <v>0</v>
      </c>
      <c r="EB594">
        <f t="shared" si="629"/>
        <v>0</v>
      </c>
      <c r="EC594">
        <v>0</v>
      </c>
      <c r="ED594">
        <f t="shared" si="630"/>
        <v>0</v>
      </c>
      <c r="EE594">
        <v>0</v>
      </c>
      <c r="EF594">
        <f t="shared" si="631"/>
        <v>0</v>
      </c>
      <c r="EG594">
        <v>0</v>
      </c>
      <c r="EH594">
        <f t="shared" si="632"/>
        <v>0</v>
      </c>
      <c r="EI594">
        <v>0</v>
      </c>
      <c r="EJ594">
        <f t="shared" si="633"/>
        <v>0</v>
      </c>
      <c r="EK594">
        <v>0</v>
      </c>
      <c r="EL594">
        <f t="shared" si="634"/>
        <v>0</v>
      </c>
      <c r="EM594">
        <v>0</v>
      </c>
      <c r="EN594">
        <f t="shared" si="635"/>
        <v>0</v>
      </c>
      <c r="EO594">
        <v>0</v>
      </c>
      <c r="EP594">
        <f t="shared" si="636"/>
        <v>0</v>
      </c>
      <c r="EQ594">
        <v>0</v>
      </c>
      <c r="ER594">
        <f t="shared" si="637"/>
        <v>0</v>
      </c>
      <c r="ES594">
        <v>0</v>
      </c>
      <c r="ET594">
        <f t="shared" si="638"/>
        <v>0</v>
      </c>
      <c r="EU594">
        <v>0</v>
      </c>
      <c r="EV594">
        <f t="shared" si="639"/>
        <v>0</v>
      </c>
      <c r="EW594">
        <v>0</v>
      </c>
      <c r="EX594">
        <f t="shared" si="640"/>
        <v>0</v>
      </c>
      <c r="EY594">
        <v>0</v>
      </c>
      <c r="EZ594">
        <f t="shared" si="641"/>
        <v>0</v>
      </c>
      <c r="FA594">
        <v>0</v>
      </c>
      <c r="FB594">
        <f t="shared" si="642"/>
        <v>0</v>
      </c>
      <c r="FC594">
        <v>0</v>
      </c>
      <c r="FD594">
        <v>0</v>
      </c>
      <c r="FE594" s="3" t="s">
        <v>845</v>
      </c>
    </row>
    <row r="595" spans="1:161" x14ac:dyDescent="0.45">
      <c r="A595">
        <v>594</v>
      </c>
      <c r="B595" t="s">
        <v>53</v>
      </c>
      <c r="C595" t="s">
        <v>807</v>
      </c>
      <c r="D595" t="s">
        <v>830</v>
      </c>
      <c r="E595" t="s">
        <v>830</v>
      </c>
      <c r="F595" s="2">
        <v>1</v>
      </c>
      <c r="G595">
        <v>473</v>
      </c>
      <c r="H595">
        <v>933</v>
      </c>
      <c r="I595">
        <f>260+273</f>
        <v>533</v>
      </c>
      <c r="J595" s="2">
        <f t="shared" si="646"/>
        <v>0.5712754555198285</v>
      </c>
      <c r="K595">
        <f t="shared" si="648"/>
        <v>1.8000000000000002E-3</v>
      </c>
      <c r="L595" t="s">
        <v>64</v>
      </c>
      <c r="M595">
        <v>0</v>
      </c>
      <c r="N595">
        <f t="shared" si="584"/>
        <v>0</v>
      </c>
      <c r="O595">
        <v>0</v>
      </c>
      <c r="P595">
        <f t="shared" si="585"/>
        <v>0</v>
      </c>
      <c r="Q595">
        <v>0</v>
      </c>
      <c r="R595">
        <f t="shared" si="586"/>
        <v>0</v>
      </c>
      <c r="S595">
        <v>0</v>
      </c>
      <c r="T595">
        <f t="shared" si="587"/>
        <v>0</v>
      </c>
      <c r="U595">
        <v>0</v>
      </c>
      <c r="V595">
        <f t="shared" si="588"/>
        <v>0</v>
      </c>
      <c r="W595">
        <v>100</v>
      </c>
      <c r="X595">
        <f t="shared" si="589"/>
        <v>1</v>
      </c>
      <c r="Y595">
        <v>0</v>
      </c>
      <c r="Z595">
        <f t="shared" si="590"/>
        <v>0</v>
      </c>
      <c r="AA595">
        <v>0</v>
      </c>
      <c r="AB595">
        <f t="shared" si="591"/>
        <v>0</v>
      </c>
      <c r="AC595">
        <v>0</v>
      </c>
      <c r="AD595">
        <f t="shared" si="592"/>
        <v>0</v>
      </c>
      <c r="AE595">
        <v>0</v>
      </c>
      <c r="AF595">
        <f t="shared" si="593"/>
        <v>0</v>
      </c>
      <c r="AG595">
        <v>0</v>
      </c>
      <c r="AH595">
        <f t="shared" si="594"/>
        <v>0</v>
      </c>
      <c r="AI595">
        <v>0</v>
      </c>
      <c r="AJ595">
        <f t="shared" si="595"/>
        <v>0</v>
      </c>
      <c r="AK595">
        <v>0</v>
      </c>
      <c r="AL595">
        <f t="shared" si="596"/>
        <v>0</v>
      </c>
      <c r="AM595">
        <v>0</v>
      </c>
      <c r="AN595">
        <f t="shared" si="597"/>
        <v>0</v>
      </c>
      <c r="AO595">
        <v>0</v>
      </c>
      <c r="AP595">
        <f t="shared" si="598"/>
        <v>0</v>
      </c>
      <c r="AQ595">
        <v>0</v>
      </c>
      <c r="AR595">
        <f t="shared" si="599"/>
        <v>0</v>
      </c>
      <c r="AS595">
        <v>0</v>
      </c>
      <c r="AT595">
        <f t="shared" si="600"/>
        <v>0</v>
      </c>
      <c r="AU595">
        <v>0</v>
      </c>
      <c r="AV595">
        <f t="shared" si="601"/>
        <v>0</v>
      </c>
      <c r="AW595">
        <v>0</v>
      </c>
      <c r="AX595">
        <f t="shared" si="602"/>
        <v>0</v>
      </c>
      <c r="AY595">
        <v>0</v>
      </c>
      <c r="AZ595">
        <f t="shared" si="603"/>
        <v>0</v>
      </c>
      <c r="BA595">
        <v>0</v>
      </c>
      <c r="BB595">
        <f t="shared" si="604"/>
        <v>0</v>
      </c>
      <c r="BC595">
        <v>0</v>
      </c>
      <c r="BD595">
        <f t="shared" si="605"/>
        <v>0</v>
      </c>
      <c r="BE595">
        <v>0</v>
      </c>
      <c r="BF595">
        <f t="shared" si="606"/>
        <v>0</v>
      </c>
      <c r="BG595">
        <v>0</v>
      </c>
      <c r="BH595">
        <f t="shared" si="607"/>
        <v>0</v>
      </c>
      <c r="BI595">
        <v>0</v>
      </c>
      <c r="BJ595">
        <f t="shared" si="608"/>
        <v>0</v>
      </c>
      <c r="BK595">
        <v>0</v>
      </c>
      <c r="BL595">
        <f t="shared" si="609"/>
        <v>0</v>
      </c>
      <c r="BM595">
        <v>0</v>
      </c>
      <c r="BN595">
        <f t="shared" si="610"/>
        <v>0</v>
      </c>
      <c r="BO595">
        <v>0</v>
      </c>
      <c r="BP595">
        <f t="shared" si="611"/>
        <v>0</v>
      </c>
      <c r="BQ595">
        <v>0</v>
      </c>
      <c r="BR595">
        <f t="shared" si="612"/>
        <v>0</v>
      </c>
      <c r="BS595">
        <v>0</v>
      </c>
      <c r="BT595">
        <f t="shared" si="613"/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f t="shared" si="649"/>
        <v>0</v>
      </c>
      <c r="DE595">
        <v>0</v>
      </c>
      <c r="DF595">
        <f t="shared" si="650"/>
        <v>0</v>
      </c>
      <c r="DG595">
        <v>0</v>
      </c>
      <c r="DH595">
        <f t="shared" si="619"/>
        <v>0</v>
      </c>
      <c r="DI595">
        <v>10</v>
      </c>
      <c r="DJ595">
        <f t="shared" si="620"/>
        <v>0.16785441588190378</v>
      </c>
      <c r="DK595">
        <v>0</v>
      </c>
      <c r="DL595">
        <f t="shared" si="621"/>
        <v>0</v>
      </c>
      <c r="DM595">
        <v>90</v>
      </c>
      <c r="DN595">
        <f t="shared" si="622"/>
        <v>0.83214558411809625</v>
      </c>
      <c r="DO595">
        <v>0</v>
      </c>
      <c r="DP595">
        <f t="shared" si="623"/>
        <v>0</v>
      </c>
      <c r="DQ595">
        <v>0</v>
      </c>
      <c r="DR595">
        <f t="shared" si="624"/>
        <v>0</v>
      </c>
      <c r="DS595">
        <v>0</v>
      </c>
      <c r="DT595">
        <f t="shared" si="625"/>
        <v>0</v>
      </c>
      <c r="DU595">
        <v>0</v>
      </c>
      <c r="DV595">
        <f t="shared" si="626"/>
        <v>0</v>
      </c>
      <c r="DW595">
        <v>0</v>
      </c>
      <c r="DX595">
        <f t="shared" si="627"/>
        <v>0</v>
      </c>
      <c r="DY595">
        <v>0</v>
      </c>
      <c r="DZ595">
        <f t="shared" si="628"/>
        <v>0</v>
      </c>
      <c r="EA595">
        <v>0</v>
      </c>
      <c r="EB595">
        <f t="shared" si="629"/>
        <v>0</v>
      </c>
      <c r="EC595">
        <v>0</v>
      </c>
      <c r="ED595">
        <f t="shared" si="630"/>
        <v>0</v>
      </c>
      <c r="EE595">
        <v>0</v>
      </c>
      <c r="EF595">
        <f t="shared" si="631"/>
        <v>0</v>
      </c>
      <c r="EG595">
        <v>0</v>
      </c>
      <c r="EH595">
        <f t="shared" si="632"/>
        <v>0</v>
      </c>
      <c r="EI595">
        <v>0</v>
      </c>
      <c r="EJ595">
        <f t="shared" si="633"/>
        <v>0</v>
      </c>
      <c r="EK595">
        <v>0</v>
      </c>
      <c r="EL595">
        <f t="shared" si="634"/>
        <v>0</v>
      </c>
      <c r="EM595">
        <v>0</v>
      </c>
      <c r="EN595">
        <f t="shared" si="635"/>
        <v>0</v>
      </c>
      <c r="EO595">
        <v>0</v>
      </c>
      <c r="EP595">
        <f t="shared" si="636"/>
        <v>0</v>
      </c>
      <c r="EQ595">
        <v>0</v>
      </c>
      <c r="ER595">
        <f t="shared" si="637"/>
        <v>0</v>
      </c>
      <c r="ES595">
        <v>0</v>
      </c>
      <c r="ET595">
        <f t="shared" si="638"/>
        <v>0</v>
      </c>
      <c r="EU595">
        <v>0</v>
      </c>
      <c r="EV595">
        <f t="shared" si="639"/>
        <v>0</v>
      </c>
      <c r="EW595">
        <v>0</v>
      </c>
      <c r="EX595">
        <f t="shared" si="640"/>
        <v>0</v>
      </c>
      <c r="EY595">
        <v>0</v>
      </c>
      <c r="EZ595">
        <f t="shared" si="641"/>
        <v>0</v>
      </c>
      <c r="FA595">
        <v>0</v>
      </c>
      <c r="FB595">
        <f t="shared" si="642"/>
        <v>0</v>
      </c>
      <c r="FC595">
        <v>0</v>
      </c>
      <c r="FD595">
        <v>0</v>
      </c>
      <c r="FE595" s="3" t="s">
        <v>845</v>
      </c>
    </row>
    <row r="596" spans="1:161" x14ac:dyDescent="0.45">
      <c r="A596">
        <v>595</v>
      </c>
      <c r="B596" t="s">
        <v>53</v>
      </c>
      <c r="C596" t="s">
        <v>807</v>
      </c>
      <c r="D596" t="s">
        <v>830</v>
      </c>
      <c r="E596" t="s">
        <v>830</v>
      </c>
      <c r="F596" s="2">
        <v>1</v>
      </c>
      <c r="G596">
        <v>473</v>
      </c>
      <c r="H596">
        <v>933</v>
      </c>
      <c r="I596">
        <f>205+273</f>
        <v>478</v>
      </c>
      <c r="J596" s="2">
        <f t="shared" si="646"/>
        <v>0.51232583065380488</v>
      </c>
      <c r="K596">
        <v>1.2E-2</v>
      </c>
      <c r="L596" t="s">
        <v>64</v>
      </c>
      <c r="M596">
        <v>0</v>
      </c>
      <c r="N596">
        <f t="shared" si="584"/>
        <v>0</v>
      </c>
      <c r="O596">
        <v>0</v>
      </c>
      <c r="P596">
        <f t="shared" si="585"/>
        <v>0</v>
      </c>
      <c r="Q596">
        <v>0</v>
      </c>
      <c r="R596">
        <f t="shared" si="586"/>
        <v>0</v>
      </c>
      <c r="S596">
        <v>0</v>
      </c>
      <c r="T596">
        <f t="shared" si="587"/>
        <v>0</v>
      </c>
      <c r="U596">
        <v>0</v>
      </c>
      <c r="V596">
        <f t="shared" si="588"/>
        <v>0</v>
      </c>
      <c r="W596">
        <v>100</v>
      </c>
      <c r="X596">
        <f t="shared" si="589"/>
        <v>1</v>
      </c>
      <c r="Y596">
        <v>0</v>
      </c>
      <c r="Z596">
        <f t="shared" si="590"/>
        <v>0</v>
      </c>
      <c r="AA596">
        <v>0</v>
      </c>
      <c r="AB596">
        <f t="shared" si="591"/>
        <v>0</v>
      </c>
      <c r="AC596">
        <v>0</v>
      </c>
      <c r="AD596">
        <f t="shared" si="592"/>
        <v>0</v>
      </c>
      <c r="AE596">
        <v>0</v>
      </c>
      <c r="AF596">
        <f t="shared" si="593"/>
        <v>0</v>
      </c>
      <c r="AG596">
        <v>0</v>
      </c>
      <c r="AH596">
        <f t="shared" si="594"/>
        <v>0</v>
      </c>
      <c r="AI596">
        <v>0</v>
      </c>
      <c r="AJ596">
        <f t="shared" si="595"/>
        <v>0</v>
      </c>
      <c r="AK596">
        <v>0</v>
      </c>
      <c r="AL596">
        <f t="shared" si="596"/>
        <v>0</v>
      </c>
      <c r="AM596">
        <v>0</v>
      </c>
      <c r="AN596">
        <f t="shared" si="597"/>
        <v>0</v>
      </c>
      <c r="AO596">
        <v>0</v>
      </c>
      <c r="AP596">
        <f t="shared" si="598"/>
        <v>0</v>
      </c>
      <c r="AQ596">
        <v>0</v>
      </c>
      <c r="AR596">
        <f t="shared" si="599"/>
        <v>0</v>
      </c>
      <c r="AS596">
        <v>0</v>
      </c>
      <c r="AT596">
        <f t="shared" si="600"/>
        <v>0</v>
      </c>
      <c r="AU596">
        <v>0</v>
      </c>
      <c r="AV596">
        <f t="shared" si="601"/>
        <v>0</v>
      </c>
      <c r="AW596">
        <v>0</v>
      </c>
      <c r="AX596">
        <f t="shared" si="602"/>
        <v>0</v>
      </c>
      <c r="AY596">
        <v>0</v>
      </c>
      <c r="AZ596">
        <f t="shared" si="603"/>
        <v>0</v>
      </c>
      <c r="BA596">
        <v>0</v>
      </c>
      <c r="BB596">
        <f t="shared" si="604"/>
        <v>0</v>
      </c>
      <c r="BC596">
        <v>0</v>
      </c>
      <c r="BD596">
        <f t="shared" si="605"/>
        <v>0</v>
      </c>
      <c r="BE596">
        <v>0</v>
      </c>
      <c r="BF596">
        <f t="shared" si="606"/>
        <v>0</v>
      </c>
      <c r="BG596">
        <v>0</v>
      </c>
      <c r="BH596">
        <f t="shared" si="607"/>
        <v>0</v>
      </c>
      <c r="BI596">
        <v>0</v>
      </c>
      <c r="BJ596">
        <f t="shared" si="608"/>
        <v>0</v>
      </c>
      <c r="BK596">
        <v>0</v>
      </c>
      <c r="BL596">
        <f t="shared" si="609"/>
        <v>0</v>
      </c>
      <c r="BM596">
        <v>0</v>
      </c>
      <c r="BN596">
        <f t="shared" si="610"/>
        <v>0</v>
      </c>
      <c r="BO596">
        <v>0</v>
      </c>
      <c r="BP596">
        <f t="shared" si="611"/>
        <v>0</v>
      </c>
      <c r="BQ596">
        <v>0</v>
      </c>
      <c r="BR596">
        <f t="shared" si="612"/>
        <v>0</v>
      </c>
      <c r="BS596">
        <v>0</v>
      </c>
      <c r="BT596">
        <f t="shared" si="613"/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f t="shared" si="649"/>
        <v>0</v>
      </c>
      <c r="DE596">
        <v>0</v>
      </c>
      <c r="DF596">
        <f t="shared" si="650"/>
        <v>0</v>
      </c>
      <c r="DG596">
        <v>0</v>
      </c>
      <c r="DH596">
        <f t="shared" si="619"/>
        <v>0</v>
      </c>
      <c r="DI596">
        <v>10</v>
      </c>
      <c r="DJ596">
        <f t="shared" si="620"/>
        <v>0.16785441588190378</v>
      </c>
      <c r="DK596">
        <v>0</v>
      </c>
      <c r="DL596">
        <f t="shared" si="621"/>
        <v>0</v>
      </c>
      <c r="DM596">
        <v>90</v>
      </c>
      <c r="DN596">
        <f t="shared" si="622"/>
        <v>0.83214558411809625</v>
      </c>
      <c r="DO596">
        <v>0</v>
      </c>
      <c r="DP596">
        <f t="shared" si="623"/>
        <v>0</v>
      </c>
      <c r="DQ596">
        <v>0</v>
      </c>
      <c r="DR596">
        <f t="shared" si="624"/>
        <v>0</v>
      </c>
      <c r="DS596">
        <v>0</v>
      </c>
      <c r="DT596">
        <f t="shared" si="625"/>
        <v>0</v>
      </c>
      <c r="DU596">
        <v>0</v>
      </c>
      <c r="DV596">
        <f t="shared" si="626"/>
        <v>0</v>
      </c>
      <c r="DW596">
        <v>0</v>
      </c>
      <c r="DX596">
        <f t="shared" si="627"/>
        <v>0</v>
      </c>
      <c r="DY596">
        <v>0</v>
      </c>
      <c r="DZ596">
        <f t="shared" si="628"/>
        <v>0</v>
      </c>
      <c r="EA596">
        <v>0</v>
      </c>
      <c r="EB596">
        <f t="shared" si="629"/>
        <v>0</v>
      </c>
      <c r="EC596">
        <v>0</v>
      </c>
      <c r="ED596">
        <f t="shared" si="630"/>
        <v>0</v>
      </c>
      <c r="EE596">
        <v>0</v>
      </c>
      <c r="EF596">
        <f t="shared" si="631"/>
        <v>0</v>
      </c>
      <c r="EG596">
        <v>0</v>
      </c>
      <c r="EH596">
        <f t="shared" si="632"/>
        <v>0</v>
      </c>
      <c r="EI596">
        <v>0</v>
      </c>
      <c r="EJ596">
        <f t="shared" si="633"/>
        <v>0</v>
      </c>
      <c r="EK596">
        <v>0</v>
      </c>
      <c r="EL596">
        <f t="shared" si="634"/>
        <v>0</v>
      </c>
      <c r="EM596">
        <v>0</v>
      </c>
      <c r="EN596">
        <f t="shared" si="635"/>
        <v>0</v>
      </c>
      <c r="EO596">
        <v>0</v>
      </c>
      <c r="EP596">
        <f t="shared" si="636"/>
        <v>0</v>
      </c>
      <c r="EQ596">
        <v>0</v>
      </c>
      <c r="ER596">
        <f t="shared" si="637"/>
        <v>0</v>
      </c>
      <c r="ES596">
        <v>0</v>
      </c>
      <c r="ET596">
        <f t="shared" si="638"/>
        <v>0</v>
      </c>
      <c r="EU596">
        <v>0</v>
      </c>
      <c r="EV596">
        <f t="shared" si="639"/>
        <v>0</v>
      </c>
      <c r="EW596">
        <v>0</v>
      </c>
      <c r="EX596">
        <f t="shared" si="640"/>
        <v>0</v>
      </c>
      <c r="EY596">
        <v>0</v>
      </c>
      <c r="EZ596">
        <f t="shared" si="641"/>
        <v>0</v>
      </c>
      <c r="FA596">
        <v>0</v>
      </c>
      <c r="FB596">
        <f t="shared" si="642"/>
        <v>0</v>
      </c>
      <c r="FC596">
        <v>0</v>
      </c>
      <c r="FD596">
        <v>0</v>
      </c>
      <c r="FE596" s="3" t="s">
        <v>845</v>
      </c>
    </row>
    <row r="597" spans="1:161" x14ac:dyDescent="0.45">
      <c r="A597">
        <v>596</v>
      </c>
      <c r="B597" t="s">
        <v>53</v>
      </c>
      <c r="C597" t="s">
        <v>807</v>
      </c>
      <c r="D597" t="s">
        <v>830</v>
      </c>
      <c r="E597" t="s">
        <v>830</v>
      </c>
      <c r="F597" s="2">
        <v>1</v>
      </c>
      <c r="G597">
        <v>473</v>
      </c>
      <c r="H597">
        <v>933</v>
      </c>
      <c r="I597">
        <f>220+273</f>
        <v>493</v>
      </c>
      <c r="J597" s="2">
        <f t="shared" si="646"/>
        <v>0.52840300107181137</v>
      </c>
      <c r="K597">
        <v>1.2E-2</v>
      </c>
      <c r="L597" t="s">
        <v>64</v>
      </c>
      <c r="M597">
        <v>0</v>
      </c>
      <c r="N597">
        <f t="shared" si="584"/>
        <v>0</v>
      </c>
      <c r="O597">
        <v>0</v>
      </c>
      <c r="P597">
        <f t="shared" si="585"/>
        <v>0</v>
      </c>
      <c r="Q597">
        <v>0</v>
      </c>
      <c r="R597">
        <f t="shared" si="586"/>
        <v>0</v>
      </c>
      <c r="S597">
        <v>0</v>
      </c>
      <c r="T597">
        <f t="shared" si="587"/>
        <v>0</v>
      </c>
      <c r="U597">
        <v>0</v>
      </c>
      <c r="V597">
        <f t="shared" si="588"/>
        <v>0</v>
      </c>
      <c r="W597">
        <v>100</v>
      </c>
      <c r="X597">
        <f t="shared" si="589"/>
        <v>1</v>
      </c>
      <c r="Y597">
        <v>0</v>
      </c>
      <c r="Z597">
        <f t="shared" si="590"/>
        <v>0</v>
      </c>
      <c r="AA597">
        <v>0</v>
      </c>
      <c r="AB597">
        <f t="shared" si="591"/>
        <v>0</v>
      </c>
      <c r="AC597">
        <v>0</v>
      </c>
      <c r="AD597">
        <f t="shared" si="592"/>
        <v>0</v>
      </c>
      <c r="AE597">
        <v>0</v>
      </c>
      <c r="AF597">
        <f t="shared" si="593"/>
        <v>0</v>
      </c>
      <c r="AG597">
        <v>0</v>
      </c>
      <c r="AH597">
        <f t="shared" si="594"/>
        <v>0</v>
      </c>
      <c r="AI597">
        <v>0</v>
      </c>
      <c r="AJ597">
        <f t="shared" si="595"/>
        <v>0</v>
      </c>
      <c r="AK597">
        <v>0</v>
      </c>
      <c r="AL597">
        <f t="shared" si="596"/>
        <v>0</v>
      </c>
      <c r="AM597">
        <v>0</v>
      </c>
      <c r="AN597">
        <f t="shared" si="597"/>
        <v>0</v>
      </c>
      <c r="AO597">
        <v>0</v>
      </c>
      <c r="AP597">
        <f t="shared" si="598"/>
        <v>0</v>
      </c>
      <c r="AQ597">
        <v>0</v>
      </c>
      <c r="AR597">
        <f t="shared" si="599"/>
        <v>0</v>
      </c>
      <c r="AS597">
        <v>0</v>
      </c>
      <c r="AT597">
        <f t="shared" si="600"/>
        <v>0</v>
      </c>
      <c r="AU597">
        <v>0</v>
      </c>
      <c r="AV597">
        <f t="shared" si="601"/>
        <v>0</v>
      </c>
      <c r="AW597">
        <v>0</v>
      </c>
      <c r="AX597">
        <f t="shared" si="602"/>
        <v>0</v>
      </c>
      <c r="AY597">
        <v>0</v>
      </c>
      <c r="AZ597">
        <f t="shared" si="603"/>
        <v>0</v>
      </c>
      <c r="BA597">
        <v>0</v>
      </c>
      <c r="BB597">
        <f t="shared" si="604"/>
        <v>0</v>
      </c>
      <c r="BC597">
        <v>0</v>
      </c>
      <c r="BD597">
        <f t="shared" si="605"/>
        <v>0</v>
      </c>
      <c r="BE597">
        <v>0</v>
      </c>
      <c r="BF597">
        <f t="shared" si="606"/>
        <v>0</v>
      </c>
      <c r="BG597">
        <v>0</v>
      </c>
      <c r="BH597">
        <f t="shared" si="607"/>
        <v>0</v>
      </c>
      <c r="BI597">
        <v>0</v>
      </c>
      <c r="BJ597">
        <f t="shared" si="608"/>
        <v>0</v>
      </c>
      <c r="BK597">
        <v>0</v>
      </c>
      <c r="BL597">
        <f t="shared" si="609"/>
        <v>0</v>
      </c>
      <c r="BM597">
        <v>0</v>
      </c>
      <c r="BN597">
        <f t="shared" si="610"/>
        <v>0</v>
      </c>
      <c r="BO597">
        <v>0</v>
      </c>
      <c r="BP597">
        <f t="shared" si="611"/>
        <v>0</v>
      </c>
      <c r="BQ597">
        <v>0</v>
      </c>
      <c r="BR597">
        <f t="shared" si="612"/>
        <v>0</v>
      </c>
      <c r="BS597">
        <v>0</v>
      </c>
      <c r="BT597">
        <f t="shared" si="613"/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f t="shared" si="649"/>
        <v>0</v>
      </c>
      <c r="DE597">
        <v>0</v>
      </c>
      <c r="DF597">
        <f t="shared" si="650"/>
        <v>0</v>
      </c>
      <c r="DG597">
        <v>0</v>
      </c>
      <c r="DH597">
        <f t="shared" si="619"/>
        <v>0</v>
      </c>
      <c r="DI597">
        <v>10</v>
      </c>
      <c r="DJ597">
        <f t="shared" si="620"/>
        <v>0.16785441588190378</v>
      </c>
      <c r="DK597">
        <v>0</v>
      </c>
      <c r="DL597">
        <f t="shared" si="621"/>
        <v>0</v>
      </c>
      <c r="DM597">
        <v>90</v>
      </c>
      <c r="DN597">
        <f t="shared" si="622"/>
        <v>0.83214558411809625</v>
      </c>
      <c r="DO597">
        <v>0</v>
      </c>
      <c r="DP597">
        <f t="shared" si="623"/>
        <v>0</v>
      </c>
      <c r="DQ597">
        <v>0</v>
      </c>
      <c r="DR597">
        <f t="shared" si="624"/>
        <v>0</v>
      </c>
      <c r="DS597">
        <v>0</v>
      </c>
      <c r="DT597">
        <f t="shared" si="625"/>
        <v>0</v>
      </c>
      <c r="DU597">
        <v>0</v>
      </c>
      <c r="DV597">
        <f t="shared" si="626"/>
        <v>0</v>
      </c>
      <c r="DW597">
        <v>0</v>
      </c>
      <c r="DX597">
        <f t="shared" si="627"/>
        <v>0</v>
      </c>
      <c r="DY597">
        <v>0</v>
      </c>
      <c r="DZ597">
        <f t="shared" si="628"/>
        <v>0</v>
      </c>
      <c r="EA597">
        <v>0</v>
      </c>
      <c r="EB597">
        <f t="shared" si="629"/>
        <v>0</v>
      </c>
      <c r="EC597">
        <v>0</v>
      </c>
      <c r="ED597">
        <f t="shared" si="630"/>
        <v>0</v>
      </c>
      <c r="EE597">
        <v>0</v>
      </c>
      <c r="EF597">
        <f t="shared" si="631"/>
        <v>0</v>
      </c>
      <c r="EG597">
        <v>0</v>
      </c>
      <c r="EH597">
        <f t="shared" si="632"/>
        <v>0</v>
      </c>
      <c r="EI597">
        <v>0</v>
      </c>
      <c r="EJ597">
        <f t="shared" si="633"/>
        <v>0</v>
      </c>
      <c r="EK597">
        <v>0</v>
      </c>
      <c r="EL597">
        <f t="shared" si="634"/>
        <v>0</v>
      </c>
      <c r="EM597">
        <v>0</v>
      </c>
      <c r="EN597">
        <f t="shared" si="635"/>
        <v>0</v>
      </c>
      <c r="EO597">
        <v>0</v>
      </c>
      <c r="EP597">
        <f t="shared" si="636"/>
        <v>0</v>
      </c>
      <c r="EQ597">
        <v>0</v>
      </c>
      <c r="ER597">
        <f t="shared" si="637"/>
        <v>0</v>
      </c>
      <c r="ES597">
        <v>0</v>
      </c>
      <c r="ET597">
        <f t="shared" si="638"/>
        <v>0</v>
      </c>
      <c r="EU597">
        <v>0</v>
      </c>
      <c r="EV597">
        <f t="shared" si="639"/>
        <v>0</v>
      </c>
      <c r="EW597">
        <v>0</v>
      </c>
      <c r="EX597">
        <f t="shared" si="640"/>
        <v>0</v>
      </c>
      <c r="EY597">
        <v>0</v>
      </c>
      <c r="EZ597">
        <f t="shared" si="641"/>
        <v>0</v>
      </c>
      <c r="FA597">
        <v>0</v>
      </c>
      <c r="FB597">
        <f t="shared" si="642"/>
        <v>0</v>
      </c>
      <c r="FC597">
        <v>0</v>
      </c>
      <c r="FD597">
        <v>0</v>
      </c>
      <c r="FE597" s="3" t="s">
        <v>845</v>
      </c>
    </row>
    <row r="598" spans="1:161" x14ac:dyDescent="0.45">
      <c r="A598">
        <v>597</v>
      </c>
      <c r="B598" t="s">
        <v>53</v>
      </c>
      <c r="C598" t="s">
        <v>807</v>
      </c>
      <c r="D598" t="s">
        <v>830</v>
      </c>
      <c r="E598" t="s">
        <v>830</v>
      </c>
      <c r="F598" s="2">
        <v>1</v>
      </c>
      <c r="G598">
        <v>473</v>
      </c>
      <c r="H598">
        <v>933</v>
      </c>
      <c r="I598">
        <f>230+237</f>
        <v>467</v>
      </c>
      <c r="J598" s="2">
        <f t="shared" si="646"/>
        <v>0.50053590568060025</v>
      </c>
      <c r="K598">
        <v>1.2E-2</v>
      </c>
      <c r="L598" t="s">
        <v>64</v>
      </c>
      <c r="M598">
        <v>0</v>
      </c>
      <c r="N598">
        <f t="shared" si="584"/>
        <v>0</v>
      </c>
      <c r="O598">
        <v>0</v>
      </c>
      <c r="P598">
        <f t="shared" si="585"/>
        <v>0</v>
      </c>
      <c r="Q598">
        <v>0</v>
      </c>
      <c r="R598">
        <f t="shared" si="586"/>
        <v>0</v>
      </c>
      <c r="S598">
        <v>0</v>
      </c>
      <c r="T598">
        <f t="shared" si="587"/>
        <v>0</v>
      </c>
      <c r="U598">
        <v>0</v>
      </c>
      <c r="V598">
        <f t="shared" si="588"/>
        <v>0</v>
      </c>
      <c r="W598">
        <v>100</v>
      </c>
      <c r="X598">
        <f t="shared" si="589"/>
        <v>1</v>
      </c>
      <c r="Y598">
        <v>0</v>
      </c>
      <c r="Z598">
        <f t="shared" si="590"/>
        <v>0</v>
      </c>
      <c r="AA598">
        <v>0</v>
      </c>
      <c r="AB598">
        <f t="shared" si="591"/>
        <v>0</v>
      </c>
      <c r="AC598">
        <v>0</v>
      </c>
      <c r="AD598">
        <f t="shared" si="592"/>
        <v>0</v>
      </c>
      <c r="AE598">
        <v>0</v>
      </c>
      <c r="AF598">
        <f t="shared" si="593"/>
        <v>0</v>
      </c>
      <c r="AG598">
        <v>0</v>
      </c>
      <c r="AH598">
        <f t="shared" si="594"/>
        <v>0</v>
      </c>
      <c r="AI598">
        <v>0</v>
      </c>
      <c r="AJ598">
        <f t="shared" si="595"/>
        <v>0</v>
      </c>
      <c r="AK598">
        <v>0</v>
      </c>
      <c r="AL598">
        <f t="shared" si="596"/>
        <v>0</v>
      </c>
      <c r="AM598">
        <v>0</v>
      </c>
      <c r="AN598">
        <f t="shared" si="597"/>
        <v>0</v>
      </c>
      <c r="AO598">
        <v>0</v>
      </c>
      <c r="AP598">
        <f t="shared" si="598"/>
        <v>0</v>
      </c>
      <c r="AQ598">
        <v>0</v>
      </c>
      <c r="AR598">
        <f t="shared" si="599"/>
        <v>0</v>
      </c>
      <c r="AS598">
        <v>0</v>
      </c>
      <c r="AT598">
        <f t="shared" si="600"/>
        <v>0</v>
      </c>
      <c r="AU598">
        <v>0</v>
      </c>
      <c r="AV598">
        <f t="shared" si="601"/>
        <v>0</v>
      </c>
      <c r="AW598">
        <v>0</v>
      </c>
      <c r="AX598">
        <f t="shared" si="602"/>
        <v>0</v>
      </c>
      <c r="AY598">
        <v>0</v>
      </c>
      <c r="AZ598">
        <f t="shared" si="603"/>
        <v>0</v>
      </c>
      <c r="BA598">
        <v>0</v>
      </c>
      <c r="BB598">
        <f t="shared" si="604"/>
        <v>0</v>
      </c>
      <c r="BC598">
        <v>0</v>
      </c>
      <c r="BD598">
        <f t="shared" si="605"/>
        <v>0</v>
      </c>
      <c r="BE598">
        <v>0</v>
      </c>
      <c r="BF598">
        <f t="shared" si="606"/>
        <v>0</v>
      </c>
      <c r="BG598">
        <v>0</v>
      </c>
      <c r="BH598">
        <f t="shared" si="607"/>
        <v>0</v>
      </c>
      <c r="BI598">
        <v>0</v>
      </c>
      <c r="BJ598">
        <f t="shared" si="608"/>
        <v>0</v>
      </c>
      <c r="BK598">
        <v>0</v>
      </c>
      <c r="BL598">
        <f t="shared" si="609"/>
        <v>0</v>
      </c>
      <c r="BM598">
        <v>0</v>
      </c>
      <c r="BN598">
        <f t="shared" si="610"/>
        <v>0</v>
      </c>
      <c r="BO598">
        <v>0</v>
      </c>
      <c r="BP598">
        <f t="shared" si="611"/>
        <v>0</v>
      </c>
      <c r="BQ598">
        <v>0</v>
      </c>
      <c r="BR598">
        <f t="shared" si="612"/>
        <v>0</v>
      </c>
      <c r="BS598">
        <v>0</v>
      </c>
      <c r="BT598">
        <f t="shared" si="613"/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f t="shared" si="649"/>
        <v>0</v>
      </c>
      <c r="DE598">
        <v>0</v>
      </c>
      <c r="DF598">
        <f t="shared" si="650"/>
        <v>0</v>
      </c>
      <c r="DG598">
        <v>0</v>
      </c>
      <c r="DH598">
        <f t="shared" si="619"/>
        <v>0</v>
      </c>
      <c r="DI598">
        <v>10</v>
      </c>
      <c r="DJ598">
        <f t="shared" si="620"/>
        <v>0.16785441588190378</v>
      </c>
      <c r="DK598">
        <v>0</v>
      </c>
      <c r="DL598">
        <f t="shared" si="621"/>
        <v>0</v>
      </c>
      <c r="DM598">
        <v>90</v>
      </c>
      <c r="DN598">
        <f t="shared" si="622"/>
        <v>0.83214558411809625</v>
      </c>
      <c r="DO598">
        <v>0</v>
      </c>
      <c r="DP598">
        <f t="shared" si="623"/>
        <v>0</v>
      </c>
      <c r="DQ598">
        <v>0</v>
      </c>
      <c r="DR598">
        <f t="shared" si="624"/>
        <v>0</v>
      </c>
      <c r="DS598">
        <v>0</v>
      </c>
      <c r="DT598">
        <f t="shared" si="625"/>
        <v>0</v>
      </c>
      <c r="DU598">
        <v>0</v>
      </c>
      <c r="DV598">
        <f t="shared" si="626"/>
        <v>0</v>
      </c>
      <c r="DW598">
        <v>0</v>
      </c>
      <c r="DX598">
        <f t="shared" si="627"/>
        <v>0</v>
      </c>
      <c r="DY598">
        <v>0</v>
      </c>
      <c r="DZ598">
        <f t="shared" si="628"/>
        <v>0</v>
      </c>
      <c r="EA598">
        <v>0</v>
      </c>
      <c r="EB598">
        <f t="shared" si="629"/>
        <v>0</v>
      </c>
      <c r="EC598">
        <v>0</v>
      </c>
      <c r="ED598">
        <f t="shared" si="630"/>
        <v>0</v>
      </c>
      <c r="EE598">
        <v>0</v>
      </c>
      <c r="EF598">
        <f t="shared" si="631"/>
        <v>0</v>
      </c>
      <c r="EG598">
        <v>0</v>
      </c>
      <c r="EH598">
        <f t="shared" si="632"/>
        <v>0</v>
      </c>
      <c r="EI598">
        <v>0</v>
      </c>
      <c r="EJ598">
        <f t="shared" si="633"/>
        <v>0</v>
      </c>
      <c r="EK598">
        <v>0</v>
      </c>
      <c r="EL598">
        <f t="shared" si="634"/>
        <v>0</v>
      </c>
      <c r="EM598">
        <v>0</v>
      </c>
      <c r="EN598">
        <f t="shared" si="635"/>
        <v>0</v>
      </c>
      <c r="EO598">
        <v>0</v>
      </c>
      <c r="EP598">
        <f t="shared" si="636"/>
        <v>0</v>
      </c>
      <c r="EQ598">
        <v>0</v>
      </c>
      <c r="ER598">
        <f t="shared" si="637"/>
        <v>0</v>
      </c>
      <c r="ES598">
        <v>0</v>
      </c>
      <c r="ET598">
        <f t="shared" si="638"/>
        <v>0</v>
      </c>
      <c r="EU598">
        <v>0</v>
      </c>
      <c r="EV598">
        <f t="shared" si="639"/>
        <v>0</v>
      </c>
      <c r="EW598">
        <v>0</v>
      </c>
      <c r="EX598">
        <f t="shared" si="640"/>
        <v>0</v>
      </c>
      <c r="EY598">
        <v>0</v>
      </c>
      <c r="EZ598">
        <f t="shared" si="641"/>
        <v>0</v>
      </c>
      <c r="FA598">
        <v>0</v>
      </c>
      <c r="FB598">
        <f t="shared" si="642"/>
        <v>0</v>
      </c>
      <c r="FC598">
        <v>0</v>
      </c>
      <c r="FD598">
        <v>0</v>
      </c>
      <c r="FE598" s="3" t="s">
        <v>845</v>
      </c>
    </row>
    <row r="599" spans="1:161" x14ac:dyDescent="0.45">
      <c r="A599">
        <v>598</v>
      </c>
      <c r="B599" t="s">
        <v>53</v>
      </c>
      <c r="C599" t="s">
        <v>807</v>
      </c>
      <c r="D599" t="s">
        <v>830</v>
      </c>
      <c r="E599" t="s">
        <v>830</v>
      </c>
      <c r="F599" s="2">
        <v>1</v>
      </c>
      <c r="G599">
        <v>473</v>
      </c>
      <c r="H599">
        <v>933</v>
      </c>
      <c r="I599">
        <f>240+273</f>
        <v>513</v>
      </c>
      <c r="J599" s="2">
        <f t="shared" si="646"/>
        <v>0.54983922829581988</v>
      </c>
      <c r="K599">
        <v>1.2E-2</v>
      </c>
      <c r="L599" t="s">
        <v>64</v>
      </c>
      <c r="M599">
        <v>0</v>
      </c>
      <c r="N599">
        <f t="shared" si="584"/>
        <v>0</v>
      </c>
      <c r="O599">
        <v>0</v>
      </c>
      <c r="P599">
        <f t="shared" si="585"/>
        <v>0</v>
      </c>
      <c r="Q599">
        <v>0</v>
      </c>
      <c r="R599">
        <f t="shared" si="586"/>
        <v>0</v>
      </c>
      <c r="S599">
        <v>0</v>
      </c>
      <c r="T599">
        <f t="shared" si="587"/>
        <v>0</v>
      </c>
      <c r="U599">
        <v>0</v>
      </c>
      <c r="V599">
        <f t="shared" si="588"/>
        <v>0</v>
      </c>
      <c r="W599">
        <v>100</v>
      </c>
      <c r="X599">
        <f t="shared" si="589"/>
        <v>1</v>
      </c>
      <c r="Y599">
        <v>0</v>
      </c>
      <c r="Z599">
        <f t="shared" si="590"/>
        <v>0</v>
      </c>
      <c r="AA599">
        <v>0</v>
      </c>
      <c r="AB599">
        <f t="shared" si="591"/>
        <v>0</v>
      </c>
      <c r="AC599">
        <v>0</v>
      </c>
      <c r="AD599">
        <f t="shared" si="592"/>
        <v>0</v>
      </c>
      <c r="AE599">
        <v>0</v>
      </c>
      <c r="AF599">
        <f t="shared" si="593"/>
        <v>0</v>
      </c>
      <c r="AG599">
        <v>0</v>
      </c>
      <c r="AH599">
        <f t="shared" si="594"/>
        <v>0</v>
      </c>
      <c r="AI599">
        <v>0</v>
      </c>
      <c r="AJ599">
        <f t="shared" si="595"/>
        <v>0</v>
      </c>
      <c r="AK599">
        <v>0</v>
      </c>
      <c r="AL599">
        <f t="shared" si="596"/>
        <v>0</v>
      </c>
      <c r="AM599">
        <v>0</v>
      </c>
      <c r="AN599">
        <f t="shared" si="597"/>
        <v>0</v>
      </c>
      <c r="AO599">
        <v>0</v>
      </c>
      <c r="AP599">
        <f t="shared" si="598"/>
        <v>0</v>
      </c>
      <c r="AQ599">
        <v>0</v>
      </c>
      <c r="AR599">
        <f t="shared" si="599"/>
        <v>0</v>
      </c>
      <c r="AS599">
        <v>0</v>
      </c>
      <c r="AT599">
        <f t="shared" si="600"/>
        <v>0</v>
      </c>
      <c r="AU599">
        <v>0</v>
      </c>
      <c r="AV599">
        <f t="shared" si="601"/>
        <v>0</v>
      </c>
      <c r="AW599">
        <v>0</v>
      </c>
      <c r="AX599">
        <f t="shared" si="602"/>
        <v>0</v>
      </c>
      <c r="AY599">
        <v>0</v>
      </c>
      <c r="AZ599">
        <f t="shared" si="603"/>
        <v>0</v>
      </c>
      <c r="BA599">
        <v>0</v>
      </c>
      <c r="BB599">
        <f t="shared" si="604"/>
        <v>0</v>
      </c>
      <c r="BC599">
        <v>0</v>
      </c>
      <c r="BD599">
        <f t="shared" si="605"/>
        <v>0</v>
      </c>
      <c r="BE599">
        <v>0</v>
      </c>
      <c r="BF599">
        <f t="shared" si="606"/>
        <v>0</v>
      </c>
      <c r="BG599">
        <v>0</v>
      </c>
      <c r="BH599">
        <f t="shared" si="607"/>
        <v>0</v>
      </c>
      <c r="BI599">
        <v>0</v>
      </c>
      <c r="BJ599">
        <f t="shared" si="608"/>
        <v>0</v>
      </c>
      <c r="BK599">
        <v>0</v>
      </c>
      <c r="BL599">
        <f t="shared" si="609"/>
        <v>0</v>
      </c>
      <c r="BM599">
        <v>0</v>
      </c>
      <c r="BN599">
        <f t="shared" si="610"/>
        <v>0</v>
      </c>
      <c r="BO599">
        <v>0</v>
      </c>
      <c r="BP599">
        <f t="shared" si="611"/>
        <v>0</v>
      </c>
      <c r="BQ599">
        <v>0</v>
      </c>
      <c r="BR599">
        <f t="shared" si="612"/>
        <v>0</v>
      </c>
      <c r="BS599">
        <v>0</v>
      </c>
      <c r="BT599">
        <f t="shared" si="613"/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f t="shared" si="649"/>
        <v>0</v>
      </c>
      <c r="DE599">
        <v>0</v>
      </c>
      <c r="DF599">
        <f t="shared" si="650"/>
        <v>0</v>
      </c>
      <c r="DG599">
        <v>0</v>
      </c>
      <c r="DH599">
        <f t="shared" si="619"/>
        <v>0</v>
      </c>
      <c r="DI599">
        <v>10</v>
      </c>
      <c r="DJ599">
        <f t="shared" si="620"/>
        <v>0.16785441588190378</v>
      </c>
      <c r="DK599">
        <v>0</v>
      </c>
      <c r="DL599">
        <f t="shared" si="621"/>
        <v>0</v>
      </c>
      <c r="DM599">
        <v>90</v>
      </c>
      <c r="DN599">
        <f t="shared" si="622"/>
        <v>0.83214558411809625</v>
      </c>
      <c r="DO599">
        <v>0</v>
      </c>
      <c r="DP599">
        <f t="shared" si="623"/>
        <v>0</v>
      </c>
      <c r="DQ599">
        <v>0</v>
      </c>
      <c r="DR599">
        <f t="shared" si="624"/>
        <v>0</v>
      </c>
      <c r="DS599">
        <v>0</v>
      </c>
      <c r="DT599">
        <f t="shared" si="625"/>
        <v>0</v>
      </c>
      <c r="DU599">
        <v>0</v>
      </c>
      <c r="DV599">
        <f t="shared" si="626"/>
        <v>0</v>
      </c>
      <c r="DW599">
        <v>0</v>
      </c>
      <c r="DX599">
        <f t="shared" si="627"/>
        <v>0</v>
      </c>
      <c r="DY599">
        <v>0</v>
      </c>
      <c r="DZ599">
        <f t="shared" si="628"/>
        <v>0</v>
      </c>
      <c r="EA599">
        <v>0</v>
      </c>
      <c r="EB599">
        <f t="shared" si="629"/>
        <v>0</v>
      </c>
      <c r="EC599">
        <v>0</v>
      </c>
      <c r="ED599">
        <f t="shared" si="630"/>
        <v>0</v>
      </c>
      <c r="EE599">
        <v>0</v>
      </c>
      <c r="EF599">
        <f t="shared" si="631"/>
        <v>0</v>
      </c>
      <c r="EG599">
        <v>0</v>
      </c>
      <c r="EH599">
        <f t="shared" si="632"/>
        <v>0</v>
      </c>
      <c r="EI599">
        <v>0</v>
      </c>
      <c r="EJ599">
        <f t="shared" si="633"/>
        <v>0</v>
      </c>
      <c r="EK599">
        <v>0</v>
      </c>
      <c r="EL599">
        <f t="shared" si="634"/>
        <v>0</v>
      </c>
      <c r="EM599">
        <v>0</v>
      </c>
      <c r="EN599">
        <f t="shared" si="635"/>
        <v>0</v>
      </c>
      <c r="EO599">
        <v>0</v>
      </c>
      <c r="EP599">
        <f t="shared" si="636"/>
        <v>0</v>
      </c>
      <c r="EQ599">
        <v>0</v>
      </c>
      <c r="ER599">
        <f t="shared" si="637"/>
        <v>0</v>
      </c>
      <c r="ES599">
        <v>0</v>
      </c>
      <c r="ET599">
        <f t="shared" si="638"/>
        <v>0</v>
      </c>
      <c r="EU599">
        <v>0</v>
      </c>
      <c r="EV599">
        <f t="shared" si="639"/>
        <v>0</v>
      </c>
      <c r="EW599">
        <v>0</v>
      </c>
      <c r="EX599">
        <f t="shared" si="640"/>
        <v>0</v>
      </c>
      <c r="EY599">
        <v>0</v>
      </c>
      <c r="EZ599">
        <f t="shared" si="641"/>
        <v>0</v>
      </c>
      <c r="FA599">
        <v>0</v>
      </c>
      <c r="FB599">
        <f t="shared" si="642"/>
        <v>0</v>
      </c>
      <c r="FC599">
        <v>0</v>
      </c>
      <c r="FD599">
        <v>0</v>
      </c>
      <c r="FE599" s="3" t="s">
        <v>845</v>
      </c>
    </row>
    <row r="600" spans="1:161" x14ac:dyDescent="0.45">
      <c r="A600">
        <v>599</v>
      </c>
      <c r="B600" t="s">
        <v>53</v>
      </c>
      <c r="C600" t="s">
        <v>807</v>
      </c>
      <c r="D600" t="s">
        <v>830</v>
      </c>
      <c r="E600" t="s">
        <v>830</v>
      </c>
      <c r="F600" s="2">
        <v>1</v>
      </c>
      <c r="G600">
        <v>473</v>
      </c>
      <c r="H600">
        <v>933</v>
      </c>
      <c r="I600">
        <f>250+273</f>
        <v>523</v>
      </c>
      <c r="J600" s="2">
        <f t="shared" si="646"/>
        <v>0.56055734190782425</v>
      </c>
      <c r="K600">
        <v>1.2E-2</v>
      </c>
      <c r="L600" t="s">
        <v>64</v>
      </c>
      <c r="M600">
        <v>0</v>
      </c>
      <c r="N600">
        <f t="shared" si="584"/>
        <v>0</v>
      </c>
      <c r="O600">
        <v>0</v>
      </c>
      <c r="P600">
        <f t="shared" si="585"/>
        <v>0</v>
      </c>
      <c r="Q600">
        <v>0</v>
      </c>
      <c r="R600">
        <f t="shared" si="586"/>
        <v>0</v>
      </c>
      <c r="S600">
        <v>0</v>
      </c>
      <c r="T600">
        <f t="shared" si="587"/>
        <v>0</v>
      </c>
      <c r="U600">
        <v>0</v>
      </c>
      <c r="V600">
        <f t="shared" si="588"/>
        <v>0</v>
      </c>
      <c r="W600">
        <v>100</v>
      </c>
      <c r="X600">
        <f t="shared" si="589"/>
        <v>1</v>
      </c>
      <c r="Y600">
        <v>0</v>
      </c>
      <c r="Z600">
        <f t="shared" si="590"/>
        <v>0</v>
      </c>
      <c r="AA600">
        <v>0</v>
      </c>
      <c r="AB600">
        <f t="shared" si="591"/>
        <v>0</v>
      </c>
      <c r="AC600">
        <v>0</v>
      </c>
      <c r="AD600">
        <f t="shared" si="592"/>
        <v>0</v>
      </c>
      <c r="AE600">
        <v>0</v>
      </c>
      <c r="AF600">
        <f t="shared" si="593"/>
        <v>0</v>
      </c>
      <c r="AG600">
        <v>0</v>
      </c>
      <c r="AH600">
        <f t="shared" si="594"/>
        <v>0</v>
      </c>
      <c r="AI600">
        <v>0</v>
      </c>
      <c r="AJ600">
        <f t="shared" si="595"/>
        <v>0</v>
      </c>
      <c r="AK600">
        <v>0</v>
      </c>
      <c r="AL600">
        <f t="shared" si="596"/>
        <v>0</v>
      </c>
      <c r="AM600">
        <v>0</v>
      </c>
      <c r="AN600">
        <f t="shared" si="597"/>
        <v>0</v>
      </c>
      <c r="AO600">
        <v>0</v>
      </c>
      <c r="AP600">
        <f t="shared" si="598"/>
        <v>0</v>
      </c>
      <c r="AQ600">
        <v>0</v>
      </c>
      <c r="AR600">
        <f t="shared" si="599"/>
        <v>0</v>
      </c>
      <c r="AS600">
        <v>0</v>
      </c>
      <c r="AT600">
        <f t="shared" si="600"/>
        <v>0</v>
      </c>
      <c r="AU600">
        <v>0</v>
      </c>
      <c r="AV600">
        <f t="shared" si="601"/>
        <v>0</v>
      </c>
      <c r="AW600">
        <v>0</v>
      </c>
      <c r="AX600">
        <f t="shared" si="602"/>
        <v>0</v>
      </c>
      <c r="AY600">
        <v>0</v>
      </c>
      <c r="AZ600">
        <f t="shared" si="603"/>
        <v>0</v>
      </c>
      <c r="BA600">
        <v>0</v>
      </c>
      <c r="BB600">
        <f t="shared" si="604"/>
        <v>0</v>
      </c>
      <c r="BC600">
        <v>0</v>
      </c>
      <c r="BD600">
        <f t="shared" si="605"/>
        <v>0</v>
      </c>
      <c r="BE600">
        <v>0</v>
      </c>
      <c r="BF600">
        <f t="shared" si="606"/>
        <v>0</v>
      </c>
      <c r="BG600">
        <v>0</v>
      </c>
      <c r="BH600">
        <f t="shared" si="607"/>
        <v>0</v>
      </c>
      <c r="BI600">
        <v>0</v>
      </c>
      <c r="BJ600">
        <f t="shared" si="608"/>
        <v>0</v>
      </c>
      <c r="BK600">
        <v>0</v>
      </c>
      <c r="BL600">
        <f t="shared" si="609"/>
        <v>0</v>
      </c>
      <c r="BM600">
        <v>0</v>
      </c>
      <c r="BN600">
        <f t="shared" si="610"/>
        <v>0</v>
      </c>
      <c r="BO600">
        <v>0</v>
      </c>
      <c r="BP600">
        <f t="shared" si="611"/>
        <v>0</v>
      </c>
      <c r="BQ600">
        <v>0</v>
      </c>
      <c r="BR600">
        <f t="shared" si="612"/>
        <v>0</v>
      </c>
      <c r="BS600">
        <v>0</v>
      </c>
      <c r="BT600">
        <f t="shared" si="613"/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f t="shared" si="649"/>
        <v>0</v>
      </c>
      <c r="DE600">
        <v>0</v>
      </c>
      <c r="DF600">
        <f t="shared" si="650"/>
        <v>0</v>
      </c>
      <c r="DG600">
        <v>0</v>
      </c>
      <c r="DH600">
        <f t="shared" si="619"/>
        <v>0</v>
      </c>
      <c r="DI600">
        <v>10</v>
      </c>
      <c r="DJ600">
        <f t="shared" si="620"/>
        <v>0.16785441588190378</v>
      </c>
      <c r="DK600">
        <v>0</v>
      </c>
      <c r="DL600">
        <f t="shared" si="621"/>
        <v>0</v>
      </c>
      <c r="DM600">
        <v>90</v>
      </c>
      <c r="DN600">
        <f t="shared" si="622"/>
        <v>0.83214558411809625</v>
      </c>
      <c r="DO600">
        <v>0</v>
      </c>
      <c r="DP600">
        <f t="shared" si="623"/>
        <v>0</v>
      </c>
      <c r="DQ600">
        <v>0</v>
      </c>
      <c r="DR600">
        <f t="shared" si="624"/>
        <v>0</v>
      </c>
      <c r="DS600">
        <v>0</v>
      </c>
      <c r="DT600">
        <f t="shared" si="625"/>
        <v>0</v>
      </c>
      <c r="DU600">
        <v>0</v>
      </c>
      <c r="DV600">
        <f t="shared" si="626"/>
        <v>0</v>
      </c>
      <c r="DW600">
        <v>0</v>
      </c>
      <c r="DX600">
        <f t="shared" si="627"/>
        <v>0</v>
      </c>
      <c r="DY600">
        <v>0</v>
      </c>
      <c r="DZ600">
        <f t="shared" si="628"/>
        <v>0</v>
      </c>
      <c r="EA600">
        <v>0</v>
      </c>
      <c r="EB600">
        <f t="shared" si="629"/>
        <v>0</v>
      </c>
      <c r="EC600">
        <v>0</v>
      </c>
      <c r="ED600">
        <f t="shared" si="630"/>
        <v>0</v>
      </c>
      <c r="EE600">
        <v>0</v>
      </c>
      <c r="EF600">
        <f t="shared" si="631"/>
        <v>0</v>
      </c>
      <c r="EG600">
        <v>0</v>
      </c>
      <c r="EH600">
        <f t="shared" si="632"/>
        <v>0</v>
      </c>
      <c r="EI600">
        <v>0</v>
      </c>
      <c r="EJ600">
        <f t="shared" si="633"/>
        <v>0</v>
      </c>
      <c r="EK600">
        <v>0</v>
      </c>
      <c r="EL600">
        <f t="shared" si="634"/>
        <v>0</v>
      </c>
      <c r="EM600">
        <v>0</v>
      </c>
      <c r="EN600">
        <f t="shared" si="635"/>
        <v>0</v>
      </c>
      <c r="EO600">
        <v>0</v>
      </c>
      <c r="EP600">
        <f t="shared" si="636"/>
        <v>0</v>
      </c>
      <c r="EQ600">
        <v>0</v>
      </c>
      <c r="ER600">
        <f t="shared" si="637"/>
        <v>0</v>
      </c>
      <c r="ES600">
        <v>0</v>
      </c>
      <c r="ET600">
        <f t="shared" si="638"/>
        <v>0</v>
      </c>
      <c r="EU600">
        <v>0</v>
      </c>
      <c r="EV600">
        <f t="shared" si="639"/>
        <v>0</v>
      </c>
      <c r="EW600">
        <v>0</v>
      </c>
      <c r="EX600">
        <f t="shared" si="640"/>
        <v>0</v>
      </c>
      <c r="EY600">
        <v>0</v>
      </c>
      <c r="EZ600">
        <f t="shared" si="641"/>
        <v>0</v>
      </c>
      <c r="FA600">
        <v>0</v>
      </c>
      <c r="FB600">
        <f t="shared" si="642"/>
        <v>0</v>
      </c>
      <c r="FC600">
        <v>0</v>
      </c>
      <c r="FD600">
        <v>0</v>
      </c>
      <c r="FE600" s="3" t="s">
        <v>845</v>
      </c>
    </row>
    <row r="601" spans="1:161" x14ac:dyDescent="0.45">
      <c r="A601">
        <v>600</v>
      </c>
      <c r="B601" t="s">
        <v>53</v>
      </c>
      <c r="C601" t="s">
        <v>807</v>
      </c>
      <c r="D601" t="s">
        <v>830</v>
      </c>
      <c r="E601" t="s">
        <v>830</v>
      </c>
      <c r="F601" s="2">
        <v>1</v>
      </c>
      <c r="G601">
        <v>473</v>
      </c>
      <c r="H601">
        <v>933</v>
      </c>
      <c r="I601">
        <f>260+273</f>
        <v>533</v>
      </c>
      <c r="J601" s="2">
        <f t="shared" si="646"/>
        <v>0.5712754555198285</v>
      </c>
      <c r="K601">
        <v>1.2E-2</v>
      </c>
      <c r="L601" t="s">
        <v>64</v>
      </c>
      <c r="M601">
        <v>0</v>
      </c>
      <c r="N601">
        <f t="shared" si="584"/>
        <v>0</v>
      </c>
      <c r="O601">
        <v>0</v>
      </c>
      <c r="P601">
        <f t="shared" si="585"/>
        <v>0</v>
      </c>
      <c r="Q601">
        <v>0</v>
      </c>
      <c r="R601">
        <f t="shared" si="586"/>
        <v>0</v>
      </c>
      <c r="S601">
        <v>0</v>
      </c>
      <c r="T601">
        <f t="shared" si="587"/>
        <v>0</v>
      </c>
      <c r="U601">
        <v>0</v>
      </c>
      <c r="V601">
        <f t="shared" si="588"/>
        <v>0</v>
      </c>
      <c r="W601">
        <v>100</v>
      </c>
      <c r="X601">
        <f t="shared" si="589"/>
        <v>1</v>
      </c>
      <c r="Y601">
        <v>0</v>
      </c>
      <c r="Z601">
        <f t="shared" si="590"/>
        <v>0</v>
      </c>
      <c r="AA601">
        <v>0</v>
      </c>
      <c r="AB601">
        <f t="shared" si="591"/>
        <v>0</v>
      </c>
      <c r="AC601">
        <v>0</v>
      </c>
      <c r="AD601">
        <f t="shared" si="592"/>
        <v>0</v>
      </c>
      <c r="AE601">
        <v>0</v>
      </c>
      <c r="AF601">
        <f t="shared" si="593"/>
        <v>0</v>
      </c>
      <c r="AG601">
        <v>0</v>
      </c>
      <c r="AH601">
        <f t="shared" si="594"/>
        <v>0</v>
      </c>
      <c r="AI601">
        <v>0</v>
      </c>
      <c r="AJ601">
        <f t="shared" si="595"/>
        <v>0</v>
      </c>
      <c r="AK601">
        <v>0</v>
      </c>
      <c r="AL601">
        <f t="shared" si="596"/>
        <v>0</v>
      </c>
      <c r="AM601">
        <v>0</v>
      </c>
      <c r="AN601">
        <f t="shared" si="597"/>
        <v>0</v>
      </c>
      <c r="AO601">
        <v>0</v>
      </c>
      <c r="AP601">
        <f t="shared" si="598"/>
        <v>0</v>
      </c>
      <c r="AQ601">
        <v>0</v>
      </c>
      <c r="AR601">
        <f t="shared" si="599"/>
        <v>0</v>
      </c>
      <c r="AS601">
        <v>0</v>
      </c>
      <c r="AT601">
        <f t="shared" si="600"/>
        <v>0</v>
      </c>
      <c r="AU601">
        <v>0</v>
      </c>
      <c r="AV601">
        <f t="shared" si="601"/>
        <v>0</v>
      </c>
      <c r="AW601">
        <v>0</v>
      </c>
      <c r="AX601">
        <f t="shared" si="602"/>
        <v>0</v>
      </c>
      <c r="AY601">
        <v>0</v>
      </c>
      <c r="AZ601">
        <f t="shared" si="603"/>
        <v>0</v>
      </c>
      <c r="BA601">
        <v>0</v>
      </c>
      <c r="BB601">
        <f t="shared" si="604"/>
        <v>0</v>
      </c>
      <c r="BC601">
        <v>0</v>
      </c>
      <c r="BD601">
        <f t="shared" si="605"/>
        <v>0</v>
      </c>
      <c r="BE601">
        <v>0</v>
      </c>
      <c r="BF601">
        <f t="shared" si="606"/>
        <v>0</v>
      </c>
      <c r="BG601">
        <v>0</v>
      </c>
      <c r="BH601">
        <f t="shared" si="607"/>
        <v>0</v>
      </c>
      <c r="BI601">
        <v>0</v>
      </c>
      <c r="BJ601">
        <f t="shared" si="608"/>
        <v>0</v>
      </c>
      <c r="BK601">
        <v>0</v>
      </c>
      <c r="BL601">
        <f t="shared" si="609"/>
        <v>0</v>
      </c>
      <c r="BM601">
        <v>0</v>
      </c>
      <c r="BN601">
        <f t="shared" si="610"/>
        <v>0</v>
      </c>
      <c r="BO601">
        <v>0</v>
      </c>
      <c r="BP601">
        <f t="shared" si="611"/>
        <v>0</v>
      </c>
      <c r="BQ601">
        <v>0</v>
      </c>
      <c r="BR601">
        <f t="shared" si="612"/>
        <v>0</v>
      </c>
      <c r="BS601">
        <v>0</v>
      </c>
      <c r="BT601">
        <f t="shared" si="613"/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f t="shared" si="649"/>
        <v>0</v>
      </c>
      <c r="DE601">
        <v>0</v>
      </c>
      <c r="DF601">
        <f t="shared" si="650"/>
        <v>0</v>
      </c>
      <c r="DG601">
        <v>0</v>
      </c>
      <c r="DH601">
        <f t="shared" si="619"/>
        <v>0</v>
      </c>
      <c r="DI601">
        <v>10</v>
      </c>
      <c r="DJ601">
        <f t="shared" si="620"/>
        <v>0.16785441588190378</v>
      </c>
      <c r="DK601">
        <v>0</v>
      </c>
      <c r="DL601">
        <f t="shared" si="621"/>
        <v>0</v>
      </c>
      <c r="DM601">
        <v>90</v>
      </c>
      <c r="DN601">
        <f t="shared" si="622"/>
        <v>0.83214558411809625</v>
      </c>
      <c r="DO601">
        <v>0</v>
      </c>
      <c r="DP601">
        <f t="shared" si="623"/>
        <v>0</v>
      </c>
      <c r="DQ601">
        <v>0</v>
      </c>
      <c r="DR601">
        <f t="shared" si="624"/>
        <v>0</v>
      </c>
      <c r="DS601">
        <v>0</v>
      </c>
      <c r="DT601">
        <f t="shared" si="625"/>
        <v>0</v>
      </c>
      <c r="DU601">
        <v>0</v>
      </c>
      <c r="DV601">
        <f t="shared" si="626"/>
        <v>0</v>
      </c>
      <c r="DW601">
        <v>0</v>
      </c>
      <c r="DX601">
        <f t="shared" si="627"/>
        <v>0</v>
      </c>
      <c r="DY601">
        <v>0</v>
      </c>
      <c r="DZ601">
        <f t="shared" si="628"/>
        <v>0</v>
      </c>
      <c r="EA601">
        <v>0</v>
      </c>
      <c r="EB601">
        <f t="shared" si="629"/>
        <v>0</v>
      </c>
      <c r="EC601">
        <v>0</v>
      </c>
      <c r="ED601">
        <f t="shared" si="630"/>
        <v>0</v>
      </c>
      <c r="EE601">
        <v>0</v>
      </c>
      <c r="EF601">
        <f t="shared" si="631"/>
        <v>0</v>
      </c>
      <c r="EG601">
        <v>0</v>
      </c>
      <c r="EH601">
        <f t="shared" si="632"/>
        <v>0</v>
      </c>
      <c r="EI601">
        <v>0</v>
      </c>
      <c r="EJ601">
        <f t="shared" si="633"/>
        <v>0</v>
      </c>
      <c r="EK601">
        <v>0</v>
      </c>
      <c r="EL601">
        <f t="shared" si="634"/>
        <v>0</v>
      </c>
      <c r="EM601">
        <v>0</v>
      </c>
      <c r="EN601">
        <f t="shared" si="635"/>
        <v>0</v>
      </c>
      <c r="EO601">
        <v>0</v>
      </c>
      <c r="EP601">
        <f t="shared" si="636"/>
        <v>0</v>
      </c>
      <c r="EQ601">
        <v>0</v>
      </c>
      <c r="ER601">
        <f t="shared" si="637"/>
        <v>0</v>
      </c>
      <c r="ES601">
        <v>0</v>
      </c>
      <c r="ET601">
        <f t="shared" si="638"/>
        <v>0</v>
      </c>
      <c r="EU601">
        <v>0</v>
      </c>
      <c r="EV601">
        <f t="shared" si="639"/>
        <v>0</v>
      </c>
      <c r="EW601">
        <v>0</v>
      </c>
      <c r="EX601">
        <f t="shared" si="640"/>
        <v>0</v>
      </c>
      <c r="EY601">
        <v>0</v>
      </c>
      <c r="EZ601">
        <f t="shared" si="641"/>
        <v>0</v>
      </c>
      <c r="FA601">
        <v>0</v>
      </c>
      <c r="FB601">
        <f t="shared" si="642"/>
        <v>0</v>
      </c>
      <c r="FC601">
        <v>0</v>
      </c>
      <c r="FD601">
        <v>0</v>
      </c>
      <c r="FE601" s="3" t="s">
        <v>845</v>
      </c>
    </row>
    <row r="602" spans="1:161" x14ac:dyDescent="0.45">
      <c r="A602">
        <v>601</v>
      </c>
      <c r="B602" t="s">
        <v>368</v>
      </c>
      <c r="C602" t="s">
        <v>398</v>
      </c>
      <c r="D602" t="s">
        <v>846</v>
      </c>
      <c r="E602" t="s">
        <v>847</v>
      </c>
      <c r="F602" s="2">
        <v>3</v>
      </c>
      <c r="G602">
        <f>231.9+273</f>
        <v>504.9</v>
      </c>
      <c r="H602">
        <v>1773</v>
      </c>
      <c r="I602">
        <f>275+273</f>
        <v>548</v>
      </c>
      <c r="J602" s="2">
        <f t="shared" si="646"/>
        <v>0.30908065425831921</v>
      </c>
      <c r="L602" t="s">
        <v>373</v>
      </c>
      <c r="M602">
        <v>0</v>
      </c>
      <c r="N602">
        <f t="shared" si="584"/>
        <v>0</v>
      </c>
      <c r="O602">
        <v>0</v>
      </c>
      <c r="P602">
        <f t="shared" si="585"/>
        <v>0</v>
      </c>
      <c r="Q602">
        <v>0</v>
      </c>
      <c r="R602">
        <f t="shared" si="586"/>
        <v>0</v>
      </c>
      <c r="S602">
        <v>0.95</v>
      </c>
      <c r="T602">
        <f t="shared" si="587"/>
        <v>9.4472272026168338E-3</v>
      </c>
      <c r="U602">
        <v>0</v>
      </c>
      <c r="V602">
        <f t="shared" si="588"/>
        <v>0</v>
      </c>
      <c r="W602">
        <v>0</v>
      </c>
      <c r="X602">
        <f t="shared" si="589"/>
        <v>0</v>
      </c>
      <c r="Y602">
        <v>0</v>
      </c>
      <c r="Z602">
        <f t="shared" si="590"/>
        <v>0</v>
      </c>
      <c r="AA602">
        <v>0</v>
      </c>
      <c r="AB602">
        <f t="shared" si="591"/>
        <v>0</v>
      </c>
      <c r="AC602">
        <f>100-AE602-S602-AK602-AM602</f>
        <v>96.75</v>
      </c>
      <c r="AD602">
        <f t="shared" si="592"/>
        <v>0.94649925893662323</v>
      </c>
      <c r="AE602">
        <v>0.3</v>
      </c>
      <c r="AF602">
        <f t="shared" si="593"/>
        <v>1.3646832062510113E-2</v>
      </c>
      <c r="AG602">
        <v>0</v>
      </c>
      <c r="AH602">
        <f t="shared" si="594"/>
        <v>0</v>
      </c>
      <c r="AI602">
        <v>0</v>
      </c>
      <c r="AJ602">
        <f t="shared" si="595"/>
        <v>0</v>
      </c>
      <c r="AK602">
        <v>1.05</v>
      </c>
      <c r="AL602">
        <f t="shared" si="596"/>
        <v>2.042493762787248E-2</v>
      </c>
      <c r="AM602">
        <v>0.95</v>
      </c>
      <c r="AN602">
        <f t="shared" si="597"/>
        <v>9.9817441703774646E-3</v>
      </c>
      <c r="AO602">
        <v>0</v>
      </c>
      <c r="AP602">
        <f t="shared" si="598"/>
        <v>0</v>
      </c>
      <c r="AQ602">
        <v>0</v>
      </c>
      <c r="AR602">
        <f t="shared" si="599"/>
        <v>0</v>
      </c>
      <c r="AS602">
        <v>0</v>
      </c>
      <c r="AT602">
        <f t="shared" si="600"/>
        <v>0</v>
      </c>
      <c r="AU602">
        <v>0</v>
      </c>
      <c r="AV602">
        <f t="shared" si="601"/>
        <v>0</v>
      </c>
      <c r="AW602">
        <v>0</v>
      </c>
      <c r="AX602">
        <f t="shared" si="602"/>
        <v>0</v>
      </c>
      <c r="AY602">
        <v>0</v>
      </c>
      <c r="AZ602">
        <f t="shared" si="603"/>
        <v>0</v>
      </c>
      <c r="BA602">
        <v>0</v>
      </c>
      <c r="BB602">
        <f t="shared" si="604"/>
        <v>0</v>
      </c>
      <c r="BC602">
        <v>0</v>
      </c>
      <c r="BD602">
        <f t="shared" si="605"/>
        <v>0</v>
      </c>
      <c r="BE602">
        <v>0</v>
      </c>
      <c r="BF602">
        <f t="shared" si="606"/>
        <v>0</v>
      </c>
      <c r="BG602">
        <v>0</v>
      </c>
      <c r="BH602">
        <f t="shared" si="607"/>
        <v>0</v>
      </c>
      <c r="BI602">
        <v>0</v>
      </c>
      <c r="BJ602">
        <f t="shared" si="608"/>
        <v>0</v>
      </c>
      <c r="BK602">
        <v>0</v>
      </c>
      <c r="BL602">
        <f t="shared" si="609"/>
        <v>0</v>
      </c>
      <c r="BM602">
        <v>0</v>
      </c>
      <c r="BN602">
        <f t="shared" si="610"/>
        <v>0</v>
      </c>
      <c r="BO602">
        <v>0</v>
      </c>
      <c r="BP602">
        <f t="shared" si="611"/>
        <v>0</v>
      </c>
      <c r="BQ602">
        <v>0</v>
      </c>
      <c r="BR602">
        <f t="shared" si="612"/>
        <v>0</v>
      </c>
      <c r="BS602">
        <v>0</v>
      </c>
      <c r="BT602">
        <f t="shared" si="613"/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f t="shared" si="649"/>
        <v>0</v>
      </c>
      <c r="DE602">
        <v>0</v>
      </c>
      <c r="DF602">
        <f t="shared" si="650"/>
        <v>0</v>
      </c>
      <c r="DG602">
        <v>0</v>
      </c>
      <c r="DH602">
        <f t="shared" si="619"/>
        <v>0</v>
      </c>
      <c r="DI602">
        <v>0</v>
      </c>
      <c r="DJ602">
        <f t="shared" si="620"/>
        <v>0</v>
      </c>
      <c r="DK602">
        <v>0</v>
      </c>
      <c r="DL602">
        <f t="shared" si="621"/>
        <v>0</v>
      </c>
      <c r="DM602">
        <v>100</v>
      </c>
      <c r="DN602">
        <f t="shared" si="622"/>
        <v>1</v>
      </c>
      <c r="DO602">
        <v>0</v>
      </c>
      <c r="DP602">
        <f t="shared" si="623"/>
        <v>0</v>
      </c>
      <c r="DQ602">
        <v>0</v>
      </c>
      <c r="DR602">
        <f t="shared" si="624"/>
        <v>0</v>
      </c>
      <c r="DS602">
        <v>0</v>
      </c>
      <c r="DT602">
        <f t="shared" si="625"/>
        <v>0</v>
      </c>
      <c r="DU602">
        <v>0</v>
      </c>
      <c r="DV602">
        <f t="shared" si="626"/>
        <v>0</v>
      </c>
      <c r="DW602">
        <v>0</v>
      </c>
      <c r="DX602">
        <f t="shared" si="627"/>
        <v>0</v>
      </c>
      <c r="DY602">
        <v>0</v>
      </c>
      <c r="DZ602">
        <f t="shared" si="628"/>
        <v>0</v>
      </c>
      <c r="EA602">
        <v>0</v>
      </c>
      <c r="EB602">
        <f t="shared" si="629"/>
        <v>0</v>
      </c>
      <c r="EC602">
        <v>0</v>
      </c>
      <c r="ED602">
        <f t="shared" si="630"/>
        <v>0</v>
      </c>
      <c r="EE602">
        <v>0</v>
      </c>
      <c r="EF602">
        <f t="shared" si="631"/>
        <v>0</v>
      </c>
      <c r="EG602">
        <v>0</v>
      </c>
      <c r="EH602">
        <f t="shared" si="632"/>
        <v>0</v>
      </c>
      <c r="EI602">
        <v>0</v>
      </c>
      <c r="EJ602">
        <f t="shared" si="633"/>
        <v>0</v>
      </c>
      <c r="EK602">
        <v>0</v>
      </c>
      <c r="EL602">
        <f t="shared" si="634"/>
        <v>0</v>
      </c>
      <c r="EM602">
        <v>0</v>
      </c>
      <c r="EN602">
        <f t="shared" si="635"/>
        <v>0</v>
      </c>
      <c r="EO602">
        <v>0</v>
      </c>
      <c r="EP602">
        <f t="shared" si="636"/>
        <v>0</v>
      </c>
      <c r="EQ602">
        <v>0</v>
      </c>
      <c r="ER602">
        <f t="shared" si="637"/>
        <v>0</v>
      </c>
      <c r="ES602">
        <v>0</v>
      </c>
      <c r="ET602">
        <f t="shared" si="638"/>
        <v>0</v>
      </c>
      <c r="EU602">
        <v>0</v>
      </c>
      <c r="EV602">
        <f t="shared" si="639"/>
        <v>0</v>
      </c>
      <c r="EW602">
        <v>0</v>
      </c>
      <c r="EX602">
        <f t="shared" si="640"/>
        <v>0</v>
      </c>
      <c r="EY602">
        <v>0</v>
      </c>
      <c r="EZ602">
        <f t="shared" si="641"/>
        <v>0</v>
      </c>
      <c r="FA602">
        <v>0</v>
      </c>
      <c r="FB602">
        <f t="shared" si="642"/>
        <v>0</v>
      </c>
      <c r="FC602">
        <v>0</v>
      </c>
      <c r="FD602">
        <v>0</v>
      </c>
      <c r="FE602" s="3" t="s">
        <v>848</v>
      </c>
    </row>
    <row r="603" spans="1:161" x14ac:dyDescent="0.45">
      <c r="A603">
        <v>602</v>
      </c>
      <c r="B603" t="s">
        <v>368</v>
      </c>
      <c r="C603" t="s">
        <v>398</v>
      </c>
      <c r="D603" t="s">
        <v>846</v>
      </c>
      <c r="E603" t="s">
        <v>847</v>
      </c>
      <c r="F603" s="2">
        <v>3</v>
      </c>
      <c r="G603">
        <f>231.9+273</f>
        <v>504.9</v>
      </c>
      <c r="H603">
        <v>1773</v>
      </c>
      <c r="I603">
        <f>400+273</f>
        <v>673</v>
      </c>
      <c r="J603" s="2">
        <f t="shared" si="646"/>
        <v>0.3795826283135928</v>
      </c>
      <c r="L603" t="s">
        <v>373</v>
      </c>
      <c r="M603">
        <v>0</v>
      </c>
      <c r="N603">
        <f t="shared" si="584"/>
        <v>0</v>
      </c>
      <c r="O603">
        <v>0</v>
      </c>
      <c r="P603">
        <f t="shared" si="585"/>
        <v>0</v>
      </c>
      <c r="Q603">
        <v>0</v>
      </c>
      <c r="R603">
        <f t="shared" si="586"/>
        <v>0</v>
      </c>
      <c r="S603">
        <v>0.95</v>
      </c>
      <c r="T603">
        <f t="shared" si="587"/>
        <v>9.4472272026168338E-3</v>
      </c>
      <c r="U603">
        <v>0</v>
      </c>
      <c r="V603">
        <f t="shared" si="588"/>
        <v>0</v>
      </c>
      <c r="W603">
        <v>0</v>
      </c>
      <c r="X603">
        <f t="shared" si="589"/>
        <v>0</v>
      </c>
      <c r="Y603">
        <v>0</v>
      </c>
      <c r="Z603">
        <f t="shared" si="590"/>
        <v>0</v>
      </c>
      <c r="AA603">
        <v>0</v>
      </c>
      <c r="AB603">
        <f t="shared" si="591"/>
        <v>0</v>
      </c>
      <c r="AC603">
        <f t="shared" ref="AC603:AC614" si="651">100-AE603-S603-AK603-AM603</f>
        <v>96.75</v>
      </c>
      <c r="AD603">
        <f t="shared" si="592"/>
        <v>0.94649925893662323</v>
      </c>
      <c r="AE603">
        <v>0.3</v>
      </c>
      <c r="AF603">
        <f t="shared" si="593"/>
        <v>1.3646832062510113E-2</v>
      </c>
      <c r="AG603">
        <v>0</v>
      </c>
      <c r="AH603">
        <f t="shared" si="594"/>
        <v>0</v>
      </c>
      <c r="AI603">
        <v>0</v>
      </c>
      <c r="AJ603">
        <f t="shared" si="595"/>
        <v>0</v>
      </c>
      <c r="AK603">
        <v>1.05</v>
      </c>
      <c r="AL603">
        <f t="shared" si="596"/>
        <v>2.042493762787248E-2</v>
      </c>
      <c r="AM603">
        <v>0.95</v>
      </c>
      <c r="AN603">
        <f t="shared" si="597"/>
        <v>9.9817441703774646E-3</v>
      </c>
      <c r="AO603">
        <v>0</v>
      </c>
      <c r="AP603">
        <f t="shared" si="598"/>
        <v>0</v>
      </c>
      <c r="AQ603">
        <v>0</v>
      </c>
      <c r="AR603">
        <f t="shared" si="599"/>
        <v>0</v>
      </c>
      <c r="AS603">
        <v>0</v>
      </c>
      <c r="AT603">
        <f t="shared" si="600"/>
        <v>0</v>
      </c>
      <c r="AU603">
        <v>0</v>
      </c>
      <c r="AV603">
        <f t="shared" si="601"/>
        <v>0</v>
      </c>
      <c r="AW603">
        <v>0</v>
      </c>
      <c r="AX603">
        <f t="shared" si="602"/>
        <v>0</v>
      </c>
      <c r="AY603">
        <v>0</v>
      </c>
      <c r="AZ603">
        <f t="shared" si="603"/>
        <v>0</v>
      </c>
      <c r="BA603">
        <v>0</v>
      </c>
      <c r="BB603">
        <f t="shared" si="604"/>
        <v>0</v>
      </c>
      <c r="BC603">
        <v>0</v>
      </c>
      <c r="BD603">
        <f t="shared" si="605"/>
        <v>0</v>
      </c>
      <c r="BE603">
        <v>0</v>
      </c>
      <c r="BF603">
        <f t="shared" si="606"/>
        <v>0</v>
      </c>
      <c r="BG603">
        <v>0</v>
      </c>
      <c r="BH603">
        <f t="shared" si="607"/>
        <v>0</v>
      </c>
      <c r="BI603">
        <v>0</v>
      </c>
      <c r="BJ603">
        <f t="shared" si="608"/>
        <v>0</v>
      </c>
      <c r="BK603">
        <v>0</v>
      </c>
      <c r="BL603">
        <f t="shared" si="609"/>
        <v>0</v>
      </c>
      <c r="BM603">
        <v>0</v>
      </c>
      <c r="BN603">
        <f t="shared" si="610"/>
        <v>0</v>
      </c>
      <c r="BO603">
        <v>0</v>
      </c>
      <c r="BP603">
        <f t="shared" si="611"/>
        <v>0</v>
      </c>
      <c r="BQ603">
        <v>0</v>
      </c>
      <c r="BR603">
        <f t="shared" si="612"/>
        <v>0</v>
      </c>
      <c r="BS603">
        <v>0</v>
      </c>
      <c r="BT603">
        <f t="shared" si="613"/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f t="shared" si="649"/>
        <v>0</v>
      </c>
      <c r="DE603">
        <v>0</v>
      </c>
      <c r="DF603">
        <f t="shared" si="650"/>
        <v>0</v>
      </c>
      <c r="DG603">
        <v>0</v>
      </c>
      <c r="DH603">
        <f t="shared" si="619"/>
        <v>0</v>
      </c>
      <c r="DI603">
        <v>0</v>
      </c>
      <c r="DJ603">
        <f t="shared" si="620"/>
        <v>0</v>
      </c>
      <c r="DK603">
        <v>0</v>
      </c>
      <c r="DL603">
        <f t="shared" si="621"/>
        <v>0</v>
      </c>
      <c r="DM603">
        <v>100</v>
      </c>
      <c r="DN603">
        <f t="shared" si="622"/>
        <v>1</v>
      </c>
      <c r="DO603">
        <v>0</v>
      </c>
      <c r="DP603">
        <f t="shared" si="623"/>
        <v>0</v>
      </c>
      <c r="DQ603">
        <v>0</v>
      </c>
      <c r="DR603">
        <f t="shared" si="624"/>
        <v>0</v>
      </c>
      <c r="DS603">
        <v>0</v>
      </c>
      <c r="DT603">
        <f t="shared" si="625"/>
        <v>0</v>
      </c>
      <c r="DU603">
        <v>0</v>
      </c>
      <c r="DV603">
        <f t="shared" si="626"/>
        <v>0</v>
      </c>
      <c r="DW603">
        <v>0</v>
      </c>
      <c r="DX603">
        <f t="shared" si="627"/>
        <v>0</v>
      </c>
      <c r="DY603">
        <v>0</v>
      </c>
      <c r="DZ603">
        <f t="shared" si="628"/>
        <v>0</v>
      </c>
      <c r="EA603">
        <v>0</v>
      </c>
      <c r="EB603">
        <f t="shared" si="629"/>
        <v>0</v>
      </c>
      <c r="EC603">
        <v>0</v>
      </c>
      <c r="ED603">
        <f t="shared" si="630"/>
        <v>0</v>
      </c>
      <c r="EE603">
        <v>0</v>
      </c>
      <c r="EF603">
        <f t="shared" si="631"/>
        <v>0</v>
      </c>
      <c r="EG603">
        <v>0</v>
      </c>
      <c r="EH603">
        <f t="shared" si="632"/>
        <v>0</v>
      </c>
      <c r="EI603">
        <v>0</v>
      </c>
      <c r="EJ603">
        <f t="shared" si="633"/>
        <v>0</v>
      </c>
      <c r="EK603">
        <v>0</v>
      </c>
      <c r="EL603">
        <f t="shared" si="634"/>
        <v>0</v>
      </c>
      <c r="EM603">
        <v>0</v>
      </c>
      <c r="EN603">
        <f t="shared" si="635"/>
        <v>0</v>
      </c>
      <c r="EO603">
        <v>0</v>
      </c>
      <c r="EP603">
        <f t="shared" si="636"/>
        <v>0</v>
      </c>
      <c r="EQ603">
        <v>0</v>
      </c>
      <c r="ER603">
        <f t="shared" si="637"/>
        <v>0</v>
      </c>
      <c r="ES603">
        <v>0</v>
      </c>
      <c r="ET603">
        <f t="shared" si="638"/>
        <v>0</v>
      </c>
      <c r="EU603">
        <v>0</v>
      </c>
      <c r="EV603">
        <f t="shared" si="639"/>
        <v>0</v>
      </c>
      <c r="EW603">
        <v>0</v>
      </c>
      <c r="EX603">
        <f t="shared" si="640"/>
        <v>0</v>
      </c>
      <c r="EY603">
        <v>0</v>
      </c>
      <c r="EZ603">
        <f t="shared" si="641"/>
        <v>0</v>
      </c>
      <c r="FA603">
        <v>0</v>
      </c>
      <c r="FB603">
        <f t="shared" si="642"/>
        <v>0</v>
      </c>
      <c r="FC603">
        <v>0</v>
      </c>
      <c r="FD603">
        <v>0</v>
      </c>
      <c r="FE603" s="3" t="s">
        <v>848</v>
      </c>
    </row>
    <row r="604" spans="1:161" x14ac:dyDescent="0.45">
      <c r="A604">
        <v>603</v>
      </c>
      <c r="B604" t="s">
        <v>368</v>
      </c>
      <c r="C604" t="s">
        <v>398</v>
      </c>
      <c r="D604" t="s">
        <v>846</v>
      </c>
      <c r="E604" t="s">
        <v>847</v>
      </c>
      <c r="F604" s="2">
        <v>3</v>
      </c>
      <c r="G604">
        <f>231.9+273</f>
        <v>504.9</v>
      </c>
      <c r="H604">
        <v>1773</v>
      </c>
      <c r="I604">
        <f>500+273</f>
        <v>773</v>
      </c>
      <c r="J604" s="2">
        <f t="shared" si="646"/>
        <v>0.43598420755781164</v>
      </c>
      <c r="L604" t="s">
        <v>373</v>
      </c>
      <c r="M604">
        <v>0</v>
      </c>
      <c r="N604">
        <f t="shared" si="584"/>
        <v>0</v>
      </c>
      <c r="O604">
        <v>0</v>
      </c>
      <c r="P604">
        <f t="shared" si="585"/>
        <v>0</v>
      </c>
      <c r="Q604">
        <v>0</v>
      </c>
      <c r="R604">
        <f t="shared" si="586"/>
        <v>0</v>
      </c>
      <c r="S604">
        <v>0.95</v>
      </c>
      <c r="T604">
        <f t="shared" si="587"/>
        <v>9.4472272026168338E-3</v>
      </c>
      <c r="U604">
        <v>0</v>
      </c>
      <c r="V604">
        <f t="shared" si="588"/>
        <v>0</v>
      </c>
      <c r="W604">
        <v>0</v>
      </c>
      <c r="X604">
        <f t="shared" si="589"/>
        <v>0</v>
      </c>
      <c r="Y604">
        <v>0</v>
      </c>
      <c r="Z604">
        <f t="shared" si="590"/>
        <v>0</v>
      </c>
      <c r="AA604">
        <v>0</v>
      </c>
      <c r="AB604">
        <f t="shared" si="591"/>
        <v>0</v>
      </c>
      <c r="AC604">
        <f t="shared" si="651"/>
        <v>96.75</v>
      </c>
      <c r="AD604">
        <f t="shared" si="592"/>
        <v>0.94649925893662323</v>
      </c>
      <c r="AE604">
        <v>0.3</v>
      </c>
      <c r="AF604">
        <f t="shared" si="593"/>
        <v>1.3646832062510113E-2</v>
      </c>
      <c r="AG604">
        <v>0</v>
      </c>
      <c r="AH604">
        <f t="shared" si="594"/>
        <v>0</v>
      </c>
      <c r="AI604">
        <v>0</v>
      </c>
      <c r="AJ604">
        <f t="shared" si="595"/>
        <v>0</v>
      </c>
      <c r="AK604">
        <v>1.05</v>
      </c>
      <c r="AL604">
        <f t="shared" si="596"/>
        <v>2.042493762787248E-2</v>
      </c>
      <c r="AM604">
        <v>0.95</v>
      </c>
      <c r="AN604">
        <f t="shared" si="597"/>
        <v>9.9817441703774646E-3</v>
      </c>
      <c r="AO604">
        <v>0</v>
      </c>
      <c r="AP604">
        <f t="shared" si="598"/>
        <v>0</v>
      </c>
      <c r="AQ604">
        <v>0</v>
      </c>
      <c r="AR604">
        <f t="shared" si="599"/>
        <v>0</v>
      </c>
      <c r="AS604">
        <v>0</v>
      </c>
      <c r="AT604">
        <f t="shared" si="600"/>
        <v>0</v>
      </c>
      <c r="AU604">
        <v>0</v>
      </c>
      <c r="AV604">
        <f t="shared" si="601"/>
        <v>0</v>
      </c>
      <c r="AW604">
        <v>0</v>
      </c>
      <c r="AX604">
        <f t="shared" si="602"/>
        <v>0</v>
      </c>
      <c r="AY604">
        <v>0</v>
      </c>
      <c r="AZ604">
        <f t="shared" si="603"/>
        <v>0</v>
      </c>
      <c r="BA604">
        <v>0</v>
      </c>
      <c r="BB604">
        <f t="shared" si="604"/>
        <v>0</v>
      </c>
      <c r="BC604">
        <v>0</v>
      </c>
      <c r="BD604">
        <f t="shared" si="605"/>
        <v>0</v>
      </c>
      <c r="BE604">
        <v>0</v>
      </c>
      <c r="BF604">
        <f t="shared" si="606"/>
        <v>0</v>
      </c>
      <c r="BG604">
        <v>0</v>
      </c>
      <c r="BH604">
        <f t="shared" si="607"/>
        <v>0</v>
      </c>
      <c r="BI604">
        <v>0</v>
      </c>
      <c r="BJ604">
        <f t="shared" si="608"/>
        <v>0</v>
      </c>
      <c r="BK604">
        <v>0</v>
      </c>
      <c r="BL604">
        <f t="shared" si="609"/>
        <v>0</v>
      </c>
      <c r="BM604">
        <v>0</v>
      </c>
      <c r="BN604">
        <f t="shared" si="610"/>
        <v>0</v>
      </c>
      <c r="BO604">
        <v>0</v>
      </c>
      <c r="BP604">
        <f t="shared" si="611"/>
        <v>0</v>
      </c>
      <c r="BQ604">
        <v>0</v>
      </c>
      <c r="BR604">
        <f t="shared" si="612"/>
        <v>0</v>
      </c>
      <c r="BS604">
        <v>0</v>
      </c>
      <c r="BT604">
        <f t="shared" si="613"/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f t="shared" si="649"/>
        <v>0</v>
      </c>
      <c r="DE604">
        <v>0</v>
      </c>
      <c r="DF604">
        <f t="shared" si="650"/>
        <v>0</v>
      </c>
      <c r="DG604">
        <v>0</v>
      </c>
      <c r="DH604">
        <f t="shared" si="619"/>
        <v>0</v>
      </c>
      <c r="DI604">
        <v>0</v>
      </c>
      <c r="DJ604">
        <f t="shared" si="620"/>
        <v>0</v>
      </c>
      <c r="DK604">
        <v>0</v>
      </c>
      <c r="DL604">
        <f t="shared" si="621"/>
        <v>0</v>
      </c>
      <c r="DM604">
        <v>100</v>
      </c>
      <c r="DN604">
        <f t="shared" si="622"/>
        <v>1</v>
      </c>
      <c r="DO604">
        <v>0</v>
      </c>
      <c r="DP604">
        <f t="shared" si="623"/>
        <v>0</v>
      </c>
      <c r="DQ604">
        <v>0</v>
      </c>
      <c r="DR604">
        <f t="shared" si="624"/>
        <v>0</v>
      </c>
      <c r="DS604">
        <v>0</v>
      </c>
      <c r="DT604">
        <f t="shared" si="625"/>
        <v>0</v>
      </c>
      <c r="DU604">
        <v>0</v>
      </c>
      <c r="DV604">
        <f t="shared" si="626"/>
        <v>0</v>
      </c>
      <c r="DW604">
        <v>0</v>
      </c>
      <c r="DX604">
        <f t="shared" si="627"/>
        <v>0</v>
      </c>
      <c r="DY604">
        <v>0</v>
      </c>
      <c r="DZ604">
        <f t="shared" si="628"/>
        <v>0</v>
      </c>
      <c r="EA604">
        <v>0</v>
      </c>
      <c r="EB604">
        <f t="shared" si="629"/>
        <v>0</v>
      </c>
      <c r="EC604">
        <v>0</v>
      </c>
      <c r="ED604">
        <f t="shared" si="630"/>
        <v>0</v>
      </c>
      <c r="EE604">
        <v>0</v>
      </c>
      <c r="EF604">
        <f t="shared" si="631"/>
        <v>0</v>
      </c>
      <c r="EG604">
        <v>0</v>
      </c>
      <c r="EH604">
        <f t="shared" si="632"/>
        <v>0</v>
      </c>
      <c r="EI604">
        <v>0</v>
      </c>
      <c r="EJ604">
        <f t="shared" si="633"/>
        <v>0</v>
      </c>
      <c r="EK604">
        <v>0</v>
      </c>
      <c r="EL604">
        <f t="shared" si="634"/>
        <v>0</v>
      </c>
      <c r="EM604">
        <v>0</v>
      </c>
      <c r="EN604">
        <f t="shared" si="635"/>
        <v>0</v>
      </c>
      <c r="EO604">
        <v>0</v>
      </c>
      <c r="EP604">
        <f t="shared" si="636"/>
        <v>0</v>
      </c>
      <c r="EQ604">
        <v>0</v>
      </c>
      <c r="ER604">
        <f t="shared" si="637"/>
        <v>0</v>
      </c>
      <c r="ES604">
        <v>0</v>
      </c>
      <c r="ET604">
        <f t="shared" si="638"/>
        <v>0</v>
      </c>
      <c r="EU604">
        <v>0</v>
      </c>
      <c r="EV604">
        <f t="shared" si="639"/>
        <v>0</v>
      </c>
      <c r="EW604">
        <v>0</v>
      </c>
      <c r="EX604">
        <f t="shared" si="640"/>
        <v>0</v>
      </c>
      <c r="EY604">
        <v>0</v>
      </c>
      <c r="EZ604">
        <f t="shared" si="641"/>
        <v>0</v>
      </c>
      <c r="FA604">
        <v>0</v>
      </c>
      <c r="FB604">
        <f t="shared" si="642"/>
        <v>0</v>
      </c>
      <c r="FC604">
        <v>0</v>
      </c>
      <c r="FD604">
        <v>0</v>
      </c>
      <c r="FE604" s="3" t="s">
        <v>848</v>
      </c>
    </row>
    <row r="605" spans="1:161" x14ac:dyDescent="0.45">
      <c r="A605">
        <v>604</v>
      </c>
      <c r="B605" t="s">
        <v>368</v>
      </c>
      <c r="C605" t="s">
        <v>849</v>
      </c>
      <c r="D605" t="s">
        <v>846</v>
      </c>
      <c r="E605" t="s">
        <v>847</v>
      </c>
      <c r="F605" s="2">
        <v>1</v>
      </c>
      <c r="G605">
        <v>473</v>
      </c>
      <c r="H605">
        <v>1773</v>
      </c>
      <c r="I605">
        <f>275+273</f>
        <v>548</v>
      </c>
      <c r="J605" s="2">
        <f t="shared" si="646"/>
        <v>0.30908065425831921</v>
      </c>
      <c r="L605" t="s">
        <v>373</v>
      </c>
      <c r="M605">
        <v>0</v>
      </c>
      <c r="N605">
        <f t="shared" si="584"/>
        <v>0</v>
      </c>
      <c r="O605">
        <v>0</v>
      </c>
      <c r="P605">
        <f t="shared" si="585"/>
        <v>0</v>
      </c>
      <c r="Q605">
        <v>0</v>
      </c>
      <c r="R605">
        <f t="shared" si="586"/>
        <v>0</v>
      </c>
      <c r="S605">
        <v>0.95</v>
      </c>
      <c r="T605">
        <f t="shared" si="587"/>
        <v>9.4472272026168338E-3</v>
      </c>
      <c r="U605">
        <v>0</v>
      </c>
      <c r="V605">
        <f t="shared" si="588"/>
        <v>0</v>
      </c>
      <c r="W605">
        <v>0</v>
      </c>
      <c r="X605">
        <f t="shared" si="589"/>
        <v>0</v>
      </c>
      <c r="Y605">
        <v>0</v>
      </c>
      <c r="Z605">
        <f t="shared" si="590"/>
        <v>0</v>
      </c>
      <c r="AA605">
        <v>0</v>
      </c>
      <c r="AB605">
        <f t="shared" si="591"/>
        <v>0</v>
      </c>
      <c r="AC605">
        <f t="shared" si="651"/>
        <v>96.75</v>
      </c>
      <c r="AD605">
        <f t="shared" si="592"/>
        <v>0.94649925893662323</v>
      </c>
      <c r="AE605">
        <v>0.3</v>
      </c>
      <c r="AF605">
        <f t="shared" si="593"/>
        <v>1.3646832062510113E-2</v>
      </c>
      <c r="AG605">
        <v>0</v>
      </c>
      <c r="AH605">
        <f t="shared" si="594"/>
        <v>0</v>
      </c>
      <c r="AI605">
        <v>0</v>
      </c>
      <c r="AJ605">
        <f t="shared" si="595"/>
        <v>0</v>
      </c>
      <c r="AK605">
        <v>1.05</v>
      </c>
      <c r="AL605">
        <f t="shared" si="596"/>
        <v>2.042493762787248E-2</v>
      </c>
      <c r="AM605">
        <v>0.95</v>
      </c>
      <c r="AN605">
        <f t="shared" si="597"/>
        <v>9.9817441703774646E-3</v>
      </c>
      <c r="AO605">
        <v>0</v>
      </c>
      <c r="AP605">
        <f t="shared" si="598"/>
        <v>0</v>
      </c>
      <c r="AQ605">
        <v>0</v>
      </c>
      <c r="AR605">
        <f t="shared" si="599"/>
        <v>0</v>
      </c>
      <c r="AS605">
        <v>0</v>
      </c>
      <c r="AT605">
        <f t="shared" si="600"/>
        <v>0</v>
      </c>
      <c r="AU605">
        <v>0</v>
      </c>
      <c r="AV605">
        <f t="shared" si="601"/>
        <v>0</v>
      </c>
      <c r="AW605">
        <v>0</v>
      </c>
      <c r="AX605">
        <f t="shared" si="602"/>
        <v>0</v>
      </c>
      <c r="AY605">
        <v>0</v>
      </c>
      <c r="AZ605">
        <f t="shared" si="603"/>
        <v>0</v>
      </c>
      <c r="BA605">
        <v>0</v>
      </c>
      <c r="BB605">
        <f t="shared" si="604"/>
        <v>0</v>
      </c>
      <c r="BC605">
        <v>0</v>
      </c>
      <c r="BD605">
        <f t="shared" si="605"/>
        <v>0</v>
      </c>
      <c r="BE605">
        <v>0</v>
      </c>
      <c r="BF605">
        <f t="shared" si="606"/>
        <v>0</v>
      </c>
      <c r="BG605">
        <v>0</v>
      </c>
      <c r="BH605">
        <f t="shared" si="607"/>
        <v>0</v>
      </c>
      <c r="BI605">
        <v>0</v>
      </c>
      <c r="BJ605">
        <f t="shared" si="608"/>
        <v>0</v>
      </c>
      <c r="BK605">
        <v>0</v>
      </c>
      <c r="BL605">
        <f t="shared" si="609"/>
        <v>0</v>
      </c>
      <c r="BM605">
        <v>0</v>
      </c>
      <c r="BN605">
        <f t="shared" si="610"/>
        <v>0</v>
      </c>
      <c r="BO605">
        <v>0</v>
      </c>
      <c r="BP605">
        <f t="shared" si="611"/>
        <v>0</v>
      </c>
      <c r="BQ605">
        <v>0</v>
      </c>
      <c r="BR605">
        <f t="shared" si="612"/>
        <v>0</v>
      </c>
      <c r="BS605">
        <v>0</v>
      </c>
      <c r="BT605">
        <f t="shared" si="613"/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f t="shared" si="649"/>
        <v>0</v>
      </c>
      <c r="DE605">
        <v>0</v>
      </c>
      <c r="DF605">
        <f t="shared" si="650"/>
        <v>0</v>
      </c>
      <c r="DG605">
        <v>0</v>
      </c>
      <c r="DH605">
        <f t="shared" si="619"/>
        <v>0</v>
      </c>
      <c r="DI605">
        <v>0</v>
      </c>
      <c r="DJ605">
        <f t="shared" si="620"/>
        <v>0</v>
      </c>
      <c r="DK605">
        <v>30</v>
      </c>
      <c r="DL605">
        <f t="shared" si="621"/>
        <v>0.19713483861325304</v>
      </c>
      <c r="DM605">
        <v>70</v>
      </c>
      <c r="DN605">
        <f t="shared" si="622"/>
        <v>0.80286516138674702</v>
      </c>
      <c r="DO605">
        <v>0</v>
      </c>
      <c r="DP605">
        <f t="shared" si="623"/>
        <v>0</v>
      </c>
      <c r="DQ605">
        <v>0</v>
      </c>
      <c r="DR605">
        <f t="shared" si="624"/>
        <v>0</v>
      </c>
      <c r="DS605">
        <v>0</v>
      </c>
      <c r="DT605">
        <f t="shared" si="625"/>
        <v>0</v>
      </c>
      <c r="DU605">
        <v>0</v>
      </c>
      <c r="DV605">
        <f t="shared" si="626"/>
        <v>0</v>
      </c>
      <c r="DW605">
        <v>0</v>
      </c>
      <c r="DX605">
        <f t="shared" si="627"/>
        <v>0</v>
      </c>
      <c r="DY605">
        <v>0</v>
      </c>
      <c r="DZ605">
        <f t="shared" si="628"/>
        <v>0</v>
      </c>
      <c r="EA605">
        <v>0</v>
      </c>
      <c r="EB605">
        <f t="shared" si="629"/>
        <v>0</v>
      </c>
      <c r="EC605">
        <v>0</v>
      </c>
      <c r="ED605">
        <f t="shared" si="630"/>
        <v>0</v>
      </c>
      <c r="EE605">
        <v>0</v>
      </c>
      <c r="EF605">
        <f t="shared" si="631"/>
        <v>0</v>
      </c>
      <c r="EG605">
        <v>0</v>
      </c>
      <c r="EH605">
        <f t="shared" si="632"/>
        <v>0</v>
      </c>
      <c r="EI605">
        <v>0</v>
      </c>
      <c r="EJ605">
        <f t="shared" si="633"/>
        <v>0</v>
      </c>
      <c r="EK605">
        <v>0</v>
      </c>
      <c r="EL605">
        <f t="shared" si="634"/>
        <v>0</v>
      </c>
      <c r="EM605">
        <v>0</v>
      </c>
      <c r="EN605">
        <f t="shared" si="635"/>
        <v>0</v>
      </c>
      <c r="EO605">
        <v>0</v>
      </c>
      <c r="EP605">
        <f t="shared" si="636"/>
        <v>0</v>
      </c>
      <c r="EQ605">
        <v>0</v>
      </c>
      <c r="ER605">
        <f t="shared" si="637"/>
        <v>0</v>
      </c>
      <c r="ES605">
        <v>0</v>
      </c>
      <c r="ET605">
        <f t="shared" si="638"/>
        <v>0</v>
      </c>
      <c r="EU605">
        <v>0</v>
      </c>
      <c r="EV605">
        <f t="shared" si="639"/>
        <v>0</v>
      </c>
      <c r="EW605">
        <v>0</v>
      </c>
      <c r="EX605">
        <f t="shared" si="640"/>
        <v>0</v>
      </c>
      <c r="EY605">
        <v>0</v>
      </c>
      <c r="EZ605">
        <f t="shared" si="641"/>
        <v>0</v>
      </c>
      <c r="FA605">
        <v>0</v>
      </c>
      <c r="FB605">
        <f t="shared" si="642"/>
        <v>0</v>
      </c>
      <c r="FC605">
        <v>0</v>
      </c>
      <c r="FD605">
        <v>0</v>
      </c>
      <c r="FE605" s="3" t="s">
        <v>848</v>
      </c>
    </row>
    <row r="606" spans="1:161" x14ac:dyDescent="0.45">
      <c r="A606">
        <v>605</v>
      </c>
      <c r="B606" t="s">
        <v>368</v>
      </c>
      <c r="C606" t="s">
        <v>850</v>
      </c>
      <c r="D606" t="s">
        <v>846</v>
      </c>
      <c r="E606" t="s">
        <v>847</v>
      </c>
      <c r="F606" s="2">
        <v>1</v>
      </c>
      <c r="G606">
        <f>240+273</f>
        <v>513</v>
      </c>
      <c r="H606">
        <v>1773</v>
      </c>
      <c r="I606">
        <f>275+273</f>
        <v>548</v>
      </c>
      <c r="J606" s="2">
        <f t="shared" si="646"/>
        <v>0.30908065425831921</v>
      </c>
      <c r="L606" t="s">
        <v>373</v>
      </c>
      <c r="M606">
        <v>0</v>
      </c>
      <c r="N606">
        <f t="shared" si="584"/>
        <v>0</v>
      </c>
      <c r="O606">
        <v>0</v>
      </c>
      <c r="P606">
        <f t="shared" si="585"/>
        <v>0</v>
      </c>
      <c r="Q606">
        <v>0</v>
      </c>
      <c r="R606">
        <f t="shared" si="586"/>
        <v>0</v>
      </c>
      <c r="S606">
        <v>0.95</v>
      </c>
      <c r="T606">
        <f t="shared" si="587"/>
        <v>9.4472272026168338E-3</v>
      </c>
      <c r="U606">
        <v>0</v>
      </c>
      <c r="V606">
        <f t="shared" si="588"/>
        <v>0</v>
      </c>
      <c r="W606">
        <v>0</v>
      </c>
      <c r="X606">
        <f t="shared" si="589"/>
        <v>0</v>
      </c>
      <c r="Y606">
        <v>0</v>
      </c>
      <c r="Z606">
        <f t="shared" si="590"/>
        <v>0</v>
      </c>
      <c r="AA606">
        <v>0</v>
      </c>
      <c r="AB606">
        <f t="shared" si="591"/>
        <v>0</v>
      </c>
      <c r="AC606">
        <f t="shared" si="651"/>
        <v>96.75</v>
      </c>
      <c r="AD606">
        <f t="shared" si="592"/>
        <v>0.94649925893662323</v>
      </c>
      <c r="AE606">
        <v>0.3</v>
      </c>
      <c r="AF606">
        <f t="shared" si="593"/>
        <v>1.3646832062510113E-2</v>
      </c>
      <c r="AG606">
        <v>0</v>
      </c>
      <c r="AH606">
        <f t="shared" si="594"/>
        <v>0</v>
      </c>
      <c r="AI606">
        <v>0</v>
      </c>
      <c r="AJ606">
        <f t="shared" si="595"/>
        <v>0</v>
      </c>
      <c r="AK606">
        <v>1.05</v>
      </c>
      <c r="AL606">
        <f t="shared" si="596"/>
        <v>2.042493762787248E-2</v>
      </c>
      <c r="AM606">
        <v>0.95</v>
      </c>
      <c r="AN606">
        <f t="shared" si="597"/>
        <v>9.9817441703774646E-3</v>
      </c>
      <c r="AO606">
        <v>0</v>
      </c>
      <c r="AP606">
        <f t="shared" si="598"/>
        <v>0</v>
      </c>
      <c r="AQ606">
        <v>0</v>
      </c>
      <c r="AR606">
        <f t="shared" si="599"/>
        <v>0</v>
      </c>
      <c r="AS606">
        <v>0</v>
      </c>
      <c r="AT606">
        <f t="shared" si="600"/>
        <v>0</v>
      </c>
      <c r="AU606">
        <v>0</v>
      </c>
      <c r="AV606">
        <f t="shared" si="601"/>
        <v>0</v>
      </c>
      <c r="AW606">
        <v>0</v>
      </c>
      <c r="AX606">
        <f t="shared" si="602"/>
        <v>0</v>
      </c>
      <c r="AY606">
        <v>0</v>
      </c>
      <c r="AZ606">
        <f t="shared" si="603"/>
        <v>0</v>
      </c>
      <c r="BA606">
        <v>0</v>
      </c>
      <c r="BB606">
        <f t="shared" si="604"/>
        <v>0</v>
      </c>
      <c r="BC606">
        <v>0</v>
      </c>
      <c r="BD606">
        <f t="shared" si="605"/>
        <v>0</v>
      </c>
      <c r="BE606">
        <v>0</v>
      </c>
      <c r="BF606">
        <f t="shared" si="606"/>
        <v>0</v>
      </c>
      <c r="BG606">
        <v>0</v>
      </c>
      <c r="BH606">
        <f t="shared" si="607"/>
        <v>0</v>
      </c>
      <c r="BI606">
        <v>0</v>
      </c>
      <c r="BJ606">
        <f t="shared" si="608"/>
        <v>0</v>
      </c>
      <c r="BK606">
        <v>0</v>
      </c>
      <c r="BL606">
        <f t="shared" si="609"/>
        <v>0</v>
      </c>
      <c r="BM606">
        <v>0</v>
      </c>
      <c r="BN606">
        <f t="shared" si="610"/>
        <v>0</v>
      </c>
      <c r="BO606">
        <v>0</v>
      </c>
      <c r="BP606">
        <f t="shared" si="611"/>
        <v>0</v>
      </c>
      <c r="BQ606">
        <v>0</v>
      </c>
      <c r="BR606">
        <f t="shared" si="612"/>
        <v>0</v>
      </c>
      <c r="BS606">
        <v>0</v>
      </c>
      <c r="BT606">
        <f t="shared" si="613"/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f t="shared" si="649"/>
        <v>0</v>
      </c>
      <c r="DE606">
        <v>0</v>
      </c>
      <c r="DF606">
        <f t="shared" si="650"/>
        <v>0</v>
      </c>
      <c r="DG606">
        <v>0</v>
      </c>
      <c r="DH606">
        <f t="shared" si="619"/>
        <v>0</v>
      </c>
      <c r="DI606">
        <v>0</v>
      </c>
      <c r="DJ606">
        <f t="shared" si="620"/>
        <v>0</v>
      </c>
      <c r="DK606">
        <v>60</v>
      </c>
      <c r="DL606">
        <f t="shared" si="621"/>
        <v>0.46218836385345152</v>
      </c>
      <c r="DM606">
        <v>40</v>
      </c>
      <c r="DN606">
        <f t="shared" si="622"/>
        <v>0.53781163614654859</v>
      </c>
      <c r="DO606">
        <v>0</v>
      </c>
      <c r="DP606">
        <f t="shared" si="623"/>
        <v>0</v>
      </c>
      <c r="DQ606">
        <v>0</v>
      </c>
      <c r="DR606">
        <f t="shared" si="624"/>
        <v>0</v>
      </c>
      <c r="DS606">
        <v>0</v>
      </c>
      <c r="DT606">
        <f t="shared" si="625"/>
        <v>0</v>
      </c>
      <c r="DU606">
        <v>0</v>
      </c>
      <c r="DV606">
        <f t="shared" si="626"/>
        <v>0</v>
      </c>
      <c r="DW606">
        <v>0</v>
      </c>
      <c r="DX606">
        <f t="shared" si="627"/>
        <v>0</v>
      </c>
      <c r="DY606">
        <v>0</v>
      </c>
      <c r="DZ606">
        <f t="shared" si="628"/>
        <v>0</v>
      </c>
      <c r="EA606">
        <v>0</v>
      </c>
      <c r="EB606">
        <f t="shared" si="629"/>
        <v>0</v>
      </c>
      <c r="EC606">
        <v>0</v>
      </c>
      <c r="ED606">
        <f t="shared" si="630"/>
        <v>0</v>
      </c>
      <c r="EE606">
        <v>0</v>
      </c>
      <c r="EF606">
        <f t="shared" si="631"/>
        <v>0</v>
      </c>
      <c r="EG606">
        <v>0</v>
      </c>
      <c r="EH606">
        <f t="shared" si="632"/>
        <v>0</v>
      </c>
      <c r="EI606">
        <v>0</v>
      </c>
      <c r="EJ606">
        <f t="shared" si="633"/>
        <v>0</v>
      </c>
      <c r="EK606">
        <v>0</v>
      </c>
      <c r="EL606">
        <f t="shared" si="634"/>
        <v>0</v>
      </c>
      <c r="EM606">
        <v>0</v>
      </c>
      <c r="EN606">
        <f t="shared" si="635"/>
        <v>0</v>
      </c>
      <c r="EO606">
        <v>0</v>
      </c>
      <c r="EP606">
        <f t="shared" si="636"/>
        <v>0</v>
      </c>
      <c r="EQ606">
        <v>0</v>
      </c>
      <c r="ER606">
        <f t="shared" si="637"/>
        <v>0</v>
      </c>
      <c r="ES606">
        <v>0</v>
      </c>
      <c r="ET606">
        <f t="shared" si="638"/>
        <v>0</v>
      </c>
      <c r="EU606">
        <v>0</v>
      </c>
      <c r="EV606">
        <f t="shared" si="639"/>
        <v>0</v>
      </c>
      <c r="EW606">
        <v>0</v>
      </c>
      <c r="EX606">
        <f t="shared" si="640"/>
        <v>0</v>
      </c>
      <c r="EY606">
        <v>0</v>
      </c>
      <c r="EZ606">
        <f t="shared" si="641"/>
        <v>0</v>
      </c>
      <c r="FA606">
        <v>0</v>
      </c>
      <c r="FB606">
        <f t="shared" si="642"/>
        <v>0</v>
      </c>
      <c r="FC606">
        <v>0</v>
      </c>
      <c r="FD606">
        <v>0</v>
      </c>
      <c r="FE606" s="3" t="s">
        <v>848</v>
      </c>
    </row>
    <row r="607" spans="1:161" x14ac:dyDescent="0.45">
      <c r="A607">
        <v>606</v>
      </c>
      <c r="B607" t="s">
        <v>368</v>
      </c>
      <c r="C607" t="s">
        <v>410</v>
      </c>
      <c r="D607" t="s">
        <v>846</v>
      </c>
      <c r="E607" t="s">
        <v>847</v>
      </c>
      <c r="F607" s="2">
        <v>1</v>
      </c>
      <c r="G607">
        <f>327+273</f>
        <v>600</v>
      </c>
      <c r="H607">
        <v>1773</v>
      </c>
      <c r="I607">
        <f>365+273</f>
        <v>638</v>
      </c>
      <c r="J607" s="2">
        <f t="shared" si="646"/>
        <v>0.35984207557811621</v>
      </c>
      <c r="L607" t="s">
        <v>373</v>
      </c>
      <c r="M607">
        <v>0</v>
      </c>
      <c r="N607">
        <f t="shared" ref="N607:N670" si="652">((M607/100)/FH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O607">
        <v>0</v>
      </c>
      <c r="P607">
        <f t="shared" ref="P607:P670" si="653">((O607/100)/FJ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Q607">
        <v>0</v>
      </c>
      <c r="R607">
        <f t="shared" ref="R607:R670" si="654">((Q607/100)/FL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S607">
        <v>0.95</v>
      </c>
      <c r="T607">
        <f t="shared" ref="T607:T670" si="655">((S607/100)/FN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9.4472272026168338E-3</v>
      </c>
      <c r="U607">
        <v>0</v>
      </c>
      <c r="V607">
        <f t="shared" ref="V607:V670" si="656">((U607/100)/FP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W607">
        <v>0</v>
      </c>
      <c r="X607">
        <f t="shared" ref="X607:X670" si="657">((W607/100)/FR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Y607">
        <v>0</v>
      </c>
      <c r="Z607">
        <f t="shared" ref="Z607:Z670" si="658">((Y607/100)/FT$2)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A607">
        <v>0</v>
      </c>
      <c r="AB607">
        <f t="shared" ref="AB607:AB670" si="659">((AA607/100)/FN$13)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C607">
        <f t="shared" si="651"/>
        <v>96.75</v>
      </c>
      <c r="AD607">
        <f t="shared" ref="AD607:AD670" si="660">((AC607/100)/FH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0.94649925893662323</v>
      </c>
      <c r="AE607">
        <v>0.3</v>
      </c>
      <c r="AF607">
        <f t="shared" ref="AF607:AF670" si="661">((AE607/100)/FJ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1.3646832062510113E-2</v>
      </c>
      <c r="AG607">
        <v>0</v>
      </c>
      <c r="AH607">
        <f t="shared" ref="AH607:AH670" si="662">((AG607/100)/FL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I607">
        <v>0</v>
      </c>
      <c r="AJ607">
        <f t="shared" ref="AJ607:AJ670" si="663">((AI607/100)/FN$6)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K607">
        <v>1.05</v>
      </c>
      <c r="AL607">
        <f t="shared" ref="AL607:AL670" si="664">((AK607/100)/FH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2.042493762787248E-2</v>
      </c>
      <c r="AM607">
        <v>0.95</v>
      </c>
      <c r="AN607">
        <f t="shared" ref="AN607:AN670" si="665">((AM607/100)/FJ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9.9817441703774646E-3</v>
      </c>
      <c r="AO607">
        <v>0</v>
      </c>
      <c r="AP607">
        <f t="shared" ref="AP607:AP670" si="666">((AO607/100)/FL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Q607">
        <v>0</v>
      </c>
      <c r="AR607">
        <f t="shared" ref="AR607:AR670" si="667">((AQ607/100)/FH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S607">
        <v>0</v>
      </c>
      <c r="AT607">
        <f t="shared" ref="AT607:AT670" si="668">((AS607/100)/FJ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U607">
        <v>0</v>
      </c>
      <c r="AV607">
        <f t="shared" ref="AV607:AV670" si="669">((AU607/100)/FL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W607">
        <v>0</v>
      </c>
      <c r="AX607">
        <f t="shared" ref="AX607:AX670" si="670">((AW607/100)/FN$16)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AY607">
        <v>0</v>
      </c>
      <c r="AZ607">
        <f t="shared" ref="AZ607:AZ670" si="671">((AY607/100)/FJ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A607">
        <v>0</v>
      </c>
      <c r="BB607">
        <f t="shared" ref="BB607:BB670" si="672">((BA607/100)/FL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C607">
        <v>0</v>
      </c>
      <c r="BD607">
        <f t="shared" ref="BD607:BD670" si="673">((BC607/100)/FN$19)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E607">
        <v>0</v>
      </c>
      <c r="BF607">
        <f t="shared" ref="BF607:BF670" si="674">((BE607/100)/FH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G607">
        <v>0</v>
      </c>
      <c r="BH607">
        <f t="shared" ref="BH607:BH670" si="675">((BG607/100)/FJ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I607">
        <v>0</v>
      </c>
      <c r="BJ607">
        <f t="shared" ref="BJ607:BJ670" si="676">((BI607/100)/FN$25)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K607">
        <v>0</v>
      </c>
      <c r="BL607">
        <f t="shared" ref="BL607:BL670" si="677">((BK607/100)/FH$13)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M607">
        <v>0</v>
      </c>
      <c r="BN607">
        <f t="shared" ref="BN607:BN670" si="678">((BM607/100)/FN$10)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O607">
        <v>0</v>
      </c>
      <c r="BP607">
        <f t="shared" ref="BP607:BP670" si="679">((BO607/100)/FJ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Q607">
        <v>0</v>
      </c>
      <c r="BR607">
        <f t="shared" ref="BR607:BR670" si="680">((BQ607/100)/FL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S607">
        <v>0</v>
      </c>
      <c r="BT607">
        <f t="shared" ref="BT607:BT670" si="681">((BS607/100)/FN$28)/((AC607/100)/FH$6+(S607/100)/FN$2+(AE607/100)/FJ$6+(AG607/100)/FL$6+(AI607/100)/FN$6+(AK607/100)/FH$10+(AM607/100)/FJ$10+(AO607/100)/FL$10+(Q607/100)/FL$2+(M607/100)/FH$2+(AQ607/100)/FH$16+(AS607/100)/FJ$16+(AU607/100)/FL$16+(AW607/100)/FN$16+(W607/100)/FR$2+(AY607/100)/FJ$19+(BA607/100)/FL$19+(BC607/100)/FN$19+(AA607/100)/FN$13+(BK607/100)/FH$13+(BM607/100)/FN$10+(BE607/100)/FH$25+(BG607/100)/FJ$25+(BI607/100)/FN$25+(BO607/100)/FJ$28+(BQ607/100)/FL$28+(O607/100)/FJ$2+(U607/100)/FP$2+(Y607/100)/FT$2+(BS607/100)/FN$28)</f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f t="shared" si="649"/>
        <v>0</v>
      </c>
      <c r="DE607">
        <v>0</v>
      </c>
      <c r="DF607">
        <f t="shared" si="650"/>
        <v>0</v>
      </c>
      <c r="DG607">
        <v>0</v>
      </c>
      <c r="DH607">
        <f t="shared" si="619"/>
        <v>0</v>
      </c>
      <c r="DI607">
        <v>0</v>
      </c>
      <c r="DJ607">
        <f t="shared" si="620"/>
        <v>0</v>
      </c>
      <c r="DK607">
        <v>100</v>
      </c>
      <c r="DL607">
        <f t="shared" si="621"/>
        <v>1</v>
      </c>
      <c r="DM607">
        <v>0</v>
      </c>
      <c r="DN607">
        <f t="shared" si="622"/>
        <v>0</v>
      </c>
      <c r="DO607">
        <v>0</v>
      </c>
      <c r="DP607">
        <f t="shared" si="623"/>
        <v>0</v>
      </c>
      <c r="DQ607">
        <v>0</v>
      </c>
      <c r="DR607">
        <f t="shared" si="624"/>
        <v>0</v>
      </c>
      <c r="DS607">
        <v>0</v>
      </c>
      <c r="DT607">
        <f t="shared" si="625"/>
        <v>0</v>
      </c>
      <c r="DU607">
        <v>0</v>
      </c>
      <c r="DV607">
        <f t="shared" si="626"/>
        <v>0</v>
      </c>
      <c r="DW607">
        <v>0</v>
      </c>
      <c r="DX607">
        <f t="shared" si="627"/>
        <v>0</v>
      </c>
      <c r="DY607">
        <v>0</v>
      </c>
      <c r="DZ607">
        <f t="shared" si="628"/>
        <v>0</v>
      </c>
      <c r="EA607">
        <v>0</v>
      </c>
      <c r="EB607">
        <f t="shared" si="629"/>
        <v>0</v>
      </c>
      <c r="EC607">
        <v>0</v>
      </c>
      <c r="ED607">
        <f t="shared" si="630"/>
        <v>0</v>
      </c>
      <c r="EE607">
        <v>0</v>
      </c>
      <c r="EF607">
        <f t="shared" si="631"/>
        <v>0</v>
      </c>
      <c r="EG607">
        <v>0</v>
      </c>
      <c r="EH607">
        <f t="shared" si="632"/>
        <v>0</v>
      </c>
      <c r="EI607">
        <v>0</v>
      </c>
      <c r="EJ607">
        <f t="shared" si="633"/>
        <v>0</v>
      </c>
      <c r="EK607">
        <v>0</v>
      </c>
      <c r="EL607">
        <f t="shared" si="634"/>
        <v>0</v>
      </c>
      <c r="EM607">
        <v>0</v>
      </c>
      <c r="EN607">
        <f t="shared" si="635"/>
        <v>0</v>
      </c>
      <c r="EO607">
        <v>0</v>
      </c>
      <c r="EP607">
        <f t="shared" si="636"/>
        <v>0</v>
      </c>
      <c r="EQ607">
        <v>0</v>
      </c>
      <c r="ER607">
        <f t="shared" si="637"/>
        <v>0</v>
      </c>
      <c r="ES607">
        <v>0</v>
      </c>
      <c r="ET607">
        <f t="shared" si="638"/>
        <v>0</v>
      </c>
      <c r="EU607">
        <v>0</v>
      </c>
      <c r="EV607">
        <f t="shared" si="639"/>
        <v>0</v>
      </c>
      <c r="EW607">
        <v>0</v>
      </c>
      <c r="EX607">
        <f t="shared" si="640"/>
        <v>0</v>
      </c>
      <c r="EY607">
        <v>0</v>
      </c>
      <c r="EZ607">
        <f t="shared" si="641"/>
        <v>0</v>
      </c>
      <c r="FA607">
        <v>0</v>
      </c>
      <c r="FB607">
        <f t="shared" si="642"/>
        <v>0</v>
      </c>
      <c r="FC607">
        <v>0</v>
      </c>
      <c r="FD607">
        <v>0</v>
      </c>
      <c r="FE607" s="3" t="s">
        <v>848</v>
      </c>
    </row>
    <row r="608" spans="1:161" x14ac:dyDescent="0.45">
      <c r="A608">
        <v>607</v>
      </c>
      <c r="B608" t="s">
        <v>368</v>
      </c>
      <c r="C608" t="s">
        <v>851</v>
      </c>
      <c r="D608" t="s">
        <v>846</v>
      </c>
      <c r="E608" t="s">
        <v>847</v>
      </c>
      <c r="F608" s="2">
        <v>1</v>
      </c>
      <c r="G608">
        <v>594</v>
      </c>
      <c r="H608">
        <v>1773</v>
      </c>
      <c r="I608">
        <f>365+273</f>
        <v>638</v>
      </c>
      <c r="J608" s="2">
        <f t="shared" si="646"/>
        <v>0.35984207557811621</v>
      </c>
      <c r="L608" t="s">
        <v>373</v>
      </c>
      <c r="M608">
        <v>0</v>
      </c>
      <c r="N608">
        <f t="shared" si="652"/>
        <v>0</v>
      </c>
      <c r="O608">
        <v>0</v>
      </c>
      <c r="P608">
        <f t="shared" si="653"/>
        <v>0</v>
      </c>
      <c r="Q608">
        <v>0</v>
      </c>
      <c r="R608">
        <f t="shared" si="654"/>
        <v>0</v>
      </c>
      <c r="S608">
        <v>0.95</v>
      </c>
      <c r="T608">
        <f t="shared" si="655"/>
        <v>9.4472272026168338E-3</v>
      </c>
      <c r="U608">
        <v>0</v>
      </c>
      <c r="V608">
        <f t="shared" si="656"/>
        <v>0</v>
      </c>
      <c r="W608">
        <v>0</v>
      </c>
      <c r="X608">
        <f t="shared" si="657"/>
        <v>0</v>
      </c>
      <c r="Y608">
        <v>0</v>
      </c>
      <c r="Z608">
        <f t="shared" si="658"/>
        <v>0</v>
      </c>
      <c r="AA608">
        <v>0</v>
      </c>
      <c r="AB608">
        <f t="shared" si="659"/>
        <v>0</v>
      </c>
      <c r="AC608">
        <f t="shared" si="651"/>
        <v>96.75</v>
      </c>
      <c r="AD608">
        <f t="shared" si="660"/>
        <v>0.94649925893662323</v>
      </c>
      <c r="AE608">
        <v>0.3</v>
      </c>
      <c r="AF608">
        <f t="shared" si="661"/>
        <v>1.3646832062510113E-2</v>
      </c>
      <c r="AG608">
        <v>0</v>
      </c>
      <c r="AH608">
        <f t="shared" si="662"/>
        <v>0</v>
      </c>
      <c r="AI608">
        <v>0</v>
      </c>
      <c r="AJ608">
        <f t="shared" si="663"/>
        <v>0</v>
      </c>
      <c r="AK608">
        <v>1.05</v>
      </c>
      <c r="AL608">
        <f t="shared" si="664"/>
        <v>2.042493762787248E-2</v>
      </c>
      <c r="AM608">
        <v>0.95</v>
      </c>
      <c r="AN608">
        <f t="shared" si="665"/>
        <v>9.9817441703774646E-3</v>
      </c>
      <c r="AO608">
        <v>0</v>
      </c>
      <c r="AP608">
        <f t="shared" si="666"/>
        <v>0</v>
      </c>
      <c r="AQ608">
        <v>0</v>
      </c>
      <c r="AR608">
        <f t="shared" si="667"/>
        <v>0</v>
      </c>
      <c r="AS608">
        <v>0</v>
      </c>
      <c r="AT608">
        <f t="shared" si="668"/>
        <v>0</v>
      </c>
      <c r="AU608">
        <v>0</v>
      </c>
      <c r="AV608">
        <f t="shared" si="669"/>
        <v>0</v>
      </c>
      <c r="AW608">
        <v>0</v>
      </c>
      <c r="AX608">
        <f t="shared" si="670"/>
        <v>0</v>
      </c>
      <c r="AY608">
        <v>0</v>
      </c>
      <c r="AZ608">
        <f t="shared" si="671"/>
        <v>0</v>
      </c>
      <c r="BA608">
        <v>0</v>
      </c>
      <c r="BB608">
        <f t="shared" si="672"/>
        <v>0</v>
      </c>
      <c r="BC608">
        <v>0</v>
      </c>
      <c r="BD608">
        <f t="shared" si="673"/>
        <v>0</v>
      </c>
      <c r="BE608">
        <v>0</v>
      </c>
      <c r="BF608">
        <f t="shared" si="674"/>
        <v>0</v>
      </c>
      <c r="BG608">
        <v>0</v>
      </c>
      <c r="BH608">
        <f t="shared" si="675"/>
        <v>0</v>
      </c>
      <c r="BI608">
        <v>0</v>
      </c>
      <c r="BJ608">
        <f t="shared" si="676"/>
        <v>0</v>
      </c>
      <c r="BK608">
        <v>0</v>
      </c>
      <c r="BL608">
        <f t="shared" si="677"/>
        <v>0</v>
      </c>
      <c r="BM608">
        <v>0</v>
      </c>
      <c r="BN608">
        <f t="shared" si="678"/>
        <v>0</v>
      </c>
      <c r="BO608">
        <v>0</v>
      </c>
      <c r="BP608">
        <f t="shared" si="679"/>
        <v>0</v>
      </c>
      <c r="BQ608">
        <v>0</v>
      </c>
      <c r="BR608">
        <f t="shared" si="680"/>
        <v>0</v>
      </c>
      <c r="BS608">
        <v>0</v>
      </c>
      <c r="BT608">
        <f t="shared" si="681"/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f t="shared" si="649"/>
        <v>0</v>
      </c>
      <c r="DE608">
        <v>0</v>
      </c>
      <c r="DF608">
        <f t="shared" si="650"/>
        <v>0</v>
      </c>
      <c r="DG608">
        <v>0</v>
      </c>
      <c r="DH608">
        <f t="shared" si="619"/>
        <v>0</v>
      </c>
      <c r="DI608">
        <v>0</v>
      </c>
      <c r="DJ608">
        <f t="shared" si="620"/>
        <v>0</v>
      </c>
      <c r="DK608">
        <v>0</v>
      </c>
      <c r="DL608">
        <f t="shared" si="621"/>
        <v>0</v>
      </c>
      <c r="DM608">
        <v>0</v>
      </c>
      <c r="DN608">
        <f t="shared" si="622"/>
        <v>0</v>
      </c>
      <c r="DO608">
        <v>0</v>
      </c>
      <c r="DP608">
        <f t="shared" si="623"/>
        <v>0</v>
      </c>
      <c r="DQ608">
        <v>0</v>
      </c>
      <c r="DR608">
        <f t="shared" si="624"/>
        <v>0</v>
      </c>
      <c r="DS608">
        <v>100</v>
      </c>
      <c r="DT608">
        <f t="shared" si="625"/>
        <v>1</v>
      </c>
      <c r="DU608">
        <v>0</v>
      </c>
      <c r="DV608">
        <f t="shared" si="626"/>
        <v>0</v>
      </c>
      <c r="DW608">
        <v>0</v>
      </c>
      <c r="DX608">
        <f t="shared" si="627"/>
        <v>0</v>
      </c>
      <c r="DY608">
        <v>0</v>
      </c>
      <c r="DZ608">
        <f t="shared" si="628"/>
        <v>0</v>
      </c>
      <c r="EA608">
        <v>0</v>
      </c>
      <c r="EB608">
        <f t="shared" si="629"/>
        <v>0</v>
      </c>
      <c r="EC608">
        <v>0</v>
      </c>
      <c r="ED608">
        <f t="shared" si="630"/>
        <v>0</v>
      </c>
      <c r="EE608">
        <v>0</v>
      </c>
      <c r="EF608">
        <f t="shared" si="631"/>
        <v>0</v>
      </c>
      <c r="EG608">
        <v>0</v>
      </c>
      <c r="EH608">
        <f t="shared" si="632"/>
        <v>0</v>
      </c>
      <c r="EI608">
        <v>0</v>
      </c>
      <c r="EJ608">
        <f t="shared" si="633"/>
        <v>0</v>
      </c>
      <c r="EK608">
        <v>0</v>
      </c>
      <c r="EL608">
        <f t="shared" si="634"/>
        <v>0</v>
      </c>
      <c r="EM608">
        <v>0</v>
      </c>
      <c r="EN608">
        <f t="shared" si="635"/>
        <v>0</v>
      </c>
      <c r="EO608">
        <v>0</v>
      </c>
      <c r="EP608">
        <f t="shared" si="636"/>
        <v>0</v>
      </c>
      <c r="EQ608">
        <v>0</v>
      </c>
      <c r="ER608">
        <f t="shared" si="637"/>
        <v>0</v>
      </c>
      <c r="ES608">
        <v>0</v>
      </c>
      <c r="ET608">
        <f t="shared" si="638"/>
        <v>0</v>
      </c>
      <c r="EU608">
        <v>0</v>
      </c>
      <c r="EV608">
        <f t="shared" si="639"/>
        <v>0</v>
      </c>
      <c r="EW608">
        <v>0</v>
      </c>
      <c r="EX608">
        <f t="shared" si="640"/>
        <v>0</v>
      </c>
      <c r="EY608">
        <v>0</v>
      </c>
      <c r="EZ608">
        <f t="shared" si="641"/>
        <v>0</v>
      </c>
      <c r="FA608">
        <v>0</v>
      </c>
      <c r="FB608">
        <f t="shared" si="642"/>
        <v>0</v>
      </c>
      <c r="FC608">
        <v>0</v>
      </c>
      <c r="FD608">
        <v>0</v>
      </c>
      <c r="FE608" s="3" t="s">
        <v>848</v>
      </c>
    </row>
    <row r="609" spans="1:161" x14ac:dyDescent="0.45">
      <c r="A609">
        <v>608</v>
      </c>
      <c r="B609" t="s">
        <v>368</v>
      </c>
      <c r="C609" t="s">
        <v>398</v>
      </c>
      <c r="D609" t="s">
        <v>846</v>
      </c>
      <c r="E609" t="s">
        <v>847</v>
      </c>
      <c r="F609" s="2">
        <v>3</v>
      </c>
      <c r="G609">
        <v>504.9</v>
      </c>
      <c r="H609">
        <v>1773</v>
      </c>
      <c r="I609">
        <v>548</v>
      </c>
      <c r="J609" s="2">
        <f t="shared" si="646"/>
        <v>0.30908065425831921</v>
      </c>
      <c r="L609" t="s">
        <v>373</v>
      </c>
      <c r="M609">
        <v>0</v>
      </c>
      <c r="N609">
        <f t="shared" si="652"/>
        <v>0</v>
      </c>
      <c r="O609">
        <v>0</v>
      </c>
      <c r="P609">
        <f t="shared" si="653"/>
        <v>0</v>
      </c>
      <c r="Q609">
        <v>0</v>
      </c>
      <c r="R609">
        <f t="shared" si="654"/>
        <v>0</v>
      </c>
      <c r="S609">
        <v>0.95</v>
      </c>
      <c r="T609">
        <f t="shared" si="655"/>
        <v>9.4472272026168338E-3</v>
      </c>
      <c r="U609">
        <v>0</v>
      </c>
      <c r="V609">
        <f t="shared" si="656"/>
        <v>0</v>
      </c>
      <c r="W609">
        <v>0</v>
      </c>
      <c r="X609">
        <f t="shared" si="657"/>
        <v>0</v>
      </c>
      <c r="Y609">
        <v>0</v>
      </c>
      <c r="Z609">
        <f t="shared" si="658"/>
        <v>0</v>
      </c>
      <c r="AA609">
        <v>0</v>
      </c>
      <c r="AB609">
        <f t="shared" si="659"/>
        <v>0</v>
      </c>
      <c r="AC609">
        <f t="shared" si="651"/>
        <v>96.75</v>
      </c>
      <c r="AD609">
        <f t="shared" si="660"/>
        <v>0.94649925893662323</v>
      </c>
      <c r="AE609">
        <v>0.3</v>
      </c>
      <c r="AF609">
        <f t="shared" si="661"/>
        <v>1.3646832062510113E-2</v>
      </c>
      <c r="AG609">
        <v>0</v>
      </c>
      <c r="AH609">
        <f t="shared" si="662"/>
        <v>0</v>
      </c>
      <c r="AI609">
        <v>0</v>
      </c>
      <c r="AJ609">
        <f t="shared" si="663"/>
        <v>0</v>
      </c>
      <c r="AK609">
        <v>1.05</v>
      </c>
      <c r="AL609">
        <f t="shared" si="664"/>
        <v>2.042493762787248E-2</v>
      </c>
      <c r="AM609">
        <v>0.95</v>
      </c>
      <c r="AN609">
        <f t="shared" si="665"/>
        <v>9.9817441703774646E-3</v>
      </c>
      <c r="AO609">
        <v>0</v>
      </c>
      <c r="AP609">
        <f t="shared" si="666"/>
        <v>0</v>
      </c>
      <c r="AQ609">
        <v>0</v>
      </c>
      <c r="AR609">
        <f t="shared" si="667"/>
        <v>0</v>
      </c>
      <c r="AS609">
        <v>0</v>
      </c>
      <c r="AT609">
        <f t="shared" si="668"/>
        <v>0</v>
      </c>
      <c r="AU609">
        <v>0</v>
      </c>
      <c r="AV609">
        <f t="shared" si="669"/>
        <v>0</v>
      </c>
      <c r="AW609">
        <v>0</v>
      </c>
      <c r="AX609">
        <f t="shared" si="670"/>
        <v>0</v>
      </c>
      <c r="AY609">
        <v>0</v>
      </c>
      <c r="AZ609">
        <f t="shared" si="671"/>
        <v>0</v>
      </c>
      <c r="BA609">
        <v>0</v>
      </c>
      <c r="BB609">
        <f t="shared" si="672"/>
        <v>0</v>
      </c>
      <c r="BC609">
        <v>0</v>
      </c>
      <c r="BD609">
        <f t="shared" si="673"/>
        <v>0</v>
      </c>
      <c r="BE609">
        <v>0</v>
      </c>
      <c r="BF609">
        <f t="shared" si="674"/>
        <v>0</v>
      </c>
      <c r="BG609">
        <v>0</v>
      </c>
      <c r="BH609">
        <f t="shared" si="675"/>
        <v>0</v>
      </c>
      <c r="BI609">
        <v>0</v>
      </c>
      <c r="BJ609">
        <f t="shared" si="676"/>
        <v>0</v>
      </c>
      <c r="BK609">
        <v>0</v>
      </c>
      <c r="BL609">
        <f t="shared" si="677"/>
        <v>0</v>
      </c>
      <c r="BM609">
        <v>0</v>
      </c>
      <c r="BN609">
        <f t="shared" si="678"/>
        <v>0</v>
      </c>
      <c r="BO609">
        <v>0</v>
      </c>
      <c r="BP609">
        <f t="shared" si="679"/>
        <v>0</v>
      </c>
      <c r="BQ609">
        <v>0</v>
      </c>
      <c r="BR609">
        <f t="shared" si="680"/>
        <v>0</v>
      </c>
      <c r="BS609">
        <v>0</v>
      </c>
      <c r="BT609">
        <f t="shared" si="681"/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f t="shared" si="649"/>
        <v>0</v>
      </c>
      <c r="DE609">
        <v>0</v>
      </c>
      <c r="DF609">
        <f t="shared" si="650"/>
        <v>0</v>
      </c>
      <c r="DG609">
        <v>0</v>
      </c>
      <c r="DH609">
        <f t="shared" si="619"/>
        <v>0</v>
      </c>
      <c r="DI609">
        <v>0</v>
      </c>
      <c r="DJ609">
        <f t="shared" si="620"/>
        <v>0</v>
      </c>
      <c r="DK609">
        <v>0</v>
      </c>
      <c r="DL609">
        <f t="shared" si="621"/>
        <v>0</v>
      </c>
      <c r="DM609">
        <v>100</v>
      </c>
      <c r="DN609">
        <f t="shared" si="622"/>
        <v>1</v>
      </c>
      <c r="DO609">
        <v>0</v>
      </c>
      <c r="DP609">
        <f t="shared" si="623"/>
        <v>0</v>
      </c>
      <c r="DQ609">
        <v>0</v>
      </c>
      <c r="DR609">
        <f t="shared" si="624"/>
        <v>0</v>
      </c>
      <c r="DS609">
        <v>0</v>
      </c>
      <c r="DT609">
        <f t="shared" si="625"/>
        <v>0</v>
      </c>
      <c r="DU609">
        <v>0</v>
      </c>
      <c r="DV609">
        <f t="shared" si="626"/>
        <v>0</v>
      </c>
      <c r="DW609">
        <v>0</v>
      </c>
      <c r="DX609">
        <f t="shared" si="627"/>
        <v>0</v>
      </c>
      <c r="DY609">
        <v>0</v>
      </c>
      <c r="DZ609">
        <f t="shared" si="628"/>
        <v>0</v>
      </c>
      <c r="EA609">
        <v>0</v>
      </c>
      <c r="EB609">
        <f t="shared" si="629"/>
        <v>0</v>
      </c>
      <c r="EC609">
        <v>0</v>
      </c>
      <c r="ED609">
        <f t="shared" si="630"/>
        <v>0</v>
      </c>
      <c r="EE609">
        <v>0</v>
      </c>
      <c r="EF609">
        <f t="shared" si="631"/>
        <v>0</v>
      </c>
      <c r="EG609">
        <v>0</v>
      </c>
      <c r="EH609">
        <f t="shared" si="632"/>
        <v>0</v>
      </c>
      <c r="EI609">
        <v>0</v>
      </c>
      <c r="EJ609">
        <f t="shared" si="633"/>
        <v>0</v>
      </c>
      <c r="EK609">
        <v>0</v>
      </c>
      <c r="EL609">
        <f t="shared" si="634"/>
        <v>0</v>
      </c>
      <c r="EM609">
        <v>0</v>
      </c>
      <c r="EN609">
        <f t="shared" si="635"/>
        <v>0</v>
      </c>
      <c r="EO609">
        <v>0</v>
      </c>
      <c r="EP609">
        <f t="shared" si="636"/>
        <v>0</v>
      </c>
      <c r="EQ609">
        <v>0</v>
      </c>
      <c r="ER609">
        <f t="shared" si="637"/>
        <v>0</v>
      </c>
      <c r="ES609">
        <v>0</v>
      </c>
      <c r="ET609">
        <f t="shared" si="638"/>
        <v>0</v>
      </c>
      <c r="EU609">
        <v>0</v>
      </c>
      <c r="EV609">
        <f t="shared" si="639"/>
        <v>0</v>
      </c>
      <c r="EW609">
        <v>0</v>
      </c>
      <c r="EX609">
        <f t="shared" si="640"/>
        <v>0</v>
      </c>
      <c r="EY609">
        <v>0</v>
      </c>
      <c r="EZ609">
        <f t="shared" si="641"/>
        <v>0</v>
      </c>
      <c r="FA609">
        <v>0</v>
      </c>
      <c r="FB609">
        <f t="shared" si="642"/>
        <v>0</v>
      </c>
      <c r="FC609">
        <v>0</v>
      </c>
      <c r="FD609">
        <v>0</v>
      </c>
      <c r="FE609" s="3" t="s">
        <v>848</v>
      </c>
    </row>
    <row r="610" spans="1:161" x14ac:dyDescent="0.45">
      <c r="A610">
        <v>609</v>
      </c>
      <c r="B610" t="s">
        <v>368</v>
      </c>
      <c r="C610" t="s">
        <v>398</v>
      </c>
      <c r="D610" t="s">
        <v>846</v>
      </c>
      <c r="E610" t="s">
        <v>847</v>
      </c>
      <c r="F610" s="2">
        <v>3</v>
      </c>
      <c r="G610">
        <v>504.9</v>
      </c>
      <c r="H610">
        <v>1773</v>
      </c>
      <c r="I610">
        <f>400+273</f>
        <v>673</v>
      </c>
      <c r="J610" s="2">
        <f t="shared" si="646"/>
        <v>0.3795826283135928</v>
      </c>
      <c r="L610" t="s">
        <v>373</v>
      </c>
      <c r="M610">
        <v>0</v>
      </c>
      <c r="N610">
        <f t="shared" si="652"/>
        <v>0</v>
      </c>
      <c r="O610">
        <v>0</v>
      </c>
      <c r="P610">
        <f t="shared" si="653"/>
        <v>0</v>
      </c>
      <c r="Q610">
        <v>0</v>
      </c>
      <c r="R610">
        <f t="shared" si="654"/>
        <v>0</v>
      </c>
      <c r="S610">
        <v>0.95</v>
      </c>
      <c r="T610">
        <f t="shared" si="655"/>
        <v>9.4472272026168338E-3</v>
      </c>
      <c r="U610">
        <v>0</v>
      </c>
      <c r="V610">
        <f t="shared" si="656"/>
        <v>0</v>
      </c>
      <c r="W610">
        <v>0</v>
      </c>
      <c r="X610">
        <f t="shared" si="657"/>
        <v>0</v>
      </c>
      <c r="Y610">
        <v>0</v>
      </c>
      <c r="Z610">
        <f t="shared" si="658"/>
        <v>0</v>
      </c>
      <c r="AA610">
        <v>0</v>
      </c>
      <c r="AB610">
        <f t="shared" si="659"/>
        <v>0</v>
      </c>
      <c r="AC610">
        <f t="shared" si="651"/>
        <v>96.75</v>
      </c>
      <c r="AD610">
        <f t="shared" si="660"/>
        <v>0.94649925893662323</v>
      </c>
      <c r="AE610">
        <v>0.3</v>
      </c>
      <c r="AF610">
        <f t="shared" si="661"/>
        <v>1.3646832062510113E-2</v>
      </c>
      <c r="AG610">
        <v>0</v>
      </c>
      <c r="AH610">
        <f t="shared" si="662"/>
        <v>0</v>
      </c>
      <c r="AI610">
        <v>0</v>
      </c>
      <c r="AJ610">
        <f t="shared" si="663"/>
        <v>0</v>
      </c>
      <c r="AK610">
        <v>1.05</v>
      </c>
      <c r="AL610">
        <f t="shared" si="664"/>
        <v>2.042493762787248E-2</v>
      </c>
      <c r="AM610">
        <v>0.95</v>
      </c>
      <c r="AN610">
        <f t="shared" si="665"/>
        <v>9.9817441703774646E-3</v>
      </c>
      <c r="AO610">
        <v>0</v>
      </c>
      <c r="AP610">
        <f t="shared" si="666"/>
        <v>0</v>
      </c>
      <c r="AQ610">
        <v>0</v>
      </c>
      <c r="AR610">
        <f t="shared" si="667"/>
        <v>0</v>
      </c>
      <c r="AS610">
        <v>0</v>
      </c>
      <c r="AT610">
        <f t="shared" si="668"/>
        <v>0</v>
      </c>
      <c r="AU610">
        <v>0</v>
      </c>
      <c r="AV610">
        <f t="shared" si="669"/>
        <v>0</v>
      </c>
      <c r="AW610">
        <v>0</v>
      </c>
      <c r="AX610">
        <f t="shared" si="670"/>
        <v>0</v>
      </c>
      <c r="AY610">
        <v>0</v>
      </c>
      <c r="AZ610">
        <f t="shared" si="671"/>
        <v>0</v>
      </c>
      <c r="BA610">
        <v>0</v>
      </c>
      <c r="BB610">
        <f t="shared" si="672"/>
        <v>0</v>
      </c>
      <c r="BC610">
        <v>0</v>
      </c>
      <c r="BD610">
        <f t="shared" si="673"/>
        <v>0</v>
      </c>
      <c r="BE610">
        <v>0</v>
      </c>
      <c r="BF610">
        <f t="shared" si="674"/>
        <v>0</v>
      </c>
      <c r="BG610">
        <v>0</v>
      </c>
      <c r="BH610">
        <f t="shared" si="675"/>
        <v>0</v>
      </c>
      <c r="BI610">
        <v>0</v>
      </c>
      <c r="BJ610">
        <f t="shared" si="676"/>
        <v>0</v>
      </c>
      <c r="BK610">
        <v>0</v>
      </c>
      <c r="BL610">
        <f t="shared" si="677"/>
        <v>0</v>
      </c>
      <c r="BM610">
        <v>0</v>
      </c>
      <c r="BN610">
        <f t="shared" si="678"/>
        <v>0</v>
      </c>
      <c r="BO610">
        <v>0</v>
      </c>
      <c r="BP610">
        <f t="shared" si="679"/>
        <v>0</v>
      </c>
      <c r="BQ610">
        <v>0</v>
      </c>
      <c r="BR610">
        <f t="shared" si="680"/>
        <v>0</v>
      </c>
      <c r="BS610">
        <v>0</v>
      </c>
      <c r="BT610">
        <f t="shared" si="681"/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f t="shared" si="649"/>
        <v>0</v>
      </c>
      <c r="DE610">
        <v>0</v>
      </c>
      <c r="DF610">
        <f t="shared" si="650"/>
        <v>0</v>
      </c>
      <c r="DG610">
        <v>0</v>
      </c>
      <c r="DH610">
        <f t="shared" si="619"/>
        <v>0</v>
      </c>
      <c r="DI610">
        <v>0</v>
      </c>
      <c r="DJ610">
        <f t="shared" si="620"/>
        <v>0</v>
      </c>
      <c r="DK610">
        <v>0</v>
      </c>
      <c r="DL610">
        <f t="shared" si="621"/>
        <v>0</v>
      </c>
      <c r="DM610">
        <v>100</v>
      </c>
      <c r="DN610">
        <f t="shared" si="622"/>
        <v>1</v>
      </c>
      <c r="DO610">
        <v>0</v>
      </c>
      <c r="DP610">
        <f t="shared" si="623"/>
        <v>0</v>
      </c>
      <c r="DQ610">
        <v>0</v>
      </c>
      <c r="DR610">
        <f t="shared" si="624"/>
        <v>0</v>
      </c>
      <c r="DS610">
        <v>0</v>
      </c>
      <c r="DT610">
        <f t="shared" si="625"/>
        <v>0</v>
      </c>
      <c r="DU610">
        <v>0</v>
      </c>
      <c r="DV610">
        <f t="shared" si="626"/>
        <v>0</v>
      </c>
      <c r="DW610">
        <v>0</v>
      </c>
      <c r="DX610">
        <f t="shared" si="627"/>
        <v>0</v>
      </c>
      <c r="DY610">
        <v>0</v>
      </c>
      <c r="DZ610">
        <f t="shared" si="628"/>
        <v>0</v>
      </c>
      <c r="EA610">
        <v>0</v>
      </c>
      <c r="EB610">
        <f t="shared" si="629"/>
        <v>0</v>
      </c>
      <c r="EC610">
        <v>0</v>
      </c>
      <c r="ED610">
        <f t="shared" si="630"/>
        <v>0</v>
      </c>
      <c r="EE610">
        <v>0</v>
      </c>
      <c r="EF610">
        <f t="shared" si="631"/>
        <v>0</v>
      </c>
      <c r="EG610">
        <v>0</v>
      </c>
      <c r="EH610">
        <f t="shared" si="632"/>
        <v>0</v>
      </c>
      <c r="EI610">
        <v>0</v>
      </c>
      <c r="EJ610">
        <f t="shared" si="633"/>
        <v>0</v>
      </c>
      <c r="EK610">
        <v>0</v>
      </c>
      <c r="EL610">
        <f t="shared" si="634"/>
        <v>0</v>
      </c>
      <c r="EM610">
        <v>0</v>
      </c>
      <c r="EN610">
        <f t="shared" si="635"/>
        <v>0</v>
      </c>
      <c r="EO610">
        <v>0</v>
      </c>
      <c r="EP610">
        <f t="shared" si="636"/>
        <v>0</v>
      </c>
      <c r="EQ610">
        <v>0</v>
      </c>
      <c r="ER610">
        <f t="shared" si="637"/>
        <v>0</v>
      </c>
      <c r="ES610">
        <v>0</v>
      </c>
      <c r="ET610">
        <f t="shared" si="638"/>
        <v>0</v>
      </c>
      <c r="EU610">
        <v>0</v>
      </c>
      <c r="EV610">
        <f t="shared" si="639"/>
        <v>0</v>
      </c>
      <c r="EW610">
        <v>0</v>
      </c>
      <c r="EX610">
        <f t="shared" si="640"/>
        <v>0</v>
      </c>
      <c r="EY610">
        <v>0</v>
      </c>
      <c r="EZ610">
        <f t="shared" si="641"/>
        <v>0</v>
      </c>
      <c r="FA610">
        <v>0</v>
      </c>
      <c r="FB610">
        <f t="shared" si="642"/>
        <v>0</v>
      </c>
      <c r="FC610">
        <v>0</v>
      </c>
      <c r="FD610">
        <v>0</v>
      </c>
      <c r="FE610" s="3" t="s">
        <v>848</v>
      </c>
    </row>
    <row r="611" spans="1:161" x14ac:dyDescent="0.45">
      <c r="A611">
        <v>610</v>
      </c>
      <c r="B611" t="s">
        <v>368</v>
      </c>
      <c r="C611" t="s">
        <v>398</v>
      </c>
      <c r="D611" t="s">
        <v>846</v>
      </c>
      <c r="E611" t="s">
        <v>847</v>
      </c>
      <c r="F611" s="2">
        <v>3</v>
      </c>
      <c r="G611">
        <v>504.9</v>
      </c>
      <c r="H611">
        <v>1773</v>
      </c>
      <c r="I611">
        <v>773</v>
      </c>
      <c r="J611" s="2">
        <f t="shared" si="646"/>
        <v>0.43598420755781164</v>
      </c>
      <c r="L611" t="s">
        <v>373</v>
      </c>
      <c r="M611">
        <v>0</v>
      </c>
      <c r="N611">
        <f t="shared" si="652"/>
        <v>0</v>
      </c>
      <c r="O611">
        <v>0</v>
      </c>
      <c r="P611">
        <f t="shared" si="653"/>
        <v>0</v>
      </c>
      <c r="Q611">
        <v>0</v>
      </c>
      <c r="R611">
        <f t="shared" si="654"/>
        <v>0</v>
      </c>
      <c r="S611">
        <v>0.95</v>
      </c>
      <c r="T611">
        <f t="shared" si="655"/>
        <v>9.4472272026168338E-3</v>
      </c>
      <c r="U611">
        <v>0</v>
      </c>
      <c r="V611">
        <f t="shared" si="656"/>
        <v>0</v>
      </c>
      <c r="W611">
        <v>0</v>
      </c>
      <c r="X611">
        <f t="shared" si="657"/>
        <v>0</v>
      </c>
      <c r="Y611">
        <v>0</v>
      </c>
      <c r="Z611">
        <f t="shared" si="658"/>
        <v>0</v>
      </c>
      <c r="AA611">
        <v>0</v>
      </c>
      <c r="AB611">
        <f t="shared" si="659"/>
        <v>0</v>
      </c>
      <c r="AC611">
        <f t="shared" si="651"/>
        <v>96.75</v>
      </c>
      <c r="AD611">
        <f t="shared" si="660"/>
        <v>0.94649925893662323</v>
      </c>
      <c r="AE611">
        <v>0.3</v>
      </c>
      <c r="AF611">
        <f t="shared" si="661"/>
        <v>1.3646832062510113E-2</v>
      </c>
      <c r="AG611">
        <v>0</v>
      </c>
      <c r="AH611">
        <f t="shared" si="662"/>
        <v>0</v>
      </c>
      <c r="AI611">
        <v>0</v>
      </c>
      <c r="AJ611">
        <f t="shared" si="663"/>
        <v>0</v>
      </c>
      <c r="AK611">
        <v>1.05</v>
      </c>
      <c r="AL611">
        <f t="shared" si="664"/>
        <v>2.042493762787248E-2</v>
      </c>
      <c r="AM611">
        <v>0.95</v>
      </c>
      <c r="AN611">
        <f t="shared" si="665"/>
        <v>9.9817441703774646E-3</v>
      </c>
      <c r="AO611">
        <v>0</v>
      </c>
      <c r="AP611">
        <f t="shared" si="666"/>
        <v>0</v>
      </c>
      <c r="AQ611">
        <v>0</v>
      </c>
      <c r="AR611">
        <f t="shared" si="667"/>
        <v>0</v>
      </c>
      <c r="AS611">
        <v>0</v>
      </c>
      <c r="AT611">
        <f t="shared" si="668"/>
        <v>0</v>
      </c>
      <c r="AU611">
        <v>0</v>
      </c>
      <c r="AV611">
        <f t="shared" si="669"/>
        <v>0</v>
      </c>
      <c r="AW611">
        <v>0</v>
      </c>
      <c r="AX611">
        <f t="shared" si="670"/>
        <v>0</v>
      </c>
      <c r="AY611">
        <v>0</v>
      </c>
      <c r="AZ611">
        <f t="shared" si="671"/>
        <v>0</v>
      </c>
      <c r="BA611">
        <v>0</v>
      </c>
      <c r="BB611">
        <f t="shared" si="672"/>
        <v>0</v>
      </c>
      <c r="BC611">
        <v>0</v>
      </c>
      <c r="BD611">
        <f t="shared" si="673"/>
        <v>0</v>
      </c>
      <c r="BE611">
        <v>0</v>
      </c>
      <c r="BF611">
        <f t="shared" si="674"/>
        <v>0</v>
      </c>
      <c r="BG611">
        <v>0</v>
      </c>
      <c r="BH611">
        <f t="shared" si="675"/>
        <v>0</v>
      </c>
      <c r="BI611">
        <v>0</v>
      </c>
      <c r="BJ611">
        <f t="shared" si="676"/>
        <v>0</v>
      </c>
      <c r="BK611">
        <v>0</v>
      </c>
      <c r="BL611">
        <f t="shared" si="677"/>
        <v>0</v>
      </c>
      <c r="BM611">
        <v>0</v>
      </c>
      <c r="BN611">
        <f t="shared" si="678"/>
        <v>0</v>
      </c>
      <c r="BO611">
        <v>0</v>
      </c>
      <c r="BP611">
        <f t="shared" si="679"/>
        <v>0</v>
      </c>
      <c r="BQ611">
        <v>0</v>
      </c>
      <c r="BR611">
        <f t="shared" si="680"/>
        <v>0</v>
      </c>
      <c r="BS611">
        <v>0</v>
      </c>
      <c r="BT611">
        <f t="shared" si="681"/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f t="shared" si="649"/>
        <v>0</v>
      </c>
      <c r="DE611">
        <v>0</v>
      </c>
      <c r="DF611">
        <f t="shared" si="650"/>
        <v>0</v>
      </c>
      <c r="DG611">
        <v>0</v>
      </c>
      <c r="DH611">
        <f t="shared" si="619"/>
        <v>0</v>
      </c>
      <c r="DI611">
        <v>0</v>
      </c>
      <c r="DJ611">
        <f t="shared" si="620"/>
        <v>0</v>
      </c>
      <c r="DK611">
        <v>0</v>
      </c>
      <c r="DL611">
        <f t="shared" si="621"/>
        <v>0</v>
      </c>
      <c r="DM611">
        <v>100</v>
      </c>
      <c r="DN611">
        <f t="shared" si="622"/>
        <v>1</v>
      </c>
      <c r="DO611">
        <v>0</v>
      </c>
      <c r="DP611">
        <f t="shared" si="623"/>
        <v>0</v>
      </c>
      <c r="DQ611">
        <v>0</v>
      </c>
      <c r="DR611">
        <f t="shared" si="624"/>
        <v>0</v>
      </c>
      <c r="DS611">
        <v>0</v>
      </c>
      <c r="DT611">
        <f t="shared" si="625"/>
        <v>0</v>
      </c>
      <c r="DU611">
        <v>0</v>
      </c>
      <c r="DV611">
        <f t="shared" si="626"/>
        <v>0</v>
      </c>
      <c r="DW611">
        <v>0</v>
      </c>
      <c r="DX611">
        <f t="shared" si="627"/>
        <v>0</v>
      </c>
      <c r="DY611">
        <v>0</v>
      </c>
      <c r="DZ611">
        <f t="shared" si="628"/>
        <v>0</v>
      </c>
      <c r="EA611">
        <v>0</v>
      </c>
      <c r="EB611">
        <f t="shared" si="629"/>
        <v>0</v>
      </c>
      <c r="EC611">
        <v>0</v>
      </c>
      <c r="ED611">
        <f t="shared" si="630"/>
        <v>0</v>
      </c>
      <c r="EE611">
        <v>0</v>
      </c>
      <c r="EF611">
        <f t="shared" si="631"/>
        <v>0</v>
      </c>
      <c r="EG611">
        <v>0</v>
      </c>
      <c r="EH611">
        <f t="shared" si="632"/>
        <v>0</v>
      </c>
      <c r="EI611">
        <v>0</v>
      </c>
      <c r="EJ611">
        <f t="shared" si="633"/>
        <v>0</v>
      </c>
      <c r="EK611">
        <v>0</v>
      </c>
      <c r="EL611">
        <f t="shared" si="634"/>
        <v>0</v>
      </c>
      <c r="EM611">
        <v>0</v>
      </c>
      <c r="EN611">
        <f t="shared" si="635"/>
        <v>0</v>
      </c>
      <c r="EO611">
        <v>0</v>
      </c>
      <c r="EP611">
        <f t="shared" si="636"/>
        <v>0</v>
      </c>
      <c r="EQ611">
        <v>0</v>
      </c>
      <c r="ER611">
        <f t="shared" si="637"/>
        <v>0</v>
      </c>
      <c r="ES611">
        <v>0</v>
      </c>
      <c r="ET611">
        <f t="shared" si="638"/>
        <v>0</v>
      </c>
      <c r="EU611">
        <v>0</v>
      </c>
      <c r="EV611">
        <f t="shared" si="639"/>
        <v>0</v>
      </c>
      <c r="EW611">
        <v>0</v>
      </c>
      <c r="EX611">
        <f t="shared" si="640"/>
        <v>0</v>
      </c>
      <c r="EY611">
        <v>0</v>
      </c>
      <c r="EZ611">
        <f t="shared" si="641"/>
        <v>0</v>
      </c>
      <c r="FA611">
        <v>0</v>
      </c>
      <c r="FB611">
        <f t="shared" si="642"/>
        <v>0</v>
      </c>
      <c r="FC611">
        <v>0</v>
      </c>
      <c r="FD611">
        <v>0</v>
      </c>
      <c r="FE611" s="3" t="s">
        <v>848</v>
      </c>
    </row>
    <row r="612" spans="1:161" x14ac:dyDescent="0.45">
      <c r="A612">
        <v>611</v>
      </c>
      <c r="B612" t="s">
        <v>368</v>
      </c>
      <c r="C612" t="s">
        <v>852</v>
      </c>
      <c r="D612" t="s">
        <v>846</v>
      </c>
      <c r="E612" t="s">
        <v>847</v>
      </c>
      <c r="F612" s="2">
        <v>1</v>
      </c>
      <c r="G612">
        <v>473</v>
      </c>
      <c r="H612">
        <v>1773</v>
      </c>
      <c r="I612">
        <v>548</v>
      </c>
      <c r="J612" s="2">
        <f t="shared" si="646"/>
        <v>0.30908065425831921</v>
      </c>
      <c r="L612" t="s">
        <v>373</v>
      </c>
      <c r="M612">
        <v>0</v>
      </c>
      <c r="N612">
        <f t="shared" si="652"/>
        <v>0</v>
      </c>
      <c r="O612">
        <v>0</v>
      </c>
      <c r="P612">
        <f t="shared" si="653"/>
        <v>0</v>
      </c>
      <c r="Q612">
        <v>0</v>
      </c>
      <c r="R612">
        <f t="shared" si="654"/>
        <v>0</v>
      </c>
      <c r="S612">
        <v>0.95</v>
      </c>
      <c r="T612">
        <f t="shared" si="655"/>
        <v>9.4472272026168338E-3</v>
      </c>
      <c r="U612">
        <v>0</v>
      </c>
      <c r="V612">
        <f t="shared" si="656"/>
        <v>0</v>
      </c>
      <c r="W612">
        <v>0</v>
      </c>
      <c r="X612">
        <f t="shared" si="657"/>
        <v>0</v>
      </c>
      <c r="Y612">
        <v>0</v>
      </c>
      <c r="Z612">
        <f t="shared" si="658"/>
        <v>0</v>
      </c>
      <c r="AA612">
        <v>0</v>
      </c>
      <c r="AB612">
        <f t="shared" si="659"/>
        <v>0</v>
      </c>
      <c r="AC612">
        <f t="shared" si="651"/>
        <v>96.75</v>
      </c>
      <c r="AD612">
        <f t="shared" si="660"/>
        <v>0.94649925893662323</v>
      </c>
      <c r="AE612">
        <v>0.3</v>
      </c>
      <c r="AF612">
        <f t="shared" si="661"/>
        <v>1.3646832062510113E-2</v>
      </c>
      <c r="AG612">
        <v>0</v>
      </c>
      <c r="AH612">
        <f t="shared" si="662"/>
        <v>0</v>
      </c>
      <c r="AI612">
        <v>0</v>
      </c>
      <c r="AJ612">
        <f t="shared" si="663"/>
        <v>0</v>
      </c>
      <c r="AK612">
        <v>1.05</v>
      </c>
      <c r="AL612">
        <f t="shared" si="664"/>
        <v>2.042493762787248E-2</v>
      </c>
      <c r="AM612">
        <v>0.95</v>
      </c>
      <c r="AN612">
        <f t="shared" si="665"/>
        <v>9.9817441703774646E-3</v>
      </c>
      <c r="AO612">
        <v>0</v>
      </c>
      <c r="AP612">
        <f t="shared" si="666"/>
        <v>0</v>
      </c>
      <c r="AQ612">
        <v>0</v>
      </c>
      <c r="AR612">
        <f t="shared" si="667"/>
        <v>0</v>
      </c>
      <c r="AS612">
        <v>0</v>
      </c>
      <c r="AT612">
        <f t="shared" si="668"/>
        <v>0</v>
      </c>
      <c r="AU612">
        <v>0</v>
      </c>
      <c r="AV612">
        <f t="shared" si="669"/>
        <v>0</v>
      </c>
      <c r="AW612">
        <v>0</v>
      </c>
      <c r="AX612">
        <f t="shared" si="670"/>
        <v>0</v>
      </c>
      <c r="AY612">
        <v>0</v>
      </c>
      <c r="AZ612">
        <f t="shared" si="671"/>
        <v>0</v>
      </c>
      <c r="BA612">
        <v>0</v>
      </c>
      <c r="BB612">
        <f t="shared" si="672"/>
        <v>0</v>
      </c>
      <c r="BC612">
        <v>0</v>
      </c>
      <c r="BD612">
        <f t="shared" si="673"/>
        <v>0</v>
      </c>
      <c r="BE612">
        <v>0</v>
      </c>
      <c r="BF612">
        <f t="shared" si="674"/>
        <v>0</v>
      </c>
      <c r="BG612">
        <v>0</v>
      </c>
      <c r="BH612">
        <f t="shared" si="675"/>
        <v>0</v>
      </c>
      <c r="BI612">
        <v>0</v>
      </c>
      <c r="BJ612">
        <f t="shared" si="676"/>
        <v>0</v>
      </c>
      <c r="BK612">
        <v>0</v>
      </c>
      <c r="BL612">
        <f t="shared" si="677"/>
        <v>0</v>
      </c>
      <c r="BM612">
        <v>0</v>
      </c>
      <c r="BN612">
        <f t="shared" si="678"/>
        <v>0</v>
      </c>
      <c r="BO612">
        <v>0</v>
      </c>
      <c r="BP612">
        <f t="shared" si="679"/>
        <v>0</v>
      </c>
      <c r="BQ612">
        <v>0</v>
      </c>
      <c r="BR612">
        <f t="shared" si="680"/>
        <v>0</v>
      </c>
      <c r="BS612">
        <v>0</v>
      </c>
      <c r="BT612">
        <f t="shared" si="681"/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f t="shared" si="649"/>
        <v>0</v>
      </c>
      <c r="DE612">
        <v>0</v>
      </c>
      <c r="DF612">
        <f t="shared" si="650"/>
        <v>0</v>
      </c>
      <c r="DG612">
        <v>0</v>
      </c>
      <c r="DH612">
        <f t="shared" si="619"/>
        <v>0</v>
      </c>
      <c r="DI612">
        <v>0</v>
      </c>
      <c r="DJ612">
        <f t="shared" si="620"/>
        <v>0</v>
      </c>
      <c r="DK612">
        <v>30</v>
      </c>
      <c r="DL612">
        <f t="shared" si="621"/>
        <v>0.19713483861325304</v>
      </c>
      <c r="DM612">
        <v>70</v>
      </c>
      <c r="DN612">
        <f t="shared" si="622"/>
        <v>0.80286516138674702</v>
      </c>
      <c r="DO612">
        <v>0</v>
      </c>
      <c r="DP612">
        <f t="shared" si="623"/>
        <v>0</v>
      </c>
      <c r="DQ612">
        <v>0</v>
      </c>
      <c r="DR612">
        <f t="shared" si="624"/>
        <v>0</v>
      </c>
      <c r="DS612">
        <v>0</v>
      </c>
      <c r="DT612">
        <f t="shared" si="625"/>
        <v>0</v>
      </c>
      <c r="DU612">
        <v>0</v>
      </c>
      <c r="DV612">
        <f t="shared" si="626"/>
        <v>0</v>
      </c>
      <c r="DW612">
        <v>0</v>
      </c>
      <c r="DX612">
        <f t="shared" si="627"/>
        <v>0</v>
      </c>
      <c r="DY612">
        <v>0</v>
      </c>
      <c r="DZ612">
        <f t="shared" si="628"/>
        <v>0</v>
      </c>
      <c r="EA612">
        <v>0</v>
      </c>
      <c r="EB612">
        <f t="shared" si="629"/>
        <v>0</v>
      </c>
      <c r="EC612">
        <v>0</v>
      </c>
      <c r="ED612">
        <f t="shared" si="630"/>
        <v>0</v>
      </c>
      <c r="EE612">
        <v>0</v>
      </c>
      <c r="EF612">
        <f t="shared" si="631"/>
        <v>0</v>
      </c>
      <c r="EG612">
        <v>0</v>
      </c>
      <c r="EH612">
        <f t="shared" si="632"/>
        <v>0</v>
      </c>
      <c r="EI612">
        <v>0</v>
      </c>
      <c r="EJ612">
        <f t="shared" si="633"/>
        <v>0</v>
      </c>
      <c r="EK612">
        <v>0</v>
      </c>
      <c r="EL612">
        <f t="shared" si="634"/>
        <v>0</v>
      </c>
      <c r="EM612">
        <v>0</v>
      </c>
      <c r="EN612">
        <f t="shared" si="635"/>
        <v>0</v>
      </c>
      <c r="EO612">
        <v>0</v>
      </c>
      <c r="EP612">
        <f t="shared" si="636"/>
        <v>0</v>
      </c>
      <c r="EQ612">
        <v>0</v>
      </c>
      <c r="ER612">
        <f t="shared" si="637"/>
        <v>0</v>
      </c>
      <c r="ES612">
        <v>0</v>
      </c>
      <c r="ET612">
        <f t="shared" si="638"/>
        <v>0</v>
      </c>
      <c r="EU612">
        <v>0</v>
      </c>
      <c r="EV612">
        <f t="shared" si="639"/>
        <v>0</v>
      </c>
      <c r="EW612">
        <v>0</v>
      </c>
      <c r="EX612">
        <f t="shared" si="640"/>
        <v>0</v>
      </c>
      <c r="EY612">
        <v>0</v>
      </c>
      <c r="EZ612">
        <f t="shared" si="641"/>
        <v>0</v>
      </c>
      <c r="FA612">
        <v>0</v>
      </c>
      <c r="FB612">
        <f t="shared" si="642"/>
        <v>0</v>
      </c>
      <c r="FC612">
        <v>0</v>
      </c>
      <c r="FD612">
        <v>0</v>
      </c>
      <c r="FE612" s="3" t="s">
        <v>848</v>
      </c>
    </row>
    <row r="613" spans="1:161" x14ac:dyDescent="0.45">
      <c r="A613">
        <v>612</v>
      </c>
      <c r="B613" t="s">
        <v>368</v>
      </c>
      <c r="C613" t="s">
        <v>853</v>
      </c>
      <c r="D613" t="s">
        <v>846</v>
      </c>
      <c r="E613" t="s">
        <v>847</v>
      </c>
      <c r="F613" s="2">
        <v>1</v>
      </c>
      <c r="G613">
        <v>513</v>
      </c>
      <c r="H613">
        <v>1773</v>
      </c>
      <c r="I613">
        <v>548</v>
      </c>
      <c r="J613" s="2">
        <f t="shared" si="646"/>
        <v>0.30908065425831921</v>
      </c>
      <c r="L613" t="s">
        <v>373</v>
      </c>
      <c r="M613">
        <v>0</v>
      </c>
      <c r="N613">
        <f t="shared" si="652"/>
        <v>0</v>
      </c>
      <c r="O613">
        <v>0</v>
      </c>
      <c r="P613">
        <f t="shared" si="653"/>
        <v>0</v>
      </c>
      <c r="Q613">
        <v>0</v>
      </c>
      <c r="R613">
        <f t="shared" si="654"/>
        <v>0</v>
      </c>
      <c r="S613">
        <v>0.95</v>
      </c>
      <c r="T613">
        <f t="shared" si="655"/>
        <v>9.4472272026168338E-3</v>
      </c>
      <c r="U613">
        <v>0</v>
      </c>
      <c r="V613">
        <f t="shared" si="656"/>
        <v>0</v>
      </c>
      <c r="W613">
        <v>0</v>
      </c>
      <c r="X613">
        <f t="shared" si="657"/>
        <v>0</v>
      </c>
      <c r="Y613">
        <v>0</v>
      </c>
      <c r="Z613">
        <f t="shared" si="658"/>
        <v>0</v>
      </c>
      <c r="AA613">
        <v>0</v>
      </c>
      <c r="AB613">
        <f t="shared" si="659"/>
        <v>0</v>
      </c>
      <c r="AC613">
        <f t="shared" si="651"/>
        <v>96.75</v>
      </c>
      <c r="AD613">
        <f t="shared" si="660"/>
        <v>0.94649925893662323</v>
      </c>
      <c r="AE613">
        <v>0.3</v>
      </c>
      <c r="AF613">
        <f t="shared" si="661"/>
        <v>1.3646832062510113E-2</v>
      </c>
      <c r="AG613">
        <v>0</v>
      </c>
      <c r="AH613">
        <f t="shared" si="662"/>
        <v>0</v>
      </c>
      <c r="AI613">
        <v>0</v>
      </c>
      <c r="AJ613">
        <f t="shared" si="663"/>
        <v>0</v>
      </c>
      <c r="AK613">
        <v>1.05</v>
      </c>
      <c r="AL613">
        <f t="shared" si="664"/>
        <v>2.042493762787248E-2</v>
      </c>
      <c r="AM613">
        <v>0.95</v>
      </c>
      <c r="AN613">
        <f t="shared" si="665"/>
        <v>9.9817441703774646E-3</v>
      </c>
      <c r="AO613">
        <v>0</v>
      </c>
      <c r="AP613">
        <f t="shared" si="666"/>
        <v>0</v>
      </c>
      <c r="AQ613">
        <v>0</v>
      </c>
      <c r="AR613">
        <f t="shared" si="667"/>
        <v>0</v>
      </c>
      <c r="AS613">
        <v>0</v>
      </c>
      <c r="AT613">
        <f t="shared" si="668"/>
        <v>0</v>
      </c>
      <c r="AU613">
        <v>0</v>
      </c>
      <c r="AV613">
        <f t="shared" si="669"/>
        <v>0</v>
      </c>
      <c r="AW613">
        <v>0</v>
      </c>
      <c r="AX613">
        <f t="shared" si="670"/>
        <v>0</v>
      </c>
      <c r="AY613">
        <v>0</v>
      </c>
      <c r="AZ613">
        <f t="shared" si="671"/>
        <v>0</v>
      </c>
      <c r="BA613">
        <v>0</v>
      </c>
      <c r="BB613">
        <f t="shared" si="672"/>
        <v>0</v>
      </c>
      <c r="BC613">
        <v>0</v>
      </c>
      <c r="BD613">
        <f t="shared" si="673"/>
        <v>0</v>
      </c>
      <c r="BE613">
        <v>0</v>
      </c>
      <c r="BF613">
        <f t="shared" si="674"/>
        <v>0</v>
      </c>
      <c r="BG613">
        <v>0</v>
      </c>
      <c r="BH613">
        <f t="shared" si="675"/>
        <v>0</v>
      </c>
      <c r="BI613">
        <v>0</v>
      </c>
      <c r="BJ613">
        <f t="shared" si="676"/>
        <v>0</v>
      </c>
      <c r="BK613">
        <v>0</v>
      </c>
      <c r="BL613">
        <f t="shared" si="677"/>
        <v>0</v>
      </c>
      <c r="BM613">
        <v>0</v>
      </c>
      <c r="BN613">
        <f t="shared" si="678"/>
        <v>0</v>
      </c>
      <c r="BO613">
        <v>0</v>
      </c>
      <c r="BP613">
        <f t="shared" si="679"/>
        <v>0</v>
      </c>
      <c r="BQ613">
        <v>0</v>
      </c>
      <c r="BR613">
        <f t="shared" si="680"/>
        <v>0</v>
      </c>
      <c r="BS613">
        <v>0</v>
      </c>
      <c r="BT613">
        <f t="shared" si="681"/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f t="shared" si="649"/>
        <v>0</v>
      </c>
      <c r="DE613">
        <v>0</v>
      </c>
      <c r="DF613">
        <f t="shared" si="650"/>
        <v>0</v>
      </c>
      <c r="DG613">
        <v>0</v>
      </c>
      <c r="DH613">
        <f t="shared" si="619"/>
        <v>0</v>
      </c>
      <c r="DI613">
        <v>0</v>
      </c>
      <c r="DJ613">
        <f t="shared" si="620"/>
        <v>0</v>
      </c>
      <c r="DK613">
        <v>60</v>
      </c>
      <c r="DL613">
        <f t="shared" si="621"/>
        <v>0.46218836385345152</v>
      </c>
      <c r="DM613">
        <v>40</v>
      </c>
      <c r="DN613">
        <f t="shared" si="622"/>
        <v>0.53781163614654859</v>
      </c>
      <c r="DO613">
        <v>0</v>
      </c>
      <c r="DP613">
        <f t="shared" si="623"/>
        <v>0</v>
      </c>
      <c r="DQ613">
        <v>0</v>
      </c>
      <c r="DR613">
        <f t="shared" si="624"/>
        <v>0</v>
      </c>
      <c r="DS613">
        <v>0</v>
      </c>
      <c r="DT613">
        <f t="shared" si="625"/>
        <v>0</v>
      </c>
      <c r="DU613">
        <v>0</v>
      </c>
      <c r="DV613">
        <f t="shared" si="626"/>
        <v>0</v>
      </c>
      <c r="DW613">
        <v>0</v>
      </c>
      <c r="DX613">
        <f t="shared" si="627"/>
        <v>0</v>
      </c>
      <c r="DY613">
        <v>0</v>
      </c>
      <c r="DZ613">
        <f t="shared" si="628"/>
        <v>0</v>
      </c>
      <c r="EA613">
        <v>0</v>
      </c>
      <c r="EB613">
        <f t="shared" si="629"/>
        <v>0</v>
      </c>
      <c r="EC613">
        <v>0</v>
      </c>
      <c r="ED613">
        <f t="shared" si="630"/>
        <v>0</v>
      </c>
      <c r="EE613">
        <v>0</v>
      </c>
      <c r="EF613">
        <f t="shared" si="631"/>
        <v>0</v>
      </c>
      <c r="EG613">
        <v>0</v>
      </c>
      <c r="EH613">
        <f t="shared" si="632"/>
        <v>0</v>
      </c>
      <c r="EI613">
        <v>0</v>
      </c>
      <c r="EJ613">
        <f t="shared" si="633"/>
        <v>0</v>
      </c>
      <c r="EK613">
        <v>0</v>
      </c>
      <c r="EL613">
        <f t="shared" si="634"/>
        <v>0</v>
      </c>
      <c r="EM613">
        <v>0</v>
      </c>
      <c r="EN613">
        <f t="shared" si="635"/>
        <v>0</v>
      </c>
      <c r="EO613">
        <v>0</v>
      </c>
      <c r="EP613">
        <f t="shared" si="636"/>
        <v>0</v>
      </c>
      <c r="EQ613">
        <v>0</v>
      </c>
      <c r="ER613">
        <f t="shared" si="637"/>
        <v>0</v>
      </c>
      <c r="ES613">
        <v>0</v>
      </c>
      <c r="ET613">
        <f t="shared" si="638"/>
        <v>0</v>
      </c>
      <c r="EU613">
        <v>0</v>
      </c>
      <c r="EV613">
        <f t="shared" si="639"/>
        <v>0</v>
      </c>
      <c r="EW613">
        <v>0</v>
      </c>
      <c r="EX613">
        <f t="shared" si="640"/>
        <v>0</v>
      </c>
      <c r="EY613">
        <v>0</v>
      </c>
      <c r="EZ613">
        <f t="shared" si="641"/>
        <v>0</v>
      </c>
      <c r="FA613">
        <v>0</v>
      </c>
      <c r="FB613">
        <f t="shared" si="642"/>
        <v>0</v>
      </c>
      <c r="FC613">
        <v>0</v>
      </c>
      <c r="FD613">
        <v>0</v>
      </c>
      <c r="FE613" s="3" t="s">
        <v>848</v>
      </c>
    </row>
    <row r="614" spans="1:161" x14ac:dyDescent="0.45">
      <c r="A614">
        <v>613</v>
      </c>
      <c r="B614" t="s">
        <v>368</v>
      </c>
      <c r="C614" t="s">
        <v>398</v>
      </c>
      <c r="D614" t="s">
        <v>846</v>
      </c>
      <c r="E614" t="s">
        <v>847</v>
      </c>
      <c r="F614" s="2">
        <v>3</v>
      </c>
      <c r="G614">
        <v>504.9</v>
      </c>
      <c r="H614">
        <v>1773</v>
      </c>
      <c r="I614">
        <v>548</v>
      </c>
      <c r="J614" s="2">
        <f t="shared" si="646"/>
        <v>0.30908065425831921</v>
      </c>
      <c r="L614" t="s">
        <v>373</v>
      </c>
      <c r="M614">
        <v>0</v>
      </c>
      <c r="N614">
        <f t="shared" si="652"/>
        <v>0</v>
      </c>
      <c r="O614">
        <v>0</v>
      </c>
      <c r="P614">
        <f t="shared" si="653"/>
        <v>0</v>
      </c>
      <c r="Q614">
        <v>0</v>
      </c>
      <c r="R614">
        <f t="shared" si="654"/>
        <v>0</v>
      </c>
      <c r="S614">
        <v>0.95</v>
      </c>
      <c r="T614">
        <f t="shared" si="655"/>
        <v>9.4472272026168338E-3</v>
      </c>
      <c r="U614">
        <v>0</v>
      </c>
      <c r="V614">
        <f t="shared" si="656"/>
        <v>0</v>
      </c>
      <c r="W614">
        <v>0</v>
      </c>
      <c r="X614">
        <f t="shared" si="657"/>
        <v>0</v>
      </c>
      <c r="Y614">
        <v>0</v>
      </c>
      <c r="Z614">
        <f t="shared" si="658"/>
        <v>0</v>
      </c>
      <c r="AA614">
        <v>0</v>
      </c>
      <c r="AB614">
        <f t="shared" si="659"/>
        <v>0</v>
      </c>
      <c r="AC614">
        <f t="shared" si="651"/>
        <v>96.75</v>
      </c>
      <c r="AD614">
        <f t="shared" si="660"/>
        <v>0.94649925893662323</v>
      </c>
      <c r="AE614">
        <v>0.3</v>
      </c>
      <c r="AF614">
        <f t="shared" si="661"/>
        <v>1.3646832062510113E-2</v>
      </c>
      <c r="AG614">
        <v>0</v>
      </c>
      <c r="AH614">
        <f t="shared" si="662"/>
        <v>0</v>
      </c>
      <c r="AI614">
        <v>0</v>
      </c>
      <c r="AJ614">
        <f t="shared" si="663"/>
        <v>0</v>
      </c>
      <c r="AK614">
        <v>1.05</v>
      </c>
      <c r="AL614">
        <f t="shared" si="664"/>
        <v>2.042493762787248E-2</v>
      </c>
      <c r="AM614">
        <v>0.95</v>
      </c>
      <c r="AN614">
        <f t="shared" si="665"/>
        <v>9.9817441703774646E-3</v>
      </c>
      <c r="AO614">
        <v>0</v>
      </c>
      <c r="AP614">
        <f t="shared" si="666"/>
        <v>0</v>
      </c>
      <c r="AQ614">
        <v>0</v>
      </c>
      <c r="AR614">
        <f t="shared" si="667"/>
        <v>0</v>
      </c>
      <c r="AS614">
        <v>0</v>
      </c>
      <c r="AT614">
        <f t="shared" si="668"/>
        <v>0</v>
      </c>
      <c r="AU614">
        <v>0</v>
      </c>
      <c r="AV614">
        <f t="shared" si="669"/>
        <v>0</v>
      </c>
      <c r="AW614">
        <v>0</v>
      </c>
      <c r="AX614">
        <f t="shared" si="670"/>
        <v>0</v>
      </c>
      <c r="AY614">
        <v>0</v>
      </c>
      <c r="AZ614">
        <f t="shared" si="671"/>
        <v>0</v>
      </c>
      <c r="BA614">
        <v>0</v>
      </c>
      <c r="BB614">
        <f t="shared" si="672"/>
        <v>0</v>
      </c>
      <c r="BC614">
        <v>0</v>
      </c>
      <c r="BD614">
        <f t="shared" si="673"/>
        <v>0</v>
      </c>
      <c r="BE614">
        <v>0</v>
      </c>
      <c r="BF614">
        <f t="shared" si="674"/>
        <v>0</v>
      </c>
      <c r="BG614">
        <v>0</v>
      </c>
      <c r="BH614">
        <f t="shared" si="675"/>
        <v>0</v>
      </c>
      <c r="BI614">
        <v>0</v>
      </c>
      <c r="BJ614">
        <f t="shared" si="676"/>
        <v>0</v>
      </c>
      <c r="BK614">
        <v>0</v>
      </c>
      <c r="BL614">
        <f t="shared" si="677"/>
        <v>0</v>
      </c>
      <c r="BM614">
        <v>0</v>
      </c>
      <c r="BN614">
        <f t="shared" si="678"/>
        <v>0</v>
      </c>
      <c r="BO614">
        <v>0</v>
      </c>
      <c r="BP614">
        <f t="shared" si="679"/>
        <v>0</v>
      </c>
      <c r="BQ614">
        <v>0</v>
      </c>
      <c r="BR614">
        <f t="shared" si="680"/>
        <v>0</v>
      </c>
      <c r="BS614">
        <v>0</v>
      </c>
      <c r="BT614">
        <f t="shared" si="681"/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f t="shared" si="649"/>
        <v>0</v>
      </c>
      <c r="DE614">
        <v>0</v>
      </c>
      <c r="DF614">
        <f t="shared" si="650"/>
        <v>0</v>
      </c>
      <c r="DG614">
        <v>0</v>
      </c>
      <c r="DH614">
        <f t="shared" si="619"/>
        <v>0</v>
      </c>
      <c r="DI614">
        <v>0</v>
      </c>
      <c r="DJ614">
        <f t="shared" si="620"/>
        <v>0</v>
      </c>
      <c r="DK614">
        <v>0</v>
      </c>
      <c r="DL614">
        <f t="shared" si="621"/>
        <v>0</v>
      </c>
      <c r="DM614">
        <v>100</v>
      </c>
      <c r="DN614">
        <f t="shared" si="622"/>
        <v>1</v>
      </c>
      <c r="DO614">
        <v>0</v>
      </c>
      <c r="DP614">
        <f t="shared" si="623"/>
        <v>0</v>
      </c>
      <c r="DQ614">
        <v>0</v>
      </c>
      <c r="DR614">
        <f t="shared" si="624"/>
        <v>0</v>
      </c>
      <c r="DS614">
        <v>0</v>
      </c>
      <c r="DT614">
        <f t="shared" si="625"/>
        <v>0</v>
      </c>
      <c r="DU614">
        <v>0</v>
      </c>
      <c r="DV614">
        <f t="shared" si="626"/>
        <v>0</v>
      </c>
      <c r="DW614">
        <v>0</v>
      </c>
      <c r="DX614">
        <f t="shared" si="627"/>
        <v>0</v>
      </c>
      <c r="DY614">
        <v>0</v>
      </c>
      <c r="DZ614">
        <f t="shared" si="628"/>
        <v>0</v>
      </c>
      <c r="EA614">
        <v>0</v>
      </c>
      <c r="EB614">
        <f t="shared" si="629"/>
        <v>0</v>
      </c>
      <c r="EC614">
        <v>0</v>
      </c>
      <c r="ED614">
        <f t="shared" si="630"/>
        <v>0</v>
      </c>
      <c r="EE614">
        <v>0</v>
      </c>
      <c r="EF614">
        <f t="shared" si="631"/>
        <v>0</v>
      </c>
      <c r="EG614">
        <v>0</v>
      </c>
      <c r="EH614">
        <f t="shared" si="632"/>
        <v>0</v>
      </c>
      <c r="EI614">
        <v>0</v>
      </c>
      <c r="EJ614">
        <f t="shared" si="633"/>
        <v>0</v>
      </c>
      <c r="EK614">
        <v>0</v>
      </c>
      <c r="EL614">
        <f t="shared" si="634"/>
        <v>0</v>
      </c>
      <c r="EM614">
        <v>0</v>
      </c>
      <c r="EN614">
        <f t="shared" si="635"/>
        <v>0</v>
      </c>
      <c r="EO614">
        <v>0</v>
      </c>
      <c r="EP614">
        <f t="shared" si="636"/>
        <v>0</v>
      </c>
      <c r="EQ614">
        <v>0</v>
      </c>
      <c r="ER614">
        <f t="shared" si="637"/>
        <v>0</v>
      </c>
      <c r="ES614">
        <v>0</v>
      </c>
      <c r="ET614">
        <f t="shared" si="638"/>
        <v>0</v>
      </c>
      <c r="EU614">
        <v>0</v>
      </c>
      <c r="EV614">
        <f t="shared" si="639"/>
        <v>0</v>
      </c>
      <c r="EW614">
        <v>0</v>
      </c>
      <c r="EX614">
        <f t="shared" si="640"/>
        <v>0</v>
      </c>
      <c r="EY614">
        <v>0</v>
      </c>
      <c r="EZ614">
        <f t="shared" si="641"/>
        <v>0</v>
      </c>
      <c r="FA614">
        <v>0</v>
      </c>
      <c r="FB614">
        <f t="shared" si="642"/>
        <v>0</v>
      </c>
      <c r="FC614">
        <v>0</v>
      </c>
      <c r="FD614">
        <v>0</v>
      </c>
      <c r="FE614" s="3" t="s">
        <v>848</v>
      </c>
    </row>
    <row r="615" spans="1:161" x14ac:dyDescent="0.45">
      <c r="A615">
        <v>614</v>
      </c>
      <c r="B615" t="s">
        <v>368</v>
      </c>
      <c r="C615" t="s">
        <v>398</v>
      </c>
      <c r="D615" t="s">
        <v>854</v>
      </c>
      <c r="E615" t="s">
        <v>855</v>
      </c>
      <c r="F615" s="2">
        <v>0</v>
      </c>
      <c r="G615">
        <v>504.9</v>
      </c>
      <c r="H615">
        <v>1773</v>
      </c>
      <c r="I615">
        <v>548</v>
      </c>
      <c r="J615" s="2">
        <f t="shared" si="646"/>
        <v>0.30908065425831921</v>
      </c>
      <c r="L615" t="s">
        <v>373</v>
      </c>
      <c r="M615">
        <v>0</v>
      </c>
      <c r="N615">
        <f t="shared" si="652"/>
        <v>0</v>
      </c>
      <c r="O615">
        <v>0</v>
      </c>
      <c r="P615">
        <f t="shared" si="653"/>
        <v>0</v>
      </c>
      <c r="Q615">
        <v>9</v>
      </c>
      <c r="R615">
        <f t="shared" si="654"/>
        <v>7.6337662647324861E-2</v>
      </c>
      <c r="S615">
        <v>9</v>
      </c>
      <c r="T615">
        <f t="shared" si="655"/>
        <v>8.1555880607675851E-2</v>
      </c>
      <c r="U615">
        <v>0</v>
      </c>
      <c r="V615">
        <f t="shared" si="656"/>
        <v>0</v>
      </c>
      <c r="W615">
        <v>0</v>
      </c>
      <c r="X615">
        <f t="shared" si="657"/>
        <v>0</v>
      </c>
      <c r="Y615">
        <v>0</v>
      </c>
      <c r="Z615">
        <f t="shared" si="658"/>
        <v>0</v>
      </c>
      <c r="AA615">
        <v>0</v>
      </c>
      <c r="AB615">
        <f t="shared" si="659"/>
        <v>0</v>
      </c>
      <c r="AC615">
        <f>100-AE615-S615-AK615-AM615-AO615</f>
        <v>73.625</v>
      </c>
      <c r="AD615">
        <f t="shared" si="660"/>
        <v>0.65633660992171505</v>
      </c>
      <c r="AE615">
        <v>0.42499999999999999</v>
      </c>
      <c r="AF615">
        <f t="shared" si="661"/>
        <v>1.7616983178373683E-2</v>
      </c>
      <c r="AG615">
        <v>0</v>
      </c>
      <c r="AH615">
        <f t="shared" si="662"/>
        <v>0</v>
      </c>
      <c r="AI615">
        <v>0</v>
      </c>
      <c r="AJ615">
        <f t="shared" si="663"/>
        <v>0</v>
      </c>
      <c r="AK615">
        <v>1.1499999999999999</v>
      </c>
      <c r="AL615">
        <f t="shared" si="664"/>
        <v>2.0384557923911591E-2</v>
      </c>
      <c r="AM615">
        <v>15</v>
      </c>
      <c r="AN615">
        <f t="shared" si="665"/>
        <v>0.1436170843846781</v>
      </c>
      <c r="AO615">
        <v>0.8</v>
      </c>
      <c r="AP615">
        <f t="shared" si="666"/>
        <v>4.1512213363208454E-3</v>
      </c>
      <c r="AQ615">
        <v>0</v>
      </c>
      <c r="AR615">
        <f t="shared" si="667"/>
        <v>0</v>
      </c>
      <c r="AS615">
        <v>0</v>
      </c>
      <c r="AT615">
        <f t="shared" si="668"/>
        <v>0</v>
      </c>
      <c r="AU615">
        <v>0</v>
      </c>
      <c r="AV615">
        <f t="shared" si="669"/>
        <v>0</v>
      </c>
      <c r="AW615">
        <v>0</v>
      </c>
      <c r="AX615">
        <f t="shared" si="670"/>
        <v>0</v>
      </c>
      <c r="AY615">
        <v>0</v>
      </c>
      <c r="AZ615">
        <f t="shared" si="671"/>
        <v>0</v>
      </c>
      <c r="BA615">
        <v>0</v>
      </c>
      <c r="BB615">
        <f t="shared" si="672"/>
        <v>0</v>
      </c>
      <c r="BC615">
        <v>0</v>
      </c>
      <c r="BD615">
        <f t="shared" si="673"/>
        <v>0</v>
      </c>
      <c r="BE615">
        <v>0</v>
      </c>
      <c r="BF615">
        <f t="shared" si="674"/>
        <v>0</v>
      </c>
      <c r="BG615">
        <v>0</v>
      </c>
      <c r="BH615">
        <f t="shared" si="675"/>
        <v>0</v>
      </c>
      <c r="BI615">
        <v>0</v>
      </c>
      <c r="BJ615">
        <f t="shared" si="676"/>
        <v>0</v>
      </c>
      <c r="BK615">
        <v>0</v>
      </c>
      <c r="BL615">
        <f t="shared" si="677"/>
        <v>0</v>
      </c>
      <c r="BM615">
        <v>0</v>
      </c>
      <c r="BN615">
        <f t="shared" si="678"/>
        <v>0</v>
      </c>
      <c r="BO615">
        <v>0</v>
      </c>
      <c r="BP615">
        <f t="shared" si="679"/>
        <v>0</v>
      </c>
      <c r="BQ615">
        <v>0</v>
      </c>
      <c r="BR615">
        <f t="shared" si="680"/>
        <v>0</v>
      </c>
      <c r="BS615">
        <v>0</v>
      </c>
      <c r="BT615">
        <f t="shared" si="681"/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f t="shared" si="649"/>
        <v>0</v>
      </c>
      <c r="DE615">
        <v>0</v>
      </c>
      <c r="DF615">
        <f t="shared" si="650"/>
        <v>0</v>
      </c>
      <c r="DG615">
        <v>0</v>
      </c>
      <c r="DH615">
        <f t="shared" si="619"/>
        <v>0</v>
      </c>
      <c r="DI615">
        <v>0</v>
      </c>
      <c r="DJ615">
        <f t="shared" si="620"/>
        <v>0</v>
      </c>
      <c r="DK615">
        <v>0</v>
      </c>
      <c r="DL615">
        <f t="shared" si="621"/>
        <v>0</v>
      </c>
      <c r="DM615">
        <v>100</v>
      </c>
      <c r="DN615">
        <f t="shared" si="622"/>
        <v>1</v>
      </c>
      <c r="DO615">
        <v>0</v>
      </c>
      <c r="DP615">
        <f t="shared" si="623"/>
        <v>0</v>
      </c>
      <c r="DQ615">
        <v>0</v>
      </c>
      <c r="DR615">
        <f t="shared" si="624"/>
        <v>0</v>
      </c>
      <c r="DS615">
        <v>0</v>
      </c>
      <c r="DT615">
        <f t="shared" si="625"/>
        <v>0</v>
      </c>
      <c r="DU615">
        <v>0</v>
      </c>
      <c r="DV615">
        <f t="shared" si="626"/>
        <v>0</v>
      </c>
      <c r="DW615">
        <v>0</v>
      </c>
      <c r="DX615">
        <f t="shared" si="627"/>
        <v>0</v>
      </c>
      <c r="DY615">
        <v>0</v>
      </c>
      <c r="DZ615">
        <f t="shared" si="628"/>
        <v>0</v>
      </c>
      <c r="EA615">
        <v>0</v>
      </c>
      <c r="EB615">
        <f t="shared" si="629"/>
        <v>0</v>
      </c>
      <c r="EC615">
        <v>0</v>
      </c>
      <c r="ED615">
        <f t="shared" si="630"/>
        <v>0</v>
      </c>
      <c r="EE615">
        <v>0</v>
      </c>
      <c r="EF615">
        <f t="shared" si="631"/>
        <v>0</v>
      </c>
      <c r="EG615">
        <v>0</v>
      </c>
      <c r="EH615">
        <f t="shared" si="632"/>
        <v>0</v>
      </c>
      <c r="EI615">
        <v>0</v>
      </c>
      <c r="EJ615">
        <f t="shared" si="633"/>
        <v>0</v>
      </c>
      <c r="EK615">
        <v>0</v>
      </c>
      <c r="EL615">
        <f t="shared" si="634"/>
        <v>0</v>
      </c>
      <c r="EM615">
        <v>0</v>
      </c>
      <c r="EN615">
        <f t="shared" si="635"/>
        <v>0</v>
      </c>
      <c r="EO615">
        <v>0</v>
      </c>
      <c r="EP615">
        <f t="shared" si="636"/>
        <v>0</v>
      </c>
      <c r="EQ615">
        <v>0</v>
      </c>
      <c r="ER615">
        <f t="shared" si="637"/>
        <v>0</v>
      </c>
      <c r="ES615">
        <v>0</v>
      </c>
      <c r="ET615">
        <f t="shared" si="638"/>
        <v>0</v>
      </c>
      <c r="EU615">
        <v>0</v>
      </c>
      <c r="EV615">
        <f t="shared" si="639"/>
        <v>0</v>
      </c>
      <c r="EW615">
        <v>0</v>
      </c>
      <c r="EX615">
        <f t="shared" si="640"/>
        <v>0</v>
      </c>
      <c r="EY615">
        <v>0</v>
      </c>
      <c r="EZ615">
        <f t="shared" si="641"/>
        <v>0</v>
      </c>
      <c r="FA615">
        <v>0</v>
      </c>
      <c r="FB615">
        <f t="shared" si="642"/>
        <v>0</v>
      </c>
      <c r="FC615">
        <v>0</v>
      </c>
      <c r="FD615">
        <v>0</v>
      </c>
      <c r="FE615" s="3" t="s">
        <v>848</v>
      </c>
    </row>
    <row r="616" spans="1:161" x14ac:dyDescent="0.45">
      <c r="A616">
        <v>615</v>
      </c>
      <c r="B616" t="s">
        <v>368</v>
      </c>
      <c r="C616" t="s">
        <v>398</v>
      </c>
      <c r="D616" t="s">
        <v>854</v>
      </c>
      <c r="E616" t="s">
        <v>855</v>
      </c>
      <c r="F616" s="2">
        <v>3</v>
      </c>
      <c r="G616">
        <v>504.9</v>
      </c>
      <c r="H616">
        <v>1773</v>
      </c>
      <c r="I616">
        <v>673</v>
      </c>
      <c r="J616" s="2">
        <f t="shared" si="646"/>
        <v>0.3795826283135928</v>
      </c>
      <c r="L616" t="s">
        <v>373</v>
      </c>
      <c r="M616">
        <v>0</v>
      </c>
      <c r="N616">
        <f t="shared" si="652"/>
        <v>0</v>
      </c>
      <c r="O616">
        <v>0</v>
      </c>
      <c r="P616">
        <f t="shared" si="653"/>
        <v>0</v>
      </c>
      <c r="Q616">
        <v>9</v>
      </c>
      <c r="R616">
        <f t="shared" si="654"/>
        <v>7.6337662647324861E-2</v>
      </c>
      <c r="S616">
        <v>9</v>
      </c>
      <c r="T616">
        <f t="shared" si="655"/>
        <v>8.1555880607675851E-2</v>
      </c>
      <c r="U616">
        <v>0</v>
      </c>
      <c r="V616">
        <f t="shared" si="656"/>
        <v>0</v>
      </c>
      <c r="W616">
        <v>0</v>
      </c>
      <c r="X616">
        <f t="shared" si="657"/>
        <v>0</v>
      </c>
      <c r="Y616">
        <v>0</v>
      </c>
      <c r="Z616">
        <f t="shared" si="658"/>
        <v>0</v>
      </c>
      <c r="AA616">
        <v>0</v>
      </c>
      <c r="AB616">
        <f t="shared" si="659"/>
        <v>0</v>
      </c>
      <c r="AC616">
        <f>100-AE616-S616-AK616-AM616-AO616</f>
        <v>73.625</v>
      </c>
      <c r="AD616">
        <f t="shared" si="660"/>
        <v>0.65633660992171505</v>
      </c>
      <c r="AE616">
        <v>0.42499999999999999</v>
      </c>
      <c r="AF616">
        <f t="shared" si="661"/>
        <v>1.7616983178373683E-2</v>
      </c>
      <c r="AG616">
        <v>0</v>
      </c>
      <c r="AH616">
        <f t="shared" si="662"/>
        <v>0</v>
      </c>
      <c r="AI616">
        <v>0</v>
      </c>
      <c r="AJ616">
        <f t="shared" si="663"/>
        <v>0</v>
      </c>
      <c r="AK616">
        <v>1.1499999999999999</v>
      </c>
      <c r="AL616">
        <f t="shared" si="664"/>
        <v>2.0384557923911591E-2</v>
      </c>
      <c r="AM616">
        <v>15</v>
      </c>
      <c r="AN616">
        <f t="shared" si="665"/>
        <v>0.1436170843846781</v>
      </c>
      <c r="AO616">
        <v>0.8</v>
      </c>
      <c r="AP616">
        <f t="shared" si="666"/>
        <v>4.1512213363208454E-3</v>
      </c>
      <c r="AQ616">
        <v>0</v>
      </c>
      <c r="AR616">
        <f t="shared" si="667"/>
        <v>0</v>
      </c>
      <c r="AS616">
        <v>0</v>
      </c>
      <c r="AT616">
        <f t="shared" si="668"/>
        <v>0</v>
      </c>
      <c r="AU616">
        <v>0</v>
      </c>
      <c r="AV616">
        <f t="shared" si="669"/>
        <v>0</v>
      </c>
      <c r="AW616">
        <v>0</v>
      </c>
      <c r="AX616">
        <f t="shared" si="670"/>
        <v>0</v>
      </c>
      <c r="AY616">
        <v>0</v>
      </c>
      <c r="AZ616">
        <f t="shared" si="671"/>
        <v>0</v>
      </c>
      <c r="BA616">
        <v>0</v>
      </c>
      <c r="BB616">
        <f t="shared" si="672"/>
        <v>0</v>
      </c>
      <c r="BC616">
        <v>0</v>
      </c>
      <c r="BD616">
        <f t="shared" si="673"/>
        <v>0</v>
      </c>
      <c r="BE616">
        <v>0</v>
      </c>
      <c r="BF616">
        <f t="shared" si="674"/>
        <v>0</v>
      </c>
      <c r="BG616">
        <v>0</v>
      </c>
      <c r="BH616">
        <f t="shared" si="675"/>
        <v>0</v>
      </c>
      <c r="BI616">
        <v>0</v>
      </c>
      <c r="BJ616">
        <f t="shared" si="676"/>
        <v>0</v>
      </c>
      <c r="BK616">
        <v>0</v>
      </c>
      <c r="BL616">
        <f t="shared" si="677"/>
        <v>0</v>
      </c>
      <c r="BM616">
        <v>0</v>
      </c>
      <c r="BN616">
        <f t="shared" si="678"/>
        <v>0</v>
      </c>
      <c r="BO616">
        <v>0</v>
      </c>
      <c r="BP616">
        <f t="shared" si="679"/>
        <v>0</v>
      </c>
      <c r="BQ616">
        <v>0</v>
      </c>
      <c r="BR616">
        <f t="shared" si="680"/>
        <v>0</v>
      </c>
      <c r="BS616">
        <v>0</v>
      </c>
      <c r="BT616">
        <f t="shared" si="681"/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f t="shared" si="649"/>
        <v>0</v>
      </c>
      <c r="DE616">
        <v>0</v>
      </c>
      <c r="DF616">
        <f t="shared" si="650"/>
        <v>0</v>
      </c>
      <c r="DG616">
        <v>0</v>
      </c>
      <c r="DH616">
        <f t="shared" si="619"/>
        <v>0</v>
      </c>
      <c r="DI616">
        <v>0</v>
      </c>
      <c r="DJ616">
        <f t="shared" si="620"/>
        <v>0</v>
      </c>
      <c r="DK616">
        <v>0</v>
      </c>
      <c r="DL616">
        <f t="shared" si="621"/>
        <v>0</v>
      </c>
      <c r="DM616">
        <v>100</v>
      </c>
      <c r="DN616">
        <f t="shared" si="622"/>
        <v>1</v>
      </c>
      <c r="DO616">
        <v>0</v>
      </c>
      <c r="DP616">
        <f t="shared" si="623"/>
        <v>0</v>
      </c>
      <c r="DQ616">
        <v>0</v>
      </c>
      <c r="DR616">
        <f t="shared" si="624"/>
        <v>0</v>
      </c>
      <c r="DS616">
        <v>0</v>
      </c>
      <c r="DT616">
        <f t="shared" si="625"/>
        <v>0</v>
      </c>
      <c r="DU616">
        <v>0</v>
      </c>
      <c r="DV616">
        <f t="shared" si="626"/>
        <v>0</v>
      </c>
      <c r="DW616">
        <v>0</v>
      </c>
      <c r="DX616">
        <f t="shared" si="627"/>
        <v>0</v>
      </c>
      <c r="DY616">
        <v>0</v>
      </c>
      <c r="DZ616">
        <f t="shared" si="628"/>
        <v>0</v>
      </c>
      <c r="EA616">
        <v>0</v>
      </c>
      <c r="EB616">
        <f t="shared" si="629"/>
        <v>0</v>
      </c>
      <c r="EC616">
        <v>0</v>
      </c>
      <c r="ED616">
        <f t="shared" si="630"/>
        <v>0</v>
      </c>
      <c r="EE616">
        <v>0</v>
      </c>
      <c r="EF616">
        <f t="shared" si="631"/>
        <v>0</v>
      </c>
      <c r="EG616">
        <v>0</v>
      </c>
      <c r="EH616">
        <f t="shared" si="632"/>
        <v>0</v>
      </c>
      <c r="EI616">
        <v>0</v>
      </c>
      <c r="EJ616">
        <f t="shared" si="633"/>
        <v>0</v>
      </c>
      <c r="EK616">
        <v>0</v>
      </c>
      <c r="EL616">
        <f t="shared" si="634"/>
        <v>0</v>
      </c>
      <c r="EM616">
        <v>0</v>
      </c>
      <c r="EN616">
        <f t="shared" si="635"/>
        <v>0</v>
      </c>
      <c r="EO616">
        <v>0</v>
      </c>
      <c r="EP616">
        <f t="shared" si="636"/>
        <v>0</v>
      </c>
      <c r="EQ616">
        <v>0</v>
      </c>
      <c r="ER616">
        <f t="shared" si="637"/>
        <v>0</v>
      </c>
      <c r="ES616">
        <v>0</v>
      </c>
      <c r="ET616">
        <f t="shared" si="638"/>
        <v>0</v>
      </c>
      <c r="EU616">
        <v>0</v>
      </c>
      <c r="EV616">
        <f t="shared" si="639"/>
        <v>0</v>
      </c>
      <c r="EW616">
        <v>0</v>
      </c>
      <c r="EX616">
        <f t="shared" si="640"/>
        <v>0</v>
      </c>
      <c r="EY616">
        <v>0</v>
      </c>
      <c r="EZ616">
        <f t="shared" si="641"/>
        <v>0</v>
      </c>
      <c r="FA616">
        <v>0</v>
      </c>
      <c r="FB616">
        <f t="shared" si="642"/>
        <v>0</v>
      </c>
      <c r="FC616">
        <v>0</v>
      </c>
      <c r="FD616">
        <v>0</v>
      </c>
      <c r="FE616" s="3" t="s">
        <v>848</v>
      </c>
    </row>
    <row r="617" spans="1:161" x14ac:dyDescent="0.45">
      <c r="A617">
        <v>616</v>
      </c>
      <c r="B617" t="s">
        <v>368</v>
      </c>
      <c r="C617" t="s">
        <v>398</v>
      </c>
      <c r="D617" t="s">
        <v>854</v>
      </c>
      <c r="E617" t="s">
        <v>855</v>
      </c>
      <c r="F617" s="2">
        <v>3</v>
      </c>
      <c r="G617">
        <v>504.9</v>
      </c>
      <c r="H617">
        <v>1773</v>
      </c>
      <c r="I617">
        <v>773</v>
      </c>
      <c r="J617" s="2">
        <f t="shared" si="646"/>
        <v>0.43598420755781164</v>
      </c>
      <c r="L617" t="s">
        <v>373</v>
      </c>
      <c r="M617">
        <v>0</v>
      </c>
      <c r="N617">
        <f t="shared" si="652"/>
        <v>0</v>
      </c>
      <c r="O617">
        <v>0</v>
      </c>
      <c r="P617">
        <f t="shared" si="653"/>
        <v>0</v>
      </c>
      <c r="Q617">
        <v>9</v>
      </c>
      <c r="R617">
        <f t="shared" si="654"/>
        <v>7.6337662647324861E-2</v>
      </c>
      <c r="S617">
        <v>9</v>
      </c>
      <c r="T617">
        <f t="shared" si="655"/>
        <v>8.1555880607675851E-2</v>
      </c>
      <c r="U617">
        <v>0</v>
      </c>
      <c r="V617">
        <f t="shared" si="656"/>
        <v>0</v>
      </c>
      <c r="W617">
        <v>0</v>
      </c>
      <c r="X617">
        <f t="shared" si="657"/>
        <v>0</v>
      </c>
      <c r="Y617">
        <v>0</v>
      </c>
      <c r="Z617">
        <f t="shared" si="658"/>
        <v>0</v>
      </c>
      <c r="AA617">
        <v>0</v>
      </c>
      <c r="AB617">
        <f t="shared" si="659"/>
        <v>0</v>
      </c>
      <c r="AC617">
        <f>100-AE617-S617-AK617-AM617-AO617</f>
        <v>73.625</v>
      </c>
      <c r="AD617">
        <f t="shared" si="660"/>
        <v>0.65633660992171505</v>
      </c>
      <c r="AE617">
        <v>0.42499999999999999</v>
      </c>
      <c r="AF617">
        <f t="shared" si="661"/>
        <v>1.7616983178373683E-2</v>
      </c>
      <c r="AG617">
        <v>0</v>
      </c>
      <c r="AH617">
        <f t="shared" si="662"/>
        <v>0</v>
      </c>
      <c r="AI617">
        <v>0</v>
      </c>
      <c r="AJ617">
        <f t="shared" si="663"/>
        <v>0</v>
      </c>
      <c r="AK617">
        <v>1.1499999999999999</v>
      </c>
      <c r="AL617">
        <f t="shared" si="664"/>
        <v>2.0384557923911591E-2</v>
      </c>
      <c r="AM617">
        <v>15</v>
      </c>
      <c r="AN617">
        <f t="shared" si="665"/>
        <v>0.1436170843846781</v>
      </c>
      <c r="AO617">
        <v>0.8</v>
      </c>
      <c r="AP617">
        <f t="shared" si="666"/>
        <v>4.1512213363208454E-3</v>
      </c>
      <c r="AQ617">
        <v>0</v>
      </c>
      <c r="AR617">
        <f t="shared" si="667"/>
        <v>0</v>
      </c>
      <c r="AS617">
        <v>0</v>
      </c>
      <c r="AT617">
        <f t="shared" si="668"/>
        <v>0</v>
      </c>
      <c r="AU617">
        <v>0</v>
      </c>
      <c r="AV617">
        <f t="shared" si="669"/>
        <v>0</v>
      </c>
      <c r="AW617">
        <v>0</v>
      </c>
      <c r="AX617">
        <f t="shared" si="670"/>
        <v>0</v>
      </c>
      <c r="AY617">
        <v>0</v>
      </c>
      <c r="AZ617">
        <f t="shared" si="671"/>
        <v>0</v>
      </c>
      <c r="BA617">
        <v>0</v>
      </c>
      <c r="BB617">
        <f t="shared" si="672"/>
        <v>0</v>
      </c>
      <c r="BC617">
        <v>0</v>
      </c>
      <c r="BD617">
        <f t="shared" si="673"/>
        <v>0</v>
      </c>
      <c r="BE617">
        <v>0</v>
      </c>
      <c r="BF617">
        <f t="shared" si="674"/>
        <v>0</v>
      </c>
      <c r="BG617">
        <v>0</v>
      </c>
      <c r="BH617">
        <f t="shared" si="675"/>
        <v>0</v>
      </c>
      <c r="BI617">
        <v>0</v>
      </c>
      <c r="BJ617">
        <f t="shared" si="676"/>
        <v>0</v>
      </c>
      <c r="BK617">
        <v>0</v>
      </c>
      <c r="BL617">
        <f t="shared" si="677"/>
        <v>0</v>
      </c>
      <c r="BM617">
        <v>0</v>
      </c>
      <c r="BN617">
        <f t="shared" si="678"/>
        <v>0</v>
      </c>
      <c r="BO617">
        <v>0</v>
      </c>
      <c r="BP617">
        <f t="shared" si="679"/>
        <v>0</v>
      </c>
      <c r="BQ617">
        <v>0</v>
      </c>
      <c r="BR617">
        <f t="shared" si="680"/>
        <v>0</v>
      </c>
      <c r="BS617">
        <v>0</v>
      </c>
      <c r="BT617">
        <f t="shared" si="681"/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f t="shared" si="649"/>
        <v>0</v>
      </c>
      <c r="DE617">
        <v>0</v>
      </c>
      <c r="DF617">
        <f t="shared" si="650"/>
        <v>0</v>
      </c>
      <c r="DG617">
        <v>0</v>
      </c>
      <c r="DH617">
        <f t="shared" si="619"/>
        <v>0</v>
      </c>
      <c r="DI617">
        <v>0</v>
      </c>
      <c r="DJ617">
        <f t="shared" si="620"/>
        <v>0</v>
      </c>
      <c r="DK617">
        <v>0</v>
      </c>
      <c r="DL617">
        <f t="shared" si="621"/>
        <v>0</v>
      </c>
      <c r="DM617">
        <v>100</v>
      </c>
      <c r="DN617">
        <f t="shared" si="622"/>
        <v>1</v>
      </c>
      <c r="DO617">
        <v>0</v>
      </c>
      <c r="DP617">
        <f t="shared" si="623"/>
        <v>0</v>
      </c>
      <c r="DQ617">
        <v>0</v>
      </c>
      <c r="DR617">
        <f t="shared" si="624"/>
        <v>0</v>
      </c>
      <c r="DS617">
        <v>0</v>
      </c>
      <c r="DT617">
        <f t="shared" si="625"/>
        <v>0</v>
      </c>
      <c r="DU617">
        <v>0</v>
      </c>
      <c r="DV617">
        <f t="shared" si="626"/>
        <v>0</v>
      </c>
      <c r="DW617">
        <v>0</v>
      </c>
      <c r="DX617">
        <f t="shared" si="627"/>
        <v>0</v>
      </c>
      <c r="DY617">
        <v>0</v>
      </c>
      <c r="DZ617">
        <f t="shared" si="628"/>
        <v>0</v>
      </c>
      <c r="EA617">
        <v>0</v>
      </c>
      <c r="EB617">
        <f t="shared" si="629"/>
        <v>0</v>
      </c>
      <c r="EC617">
        <v>0</v>
      </c>
      <c r="ED617">
        <f t="shared" si="630"/>
        <v>0</v>
      </c>
      <c r="EE617">
        <v>0</v>
      </c>
      <c r="EF617">
        <f t="shared" si="631"/>
        <v>0</v>
      </c>
      <c r="EG617">
        <v>0</v>
      </c>
      <c r="EH617">
        <f t="shared" si="632"/>
        <v>0</v>
      </c>
      <c r="EI617">
        <v>0</v>
      </c>
      <c r="EJ617">
        <f t="shared" si="633"/>
        <v>0</v>
      </c>
      <c r="EK617">
        <v>0</v>
      </c>
      <c r="EL617">
        <f t="shared" si="634"/>
        <v>0</v>
      </c>
      <c r="EM617">
        <v>0</v>
      </c>
      <c r="EN617">
        <f t="shared" si="635"/>
        <v>0</v>
      </c>
      <c r="EO617">
        <v>0</v>
      </c>
      <c r="EP617">
        <f t="shared" si="636"/>
        <v>0</v>
      </c>
      <c r="EQ617">
        <v>0</v>
      </c>
      <c r="ER617">
        <f t="shared" si="637"/>
        <v>0</v>
      </c>
      <c r="ES617">
        <v>0</v>
      </c>
      <c r="ET617">
        <f t="shared" si="638"/>
        <v>0</v>
      </c>
      <c r="EU617">
        <v>0</v>
      </c>
      <c r="EV617">
        <f t="shared" si="639"/>
        <v>0</v>
      </c>
      <c r="EW617">
        <v>0</v>
      </c>
      <c r="EX617">
        <f t="shared" si="640"/>
        <v>0</v>
      </c>
      <c r="EY617">
        <v>0</v>
      </c>
      <c r="EZ617">
        <f t="shared" si="641"/>
        <v>0</v>
      </c>
      <c r="FA617">
        <v>0</v>
      </c>
      <c r="FB617">
        <f t="shared" si="642"/>
        <v>0</v>
      </c>
      <c r="FC617">
        <v>0</v>
      </c>
      <c r="FD617">
        <v>0</v>
      </c>
      <c r="FE617" s="3" t="s">
        <v>848</v>
      </c>
    </row>
    <row r="618" spans="1:161" x14ac:dyDescent="0.45">
      <c r="A618">
        <v>617</v>
      </c>
      <c r="B618" t="s">
        <v>856</v>
      </c>
      <c r="C618" t="s">
        <v>398</v>
      </c>
      <c r="D618" t="s">
        <v>857</v>
      </c>
      <c r="E618" t="s">
        <v>858</v>
      </c>
      <c r="F618" s="2">
        <v>1</v>
      </c>
      <c r="G618">
        <v>504.9</v>
      </c>
      <c r="H618">
        <v>1200</v>
      </c>
      <c r="I618">
        <v>548</v>
      </c>
      <c r="J618" s="2">
        <f t="shared" si="646"/>
        <v>0.45666666666666667</v>
      </c>
      <c r="L618" t="s">
        <v>442</v>
      </c>
      <c r="M618">
        <v>59</v>
      </c>
      <c r="N618">
        <f t="shared" si="652"/>
        <v>0.60237335596800889</v>
      </c>
      <c r="O618">
        <f>100-1.35-59</f>
        <v>39.650000000000006</v>
      </c>
      <c r="P618">
        <f t="shared" si="653"/>
        <v>0.39339951039170556</v>
      </c>
      <c r="Q618">
        <v>0</v>
      </c>
      <c r="R618">
        <f t="shared" si="654"/>
        <v>0</v>
      </c>
      <c r="S618">
        <v>0</v>
      </c>
      <c r="T618">
        <f t="shared" si="655"/>
        <v>0</v>
      </c>
      <c r="U618">
        <v>0</v>
      </c>
      <c r="V618">
        <f t="shared" si="656"/>
        <v>0</v>
      </c>
      <c r="W618">
        <v>0</v>
      </c>
      <c r="X618">
        <f t="shared" si="657"/>
        <v>0</v>
      </c>
      <c r="Y618">
        <v>0</v>
      </c>
      <c r="Z618">
        <f t="shared" si="658"/>
        <v>0</v>
      </c>
      <c r="AA618">
        <v>0</v>
      </c>
      <c r="AB618">
        <f t="shared" si="659"/>
        <v>0</v>
      </c>
      <c r="AC618">
        <v>0</v>
      </c>
      <c r="AD618">
        <f t="shared" si="660"/>
        <v>0</v>
      </c>
      <c r="AE618">
        <v>0</v>
      </c>
      <c r="AF618">
        <f t="shared" si="661"/>
        <v>0</v>
      </c>
      <c r="AG618">
        <v>0</v>
      </c>
      <c r="AH618">
        <f t="shared" si="662"/>
        <v>0</v>
      </c>
      <c r="AI618">
        <v>0</v>
      </c>
      <c r="AJ618">
        <f t="shared" si="663"/>
        <v>0</v>
      </c>
      <c r="AK618">
        <v>0</v>
      </c>
      <c r="AL618">
        <f t="shared" si="664"/>
        <v>0</v>
      </c>
      <c r="AM618">
        <v>0</v>
      </c>
      <c r="AN618">
        <f t="shared" si="665"/>
        <v>0</v>
      </c>
      <c r="AO618">
        <v>0</v>
      </c>
      <c r="AP618">
        <f t="shared" si="666"/>
        <v>0</v>
      </c>
      <c r="AQ618">
        <v>0</v>
      </c>
      <c r="AR618">
        <f t="shared" si="667"/>
        <v>0</v>
      </c>
      <c r="AS618">
        <v>0</v>
      </c>
      <c r="AT618">
        <f t="shared" si="668"/>
        <v>0</v>
      </c>
      <c r="AU618">
        <v>0</v>
      </c>
      <c r="AV618">
        <f t="shared" si="669"/>
        <v>0</v>
      </c>
      <c r="AW618">
        <v>0</v>
      </c>
      <c r="AX618">
        <f t="shared" si="670"/>
        <v>0</v>
      </c>
      <c r="AY618">
        <v>0</v>
      </c>
      <c r="AZ618">
        <f t="shared" si="671"/>
        <v>0</v>
      </c>
      <c r="BA618">
        <v>0</v>
      </c>
      <c r="BB618">
        <f t="shared" si="672"/>
        <v>0</v>
      </c>
      <c r="BC618">
        <v>0</v>
      </c>
      <c r="BD618">
        <f t="shared" si="673"/>
        <v>0</v>
      </c>
      <c r="BE618">
        <v>0</v>
      </c>
      <c r="BF618">
        <f t="shared" si="674"/>
        <v>0</v>
      </c>
      <c r="BG618">
        <v>0</v>
      </c>
      <c r="BH618">
        <f t="shared" si="675"/>
        <v>0</v>
      </c>
      <c r="BI618">
        <v>0</v>
      </c>
      <c r="BJ618">
        <f t="shared" si="676"/>
        <v>0</v>
      </c>
      <c r="BK618">
        <v>0</v>
      </c>
      <c r="BL618">
        <f t="shared" si="677"/>
        <v>0</v>
      </c>
      <c r="BM618">
        <v>1.35</v>
      </c>
      <c r="BN618">
        <f t="shared" si="678"/>
        <v>4.2271336402855816E-3</v>
      </c>
      <c r="BO618">
        <v>0</v>
      </c>
      <c r="BP618">
        <f t="shared" si="679"/>
        <v>0</v>
      </c>
      <c r="BQ618">
        <v>0</v>
      </c>
      <c r="BR618">
        <f t="shared" si="680"/>
        <v>0</v>
      </c>
      <c r="BS618">
        <v>0</v>
      </c>
      <c r="BT618">
        <f t="shared" si="681"/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f t="shared" si="649"/>
        <v>0</v>
      </c>
      <c r="DE618">
        <v>0</v>
      </c>
      <c r="DF618">
        <f t="shared" si="650"/>
        <v>0</v>
      </c>
      <c r="DG618">
        <v>0</v>
      </c>
      <c r="DH618">
        <f t="shared" si="619"/>
        <v>0</v>
      </c>
      <c r="DI618">
        <v>0</v>
      </c>
      <c r="DJ618">
        <f t="shared" si="620"/>
        <v>0</v>
      </c>
      <c r="DK618">
        <v>0</v>
      </c>
      <c r="DL618">
        <f t="shared" si="621"/>
        <v>0</v>
      </c>
      <c r="DM618">
        <v>100</v>
      </c>
      <c r="DN618">
        <f t="shared" si="622"/>
        <v>1</v>
      </c>
      <c r="DO618">
        <v>0</v>
      </c>
      <c r="DP618">
        <f t="shared" si="623"/>
        <v>0</v>
      </c>
      <c r="DQ618">
        <v>0</v>
      </c>
      <c r="DR618">
        <f t="shared" si="624"/>
        <v>0</v>
      </c>
      <c r="DS618">
        <v>0</v>
      </c>
      <c r="DT618">
        <f t="shared" si="625"/>
        <v>0</v>
      </c>
      <c r="DU618">
        <v>0</v>
      </c>
      <c r="DV618">
        <f t="shared" si="626"/>
        <v>0</v>
      </c>
      <c r="DW618">
        <v>0</v>
      </c>
      <c r="DX618">
        <f t="shared" si="627"/>
        <v>0</v>
      </c>
      <c r="DY618">
        <v>0</v>
      </c>
      <c r="DZ618">
        <f t="shared" si="628"/>
        <v>0</v>
      </c>
      <c r="EA618">
        <v>0</v>
      </c>
      <c r="EB618">
        <f t="shared" si="629"/>
        <v>0</v>
      </c>
      <c r="EC618">
        <v>0</v>
      </c>
      <c r="ED618">
        <f t="shared" si="630"/>
        <v>0</v>
      </c>
      <c r="EE618">
        <v>0</v>
      </c>
      <c r="EF618">
        <f t="shared" si="631"/>
        <v>0</v>
      </c>
      <c r="EG618">
        <v>0</v>
      </c>
      <c r="EH618">
        <f t="shared" si="632"/>
        <v>0</v>
      </c>
      <c r="EI618">
        <v>0</v>
      </c>
      <c r="EJ618">
        <f t="shared" si="633"/>
        <v>0</v>
      </c>
      <c r="EK618">
        <v>0</v>
      </c>
      <c r="EL618">
        <f t="shared" si="634"/>
        <v>0</v>
      </c>
      <c r="EM618">
        <v>0</v>
      </c>
      <c r="EN618">
        <f t="shared" si="635"/>
        <v>0</v>
      </c>
      <c r="EO618">
        <v>0</v>
      </c>
      <c r="EP618">
        <f t="shared" si="636"/>
        <v>0</v>
      </c>
      <c r="EQ618">
        <v>0</v>
      </c>
      <c r="ER618">
        <f t="shared" si="637"/>
        <v>0</v>
      </c>
      <c r="ES618">
        <v>0</v>
      </c>
      <c r="ET618">
        <f t="shared" si="638"/>
        <v>0</v>
      </c>
      <c r="EU618">
        <v>0</v>
      </c>
      <c r="EV618">
        <f t="shared" si="639"/>
        <v>0</v>
      </c>
      <c r="EW618">
        <v>0</v>
      </c>
      <c r="EX618">
        <f t="shared" si="640"/>
        <v>0</v>
      </c>
      <c r="EY618">
        <v>0</v>
      </c>
      <c r="EZ618">
        <f t="shared" si="641"/>
        <v>0</v>
      </c>
      <c r="FA618">
        <v>0</v>
      </c>
      <c r="FB618">
        <f t="shared" si="642"/>
        <v>0</v>
      </c>
      <c r="FC618">
        <v>0</v>
      </c>
      <c r="FD618">
        <v>0</v>
      </c>
      <c r="FE618" s="3" t="s">
        <v>848</v>
      </c>
    </row>
    <row r="619" spans="1:161" x14ac:dyDescent="0.45">
      <c r="A619">
        <v>618</v>
      </c>
      <c r="B619" t="s">
        <v>856</v>
      </c>
      <c r="C619" t="s">
        <v>853</v>
      </c>
      <c r="D619" t="s">
        <v>857</v>
      </c>
      <c r="E619" t="s">
        <v>858</v>
      </c>
      <c r="F619" s="2">
        <v>1</v>
      </c>
      <c r="G619">
        <v>513</v>
      </c>
      <c r="H619">
        <v>1200</v>
      </c>
      <c r="I619">
        <v>548</v>
      </c>
      <c r="J619" s="2">
        <f t="shared" si="646"/>
        <v>0.45666666666666667</v>
      </c>
      <c r="L619" t="s">
        <v>442</v>
      </c>
      <c r="M619">
        <v>59</v>
      </c>
      <c r="N619">
        <f t="shared" si="652"/>
        <v>0.60237335596800889</v>
      </c>
      <c r="O619">
        <f>100-1.35-59</f>
        <v>39.650000000000006</v>
      </c>
      <c r="P619">
        <f t="shared" si="653"/>
        <v>0.39339951039170556</v>
      </c>
      <c r="Q619">
        <v>0</v>
      </c>
      <c r="R619">
        <f t="shared" si="654"/>
        <v>0</v>
      </c>
      <c r="S619">
        <v>0</v>
      </c>
      <c r="T619">
        <f t="shared" si="655"/>
        <v>0</v>
      </c>
      <c r="U619">
        <v>0</v>
      </c>
      <c r="V619">
        <f t="shared" si="656"/>
        <v>0</v>
      </c>
      <c r="W619">
        <v>0</v>
      </c>
      <c r="X619">
        <f t="shared" si="657"/>
        <v>0</v>
      </c>
      <c r="Y619">
        <v>0</v>
      </c>
      <c r="Z619">
        <f t="shared" si="658"/>
        <v>0</v>
      </c>
      <c r="AA619">
        <v>0</v>
      </c>
      <c r="AB619">
        <f t="shared" si="659"/>
        <v>0</v>
      </c>
      <c r="AC619">
        <v>0</v>
      </c>
      <c r="AD619">
        <f t="shared" si="660"/>
        <v>0</v>
      </c>
      <c r="AE619">
        <v>0</v>
      </c>
      <c r="AF619">
        <f t="shared" si="661"/>
        <v>0</v>
      </c>
      <c r="AG619">
        <v>0</v>
      </c>
      <c r="AH619">
        <f t="shared" si="662"/>
        <v>0</v>
      </c>
      <c r="AI619">
        <v>0</v>
      </c>
      <c r="AJ619">
        <f t="shared" si="663"/>
        <v>0</v>
      </c>
      <c r="AK619">
        <v>0</v>
      </c>
      <c r="AL619">
        <f t="shared" si="664"/>
        <v>0</v>
      </c>
      <c r="AM619">
        <v>0</v>
      </c>
      <c r="AN619">
        <f t="shared" si="665"/>
        <v>0</v>
      </c>
      <c r="AO619">
        <v>0</v>
      </c>
      <c r="AP619">
        <f t="shared" si="666"/>
        <v>0</v>
      </c>
      <c r="AQ619">
        <v>0</v>
      </c>
      <c r="AR619">
        <f t="shared" si="667"/>
        <v>0</v>
      </c>
      <c r="AS619">
        <v>0</v>
      </c>
      <c r="AT619">
        <f t="shared" si="668"/>
        <v>0</v>
      </c>
      <c r="AU619">
        <v>0</v>
      </c>
      <c r="AV619">
        <f t="shared" si="669"/>
        <v>0</v>
      </c>
      <c r="AW619">
        <v>0</v>
      </c>
      <c r="AX619">
        <f t="shared" si="670"/>
        <v>0</v>
      </c>
      <c r="AY619">
        <v>0</v>
      </c>
      <c r="AZ619">
        <f t="shared" si="671"/>
        <v>0</v>
      </c>
      <c r="BA619">
        <v>0</v>
      </c>
      <c r="BB619">
        <f t="shared" si="672"/>
        <v>0</v>
      </c>
      <c r="BC619">
        <v>0</v>
      </c>
      <c r="BD619">
        <f t="shared" si="673"/>
        <v>0</v>
      </c>
      <c r="BE619">
        <v>0</v>
      </c>
      <c r="BF619">
        <f t="shared" si="674"/>
        <v>0</v>
      </c>
      <c r="BG619">
        <v>0</v>
      </c>
      <c r="BH619">
        <f t="shared" si="675"/>
        <v>0</v>
      </c>
      <c r="BI619">
        <v>0</v>
      </c>
      <c r="BJ619">
        <f t="shared" si="676"/>
        <v>0</v>
      </c>
      <c r="BK619">
        <v>0</v>
      </c>
      <c r="BL619">
        <f t="shared" si="677"/>
        <v>0</v>
      </c>
      <c r="BM619">
        <v>1.35</v>
      </c>
      <c r="BN619">
        <f t="shared" si="678"/>
        <v>4.2271336402855816E-3</v>
      </c>
      <c r="BO619">
        <v>0</v>
      </c>
      <c r="BP619">
        <f t="shared" si="679"/>
        <v>0</v>
      </c>
      <c r="BQ619">
        <v>0</v>
      </c>
      <c r="BR619">
        <f t="shared" si="680"/>
        <v>0</v>
      </c>
      <c r="BS619">
        <v>0</v>
      </c>
      <c r="BT619">
        <f t="shared" si="681"/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f t="shared" si="649"/>
        <v>0</v>
      </c>
      <c r="DE619">
        <v>0</v>
      </c>
      <c r="DF619">
        <f t="shared" si="650"/>
        <v>0</v>
      </c>
      <c r="DG619">
        <v>0</v>
      </c>
      <c r="DH619">
        <f t="shared" si="619"/>
        <v>0</v>
      </c>
      <c r="DI619">
        <v>0</v>
      </c>
      <c r="DJ619">
        <f t="shared" si="620"/>
        <v>0</v>
      </c>
      <c r="DK619">
        <v>60</v>
      </c>
      <c r="DL619">
        <f t="shared" si="621"/>
        <v>0.46218836385345152</v>
      </c>
      <c r="DM619">
        <v>40</v>
      </c>
      <c r="DN619">
        <f t="shared" si="622"/>
        <v>0.53781163614654859</v>
      </c>
      <c r="DO619">
        <v>0</v>
      </c>
      <c r="DP619">
        <f t="shared" si="623"/>
        <v>0</v>
      </c>
      <c r="DQ619">
        <v>0</v>
      </c>
      <c r="DR619">
        <f t="shared" si="624"/>
        <v>0</v>
      </c>
      <c r="DS619">
        <v>0</v>
      </c>
      <c r="DT619">
        <f t="shared" si="625"/>
        <v>0</v>
      </c>
      <c r="DU619">
        <v>0</v>
      </c>
      <c r="DV619">
        <f t="shared" si="626"/>
        <v>0</v>
      </c>
      <c r="DW619">
        <v>0</v>
      </c>
      <c r="DX619">
        <f t="shared" si="627"/>
        <v>0</v>
      </c>
      <c r="DY619">
        <v>0</v>
      </c>
      <c r="DZ619">
        <f t="shared" si="628"/>
        <v>0</v>
      </c>
      <c r="EA619">
        <v>0</v>
      </c>
      <c r="EB619">
        <f t="shared" si="629"/>
        <v>0</v>
      </c>
      <c r="EC619">
        <v>0</v>
      </c>
      <c r="ED619">
        <f t="shared" si="630"/>
        <v>0</v>
      </c>
      <c r="EE619">
        <v>0</v>
      </c>
      <c r="EF619">
        <f t="shared" si="631"/>
        <v>0</v>
      </c>
      <c r="EG619">
        <v>0</v>
      </c>
      <c r="EH619">
        <f t="shared" si="632"/>
        <v>0</v>
      </c>
      <c r="EI619">
        <v>0</v>
      </c>
      <c r="EJ619">
        <f t="shared" si="633"/>
        <v>0</v>
      </c>
      <c r="EK619">
        <v>0</v>
      </c>
      <c r="EL619">
        <f t="shared" si="634"/>
        <v>0</v>
      </c>
      <c r="EM619">
        <v>0</v>
      </c>
      <c r="EN619">
        <f t="shared" si="635"/>
        <v>0</v>
      </c>
      <c r="EO619">
        <v>0</v>
      </c>
      <c r="EP619">
        <f t="shared" si="636"/>
        <v>0</v>
      </c>
      <c r="EQ619">
        <v>0</v>
      </c>
      <c r="ER619">
        <f t="shared" si="637"/>
        <v>0</v>
      </c>
      <c r="ES619">
        <v>0</v>
      </c>
      <c r="ET619">
        <f t="shared" si="638"/>
        <v>0</v>
      </c>
      <c r="EU619">
        <v>0</v>
      </c>
      <c r="EV619">
        <f t="shared" si="639"/>
        <v>0</v>
      </c>
      <c r="EW619">
        <v>0</v>
      </c>
      <c r="EX619">
        <f t="shared" si="640"/>
        <v>0</v>
      </c>
      <c r="EY619">
        <v>0</v>
      </c>
      <c r="EZ619">
        <f t="shared" si="641"/>
        <v>0</v>
      </c>
      <c r="FA619">
        <v>0</v>
      </c>
      <c r="FB619">
        <f t="shared" si="642"/>
        <v>0</v>
      </c>
      <c r="FC619">
        <v>0</v>
      </c>
      <c r="FD619">
        <v>0</v>
      </c>
      <c r="FE619" s="3" t="s">
        <v>848</v>
      </c>
    </row>
    <row r="620" spans="1:161" x14ac:dyDescent="0.45">
      <c r="A620">
        <v>619</v>
      </c>
      <c r="B620" t="s">
        <v>445</v>
      </c>
      <c r="C620" t="s">
        <v>852</v>
      </c>
      <c r="E620" t="s">
        <v>380</v>
      </c>
      <c r="F620" s="2">
        <v>0</v>
      </c>
      <c r="G620">
        <v>473</v>
      </c>
      <c r="H620">
        <v>1353</v>
      </c>
      <c r="I620">
        <v>548</v>
      </c>
      <c r="J620" s="2">
        <f t="shared" si="646"/>
        <v>0.40502586844050259</v>
      </c>
      <c r="L620" t="s">
        <v>64</v>
      </c>
      <c r="M620">
        <v>100</v>
      </c>
      <c r="N620">
        <f t="shared" si="652"/>
        <v>1</v>
      </c>
      <c r="O620">
        <v>0</v>
      </c>
      <c r="P620">
        <f t="shared" si="653"/>
        <v>0</v>
      </c>
      <c r="Q620">
        <v>0</v>
      </c>
      <c r="R620">
        <f t="shared" si="654"/>
        <v>0</v>
      </c>
      <c r="S620">
        <v>0</v>
      </c>
      <c r="T620">
        <f t="shared" si="655"/>
        <v>0</v>
      </c>
      <c r="U620">
        <v>0</v>
      </c>
      <c r="V620">
        <f t="shared" si="656"/>
        <v>0</v>
      </c>
      <c r="W620">
        <v>0</v>
      </c>
      <c r="X620">
        <f t="shared" si="657"/>
        <v>0</v>
      </c>
      <c r="Y620">
        <v>0</v>
      </c>
      <c r="Z620">
        <f t="shared" si="658"/>
        <v>0</v>
      </c>
      <c r="AA620">
        <v>0</v>
      </c>
      <c r="AB620">
        <f t="shared" si="659"/>
        <v>0</v>
      </c>
      <c r="AC620">
        <v>0</v>
      </c>
      <c r="AD620">
        <f t="shared" si="660"/>
        <v>0</v>
      </c>
      <c r="AE620">
        <v>0</v>
      </c>
      <c r="AF620">
        <f t="shared" si="661"/>
        <v>0</v>
      </c>
      <c r="AG620">
        <v>0</v>
      </c>
      <c r="AH620">
        <f t="shared" si="662"/>
        <v>0</v>
      </c>
      <c r="AI620">
        <v>0</v>
      </c>
      <c r="AJ620">
        <f t="shared" si="663"/>
        <v>0</v>
      </c>
      <c r="AK620">
        <v>0</v>
      </c>
      <c r="AL620">
        <f t="shared" si="664"/>
        <v>0</v>
      </c>
      <c r="AM620">
        <v>0</v>
      </c>
      <c r="AN620">
        <f t="shared" si="665"/>
        <v>0</v>
      </c>
      <c r="AO620">
        <v>0</v>
      </c>
      <c r="AP620">
        <f t="shared" si="666"/>
        <v>0</v>
      </c>
      <c r="AQ620">
        <v>0</v>
      </c>
      <c r="AR620">
        <f t="shared" si="667"/>
        <v>0</v>
      </c>
      <c r="AS620">
        <v>0</v>
      </c>
      <c r="AT620">
        <f t="shared" si="668"/>
        <v>0</v>
      </c>
      <c r="AU620">
        <v>0</v>
      </c>
      <c r="AV620">
        <f t="shared" si="669"/>
        <v>0</v>
      </c>
      <c r="AW620">
        <v>0</v>
      </c>
      <c r="AX620">
        <f t="shared" si="670"/>
        <v>0</v>
      </c>
      <c r="AY620">
        <v>0</v>
      </c>
      <c r="AZ620">
        <f t="shared" si="671"/>
        <v>0</v>
      </c>
      <c r="BA620">
        <v>0</v>
      </c>
      <c r="BB620">
        <f t="shared" si="672"/>
        <v>0</v>
      </c>
      <c r="BC620">
        <v>0</v>
      </c>
      <c r="BD620">
        <f t="shared" si="673"/>
        <v>0</v>
      </c>
      <c r="BE620">
        <v>0</v>
      </c>
      <c r="BF620">
        <f t="shared" si="674"/>
        <v>0</v>
      </c>
      <c r="BG620">
        <v>0</v>
      </c>
      <c r="BH620">
        <f t="shared" si="675"/>
        <v>0</v>
      </c>
      <c r="BI620">
        <v>0</v>
      </c>
      <c r="BJ620">
        <f t="shared" si="676"/>
        <v>0</v>
      </c>
      <c r="BK620">
        <v>0</v>
      </c>
      <c r="BL620">
        <f t="shared" si="677"/>
        <v>0</v>
      </c>
      <c r="BM620">
        <v>0</v>
      </c>
      <c r="BN620">
        <f t="shared" si="678"/>
        <v>0</v>
      </c>
      <c r="BO620">
        <v>0</v>
      </c>
      <c r="BP620">
        <f t="shared" si="679"/>
        <v>0</v>
      </c>
      <c r="BQ620">
        <v>0</v>
      </c>
      <c r="BR620">
        <f t="shared" si="680"/>
        <v>0</v>
      </c>
      <c r="BS620">
        <v>0</v>
      </c>
      <c r="BT620">
        <f t="shared" si="681"/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f t="shared" si="649"/>
        <v>0</v>
      </c>
      <c r="DE620">
        <v>0</v>
      </c>
      <c r="DF620">
        <f t="shared" si="650"/>
        <v>0</v>
      </c>
      <c r="DG620">
        <v>0</v>
      </c>
      <c r="DH620">
        <f t="shared" si="619"/>
        <v>0</v>
      </c>
      <c r="DI620">
        <v>0</v>
      </c>
      <c r="DJ620">
        <f t="shared" si="620"/>
        <v>0</v>
      </c>
      <c r="DK620">
        <v>30</v>
      </c>
      <c r="DL620">
        <f t="shared" si="621"/>
        <v>0.19713483861325304</v>
      </c>
      <c r="DM620">
        <v>70</v>
      </c>
      <c r="DN620">
        <f t="shared" si="622"/>
        <v>0.80286516138674702</v>
      </c>
      <c r="DO620">
        <v>0</v>
      </c>
      <c r="DP620">
        <f t="shared" si="623"/>
        <v>0</v>
      </c>
      <c r="DQ620">
        <v>0</v>
      </c>
      <c r="DR620">
        <f t="shared" si="624"/>
        <v>0</v>
      </c>
      <c r="DS620">
        <v>0</v>
      </c>
      <c r="DT620">
        <f t="shared" si="625"/>
        <v>0</v>
      </c>
      <c r="DU620">
        <v>0</v>
      </c>
      <c r="DV620">
        <f t="shared" si="626"/>
        <v>0</v>
      </c>
      <c r="DW620">
        <v>0</v>
      </c>
      <c r="DX620">
        <f t="shared" si="627"/>
        <v>0</v>
      </c>
      <c r="DY620">
        <v>0</v>
      </c>
      <c r="DZ620">
        <f t="shared" si="628"/>
        <v>0</v>
      </c>
      <c r="EA620">
        <v>0</v>
      </c>
      <c r="EB620">
        <f t="shared" si="629"/>
        <v>0</v>
      </c>
      <c r="EC620">
        <v>0</v>
      </c>
      <c r="ED620">
        <f t="shared" si="630"/>
        <v>0</v>
      </c>
      <c r="EE620">
        <v>0</v>
      </c>
      <c r="EF620">
        <f t="shared" si="631"/>
        <v>0</v>
      </c>
      <c r="EG620">
        <v>0</v>
      </c>
      <c r="EH620">
        <f t="shared" si="632"/>
        <v>0</v>
      </c>
      <c r="EI620">
        <v>0</v>
      </c>
      <c r="EJ620">
        <f t="shared" si="633"/>
        <v>0</v>
      </c>
      <c r="EK620">
        <v>0</v>
      </c>
      <c r="EL620">
        <f t="shared" si="634"/>
        <v>0</v>
      </c>
      <c r="EM620">
        <v>0</v>
      </c>
      <c r="EN620">
        <f t="shared" si="635"/>
        <v>0</v>
      </c>
      <c r="EO620">
        <v>0</v>
      </c>
      <c r="EP620">
        <f t="shared" si="636"/>
        <v>0</v>
      </c>
      <c r="EQ620">
        <v>0</v>
      </c>
      <c r="ER620">
        <f t="shared" si="637"/>
        <v>0</v>
      </c>
      <c r="ES620">
        <v>0</v>
      </c>
      <c r="ET620">
        <f t="shared" si="638"/>
        <v>0</v>
      </c>
      <c r="EU620">
        <v>0</v>
      </c>
      <c r="EV620">
        <f t="shared" si="639"/>
        <v>0</v>
      </c>
      <c r="EW620">
        <v>0</v>
      </c>
      <c r="EX620">
        <f t="shared" si="640"/>
        <v>0</v>
      </c>
      <c r="EY620">
        <v>0</v>
      </c>
      <c r="EZ620">
        <f t="shared" si="641"/>
        <v>0</v>
      </c>
      <c r="FA620">
        <v>0</v>
      </c>
      <c r="FB620">
        <f t="shared" si="642"/>
        <v>0</v>
      </c>
      <c r="FC620">
        <v>0</v>
      </c>
      <c r="FD620">
        <v>0</v>
      </c>
      <c r="FE620" s="3" t="s">
        <v>848</v>
      </c>
    </row>
    <row r="621" spans="1:161" x14ac:dyDescent="0.45">
      <c r="A621">
        <v>620</v>
      </c>
      <c r="B621" t="s">
        <v>859</v>
      </c>
      <c r="C621" t="s">
        <v>852</v>
      </c>
      <c r="D621" t="s">
        <v>860</v>
      </c>
      <c r="E621" t="s">
        <v>861</v>
      </c>
      <c r="F621" s="2">
        <v>1</v>
      </c>
      <c r="G621">
        <v>473</v>
      </c>
      <c r="H621">
        <v>933</v>
      </c>
      <c r="I621">
        <v>548</v>
      </c>
      <c r="J621" s="2">
        <f t="shared" si="646"/>
        <v>0.58735262593783499</v>
      </c>
      <c r="L621" t="s">
        <v>64</v>
      </c>
      <c r="M621">
        <v>0</v>
      </c>
      <c r="N621">
        <f t="shared" si="652"/>
        <v>0</v>
      </c>
      <c r="O621">
        <v>0</v>
      </c>
      <c r="P621">
        <f t="shared" si="653"/>
        <v>0</v>
      </c>
      <c r="Q621">
        <v>0</v>
      </c>
      <c r="R621">
        <f t="shared" si="654"/>
        <v>0</v>
      </c>
      <c r="S621">
        <v>1.3</v>
      </c>
      <c r="T621">
        <f t="shared" si="655"/>
        <v>6.4272789899295964E-3</v>
      </c>
      <c r="U621">
        <v>0</v>
      </c>
      <c r="V621">
        <f t="shared" si="656"/>
        <v>0</v>
      </c>
      <c r="W621">
        <f>100-1.3</f>
        <v>98.7</v>
      </c>
      <c r="X621">
        <f t="shared" si="657"/>
        <v>0.99357272101007044</v>
      </c>
      <c r="Y621">
        <v>0</v>
      </c>
      <c r="Z621">
        <f t="shared" si="658"/>
        <v>0</v>
      </c>
      <c r="AA621">
        <v>0</v>
      </c>
      <c r="AB621">
        <f t="shared" si="659"/>
        <v>0</v>
      </c>
      <c r="AC621">
        <v>0</v>
      </c>
      <c r="AD621">
        <f t="shared" si="660"/>
        <v>0</v>
      </c>
      <c r="AE621">
        <v>0</v>
      </c>
      <c r="AF621">
        <f t="shared" si="661"/>
        <v>0</v>
      </c>
      <c r="AG621">
        <v>0</v>
      </c>
      <c r="AH621">
        <f t="shared" si="662"/>
        <v>0</v>
      </c>
      <c r="AI621">
        <v>0</v>
      </c>
      <c r="AJ621">
        <f t="shared" si="663"/>
        <v>0</v>
      </c>
      <c r="AK621">
        <v>0</v>
      </c>
      <c r="AL621">
        <f t="shared" si="664"/>
        <v>0</v>
      </c>
      <c r="AM621">
        <v>0</v>
      </c>
      <c r="AN621">
        <f t="shared" si="665"/>
        <v>0</v>
      </c>
      <c r="AO621">
        <v>0</v>
      </c>
      <c r="AP621">
        <f t="shared" si="666"/>
        <v>0</v>
      </c>
      <c r="AQ621">
        <v>0</v>
      </c>
      <c r="AR621">
        <f t="shared" si="667"/>
        <v>0</v>
      </c>
      <c r="AS621">
        <v>0</v>
      </c>
      <c r="AT621">
        <f t="shared" si="668"/>
        <v>0</v>
      </c>
      <c r="AU621">
        <v>0</v>
      </c>
      <c r="AV621">
        <f t="shared" si="669"/>
        <v>0</v>
      </c>
      <c r="AW621">
        <v>0</v>
      </c>
      <c r="AX621">
        <f t="shared" si="670"/>
        <v>0</v>
      </c>
      <c r="AY621">
        <v>0</v>
      </c>
      <c r="AZ621">
        <f t="shared" si="671"/>
        <v>0</v>
      </c>
      <c r="BA621">
        <v>0</v>
      </c>
      <c r="BB621">
        <f t="shared" si="672"/>
        <v>0</v>
      </c>
      <c r="BC621">
        <v>0</v>
      </c>
      <c r="BD621">
        <f t="shared" si="673"/>
        <v>0</v>
      </c>
      <c r="BE621">
        <v>0</v>
      </c>
      <c r="BF621">
        <f t="shared" si="674"/>
        <v>0</v>
      </c>
      <c r="BG621">
        <v>0</v>
      </c>
      <c r="BH621">
        <f t="shared" si="675"/>
        <v>0</v>
      </c>
      <c r="BI621">
        <v>0</v>
      </c>
      <c r="BJ621">
        <f t="shared" si="676"/>
        <v>0</v>
      </c>
      <c r="BK621">
        <v>0</v>
      </c>
      <c r="BL621">
        <f t="shared" si="677"/>
        <v>0</v>
      </c>
      <c r="BM621">
        <v>0</v>
      </c>
      <c r="BN621">
        <f t="shared" si="678"/>
        <v>0</v>
      </c>
      <c r="BO621">
        <v>0</v>
      </c>
      <c r="BP621">
        <f t="shared" si="679"/>
        <v>0</v>
      </c>
      <c r="BQ621">
        <v>0</v>
      </c>
      <c r="BR621">
        <f t="shared" si="680"/>
        <v>0</v>
      </c>
      <c r="BS621">
        <v>0</v>
      </c>
      <c r="BT621">
        <f t="shared" si="681"/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f t="shared" si="649"/>
        <v>0</v>
      </c>
      <c r="DE621">
        <v>0</v>
      </c>
      <c r="DF621">
        <f t="shared" si="650"/>
        <v>0</v>
      </c>
      <c r="DG621">
        <v>0</v>
      </c>
      <c r="DH621">
        <f t="shared" si="619"/>
        <v>0</v>
      </c>
      <c r="DI621">
        <v>0</v>
      </c>
      <c r="DJ621">
        <f t="shared" si="620"/>
        <v>0</v>
      </c>
      <c r="DK621">
        <v>30</v>
      </c>
      <c r="DL621">
        <f t="shared" si="621"/>
        <v>0.19713483861325304</v>
      </c>
      <c r="DM621">
        <v>70</v>
      </c>
      <c r="DN621">
        <f t="shared" si="622"/>
        <v>0.80286516138674702</v>
      </c>
      <c r="DO621">
        <v>0</v>
      </c>
      <c r="DP621">
        <f t="shared" si="623"/>
        <v>0</v>
      </c>
      <c r="DQ621">
        <v>0</v>
      </c>
      <c r="DR621">
        <f t="shared" si="624"/>
        <v>0</v>
      </c>
      <c r="DS621">
        <v>0</v>
      </c>
      <c r="DT621">
        <f t="shared" si="625"/>
        <v>0</v>
      </c>
      <c r="DU621">
        <v>0</v>
      </c>
      <c r="DV621">
        <f t="shared" si="626"/>
        <v>0</v>
      </c>
      <c r="DW621">
        <v>0</v>
      </c>
      <c r="DX621">
        <f t="shared" si="627"/>
        <v>0</v>
      </c>
      <c r="DY621">
        <v>0</v>
      </c>
      <c r="DZ621">
        <f t="shared" si="628"/>
        <v>0</v>
      </c>
      <c r="EA621">
        <v>0</v>
      </c>
      <c r="EB621">
        <f t="shared" si="629"/>
        <v>0</v>
      </c>
      <c r="EC621">
        <v>0</v>
      </c>
      <c r="ED621">
        <f t="shared" si="630"/>
        <v>0</v>
      </c>
      <c r="EE621">
        <v>0</v>
      </c>
      <c r="EF621">
        <f t="shared" si="631"/>
        <v>0</v>
      </c>
      <c r="EG621">
        <v>0</v>
      </c>
      <c r="EH621">
        <f t="shared" si="632"/>
        <v>0</v>
      </c>
      <c r="EI621">
        <v>0</v>
      </c>
      <c r="EJ621">
        <f t="shared" si="633"/>
        <v>0</v>
      </c>
      <c r="EK621">
        <v>0</v>
      </c>
      <c r="EL621">
        <f t="shared" si="634"/>
        <v>0</v>
      </c>
      <c r="EM621">
        <v>0</v>
      </c>
      <c r="EN621">
        <f t="shared" si="635"/>
        <v>0</v>
      </c>
      <c r="EO621">
        <v>0</v>
      </c>
      <c r="EP621">
        <f t="shared" si="636"/>
        <v>0</v>
      </c>
      <c r="EQ621">
        <v>0</v>
      </c>
      <c r="ER621">
        <f t="shared" si="637"/>
        <v>0</v>
      </c>
      <c r="ES621">
        <v>0</v>
      </c>
      <c r="ET621">
        <f t="shared" si="638"/>
        <v>0</v>
      </c>
      <c r="EU621">
        <v>0</v>
      </c>
      <c r="EV621">
        <f t="shared" si="639"/>
        <v>0</v>
      </c>
      <c r="EW621">
        <v>0</v>
      </c>
      <c r="EX621">
        <f t="shared" si="640"/>
        <v>0</v>
      </c>
      <c r="EY621">
        <v>0</v>
      </c>
      <c r="EZ621">
        <f t="shared" si="641"/>
        <v>0</v>
      </c>
      <c r="FA621">
        <v>0</v>
      </c>
      <c r="FB621">
        <f t="shared" si="642"/>
        <v>0</v>
      </c>
      <c r="FC621">
        <v>0</v>
      </c>
      <c r="FD621">
        <v>0</v>
      </c>
      <c r="FE621" s="3" t="s">
        <v>848</v>
      </c>
    </row>
    <row r="622" spans="1:161" x14ac:dyDescent="0.45">
      <c r="A622">
        <v>621</v>
      </c>
      <c r="B622" t="s">
        <v>859</v>
      </c>
      <c r="C622" t="s">
        <v>852</v>
      </c>
      <c r="E622" t="s">
        <v>862</v>
      </c>
      <c r="F622" s="2">
        <v>0</v>
      </c>
      <c r="G622">
        <v>473</v>
      </c>
      <c r="H622">
        <v>933</v>
      </c>
      <c r="I622">
        <v>548</v>
      </c>
      <c r="J622" s="2">
        <f t="shared" si="646"/>
        <v>0.58735262593783499</v>
      </c>
      <c r="L622" t="s">
        <v>64</v>
      </c>
      <c r="M622">
        <v>0</v>
      </c>
      <c r="N622">
        <f t="shared" si="652"/>
        <v>0</v>
      </c>
      <c r="O622">
        <v>0</v>
      </c>
      <c r="P622">
        <f t="shared" si="653"/>
        <v>0</v>
      </c>
      <c r="Q622">
        <v>0</v>
      </c>
      <c r="R622">
        <f t="shared" si="654"/>
        <v>0</v>
      </c>
      <c r="S622">
        <v>0</v>
      </c>
      <c r="T622">
        <f t="shared" si="655"/>
        <v>0</v>
      </c>
      <c r="U622">
        <v>0</v>
      </c>
      <c r="V622">
        <f t="shared" si="656"/>
        <v>0</v>
      </c>
      <c r="W622">
        <f>100-7-0.3</f>
        <v>92.7</v>
      </c>
      <c r="X622">
        <f t="shared" si="657"/>
        <v>0.92924871290395095</v>
      </c>
      <c r="Y622">
        <v>0.3</v>
      </c>
      <c r="Z622">
        <f t="shared" si="658"/>
        <v>3.3385047720246681E-3</v>
      </c>
      <c r="AA622">
        <v>0</v>
      </c>
      <c r="AB622">
        <f t="shared" si="659"/>
        <v>0</v>
      </c>
      <c r="AC622">
        <v>0</v>
      </c>
      <c r="AD622">
        <f t="shared" si="660"/>
        <v>0</v>
      </c>
      <c r="AE622">
        <v>0</v>
      </c>
      <c r="AF622">
        <f t="shared" si="661"/>
        <v>0</v>
      </c>
      <c r="AG622">
        <v>0</v>
      </c>
      <c r="AH622">
        <f t="shared" si="662"/>
        <v>0</v>
      </c>
      <c r="AI622">
        <v>0</v>
      </c>
      <c r="AJ622">
        <f t="shared" si="663"/>
        <v>0</v>
      </c>
      <c r="AK622">
        <v>7</v>
      </c>
      <c r="AL622">
        <f t="shared" si="664"/>
        <v>6.7412782324024492E-2</v>
      </c>
      <c r="AM622">
        <v>0</v>
      </c>
      <c r="AN622">
        <f t="shared" si="665"/>
        <v>0</v>
      </c>
      <c r="AO622">
        <v>0</v>
      </c>
      <c r="AP622">
        <f t="shared" si="666"/>
        <v>0</v>
      </c>
      <c r="AQ622">
        <v>0</v>
      </c>
      <c r="AR622">
        <f t="shared" si="667"/>
        <v>0</v>
      </c>
      <c r="AS622">
        <v>0</v>
      </c>
      <c r="AT622">
        <f t="shared" si="668"/>
        <v>0</v>
      </c>
      <c r="AU622">
        <v>0</v>
      </c>
      <c r="AV622">
        <f t="shared" si="669"/>
        <v>0</v>
      </c>
      <c r="AW622">
        <v>0</v>
      </c>
      <c r="AX622">
        <f t="shared" si="670"/>
        <v>0</v>
      </c>
      <c r="AY622">
        <v>0</v>
      </c>
      <c r="AZ622">
        <f t="shared" si="671"/>
        <v>0</v>
      </c>
      <c r="BA622">
        <v>0</v>
      </c>
      <c r="BB622">
        <f t="shared" si="672"/>
        <v>0</v>
      </c>
      <c r="BC622">
        <v>0</v>
      </c>
      <c r="BD622">
        <f t="shared" si="673"/>
        <v>0</v>
      </c>
      <c r="BE622">
        <v>0</v>
      </c>
      <c r="BF622">
        <f t="shared" si="674"/>
        <v>0</v>
      </c>
      <c r="BG622">
        <v>0</v>
      </c>
      <c r="BH622">
        <f t="shared" si="675"/>
        <v>0</v>
      </c>
      <c r="BI622">
        <v>0</v>
      </c>
      <c r="BJ622">
        <f t="shared" si="676"/>
        <v>0</v>
      </c>
      <c r="BK622">
        <v>0</v>
      </c>
      <c r="BL622">
        <f t="shared" si="677"/>
        <v>0</v>
      </c>
      <c r="BM622">
        <v>0</v>
      </c>
      <c r="BN622">
        <f t="shared" si="678"/>
        <v>0</v>
      </c>
      <c r="BO622">
        <v>0</v>
      </c>
      <c r="BP622">
        <f t="shared" si="679"/>
        <v>0</v>
      </c>
      <c r="BQ622">
        <v>0</v>
      </c>
      <c r="BR622">
        <f t="shared" si="680"/>
        <v>0</v>
      </c>
      <c r="BS622">
        <v>0</v>
      </c>
      <c r="BT622">
        <f t="shared" si="681"/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f t="shared" si="649"/>
        <v>0</v>
      </c>
      <c r="DE622">
        <v>0</v>
      </c>
      <c r="DF622">
        <f t="shared" si="650"/>
        <v>0</v>
      </c>
      <c r="DG622">
        <v>0</v>
      </c>
      <c r="DH622">
        <f t="shared" si="619"/>
        <v>0</v>
      </c>
      <c r="DI622">
        <v>0</v>
      </c>
      <c r="DJ622">
        <f t="shared" si="620"/>
        <v>0</v>
      </c>
      <c r="DK622">
        <v>30</v>
      </c>
      <c r="DL622">
        <f t="shared" si="621"/>
        <v>0.19713483861325304</v>
      </c>
      <c r="DM622">
        <v>70</v>
      </c>
      <c r="DN622">
        <f t="shared" si="622"/>
        <v>0.80286516138674702</v>
      </c>
      <c r="DO622">
        <v>0</v>
      </c>
      <c r="DP622">
        <f t="shared" si="623"/>
        <v>0</v>
      </c>
      <c r="DQ622">
        <v>0</v>
      </c>
      <c r="DR622">
        <f t="shared" si="624"/>
        <v>0</v>
      </c>
      <c r="DS622">
        <v>0</v>
      </c>
      <c r="DT622">
        <f t="shared" si="625"/>
        <v>0</v>
      </c>
      <c r="DU622">
        <v>0</v>
      </c>
      <c r="DV622">
        <f t="shared" si="626"/>
        <v>0</v>
      </c>
      <c r="DW622">
        <v>0</v>
      </c>
      <c r="DX622">
        <f t="shared" si="627"/>
        <v>0</v>
      </c>
      <c r="DY622">
        <v>0</v>
      </c>
      <c r="DZ622">
        <f t="shared" si="628"/>
        <v>0</v>
      </c>
      <c r="EA622">
        <v>0</v>
      </c>
      <c r="EB622">
        <f t="shared" si="629"/>
        <v>0</v>
      </c>
      <c r="EC622">
        <v>0</v>
      </c>
      <c r="ED622">
        <f t="shared" si="630"/>
        <v>0</v>
      </c>
      <c r="EE622">
        <v>0</v>
      </c>
      <c r="EF622">
        <f t="shared" si="631"/>
        <v>0</v>
      </c>
      <c r="EG622">
        <v>0</v>
      </c>
      <c r="EH622">
        <f t="shared" si="632"/>
        <v>0</v>
      </c>
      <c r="EI622">
        <v>0</v>
      </c>
      <c r="EJ622">
        <f t="shared" si="633"/>
        <v>0</v>
      </c>
      <c r="EK622">
        <v>0</v>
      </c>
      <c r="EL622">
        <f t="shared" si="634"/>
        <v>0</v>
      </c>
      <c r="EM622">
        <v>0</v>
      </c>
      <c r="EN622">
        <f t="shared" si="635"/>
        <v>0</v>
      </c>
      <c r="EO622">
        <v>0</v>
      </c>
      <c r="EP622">
        <f t="shared" si="636"/>
        <v>0</v>
      </c>
      <c r="EQ622">
        <v>0</v>
      </c>
      <c r="ER622">
        <f t="shared" si="637"/>
        <v>0</v>
      </c>
      <c r="ES622">
        <v>0</v>
      </c>
      <c r="ET622">
        <f t="shared" si="638"/>
        <v>0</v>
      </c>
      <c r="EU622">
        <v>0</v>
      </c>
      <c r="EV622">
        <f t="shared" si="639"/>
        <v>0</v>
      </c>
      <c r="EW622">
        <v>0</v>
      </c>
      <c r="EX622">
        <f t="shared" si="640"/>
        <v>0</v>
      </c>
      <c r="EY622">
        <v>0</v>
      </c>
      <c r="EZ622">
        <f t="shared" si="641"/>
        <v>0</v>
      </c>
      <c r="FA622">
        <v>0</v>
      </c>
      <c r="FB622">
        <f t="shared" si="642"/>
        <v>0</v>
      </c>
      <c r="FC622">
        <v>0</v>
      </c>
      <c r="FD622">
        <v>0</v>
      </c>
      <c r="FE622" s="3" t="s">
        <v>848</v>
      </c>
    </row>
    <row r="623" spans="1:161" x14ac:dyDescent="0.45">
      <c r="A623">
        <v>622</v>
      </c>
      <c r="B623" t="s">
        <v>543</v>
      </c>
      <c r="C623" t="s">
        <v>829</v>
      </c>
      <c r="D623" t="s">
        <v>857</v>
      </c>
      <c r="E623" t="s">
        <v>858</v>
      </c>
      <c r="F623" s="2">
        <v>1</v>
      </c>
      <c r="G623">
        <v>234.5</v>
      </c>
      <c r="H623">
        <v>1200</v>
      </c>
      <c r="I623">
        <v>298</v>
      </c>
      <c r="J623" s="2">
        <f t="shared" si="646"/>
        <v>0.24833333333333332</v>
      </c>
      <c r="L623" t="s">
        <v>442</v>
      </c>
      <c r="M623">
        <v>59</v>
      </c>
      <c r="N623">
        <f t="shared" si="652"/>
        <v>0.60237335596800889</v>
      </c>
      <c r="O623">
        <v>39.65</v>
      </c>
      <c r="P623">
        <f t="shared" si="653"/>
        <v>0.39339951039170545</v>
      </c>
      <c r="Q623">
        <v>0</v>
      </c>
      <c r="R623">
        <f t="shared" si="654"/>
        <v>0</v>
      </c>
      <c r="S623">
        <v>0</v>
      </c>
      <c r="T623">
        <f t="shared" si="655"/>
        <v>0</v>
      </c>
      <c r="U623">
        <v>0</v>
      </c>
      <c r="V623">
        <f t="shared" si="656"/>
        <v>0</v>
      </c>
      <c r="W623">
        <v>0</v>
      </c>
      <c r="X623">
        <f t="shared" si="657"/>
        <v>0</v>
      </c>
      <c r="Y623">
        <v>0</v>
      </c>
      <c r="Z623">
        <f t="shared" si="658"/>
        <v>0</v>
      </c>
      <c r="AA623">
        <v>0</v>
      </c>
      <c r="AB623">
        <f t="shared" si="659"/>
        <v>0</v>
      </c>
      <c r="AC623">
        <v>0</v>
      </c>
      <c r="AD623">
        <f t="shared" si="660"/>
        <v>0</v>
      </c>
      <c r="AE623">
        <v>0</v>
      </c>
      <c r="AF623">
        <f t="shared" si="661"/>
        <v>0</v>
      </c>
      <c r="AG623">
        <v>0</v>
      </c>
      <c r="AH623">
        <f t="shared" si="662"/>
        <v>0</v>
      </c>
      <c r="AI623">
        <v>0</v>
      </c>
      <c r="AJ623">
        <f t="shared" si="663"/>
        <v>0</v>
      </c>
      <c r="AK623">
        <v>0</v>
      </c>
      <c r="AL623">
        <f t="shared" si="664"/>
        <v>0</v>
      </c>
      <c r="AM623">
        <v>0</v>
      </c>
      <c r="AN623">
        <f t="shared" si="665"/>
        <v>0</v>
      </c>
      <c r="AO623">
        <v>0</v>
      </c>
      <c r="AP623">
        <f t="shared" si="666"/>
        <v>0</v>
      </c>
      <c r="AQ623">
        <v>0</v>
      </c>
      <c r="AR623">
        <f t="shared" si="667"/>
        <v>0</v>
      </c>
      <c r="AS623">
        <v>0</v>
      </c>
      <c r="AT623">
        <f t="shared" si="668"/>
        <v>0</v>
      </c>
      <c r="AU623">
        <v>0</v>
      </c>
      <c r="AV623">
        <f t="shared" si="669"/>
        <v>0</v>
      </c>
      <c r="AW623">
        <v>0</v>
      </c>
      <c r="AX623">
        <f t="shared" si="670"/>
        <v>0</v>
      </c>
      <c r="AY623">
        <v>0</v>
      </c>
      <c r="AZ623">
        <f t="shared" si="671"/>
        <v>0</v>
      </c>
      <c r="BA623">
        <v>0</v>
      </c>
      <c r="BB623">
        <f t="shared" si="672"/>
        <v>0</v>
      </c>
      <c r="BC623">
        <v>0</v>
      </c>
      <c r="BD623">
        <f t="shared" si="673"/>
        <v>0</v>
      </c>
      <c r="BE623">
        <v>0</v>
      </c>
      <c r="BF623">
        <f t="shared" si="674"/>
        <v>0</v>
      </c>
      <c r="BG623">
        <v>0</v>
      </c>
      <c r="BH623">
        <f t="shared" si="675"/>
        <v>0</v>
      </c>
      <c r="BI623">
        <v>0</v>
      </c>
      <c r="BJ623">
        <f t="shared" si="676"/>
        <v>0</v>
      </c>
      <c r="BK623">
        <v>0</v>
      </c>
      <c r="BL623">
        <f t="shared" si="677"/>
        <v>0</v>
      </c>
      <c r="BM623">
        <v>1.35</v>
      </c>
      <c r="BN623">
        <f t="shared" si="678"/>
        <v>4.2271336402855825E-3</v>
      </c>
      <c r="BO623">
        <v>0</v>
      </c>
      <c r="BP623">
        <f t="shared" si="679"/>
        <v>0</v>
      </c>
      <c r="BQ623">
        <v>0</v>
      </c>
      <c r="BR623">
        <f t="shared" si="680"/>
        <v>0</v>
      </c>
      <c r="BS623">
        <v>0</v>
      </c>
      <c r="BT623">
        <f t="shared" si="681"/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f t="shared" si="649"/>
        <v>0</v>
      </c>
      <c r="DE623">
        <v>0</v>
      </c>
      <c r="DF623">
        <f t="shared" si="650"/>
        <v>0</v>
      </c>
      <c r="DG623">
        <v>100</v>
      </c>
      <c r="DH623">
        <f t="shared" si="619"/>
        <v>1</v>
      </c>
      <c r="DI623">
        <v>0</v>
      </c>
      <c r="DJ623">
        <f t="shared" si="620"/>
        <v>0</v>
      </c>
      <c r="DK623">
        <v>0</v>
      </c>
      <c r="DL623">
        <f t="shared" si="621"/>
        <v>0</v>
      </c>
      <c r="DM623">
        <v>0</v>
      </c>
      <c r="DN623">
        <f t="shared" si="622"/>
        <v>0</v>
      </c>
      <c r="DO623">
        <v>0</v>
      </c>
      <c r="DP623">
        <f t="shared" si="623"/>
        <v>0</v>
      </c>
      <c r="DQ623">
        <v>0</v>
      </c>
      <c r="DR623">
        <f t="shared" si="624"/>
        <v>0</v>
      </c>
      <c r="DS623">
        <v>0</v>
      </c>
      <c r="DT623">
        <f t="shared" si="625"/>
        <v>0</v>
      </c>
      <c r="DU623">
        <v>0</v>
      </c>
      <c r="DV623">
        <f t="shared" si="626"/>
        <v>0</v>
      </c>
      <c r="DW623">
        <v>0</v>
      </c>
      <c r="DX623">
        <f t="shared" si="627"/>
        <v>0</v>
      </c>
      <c r="DY623">
        <v>0</v>
      </c>
      <c r="DZ623">
        <f t="shared" si="628"/>
        <v>0</v>
      </c>
      <c r="EA623">
        <v>0</v>
      </c>
      <c r="EB623">
        <f t="shared" si="629"/>
        <v>0</v>
      </c>
      <c r="EC623">
        <v>0</v>
      </c>
      <c r="ED623">
        <f t="shared" si="630"/>
        <v>0</v>
      </c>
      <c r="EE623">
        <v>0</v>
      </c>
      <c r="EF623">
        <f t="shared" si="631"/>
        <v>0</v>
      </c>
      <c r="EG623">
        <v>0</v>
      </c>
      <c r="EH623">
        <f t="shared" si="632"/>
        <v>0</v>
      </c>
      <c r="EI623">
        <v>0</v>
      </c>
      <c r="EJ623">
        <f t="shared" si="633"/>
        <v>0</v>
      </c>
      <c r="EK623">
        <v>0</v>
      </c>
      <c r="EL623">
        <f t="shared" si="634"/>
        <v>0</v>
      </c>
      <c r="EM623">
        <v>0</v>
      </c>
      <c r="EN623">
        <f t="shared" si="635"/>
        <v>0</v>
      </c>
      <c r="EO623">
        <v>0</v>
      </c>
      <c r="EP623">
        <f t="shared" si="636"/>
        <v>0</v>
      </c>
      <c r="EQ623">
        <v>0</v>
      </c>
      <c r="ER623">
        <f t="shared" si="637"/>
        <v>0</v>
      </c>
      <c r="ES623">
        <v>0</v>
      </c>
      <c r="ET623">
        <f t="shared" si="638"/>
        <v>0</v>
      </c>
      <c r="EU623">
        <v>0</v>
      </c>
      <c r="EV623">
        <f t="shared" si="639"/>
        <v>0</v>
      </c>
      <c r="EW623">
        <v>0</v>
      </c>
      <c r="EX623">
        <f t="shared" si="640"/>
        <v>0</v>
      </c>
      <c r="EY623">
        <v>0</v>
      </c>
      <c r="EZ623">
        <f t="shared" si="641"/>
        <v>0</v>
      </c>
      <c r="FA623">
        <v>0</v>
      </c>
      <c r="FB623">
        <f t="shared" si="642"/>
        <v>0</v>
      </c>
      <c r="FC623">
        <v>0</v>
      </c>
      <c r="FD623">
        <v>0</v>
      </c>
      <c r="FE623" s="3" t="s">
        <v>848</v>
      </c>
    </row>
    <row r="624" spans="1:161" x14ac:dyDescent="0.45">
      <c r="A624">
        <v>623</v>
      </c>
      <c r="B624" t="s">
        <v>408</v>
      </c>
      <c r="C624" t="s">
        <v>829</v>
      </c>
      <c r="E624" t="s">
        <v>830</v>
      </c>
      <c r="F624" s="2">
        <v>1</v>
      </c>
      <c r="G624">
        <v>234.5</v>
      </c>
      <c r="H624">
        <v>693</v>
      </c>
      <c r="I624">
        <v>298</v>
      </c>
      <c r="J624" s="2">
        <f t="shared" si="646"/>
        <v>0.43001443001443002</v>
      </c>
      <c r="L624" t="s">
        <v>74</v>
      </c>
      <c r="M624">
        <v>0</v>
      </c>
      <c r="N624">
        <f t="shared" si="652"/>
        <v>0</v>
      </c>
      <c r="O624">
        <v>100</v>
      </c>
      <c r="P624">
        <f t="shared" si="653"/>
        <v>1</v>
      </c>
      <c r="Q624">
        <v>0</v>
      </c>
      <c r="R624">
        <f t="shared" si="654"/>
        <v>0</v>
      </c>
      <c r="S624">
        <v>0</v>
      </c>
      <c r="T624">
        <f t="shared" si="655"/>
        <v>0</v>
      </c>
      <c r="U624">
        <v>0</v>
      </c>
      <c r="V624">
        <f t="shared" si="656"/>
        <v>0</v>
      </c>
      <c r="W624">
        <v>0</v>
      </c>
      <c r="X624">
        <f t="shared" si="657"/>
        <v>0</v>
      </c>
      <c r="Y624">
        <v>0</v>
      </c>
      <c r="Z624">
        <f t="shared" si="658"/>
        <v>0</v>
      </c>
      <c r="AA624">
        <v>0</v>
      </c>
      <c r="AB624">
        <f t="shared" si="659"/>
        <v>0</v>
      </c>
      <c r="AC624">
        <v>0</v>
      </c>
      <c r="AD624">
        <f t="shared" si="660"/>
        <v>0</v>
      </c>
      <c r="AE624">
        <v>0</v>
      </c>
      <c r="AF624">
        <f t="shared" si="661"/>
        <v>0</v>
      </c>
      <c r="AG624">
        <v>0</v>
      </c>
      <c r="AH624">
        <f t="shared" si="662"/>
        <v>0</v>
      </c>
      <c r="AI624">
        <v>0</v>
      </c>
      <c r="AJ624">
        <f t="shared" si="663"/>
        <v>0</v>
      </c>
      <c r="AK624">
        <v>0</v>
      </c>
      <c r="AL624">
        <f t="shared" si="664"/>
        <v>0</v>
      </c>
      <c r="AM624">
        <v>0</v>
      </c>
      <c r="AN624">
        <f t="shared" si="665"/>
        <v>0</v>
      </c>
      <c r="AO624">
        <v>0</v>
      </c>
      <c r="AP624">
        <f t="shared" si="666"/>
        <v>0</v>
      </c>
      <c r="AQ624">
        <v>0</v>
      </c>
      <c r="AR624">
        <f t="shared" si="667"/>
        <v>0</v>
      </c>
      <c r="AS624">
        <v>0</v>
      </c>
      <c r="AT624">
        <f t="shared" si="668"/>
        <v>0</v>
      </c>
      <c r="AU624">
        <v>0</v>
      </c>
      <c r="AV624">
        <f t="shared" si="669"/>
        <v>0</v>
      </c>
      <c r="AW624">
        <v>0</v>
      </c>
      <c r="AX624">
        <f t="shared" si="670"/>
        <v>0</v>
      </c>
      <c r="AY624">
        <v>0</v>
      </c>
      <c r="AZ624">
        <f t="shared" si="671"/>
        <v>0</v>
      </c>
      <c r="BA624">
        <v>0</v>
      </c>
      <c r="BB624">
        <f t="shared" si="672"/>
        <v>0</v>
      </c>
      <c r="BC624">
        <v>0</v>
      </c>
      <c r="BD624">
        <f t="shared" si="673"/>
        <v>0</v>
      </c>
      <c r="BE624">
        <v>0</v>
      </c>
      <c r="BF624">
        <f t="shared" si="674"/>
        <v>0</v>
      </c>
      <c r="BG624">
        <v>0</v>
      </c>
      <c r="BH624">
        <f t="shared" si="675"/>
        <v>0</v>
      </c>
      <c r="BI624">
        <v>0</v>
      </c>
      <c r="BJ624">
        <f t="shared" si="676"/>
        <v>0</v>
      </c>
      <c r="BK624">
        <v>0</v>
      </c>
      <c r="BL624">
        <f t="shared" si="677"/>
        <v>0</v>
      </c>
      <c r="BM624">
        <v>0</v>
      </c>
      <c r="BN624">
        <f t="shared" si="678"/>
        <v>0</v>
      </c>
      <c r="BO624">
        <v>0</v>
      </c>
      <c r="BP624">
        <f t="shared" si="679"/>
        <v>0</v>
      </c>
      <c r="BQ624">
        <v>0</v>
      </c>
      <c r="BR624">
        <f t="shared" si="680"/>
        <v>0</v>
      </c>
      <c r="BS624">
        <v>0</v>
      </c>
      <c r="BT624">
        <f t="shared" si="681"/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f t="shared" si="649"/>
        <v>0</v>
      </c>
      <c r="DE624">
        <v>0</v>
      </c>
      <c r="DF624">
        <f t="shared" si="650"/>
        <v>0</v>
      </c>
      <c r="DG624">
        <v>100</v>
      </c>
      <c r="DH624">
        <f t="shared" si="619"/>
        <v>1</v>
      </c>
      <c r="DI624">
        <v>0</v>
      </c>
      <c r="DJ624">
        <f t="shared" si="620"/>
        <v>0</v>
      </c>
      <c r="DK624">
        <v>0</v>
      </c>
      <c r="DL624">
        <f t="shared" si="621"/>
        <v>0</v>
      </c>
      <c r="DM624">
        <v>0</v>
      </c>
      <c r="DN624">
        <f t="shared" si="622"/>
        <v>0</v>
      </c>
      <c r="DO624">
        <v>0</v>
      </c>
      <c r="DP624">
        <f t="shared" si="623"/>
        <v>0</v>
      </c>
      <c r="DQ624">
        <v>0</v>
      </c>
      <c r="DR624">
        <f t="shared" si="624"/>
        <v>0</v>
      </c>
      <c r="DS624">
        <v>0</v>
      </c>
      <c r="DT624">
        <f t="shared" si="625"/>
        <v>0</v>
      </c>
      <c r="DU624">
        <v>0</v>
      </c>
      <c r="DV624">
        <f t="shared" si="626"/>
        <v>0</v>
      </c>
      <c r="DW624">
        <v>0</v>
      </c>
      <c r="DX624">
        <f t="shared" si="627"/>
        <v>0</v>
      </c>
      <c r="DY624">
        <v>0</v>
      </c>
      <c r="DZ624">
        <f t="shared" si="628"/>
        <v>0</v>
      </c>
      <c r="EA624">
        <v>0</v>
      </c>
      <c r="EB624">
        <f t="shared" si="629"/>
        <v>0</v>
      </c>
      <c r="EC624">
        <v>0</v>
      </c>
      <c r="ED624">
        <f t="shared" si="630"/>
        <v>0</v>
      </c>
      <c r="EE624">
        <v>0</v>
      </c>
      <c r="EF624">
        <f t="shared" si="631"/>
        <v>0</v>
      </c>
      <c r="EG624">
        <v>0</v>
      </c>
      <c r="EH624">
        <f t="shared" si="632"/>
        <v>0</v>
      </c>
      <c r="EI624">
        <v>0</v>
      </c>
      <c r="EJ624">
        <f t="shared" si="633"/>
        <v>0</v>
      </c>
      <c r="EK624">
        <v>0</v>
      </c>
      <c r="EL624">
        <f t="shared" si="634"/>
        <v>0</v>
      </c>
      <c r="EM624">
        <v>0</v>
      </c>
      <c r="EN624">
        <f t="shared" si="635"/>
        <v>0</v>
      </c>
      <c r="EO624">
        <v>0</v>
      </c>
      <c r="EP624">
        <f t="shared" si="636"/>
        <v>0</v>
      </c>
      <c r="EQ624">
        <v>0</v>
      </c>
      <c r="ER624">
        <f t="shared" si="637"/>
        <v>0</v>
      </c>
      <c r="ES624">
        <v>0</v>
      </c>
      <c r="ET624">
        <f t="shared" si="638"/>
        <v>0</v>
      </c>
      <c r="EU624">
        <v>0</v>
      </c>
      <c r="EV624">
        <f t="shared" si="639"/>
        <v>0</v>
      </c>
      <c r="EW624">
        <v>0</v>
      </c>
      <c r="EX624">
        <f t="shared" si="640"/>
        <v>0</v>
      </c>
      <c r="EY624">
        <v>0</v>
      </c>
      <c r="EZ624">
        <f t="shared" si="641"/>
        <v>0</v>
      </c>
      <c r="FA624">
        <v>0</v>
      </c>
      <c r="FB624">
        <f t="shared" si="642"/>
        <v>0</v>
      </c>
      <c r="FC624">
        <v>0</v>
      </c>
      <c r="FD624">
        <v>0</v>
      </c>
      <c r="FE624" s="3" t="s">
        <v>848</v>
      </c>
    </row>
    <row r="625" spans="1:161" x14ac:dyDescent="0.45">
      <c r="A625">
        <v>624</v>
      </c>
      <c r="B625" t="s">
        <v>851</v>
      </c>
      <c r="C625" t="s">
        <v>829</v>
      </c>
      <c r="E625" t="s">
        <v>830</v>
      </c>
      <c r="F625" s="2">
        <v>0</v>
      </c>
      <c r="G625">
        <v>234.5</v>
      </c>
      <c r="H625">
        <v>594</v>
      </c>
      <c r="I625">
        <v>298</v>
      </c>
      <c r="J625" s="2">
        <f t="shared" si="646"/>
        <v>0.50168350168350173</v>
      </c>
      <c r="L625" t="s">
        <v>74</v>
      </c>
      <c r="M625">
        <v>0</v>
      </c>
      <c r="N625">
        <f t="shared" si="652"/>
        <v>0</v>
      </c>
      <c r="O625">
        <v>0</v>
      </c>
      <c r="P625">
        <f t="shared" si="653"/>
        <v>0</v>
      </c>
      <c r="Q625">
        <v>0</v>
      </c>
      <c r="R625">
        <f t="shared" si="654"/>
        <v>0</v>
      </c>
      <c r="S625">
        <v>0</v>
      </c>
      <c r="T625">
        <f t="shared" si="655"/>
        <v>0</v>
      </c>
      <c r="U625">
        <v>0</v>
      </c>
      <c r="V625">
        <f t="shared" si="656"/>
        <v>0</v>
      </c>
      <c r="W625">
        <v>0</v>
      </c>
      <c r="X625">
        <f t="shared" si="657"/>
        <v>0</v>
      </c>
      <c r="Y625">
        <v>0</v>
      </c>
      <c r="Z625">
        <f t="shared" si="658"/>
        <v>0</v>
      </c>
      <c r="AA625">
        <v>100</v>
      </c>
      <c r="AB625">
        <f t="shared" si="659"/>
        <v>1</v>
      </c>
      <c r="AC625">
        <v>0</v>
      </c>
      <c r="AD625">
        <f t="shared" si="660"/>
        <v>0</v>
      </c>
      <c r="AE625">
        <v>0</v>
      </c>
      <c r="AF625">
        <f t="shared" si="661"/>
        <v>0</v>
      </c>
      <c r="AG625">
        <v>0</v>
      </c>
      <c r="AH625">
        <f t="shared" si="662"/>
        <v>0</v>
      </c>
      <c r="AI625">
        <v>0</v>
      </c>
      <c r="AJ625">
        <f t="shared" si="663"/>
        <v>0</v>
      </c>
      <c r="AK625">
        <v>0</v>
      </c>
      <c r="AL625">
        <f t="shared" si="664"/>
        <v>0</v>
      </c>
      <c r="AM625">
        <v>0</v>
      </c>
      <c r="AN625">
        <f t="shared" si="665"/>
        <v>0</v>
      </c>
      <c r="AO625">
        <v>0</v>
      </c>
      <c r="AP625">
        <f t="shared" si="666"/>
        <v>0</v>
      </c>
      <c r="AQ625">
        <v>0</v>
      </c>
      <c r="AR625">
        <f t="shared" si="667"/>
        <v>0</v>
      </c>
      <c r="AS625">
        <v>0</v>
      </c>
      <c r="AT625">
        <f t="shared" si="668"/>
        <v>0</v>
      </c>
      <c r="AU625">
        <v>0</v>
      </c>
      <c r="AV625">
        <f t="shared" si="669"/>
        <v>0</v>
      </c>
      <c r="AW625">
        <v>0</v>
      </c>
      <c r="AX625">
        <f t="shared" si="670"/>
        <v>0</v>
      </c>
      <c r="AY625">
        <v>0</v>
      </c>
      <c r="AZ625">
        <f t="shared" si="671"/>
        <v>0</v>
      </c>
      <c r="BA625">
        <v>0</v>
      </c>
      <c r="BB625">
        <f t="shared" si="672"/>
        <v>0</v>
      </c>
      <c r="BC625">
        <v>0</v>
      </c>
      <c r="BD625">
        <f t="shared" si="673"/>
        <v>0</v>
      </c>
      <c r="BE625">
        <v>0</v>
      </c>
      <c r="BF625">
        <f t="shared" si="674"/>
        <v>0</v>
      </c>
      <c r="BG625">
        <v>0</v>
      </c>
      <c r="BH625">
        <f t="shared" si="675"/>
        <v>0</v>
      </c>
      <c r="BI625">
        <v>0</v>
      </c>
      <c r="BJ625">
        <f t="shared" si="676"/>
        <v>0</v>
      </c>
      <c r="BK625">
        <v>0</v>
      </c>
      <c r="BL625">
        <f t="shared" si="677"/>
        <v>0</v>
      </c>
      <c r="BM625">
        <v>0</v>
      </c>
      <c r="BN625">
        <f t="shared" si="678"/>
        <v>0</v>
      </c>
      <c r="BO625">
        <v>0</v>
      </c>
      <c r="BP625">
        <f t="shared" si="679"/>
        <v>0</v>
      </c>
      <c r="BQ625">
        <v>0</v>
      </c>
      <c r="BR625">
        <f t="shared" si="680"/>
        <v>0</v>
      </c>
      <c r="BS625">
        <v>0</v>
      </c>
      <c r="BT625">
        <f t="shared" si="681"/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f t="shared" si="649"/>
        <v>0</v>
      </c>
      <c r="DE625">
        <v>0</v>
      </c>
      <c r="DF625">
        <f t="shared" si="650"/>
        <v>0</v>
      </c>
      <c r="DG625">
        <v>100</v>
      </c>
      <c r="DH625">
        <f t="shared" si="619"/>
        <v>1</v>
      </c>
      <c r="DI625">
        <v>0</v>
      </c>
      <c r="DJ625">
        <f t="shared" si="620"/>
        <v>0</v>
      </c>
      <c r="DK625">
        <v>0</v>
      </c>
      <c r="DL625">
        <f t="shared" si="621"/>
        <v>0</v>
      </c>
      <c r="DM625">
        <v>0</v>
      </c>
      <c r="DN625">
        <f t="shared" si="622"/>
        <v>0</v>
      </c>
      <c r="DO625">
        <v>0</v>
      </c>
      <c r="DP625">
        <f t="shared" si="623"/>
        <v>0</v>
      </c>
      <c r="DQ625">
        <v>0</v>
      </c>
      <c r="DR625">
        <f t="shared" si="624"/>
        <v>0</v>
      </c>
      <c r="DS625">
        <v>0</v>
      </c>
      <c r="DT625">
        <f t="shared" si="625"/>
        <v>0</v>
      </c>
      <c r="DU625">
        <v>0</v>
      </c>
      <c r="DV625">
        <f t="shared" si="626"/>
        <v>0</v>
      </c>
      <c r="DW625">
        <v>0</v>
      </c>
      <c r="DX625">
        <f t="shared" si="627"/>
        <v>0</v>
      </c>
      <c r="DY625">
        <v>0</v>
      </c>
      <c r="DZ625">
        <f t="shared" si="628"/>
        <v>0</v>
      </c>
      <c r="EA625">
        <v>0</v>
      </c>
      <c r="EB625">
        <f t="shared" si="629"/>
        <v>0</v>
      </c>
      <c r="EC625">
        <v>0</v>
      </c>
      <c r="ED625">
        <f t="shared" si="630"/>
        <v>0</v>
      </c>
      <c r="EE625">
        <v>0</v>
      </c>
      <c r="EF625">
        <f t="shared" si="631"/>
        <v>0</v>
      </c>
      <c r="EG625">
        <v>0</v>
      </c>
      <c r="EH625">
        <f t="shared" si="632"/>
        <v>0</v>
      </c>
      <c r="EI625">
        <v>0</v>
      </c>
      <c r="EJ625">
        <f t="shared" si="633"/>
        <v>0</v>
      </c>
      <c r="EK625">
        <v>0</v>
      </c>
      <c r="EL625">
        <f t="shared" si="634"/>
        <v>0</v>
      </c>
      <c r="EM625">
        <v>0</v>
      </c>
      <c r="EN625">
        <f t="shared" si="635"/>
        <v>0</v>
      </c>
      <c r="EO625">
        <v>0</v>
      </c>
      <c r="EP625">
        <f t="shared" si="636"/>
        <v>0</v>
      </c>
      <c r="EQ625">
        <v>0</v>
      </c>
      <c r="ER625">
        <f t="shared" si="637"/>
        <v>0</v>
      </c>
      <c r="ES625">
        <v>0</v>
      </c>
      <c r="ET625">
        <f t="shared" si="638"/>
        <v>0</v>
      </c>
      <c r="EU625">
        <v>0</v>
      </c>
      <c r="EV625">
        <f t="shared" si="639"/>
        <v>0</v>
      </c>
      <c r="EW625">
        <v>0</v>
      </c>
      <c r="EX625">
        <f t="shared" si="640"/>
        <v>0</v>
      </c>
      <c r="EY625">
        <v>0</v>
      </c>
      <c r="EZ625">
        <f t="shared" si="641"/>
        <v>0</v>
      </c>
      <c r="FA625">
        <v>0</v>
      </c>
      <c r="FB625">
        <f t="shared" si="642"/>
        <v>0</v>
      </c>
      <c r="FC625">
        <v>0</v>
      </c>
      <c r="FD625">
        <v>0</v>
      </c>
      <c r="FE625" s="3" t="s">
        <v>848</v>
      </c>
    </row>
    <row r="626" spans="1:161" x14ac:dyDescent="0.45">
      <c r="A626">
        <v>625</v>
      </c>
      <c r="B626" t="s">
        <v>410</v>
      </c>
      <c r="C626" t="s">
        <v>829</v>
      </c>
      <c r="E626" t="s">
        <v>830</v>
      </c>
      <c r="F626" s="2">
        <v>0</v>
      </c>
      <c r="G626">
        <v>234.5</v>
      </c>
      <c r="H626">
        <v>600</v>
      </c>
      <c r="I626">
        <v>298</v>
      </c>
      <c r="J626" s="2">
        <f t="shared" si="646"/>
        <v>0.49666666666666665</v>
      </c>
      <c r="L626" t="s">
        <v>64</v>
      </c>
      <c r="M626">
        <v>0</v>
      </c>
      <c r="N626">
        <f t="shared" si="652"/>
        <v>0</v>
      </c>
      <c r="O626">
        <v>0</v>
      </c>
      <c r="P626">
        <f t="shared" si="653"/>
        <v>0</v>
      </c>
      <c r="Q626">
        <v>0</v>
      </c>
      <c r="R626">
        <f t="shared" si="654"/>
        <v>0</v>
      </c>
      <c r="S626">
        <v>0</v>
      </c>
      <c r="T626">
        <f t="shared" si="655"/>
        <v>0</v>
      </c>
      <c r="U626">
        <v>0</v>
      </c>
      <c r="V626">
        <f t="shared" si="656"/>
        <v>0</v>
      </c>
      <c r="W626">
        <v>0</v>
      </c>
      <c r="X626">
        <f t="shared" si="657"/>
        <v>0</v>
      </c>
      <c r="Y626">
        <v>0</v>
      </c>
      <c r="Z626">
        <f t="shared" si="658"/>
        <v>0</v>
      </c>
      <c r="AA626">
        <v>0</v>
      </c>
      <c r="AB626">
        <f t="shared" si="659"/>
        <v>0</v>
      </c>
      <c r="AC626">
        <v>0</v>
      </c>
      <c r="AD626">
        <f t="shared" si="660"/>
        <v>0</v>
      </c>
      <c r="AE626">
        <v>0</v>
      </c>
      <c r="AF626">
        <f t="shared" si="661"/>
        <v>0</v>
      </c>
      <c r="AG626">
        <v>0</v>
      </c>
      <c r="AH626">
        <f t="shared" si="662"/>
        <v>0</v>
      </c>
      <c r="AI626">
        <v>0</v>
      </c>
      <c r="AJ626">
        <f t="shared" si="663"/>
        <v>0</v>
      </c>
      <c r="AK626">
        <v>0</v>
      </c>
      <c r="AL626">
        <f t="shared" si="664"/>
        <v>0</v>
      </c>
      <c r="AM626">
        <v>0</v>
      </c>
      <c r="AN626">
        <f t="shared" si="665"/>
        <v>0</v>
      </c>
      <c r="AO626">
        <v>0</v>
      </c>
      <c r="AP626">
        <f t="shared" si="666"/>
        <v>0</v>
      </c>
      <c r="AQ626">
        <v>0</v>
      </c>
      <c r="AR626">
        <f t="shared" si="667"/>
        <v>0</v>
      </c>
      <c r="AS626">
        <v>0</v>
      </c>
      <c r="AT626">
        <f t="shared" si="668"/>
        <v>0</v>
      </c>
      <c r="AU626">
        <v>0</v>
      </c>
      <c r="AV626">
        <f t="shared" si="669"/>
        <v>0</v>
      </c>
      <c r="AW626">
        <v>0</v>
      </c>
      <c r="AX626">
        <f t="shared" si="670"/>
        <v>0</v>
      </c>
      <c r="AY626">
        <v>0</v>
      </c>
      <c r="AZ626">
        <f t="shared" si="671"/>
        <v>0</v>
      </c>
      <c r="BA626">
        <v>0</v>
      </c>
      <c r="BB626">
        <f t="shared" si="672"/>
        <v>0</v>
      </c>
      <c r="BC626">
        <v>0</v>
      </c>
      <c r="BD626">
        <f t="shared" si="673"/>
        <v>0</v>
      </c>
      <c r="BE626">
        <v>0</v>
      </c>
      <c r="BF626">
        <f t="shared" si="674"/>
        <v>0</v>
      </c>
      <c r="BG626">
        <v>0</v>
      </c>
      <c r="BH626">
        <f t="shared" si="675"/>
        <v>0</v>
      </c>
      <c r="BI626">
        <v>0</v>
      </c>
      <c r="BJ626">
        <f t="shared" si="676"/>
        <v>0</v>
      </c>
      <c r="BK626">
        <v>0</v>
      </c>
      <c r="BL626">
        <f t="shared" si="677"/>
        <v>0</v>
      </c>
      <c r="BM626">
        <v>100</v>
      </c>
      <c r="BN626">
        <f t="shared" si="678"/>
        <v>1</v>
      </c>
      <c r="BO626">
        <v>0</v>
      </c>
      <c r="BP626">
        <f t="shared" si="679"/>
        <v>0</v>
      </c>
      <c r="BQ626">
        <v>0</v>
      </c>
      <c r="BR626">
        <f t="shared" si="680"/>
        <v>0</v>
      </c>
      <c r="BS626">
        <v>0</v>
      </c>
      <c r="BT626">
        <f t="shared" si="681"/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f t="shared" ref="DD626:DD627" si="682">((DC626/100)/FX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E626">
        <v>0</v>
      </c>
      <c r="DF626">
        <f t="shared" ref="DF626:DF627" si="683">((DE626/100)/FZ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G626">
        <v>100</v>
      </c>
      <c r="DH626">
        <f t="shared" ref="DH626:DH689" si="684">((DG626/100)/GB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1</v>
      </c>
      <c r="DI626">
        <v>0</v>
      </c>
      <c r="DJ626">
        <f t="shared" ref="DJ626:DJ689" si="685">((DI626/100)/FJ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K626">
        <v>0</v>
      </c>
      <c r="DL626">
        <f t="shared" ref="DL626:DL689" si="686">((DK626/100)/FN$10)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M626">
        <v>0</v>
      </c>
      <c r="DN626">
        <f t="shared" ref="DN626:DN689" si="687">((DM626/100)/FH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O626">
        <v>0</v>
      </c>
      <c r="DP626">
        <f t="shared" ref="DP626:DP689" si="688">((DO626/100)/FJ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Q626">
        <v>0</v>
      </c>
      <c r="DR626">
        <f t="shared" ref="DR626:DR689" si="689">((DQ626/100)/FL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S626">
        <v>0</v>
      </c>
      <c r="DT626">
        <f t="shared" ref="DT626:DT689" si="690">((DS626/100)/FN$13)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U626">
        <v>0</v>
      </c>
      <c r="DV626">
        <f t="shared" ref="DV626:DV689" si="691">((DU626/100)/FH$19)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W626">
        <v>0</v>
      </c>
      <c r="DX626">
        <f t="shared" ref="DX626:DX689" si="692">((DW626/100)/FH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DY626">
        <v>0</v>
      </c>
      <c r="DZ626">
        <f t="shared" ref="DZ626:DZ689" si="693">((DY626/100)/FP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A626">
        <v>0</v>
      </c>
      <c r="EB626">
        <f t="shared" ref="EB626:EB689" si="694">((EA626/100)/FL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C626">
        <v>0</v>
      </c>
      <c r="ED626">
        <f t="shared" ref="ED626:ED689" si="695">((EC626/100)/FH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E626">
        <v>0</v>
      </c>
      <c r="EF626">
        <f t="shared" ref="EF626:EF689" si="696">((EE626/100)/FJ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G626">
        <v>0</v>
      </c>
      <c r="EH626">
        <f t="shared" ref="EH626:EH689" si="697">((EG626/100)/FR$2)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I626">
        <v>0</v>
      </c>
      <c r="EJ626">
        <f t="shared" ref="EJ626:EJ689" si="698">((EI626/100)/FH$6)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K626">
        <v>0</v>
      </c>
      <c r="EL626">
        <f t="shared" ref="EL626:EL689" si="699">((EK626/100)/FH$10)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M626">
        <v>0</v>
      </c>
      <c r="EN626">
        <f t="shared" ref="EN626:EN689" si="700">((EM626/100)/FM$22)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O626">
        <v>0</v>
      </c>
      <c r="EP626">
        <f t="shared" ref="EP626:EP689" si="701">((EO626/100)/FL$25)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</f>
        <v>0</v>
      </c>
      <c r="EQ626">
        <v>0</v>
      </c>
      <c r="ER626">
        <f t="shared" ref="ER626:ER689" si="702">(((EQ626/100)/FH$28)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S626">
        <v>0</v>
      </c>
      <c r="ET626">
        <f t="shared" ref="ET626:ET689" si="703">(((ES626/100)/FH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U626">
        <v>0</v>
      </c>
      <c r="EV626">
        <f t="shared" ref="EV626:EV689" si="704">(((EU626/100)/FJ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W626">
        <v>0</v>
      </c>
      <c r="EX626">
        <f t="shared" ref="EX626:EX689" si="705">(((EW626/100)/FL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EY626">
        <v>0</v>
      </c>
      <c r="EZ626">
        <f t="shared" ref="EZ626:EZ689" si="706">(((EY626/100)/FN$31)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FA626">
        <v>0</v>
      </c>
      <c r="FB626">
        <f t="shared" ref="FB626:FB689" si="707">(((FA626/100)/FH$34)/((DC626/100)/FX$2+(DE626/100)/FZ$2+(DG626/100)/GB$2+(DI626/100)/FJ$2+(DK626/100)/FN$10+(DM626/100)/FH$13+(DO626/100)/FJ$13+(DQ626/100)/FL$13+(DS626/100)/FN$13+(DU626/100)/FH$19+(DW626/100)/FH$2+(DY626/100)/FP$2+(EA626/100)/FL$2+(EC626/100)/FH$22+(EE626/100)/FJ$22+(EG626/100)/FR$2+(EI626/100)/FH$6+(EK626/100)/FH$10+(EM626/100)/FM$22+(EO626/100)/FL$25+(EQ626/100)/FH$28+(ES626/100)/FH$31+(EU626/100)/FJ$31+(EW626/100)/FL$31+(EY626/100)/FN$31+(FA626/100)/FH$34))</f>
        <v>0</v>
      </c>
      <c r="FC626">
        <v>0</v>
      </c>
      <c r="FD626">
        <v>0</v>
      </c>
      <c r="FE626" s="3" t="s">
        <v>848</v>
      </c>
    </row>
    <row r="627" spans="1:161" x14ac:dyDescent="0.45">
      <c r="A627">
        <v>626</v>
      </c>
      <c r="B627" t="s">
        <v>445</v>
      </c>
      <c r="C627" t="s">
        <v>829</v>
      </c>
      <c r="E627" t="s">
        <v>830</v>
      </c>
      <c r="F627" s="2">
        <v>0</v>
      </c>
      <c r="G627">
        <v>234.5</v>
      </c>
      <c r="H627">
        <v>1353</v>
      </c>
      <c r="I627">
        <v>298</v>
      </c>
      <c r="J627" s="2">
        <f t="shared" si="646"/>
        <v>0.22025129342202512</v>
      </c>
      <c r="L627" t="s">
        <v>64</v>
      </c>
      <c r="M627">
        <v>100</v>
      </c>
      <c r="N627">
        <f t="shared" si="652"/>
        <v>1</v>
      </c>
      <c r="O627">
        <v>0</v>
      </c>
      <c r="P627">
        <f t="shared" si="653"/>
        <v>0</v>
      </c>
      <c r="Q627">
        <v>0</v>
      </c>
      <c r="R627">
        <f t="shared" si="654"/>
        <v>0</v>
      </c>
      <c r="S627">
        <v>0</v>
      </c>
      <c r="T627">
        <f t="shared" si="655"/>
        <v>0</v>
      </c>
      <c r="U627">
        <v>0</v>
      </c>
      <c r="V627">
        <f t="shared" si="656"/>
        <v>0</v>
      </c>
      <c r="W627">
        <v>0</v>
      </c>
      <c r="X627">
        <f t="shared" si="657"/>
        <v>0</v>
      </c>
      <c r="Y627">
        <v>0</v>
      </c>
      <c r="Z627">
        <f t="shared" si="658"/>
        <v>0</v>
      </c>
      <c r="AA627">
        <v>0</v>
      </c>
      <c r="AB627">
        <f t="shared" si="659"/>
        <v>0</v>
      </c>
      <c r="AC627">
        <v>0</v>
      </c>
      <c r="AD627">
        <f t="shared" si="660"/>
        <v>0</v>
      </c>
      <c r="AE627">
        <v>0</v>
      </c>
      <c r="AF627">
        <f t="shared" si="661"/>
        <v>0</v>
      </c>
      <c r="AG627">
        <v>0</v>
      </c>
      <c r="AH627">
        <f t="shared" si="662"/>
        <v>0</v>
      </c>
      <c r="AI627">
        <v>0</v>
      </c>
      <c r="AJ627">
        <f t="shared" si="663"/>
        <v>0</v>
      </c>
      <c r="AK627">
        <v>0</v>
      </c>
      <c r="AL627">
        <f t="shared" si="664"/>
        <v>0</v>
      </c>
      <c r="AM627">
        <v>0</v>
      </c>
      <c r="AN627">
        <f t="shared" si="665"/>
        <v>0</v>
      </c>
      <c r="AO627">
        <v>0</v>
      </c>
      <c r="AP627">
        <f t="shared" si="666"/>
        <v>0</v>
      </c>
      <c r="AQ627">
        <v>0</v>
      </c>
      <c r="AR627">
        <f t="shared" si="667"/>
        <v>0</v>
      </c>
      <c r="AS627">
        <v>0</v>
      </c>
      <c r="AT627">
        <f t="shared" si="668"/>
        <v>0</v>
      </c>
      <c r="AU627">
        <v>0</v>
      </c>
      <c r="AV627">
        <f t="shared" si="669"/>
        <v>0</v>
      </c>
      <c r="AW627">
        <v>0</v>
      </c>
      <c r="AX627">
        <f t="shared" si="670"/>
        <v>0</v>
      </c>
      <c r="AY627">
        <v>0</v>
      </c>
      <c r="AZ627">
        <f t="shared" si="671"/>
        <v>0</v>
      </c>
      <c r="BA627">
        <v>0</v>
      </c>
      <c r="BB627">
        <f t="shared" si="672"/>
        <v>0</v>
      </c>
      <c r="BC627">
        <v>0</v>
      </c>
      <c r="BD627">
        <f t="shared" si="673"/>
        <v>0</v>
      </c>
      <c r="BE627">
        <v>0</v>
      </c>
      <c r="BF627">
        <f t="shared" si="674"/>
        <v>0</v>
      </c>
      <c r="BG627">
        <v>0</v>
      </c>
      <c r="BH627">
        <f t="shared" si="675"/>
        <v>0</v>
      </c>
      <c r="BI627">
        <v>0</v>
      </c>
      <c r="BJ627">
        <f t="shared" si="676"/>
        <v>0</v>
      </c>
      <c r="BK627">
        <v>0</v>
      </c>
      <c r="BL627">
        <f t="shared" si="677"/>
        <v>0</v>
      </c>
      <c r="BM627">
        <v>0</v>
      </c>
      <c r="BN627">
        <f t="shared" si="678"/>
        <v>0</v>
      </c>
      <c r="BO627">
        <v>0</v>
      </c>
      <c r="BP627">
        <f t="shared" si="679"/>
        <v>0</v>
      </c>
      <c r="BQ627">
        <v>0</v>
      </c>
      <c r="BR627">
        <f t="shared" si="680"/>
        <v>0</v>
      </c>
      <c r="BS627">
        <v>0</v>
      </c>
      <c r="BT627">
        <f t="shared" si="681"/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f t="shared" si="682"/>
        <v>0</v>
      </c>
      <c r="DE627">
        <v>0</v>
      </c>
      <c r="DF627">
        <f t="shared" si="683"/>
        <v>0</v>
      </c>
      <c r="DG627">
        <v>100</v>
      </c>
      <c r="DH627">
        <f t="shared" si="684"/>
        <v>1</v>
      </c>
      <c r="DI627">
        <v>0</v>
      </c>
      <c r="DJ627">
        <f t="shared" si="685"/>
        <v>0</v>
      </c>
      <c r="DK627">
        <v>0</v>
      </c>
      <c r="DL627">
        <f t="shared" si="686"/>
        <v>0</v>
      </c>
      <c r="DM627">
        <v>0</v>
      </c>
      <c r="DN627">
        <f t="shared" si="687"/>
        <v>0</v>
      </c>
      <c r="DO627">
        <v>0</v>
      </c>
      <c r="DP627">
        <f t="shared" si="688"/>
        <v>0</v>
      </c>
      <c r="DQ627">
        <v>0</v>
      </c>
      <c r="DR627">
        <f t="shared" si="689"/>
        <v>0</v>
      </c>
      <c r="DS627">
        <v>0</v>
      </c>
      <c r="DT627">
        <f t="shared" si="690"/>
        <v>0</v>
      </c>
      <c r="DU627">
        <v>0</v>
      </c>
      <c r="DV627">
        <f t="shared" si="691"/>
        <v>0</v>
      </c>
      <c r="DW627">
        <v>0</v>
      </c>
      <c r="DX627">
        <f t="shared" si="692"/>
        <v>0</v>
      </c>
      <c r="DY627">
        <v>0</v>
      </c>
      <c r="DZ627">
        <f t="shared" si="693"/>
        <v>0</v>
      </c>
      <c r="EA627">
        <v>0</v>
      </c>
      <c r="EB627">
        <f t="shared" si="694"/>
        <v>0</v>
      </c>
      <c r="EC627">
        <v>0</v>
      </c>
      <c r="ED627">
        <f t="shared" si="695"/>
        <v>0</v>
      </c>
      <c r="EE627">
        <v>0</v>
      </c>
      <c r="EF627">
        <f t="shared" si="696"/>
        <v>0</v>
      </c>
      <c r="EG627">
        <v>0</v>
      </c>
      <c r="EH627">
        <f t="shared" si="697"/>
        <v>0</v>
      </c>
      <c r="EI627">
        <v>0</v>
      </c>
      <c r="EJ627">
        <f t="shared" si="698"/>
        <v>0</v>
      </c>
      <c r="EK627">
        <v>0</v>
      </c>
      <c r="EL627">
        <f t="shared" si="699"/>
        <v>0</v>
      </c>
      <c r="EM627">
        <v>0</v>
      </c>
      <c r="EN627">
        <f t="shared" si="700"/>
        <v>0</v>
      </c>
      <c r="EO627">
        <v>0</v>
      </c>
      <c r="EP627">
        <f t="shared" si="701"/>
        <v>0</v>
      </c>
      <c r="EQ627">
        <v>0</v>
      </c>
      <c r="ER627">
        <f t="shared" si="702"/>
        <v>0</v>
      </c>
      <c r="ES627">
        <v>0</v>
      </c>
      <c r="ET627">
        <f t="shared" si="703"/>
        <v>0</v>
      </c>
      <c r="EU627">
        <v>0</v>
      </c>
      <c r="EV627">
        <f t="shared" si="704"/>
        <v>0</v>
      </c>
      <c r="EW627">
        <v>0</v>
      </c>
      <c r="EX627">
        <f t="shared" si="705"/>
        <v>0</v>
      </c>
      <c r="EY627">
        <v>0</v>
      </c>
      <c r="EZ627">
        <f t="shared" si="706"/>
        <v>0</v>
      </c>
      <c r="FA627">
        <v>0</v>
      </c>
      <c r="FB627">
        <f t="shared" si="707"/>
        <v>0</v>
      </c>
      <c r="FC627">
        <v>0</v>
      </c>
      <c r="FD627">
        <v>0</v>
      </c>
      <c r="FE627" s="3" t="s">
        <v>848</v>
      </c>
    </row>
    <row r="628" spans="1:161" x14ac:dyDescent="0.45">
      <c r="A628">
        <v>627</v>
      </c>
      <c r="B628" t="s">
        <v>368</v>
      </c>
      <c r="C628" t="s">
        <v>46</v>
      </c>
      <c r="D628">
        <v>1010</v>
      </c>
      <c r="E628" t="s">
        <v>654</v>
      </c>
      <c r="F628" s="2">
        <v>0</v>
      </c>
      <c r="G628">
        <f>15.3+273</f>
        <v>288.3</v>
      </c>
      <c r="H628">
        <v>1773</v>
      </c>
      <c r="I628">
        <v>298</v>
      </c>
      <c r="J628" s="2">
        <f t="shared" si="646"/>
        <v>0.16807670614777215</v>
      </c>
      <c r="K628">
        <f>2*10^-2</f>
        <v>0.02</v>
      </c>
      <c r="L628" t="s">
        <v>442</v>
      </c>
      <c r="M628">
        <v>0</v>
      </c>
      <c r="N628">
        <f t="shared" si="652"/>
        <v>0</v>
      </c>
      <c r="O628">
        <v>0</v>
      </c>
      <c r="P628">
        <f t="shared" si="653"/>
        <v>0</v>
      </c>
      <c r="Q628">
        <v>0</v>
      </c>
      <c r="R628">
        <f t="shared" si="654"/>
        <v>0</v>
      </c>
      <c r="S628">
        <v>0.45</v>
      </c>
      <c r="T628">
        <f t="shared" si="655"/>
        <v>4.5573206118705743E-3</v>
      </c>
      <c r="U628">
        <v>0</v>
      </c>
      <c r="V628">
        <f t="shared" si="656"/>
        <v>0</v>
      </c>
      <c r="W628">
        <v>0</v>
      </c>
      <c r="X628">
        <f t="shared" si="657"/>
        <v>0</v>
      </c>
      <c r="Y628">
        <v>0</v>
      </c>
      <c r="Z628">
        <f t="shared" si="658"/>
        <v>0</v>
      </c>
      <c r="AA628">
        <v>0</v>
      </c>
      <c r="AB628">
        <f t="shared" si="659"/>
        <v>0</v>
      </c>
      <c r="AC628">
        <f>100-0.45-0.1</f>
        <v>99.45</v>
      </c>
      <c r="AD628">
        <f t="shared" si="660"/>
        <v>0.99081005694803426</v>
      </c>
      <c r="AE628">
        <v>0.1</v>
      </c>
      <c r="AF628">
        <f t="shared" si="661"/>
        <v>4.6326224400952097E-3</v>
      </c>
      <c r="AG628">
        <v>0</v>
      </c>
      <c r="AH628">
        <f t="shared" si="662"/>
        <v>0</v>
      </c>
      <c r="AI628">
        <v>0</v>
      </c>
      <c r="AJ628">
        <f t="shared" si="663"/>
        <v>0</v>
      </c>
      <c r="AK628">
        <v>0</v>
      </c>
      <c r="AL628">
        <f t="shared" si="664"/>
        <v>0</v>
      </c>
      <c r="AM628">
        <v>0</v>
      </c>
      <c r="AN628">
        <f t="shared" si="665"/>
        <v>0</v>
      </c>
      <c r="AO628">
        <v>0</v>
      </c>
      <c r="AP628">
        <f t="shared" si="666"/>
        <v>0</v>
      </c>
      <c r="AQ628">
        <v>0</v>
      </c>
      <c r="AR628">
        <f t="shared" si="667"/>
        <v>0</v>
      </c>
      <c r="AS628">
        <v>0</v>
      </c>
      <c r="AT628">
        <f t="shared" si="668"/>
        <v>0</v>
      </c>
      <c r="AU628">
        <v>0</v>
      </c>
      <c r="AV628">
        <f t="shared" si="669"/>
        <v>0</v>
      </c>
      <c r="AW628">
        <v>0</v>
      </c>
      <c r="AX628">
        <f t="shared" si="670"/>
        <v>0</v>
      </c>
      <c r="AY628">
        <v>0</v>
      </c>
      <c r="AZ628">
        <f t="shared" si="671"/>
        <v>0</v>
      </c>
      <c r="BA628">
        <v>0</v>
      </c>
      <c r="BB628">
        <f t="shared" si="672"/>
        <v>0</v>
      </c>
      <c r="BC628">
        <v>0</v>
      </c>
      <c r="BD628">
        <f t="shared" si="673"/>
        <v>0</v>
      </c>
      <c r="BE628">
        <v>0</v>
      </c>
      <c r="BF628">
        <f t="shared" si="674"/>
        <v>0</v>
      </c>
      <c r="BG628">
        <v>0</v>
      </c>
      <c r="BH628">
        <f t="shared" si="675"/>
        <v>0</v>
      </c>
      <c r="BI628">
        <v>0</v>
      </c>
      <c r="BJ628">
        <f t="shared" si="676"/>
        <v>0</v>
      </c>
      <c r="BK628">
        <v>0</v>
      </c>
      <c r="BL628">
        <f t="shared" si="677"/>
        <v>0</v>
      </c>
      <c r="BM628">
        <v>0</v>
      </c>
      <c r="BN628">
        <f t="shared" si="678"/>
        <v>0</v>
      </c>
      <c r="BO628">
        <v>0</v>
      </c>
      <c r="BP628">
        <f t="shared" si="679"/>
        <v>0</v>
      </c>
      <c r="BQ628">
        <v>0</v>
      </c>
      <c r="BR628">
        <f t="shared" si="680"/>
        <v>0</v>
      </c>
      <c r="BS628">
        <v>0</v>
      </c>
      <c r="BT628">
        <f t="shared" si="681"/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f>100-DE628</f>
        <v>78.599999999999994</v>
      </c>
      <c r="DD628">
        <f t="shared" ref="DD628:DD659" si="708">((DC628/100)/FX$2)/((DC628/100)/FX$2+(DE628/100)/FZ$2+(DG628/100)/GB$2+(DI628/100)/FJ$2+(DK628/100)/FN$10+(DM628/100)/FH$13+(DO628/100)/FJ$13+(DQ628/100)/FL$13+(DS628/100)/FN$13+(DU628/100)/FH$19+(DW628/100)/FH$2+(DY628/100)/FP$2+(EA628/100)/FL$2+(EC628/100)/FH$22+(EE628/100)/FJ$22+(EG628/100)/FR$2+(EI628/100)/FH$6+(EK628/100)/FH$10+(EM628/100)/FM$22+(EO628/100)/FL$25+(EQ628/100)/FH$28)</f>
        <v>0.85812444071452754</v>
      </c>
      <c r="DE628">
        <v>21.4</v>
      </c>
      <c r="DF628">
        <f t="shared" ref="DF628:DF659" si="709">((DE628/100)/FZ$2)/((DC628/100)/FX$2+(DE628/100)/FZ$2+(DG628/100)/GB$2+(DI628/100)/FJ$2+(DK628/100)/FN$10+(DM628/100)/FH$13+(DO628/100)/FJ$13+(DQ628/100)/FL$13+(DS628/100)/FN$13+(DU628/100)/FH$19+(DW628/100)/FH$2+(DY628/100)/FP$2+(EA628/100)/FL$2+(EC628/100)/FH$22+(EE628/100)/FJ$22+(EG628/100)/FR$2+(EI628/100)/FH$6+(EK628/100)/FH$10+(EM628/100)/FM$22+(EO628/100)/FL$25+(EQ628/100)/FH$28)</f>
        <v>0.14187555928547244</v>
      </c>
      <c r="DG628">
        <v>0</v>
      </c>
      <c r="DH628">
        <f t="shared" si="684"/>
        <v>0</v>
      </c>
      <c r="DI628">
        <v>0</v>
      </c>
      <c r="DJ628">
        <f t="shared" si="685"/>
        <v>0</v>
      </c>
      <c r="DK628">
        <v>0</v>
      </c>
      <c r="DL628">
        <f t="shared" si="686"/>
        <v>0</v>
      </c>
      <c r="DM628">
        <v>0</v>
      </c>
      <c r="DN628">
        <f t="shared" si="687"/>
        <v>0</v>
      </c>
      <c r="DO628">
        <v>0</v>
      </c>
      <c r="DP628">
        <f t="shared" si="688"/>
        <v>0</v>
      </c>
      <c r="DQ628">
        <v>0</v>
      </c>
      <c r="DR628">
        <f t="shared" si="689"/>
        <v>0</v>
      </c>
      <c r="DS628">
        <v>0</v>
      </c>
      <c r="DT628">
        <f t="shared" si="690"/>
        <v>0</v>
      </c>
      <c r="DU628">
        <v>0</v>
      </c>
      <c r="DV628">
        <f t="shared" si="691"/>
        <v>0</v>
      </c>
      <c r="DW628">
        <v>0</v>
      </c>
      <c r="DX628">
        <f t="shared" si="692"/>
        <v>0</v>
      </c>
      <c r="DY628">
        <v>0</v>
      </c>
      <c r="DZ628">
        <f t="shared" si="693"/>
        <v>0</v>
      </c>
      <c r="EA628">
        <v>0</v>
      </c>
      <c r="EB628">
        <f t="shared" si="694"/>
        <v>0</v>
      </c>
      <c r="EC628">
        <v>0</v>
      </c>
      <c r="ED628">
        <f t="shared" si="695"/>
        <v>0</v>
      </c>
      <c r="EE628">
        <v>0</v>
      </c>
      <c r="EF628">
        <f t="shared" si="696"/>
        <v>0</v>
      </c>
      <c r="EG628">
        <v>0</v>
      </c>
      <c r="EH628">
        <f t="shared" si="697"/>
        <v>0</v>
      </c>
      <c r="EI628">
        <v>0</v>
      </c>
      <c r="EJ628">
        <f t="shared" si="698"/>
        <v>0</v>
      </c>
      <c r="EK628">
        <v>0</v>
      </c>
      <c r="EL628">
        <f t="shared" si="699"/>
        <v>0</v>
      </c>
      <c r="EM628">
        <v>0</v>
      </c>
      <c r="EN628">
        <f t="shared" si="700"/>
        <v>0</v>
      </c>
      <c r="EO628">
        <v>0</v>
      </c>
      <c r="EP628">
        <f t="shared" si="701"/>
        <v>0</v>
      </c>
      <c r="EQ628">
        <v>0</v>
      </c>
      <c r="ER628">
        <f t="shared" si="702"/>
        <v>0</v>
      </c>
      <c r="ES628">
        <v>0</v>
      </c>
      <c r="ET628">
        <f t="shared" si="703"/>
        <v>0</v>
      </c>
      <c r="EU628">
        <v>0</v>
      </c>
      <c r="EV628">
        <f t="shared" si="704"/>
        <v>0</v>
      </c>
      <c r="EW628">
        <v>0</v>
      </c>
      <c r="EX628">
        <f t="shared" si="705"/>
        <v>0</v>
      </c>
      <c r="EY628">
        <v>0</v>
      </c>
      <c r="EZ628">
        <f t="shared" si="706"/>
        <v>0</v>
      </c>
      <c r="FA628">
        <v>0</v>
      </c>
      <c r="FB628">
        <f t="shared" si="707"/>
        <v>0</v>
      </c>
      <c r="FC628">
        <v>0</v>
      </c>
      <c r="FD628">
        <v>0</v>
      </c>
      <c r="FE628" s="3" t="s">
        <v>645</v>
      </c>
    </row>
    <row r="629" spans="1:161" x14ac:dyDescent="0.45">
      <c r="A629">
        <v>628</v>
      </c>
      <c r="B629" t="s">
        <v>368</v>
      </c>
      <c r="C629" t="s">
        <v>46</v>
      </c>
      <c r="D629">
        <v>1010</v>
      </c>
      <c r="E629" t="s">
        <v>654</v>
      </c>
      <c r="F629" s="2">
        <v>0</v>
      </c>
      <c r="G629">
        <f>15.3+273</f>
        <v>288.3</v>
      </c>
      <c r="H629">
        <v>1773</v>
      </c>
      <c r="I629">
        <v>298</v>
      </c>
      <c r="J629" s="2">
        <f t="shared" si="646"/>
        <v>0.16807670614777215</v>
      </c>
      <c r="K629">
        <f>5*10^-3</f>
        <v>5.0000000000000001E-3</v>
      </c>
      <c r="L629" t="s">
        <v>442</v>
      </c>
      <c r="M629">
        <v>0</v>
      </c>
      <c r="N629">
        <f t="shared" si="652"/>
        <v>0</v>
      </c>
      <c r="O629">
        <v>0</v>
      </c>
      <c r="P629">
        <f t="shared" si="653"/>
        <v>0</v>
      </c>
      <c r="Q629">
        <v>0</v>
      </c>
      <c r="R629">
        <f t="shared" si="654"/>
        <v>0</v>
      </c>
      <c r="S629">
        <v>0.45</v>
      </c>
      <c r="T629">
        <f t="shared" si="655"/>
        <v>4.5573206118705743E-3</v>
      </c>
      <c r="U629">
        <v>0</v>
      </c>
      <c r="V629">
        <f t="shared" si="656"/>
        <v>0</v>
      </c>
      <c r="W629">
        <v>0</v>
      </c>
      <c r="X629">
        <f t="shared" si="657"/>
        <v>0</v>
      </c>
      <c r="Y629">
        <v>0</v>
      </c>
      <c r="Z629">
        <f t="shared" si="658"/>
        <v>0</v>
      </c>
      <c r="AA629">
        <v>0</v>
      </c>
      <c r="AB629">
        <f t="shared" si="659"/>
        <v>0</v>
      </c>
      <c r="AC629">
        <f>100-0.45-0.1</f>
        <v>99.45</v>
      </c>
      <c r="AD629">
        <f t="shared" si="660"/>
        <v>0.99081005694803426</v>
      </c>
      <c r="AE629">
        <v>0.1</v>
      </c>
      <c r="AF629">
        <f t="shared" si="661"/>
        <v>4.6326224400952097E-3</v>
      </c>
      <c r="AG629">
        <v>0</v>
      </c>
      <c r="AH629">
        <f t="shared" si="662"/>
        <v>0</v>
      </c>
      <c r="AI629">
        <v>0</v>
      </c>
      <c r="AJ629">
        <f t="shared" si="663"/>
        <v>0</v>
      </c>
      <c r="AK629">
        <v>0</v>
      </c>
      <c r="AL629">
        <f t="shared" si="664"/>
        <v>0</v>
      </c>
      <c r="AM629">
        <v>0</v>
      </c>
      <c r="AN629">
        <f t="shared" si="665"/>
        <v>0</v>
      </c>
      <c r="AO629">
        <v>0</v>
      </c>
      <c r="AP629">
        <f t="shared" si="666"/>
        <v>0</v>
      </c>
      <c r="AQ629">
        <v>0</v>
      </c>
      <c r="AR629">
        <f t="shared" si="667"/>
        <v>0</v>
      </c>
      <c r="AS629">
        <v>0</v>
      </c>
      <c r="AT629">
        <f t="shared" si="668"/>
        <v>0</v>
      </c>
      <c r="AU629">
        <v>0</v>
      </c>
      <c r="AV629">
        <f t="shared" si="669"/>
        <v>0</v>
      </c>
      <c r="AW629">
        <v>0</v>
      </c>
      <c r="AX629">
        <f t="shared" si="670"/>
        <v>0</v>
      </c>
      <c r="AY629">
        <v>0</v>
      </c>
      <c r="AZ629">
        <f t="shared" si="671"/>
        <v>0</v>
      </c>
      <c r="BA629">
        <v>0</v>
      </c>
      <c r="BB629">
        <f t="shared" si="672"/>
        <v>0</v>
      </c>
      <c r="BC629">
        <v>0</v>
      </c>
      <c r="BD629">
        <f t="shared" si="673"/>
        <v>0</v>
      </c>
      <c r="BE629">
        <v>0</v>
      </c>
      <c r="BF629">
        <f t="shared" si="674"/>
        <v>0</v>
      </c>
      <c r="BG629">
        <v>0</v>
      </c>
      <c r="BH629">
        <f t="shared" si="675"/>
        <v>0</v>
      </c>
      <c r="BI629">
        <v>0</v>
      </c>
      <c r="BJ629">
        <f t="shared" si="676"/>
        <v>0</v>
      </c>
      <c r="BK629">
        <v>0</v>
      </c>
      <c r="BL629">
        <f t="shared" si="677"/>
        <v>0</v>
      </c>
      <c r="BM629">
        <v>0</v>
      </c>
      <c r="BN629">
        <f t="shared" si="678"/>
        <v>0</v>
      </c>
      <c r="BO629">
        <v>0</v>
      </c>
      <c r="BP629">
        <f t="shared" si="679"/>
        <v>0</v>
      </c>
      <c r="BQ629">
        <v>0</v>
      </c>
      <c r="BR629">
        <f t="shared" si="680"/>
        <v>0</v>
      </c>
      <c r="BS629">
        <v>0</v>
      </c>
      <c r="BT629">
        <f t="shared" si="681"/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f>100-DE629</f>
        <v>78.599999999999994</v>
      </c>
      <c r="DD629">
        <f t="shared" si="708"/>
        <v>0.85812444071452754</v>
      </c>
      <c r="DE629">
        <v>21.4</v>
      </c>
      <c r="DF629">
        <f t="shared" si="709"/>
        <v>0.14187555928547244</v>
      </c>
      <c r="DG629">
        <v>0</v>
      </c>
      <c r="DH629">
        <f t="shared" si="684"/>
        <v>0</v>
      </c>
      <c r="DI629">
        <v>0</v>
      </c>
      <c r="DJ629">
        <f t="shared" si="685"/>
        <v>0</v>
      </c>
      <c r="DK629">
        <v>0</v>
      </c>
      <c r="DL629">
        <f t="shared" si="686"/>
        <v>0</v>
      </c>
      <c r="DM629">
        <v>0</v>
      </c>
      <c r="DN629">
        <f t="shared" si="687"/>
        <v>0</v>
      </c>
      <c r="DO629">
        <v>0</v>
      </c>
      <c r="DP629">
        <f t="shared" si="688"/>
        <v>0</v>
      </c>
      <c r="DQ629">
        <v>0</v>
      </c>
      <c r="DR629">
        <f t="shared" si="689"/>
        <v>0</v>
      </c>
      <c r="DS629">
        <v>0</v>
      </c>
      <c r="DT629">
        <f t="shared" si="690"/>
        <v>0</v>
      </c>
      <c r="DU629">
        <v>0</v>
      </c>
      <c r="DV629">
        <f t="shared" si="691"/>
        <v>0</v>
      </c>
      <c r="DW629">
        <v>0</v>
      </c>
      <c r="DX629">
        <f t="shared" si="692"/>
        <v>0</v>
      </c>
      <c r="DY629">
        <v>0</v>
      </c>
      <c r="DZ629">
        <f t="shared" si="693"/>
        <v>0</v>
      </c>
      <c r="EA629">
        <v>0</v>
      </c>
      <c r="EB629">
        <f t="shared" si="694"/>
        <v>0</v>
      </c>
      <c r="EC629">
        <v>0</v>
      </c>
      <c r="ED629">
        <f t="shared" si="695"/>
        <v>0</v>
      </c>
      <c r="EE629">
        <v>0</v>
      </c>
      <c r="EF629">
        <f t="shared" si="696"/>
        <v>0</v>
      </c>
      <c r="EG629">
        <v>0</v>
      </c>
      <c r="EH629">
        <f t="shared" si="697"/>
        <v>0</v>
      </c>
      <c r="EI629">
        <v>0</v>
      </c>
      <c r="EJ629">
        <f t="shared" si="698"/>
        <v>0</v>
      </c>
      <c r="EK629">
        <v>0</v>
      </c>
      <c r="EL629">
        <f t="shared" si="699"/>
        <v>0</v>
      </c>
      <c r="EM629">
        <v>0</v>
      </c>
      <c r="EN629">
        <f t="shared" si="700"/>
        <v>0</v>
      </c>
      <c r="EO629">
        <v>0</v>
      </c>
      <c r="EP629">
        <f t="shared" si="701"/>
        <v>0</v>
      </c>
      <c r="EQ629">
        <v>0</v>
      </c>
      <c r="ER629">
        <f t="shared" si="702"/>
        <v>0</v>
      </c>
      <c r="ES629">
        <v>0</v>
      </c>
      <c r="ET629">
        <f t="shared" si="703"/>
        <v>0</v>
      </c>
      <c r="EU629">
        <v>0</v>
      </c>
      <c r="EV629">
        <f t="shared" si="704"/>
        <v>0</v>
      </c>
      <c r="EW629">
        <v>0</v>
      </c>
      <c r="EX629">
        <f t="shared" si="705"/>
        <v>0</v>
      </c>
      <c r="EY629">
        <v>0</v>
      </c>
      <c r="EZ629">
        <f t="shared" si="706"/>
        <v>0</v>
      </c>
      <c r="FA629">
        <v>0</v>
      </c>
      <c r="FB629">
        <f t="shared" si="707"/>
        <v>0</v>
      </c>
      <c r="FC629">
        <v>0</v>
      </c>
      <c r="FD629">
        <v>0</v>
      </c>
      <c r="FE629" s="3" t="s">
        <v>645</v>
      </c>
    </row>
    <row r="630" spans="1:161" x14ac:dyDescent="0.45">
      <c r="A630">
        <v>629</v>
      </c>
      <c r="B630" t="s">
        <v>368</v>
      </c>
      <c r="C630" t="s">
        <v>46</v>
      </c>
      <c r="D630">
        <v>1010</v>
      </c>
      <c r="E630" t="s">
        <v>654</v>
      </c>
      <c r="F630" s="2">
        <v>0</v>
      </c>
      <c r="G630">
        <f>15.3+273</f>
        <v>288.3</v>
      </c>
      <c r="H630">
        <v>1773</v>
      </c>
      <c r="I630">
        <v>298</v>
      </c>
      <c r="J630" s="2">
        <f t="shared" si="646"/>
        <v>0.16807670614777215</v>
      </c>
      <c r="K630">
        <v>5.0000000000000001E-4</v>
      </c>
      <c r="L630" t="s">
        <v>442</v>
      </c>
      <c r="M630">
        <v>0</v>
      </c>
      <c r="N630">
        <f t="shared" si="652"/>
        <v>0</v>
      </c>
      <c r="O630">
        <v>0</v>
      </c>
      <c r="P630">
        <f t="shared" si="653"/>
        <v>0</v>
      </c>
      <c r="Q630">
        <v>0</v>
      </c>
      <c r="R630">
        <f t="shared" si="654"/>
        <v>0</v>
      </c>
      <c r="S630">
        <v>0.45</v>
      </c>
      <c r="T630">
        <f t="shared" si="655"/>
        <v>4.5573206118705743E-3</v>
      </c>
      <c r="U630">
        <v>0</v>
      </c>
      <c r="V630">
        <f t="shared" si="656"/>
        <v>0</v>
      </c>
      <c r="W630">
        <v>0</v>
      </c>
      <c r="X630">
        <f t="shared" si="657"/>
        <v>0</v>
      </c>
      <c r="Y630">
        <v>0</v>
      </c>
      <c r="Z630">
        <f t="shared" si="658"/>
        <v>0</v>
      </c>
      <c r="AA630">
        <v>0</v>
      </c>
      <c r="AB630">
        <f t="shared" si="659"/>
        <v>0</v>
      </c>
      <c r="AC630">
        <f>100-0.45-0.1</f>
        <v>99.45</v>
      </c>
      <c r="AD630">
        <f t="shared" si="660"/>
        <v>0.99081005694803426</v>
      </c>
      <c r="AE630">
        <v>0.1</v>
      </c>
      <c r="AF630">
        <f t="shared" si="661"/>
        <v>4.6326224400952097E-3</v>
      </c>
      <c r="AG630">
        <v>0</v>
      </c>
      <c r="AH630">
        <f t="shared" si="662"/>
        <v>0</v>
      </c>
      <c r="AI630">
        <v>0</v>
      </c>
      <c r="AJ630">
        <f t="shared" si="663"/>
        <v>0</v>
      </c>
      <c r="AK630">
        <v>0</v>
      </c>
      <c r="AL630">
        <f t="shared" si="664"/>
        <v>0</v>
      </c>
      <c r="AM630">
        <v>0</v>
      </c>
      <c r="AN630">
        <f t="shared" si="665"/>
        <v>0</v>
      </c>
      <c r="AO630">
        <v>0</v>
      </c>
      <c r="AP630">
        <f t="shared" si="666"/>
        <v>0</v>
      </c>
      <c r="AQ630">
        <v>0</v>
      </c>
      <c r="AR630">
        <f t="shared" si="667"/>
        <v>0</v>
      </c>
      <c r="AS630">
        <v>0</v>
      </c>
      <c r="AT630">
        <f t="shared" si="668"/>
        <v>0</v>
      </c>
      <c r="AU630">
        <v>0</v>
      </c>
      <c r="AV630">
        <f t="shared" si="669"/>
        <v>0</v>
      </c>
      <c r="AW630">
        <v>0</v>
      </c>
      <c r="AX630">
        <f t="shared" si="670"/>
        <v>0</v>
      </c>
      <c r="AY630">
        <v>0</v>
      </c>
      <c r="AZ630">
        <f t="shared" si="671"/>
        <v>0</v>
      </c>
      <c r="BA630">
        <v>0</v>
      </c>
      <c r="BB630">
        <f t="shared" si="672"/>
        <v>0</v>
      </c>
      <c r="BC630">
        <v>0</v>
      </c>
      <c r="BD630">
        <f t="shared" si="673"/>
        <v>0</v>
      </c>
      <c r="BE630">
        <v>0</v>
      </c>
      <c r="BF630">
        <f t="shared" si="674"/>
        <v>0</v>
      </c>
      <c r="BG630">
        <v>0</v>
      </c>
      <c r="BH630">
        <f t="shared" si="675"/>
        <v>0</v>
      </c>
      <c r="BI630">
        <v>0</v>
      </c>
      <c r="BJ630">
        <f t="shared" si="676"/>
        <v>0</v>
      </c>
      <c r="BK630">
        <v>0</v>
      </c>
      <c r="BL630">
        <f t="shared" si="677"/>
        <v>0</v>
      </c>
      <c r="BM630">
        <v>0</v>
      </c>
      <c r="BN630">
        <f t="shared" si="678"/>
        <v>0</v>
      </c>
      <c r="BO630">
        <v>0</v>
      </c>
      <c r="BP630">
        <f t="shared" si="679"/>
        <v>0</v>
      </c>
      <c r="BQ630">
        <v>0</v>
      </c>
      <c r="BR630">
        <f t="shared" si="680"/>
        <v>0</v>
      </c>
      <c r="BS630">
        <v>0</v>
      </c>
      <c r="BT630">
        <f t="shared" si="681"/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f>100-DE630</f>
        <v>78.599999999999994</v>
      </c>
      <c r="DD630">
        <f t="shared" si="708"/>
        <v>0.85812444071452754</v>
      </c>
      <c r="DE630">
        <v>21.4</v>
      </c>
      <c r="DF630">
        <f t="shared" si="709"/>
        <v>0.14187555928547244</v>
      </c>
      <c r="DG630">
        <v>0</v>
      </c>
      <c r="DH630">
        <f t="shared" si="684"/>
        <v>0</v>
      </c>
      <c r="DI630">
        <v>0</v>
      </c>
      <c r="DJ630">
        <f t="shared" si="685"/>
        <v>0</v>
      </c>
      <c r="DK630">
        <v>0</v>
      </c>
      <c r="DL630">
        <f t="shared" si="686"/>
        <v>0</v>
      </c>
      <c r="DM630">
        <v>0</v>
      </c>
      <c r="DN630">
        <f t="shared" si="687"/>
        <v>0</v>
      </c>
      <c r="DO630">
        <v>0</v>
      </c>
      <c r="DP630">
        <f t="shared" si="688"/>
        <v>0</v>
      </c>
      <c r="DQ630">
        <v>0</v>
      </c>
      <c r="DR630">
        <f t="shared" si="689"/>
        <v>0</v>
      </c>
      <c r="DS630">
        <v>0</v>
      </c>
      <c r="DT630">
        <f t="shared" si="690"/>
        <v>0</v>
      </c>
      <c r="DU630">
        <v>0</v>
      </c>
      <c r="DV630">
        <f t="shared" si="691"/>
        <v>0</v>
      </c>
      <c r="DW630">
        <v>0</v>
      </c>
      <c r="DX630">
        <f t="shared" si="692"/>
        <v>0</v>
      </c>
      <c r="DY630">
        <v>0</v>
      </c>
      <c r="DZ630">
        <f t="shared" si="693"/>
        <v>0</v>
      </c>
      <c r="EA630">
        <v>0</v>
      </c>
      <c r="EB630">
        <f t="shared" si="694"/>
        <v>0</v>
      </c>
      <c r="EC630">
        <v>0</v>
      </c>
      <c r="ED630">
        <f t="shared" si="695"/>
        <v>0</v>
      </c>
      <c r="EE630">
        <v>0</v>
      </c>
      <c r="EF630">
        <f t="shared" si="696"/>
        <v>0</v>
      </c>
      <c r="EG630">
        <v>0</v>
      </c>
      <c r="EH630">
        <f t="shared" si="697"/>
        <v>0</v>
      </c>
      <c r="EI630">
        <v>0</v>
      </c>
      <c r="EJ630">
        <f t="shared" si="698"/>
        <v>0</v>
      </c>
      <c r="EK630">
        <v>0</v>
      </c>
      <c r="EL630">
        <f t="shared" si="699"/>
        <v>0</v>
      </c>
      <c r="EM630">
        <v>0</v>
      </c>
      <c r="EN630">
        <f t="shared" si="700"/>
        <v>0</v>
      </c>
      <c r="EO630">
        <v>0</v>
      </c>
      <c r="EP630">
        <f t="shared" si="701"/>
        <v>0</v>
      </c>
      <c r="EQ630">
        <v>0</v>
      </c>
      <c r="ER630">
        <f t="shared" si="702"/>
        <v>0</v>
      </c>
      <c r="ES630">
        <v>0</v>
      </c>
      <c r="ET630">
        <f t="shared" si="703"/>
        <v>0</v>
      </c>
      <c r="EU630">
        <v>0</v>
      </c>
      <c r="EV630">
        <f t="shared" si="704"/>
        <v>0</v>
      </c>
      <c r="EW630">
        <v>0</v>
      </c>
      <c r="EX630">
        <f t="shared" si="705"/>
        <v>0</v>
      </c>
      <c r="EY630">
        <v>0</v>
      </c>
      <c r="EZ630">
        <f t="shared" si="706"/>
        <v>0</v>
      </c>
      <c r="FA630">
        <v>0</v>
      </c>
      <c r="FB630">
        <f t="shared" si="707"/>
        <v>0</v>
      </c>
      <c r="FC630">
        <v>0</v>
      </c>
      <c r="FD630">
        <v>0</v>
      </c>
      <c r="FE630" s="3" t="s">
        <v>645</v>
      </c>
    </row>
    <row r="631" spans="1:161" x14ac:dyDescent="0.45">
      <c r="A631">
        <v>630</v>
      </c>
      <c r="B631" t="s">
        <v>851</v>
      </c>
      <c r="C631" t="s">
        <v>498</v>
      </c>
      <c r="F631" s="2">
        <v>1</v>
      </c>
      <c r="G631">
        <v>302.2</v>
      </c>
      <c r="H631">
        <v>594</v>
      </c>
      <c r="I631">
        <v>298</v>
      </c>
      <c r="J631" s="2">
        <f t="shared" si="646"/>
        <v>0.50168350168350173</v>
      </c>
      <c r="L631" t="s">
        <v>74</v>
      </c>
      <c r="M631">
        <v>0</v>
      </c>
      <c r="N631">
        <f t="shared" si="652"/>
        <v>0</v>
      </c>
      <c r="O631">
        <v>0</v>
      </c>
      <c r="P631">
        <f t="shared" si="653"/>
        <v>0</v>
      </c>
      <c r="Q631">
        <v>0</v>
      </c>
      <c r="R631">
        <f t="shared" si="654"/>
        <v>0</v>
      </c>
      <c r="S631">
        <v>0</v>
      </c>
      <c r="T631">
        <f t="shared" si="655"/>
        <v>0</v>
      </c>
      <c r="U631">
        <v>0</v>
      </c>
      <c r="V631">
        <f t="shared" si="656"/>
        <v>0</v>
      </c>
      <c r="W631">
        <v>0</v>
      </c>
      <c r="X631">
        <f t="shared" si="657"/>
        <v>0</v>
      </c>
      <c r="Y631">
        <v>0</v>
      </c>
      <c r="Z631">
        <f t="shared" si="658"/>
        <v>0</v>
      </c>
      <c r="AA631">
        <v>100</v>
      </c>
      <c r="AB631">
        <f t="shared" si="659"/>
        <v>1</v>
      </c>
      <c r="AC631">
        <v>0</v>
      </c>
      <c r="AD631">
        <f t="shared" si="660"/>
        <v>0</v>
      </c>
      <c r="AE631">
        <v>0</v>
      </c>
      <c r="AF631">
        <f t="shared" si="661"/>
        <v>0</v>
      </c>
      <c r="AG631">
        <v>0</v>
      </c>
      <c r="AH631">
        <f t="shared" si="662"/>
        <v>0</v>
      </c>
      <c r="AI631">
        <v>0</v>
      </c>
      <c r="AJ631">
        <f t="shared" si="663"/>
        <v>0</v>
      </c>
      <c r="AK631">
        <v>0</v>
      </c>
      <c r="AL631">
        <f t="shared" si="664"/>
        <v>0</v>
      </c>
      <c r="AM631">
        <v>0</v>
      </c>
      <c r="AN631">
        <f t="shared" si="665"/>
        <v>0</v>
      </c>
      <c r="AO631">
        <v>0</v>
      </c>
      <c r="AP631">
        <f t="shared" si="666"/>
        <v>0</v>
      </c>
      <c r="AQ631">
        <v>0</v>
      </c>
      <c r="AR631">
        <f t="shared" si="667"/>
        <v>0</v>
      </c>
      <c r="AS631">
        <v>0</v>
      </c>
      <c r="AT631">
        <f t="shared" si="668"/>
        <v>0</v>
      </c>
      <c r="AU631">
        <v>0</v>
      </c>
      <c r="AV631">
        <f t="shared" si="669"/>
        <v>0</v>
      </c>
      <c r="AW631">
        <v>0</v>
      </c>
      <c r="AX631">
        <f t="shared" si="670"/>
        <v>0</v>
      </c>
      <c r="AY631">
        <v>0</v>
      </c>
      <c r="AZ631">
        <f t="shared" si="671"/>
        <v>0</v>
      </c>
      <c r="BA631">
        <v>0</v>
      </c>
      <c r="BB631">
        <f t="shared" si="672"/>
        <v>0</v>
      </c>
      <c r="BC631">
        <v>0</v>
      </c>
      <c r="BD631">
        <f t="shared" si="673"/>
        <v>0</v>
      </c>
      <c r="BE631">
        <v>0</v>
      </c>
      <c r="BF631">
        <f t="shared" si="674"/>
        <v>0</v>
      </c>
      <c r="BG631">
        <v>0</v>
      </c>
      <c r="BH631">
        <f t="shared" si="675"/>
        <v>0</v>
      </c>
      <c r="BI631">
        <v>0</v>
      </c>
      <c r="BJ631">
        <f t="shared" si="676"/>
        <v>0</v>
      </c>
      <c r="BK631">
        <v>0</v>
      </c>
      <c r="BL631">
        <f t="shared" si="677"/>
        <v>0</v>
      </c>
      <c r="BM631">
        <v>0</v>
      </c>
      <c r="BN631">
        <f t="shared" si="678"/>
        <v>0</v>
      </c>
      <c r="BO631">
        <v>0</v>
      </c>
      <c r="BP631">
        <f t="shared" si="679"/>
        <v>0</v>
      </c>
      <c r="BQ631">
        <v>0</v>
      </c>
      <c r="BR631">
        <f t="shared" si="680"/>
        <v>0</v>
      </c>
      <c r="BS631">
        <v>0</v>
      </c>
      <c r="BT631">
        <f t="shared" si="681"/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100</v>
      </c>
      <c r="DD631">
        <f t="shared" si="708"/>
        <v>1</v>
      </c>
      <c r="DE631">
        <v>0</v>
      </c>
      <c r="DF631">
        <f t="shared" si="709"/>
        <v>0</v>
      </c>
      <c r="DG631">
        <v>0</v>
      </c>
      <c r="DH631">
        <f t="shared" si="684"/>
        <v>0</v>
      </c>
      <c r="DI631">
        <v>0</v>
      </c>
      <c r="DJ631">
        <f t="shared" si="685"/>
        <v>0</v>
      </c>
      <c r="DK631">
        <v>0</v>
      </c>
      <c r="DL631">
        <f t="shared" si="686"/>
        <v>0</v>
      </c>
      <c r="DM631">
        <v>0</v>
      </c>
      <c r="DN631">
        <f t="shared" si="687"/>
        <v>0</v>
      </c>
      <c r="DO631">
        <v>0</v>
      </c>
      <c r="DP631">
        <f t="shared" si="688"/>
        <v>0</v>
      </c>
      <c r="DQ631">
        <v>0</v>
      </c>
      <c r="DR631">
        <f t="shared" si="689"/>
        <v>0</v>
      </c>
      <c r="DS631">
        <v>0</v>
      </c>
      <c r="DT631">
        <f t="shared" si="690"/>
        <v>0</v>
      </c>
      <c r="DU631">
        <v>0</v>
      </c>
      <c r="DV631">
        <f t="shared" si="691"/>
        <v>0</v>
      </c>
      <c r="DW631">
        <v>0</v>
      </c>
      <c r="DX631">
        <f t="shared" si="692"/>
        <v>0</v>
      </c>
      <c r="DY631">
        <v>0</v>
      </c>
      <c r="DZ631">
        <f t="shared" si="693"/>
        <v>0</v>
      </c>
      <c r="EA631">
        <v>0</v>
      </c>
      <c r="EB631">
        <f t="shared" si="694"/>
        <v>0</v>
      </c>
      <c r="EC631">
        <v>0</v>
      </c>
      <c r="ED631">
        <f t="shared" si="695"/>
        <v>0</v>
      </c>
      <c r="EE631">
        <v>0</v>
      </c>
      <c r="EF631">
        <f t="shared" si="696"/>
        <v>0</v>
      </c>
      <c r="EG631">
        <v>0</v>
      </c>
      <c r="EH631">
        <f t="shared" si="697"/>
        <v>0</v>
      </c>
      <c r="EI631">
        <v>0</v>
      </c>
      <c r="EJ631">
        <f t="shared" si="698"/>
        <v>0</v>
      </c>
      <c r="EK631">
        <v>0</v>
      </c>
      <c r="EL631">
        <f t="shared" si="699"/>
        <v>0</v>
      </c>
      <c r="EM631">
        <v>0</v>
      </c>
      <c r="EN631">
        <f t="shared" si="700"/>
        <v>0</v>
      </c>
      <c r="EO631">
        <v>0</v>
      </c>
      <c r="EP631">
        <f t="shared" si="701"/>
        <v>0</v>
      </c>
      <c r="EQ631">
        <v>0</v>
      </c>
      <c r="ER631">
        <f t="shared" si="702"/>
        <v>0</v>
      </c>
      <c r="ES631">
        <v>0</v>
      </c>
      <c r="ET631">
        <f t="shared" si="703"/>
        <v>0</v>
      </c>
      <c r="EU631">
        <v>0</v>
      </c>
      <c r="EV631">
        <f t="shared" si="704"/>
        <v>0</v>
      </c>
      <c r="EW631">
        <v>0</v>
      </c>
      <c r="EX631">
        <f t="shared" si="705"/>
        <v>0</v>
      </c>
      <c r="EY631">
        <v>0</v>
      </c>
      <c r="EZ631">
        <f t="shared" si="706"/>
        <v>0</v>
      </c>
      <c r="FA631">
        <v>0</v>
      </c>
      <c r="FB631">
        <f t="shared" si="707"/>
        <v>0</v>
      </c>
      <c r="FC631">
        <v>0</v>
      </c>
      <c r="FD631">
        <v>0</v>
      </c>
      <c r="FE631" s="3" t="s">
        <v>866</v>
      </c>
    </row>
    <row r="632" spans="1:161" x14ac:dyDescent="0.45">
      <c r="A632">
        <v>631</v>
      </c>
      <c r="B632" t="s">
        <v>705</v>
      </c>
      <c r="C632" t="s">
        <v>867</v>
      </c>
      <c r="D632" t="s">
        <v>590</v>
      </c>
      <c r="F632" s="2">
        <v>3</v>
      </c>
      <c r="G632">
        <v>693</v>
      </c>
      <c r="H632">
        <f>1500+273</f>
        <v>1773</v>
      </c>
      <c r="I632">
        <f>420+273</f>
        <v>693</v>
      </c>
      <c r="J632" s="2">
        <f t="shared" si="646"/>
        <v>0.39086294416243655</v>
      </c>
      <c r="L632" t="s">
        <v>64</v>
      </c>
      <c r="M632">
        <v>0</v>
      </c>
      <c r="N632">
        <f t="shared" si="652"/>
        <v>0</v>
      </c>
      <c r="O632">
        <v>0</v>
      </c>
      <c r="P632">
        <f t="shared" si="653"/>
        <v>0</v>
      </c>
      <c r="Q632">
        <v>9.5</v>
      </c>
      <c r="R632">
        <f t="shared" si="654"/>
        <v>9.08082943368584E-2</v>
      </c>
      <c r="S632">
        <v>0</v>
      </c>
      <c r="T632">
        <f t="shared" si="655"/>
        <v>0</v>
      </c>
      <c r="U632">
        <v>0</v>
      </c>
      <c r="V632">
        <f t="shared" si="656"/>
        <v>0</v>
      </c>
      <c r="W632">
        <v>0</v>
      </c>
      <c r="X632">
        <f t="shared" si="657"/>
        <v>0</v>
      </c>
      <c r="Y632">
        <v>0</v>
      </c>
      <c r="Z632">
        <f t="shared" si="658"/>
        <v>0</v>
      </c>
      <c r="AA632">
        <v>0</v>
      </c>
      <c r="AB632">
        <f t="shared" si="659"/>
        <v>0</v>
      </c>
      <c r="AC632">
        <v>90.5</v>
      </c>
      <c r="AD632">
        <f t="shared" si="660"/>
        <v>0.90919170566314167</v>
      </c>
      <c r="AE632">
        <v>0</v>
      </c>
      <c r="AF632">
        <f t="shared" si="661"/>
        <v>0</v>
      </c>
      <c r="AG632">
        <v>0</v>
      </c>
      <c r="AH632">
        <f t="shared" si="662"/>
        <v>0</v>
      </c>
      <c r="AI632">
        <v>0</v>
      </c>
      <c r="AJ632">
        <f t="shared" si="663"/>
        <v>0</v>
      </c>
      <c r="AK632">
        <v>0</v>
      </c>
      <c r="AL632">
        <f t="shared" si="664"/>
        <v>0</v>
      </c>
      <c r="AM632">
        <v>0</v>
      </c>
      <c r="AN632">
        <f t="shared" si="665"/>
        <v>0</v>
      </c>
      <c r="AO632">
        <v>0</v>
      </c>
      <c r="AP632">
        <f t="shared" si="666"/>
        <v>0</v>
      </c>
      <c r="AQ632">
        <v>0</v>
      </c>
      <c r="AR632">
        <f t="shared" si="667"/>
        <v>0</v>
      </c>
      <c r="AS632">
        <v>0</v>
      </c>
      <c r="AT632">
        <f t="shared" si="668"/>
        <v>0</v>
      </c>
      <c r="AU632">
        <v>0</v>
      </c>
      <c r="AV632">
        <f t="shared" si="669"/>
        <v>0</v>
      </c>
      <c r="AW632">
        <v>0</v>
      </c>
      <c r="AX632">
        <f t="shared" si="670"/>
        <v>0</v>
      </c>
      <c r="AY632">
        <v>0</v>
      </c>
      <c r="AZ632">
        <f t="shared" si="671"/>
        <v>0</v>
      </c>
      <c r="BA632">
        <v>0</v>
      </c>
      <c r="BB632">
        <f t="shared" si="672"/>
        <v>0</v>
      </c>
      <c r="BC632">
        <v>0</v>
      </c>
      <c r="BD632">
        <f t="shared" si="673"/>
        <v>0</v>
      </c>
      <c r="BE632">
        <v>0</v>
      </c>
      <c r="BF632">
        <f t="shared" si="674"/>
        <v>0</v>
      </c>
      <c r="BG632">
        <v>0</v>
      </c>
      <c r="BH632">
        <f t="shared" si="675"/>
        <v>0</v>
      </c>
      <c r="BI632">
        <v>0</v>
      </c>
      <c r="BJ632">
        <f t="shared" si="676"/>
        <v>0</v>
      </c>
      <c r="BK632">
        <v>0</v>
      </c>
      <c r="BL632">
        <f t="shared" si="677"/>
        <v>0</v>
      </c>
      <c r="BM632">
        <v>0</v>
      </c>
      <c r="BN632">
        <f t="shared" si="678"/>
        <v>0</v>
      </c>
      <c r="BO632">
        <v>0</v>
      </c>
      <c r="BP632">
        <f t="shared" si="679"/>
        <v>0</v>
      </c>
      <c r="BQ632">
        <v>0</v>
      </c>
      <c r="BR632">
        <f t="shared" si="680"/>
        <v>0</v>
      </c>
      <c r="BS632">
        <v>0</v>
      </c>
      <c r="BT632">
        <f t="shared" si="681"/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f t="shared" si="708"/>
        <v>0</v>
      </c>
      <c r="DE632">
        <v>0</v>
      </c>
      <c r="DF632">
        <f t="shared" si="709"/>
        <v>0</v>
      </c>
      <c r="DG632">
        <v>0</v>
      </c>
      <c r="DH632">
        <f t="shared" si="684"/>
        <v>0</v>
      </c>
      <c r="DI632">
        <v>100</v>
      </c>
      <c r="DJ632">
        <f t="shared" si="685"/>
        <v>1</v>
      </c>
      <c r="DK632">
        <v>0</v>
      </c>
      <c r="DL632">
        <f t="shared" si="686"/>
        <v>0</v>
      </c>
      <c r="DM632">
        <v>0</v>
      </c>
      <c r="DN632">
        <f t="shared" si="687"/>
        <v>0</v>
      </c>
      <c r="DO632">
        <v>0</v>
      </c>
      <c r="DP632">
        <f t="shared" si="688"/>
        <v>0</v>
      </c>
      <c r="DQ632">
        <v>0</v>
      </c>
      <c r="DR632">
        <f t="shared" si="689"/>
        <v>0</v>
      </c>
      <c r="DS632">
        <v>0</v>
      </c>
      <c r="DT632">
        <f t="shared" si="690"/>
        <v>0</v>
      </c>
      <c r="DU632">
        <v>0</v>
      </c>
      <c r="DV632">
        <f t="shared" si="691"/>
        <v>0</v>
      </c>
      <c r="DW632">
        <v>0</v>
      </c>
      <c r="DX632">
        <f t="shared" si="692"/>
        <v>0</v>
      </c>
      <c r="DY632">
        <v>0</v>
      </c>
      <c r="DZ632">
        <f t="shared" si="693"/>
        <v>0</v>
      </c>
      <c r="EA632">
        <v>0</v>
      </c>
      <c r="EB632">
        <f t="shared" si="694"/>
        <v>0</v>
      </c>
      <c r="EC632">
        <v>0</v>
      </c>
      <c r="ED632">
        <f t="shared" si="695"/>
        <v>0</v>
      </c>
      <c r="EE632">
        <v>0</v>
      </c>
      <c r="EF632">
        <f t="shared" si="696"/>
        <v>0</v>
      </c>
      <c r="EG632">
        <v>0</v>
      </c>
      <c r="EH632">
        <f t="shared" si="697"/>
        <v>0</v>
      </c>
      <c r="EI632">
        <v>0</v>
      </c>
      <c r="EJ632">
        <f t="shared" si="698"/>
        <v>0</v>
      </c>
      <c r="EK632">
        <v>0</v>
      </c>
      <c r="EL632">
        <f t="shared" si="699"/>
        <v>0</v>
      </c>
      <c r="EM632">
        <v>0</v>
      </c>
      <c r="EN632">
        <f t="shared" si="700"/>
        <v>0</v>
      </c>
      <c r="EO632">
        <v>0</v>
      </c>
      <c r="EP632">
        <f t="shared" si="701"/>
        <v>0</v>
      </c>
      <c r="EQ632">
        <v>0</v>
      </c>
      <c r="ER632">
        <f t="shared" si="702"/>
        <v>0</v>
      </c>
      <c r="ES632">
        <v>0</v>
      </c>
      <c r="ET632">
        <f t="shared" si="703"/>
        <v>0</v>
      </c>
      <c r="EU632">
        <v>0</v>
      </c>
      <c r="EV632">
        <f t="shared" si="704"/>
        <v>0</v>
      </c>
      <c r="EW632">
        <v>0</v>
      </c>
      <c r="EX632">
        <f t="shared" si="705"/>
        <v>0</v>
      </c>
      <c r="EY632">
        <v>0</v>
      </c>
      <c r="EZ632">
        <f t="shared" si="706"/>
        <v>0</v>
      </c>
      <c r="FA632">
        <v>0</v>
      </c>
      <c r="FB632">
        <f t="shared" si="707"/>
        <v>0</v>
      </c>
      <c r="FC632">
        <v>0</v>
      </c>
      <c r="FD632">
        <v>0</v>
      </c>
      <c r="FE632" s="3" t="s">
        <v>868</v>
      </c>
    </row>
    <row r="633" spans="1:161" x14ac:dyDescent="0.45">
      <c r="A633">
        <v>632</v>
      </c>
      <c r="B633" t="s">
        <v>705</v>
      </c>
      <c r="C633" t="s">
        <v>408</v>
      </c>
      <c r="D633" t="s">
        <v>590</v>
      </c>
      <c r="F633" s="2">
        <v>2</v>
      </c>
      <c r="G633">
        <v>693</v>
      </c>
      <c r="H633">
        <f t="shared" ref="H633:H636" si="710">1500+273</f>
        <v>1773</v>
      </c>
      <c r="I633">
        <f>570+273</f>
        <v>843</v>
      </c>
      <c r="J633" s="2">
        <f t="shared" si="646"/>
        <v>0.47546531302876482</v>
      </c>
      <c r="L633" t="s">
        <v>64</v>
      </c>
      <c r="M633">
        <v>0</v>
      </c>
      <c r="N633">
        <f t="shared" si="652"/>
        <v>0</v>
      </c>
      <c r="O633">
        <v>0</v>
      </c>
      <c r="P633">
        <f t="shared" si="653"/>
        <v>0</v>
      </c>
      <c r="Q633">
        <v>9.5</v>
      </c>
      <c r="R633">
        <f t="shared" si="654"/>
        <v>9.08082943368584E-2</v>
      </c>
      <c r="S633">
        <v>0</v>
      </c>
      <c r="T633">
        <f t="shared" si="655"/>
        <v>0</v>
      </c>
      <c r="U633">
        <v>0</v>
      </c>
      <c r="V633">
        <f t="shared" si="656"/>
        <v>0</v>
      </c>
      <c r="W633">
        <v>0</v>
      </c>
      <c r="X633">
        <f t="shared" si="657"/>
        <v>0</v>
      </c>
      <c r="Y633">
        <v>0</v>
      </c>
      <c r="Z633">
        <f t="shared" si="658"/>
        <v>0</v>
      </c>
      <c r="AA633">
        <v>0</v>
      </c>
      <c r="AB633">
        <f t="shared" si="659"/>
        <v>0</v>
      </c>
      <c r="AC633">
        <v>90.5</v>
      </c>
      <c r="AD633">
        <f t="shared" si="660"/>
        <v>0.90919170566314167</v>
      </c>
      <c r="AE633">
        <v>0</v>
      </c>
      <c r="AF633">
        <f t="shared" si="661"/>
        <v>0</v>
      </c>
      <c r="AG633">
        <v>0</v>
      </c>
      <c r="AH633">
        <f t="shared" si="662"/>
        <v>0</v>
      </c>
      <c r="AI633">
        <v>0</v>
      </c>
      <c r="AJ633">
        <f t="shared" si="663"/>
        <v>0</v>
      </c>
      <c r="AK633">
        <v>0</v>
      </c>
      <c r="AL633">
        <f t="shared" si="664"/>
        <v>0</v>
      </c>
      <c r="AM633">
        <v>0</v>
      </c>
      <c r="AN633">
        <f t="shared" si="665"/>
        <v>0</v>
      </c>
      <c r="AO633">
        <v>0</v>
      </c>
      <c r="AP633">
        <f t="shared" si="666"/>
        <v>0</v>
      </c>
      <c r="AQ633">
        <v>0</v>
      </c>
      <c r="AR633">
        <f t="shared" si="667"/>
        <v>0</v>
      </c>
      <c r="AS633">
        <v>0</v>
      </c>
      <c r="AT633">
        <f t="shared" si="668"/>
        <v>0</v>
      </c>
      <c r="AU633">
        <v>0</v>
      </c>
      <c r="AV633">
        <f t="shared" si="669"/>
        <v>0</v>
      </c>
      <c r="AW633">
        <v>0</v>
      </c>
      <c r="AX633">
        <f t="shared" si="670"/>
        <v>0</v>
      </c>
      <c r="AY633">
        <v>0</v>
      </c>
      <c r="AZ633">
        <f t="shared" si="671"/>
        <v>0</v>
      </c>
      <c r="BA633">
        <v>0</v>
      </c>
      <c r="BB633">
        <f t="shared" si="672"/>
        <v>0</v>
      </c>
      <c r="BC633">
        <v>0</v>
      </c>
      <c r="BD633">
        <f t="shared" si="673"/>
        <v>0</v>
      </c>
      <c r="BE633">
        <v>0</v>
      </c>
      <c r="BF633">
        <f t="shared" si="674"/>
        <v>0</v>
      </c>
      <c r="BG633">
        <v>0</v>
      </c>
      <c r="BH633">
        <f t="shared" si="675"/>
        <v>0</v>
      </c>
      <c r="BI633">
        <v>0</v>
      </c>
      <c r="BJ633">
        <f t="shared" si="676"/>
        <v>0</v>
      </c>
      <c r="BK633">
        <v>0</v>
      </c>
      <c r="BL633">
        <f t="shared" si="677"/>
        <v>0</v>
      </c>
      <c r="BM633">
        <v>0</v>
      </c>
      <c r="BN633">
        <f t="shared" si="678"/>
        <v>0</v>
      </c>
      <c r="BO633">
        <v>0</v>
      </c>
      <c r="BP633">
        <f t="shared" si="679"/>
        <v>0</v>
      </c>
      <c r="BQ633">
        <v>0</v>
      </c>
      <c r="BR633">
        <f t="shared" si="680"/>
        <v>0</v>
      </c>
      <c r="BS633">
        <v>0</v>
      </c>
      <c r="BT633">
        <f t="shared" si="681"/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f t="shared" si="708"/>
        <v>0</v>
      </c>
      <c r="DE633">
        <v>0</v>
      </c>
      <c r="DF633">
        <f t="shared" si="709"/>
        <v>0</v>
      </c>
      <c r="DG633">
        <v>0</v>
      </c>
      <c r="DH633">
        <f t="shared" si="684"/>
        <v>0</v>
      </c>
      <c r="DI633">
        <v>100</v>
      </c>
      <c r="DJ633">
        <f t="shared" si="685"/>
        <v>1</v>
      </c>
      <c r="DK633">
        <v>0</v>
      </c>
      <c r="DL633">
        <f t="shared" si="686"/>
        <v>0</v>
      </c>
      <c r="DM633">
        <v>0</v>
      </c>
      <c r="DN633">
        <f t="shared" si="687"/>
        <v>0</v>
      </c>
      <c r="DO633">
        <v>0</v>
      </c>
      <c r="DP633">
        <f t="shared" si="688"/>
        <v>0</v>
      </c>
      <c r="DQ633">
        <v>0</v>
      </c>
      <c r="DR633">
        <f t="shared" si="689"/>
        <v>0</v>
      </c>
      <c r="DS633">
        <v>0</v>
      </c>
      <c r="DT633">
        <f t="shared" si="690"/>
        <v>0</v>
      </c>
      <c r="DU633">
        <v>0</v>
      </c>
      <c r="DV633">
        <f t="shared" si="691"/>
        <v>0</v>
      </c>
      <c r="DW633">
        <v>0</v>
      </c>
      <c r="DX633">
        <f t="shared" si="692"/>
        <v>0</v>
      </c>
      <c r="DY633">
        <v>0</v>
      </c>
      <c r="DZ633">
        <f t="shared" si="693"/>
        <v>0</v>
      </c>
      <c r="EA633">
        <v>0</v>
      </c>
      <c r="EB633">
        <f t="shared" si="694"/>
        <v>0</v>
      </c>
      <c r="EC633">
        <v>0</v>
      </c>
      <c r="ED633">
        <f t="shared" si="695"/>
        <v>0</v>
      </c>
      <c r="EE633">
        <v>0</v>
      </c>
      <c r="EF633">
        <f t="shared" si="696"/>
        <v>0</v>
      </c>
      <c r="EG633">
        <v>0</v>
      </c>
      <c r="EH633">
        <f t="shared" si="697"/>
        <v>0</v>
      </c>
      <c r="EI633">
        <v>0</v>
      </c>
      <c r="EJ633">
        <f t="shared" si="698"/>
        <v>0</v>
      </c>
      <c r="EK633">
        <v>0</v>
      </c>
      <c r="EL633">
        <f t="shared" si="699"/>
        <v>0</v>
      </c>
      <c r="EM633">
        <v>0</v>
      </c>
      <c r="EN633">
        <f t="shared" si="700"/>
        <v>0</v>
      </c>
      <c r="EO633">
        <v>0</v>
      </c>
      <c r="EP633">
        <f t="shared" si="701"/>
        <v>0</v>
      </c>
      <c r="EQ633">
        <v>0</v>
      </c>
      <c r="ER633">
        <f t="shared" si="702"/>
        <v>0</v>
      </c>
      <c r="ES633">
        <v>0</v>
      </c>
      <c r="ET633">
        <f t="shared" si="703"/>
        <v>0</v>
      </c>
      <c r="EU633">
        <v>0</v>
      </c>
      <c r="EV633">
        <f t="shared" si="704"/>
        <v>0</v>
      </c>
      <c r="EW633">
        <v>0</v>
      </c>
      <c r="EX633">
        <f t="shared" si="705"/>
        <v>0</v>
      </c>
      <c r="EY633">
        <v>0</v>
      </c>
      <c r="EZ633">
        <f t="shared" si="706"/>
        <v>0</v>
      </c>
      <c r="FA633">
        <v>0</v>
      </c>
      <c r="FB633">
        <f t="shared" si="707"/>
        <v>0</v>
      </c>
      <c r="FC633">
        <v>0</v>
      </c>
      <c r="FD633">
        <v>0</v>
      </c>
      <c r="FE633" s="3" t="s">
        <v>868</v>
      </c>
    </row>
    <row r="634" spans="1:161" x14ac:dyDescent="0.45">
      <c r="A634">
        <v>633</v>
      </c>
      <c r="B634" t="s">
        <v>705</v>
      </c>
      <c r="C634" t="s">
        <v>867</v>
      </c>
      <c r="D634" t="s">
        <v>590</v>
      </c>
      <c r="F634" s="2">
        <v>2</v>
      </c>
      <c r="G634">
        <v>693</v>
      </c>
      <c r="H634">
        <f t="shared" si="710"/>
        <v>1773</v>
      </c>
      <c r="I634">
        <f>750+273</f>
        <v>1023</v>
      </c>
      <c r="J634" s="2">
        <f t="shared" si="646"/>
        <v>0.5769881556683587</v>
      </c>
      <c r="L634" t="s">
        <v>64</v>
      </c>
      <c r="M634">
        <v>0</v>
      </c>
      <c r="N634">
        <f t="shared" si="652"/>
        <v>0</v>
      </c>
      <c r="O634">
        <v>0</v>
      </c>
      <c r="P634">
        <f t="shared" si="653"/>
        <v>0</v>
      </c>
      <c r="Q634">
        <v>9.5</v>
      </c>
      <c r="R634">
        <f t="shared" si="654"/>
        <v>9.08082943368584E-2</v>
      </c>
      <c r="S634">
        <v>0</v>
      </c>
      <c r="T634">
        <f t="shared" si="655"/>
        <v>0</v>
      </c>
      <c r="U634">
        <v>0</v>
      </c>
      <c r="V634">
        <f t="shared" si="656"/>
        <v>0</v>
      </c>
      <c r="W634">
        <v>0</v>
      </c>
      <c r="X634">
        <f t="shared" si="657"/>
        <v>0</v>
      </c>
      <c r="Y634">
        <v>0</v>
      </c>
      <c r="Z634">
        <f t="shared" si="658"/>
        <v>0</v>
      </c>
      <c r="AA634">
        <v>0</v>
      </c>
      <c r="AB634">
        <f t="shared" si="659"/>
        <v>0</v>
      </c>
      <c r="AC634">
        <v>90.5</v>
      </c>
      <c r="AD634">
        <f t="shared" si="660"/>
        <v>0.90919170566314167</v>
      </c>
      <c r="AE634">
        <v>0</v>
      </c>
      <c r="AF634">
        <f t="shared" si="661"/>
        <v>0</v>
      </c>
      <c r="AG634">
        <v>0</v>
      </c>
      <c r="AH634">
        <f t="shared" si="662"/>
        <v>0</v>
      </c>
      <c r="AI634">
        <v>0</v>
      </c>
      <c r="AJ634">
        <f t="shared" si="663"/>
        <v>0</v>
      </c>
      <c r="AK634">
        <v>0</v>
      </c>
      <c r="AL634">
        <f t="shared" si="664"/>
        <v>0</v>
      </c>
      <c r="AM634">
        <v>0</v>
      </c>
      <c r="AN634">
        <f t="shared" si="665"/>
        <v>0</v>
      </c>
      <c r="AO634">
        <v>0</v>
      </c>
      <c r="AP634">
        <f t="shared" si="666"/>
        <v>0</v>
      </c>
      <c r="AQ634">
        <v>0</v>
      </c>
      <c r="AR634">
        <f t="shared" si="667"/>
        <v>0</v>
      </c>
      <c r="AS634">
        <v>0</v>
      </c>
      <c r="AT634">
        <f t="shared" si="668"/>
        <v>0</v>
      </c>
      <c r="AU634">
        <v>0</v>
      </c>
      <c r="AV634">
        <f t="shared" si="669"/>
        <v>0</v>
      </c>
      <c r="AW634">
        <v>0</v>
      </c>
      <c r="AX634">
        <f t="shared" si="670"/>
        <v>0</v>
      </c>
      <c r="AY634">
        <v>0</v>
      </c>
      <c r="AZ634">
        <f t="shared" si="671"/>
        <v>0</v>
      </c>
      <c r="BA634">
        <v>0</v>
      </c>
      <c r="BB634">
        <f t="shared" si="672"/>
        <v>0</v>
      </c>
      <c r="BC634">
        <v>0</v>
      </c>
      <c r="BD634">
        <f t="shared" si="673"/>
        <v>0</v>
      </c>
      <c r="BE634">
        <v>0</v>
      </c>
      <c r="BF634">
        <f t="shared" si="674"/>
        <v>0</v>
      </c>
      <c r="BG634">
        <v>0</v>
      </c>
      <c r="BH634">
        <f t="shared" si="675"/>
        <v>0</v>
      </c>
      <c r="BI634">
        <v>0</v>
      </c>
      <c r="BJ634">
        <f t="shared" si="676"/>
        <v>0</v>
      </c>
      <c r="BK634">
        <v>0</v>
      </c>
      <c r="BL634">
        <f t="shared" si="677"/>
        <v>0</v>
      </c>
      <c r="BM634">
        <v>0</v>
      </c>
      <c r="BN634">
        <f t="shared" si="678"/>
        <v>0</v>
      </c>
      <c r="BO634">
        <v>0</v>
      </c>
      <c r="BP634">
        <f t="shared" si="679"/>
        <v>0</v>
      </c>
      <c r="BQ634">
        <v>0</v>
      </c>
      <c r="BR634">
        <f t="shared" si="680"/>
        <v>0</v>
      </c>
      <c r="BS634">
        <v>0</v>
      </c>
      <c r="BT634">
        <f t="shared" si="681"/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f t="shared" si="708"/>
        <v>0</v>
      </c>
      <c r="DE634">
        <v>0</v>
      </c>
      <c r="DF634">
        <f t="shared" si="709"/>
        <v>0</v>
      </c>
      <c r="DG634">
        <v>0</v>
      </c>
      <c r="DH634">
        <f t="shared" si="684"/>
        <v>0</v>
      </c>
      <c r="DI634">
        <v>100</v>
      </c>
      <c r="DJ634">
        <f t="shared" si="685"/>
        <v>1</v>
      </c>
      <c r="DK634">
        <v>0</v>
      </c>
      <c r="DL634">
        <f t="shared" si="686"/>
        <v>0</v>
      </c>
      <c r="DM634">
        <v>0</v>
      </c>
      <c r="DN634">
        <f t="shared" si="687"/>
        <v>0</v>
      </c>
      <c r="DO634">
        <v>0</v>
      </c>
      <c r="DP634">
        <f t="shared" si="688"/>
        <v>0</v>
      </c>
      <c r="DQ634">
        <v>0</v>
      </c>
      <c r="DR634">
        <f t="shared" si="689"/>
        <v>0</v>
      </c>
      <c r="DS634">
        <v>0</v>
      </c>
      <c r="DT634">
        <f t="shared" si="690"/>
        <v>0</v>
      </c>
      <c r="DU634">
        <v>0</v>
      </c>
      <c r="DV634">
        <f t="shared" si="691"/>
        <v>0</v>
      </c>
      <c r="DW634">
        <v>0</v>
      </c>
      <c r="DX634">
        <f t="shared" si="692"/>
        <v>0</v>
      </c>
      <c r="DY634">
        <v>0</v>
      </c>
      <c r="DZ634">
        <f t="shared" si="693"/>
        <v>0</v>
      </c>
      <c r="EA634">
        <v>0</v>
      </c>
      <c r="EB634">
        <f t="shared" si="694"/>
        <v>0</v>
      </c>
      <c r="EC634">
        <v>0</v>
      </c>
      <c r="ED634">
        <f t="shared" si="695"/>
        <v>0</v>
      </c>
      <c r="EE634">
        <v>0</v>
      </c>
      <c r="EF634">
        <f t="shared" si="696"/>
        <v>0</v>
      </c>
      <c r="EG634">
        <v>0</v>
      </c>
      <c r="EH634">
        <f t="shared" si="697"/>
        <v>0</v>
      </c>
      <c r="EI634">
        <v>0</v>
      </c>
      <c r="EJ634">
        <f t="shared" si="698"/>
        <v>0</v>
      </c>
      <c r="EK634">
        <v>0</v>
      </c>
      <c r="EL634">
        <f t="shared" si="699"/>
        <v>0</v>
      </c>
      <c r="EM634">
        <v>0</v>
      </c>
      <c r="EN634">
        <f t="shared" si="700"/>
        <v>0</v>
      </c>
      <c r="EO634">
        <v>0</v>
      </c>
      <c r="EP634">
        <f t="shared" si="701"/>
        <v>0</v>
      </c>
      <c r="EQ634">
        <v>0</v>
      </c>
      <c r="ER634">
        <f t="shared" si="702"/>
        <v>0</v>
      </c>
      <c r="ES634">
        <v>0</v>
      </c>
      <c r="ET634">
        <f t="shared" si="703"/>
        <v>0</v>
      </c>
      <c r="EU634">
        <v>0</v>
      </c>
      <c r="EV634">
        <f t="shared" si="704"/>
        <v>0</v>
      </c>
      <c r="EW634">
        <v>0</v>
      </c>
      <c r="EX634">
        <f t="shared" si="705"/>
        <v>0</v>
      </c>
      <c r="EY634">
        <v>0</v>
      </c>
      <c r="EZ634">
        <f t="shared" si="706"/>
        <v>0</v>
      </c>
      <c r="FA634">
        <v>0</v>
      </c>
      <c r="FB634">
        <f t="shared" si="707"/>
        <v>0</v>
      </c>
      <c r="FC634">
        <v>0</v>
      </c>
      <c r="FD634">
        <v>0</v>
      </c>
      <c r="FE634" s="3" t="s">
        <v>868</v>
      </c>
    </row>
    <row r="635" spans="1:161" x14ac:dyDescent="0.45">
      <c r="A635">
        <v>634</v>
      </c>
      <c r="B635" t="s">
        <v>869</v>
      </c>
      <c r="C635" t="s">
        <v>867</v>
      </c>
      <c r="D635" t="s">
        <v>870</v>
      </c>
      <c r="F635" s="2">
        <v>3</v>
      </c>
      <c r="G635">
        <v>693</v>
      </c>
      <c r="H635">
        <f t="shared" si="710"/>
        <v>1773</v>
      </c>
      <c r="I635">
        <f>420+273</f>
        <v>693</v>
      </c>
      <c r="J635" s="2">
        <f t="shared" si="646"/>
        <v>0.39086294416243655</v>
      </c>
      <c r="L635" t="s">
        <v>64</v>
      </c>
      <c r="M635">
        <v>0</v>
      </c>
      <c r="N635">
        <f t="shared" si="652"/>
        <v>0</v>
      </c>
      <c r="O635">
        <v>0</v>
      </c>
      <c r="P635">
        <f t="shared" si="653"/>
        <v>0</v>
      </c>
      <c r="Q635">
        <v>8</v>
      </c>
      <c r="R635">
        <f t="shared" si="654"/>
        <v>7.5405629839120136E-2</v>
      </c>
      <c r="S635">
        <v>0</v>
      </c>
      <c r="T635">
        <f t="shared" si="655"/>
        <v>0</v>
      </c>
      <c r="U635">
        <v>0</v>
      </c>
      <c r="V635">
        <f t="shared" si="656"/>
        <v>0</v>
      </c>
      <c r="W635">
        <v>0</v>
      </c>
      <c r="X635">
        <f t="shared" si="657"/>
        <v>0</v>
      </c>
      <c r="Y635">
        <v>0</v>
      </c>
      <c r="Z635">
        <f t="shared" si="658"/>
        <v>0</v>
      </c>
      <c r="AA635">
        <v>0</v>
      </c>
      <c r="AB635">
        <f t="shared" si="659"/>
        <v>0</v>
      </c>
      <c r="AC635">
        <f>100-8-18</f>
        <v>74</v>
      </c>
      <c r="AD635">
        <f t="shared" si="660"/>
        <v>0.7330784913276851</v>
      </c>
      <c r="AE635">
        <v>0</v>
      </c>
      <c r="AF635">
        <f t="shared" si="661"/>
        <v>0</v>
      </c>
      <c r="AG635">
        <v>0</v>
      </c>
      <c r="AH635">
        <f t="shared" si="662"/>
        <v>0</v>
      </c>
      <c r="AI635">
        <v>0</v>
      </c>
      <c r="AJ635">
        <f t="shared" si="663"/>
        <v>0</v>
      </c>
      <c r="AK635">
        <v>0</v>
      </c>
      <c r="AL635">
        <f t="shared" si="664"/>
        <v>0</v>
      </c>
      <c r="AM635">
        <v>18</v>
      </c>
      <c r="AN635">
        <f t="shared" si="665"/>
        <v>0.19151587883319482</v>
      </c>
      <c r="AO635">
        <v>0</v>
      </c>
      <c r="AP635">
        <f t="shared" si="666"/>
        <v>0</v>
      </c>
      <c r="AQ635">
        <v>0</v>
      </c>
      <c r="AR635">
        <f t="shared" si="667"/>
        <v>0</v>
      </c>
      <c r="AS635">
        <v>0</v>
      </c>
      <c r="AT635">
        <f t="shared" si="668"/>
        <v>0</v>
      </c>
      <c r="AU635">
        <v>0</v>
      </c>
      <c r="AV635">
        <f t="shared" si="669"/>
        <v>0</v>
      </c>
      <c r="AW635">
        <v>0</v>
      </c>
      <c r="AX635">
        <f t="shared" si="670"/>
        <v>0</v>
      </c>
      <c r="AY635">
        <v>0</v>
      </c>
      <c r="AZ635">
        <f t="shared" si="671"/>
        <v>0</v>
      </c>
      <c r="BA635">
        <v>0</v>
      </c>
      <c r="BB635">
        <f t="shared" si="672"/>
        <v>0</v>
      </c>
      <c r="BC635">
        <v>0</v>
      </c>
      <c r="BD635">
        <f t="shared" si="673"/>
        <v>0</v>
      </c>
      <c r="BE635">
        <v>0</v>
      </c>
      <c r="BF635">
        <f t="shared" si="674"/>
        <v>0</v>
      </c>
      <c r="BG635">
        <v>0</v>
      </c>
      <c r="BH635">
        <f t="shared" si="675"/>
        <v>0</v>
      </c>
      <c r="BI635">
        <v>0</v>
      </c>
      <c r="BJ635">
        <f t="shared" si="676"/>
        <v>0</v>
      </c>
      <c r="BK635">
        <v>0</v>
      </c>
      <c r="BL635">
        <f t="shared" si="677"/>
        <v>0</v>
      </c>
      <c r="BM635">
        <v>0</v>
      </c>
      <c r="BN635">
        <f t="shared" si="678"/>
        <v>0</v>
      </c>
      <c r="BO635">
        <v>0</v>
      </c>
      <c r="BP635">
        <f t="shared" si="679"/>
        <v>0</v>
      </c>
      <c r="BQ635">
        <v>0</v>
      </c>
      <c r="BR635">
        <f t="shared" si="680"/>
        <v>0</v>
      </c>
      <c r="BS635">
        <v>0</v>
      </c>
      <c r="BT635">
        <f t="shared" si="681"/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f t="shared" si="708"/>
        <v>0</v>
      </c>
      <c r="DE635">
        <v>0</v>
      </c>
      <c r="DF635">
        <f t="shared" si="709"/>
        <v>0</v>
      </c>
      <c r="DG635">
        <v>0</v>
      </c>
      <c r="DH635">
        <f t="shared" si="684"/>
        <v>0</v>
      </c>
      <c r="DI635">
        <v>100</v>
      </c>
      <c r="DJ635">
        <f t="shared" si="685"/>
        <v>1</v>
      </c>
      <c r="DK635">
        <v>0</v>
      </c>
      <c r="DL635">
        <f t="shared" si="686"/>
        <v>0</v>
      </c>
      <c r="DM635">
        <v>0</v>
      </c>
      <c r="DN635">
        <f t="shared" si="687"/>
        <v>0</v>
      </c>
      <c r="DO635">
        <v>0</v>
      </c>
      <c r="DP635">
        <f t="shared" si="688"/>
        <v>0</v>
      </c>
      <c r="DQ635">
        <v>0</v>
      </c>
      <c r="DR635">
        <f t="shared" si="689"/>
        <v>0</v>
      </c>
      <c r="DS635">
        <v>0</v>
      </c>
      <c r="DT635">
        <f t="shared" si="690"/>
        <v>0</v>
      </c>
      <c r="DU635">
        <v>0</v>
      </c>
      <c r="DV635">
        <f t="shared" si="691"/>
        <v>0</v>
      </c>
      <c r="DW635">
        <v>0</v>
      </c>
      <c r="DX635">
        <f t="shared" si="692"/>
        <v>0</v>
      </c>
      <c r="DY635">
        <v>0</v>
      </c>
      <c r="DZ635">
        <f t="shared" si="693"/>
        <v>0</v>
      </c>
      <c r="EA635">
        <v>0</v>
      </c>
      <c r="EB635">
        <f t="shared" si="694"/>
        <v>0</v>
      </c>
      <c r="EC635">
        <v>0</v>
      </c>
      <c r="ED635">
        <f t="shared" si="695"/>
        <v>0</v>
      </c>
      <c r="EE635">
        <v>0</v>
      </c>
      <c r="EF635">
        <f t="shared" si="696"/>
        <v>0</v>
      </c>
      <c r="EG635">
        <v>0</v>
      </c>
      <c r="EH635">
        <f t="shared" si="697"/>
        <v>0</v>
      </c>
      <c r="EI635">
        <v>0</v>
      </c>
      <c r="EJ635">
        <f t="shared" si="698"/>
        <v>0</v>
      </c>
      <c r="EK635">
        <v>0</v>
      </c>
      <c r="EL635">
        <f t="shared" si="699"/>
        <v>0</v>
      </c>
      <c r="EM635">
        <v>0</v>
      </c>
      <c r="EN635">
        <f t="shared" si="700"/>
        <v>0</v>
      </c>
      <c r="EO635">
        <v>0</v>
      </c>
      <c r="EP635">
        <f t="shared" si="701"/>
        <v>0</v>
      </c>
      <c r="EQ635">
        <v>0</v>
      </c>
      <c r="ER635">
        <f t="shared" si="702"/>
        <v>0</v>
      </c>
      <c r="ES635">
        <v>0</v>
      </c>
      <c r="ET635">
        <f t="shared" si="703"/>
        <v>0</v>
      </c>
      <c r="EU635">
        <v>0</v>
      </c>
      <c r="EV635">
        <f t="shared" si="704"/>
        <v>0</v>
      </c>
      <c r="EW635">
        <v>0</v>
      </c>
      <c r="EX635">
        <f t="shared" si="705"/>
        <v>0</v>
      </c>
      <c r="EY635">
        <v>0</v>
      </c>
      <c r="EZ635">
        <f t="shared" si="706"/>
        <v>0</v>
      </c>
      <c r="FA635">
        <v>0</v>
      </c>
      <c r="FB635">
        <f t="shared" si="707"/>
        <v>0</v>
      </c>
      <c r="FC635">
        <v>0</v>
      </c>
      <c r="FD635">
        <v>0</v>
      </c>
      <c r="FE635" s="3" t="s">
        <v>868</v>
      </c>
    </row>
    <row r="636" spans="1:161" x14ac:dyDescent="0.45">
      <c r="A636">
        <v>635</v>
      </c>
      <c r="B636" t="s">
        <v>869</v>
      </c>
      <c r="C636" t="s">
        <v>867</v>
      </c>
      <c r="D636" t="s">
        <v>870</v>
      </c>
      <c r="F636" s="2">
        <v>2</v>
      </c>
      <c r="G636">
        <v>693</v>
      </c>
      <c r="H636">
        <f t="shared" si="710"/>
        <v>1773</v>
      </c>
      <c r="I636">
        <f>710+273</f>
        <v>983</v>
      </c>
      <c r="J636" s="2">
        <f t="shared" si="646"/>
        <v>0.55442752397067119</v>
      </c>
      <c r="L636" t="s">
        <v>64</v>
      </c>
      <c r="M636">
        <v>0</v>
      </c>
      <c r="N636">
        <f t="shared" si="652"/>
        <v>0</v>
      </c>
      <c r="O636">
        <v>0</v>
      </c>
      <c r="P636">
        <f t="shared" si="653"/>
        <v>0</v>
      </c>
      <c r="Q636">
        <v>8</v>
      </c>
      <c r="R636">
        <f t="shared" si="654"/>
        <v>7.5405629839120136E-2</v>
      </c>
      <c r="S636">
        <v>0</v>
      </c>
      <c r="T636">
        <f t="shared" si="655"/>
        <v>0</v>
      </c>
      <c r="U636">
        <v>0</v>
      </c>
      <c r="V636">
        <f t="shared" si="656"/>
        <v>0</v>
      </c>
      <c r="W636">
        <v>0</v>
      </c>
      <c r="X636">
        <f t="shared" si="657"/>
        <v>0</v>
      </c>
      <c r="Y636">
        <v>0</v>
      </c>
      <c r="Z636">
        <f t="shared" si="658"/>
        <v>0</v>
      </c>
      <c r="AA636">
        <v>0</v>
      </c>
      <c r="AB636">
        <f t="shared" si="659"/>
        <v>0</v>
      </c>
      <c r="AC636">
        <f>100-8-18</f>
        <v>74</v>
      </c>
      <c r="AD636">
        <f t="shared" si="660"/>
        <v>0.7330784913276851</v>
      </c>
      <c r="AE636">
        <v>0</v>
      </c>
      <c r="AF636">
        <f t="shared" si="661"/>
        <v>0</v>
      </c>
      <c r="AG636">
        <v>0</v>
      </c>
      <c r="AH636">
        <f t="shared" si="662"/>
        <v>0</v>
      </c>
      <c r="AI636">
        <v>0</v>
      </c>
      <c r="AJ636">
        <f t="shared" si="663"/>
        <v>0</v>
      </c>
      <c r="AK636">
        <v>0</v>
      </c>
      <c r="AL636">
        <f t="shared" si="664"/>
        <v>0</v>
      </c>
      <c r="AM636">
        <v>18</v>
      </c>
      <c r="AN636">
        <f t="shared" si="665"/>
        <v>0.19151587883319482</v>
      </c>
      <c r="AO636">
        <v>0</v>
      </c>
      <c r="AP636">
        <f t="shared" si="666"/>
        <v>0</v>
      </c>
      <c r="AQ636">
        <v>0</v>
      </c>
      <c r="AR636">
        <f t="shared" si="667"/>
        <v>0</v>
      </c>
      <c r="AS636">
        <v>0</v>
      </c>
      <c r="AT636">
        <f t="shared" si="668"/>
        <v>0</v>
      </c>
      <c r="AU636">
        <v>0</v>
      </c>
      <c r="AV636">
        <f t="shared" si="669"/>
        <v>0</v>
      </c>
      <c r="AW636">
        <v>0</v>
      </c>
      <c r="AX636">
        <f t="shared" si="670"/>
        <v>0</v>
      </c>
      <c r="AY636">
        <v>0</v>
      </c>
      <c r="AZ636">
        <f t="shared" si="671"/>
        <v>0</v>
      </c>
      <c r="BA636">
        <v>0</v>
      </c>
      <c r="BB636">
        <f t="shared" si="672"/>
        <v>0</v>
      </c>
      <c r="BC636">
        <v>0</v>
      </c>
      <c r="BD636">
        <f t="shared" si="673"/>
        <v>0</v>
      </c>
      <c r="BE636">
        <v>0</v>
      </c>
      <c r="BF636">
        <f t="shared" si="674"/>
        <v>0</v>
      </c>
      <c r="BG636">
        <v>0</v>
      </c>
      <c r="BH636">
        <f t="shared" si="675"/>
        <v>0</v>
      </c>
      <c r="BI636">
        <v>0</v>
      </c>
      <c r="BJ636">
        <f t="shared" si="676"/>
        <v>0</v>
      </c>
      <c r="BK636">
        <v>0</v>
      </c>
      <c r="BL636">
        <f t="shared" si="677"/>
        <v>0</v>
      </c>
      <c r="BM636">
        <v>0</v>
      </c>
      <c r="BN636">
        <f t="shared" si="678"/>
        <v>0</v>
      </c>
      <c r="BO636">
        <v>0</v>
      </c>
      <c r="BP636">
        <f t="shared" si="679"/>
        <v>0</v>
      </c>
      <c r="BQ636">
        <v>0</v>
      </c>
      <c r="BR636">
        <f t="shared" si="680"/>
        <v>0</v>
      </c>
      <c r="BS636">
        <v>0</v>
      </c>
      <c r="BT636">
        <f t="shared" si="681"/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f t="shared" si="708"/>
        <v>0</v>
      </c>
      <c r="DE636">
        <v>0</v>
      </c>
      <c r="DF636">
        <f t="shared" si="709"/>
        <v>0</v>
      </c>
      <c r="DG636">
        <v>0</v>
      </c>
      <c r="DH636">
        <f t="shared" si="684"/>
        <v>0</v>
      </c>
      <c r="DI636">
        <v>100</v>
      </c>
      <c r="DJ636">
        <f t="shared" si="685"/>
        <v>1</v>
      </c>
      <c r="DK636">
        <v>0</v>
      </c>
      <c r="DL636">
        <f t="shared" si="686"/>
        <v>0</v>
      </c>
      <c r="DM636">
        <v>0</v>
      </c>
      <c r="DN636">
        <f t="shared" si="687"/>
        <v>0</v>
      </c>
      <c r="DO636">
        <v>0</v>
      </c>
      <c r="DP636">
        <f t="shared" si="688"/>
        <v>0</v>
      </c>
      <c r="DQ636">
        <v>0</v>
      </c>
      <c r="DR636">
        <f t="shared" si="689"/>
        <v>0</v>
      </c>
      <c r="DS636">
        <v>0</v>
      </c>
      <c r="DT636">
        <f t="shared" si="690"/>
        <v>0</v>
      </c>
      <c r="DU636">
        <v>0</v>
      </c>
      <c r="DV636">
        <f t="shared" si="691"/>
        <v>0</v>
      </c>
      <c r="DW636">
        <v>0</v>
      </c>
      <c r="DX636">
        <f t="shared" si="692"/>
        <v>0</v>
      </c>
      <c r="DY636">
        <v>0</v>
      </c>
      <c r="DZ636">
        <f t="shared" si="693"/>
        <v>0</v>
      </c>
      <c r="EA636">
        <v>0</v>
      </c>
      <c r="EB636">
        <f t="shared" si="694"/>
        <v>0</v>
      </c>
      <c r="EC636">
        <v>0</v>
      </c>
      <c r="ED636">
        <f t="shared" si="695"/>
        <v>0</v>
      </c>
      <c r="EE636">
        <v>0</v>
      </c>
      <c r="EF636">
        <f t="shared" si="696"/>
        <v>0</v>
      </c>
      <c r="EG636">
        <v>0</v>
      </c>
      <c r="EH636">
        <f t="shared" si="697"/>
        <v>0</v>
      </c>
      <c r="EI636">
        <v>0</v>
      </c>
      <c r="EJ636">
        <f t="shared" si="698"/>
        <v>0</v>
      </c>
      <c r="EK636">
        <v>0</v>
      </c>
      <c r="EL636">
        <f t="shared" si="699"/>
        <v>0</v>
      </c>
      <c r="EM636">
        <v>0</v>
      </c>
      <c r="EN636">
        <f t="shared" si="700"/>
        <v>0</v>
      </c>
      <c r="EO636">
        <v>0</v>
      </c>
      <c r="EP636">
        <f t="shared" si="701"/>
        <v>0</v>
      </c>
      <c r="EQ636">
        <v>0</v>
      </c>
      <c r="ER636">
        <f t="shared" si="702"/>
        <v>0</v>
      </c>
      <c r="ES636">
        <v>0</v>
      </c>
      <c r="ET636">
        <f t="shared" si="703"/>
        <v>0</v>
      </c>
      <c r="EU636">
        <v>0</v>
      </c>
      <c r="EV636">
        <f t="shared" si="704"/>
        <v>0</v>
      </c>
      <c r="EW636">
        <v>0</v>
      </c>
      <c r="EX636">
        <f t="shared" si="705"/>
        <v>0</v>
      </c>
      <c r="EY636">
        <v>0</v>
      </c>
      <c r="EZ636">
        <f t="shared" si="706"/>
        <v>0</v>
      </c>
      <c r="FA636">
        <v>0</v>
      </c>
      <c r="FB636">
        <f t="shared" si="707"/>
        <v>0</v>
      </c>
      <c r="FC636">
        <v>0</v>
      </c>
      <c r="FD636">
        <v>0</v>
      </c>
      <c r="FE636" s="3" t="s">
        <v>868</v>
      </c>
    </row>
    <row r="637" spans="1:161" x14ac:dyDescent="0.45">
      <c r="A637">
        <v>636</v>
      </c>
      <c r="B637" t="s">
        <v>53</v>
      </c>
      <c r="C637" t="s">
        <v>742</v>
      </c>
      <c r="F637" s="2">
        <v>1</v>
      </c>
      <c r="G637">
        <f>273-40</f>
        <v>233</v>
      </c>
      <c r="H637">
        <v>933</v>
      </c>
      <c r="I637">
        <f>273-40</f>
        <v>233</v>
      </c>
      <c r="J637" s="2">
        <f t="shared" si="646"/>
        <v>0.2497320471596999</v>
      </c>
      <c r="L637" t="s">
        <v>64</v>
      </c>
      <c r="M637">
        <v>0</v>
      </c>
      <c r="N637">
        <f t="shared" si="652"/>
        <v>0</v>
      </c>
      <c r="O637">
        <v>0</v>
      </c>
      <c r="P637">
        <f t="shared" si="653"/>
        <v>0</v>
      </c>
      <c r="Q637">
        <v>0</v>
      </c>
      <c r="R637">
        <f t="shared" si="654"/>
        <v>0</v>
      </c>
      <c r="S637">
        <v>0</v>
      </c>
      <c r="T637">
        <f t="shared" si="655"/>
        <v>0</v>
      </c>
      <c r="U637">
        <v>0</v>
      </c>
      <c r="V637">
        <f t="shared" si="656"/>
        <v>0</v>
      </c>
      <c r="W637">
        <v>100</v>
      </c>
      <c r="X637">
        <f t="shared" si="657"/>
        <v>1</v>
      </c>
      <c r="Y637">
        <v>0</v>
      </c>
      <c r="Z637">
        <f t="shared" si="658"/>
        <v>0</v>
      </c>
      <c r="AA637">
        <v>0</v>
      </c>
      <c r="AB637">
        <f t="shared" si="659"/>
        <v>0</v>
      </c>
      <c r="AC637">
        <v>0</v>
      </c>
      <c r="AD637">
        <f t="shared" si="660"/>
        <v>0</v>
      </c>
      <c r="AE637">
        <v>0</v>
      </c>
      <c r="AF637">
        <f t="shared" si="661"/>
        <v>0</v>
      </c>
      <c r="AG637">
        <v>0</v>
      </c>
      <c r="AH637">
        <f t="shared" si="662"/>
        <v>0</v>
      </c>
      <c r="AI637">
        <v>0</v>
      </c>
      <c r="AJ637">
        <f t="shared" si="663"/>
        <v>0</v>
      </c>
      <c r="AK637">
        <v>0</v>
      </c>
      <c r="AL637">
        <f t="shared" si="664"/>
        <v>0</v>
      </c>
      <c r="AM637">
        <v>0</v>
      </c>
      <c r="AN637">
        <f t="shared" si="665"/>
        <v>0</v>
      </c>
      <c r="AO637">
        <v>0</v>
      </c>
      <c r="AP637">
        <f t="shared" si="666"/>
        <v>0</v>
      </c>
      <c r="AQ637">
        <v>0</v>
      </c>
      <c r="AR637">
        <f t="shared" si="667"/>
        <v>0</v>
      </c>
      <c r="AS637">
        <v>0</v>
      </c>
      <c r="AT637">
        <f t="shared" si="668"/>
        <v>0</v>
      </c>
      <c r="AU637">
        <v>0</v>
      </c>
      <c r="AV637">
        <f t="shared" si="669"/>
        <v>0</v>
      </c>
      <c r="AW637">
        <v>0</v>
      </c>
      <c r="AX637">
        <f t="shared" si="670"/>
        <v>0</v>
      </c>
      <c r="AY637">
        <v>0</v>
      </c>
      <c r="AZ637">
        <f t="shared" si="671"/>
        <v>0</v>
      </c>
      <c r="BA637">
        <v>0</v>
      </c>
      <c r="BB637">
        <f t="shared" si="672"/>
        <v>0</v>
      </c>
      <c r="BC637">
        <v>0</v>
      </c>
      <c r="BD637">
        <f t="shared" si="673"/>
        <v>0</v>
      </c>
      <c r="BE637">
        <v>0</v>
      </c>
      <c r="BF637">
        <f t="shared" si="674"/>
        <v>0</v>
      </c>
      <c r="BG637">
        <v>0</v>
      </c>
      <c r="BH637">
        <f t="shared" si="675"/>
        <v>0</v>
      </c>
      <c r="BI637">
        <v>0</v>
      </c>
      <c r="BJ637">
        <f t="shared" si="676"/>
        <v>0</v>
      </c>
      <c r="BK637">
        <v>0</v>
      </c>
      <c r="BL637">
        <f t="shared" si="677"/>
        <v>0</v>
      </c>
      <c r="BM637">
        <v>0</v>
      </c>
      <c r="BN637">
        <f t="shared" si="678"/>
        <v>0</v>
      </c>
      <c r="BO637">
        <v>0</v>
      </c>
      <c r="BP637">
        <f t="shared" si="679"/>
        <v>0</v>
      </c>
      <c r="BQ637">
        <v>0</v>
      </c>
      <c r="BR637">
        <f t="shared" si="680"/>
        <v>0</v>
      </c>
      <c r="BS637">
        <v>0</v>
      </c>
      <c r="BT637">
        <f t="shared" si="681"/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f t="shared" si="708"/>
        <v>0</v>
      </c>
      <c r="DE637">
        <v>0</v>
      </c>
      <c r="DF637">
        <f t="shared" si="709"/>
        <v>0</v>
      </c>
      <c r="DG637">
        <v>100</v>
      </c>
      <c r="DH637">
        <f t="shared" si="684"/>
        <v>1</v>
      </c>
      <c r="DI637">
        <v>0</v>
      </c>
      <c r="DJ637">
        <f t="shared" si="685"/>
        <v>0</v>
      </c>
      <c r="DK637">
        <v>0</v>
      </c>
      <c r="DL637">
        <f t="shared" si="686"/>
        <v>0</v>
      </c>
      <c r="DM637">
        <v>0</v>
      </c>
      <c r="DN637">
        <f t="shared" si="687"/>
        <v>0</v>
      </c>
      <c r="DO637">
        <v>0</v>
      </c>
      <c r="DP637">
        <f t="shared" si="688"/>
        <v>0</v>
      </c>
      <c r="DQ637">
        <v>0</v>
      </c>
      <c r="DR637">
        <f t="shared" si="689"/>
        <v>0</v>
      </c>
      <c r="DS637">
        <v>0</v>
      </c>
      <c r="DT637">
        <f t="shared" si="690"/>
        <v>0</v>
      </c>
      <c r="DU637">
        <v>0</v>
      </c>
      <c r="DV637">
        <f t="shared" si="691"/>
        <v>0</v>
      </c>
      <c r="DW637">
        <v>0</v>
      </c>
      <c r="DX637">
        <f t="shared" si="692"/>
        <v>0</v>
      </c>
      <c r="DY637">
        <v>0</v>
      </c>
      <c r="DZ637">
        <f t="shared" si="693"/>
        <v>0</v>
      </c>
      <c r="EA637">
        <v>0</v>
      </c>
      <c r="EB637">
        <f t="shared" si="694"/>
        <v>0</v>
      </c>
      <c r="EC637">
        <v>0</v>
      </c>
      <c r="ED637">
        <f t="shared" si="695"/>
        <v>0</v>
      </c>
      <c r="EE637">
        <v>0</v>
      </c>
      <c r="EF637">
        <f t="shared" si="696"/>
        <v>0</v>
      </c>
      <c r="EG637">
        <v>0</v>
      </c>
      <c r="EH637">
        <f t="shared" si="697"/>
        <v>0</v>
      </c>
      <c r="EI637">
        <v>0</v>
      </c>
      <c r="EJ637">
        <f t="shared" si="698"/>
        <v>0</v>
      </c>
      <c r="EK637">
        <v>0</v>
      </c>
      <c r="EL637">
        <f t="shared" si="699"/>
        <v>0</v>
      </c>
      <c r="EM637">
        <v>0</v>
      </c>
      <c r="EN637">
        <f t="shared" si="700"/>
        <v>0</v>
      </c>
      <c r="EO637">
        <v>0</v>
      </c>
      <c r="EP637">
        <f t="shared" si="701"/>
        <v>0</v>
      </c>
      <c r="EQ637">
        <v>0</v>
      </c>
      <c r="ER637">
        <f t="shared" si="702"/>
        <v>0</v>
      </c>
      <c r="ES637">
        <v>0</v>
      </c>
      <c r="ET637">
        <f t="shared" si="703"/>
        <v>0</v>
      </c>
      <c r="EU637">
        <v>0</v>
      </c>
      <c r="EV637">
        <f t="shared" si="704"/>
        <v>0</v>
      </c>
      <c r="EW637">
        <v>0</v>
      </c>
      <c r="EX637">
        <f t="shared" si="705"/>
        <v>0</v>
      </c>
      <c r="EY637">
        <v>0</v>
      </c>
      <c r="EZ637">
        <f t="shared" si="706"/>
        <v>0</v>
      </c>
      <c r="FA637">
        <v>0</v>
      </c>
      <c r="FB637">
        <f t="shared" si="707"/>
        <v>0</v>
      </c>
      <c r="FC637">
        <v>0</v>
      </c>
      <c r="FD637">
        <v>0</v>
      </c>
      <c r="FE637" s="3" t="s">
        <v>871</v>
      </c>
    </row>
    <row r="638" spans="1:161" x14ac:dyDescent="0.45">
      <c r="A638">
        <v>637</v>
      </c>
      <c r="B638" t="s">
        <v>53</v>
      </c>
      <c r="C638" t="s">
        <v>742</v>
      </c>
      <c r="F638" s="2">
        <v>1</v>
      </c>
      <c r="G638">
        <f t="shared" ref="G638:G639" si="711">273-40</f>
        <v>233</v>
      </c>
      <c r="H638">
        <v>933</v>
      </c>
      <c r="I638">
        <v>273</v>
      </c>
      <c r="J638" s="2">
        <f t="shared" si="646"/>
        <v>0.29260450160771706</v>
      </c>
      <c r="L638" t="s">
        <v>64</v>
      </c>
      <c r="M638">
        <v>0</v>
      </c>
      <c r="N638">
        <f t="shared" si="652"/>
        <v>0</v>
      </c>
      <c r="O638">
        <v>0</v>
      </c>
      <c r="P638">
        <f t="shared" si="653"/>
        <v>0</v>
      </c>
      <c r="Q638">
        <v>0</v>
      </c>
      <c r="R638">
        <f t="shared" si="654"/>
        <v>0</v>
      </c>
      <c r="S638">
        <v>0</v>
      </c>
      <c r="T638">
        <f t="shared" si="655"/>
        <v>0</v>
      </c>
      <c r="U638">
        <v>0</v>
      </c>
      <c r="V638">
        <f t="shared" si="656"/>
        <v>0</v>
      </c>
      <c r="W638">
        <v>100</v>
      </c>
      <c r="X638">
        <f t="shared" si="657"/>
        <v>1</v>
      </c>
      <c r="Y638">
        <v>0</v>
      </c>
      <c r="Z638">
        <f t="shared" si="658"/>
        <v>0</v>
      </c>
      <c r="AA638">
        <v>0</v>
      </c>
      <c r="AB638">
        <f t="shared" si="659"/>
        <v>0</v>
      </c>
      <c r="AC638">
        <v>0</v>
      </c>
      <c r="AD638">
        <f t="shared" si="660"/>
        <v>0</v>
      </c>
      <c r="AE638">
        <v>0</v>
      </c>
      <c r="AF638">
        <f t="shared" si="661"/>
        <v>0</v>
      </c>
      <c r="AG638">
        <v>0</v>
      </c>
      <c r="AH638">
        <f t="shared" si="662"/>
        <v>0</v>
      </c>
      <c r="AI638">
        <v>0</v>
      </c>
      <c r="AJ638">
        <f t="shared" si="663"/>
        <v>0</v>
      </c>
      <c r="AK638">
        <v>0</v>
      </c>
      <c r="AL638">
        <f t="shared" si="664"/>
        <v>0</v>
      </c>
      <c r="AM638">
        <v>0</v>
      </c>
      <c r="AN638">
        <f t="shared" si="665"/>
        <v>0</v>
      </c>
      <c r="AO638">
        <v>0</v>
      </c>
      <c r="AP638">
        <f t="shared" si="666"/>
        <v>0</v>
      </c>
      <c r="AQ638">
        <v>0</v>
      </c>
      <c r="AR638">
        <f t="shared" si="667"/>
        <v>0</v>
      </c>
      <c r="AS638">
        <v>0</v>
      </c>
      <c r="AT638">
        <f t="shared" si="668"/>
        <v>0</v>
      </c>
      <c r="AU638">
        <v>0</v>
      </c>
      <c r="AV638">
        <f t="shared" si="669"/>
        <v>0</v>
      </c>
      <c r="AW638">
        <v>0</v>
      </c>
      <c r="AX638">
        <f t="shared" si="670"/>
        <v>0</v>
      </c>
      <c r="AY638">
        <v>0</v>
      </c>
      <c r="AZ638">
        <f t="shared" si="671"/>
        <v>0</v>
      </c>
      <c r="BA638">
        <v>0</v>
      </c>
      <c r="BB638">
        <f t="shared" si="672"/>
        <v>0</v>
      </c>
      <c r="BC638">
        <v>0</v>
      </c>
      <c r="BD638">
        <f t="shared" si="673"/>
        <v>0</v>
      </c>
      <c r="BE638">
        <v>0</v>
      </c>
      <c r="BF638">
        <f t="shared" si="674"/>
        <v>0</v>
      </c>
      <c r="BG638">
        <v>0</v>
      </c>
      <c r="BH638">
        <f t="shared" si="675"/>
        <v>0</v>
      </c>
      <c r="BI638">
        <v>0</v>
      </c>
      <c r="BJ638">
        <f t="shared" si="676"/>
        <v>0</v>
      </c>
      <c r="BK638">
        <v>0</v>
      </c>
      <c r="BL638">
        <f t="shared" si="677"/>
        <v>0</v>
      </c>
      <c r="BM638">
        <v>0</v>
      </c>
      <c r="BN638">
        <f t="shared" si="678"/>
        <v>0</v>
      </c>
      <c r="BO638">
        <v>0</v>
      </c>
      <c r="BP638">
        <f t="shared" si="679"/>
        <v>0</v>
      </c>
      <c r="BQ638">
        <v>0</v>
      </c>
      <c r="BR638">
        <f t="shared" si="680"/>
        <v>0</v>
      </c>
      <c r="BS638">
        <v>0</v>
      </c>
      <c r="BT638">
        <f t="shared" si="681"/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f t="shared" si="708"/>
        <v>0</v>
      </c>
      <c r="DE638">
        <v>0</v>
      </c>
      <c r="DF638">
        <f t="shared" si="709"/>
        <v>0</v>
      </c>
      <c r="DG638">
        <v>100</v>
      </c>
      <c r="DH638">
        <f t="shared" si="684"/>
        <v>1</v>
      </c>
      <c r="DI638">
        <v>0</v>
      </c>
      <c r="DJ638">
        <f t="shared" si="685"/>
        <v>0</v>
      </c>
      <c r="DK638">
        <v>0</v>
      </c>
      <c r="DL638">
        <f t="shared" si="686"/>
        <v>0</v>
      </c>
      <c r="DM638">
        <v>0</v>
      </c>
      <c r="DN638">
        <f t="shared" si="687"/>
        <v>0</v>
      </c>
      <c r="DO638">
        <v>0</v>
      </c>
      <c r="DP638">
        <f t="shared" si="688"/>
        <v>0</v>
      </c>
      <c r="DQ638">
        <v>0</v>
      </c>
      <c r="DR638">
        <f t="shared" si="689"/>
        <v>0</v>
      </c>
      <c r="DS638">
        <v>0</v>
      </c>
      <c r="DT638">
        <f t="shared" si="690"/>
        <v>0</v>
      </c>
      <c r="DU638">
        <v>0</v>
      </c>
      <c r="DV638">
        <f t="shared" si="691"/>
        <v>0</v>
      </c>
      <c r="DW638">
        <v>0</v>
      </c>
      <c r="DX638">
        <f t="shared" si="692"/>
        <v>0</v>
      </c>
      <c r="DY638">
        <v>0</v>
      </c>
      <c r="DZ638">
        <f t="shared" si="693"/>
        <v>0</v>
      </c>
      <c r="EA638">
        <v>0</v>
      </c>
      <c r="EB638">
        <f t="shared" si="694"/>
        <v>0</v>
      </c>
      <c r="EC638">
        <v>0</v>
      </c>
      <c r="ED638">
        <f t="shared" si="695"/>
        <v>0</v>
      </c>
      <c r="EE638">
        <v>0</v>
      </c>
      <c r="EF638">
        <f t="shared" si="696"/>
        <v>0</v>
      </c>
      <c r="EG638">
        <v>0</v>
      </c>
      <c r="EH638">
        <f t="shared" si="697"/>
        <v>0</v>
      </c>
      <c r="EI638">
        <v>0</v>
      </c>
      <c r="EJ638">
        <f t="shared" si="698"/>
        <v>0</v>
      </c>
      <c r="EK638">
        <v>0</v>
      </c>
      <c r="EL638">
        <f t="shared" si="699"/>
        <v>0</v>
      </c>
      <c r="EM638">
        <v>0</v>
      </c>
      <c r="EN638">
        <f t="shared" si="700"/>
        <v>0</v>
      </c>
      <c r="EO638">
        <v>0</v>
      </c>
      <c r="EP638">
        <f t="shared" si="701"/>
        <v>0</v>
      </c>
      <c r="EQ638">
        <v>0</v>
      </c>
      <c r="ER638">
        <f t="shared" si="702"/>
        <v>0</v>
      </c>
      <c r="ES638">
        <v>0</v>
      </c>
      <c r="ET638">
        <f t="shared" si="703"/>
        <v>0</v>
      </c>
      <c r="EU638">
        <v>0</v>
      </c>
      <c r="EV638">
        <f t="shared" si="704"/>
        <v>0</v>
      </c>
      <c r="EW638">
        <v>0</v>
      </c>
      <c r="EX638">
        <f t="shared" si="705"/>
        <v>0</v>
      </c>
      <c r="EY638">
        <v>0</v>
      </c>
      <c r="EZ638">
        <f t="shared" si="706"/>
        <v>0</v>
      </c>
      <c r="FA638">
        <v>0</v>
      </c>
      <c r="FB638">
        <f t="shared" si="707"/>
        <v>0</v>
      </c>
      <c r="FC638">
        <v>0</v>
      </c>
      <c r="FD638">
        <v>0</v>
      </c>
      <c r="FE638" s="3" t="s">
        <v>871</v>
      </c>
    </row>
    <row r="639" spans="1:161" x14ac:dyDescent="0.45">
      <c r="A639">
        <v>638</v>
      </c>
      <c r="B639" t="s">
        <v>53</v>
      </c>
      <c r="C639" t="s">
        <v>742</v>
      </c>
      <c r="F639" s="2">
        <v>0</v>
      </c>
      <c r="G639">
        <f t="shared" si="711"/>
        <v>233</v>
      </c>
      <c r="H639">
        <v>933</v>
      </c>
      <c r="I639">
        <f>300</f>
        <v>300</v>
      </c>
      <c r="J639" s="2">
        <f t="shared" si="646"/>
        <v>0.32154340836012862</v>
      </c>
      <c r="L639" t="s">
        <v>64</v>
      </c>
      <c r="M639">
        <v>0</v>
      </c>
      <c r="N639">
        <f t="shared" si="652"/>
        <v>0</v>
      </c>
      <c r="O639">
        <v>0</v>
      </c>
      <c r="P639">
        <f t="shared" si="653"/>
        <v>0</v>
      </c>
      <c r="Q639">
        <v>0</v>
      </c>
      <c r="R639">
        <f t="shared" si="654"/>
        <v>0</v>
      </c>
      <c r="S639">
        <v>0</v>
      </c>
      <c r="T639">
        <f t="shared" si="655"/>
        <v>0</v>
      </c>
      <c r="U639">
        <v>0</v>
      </c>
      <c r="V639">
        <f t="shared" si="656"/>
        <v>0</v>
      </c>
      <c r="W639">
        <v>100</v>
      </c>
      <c r="X639">
        <f t="shared" si="657"/>
        <v>1</v>
      </c>
      <c r="Y639">
        <v>0</v>
      </c>
      <c r="Z639">
        <f t="shared" si="658"/>
        <v>0</v>
      </c>
      <c r="AA639">
        <v>0</v>
      </c>
      <c r="AB639">
        <f t="shared" si="659"/>
        <v>0</v>
      </c>
      <c r="AC639">
        <v>0</v>
      </c>
      <c r="AD639">
        <f t="shared" si="660"/>
        <v>0</v>
      </c>
      <c r="AE639">
        <v>0</v>
      </c>
      <c r="AF639">
        <f t="shared" si="661"/>
        <v>0</v>
      </c>
      <c r="AG639">
        <v>0</v>
      </c>
      <c r="AH639">
        <f t="shared" si="662"/>
        <v>0</v>
      </c>
      <c r="AI639">
        <v>0</v>
      </c>
      <c r="AJ639">
        <f t="shared" si="663"/>
        <v>0</v>
      </c>
      <c r="AK639">
        <v>0</v>
      </c>
      <c r="AL639">
        <f t="shared" si="664"/>
        <v>0</v>
      </c>
      <c r="AM639">
        <v>0</v>
      </c>
      <c r="AN639">
        <f t="shared" si="665"/>
        <v>0</v>
      </c>
      <c r="AO639">
        <v>0</v>
      </c>
      <c r="AP639">
        <f t="shared" si="666"/>
        <v>0</v>
      </c>
      <c r="AQ639">
        <v>0</v>
      </c>
      <c r="AR639">
        <f t="shared" si="667"/>
        <v>0</v>
      </c>
      <c r="AS639">
        <v>0</v>
      </c>
      <c r="AT639">
        <f t="shared" si="668"/>
        <v>0</v>
      </c>
      <c r="AU639">
        <v>0</v>
      </c>
      <c r="AV639">
        <f t="shared" si="669"/>
        <v>0</v>
      </c>
      <c r="AW639">
        <v>0</v>
      </c>
      <c r="AX639">
        <f t="shared" si="670"/>
        <v>0</v>
      </c>
      <c r="AY639">
        <v>0</v>
      </c>
      <c r="AZ639">
        <f t="shared" si="671"/>
        <v>0</v>
      </c>
      <c r="BA639">
        <v>0</v>
      </c>
      <c r="BB639">
        <f t="shared" si="672"/>
        <v>0</v>
      </c>
      <c r="BC639">
        <v>0</v>
      </c>
      <c r="BD639">
        <f t="shared" si="673"/>
        <v>0</v>
      </c>
      <c r="BE639">
        <v>0</v>
      </c>
      <c r="BF639">
        <f t="shared" si="674"/>
        <v>0</v>
      </c>
      <c r="BG639">
        <v>0</v>
      </c>
      <c r="BH639">
        <f t="shared" si="675"/>
        <v>0</v>
      </c>
      <c r="BI639">
        <v>0</v>
      </c>
      <c r="BJ639">
        <f t="shared" si="676"/>
        <v>0</v>
      </c>
      <c r="BK639">
        <v>0</v>
      </c>
      <c r="BL639">
        <f t="shared" si="677"/>
        <v>0</v>
      </c>
      <c r="BM639">
        <v>0</v>
      </c>
      <c r="BN639">
        <f t="shared" si="678"/>
        <v>0</v>
      </c>
      <c r="BO639">
        <v>0</v>
      </c>
      <c r="BP639">
        <f t="shared" si="679"/>
        <v>0</v>
      </c>
      <c r="BQ639">
        <v>0</v>
      </c>
      <c r="BR639">
        <f t="shared" si="680"/>
        <v>0</v>
      </c>
      <c r="BS639">
        <v>0</v>
      </c>
      <c r="BT639">
        <f t="shared" si="681"/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f t="shared" si="708"/>
        <v>0</v>
      </c>
      <c r="DE639">
        <v>0</v>
      </c>
      <c r="DF639">
        <f t="shared" si="709"/>
        <v>0</v>
      </c>
      <c r="DG639">
        <v>100</v>
      </c>
      <c r="DH639">
        <f t="shared" si="684"/>
        <v>1</v>
      </c>
      <c r="DI639">
        <v>0</v>
      </c>
      <c r="DJ639">
        <f t="shared" si="685"/>
        <v>0</v>
      </c>
      <c r="DK639">
        <v>0</v>
      </c>
      <c r="DL639">
        <f t="shared" si="686"/>
        <v>0</v>
      </c>
      <c r="DM639">
        <v>0</v>
      </c>
      <c r="DN639">
        <f t="shared" si="687"/>
        <v>0</v>
      </c>
      <c r="DO639">
        <v>0</v>
      </c>
      <c r="DP639">
        <f t="shared" si="688"/>
        <v>0</v>
      </c>
      <c r="DQ639">
        <v>0</v>
      </c>
      <c r="DR639">
        <f t="shared" si="689"/>
        <v>0</v>
      </c>
      <c r="DS639">
        <v>0</v>
      </c>
      <c r="DT639">
        <f t="shared" si="690"/>
        <v>0</v>
      </c>
      <c r="DU639">
        <v>0</v>
      </c>
      <c r="DV639">
        <f t="shared" si="691"/>
        <v>0</v>
      </c>
      <c r="DW639">
        <v>0</v>
      </c>
      <c r="DX639">
        <f t="shared" si="692"/>
        <v>0</v>
      </c>
      <c r="DY639">
        <v>0</v>
      </c>
      <c r="DZ639">
        <f t="shared" si="693"/>
        <v>0</v>
      </c>
      <c r="EA639">
        <v>0</v>
      </c>
      <c r="EB639">
        <f t="shared" si="694"/>
        <v>0</v>
      </c>
      <c r="EC639">
        <v>0</v>
      </c>
      <c r="ED639">
        <f t="shared" si="695"/>
        <v>0</v>
      </c>
      <c r="EE639">
        <v>0</v>
      </c>
      <c r="EF639">
        <f t="shared" si="696"/>
        <v>0</v>
      </c>
      <c r="EG639">
        <v>0</v>
      </c>
      <c r="EH639">
        <f t="shared" si="697"/>
        <v>0</v>
      </c>
      <c r="EI639">
        <v>0</v>
      </c>
      <c r="EJ639">
        <f t="shared" si="698"/>
        <v>0</v>
      </c>
      <c r="EK639">
        <v>0</v>
      </c>
      <c r="EL639">
        <f t="shared" si="699"/>
        <v>0</v>
      </c>
      <c r="EM639">
        <v>0</v>
      </c>
      <c r="EN639">
        <f t="shared" si="700"/>
        <v>0</v>
      </c>
      <c r="EO639">
        <v>0</v>
      </c>
      <c r="EP639">
        <f t="shared" si="701"/>
        <v>0</v>
      </c>
      <c r="EQ639">
        <v>0</v>
      </c>
      <c r="ER639">
        <f t="shared" si="702"/>
        <v>0</v>
      </c>
      <c r="ES639">
        <v>0</v>
      </c>
      <c r="ET639">
        <f t="shared" si="703"/>
        <v>0</v>
      </c>
      <c r="EU639">
        <v>0</v>
      </c>
      <c r="EV639">
        <f t="shared" si="704"/>
        <v>0</v>
      </c>
      <c r="EW639">
        <v>0</v>
      </c>
      <c r="EX639">
        <f t="shared" si="705"/>
        <v>0</v>
      </c>
      <c r="EY639">
        <v>0</v>
      </c>
      <c r="EZ639">
        <f t="shared" si="706"/>
        <v>0</v>
      </c>
      <c r="FA639">
        <v>0</v>
      </c>
      <c r="FB639">
        <f t="shared" si="707"/>
        <v>0</v>
      </c>
      <c r="FC639">
        <v>0</v>
      </c>
      <c r="FD639">
        <v>0</v>
      </c>
      <c r="FE639" s="3" t="s">
        <v>871</v>
      </c>
    </row>
    <row r="640" spans="1:161" x14ac:dyDescent="0.45">
      <c r="A640">
        <v>639</v>
      </c>
      <c r="B640" t="s">
        <v>53</v>
      </c>
      <c r="C640" t="s">
        <v>872</v>
      </c>
      <c r="F640" s="2">
        <v>1</v>
      </c>
      <c r="G640">
        <f>273-30</f>
        <v>243</v>
      </c>
      <c r="H640">
        <v>933</v>
      </c>
      <c r="I640">
        <v>273</v>
      </c>
      <c r="J640" s="2">
        <f t="shared" si="646"/>
        <v>0.29260450160771706</v>
      </c>
      <c r="L640" t="s">
        <v>64</v>
      </c>
      <c r="M640">
        <v>0</v>
      </c>
      <c r="N640">
        <f t="shared" si="652"/>
        <v>0</v>
      </c>
      <c r="O640">
        <v>0</v>
      </c>
      <c r="P640">
        <f t="shared" si="653"/>
        <v>0</v>
      </c>
      <c r="Q640">
        <v>0</v>
      </c>
      <c r="R640">
        <f t="shared" si="654"/>
        <v>0</v>
      </c>
      <c r="S640">
        <v>0</v>
      </c>
      <c r="T640">
        <f t="shared" si="655"/>
        <v>0</v>
      </c>
      <c r="U640">
        <v>0</v>
      </c>
      <c r="V640">
        <f t="shared" si="656"/>
        <v>0</v>
      </c>
      <c r="W640">
        <v>100</v>
      </c>
      <c r="X640">
        <f t="shared" si="657"/>
        <v>1</v>
      </c>
      <c r="Y640">
        <v>0</v>
      </c>
      <c r="Z640">
        <f t="shared" si="658"/>
        <v>0</v>
      </c>
      <c r="AA640">
        <v>0</v>
      </c>
      <c r="AB640">
        <f t="shared" si="659"/>
        <v>0</v>
      </c>
      <c r="AC640">
        <v>0</v>
      </c>
      <c r="AD640">
        <f t="shared" si="660"/>
        <v>0</v>
      </c>
      <c r="AE640">
        <v>0</v>
      </c>
      <c r="AF640">
        <f t="shared" si="661"/>
        <v>0</v>
      </c>
      <c r="AG640">
        <v>0</v>
      </c>
      <c r="AH640">
        <f t="shared" si="662"/>
        <v>0</v>
      </c>
      <c r="AI640">
        <v>0</v>
      </c>
      <c r="AJ640">
        <f t="shared" si="663"/>
        <v>0</v>
      </c>
      <c r="AK640">
        <v>0</v>
      </c>
      <c r="AL640">
        <f t="shared" si="664"/>
        <v>0</v>
      </c>
      <c r="AM640">
        <v>0</v>
      </c>
      <c r="AN640">
        <f t="shared" si="665"/>
        <v>0</v>
      </c>
      <c r="AO640">
        <v>0</v>
      </c>
      <c r="AP640">
        <f t="shared" si="666"/>
        <v>0</v>
      </c>
      <c r="AQ640">
        <v>0</v>
      </c>
      <c r="AR640">
        <f t="shared" si="667"/>
        <v>0</v>
      </c>
      <c r="AS640">
        <v>0</v>
      </c>
      <c r="AT640">
        <f t="shared" si="668"/>
        <v>0</v>
      </c>
      <c r="AU640">
        <v>0</v>
      </c>
      <c r="AV640">
        <f t="shared" si="669"/>
        <v>0</v>
      </c>
      <c r="AW640">
        <v>0</v>
      </c>
      <c r="AX640">
        <f t="shared" si="670"/>
        <v>0</v>
      </c>
      <c r="AY640">
        <v>0</v>
      </c>
      <c r="AZ640">
        <f t="shared" si="671"/>
        <v>0</v>
      </c>
      <c r="BA640">
        <v>0</v>
      </c>
      <c r="BB640">
        <f t="shared" si="672"/>
        <v>0</v>
      </c>
      <c r="BC640">
        <v>0</v>
      </c>
      <c r="BD640">
        <f t="shared" si="673"/>
        <v>0</v>
      </c>
      <c r="BE640">
        <v>0</v>
      </c>
      <c r="BF640">
        <f t="shared" si="674"/>
        <v>0</v>
      </c>
      <c r="BG640">
        <v>0</v>
      </c>
      <c r="BH640">
        <f t="shared" si="675"/>
        <v>0</v>
      </c>
      <c r="BI640">
        <v>0</v>
      </c>
      <c r="BJ640">
        <f t="shared" si="676"/>
        <v>0</v>
      </c>
      <c r="BK640">
        <v>0</v>
      </c>
      <c r="BL640">
        <f t="shared" si="677"/>
        <v>0</v>
      </c>
      <c r="BM640">
        <v>0</v>
      </c>
      <c r="BN640">
        <f t="shared" si="678"/>
        <v>0</v>
      </c>
      <c r="BO640">
        <v>0</v>
      </c>
      <c r="BP640">
        <f t="shared" si="679"/>
        <v>0</v>
      </c>
      <c r="BQ640">
        <v>0</v>
      </c>
      <c r="BR640">
        <f t="shared" si="680"/>
        <v>0</v>
      </c>
      <c r="BS640">
        <v>0</v>
      </c>
      <c r="BT640">
        <f t="shared" si="681"/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0.17499999999999999</v>
      </c>
      <c r="DD640">
        <f t="shared" si="708"/>
        <v>5.0181898078142982E-3</v>
      </c>
      <c r="DE640">
        <v>0</v>
      </c>
      <c r="DF640">
        <f t="shared" si="709"/>
        <v>0</v>
      </c>
      <c r="DG640">
        <f>100-DC640</f>
        <v>99.825000000000003</v>
      </c>
      <c r="DH640">
        <f t="shared" si="684"/>
        <v>0.99498181019218568</v>
      </c>
      <c r="DI640">
        <v>0</v>
      </c>
      <c r="DJ640">
        <f t="shared" si="685"/>
        <v>0</v>
      </c>
      <c r="DK640">
        <v>0</v>
      </c>
      <c r="DL640">
        <f t="shared" si="686"/>
        <v>0</v>
      </c>
      <c r="DM640">
        <v>0</v>
      </c>
      <c r="DN640">
        <f t="shared" si="687"/>
        <v>0</v>
      </c>
      <c r="DO640">
        <v>0</v>
      </c>
      <c r="DP640">
        <f t="shared" si="688"/>
        <v>0</v>
      </c>
      <c r="DQ640">
        <v>0</v>
      </c>
      <c r="DR640">
        <f t="shared" si="689"/>
        <v>0</v>
      </c>
      <c r="DS640">
        <v>0</v>
      </c>
      <c r="DT640">
        <f t="shared" si="690"/>
        <v>0</v>
      </c>
      <c r="DU640">
        <v>0</v>
      </c>
      <c r="DV640">
        <f t="shared" si="691"/>
        <v>0</v>
      </c>
      <c r="DW640">
        <v>0</v>
      </c>
      <c r="DX640">
        <f t="shared" si="692"/>
        <v>0</v>
      </c>
      <c r="DY640">
        <v>0</v>
      </c>
      <c r="DZ640">
        <f t="shared" si="693"/>
        <v>0</v>
      </c>
      <c r="EA640">
        <v>0</v>
      </c>
      <c r="EB640">
        <f t="shared" si="694"/>
        <v>0</v>
      </c>
      <c r="EC640">
        <v>0</v>
      </c>
      <c r="ED640">
        <f t="shared" si="695"/>
        <v>0</v>
      </c>
      <c r="EE640">
        <v>0</v>
      </c>
      <c r="EF640">
        <f t="shared" si="696"/>
        <v>0</v>
      </c>
      <c r="EG640">
        <v>0</v>
      </c>
      <c r="EH640">
        <f t="shared" si="697"/>
        <v>0</v>
      </c>
      <c r="EI640">
        <v>0</v>
      </c>
      <c r="EJ640">
        <f t="shared" si="698"/>
        <v>0</v>
      </c>
      <c r="EK640">
        <v>0</v>
      </c>
      <c r="EL640">
        <f t="shared" si="699"/>
        <v>0</v>
      </c>
      <c r="EM640">
        <v>0</v>
      </c>
      <c r="EN640">
        <f t="shared" si="700"/>
        <v>0</v>
      </c>
      <c r="EO640">
        <v>0</v>
      </c>
      <c r="EP640">
        <f t="shared" si="701"/>
        <v>0</v>
      </c>
      <c r="EQ640">
        <v>0</v>
      </c>
      <c r="ER640">
        <f t="shared" si="702"/>
        <v>0</v>
      </c>
      <c r="ES640">
        <v>0</v>
      </c>
      <c r="ET640">
        <f t="shared" si="703"/>
        <v>0</v>
      </c>
      <c r="EU640">
        <v>0</v>
      </c>
      <c r="EV640">
        <f t="shared" si="704"/>
        <v>0</v>
      </c>
      <c r="EW640">
        <v>0</v>
      </c>
      <c r="EX640">
        <f t="shared" si="705"/>
        <v>0</v>
      </c>
      <c r="EY640">
        <v>0</v>
      </c>
      <c r="EZ640">
        <f t="shared" si="706"/>
        <v>0</v>
      </c>
      <c r="FA640">
        <v>0</v>
      </c>
      <c r="FB640">
        <f t="shared" si="707"/>
        <v>0</v>
      </c>
      <c r="FC640">
        <v>0</v>
      </c>
      <c r="FD640">
        <v>0</v>
      </c>
      <c r="FE640" s="3" t="s">
        <v>871</v>
      </c>
    </row>
    <row r="641" spans="1:161" x14ac:dyDescent="0.45">
      <c r="A641">
        <v>640</v>
      </c>
      <c r="B641" t="s">
        <v>53</v>
      </c>
      <c r="C641" t="s">
        <v>872</v>
      </c>
      <c r="F641" s="2">
        <v>1</v>
      </c>
      <c r="G641">
        <f t="shared" ref="G641:G642" si="712">273-30</f>
        <v>243</v>
      </c>
      <c r="H641">
        <v>933</v>
      </c>
      <c r="I641">
        <v>300</v>
      </c>
      <c r="J641" s="2">
        <f t="shared" si="646"/>
        <v>0.32154340836012862</v>
      </c>
      <c r="L641" t="s">
        <v>64</v>
      </c>
      <c r="M641">
        <v>0</v>
      </c>
      <c r="N641">
        <f t="shared" si="652"/>
        <v>0</v>
      </c>
      <c r="O641">
        <v>0</v>
      </c>
      <c r="P641">
        <f t="shared" si="653"/>
        <v>0</v>
      </c>
      <c r="Q641">
        <v>0</v>
      </c>
      <c r="R641">
        <f t="shared" si="654"/>
        <v>0</v>
      </c>
      <c r="S641">
        <v>0</v>
      </c>
      <c r="T641">
        <f t="shared" si="655"/>
        <v>0</v>
      </c>
      <c r="U641">
        <v>0</v>
      </c>
      <c r="V641">
        <f t="shared" si="656"/>
        <v>0</v>
      </c>
      <c r="W641">
        <v>100</v>
      </c>
      <c r="X641">
        <f t="shared" si="657"/>
        <v>1</v>
      </c>
      <c r="Y641">
        <v>0</v>
      </c>
      <c r="Z641">
        <f t="shared" si="658"/>
        <v>0</v>
      </c>
      <c r="AA641">
        <v>0</v>
      </c>
      <c r="AB641">
        <f t="shared" si="659"/>
        <v>0</v>
      </c>
      <c r="AC641">
        <v>0</v>
      </c>
      <c r="AD641">
        <f t="shared" si="660"/>
        <v>0</v>
      </c>
      <c r="AE641">
        <v>0</v>
      </c>
      <c r="AF641">
        <f t="shared" si="661"/>
        <v>0</v>
      </c>
      <c r="AG641">
        <v>0</v>
      </c>
      <c r="AH641">
        <f t="shared" si="662"/>
        <v>0</v>
      </c>
      <c r="AI641">
        <v>0</v>
      </c>
      <c r="AJ641">
        <f t="shared" si="663"/>
        <v>0</v>
      </c>
      <c r="AK641">
        <v>0</v>
      </c>
      <c r="AL641">
        <f t="shared" si="664"/>
        <v>0</v>
      </c>
      <c r="AM641">
        <v>0</v>
      </c>
      <c r="AN641">
        <f t="shared" si="665"/>
        <v>0</v>
      </c>
      <c r="AO641">
        <v>0</v>
      </c>
      <c r="AP641">
        <f t="shared" si="666"/>
        <v>0</v>
      </c>
      <c r="AQ641">
        <v>0</v>
      </c>
      <c r="AR641">
        <f t="shared" si="667"/>
        <v>0</v>
      </c>
      <c r="AS641">
        <v>0</v>
      </c>
      <c r="AT641">
        <f t="shared" si="668"/>
        <v>0</v>
      </c>
      <c r="AU641">
        <v>0</v>
      </c>
      <c r="AV641">
        <f t="shared" si="669"/>
        <v>0</v>
      </c>
      <c r="AW641">
        <v>0</v>
      </c>
      <c r="AX641">
        <f t="shared" si="670"/>
        <v>0</v>
      </c>
      <c r="AY641">
        <v>0</v>
      </c>
      <c r="AZ641">
        <f t="shared" si="671"/>
        <v>0</v>
      </c>
      <c r="BA641">
        <v>0</v>
      </c>
      <c r="BB641">
        <f t="shared" si="672"/>
        <v>0</v>
      </c>
      <c r="BC641">
        <v>0</v>
      </c>
      <c r="BD641">
        <f t="shared" si="673"/>
        <v>0</v>
      </c>
      <c r="BE641">
        <v>0</v>
      </c>
      <c r="BF641">
        <f t="shared" si="674"/>
        <v>0</v>
      </c>
      <c r="BG641">
        <v>0</v>
      </c>
      <c r="BH641">
        <f t="shared" si="675"/>
        <v>0</v>
      </c>
      <c r="BI641">
        <v>0</v>
      </c>
      <c r="BJ641">
        <f t="shared" si="676"/>
        <v>0</v>
      </c>
      <c r="BK641">
        <v>0</v>
      </c>
      <c r="BL641">
        <f t="shared" si="677"/>
        <v>0</v>
      </c>
      <c r="BM641">
        <v>0</v>
      </c>
      <c r="BN641">
        <f t="shared" si="678"/>
        <v>0</v>
      </c>
      <c r="BO641">
        <v>0</v>
      </c>
      <c r="BP641">
        <f t="shared" si="679"/>
        <v>0</v>
      </c>
      <c r="BQ641">
        <v>0</v>
      </c>
      <c r="BR641">
        <f t="shared" si="680"/>
        <v>0</v>
      </c>
      <c r="BS641">
        <v>0</v>
      </c>
      <c r="BT641">
        <f t="shared" si="681"/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0.17499999999999999</v>
      </c>
      <c r="DD641">
        <f t="shared" si="708"/>
        <v>5.0181898078142982E-3</v>
      </c>
      <c r="DE641">
        <v>0</v>
      </c>
      <c r="DF641">
        <f t="shared" si="709"/>
        <v>0</v>
      </c>
      <c r="DG641">
        <f t="shared" ref="DG641:DG651" si="713">100-DC641</f>
        <v>99.825000000000003</v>
      </c>
      <c r="DH641">
        <f t="shared" si="684"/>
        <v>0.99498181019218568</v>
      </c>
      <c r="DI641">
        <v>0</v>
      </c>
      <c r="DJ641">
        <f t="shared" si="685"/>
        <v>0</v>
      </c>
      <c r="DK641">
        <v>0</v>
      </c>
      <c r="DL641">
        <f t="shared" si="686"/>
        <v>0</v>
      </c>
      <c r="DM641">
        <v>0</v>
      </c>
      <c r="DN641">
        <f t="shared" si="687"/>
        <v>0</v>
      </c>
      <c r="DO641">
        <v>0</v>
      </c>
      <c r="DP641">
        <f t="shared" si="688"/>
        <v>0</v>
      </c>
      <c r="DQ641">
        <v>0</v>
      </c>
      <c r="DR641">
        <f t="shared" si="689"/>
        <v>0</v>
      </c>
      <c r="DS641">
        <v>0</v>
      </c>
      <c r="DT641">
        <f t="shared" si="690"/>
        <v>0</v>
      </c>
      <c r="DU641">
        <v>0</v>
      </c>
      <c r="DV641">
        <f t="shared" si="691"/>
        <v>0</v>
      </c>
      <c r="DW641">
        <v>0</v>
      </c>
      <c r="DX641">
        <f t="shared" si="692"/>
        <v>0</v>
      </c>
      <c r="DY641">
        <v>0</v>
      </c>
      <c r="DZ641">
        <f t="shared" si="693"/>
        <v>0</v>
      </c>
      <c r="EA641">
        <v>0</v>
      </c>
      <c r="EB641">
        <f t="shared" si="694"/>
        <v>0</v>
      </c>
      <c r="EC641">
        <v>0</v>
      </c>
      <c r="ED641">
        <f t="shared" si="695"/>
        <v>0</v>
      </c>
      <c r="EE641">
        <v>0</v>
      </c>
      <c r="EF641">
        <f t="shared" si="696"/>
        <v>0</v>
      </c>
      <c r="EG641">
        <v>0</v>
      </c>
      <c r="EH641">
        <f t="shared" si="697"/>
        <v>0</v>
      </c>
      <c r="EI641">
        <v>0</v>
      </c>
      <c r="EJ641">
        <f t="shared" si="698"/>
        <v>0</v>
      </c>
      <c r="EK641">
        <v>0</v>
      </c>
      <c r="EL641">
        <f t="shared" si="699"/>
        <v>0</v>
      </c>
      <c r="EM641">
        <v>0</v>
      </c>
      <c r="EN641">
        <f t="shared" si="700"/>
        <v>0</v>
      </c>
      <c r="EO641">
        <v>0</v>
      </c>
      <c r="EP641">
        <f t="shared" si="701"/>
        <v>0</v>
      </c>
      <c r="EQ641">
        <v>0</v>
      </c>
      <c r="ER641">
        <f t="shared" si="702"/>
        <v>0</v>
      </c>
      <c r="ES641">
        <v>0</v>
      </c>
      <c r="ET641">
        <f t="shared" si="703"/>
        <v>0</v>
      </c>
      <c r="EU641">
        <v>0</v>
      </c>
      <c r="EV641">
        <f t="shared" si="704"/>
        <v>0</v>
      </c>
      <c r="EW641">
        <v>0</v>
      </c>
      <c r="EX641">
        <f t="shared" si="705"/>
        <v>0</v>
      </c>
      <c r="EY641">
        <v>0</v>
      </c>
      <c r="EZ641">
        <f t="shared" si="706"/>
        <v>0</v>
      </c>
      <c r="FA641">
        <v>0</v>
      </c>
      <c r="FB641">
        <f t="shared" si="707"/>
        <v>0</v>
      </c>
      <c r="FC641">
        <v>0</v>
      </c>
      <c r="FD641">
        <v>0</v>
      </c>
      <c r="FE641" s="3" t="s">
        <v>871</v>
      </c>
    </row>
    <row r="642" spans="1:161" x14ac:dyDescent="0.45">
      <c r="A642">
        <v>641</v>
      </c>
      <c r="B642" t="s">
        <v>53</v>
      </c>
      <c r="C642" t="s">
        <v>872</v>
      </c>
      <c r="F642" s="2">
        <v>0</v>
      </c>
      <c r="G642">
        <f t="shared" si="712"/>
        <v>243</v>
      </c>
      <c r="H642">
        <v>933</v>
      </c>
      <c r="I642">
        <f>75+273</f>
        <v>348</v>
      </c>
      <c r="J642" s="2">
        <f t="shared" si="646"/>
        <v>0.37299035369774919</v>
      </c>
      <c r="L642" t="s">
        <v>64</v>
      </c>
      <c r="M642">
        <v>0</v>
      </c>
      <c r="N642">
        <f t="shared" si="652"/>
        <v>0</v>
      </c>
      <c r="O642">
        <v>0</v>
      </c>
      <c r="P642">
        <f t="shared" si="653"/>
        <v>0</v>
      </c>
      <c r="Q642">
        <v>0</v>
      </c>
      <c r="R642">
        <f t="shared" si="654"/>
        <v>0</v>
      </c>
      <c r="S642">
        <v>0</v>
      </c>
      <c r="T642">
        <f t="shared" si="655"/>
        <v>0</v>
      </c>
      <c r="U642">
        <v>0</v>
      </c>
      <c r="V642">
        <f t="shared" si="656"/>
        <v>0</v>
      </c>
      <c r="W642">
        <v>100</v>
      </c>
      <c r="X642">
        <f t="shared" si="657"/>
        <v>1</v>
      </c>
      <c r="Y642">
        <v>0</v>
      </c>
      <c r="Z642">
        <f t="shared" si="658"/>
        <v>0</v>
      </c>
      <c r="AA642">
        <v>0</v>
      </c>
      <c r="AB642">
        <f t="shared" si="659"/>
        <v>0</v>
      </c>
      <c r="AC642">
        <v>0</v>
      </c>
      <c r="AD642">
        <f t="shared" si="660"/>
        <v>0</v>
      </c>
      <c r="AE642">
        <v>0</v>
      </c>
      <c r="AF642">
        <f t="shared" si="661"/>
        <v>0</v>
      </c>
      <c r="AG642">
        <v>0</v>
      </c>
      <c r="AH642">
        <f t="shared" si="662"/>
        <v>0</v>
      </c>
      <c r="AI642">
        <v>0</v>
      </c>
      <c r="AJ642">
        <f t="shared" si="663"/>
        <v>0</v>
      </c>
      <c r="AK642">
        <v>0</v>
      </c>
      <c r="AL642">
        <f t="shared" si="664"/>
        <v>0</v>
      </c>
      <c r="AM642">
        <v>0</v>
      </c>
      <c r="AN642">
        <f t="shared" si="665"/>
        <v>0</v>
      </c>
      <c r="AO642">
        <v>0</v>
      </c>
      <c r="AP642">
        <f t="shared" si="666"/>
        <v>0</v>
      </c>
      <c r="AQ642">
        <v>0</v>
      </c>
      <c r="AR642">
        <f t="shared" si="667"/>
        <v>0</v>
      </c>
      <c r="AS642">
        <v>0</v>
      </c>
      <c r="AT642">
        <f t="shared" si="668"/>
        <v>0</v>
      </c>
      <c r="AU642">
        <v>0</v>
      </c>
      <c r="AV642">
        <f t="shared" si="669"/>
        <v>0</v>
      </c>
      <c r="AW642">
        <v>0</v>
      </c>
      <c r="AX642">
        <f t="shared" si="670"/>
        <v>0</v>
      </c>
      <c r="AY642">
        <v>0</v>
      </c>
      <c r="AZ642">
        <f t="shared" si="671"/>
        <v>0</v>
      </c>
      <c r="BA642">
        <v>0</v>
      </c>
      <c r="BB642">
        <f t="shared" si="672"/>
        <v>0</v>
      </c>
      <c r="BC642">
        <v>0</v>
      </c>
      <c r="BD642">
        <f t="shared" si="673"/>
        <v>0</v>
      </c>
      <c r="BE642">
        <v>0</v>
      </c>
      <c r="BF642">
        <f t="shared" si="674"/>
        <v>0</v>
      </c>
      <c r="BG642">
        <v>0</v>
      </c>
      <c r="BH642">
        <f t="shared" si="675"/>
        <v>0</v>
      </c>
      <c r="BI642">
        <v>0</v>
      </c>
      <c r="BJ642">
        <f t="shared" si="676"/>
        <v>0</v>
      </c>
      <c r="BK642">
        <v>0</v>
      </c>
      <c r="BL642">
        <f t="shared" si="677"/>
        <v>0</v>
      </c>
      <c r="BM642">
        <v>0</v>
      </c>
      <c r="BN642">
        <f t="shared" si="678"/>
        <v>0</v>
      </c>
      <c r="BO642">
        <v>0</v>
      </c>
      <c r="BP642">
        <f t="shared" si="679"/>
        <v>0</v>
      </c>
      <c r="BQ642">
        <v>0</v>
      </c>
      <c r="BR642">
        <f t="shared" si="680"/>
        <v>0</v>
      </c>
      <c r="BS642">
        <v>0</v>
      </c>
      <c r="BT642">
        <f t="shared" si="681"/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0.17499999999999999</v>
      </c>
      <c r="DD642">
        <f t="shared" si="708"/>
        <v>5.0181898078142982E-3</v>
      </c>
      <c r="DE642">
        <v>0</v>
      </c>
      <c r="DF642">
        <f t="shared" si="709"/>
        <v>0</v>
      </c>
      <c r="DG642">
        <f t="shared" si="713"/>
        <v>99.825000000000003</v>
      </c>
      <c r="DH642">
        <f t="shared" si="684"/>
        <v>0.99498181019218568</v>
      </c>
      <c r="DI642">
        <v>0</v>
      </c>
      <c r="DJ642">
        <f t="shared" si="685"/>
        <v>0</v>
      </c>
      <c r="DK642">
        <v>0</v>
      </c>
      <c r="DL642">
        <f t="shared" si="686"/>
        <v>0</v>
      </c>
      <c r="DM642">
        <v>0</v>
      </c>
      <c r="DN642">
        <f t="shared" si="687"/>
        <v>0</v>
      </c>
      <c r="DO642">
        <v>0</v>
      </c>
      <c r="DP642">
        <f t="shared" si="688"/>
        <v>0</v>
      </c>
      <c r="DQ642">
        <v>0</v>
      </c>
      <c r="DR642">
        <f t="shared" si="689"/>
        <v>0</v>
      </c>
      <c r="DS642">
        <v>0</v>
      </c>
      <c r="DT642">
        <f t="shared" si="690"/>
        <v>0</v>
      </c>
      <c r="DU642">
        <v>0</v>
      </c>
      <c r="DV642">
        <f t="shared" si="691"/>
        <v>0</v>
      </c>
      <c r="DW642">
        <v>0</v>
      </c>
      <c r="DX642">
        <f t="shared" si="692"/>
        <v>0</v>
      </c>
      <c r="DY642">
        <v>0</v>
      </c>
      <c r="DZ642">
        <f t="shared" si="693"/>
        <v>0</v>
      </c>
      <c r="EA642">
        <v>0</v>
      </c>
      <c r="EB642">
        <f t="shared" si="694"/>
        <v>0</v>
      </c>
      <c r="EC642">
        <v>0</v>
      </c>
      <c r="ED642">
        <f t="shared" si="695"/>
        <v>0</v>
      </c>
      <c r="EE642">
        <v>0</v>
      </c>
      <c r="EF642">
        <f t="shared" si="696"/>
        <v>0</v>
      </c>
      <c r="EG642">
        <v>0</v>
      </c>
      <c r="EH642">
        <f t="shared" si="697"/>
        <v>0</v>
      </c>
      <c r="EI642">
        <v>0</v>
      </c>
      <c r="EJ642">
        <f t="shared" si="698"/>
        <v>0</v>
      </c>
      <c r="EK642">
        <v>0</v>
      </c>
      <c r="EL642">
        <f t="shared" si="699"/>
        <v>0</v>
      </c>
      <c r="EM642">
        <v>0</v>
      </c>
      <c r="EN642">
        <f t="shared" si="700"/>
        <v>0</v>
      </c>
      <c r="EO642">
        <v>0</v>
      </c>
      <c r="EP642">
        <f t="shared" si="701"/>
        <v>0</v>
      </c>
      <c r="EQ642">
        <v>0</v>
      </c>
      <c r="ER642">
        <f t="shared" si="702"/>
        <v>0</v>
      </c>
      <c r="ES642">
        <v>0</v>
      </c>
      <c r="ET642">
        <f t="shared" si="703"/>
        <v>0</v>
      </c>
      <c r="EU642">
        <v>0</v>
      </c>
      <c r="EV642">
        <f t="shared" si="704"/>
        <v>0</v>
      </c>
      <c r="EW642">
        <v>0</v>
      </c>
      <c r="EX642">
        <f t="shared" si="705"/>
        <v>0</v>
      </c>
      <c r="EY642">
        <v>0</v>
      </c>
      <c r="EZ642">
        <f t="shared" si="706"/>
        <v>0</v>
      </c>
      <c r="FA642">
        <v>0</v>
      </c>
      <c r="FB642">
        <f t="shared" si="707"/>
        <v>0</v>
      </c>
      <c r="FC642">
        <v>0</v>
      </c>
      <c r="FD642">
        <v>0</v>
      </c>
      <c r="FE642" s="3" t="s">
        <v>871</v>
      </c>
    </row>
    <row r="643" spans="1:161" x14ac:dyDescent="0.45">
      <c r="A643">
        <v>642</v>
      </c>
      <c r="B643" t="s">
        <v>53</v>
      </c>
      <c r="C643" t="s">
        <v>873</v>
      </c>
      <c r="F643" s="2">
        <v>1</v>
      </c>
      <c r="G643">
        <v>273</v>
      </c>
      <c r="H643">
        <v>933</v>
      </c>
      <c r="I643">
        <v>300</v>
      </c>
      <c r="J643" s="2">
        <f t="shared" ref="J643:J706" si="714">I643/H643</f>
        <v>0.32154340836012862</v>
      </c>
      <c r="L643" t="s">
        <v>64</v>
      </c>
      <c r="M643">
        <v>0</v>
      </c>
      <c r="N643">
        <f t="shared" si="652"/>
        <v>0</v>
      </c>
      <c r="O643">
        <v>0</v>
      </c>
      <c r="P643">
        <f t="shared" si="653"/>
        <v>0</v>
      </c>
      <c r="Q643">
        <v>0</v>
      </c>
      <c r="R643">
        <f t="shared" si="654"/>
        <v>0</v>
      </c>
      <c r="S643">
        <v>0</v>
      </c>
      <c r="T643">
        <f t="shared" si="655"/>
        <v>0</v>
      </c>
      <c r="U643">
        <v>0</v>
      </c>
      <c r="V643">
        <f t="shared" si="656"/>
        <v>0</v>
      </c>
      <c r="W643">
        <v>100</v>
      </c>
      <c r="X643">
        <f t="shared" si="657"/>
        <v>1</v>
      </c>
      <c r="Y643">
        <v>0</v>
      </c>
      <c r="Z643">
        <f t="shared" si="658"/>
        <v>0</v>
      </c>
      <c r="AA643">
        <v>0</v>
      </c>
      <c r="AB643">
        <f t="shared" si="659"/>
        <v>0</v>
      </c>
      <c r="AC643">
        <v>0</v>
      </c>
      <c r="AD643">
        <f t="shared" si="660"/>
        <v>0</v>
      </c>
      <c r="AE643">
        <v>0</v>
      </c>
      <c r="AF643">
        <f t="shared" si="661"/>
        <v>0</v>
      </c>
      <c r="AG643">
        <v>0</v>
      </c>
      <c r="AH643">
        <f t="shared" si="662"/>
        <v>0</v>
      </c>
      <c r="AI643">
        <v>0</v>
      </c>
      <c r="AJ643">
        <f t="shared" si="663"/>
        <v>0</v>
      </c>
      <c r="AK643">
        <v>0</v>
      </c>
      <c r="AL643">
        <f t="shared" si="664"/>
        <v>0</v>
      </c>
      <c r="AM643">
        <v>0</v>
      </c>
      <c r="AN643">
        <f t="shared" si="665"/>
        <v>0</v>
      </c>
      <c r="AO643">
        <v>0</v>
      </c>
      <c r="AP643">
        <f t="shared" si="666"/>
        <v>0</v>
      </c>
      <c r="AQ643">
        <v>0</v>
      </c>
      <c r="AR643">
        <f t="shared" si="667"/>
        <v>0</v>
      </c>
      <c r="AS643">
        <v>0</v>
      </c>
      <c r="AT643">
        <f t="shared" si="668"/>
        <v>0</v>
      </c>
      <c r="AU643">
        <v>0</v>
      </c>
      <c r="AV643">
        <f t="shared" si="669"/>
        <v>0</v>
      </c>
      <c r="AW643">
        <v>0</v>
      </c>
      <c r="AX643">
        <f t="shared" si="670"/>
        <v>0</v>
      </c>
      <c r="AY643">
        <v>0</v>
      </c>
      <c r="AZ643">
        <f t="shared" si="671"/>
        <v>0</v>
      </c>
      <c r="BA643">
        <v>0</v>
      </c>
      <c r="BB643">
        <f t="shared" si="672"/>
        <v>0</v>
      </c>
      <c r="BC643">
        <v>0</v>
      </c>
      <c r="BD643">
        <f t="shared" si="673"/>
        <v>0</v>
      </c>
      <c r="BE643">
        <v>0</v>
      </c>
      <c r="BF643">
        <f t="shared" si="674"/>
        <v>0</v>
      </c>
      <c r="BG643">
        <v>0</v>
      </c>
      <c r="BH643">
        <f t="shared" si="675"/>
        <v>0</v>
      </c>
      <c r="BI643">
        <v>0</v>
      </c>
      <c r="BJ643">
        <f t="shared" si="676"/>
        <v>0</v>
      </c>
      <c r="BK643">
        <v>0</v>
      </c>
      <c r="BL643">
        <f t="shared" si="677"/>
        <v>0</v>
      </c>
      <c r="BM643">
        <v>0</v>
      </c>
      <c r="BN643">
        <f t="shared" si="678"/>
        <v>0</v>
      </c>
      <c r="BO643">
        <v>0</v>
      </c>
      <c r="BP643">
        <f t="shared" si="679"/>
        <v>0</v>
      </c>
      <c r="BQ643">
        <v>0</v>
      </c>
      <c r="BR643">
        <f t="shared" si="680"/>
        <v>0</v>
      </c>
      <c r="BS643">
        <v>0</v>
      </c>
      <c r="BT643">
        <f t="shared" si="681"/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0.7</v>
      </c>
      <c r="DD643">
        <f t="shared" si="708"/>
        <v>1.9877526981563132E-2</v>
      </c>
      <c r="DE643">
        <v>0</v>
      </c>
      <c r="DF643">
        <f t="shared" si="709"/>
        <v>0</v>
      </c>
      <c r="DG643">
        <f t="shared" si="713"/>
        <v>99.3</v>
      </c>
      <c r="DH643">
        <f t="shared" si="684"/>
        <v>0.9801224730184368</v>
      </c>
      <c r="DI643">
        <v>0</v>
      </c>
      <c r="DJ643">
        <f t="shared" si="685"/>
        <v>0</v>
      </c>
      <c r="DK643">
        <v>0</v>
      </c>
      <c r="DL643">
        <f t="shared" si="686"/>
        <v>0</v>
      </c>
      <c r="DM643">
        <v>0</v>
      </c>
      <c r="DN643">
        <f t="shared" si="687"/>
        <v>0</v>
      </c>
      <c r="DO643">
        <v>0</v>
      </c>
      <c r="DP643">
        <f t="shared" si="688"/>
        <v>0</v>
      </c>
      <c r="DQ643">
        <v>0</v>
      </c>
      <c r="DR643">
        <f t="shared" si="689"/>
        <v>0</v>
      </c>
      <c r="DS643">
        <v>0</v>
      </c>
      <c r="DT643">
        <f t="shared" si="690"/>
        <v>0</v>
      </c>
      <c r="DU643">
        <v>0</v>
      </c>
      <c r="DV643">
        <f t="shared" si="691"/>
        <v>0</v>
      </c>
      <c r="DW643">
        <v>0</v>
      </c>
      <c r="DX643">
        <f t="shared" si="692"/>
        <v>0</v>
      </c>
      <c r="DY643">
        <v>0</v>
      </c>
      <c r="DZ643">
        <f t="shared" si="693"/>
        <v>0</v>
      </c>
      <c r="EA643">
        <v>0</v>
      </c>
      <c r="EB643">
        <f t="shared" si="694"/>
        <v>0</v>
      </c>
      <c r="EC643">
        <v>0</v>
      </c>
      <c r="ED643">
        <f t="shared" si="695"/>
        <v>0</v>
      </c>
      <c r="EE643">
        <v>0</v>
      </c>
      <c r="EF643">
        <f t="shared" si="696"/>
        <v>0</v>
      </c>
      <c r="EG643">
        <v>0</v>
      </c>
      <c r="EH643">
        <f t="shared" si="697"/>
        <v>0</v>
      </c>
      <c r="EI643">
        <v>0</v>
      </c>
      <c r="EJ643">
        <f t="shared" si="698"/>
        <v>0</v>
      </c>
      <c r="EK643">
        <v>0</v>
      </c>
      <c r="EL643">
        <f t="shared" si="699"/>
        <v>0</v>
      </c>
      <c r="EM643">
        <v>0</v>
      </c>
      <c r="EN643">
        <f t="shared" si="700"/>
        <v>0</v>
      </c>
      <c r="EO643">
        <v>0</v>
      </c>
      <c r="EP643">
        <f t="shared" si="701"/>
        <v>0</v>
      </c>
      <c r="EQ643">
        <v>0</v>
      </c>
      <c r="ER643">
        <f t="shared" si="702"/>
        <v>0</v>
      </c>
      <c r="ES643">
        <v>0</v>
      </c>
      <c r="ET643">
        <f t="shared" si="703"/>
        <v>0</v>
      </c>
      <c r="EU643">
        <v>0</v>
      </c>
      <c r="EV643">
        <f t="shared" si="704"/>
        <v>0</v>
      </c>
      <c r="EW643">
        <v>0</v>
      </c>
      <c r="EX643">
        <f t="shared" si="705"/>
        <v>0</v>
      </c>
      <c r="EY643">
        <v>0</v>
      </c>
      <c r="EZ643">
        <f t="shared" si="706"/>
        <v>0</v>
      </c>
      <c r="FA643">
        <v>0</v>
      </c>
      <c r="FB643">
        <f t="shared" si="707"/>
        <v>0</v>
      </c>
      <c r="FC643">
        <v>0</v>
      </c>
      <c r="FD643">
        <v>0</v>
      </c>
      <c r="FE643" s="3" t="s">
        <v>871</v>
      </c>
    </row>
    <row r="644" spans="1:161" x14ac:dyDescent="0.45">
      <c r="A644">
        <v>643</v>
      </c>
      <c r="B644" t="s">
        <v>53</v>
      </c>
      <c r="C644" t="s">
        <v>873</v>
      </c>
      <c r="F644" s="2">
        <v>1</v>
      </c>
      <c r="G644">
        <v>273</v>
      </c>
      <c r="H644">
        <v>933</v>
      </c>
      <c r="I644">
        <v>373</v>
      </c>
      <c r="J644" s="2">
        <f t="shared" si="714"/>
        <v>0.39978563772775993</v>
      </c>
      <c r="L644" t="s">
        <v>64</v>
      </c>
      <c r="M644">
        <v>0</v>
      </c>
      <c r="N644">
        <f t="shared" si="652"/>
        <v>0</v>
      </c>
      <c r="O644">
        <v>0</v>
      </c>
      <c r="P644">
        <f t="shared" si="653"/>
        <v>0</v>
      </c>
      <c r="Q644">
        <v>0</v>
      </c>
      <c r="R644">
        <f t="shared" si="654"/>
        <v>0</v>
      </c>
      <c r="S644">
        <v>0</v>
      </c>
      <c r="T644">
        <f t="shared" si="655"/>
        <v>0</v>
      </c>
      <c r="U644">
        <v>0</v>
      </c>
      <c r="V644">
        <f t="shared" si="656"/>
        <v>0</v>
      </c>
      <c r="W644">
        <v>100</v>
      </c>
      <c r="X644">
        <f t="shared" si="657"/>
        <v>1</v>
      </c>
      <c r="Y644">
        <v>0</v>
      </c>
      <c r="Z644">
        <f t="shared" si="658"/>
        <v>0</v>
      </c>
      <c r="AA644">
        <v>0</v>
      </c>
      <c r="AB644">
        <f t="shared" si="659"/>
        <v>0</v>
      </c>
      <c r="AC644">
        <v>0</v>
      </c>
      <c r="AD644">
        <f t="shared" si="660"/>
        <v>0</v>
      </c>
      <c r="AE644">
        <v>0</v>
      </c>
      <c r="AF644">
        <f t="shared" si="661"/>
        <v>0</v>
      </c>
      <c r="AG644">
        <v>0</v>
      </c>
      <c r="AH644">
        <f t="shared" si="662"/>
        <v>0</v>
      </c>
      <c r="AI644">
        <v>0</v>
      </c>
      <c r="AJ644">
        <f t="shared" si="663"/>
        <v>0</v>
      </c>
      <c r="AK644">
        <v>0</v>
      </c>
      <c r="AL644">
        <f t="shared" si="664"/>
        <v>0</v>
      </c>
      <c r="AM644">
        <v>0</v>
      </c>
      <c r="AN644">
        <f t="shared" si="665"/>
        <v>0</v>
      </c>
      <c r="AO644">
        <v>0</v>
      </c>
      <c r="AP644">
        <f t="shared" si="666"/>
        <v>0</v>
      </c>
      <c r="AQ644">
        <v>0</v>
      </c>
      <c r="AR644">
        <f t="shared" si="667"/>
        <v>0</v>
      </c>
      <c r="AS644">
        <v>0</v>
      </c>
      <c r="AT644">
        <f t="shared" si="668"/>
        <v>0</v>
      </c>
      <c r="AU644">
        <v>0</v>
      </c>
      <c r="AV644">
        <f t="shared" si="669"/>
        <v>0</v>
      </c>
      <c r="AW644">
        <v>0</v>
      </c>
      <c r="AX644">
        <f t="shared" si="670"/>
        <v>0</v>
      </c>
      <c r="AY644">
        <v>0</v>
      </c>
      <c r="AZ644">
        <f t="shared" si="671"/>
        <v>0</v>
      </c>
      <c r="BA644">
        <v>0</v>
      </c>
      <c r="BB644">
        <f t="shared" si="672"/>
        <v>0</v>
      </c>
      <c r="BC644">
        <v>0</v>
      </c>
      <c r="BD644">
        <f t="shared" si="673"/>
        <v>0</v>
      </c>
      <c r="BE644">
        <v>0</v>
      </c>
      <c r="BF644">
        <f t="shared" si="674"/>
        <v>0</v>
      </c>
      <c r="BG644">
        <v>0</v>
      </c>
      <c r="BH644">
        <f t="shared" si="675"/>
        <v>0</v>
      </c>
      <c r="BI644">
        <v>0</v>
      </c>
      <c r="BJ644">
        <f t="shared" si="676"/>
        <v>0</v>
      </c>
      <c r="BK644">
        <v>0</v>
      </c>
      <c r="BL644">
        <f t="shared" si="677"/>
        <v>0</v>
      </c>
      <c r="BM644">
        <v>0</v>
      </c>
      <c r="BN644">
        <f t="shared" si="678"/>
        <v>0</v>
      </c>
      <c r="BO644">
        <v>0</v>
      </c>
      <c r="BP644">
        <f t="shared" si="679"/>
        <v>0</v>
      </c>
      <c r="BQ644">
        <v>0</v>
      </c>
      <c r="BR644">
        <f t="shared" si="680"/>
        <v>0</v>
      </c>
      <c r="BS644">
        <v>0</v>
      </c>
      <c r="BT644">
        <f t="shared" si="681"/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0.7</v>
      </c>
      <c r="DD644">
        <f t="shared" si="708"/>
        <v>1.9877526981563132E-2</v>
      </c>
      <c r="DE644">
        <v>0</v>
      </c>
      <c r="DF644">
        <f t="shared" si="709"/>
        <v>0</v>
      </c>
      <c r="DG644">
        <f t="shared" si="713"/>
        <v>99.3</v>
      </c>
      <c r="DH644">
        <f t="shared" si="684"/>
        <v>0.9801224730184368</v>
      </c>
      <c r="DI644">
        <v>0</v>
      </c>
      <c r="DJ644">
        <f t="shared" si="685"/>
        <v>0</v>
      </c>
      <c r="DK644">
        <v>0</v>
      </c>
      <c r="DL644">
        <f t="shared" si="686"/>
        <v>0</v>
      </c>
      <c r="DM644">
        <v>0</v>
      </c>
      <c r="DN644">
        <f t="shared" si="687"/>
        <v>0</v>
      </c>
      <c r="DO644">
        <v>0</v>
      </c>
      <c r="DP644">
        <f t="shared" si="688"/>
        <v>0</v>
      </c>
      <c r="DQ644">
        <v>0</v>
      </c>
      <c r="DR644">
        <f t="shared" si="689"/>
        <v>0</v>
      </c>
      <c r="DS644">
        <v>0</v>
      </c>
      <c r="DT644">
        <f t="shared" si="690"/>
        <v>0</v>
      </c>
      <c r="DU644">
        <v>0</v>
      </c>
      <c r="DV644">
        <f t="shared" si="691"/>
        <v>0</v>
      </c>
      <c r="DW644">
        <v>0</v>
      </c>
      <c r="DX644">
        <f t="shared" si="692"/>
        <v>0</v>
      </c>
      <c r="DY644">
        <v>0</v>
      </c>
      <c r="DZ644">
        <f t="shared" si="693"/>
        <v>0</v>
      </c>
      <c r="EA644">
        <v>0</v>
      </c>
      <c r="EB644">
        <f t="shared" si="694"/>
        <v>0</v>
      </c>
      <c r="EC644">
        <v>0</v>
      </c>
      <c r="ED644">
        <f t="shared" si="695"/>
        <v>0</v>
      </c>
      <c r="EE644">
        <v>0</v>
      </c>
      <c r="EF644">
        <f t="shared" si="696"/>
        <v>0</v>
      </c>
      <c r="EG644">
        <v>0</v>
      </c>
      <c r="EH644">
        <f t="shared" si="697"/>
        <v>0</v>
      </c>
      <c r="EI644">
        <v>0</v>
      </c>
      <c r="EJ644">
        <f t="shared" si="698"/>
        <v>0</v>
      </c>
      <c r="EK644">
        <v>0</v>
      </c>
      <c r="EL644">
        <f t="shared" si="699"/>
        <v>0</v>
      </c>
      <c r="EM644">
        <v>0</v>
      </c>
      <c r="EN644">
        <f t="shared" si="700"/>
        <v>0</v>
      </c>
      <c r="EO644">
        <v>0</v>
      </c>
      <c r="EP644">
        <f t="shared" si="701"/>
        <v>0</v>
      </c>
      <c r="EQ644">
        <v>0</v>
      </c>
      <c r="ER644">
        <f t="shared" si="702"/>
        <v>0</v>
      </c>
      <c r="ES644">
        <v>0</v>
      </c>
      <c r="ET644">
        <f t="shared" si="703"/>
        <v>0</v>
      </c>
      <c r="EU644">
        <v>0</v>
      </c>
      <c r="EV644">
        <f t="shared" si="704"/>
        <v>0</v>
      </c>
      <c r="EW644">
        <v>0</v>
      </c>
      <c r="EX644">
        <f t="shared" si="705"/>
        <v>0</v>
      </c>
      <c r="EY644">
        <v>0</v>
      </c>
      <c r="EZ644">
        <f t="shared" si="706"/>
        <v>0</v>
      </c>
      <c r="FA644">
        <v>0</v>
      </c>
      <c r="FB644">
        <f t="shared" si="707"/>
        <v>0</v>
      </c>
      <c r="FC644">
        <v>0</v>
      </c>
      <c r="FD644">
        <v>0</v>
      </c>
      <c r="FE644" s="3" t="s">
        <v>871</v>
      </c>
    </row>
    <row r="645" spans="1:161" x14ac:dyDescent="0.45">
      <c r="A645">
        <v>644</v>
      </c>
      <c r="B645" t="s">
        <v>53</v>
      </c>
      <c r="C645" t="s">
        <v>873</v>
      </c>
      <c r="F645" s="2">
        <v>0</v>
      </c>
      <c r="G645">
        <v>273</v>
      </c>
      <c r="H645">
        <v>933</v>
      </c>
      <c r="I645">
        <f>175+273</f>
        <v>448</v>
      </c>
      <c r="J645" s="2">
        <f t="shared" si="714"/>
        <v>0.48017148981779206</v>
      </c>
      <c r="L645" t="s">
        <v>64</v>
      </c>
      <c r="M645">
        <v>0</v>
      </c>
      <c r="N645">
        <f t="shared" si="652"/>
        <v>0</v>
      </c>
      <c r="O645">
        <v>0</v>
      </c>
      <c r="P645">
        <f t="shared" si="653"/>
        <v>0</v>
      </c>
      <c r="Q645">
        <v>0</v>
      </c>
      <c r="R645">
        <f t="shared" si="654"/>
        <v>0</v>
      </c>
      <c r="S645">
        <v>0</v>
      </c>
      <c r="T645">
        <f t="shared" si="655"/>
        <v>0</v>
      </c>
      <c r="U645">
        <v>0</v>
      </c>
      <c r="V645">
        <f t="shared" si="656"/>
        <v>0</v>
      </c>
      <c r="W645">
        <v>100</v>
      </c>
      <c r="X645">
        <f t="shared" si="657"/>
        <v>1</v>
      </c>
      <c r="Y645">
        <v>0</v>
      </c>
      <c r="Z645">
        <f t="shared" si="658"/>
        <v>0</v>
      </c>
      <c r="AA645">
        <v>0</v>
      </c>
      <c r="AB645">
        <f t="shared" si="659"/>
        <v>0</v>
      </c>
      <c r="AC645">
        <v>0</v>
      </c>
      <c r="AD645">
        <f t="shared" si="660"/>
        <v>0</v>
      </c>
      <c r="AE645">
        <v>0</v>
      </c>
      <c r="AF645">
        <f t="shared" si="661"/>
        <v>0</v>
      </c>
      <c r="AG645">
        <v>0</v>
      </c>
      <c r="AH645">
        <f t="shared" si="662"/>
        <v>0</v>
      </c>
      <c r="AI645">
        <v>0</v>
      </c>
      <c r="AJ645">
        <f t="shared" si="663"/>
        <v>0</v>
      </c>
      <c r="AK645">
        <v>0</v>
      </c>
      <c r="AL645">
        <f t="shared" si="664"/>
        <v>0</v>
      </c>
      <c r="AM645">
        <v>0</v>
      </c>
      <c r="AN645">
        <f t="shared" si="665"/>
        <v>0</v>
      </c>
      <c r="AO645">
        <v>0</v>
      </c>
      <c r="AP645">
        <f t="shared" si="666"/>
        <v>0</v>
      </c>
      <c r="AQ645">
        <v>0</v>
      </c>
      <c r="AR645">
        <f t="shared" si="667"/>
        <v>0</v>
      </c>
      <c r="AS645">
        <v>0</v>
      </c>
      <c r="AT645">
        <f t="shared" si="668"/>
        <v>0</v>
      </c>
      <c r="AU645">
        <v>0</v>
      </c>
      <c r="AV645">
        <f t="shared" si="669"/>
        <v>0</v>
      </c>
      <c r="AW645">
        <v>0</v>
      </c>
      <c r="AX645">
        <f t="shared" si="670"/>
        <v>0</v>
      </c>
      <c r="AY645">
        <v>0</v>
      </c>
      <c r="AZ645">
        <f t="shared" si="671"/>
        <v>0</v>
      </c>
      <c r="BA645">
        <v>0</v>
      </c>
      <c r="BB645">
        <f t="shared" si="672"/>
        <v>0</v>
      </c>
      <c r="BC645">
        <v>0</v>
      </c>
      <c r="BD645">
        <f t="shared" si="673"/>
        <v>0</v>
      </c>
      <c r="BE645">
        <v>0</v>
      </c>
      <c r="BF645">
        <f t="shared" si="674"/>
        <v>0</v>
      </c>
      <c r="BG645">
        <v>0</v>
      </c>
      <c r="BH645">
        <f t="shared" si="675"/>
        <v>0</v>
      </c>
      <c r="BI645">
        <v>0</v>
      </c>
      <c r="BJ645">
        <f t="shared" si="676"/>
        <v>0</v>
      </c>
      <c r="BK645">
        <v>0</v>
      </c>
      <c r="BL645">
        <f t="shared" si="677"/>
        <v>0</v>
      </c>
      <c r="BM645">
        <v>0</v>
      </c>
      <c r="BN645">
        <f t="shared" si="678"/>
        <v>0</v>
      </c>
      <c r="BO645">
        <v>0</v>
      </c>
      <c r="BP645">
        <f t="shared" si="679"/>
        <v>0</v>
      </c>
      <c r="BQ645">
        <v>0</v>
      </c>
      <c r="BR645">
        <f t="shared" si="680"/>
        <v>0</v>
      </c>
      <c r="BS645">
        <v>0</v>
      </c>
      <c r="BT645">
        <f t="shared" si="681"/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0.7</v>
      </c>
      <c r="DD645">
        <f t="shared" si="708"/>
        <v>1.9877526981563132E-2</v>
      </c>
      <c r="DE645">
        <v>0</v>
      </c>
      <c r="DF645">
        <f t="shared" si="709"/>
        <v>0</v>
      </c>
      <c r="DG645">
        <f t="shared" si="713"/>
        <v>99.3</v>
      </c>
      <c r="DH645">
        <f t="shared" si="684"/>
        <v>0.9801224730184368</v>
      </c>
      <c r="DI645">
        <v>0</v>
      </c>
      <c r="DJ645">
        <f t="shared" si="685"/>
        <v>0</v>
      </c>
      <c r="DK645">
        <v>0</v>
      </c>
      <c r="DL645">
        <f t="shared" si="686"/>
        <v>0</v>
      </c>
      <c r="DM645">
        <v>0</v>
      </c>
      <c r="DN645">
        <f t="shared" si="687"/>
        <v>0</v>
      </c>
      <c r="DO645">
        <v>0</v>
      </c>
      <c r="DP645">
        <f t="shared" si="688"/>
        <v>0</v>
      </c>
      <c r="DQ645">
        <v>0</v>
      </c>
      <c r="DR645">
        <f t="shared" si="689"/>
        <v>0</v>
      </c>
      <c r="DS645">
        <v>0</v>
      </c>
      <c r="DT645">
        <f t="shared" si="690"/>
        <v>0</v>
      </c>
      <c r="DU645">
        <v>0</v>
      </c>
      <c r="DV645">
        <f t="shared" si="691"/>
        <v>0</v>
      </c>
      <c r="DW645">
        <v>0</v>
      </c>
      <c r="DX645">
        <f t="shared" si="692"/>
        <v>0</v>
      </c>
      <c r="DY645">
        <v>0</v>
      </c>
      <c r="DZ645">
        <f t="shared" si="693"/>
        <v>0</v>
      </c>
      <c r="EA645">
        <v>0</v>
      </c>
      <c r="EB645">
        <f t="shared" si="694"/>
        <v>0</v>
      </c>
      <c r="EC645">
        <v>0</v>
      </c>
      <c r="ED645">
        <f t="shared" si="695"/>
        <v>0</v>
      </c>
      <c r="EE645">
        <v>0</v>
      </c>
      <c r="EF645">
        <f t="shared" si="696"/>
        <v>0</v>
      </c>
      <c r="EG645">
        <v>0</v>
      </c>
      <c r="EH645">
        <f t="shared" si="697"/>
        <v>0</v>
      </c>
      <c r="EI645">
        <v>0</v>
      </c>
      <c r="EJ645">
        <f t="shared" si="698"/>
        <v>0</v>
      </c>
      <c r="EK645">
        <v>0</v>
      </c>
      <c r="EL645">
        <f t="shared" si="699"/>
        <v>0</v>
      </c>
      <c r="EM645">
        <v>0</v>
      </c>
      <c r="EN645">
        <f t="shared" si="700"/>
        <v>0</v>
      </c>
      <c r="EO645">
        <v>0</v>
      </c>
      <c r="EP645">
        <f t="shared" si="701"/>
        <v>0</v>
      </c>
      <c r="EQ645">
        <v>0</v>
      </c>
      <c r="ER645">
        <f t="shared" si="702"/>
        <v>0</v>
      </c>
      <c r="ES645">
        <v>0</v>
      </c>
      <c r="ET645">
        <f t="shared" si="703"/>
        <v>0</v>
      </c>
      <c r="EU645">
        <v>0</v>
      </c>
      <c r="EV645">
        <f t="shared" si="704"/>
        <v>0</v>
      </c>
      <c r="EW645">
        <v>0</v>
      </c>
      <c r="EX645">
        <f t="shared" si="705"/>
        <v>0</v>
      </c>
      <c r="EY645">
        <v>0</v>
      </c>
      <c r="EZ645">
        <f t="shared" si="706"/>
        <v>0</v>
      </c>
      <c r="FA645">
        <v>0</v>
      </c>
      <c r="FB645">
        <f t="shared" si="707"/>
        <v>0</v>
      </c>
      <c r="FC645">
        <v>0</v>
      </c>
      <c r="FD645">
        <v>0</v>
      </c>
      <c r="FE645" s="3" t="s">
        <v>871</v>
      </c>
    </row>
    <row r="646" spans="1:161" x14ac:dyDescent="0.45">
      <c r="A646">
        <v>645</v>
      </c>
      <c r="B646" t="s">
        <v>53</v>
      </c>
      <c r="C646" t="s">
        <v>874</v>
      </c>
      <c r="F646" s="2">
        <v>1</v>
      </c>
      <c r="G646">
        <f>26.7+273</f>
        <v>299.7</v>
      </c>
      <c r="H646">
        <v>933</v>
      </c>
      <c r="I646">
        <f>75+273</f>
        <v>348</v>
      </c>
      <c r="J646" s="2">
        <f t="shared" si="714"/>
        <v>0.37299035369774919</v>
      </c>
      <c r="L646" t="s">
        <v>64</v>
      </c>
      <c r="M646">
        <v>0</v>
      </c>
      <c r="N646">
        <f t="shared" si="652"/>
        <v>0</v>
      </c>
      <c r="O646">
        <v>0</v>
      </c>
      <c r="P646">
        <f t="shared" si="653"/>
        <v>0</v>
      </c>
      <c r="Q646">
        <v>0</v>
      </c>
      <c r="R646">
        <f t="shared" si="654"/>
        <v>0</v>
      </c>
      <c r="S646">
        <v>0</v>
      </c>
      <c r="T646">
        <f t="shared" si="655"/>
        <v>0</v>
      </c>
      <c r="U646">
        <v>0</v>
      </c>
      <c r="V646">
        <f t="shared" si="656"/>
        <v>0</v>
      </c>
      <c r="W646">
        <v>100</v>
      </c>
      <c r="X646">
        <f t="shared" si="657"/>
        <v>1</v>
      </c>
      <c r="Y646">
        <v>0</v>
      </c>
      <c r="Z646">
        <f t="shared" si="658"/>
        <v>0</v>
      </c>
      <c r="AA646">
        <v>0</v>
      </c>
      <c r="AB646">
        <f t="shared" si="659"/>
        <v>0</v>
      </c>
      <c r="AC646">
        <v>0</v>
      </c>
      <c r="AD646">
        <f t="shared" si="660"/>
        <v>0</v>
      </c>
      <c r="AE646">
        <v>0</v>
      </c>
      <c r="AF646">
        <f t="shared" si="661"/>
        <v>0</v>
      </c>
      <c r="AG646">
        <v>0</v>
      </c>
      <c r="AH646">
        <f t="shared" si="662"/>
        <v>0</v>
      </c>
      <c r="AI646">
        <v>0</v>
      </c>
      <c r="AJ646">
        <f t="shared" si="663"/>
        <v>0</v>
      </c>
      <c r="AK646">
        <v>0</v>
      </c>
      <c r="AL646">
        <f t="shared" si="664"/>
        <v>0</v>
      </c>
      <c r="AM646">
        <v>0</v>
      </c>
      <c r="AN646">
        <f t="shared" si="665"/>
        <v>0</v>
      </c>
      <c r="AO646">
        <v>0</v>
      </c>
      <c r="AP646">
        <f t="shared" si="666"/>
        <v>0</v>
      </c>
      <c r="AQ646">
        <v>0</v>
      </c>
      <c r="AR646">
        <f t="shared" si="667"/>
        <v>0</v>
      </c>
      <c r="AS646">
        <v>0</v>
      </c>
      <c r="AT646">
        <f t="shared" si="668"/>
        <v>0</v>
      </c>
      <c r="AU646">
        <v>0</v>
      </c>
      <c r="AV646">
        <f t="shared" si="669"/>
        <v>0</v>
      </c>
      <c r="AW646">
        <v>0</v>
      </c>
      <c r="AX646">
        <f t="shared" si="670"/>
        <v>0</v>
      </c>
      <c r="AY646">
        <v>0</v>
      </c>
      <c r="AZ646">
        <f t="shared" si="671"/>
        <v>0</v>
      </c>
      <c r="BA646">
        <v>0</v>
      </c>
      <c r="BB646">
        <f t="shared" si="672"/>
        <v>0</v>
      </c>
      <c r="BC646">
        <v>0</v>
      </c>
      <c r="BD646">
        <f t="shared" si="673"/>
        <v>0</v>
      </c>
      <c r="BE646">
        <v>0</v>
      </c>
      <c r="BF646">
        <f t="shared" si="674"/>
        <v>0</v>
      </c>
      <c r="BG646">
        <v>0</v>
      </c>
      <c r="BH646">
        <f t="shared" si="675"/>
        <v>0</v>
      </c>
      <c r="BI646">
        <v>0</v>
      </c>
      <c r="BJ646">
        <f t="shared" si="676"/>
        <v>0</v>
      </c>
      <c r="BK646">
        <v>0</v>
      </c>
      <c r="BL646">
        <f t="shared" si="677"/>
        <v>0</v>
      </c>
      <c r="BM646">
        <v>0</v>
      </c>
      <c r="BN646">
        <f t="shared" si="678"/>
        <v>0</v>
      </c>
      <c r="BO646">
        <v>0</v>
      </c>
      <c r="BP646">
        <f t="shared" si="679"/>
        <v>0</v>
      </c>
      <c r="BQ646">
        <v>0</v>
      </c>
      <c r="BR646">
        <f t="shared" si="680"/>
        <v>0</v>
      </c>
      <c r="BS646">
        <v>0</v>
      </c>
      <c r="BT646">
        <f t="shared" si="681"/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1.4259999999999999</v>
      </c>
      <c r="DD646">
        <f t="shared" si="708"/>
        <v>3.9955955110391489E-2</v>
      </c>
      <c r="DE646">
        <v>0</v>
      </c>
      <c r="DF646">
        <f t="shared" si="709"/>
        <v>0</v>
      </c>
      <c r="DG646">
        <f t="shared" si="713"/>
        <v>98.573999999999998</v>
      </c>
      <c r="DH646">
        <f t="shared" si="684"/>
        <v>0.96004404488960848</v>
      </c>
      <c r="DI646">
        <v>0</v>
      </c>
      <c r="DJ646">
        <f t="shared" si="685"/>
        <v>0</v>
      </c>
      <c r="DK646">
        <v>0</v>
      </c>
      <c r="DL646">
        <f t="shared" si="686"/>
        <v>0</v>
      </c>
      <c r="DM646">
        <v>0</v>
      </c>
      <c r="DN646">
        <f t="shared" si="687"/>
        <v>0</v>
      </c>
      <c r="DO646">
        <v>0</v>
      </c>
      <c r="DP646">
        <f t="shared" si="688"/>
        <v>0</v>
      </c>
      <c r="DQ646">
        <v>0</v>
      </c>
      <c r="DR646">
        <f t="shared" si="689"/>
        <v>0</v>
      </c>
      <c r="DS646">
        <v>0</v>
      </c>
      <c r="DT646">
        <f t="shared" si="690"/>
        <v>0</v>
      </c>
      <c r="DU646">
        <v>0</v>
      </c>
      <c r="DV646">
        <f t="shared" si="691"/>
        <v>0</v>
      </c>
      <c r="DW646">
        <v>0</v>
      </c>
      <c r="DX646">
        <f t="shared" si="692"/>
        <v>0</v>
      </c>
      <c r="DY646">
        <v>0</v>
      </c>
      <c r="DZ646">
        <f t="shared" si="693"/>
        <v>0</v>
      </c>
      <c r="EA646">
        <v>0</v>
      </c>
      <c r="EB646">
        <f t="shared" si="694"/>
        <v>0</v>
      </c>
      <c r="EC646">
        <v>0</v>
      </c>
      <c r="ED646">
        <f t="shared" si="695"/>
        <v>0</v>
      </c>
      <c r="EE646">
        <v>0</v>
      </c>
      <c r="EF646">
        <f t="shared" si="696"/>
        <v>0</v>
      </c>
      <c r="EG646">
        <v>0</v>
      </c>
      <c r="EH646">
        <f t="shared" si="697"/>
        <v>0</v>
      </c>
      <c r="EI646">
        <v>0</v>
      </c>
      <c r="EJ646">
        <f t="shared" si="698"/>
        <v>0</v>
      </c>
      <c r="EK646">
        <v>0</v>
      </c>
      <c r="EL646">
        <f t="shared" si="699"/>
        <v>0</v>
      </c>
      <c r="EM646">
        <v>0</v>
      </c>
      <c r="EN646">
        <f t="shared" si="700"/>
        <v>0</v>
      </c>
      <c r="EO646">
        <v>0</v>
      </c>
      <c r="EP646">
        <f t="shared" si="701"/>
        <v>0</v>
      </c>
      <c r="EQ646">
        <v>0</v>
      </c>
      <c r="ER646">
        <f t="shared" si="702"/>
        <v>0</v>
      </c>
      <c r="ES646">
        <v>0</v>
      </c>
      <c r="ET646">
        <f t="shared" si="703"/>
        <v>0</v>
      </c>
      <c r="EU646">
        <v>0</v>
      </c>
      <c r="EV646">
        <f t="shared" si="704"/>
        <v>0</v>
      </c>
      <c r="EW646">
        <v>0</v>
      </c>
      <c r="EX646">
        <f t="shared" si="705"/>
        <v>0</v>
      </c>
      <c r="EY646">
        <v>0</v>
      </c>
      <c r="EZ646">
        <f t="shared" si="706"/>
        <v>0</v>
      </c>
      <c r="FA646">
        <v>0</v>
      </c>
      <c r="FB646">
        <f t="shared" si="707"/>
        <v>0</v>
      </c>
      <c r="FC646">
        <v>0</v>
      </c>
      <c r="FD646">
        <v>0</v>
      </c>
      <c r="FE646" s="3" t="s">
        <v>871</v>
      </c>
    </row>
    <row r="647" spans="1:161" x14ac:dyDescent="0.45">
      <c r="A647">
        <v>646</v>
      </c>
      <c r="B647" t="s">
        <v>53</v>
      </c>
      <c r="C647" t="s">
        <v>874</v>
      </c>
      <c r="F647" s="2">
        <v>1</v>
      </c>
      <c r="G647">
        <f t="shared" ref="G647:G648" si="715">26.7+273</f>
        <v>299.7</v>
      </c>
      <c r="H647">
        <v>933</v>
      </c>
      <c r="I647">
        <f>150+273</f>
        <v>423</v>
      </c>
      <c r="J647" s="2">
        <f t="shared" si="714"/>
        <v>0.45337620578778137</v>
      </c>
      <c r="L647" t="s">
        <v>64</v>
      </c>
      <c r="M647">
        <v>0</v>
      </c>
      <c r="N647">
        <f t="shared" si="652"/>
        <v>0</v>
      </c>
      <c r="O647">
        <v>0</v>
      </c>
      <c r="P647">
        <f t="shared" si="653"/>
        <v>0</v>
      </c>
      <c r="Q647">
        <v>0</v>
      </c>
      <c r="R647">
        <f t="shared" si="654"/>
        <v>0</v>
      </c>
      <c r="S647">
        <v>0</v>
      </c>
      <c r="T647">
        <f t="shared" si="655"/>
        <v>0</v>
      </c>
      <c r="U647">
        <v>0</v>
      </c>
      <c r="V647">
        <f t="shared" si="656"/>
        <v>0</v>
      </c>
      <c r="W647">
        <v>100</v>
      </c>
      <c r="X647">
        <f t="shared" si="657"/>
        <v>1</v>
      </c>
      <c r="Y647">
        <v>0</v>
      </c>
      <c r="Z647">
        <f t="shared" si="658"/>
        <v>0</v>
      </c>
      <c r="AA647">
        <v>0</v>
      </c>
      <c r="AB647">
        <f t="shared" si="659"/>
        <v>0</v>
      </c>
      <c r="AC647">
        <v>0</v>
      </c>
      <c r="AD647">
        <f t="shared" si="660"/>
        <v>0</v>
      </c>
      <c r="AE647">
        <v>0</v>
      </c>
      <c r="AF647">
        <f t="shared" si="661"/>
        <v>0</v>
      </c>
      <c r="AG647">
        <v>0</v>
      </c>
      <c r="AH647">
        <f t="shared" si="662"/>
        <v>0</v>
      </c>
      <c r="AI647">
        <v>0</v>
      </c>
      <c r="AJ647">
        <f t="shared" si="663"/>
        <v>0</v>
      </c>
      <c r="AK647">
        <v>0</v>
      </c>
      <c r="AL647">
        <f t="shared" si="664"/>
        <v>0</v>
      </c>
      <c r="AM647">
        <v>0</v>
      </c>
      <c r="AN647">
        <f t="shared" si="665"/>
        <v>0</v>
      </c>
      <c r="AO647">
        <v>0</v>
      </c>
      <c r="AP647">
        <f t="shared" si="666"/>
        <v>0</v>
      </c>
      <c r="AQ647">
        <v>0</v>
      </c>
      <c r="AR647">
        <f t="shared" si="667"/>
        <v>0</v>
      </c>
      <c r="AS647">
        <v>0</v>
      </c>
      <c r="AT647">
        <f t="shared" si="668"/>
        <v>0</v>
      </c>
      <c r="AU647">
        <v>0</v>
      </c>
      <c r="AV647">
        <f t="shared" si="669"/>
        <v>0</v>
      </c>
      <c r="AW647">
        <v>0</v>
      </c>
      <c r="AX647">
        <f t="shared" si="670"/>
        <v>0</v>
      </c>
      <c r="AY647">
        <v>0</v>
      </c>
      <c r="AZ647">
        <f t="shared" si="671"/>
        <v>0</v>
      </c>
      <c r="BA647">
        <v>0</v>
      </c>
      <c r="BB647">
        <f t="shared" si="672"/>
        <v>0</v>
      </c>
      <c r="BC647">
        <v>0</v>
      </c>
      <c r="BD647">
        <f t="shared" si="673"/>
        <v>0</v>
      </c>
      <c r="BE647">
        <v>0</v>
      </c>
      <c r="BF647">
        <f t="shared" si="674"/>
        <v>0</v>
      </c>
      <c r="BG647">
        <v>0</v>
      </c>
      <c r="BH647">
        <f t="shared" si="675"/>
        <v>0</v>
      </c>
      <c r="BI647">
        <v>0</v>
      </c>
      <c r="BJ647">
        <f t="shared" si="676"/>
        <v>0</v>
      </c>
      <c r="BK647">
        <v>0</v>
      </c>
      <c r="BL647">
        <f t="shared" si="677"/>
        <v>0</v>
      </c>
      <c r="BM647">
        <v>0</v>
      </c>
      <c r="BN647">
        <f t="shared" si="678"/>
        <v>0</v>
      </c>
      <c r="BO647">
        <v>0</v>
      </c>
      <c r="BP647">
        <f t="shared" si="679"/>
        <v>0</v>
      </c>
      <c r="BQ647">
        <v>0</v>
      </c>
      <c r="BR647">
        <f t="shared" si="680"/>
        <v>0</v>
      </c>
      <c r="BS647">
        <v>0</v>
      </c>
      <c r="BT647">
        <f t="shared" si="681"/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1.4259999999999999</v>
      </c>
      <c r="DD647">
        <f t="shared" si="708"/>
        <v>3.9955955110391489E-2</v>
      </c>
      <c r="DE647">
        <v>0</v>
      </c>
      <c r="DF647">
        <f t="shared" si="709"/>
        <v>0</v>
      </c>
      <c r="DG647">
        <f t="shared" si="713"/>
        <v>98.573999999999998</v>
      </c>
      <c r="DH647">
        <f t="shared" si="684"/>
        <v>0.96004404488960848</v>
      </c>
      <c r="DI647">
        <v>0</v>
      </c>
      <c r="DJ647">
        <f t="shared" si="685"/>
        <v>0</v>
      </c>
      <c r="DK647">
        <v>0</v>
      </c>
      <c r="DL647">
        <f t="shared" si="686"/>
        <v>0</v>
      </c>
      <c r="DM647">
        <v>0</v>
      </c>
      <c r="DN647">
        <f t="shared" si="687"/>
        <v>0</v>
      </c>
      <c r="DO647">
        <v>0</v>
      </c>
      <c r="DP647">
        <f t="shared" si="688"/>
        <v>0</v>
      </c>
      <c r="DQ647">
        <v>0</v>
      </c>
      <c r="DR647">
        <f t="shared" si="689"/>
        <v>0</v>
      </c>
      <c r="DS647">
        <v>0</v>
      </c>
      <c r="DT647">
        <f t="shared" si="690"/>
        <v>0</v>
      </c>
      <c r="DU647">
        <v>0</v>
      </c>
      <c r="DV647">
        <f t="shared" si="691"/>
        <v>0</v>
      </c>
      <c r="DW647">
        <v>0</v>
      </c>
      <c r="DX647">
        <f t="shared" si="692"/>
        <v>0</v>
      </c>
      <c r="DY647">
        <v>0</v>
      </c>
      <c r="DZ647">
        <f t="shared" si="693"/>
        <v>0</v>
      </c>
      <c r="EA647">
        <v>0</v>
      </c>
      <c r="EB647">
        <f t="shared" si="694"/>
        <v>0</v>
      </c>
      <c r="EC647">
        <v>0</v>
      </c>
      <c r="ED647">
        <f t="shared" si="695"/>
        <v>0</v>
      </c>
      <c r="EE647">
        <v>0</v>
      </c>
      <c r="EF647">
        <f t="shared" si="696"/>
        <v>0</v>
      </c>
      <c r="EG647">
        <v>0</v>
      </c>
      <c r="EH647">
        <f t="shared" si="697"/>
        <v>0</v>
      </c>
      <c r="EI647">
        <v>0</v>
      </c>
      <c r="EJ647">
        <f t="shared" si="698"/>
        <v>0</v>
      </c>
      <c r="EK647">
        <v>0</v>
      </c>
      <c r="EL647">
        <f t="shared" si="699"/>
        <v>0</v>
      </c>
      <c r="EM647">
        <v>0</v>
      </c>
      <c r="EN647">
        <f t="shared" si="700"/>
        <v>0</v>
      </c>
      <c r="EO647">
        <v>0</v>
      </c>
      <c r="EP647">
        <f t="shared" si="701"/>
        <v>0</v>
      </c>
      <c r="EQ647">
        <v>0</v>
      </c>
      <c r="ER647">
        <f t="shared" si="702"/>
        <v>0</v>
      </c>
      <c r="ES647">
        <v>0</v>
      </c>
      <c r="ET647">
        <f t="shared" si="703"/>
        <v>0</v>
      </c>
      <c r="EU647">
        <v>0</v>
      </c>
      <c r="EV647">
        <f t="shared" si="704"/>
        <v>0</v>
      </c>
      <c r="EW647">
        <v>0</v>
      </c>
      <c r="EX647">
        <f t="shared" si="705"/>
        <v>0</v>
      </c>
      <c r="EY647">
        <v>0</v>
      </c>
      <c r="EZ647">
        <f t="shared" si="706"/>
        <v>0</v>
      </c>
      <c r="FA647">
        <v>0</v>
      </c>
      <c r="FB647">
        <f t="shared" si="707"/>
        <v>0</v>
      </c>
      <c r="FC647">
        <v>0</v>
      </c>
      <c r="FD647">
        <v>0</v>
      </c>
      <c r="FE647" s="3" t="s">
        <v>871</v>
      </c>
    </row>
    <row r="648" spans="1:161" x14ac:dyDescent="0.45">
      <c r="A648">
        <v>647</v>
      </c>
      <c r="B648" t="s">
        <v>53</v>
      </c>
      <c r="C648" t="s">
        <v>874</v>
      </c>
      <c r="F648" s="2">
        <v>0</v>
      </c>
      <c r="G648">
        <f t="shared" si="715"/>
        <v>299.7</v>
      </c>
      <c r="H648">
        <v>933</v>
      </c>
      <c r="I648">
        <f>225+273</f>
        <v>498</v>
      </c>
      <c r="J648" s="2">
        <f t="shared" si="714"/>
        <v>0.5337620578778135</v>
      </c>
      <c r="L648" t="s">
        <v>64</v>
      </c>
      <c r="M648">
        <v>0</v>
      </c>
      <c r="N648">
        <f t="shared" si="652"/>
        <v>0</v>
      </c>
      <c r="O648">
        <v>0</v>
      </c>
      <c r="P648">
        <f t="shared" si="653"/>
        <v>0</v>
      </c>
      <c r="Q648">
        <v>0</v>
      </c>
      <c r="R648">
        <f t="shared" si="654"/>
        <v>0</v>
      </c>
      <c r="S648">
        <v>0</v>
      </c>
      <c r="T648">
        <f t="shared" si="655"/>
        <v>0</v>
      </c>
      <c r="U648">
        <v>0</v>
      </c>
      <c r="V648">
        <f t="shared" si="656"/>
        <v>0</v>
      </c>
      <c r="W648">
        <v>100</v>
      </c>
      <c r="X648">
        <f t="shared" si="657"/>
        <v>1</v>
      </c>
      <c r="Y648">
        <v>0</v>
      </c>
      <c r="Z648">
        <f t="shared" si="658"/>
        <v>0</v>
      </c>
      <c r="AA648">
        <v>0</v>
      </c>
      <c r="AB648">
        <f t="shared" si="659"/>
        <v>0</v>
      </c>
      <c r="AC648">
        <v>0</v>
      </c>
      <c r="AD648">
        <f t="shared" si="660"/>
        <v>0</v>
      </c>
      <c r="AE648">
        <v>0</v>
      </c>
      <c r="AF648">
        <f t="shared" si="661"/>
        <v>0</v>
      </c>
      <c r="AG648">
        <v>0</v>
      </c>
      <c r="AH648">
        <f t="shared" si="662"/>
        <v>0</v>
      </c>
      <c r="AI648">
        <v>0</v>
      </c>
      <c r="AJ648">
        <f t="shared" si="663"/>
        <v>0</v>
      </c>
      <c r="AK648">
        <v>0</v>
      </c>
      <c r="AL648">
        <f t="shared" si="664"/>
        <v>0</v>
      </c>
      <c r="AM648">
        <v>0</v>
      </c>
      <c r="AN648">
        <f t="shared" si="665"/>
        <v>0</v>
      </c>
      <c r="AO648">
        <v>0</v>
      </c>
      <c r="AP648">
        <f t="shared" si="666"/>
        <v>0</v>
      </c>
      <c r="AQ648">
        <v>0</v>
      </c>
      <c r="AR648">
        <f t="shared" si="667"/>
        <v>0</v>
      </c>
      <c r="AS648">
        <v>0</v>
      </c>
      <c r="AT648">
        <f t="shared" si="668"/>
        <v>0</v>
      </c>
      <c r="AU648">
        <v>0</v>
      </c>
      <c r="AV648">
        <f t="shared" si="669"/>
        <v>0</v>
      </c>
      <c r="AW648">
        <v>0</v>
      </c>
      <c r="AX648">
        <f t="shared" si="670"/>
        <v>0</v>
      </c>
      <c r="AY648">
        <v>0</v>
      </c>
      <c r="AZ648">
        <f t="shared" si="671"/>
        <v>0</v>
      </c>
      <c r="BA648">
        <v>0</v>
      </c>
      <c r="BB648">
        <f t="shared" si="672"/>
        <v>0</v>
      </c>
      <c r="BC648">
        <v>0</v>
      </c>
      <c r="BD648">
        <f t="shared" si="673"/>
        <v>0</v>
      </c>
      <c r="BE648">
        <v>0</v>
      </c>
      <c r="BF648">
        <f t="shared" si="674"/>
        <v>0</v>
      </c>
      <c r="BG648">
        <v>0</v>
      </c>
      <c r="BH648">
        <f t="shared" si="675"/>
        <v>0</v>
      </c>
      <c r="BI648">
        <v>0</v>
      </c>
      <c r="BJ648">
        <f t="shared" si="676"/>
        <v>0</v>
      </c>
      <c r="BK648">
        <v>0</v>
      </c>
      <c r="BL648">
        <f t="shared" si="677"/>
        <v>0</v>
      </c>
      <c r="BM648">
        <v>0</v>
      </c>
      <c r="BN648">
        <f t="shared" si="678"/>
        <v>0</v>
      </c>
      <c r="BO648">
        <v>0</v>
      </c>
      <c r="BP648">
        <f t="shared" si="679"/>
        <v>0</v>
      </c>
      <c r="BQ648">
        <v>0</v>
      </c>
      <c r="BR648">
        <f t="shared" si="680"/>
        <v>0</v>
      </c>
      <c r="BS648">
        <v>0</v>
      </c>
      <c r="BT648">
        <f t="shared" si="681"/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1.4259999999999999</v>
      </c>
      <c r="DD648">
        <f t="shared" si="708"/>
        <v>3.9955955110391489E-2</v>
      </c>
      <c r="DE648">
        <v>0</v>
      </c>
      <c r="DF648">
        <f t="shared" si="709"/>
        <v>0</v>
      </c>
      <c r="DG648">
        <f t="shared" si="713"/>
        <v>98.573999999999998</v>
      </c>
      <c r="DH648">
        <f t="shared" si="684"/>
        <v>0.96004404488960848</v>
      </c>
      <c r="DI648">
        <v>0</v>
      </c>
      <c r="DJ648">
        <f t="shared" si="685"/>
        <v>0</v>
      </c>
      <c r="DK648">
        <v>0</v>
      </c>
      <c r="DL648">
        <f t="shared" si="686"/>
        <v>0</v>
      </c>
      <c r="DM648">
        <v>0</v>
      </c>
      <c r="DN648">
        <f t="shared" si="687"/>
        <v>0</v>
      </c>
      <c r="DO648">
        <v>0</v>
      </c>
      <c r="DP648">
        <f t="shared" si="688"/>
        <v>0</v>
      </c>
      <c r="DQ648">
        <v>0</v>
      </c>
      <c r="DR648">
        <f t="shared" si="689"/>
        <v>0</v>
      </c>
      <c r="DS648">
        <v>0</v>
      </c>
      <c r="DT648">
        <f t="shared" si="690"/>
        <v>0</v>
      </c>
      <c r="DU648">
        <v>0</v>
      </c>
      <c r="DV648">
        <f t="shared" si="691"/>
        <v>0</v>
      </c>
      <c r="DW648">
        <v>0</v>
      </c>
      <c r="DX648">
        <f t="shared" si="692"/>
        <v>0</v>
      </c>
      <c r="DY648">
        <v>0</v>
      </c>
      <c r="DZ648">
        <f t="shared" si="693"/>
        <v>0</v>
      </c>
      <c r="EA648">
        <v>0</v>
      </c>
      <c r="EB648">
        <f t="shared" si="694"/>
        <v>0</v>
      </c>
      <c r="EC648">
        <v>0</v>
      </c>
      <c r="ED648">
        <f t="shared" si="695"/>
        <v>0</v>
      </c>
      <c r="EE648">
        <v>0</v>
      </c>
      <c r="EF648">
        <f t="shared" si="696"/>
        <v>0</v>
      </c>
      <c r="EG648">
        <v>0</v>
      </c>
      <c r="EH648">
        <f t="shared" si="697"/>
        <v>0</v>
      </c>
      <c r="EI648">
        <v>0</v>
      </c>
      <c r="EJ648">
        <f t="shared" si="698"/>
        <v>0</v>
      </c>
      <c r="EK648">
        <v>0</v>
      </c>
      <c r="EL648">
        <f t="shared" si="699"/>
        <v>0</v>
      </c>
      <c r="EM648">
        <v>0</v>
      </c>
      <c r="EN648">
        <f t="shared" si="700"/>
        <v>0</v>
      </c>
      <c r="EO648">
        <v>0</v>
      </c>
      <c r="EP648">
        <f t="shared" si="701"/>
        <v>0</v>
      </c>
      <c r="EQ648">
        <v>0</v>
      </c>
      <c r="ER648">
        <f t="shared" si="702"/>
        <v>0</v>
      </c>
      <c r="ES648">
        <v>0</v>
      </c>
      <c r="ET648">
        <f t="shared" si="703"/>
        <v>0</v>
      </c>
      <c r="EU648">
        <v>0</v>
      </c>
      <c r="EV648">
        <f t="shared" si="704"/>
        <v>0</v>
      </c>
      <c r="EW648">
        <v>0</v>
      </c>
      <c r="EX648">
        <f t="shared" si="705"/>
        <v>0</v>
      </c>
      <c r="EY648">
        <v>0</v>
      </c>
      <c r="EZ648">
        <f t="shared" si="706"/>
        <v>0</v>
      </c>
      <c r="FA648">
        <v>0</v>
      </c>
      <c r="FB648">
        <f t="shared" si="707"/>
        <v>0</v>
      </c>
      <c r="FC648">
        <v>0</v>
      </c>
      <c r="FD648">
        <v>0</v>
      </c>
      <c r="FE648" s="3" t="s">
        <v>871</v>
      </c>
    </row>
    <row r="649" spans="1:161" x14ac:dyDescent="0.45">
      <c r="A649">
        <v>648</v>
      </c>
      <c r="B649" t="s">
        <v>53</v>
      </c>
      <c r="C649" t="s">
        <v>875</v>
      </c>
      <c r="F649" s="2">
        <v>2</v>
      </c>
      <c r="G649">
        <v>298</v>
      </c>
      <c r="H649">
        <v>933</v>
      </c>
      <c r="I649">
        <v>300</v>
      </c>
      <c r="J649" s="2">
        <f t="shared" si="714"/>
        <v>0.32154340836012862</v>
      </c>
      <c r="L649" t="s">
        <v>64</v>
      </c>
      <c r="M649">
        <v>0</v>
      </c>
      <c r="N649">
        <f t="shared" si="652"/>
        <v>0</v>
      </c>
      <c r="O649">
        <v>0</v>
      </c>
      <c r="P649">
        <f t="shared" si="653"/>
        <v>0</v>
      </c>
      <c r="Q649">
        <v>0</v>
      </c>
      <c r="R649">
        <f t="shared" si="654"/>
        <v>0</v>
      </c>
      <c r="S649">
        <v>0</v>
      </c>
      <c r="T649">
        <f t="shared" si="655"/>
        <v>0</v>
      </c>
      <c r="U649">
        <v>0</v>
      </c>
      <c r="V649">
        <f t="shared" si="656"/>
        <v>0</v>
      </c>
      <c r="W649">
        <v>100</v>
      </c>
      <c r="X649">
        <f t="shared" si="657"/>
        <v>1</v>
      </c>
      <c r="Y649">
        <v>0</v>
      </c>
      <c r="Z649">
        <f t="shared" si="658"/>
        <v>0</v>
      </c>
      <c r="AA649">
        <v>0</v>
      </c>
      <c r="AB649">
        <f t="shared" si="659"/>
        <v>0</v>
      </c>
      <c r="AC649">
        <v>0</v>
      </c>
      <c r="AD649">
        <f t="shared" si="660"/>
        <v>0</v>
      </c>
      <c r="AE649">
        <v>0</v>
      </c>
      <c r="AF649">
        <f t="shared" si="661"/>
        <v>0</v>
      </c>
      <c r="AG649">
        <v>0</v>
      </c>
      <c r="AH649">
        <f t="shared" si="662"/>
        <v>0</v>
      </c>
      <c r="AI649">
        <v>0</v>
      </c>
      <c r="AJ649">
        <f t="shared" si="663"/>
        <v>0</v>
      </c>
      <c r="AK649">
        <v>0</v>
      </c>
      <c r="AL649">
        <f t="shared" si="664"/>
        <v>0</v>
      </c>
      <c r="AM649">
        <v>0</v>
      </c>
      <c r="AN649">
        <f t="shared" si="665"/>
        <v>0</v>
      </c>
      <c r="AO649">
        <v>0</v>
      </c>
      <c r="AP649">
        <f t="shared" si="666"/>
        <v>0</v>
      </c>
      <c r="AQ649">
        <v>0</v>
      </c>
      <c r="AR649">
        <f t="shared" si="667"/>
        <v>0</v>
      </c>
      <c r="AS649">
        <v>0</v>
      </c>
      <c r="AT649">
        <f t="shared" si="668"/>
        <v>0</v>
      </c>
      <c r="AU649">
        <v>0</v>
      </c>
      <c r="AV649">
        <f t="shared" si="669"/>
        <v>0</v>
      </c>
      <c r="AW649">
        <v>0</v>
      </c>
      <c r="AX649">
        <f t="shared" si="670"/>
        <v>0</v>
      </c>
      <c r="AY649">
        <v>0</v>
      </c>
      <c r="AZ649">
        <f t="shared" si="671"/>
        <v>0</v>
      </c>
      <c r="BA649">
        <v>0</v>
      </c>
      <c r="BB649">
        <f t="shared" si="672"/>
        <v>0</v>
      </c>
      <c r="BC649">
        <v>0</v>
      </c>
      <c r="BD649">
        <f t="shared" si="673"/>
        <v>0</v>
      </c>
      <c r="BE649">
        <v>0</v>
      </c>
      <c r="BF649">
        <f t="shared" si="674"/>
        <v>0</v>
      </c>
      <c r="BG649">
        <v>0</v>
      </c>
      <c r="BH649">
        <f t="shared" si="675"/>
        <v>0</v>
      </c>
      <c r="BI649">
        <v>0</v>
      </c>
      <c r="BJ649">
        <f t="shared" si="676"/>
        <v>0</v>
      </c>
      <c r="BK649">
        <v>0</v>
      </c>
      <c r="BL649">
        <f t="shared" si="677"/>
        <v>0</v>
      </c>
      <c r="BM649">
        <v>0</v>
      </c>
      <c r="BN649">
        <f t="shared" si="678"/>
        <v>0</v>
      </c>
      <c r="BO649">
        <v>0</v>
      </c>
      <c r="BP649">
        <f t="shared" si="679"/>
        <v>0</v>
      </c>
      <c r="BQ649">
        <v>0</v>
      </c>
      <c r="BR649">
        <f t="shared" si="680"/>
        <v>0</v>
      </c>
      <c r="BS649">
        <v>0</v>
      </c>
      <c r="BT649">
        <f t="shared" si="681"/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100</v>
      </c>
      <c r="DD649">
        <f t="shared" si="708"/>
        <v>1</v>
      </c>
      <c r="DE649">
        <v>0</v>
      </c>
      <c r="DF649">
        <f t="shared" si="709"/>
        <v>0</v>
      </c>
      <c r="DG649">
        <f t="shared" si="713"/>
        <v>0</v>
      </c>
      <c r="DH649">
        <f t="shared" si="684"/>
        <v>0</v>
      </c>
      <c r="DI649">
        <v>0</v>
      </c>
      <c r="DJ649">
        <f t="shared" si="685"/>
        <v>0</v>
      </c>
      <c r="DK649">
        <v>0</v>
      </c>
      <c r="DL649">
        <f t="shared" si="686"/>
        <v>0</v>
      </c>
      <c r="DM649">
        <v>0</v>
      </c>
      <c r="DN649">
        <f t="shared" si="687"/>
        <v>0</v>
      </c>
      <c r="DO649">
        <v>0</v>
      </c>
      <c r="DP649">
        <f t="shared" si="688"/>
        <v>0</v>
      </c>
      <c r="DQ649">
        <v>0</v>
      </c>
      <c r="DR649">
        <f t="shared" si="689"/>
        <v>0</v>
      </c>
      <c r="DS649">
        <v>0</v>
      </c>
      <c r="DT649">
        <f t="shared" si="690"/>
        <v>0</v>
      </c>
      <c r="DU649">
        <v>0</v>
      </c>
      <c r="DV649">
        <f t="shared" si="691"/>
        <v>0</v>
      </c>
      <c r="DW649">
        <v>0</v>
      </c>
      <c r="DX649">
        <f t="shared" si="692"/>
        <v>0</v>
      </c>
      <c r="DY649">
        <v>0</v>
      </c>
      <c r="DZ649">
        <f t="shared" si="693"/>
        <v>0</v>
      </c>
      <c r="EA649">
        <v>0</v>
      </c>
      <c r="EB649">
        <f t="shared" si="694"/>
        <v>0</v>
      </c>
      <c r="EC649">
        <v>0</v>
      </c>
      <c r="ED649">
        <f t="shared" si="695"/>
        <v>0</v>
      </c>
      <c r="EE649">
        <v>0</v>
      </c>
      <c r="EF649">
        <f t="shared" si="696"/>
        <v>0</v>
      </c>
      <c r="EG649">
        <v>0</v>
      </c>
      <c r="EH649">
        <f t="shared" si="697"/>
        <v>0</v>
      </c>
      <c r="EI649">
        <v>0</v>
      </c>
      <c r="EJ649">
        <f t="shared" si="698"/>
        <v>0</v>
      </c>
      <c r="EK649">
        <v>0</v>
      </c>
      <c r="EL649">
        <f t="shared" si="699"/>
        <v>0</v>
      </c>
      <c r="EM649">
        <v>0</v>
      </c>
      <c r="EN649">
        <f t="shared" si="700"/>
        <v>0</v>
      </c>
      <c r="EO649">
        <v>0</v>
      </c>
      <c r="EP649">
        <f t="shared" si="701"/>
        <v>0</v>
      </c>
      <c r="EQ649">
        <v>0</v>
      </c>
      <c r="ER649">
        <f t="shared" si="702"/>
        <v>0</v>
      </c>
      <c r="ES649">
        <v>0</v>
      </c>
      <c r="ET649">
        <f t="shared" si="703"/>
        <v>0</v>
      </c>
      <c r="EU649">
        <v>0</v>
      </c>
      <c r="EV649">
        <f t="shared" si="704"/>
        <v>0</v>
      </c>
      <c r="EW649">
        <v>0</v>
      </c>
      <c r="EX649">
        <f t="shared" si="705"/>
        <v>0</v>
      </c>
      <c r="EY649">
        <v>0</v>
      </c>
      <c r="EZ649">
        <f t="shared" si="706"/>
        <v>0</v>
      </c>
      <c r="FA649">
        <v>0</v>
      </c>
      <c r="FB649">
        <f t="shared" si="707"/>
        <v>0</v>
      </c>
      <c r="FC649">
        <v>0</v>
      </c>
      <c r="FD649">
        <v>0</v>
      </c>
      <c r="FE649" s="3" t="s">
        <v>871</v>
      </c>
    </row>
    <row r="650" spans="1:161" x14ac:dyDescent="0.45">
      <c r="A650">
        <v>649</v>
      </c>
      <c r="B650" t="s">
        <v>53</v>
      </c>
      <c r="C650" t="s">
        <v>875</v>
      </c>
      <c r="F650" s="2">
        <v>2</v>
      </c>
      <c r="G650">
        <v>298</v>
      </c>
      <c r="H650">
        <v>933</v>
      </c>
      <c r="I650">
        <f>273+150</f>
        <v>423</v>
      </c>
      <c r="J650" s="2">
        <f t="shared" si="714"/>
        <v>0.45337620578778137</v>
      </c>
      <c r="L650" t="s">
        <v>64</v>
      </c>
      <c r="M650">
        <v>0</v>
      </c>
      <c r="N650">
        <f t="shared" si="652"/>
        <v>0</v>
      </c>
      <c r="O650">
        <v>0</v>
      </c>
      <c r="P650">
        <f t="shared" si="653"/>
        <v>0</v>
      </c>
      <c r="Q650">
        <v>0</v>
      </c>
      <c r="R650">
        <f t="shared" si="654"/>
        <v>0</v>
      </c>
      <c r="S650">
        <v>0</v>
      </c>
      <c r="T650">
        <f t="shared" si="655"/>
        <v>0</v>
      </c>
      <c r="U650">
        <v>0</v>
      </c>
      <c r="V650">
        <f t="shared" si="656"/>
        <v>0</v>
      </c>
      <c r="W650">
        <v>100</v>
      </c>
      <c r="X650">
        <f t="shared" si="657"/>
        <v>1</v>
      </c>
      <c r="Y650">
        <v>0</v>
      </c>
      <c r="Z650">
        <f t="shared" si="658"/>
        <v>0</v>
      </c>
      <c r="AA650">
        <v>0</v>
      </c>
      <c r="AB650">
        <f t="shared" si="659"/>
        <v>0</v>
      </c>
      <c r="AC650">
        <v>0</v>
      </c>
      <c r="AD650">
        <f t="shared" si="660"/>
        <v>0</v>
      </c>
      <c r="AE650">
        <v>0</v>
      </c>
      <c r="AF650">
        <f t="shared" si="661"/>
        <v>0</v>
      </c>
      <c r="AG650">
        <v>0</v>
      </c>
      <c r="AH650">
        <f t="shared" si="662"/>
        <v>0</v>
      </c>
      <c r="AI650">
        <v>0</v>
      </c>
      <c r="AJ650">
        <f t="shared" si="663"/>
        <v>0</v>
      </c>
      <c r="AK650">
        <v>0</v>
      </c>
      <c r="AL650">
        <f t="shared" si="664"/>
        <v>0</v>
      </c>
      <c r="AM650">
        <v>0</v>
      </c>
      <c r="AN650">
        <f t="shared" si="665"/>
        <v>0</v>
      </c>
      <c r="AO650">
        <v>0</v>
      </c>
      <c r="AP650">
        <f t="shared" si="666"/>
        <v>0</v>
      </c>
      <c r="AQ650">
        <v>0</v>
      </c>
      <c r="AR650">
        <f t="shared" si="667"/>
        <v>0</v>
      </c>
      <c r="AS650">
        <v>0</v>
      </c>
      <c r="AT650">
        <f t="shared" si="668"/>
        <v>0</v>
      </c>
      <c r="AU650">
        <v>0</v>
      </c>
      <c r="AV650">
        <f t="shared" si="669"/>
        <v>0</v>
      </c>
      <c r="AW650">
        <v>0</v>
      </c>
      <c r="AX650">
        <f t="shared" si="670"/>
        <v>0</v>
      </c>
      <c r="AY650">
        <v>0</v>
      </c>
      <c r="AZ650">
        <f t="shared" si="671"/>
        <v>0</v>
      </c>
      <c r="BA650">
        <v>0</v>
      </c>
      <c r="BB650">
        <f t="shared" si="672"/>
        <v>0</v>
      </c>
      <c r="BC650">
        <v>0</v>
      </c>
      <c r="BD650">
        <f t="shared" si="673"/>
        <v>0</v>
      </c>
      <c r="BE650">
        <v>0</v>
      </c>
      <c r="BF650">
        <f t="shared" si="674"/>
        <v>0</v>
      </c>
      <c r="BG650">
        <v>0</v>
      </c>
      <c r="BH650">
        <f t="shared" si="675"/>
        <v>0</v>
      </c>
      <c r="BI650">
        <v>0</v>
      </c>
      <c r="BJ650">
        <f t="shared" si="676"/>
        <v>0</v>
      </c>
      <c r="BK650">
        <v>0</v>
      </c>
      <c r="BL650">
        <f t="shared" si="677"/>
        <v>0</v>
      </c>
      <c r="BM650">
        <v>0</v>
      </c>
      <c r="BN650">
        <f t="shared" si="678"/>
        <v>0</v>
      </c>
      <c r="BO650">
        <v>0</v>
      </c>
      <c r="BP650">
        <f t="shared" si="679"/>
        <v>0</v>
      </c>
      <c r="BQ650">
        <v>0</v>
      </c>
      <c r="BR650">
        <f t="shared" si="680"/>
        <v>0</v>
      </c>
      <c r="BS650">
        <v>0</v>
      </c>
      <c r="BT650">
        <f t="shared" si="681"/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100</v>
      </c>
      <c r="DD650">
        <f t="shared" si="708"/>
        <v>1</v>
      </c>
      <c r="DE650">
        <v>0</v>
      </c>
      <c r="DF650">
        <f t="shared" si="709"/>
        <v>0</v>
      </c>
      <c r="DG650">
        <f t="shared" si="713"/>
        <v>0</v>
      </c>
      <c r="DH650">
        <f t="shared" si="684"/>
        <v>0</v>
      </c>
      <c r="DI650">
        <v>0</v>
      </c>
      <c r="DJ650">
        <f t="shared" si="685"/>
        <v>0</v>
      </c>
      <c r="DK650">
        <v>0</v>
      </c>
      <c r="DL650">
        <f t="shared" si="686"/>
        <v>0</v>
      </c>
      <c r="DM650">
        <v>0</v>
      </c>
      <c r="DN650">
        <f t="shared" si="687"/>
        <v>0</v>
      </c>
      <c r="DO650">
        <v>0</v>
      </c>
      <c r="DP650">
        <f t="shared" si="688"/>
        <v>0</v>
      </c>
      <c r="DQ650">
        <v>0</v>
      </c>
      <c r="DR650">
        <f t="shared" si="689"/>
        <v>0</v>
      </c>
      <c r="DS650">
        <v>0</v>
      </c>
      <c r="DT650">
        <f t="shared" si="690"/>
        <v>0</v>
      </c>
      <c r="DU650">
        <v>0</v>
      </c>
      <c r="DV650">
        <f t="shared" si="691"/>
        <v>0</v>
      </c>
      <c r="DW650">
        <v>0</v>
      </c>
      <c r="DX650">
        <f t="shared" si="692"/>
        <v>0</v>
      </c>
      <c r="DY650">
        <v>0</v>
      </c>
      <c r="DZ650">
        <f t="shared" si="693"/>
        <v>0</v>
      </c>
      <c r="EA650">
        <v>0</v>
      </c>
      <c r="EB650">
        <f t="shared" si="694"/>
        <v>0</v>
      </c>
      <c r="EC650">
        <v>0</v>
      </c>
      <c r="ED650">
        <f t="shared" si="695"/>
        <v>0</v>
      </c>
      <c r="EE650">
        <v>0</v>
      </c>
      <c r="EF650">
        <f t="shared" si="696"/>
        <v>0</v>
      </c>
      <c r="EG650">
        <v>0</v>
      </c>
      <c r="EH650">
        <f t="shared" si="697"/>
        <v>0</v>
      </c>
      <c r="EI650">
        <v>0</v>
      </c>
      <c r="EJ650">
        <f t="shared" si="698"/>
        <v>0</v>
      </c>
      <c r="EK650">
        <v>0</v>
      </c>
      <c r="EL650">
        <f t="shared" si="699"/>
        <v>0</v>
      </c>
      <c r="EM650">
        <v>0</v>
      </c>
      <c r="EN650">
        <f t="shared" si="700"/>
        <v>0</v>
      </c>
      <c r="EO650">
        <v>0</v>
      </c>
      <c r="EP650">
        <f t="shared" si="701"/>
        <v>0</v>
      </c>
      <c r="EQ650">
        <v>0</v>
      </c>
      <c r="ER650">
        <f t="shared" si="702"/>
        <v>0</v>
      </c>
      <c r="ES650">
        <v>0</v>
      </c>
      <c r="ET650">
        <f t="shared" si="703"/>
        <v>0</v>
      </c>
      <c r="EU650">
        <v>0</v>
      </c>
      <c r="EV650">
        <f t="shared" si="704"/>
        <v>0</v>
      </c>
      <c r="EW650">
        <v>0</v>
      </c>
      <c r="EX650">
        <f t="shared" si="705"/>
        <v>0</v>
      </c>
      <c r="EY650">
        <v>0</v>
      </c>
      <c r="EZ650">
        <f t="shared" si="706"/>
        <v>0</v>
      </c>
      <c r="FA650">
        <v>0</v>
      </c>
      <c r="FB650">
        <f t="shared" si="707"/>
        <v>0</v>
      </c>
      <c r="FC650">
        <v>0</v>
      </c>
      <c r="FD650">
        <v>0</v>
      </c>
      <c r="FE650" s="3" t="s">
        <v>871</v>
      </c>
    </row>
    <row r="651" spans="1:161" x14ac:dyDescent="0.45">
      <c r="A651">
        <v>650</v>
      </c>
      <c r="B651" t="s">
        <v>53</v>
      </c>
      <c r="C651" t="s">
        <v>875</v>
      </c>
      <c r="F651" s="2">
        <v>2</v>
      </c>
      <c r="G651">
        <v>298</v>
      </c>
      <c r="H651">
        <v>933</v>
      </c>
      <c r="I651">
        <f>273+275</f>
        <v>548</v>
      </c>
      <c r="J651" s="2">
        <f t="shared" si="714"/>
        <v>0.58735262593783499</v>
      </c>
      <c r="L651" t="s">
        <v>64</v>
      </c>
      <c r="M651">
        <v>0</v>
      </c>
      <c r="N651">
        <f t="shared" si="652"/>
        <v>0</v>
      </c>
      <c r="O651">
        <v>0</v>
      </c>
      <c r="P651">
        <f t="shared" si="653"/>
        <v>0</v>
      </c>
      <c r="Q651">
        <v>0</v>
      </c>
      <c r="R651">
        <f t="shared" si="654"/>
        <v>0</v>
      </c>
      <c r="S651">
        <v>0</v>
      </c>
      <c r="T651">
        <f t="shared" si="655"/>
        <v>0</v>
      </c>
      <c r="U651">
        <v>0</v>
      </c>
      <c r="V651">
        <f t="shared" si="656"/>
        <v>0</v>
      </c>
      <c r="W651">
        <v>100</v>
      </c>
      <c r="X651">
        <f t="shared" si="657"/>
        <v>1</v>
      </c>
      <c r="Y651">
        <v>0</v>
      </c>
      <c r="Z651">
        <f t="shared" si="658"/>
        <v>0</v>
      </c>
      <c r="AA651">
        <v>0</v>
      </c>
      <c r="AB651">
        <f t="shared" si="659"/>
        <v>0</v>
      </c>
      <c r="AC651">
        <v>0</v>
      </c>
      <c r="AD651">
        <f t="shared" si="660"/>
        <v>0</v>
      </c>
      <c r="AE651">
        <v>0</v>
      </c>
      <c r="AF651">
        <f t="shared" si="661"/>
        <v>0</v>
      </c>
      <c r="AG651">
        <v>0</v>
      </c>
      <c r="AH651">
        <f t="shared" si="662"/>
        <v>0</v>
      </c>
      <c r="AI651">
        <v>0</v>
      </c>
      <c r="AJ651">
        <f t="shared" si="663"/>
        <v>0</v>
      </c>
      <c r="AK651">
        <v>0</v>
      </c>
      <c r="AL651">
        <f t="shared" si="664"/>
        <v>0</v>
      </c>
      <c r="AM651">
        <v>0</v>
      </c>
      <c r="AN651">
        <f t="shared" si="665"/>
        <v>0</v>
      </c>
      <c r="AO651">
        <v>0</v>
      </c>
      <c r="AP651">
        <f t="shared" si="666"/>
        <v>0</v>
      </c>
      <c r="AQ651">
        <v>0</v>
      </c>
      <c r="AR651">
        <f t="shared" si="667"/>
        <v>0</v>
      </c>
      <c r="AS651">
        <v>0</v>
      </c>
      <c r="AT651">
        <f t="shared" si="668"/>
        <v>0</v>
      </c>
      <c r="AU651">
        <v>0</v>
      </c>
      <c r="AV651">
        <f t="shared" si="669"/>
        <v>0</v>
      </c>
      <c r="AW651">
        <v>0</v>
      </c>
      <c r="AX651">
        <f t="shared" si="670"/>
        <v>0</v>
      </c>
      <c r="AY651">
        <v>0</v>
      </c>
      <c r="AZ651">
        <f t="shared" si="671"/>
        <v>0</v>
      </c>
      <c r="BA651">
        <v>0</v>
      </c>
      <c r="BB651">
        <f t="shared" si="672"/>
        <v>0</v>
      </c>
      <c r="BC651">
        <v>0</v>
      </c>
      <c r="BD651">
        <f t="shared" si="673"/>
        <v>0</v>
      </c>
      <c r="BE651">
        <v>0</v>
      </c>
      <c r="BF651">
        <f t="shared" si="674"/>
        <v>0</v>
      </c>
      <c r="BG651">
        <v>0</v>
      </c>
      <c r="BH651">
        <f t="shared" si="675"/>
        <v>0</v>
      </c>
      <c r="BI651">
        <v>0</v>
      </c>
      <c r="BJ651">
        <f t="shared" si="676"/>
        <v>0</v>
      </c>
      <c r="BK651">
        <v>0</v>
      </c>
      <c r="BL651">
        <f t="shared" si="677"/>
        <v>0</v>
      </c>
      <c r="BM651">
        <v>0</v>
      </c>
      <c r="BN651">
        <f t="shared" si="678"/>
        <v>0</v>
      </c>
      <c r="BO651">
        <v>0</v>
      </c>
      <c r="BP651">
        <f t="shared" si="679"/>
        <v>0</v>
      </c>
      <c r="BQ651">
        <v>0</v>
      </c>
      <c r="BR651">
        <f t="shared" si="680"/>
        <v>0</v>
      </c>
      <c r="BS651">
        <v>0</v>
      </c>
      <c r="BT651">
        <f t="shared" si="681"/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100</v>
      </c>
      <c r="DD651">
        <f t="shared" si="708"/>
        <v>1</v>
      </c>
      <c r="DE651">
        <v>0</v>
      </c>
      <c r="DF651">
        <f t="shared" si="709"/>
        <v>0</v>
      </c>
      <c r="DG651">
        <f t="shared" si="713"/>
        <v>0</v>
      </c>
      <c r="DH651">
        <f t="shared" si="684"/>
        <v>0</v>
      </c>
      <c r="DI651">
        <v>0</v>
      </c>
      <c r="DJ651">
        <f t="shared" si="685"/>
        <v>0</v>
      </c>
      <c r="DK651">
        <v>0</v>
      </c>
      <c r="DL651">
        <f t="shared" si="686"/>
        <v>0</v>
      </c>
      <c r="DM651">
        <v>0</v>
      </c>
      <c r="DN651">
        <f t="shared" si="687"/>
        <v>0</v>
      </c>
      <c r="DO651">
        <v>0</v>
      </c>
      <c r="DP651">
        <f t="shared" si="688"/>
        <v>0</v>
      </c>
      <c r="DQ651">
        <v>0</v>
      </c>
      <c r="DR651">
        <f t="shared" si="689"/>
        <v>0</v>
      </c>
      <c r="DS651">
        <v>0</v>
      </c>
      <c r="DT651">
        <f t="shared" si="690"/>
        <v>0</v>
      </c>
      <c r="DU651">
        <v>0</v>
      </c>
      <c r="DV651">
        <f t="shared" si="691"/>
        <v>0</v>
      </c>
      <c r="DW651">
        <v>0</v>
      </c>
      <c r="DX651">
        <f t="shared" si="692"/>
        <v>0</v>
      </c>
      <c r="DY651">
        <v>0</v>
      </c>
      <c r="DZ651">
        <f t="shared" si="693"/>
        <v>0</v>
      </c>
      <c r="EA651">
        <v>0</v>
      </c>
      <c r="EB651">
        <f t="shared" si="694"/>
        <v>0</v>
      </c>
      <c r="EC651">
        <v>0</v>
      </c>
      <c r="ED651">
        <f t="shared" si="695"/>
        <v>0</v>
      </c>
      <c r="EE651">
        <v>0</v>
      </c>
      <c r="EF651">
        <f t="shared" si="696"/>
        <v>0</v>
      </c>
      <c r="EG651">
        <v>0</v>
      </c>
      <c r="EH651">
        <f t="shared" si="697"/>
        <v>0</v>
      </c>
      <c r="EI651">
        <v>0</v>
      </c>
      <c r="EJ651">
        <f t="shared" si="698"/>
        <v>0</v>
      </c>
      <c r="EK651">
        <v>0</v>
      </c>
      <c r="EL651">
        <f t="shared" si="699"/>
        <v>0</v>
      </c>
      <c r="EM651">
        <v>0</v>
      </c>
      <c r="EN651">
        <f t="shared" si="700"/>
        <v>0</v>
      </c>
      <c r="EO651">
        <v>0</v>
      </c>
      <c r="EP651">
        <f t="shared" si="701"/>
        <v>0</v>
      </c>
      <c r="EQ651">
        <v>0</v>
      </c>
      <c r="ER651">
        <f t="shared" si="702"/>
        <v>0</v>
      </c>
      <c r="ES651">
        <v>0</v>
      </c>
      <c r="ET651">
        <f t="shared" si="703"/>
        <v>0</v>
      </c>
      <c r="EU651">
        <v>0</v>
      </c>
      <c r="EV651">
        <f t="shared" si="704"/>
        <v>0</v>
      </c>
      <c r="EW651">
        <v>0</v>
      </c>
      <c r="EX651">
        <f t="shared" si="705"/>
        <v>0</v>
      </c>
      <c r="EY651">
        <v>0</v>
      </c>
      <c r="EZ651">
        <f t="shared" si="706"/>
        <v>0</v>
      </c>
      <c r="FA651">
        <v>0</v>
      </c>
      <c r="FB651">
        <f t="shared" si="707"/>
        <v>0</v>
      </c>
      <c r="FC651">
        <v>0</v>
      </c>
      <c r="FD651">
        <v>0</v>
      </c>
      <c r="FE651" s="3" t="s">
        <v>871</v>
      </c>
    </row>
    <row r="652" spans="1:161" x14ac:dyDescent="0.45">
      <c r="A652">
        <v>651</v>
      </c>
      <c r="B652" t="s">
        <v>876</v>
      </c>
      <c r="C652" t="s">
        <v>742</v>
      </c>
      <c r="F652" s="2">
        <v>1</v>
      </c>
      <c r="G652">
        <v>233</v>
      </c>
      <c r="H652">
        <v>1235</v>
      </c>
      <c r="I652">
        <f>273-25</f>
        <v>248</v>
      </c>
      <c r="J652" s="2">
        <f t="shared" si="714"/>
        <v>0.20080971659919028</v>
      </c>
      <c r="L652" t="s">
        <v>64</v>
      </c>
      <c r="M652">
        <v>0</v>
      </c>
      <c r="N652">
        <f t="shared" si="652"/>
        <v>0</v>
      </c>
      <c r="O652">
        <v>0</v>
      </c>
      <c r="P652">
        <f t="shared" si="653"/>
        <v>0</v>
      </c>
      <c r="Q652">
        <v>0</v>
      </c>
      <c r="R652">
        <f t="shared" si="654"/>
        <v>0</v>
      </c>
      <c r="S652">
        <v>0</v>
      </c>
      <c r="T652">
        <f t="shared" si="655"/>
        <v>0</v>
      </c>
      <c r="U652">
        <v>100</v>
      </c>
      <c r="V652">
        <f t="shared" si="656"/>
        <v>1</v>
      </c>
      <c r="W652">
        <v>0</v>
      </c>
      <c r="X652">
        <f t="shared" si="657"/>
        <v>0</v>
      </c>
      <c r="Y652">
        <v>0</v>
      </c>
      <c r="Z652">
        <f t="shared" si="658"/>
        <v>0</v>
      </c>
      <c r="AA652">
        <v>0</v>
      </c>
      <c r="AB652">
        <f t="shared" si="659"/>
        <v>0</v>
      </c>
      <c r="AC652">
        <v>0</v>
      </c>
      <c r="AD652">
        <f t="shared" si="660"/>
        <v>0</v>
      </c>
      <c r="AE652">
        <v>0</v>
      </c>
      <c r="AF652">
        <f t="shared" si="661"/>
        <v>0</v>
      </c>
      <c r="AG652">
        <v>0</v>
      </c>
      <c r="AH652">
        <f t="shared" si="662"/>
        <v>0</v>
      </c>
      <c r="AI652">
        <v>0</v>
      </c>
      <c r="AJ652">
        <f t="shared" si="663"/>
        <v>0</v>
      </c>
      <c r="AK652">
        <v>0</v>
      </c>
      <c r="AL652">
        <f t="shared" si="664"/>
        <v>0</v>
      </c>
      <c r="AM652">
        <v>0</v>
      </c>
      <c r="AN652">
        <f t="shared" si="665"/>
        <v>0</v>
      </c>
      <c r="AO652">
        <v>0</v>
      </c>
      <c r="AP652">
        <f t="shared" si="666"/>
        <v>0</v>
      </c>
      <c r="AQ652">
        <v>0</v>
      </c>
      <c r="AR652">
        <f t="shared" si="667"/>
        <v>0</v>
      </c>
      <c r="AS652">
        <v>0</v>
      </c>
      <c r="AT652">
        <f t="shared" si="668"/>
        <v>0</v>
      </c>
      <c r="AU652">
        <v>0</v>
      </c>
      <c r="AV652">
        <f t="shared" si="669"/>
        <v>0</v>
      </c>
      <c r="AW652">
        <v>0</v>
      </c>
      <c r="AX652">
        <f t="shared" si="670"/>
        <v>0</v>
      </c>
      <c r="AY652">
        <v>0</v>
      </c>
      <c r="AZ652">
        <f t="shared" si="671"/>
        <v>0</v>
      </c>
      <c r="BA652">
        <v>0</v>
      </c>
      <c r="BB652">
        <f t="shared" si="672"/>
        <v>0</v>
      </c>
      <c r="BC652">
        <v>0</v>
      </c>
      <c r="BD652">
        <f t="shared" si="673"/>
        <v>0</v>
      </c>
      <c r="BE652">
        <v>0</v>
      </c>
      <c r="BF652">
        <f t="shared" si="674"/>
        <v>0</v>
      </c>
      <c r="BG652">
        <v>0</v>
      </c>
      <c r="BH652">
        <f t="shared" si="675"/>
        <v>0</v>
      </c>
      <c r="BI652">
        <v>0</v>
      </c>
      <c r="BJ652">
        <f t="shared" si="676"/>
        <v>0</v>
      </c>
      <c r="BK652">
        <v>0</v>
      </c>
      <c r="BL652">
        <f t="shared" si="677"/>
        <v>0</v>
      </c>
      <c r="BM652">
        <v>0</v>
      </c>
      <c r="BN652">
        <f t="shared" si="678"/>
        <v>0</v>
      </c>
      <c r="BO652">
        <v>0</v>
      </c>
      <c r="BP652">
        <f t="shared" si="679"/>
        <v>0</v>
      </c>
      <c r="BQ652">
        <v>0</v>
      </c>
      <c r="BR652">
        <f t="shared" si="680"/>
        <v>0</v>
      </c>
      <c r="BS652">
        <v>0</v>
      </c>
      <c r="BT652">
        <f t="shared" si="681"/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f t="shared" si="708"/>
        <v>0</v>
      </c>
      <c r="DE652">
        <v>0</v>
      </c>
      <c r="DF652">
        <f t="shared" si="709"/>
        <v>0</v>
      </c>
      <c r="DG652">
        <v>100</v>
      </c>
      <c r="DH652">
        <f t="shared" si="684"/>
        <v>1</v>
      </c>
      <c r="DI652">
        <v>0</v>
      </c>
      <c r="DJ652">
        <f t="shared" si="685"/>
        <v>0</v>
      </c>
      <c r="DK652">
        <v>0</v>
      </c>
      <c r="DL652">
        <f t="shared" si="686"/>
        <v>0</v>
      </c>
      <c r="DM652">
        <v>0</v>
      </c>
      <c r="DN652">
        <f t="shared" si="687"/>
        <v>0</v>
      </c>
      <c r="DO652">
        <v>0</v>
      </c>
      <c r="DP652">
        <f t="shared" si="688"/>
        <v>0</v>
      </c>
      <c r="DQ652">
        <v>0</v>
      </c>
      <c r="DR652">
        <f t="shared" si="689"/>
        <v>0</v>
      </c>
      <c r="DS652">
        <v>0</v>
      </c>
      <c r="DT652">
        <f t="shared" si="690"/>
        <v>0</v>
      </c>
      <c r="DU652">
        <v>0</v>
      </c>
      <c r="DV652">
        <f t="shared" si="691"/>
        <v>0</v>
      </c>
      <c r="DW652">
        <v>0</v>
      </c>
      <c r="DX652">
        <f t="shared" si="692"/>
        <v>0</v>
      </c>
      <c r="DY652">
        <v>0</v>
      </c>
      <c r="DZ652">
        <f t="shared" si="693"/>
        <v>0</v>
      </c>
      <c r="EA652">
        <v>0</v>
      </c>
      <c r="EB652">
        <f t="shared" si="694"/>
        <v>0</v>
      </c>
      <c r="EC652">
        <v>0</v>
      </c>
      <c r="ED652">
        <f t="shared" si="695"/>
        <v>0</v>
      </c>
      <c r="EE652">
        <v>0</v>
      </c>
      <c r="EF652">
        <f t="shared" si="696"/>
        <v>0</v>
      </c>
      <c r="EG652">
        <v>0</v>
      </c>
      <c r="EH652">
        <f t="shared" si="697"/>
        <v>0</v>
      </c>
      <c r="EI652">
        <v>0</v>
      </c>
      <c r="EJ652">
        <f t="shared" si="698"/>
        <v>0</v>
      </c>
      <c r="EK652">
        <v>0</v>
      </c>
      <c r="EL652">
        <f t="shared" si="699"/>
        <v>0</v>
      </c>
      <c r="EM652">
        <v>0</v>
      </c>
      <c r="EN652">
        <f t="shared" si="700"/>
        <v>0</v>
      </c>
      <c r="EO652">
        <v>0</v>
      </c>
      <c r="EP652">
        <f t="shared" si="701"/>
        <v>0</v>
      </c>
      <c r="EQ652">
        <v>0</v>
      </c>
      <c r="ER652">
        <f t="shared" si="702"/>
        <v>0</v>
      </c>
      <c r="ES652">
        <v>0</v>
      </c>
      <c r="ET652">
        <f t="shared" si="703"/>
        <v>0</v>
      </c>
      <c r="EU652">
        <v>0</v>
      </c>
      <c r="EV652">
        <f t="shared" si="704"/>
        <v>0</v>
      </c>
      <c r="EW652">
        <v>0</v>
      </c>
      <c r="EX652">
        <f t="shared" si="705"/>
        <v>0</v>
      </c>
      <c r="EY652">
        <v>0</v>
      </c>
      <c r="EZ652">
        <f t="shared" si="706"/>
        <v>0</v>
      </c>
      <c r="FA652">
        <v>0</v>
      </c>
      <c r="FB652">
        <f t="shared" si="707"/>
        <v>0</v>
      </c>
      <c r="FC652">
        <v>0</v>
      </c>
      <c r="FD652">
        <v>0</v>
      </c>
      <c r="FE652" s="3" t="s">
        <v>871</v>
      </c>
    </row>
    <row r="653" spans="1:161" x14ac:dyDescent="0.45">
      <c r="A653">
        <v>652</v>
      </c>
      <c r="B653" t="s">
        <v>876</v>
      </c>
      <c r="C653" t="s">
        <v>742</v>
      </c>
      <c r="F653" s="2">
        <v>1</v>
      </c>
      <c r="G653">
        <v>233</v>
      </c>
      <c r="H653">
        <v>1235</v>
      </c>
      <c r="I653">
        <v>300</v>
      </c>
      <c r="J653" s="2">
        <f t="shared" si="714"/>
        <v>0.24291497975708501</v>
      </c>
      <c r="L653" t="s">
        <v>64</v>
      </c>
      <c r="M653">
        <v>0</v>
      </c>
      <c r="N653">
        <f t="shared" si="652"/>
        <v>0</v>
      </c>
      <c r="O653">
        <v>0</v>
      </c>
      <c r="P653">
        <f t="shared" si="653"/>
        <v>0</v>
      </c>
      <c r="Q653">
        <v>0</v>
      </c>
      <c r="R653">
        <f t="shared" si="654"/>
        <v>0</v>
      </c>
      <c r="S653">
        <v>0</v>
      </c>
      <c r="T653">
        <f t="shared" si="655"/>
        <v>0</v>
      </c>
      <c r="U653">
        <v>100</v>
      </c>
      <c r="V653">
        <f t="shared" si="656"/>
        <v>1</v>
      </c>
      <c r="W653">
        <v>0</v>
      </c>
      <c r="X653">
        <f t="shared" si="657"/>
        <v>0</v>
      </c>
      <c r="Y653">
        <v>0</v>
      </c>
      <c r="Z653">
        <f t="shared" si="658"/>
        <v>0</v>
      </c>
      <c r="AA653">
        <v>0</v>
      </c>
      <c r="AB653">
        <f t="shared" si="659"/>
        <v>0</v>
      </c>
      <c r="AC653">
        <v>0</v>
      </c>
      <c r="AD653">
        <f t="shared" si="660"/>
        <v>0</v>
      </c>
      <c r="AE653">
        <v>0</v>
      </c>
      <c r="AF653">
        <f t="shared" si="661"/>
        <v>0</v>
      </c>
      <c r="AG653">
        <v>0</v>
      </c>
      <c r="AH653">
        <f t="shared" si="662"/>
        <v>0</v>
      </c>
      <c r="AI653">
        <v>0</v>
      </c>
      <c r="AJ653">
        <f t="shared" si="663"/>
        <v>0</v>
      </c>
      <c r="AK653">
        <v>0</v>
      </c>
      <c r="AL653">
        <f t="shared" si="664"/>
        <v>0</v>
      </c>
      <c r="AM653">
        <v>0</v>
      </c>
      <c r="AN653">
        <f t="shared" si="665"/>
        <v>0</v>
      </c>
      <c r="AO653">
        <v>0</v>
      </c>
      <c r="AP653">
        <f t="shared" si="666"/>
        <v>0</v>
      </c>
      <c r="AQ653">
        <v>0</v>
      </c>
      <c r="AR653">
        <f t="shared" si="667"/>
        <v>0</v>
      </c>
      <c r="AS653">
        <v>0</v>
      </c>
      <c r="AT653">
        <f t="shared" si="668"/>
        <v>0</v>
      </c>
      <c r="AU653">
        <v>0</v>
      </c>
      <c r="AV653">
        <f t="shared" si="669"/>
        <v>0</v>
      </c>
      <c r="AW653">
        <v>0</v>
      </c>
      <c r="AX653">
        <f t="shared" si="670"/>
        <v>0</v>
      </c>
      <c r="AY653">
        <v>0</v>
      </c>
      <c r="AZ653">
        <f t="shared" si="671"/>
        <v>0</v>
      </c>
      <c r="BA653">
        <v>0</v>
      </c>
      <c r="BB653">
        <f t="shared" si="672"/>
        <v>0</v>
      </c>
      <c r="BC653">
        <v>0</v>
      </c>
      <c r="BD653">
        <f t="shared" si="673"/>
        <v>0</v>
      </c>
      <c r="BE653">
        <v>0</v>
      </c>
      <c r="BF653">
        <f t="shared" si="674"/>
        <v>0</v>
      </c>
      <c r="BG653">
        <v>0</v>
      </c>
      <c r="BH653">
        <f t="shared" si="675"/>
        <v>0</v>
      </c>
      <c r="BI653">
        <v>0</v>
      </c>
      <c r="BJ653">
        <f t="shared" si="676"/>
        <v>0</v>
      </c>
      <c r="BK653">
        <v>0</v>
      </c>
      <c r="BL653">
        <f t="shared" si="677"/>
        <v>0</v>
      </c>
      <c r="BM653">
        <v>0</v>
      </c>
      <c r="BN653">
        <f t="shared" si="678"/>
        <v>0</v>
      </c>
      <c r="BO653">
        <v>0</v>
      </c>
      <c r="BP653">
        <f t="shared" si="679"/>
        <v>0</v>
      </c>
      <c r="BQ653">
        <v>0</v>
      </c>
      <c r="BR653">
        <f t="shared" si="680"/>
        <v>0</v>
      </c>
      <c r="BS653">
        <v>0</v>
      </c>
      <c r="BT653">
        <f t="shared" si="681"/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f t="shared" si="708"/>
        <v>0</v>
      </c>
      <c r="DE653">
        <v>0</v>
      </c>
      <c r="DF653">
        <f t="shared" si="709"/>
        <v>0</v>
      </c>
      <c r="DG653">
        <v>100</v>
      </c>
      <c r="DH653">
        <f t="shared" si="684"/>
        <v>1</v>
      </c>
      <c r="DI653">
        <v>0</v>
      </c>
      <c r="DJ653">
        <f t="shared" si="685"/>
        <v>0</v>
      </c>
      <c r="DK653">
        <v>0</v>
      </c>
      <c r="DL653">
        <f t="shared" si="686"/>
        <v>0</v>
      </c>
      <c r="DM653">
        <v>0</v>
      </c>
      <c r="DN653">
        <f t="shared" si="687"/>
        <v>0</v>
      </c>
      <c r="DO653">
        <v>0</v>
      </c>
      <c r="DP653">
        <f t="shared" si="688"/>
        <v>0</v>
      </c>
      <c r="DQ653">
        <v>0</v>
      </c>
      <c r="DR653">
        <f t="shared" si="689"/>
        <v>0</v>
      </c>
      <c r="DS653">
        <v>0</v>
      </c>
      <c r="DT653">
        <f t="shared" si="690"/>
        <v>0</v>
      </c>
      <c r="DU653">
        <v>0</v>
      </c>
      <c r="DV653">
        <f t="shared" si="691"/>
        <v>0</v>
      </c>
      <c r="DW653">
        <v>0</v>
      </c>
      <c r="DX653">
        <f t="shared" si="692"/>
        <v>0</v>
      </c>
      <c r="DY653">
        <v>0</v>
      </c>
      <c r="DZ653">
        <f t="shared" si="693"/>
        <v>0</v>
      </c>
      <c r="EA653">
        <v>0</v>
      </c>
      <c r="EB653">
        <f t="shared" si="694"/>
        <v>0</v>
      </c>
      <c r="EC653">
        <v>0</v>
      </c>
      <c r="ED653">
        <f t="shared" si="695"/>
        <v>0</v>
      </c>
      <c r="EE653">
        <v>0</v>
      </c>
      <c r="EF653">
        <f t="shared" si="696"/>
        <v>0</v>
      </c>
      <c r="EG653">
        <v>0</v>
      </c>
      <c r="EH653">
        <f t="shared" si="697"/>
        <v>0</v>
      </c>
      <c r="EI653">
        <v>0</v>
      </c>
      <c r="EJ653">
        <f t="shared" si="698"/>
        <v>0</v>
      </c>
      <c r="EK653">
        <v>0</v>
      </c>
      <c r="EL653">
        <f t="shared" si="699"/>
        <v>0</v>
      </c>
      <c r="EM653">
        <v>0</v>
      </c>
      <c r="EN653">
        <f t="shared" si="700"/>
        <v>0</v>
      </c>
      <c r="EO653">
        <v>0</v>
      </c>
      <c r="EP653">
        <f t="shared" si="701"/>
        <v>0</v>
      </c>
      <c r="EQ653">
        <v>0</v>
      </c>
      <c r="ER653">
        <f t="shared" si="702"/>
        <v>0</v>
      </c>
      <c r="ES653">
        <v>0</v>
      </c>
      <c r="ET653">
        <f t="shared" si="703"/>
        <v>0</v>
      </c>
      <c r="EU653">
        <v>0</v>
      </c>
      <c r="EV653">
        <f t="shared" si="704"/>
        <v>0</v>
      </c>
      <c r="EW653">
        <v>0</v>
      </c>
      <c r="EX653">
        <f t="shared" si="705"/>
        <v>0</v>
      </c>
      <c r="EY653">
        <v>0</v>
      </c>
      <c r="EZ653">
        <f t="shared" si="706"/>
        <v>0</v>
      </c>
      <c r="FA653">
        <v>0</v>
      </c>
      <c r="FB653">
        <f t="shared" si="707"/>
        <v>0</v>
      </c>
      <c r="FC653">
        <v>0</v>
      </c>
      <c r="FD653">
        <v>0</v>
      </c>
      <c r="FE653" s="3" t="s">
        <v>871</v>
      </c>
    </row>
    <row r="654" spans="1:161" x14ac:dyDescent="0.45">
      <c r="A654">
        <v>653</v>
      </c>
      <c r="B654" t="s">
        <v>876</v>
      </c>
      <c r="C654" t="s">
        <v>742</v>
      </c>
      <c r="F654" s="2">
        <v>0</v>
      </c>
      <c r="G654">
        <v>233</v>
      </c>
      <c r="H654">
        <v>1235</v>
      </c>
      <c r="I654">
        <f>50+273</f>
        <v>323</v>
      </c>
      <c r="J654" s="2">
        <f t="shared" si="714"/>
        <v>0.26153846153846155</v>
      </c>
      <c r="L654" t="s">
        <v>64</v>
      </c>
      <c r="M654">
        <v>0</v>
      </c>
      <c r="N654">
        <f t="shared" si="652"/>
        <v>0</v>
      </c>
      <c r="O654">
        <v>0</v>
      </c>
      <c r="P654">
        <f t="shared" si="653"/>
        <v>0</v>
      </c>
      <c r="Q654">
        <v>0</v>
      </c>
      <c r="R654">
        <f t="shared" si="654"/>
        <v>0</v>
      </c>
      <c r="S654">
        <v>0</v>
      </c>
      <c r="T654">
        <f t="shared" si="655"/>
        <v>0</v>
      </c>
      <c r="U654">
        <v>100</v>
      </c>
      <c r="V654">
        <f t="shared" si="656"/>
        <v>1</v>
      </c>
      <c r="W654">
        <v>0</v>
      </c>
      <c r="X654">
        <f t="shared" si="657"/>
        <v>0</v>
      </c>
      <c r="Y654">
        <v>0</v>
      </c>
      <c r="Z654">
        <f t="shared" si="658"/>
        <v>0</v>
      </c>
      <c r="AA654">
        <v>0</v>
      </c>
      <c r="AB654">
        <f t="shared" si="659"/>
        <v>0</v>
      </c>
      <c r="AC654">
        <v>0</v>
      </c>
      <c r="AD654">
        <f t="shared" si="660"/>
        <v>0</v>
      </c>
      <c r="AE654">
        <v>0</v>
      </c>
      <c r="AF654">
        <f t="shared" si="661"/>
        <v>0</v>
      </c>
      <c r="AG654">
        <v>0</v>
      </c>
      <c r="AH654">
        <f t="shared" si="662"/>
        <v>0</v>
      </c>
      <c r="AI654">
        <v>0</v>
      </c>
      <c r="AJ654">
        <f t="shared" si="663"/>
        <v>0</v>
      </c>
      <c r="AK654">
        <v>0</v>
      </c>
      <c r="AL654">
        <f t="shared" si="664"/>
        <v>0</v>
      </c>
      <c r="AM654">
        <v>0</v>
      </c>
      <c r="AN654">
        <f t="shared" si="665"/>
        <v>0</v>
      </c>
      <c r="AO654">
        <v>0</v>
      </c>
      <c r="AP654">
        <f t="shared" si="666"/>
        <v>0</v>
      </c>
      <c r="AQ654">
        <v>0</v>
      </c>
      <c r="AR654">
        <f t="shared" si="667"/>
        <v>0</v>
      </c>
      <c r="AS654">
        <v>0</v>
      </c>
      <c r="AT654">
        <f t="shared" si="668"/>
        <v>0</v>
      </c>
      <c r="AU654">
        <v>0</v>
      </c>
      <c r="AV654">
        <f t="shared" si="669"/>
        <v>0</v>
      </c>
      <c r="AW654">
        <v>0</v>
      </c>
      <c r="AX654">
        <f t="shared" si="670"/>
        <v>0</v>
      </c>
      <c r="AY654">
        <v>0</v>
      </c>
      <c r="AZ654">
        <f t="shared" si="671"/>
        <v>0</v>
      </c>
      <c r="BA654">
        <v>0</v>
      </c>
      <c r="BB654">
        <f t="shared" si="672"/>
        <v>0</v>
      </c>
      <c r="BC654">
        <v>0</v>
      </c>
      <c r="BD654">
        <f t="shared" si="673"/>
        <v>0</v>
      </c>
      <c r="BE654">
        <v>0</v>
      </c>
      <c r="BF654">
        <f t="shared" si="674"/>
        <v>0</v>
      </c>
      <c r="BG654">
        <v>0</v>
      </c>
      <c r="BH654">
        <f t="shared" si="675"/>
        <v>0</v>
      </c>
      <c r="BI654">
        <v>0</v>
      </c>
      <c r="BJ654">
        <f t="shared" si="676"/>
        <v>0</v>
      </c>
      <c r="BK654">
        <v>0</v>
      </c>
      <c r="BL654">
        <f t="shared" si="677"/>
        <v>0</v>
      </c>
      <c r="BM654">
        <v>0</v>
      </c>
      <c r="BN654">
        <f t="shared" si="678"/>
        <v>0</v>
      </c>
      <c r="BO654">
        <v>0</v>
      </c>
      <c r="BP654">
        <f t="shared" si="679"/>
        <v>0</v>
      </c>
      <c r="BQ654">
        <v>0</v>
      </c>
      <c r="BR654">
        <f t="shared" si="680"/>
        <v>0</v>
      </c>
      <c r="BS654">
        <v>0</v>
      </c>
      <c r="BT654">
        <f t="shared" si="681"/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f t="shared" si="708"/>
        <v>0</v>
      </c>
      <c r="DE654">
        <v>0</v>
      </c>
      <c r="DF654">
        <f t="shared" si="709"/>
        <v>0</v>
      </c>
      <c r="DG654">
        <v>100</v>
      </c>
      <c r="DH654">
        <f t="shared" si="684"/>
        <v>1</v>
      </c>
      <c r="DI654">
        <v>0</v>
      </c>
      <c r="DJ654">
        <f t="shared" si="685"/>
        <v>0</v>
      </c>
      <c r="DK654">
        <v>0</v>
      </c>
      <c r="DL654">
        <f t="shared" si="686"/>
        <v>0</v>
      </c>
      <c r="DM654">
        <v>0</v>
      </c>
      <c r="DN654">
        <f t="shared" si="687"/>
        <v>0</v>
      </c>
      <c r="DO654">
        <v>0</v>
      </c>
      <c r="DP654">
        <f t="shared" si="688"/>
        <v>0</v>
      </c>
      <c r="DQ654">
        <v>0</v>
      </c>
      <c r="DR654">
        <f t="shared" si="689"/>
        <v>0</v>
      </c>
      <c r="DS654">
        <v>0</v>
      </c>
      <c r="DT654">
        <f t="shared" si="690"/>
        <v>0</v>
      </c>
      <c r="DU654">
        <v>0</v>
      </c>
      <c r="DV654">
        <f t="shared" si="691"/>
        <v>0</v>
      </c>
      <c r="DW654">
        <v>0</v>
      </c>
      <c r="DX654">
        <f t="shared" si="692"/>
        <v>0</v>
      </c>
      <c r="DY654">
        <v>0</v>
      </c>
      <c r="DZ654">
        <f t="shared" si="693"/>
        <v>0</v>
      </c>
      <c r="EA654">
        <v>0</v>
      </c>
      <c r="EB654">
        <f t="shared" si="694"/>
        <v>0</v>
      </c>
      <c r="EC654">
        <v>0</v>
      </c>
      <c r="ED654">
        <f t="shared" si="695"/>
        <v>0</v>
      </c>
      <c r="EE654">
        <v>0</v>
      </c>
      <c r="EF654">
        <f t="shared" si="696"/>
        <v>0</v>
      </c>
      <c r="EG654">
        <v>0</v>
      </c>
      <c r="EH654">
        <f t="shared" si="697"/>
        <v>0</v>
      </c>
      <c r="EI654">
        <v>0</v>
      </c>
      <c r="EJ654">
        <f t="shared" si="698"/>
        <v>0</v>
      </c>
      <c r="EK654">
        <v>0</v>
      </c>
      <c r="EL654">
        <f t="shared" si="699"/>
        <v>0</v>
      </c>
      <c r="EM654">
        <v>0</v>
      </c>
      <c r="EN654">
        <f t="shared" si="700"/>
        <v>0</v>
      </c>
      <c r="EO654">
        <v>0</v>
      </c>
      <c r="EP654">
        <f t="shared" si="701"/>
        <v>0</v>
      </c>
      <c r="EQ654">
        <v>0</v>
      </c>
      <c r="ER654">
        <f t="shared" si="702"/>
        <v>0</v>
      </c>
      <c r="ES654">
        <v>0</v>
      </c>
      <c r="ET654">
        <f t="shared" si="703"/>
        <v>0</v>
      </c>
      <c r="EU654">
        <v>0</v>
      </c>
      <c r="EV654">
        <f t="shared" si="704"/>
        <v>0</v>
      </c>
      <c r="EW654">
        <v>0</v>
      </c>
      <c r="EX654">
        <f t="shared" si="705"/>
        <v>0</v>
      </c>
      <c r="EY654">
        <v>0</v>
      </c>
      <c r="EZ654">
        <f t="shared" si="706"/>
        <v>0</v>
      </c>
      <c r="FA654">
        <v>0</v>
      </c>
      <c r="FB654">
        <f t="shared" si="707"/>
        <v>0</v>
      </c>
      <c r="FC654">
        <v>0</v>
      </c>
      <c r="FD654">
        <v>0</v>
      </c>
      <c r="FE654" s="3" t="s">
        <v>871</v>
      </c>
    </row>
    <row r="655" spans="1:161" x14ac:dyDescent="0.45">
      <c r="A655">
        <v>654</v>
      </c>
      <c r="B655" t="s">
        <v>876</v>
      </c>
      <c r="C655" t="s">
        <v>877</v>
      </c>
      <c r="F655" s="2">
        <v>1</v>
      </c>
      <c r="G655">
        <v>250</v>
      </c>
      <c r="H655">
        <v>1235</v>
      </c>
      <c r="I655">
        <f>-25+273</f>
        <v>248</v>
      </c>
      <c r="J655" s="2">
        <f t="shared" si="714"/>
        <v>0.20080971659919028</v>
      </c>
      <c r="L655" t="s">
        <v>64</v>
      </c>
      <c r="M655">
        <v>0</v>
      </c>
      <c r="N655">
        <f t="shared" si="652"/>
        <v>0</v>
      </c>
      <c r="O655">
        <v>0</v>
      </c>
      <c r="P655">
        <f t="shared" si="653"/>
        <v>0</v>
      </c>
      <c r="Q655">
        <v>0</v>
      </c>
      <c r="R655">
        <f t="shared" si="654"/>
        <v>0</v>
      </c>
      <c r="S655">
        <v>0</v>
      </c>
      <c r="T655">
        <f t="shared" si="655"/>
        <v>0</v>
      </c>
      <c r="U655">
        <v>100</v>
      </c>
      <c r="V655">
        <f t="shared" si="656"/>
        <v>1</v>
      </c>
      <c r="W655">
        <v>0</v>
      </c>
      <c r="X655">
        <f t="shared" si="657"/>
        <v>0</v>
      </c>
      <c r="Y655">
        <v>0</v>
      </c>
      <c r="Z655">
        <f t="shared" si="658"/>
        <v>0</v>
      </c>
      <c r="AA655">
        <v>0</v>
      </c>
      <c r="AB655">
        <f t="shared" si="659"/>
        <v>0</v>
      </c>
      <c r="AC655">
        <v>0</v>
      </c>
      <c r="AD655">
        <f t="shared" si="660"/>
        <v>0</v>
      </c>
      <c r="AE655">
        <v>0</v>
      </c>
      <c r="AF655">
        <f t="shared" si="661"/>
        <v>0</v>
      </c>
      <c r="AG655">
        <v>0</v>
      </c>
      <c r="AH655">
        <f t="shared" si="662"/>
        <v>0</v>
      </c>
      <c r="AI655">
        <v>0</v>
      </c>
      <c r="AJ655">
        <f t="shared" si="663"/>
        <v>0</v>
      </c>
      <c r="AK655">
        <v>0</v>
      </c>
      <c r="AL655">
        <f t="shared" si="664"/>
        <v>0</v>
      </c>
      <c r="AM655">
        <v>0</v>
      </c>
      <c r="AN655">
        <f t="shared" si="665"/>
        <v>0</v>
      </c>
      <c r="AO655">
        <v>0</v>
      </c>
      <c r="AP655">
        <f t="shared" si="666"/>
        <v>0</v>
      </c>
      <c r="AQ655">
        <v>0</v>
      </c>
      <c r="AR655">
        <f t="shared" si="667"/>
        <v>0</v>
      </c>
      <c r="AS655">
        <v>0</v>
      </c>
      <c r="AT655">
        <f t="shared" si="668"/>
        <v>0</v>
      </c>
      <c r="AU655">
        <v>0</v>
      </c>
      <c r="AV655">
        <f t="shared" si="669"/>
        <v>0</v>
      </c>
      <c r="AW655">
        <v>0</v>
      </c>
      <c r="AX655">
        <f t="shared" si="670"/>
        <v>0</v>
      </c>
      <c r="AY655">
        <v>0</v>
      </c>
      <c r="AZ655">
        <f t="shared" si="671"/>
        <v>0</v>
      </c>
      <c r="BA655">
        <v>0</v>
      </c>
      <c r="BB655">
        <f t="shared" si="672"/>
        <v>0</v>
      </c>
      <c r="BC655">
        <v>0</v>
      </c>
      <c r="BD655">
        <f t="shared" si="673"/>
        <v>0</v>
      </c>
      <c r="BE655">
        <v>0</v>
      </c>
      <c r="BF655">
        <f t="shared" si="674"/>
        <v>0</v>
      </c>
      <c r="BG655">
        <v>0</v>
      </c>
      <c r="BH655">
        <f t="shared" si="675"/>
        <v>0</v>
      </c>
      <c r="BI655">
        <v>0</v>
      </c>
      <c r="BJ655">
        <f t="shared" si="676"/>
        <v>0</v>
      </c>
      <c r="BK655">
        <v>0</v>
      </c>
      <c r="BL655">
        <f t="shared" si="677"/>
        <v>0</v>
      </c>
      <c r="BM655">
        <v>0</v>
      </c>
      <c r="BN655">
        <f t="shared" si="678"/>
        <v>0</v>
      </c>
      <c r="BO655">
        <v>0</v>
      </c>
      <c r="BP655">
        <f t="shared" si="679"/>
        <v>0</v>
      </c>
      <c r="BQ655">
        <v>0</v>
      </c>
      <c r="BR655">
        <f t="shared" si="680"/>
        <v>0</v>
      </c>
      <c r="BS655">
        <v>0</v>
      </c>
      <c r="BT655">
        <f t="shared" si="681"/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f t="shared" si="708"/>
        <v>0</v>
      </c>
      <c r="DE655">
        <v>40</v>
      </c>
      <c r="DF655">
        <f t="shared" si="709"/>
        <v>0.53803876969129627</v>
      </c>
      <c r="DG655">
        <v>60</v>
      </c>
      <c r="DH655">
        <f t="shared" si="684"/>
        <v>0.46196123030870373</v>
      </c>
      <c r="DI655">
        <v>0</v>
      </c>
      <c r="DJ655">
        <f t="shared" si="685"/>
        <v>0</v>
      </c>
      <c r="DK655">
        <v>0</v>
      </c>
      <c r="DL655">
        <f t="shared" si="686"/>
        <v>0</v>
      </c>
      <c r="DM655">
        <v>0</v>
      </c>
      <c r="DN655">
        <f t="shared" si="687"/>
        <v>0</v>
      </c>
      <c r="DO655">
        <v>0</v>
      </c>
      <c r="DP655">
        <f t="shared" si="688"/>
        <v>0</v>
      </c>
      <c r="DQ655">
        <v>0</v>
      </c>
      <c r="DR655">
        <f t="shared" si="689"/>
        <v>0</v>
      </c>
      <c r="DS655">
        <v>0</v>
      </c>
      <c r="DT655">
        <f t="shared" si="690"/>
        <v>0</v>
      </c>
      <c r="DU655">
        <v>0</v>
      </c>
      <c r="DV655">
        <f t="shared" si="691"/>
        <v>0</v>
      </c>
      <c r="DW655">
        <v>0</v>
      </c>
      <c r="DX655">
        <f t="shared" si="692"/>
        <v>0</v>
      </c>
      <c r="DY655">
        <v>0</v>
      </c>
      <c r="DZ655">
        <f t="shared" si="693"/>
        <v>0</v>
      </c>
      <c r="EA655">
        <v>0</v>
      </c>
      <c r="EB655">
        <f t="shared" si="694"/>
        <v>0</v>
      </c>
      <c r="EC655">
        <v>0</v>
      </c>
      <c r="ED655">
        <f t="shared" si="695"/>
        <v>0</v>
      </c>
      <c r="EE655">
        <v>0</v>
      </c>
      <c r="EF655">
        <f t="shared" si="696"/>
        <v>0</v>
      </c>
      <c r="EG655">
        <v>0</v>
      </c>
      <c r="EH655">
        <f t="shared" si="697"/>
        <v>0</v>
      </c>
      <c r="EI655">
        <v>0</v>
      </c>
      <c r="EJ655">
        <f t="shared" si="698"/>
        <v>0</v>
      </c>
      <c r="EK655">
        <v>0</v>
      </c>
      <c r="EL655">
        <f t="shared" si="699"/>
        <v>0</v>
      </c>
      <c r="EM655">
        <v>0</v>
      </c>
      <c r="EN655">
        <f t="shared" si="700"/>
        <v>0</v>
      </c>
      <c r="EO655">
        <v>0</v>
      </c>
      <c r="EP655">
        <f t="shared" si="701"/>
        <v>0</v>
      </c>
      <c r="EQ655">
        <v>0</v>
      </c>
      <c r="ER655">
        <f t="shared" si="702"/>
        <v>0</v>
      </c>
      <c r="ES655">
        <v>0</v>
      </c>
      <c r="ET655">
        <f t="shared" si="703"/>
        <v>0</v>
      </c>
      <c r="EU655">
        <v>0</v>
      </c>
      <c r="EV655">
        <f t="shared" si="704"/>
        <v>0</v>
      </c>
      <c r="EW655">
        <v>0</v>
      </c>
      <c r="EX655">
        <f t="shared" si="705"/>
        <v>0</v>
      </c>
      <c r="EY655">
        <v>0</v>
      </c>
      <c r="EZ655">
        <f t="shared" si="706"/>
        <v>0</v>
      </c>
      <c r="FA655">
        <v>0</v>
      </c>
      <c r="FB655">
        <f t="shared" si="707"/>
        <v>0</v>
      </c>
      <c r="FC655">
        <v>0</v>
      </c>
      <c r="FD655">
        <v>0</v>
      </c>
      <c r="FE655" s="3" t="s">
        <v>871</v>
      </c>
    </row>
    <row r="656" spans="1:161" x14ac:dyDescent="0.45">
      <c r="A656">
        <v>655</v>
      </c>
      <c r="B656" t="s">
        <v>876</v>
      </c>
      <c r="C656" t="s">
        <v>877</v>
      </c>
      <c r="F656" s="2">
        <v>1</v>
      </c>
      <c r="G656">
        <v>250</v>
      </c>
      <c r="H656">
        <v>1235</v>
      </c>
      <c r="I656">
        <f>273</f>
        <v>273</v>
      </c>
      <c r="J656" s="2">
        <f t="shared" si="714"/>
        <v>0.22105263157894736</v>
      </c>
      <c r="L656" t="s">
        <v>64</v>
      </c>
      <c r="M656">
        <v>0</v>
      </c>
      <c r="N656">
        <f t="shared" si="652"/>
        <v>0</v>
      </c>
      <c r="O656">
        <v>0</v>
      </c>
      <c r="P656">
        <f t="shared" si="653"/>
        <v>0</v>
      </c>
      <c r="Q656">
        <v>0</v>
      </c>
      <c r="R656">
        <f t="shared" si="654"/>
        <v>0</v>
      </c>
      <c r="S656">
        <v>0</v>
      </c>
      <c r="T656">
        <f t="shared" si="655"/>
        <v>0</v>
      </c>
      <c r="U656">
        <v>100</v>
      </c>
      <c r="V656">
        <f t="shared" si="656"/>
        <v>1</v>
      </c>
      <c r="W656">
        <v>0</v>
      </c>
      <c r="X656">
        <f t="shared" si="657"/>
        <v>0</v>
      </c>
      <c r="Y656">
        <v>0</v>
      </c>
      <c r="Z656">
        <f t="shared" si="658"/>
        <v>0</v>
      </c>
      <c r="AA656">
        <v>0</v>
      </c>
      <c r="AB656">
        <f t="shared" si="659"/>
        <v>0</v>
      </c>
      <c r="AC656">
        <v>0</v>
      </c>
      <c r="AD656">
        <f t="shared" si="660"/>
        <v>0</v>
      </c>
      <c r="AE656">
        <v>0</v>
      </c>
      <c r="AF656">
        <f t="shared" si="661"/>
        <v>0</v>
      </c>
      <c r="AG656">
        <v>0</v>
      </c>
      <c r="AH656">
        <f t="shared" si="662"/>
        <v>0</v>
      </c>
      <c r="AI656">
        <v>0</v>
      </c>
      <c r="AJ656">
        <f t="shared" si="663"/>
        <v>0</v>
      </c>
      <c r="AK656">
        <v>0</v>
      </c>
      <c r="AL656">
        <f t="shared" si="664"/>
        <v>0</v>
      </c>
      <c r="AM656">
        <v>0</v>
      </c>
      <c r="AN656">
        <f t="shared" si="665"/>
        <v>0</v>
      </c>
      <c r="AO656">
        <v>0</v>
      </c>
      <c r="AP656">
        <f t="shared" si="666"/>
        <v>0</v>
      </c>
      <c r="AQ656">
        <v>0</v>
      </c>
      <c r="AR656">
        <f t="shared" si="667"/>
        <v>0</v>
      </c>
      <c r="AS656">
        <v>0</v>
      </c>
      <c r="AT656">
        <f t="shared" si="668"/>
        <v>0</v>
      </c>
      <c r="AU656">
        <v>0</v>
      </c>
      <c r="AV656">
        <f t="shared" si="669"/>
        <v>0</v>
      </c>
      <c r="AW656">
        <v>0</v>
      </c>
      <c r="AX656">
        <f t="shared" si="670"/>
        <v>0</v>
      </c>
      <c r="AY656">
        <v>0</v>
      </c>
      <c r="AZ656">
        <f t="shared" si="671"/>
        <v>0</v>
      </c>
      <c r="BA656">
        <v>0</v>
      </c>
      <c r="BB656">
        <f t="shared" si="672"/>
        <v>0</v>
      </c>
      <c r="BC656">
        <v>0</v>
      </c>
      <c r="BD656">
        <f t="shared" si="673"/>
        <v>0</v>
      </c>
      <c r="BE656">
        <v>0</v>
      </c>
      <c r="BF656">
        <f t="shared" si="674"/>
        <v>0</v>
      </c>
      <c r="BG656">
        <v>0</v>
      </c>
      <c r="BH656">
        <f t="shared" si="675"/>
        <v>0</v>
      </c>
      <c r="BI656">
        <v>0</v>
      </c>
      <c r="BJ656">
        <f t="shared" si="676"/>
        <v>0</v>
      </c>
      <c r="BK656">
        <v>0</v>
      </c>
      <c r="BL656">
        <f t="shared" si="677"/>
        <v>0</v>
      </c>
      <c r="BM656">
        <v>0</v>
      </c>
      <c r="BN656">
        <f t="shared" si="678"/>
        <v>0</v>
      </c>
      <c r="BO656">
        <v>0</v>
      </c>
      <c r="BP656">
        <f t="shared" si="679"/>
        <v>0</v>
      </c>
      <c r="BQ656">
        <v>0</v>
      </c>
      <c r="BR656">
        <f t="shared" si="680"/>
        <v>0</v>
      </c>
      <c r="BS656">
        <v>0</v>
      </c>
      <c r="BT656">
        <f t="shared" si="681"/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f t="shared" si="708"/>
        <v>0</v>
      </c>
      <c r="DE656">
        <v>40</v>
      </c>
      <c r="DF656">
        <f t="shared" si="709"/>
        <v>0.53803876969129627</v>
      </c>
      <c r="DG656">
        <v>60</v>
      </c>
      <c r="DH656">
        <f t="shared" si="684"/>
        <v>0.46196123030870373</v>
      </c>
      <c r="DI656">
        <v>0</v>
      </c>
      <c r="DJ656">
        <f t="shared" si="685"/>
        <v>0</v>
      </c>
      <c r="DK656">
        <v>0</v>
      </c>
      <c r="DL656">
        <f t="shared" si="686"/>
        <v>0</v>
      </c>
      <c r="DM656">
        <v>0</v>
      </c>
      <c r="DN656">
        <f t="shared" si="687"/>
        <v>0</v>
      </c>
      <c r="DO656">
        <v>0</v>
      </c>
      <c r="DP656">
        <f t="shared" si="688"/>
        <v>0</v>
      </c>
      <c r="DQ656">
        <v>0</v>
      </c>
      <c r="DR656">
        <f t="shared" si="689"/>
        <v>0</v>
      </c>
      <c r="DS656">
        <v>0</v>
      </c>
      <c r="DT656">
        <f t="shared" si="690"/>
        <v>0</v>
      </c>
      <c r="DU656">
        <v>0</v>
      </c>
      <c r="DV656">
        <f t="shared" si="691"/>
        <v>0</v>
      </c>
      <c r="DW656">
        <v>0</v>
      </c>
      <c r="DX656">
        <f t="shared" si="692"/>
        <v>0</v>
      </c>
      <c r="DY656">
        <v>0</v>
      </c>
      <c r="DZ656">
        <f t="shared" si="693"/>
        <v>0</v>
      </c>
      <c r="EA656">
        <v>0</v>
      </c>
      <c r="EB656">
        <f t="shared" si="694"/>
        <v>0</v>
      </c>
      <c r="EC656">
        <v>0</v>
      </c>
      <c r="ED656">
        <f t="shared" si="695"/>
        <v>0</v>
      </c>
      <c r="EE656">
        <v>0</v>
      </c>
      <c r="EF656">
        <f t="shared" si="696"/>
        <v>0</v>
      </c>
      <c r="EG656">
        <v>0</v>
      </c>
      <c r="EH656">
        <f t="shared" si="697"/>
        <v>0</v>
      </c>
      <c r="EI656">
        <v>0</v>
      </c>
      <c r="EJ656">
        <f t="shared" si="698"/>
        <v>0</v>
      </c>
      <c r="EK656">
        <v>0</v>
      </c>
      <c r="EL656">
        <f t="shared" si="699"/>
        <v>0</v>
      </c>
      <c r="EM656">
        <v>0</v>
      </c>
      <c r="EN656">
        <f t="shared" si="700"/>
        <v>0</v>
      </c>
      <c r="EO656">
        <v>0</v>
      </c>
      <c r="EP656">
        <f t="shared" si="701"/>
        <v>0</v>
      </c>
      <c r="EQ656">
        <v>0</v>
      </c>
      <c r="ER656">
        <f t="shared" si="702"/>
        <v>0</v>
      </c>
      <c r="ES656">
        <v>0</v>
      </c>
      <c r="ET656">
        <f t="shared" si="703"/>
        <v>0</v>
      </c>
      <c r="EU656">
        <v>0</v>
      </c>
      <c r="EV656">
        <f t="shared" si="704"/>
        <v>0</v>
      </c>
      <c r="EW656">
        <v>0</v>
      </c>
      <c r="EX656">
        <f t="shared" si="705"/>
        <v>0</v>
      </c>
      <c r="EY656">
        <v>0</v>
      </c>
      <c r="EZ656">
        <f t="shared" si="706"/>
        <v>0</v>
      </c>
      <c r="FA656">
        <v>0</v>
      </c>
      <c r="FB656">
        <f t="shared" si="707"/>
        <v>0</v>
      </c>
      <c r="FC656">
        <v>0</v>
      </c>
      <c r="FD656">
        <v>0</v>
      </c>
      <c r="FE656" s="3" t="s">
        <v>871</v>
      </c>
    </row>
    <row r="657" spans="1:161" x14ac:dyDescent="0.45">
      <c r="A657">
        <v>656</v>
      </c>
      <c r="B657" t="s">
        <v>876</v>
      </c>
      <c r="C657" t="s">
        <v>877</v>
      </c>
      <c r="F657" s="2">
        <v>0</v>
      </c>
      <c r="G657">
        <v>250</v>
      </c>
      <c r="H657">
        <v>1235</v>
      </c>
      <c r="I657">
        <f>298</f>
        <v>298</v>
      </c>
      <c r="J657" s="2">
        <f t="shared" si="714"/>
        <v>0.24129554655870444</v>
      </c>
      <c r="L657" t="s">
        <v>64</v>
      </c>
      <c r="M657">
        <v>0</v>
      </c>
      <c r="N657">
        <f t="shared" si="652"/>
        <v>0</v>
      </c>
      <c r="O657">
        <v>0</v>
      </c>
      <c r="P657">
        <f t="shared" si="653"/>
        <v>0</v>
      </c>
      <c r="Q657">
        <v>0</v>
      </c>
      <c r="R657">
        <f t="shared" si="654"/>
        <v>0</v>
      </c>
      <c r="S657">
        <v>0</v>
      </c>
      <c r="T657">
        <f t="shared" si="655"/>
        <v>0</v>
      </c>
      <c r="U657">
        <v>100</v>
      </c>
      <c r="V657">
        <f t="shared" si="656"/>
        <v>1</v>
      </c>
      <c r="W657">
        <v>0</v>
      </c>
      <c r="X657">
        <f t="shared" si="657"/>
        <v>0</v>
      </c>
      <c r="Y657">
        <v>0</v>
      </c>
      <c r="Z657">
        <f t="shared" si="658"/>
        <v>0</v>
      </c>
      <c r="AA657">
        <v>0</v>
      </c>
      <c r="AB657">
        <f t="shared" si="659"/>
        <v>0</v>
      </c>
      <c r="AC657">
        <v>0</v>
      </c>
      <c r="AD657">
        <f t="shared" si="660"/>
        <v>0</v>
      </c>
      <c r="AE657">
        <v>0</v>
      </c>
      <c r="AF657">
        <f t="shared" si="661"/>
        <v>0</v>
      </c>
      <c r="AG657">
        <v>0</v>
      </c>
      <c r="AH657">
        <f t="shared" si="662"/>
        <v>0</v>
      </c>
      <c r="AI657">
        <v>0</v>
      </c>
      <c r="AJ657">
        <f t="shared" si="663"/>
        <v>0</v>
      </c>
      <c r="AK657">
        <v>0</v>
      </c>
      <c r="AL657">
        <f t="shared" si="664"/>
        <v>0</v>
      </c>
      <c r="AM657">
        <v>0</v>
      </c>
      <c r="AN657">
        <f t="shared" si="665"/>
        <v>0</v>
      </c>
      <c r="AO657">
        <v>0</v>
      </c>
      <c r="AP657">
        <f t="shared" si="666"/>
        <v>0</v>
      </c>
      <c r="AQ657">
        <v>0</v>
      </c>
      <c r="AR657">
        <f t="shared" si="667"/>
        <v>0</v>
      </c>
      <c r="AS657">
        <v>0</v>
      </c>
      <c r="AT657">
        <f t="shared" si="668"/>
        <v>0</v>
      </c>
      <c r="AU657">
        <v>0</v>
      </c>
      <c r="AV657">
        <f t="shared" si="669"/>
        <v>0</v>
      </c>
      <c r="AW657">
        <v>0</v>
      </c>
      <c r="AX657">
        <f t="shared" si="670"/>
        <v>0</v>
      </c>
      <c r="AY657">
        <v>0</v>
      </c>
      <c r="AZ657">
        <f t="shared" si="671"/>
        <v>0</v>
      </c>
      <c r="BA657">
        <v>0</v>
      </c>
      <c r="BB657">
        <f t="shared" si="672"/>
        <v>0</v>
      </c>
      <c r="BC657">
        <v>0</v>
      </c>
      <c r="BD657">
        <f t="shared" si="673"/>
        <v>0</v>
      </c>
      <c r="BE657">
        <v>0</v>
      </c>
      <c r="BF657">
        <f t="shared" si="674"/>
        <v>0</v>
      </c>
      <c r="BG657">
        <v>0</v>
      </c>
      <c r="BH657">
        <f t="shared" si="675"/>
        <v>0</v>
      </c>
      <c r="BI657">
        <v>0</v>
      </c>
      <c r="BJ657">
        <f t="shared" si="676"/>
        <v>0</v>
      </c>
      <c r="BK657">
        <v>0</v>
      </c>
      <c r="BL657">
        <f t="shared" si="677"/>
        <v>0</v>
      </c>
      <c r="BM657">
        <v>0</v>
      </c>
      <c r="BN657">
        <f t="shared" si="678"/>
        <v>0</v>
      </c>
      <c r="BO657">
        <v>0</v>
      </c>
      <c r="BP657">
        <f t="shared" si="679"/>
        <v>0</v>
      </c>
      <c r="BQ657">
        <v>0</v>
      </c>
      <c r="BR657">
        <f t="shared" si="680"/>
        <v>0</v>
      </c>
      <c r="BS657">
        <v>0</v>
      </c>
      <c r="BT657">
        <f t="shared" si="681"/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f t="shared" si="708"/>
        <v>0</v>
      </c>
      <c r="DE657">
        <v>40</v>
      </c>
      <c r="DF657">
        <f t="shared" si="709"/>
        <v>0.53803876969129627</v>
      </c>
      <c r="DG657">
        <v>60</v>
      </c>
      <c r="DH657">
        <f t="shared" si="684"/>
        <v>0.46196123030870373</v>
      </c>
      <c r="DI657">
        <v>0</v>
      </c>
      <c r="DJ657">
        <f t="shared" si="685"/>
        <v>0</v>
      </c>
      <c r="DK657">
        <v>0</v>
      </c>
      <c r="DL657">
        <f t="shared" si="686"/>
        <v>0</v>
      </c>
      <c r="DM657">
        <v>0</v>
      </c>
      <c r="DN657">
        <f t="shared" si="687"/>
        <v>0</v>
      </c>
      <c r="DO657">
        <v>0</v>
      </c>
      <c r="DP657">
        <f t="shared" si="688"/>
        <v>0</v>
      </c>
      <c r="DQ657">
        <v>0</v>
      </c>
      <c r="DR657">
        <f t="shared" si="689"/>
        <v>0</v>
      </c>
      <c r="DS657">
        <v>0</v>
      </c>
      <c r="DT657">
        <f t="shared" si="690"/>
        <v>0</v>
      </c>
      <c r="DU657">
        <v>0</v>
      </c>
      <c r="DV657">
        <f t="shared" si="691"/>
        <v>0</v>
      </c>
      <c r="DW657">
        <v>0</v>
      </c>
      <c r="DX657">
        <f t="shared" si="692"/>
        <v>0</v>
      </c>
      <c r="DY657">
        <v>0</v>
      </c>
      <c r="DZ657">
        <f t="shared" si="693"/>
        <v>0</v>
      </c>
      <c r="EA657">
        <v>0</v>
      </c>
      <c r="EB657">
        <f t="shared" si="694"/>
        <v>0</v>
      </c>
      <c r="EC657">
        <v>0</v>
      </c>
      <c r="ED657">
        <f t="shared" si="695"/>
        <v>0</v>
      </c>
      <c r="EE657">
        <v>0</v>
      </c>
      <c r="EF657">
        <f t="shared" si="696"/>
        <v>0</v>
      </c>
      <c r="EG657">
        <v>0</v>
      </c>
      <c r="EH657">
        <f t="shared" si="697"/>
        <v>0</v>
      </c>
      <c r="EI657">
        <v>0</v>
      </c>
      <c r="EJ657">
        <f t="shared" si="698"/>
        <v>0</v>
      </c>
      <c r="EK657">
        <v>0</v>
      </c>
      <c r="EL657">
        <f t="shared" si="699"/>
        <v>0</v>
      </c>
      <c r="EM657">
        <v>0</v>
      </c>
      <c r="EN657">
        <f t="shared" si="700"/>
        <v>0</v>
      </c>
      <c r="EO657">
        <v>0</v>
      </c>
      <c r="EP657">
        <f t="shared" si="701"/>
        <v>0</v>
      </c>
      <c r="EQ657">
        <v>0</v>
      </c>
      <c r="ER657">
        <f t="shared" si="702"/>
        <v>0</v>
      </c>
      <c r="ES657">
        <v>0</v>
      </c>
      <c r="ET657">
        <f t="shared" si="703"/>
        <v>0</v>
      </c>
      <c r="EU657">
        <v>0</v>
      </c>
      <c r="EV657">
        <f t="shared" si="704"/>
        <v>0</v>
      </c>
      <c r="EW657">
        <v>0</v>
      </c>
      <c r="EX657">
        <f t="shared" si="705"/>
        <v>0</v>
      </c>
      <c r="EY657">
        <v>0</v>
      </c>
      <c r="EZ657">
        <f t="shared" si="706"/>
        <v>0</v>
      </c>
      <c r="FA657">
        <v>0</v>
      </c>
      <c r="FB657">
        <f t="shared" si="707"/>
        <v>0</v>
      </c>
      <c r="FC657">
        <v>0</v>
      </c>
      <c r="FD657">
        <v>0</v>
      </c>
      <c r="FE657" s="3" t="s">
        <v>871</v>
      </c>
    </row>
    <row r="658" spans="1:161" x14ac:dyDescent="0.45">
      <c r="A658">
        <v>657</v>
      </c>
      <c r="B658" t="s">
        <v>876</v>
      </c>
      <c r="C658" t="s">
        <v>878</v>
      </c>
      <c r="F658" s="2">
        <v>1</v>
      </c>
      <c r="G658">
        <v>240</v>
      </c>
      <c r="H658">
        <v>1235</v>
      </c>
      <c r="I658">
        <v>248</v>
      </c>
      <c r="J658" s="2">
        <f t="shared" si="714"/>
        <v>0.20080971659919028</v>
      </c>
      <c r="L658" t="s">
        <v>64</v>
      </c>
      <c r="M658">
        <v>0</v>
      </c>
      <c r="N658">
        <f t="shared" si="652"/>
        <v>0</v>
      </c>
      <c r="O658">
        <v>0</v>
      </c>
      <c r="P658">
        <f t="shared" si="653"/>
        <v>0</v>
      </c>
      <c r="Q658">
        <v>0</v>
      </c>
      <c r="R658">
        <f t="shared" si="654"/>
        <v>0</v>
      </c>
      <c r="S658">
        <v>0</v>
      </c>
      <c r="T658">
        <f t="shared" si="655"/>
        <v>0</v>
      </c>
      <c r="U658">
        <v>100</v>
      </c>
      <c r="V658">
        <f t="shared" si="656"/>
        <v>1</v>
      </c>
      <c r="W658">
        <v>0</v>
      </c>
      <c r="X658">
        <f t="shared" si="657"/>
        <v>0</v>
      </c>
      <c r="Y658">
        <v>0</v>
      </c>
      <c r="Z658">
        <f t="shared" si="658"/>
        <v>0</v>
      </c>
      <c r="AA658">
        <v>0</v>
      </c>
      <c r="AB658">
        <f t="shared" si="659"/>
        <v>0</v>
      </c>
      <c r="AC658">
        <v>0</v>
      </c>
      <c r="AD658">
        <f t="shared" si="660"/>
        <v>0</v>
      </c>
      <c r="AE658">
        <v>0</v>
      </c>
      <c r="AF658">
        <f t="shared" si="661"/>
        <v>0</v>
      </c>
      <c r="AG658">
        <v>0</v>
      </c>
      <c r="AH658">
        <f t="shared" si="662"/>
        <v>0</v>
      </c>
      <c r="AI658">
        <v>0</v>
      </c>
      <c r="AJ658">
        <f t="shared" si="663"/>
        <v>0</v>
      </c>
      <c r="AK658">
        <v>0</v>
      </c>
      <c r="AL658">
        <f t="shared" si="664"/>
        <v>0</v>
      </c>
      <c r="AM658">
        <v>0</v>
      </c>
      <c r="AN658">
        <f t="shared" si="665"/>
        <v>0</v>
      </c>
      <c r="AO658">
        <v>0</v>
      </c>
      <c r="AP658">
        <f t="shared" si="666"/>
        <v>0</v>
      </c>
      <c r="AQ658">
        <v>0</v>
      </c>
      <c r="AR658">
        <f t="shared" si="667"/>
        <v>0</v>
      </c>
      <c r="AS658">
        <v>0</v>
      </c>
      <c r="AT658">
        <f t="shared" si="668"/>
        <v>0</v>
      </c>
      <c r="AU658">
        <v>0</v>
      </c>
      <c r="AV658">
        <f t="shared" si="669"/>
        <v>0</v>
      </c>
      <c r="AW658">
        <v>0</v>
      </c>
      <c r="AX658">
        <f t="shared" si="670"/>
        <v>0</v>
      </c>
      <c r="AY658">
        <v>0</v>
      </c>
      <c r="AZ658">
        <f t="shared" si="671"/>
        <v>0</v>
      </c>
      <c r="BA658">
        <v>0</v>
      </c>
      <c r="BB658">
        <f t="shared" si="672"/>
        <v>0</v>
      </c>
      <c r="BC658">
        <v>0</v>
      </c>
      <c r="BD658">
        <f t="shared" si="673"/>
        <v>0</v>
      </c>
      <c r="BE658">
        <v>0</v>
      </c>
      <c r="BF658">
        <f t="shared" si="674"/>
        <v>0</v>
      </c>
      <c r="BG658">
        <v>0</v>
      </c>
      <c r="BH658">
        <f t="shared" si="675"/>
        <v>0</v>
      </c>
      <c r="BI658">
        <v>0</v>
      </c>
      <c r="BJ658">
        <f t="shared" si="676"/>
        <v>0</v>
      </c>
      <c r="BK658">
        <v>0</v>
      </c>
      <c r="BL658">
        <f t="shared" si="677"/>
        <v>0</v>
      </c>
      <c r="BM658">
        <v>0</v>
      </c>
      <c r="BN658">
        <f t="shared" si="678"/>
        <v>0</v>
      </c>
      <c r="BO658">
        <v>0</v>
      </c>
      <c r="BP658">
        <f t="shared" si="679"/>
        <v>0</v>
      </c>
      <c r="BQ658">
        <v>0</v>
      </c>
      <c r="BR658">
        <f t="shared" si="680"/>
        <v>0</v>
      </c>
      <c r="BS658">
        <v>0</v>
      </c>
      <c r="BT658">
        <f t="shared" si="681"/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f t="shared" si="708"/>
        <v>0</v>
      </c>
      <c r="DE658">
        <v>60</v>
      </c>
      <c r="DF658">
        <f t="shared" si="709"/>
        <v>0.7237980000144334</v>
      </c>
      <c r="DG658">
        <v>40</v>
      </c>
      <c r="DH658">
        <f t="shared" si="684"/>
        <v>0.27620199998556666</v>
      </c>
      <c r="DI658">
        <v>0</v>
      </c>
      <c r="DJ658">
        <f t="shared" si="685"/>
        <v>0</v>
      </c>
      <c r="DK658">
        <v>0</v>
      </c>
      <c r="DL658">
        <f t="shared" si="686"/>
        <v>0</v>
      </c>
      <c r="DM658">
        <v>0</v>
      </c>
      <c r="DN658">
        <f t="shared" si="687"/>
        <v>0</v>
      </c>
      <c r="DO658">
        <v>0</v>
      </c>
      <c r="DP658">
        <f t="shared" si="688"/>
        <v>0</v>
      </c>
      <c r="DQ658">
        <v>0</v>
      </c>
      <c r="DR658">
        <f t="shared" si="689"/>
        <v>0</v>
      </c>
      <c r="DS658">
        <v>0</v>
      </c>
      <c r="DT658">
        <f t="shared" si="690"/>
        <v>0</v>
      </c>
      <c r="DU658">
        <v>0</v>
      </c>
      <c r="DV658">
        <f t="shared" si="691"/>
        <v>0</v>
      </c>
      <c r="DW658">
        <v>0</v>
      </c>
      <c r="DX658">
        <f t="shared" si="692"/>
        <v>0</v>
      </c>
      <c r="DY658">
        <v>0</v>
      </c>
      <c r="DZ658">
        <f t="shared" si="693"/>
        <v>0</v>
      </c>
      <c r="EA658">
        <v>0</v>
      </c>
      <c r="EB658">
        <f t="shared" si="694"/>
        <v>0</v>
      </c>
      <c r="EC658">
        <v>0</v>
      </c>
      <c r="ED658">
        <f t="shared" si="695"/>
        <v>0</v>
      </c>
      <c r="EE658">
        <v>0</v>
      </c>
      <c r="EF658">
        <f t="shared" si="696"/>
        <v>0</v>
      </c>
      <c r="EG658">
        <v>0</v>
      </c>
      <c r="EH658">
        <f t="shared" si="697"/>
        <v>0</v>
      </c>
      <c r="EI658">
        <v>0</v>
      </c>
      <c r="EJ658">
        <f t="shared" si="698"/>
        <v>0</v>
      </c>
      <c r="EK658">
        <v>0</v>
      </c>
      <c r="EL658">
        <f t="shared" si="699"/>
        <v>0</v>
      </c>
      <c r="EM658">
        <v>0</v>
      </c>
      <c r="EN658">
        <f t="shared" si="700"/>
        <v>0</v>
      </c>
      <c r="EO658">
        <v>0</v>
      </c>
      <c r="EP658">
        <f t="shared" si="701"/>
        <v>0</v>
      </c>
      <c r="EQ658">
        <v>0</v>
      </c>
      <c r="ER658">
        <f t="shared" si="702"/>
        <v>0</v>
      </c>
      <c r="ES658">
        <v>0</v>
      </c>
      <c r="ET658">
        <f t="shared" si="703"/>
        <v>0</v>
      </c>
      <c r="EU658">
        <v>0</v>
      </c>
      <c r="EV658">
        <f t="shared" si="704"/>
        <v>0</v>
      </c>
      <c r="EW658">
        <v>0</v>
      </c>
      <c r="EX658">
        <f t="shared" si="705"/>
        <v>0</v>
      </c>
      <c r="EY658">
        <v>0</v>
      </c>
      <c r="EZ658">
        <f t="shared" si="706"/>
        <v>0</v>
      </c>
      <c r="FA658">
        <v>0</v>
      </c>
      <c r="FB658">
        <f t="shared" si="707"/>
        <v>0</v>
      </c>
      <c r="FC658">
        <v>0</v>
      </c>
      <c r="FD658">
        <v>0</v>
      </c>
      <c r="FE658" s="3" t="s">
        <v>871</v>
      </c>
    </row>
    <row r="659" spans="1:161" x14ac:dyDescent="0.45">
      <c r="A659">
        <v>658</v>
      </c>
      <c r="B659" t="s">
        <v>876</v>
      </c>
      <c r="C659" t="s">
        <v>878</v>
      </c>
      <c r="F659" s="2">
        <v>0</v>
      </c>
      <c r="G659">
        <v>240</v>
      </c>
      <c r="H659">
        <v>1235</v>
      </c>
      <c r="I659">
        <v>273</v>
      </c>
      <c r="J659" s="2">
        <f t="shared" si="714"/>
        <v>0.22105263157894736</v>
      </c>
      <c r="L659" t="s">
        <v>64</v>
      </c>
      <c r="M659">
        <v>0</v>
      </c>
      <c r="N659">
        <f t="shared" si="652"/>
        <v>0</v>
      </c>
      <c r="O659">
        <v>0</v>
      </c>
      <c r="P659">
        <f t="shared" si="653"/>
        <v>0</v>
      </c>
      <c r="Q659">
        <v>0</v>
      </c>
      <c r="R659">
        <f t="shared" si="654"/>
        <v>0</v>
      </c>
      <c r="S659">
        <v>0</v>
      </c>
      <c r="T659">
        <f t="shared" si="655"/>
        <v>0</v>
      </c>
      <c r="U659">
        <v>100</v>
      </c>
      <c r="V659">
        <f t="shared" si="656"/>
        <v>1</v>
      </c>
      <c r="W659">
        <v>0</v>
      </c>
      <c r="X659">
        <f t="shared" si="657"/>
        <v>0</v>
      </c>
      <c r="Y659">
        <v>0</v>
      </c>
      <c r="Z659">
        <f t="shared" si="658"/>
        <v>0</v>
      </c>
      <c r="AA659">
        <v>0</v>
      </c>
      <c r="AB659">
        <f t="shared" si="659"/>
        <v>0</v>
      </c>
      <c r="AC659">
        <v>0</v>
      </c>
      <c r="AD659">
        <f t="shared" si="660"/>
        <v>0</v>
      </c>
      <c r="AE659">
        <v>0</v>
      </c>
      <c r="AF659">
        <f t="shared" si="661"/>
        <v>0</v>
      </c>
      <c r="AG659">
        <v>0</v>
      </c>
      <c r="AH659">
        <f t="shared" si="662"/>
        <v>0</v>
      </c>
      <c r="AI659">
        <v>0</v>
      </c>
      <c r="AJ659">
        <f t="shared" si="663"/>
        <v>0</v>
      </c>
      <c r="AK659">
        <v>0</v>
      </c>
      <c r="AL659">
        <f t="shared" si="664"/>
        <v>0</v>
      </c>
      <c r="AM659">
        <v>0</v>
      </c>
      <c r="AN659">
        <f t="shared" si="665"/>
        <v>0</v>
      </c>
      <c r="AO659">
        <v>0</v>
      </c>
      <c r="AP659">
        <f t="shared" si="666"/>
        <v>0</v>
      </c>
      <c r="AQ659">
        <v>0</v>
      </c>
      <c r="AR659">
        <f t="shared" si="667"/>
        <v>0</v>
      </c>
      <c r="AS659">
        <v>0</v>
      </c>
      <c r="AT659">
        <f t="shared" si="668"/>
        <v>0</v>
      </c>
      <c r="AU659">
        <v>0</v>
      </c>
      <c r="AV659">
        <f t="shared" si="669"/>
        <v>0</v>
      </c>
      <c r="AW659">
        <v>0</v>
      </c>
      <c r="AX659">
        <f t="shared" si="670"/>
        <v>0</v>
      </c>
      <c r="AY659">
        <v>0</v>
      </c>
      <c r="AZ659">
        <f t="shared" si="671"/>
        <v>0</v>
      </c>
      <c r="BA659">
        <v>0</v>
      </c>
      <c r="BB659">
        <f t="shared" si="672"/>
        <v>0</v>
      </c>
      <c r="BC659">
        <v>0</v>
      </c>
      <c r="BD659">
        <f t="shared" si="673"/>
        <v>0</v>
      </c>
      <c r="BE659">
        <v>0</v>
      </c>
      <c r="BF659">
        <f t="shared" si="674"/>
        <v>0</v>
      </c>
      <c r="BG659">
        <v>0</v>
      </c>
      <c r="BH659">
        <f t="shared" si="675"/>
        <v>0</v>
      </c>
      <c r="BI659">
        <v>0</v>
      </c>
      <c r="BJ659">
        <f t="shared" si="676"/>
        <v>0</v>
      </c>
      <c r="BK659">
        <v>0</v>
      </c>
      <c r="BL659">
        <f t="shared" si="677"/>
        <v>0</v>
      </c>
      <c r="BM659">
        <v>0</v>
      </c>
      <c r="BN659">
        <f t="shared" si="678"/>
        <v>0</v>
      </c>
      <c r="BO659">
        <v>0</v>
      </c>
      <c r="BP659">
        <f t="shared" si="679"/>
        <v>0</v>
      </c>
      <c r="BQ659">
        <v>0</v>
      </c>
      <c r="BR659">
        <f t="shared" si="680"/>
        <v>0</v>
      </c>
      <c r="BS659">
        <v>0</v>
      </c>
      <c r="BT659">
        <f t="shared" si="681"/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f t="shared" si="708"/>
        <v>0</v>
      </c>
      <c r="DE659">
        <v>60</v>
      </c>
      <c r="DF659">
        <f t="shared" si="709"/>
        <v>0.7237980000144334</v>
      </c>
      <c r="DG659">
        <v>40</v>
      </c>
      <c r="DH659">
        <f t="shared" si="684"/>
        <v>0.27620199998556666</v>
      </c>
      <c r="DI659">
        <v>0</v>
      </c>
      <c r="DJ659">
        <f t="shared" si="685"/>
        <v>0</v>
      </c>
      <c r="DK659">
        <v>0</v>
      </c>
      <c r="DL659">
        <f t="shared" si="686"/>
        <v>0</v>
      </c>
      <c r="DM659">
        <v>0</v>
      </c>
      <c r="DN659">
        <f t="shared" si="687"/>
        <v>0</v>
      </c>
      <c r="DO659">
        <v>0</v>
      </c>
      <c r="DP659">
        <f t="shared" si="688"/>
        <v>0</v>
      </c>
      <c r="DQ659">
        <v>0</v>
      </c>
      <c r="DR659">
        <f t="shared" si="689"/>
        <v>0</v>
      </c>
      <c r="DS659">
        <v>0</v>
      </c>
      <c r="DT659">
        <f t="shared" si="690"/>
        <v>0</v>
      </c>
      <c r="DU659">
        <v>0</v>
      </c>
      <c r="DV659">
        <f t="shared" si="691"/>
        <v>0</v>
      </c>
      <c r="DW659">
        <v>0</v>
      </c>
      <c r="DX659">
        <f t="shared" si="692"/>
        <v>0</v>
      </c>
      <c r="DY659">
        <v>0</v>
      </c>
      <c r="DZ659">
        <f t="shared" si="693"/>
        <v>0</v>
      </c>
      <c r="EA659">
        <v>0</v>
      </c>
      <c r="EB659">
        <f t="shared" si="694"/>
        <v>0</v>
      </c>
      <c r="EC659">
        <v>0</v>
      </c>
      <c r="ED659">
        <f t="shared" si="695"/>
        <v>0</v>
      </c>
      <c r="EE659">
        <v>0</v>
      </c>
      <c r="EF659">
        <f t="shared" si="696"/>
        <v>0</v>
      </c>
      <c r="EG659">
        <v>0</v>
      </c>
      <c r="EH659">
        <f t="shared" si="697"/>
        <v>0</v>
      </c>
      <c r="EI659">
        <v>0</v>
      </c>
      <c r="EJ659">
        <f t="shared" si="698"/>
        <v>0</v>
      </c>
      <c r="EK659">
        <v>0</v>
      </c>
      <c r="EL659">
        <f t="shared" si="699"/>
        <v>0</v>
      </c>
      <c r="EM659">
        <v>0</v>
      </c>
      <c r="EN659">
        <f t="shared" si="700"/>
        <v>0</v>
      </c>
      <c r="EO659">
        <v>0</v>
      </c>
      <c r="EP659">
        <f t="shared" si="701"/>
        <v>0</v>
      </c>
      <c r="EQ659">
        <v>0</v>
      </c>
      <c r="ER659">
        <f t="shared" si="702"/>
        <v>0</v>
      </c>
      <c r="ES659">
        <v>0</v>
      </c>
      <c r="ET659">
        <f t="shared" si="703"/>
        <v>0</v>
      </c>
      <c r="EU659">
        <v>0</v>
      </c>
      <c r="EV659">
        <f t="shared" si="704"/>
        <v>0</v>
      </c>
      <c r="EW659">
        <v>0</v>
      </c>
      <c r="EX659">
        <f t="shared" si="705"/>
        <v>0</v>
      </c>
      <c r="EY659">
        <v>0</v>
      </c>
      <c r="EZ659">
        <f t="shared" si="706"/>
        <v>0</v>
      </c>
      <c r="FA659">
        <v>0</v>
      </c>
      <c r="FB659">
        <f t="shared" si="707"/>
        <v>0</v>
      </c>
      <c r="FC659">
        <v>0</v>
      </c>
      <c r="FD659">
        <v>0</v>
      </c>
      <c r="FE659" s="3" t="s">
        <v>871</v>
      </c>
    </row>
    <row r="660" spans="1:161" x14ac:dyDescent="0.45">
      <c r="A660">
        <v>659</v>
      </c>
      <c r="B660" t="s">
        <v>543</v>
      </c>
      <c r="C660" t="s">
        <v>742</v>
      </c>
      <c r="D660" t="s">
        <v>545</v>
      </c>
      <c r="F660" s="2">
        <v>1</v>
      </c>
      <c r="G660">
        <v>233</v>
      </c>
      <c r="H660">
        <v>1200</v>
      </c>
      <c r="I660">
        <v>373</v>
      </c>
      <c r="J660" s="2">
        <f t="shared" si="714"/>
        <v>0.31083333333333335</v>
      </c>
      <c r="L660" t="s">
        <v>64</v>
      </c>
      <c r="M660">
        <v>70</v>
      </c>
      <c r="N660">
        <f t="shared" si="652"/>
        <v>0.70597253411642769</v>
      </c>
      <c r="O660">
        <v>30</v>
      </c>
      <c r="P660">
        <f t="shared" si="653"/>
        <v>0.29402746588357231</v>
      </c>
      <c r="Q660">
        <v>0</v>
      </c>
      <c r="R660">
        <f t="shared" si="654"/>
        <v>0</v>
      </c>
      <c r="S660">
        <v>0</v>
      </c>
      <c r="T660">
        <f t="shared" si="655"/>
        <v>0</v>
      </c>
      <c r="U660">
        <v>0</v>
      </c>
      <c r="V660">
        <f t="shared" si="656"/>
        <v>0</v>
      </c>
      <c r="W660">
        <v>0</v>
      </c>
      <c r="X660">
        <f t="shared" si="657"/>
        <v>0</v>
      </c>
      <c r="Y660">
        <v>0</v>
      </c>
      <c r="Z660">
        <f t="shared" si="658"/>
        <v>0</v>
      </c>
      <c r="AA660">
        <v>0</v>
      </c>
      <c r="AB660">
        <f t="shared" si="659"/>
        <v>0</v>
      </c>
      <c r="AC660">
        <v>0</v>
      </c>
      <c r="AD660">
        <f t="shared" si="660"/>
        <v>0</v>
      </c>
      <c r="AE660">
        <v>0</v>
      </c>
      <c r="AF660">
        <f t="shared" si="661"/>
        <v>0</v>
      </c>
      <c r="AG660">
        <v>0</v>
      </c>
      <c r="AH660">
        <f t="shared" si="662"/>
        <v>0</v>
      </c>
      <c r="AI660">
        <v>0</v>
      </c>
      <c r="AJ660">
        <f t="shared" si="663"/>
        <v>0</v>
      </c>
      <c r="AK660">
        <v>0</v>
      </c>
      <c r="AL660">
        <f t="shared" si="664"/>
        <v>0</v>
      </c>
      <c r="AM660">
        <v>0</v>
      </c>
      <c r="AN660">
        <f t="shared" si="665"/>
        <v>0</v>
      </c>
      <c r="AO660">
        <v>0</v>
      </c>
      <c r="AP660">
        <f t="shared" si="666"/>
        <v>0</v>
      </c>
      <c r="AQ660">
        <v>0</v>
      </c>
      <c r="AR660">
        <f t="shared" si="667"/>
        <v>0</v>
      </c>
      <c r="AS660">
        <v>0</v>
      </c>
      <c r="AT660">
        <f t="shared" si="668"/>
        <v>0</v>
      </c>
      <c r="AU660">
        <v>0</v>
      </c>
      <c r="AV660">
        <f t="shared" si="669"/>
        <v>0</v>
      </c>
      <c r="AW660">
        <v>0</v>
      </c>
      <c r="AX660">
        <f t="shared" si="670"/>
        <v>0</v>
      </c>
      <c r="AY660">
        <v>0</v>
      </c>
      <c r="AZ660">
        <f t="shared" si="671"/>
        <v>0</v>
      </c>
      <c r="BA660">
        <v>0</v>
      </c>
      <c r="BB660">
        <f t="shared" si="672"/>
        <v>0</v>
      </c>
      <c r="BC660">
        <v>0</v>
      </c>
      <c r="BD660">
        <f t="shared" si="673"/>
        <v>0</v>
      </c>
      <c r="BE660">
        <v>0</v>
      </c>
      <c r="BF660">
        <f t="shared" si="674"/>
        <v>0</v>
      </c>
      <c r="BG660">
        <v>0</v>
      </c>
      <c r="BH660">
        <f t="shared" si="675"/>
        <v>0</v>
      </c>
      <c r="BI660">
        <v>0</v>
      </c>
      <c r="BJ660">
        <f t="shared" si="676"/>
        <v>0</v>
      </c>
      <c r="BK660">
        <v>0</v>
      </c>
      <c r="BL660">
        <f t="shared" si="677"/>
        <v>0</v>
      </c>
      <c r="BM660">
        <v>0</v>
      </c>
      <c r="BN660">
        <f t="shared" si="678"/>
        <v>0</v>
      </c>
      <c r="BO660">
        <v>0</v>
      </c>
      <c r="BP660">
        <f t="shared" si="679"/>
        <v>0</v>
      </c>
      <c r="BQ660">
        <v>0</v>
      </c>
      <c r="BR660">
        <f t="shared" si="680"/>
        <v>0</v>
      </c>
      <c r="BS660">
        <v>0</v>
      </c>
      <c r="BT660">
        <f t="shared" si="681"/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f t="shared" ref="DD660:DD691" si="716">((DC660/100)/FX$2)/((DC660/100)/FX$2+(DE660/100)/FZ$2+(DG660/100)/GB$2+(DI660/100)/FJ$2+(DK660/100)/FN$10+(DM660/100)/FH$13+(DO660/100)/FJ$13+(DQ660/100)/FL$13+(DS660/100)/FN$13+(DU660/100)/FH$19+(DW660/100)/FH$2+(DY660/100)/FP$2+(EA660/100)/FL$2+(EC660/100)/FH$22+(EE660/100)/FJ$22+(EG660/100)/FR$2+(EI660/100)/FH$6+(EK660/100)/FH$10+(EM660/100)/FM$22+(EO660/100)/FL$25+(EQ660/100)/FH$28)</f>
        <v>0</v>
      </c>
      <c r="DE660">
        <v>0</v>
      </c>
      <c r="DF660">
        <f t="shared" ref="DF660:DF691" si="717">((DE660/100)/FZ$2)/((DC660/100)/FX$2+(DE660/100)/FZ$2+(DG660/100)/GB$2+(DI660/100)/FJ$2+(DK660/100)/FN$10+(DM660/100)/FH$13+(DO660/100)/FJ$13+(DQ660/100)/FL$13+(DS660/100)/FN$13+(DU660/100)/FH$19+(DW660/100)/FH$2+(DY660/100)/FP$2+(EA660/100)/FL$2+(EC660/100)/FH$22+(EE660/100)/FJ$22+(EG660/100)/FR$2+(EI660/100)/FH$6+(EK660/100)/FH$10+(EM660/100)/FM$22+(EO660/100)/FL$25+(EQ660/100)/FH$28)</f>
        <v>0</v>
      </c>
      <c r="DG660">
        <v>100</v>
      </c>
      <c r="DH660">
        <f t="shared" si="684"/>
        <v>1</v>
      </c>
      <c r="DI660">
        <v>0</v>
      </c>
      <c r="DJ660">
        <f t="shared" si="685"/>
        <v>0</v>
      </c>
      <c r="DK660">
        <v>0</v>
      </c>
      <c r="DL660">
        <f t="shared" si="686"/>
        <v>0</v>
      </c>
      <c r="DM660">
        <v>0</v>
      </c>
      <c r="DN660">
        <f t="shared" si="687"/>
        <v>0</v>
      </c>
      <c r="DO660">
        <v>0</v>
      </c>
      <c r="DP660">
        <f t="shared" si="688"/>
        <v>0</v>
      </c>
      <c r="DQ660">
        <v>0</v>
      </c>
      <c r="DR660">
        <f t="shared" si="689"/>
        <v>0</v>
      </c>
      <c r="DS660">
        <v>0</v>
      </c>
      <c r="DT660">
        <f t="shared" si="690"/>
        <v>0</v>
      </c>
      <c r="DU660">
        <v>0</v>
      </c>
      <c r="DV660">
        <f t="shared" si="691"/>
        <v>0</v>
      </c>
      <c r="DW660">
        <v>0</v>
      </c>
      <c r="DX660">
        <f t="shared" si="692"/>
        <v>0</v>
      </c>
      <c r="DY660">
        <v>0</v>
      </c>
      <c r="DZ660">
        <f t="shared" si="693"/>
        <v>0</v>
      </c>
      <c r="EA660">
        <v>0</v>
      </c>
      <c r="EB660">
        <f t="shared" si="694"/>
        <v>0</v>
      </c>
      <c r="EC660">
        <v>0</v>
      </c>
      <c r="ED660">
        <f t="shared" si="695"/>
        <v>0</v>
      </c>
      <c r="EE660">
        <v>0</v>
      </c>
      <c r="EF660">
        <f t="shared" si="696"/>
        <v>0</v>
      </c>
      <c r="EG660">
        <v>0</v>
      </c>
      <c r="EH660">
        <f t="shared" si="697"/>
        <v>0</v>
      </c>
      <c r="EI660">
        <v>0</v>
      </c>
      <c r="EJ660">
        <f t="shared" si="698"/>
        <v>0</v>
      </c>
      <c r="EK660">
        <v>0</v>
      </c>
      <c r="EL660">
        <f t="shared" si="699"/>
        <v>0</v>
      </c>
      <c r="EM660">
        <v>0</v>
      </c>
      <c r="EN660">
        <f t="shared" si="700"/>
        <v>0</v>
      </c>
      <c r="EO660">
        <v>0</v>
      </c>
      <c r="EP660">
        <f t="shared" si="701"/>
        <v>0</v>
      </c>
      <c r="EQ660">
        <v>0</v>
      </c>
      <c r="ER660">
        <f t="shared" si="702"/>
        <v>0</v>
      </c>
      <c r="ES660">
        <v>0</v>
      </c>
      <c r="ET660">
        <f t="shared" si="703"/>
        <v>0</v>
      </c>
      <c r="EU660">
        <v>0</v>
      </c>
      <c r="EV660">
        <f t="shared" si="704"/>
        <v>0</v>
      </c>
      <c r="EW660">
        <v>0</v>
      </c>
      <c r="EX660">
        <f t="shared" si="705"/>
        <v>0</v>
      </c>
      <c r="EY660">
        <v>0</v>
      </c>
      <c r="EZ660">
        <f t="shared" si="706"/>
        <v>0</v>
      </c>
      <c r="FA660">
        <v>0</v>
      </c>
      <c r="FB660">
        <f t="shared" si="707"/>
        <v>0</v>
      </c>
      <c r="FC660">
        <v>0</v>
      </c>
      <c r="FD660">
        <v>0</v>
      </c>
      <c r="FE660" s="3" t="s">
        <v>871</v>
      </c>
    </row>
    <row r="661" spans="1:161" x14ac:dyDescent="0.45">
      <c r="A661">
        <v>660</v>
      </c>
      <c r="B661" t="s">
        <v>543</v>
      </c>
      <c r="C661" t="s">
        <v>742</v>
      </c>
      <c r="D661" t="s">
        <v>545</v>
      </c>
      <c r="F661" s="2">
        <v>1</v>
      </c>
      <c r="G661">
        <v>233</v>
      </c>
      <c r="H661">
        <v>1200</v>
      </c>
      <c r="I661">
        <v>473</v>
      </c>
      <c r="J661" s="2">
        <f t="shared" si="714"/>
        <v>0.39416666666666667</v>
      </c>
      <c r="L661" t="s">
        <v>64</v>
      </c>
      <c r="M661">
        <v>70</v>
      </c>
      <c r="N661">
        <f t="shared" si="652"/>
        <v>0.70597253411642769</v>
      </c>
      <c r="O661">
        <v>30</v>
      </c>
      <c r="P661">
        <f t="shared" si="653"/>
        <v>0.29402746588357231</v>
      </c>
      <c r="Q661">
        <v>0</v>
      </c>
      <c r="R661">
        <f t="shared" si="654"/>
        <v>0</v>
      </c>
      <c r="S661">
        <v>0</v>
      </c>
      <c r="T661">
        <f t="shared" si="655"/>
        <v>0</v>
      </c>
      <c r="U661">
        <v>0</v>
      </c>
      <c r="V661">
        <f t="shared" si="656"/>
        <v>0</v>
      </c>
      <c r="W661">
        <v>0</v>
      </c>
      <c r="X661">
        <f t="shared" si="657"/>
        <v>0</v>
      </c>
      <c r="Y661">
        <v>0</v>
      </c>
      <c r="Z661">
        <f t="shared" si="658"/>
        <v>0</v>
      </c>
      <c r="AA661">
        <v>0</v>
      </c>
      <c r="AB661">
        <f t="shared" si="659"/>
        <v>0</v>
      </c>
      <c r="AC661">
        <v>0</v>
      </c>
      <c r="AD661">
        <f t="shared" si="660"/>
        <v>0</v>
      </c>
      <c r="AE661">
        <v>0</v>
      </c>
      <c r="AF661">
        <f t="shared" si="661"/>
        <v>0</v>
      </c>
      <c r="AG661">
        <v>0</v>
      </c>
      <c r="AH661">
        <f t="shared" si="662"/>
        <v>0</v>
      </c>
      <c r="AI661">
        <v>0</v>
      </c>
      <c r="AJ661">
        <f t="shared" si="663"/>
        <v>0</v>
      </c>
      <c r="AK661">
        <v>0</v>
      </c>
      <c r="AL661">
        <f t="shared" si="664"/>
        <v>0</v>
      </c>
      <c r="AM661">
        <v>0</v>
      </c>
      <c r="AN661">
        <f t="shared" si="665"/>
        <v>0</v>
      </c>
      <c r="AO661">
        <v>0</v>
      </c>
      <c r="AP661">
        <f t="shared" si="666"/>
        <v>0</v>
      </c>
      <c r="AQ661">
        <v>0</v>
      </c>
      <c r="AR661">
        <f t="shared" si="667"/>
        <v>0</v>
      </c>
      <c r="AS661">
        <v>0</v>
      </c>
      <c r="AT661">
        <f t="shared" si="668"/>
        <v>0</v>
      </c>
      <c r="AU661">
        <v>0</v>
      </c>
      <c r="AV661">
        <f t="shared" si="669"/>
        <v>0</v>
      </c>
      <c r="AW661">
        <v>0</v>
      </c>
      <c r="AX661">
        <f t="shared" si="670"/>
        <v>0</v>
      </c>
      <c r="AY661">
        <v>0</v>
      </c>
      <c r="AZ661">
        <f t="shared" si="671"/>
        <v>0</v>
      </c>
      <c r="BA661">
        <v>0</v>
      </c>
      <c r="BB661">
        <f t="shared" si="672"/>
        <v>0</v>
      </c>
      <c r="BC661">
        <v>0</v>
      </c>
      <c r="BD661">
        <f t="shared" si="673"/>
        <v>0</v>
      </c>
      <c r="BE661">
        <v>0</v>
      </c>
      <c r="BF661">
        <f t="shared" si="674"/>
        <v>0</v>
      </c>
      <c r="BG661">
        <v>0</v>
      </c>
      <c r="BH661">
        <f t="shared" si="675"/>
        <v>0</v>
      </c>
      <c r="BI661">
        <v>0</v>
      </c>
      <c r="BJ661">
        <f t="shared" si="676"/>
        <v>0</v>
      </c>
      <c r="BK661">
        <v>0</v>
      </c>
      <c r="BL661">
        <f t="shared" si="677"/>
        <v>0</v>
      </c>
      <c r="BM661">
        <v>0</v>
      </c>
      <c r="BN661">
        <f t="shared" si="678"/>
        <v>0</v>
      </c>
      <c r="BO661">
        <v>0</v>
      </c>
      <c r="BP661">
        <f t="shared" si="679"/>
        <v>0</v>
      </c>
      <c r="BQ661">
        <v>0</v>
      </c>
      <c r="BR661">
        <f t="shared" si="680"/>
        <v>0</v>
      </c>
      <c r="BS661">
        <v>0</v>
      </c>
      <c r="BT661">
        <f t="shared" si="681"/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f t="shared" si="716"/>
        <v>0</v>
      </c>
      <c r="DE661">
        <v>0</v>
      </c>
      <c r="DF661">
        <f t="shared" si="717"/>
        <v>0</v>
      </c>
      <c r="DG661">
        <v>100</v>
      </c>
      <c r="DH661">
        <f t="shared" si="684"/>
        <v>1</v>
      </c>
      <c r="DI661">
        <v>0</v>
      </c>
      <c r="DJ661">
        <f t="shared" si="685"/>
        <v>0</v>
      </c>
      <c r="DK661">
        <v>0</v>
      </c>
      <c r="DL661">
        <f t="shared" si="686"/>
        <v>0</v>
      </c>
      <c r="DM661">
        <v>0</v>
      </c>
      <c r="DN661">
        <f t="shared" si="687"/>
        <v>0</v>
      </c>
      <c r="DO661">
        <v>0</v>
      </c>
      <c r="DP661">
        <f t="shared" si="688"/>
        <v>0</v>
      </c>
      <c r="DQ661">
        <v>0</v>
      </c>
      <c r="DR661">
        <f t="shared" si="689"/>
        <v>0</v>
      </c>
      <c r="DS661">
        <v>0</v>
      </c>
      <c r="DT661">
        <f t="shared" si="690"/>
        <v>0</v>
      </c>
      <c r="DU661">
        <v>0</v>
      </c>
      <c r="DV661">
        <f t="shared" si="691"/>
        <v>0</v>
      </c>
      <c r="DW661">
        <v>0</v>
      </c>
      <c r="DX661">
        <f t="shared" si="692"/>
        <v>0</v>
      </c>
      <c r="DY661">
        <v>0</v>
      </c>
      <c r="DZ661">
        <f t="shared" si="693"/>
        <v>0</v>
      </c>
      <c r="EA661">
        <v>0</v>
      </c>
      <c r="EB661">
        <f t="shared" si="694"/>
        <v>0</v>
      </c>
      <c r="EC661">
        <v>0</v>
      </c>
      <c r="ED661">
        <f t="shared" si="695"/>
        <v>0</v>
      </c>
      <c r="EE661">
        <v>0</v>
      </c>
      <c r="EF661">
        <f t="shared" si="696"/>
        <v>0</v>
      </c>
      <c r="EG661">
        <v>0</v>
      </c>
      <c r="EH661">
        <f t="shared" si="697"/>
        <v>0</v>
      </c>
      <c r="EI661">
        <v>0</v>
      </c>
      <c r="EJ661">
        <f t="shared" si="698"/>
        <v>0</v>
      </c>
      <c r="EK661">
        <v>0</v>
      </c>
      <c r="EL661">
        <f t="shared" si="699"/>
        <v>0</v>
      </c>
      <c r="EM661">
        <v>0</v>
      </c>
      <c r="EN661">
        <f t="shared" si="700"/>
        <v>0</v>
      </c>
      <c r="EO661">
        <v>0</v>
      </c>
      <c r="EP661">
        <f t="shared" si="701"/>
        <v>0</v>
      </c>
      <c r="EQ661">
        <v>0</v>
      </c>
      <c r="ER661">
        <f t="shared" si="702"/>
        <v>0</v>
      </c>
      <c r="ES661">
        <v>0</v>
      </c>
      <c r="ET661">
        <f t="shared" si="703"/>
        <v>0</v>
      </c>
      <c r="EU661">
        <v>0</v>
      </c>
      <c r="EV661">
        <f t="shared" si="704"/>
        <v>0</v>
      </c>
      <c r="EW661">
        <v>0</v>
      </c>
      <c r="EX661">
        <f t="shared" si="705"/>
        <v>0</v>
      </c>
      <c r="EY661">
        <v>0</v>
      </c>
      <c r="EZ661">
        <f t="shared" si="706"/>
        <v>0</v>
      </c>
      <c r="FA661">
        <v>0</v>
      </c>
      <c r="FB661">
        <f t="shared" si="707"/>
        <v>0</v>
      </c>
      <c r="FC661">
        <v>0</v>
      </c>
      <c r="FD661">
        <v>0</v>
      </c>
      <c r="FE661" s="3" t="s">
        <v>871</v>
      </c>
    </row>
    <row r="662" spans="1:161" x14ac:dyDescent="0.45">
      <c r="A662">
        <v>661</v>
      </c>
      <c r="B662" t="s">
        <v>543</v>
      </c>
      <c r="C662" t="s">
        <v>742</v>
      </c>
      <c r="D662" t="s">
        <v>545</v>
      </c>
      <c r="F662" s="2">
        <v>1</v>
      </c>
      <c r="G662">
        <v>233</v>
      </c>
      <c r="H662">
        <v>1200</v>
      </c>
      <c r="I662">
        <v>573</v>
      </c>
      <c r="J662" s="2">
        <f t="shared" si="714"/>
        <v>0.47749999999999998</v>
      </c>
      <c r="L662" t="s">
        <v>64</v>
      </c>
      <c r="M662">
        <v>70</v>
      </c>
      <c r="N662">
        <f t="shared" si="652"/>
        <v>0.70597253411642769</v>
      </c>
      <c r="O662">
        <v>30</v>
      </c>
      <c r="P662">
        <f t="shared" si="653"/>
        <v>0.29402746588357231</v>
      </c>
      <c r="Q662">
        <v>0</v>
      </c>
      <c r="R662">
        <f t="shared" si="654"/>
        <v>0</v>
      </c>
      <c r="S662">
        <v>0</v>
      </c>
      <c r="T662">
        <f t="shared" si="655"/>
        <v>0</v>
      </c>
      <c r="U662">
        <v>0</v>
      </c>
      <c r="V662">
        <f t="shared" si="656"/>
        <v>0</v>
      </c>
      <c r="W662">
        <v>0</v>
      </c>
      <c r="X662">
        <f t="shared" si="657"/>
        <v>0</v>
      </c>
      <c r="Y662">
        <v>0</v>
      </c>
      <c r="Z662">
        <f t="shared" si="658"/>
        <v>0</v>
      </c>
      <c r="AA662">
        <v>0</v>
      </c>
      <c r="AB662">
        <f t="shared" si="659"/>
        <v>0</v>
      </c>
      <c r="AC662">
        <v>0</v>
      </c>
      <c r="AD662">
        <f t="shared" si="660"/>
        <v>0</v>
      </c>
      <c r="AE662">
        <v>0</v>
      </c>
      <c r="AF662">
        <f t="shared" si="661"/>
        <v>0</v>
      </c>
      <c r="AG662">
        <v>0</v>
      </c>
      <c r="AH662">
        <f t="shared" si="662"/>
        <v>0</v>
      </c>
      <c r="AI662">
        <v>0</v>
      </c>
      <c r="AJ662">
        <f t="shared" si="663"/>
        <v>0</v>
      </c>
      <c r="AK662">
        <v>0</v>
      </c>
      <c r="AL662">
        <f t="shared" si="664"/>
        <v>0</v>
      </c>
      <c r="AM662">
        <v>0</v>
      </c>
      <c r="AN662">
        <f t="shared" si="665"/>
        <v>0</v>
      </c>
      <c r="AO662">
        <v>0</v>
      </c>
      <c r="AP662">
        <f t="shared" si="666"/>
        <v>0</v>
      </c>
      <c r="AQ662">
        <v>0</v>
      </c>
      <c r="AR662">
        <f t="shared" si="667"/>
        <v>0</v>
      </c>
      <c r="AS662">
        <v>0</v>
      </c>
      <c r="AT662">
        <f t="shared" si="668"/>
        <v>0</v>
      </c>
      <c r="AU662">
        <v>0</v>
      </c>
      <c r="AV662">
        <f t="shared" si="669"/>
        <v>0</v>
      </c>
      <c r="AW662">
        <v>0</v>
      </c>
      <c r="AX662">
        <f t="shared" si="670"/>
        <v>0</v>
      </c>
      <c r="AY662">
        <v>0</v>
      </c>
      <c r="AZ662">
        <f t="shared" si="671"/>
        <v>0</v>
      </c>
      <c r="BA662">
        <v>0</v>
      </c>
      <c r="BB662">
        <f t="shared" si="672"/>
        <v>0</v>
      </c>
      <c r="BC662">
        <v>0</v>
      </c>
      <c r="BD662">
        <f t="shared" si="673"/>
        <v>0</v>
      </c>
      <c r="BE662">
        <v>0</v>
      </c>
      <c r="BF662">
        <f t="shared" si="674"/>
        <v>0</v>
      </c>
      <c r="BG662">
        <v>0</v>
      </c>
      <c r="BH662">
        <f t="shared" si="675"/>
        <v>0</v>
      </c>
      <c r="BI662">
        <v>0</v>
      </c>
      <c r="BJ662">
        <f t="shared" si="676"/>
        <v>0</v>
      </c>
      <c r="BK662">
        <v>0</v>
      </c>
      <c r="BL662">
        <f t="shared" si="677"/>
        <v>0</v>
      </c>
      <c r="BM662">
        <v>0</v>
      </c>
      <c r="BN662">
        <f t="shared" si="678"/>
        <v>0</v>
      </c>
      <c r="BO662">
        <v>0</v>
      </c>
      <c r="BP662">
        <f t="shared" si="679"/>
        <v>0</v>
      </c>
      <c r="BQ662">
        <v>0</v>
      </c>
      <c r="BR662">
        <f t="shared" si="680"/>
        <v>0</v>
      </c>
      <c r="BS662">
        <v>0</v>
      </c>
      <c r="BT662">
        <f t="shared" si="681"/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f t="shared" si="716"/>
        <v>0</v>
      </c>
      <c r="DE662">
        <v>0</v>
      </c>
      <c r="DF662">
        <f t="shared" si="717"/>
        <v>0</v>
      </c>
      <c r="DG662">
        <v>100</v>
      </c>
      <c r="DH662">
        <f t="shared" si="684"/>
        <v>1</v>
      </c>
      <c r="DI662">
        <v>0</v>
      </c>
      <c r="DJ662">
        <f t="shared" si="685"/>
        <v>0</v>
      </c>
      <c r="DK662">
        <v>0</v>
      </c>
      <c r="DL662">
        <f t="shared" si="686"/>
        <v>0</v>
      </c>
      <c r="DM662">
        <v>0</v>
      </c>
      <c r="DN662">
        <f t="shared" si="687"/>
        <v>0</v>
      </c>
      <c r="DO662">
        <v>0</v>
      </c>
      <c r="DP662">
        <f t="shared" si="688"/>
        <v>0</v>
      </c>
      <c r="DQ662">
        <v>0</v>
      </c>
      <c r="DR662">
        <f t="shared" si="689"/>
        <v>0</v>
      </c>
      <c r="DS662">
        <v>0</v>
      </c>
      <c r="DT662">
        <f t="shared" si="690"/>
        <v>0</v>
      </c>
      <c r="DU662">
        <v>0</v>
      </c>
      <c r="DV662">
        <f t="shared" si="691"/>
        <v>0</v>
      </c>
      <c r="DW662">
        <v>0</v>
      </c>
      <c r="DX662">
        <f t="shared" si="692"/>
        <v>0</v>
      </c>
      <c r="DY662">
        <v>0</v>
      </c>
      <c r="DZ662">
        <f t="shared" si="693"/>
        <v>0</v>
      </c>
      <c r="EA662">
        <v>0</v>
      </c>
      <c r="EB662">
        <f t="shared" si="694"/>
        <v>0</v>
      </c>
      <c r="EC662">
        <v>0</v>
      </c>
      <c r="ED662">
        <f t="shared" si="695"/>
        <v>0</v>
      </c>
      <c r="EE662">
        <v>0</v>
      </c>
      <c r="EF662">
        <f t="shared" si="696"/>
        <v>0</v>
      </c>
      <c r="EG662">
        <v>0</v>
      </c>
      <c r="EH662">
        <f t="shared" si="697"/>
        <v>0</v>
      </c>
      <c r="EI662">
        <v>0</v>
      </c>
      <c r="EJ662">
        <f t="shared" si="698"/>
        <v>0</v>
      </c>
      <c r="EK662">
        <v>0</v>
      </c>
      <c r="EL662">
        <f t="shared" si="699"/>
        <v>0</v>
      </c>
      <c r="EM662">
        <v>0</v>
      </c>
      <c r="EN662">
        <f t="shared" si="700"/>
        <v>0</v>
      </c>
      <c r="EO662">
        <v>0</v>
      </c>
      <c r="EP662">
        <f t="shared" si="701"/>
        <v>0</v>
      </c>
      <c r="EQ662">
        <v>0</v>
      </c>
      <c r="ER662">
        <f t="shared" si="702"/>
        <v>0</v>
      </c>
      <c r="ES662">
        <v>0</v>
      </c>
      <c r="ET662">
        <f t="shared" si="703"/>
        <v>0</v>
      </c>
      <c r="EU662">
        <v>0</v>
      </c>
      <c r="EV662">
        <f t="shared" si="704"/>
        <v>0</v>
      </c>
      <c r="EW662">
        <v>0</v>
      </c>
      <c r="EX662">
        <f t="shared" si="705"/>
        <v>0</v>
      </c>
      <c r="EY662">
        <v>0</v>
      </c>
      <c r="EZ662">
        <f t="shared" si="706"/>
        <v>0</v>
      </c>
      <c r="FA662">
        <v>0</v>
      </c>
      <c r="FB662">
        <f t="shared" si="707"/>
        <v>0</v>
      </c>
      <c r="FC662">
        <v>0</v>
      </c>
      <c r="FD662">
        <v>0</v>
      </c>
      <c r="FE662" s="3" t="s">
        <v>871</v>
      </c>
    </row>
    <row r="663" spans="1:161" x14ac:dyDescent="0.45">
      <c r="A663">
        <v>662</v>
      </c>
      <c r="B663" t="s">
        <v>856</v>
      </c>
      <c r="C663" t="s">
        <v>879</v>
      </c>
      <c r="D663" t="s">
        <v>545</v>
      </c>
      <c r="F663" s="2">
        <v>1</v>
      </c>
      <c r="G663">
        <v>253</v>
      </c>
      <c r="H663">
        <v>1200</v>
      </c>
      <c r="I663">
        <v>323</v>
      </c>
      <c r="J663" s="2">
        <f t="shared" si="714"/>
        <v>0.26916666666666667</v>
      </c>
      <c r="L663" t="s">
        <v>64</v>
      </c>
      <c r="M663">
        <v>70</v>
      </c>
      <c r="N663">
        <f t="shared" si="652"/>
        <v>0.70597253411642769</v>
      </c>
      <c r="O663">
        <v>30</v>
      </c>
      <c r="P663">
        <f t="shared" si="653"/>
        <v>0.29402746588357231</v>
      </c>
      <c r="Q663">
        <v>0</v>
      </c>
      <c r="R663">
        <f t="shared" si="654"/>
        <v>0</v>
      </c>
      <c r="S663">
        <v>0</v>
      </c>
      <c r="T663">
        <f t="shared" si="655"/>
        <v>0</v>
      </c>
      <c r="U663">
        <v>0</v>
      </c>
      <c r="V663">
        <f t="shared" si="656"/>
        <v>0</v>
      </c>
      <c r="W663">
        <v>0</v>
      </c>
      <c r="X663">
        <f t="shared" si="657"/>
        <v>0</v>
      </c>
      <c r="Y663">
        <v>0</v>
      </c>
      <c r="Z663">
        <f t="shared" si="658"/>
        <v>0</v>
      </c>
      <c r="AA663">
        <v>0</v>
      </c>
      <c r="AB663">
        <f t="shared" si="659"/>
        <v>0</v>
      </c>
      <c r="AC663">
        <v>0</v>
      </c>
      <c r="AD663">
        <f t="shared" si="660"/>
        <v>0</v>
      </c>
      <c r="AE663">
        <v>0</v>
      </c>
      <c r="AF663">
        <f t="shared" si="661"/>
        <v>0</v>
      </c>
      <c r="AG663">
        <v>0</v>
      </c>
      <c r="AH663">
        <f t="shared" si="662"/>
        <v>0</v>
      </c>
      <c r="AI663">
        <v>0</v>
      </c>
      <c r="AJ663">
        <f t="shared" si="663"/>
        <v>0</v>
      </c>
      <c r="AK663">
        <v>0</v>
      </c>
      <c r="AL663">
        <f t="shared" si="664"/>
        <v>0</v>
      </c>
      <c r="AM663">
        <v>0</v>
      </c>
      <c r="AN663">
        <f t="shared" si="665"/>
        <v>0</v>
      </c>
      <c r="AO663">
        <v>0</v>
      </c>
      <c r="AP663">
        <f t="shared" si="666"/>
        <v>0</v>
      </c>
      <c r="AQ663">
        <v>0</v>
      </c>
      <c r="AR663">
        <f t="shared" si="667"/>
        <v>0</v>
      </c>
      <c r="AS663">
        <v>0</v>
      </c>
      <c r="AT663">
        <f t="shared" si="668"/>
        <v>0</v>
      </c>
      <c r="AU663">
        <v>0</v>
      </c>
      <c r="AV663">
        <f t="shared" si="669"/>
        <v>0</v>
      </c>
      <c r="AW663">
        <v>0</v>
      </c>
      <c r="AX663">
        <f t="shared" si="670"/>
        <v>0</v>
      </c>
      <c r="AY663">
        <v>0</v>
      </c>
      <c r="AZ663">
        <f t="shared" si="671"/>
        <v>0</v>
      </c>
      <c r="BA663">
        <v>0</v>
      </c>
      <c r="BB663">
        <f t="shared" si="672"/>
        <v>0</v>
      </c>
      <c r="BC663">
        <v>0</v>
      </c>
      <c r="BD663">
        <f t="shared" si="673"/>
        <v>0</v>
      </c>
      <c r="BE663">
        <v>0</v>
      </c>
      <c r="BF663">
        <f t="shared" si="674"/>
        <v>0</v>
      </c>
      <c r="BG663">
        <v>0</v>
      </c>
      <c r="BH663">
        <f t="shared" si="675"/>
        <v>0</v>
      </c>
      <c r="BI663">
        <v>0</v>
      </c>
      <c r="BJ663">
        <f t="shared" si="676"/>
        <v>0</v>
      </c>
      <c r="BK663">
        <v>0</v>
      </c>
      <c r="BL663">
        <f t="shared" si="677"/>
        <v>0</v>
      </c>
      <c r="BM663">
        <v>0</v>
      </c>
      <c r="BN663">
        <f t="shared" si="678"/>
        <v>0</v>
      </c>
      <c r="BO663">
        <v>0</v>
      </c>
      <c r="BP663">
        <f t="shared" si="679"/>
        <v>0</v>
      </c>
      <c r="BQ663">
        <v>0</v>
      </c>
      <c r="BR663">
        <f t="shared" si="680"/>
        <v>0</v>
      </c>
      <c r="BS663">
        <v>0</v>
      </c>
      <c r="BT663">
        <f t="shared" si="681"/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f t="shared" si="716"/>
        <v>0</v>
      </c>
      <c r="DE663">
        <v>36</v>
      </c>
      <c r="DF663">
        <f t="shared" si="717"/>
        <v>0.49563776391267517</v>
      </c>
      <c r="DG663">
        <f>100-DE663</f>
        <v>64</v>
      </c>
      <c r="DH663">
        <f t="shared" si="684"/>
        <v>0.50436223608732489</v>
      </c>
      <c r="DI663">
        <v>0</v>
      </c>
      <c r="DJ663">
        <f t="shared" si="685"/>
        <v>0</v>
      </c>
      <c r="DK663">
        <v>0</v>
      </c>
      <c r="DL663">
        <f t="shared" si="686"/>
        <v>0</v>
      </c>
      <c r="DM663">
        <v>0</v>
      </c>
      <c r="DN663">
        <f t="shared" si="687"/>
        <v>0</v>
      </c>
      <c r="DO663">
        <v>0</v>
      </c>
      <c r="DP663">
        <f t="shared" si="688"/>
        <v>0</v>
      </c>
      <c r="DQ663">
        <v>0</v>
      </c>
      <c r="DR663">
        <f t="shared" si="689"/>
        <v>0</v>
      </c>
      <c r="DS663">
        <v>0</v>
      </c>
      <c r="DT663">
        <f t="shared" si="690"/>
        <v>0</v>
      </c>
      <c r="DU663">
        <v>0</v>
      </c>
      <c r="DV663">
        <f t="shared" si="691"/>
        <v>0</v>
      </c>
      <c r="DW663">
        <v>0</v>
      </c>
      <c r="DX663">
        <f t="shared" si="692"/>
        <v>0</v>
      </c>
      <c r="DY663">
        <v>0</v>
      </c>
      <c r="DZ663">
        <f t="shared" si="693"/>
        <v>0</v>
      </c>
      <c r="EA663">
        <v>0</v>
      </c>
      <c r="EB663">
        <f t="shared" si="694"/>
        <v>0</v>
      </c>
      <c r="EC663">
        <v>0</v>
      </c>
      <c r="ED663">
        <f t="shared" si="695"/>
        <v>0</v>
      </c>
      <c r="EE663">
        <v>0</v>
      </c>
      <c r="EF663">
        <f t="shared" si="696"/>
        <v>0</v>
      </c>
      <c r="EG663">
        <v>0</v>
      </c>
      <c r="EH663">
        <f t="shared" si="697"/>
        <v>0</v>
      </c>
      <c r="EI663">
        <v>0</v>
      </c>
      <c r="EJ663">
        <f t="shared" si="698"/>
        <v>0</v>
      </c>
      <c r="EK663">
        <v>0</v>
      </c>
      <c r="EL663">
        <f t="shared" si="699"/>
        <v>0</v>
      </c>
      <c r="EM663">
        <v>0</v>
      </c>
      <c r="EN663">
        <f t="shared" si="700"/>
        <v>0</v>
      </c>
      <c r="EO663">
        <v>0</v>
      </c>
      <c r="EP663">
        <f t="shared" si="701"/>
        <v>0</v>
      </c>
      <c r="EQ663">
        <v>0</v>
      </c>
      <c r="ER663">
        <f t="shared" si="702"/>
        <v>0</v>
      </c>
      <c r="ES663">
        <v>0</v>
      </c>
      <c r="ET663">
        <f t="shared" si="703"/>
        <v>0</v>
      </c>
      <c r="EU663">
        <v>0</v>
      </c>
      <c r="EV663">
        <f t="shared" si="704"/>
        <v>0</v>
      </c>
      <c r="EW663">
        <v>0</v>
      </c>
      <c r="EX663">
        <f t="shared" si="705"/>
        <v>0</v>
      </c>
      <c r="EY663">
        <v>0</v>
      </c>
      <c r="EZ663">
        <f t="shared" si="706"/>
        <v>0</v>
      </c>
      <c r="FA663">
        <v>0</v>
      </c>
      <c r="FB663">
        <f t="shared" si="707"/>
        <v>0</v>
      </c>
      <c r="FC663">
        <v>0</v>
      </c>
      <c r="FD663">
        <v>0</v>
      </c>
      <c r="FE663" s="3" t="s">
        <v>871</v>
      </c>
    </row>
    <row r="664" spans="1:161" x14ac:dyDescent="0.45">
      <c r="A664">
        <v>663</v>
      </c>
      <c r="B664" t="s">
        <v>856</v>
      </c>
      <c r="C664" t="s">
        <v>879</v>
      </c>
      <c r="D664" t="s">
        <v>545</v>
      </c>
      <c r="F664" s="2">
        <v>1</v>
      </c>
      <c r="G664">
        <v>253</v>
      </c>
      <c r="H664">
        <v>1200</v>
      </c>
      <c r="I664">
        <v>423</v>
      </c>
      <c r="J664" s="2">
        <f t="shared" si="714"/>
        <v>0.35249999999999998</v>
      </c>
      <c r="L664" t="s">
        <v>64</v>
      </c>
      <c r="M664">
        <v>70</v>
      </c>
      <c r="N664">
        <f t="shared" si="652"/>
        <v>0.70597253411642769</v>
      </c>
      <c r="O664">
        <v>30</v>
      </c>
      <c r="P664">
        <f t="shared" si="653"/>
        <v>0.29402746588357231</v>
      </c>
      <c r="Q664">
        <v>0</v>
      </c>
      <c r="R664">
        <f t="shared" si="654"/>
        <v>0</v>
      </c>
      <c r="S664">
        <v>0</v>
      </c>
      <c r="T664">
        <f t="shared" si="655"/>
        <v>0</v>
      </c>
      <c r="U664">
        <v>0</v>
      </c>
      <c r="V664">
        <f t="shared" si="656"/>
        <v>0</v>
      </c>
      <c r="W664">
        <v>0</v>
      </c>
      <c r="X664">
        <f t="shared" si="657"/>
        <v>0</v>
      </c>
      <c r="Y664">
        <v>0</v>
      </c>
      <c r="Z664">
        <f t="shared" si="658"/>
        <v>0</v>
      </c>
      <c r="AA664">
        <v>0</v>
      </c>
      <c r="AB664">
        <f t="shared" si="659"/>
        <v>0</v>
      </c>
      <c r="AC664">
        <v>0</v>
      </c>
      <c r="AD664">
        <f t="shared" si="660"/>
        <v>0</v>
      </c>
      <c r="AE664">
        <v>0</v>
      </c>
      <c r="AF664">
        <f t="shared" si="661"/>
        <v>0</v>
      </c>
      <c r="AG664">
        <v>0</v>
      </c>
      <c r="AH664">
        <f t="shared" si="662"/>
        <v>0</v>
      </c>
      <c r="AI664">
        <v>0</v>
      </c>
      <c r="AJ664">
        <f t="shared" si="663"/>
        <v>0</v>
      </c>
      <c r="AK664">
        <v>0</v>
      </c>
      <c r="AL664">
        <f t="shared" si="664"/>
        <v>0</v>
      </c>
      <c r="AM664">
        <v>0</v>
      </c>
      <c r="AN664">
        <f t="shared" si="665"/>
        <v>0</v>
      </c>
      <c r="AO664">
        <v>0</v>
      </c>
      <c r="AP664">
        <f t="shared" si="666"/>
        <v>0</v>
      </c>
      <c r="AQ664">
        <v>0</v>
      </c>
      <c r="AR664">
        <f t="shared" si="667"/>
        <v>0</v>
      </c>
      <c r="AS664">
        <v>0</v>
      </c>
      <c r="AT664">
        <f t="shared" si="668"/>
        <v>0</v>
      </c>
      <c r="AU664">
        <v>0</v>
      </c>
      <c r="AV664">
        <f t="shared" si="669"/>
        <v>0</v>
      </c>
      <c r="AW664">
        <v>0</v>
      </c>
      <c r="AX664">
        <f t="shared" si="670"/>
        <v>0</v>
      </c>
      <c r="AY664">
        <v>0</v>
      </c>
      <c r="AZ664">
        <f t="shared" si="671"/>
        <v>0</v>
      </c>
      <c r="BA664">
        <v>0</v>
      </c>
      <c r="BB664">
        <f t="shared" si="672"/>
        <v>0</v>
      </c>
      <c r="BC664">
        <v>0</v>
      </c>
      <c r="BD664">
        <f t="shared" si="673"/>
        <v>0</v>
      </c>
      <c r="BE664">
        <v>0</v>
      </c>
      <c r="BF664">
        <f t="shared" si="674"/>
        <v>0</v>
      </c>
      <c r="BG664">
        <v>0</v>
      </c>
      <c r="BH664">
        <f t="shared" si="675"/>
        <v>0</v>
      </c>
      <c r="BI664">
        <v>0</v>
      </c>
      <c r="BJ664">
        <f t="shared" si="676"/>
        <v>0</v>
      </c>
      <c r="BK664">
        <v>0</v>
      </c>
      <c r="BL664">
        <f t="shared" si="677"/>
        <v>0</v>
      </c>
      <c r="BM664">
        <v>0</v>
      </c>
      <c r="BN664">
        <f t="shared" si="678"/>
        <v>0</v>
      </c>
      <c r="BO664">
        <v>0</v>
      </c>
      <c r="BP664">
        <f t="shared" si="679"/>
        <v>0</v>
      </c>
      <c r="BQ664">
        <v>0</v>
      </c>
      <c r="BR664">
        <f t="shared" si="680"/>
        <v>0</v>
      </c>
      <c r="BS664">
        <v>0</v>
      </c>
      <c r="BT664">
        <f t="shared" si="681"/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f t="shared" si="716"/>
        <v>0</v>
      </c>
      <c r="DE664">
        <v>36</v>
      </c>
      <c r="DF664">
        <f t="shared" si="717"/>
        <v>0.49563776391267517</v>
      </c>
      <c r="DG664">
        <f t="shared" ref="DG664:DG666" si="718">100-DE664</f>
        <v>64</v>
      </c>
      <c r="DH664">
        <f t="shared" si="684"/>
        <v>0.50436223608732489</v>
      </c>
      <c r="DI664">
        <v>0</v>
      </c>
      <c r="DJ664">
        <f t="shared" si="685"/>
        <v>0</v>
      </c>
      <c r="DK664">
        <v>0</v>
      </c>
      <c r="DL664">
        <f t="shared" si="686"/>
        <v>0</v>
      </c>
      <c r="DM664">
        <v>0</v>
      </c>
      <c r="DN664">
        <f t="shared" si="687"/>
        <v>0</v>
      </c>
      <c r="DO664">
        <v>0</v>
      </c>
      <c r="DP664">
        <f t="shared" si="688"/>
        <v>0</v>
      </c>
      <c r="DQ664">
        <v>0</v>
      </c>
      <c r="DR664">
        <f t="shared" si="689"/>
        <v>0</v>
      </c>
      <c r="DS664">
        <v>0</v>
      </c>
      <c r="DT664">
        <f t="shared" si="690"/>
        <v>0</v>
      </c>
      <c r="DU664">
        <v>0</v>
      </c>
      <c r="DV664">
        <f t="shared" si="691"/>
        <v>0</v>
      </c>
      <c r="DW664">
        <v>0</v>
      </c>
      <c r="DX664">
        <f t="shared" si="692"/>
        <v>0</v>
      </c>
      <c r="DY664">
        <v>0</v>
      </c>
      <c r="DZ664">
        <f t="shared" si="693"/>
        <v>0</v>
      </c>
      <c r="EA664">
        <v>0</v>
      </c>
      <c r="EB664">
        <f t="shared" si="694"/>
        <v>0</v>
      </c>
      <c r="EC664">
        <v>0</v>
      </c>
      <c r="ED664">
        <f t="shared" si="695"/>
        <v>0</v>
      </c>
      <c r="EE664">
        <v>0</v>
      </c>
      <c r="EF664">
        <f t="shared" si="696"/>
        <v>0</v>
      </c>
      <c r="EG664">
        <v>0</v>
      </c>
      <c r="EH664">
        <f t="shared" si="697"/>
        <v>0</v>
      </c>
      <c r="EI664">
        <v>0</v>
      </c>
      <c r="EJ664">
        <f t="shared" si="698"/>
        <v>0</v>
      </c>
      <c r="EK664">
        <v>0</v>
      </c>
      <c r="EL664">
        <f t="shared" si="699"/>
        <v>0</v>
      </c>
      <c r="EM664">
        <v>0</v>
      </c>
      <c r="EN664">
        <f t="shared" si="700"/>
        <v>0</v>
      </c>
      <c r="EO664">
        <v>0</v>
      </c>
      <c r="EP664">
        <f t="shared" si="701"/>
        <v>0</v>
      </c>
      <c r="EQ664">
        <v>0</v>
      </c>
      <c r="ER664">
        <f t="shared" si="702"/>
        <v>0</v>
      </c>
      <c r="ES664">
        <v>0</v>
      </c>
      <c r="ET664">
        <f t="shared" si="703"/>
        <v>0</v>
      </c>
      <c r="EU664">
        <v>0</v>
      </c>
      <c r="EV664">
        <f t="shared" si="704"/>
        <v>0</v>
      </c>
      <c r="EW664">
        <v>0</v>
      </c>
      <c r="EX664">
        <f t="shared" si="705"/>
        <v>0</v>
      </c>
      <c r="EY664">
        <v>0</v>
      </c>
      <c r="EZ664">
        <f t="shared" si="706"/>
        <v>0</v>
      </c>
      <c r="FA664">
        <v>0</v>
      </c>
      <c r="FB664">
        <f t="shared" si="707"/>
        <v>0</v>
      </c>
      <c r="FC664">
        <v>0</v>
      </c>
      <c r="FD664">
        <v>0</v>
      </c>
      <c r="FE664" s="3" t="s">
        <v>871</v>
      </c>
    </row>
    <row r="665" spans="1:161" x14ac:dyDescent="0.45">
      <c r="A665">
        <v>664</v>
      </c>
      <c r="B665" t="s">
        <v>856</v>
      </c>
      <c r="C665" t="s">
        <v>879</v>
      </c>
      <c r="D665" t="s">
        <v>545</v>
      </c>
      <c r="F665" s="2">
        <v>0</v>
      </c>
      <c r="G665">
        <v>253</v>
      </c>
      <c r="H665">
        <v>1200</v>
      </c>
      <c r="I665">
        <v>473</v>
      </c>
      <c r="J665" s="2">
        <f t="shared" si="714"/>
        <v>0.39416666666666667</v>
      </c>
      <c r="L665" t="s">
        <v>64</v>
      </c>
      <c r="M665">
        <v>70</v>
      </c>
      <c r="N665">
        <f t="shared" si="652"/>
        <v>0.70597253411642769</v>
      </c>
      <c r="O665">
        <v>30</v>
      </c>
      <c r="P665">
        <f t="shared" si="653"/>
        <v>0.29402746588357231</v>
      </c>
      <c r="Q665">
        <v>0</v>
      </c>
      <c r="R665">
        <f t="shared" si="654"/>
        <v>0</v>
      </c>
      <c r="S665">
        <v>0</v>
      </c>
      <c r="T665">
        <f t="shared" si="655"/>
        <v>0</v>
      </c>
      <c r="U665">
        <v>0</v>
      </c>
      <c r="V665">
        <f t="shared" si="656"/>
        <v>0</v>
      </c>
      <c r="W665">
        <v>0</v>
      </c>
      <c r="X665">
        <f t="shared" si="657"/>
        <v>0</v>
      </c>
      <c r="Y665">
        <v>0</v>
      </c>
      <c r="Z665">
        <f t="shared" si="658"/>
        <v>0</v>
      </c>
      <c r="AA665">
        <v>0</v>
      </c>
      <c r="AB665">
        <f t="shared" si="659"/>
        <v>0</v>
      </c>
      <c r="AC665">
        <v>0</v>
      </c>
      <c r="AD665">
        <f t="shared" si="660"/>
        <v>0</v>
      </c>
      <c r="AE665">
        <v>0</v>
      </c>
      <c r="AF665">
        <f t="shared" si="661"/>
        <v>0</v>
      </c>
      <c r="AG665">
        <v>0</v>
      </c>
      <c r="AH665">
        <f t="shared" si="662"/>
        <v>0</v>
      </c>
      <c r="AI665">
        <v>0</v>
      </c>
      <c r="AJ665">
        <f t="shared" si="663"/>
        <v>0</v>
      </c>
      <c r="AK665">
        <v>0</v>
      </c>
      <c r="AL665">
        <f t="shared" si="664"/>
        <v>0</v>
      </c>
      <c r="AM665">
        <v>0</v>
      </c>
      <c r="AN665">
        <f t="shared" si="665"/>
        <v>0</v>
      </c>
      <c r="AO665">
        <v>0</v>
      </c>
      <c r="AP665">
        <f t="shared" si="666"/>
        <v>0</v>
      </c>
      <c r="AQ665">
        <v>0</v>
      </c>
      <c r="AR665">
        <f t="shared" si="667"/>
        <v>0</v>
      </c>
      <c r="AS665">
        <v>0</v>
      </c>
      <c r="AT665">
        <f t="shared" si="668"/>
        <v>0</v>
      </c>
      <c r="AU665">
        <v>0</v>
      </c>
      <c r="AV665">
        <f t="shared" si="669"/>
        <v>0</v>
      </c>
      <c r="AW665">
        <v>0</v>
      </c>
      <c r="AX665">
        <f t="shared" si="670"/>
        <v>0</v>
      </c>
      <c r="AY665">
        <v>0</v>
      </c>
      <c r="AZ665">
        <f t="shared" si="671"/>
        <v>0</v>
      </c>
      <c r="BA665">
        <v>0</v>
      </c>
      <c r="BB665">
        <f t="shared" si="672"/>
        <v>0</v>
      </c>
      <c r="BC665">
        <v>0</v>
      </c>
      <c r="BD665">
        <f t="shared" si="673"/>
        <v>0</v>
      </c>
      <c r="BE665">
        <v>0</v>
      </c>
      <c r="BF665">
        <f t="shared" si="674"/>
        <v>0</v>
      </c>
      <c r="BG665">
        <v>0</v>
      </c>
      <c r="BH665">
        <f t="shared" si="675"/>
        <v>0</v>
      </c>
      <c r="BI665">
        <v>0</v>
      </c>
      <c r="BJ665">
        <f t="shared" si="676"/>
        <v>0</v>
      </c>
      <c r="BK665">
        <v>0</v>
      </c>
      <c r="BL665">
        <f t="shared" si="677"/>
        <v>0</v>
      </c>
      <c r="BM665">
        <v>0</v>
      </c>
      <c r="BN665">
        <f t="shared" si="678"/>
        <v>0</v>
      </c>
      <c r="BO665">
        <v>0</v>
      </c>
      <c r="BP665">
        <f t="shared" si="679"/>
        <v>0</v>
      </c>
      <c r="BQ665">
        <v>0</v>
      </c>
      <c r="BR665">
        <f t="shared" si="680"/>
        <v>0</v>
      </c>
      <c r="BS665">
        <v>0</v>
      </c>
      <c r="BT665">
        <f t="shared" si="681"/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f t="shared" si="716"/>
        <v>0</v>
      </c>
      <c r="DE665">
        <v>36</v>
      </c>
      <c r="DF665">
        <f t="shared" si="717"/>
        <v>0.49563776391267517</v>
      </c>
      <c r="DG665">
        <f t="shared" si="718"/>
        <v>64</v>
      </c>
      <c r="DH665">
        <f t="shared" si="684"/>
        <v>0.50436223608732489</v>
      </c>
      <c r="DI665">
        <v>0</v>
      </c>
      <c r="DJ665">
        <f t="shared" si="685"/>
        <v>0</v>
      </c>
      <c r="DK665">
        <v>0</v>
      </c>
      <c r="DL665">
        <f t="shared" si="686"/>
        <v>0</v>
      </c>
      <c r="DM665">
        <v>0</v>
      </c>
      <c r="DN665">
        <f t="shared" si="687"/>
        <v>0</v>
      </c>
      <c r="DO665">
        <v>0</v>
      </c>
      <c r="DP665">
        <f t="shared" si="688"/>
        <v>0</v>
      </c>
      <c r="DQ665">
        <v>0</v>
      </c>
      <c r="DR665">
        <f t="shared" si="689"/>
        <v>0</v>
      </c>
      <c r="DS665">
        <v>0</v>
      </c>
      <c r="DT665">
        <f t="shared" si="690"/>
        <v>0</v>
      </c>
      <c r="DU665">
        <v>0</v>
      </c>
      <c r="DV665">
        <f t="shared" si="691"/>
        <v>0</v>
      </c>
      <c r="DW665">
        <v>0</v>
      </c>
      <c r="DX665">
        <f t="shared" si="692"/>
        <v>0</v>
      </c>
      <c r="DY665">
        <v>0</v>
      </c>
      <c r="DZ665">
        <f t="shared" si="693"/>
        <v>0</v>
      </c>
      <c r="EA665">
        <v>0</v>
      </c>
      <c r="EB665">
        <f t="shared" si="694"/>
        <v>0</v>
      </c>
      <c r="EC665">
        <v>0</v>
      </c>
      <c r="ED665">
        <f t="shared" si="695"/>
        <v>0</v>
      </c>
      <c r="EE665">
        <v>0</v>
      </c>
      <c r="EF665">
        <f t="shared" si="696"/>
        <v>0</v>
      </c>
      <c r="EG665">
        <v>0</v>
      </c>
      <c r="EH665">
        <f t="shared" si="697"/>
        <v>0</v>
      </c>
      <c r="EI665">
        <v>0</v>
      </c>
      <c r="EJ665">
        <f t="shared" si="698"/>
        <v>0</v>
      </c>
      <c r="EK665">
        <v>0</v>
      </c>
      <c r="EL665">
        <f t="shared" si="699"/>
        <v>0</v>
      </c>
      <c r="EM665">
        <v>0</v>
      </c>
      <c r="EN665">
        <f t="shared" si="700"/>
        <v>0</v>
      </c>
      <c r="EO665">
        <v>0</v>
      </c>
      <c r="EP665">
        <f t="shared" si="701"/>
        <v>0</v>
      </c>
      <c r="EQ665">
        <v>0</v>
      </c>
      <c r="ER665">
        <f t="shared" si="702"/>
        <v>0</v>
      </c>
      <c r="ES665">
        <v>0</v>
      </c>
      <c r="ET665">
        <f t="shared" si="703"/>
        <v>0</v>
      </c>
      <c r="EU665">
        <v>0</v>
      </c>
      <c r="EV665">
        <f t="shared" si="704"/>
        <v>0</v>
      </c>
      <c r="EW665">
        <v>0</v>
      </c>
      <c r="EX665">
        <f t="shared" si="705"/>
        <v>0</v>
      </c>
      <c r="EY665">
        <v>0</v>
      </c>
      <c r="EZ665">
        <f t="shared" si="706"/>
        <v>0</v>
      </c>
      <c r="FA665">
        <v>0</v>
      </c>
      <c r="FB665">
        <f t="shared" si="707"/>
        <v>0</v>
      </c>
      <c r="FC665">
        <v>0</v>
      </c>
      <c r="FD665">
        <v>0</v>
      </c>
      <c r="FE665" s="3" t="s">
        <v>871</v>
      </c>
    </row>
    <row r="666" spans="1:161" x14ac:dyDescent="0.45">
      <c r="A666">
        <v>665</v>
      </c>
      <c r="B666" t="s">
        <v>856</v>
      </c>
      <c r="C666" t="s">
        <v>880</v>
      </c>
      <c r="D666" t="s">
        <v>545</v>
      </c>
      <c r="F666" s="2">
        <v>1</v>
      </c>
      <c r="G666">
        <v>273</v>
      </c>
      <c r="H666">
        <v>1200</v>
      </c>
      <c r="I666">
        <v>298</v>
      </c>
      <c r="J666" s="2">
        <f t="shared" si="714"/>
        <v>0.24833333333333332</v>
      </c>
      <c r="L666" t="s">
        <v>64</v>
      </c>
      <c r="M666">
        <v>70</v>
      </c>
      <c r="N666">
        <f t="shared" si="652"/>
        <v>0.70597253411642769</v>
      </c>
      <c r="O666">
        <v>30</v>
      </c>
      <c r="P666">
        <f t="shared" si="653"/>
        <v>0.29402746588357231</v>
      </c>
      <c r="Q666">
        <v>0</v>
      </c>
      <c r="R666">
        <f t="shared" si="654"/>
        <v>0</v>
      </c>
      <c r="S666">
        <v>0</v>
      </c>
      <c r="T666">
        <f t="shared" si="655"/>
        <v>0</v>
      </c>
      <c r="U666">
        <v>0</v>
      </c>
      <c r="V666">
        <f t="shared" si="656"/>
        <v>0</v>
      </c>
      <c r="W666">
        <v>0</v>
      </c>
      <c r="X666">
        <f t="shared" si="657"/>
        <v>0</v>
      </c>
      <c r="Y666">
        <v>0</v>
      </c>
      <c r="Z666">
        <f t="shared" si="658"/>
        <v>0</v>
      </c>
      <c r="AA666">
        <v>0</v>
      </c>
      <c r="AB666">
        <f t="shared" si="659"/>
        <v>0</v>
      </c>
      <c r="AC666">
        <v>0</v>
      </c>
      <c r="AD666">
        <f t="shared" si="660"/>
        <v>0</v>
      </c>
      <c r="AE666">
        <v>0</v>
      </c>
      <c r="AF666">
        <f t="shared" si="661"/>
        <v>0</v>
      </c>
      <c r="AG666">
        <v>0</v>
      </c>
      <c r="AH666">
        <f t="shared" si="662"/>
        <v>0</v>
      </c>
      <c r="AI666">
        <v>0</v>
      </c>
      <c r="AJ666">
        <f t="shared" si="663"/>
        <v>0</v>
      </c>
      <c r="AK666">
        <v>0</v>
      </c>
      <c r="AL666">
        <f t="shared" si="664"/>
        <v>0</v>
      </c>
      <c r="AM666">
        <v>0</v>
      </c>
      <c r="AN666">
        <f t="shared" si="665"/>
        <v>0</v>
      </c>
      <c r="AO666">
        <v>0</v>
      </c>
      <c r="AP666">
        <f t="shared" si="666"/>
        <v>0</v>
      </c>
      <c r="AQ666">
        <v>0</v>
      </c>
      <c r="AR666">
        <f t="shared" si="667"/>
        <v>0</v>
      </c>
      <c r="AS666">
        <v>0</v>
      </c>
      <c r="AT666">
        <f t="shared" si="668"/>
        <v>0</v>
      </c>
      <c r="AU666">
        <v>0</v>
      </c>
      <c r="AV666">
        <f t="shared" si="669"/>
        <v>0</v>
      </c>
      <c r="AW666">
        <v>0</v>
      </c>
      <c r="AX666">
        <f t="shared" si="670"/>
        <v>0</v>
      </c>
      <c r="AY666">
        <v>0</v>
      </c>
      <c r="AZ666">
        <f t="shared" si="671"/>
        <v>0</v>
      </c>
      <c r="BA666">
        <v>0</v>
      </c>
      <c r="BB666">
        <f t="shared" si="672"/>
        <v>0</v>
      </c>
      <c r="BC666">
        <v>0</v>
      </c>
      <c r="BD666">
        <f t="shared" si="673"/>
        <v>0</v>
      </c>
      <c r="BE666">
        <v>0</v>
      </c>
      <c r="BF666">
        <f t="shared" si="674"/>
        <v>0</v>
      </c>
      <c r="BG666">
        <v>0</v>
      </c>
      <c r="BH666">
        <f t="shared" si="675"/>
        <v>0</v>
      </c>
      <c r="BI666">
        <v>0</v>
      </c>
      <c r="BJ666">
        <f t="shared" si="676"/>
        <v>0</v>
      </c>
      <c r="BK666">
        <v>0</v>
      </c>
      <c r="BL666">
        <f t="shared" si="677"/>
        <v>0</v>
      </c>
      <c r="BM666">
        <v>0</v>
      </c>
      <c r="BN666">
        <f t="shared" si="678"/>
        <v>0</v>
      </c>
      <c r="BO666">
        <v>0</v>
      </c>
      <c r="BP666">
        <f t="shared" si="679"/>
        <v>0</v>
      </c>
      <c r="BQ666">
        <v>0</v>
      </c>
      <c r="BR666">
        <f t="shared" si="680"/>
        <v>0</v>
      </c>
      <c r="BS666">
        <v>0</v>
      </c>
      <c r="BT666">
        <f t="shared" si="681"/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f t="shared" si="716"/>
        <v>0</v>
      </c>
      <c r="DE666">
        <v>57</v>
      </c>
      <c r="DF666">
        <f t="shared" si="717"/>
        <v>0.69841591164367978</v>
      </c>
      <c r="DG666">
        <f t="shared" si="718"/>
        <v>43</v>
      </c>
      <c r="DH666">
        <f t="shared" si="684"/>
        <v>0.30158408835632022</v>
      </c>
      <c r="DI666">
        <v>0</v>
      </c>
      <c r="DJ666">
        <f t="shared" si="685"/>
        <v>0</v>
      </c>
      <c r="DK666">
        <v>0</v>
      </c>
      <c r="DL666">
        <f t="shared" si="686"/>
        <v>0</v>
      </c>
      <c r="DM666">
        <v>0</v>
      </c>
      <c r="DN666">
        <f t="shared" si="687"/>
        <v>0</v>
      </c>
      <c r="DO666">
        <v>0</v>
      </c>
      <c r="DP666">
        <f t="shared" si="688"/>
        <v>0</v>
      </c>
      <c r="DQ666">
        <v>0</v>
      </c>
      <c r="DR666">
        <f t="shared" si="689"/>
        <v>0</v>
      </c>
      <c r="DS666">
        <v>0</v>
      </c>
      <c r="DT666">
        <f t="shared" si="690"/>
        <v>0</v>
      </c>
      <c r="DU666">
        <v>0</v>
      </c>
      <c r="DV666">
        <f t="shared" si="691"/>
        <v>0</v>
      </c>
      <c r="DW666">
        <v>0</v>
      </c>
      <c r="DX666">
        <f t="shared" si="692"/>
        <v>0</v>
      </c>
      <c r="DY666">
        <v>0</v>
      </c>
      <c r="DZ666">
        <f t="shared" si="693"/>
        <v>0</v>
      </c>
      <c r="EA666">
        <v>0</v>
      </c>
      <c r="EB666">
        <f t="shared" si="694"/>
        <v>0</v>
      </c>
      <c r="EC666">
        <v>0</v>
      </c>
      <c r="ED666">
        <f t="shared" si="695"/>
        <v>0</v>
      </c>
      <c r="EE666">
        <v>0</v>
      </c>
      <c r="EF666">
        <f t="shared" si="696"/>
        <v>0</v>
      </c>
      <c r="EG666">
        <v>0</v>
      </c>
      <c r="EH666">
        <f t="shared" si="697"/>
        <v>0</v>
      </c>
      <c r="EI666">
        <v>0</v>
      </c>
      <c r="EJ666">
        <f t="shared" si="698"/>
        <v>0</v>
      </c>
      <c r="EK666">
        <v>0</v>
      </c>
      <c r="EL666">
        <f t="shared" si="699"/>
        <v>0</v>
      </c>
      <c r="EM666">
        <v>0</v>
      </c>
      <c r="EN666">
        <f t="shared" si="700"/>
        <v>0</v>
      </c>
      <c r="EO666">
        <v>0</v>
      </c>
      <c r="EP666">
        <f t="shared" si="701"/>
        <v>0</v>
      </c>
      <c r="EQ666">
        <v>0</v>
      </c>
      <c r="ER666">
        <f t="shared" si="702"/>
        <v>0</v>
      </c>
      <c r="ES666">
        <v>0</v>
      </c>
      <c r="ET666">
        <f t="shared" si="703"/>
        <v>0</v>
      </c>
      <c r="EU666">
        <v>0</v>
      </c>
      <c r="EV666">
        <f t="shared" si="704"/>
        <v>0</v>
      </c>
      <c r="EW666">
        <v>0</v>
      </c>
      <c r="EX666">
        <f t="shared" si="705"/>
        <v>0</v>
      </c>
      <c r="EY666">
        <v>0</v>
      </c>
      <c r="EZ666">
        <f t="shared" si="706"/>
        <v>0</v>
      </c>
      <c r="FA666">
        <v>0</v>
      </c>
      <c r="FB666">
        <f t="shared" si="707"/>
        <v>0</v>
      </c>
      <c r="FC666">
        <v>0</v>
      </c>
      <c r="FD666">
        <v>0</v>
      </c>
      <c r="FE666" s="3" t="s">
        <v>871</v>
      </c>
    </row>
    <row r="667" spans="1:161" x14ac:dyDescent="0.45">
      <c r="A667">
        <v>666</v>
      </c>
      <c r="B667" t="s">
        <v>856</v>
      </c>
      <c r="C667" t="s">
        <v>880</v>
      </c>
      <c r="D667" t="s">
        <v>545</v>
      </c>
      <c r="F667" s="2">
        <v>0</v>
      </c>
      <c r="G667">
        <v>273</v>
      </c>
      <c r="H667">
        <v>1200</v>
      </c>
      <c r="I667">
        <v>373</v>
      </c>
      <c r="J667" s="2">
        <f t="shared" si="714"/>
        <v>0.31083333333333335</v>
      </c>
      <c r="L667" t="s">
        <v>64</v>
      </c>
      <c r="M667">
        <v>70</v>
      </c>
      <c r="N667">
        <f t="shared" si="652"/>
        <v>0.70597253411642769</v>
      </c>
      <c r="O667">
        <v>30</v>
      </c>
      <c r="P667">
        <f t="shared" si="653"/>
        <v>0.29402746588357231</v>
      </c>
      <c r="Q667">
        <v>0</v>
      </c>
      <c r="R667">
        <f t="shared" si="654"/>
        <v>0</v>
      </c>
      <c r="S667">
        <v>0</v>
      </c>
      <c r="T667">
        <f t="shared" si="655"/>
        <v>0</v>
      </c>
      <c r="U667">
        <v>0</v>
      </c>
      <c r="V667">
        <f t="shared" si="656"/>
        <v>0</v>
      </c>
      <c r="W667">
        <v>0</v>
      </c>
      <c r="X667">
        <f t="shared" si="657"/>
        <v>0</v>
      </c>
      <c r="Y667">
        <v>0</v>
      </c>
      <c r="Z667">
        <f t="shared" si="658"/>
        <v>0</v>
      </c>
      <c r="AA667">
        <v>0</v>
      </c>
      <c r="AB667">
        <f t="shared" si="659"/>
        <v>0</v>
      </c>
      <c r="AC667">
        <v>0</v>
      </c>
      <c r="AD667">
        <f t="shared" si="660"/>
        <v>0</v>
      </c>
      <c r="AE667">
        <v>0</v>
      </c>
      <c r="AF667">
        <f t="shared" si="661"/>
        <v>0</v>
      </c>
      <c r="AG667">
        <v>0</v>
      </c>
      <c r="AH667">
        <f t="shared" si="662"/>
        <v>0</v>
      </c>
      <c r="AI667">
        <v>0</v>
      </c>
      <c r="AJ667">
        <f t="shared" si="663"/>
        <v>0</v>
      </c>
      <c r="AK667">
        <v>0</v>
      </c>
      <c r="AL667">
        <f t="shared" si="664"/>
        <v>0</v>
      </c>
      <c r="AM667">
        <v>0</v>
      </c>
      <c r="AN667">
        <f t="shared" si="665"/>
        <v>0</v>
      </c>
      <c r="AO667">
        <v>0</v>
      </c>
      <c r="AP667">
        <f t="shared" si="666"/>
        <v>0</v>
      </c>
      <c r="AQ667">
        <v>0</v>
      </c>
      <c r="AR667">
        <f t="shared" si="667"/>
        <v>0</v>
      </c>
      <c r="AS667">
        <v>0</v>
      </c>
      <c r="AT667">
        <f t="shared" si="668"/>
        <v>0</v>
      </c>
      <c r="AU667">
        <v>0</v>
      </c>
      <c r="AV667">
        <f t="shared" si="669"/>
        <v>0</v>
      </c>
      <c r="AW667">
        <v>0</v>
      </c>
      <c r="AX667">
        <f t="shared" si="670"/>
        <v>0</v>
      </c>
      <c r="AY667">
        <v>0</v>
      </c>
      <c r="AZ667">
        <f t="shared" si="671"/>
        <v>0</v>
      </c>
      <c r="BA667">
        <v>0</v>
      </c>
      <c r="BB667">
        <f t="shared" si="672"/>
        <v>0</v>
      </c>
      <c r="BC667">
        <v>0</v>
      </c>
      <c r="BD667">
        <f t="shared" si="673"/>
        <v>0</v>
      </c>
      <c r="BE667">
        <v>0</v>
      </c>
      <c r="BF667">
        <f t="shared" si="674"/>
        <v>0</v>
      </c>
      <c r="BG667">
        <v>0</v>
      </c>
      <c r="BH667">
        <f t="shared" si="675"/>
        <v>0</v>
      </c>
      <c r="BI667">
        <v>0</v>
      </c>
      <c r="BJ667">
        <f t="shared" si="676"/>
        <v>0</v>
      </c>
      <c r="BK667">
        <v>0</v>
      </c>
      <c r="BL667">
        <f t="shared" si="677"/>
        <v>0</v>
      </c>
      <c r="BM667">
        <v>0</v>
      </c>
      <c r="BN667">
        <f t="shared" si="678"/>
        <v>0</v>
      </c>
      <c r="BO667">
        <v>0</v>
      </c>
      <c r="BP667">
        <f t="shared" si="679"/>
        <v>0</v>
      </c>
      <c r="BQ667">
        <v>0</v>
      </c>
      <c r="BR667">
        <f t="shared" si="680"/>
        <v>0</v>
      </c>
      <c r="BS667">
        <v>0</v>
      </c>
      <c r="BT667">
        <f t="shared" si="681"/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f t="shared" si="716"/>
        <v>0</v>
      </c>
      <c r="DE667">
        <v>57</v>
      </c>
      <c r="DF667">
        <f t="shared" si="717"/>
        <v>0.69841591164367978</v>
      </c>
      <c r="DG667">
        <f t="shared" ref="DG667" si="719">100-DE667</f>
        <v>43</v>
      </c>
      <c r="DH667">
        <f t="shared" si="684"/>
        <v>0.30158408835632022</v>
      </c>
      <c r="DI667">
        <v>0</v>
      </c>
      <c r="DJ667">
        <f t="shared" si="685"/>
        <v>0</v>
      </c>
      <c r="DK667">
        <v>0</v>
      </c>
      <c r="DL667">
        <f t="shared" si="686"/>
        <v>0</v>
      </c>
      <c r="DM667">
        <v>0</v>
      </c>
      <c r="DN667">
        <f t="shared" si="687"/>
        <v>0</v>
      </c>
      <c r="DO667">
        <v>0</v>
      </c>
      <c r="DP667">
        <f t="shared" si="688"/>
        <v>0</v>
      </c>
      <c r="DQ667">
        <v>0</v>
      </c>
      <c r="DR667">
        <f t="shared" si="689"/>
        <v>0</v>
      </c>
      <c r="DS667">
        <v>0</v>
      </c>
      <c r="DT667">
        <f t="shared" si="690"/>
        <v>0</v>
      </c>
      <c r="DU667">
        <v>0</v>
      </c>
      <c r="DV667">
        <f t="shared" si="691"/>
        <v>0</v>
      </c>
      <c r="DW667">
        <v>0</v>
      </c>
      <c r="DX667">
        <f t="shared" si="692"/>
        <v>0</v>
      </c>
      <c r="DY667">
        <v>0</v>
      </c>
      <c r="DZ667">
        <f t="shared" si="693"/>
        <v>0</v>
      </c>
      <c r="EA667">
        <v>0</v>
      </c>
      <c r="EB667">
        <f t="shared" si="694"/>
        <v>0</v>
      </c>
      <c r="EC667">
        <v>0</v>
      </c>
      <c r="ED667">
        <f t="shared" si="695"/>
        <v>0</v>
      </c>
      <c r="EE667">
        <v>0</v>
      </c>
      <c r="EF667">
        <f t="shared" si="696"/>
        <v>0</v>
      </c>
      <c r="EG667">
        <v>0</v>
      </c>
      <c r="EH667">
        <f t="shared" si="697"/>
        <v>0</v>
      </c>
      <c r="EI667">
        <v>0</v>
      </c>
      <c r="EJ667">
        <f t="shared" si="698"/>
        <v>0</v>
      </c>
      <c r="EK667">
        <v>0</v>
      </c>
      <c r="EL667">
        <f t="shared" si="699"/>
        <v>0</v>
      </c>
      <c r="EM667">
        <v>0</v>
      </c>
      <c r="EN667">
        <f t="shared" si="700"/>
        <v>0</v>
      </c>
      <c r="EO667">
        <v>0</v>
      </c>
      <c r="EP667">
        <f t="shared" si="701"/>
        <v>0</v>
      </c>
      <c r="EQ667">
        <v>0</v>
      </c>
      <c r="ER667">
        <f t="shared" si="702"/>
        <v>0</v>
      </c>
      <c r="ES667">
        <v>0</v>
      </c>
      <c r="ET667">
        <f t="shared" si="703"/>
        <v>0</v>
      </c>
      <c r="EU667">
        <v>0</v>
      </c>
      <c r="EV667">
        <f t="shared" si="704"/>
        <v>0</v>
      </c>
      <c r="EW667">
        <v>0</v>
      </c>
      <c r="EX667">
        <f t="shared" si="705"/>
        <v>0</v>
      </c>
      <c r="EY667">
        <v>0</v>
      </c>
      <c r="EZ667">
        <f t="shared" si="706"/>
        <v>0</v>
      </c>
      <c r="FA667">
        <v>0</v>
      </c>
      <c r="FB667">
        <f t="shared" si="707"/>
        <v>0</v>
      </c>
      <c r="FC667">
        <v>0</v>
      </c>
      <c r="FD667">
        <v>0</v>
      </c>
      <c r="FE667" s="3" t="s">
        <v>871</v>
      </c>
    </row>
    <row r="668" spans="1:161" x14ac:dyDescent="0.45">
      <c r="A668">
        <v>667</v>
      </c>
      <c r="B668" t="s">
        <v>45</v>
      </c>
      <c r="C668" t="s">
        <v>875</v>
      </c>
      <c r="F668" s="2">
        <v>1</v>
      </c>
      <c r="G668">
        <v>300</v>
      </c>
      <c r="H668">
        <v>1235</v>
      </c>
      <c r="I668">
        <v>300</v>
      </c>
      <c r="J668" s="2">
        <f t="shared" si="714"/>
        <v>0.24291497975708501</v>
      </c>
      <c r="L668" t="s">
        <v>64</v>
      </c>
      <c r="M668">
        <v>0</v>
      </c>
      <c r="N668">
        <f t="shared" si="652"/>
        <v>0</v>
      </c>
      <c r="O668">
        <v>0</v>
      </c>
      <c r="P668">
        <f t="shared" si="653"/>
        <v>0</v>
      </c>
      <c r="Q668">
        <v>0</v>
      </c>
      <c r="R668">
        <f t="shared" si="654"/>
        <v>0</v>
      </c>
      <c r="S668">
        <v>0</v>
      </c>
      <c r="T668">
        <f t="shared" si="655"/>
        <v>0</v>
      </c>
      <c r="U668">
        <v>0</v>
      </c>
      <c r="V668">
        <f t="shared" si="656"/>
        <v>0</v>
      </c>
      <c r="W668">
        <v>100</v>
      </c>
      <c r="X668">
        <f t="shared" si="657"/>
        <v>1</v>
      </c>
      <c r="Y668">
        <v>0</v>
      </c>
      <c r="Z668">
        <f t="shared" si="658"/>
        <v>0</v>
      </c>
      <c r="AA668">
        <v>0</v>
      </c>
      <c r="AB668">
        <f t="shared" si="659"/>
        <v>0</v>
      </c>
      <c r="AC668">
        <v>0</v>
      </c>
      <c r="AD668">
        <f t="shared" si="660"/>
        <v>0</v>
      </c>
      <c r="AE668">
        <v>0</v>
      </c>
      <c r="AF668">
        <f t="shared" si="661"/>
        <v>0</v>
      </c>
      <c r="AG668">
        <v>0</v>
      </c>
      <c r="AH668">
        <f t="shared" si="662"/>
        <v>0</v>
      </c>
      <c r="AI668">
        <v>0</v>
      </c>
      <c r="AJ668">
        <f t="shared" si="663"/>
        <v>0</v>
      </c>
      <c r="AK668">
        <v>0</v>
      </c>
      <c r="AL668">
        <f t="shared" si="664"/>
        <v>0</v>
      </c>
      <c r="AM668">
        <v>0</v>
      </c>
      <c r="AN668">
        <f t="shared" si="665"/>
        <v>0</v>
      </c>
      <c r="AO668">
        <v>0</v>
      </c>
      <c r="AP668">
        <f t="shared" si="666"/>
        <v>0</v>
      </c>
      <c r="AQ668">
        <v>0</v>
      </c>
      <c r="AR668">
        <f t="shared" si="667"/>
        <v>0</v>
      </c>
      <c r="AS668">
        <v>0</v>
      </c>
      <c r="AT668">
        <f t="shared" si="668"/>
        <v>0</v>
      </c>
      <c r="AU668">
        <v>0</v>
      </c>
      <c r="AV668">
        <f t="shared" si="669"/>
        <v>0</v>
      </c>
      <c r="AW668">
        <v>0</v>
      </c>
      <c r="AX668">
        <f t="shared" si="670"/>
        <v>0</v>
      </c>
      <c r="AY668">
        <v>0</v>
      </c>
      <c r="AZ668">
        <f t="shared" si="671"/>
        <v>0</v>
      </c>
      <c r="BA668">
        <v>0</v>
      </c>
      <c r="BB668">
        <f t="shared" si="672"/>
        <v>0</v>
      </c>
      <c r="BC668">
        <v>0</v>
      </c>
      <c r="BD668">
        <f t="shared" si="673"/>
        <v>0</v>
      </c>
      <c r="BE668">
        <v>0</v>
      </c>
      <c r="BF668">
        <f t="shared" si="674"/>
        <v>0</v>
      </c>
      <c r="BG668">
        <v>0</v>
      </c>
      <c r="BH668">
        <f t="shared" si="675"/>
        <v>0</v>
      </c>
      <c r="BI668">
        <v>0</v>
      </c>
      <c r="BJ668">
        <f t="shared" si="676"/>
        <v>0</v>
      </c>
      <c r="BK668">
        <v>0</v>
      </c>
      <c r="BL668">
        <f t="shared" si="677"/>
        <v>0</v>
      </c>
      <c r="BM668">
        <v>0</v>
      </c>
      <c r="BN668">
        <f t="shared" si="678"/>
        <v>0</v>
      </c>
      <c r="BO668">
        <v>0</v>
      </c>
      <c r="BP668">
        <f t="shared" si="679"/>
        <v>0</v>
      </c>
      <c r="BQ668">
        <v>0</v>
      </c>
      <c r="BR668">
        <f t="shared" si="680"/>
        <v>0</v>
      </c>
      <c r="BS668">
        <v>0</v>
      </c>
      <c r="BT668">
        <f t="shared" si="681"/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100</v>
      </c>
      <c r="DD668">
        <f t="shared" si="716"/>
        <v>1</v>
      </c>
      <c r="DE668">
        <v>0</v>
      </c>
      <c r="DF668">
        <f t="shared" si="717"/>
        <v>0</v>
      </c>
      <c r="DG668">
        <v>0</v>
      </c>
      <c r="DH668">
        <f t="shared" si="684"/>
        <v>0</v>
      </c>
      <c r="DI668">
        <v>0</v>
      </c>
      <c r="DJ668">
        <f t="shared" si="685"/>
        <v>0</v>
      </c>
      <c r="DK668">
        <v>0</v>
      </c>
      <c r="DL668">
        <f t="shared" si="686"/>
        <v>0</v>
      </c>
      <c r="DM668">
        <v>0</v>
      </c>
      <c r="DN668">
        <f t="shared" si="687"/>
        <v>0</v>
      </c>
      <c r="DO668">
        <v>0</v>
      </c>
      <c r="DP668">
        <f t="shared" si="688"/>
        <v>0</v>
      </c>
      <c r="DQ668">
        <v>0</v>
      </c>
      <c r="DR668">
        <f t="shared" si="689"/>
        <v>0</v>
      </c>
      <c r="DS668">
        <v>0</v>
      </c>
      <c r="DT668">
        <f t="shared" si="690"/>
        <v>0</v>
      </c>
      <c r="DU668">
        <v>0</v>
      </c>
      <c r="DV668">
        <f t="shared" si="691"/>
        <v>0</v>
      </c>
      <c r="DW668">
        <v>0</v>
      </c>
      <c r="DX668">
        <f t="shared" si="692"/>
        <v>0</v>
      </c>
      <c r="DY668">
        <v>0</v>
      </c>
      <c r="DZ668">
        <f t="shared" si="693"/>
        <v>0</v>
      </c>
      <c r="EA668">
        <v>0</v>
      </c>
      <c r="EB668">
        <f t="shared" si="694"/>
        <v>0</v>
      </c>
      <c r="EC668">
        <v>0</v>
      </c>
      <c r="ED668">
        <f t="shared" si="695"/>
        <v>0</v>
      </c>
      <c r="EE668">
        <v>0</v>
      </c>
      <c r="EF668">
        <f t="shared" si="696"/>
        <v>0</v>
      </c>
      <c r="EG668">
        <v>0</v>
      </c>
      <c r="EH668">
        <f t="shared" si="697"/>
        <v>0</v>
      </c>
      <c r="EI668">
        <v>0</v>
      </c>
      <c r="EJ668">
        <f t="shared" si="698"/>
        <v>0</v>
      </c>
      <c r="EK668">
        <v>0</v>
      </c>
      <c r="EL668">
        <f t="shared" si="699"/>
        <v>0</v>
      </c>
      <c r="EM668">
        <v>0</v>
      </c>
      <c r="EN668">
        <f t="shared" si="700"/>
        <v>0</v>
      </c>
      <c r="EO668">
        <v>0</v>
      </c>
      <c r="EP668">
        <f t="shared" si="701"/>
        <v>0</v>
      </c>
      <c r="EQ668">
        <v>0</v>
      </c>
      <c r="ER668">
        <f t="shared" si="702"/>
        <v>0</v>
      </c>
      <c r="ES668">
        <v>0</v>
      </c>
      <c r="ET668">
        <f t="shared" si="703"/>
        <v>0</v>
      </c>
      <c r="EU668">
        <v>0</v>
      </c>
      <c r="EV668">
        <f t="shared" si="704"/>
        <v>0</v>
      </c>
      <c r="EW668">
        <v>0</v>
      </c>
      <c r="EX668">
        <f t="shared" si="705"/>
        <v>0</v>
      </c>
      <c r="EY668">
        <v>0</v>
      </c>
      <c r="EZ668">
        <f t="shared" si="706"/>
        <v>0</v>
      </c>
      <c r="FA668">
        <v>0</v>
      </c>
      <c r="FB668">
        <f t="shared" si="707"/>
        <v>0</v>
      </c>
      <c r="FC668">
        <v>0</v>
      </c>
      <c r="FD668">
        <v>0</v>
      </c>
      <c r="FE668" s="3" t="s">
        <v>881</v>
      </c>
    </row>
    <row r="669" spans="1:161" x14ac:dyDescent="0.45">
      <c r="A669">
        <v>668</v>
      </c>
      <c r="B669" t="s">
        <v>53</v>
      </c>
      <c r="C669" t="s">
        <v>742</v>
      </c>
      <c r="F669" s="2">
        <v>1</v>
      </c>
      <c r="G669">
        <v>233</v>
      </c>
      <c r="H669">
        <v>933</v>
      </c>
      <c r="I669">
        <v>300</v>
      </c>
      <c r="J669" s="2">
        <f t="shared" si="714"/>
        <v>0.32154340836012862</v>
      </c>
      <c r="L669" t="s">
        <v>64</v>
      </c>
      <c r="M669">
        <v>0</v>
      </c>
      <c r="N669">
        <f t="shared" si="652"/>
        <v>0</v>
      </c>
      <c r="O669">
        <v>0</v>
      </c>
      <c r="P669">
        <f t="shared" si="653"/>
        <v>0</v>
      </c>
      <c r="Q669">
        <v>0</v>
      </c>
      <c r="R669">
        <f t="shared" si="654"/>
        <v>0</v>
      </c>
      <c r="S669">
        <v>0</v>
      </c>
      <c r="T669">
        <f t="shared" si="655"/>
        <v>0</v>
      </c>
      <c r="U669">
        <v>0</v>
      </c>
      <c r="V669">
        <f t="shared" si="656"/>
        <v>0</v>
      </c>
      <c r="W669">
        <v>100</v>
      </c>
      <c r="X669">
        <f t="shared" si="657"/>
        <v>1</v>
      </c>
      <c r="Y669">
        <v>0</v>
      </c>
      <c r="Z669">
        <f t="shared" si="658"/>
        <v>0</v>
      </c>
      <c r="AA669">
        <v>0</v>
      </c>
      <c r="AB669">
        <f t="shared" si="659"/>
        <v>0</v>
      </c>
      <c r="AC669">
        <v>0</v>
      </c>
      <c r="AD669">
        <f t="shared" si="660"/>
        <v>0</v>
      </c>
      <c r="AE669">
        <v>0</v>
      </c>
      <c r="AF669">
        <f t="shared" si="661"/>
        <v>0</v>
      </c>
      <c r="AG669">
        <v>0</v>
      </c>
      <c r="AH669">
        <f t="shared" si="662"/>
        <v>0</v>
      </c>
      <c r="AI669">
        <v>0</v>
      </c>
      <c r="AJ669">
        <f t="shared" si="663"/>
        <v>0</v>
      </c>
      <c r="AK669">
        <v>0</v>
      </c>
      <c r="AL669">
        <f t="shared" si="664"/>
        <v>0</v>
      </c>
      <c r="AM669">
        <v>0</v>
      </c>
      <c r="AN669">
        <f t="shared" si="665"/>
        <v>0</v>
      </c>
      <c r="AO669">
        <v>0</v>
      </c>
      <c r="AP669">
        <f t="shared" si="666"/>
        <v>0</v>
      </c>
      <c r="AQ669">
        <v>0</v>
      </c>
      <c r="AR669">
        <f t="shared" si="667"/>
        <v>0</v>
      </c>
      <c r="AS669">
        <v>0</v>
      </c>
      <c r="AT669">
        <f t="shared" si="668"/>
        <v>0</v>
      </c>
      <c r="AU669">
        <v>0</v>
      </c>
      <c r="AV669">
        <f t="shared" si="669"/>
        <v>0</v>
      </c>
      <c r="AW669">
        <v>0</v>
      </c>
      <c r="AX669">
        <f t="shared" si="670"/>
        <v>0</v>
      </c>
      <c r="AY669">
        <v>0</v>
      </c>
      <c r="AZ669">
        <f t="shared" si="671"/>
        <v>0</v>
      </c>
      <c r="BA669">
        <v>0</v>
      </c>
      <c r="BB669">
        <f t="shared" si="672"/>
        <v>0</v>
      </c>
      <c r="BC669">
        <v>0</v>
      </c>
      <c r="BD669">
        <f t="shared" si="673"/>
        <v>0</v>
      </c>
      <c r="BE669">
        <v>0</v>
      </c>
      <c r="BF669">
        <f t="shared" si="674"/>
        <v>0</v>
      </c>
      <c r="BG669">
        <v>0</v>
      </c>
      <c r="BH669">
        <f t="shared" si="675"/>
        <v>0</v>
      </c>
      <c r="BI669">
        <v>0</v>
      </c>
      <c r="BJ669">
        <f t="shared" si="676"/>
        <v>0</v>
      </c>
      <c r="BK669">
        <v>0</v>
      </c>
      <c r="BL669">
        <f t="shared" si="677"/>
        <v>0</v>
      </c>
      <c r="BM669">
        <v>0</v>
      </c>
      <c r="BN669">
        <f t="shared" si="678"/>
        <v>0</v>
      </c>
      <c r="BO669">
        <v>0</v>
      </c>
      <c r="BP669">
        <f t="shared" si="679"/>
        <v>0</v>
      </c>
      <c r="BQ669">
        <v>0</v>
      </c>
      <c r="BR669">
        <f t="shared" si="680"/>
        <v>0</v>
      </c>
      <c r="BS669">
        <v>0</v>
      </c>
      <c r="BT669">
        <f t="shared" si="681"/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f t="shared" si="716"/>
        <v>0</v>
      </c>
      <c r="DE669">
        <v>0</v>
      </c>
      <c r="DF669">
        <f t="shared" si="717"/>
        <v>0</v>
      </c>
      <c r="DG669">
        <v>100</v>
      </c>
      <c r="DH669">
        <f t="shared" si="684"/>
        <v>1</v>
      </c>
      <c r="DI669">
        <v>0</v>
      </c>
      <c r="DJ669">
        <f t="shared" si="685"/>
        <v>0</v>
      </c>
      <c r="DK669">
        <v>0</v>
      </c>
      <c r="DL669">
        <f t="shared" si="686"/>
        <v>0</v>
      </c>
      <c r="DM669">
        <v>0</v>
      </c>
      <c r="DN669">
        <f t="shared" si="687"/>
        <v>0</v>
      </c>
      <c r="DO669">
        <v>0</v>
      </c>
      <c r="DP669">
        <f t="shared" si="688"/>
        <v>0</v>
      </c>
      <c r="DQ669">
        <v>0</v>
      </c>
      <c r="DR669">
        <f t="shared" si="689"/>
        <v>0</v>
      </c>
      <c r="DS669">
        <v>0</v>
      </c>
      <c r="DT669">
        <f t="shared" si="690"/>
        <v>0</v>
      </c>
      <c r="DU669">
        <v>0</v>
      </c>
      <c r="DV669">
        <f t="shared" si="691"/>
        <v>0</v>
      </c>
      <c r="DW669">
        <v>0</v>
      </c>
      <c r="DX669">
        <f t="shared" si="692"/>
        <v>0</v>
      </c>
      <c r="DY669">
        <v>0</v>
      </c>
      <c r="DZ669">
        <f t="shared" si="693"/>
        <v>0</v>
      </c>
      <c r="EA669">
        <v>0</v>
      </c>
      <c r="EB669">
        <f t="shared" si="694"/>
        <v>0</v>
      </c>
      <c r="EC669">
        <v>0</v>
      </c>
      <c r="ED669">
        <f t="shared" si="695"/>
        <v>0</v>
      </c>
      <c r="EE669">
        <v>0</v>
      </c>
      <c r="EF669">
        <f t="shared" si="696"/>
        <v>0</v>
      </c>
      <c r="EG669">
        <v>0</v>
      </c>
      <c r="EH669">
        <f t="shared" si="697"/>
        <v>0</v>
      </c>
      <c r="EI669">
        <v>0</v>
      </c>
      <c r="EJ669">
        <f t="shared" si="698"/>
        <v>0</v>
      </c>
      <c r="EK669">
        <v>0</v>
      </c>
      <c r="EL669">
        <f t="shared" si="699"/>
        <v>0</v>
      </c>
      <c r="EM669">
        <v>0</v>
      </c>
      <c r="EN669">
        <f t="shared" si="700"/>
        <v>0</v>
      </c>
      <c r="EO669">
        <v>0</v>
      </c>
      <c r="EP669">
        <f t="shared" si="701"/>
        <v>0</v>
      </c>
      <c r="EQ669">
        <v>0</v>
      </c>
      <c r="ER669">
        <f t="shared" si="702"/>
        <v>0</v>
      </c>
      <c r="ES669">
        <v>0</v>
      </c>
      <c r="ET669">
        <f t="shared" si="703"/>
        <v>0</v>
      </c>
      <c r="EU669">
        <v>0</v>
      </c>
      <c r="EV669">
        <f t="shared" si="704"/>
        <v>0</v>
      </c>
      <c r="EW669">
        <v>0</v>
      </c>
      <c r="EX669">
        <f t="shared" si="705"/>
        <v>0</v>
      </c>
      <c r="EY669">
        <v>0</v>
      </c>
      <c r="EZ669">
        <f t="shared" si="706"/>
        <v>0</v>
      </c>
      <c r="FA669">
        <v>0</v>
      </c>
      <c r="FB669">
        <f t="shared" si="707"/>
        <v>0</v>
      </c>
      <c r="FC669">
        <v>0</v>
      </c>
      <c r="FD669">
        <v>0</v>
      </c>
      <c r="FE669" s="3" t="s">
        <v>881</v>
      </c>
    </row>
    <row r="670" spans="1:161" x14ac:dyDescent="0.45">
      <c r="A670">
        <v>669</v>
      </c>
      <c r="B670" t="s">
        <v>53</v>
      </c>
      <c r="C670" t="s">
        <v>882</v>
      </c>
      <c r="F670" s="2">
        <v>1</v>
      </c>
      <c r="G670">
        <f>273-60</f>
        <v>213</v>
      </c>
      <c r="H670">
        <v>933</v>
      </c>
      <c r="I670">
        <v>300</v>
      </c>
      <c r="J670" s="2">
        <f t="shared" si="714"/>
        <v>0.32154340836012862</v>
      </c>
      <c r="L670" t="s">
        <v>64</v>
      </c>
      <c r="M670">
        <v>0</v>
      </c>
      <c r="N670">
        <f t="shared" si="652"/>
        <v>0</v>
      </c>
      <c r="O670">
        <v>0</v>
      </c>
      <c r="P670">
        <f t="shared" si="653"/>
        <v>0</v>
      </c>
      <c r="Q670">
        <v>0</v>
      </c>
      <c r="R670">
        <f t="shared" si="654"/>
        <v>0</v>
      </c>
      <c r="S670">
        <v>0</v>
      </c>
      <c r="T670">
        <f t="shared" si="655"/>
        <v>0</v>
      </c>
      <c r="U670">
        <v>0</v>
      </c>
      <c r="V670">
        <f t="shared" si="656"/>
        <v>0</v>
      </c>
      <c r="W670">
        <v>100</v>
      </c>
      <c r="X670">
        <f t="shared" si="657"/>
        <v>1</v>
      </c>
      <c r="Y670">
        <v>0</v>
      </c>
      <c r="Z670">
        <f t="shared" si="658"/>
        <v>0</v>
      </c>
      <c r="AA670">
        <v>0</v>
      </c>
      <c r="AB670">
        <f t="shared" si="659"/>
        <v>0</v>
      </c>
      <c r="AC670">
        <v>0</v>
      </c>
      <c r="AD670">
        <f t="shared" si="660"/>
        <v>0</v>
      </c>
      <c r="AE670">
        <v>0</v>
      </c>
      <c r="AF670">
        <f t="shared" si="661"/>
        <v>0</v>
      </c>
      <c r="AG670">
        <v>0</v>
      </c>
      <c r="AH670">
        <f t="shared" si="662"/>
        <v>0</v>
      </c>
      <c r="AI670">
        <v>0</v>
      </c>
      <c r="AJ670">
        <f t="shared" si="663"/>
        <v>0</v>
      </c>
      <c r="AK670">
        <v>0</v>
      </c>
      <c r="AL670">
        <f t="shared" si="664"/>
        <v>0</v>
      </c>
      <c r="AM670">
        <v>0</v>
      </c>
      <c r="AN670">
        <f t="shared" si="665"/>
        <v>0</v>
      </c>
      <c r="AO670">
        <v>0</v>
      </c>
      <c r="AP670">
        <f t="shared" si="666"/>
        <v>0</v>
      </c>
      <c r="AQ670">
        <v>0</v>
      </c>
      <c r="AR670">
        <f t="shared" si="667"/>
        <v>0</v>
      </c>
      <c r="AS670">
        <v>0</v>
      </c>
      <c r="AT670">
        <f t="shared" si="668"/>
        <v>0</v>
      </c>
      <c r="AU670">
        <v>0</v>
      </c>
      <c r="AV670">
        <f t="shared" si="669"/>
        <v>0</v>
      </c>
      <c r="AW670">
        <v>0</v>
      </c>
      <c r="AX670">
        <f t="shared" si="670"/>
        <v>0</v>
      </c>
      <c r="AY670">
        <v>0</v>
      </c>
      <c r="AZ670">
        <f t="shared" si="671"/>
        <v>0</v>
      </c>
      <c r="BA670">
        <v>0</v>
      </c>
      <c r="BB670">
        <f t="shared" si="672"/>
        <v>0</v>
      </c>
      <c r="BC670">
        <v>0</v>
      </c>
      <c r="BD670">
        <f t="shared" si="673"/>
        <v>0</v>
      </c>
      <c r="BE670">
        <v>0</v>
      </c>
      <c r="BF670">
        <f t="shared" si="674"/>
        <v>0</v>
      </c>
      <c r="BG670">
        <v>0</v>
      </c>
      <c r="BH670">
        <f t="shared" si="675"/>
        <v>0</v>
      </c>
      <c r="BI670">
        <v>0</v>
      </c>
      <c r="BJ670">
        <f t="shared" si="676"/>
        <v>0</v>
      </c>
      <c r="BK670">
        <v>0</v>
      </c>
      <c r="BL670">
        <f t="shared" si="677"/>
        <v>0</v>
      </c>
      <c r="BM670">
        <v>0</v>
      </c>
      <c r="BN670">
        <f t="shared" si="678"/>
        <v>0</v>
      </c>
      <c r="BO670">
        <v>0</v>
      </c>
      <c r="BP670">
        <f t="shared" si="679"/>
        <v>0</v>
      </c>
      <c r="BQ670">
        <v>0</v>
      </c>
      <c r="BR670">
        <f t="shared" si="680"/>
        <v>0</v>
      </c>
      <c r="BS670">
        <v>0</v>
      </c>
      <c r="BT670">
        <f t="shared" si="681"/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f t="shared" si="716"/>
        <v>0</v>
      </c>
      <c r="DF670">
        <f t="shared" si="717"/>
        <v>0</v>
      </c>
      <c r="DG670">
        <v>90</v>
      </c>
      <c r="DH670">
        <f t="shared" si="684"/>
        <v>0.90167205062720279</v>
      </c>
      <c r="DI670">
        <v>0</v>
      </c>
      <c r="DJ670">
        <f t="shared" si="685"/>
        <v>0</v>
      </c>
      <c r="DK670">
        <v>0</v>
      </c>
      <c r="DL670">
        <f t="shared" si="686"/>
        <v>0</v>
      </c>
      <c r="DM670">
        <v>0</v>
      </c>
      <c r="DN670">
        <f t="shared" si="687"/>
        <v>0</v>
      </c>
      <c r="DO670">
        <v>0</v>
      </c>
      <c r="DP670">
        <f t="shared" si="688"/>
        <v>0</v>
      </c>
      <c r="DQ670">
        <v>0</v>
      </c>
      <c r="DR670">
        <f t="shared" si="689"/>
        <v>0</v>
      </c>
      <c r="DS670">
        <v>0</v>
      </c>
      <c r="DT670">
        <f t="shared" si="690"/>
        <v>0</v>
      </c>
      <c r="DU670">
        <v>0</v>
      </c>
      <c r="DV670">
        <f t="shared" si="691"/>
        <v>0</v>
      </c>
      <c r="DW670">
        <v>0</v>
      </c>
      <c r="DX670">
        <f t="shared" si="692"/>
        <v>0</v>
      </c>
      <c r="DY670">
        <v>0</v>
      </c>
      <c r="DZ670">
        <f t="shared" si="693"/>
        <v>0</v>
      </c>
      <c r="EA670">
        <v>0</v>
      </c>
      <c r="EB670">
        <f t="shared" si="694"/>
        <v>0</v>
      </c>
      <c r="EC670">
        <v>0</v>
      </c>
      <c r="ED670">
        <f t="shared" si="695"/>
        <v>0</v>
      </c>
      <c r="EE670">
        <v>0</v>
      </c>
      <c r="EF670">
        <f t="shared" si="696"/>
        <v>0</v>
      </c>
      <c r="EG670">
        <v>0</v>
      </c>
      <c r="EH670">
        <f t="shared" si="697"/>
        <v>0</v>
      </c>
      <c r="EI670">
        <v>0</v>
      </c>
      <c r="EJ670">
        <f t="shared" si="698"/>
        <v>0</v>
      </c>
      <c r="EK670">
        <v>0</v>
      </c>
      <c r="EL670">
        <f t="shared" si="699"/>
        <v>0</v>
      </c>
      <c r="EM670">
        <v>10</v>
      </c>
      <c r="EN670">
        <f t="shared" si="700"/>
        <v>9.8327949372797208E-2</v>
      </c>
      <c r="EO670">
        <v>0</v>
      </c>
      <c r="EP670">
        <f t="shared" si="701"/>
        <v>0</v>
      </c>
      <c r="EQ670">
        <v>0</v>
      </c>
      <c r="ER670">
        <f t="shared" si="702"/>
        <v>0</v>
      </c>
      <c r="ES670">
        <v>0</v>
      </c>
      <c r="ET670">
        <f t="shared" si="703"/>
        <v>0</v>
      </c>
      <c r="EU670">
        <v>0</v>
      </c>
      <c r="EV670">
        <f t="shared" si="704"/>
        <v>0</v>
      </c>
      <c r="EW670">
        <v>0</v>
      </c>
      <c r="EX670">
        <f t="shared" si="705"/>
        <v>0</v>
      </c>
      <c r="EY670">
        <v>0</v>
      </c>
      <c r="EZ670">
        <f t="shared" si="706"/>
        <v>0</v>
      </c>
      <c r="FA670">
        <v>0</v>
      </c>
      <c r="FB670">
        <f t="shared" si="707"/>
        <v>0</v>
      </c>
      <c r="FC670">
        <v>0</v>
      </c>
      <c r="FD670">
        <v>0</v>
      </c>
      <c r="FE670" s="3" t="s">
        <v>881</v>
      </c>
    </row>
    <row r="671" spans="1:161" x14ac:dyDescent="0.45">
      <c r="A671">
        <v>670</v>
      </c>
      <c r="B671" t="s">
        <v>53</v>
      </c>
      <c r="C671" t="s">
        <v>883</v>
      </c>
      <c r="F671" s="2">
        <v>1</v>
      </c>
      <c r="G671">
        <f>273-14</f>
        <v>259</v>
      </c>
      <c r="H671">
        <v>933</v>
      </c>
      <c r="I671">
        <v>300</v>
      </c>
      <c r="J671" s="2">
        <f t="shared" si="714"/>
        <v>0.32154340836012862</v>
      </c>
      <c r="L671" t="s">
        <v>64</v>
      </c>
      <c r="M671">
        <v>0</v>
      </c>
      <c r="N671">
        <f t="shared" ref="N671:N734" si="720">((M671/100)/FH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O671">
        <v>0</v>
      </c>
      <c r="P671">
        <f t="shared" ref="P671:P734" si="721">((O671/100)/FJ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Q671">
        <v>0</v>
      </c>
      <c r="R671">
        <f t="shared" ref="R671:R698" si="722">((Q671/100)/FL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S671">
        <v>0</v>
      </c>
      <c r="T671">
        <f t="shared" ref="T671:T734" si="723">((S671/100)/FN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U671">
        <v>0</v>
      </c>
      <c r="V671">
        <f t="shared" ref="V671:V734" si="724">((U671/100)/FP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W671">
        <v>100</v>
      </c>
      <c r="X671">
        <f t="shared" ref="X671:X734" si="725">((W671/100)/FR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1</v>
      </c>
      <c r="Y671">
        <v>0</v>
      </c>
      <c r="Z671">
        <f t="shared" ref="Z671:Z734" si="726">((Y671/100)/FT$2)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A671">
        <v>0</v>
      </c>
      <c r="AB671">
        <f t="shared" ref="AB671:AB734" si="727">((AA671/100)/FN$13)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C671">
        <v>0</v>
      </c>
      <c r="AD671">
        <f t="shared" ref="AD671:AD698" si="728">((AC671/100)/FH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E671">
        <v>0</v>
      </c>
      <c r="AF671">
        <f t="shared" ref="AF671:AF703" si="729">((AE671/100)/FJ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G671">
        <v>0</v>
      </c>
      <c r="AH671">
        <f t="shared" ref="AH671:AH698" si="730">((AG671/100)/FL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I671">
        <v>0</v>
      </c>
      <c r="AJ671">
        <f t="shared" ref="AJ671:AJ734" si="731">((AI671/100)/FN$6)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K671">
        <v>0</v>
      </c>
      <c r="AL671">
        <f t="shared" ref="AL671:AL700" si="732">((AK671/100)/FH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M671">
        <v>0</v>
      </c>
      <c r="AN671">
        <f t="shared" ref="AN671:AN734" si="733">((AM671/100)/FJ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O671">
        <v>0</v>
      </c>
      <c r="AP671">
        <f t="shared" ref="AP671:AP701" si="734">((AO671/100)/FL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Q671">
        <v>0</v>
      </c>
      <c r="AR671">
        <f t="shared" ref="AR671:AR734" si="735">((AQ671/100)/FH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S671">
        <v>0</v>
      </c>
      <c r="AT671">
        <f t="shared" ref="AT671:AT734" si="736">((AS671/100)/FJ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U671">
        <v>0</v>
      </c>
      <c r="AV671">
        <f t="shared" ref="AV671:AV734" si="737">((AU671/100)/FL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W671">
        <v>0</v>
      </c>
      <c r="AX671">
        <f t="shared" ref="AX671:AX734" si="738">((AW671/100)/FN$16)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AY671">
        <v>0</v>
      </c>
      <c r="AZ671">
        <f t="shared" ref="AZ671:AZ734" si="739">((AY671/100)/FJ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A671">
        <v>0</v>
      </c>
      <c r="BB671">
        <f t="shared" ref="BB671:BB734" si="740">((BA671/100)/FL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C671">
        <v>0</v>
      </c>
      <c r="BD671">
        <f t="shared" ref="BD671:BD734" si="741">((BC671/100)/FN$19)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E671">
        <v>0</v>
      </c>
      <c r="BF671">
        <f t="shared" ref="BF671:BF734" si="742">((BE671/100)/FH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G671">
        <v>0</v>
      </c>
      <c r="BH671">
        <f t="shared" ref="BH671:BH734" si="743">((BG671/100)/FJ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I671">
        <v>0</v>
      </c>
      <c r="BJ671">
        <f t="shared" ref="BJ671:BJ734" si="744">((BI671/100)/FN$25)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K671">
        <v>0</v>
      </c>
      <c r="BL671">
        <f t="shared" ref="BL671:BL734" si="745">((BK671/100)/FH$13)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M671">
        <v>0</v>
      </c>
      <c r="BN671">
        <f t="shared" ref="BN671:BN734" si="746">((BM671/100)/FN$10)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O671">
        <v>0</v>
      </c>
      <c r="BP671">
        <f t="shared" ref="BP671:BP698" si="747">((BO671/100)/FJ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Q671">
        <v>0</v>
      </c>
      <c r="BR671">
        <f t="shared" ref="BR671:BR734" si="748">((BQ671/100)/FL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S671">
        <v>0</v>
      </c>
      <c r="BT671">
        <f t="shared" ref="BT671:BT734" si="749">((BS671/100)/FN$28)/((AC671/100)/FH$6+(S671/100)/FN$2+(AE671/100)/FJ$6+(AG671/100)/FL$6+(AI671/100)/FN$6+(AK671/100)/FH$10+(AM671/100)/FJ$10+(AO671/100)/FL$10+(Q671/100)/FL$2+(M671/100)/FH$2+(AQ671/100)/FH$16+(AS671/100)/FJ$16+(AU671/100)/FL$16+(AW671/100)/FN$16+(W671/100)/FR$2+(AY671/100)/FJ$19+(BA671/100)/FL$19+(BC671/100)/FN$19+(AA671/100)/FN$13+(BK671/100)/FH$13+(BM671/100)/FN$10+(BE671/100)/FH$25+(BG671/100)/FJ$25+(BI671/100)/FN$25+(BO671/100)/FJ$28+(BQ671/100)/FL$28+(O671/100)/FJ$2+(U671/100)/FP$2+(Y671/100)/FT$2+(BS671/100)/FN$28)</f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f t="shared" si="716"/>
        <v>0</v>
      </c>
      <c r="DE671">
        <v>10</v>
      </c>
      <c r="DF671">
        <f t="shared" si="717"/>
        <v>0.16255899743263921</v>
      </c>
      <c r="DG671">
        <v>90</v>
      </c>
      <c r="DH671">
        <f t="shared" si="684"/>
        <v>0.83744100256736076</v>
      </c>
      <c r="DI671">
        <v>0</v>
      </c>
      <c r="DJ671">
        <f t="shared" si="685"/>
        <v>0</v>
      </c>
      <c r="DK671">
        <v>0</v>
      </c>
      <c r="DL671">
        <f t="shared" si="686"/>
        <v>0</v>
      </c>
      <c r="DM671">
        <v>0</v>
      </c>
      <c r="DN671">
        <f t="shared" si="687"/>
        <v>0</v>
      </c>
      <c r="DO671">
        <v>0</v>
      </c>
      <c r="DP671">
        <f t="shared" si="688"/>
        <v>0</v>
      </c>
      <c r="DQ671">
        <v>0</v>
      </c>
      <c r="DR671">
        <f t="shared" si="689"/>
        <v>0</v>
      </c>
      <c r="DS671">
        <v>0</v>
      </c>
      <c r="DT671">
        <f t="shared" si="690"/>
        <v>0</v>
      </c>
      <c r="DU671">
        <v>0</v>
      </c>
      <c r="DV671">
        <f t="shared" si="691"/>
        <v>0</v>
      </c>
      <c r="DW671">
        <v>0</v>
      </c>
      <c r="DX671">
        <f t="shared" si="692"/>
        <v>0</v>
      </c>
      <c r="DY671">
        <v>0</v>
      </c>
      <c r="DZ671">
        <f t="shared" si="693"/>
        <v>0</v>
      </c>
      <c r="EA671">
        <v>0</v>
      </c>
      <c r="EB671">
        <f t="shared" si="694"/>
        <v>0</v>
      </c>
      <c r="EC671">
        <v>0</v>
      </c>
      <c r="ED671">
        <f t="shared" si="695"/>
        <v>0</v>
      </c>
      <c r="EE671">
        <v>0</v>
      </c>
      <c r="EF671">
        <f t="shared" si="696"/>
        <v>0</v>
      </c>
      <c r="EG671">
        <v>0</v>
      </c>
      <c r="EH671">
        <f t="shared" si="697"/>
        <v>0</v>
      </c>
      <c r="EI671">
        <v>0</v>
      </c>
      <c r="EJ671">
        <f t="shared" si="698"/>
        <v>0</v>
      </c>
      <c r="EK671">
        <v>0</v>
      </c>
      <c r="EL671">
        <f t="shared" si="699"/>
        <v>0</v>
      </c>
      <c r="EM671">
        <v>0</v>
      </c>
      <c r="EN671">
        <f t="shared" si="700"/>
        <v>0</v>
      </c>
      <c r="EO671">
        <v>0</v>
      </c>
      <c r="EP671">
        <f t="shared" si="701"/>
        <v>0</v>
      </c>
      <c r="EQ671">
        <v>0</v>
      </c>
      <c r="ER671">
        <f t="shared" si="702"/>
        <v>0</v>
      </c>
      <c r="ES671">
        <v>0</v>
      </c>
      <c r="ET671">
        <f t="shared" si="703"/>
        <v>0</v>
      </c>
      <c r="EU671">
        <v>0</v>
      </c>
      <c r="EV671">
        <f t="shared" si="704"/>
        <v>0</v>
      </c>
      <c r="EW671">
        <v>0</v>
      </c>
      <c r="EX671">
        <f t="shared" si="705"/>
        <v>0</v>
      </c>
      <c r="EY671">
        <v>0</v>
      </c>
      <c r="EZ671">
        <f t="shared" si="706"/>
        <v>0</v>
      </c>
      <c r="FA671">
        <v>0</v>
      </c>
      <c r="FB671">
        <f t="shared" si="707"/>
        <v>0</v>
      </c>
      <c r="FC671">
        <v>0</v>
      </c>
      <c r="FD671">
        <v>0</v>
      </c>
      <c r="FE671" s="3" t="s">
        <v>881</v>
      </c>
    </row>
    <row r="672" spans="1:161" x14ac:dyDescent="0.45">
      <c r="A672">
        <v>671</v>
      </c>
      <c r="B672" t="s">
        <v>53</v>
      </c>
      <c r="C672" t="s">
        <v>884</v>
      </c>
      <c r="F672" s="2">
        <v>1</v>
      </c>
      <c r="G672">
        <v>300</v>
      </c>
      <c r="H672">
        <v>933</v>
      </c>
      <c r="I672">
        <v>300</v>
      </c>
      <c r="J672" s="2">
        <f t="shared" si="714"/>
        <v>0.32154340836012862</v>
      </c>
      <c r="L672" t="s">
        <v>64</v>
      </c>
      <c r="M672">
        <v>0</v>
      </c>
      <c r="N672">
        <f t="shared" si="720"/>
        <v>0</v>
      </c>
      <c r="O672">
        <v>0</v>
      </c>
      <c r="P672">
        <f t="shared" si="721"/>
        <v>0</v>
      </c>
      <c r="Q672">
        <v>0</v>
      </c>
      <c r="R672">
        <f t="shared" si="722"/>
        <v>0</v>
      </c>
      <c r="S672">
        <v>0</v>
      </c>
      <c r="T672">
        <f t="shared" si="723"/>
        <v>0</v>
      </c>
      <c r="U672">
        <v>0</v>
      </c>
      <c r="V672">
        <f t="shared" si="724"/>
        <v>0</v>
      </c>
      <c r="W672">
        <v>100</v>
      </c>
      <c r="X672">
        <f t="shared" si="725"/>
        <v>1</v>
      </c>
      <c r="Y672">
        <v>0</v>
      </c>
      <c r="Z672">
        <f t="shared" si="726"/>
        <v>0</v>
      </c>
      <c r="AA672">
        <v>0</v>
      </c>
      <c r="AB672">
        <f t="shared" si="727"/>
        <v>0</v>
      </c>
      <c r="AC672">
        <v>0</v>
      </c>
      <c r="AD672">
        <f t="shared" si="728"/>
        <v>0</v>
      </c>
      <c r="AE672">
        <v>0</v>
      </c>
      <c r="AF672">
        <f t="shared" si="729"/>
        <v>0</v>
      </c>
      <c r="AG672">
        <v>0</v>
      </c>
      <c r="AH672">
        <f t="shared" si="730"/>
        <v>0</v>
      </c>
      <c r="AI672">
        <v>0</v>
      </c>
      <c r="AJ672">
        <f t="shared" si="731"/>
        <v>0</v>
      </c>
      <c r="AK672">
        <v>0</v>
      </c>
      <c r="AL672">
        <f t="shared" si="732"/>
        <v>0</v>
      </c>
      <c r="AM672">
        <v>0</v>
      </c>
      <c r="AN672">
        <f t="shared" si="733"/>
        <v>0</v>
      </c>
      <c r="AO672">
        <v>0</v>
      </c>
      <c r="AP672">
        <f t="shared" si="734"/>
        <v>0</v>
      </c>
      <c r="AQ672">
        <v>0</v>
      </c>
      <c r="AR672">
        <f t="shared" si="735"/>
        <v>0</v>
      </c>
      <c r="AS672">
        <v>0</v>
      </c>
      <c r="AT672">
        <f t="shared" si="736"/>
        <v>0</v>
      </c>
      <c r="AU672">
        <v>0</v>
      </c>
      <c r="AV672">
        <f t="shared" si="737"/>
        <v>0</v>
      </c>
      <c r="AW672">
        <v>0</v>
      </c>
      <c r="AX672">
        <f t="shared" si="738"/>
        <v>0</v>
      </c>
      <c r="AY672">
        <v>0</v>
      </c>
      <c r="AZ672">
        <f t="shared" si="739"/>
        <v>0</v>
      </c>
      <c r="BA672">
        <v>0</v>
      </c>
      <c r="BB672">
        <f t="shared" si="740"/>
        <v>0</v>
      </c>
      <c r="BC672">
        <v>0</v>
      </c>
      <c r="BD672">
        <f t="shared" si="741"/>
        <v>0</v>
      </c>
      <c r="BE672">
        <v>0</v>
      </c>
      <c r="BF672">
        <f t="shared" si="742"/>
        <v>0</v>
      </c>
      <c r="BG672">
        <v>0</v>
      </c>
      <c r="BH672">
        <f t="shared" si="743"/>
        <v>0</v>
      </c>
      <c r="BI672">
        <v>0</v>
      </c>
      <c r="BJ672">
        <f t="shared" si="744"/>
        <v>0</v>
      </c>
      <c r="BK672">
        <v>0</v>
      </c>
      <c r="BL672">
        <f t="shared" si="745"/>
        <v>0</v>
      </c>
      <c r="BM672">
        <v>0</v>
      </c>
      <c r="BN672">
        <f t="shared" si="746"/>
        <v>0</v>
      </c>
      <c r="BO672">
        <v>0</v>
      </c>
      <c r="BP672">
        <f t="shared" si="747"/>
        <v>0</v>
      </c>
      <c r="BQ672">
        <v>0</v>
      </c>
      <c r="BR672">
        <f t="shared" si="748"/>
        <v>0</v>
      </c>
      <c r="BS672">
        <v>0</v>
      </c>
      <c r="BT672">
        <f t="shared" si="749"/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f t="shared" si="716"/>
        <v>0</v>
      </c>
      <c r="DE672">
        <v>0</v>
      </c>
      <c r="DF672">
        <f t="shared" si="717"/>
        <v>0</v>
      </c>
      <c r="DG672">
        <v>90</v>
      </c>
      <c r="DH672">
        <f t="shared" si="684"/>
        <v>0.83453615433283646</v>
      </c>
      <c r="DI672">
        <v>0</v>
      </c>
      <c r="DJ672">
        <f t="shared" si="685"/>
        <v>0</v>
      </c>
      <c r="DK672">
        <v>0</v>
      </c>
      <c r="DL672">
        <f t="shared" si="686"/>
        <v>0</v>
      </c>
      <c r="DM672">
        <v>0</v>
      </c>
      <c r="DN672">
        <f t="shared" si="687"/>
        <v>0</v>
      </c>
      <c r="DO672">
        <v>0</v>
      </c>
      <c r="DP672">
        <f t="shared" si="688"/>
        <v>0</v>
      </c>
      <c r="DQ672">
        <v>0</v>
      </c>
      <c r="DR672">
        <f t="shared" si="689"/>
        <v>0</v>
      </c>
      <c r="DS672">
        <v>10</v>
      </c>
      <c r="DT672">
        <f t="shared" si="690"/>
        <v>0.16546384566716354</v>
      </c>
      <c r="DU672">
        <v>0</v>
      </c>
      <c r="DV672">
        <f t="shared" si="691"/>
        <v>0</v>
      </c>
      <c r="DW672">
        <v>0</v>
      </c>
      <c r="DX672">
        <f t="shared" si="692"/>
        <v>0</v>
      </c>
      <c r="DY672">
        <v>0</v>
      </c>
      <c r="DZ672">
        <f t="shared" si="693"/>
        <v>0</v>
      </c>
      <c r="EA672">
        <v>0</v>
      </c>
      <c r="EB672">
        <f t="shared" si="694"/>
        <v>0</v>
      </c>
      <c r="EC672">
        <v>0</v>
      </c>
      <c r="ED672">
        <f t="shared" si="695"/>
        <v>0</v>
      </c>
      <c r="EE672">
        <v>0</v>
      </c>
      <c r="EF672">
        <f t="shared" si="696"/>
        <v>0</v>
      </c>
      <c r="EG672">
        <v>0</v>
      </c>
      <c r="EH672">
        <f t="shared" si="697"/>
        <v>0</v>
      </c>
      <c r="EI672">
        <v>0</v>
      </c>
      <c r="EJ672">
        <f t="shared" si="698"/>
        <v>0</v>
      </c>
      <c r="EK672">
        <v>0</v>
      </c>
      <c r="EL672">
        <f t="shared" si="699"/>
        <v>0</v>
      </c>
      <c r="EM672">
        <v>0</v>
      </c>
      <c r="EN672">
        <f t="shared" si="700"/>
        <v>0</v>
      </c>
      <c r="EO672">
        <v>0</v>
      </c>
      <c r="EP672">
        <f t="shared" si="701"/>
        <v>0</v>
      </c>
      <c r="EQ672">
        <v>0</v>
      </c>
      <c r="ER672">
        <f t="shared" si="702"/>
        <v>0</v>
      </c>
      <c r="ES672">
        <v>0</v>
      </c>
      <c r="ET672">
        <f t="shared" si="703"/>
        <v>0</v>
      </c>
      <c r="EU672">
        <v>0</v>
      </c>
      <c r="EV672">
        <f t="shared" si="704"/>
        <v>0</v>
      </c>
      <c r="EW672">
        <v>0</v>
      </c>
      <c r="EX672">
        <f t="shared" si="705"/>
        <v>0</v>
      </c>
      <c r="EY672">
        <v>0</v>
      </c>
      <c r="EZ672">
        <f t="shared" si="706"/>
        <v>0</v>
      </c>
      <c r="FA672">
        <v>0</v>
      </c>
      <c r="FB672">
        <f t="shared" si="707"/>
        <v>0</v>
      </c>
      <c r="FC672">
        <v>0</v>
      </c>
      <c r="FD672">
        <v>0</v>
      </c>
      <c r="FE672" s="3" t="s">
        <v>881</v>
      </c>
    </row>
    <row r="673" spans="1:161" x14ac:dyDescent="0.45">
      <c r="A673">
        <v>672</v>
      </c>
      <c r="B673" t="s">
        <v>53</v>
      </c>
      <c r="C673" t="s">
        <v>885</v>
      </c>
      <c r="F673" s="2">
        <v>1</v>
      </c>
      <c r="G673">
        <v>300</v>
      </c>
      <c r="H673">
        <v>933</v>
      </c>
      <c r="I673">
        <v>300</v>
      </c>
      <c r="J673" s="2">
        <f t="shared" si="714"/>
        <v>0.32154340836012862</v>
      </c>
      <c r="L673" t="s">
        <v>64</v>
      </c>
      <c r="M673">
        <v>0</v>
      </c>
      <c r="N673">
        <f t="shared" si="720"/>
        <v>0</v>
      </c>
      <c r="O673">
        <v>0</v>
      </c>
      <c r="P673">
        <f t="shared" si="721"/>
        <v>0</v>
      </c>
      <c r="Q673">
        <v>0</v>
      </c>
      <c r="R673">
        <f t="shared" si="722"/>
        <v>0</v>
      </c>
      <c r="S673">
        <v>0</v>
      </c>
      <c r="T673">
        <f t="shared" si="723"/>
        <v>0</v>
      </c>
      <c r="U673">
        <v>0</v>
      </c>
      <c r="V673">
        <f t="shared" si="724"/>
        <v>0</v>
      </c>
      <c r="W673">
        <v>100</v>
      </c>
      <c r="X673">
        <f t="shared" si="725"/>
        <v>1</v>
      </c>
      <c r="Y673">
        <v>0</v>
      </c>
      <c r="Z673">
        <f t="shared" si="726"/>
        <v>0</v>
      </c>
      <c r="AA673">
        <v>0</v>
      </c>
      <c r="AB673">
        <f t="shared" si="727"/>
        <v>0</v>
      </c>
      <c r="AC673">
        <v>0</v>
      </c>
      <c r="AD673">
        <f t="shared" si="728"/>
        <v>0</v>
      </c>
      <c r="AE673">
        <v>0</v>
      </c>
      <c r="AF673">
        <f t="shared" si="729"/>
        <v>0</v>
      </c>
      <c r="AG673">
        <v>0</v>
      </c>
      <c r="AH673">
        <f t="shared" si="730"/>
        <v>0</v>
      </c>
      <c r="AI673">
        <v>0</v>
      </c>
      <c r="AJ673">
        <f t="shared" si="731"/>
        <v>0</v>
      </c>
      <c r="AK673">
        <v>0</v>
      </c>
      <c r="AL673">
        <f t="shared" si="732"/>
        <v>0</v>
      </c>
      <c r="AM673">
        <v>0</v>
      </c>
      <c r="AN673">
        <f t="shared" si="733"/>
        <v>0</v>
      </c>
      <c r="AO673">
        <v>0</v>
      </c>
      <c r="AP673">
        <f t="shared" si="734"/>
        <v>0</v>
      </c>
      <c r="AQ673">
        <v>0</v>
      </c>
      <c r="AR673">
        <f t="shared" si="735"/>
        <v>0</v>
      </c>
      <c r="AS673">
        <v>0</v>
      </c>
      <c r="AT673">
        <f t="shared" si="736"/>
        <v>0</v>
      </c>
      <c r="AU673">
        <v>0</v>
      </c>
      <c r="AV673">
        <f t="shared" si="737"/>
        <v>0</v>
      </c>
      <c r="AW673">
        <v>0</v>
      </c>
      <c r="AX673">
        <f t="shared" si="738"/>
        <v>0</v>
      </c>
      <c r="AY673">
        <v>0</v>
      </c>
      <c r="AZ673">
        <f t="shared" si="739"/>
        <v>0</v>
      </c>
      <c r="BA673">
        <v>0</v>
      </c>
      <c r="BB673">
        <f t="shared" si="740"/>
        <v>0</v>
      </c>
      <c r="BC673">
        <v>0</v>
      </c>
      <c r="BD673">
        <f t="shared" si="741"/>
        <v>0</v>
      </c>
      <c r="BE673">
        <v>0</v>
      </c>
      <c r="BF673">
        <f t="shared" si="742"/>
        <v>0</v>
      </c>
      <c r="BG673">
        <v>0</v>
      </c>
      <c r="BH673">
        <f t="shared" si="743"/>
        <v>0</v>
      </c>
      <c r="BI673">
        <v>0</v>
      </c>
      <c r="BJ673">
        <f t="shared" si="744"/>
        <v>0</v>
      </c>
      <c r="BK673">
        <v>0</v>
      </c>
      <c r="BL673">
        <f t="shared" si="745"/>
        <v>0</v>
      </c>
      <c r="BM673">
        <v>0</v>
      </c>
      <c r="BN673">
        <f t="shared" si="746"/>
        <v>0</v>
      </c>
      <c r="BO673">
        <v>0</v>
      </c>
      <c r="BP673">
        <f t="shared" si="747"/>
        <v>0</v>
      </c>
      <c r="BQ673">
        <v>0</v>
      </c>
      <c r="BR673">
        <f t="shared" si="748"/>
        <v>0</v>
      </c>
      <c r="BS673">
        <v>0</v>
      </c>
      <c r="BT673">
        <f t="shared" si="749"/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f t="shared" si="716"/>
        <v>0</v>
      </c>
      <c r="DE673">
        <v>0</v>
      </c>
      <c r="DF673">
        <f t="shared" si="717"/>
        <v>0</v>
      </c>
      <c r="DG673">
        <v>95</v>
      </c>
      <c r="DH673">
        <f t="shared" si="684"/>
        <v>0.86099099099099097</v>
      </c>
      <c r="DI673">
        <v>5</v>
      </c>
      <c r="DJ673">
        <f t="shared" si="685"/>
        <v>0.139009009009009</v>
      </c>
      <c r="DK673">
        <v>0</v>
      </c>
      <c r="DL673">
        <f t="shared" si="686"/>
        <v>0</v>
      </c>
      <c r="DM673">
        <v>0</v>
      </c>
      <c r="DN673">
        <f t="shared" si="687"/>
        <v>0</v>
      </c>
      <c r="DO673">
        <v>0</v>
      </c>
      <c r="DP673">
        <f t="shared" si="688"/>
        <v>0</v>
      </c>
      <c r="DQ673">
        <v>0</v>
      </c>
      <c r="DR673">
        <f t="shared" si="689"/>
        <v>0</v>
      </c>
      <c r="DS673">
        <v>0</v>
      </c>
      <c r="DT673">
        <f t="shared" si="690"/>
        <v>0</v>
      </c>
      <c r="DU673">
        <v>0</v>
      </c>
      <c r="DV673">
        <f t="shared" si="691"/>
        <v>0</v>
      </c>
      <c r="DW673">
        <v>0</v>
      </c>
      <c r="DX673">
        <f t="shared" si="692"/>
        <v>0</v>
      </c>
      <c r="DY673">
        <v>0</v>
      </c>
      <c r="DZ673">
        <f t="shared" si="693"/>
        <v>0</v>
      </c>
      <c r="EA673">
        <v>0</v>
      </c>
      <c r="EB673">
        <f t="shared" si="694"/>
        <v>0</v>
      </c>
      <c r="EC673">
        <v>0</v>
      </c>
      <c r="ED673">
        <f t="shared" si="695"/>
        <v>0</v>
      </c>
      <c r="EE673">
        <v>0</v>
      </c>
      <c r="EF673">
        <f t="shared" si="696"/>
        <v>0</v>
      </c>
      <c r="EG673">
        <v>0</v>
      </c>
      <c r="EH673">
        <f t="shared" si="697"/>
        <v>0</v>
      </c>
      <c r="EI673">
        <v>0</v>
      </c>
      <c r="EJ673">
        <f t="shared" si="698"/>
        <v>0</v>
      </c>
      <c r="EK673">
        <v>0</v>
      </c>
      <c r="EL673">
        <f t="shared" si="699"/>
        <v>0</v>
      </c>
      <c r="EM673">
        <v>0</v>
      </c>
      <c r="EN673">
        <f t="shared" si="700"/>
        <v>0</v>
      </c>
      <c r="EO673">
        <v>0</v>
      </c>
      <c r="EP673">
        <f t="shared" si="701"/>
        <v>0</v>
      </c>
      <c r="EQ673">
        <v>0</v>
      </c>
      <c r="ER673">
        <f t="shared" si="702"/>
        <v>0</v>
      </c>
      <c r="ES673">
        <v>0</v>
      </c>
      <c r="ET673">
        <f t="shared" si="703"/>
        <v>0</v>
      </c>
      <c r="EU673">
        <v>0</v>
      </c>
      <c r="EV673">
        <f t="shared" si="704"/>
        <v>0</v>
      </c>
      <c r="EW673">
        <v>0</v>
      </c>
      <c r="EX673">
        <f t="shared" si="705"/>
        <v>0</v>
      </c>
      <c r="EY673">
        <v>0</v>
      </c>
      <c r="EZ673">
        <f t="shared" si="706"/>
        <v>0</v>
      </c>
      <c r="FA673">
        <v>0</v>
      </c>
      <c r="FB673">
        <f t="shared" si="707"/>
        <v>0</v>
      </c>
      <c r="FC673">
        <v>0</v>
      </c>
      <c r="FD673">
        <v>0</v>
      </c>
      <c r="FE673" s="3" t="s">
        <v>881</v>
      </c>
    </row>
    <row r="674" spans="1:161" x14ac:dyDescent="0.45">
      <c r="A674">
        <v>673</v>
      </c>
      <c r="B674" t="s">
        <v>53</v>
      </c>
      <c r="C674" t="s">
        <v>875</v>
      </c>
      <c r="E674" t="s">
        <v>886</v>
      </c>
      <c r="F674" s="2">
        <v>2</v>
      </c>
      <c r="G674">
        <v>300</v>
      </c>
      <c r="H674">
        <v>933</v>
      </c>
      <c r="I674">
        <v>300</v>
      </c>
      <c r="J674" s="2">
        <f t="shared" si="714"/>
        <v>0.32154340836012862</v>
      </c>
      <c r="L674" t="s">
        <v>64</v>
      </c>
      <c r="M674">
        <v>0</v>
      </c>
      <c r="N674">
        <f t="shared" si="720"/>
        <v>0</v>
      </c>
      <c r="O674">
        <v>0</v>
      </c>
      <c r="P674">
        <f t="shared" si="721"/>
        <v>0</v>
      </c>
      <c r="Q674">
        <v>0</v>
      </c>
      <c r="R674">
        <f t="shared" si="722"/>
        <v>0</v>
      </c>
      <c r="S674">
        <v>0</v>
      </c>
      <c r="T674">
        <f t="shared" si="723"/>
        <v>0</v>
      </c>
      <c r="U674">
        <v>0</v>
      </c>
      <c r="V674">
        <f t="shared" si="724"/>
        <v>0</v>
      </c>
      <c r="W674">
        <v>100</v>
      </c>
      <c r="X674">
        <f t="shared" si="725"/>
        <v>1</v>
      </c>
      <c r="Y674">
        <v>0</v>
      </c>
      <c r="Z674">
        <f t="shared" si="726"/>
        <v>0</v>
      </c>
      <c r="AA674">
        <v>0</v>
      </c>
      <c r="AB674">
        <f t="shared" si="727"/>
        <v>0</v>
      </c>
      <c r="AC674">
        <v>0</v>
      </c>
      <c r="AD674">
        <f t="shared" si="728"/>
        <v>0</v>
      </c>
      <c r="AE674">
        <v>0</v>
      </c>
      <c r="AF674">
        <f t="shared" si="729"/>
        <v>0</v>
      </c>
      <c r="AG674">
        <v>0</v>
      </c>
      <c r="AH674">
        <f t="shared" si="730"/>
        <v>0</v>
      </c>
      <c r="AI674">
        <v>0</v>
      </c>
      <c r="AJ674">
        <f t="shared" si="731"/>
        <v>0</v>
      </c>
      <c r="AK674">
        <v>0</v>
      </c>
      <c r="AL674">
        <f t="shared" si="732"/>
        <v>0</v>
      </c>
      <c r="AM674">
        <v>0</v>
      </c>
      <c r="AN674">
        <f t="shared" si="733"/>
        <v>0</v>
      </c>
      <c r="AO674">
        <v>0</v>
      </c>
      <c r="AP674">
        <f t="shared" si="734"/>
        <v>0</v>
      </c>
      <c r="AQ674">
        <v>0</v>
      </c>
      <c r="AR674">
        <f t="shared" si="735"/>
        <v>0</v>
      </c>
      <c r="AS674">
        <v>0</v>
      </c>
      <c r="AT674">
        <f t="shared" si="736"/>
        <v>0</v>
      </c>
      <c r="AU674">
        <v>0</v>
      </c>
      <c r="AV674">
        <f t="shared" si="737"/>
        <v>0</v>
      </c>
      <c r="AW674">
        <v>0</v>
      </c>
      <c r="AX674">
        <f t="shared" si="738"/>
        <v>0</v>
      </c>
      <c r="AY674">
        <v>0</v>
      </c>
      <c r="AZ674">
        <f t="shared" si="739"/>
        <v>0</v>
      </c>
      <c r="BA674">
        <v>0</v>
      </c>
      <c r="BB674">
        <f t="shared" si="740"/>
        <v>0</v>
      </c>
      <c r="BC674">
        <v>0</v>
      </c>
      <c r="BD674">
        <f t="shared" si="741"/>
        <v>0</v>
      </c>
      <c r="BE674">
        <v>0</v>
      </c>
      <c r="BF674">
        <f t="shared" si="742"/>
        <v>0</v>
      </c>
      <c r="BG674">
        <v>0</v>
      </c>
      <c r="BH674">
        <f t="shared" si="743"/>
        <v>0</v>
      </c>
      <c r="BI674">
        <v>0</v>
      </c>
      <c r="BJ674">
        <f t="shared" si="744"/>
        <v>0</v>
      </c>
      <c r="BK674">
        <v>0</v>
      </c>
      <c r="BL674">
        <f t="shared" si="745"/>
        <v>0</v>
      </c>
      <c r="BM674">
        <v>0</v>
      </c>
      <c r="BN674">
        <f t="shared" si="746"/>
        <v>0</v>
      </c>
      <c r="BO674">
        <v>0</v>
      </c>
      <c r="BP674">
        <f t="shared" si="747"/>
        <v>0</v>
      </c>
      <c r="BQ674">
        <v>0</v>
      </c>
      <c r="BR674">
        <f t="shared" si="748"/>
        <v>0</v>
      </c>
      <c r="BS674">
        <v>0</v>
      </c>
      <c r="BT674">
        <f t="shared" si="749"/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100</v>
      </c>
      <c r="DD674">
        <f t="shared" si="716"/>
        <v>1</v>
      </c>
      <c r="DE674">
        <v>0</v>
      </c>
      <c r="DF674">
        <f t="shared" si="717"/>
        <v>0</v>
      </c>
      <c r="DG674">
        <v>0</v>
      </c>
      <c r="DH674">
        <f t="shared" si="684"/>
        <v>0</v>
      </c>
      <c r="DI674">
        <v>0</v>
      </c>
      <c r="DJ674">
        <f t="shared" si="685"/>
        <v>0</v>
      </c>
      <c r="DK674">
        <v>0</v>
      </c>
      <c r="DL674">
        <f t="shared" si="686"/>
        <v>0</v>
      </c>
      <c r="DM674">
        <v>0</v>
      </c>
      <c r="DN674">
        <f t="shared" si="687"/>
        <v>0</v>
      </c>
      <c r="DO674">
        <v>0</v>
      </c>
      <c r="DP674">
        <f t="shared" si="688"/>
        <v>0</v>
      </c>
      <c r="DQ674">
        <v>0</v>
      </c>
      <c r="DR674">
        <f t="shared" si="689"/>
        <v>0</v>
      </c>
      <c r="DS674">
        <v>0</v>
      </c>
      <c r="DT674">
        <f t="shared" si="690"/>
        <v>0</v>
      </c>
      <c r="DU674">
        <v>0</v>
      </c>
      <c r="DV674">
        <f t="shared" si="691"/>
        <v>0</v>
      </c>
      <c r="DW674">
        <v>0</v>
      </c>
      <c r="DX674">
        <f t="shared" si="692"/>
        <v>0</v>
      </c>
      <c r="DY674">
        <v>0</v>
      </c>
      <c r="DZ674">
        <f t="shared" si="693"/>
        <v>0</v>
      </c>
      <c r="EA674">
        <v>0</v>
      </c>
      <c r="EB674">
        <f t="shared" si="694"/>
        <v>0</v>
      </c>
      <c r="EC674">
        <v>0</v>
      </c>
      <c r="ED674">
        <f t="shared" si="695"/>
        <v>0</v>
      </c>
      <c r="EE674">
        <v>0</v>
      </c>
      <c r="EF674">
        <f t="shared" si="696"/>
        <v>0</v>
      </c>
      <c r="EG674">
        <v>0</v>
      </c>
      <c r="EH674">
        <f t="shared" si="697"/>
        <v>0</v>
      </c>
      <c r="EI674">
        <v>0</v>
      </c>
      <c r="EJ674">
        <f t="shared" si="698"/>
        <v>0</v>
      </c>
      <c r="EK674">
        <v>0</v>
      </c>
      <c r="EL674">
        <f t="shared" si="699"/>
        <v>0</v>
      </c>
      <c r="EM674">
        <v>0</v>
      </c>
      <c r="EN674">
        <f t="shared" si="700"/>
        <v>0</v>
      </c>
      <c r="EO674">
        <v>0</v>
      </c>
      <c r="EP674">
        <f t="shared" si="701"/>
        <v>0</v>
      </c>
      <c r="EQ674">
        <v>0</v>
      </c>
      <c r="ER674">
        <f t="shared" si="702"/>
        <v>0</v>
      </c>
      <c r="ES674">
        <v>0</v>
      </c>
      <c r="ET674">
        <f t="shared" si="703"/>
        <v>0</v>
      </c>
      <c r="EU674">
        <v>0</v>
      </c>
      <c r="EV674">
        <f t="shared" si="704"/>
        <v>0</v>
      </c>
      <c r="EW674">
        <v>0</v>
      </c>
      <c r="EX674">
        <f t="shared" si="705"/>
        <v>0</v>
      </c>
      <c r="EY674">
        <v>0</v>
      </c>
      <c r="EZ674">
        <f t="shared" si="706"/>
        <v>0</v>
      </c>
      <c r="FA674">
        <v>0</v>
      </c>
      <c r="FB674">
        <f t="shared" si="707"/>
        <v>0</v>
      </c>
      <c r="FC674">
        <v>0</v>
      </c>
      <c r="FD674">
        <v>0</v>
      </c>
      <c r="FE674" s="3" t="s">
        <v>887</v>
      </c>
    </row>
    <row r="675" spans="1:161" x14ac:dyDescent="0.45">
      <c r="A675">
        <v>674</v>
      </c>
      <c r="B675" t="s">
        <v>45</v>
      </c>
      <c r="C675" t="s">
        <v>742</v>
      </c>
      <c r="E675" t="s">
        <v>886</v>
      </c>
      <c r="F675" s="2">
        <v>2</v>
      </c>
      <c r="G675">
        <v>233</v>
      </c>
      <c r="H675">
        <v>1235</v>
      </c>
      <c r="I675">
        <v>300</v>
      </c>
      <c r="J675" s="2">
        <f t="shared" si="714"/>
        <v>0.24291497975708501</v>
      </c>
      <c r="L675" t="s">
        <v>64</v>
      </c>
      <c r="M675">
        <v>0</v>
      </c>
      <c r="N675">
        <f t="shared" si="720"/>
        <v>0</v>
      </c>
      <c r="O675">
        <v>0</v>
      </c>
      <c r="P675">
        <f t="shared" si="721"/>
        <v>0</v>
      </c>
      <c r="Q675">
        <v>0</v>
      </c>
      <c r="R675">
        <f t="shared" si="722"/>
        <v>0</v>
      </c>
      <c r="S675">
        <v>0</v>
      </c>
      <c r="T675">
        <f t="shared" si="723"/>
        <v>0</v>
      </c>
      <c r="U675">
        <v>100</v>
      </c>
      <c r="V675">
        <f t="shared" si="724"/>
        <v>1</v>
      </c>
      <c r="W675">
        <v>0</v>
      </c>
      <c r="X675">
        <f t="shared" si="725"/>
        <v>0</v>
      </c>
      <c r="Y675">
        <v>0</v>
      </c>
      <c r="Z675">
        <f t="shared" si="726"/>
        <v>0</v>
      </c>
      <c r="AA675">
        <v>0</v>
      </c>
      <c r="AB675">
        <f t="shared" si="727"/>
        <v>0</v>
      </c>
      <c r="AC675">
        <v>0</v>
      </c>
      <c r="AD675">
        <f t="shared" si="728"/>
        <v>0</v>
      </c>
      <c r="AE675">
        <v>0</v>
      </c>
      <c r="AF675">
        <f t="shared" si="729"/>
        <v>0</v>
      </c>
      <c r="AG675">
        <v>0</v>
      </c>
      <c r="AH675">
        <f t="shared" si="730"/>
        <v>0</v>
      </c>
      <c r="AI675">
        <v>0</v>
      </c>
      <c r="AJ675">
        <f t="shared" si="731"/>
        <v>0</v>
      </c>
      <c r="AK675">
        <v>0</v>
      </c>
      <c r="AL675">
        <f t="shared" si="732"/>
        <v>0</v>
      </c>
      <c r="AM675">
        <v>0</v>
      </c>
      <c r="AN675">
        <f t="shared" si="733"/>
        <v>0</v>
      </c>
      <c r="AO675">
        <v>0</v>
      </c>
      <c r="AP675">
        <f t="shared" si="734"/>
        <v>0</v>
      </c>
      <c r="AQ675">
        <v>0</v>
      </c>
      <c r="AR675">
        <f t="shared" si="735"/>
        <v>0</v>
      </c>
      <c r="AS675">
        <v>0</v>
      </c>
      <c r="AT675">
        <f t="shared" si="736"/>
        <v>0</v>
      </c>
      <c r="AU675">
        <v>0</v>
      </c>
      <c r="AV675">
        <f t="shared" si="737"/>
        <v>0</v>
      </c>
      <c r="AW675">
        <v>0</v>
      </c>
      <c r="AX675">
        <f t="shared" si="738"/>
        <v>0</v>
      </c>
      <c r="AY675">
        <v>0</v>
      </c>
      <c r="AZ675">
        <f t="shared" si="739"/>
        <v>0</v>
      </c>
      <c r="BA675">
        <v>0</v>
      </c>
      <c r="BB675">
        <f t="shared" si="740"/>
        <v>0</v>
      </c>
      <c r="BC675">
        <v>0</v>
      </c>
      <c r="BD675">
        <f t="shared" si="741"/>
        <v>0</v>
      </c>
      <c r="BE675">
        <v>0</v>
      </c>
      <c r="BF675">
        <f t="shared" si="742"/>
        <v>0</v>
      </c>
      <c r="BG675">
        <v>0</v>
      </c>
      <c r="BH675">
        <f t="shared" si="743"/>
        <v>0</v>
      </c>
      <c r="BI675">
        <v>0</v>
      </c>
      <c r="BJ675">
        <f t="shared" si="744"/>
        <v>0</v>
      </c>
      <c r="BK675">
        <v>0</v>
      </c>
      <c r="BL675">
        <f t="shared" si="745"/>
        <v>0</v>
      </c>
      <c r="BM675">
        <v>0</v>
      </c>
      <c r="BN675">
        <f t="shared" si="746"/>
        <v>0</v>
      </c>
      <c r="BO675">
        <v>0</v>
      </c>
      <c r="BP675">
        <f t="shared" si="747"/>
        <v>0</v>
      </c>
      <c r="BQ675">
        <v>0</v>
      </c>
      <c r="BR675">
        <f t="shared" si="748"/>
        <v>0</v>
      </c>
      <c r="BS675">
        <v>0</v>
      </c>
      <c r="BT675">
        <f t="shared" si="749"/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f t="shared" si="716"/>
        <v>0</v>
      </c>
      <c r="DE675">
        <v>0</v>
      </c>
      <c r="DF675">
        <f t="shared" si="717"/>
        <v>0</v>
      </c>
      <c r="DG675">
        <v>100</v>
      </c>
      <c r="DH675">
        <f t="shared" si="684"/>
        <v>1</v>
      </c>
      <c r="DI675">
        <v>0</v>
      </c>
      <c r="DJ675">
        <f t="shared" si="685"/>
        <v>0</v>
      </c>
      <c r="DK675">
        <v>0</v>
      </c>
      <c r="DL675">
        <f t="shared" si="686"/>
        <v>0</v>
      </c>
      <c r="DM675">
        <v>0</v>
      </c>
      <c r="DN675">
        <f t="shared" si="687"/>
        <v>0</v>
      </c>
      <c r="DO675">
        <v>0</v>
      </c>
      <c r="DP675">
        <f t="shared" si="688"/>
        <v>0</v>
      </c>
      <c r="DQ675">
        <v>0</v>
      </c>
      <c r="DR675">
        <f t="shared" si="689"/>
        <v>0</v>
      </c>
      <c r="DS675">
        <v>0</v>
      </c>
      <c r="DT675">
        <f t="shared" si="690"/>
        <v>0</v>
      </c>
      <c r="DU675">
        <v>0</v>
      </c>
      <c r="DV675">
        <f t="shared" si="691"/>
        <v>0</v>
      </c>
      <c r="DW675">
        <v>0</v>
      </c>
      <c r="DX675">
        <f t="shared" si="692"/>
        <v>0</v>
      </c>
      <c r="DY675">
        <v>0</v>
      </c>
      <c r="DZ675">
        <f t="shared" si="693"/>
        <v>0</v>
      </c>
      <c r="EA675">
        <v>0</v>
      </c>
      <c r="EB675">
        <f t="shared" si="694"/>
        <v>0</v>
      </c>
      <c r="EC675">
        <v>0</v>
      </c>
      <c r="ED675">
        <f t="shared" si="695"/>
        <v>0</v>
      </c>
      <c r="EE675">
        <v>0</v>
      </c>
      <c r="EF675">
        <f t="shared" si="696"/>
        <v>0</v>
      </c>
      <c r="EG675">
        <v>0</v>
      </c>
      <c r="EH675">
        <f t="shared" si="697"/>
        <v>0</v>
      </c>
      <c r="EI675">
        <v>0</v>
      </c>
      <c r="EJ675">
        <f t="shared" si="698"/>
        <v>0</v>
      </c>
      <c r="EK675">
        <v>0</v>
      </c>
      <c r="EL675">
        <f t="shared" si="699"/>
        <v>0</v>
      </c>
      <c r="EM675">
        <v>0</v>
      </c>
      <c r="EN675">
        <f t="shared" si="700"/>
        <v>0</v>
      </c>
      <c r="EO675">
        <v>0</v>
      </c>
      <c r="EP675">
        <f t="shared" si="701"/>
        <v>0</v>
      </c>
      <c r="EQ675">
        <v>0</v>
      </c>
      <c r="ER675">
        <f t="shared" si="702"/>
        <v>0</v>
      </c>
      <c r="ES675">
        <v>0</v>
      </c>
      <c r="ET675">
        <f t="shared" si="703"/>
        <v>0</v>
      </c>
      <c r="EU675">
        <v>0</v>
      </c>
      <c r="EV675">
        <f t="shared" si="704"/>
        <v>0</v>
      </c>
      <c r="EW675">
        <v>0</v>
      </c>
      <c r="EX675">
        <f t="shared" si="705"/>
        <v>0</v>
      </c>
      <c r="EY675">
        <v>0</v>
      </c>
      <c r="EZ675">
        <f t="shared" si="706"/>
        <v>0</v>
      </c>
      <c r="FA675">
        <v>0</v>
      </c>
      <c r="FB675">
        <f t="shared" si="707"/>
        <v>0</v>
      </c>
      <c r="FC675">
        <v>0</v>
      </c>
      <c r="FD675">
        <v>0</v>
      </c>
      <c r="FE675" s="3" t="s">
        <v>888</v>
      </c>
    </row>
    <row r="676" spans="1:161" x14ac:dyDescent="0.45">
      <c r="A676">
        <v>675</v>
      </c>
      <c r="B676" t="s">
        <v>33</v>
      </c>
      <c r="C676" t="s">
        <v>742</v>
      </c>
      <c r="E676" t="s">
        <v>886</v>
      </c>
      <c r="F676" s="2">
        <v>2</v>
      </c>
      <c r="G676">
        <v>233</v>
      </c>
      <c r="H676">
        <v>1353</v>
      </c>
      <c r="I676">
        <v>300</v>
      </c>
      <c r="J676" s="2">
        <f t="shared" si="714"/>
        <v>0.22172949002217296</v>
      </c>
      <c r="L676" t="s">
        <v>64</v>
      </c>
      <c r="M676">
        <v>100</v>
      </c>
      <c r="N676">
        <f t="shared" si="720"/>
        <v>1</v>
      </c>
      <c r="O676">
        <v>0</v>
      </c>
      <c r="P676">
        <f t="shared" si="721"/>
        <v>0</v>
      </c>
      <c r="Q676">
        <v>0</v>
      </c>
      <c r="R676">
        <f t="shared" si="722"/>
        <v>0</v>
      </c>
      <c r="S676">
        <v>0</v>
      </c>
      <c r="T676">
        <f t="shared" si="723"/>
        <v>0</v>
      </c>
      <c r="U676">
        <v>0</v>
      </c>
      <c r="V676">
        <f t="shared" si="724"/>
        <v>0</v>
      </c>
      <c r="W676">
        <v>0</v>
      </c>
      <c r="X676">
        <f t="shared" si="725"/>
        <v>0</v>
      </c>
      <c r="Y676">
        <v>0</v>
      </c>
      <c r="Z676">
        <f t="shared" si="726"/>
        <v>0</v>
      </c>
      <c r="AA676">
        <v>0</v>
      </c>
      <c r="AB676">
        <f t="shared" si="727"/>
        <v>0</v>
      </c>
      <c r="AC676">
        <v>0</v>
      </c>
      <c r="AD676">
        <f t="shared" si="728"/>
        <v>0</v>
      </c>
      <c r="AE676">
        <v>0</v>
      </c>
      <c r="AF676">
        <f t="shared" si="729"/>
        <v>0</v>
      </c>
      <c r="AG676">
        <v>0</v>
      </c>
      <c r="AH676">
        <f t="shared" si="730"/>
        <v>0</v>
      </c>
      <c r="AI676">
        <v>0</v>
      </c>
      <c r="AJ676">
        <f t="shared" si="731"/>
        <v>0</v>
      </c>
      <c r="AK676">
        <v>0</v>
      </c>
      <c r="AL676">
        <f t="shared" si="732"/>
        <v>0</v>
      </c>
      <c r="AM676">
        <v>0</v>
      </c>
      <c r="AN676">
        <f t="shared" si="733"/>
        <v>0</v>
      </c>
      <c r="AO676">
        <v>0</v>
      </c>
      <c r="AP676">
        <f t="shared" si="734"/>
        <v>0</v>
      </c>
      <c r="AQ676">
        <v>0</v>
      </c>
      <c r="AR676">
        <f t="shared" si="735"/>
        <v>0</v>
      </c>
      <c r="AS676">
        <v>0</v>
      </c>
      <c r="AT676">
        <f t="shared" si="736"/>
        <v>0</v>
      </c>
      <c r="AU676">
        <v>0</v>
      </c>
      <c r="AV676">
        <f t="shared" si="737"/>
        <v>0</v>
      </c>
      <c r="AW676">
        <v>0</v>
      </c>
      <c r="AX676">
        <f t="shared" si="738"/>
        <v>0</v>
      </c>
      <c r="AY676">
        <v>0</v>
      </c>
      <c r="AZ676">
        <f t="shared" si="739"/>
        <v>0</v>
      </c>
      <c r="BA676">
        <v>0</v>
      </c>
      <c r="BB676">
        <f t="shared" si="740"/>
        <v>0</v>
      </c>
      <c r="BC676">
        <v>0</v>
      </c>
      <c r="BD676">
        <f t="shared" si="741"/>
        <v>0</v>
      </c>
      <c r="BE676">
        <v>0</v>
      </c>
      <c r="BF676">
        <f t="shared" si="742"/>
        <v>0</v>
      </c>
      <c r="BG676">
        <v>0</v>
      </c>
      <c r="BH676">
        <f t="shared" si="743"/>
        <v>0</v>
      </c>
      <c r="BI676">
        <v>0</v>
      </c>
      <c r="BJ676">
        <f t="shared" si="744"/>
        <v>0</v>
      </c>
      <c r="BK676">
        <v>0</v>
      </c>
      <c r="BL676">
        <f t="shared" si="745"/>
        <v>0</v>
      </c>
      <c r="BM676">
        <v>0</v>
      </c>
      <c r="BN676">
        <f t="shared" si="746"/>
        <v>0</v>
      </c>
      <c r="BO676">
        <v>0</v>
      </c>
      <c r="BP676">
        <f t="shared" si="747"/>
        <v>0</v>
      </c>
      <c r="BQ676">
        <v>0</v>
      </c>
      <c r="BR676">
        <f t="shared" si="748"/>
        <v>0</v>
      </c>
      <c r="BS676">
        <v>0</v>
      </c>
      <c r="BT676">
        <f t="shared" si="749"/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f t="shared" si="716"/>
        <v>0</v>
      </c>
      <c r="DE676">
        <v>0</v>
      </c>
      <c r="DF676">
        <f t="shared" si="717"/>
        <v>0</v>
      </c>
      <c r="DG676">
        <v>100</v>
      </c>
      <c r="DH676">
        <f t="shared" si="684"/>
        <v>1</v>
      </c>
      <c r="DI676">
        <v>0</v>
      </c>
      <c r="DJ676">
        <f t="shared" si="685"/>
        <v>0</v>
      </c>
      <c r="DK676">
        <v>0</v>
      </c>
      <c r="DL676">
        <f t="shared" si="686"/>
        <v>0</v>
      </c>
      <c r="DM676">
        <v>0</v>
      </c>
      <c r="DN676">
        <f t="shared" si="687"/>
        <v>0</v>
      </c>
      <c r="DO676">
        <v>0</v>
      </c>
      <c r="DP676">
        <f t="shared" si="688"/>
        <v>0</v>
      </c>
      <c r="DQ676">
        <v>0</v>
      </c>
      <c r="DR676">
        <f t="shared" si="689"/>
        <v>0</v>
      </c>
      <c r="DS676">
        <v>0</v>
      </c>
      <c r="DT676">
        <f t="shared" si="690"/>
        <v>0</v>
      </c>
      <c r="DU676">
        <v>0</v>
      </c>
      <c r="DV676">
        <f t="shared" si="691"/>
        <v>0</v>
      </c>
      <c r="DW676">
        <v>0</v>
      </c>
      <c r="DX676">
        <f t="shared" si="692"/>
        <v>0</v>
      </c>
      <c r="DY676">
        <v>0</v>
      </c>
      <c r="DZ676">
        <f t="shared" si="693"/>
        <v>0</v>
      </c>
      <c r="EA676">
        <v>0</v>
      </c>
      <c r="EB676">
        <f t="shared" si="694"/>
        <v>0</v>
      </c>
      <c r="EC676">
        <v>0</v>
      </c>
      <c r="ED676">
        <f t="shared" si="695"/>
        <v>0</v>
      </c>
      <c r="EE676">
        <v>0</v>
      </c>
      <c r="EF676">
        <f t="shared" si="696"/>
        <v>0</v>
      </c>
      <c r="EG676">
        <v>0</v>
      </c>
      <c r="EH676">
        <f t="shared" si="697"/>
        <v>0</v>
      </c>
      <c r="EI676">
        <v>0</v>
      </c>
      <c r="EJ676">
        <f t="shared" si="698"/>
        <v>0</v>
      </c>
      <c r="EK676">
        <v>0</v>
      </c>
      <c r="EL676">
        <f t="shared" si="699"/>
        <v>0</v>
      </c>
      <c r="EM676">
        <v>0</v>
      </c>
      <c r="EN676">
        <f t="shared" si="700"/>
        <v>0</v>
      </c>
      <c r="EO676">
        <v>0</v>
      </c>
      <c r="EP676">
        <f t="shared" si="701"/>
        <v>0</v>
      </c>
      <c r="EQ676">
        <v>0</v>
      </c>
      <c r="ER676">
        <f t="shared" si="702"/>
        <v>0</v>
      </c>
      <c r="ES676">
        <v>0</v>
      </c>
      <c r="ET676">
        <f t="shared" si="703"/>
        <v>0</v>
      </c>
      <c r="EU676">
        <v>0</v>
      </c>
      <c r="EV676">
        <f t="shared" si="704"/>
        <v>0</v>
      </c>
      <c r="EW676">
        <v>0</v>
      </c>
      <c r="EX676">
        <f t="shared" si="705"/>
        <v>0</v>
      </c>
      <c r="EY676">
        <v>0</v>
      </c>
      <c r="EZ676">
        <f t="shared" si="706"/>
        <v>0</v>
      </c>
      <c r="FA676">
        <v>0</v>
      </c>
      <c r="FB676">
        <f t="shared" si="707"/>
        <v>0</v>
      </c>
      <c r="FC676">
        <v>0</v>
      </c>
      <c r="FD676">
        <v>0</v>
      </c>
      <c r="FE676" s="3" t="s">
        <v>889</v>
      </c>
    </row>
    <row r="677" spans="1:161" x14ac:dyDescent="0.45">
      <c r="A677">
        <v>676</v>
      </c>
      <c r="B677" t="s">
        <v>890</v>
      </c>
      <c r="C677" t="s">
        <v>875</v>
      </c>
      <c r="F677" s="2">
        <v>2</v>
      </c>
      <c r="G677">
        <v>300</v>
      </c>
      <c r="H677">
        <f>625+273</f>
        <v>898</v>
      </c>
      <c r="I677">
        <v>300</v>
      </c>
      <c r="J677" s="2">
        <f t="shared" si="714"/>
        <v>0.33407572383073497</v>
      </c>
      <c r="L677" t="s">
        <v>64</v>
      </c>
      <c r="M677">
        <v>0</v>
      </c>
      <c r="N677">
        <f t="shared" si="720"/>
        <v>0</v>
      </c>
      <c r="O677">
        <v>20</v>
      </c>
      <c r="P677">
        <f t="shared" si="721"/>
        <v>9.3511516520991739E-2</v>
      </c>
      <c r="Q677">
        <v>0</v>
      </c>
      <c r="R677">
        <f t="shared" si="722"/>
        <v>0</v>
      </c>
      <c r="S677">
        <v>0</v>
      </c>
      <c r="T677">
        <f t="shared" si="723"/>
        <v>0</v>
      </c>
      <c r="U677">
        <v>0</v>
      </c>
      <c r="V677">
        <f t="shared" si="724"/>
        <v>0</v>
      </c>
      <c r="W677">
        <v>80</v>
      </c>
      <c r="X677">
        <f t="shared" si="725"/>
        <v>0.90648848347900834</v>
      </c>
      <c r="Y677">
        <v>0</v>
      </c>
      <c r="Z677">
        <f t="shared" si="726"/>
        <v>0</v>
      </c>
      <c r="AA677">
        <v>0</v>
      </c>
      <c r="AB677">
        <f t="shared" si="727"/>
        <v>0</v>
      </c>
      <c r="AC677">
        <v>0</v>
      </c>
      <c r="AD677">
        <f t="shared" si="728"/>
        <v>0</v>
      </c>
      <c r="AE677">
        <v>0</v>
      </c>
      <c r="AF677">
        <f t="shared" si="729"/>
        <v>0</v>
      </c>
      <c r="AG677">
        <v>0</v>
      </c>
      <c r="AH677">
        <f t="shared" si="730"/>
        <v>0</v>
      </c>
      <c r="AI677">
        <v>0</v>
      </c>
      <c r="AJ677">
        <f t="shared" si="731"/>
        <v>0</v>
      </c>
      <c r="AK677">
        <v>0</v>
      </c>
      <c r="AL677">
        <f t="shared" si="732"/>
        <v>0</v>
      </c>
      <c r="AM677">
        <v>0</v>
      </c>
      <c r="AN677">
        <f t="shared" si="733"/>
        <v>0</v>
      </c>
      <c r="AO677">
        <v>0</v>
      </c>
      <c r="AP677">
        <f t="shared" si="734"/>
        <v>0</v>
      </c>
      <c r="AQ677">
        <v>0</v>
      </c>
      <c r="AR677">
        <f t="shared" si="735"/>
        <v>0</v>
      </c>
      <c r="AS677">
        <v>0</v>
      </c>
      <c r="AT677">
        <f t="shared" si="736"/>
        <v>0</v>
      </c>
      <c r="AU677">
        <v>0</v>
      </c>
      <c r="AV677">
        <f t="shared" si="737"/>
        <v>0</v>
      </c>
      <c r="AW677">
        <v>0</v>
      </c>
      <c r="AX677">
        <f t="shared" si="738"/>
        <v>0</v>
      </c>
      <c r="AY677">
        <v>0</v>
      </c>
      <c r="AZ677">
        <f t="shared" si="739"/>
        <v>0</v>
      </c>
      <c r="BA677">
        <v>0</v>
      </c>
      <c r="BB677">
        <f t="shared" si="740"/>
        <v>0</v>
      </c>
      <c r="BC677">
        <v>0</v>
      </c>
      <c r="BD677">
        <f t="shared" si="741"/>
        <v>0</v>
      </c>
      <c r="BE677">
        <v>0</v>
      </c>
      <c r="BF677">
        <f t="shared" si="742"/>
        <v>0</v>
      </c>
      <c r="BG677">
        <v>0</v>
      </c>
      <c r="BH677">
        <f t="shared" si="743"/>
        <v>0</v>
      </c>
      <c r="BI677">
        <v>0</v>
      </c>
      <c r="BJ677">
        <f t="shared" si="744"/>
        <v>0</v>
      </c>
      <c r="BK677">
        <v>0</v>
      </c>
      <c r="BL677">
        <f t="shared" si="745"/>
        <v>0</v>
      </c>
      <c r="BM677">
        <v>0</v>
      </c>
      <c r="BN677">
        <f t="shared" si="746"/>
        <v>0</v>
      </c>
      <c r="BO677">
        <v>0</v>
      </c>
      <c r="BP677">
        <f t="shared" si="747"/>
        <v>0</v>
      </c>
      <c r="BQ677">
        <v>0</v>
      </c>
      <c r="BR677">
        <f t="shared" si="748"/>
        <v>0</v>
      </c>
      <c r="BS677">
        <v>0</v>
      </c>
      <c r="BT677">
        <f t="shared" si="749"/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100</v>
      </c>
      <c r="DD677">
        <f t="shared" si="716"/>
        <v>1</v>
      </c>
      <c r="DE677">
        <v>0</v>
      </c>
      <c r="DF677">
        <f t="shared" si="717"/>
        <v>0</v>
      </c>
      <c r="DG677">
        <v>0</v>
      </c>
      <c r="DH677">
        <f t="shared" si="684"/>
        <v>0</v>
      </c>
      <c r="DI677">
        <v>0</v>
      </c>
      <c r="DJ677">
        <f t="shared" si="685"/>
        <v>0</v>
      </c>
      <c r="DK677">
        <v>0</v>
      </c>
      <c r="DL677">
        <f t="shared" si="686"/>
        <v>0</v>
      </c>
      <c r="DM677">
        <v>0</v>
      </c>
      <c r="DN677">
        <f t="shared" si="687"/>
        <v>0</v>
      </c>
      <c r="DO677">
        <v>0</v>
      </c>
      <c r="DP677">
        <f t="shared" si="688"/>
        <v>0</v>
      </c>
      <c r="DQ677">
        <v>0</v>
      </c>
      <c r="DR677">
        <f t="shared" si="689"/>
        <v>0</v>
      </c>
      <c r="DS677">
        <v>0</v>
      </c>
      <c r="DT677">
        <f t="shared" si="690"/>
        <v>0</v>
      </c>
      <c r="DU677">
        <v>0</v>
      </c>
      <c r="DV677">
        <f t="shared" si="691"/>
        <v>0</v>
      </c>
      <c r="DW677">
        <v>0</v>
      </c>
      <c r="DX677">
        <f t="shared" si="692"/>
        <v>0</v>
      </c>
      <c r="DY677">
        <v>0</v>
      </c>
      <c r="DZ677">
        <f t="shared" si="693"/>
        <v>0</v>
      </c>
      <c r="EA677">
        <v>0</v>
      </c>
      <c r="EB677">
        <f t="shared" si="694"/>
        <v>0</v>
      </c>
      <c r="EC677">
        <v>0</v>
      </c>
      <c r="ED677">
        <f t="shared" si="695"/>
        <v>0</v>
      </c>
      <c r="EE677">
        <v>0</v>
      </c>
      <c r="EF677">
        <f t="shared" si="696"/>
        <v>0</v>
      </c>
      <c r="EG677">
        <v>0</v>
      </c>
      <c r="EH677">
        <f t="shared" si="697"/>
        <v>0</v>
      </c>
      <c r="EI677">
        <v>0</v>
      </c>
      <c r="EJ677">
        <f t="shared" si="698"/>
        <v>0</v>
      </c>
      <c r="EK677">
        <v>0</v>
      </c>
      <c r="EL677">
        <f t="shared" si="699"/>
        <v>0</v>
      </c>
      <c r="EM677">
        <v>0</v>
      </c>
      <c r="EN677">
        <f t="shared" si="700"/>
        <v>0</v>
      </c>
      <c r="EO677">
        <v>0</v>
      </c>
      <c r="EP677">
        <f t="shared" si="701"/>
        <v>0</v>
      </c>
      <c r="EQ677">
        <v>0</v>
      </c>
      <c r="ER677">
        <f t="shared" si="702"/>
        <v>0</v>
      </c>
      <c r="ES677">
        <v>0</v>
      </c>
      <c r="ET677">
        <f t="shared" si="703"/>
        <v>0</v>
      </c>
      <c r="EU677">
        <v>0</v>
      </c>
      <c r="EV677">
        <f t="shared" si="704"/>
        <v>0</v>
      </c>
      <c r="EW677">
        <v>0</v>
      </c>
      <c r="EX677">
        <f t="shared" si="705"/>
        <v>0</v>
      </c>
      <c r="EY677">
        <v>0</v>
      </c>
      <c r="EZ677">
        <f t="shared" si="706"/>
        <v>0</v>
      </c>
      <c r="FA677">
        <v>0</v>
      </c>
      <c r="FB677">
        <f t="shared" si="707"/>
        <v>0</v>
      </c>
      <c r="FC677">
        <v>0</v>
      </c>
      <c r="FD677">
        <v>0</v>
      </c>
      <c r="FE677" s="3" t="s">
        <v>891</v>
      </c>
    </row>
    <row r="678" spans="1:161" x14ac:dyDescent="0.45">
      <c r="A678">
        <v>677</v>
      </c>
      <c r="B678" t="s">
        <v>33</v>
      </c>
      <c r="C678" t="s">
        <v>892</v>
      </c>
      <c r="F678" s="2">
        <v>2</v>
      </c>
      <c r="G678">
        <f>271+273</f>
        <v>544</v>
      </c>
      <c r="H678">
        <v>1353</v>
      </c>
      <c r="I678">
        <f>300+273</f>
        <v>573</v>
      </c>
      <c r="J678" s="2">
        <f t="shared" si="714"/>
        <v>0.42350332594235035</v>
      </c>
      <c r="L678" t="s">
        <v>64</v>
      </c>
      <c r="M678">
        <v>100</v>
      </c>
      <c r="N678">
        <f t="shared" si="720"/>
        <v>1</v>
      </c>
      <c r="O678">
        <v>0</v>
      </c>
      <c r="P678">
        <f t="shared" si="721"/>
        <v>0</v>
      </c>
      <c r="Q678">
        <v>0</v>
      </c>
      <c r="R678">
        <f t="shared" si="722"/>
        <v>0</v>
      </c>
      <c r="S678">
        <v>0</v>
      </c>
      <c r="T678">
        <f t="shared" si="723"/>
        <v>0</v>
      </c>
      <c r="U678">
        <v>0</v>
      </c>
      <c r="V678">
        <f t="shared" si="724"/>
        <v>0</v>
      </c>
      <c r="W678">
        <v>0</v>
      </c>
      <c r="X678">
        <f t="shared" si="725"/>
        <v>0</v>
      </c>
      <c r="Y678">
        <v>0</v>
      </c>
      <c r="Z678">
        <f t="shared" si="726"/>
        <v>0</v>
      </c>
      <c r="AA678">
        <v>0</v>
      </c>
      <c r="AB678">
        <f t="shared" si="727"/>
        <v>0</v>
      </c>
      <c r="AC678">
        <v>0</v>
      </c>
      <c r="AD678">
        <f t="shared" si="728"/>
        <v>0</v>
      </c>
      <c r="AE678">
        <v>0</v>
      </c>
      <c r="AF678">
        <f t="shared" si="729"/>
        <v>0</v>
      </c>
      <c r="AG678">
        <v>0</v>
      </c>
      <c r="AH678">
        <f t="shared" si="730"/>
        <v>0</v>
      </c>
      <c r="AI678">
        <v>0</v>
      </c>
      <c r="AJ678">
        <f t="shared" si="731"/>
        <v>0</v>
      </c>
      <c r="AK678">
        <v>0</v>
      </c>
      <c r="AL678">
        <f t="shared" si="732"/>
        <v>0</v>
      </c>
      <c r="AM678">
        <v>0</v>
      </c>
      <c r="AN678">
        <f t="shared" si="733"/>
        <v>0</v>
      </c>
      <c r="AO678">
        <v>0</v>
      </c>
      <c r="AP678">
        <f t="shared" si="734"/>
        <v>0</v>
      </c>
      <c r="AQ678">
        <v>0</v>
      </c>
      <c r="AR678">
        <f t="shared" si="735"/>
        <v>0</v>
      </c>
      <c r="AS678">
        <v>0</v>
      </c>
      <c r="AT678">
        <f t="shared" si="736"/>
        <v>0</v>
      </c>
      <c r="AU678">
        <v>0</v>
      </c>
      <c r="AV678">
        <f t="shared" si="737"/>
        <v>0</v>
      </c>
      <c r="AW678">
        <v>0</v>
      </c>
      <c r="AX678">
        <f t="shared" si="738"/>
        <v>0</v>
      </c>
      <c r="AY678">
        <v>0</v>
      </c>
      <c r="AZ678">
        <f t="shared" si="739"/>
        <v>0</v>
      </c>
      <c r="BA678">
        <v>0</v>
      </c>
      <c r="BB678">
        <f t="shared" si="740"/>
        <v>0</v>
      </c>
      <c r="BC678">
        <v>0</v>
      </c>
      <c r="BD678">
        <f t="shared" si="741"/>
        <v>0</v>
      </c>
      <c r="BE678">
        <v>0</v>
      </c>
      <c r="BF678">
        <f t="shared" si="742"/>
        <v>0</v>
      </c>
      <c r="BG678">
        <v>0</v>
      </c>
      <c r="BH678">
        <f t="shared" si="743"/>
        <v>0</v>
      </c>
      <c r="BI678">
        <v>0</v>
      </c>
      <c r="BJ678">
        <f t="shared" si="744"/>
        <v>0</v>
      </c>
      <c r="BK678">
        <v>0</v>
      </c>
      <c r="BL678">
        <f t="shared" si="745"/>
        <v>0</v>
      </c>
      <c r="BM678">
        <v>0</v>
      </c>
      <c r="BN678">
        <f t="shared" si="746"/>
        <v>0</v>
      </c>
      <c r="BO678">
        <v>0</v>
      </c>
      <c r="BP678">
        <f t="shared" si="747"/>
        <v>0</v>
      </c>
      <c r="BQ678">
        <v>0</v>
      </c>
      <c r="BR678">
        <f t="shared" si="748"/>
        <v>0</v>
      </c>
      <c r="BS678">
        <v>0</v>
      </c>
      <c r="BT678">
        <f t="shared" si="749"/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f t="shared" si="716"/>
        <v>0</v>
      </c>
      <c r="DE678">
        <v>0</v>
      </c>
      <c r="DF678">
        <f t="shared" si="717"/>
        <v>0</v>
      </c>
      <c r="DG678">
        <v>0</v>
      </c>
      <c r="DH678">
        <f t="shared" si="684"/>
        <v>0</v>
      </c>
      <c r="DI678">
        <v>0</v>
      </c>
      <c r="DJ678">
        <f t="shared" si="685"/>
        <v>0</v>
      </c>
      <c r="DK678">
        <v>0</v>
      </c>
      <c r="DL678">
        <f t="shared" si="686"/>
        <v>0</v>
      </c>
      <c r="DM678">
        <v>0</v>
      </c>
      <c r="DN678">
        <f t="shared" si="687"/>
        <v>0</v>
      </c>
      <c r="DO678">
        <v>0</v>
      </c>
      <c r="DP678">
        <f t="shared" si="688"/>
        <v>0</v>
      </c>
      <c r="DQ678">
        <v>100</v>
      </c>
      <c r="DR678">
        <f t="shared" si="689"/>
        <v>1</v>
      </c>
      <c r="DS678">
        <v>0</v>
      </c>
      <c r="DT678">
        <f t="shared" si="690"/>
        <v>0</v>
      </c>
      <c r="DU678">
        <v>0</v>
      </c>
      <c r="DV678">
        <f t="shared" si="691"/>
        <v>0</v>
      </c>
      <c r="DW678">
        <v>0</v>
      </c>
      <c r="DX678">
        <f t="shared" si="692"/>
        <v>0</v>
      </c>
      <c r="DY678">
        <v>0</v>
      </c>
      <c r="DZ678">
        <f t="shared" si="693"/>
        <v>0</v>
      </c>
      <c r="EA678">
        <v>0</v>
      </c>
      <c r="EB678">
        <f t="shared" si="694"/>
        <v>0</v>
      </c>
      <c r="EC678">
        <v>0</v>
      </c>
      <c r="ED678">
        <f t="shared" si="695"/>
        <v>0</v>
      </c>
      <c r="EE678">
        <v>0</v>
      </c>
      <c r="EF678">
        <f t="shared" si="696"/>
        <v>0</v>
      </c>
      <c r="EG678">
        <v>0</v>
      </c>
      <c r="EH678">
        <f t="shared" si="697"/>
        <v>0</v>
      </c>
      <c r="EI678">
        <v>0</v>
      </c>
      <c r="EJ678">
        <f t="shared" si="698"/>
        <v>0</v>
      </c>
      <c r="EK678">
        <v>0</v>
      </c>
      <c r="EL678">
        <f t="shared" si="699"/>
        <v>0</v>
      </c>
      <c r="EM678">
        <v>0</v>
      </c>
      <c r="EN678">
        <f t="shared" si="700"/>
        <v>0</v>
      </c>
      <c r="EO678">
        <v>0</v>
      </c>
      <c r="EP678">
        <f t="shared" si="701"/>
        <v>0</v>
      </c>
      <c r="EQ678">
        <v>0</v>
      </c>
      <c r="ER678">
        <f t="shared" si="702"/>
        <v>0</v>
      </c>
      <c r="ES678">
        <v>0</v>
      </c>
      <c r="ET678">
        <f t="shared" si="703"/>
        <v>0</v>
      </c>
      <c r="EU678">
        <v>0</v>
      </c>
      <c r="EV678">
        <f t="shared" si="704"/>
        <v>0</v>
      </c>
      <c r="EW678">
        <v>0</v>
      </c>
      <c r="EX678">
        <f t="shared" si="705"/>
        <v>0</v>
      </c>
      <c r="EY678">
        <v>0</v>
      </c>
      <c r="EZ678">
        <f t="shared" si="706"/>
        <v>0</v>
      </c>
      <c r="FA678">
        <v>0</v>
      </c>
      <c r="FB678">
        <f t="shared" si="707"/>
        <v>0</v>
      </c>
      <c r="FC678">
        <v>0</v>
      </c>
      <c r="FD678">
        <v>0</v>
      </c>
      <c r="FE678" s="3" t="s">
        <v>893</v>
      </c>
    </row>
    <row r="679" spans="1:161" x14ac:dyDescent="0.45">
      <c r="A679">
        <v>678</v>
      </c>
      <c r="B679" t="s">
        <v>33</v>
      </c>
      <c r="C679" t="s">
        <v>892</v>
      </c>
      <c r="F679" s="2">
        <v>2</v>
      </c>
      <c r="G679">
        <f>271+273</f>
        <v>544</v>
      </c>
      <c r="H679">
        <v>1353</v>
      </c>
      <c r="I679">
        <f>573+300</f>
        <v>873</v>
      </c>
      <c r="J679" s="2">
        <f t="shared" si="714"/>
        <v>0.64523281596452331</v>
      </c>
      <c r="L679" t="s">
        <v>64</v>
      </c>
      <c r="M679">
        <v>100</v>
      </c>
      <c r="N679">
        <f t="shared" si="720"/>
        <v>1</v>
      </c>
      <c r="O679">
        <v>0</v>
      </c>
      <c r="P679">
        <f t="shared" si="721"/>
        <v>0</v>
      </c>
      <c r="Q679">
        <v>0</v>
      </c>
      <c r="R679">
        <f t="shared" si="722"/>
        <v>0</v>
      </c>
      <c r="S679">
        <v>0</v>
      </c>
      <c r="T679">
        <f t="shared" si="723"/>
        <v>0</v>
      </c>
      <c r="U679">
        <v>0</v>
      </c>
      <c r="V679">
        <f t="shared" si="724"/>
        <v>0</v>
      </c>
      <c r="W679">
        <v>0</v>
      </c>
      <c r="X679">
        <f t="shared" si="725"/>
        <v>0</v>
      </c>
      <c r="Y679">
        <v>0</v>
      </c>
      <c r="Z679">
        <f t="shared" si="726"/>
        <v>0</v>
      </c>
      <c r="AA679">
        <v>0</v>
      </c>
      <c r="AB679">
        <f t="shared" si="727"/>
        <v>0</v>
      </c>
      <c r="AC679">
        <v>0</v>
      </c>
      <c r="AD679">
        <f t="shared" si="728"/>
        <v>0</v>
      </c>
      <c r="AE679">
        <v>0</v>
      </c>
      <c r="AF679">
        <f t="shared" si="729"/>
        <v>0</v>
      </c>
      <c r="AG679">
        <v>0</v>
      </c>
      <c r="AH679">
        <f t="shared" si="730"/>
        <v>0</v>
      </c>
      <c r="AI679">
        <v>0</v>
      </c>
      <c r="AJ679">
        <f t="shared" si="731"/>
        <v>0</v>
      </c>
      <c r="AK679">
        <v>0</v>
      </c>
      <c r="AL679">
        <f t="shared" si="732"/>
        <v>0</v>
      </c>
      <c r="AM679">
        <v>0</v>
      </c>
      <c r="AN679">
        <f t="shared" si="733"/>
        <v>0</v>
      </c>
      <c r="AO679">
        <v>0</v>
      </c>
      <c r="AP679">
        <f t="shared" si="734"/>
        <v>0</v>
      </c>
      <c r="AQ679">
        <v>0</v>
      </c>
      <c r="AR679">
        <f t="shared" si="735"/>
        <v>0</v>
      </c>
      <c r="AS679">
        <v>0</v>
      </c>
      <c r="AT679">
        <f t="shared" si="736"/>
        <v>0</v>
      </c>
      <c r="AU679">
        <v>0</v>
      </c>
      <c r="AV679">
        <f t="shared" si="737"/>
        <v>0</v>
      </c>
      <c r="AW679">
        <v>0</v>
      </c>
      <c r="AX679">
        <f t="shared" si="738"/>
        <v>0</v>
      </c>
      <c r="AY679">
        <v>0</v>
      </c>
      <c r="AZ679">
        <f t="shared" si="739"/>
        <v>0</v>
      </c>
      <c r="BA679">
        <v>0</v>
      </c>
      <c r="BB679">
        <f t="shared" si="740"/>
        <v>0</v>
      </c>
      <c r="BC679">
        <v>0</v>
      </c>
      <c r="BD679">
        <f t="shared" si="741"/>
        <v>0</v>
      </c>
      <c r="BE679">
        <v>0</v>
      </c>
      <c r="BF679">
        <f t="shared" si="742"/>
        <v>0</v>
      </c>
      <c r="BG679">
        <v>0</v>
      </c>
      <c r="BH679">
        <f t="shared" si="743"/>
        <v>0</v>
      </c>
      <c r="BI679">
        <v>0</v>
      </c>
      <c r="BJ679">
        <f t="shared" si="744"/>
        <v>0</v>
      </c>
      <c r="BK679">
        <v>0</v>
      </c>
      <c r="BL679">
        <f t="shared" si="745"/>
        <v>0</v>
      </c>
      <c r="BM679">
        <v>0</v>
      </c>
      <c r="BN679">
        <f t="shared" si="746"/>
        <v>0</v>
      </c>
      <c r="BO679">
        <v>0</v>
      </c>
      <c r="BP679">
        <f t="shared" si="747"/>
        <v>0</v>
      </c>
      <c r="BQ679">
        <v>0</v>
      </c>
      <c r="BR679">
        <f t="shared" si="748"/>
        <v>0</v>
      </c>
      <c r="BS679">
        <v>0</v>
      </c>
      <c r="BT679">
        <f t="shared" si="749"/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f t="shared" si="716"/>
        <v>0</v>
      </c>
      <c r="DE679">
        <v>0</v>
      </c>
      <c r="DF679">
        <f t="shared" si="717"/>
        <v>0</v>
      </c>
      <c r="DG679">
        <v>0</v>
      </c>
      <c r="DH679">
        <f t="shared" si="684"/>
        <v>0</v>
      </c>
      <c r="DI679">
        <v>0</v>
      </c>
      <c r="DJ679">
        <f t="shared" si="685"/>
        <v>0</v>
      </c>
      <c r="DK679">
        <v>0</v>
      </c>
      <c r="DL679">
        <f t="shared" si="686"/>
        <v>0</v>
      </c>
      <c r="DM679">
        <v>0</v>
      </c>
      <c r="DN679">
        <f t="shared" si="687"/>
        <v>0</v>
      </c>
      <c r="DO679">
        <v>0</v>
      </c>
      <c r="DP679">
        <f t="shared" si="688"/>
        <v>0</v>
      </c>
      <c r="DQ679">
        <v>100</v>
      </c>
      <c r="DR679">
        <f t="shared" si="689"/>
        <v>1</v>
      </c>
      <c r="DS679">
        <v>0</v>
      </c>
      <c r="DT679">
        <f t="shared" si="690"/>
        <v>0</v>
      </c>
      <c r="DU679">
        <v>0</v>
      </c>
      <c r="DV679">
        <f t="shared" si="691"/>
        <v>0</v>
      </c>
      <c r="DW679">
        <v>0</v>
      </c>
      <c r="DX679">
        <f t="shared" si="692"/>
        <v>0</v>
      </c>
      <c r="DY679">
        <v>0</v>
      </c>
      <c r="DZ679">
        <f t="shared" si="693"/>
        <v>0</v>
      </c>
      <c r="EA679">
        <v>0</v>
      </c>
      <c r="EB679">
        <f t="shared" si="694"/>
        <v>0</v>
      </c>
      <c r="EC679">
        <v>0</v>
      </c>
      <c r="ED679">
        <f t="shared" si="695"/>
        <v>0</v>
      </c>
      <c r="EE679">
        <v>0</v>
      </c>
      <c r="EF679">
        <f t="shared" si="696"/>
        <v>0</v>
      </c>
      <c r="EG679">
        <v>0</v>
      </c>
      <c r="EH679">
        <f t="shared" si="697"/>
        <v>0</v>
      </c>
      <c r="EI679">
        <v>0</v>
      </c>
      <c r="EJ679">
        <f t="shared" si="698"/>
        <v>0</v>
      </c>
      <c r="EK679">
        <v>0</v>
      </c>
      <c r="EL679">
        <f t="shared" si="699"/>
        <v>0</v>
      </c>
      <c r="EM679">
        <v>0</v>
      </c>
      <c r="EN679">
        <f t="shared" si="700"/>
        <v>0</v>
      </c>
      <c r="EO679">
        <v>0</v>
      </c>
      <c r="EP679">
        <f t="shared" si="701"/>
        <v>0</v>
      </c>
      <c r="EQ679">
        <v>0</v>
      </c>
      <c r="ER679">
        <f t="shared" si="702"/>
        <v>0</v>
      </c>
      <c r="ES679">
        <v>0</v>
      </c>
      <c r="ET679">
        <f t="shared" si="703"/>
        <v>0</v>
      </c>
      <c r="EU679">
        <v>0</v>
      </c>
      <c r="EV679">
        <f t="shared" si="704"/>
        <v>0</v>
      </c>
      <c r="EW679">
        <v>0</v>
      </c>
      <c r="EX679">
        <f t="shared" si="705"/>
        <v>0</v>
      </c>
      <c r="EY679">
        <v>0</v>
      </c>
      <c r="EZ679">
        <f t="shared" si="706"/>
        <v>0</v>
      </c>
      <c r="FA679">
        <v>0</v>
      </c>
      <c r="FB679">
        <f t="shared" si="707"/>
        <v>0</v>
      </c>
      <c r="FC679">
        <v>0</v>
      </c>
      <c r="FD679">
        <v>0</v>
      </c>
      <c r="FE679" s="3" t="s">
        <v>893</v>
      </c>
    </row>
    <row r="680" spans="1:161" x14ac:dyDescent="0.45">
      <c r="A680">
        <v>679</v>
      </c>
      <c r="B680" t="s">
        <v>33</v>
      </c>
      <c r="C680" t="s">
        <v>671</v>
      </c>
      <c r="F680" s="2">
        <v>1</v>
      </c>
      <c r="G680">
        <f>123.5+273</f>
        <v>396.5</v>
      </c>
      <c r="H680">
        <v>1353</v>
      </c>
      <c r="I680">
        <v>573</v>
      </c>
      <c r="J680" s="2">
        <f t="shared" si="714"/>
        <v>0.42350332594235035</v>
      </c>
      <c r="L680" t="s">
        <v>64</v>
      </c>
      <c r="M680">
        <v>100</v>
      </c>
      <c r="N680">
        <f t="shared" si="720"/>
        <v>1</v>
      </c>
      <c r="O680">
        <v>0</v>
      </c>
      <c r="P680">
        <f t="shared" si="721"/>
        <v>0</v>
      </c>
      <c r="Q680">
        <v>0</v>
      </c>
      <c r="R680">
        <f t="shared" si="722"/>
        <v>0</v>
      </c>
      <c r="S680">
        <v>0</v>
      </c>
      <c r="T680">
        <f t="shared" si="723"/>
        <v>0</v>
      </c>
      <c r="U680">
        <v>0</v>
      </c>
      <c r="V680">
        <f t="shared" si="724"/>
        <v>0</v>
      </c>
      <c r="W680">
        <v>0</v>
      </c>
      <c r="X680">
        <f t="shared" si="725"/>
        <v>0</v>
      </c>
      <c r="Y680">
        <v>0</v>
      </c>
      <c r="Z680">
        <f t="shared" si="726"/>
        <v>0</v>
      </c>
      <c r="AA680">
        <v>0</v>
      </c>
      <c r="AB680">
        <f t="shared" si="727"/>
        <v>0</v>
      </c>
      <c r="AC680">
        <v>0</v>
      </c>
      <c r="AD680">
        <f t="shared" si="728"/>
        <v>0</v>
      </c>
      <c r="AE680">
        <v>0</v>
      </c>
      <c r="AF680">
        <f t="shared" si="729"/>
        <v>0</v>
      </c>
      <c r="AG680">
        <v>0</v>
      </c>
      <c r="AH680">
        <f t="shared" si="730"/>
        <v>0</v>
      </c>
      <c r="AI680">
        <v>0</v>
      </c>
      <c r="AJ680">
        <f t="shared" si="731"/>
        <v>0</v>
      </c>
      <c r="AK680">
        <v>0</v>
      </c>
      <c r="AL680">
        <f t="shared" si="732"/>
        <v>0</v>
      </c>
      <c r="AM680">
        <v>0</v>
      </c>
      <c r="AN680">
        <f t="shared" si="733"/>
        <v>0</v>
      </c>
      <c r="AO680">
        <v>0</v>
      </c>
      <c r="AP680">
        <f t="shared" si="734"/>
        <v>0</v>
      </c>
      <c r="AQ680">
        <v>0</v>
      </c>
      <c r="AR680">
        <f t="shared" si="735"/>
        <v>0</v>
      </c>
      <c r="AS680">
        <v>0</v>
      </c>
      <c r="AT680">
        <f t="shared" si="736"/>
        <v>0</v>
      </c>
      <c r="AU680">
        <v>0</v>
      </c>
      <c r="AV680">
        <f t="shared" si="737"/>
        <v>0</v>
      </c>
      <c r="AW680">
        <v>0</v>
      </c>
      <c r="AX680">
        <f t="shared" si="738"/>
        <v>0</v>
      </c>
      <c r="AY680">
        <v>0</v>
      </c>
      <c r="AZ680">
        <f t="shared" si="739"/>
        <v>0</v>
      </c>
      <c r="BA680">
        <v>0</v>
      </c>
      <c r="BB680">
        <f t="shared" si="740"/>
        <v>0</v>
      </c>
      <c r="BC680">
        <v>0</v>
      </c>
      <c r="BD680">
        <f t="shared" si="741"/>
        <v>0</v>
      </c>
      <c r="BE680">
        <v>0</v>
      </c>
      <c r="BF680">
        <f t="shared" si="742"/>
        <v>0</v>
      </c>
      <c r="BG680">
        <v>0</v>
      </c>
      <c r="BH680">
        <f t="shared" si="743"/>
        <v>0</v>
      </c>
      <c r="BI680">
        <v>0</v>
      </c>
      <c r="BJ680">
        <f t="shared" si="744"/>
        <v>0</v>
      </c>
      <c r="BK680">
        <v>0</v>
      </c>
      <c r="BL680">
        <f t="shared" si="745"/>
        <v>0</v>
      </c>
      <c r="BM680">
        <v>0</v>
      </c>
      <c r="BN680">
        <f t="shared" si="746"/>
        <v>0</v>
      </c>
      <c r="BO680">
        <v>0</v>
      </c>
      <c r="BP680">
        <f t="shared" si="747"/>
        <v>0</v>
      </c>
      <c r="BQ680">
        <v>0</v>
      </c>
      <c r="BR680">
        <f t="shared" si="748"/>
        <v>0</v>
      </c>
      <c r="BS680">
        <v>0</v>
      </c>
      <c r="BT680">
        <f t="shared" si="749"/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f t="shared" si="716"/>
        <v>0</v>
      </c>
      <c r="DE680">
        <v>0</v>
      </c>
      <c r="DF680">
        <f t="shared" si="717"/>
        <v>0</v>
      </c>
      <c r="DG680">
        <v>0</v>
      </c>
      <c r="DH680">
        <f t="shared" si="684"/>
        <v>0</v>
      </c>
      <c r="DI680">
        <v>0</v>
      </c>
      <c r="DJ680">
        <f t="shared" si="685"/>
        <v>0</v>
      </c>
      <c r="DK680">
        <v>44.8</v>
      </c>
      <c r="DL680">
        <f t="shared" si="686"/>
        <v>0.45011630912380463</v>
      </c>
      <c r="DM680">
        <v>0</v>
      </c>
      <c r="DN680">
        <f t="shared" si="687"/>
        <v>0</v>
      </c>
      <c r="DO680">
        <v>0</v>
      </c>
      <c r="DP680">
        <f t="shared" si="688"/>
        <v>0</v>
      </c>
      <c r="DQ680">
        <v>55.2</v>
      </c>
      <c r="DR680">
        <f t="shared" si="689"/>
        <v>0.54988369087619549</v>
      </c>
      <c r="DS680">
        <v>0</v>
      </c>
      <c r="DT680">
        <f t="shared" si="690"/>
        <v>0</v>
      </c>
      <c r="DU680">
        <v>0</v>
      </c>
      <c r="DV680">
        <f t="shared" si="691"/>
        <v>0</v>
      </c>
      <c r="DW680">
        <v>0</v>
      </c>
      <c r="DX680">
        <f t="shared" si="692"/>
        <v>0</v>
      </c>
      <c r="DY680">
        <v>0</v>
      </c>
      <c r="DZ680">
        <f t="shared" si="693"/>
        <v>0</v>
      </c>
      <c r="EA680">
        <v>0</v>
      </c>
      <c r="EB680">
        <f t="shared" si="694"/>
        <v>0</v>
      </c>
      <c r="EC680">
        <v>0</v>
      </c>
      <c r="ED680">
        <f t="shared" si="695"/>
        <v>0</v>
      </c>
      <c r="EE680">
        <v>0</v>
      </c>
      <c r="EF680">
        <f t="shared" si="696"/>
        <v>0</v>
      </c>
      <c r="EG680">
        <v>0</v>
      </c>
      <c r="EH680">
        <f t="shared" si="697"/>
        <v>0</v>
      </c>
      <c r="EI680">
        <v>0</v>
      </c>
      <c r="EJ680">
        <f t="shared" si="698"/>
        <v>0</v>
      </c>
      <c r="EK680">
        <v>0</v>
      </c>
      <c r="EL680">
        <f t="shared" si="699"/>
        <v>0</v>
      </c>
      <c r="EM680">
        <v>0</v>
      </c>
      <c r="EN680">
        <f t="shared" si="700"/>
        <v>0</v>
      </c>
      <c r="EO680">
        <v>0</v>
      </c>
      <c r="EP680">
        <f t="shared" si="701"/>
        <v>0</v>
      </c>
      <c r="EQ680">
        <v>0</v>
      </c>
      <c r="ER680">
        <f t="shared" si="702"/>
        <v>0</v>
      </c>
      <c r="ES680">
        <v>0</v>
      </c>
      <c r="ET680">
        <f t="shared" si="703"/>
        <v>0</v>
      </c>
      <c r="EU680">
        <v>0</v>
      </c>
      <c r="EV680">
        <f t="shared" si="704"/>
        <v>0</v>
      </c>
      <c r="EW680">
        <v>0</v>
      </c>
      <c r="EX680">
        <f t="shared" si="705"/>
        <v>0</v>
      </c>
      <c r="EY680">
        <v>0</v>
      </c>
      <c r="EZ680">
        <f t="shared" si="706"/>
        <v>0</v>
      </c>
      <c r="FA680">
        <v>0</v>
      </c>
      <c r="FB680">
        <f t="shared" si="707"/>
        <v>0</v>
      </c>
      <c r="FC680">
        <v>0</v>
      </c>
      <c r="FD680">
        <v>0</v>
      </c>
      <c r="FE680" s="3" t="s">
        <v>893</v>
      </c>
    </row>
    <row r="681" spans="1:161" x14ac:dyDescent="0.45">
      <c r="A681">
        <v>680</v>
      </c>
      <c r="B681" t="s">
        <v>53</v>
      </c>
      <c r="C681" t="s">
        <v>742</v>
      </c>
      <c r="E681" t="s">
        <v>894</v>
      </c>
      <c r="F681" s="2">
        <v>1</v>
      </c>
      <c r="G681">
        <v>233</v>
      </c>
      <c r="H681">
        <v>933</v>
      </c>
      <c r="I681">
        <v>298</v>
      </c>
      <c r="J681" s="2">
        <f t="shared" si="714"/>
        <v>0.31939978563772775</v>
      </c>
      <c r="L681" t="s">
        <v>64</v>
      </c>
      <c r="M681">
        <v>3</v>
      </c>
      <c r="N681">
        <f t="shared" si="720"/>
        <v>1.296192033573593E-2</v>
      </c>
      <c r="O681">
        <v>0</v>
      </c>
      <c r="P681">
        <f t="shared" si="721"/>
        <v>0</v>
      </c>
      <c r="Q681">
        <v>0</v>
      </c>
      <c r="R681">
        <f t="shared" si="722"/>
        <v>0</v>
      </c>
      <c r="S681">
        <v>0</v>
      </c>
      <c r="T681">
        <f t="shared" si="723"/>
        <v>0</v>
      </c>
      <c r="U681">
        <v>0</v>
      </c>
      <c r="V681">
        <f t="shared" si="724"/>
        <v>0</v>
      </c>
      <c r="W681">
        <f>100-M681-U681-Y681</f>
        <v>97</v>
      </c>
      <c r="X681">
        <f t="shared" si="725"/>
        <v>0.98703807966426405</v>
      </c>
      <c r="Y681">
        <v>0</v>
      </c>
      <c r="Z681">
        <f t="shared" si="726"/>
        <v>0</v>
      </c>
      <c r="AA681">
        <v>0</v>
      </c>
      <c r="AB681">
        <f t="shared" si="727"/>
        <v>0</v>
      </c>
      <c r="AC681">
        <v>0</v>
      </c>
      <c r="AD681">
        <f t="shared" si="728"/>
        <v>0</v>
      </c>
      <c r="AE681">
        <v>0</v>
      </c>
      <c r="AF681">
        <f t="shared" si="729"/>
        <v>0</v>
      </c>
      <c r="AG681">
        <v>0</v>
      </c>
      <c r="AH681">
        <f t="shared" si="730"/>
        <v>0</v>
      </c>
      <c r="AI681">
        <v>0</v>
      </c>
      <c r="AJ681">
        <f t="shared" si="731"/>
        <v>0</v>
      </c>
      <c r="AK681">
        <v>0</v>
      </c>
      <c r="AL681">
        <f t="shared" si="732"/>
        <v>0</v>
      </c>
      <c r="AM681">
        <v>0</v>
      </c>
      <c r="AN681">
        <f t="shared" si="733"/>
        <v>0</v>
      </c>
      <c r="AO681">
        <v>0</v>
      </c>
      <c r="AP681">
        <f t="shared" si="734"/>
        <v>0</v>
      </c>
      <c r="AQ681">
        <v>0</v>
      </c>
      <c r="AR681">
        <f t="shared" si="735"/>
        <v>0</v>
      </c>
      <c r="AS681">
        <v>0</v>
      </c>
      <c r="AT681">
        <f t="shared" si="736"/>
        <v>0</v>
      </c>
      <c r="AU681">
        <v>0</v>
      </c>
      <c r="AV681">
        <f t="shared" si="737"/>
        <v>0</v>
      </c>
      <c r="AW681">
        <v>0</v>
      </c>
      <c r="AX681">
        <f t="shared" si="738"/>
        <v>0</v>
      </c>
      <c r="AY681">
        <v>0</v>
      </c>
      <c r="AZ681">
        <f t="shared" si="739"/>
        <v>0</v>
      </c>
      <c r="BA681">
        <v>0</v>
      </c>
      <c r="BB681">
        <f t="shared" si="740"/>
        <v>0</v>
      </c>
      <c r="BC681">
        <v>0</v>
      </c>
      <c r="BD681">
        <f t="shared" si="741"/>
        <v>0</v>
      </c>
      <c r="BE681">
        <v>0</v>
      </c>
      <c r="BF681">
        <f t="shared" si="742"/>
        <v>0</v>
      </c>
      <c r="BG681">
        <v>0</v>
      </c>
      <c r="BH681">
        <f t="shared" si="743"/>
        <v>0</v>
      </c>
      <c r="BI681">
        <v>0</v>
      </c>
      <c r="BJ681">
        <f t="shared" si="744"/>
        <v>0</v>
      </c>
      <c r="BK681">
        <v>0</v>
      </c>
      <c r="BL681">
        <f t="shared" si="745"/>
        <v>0</v>
      </c>
      <c r="BM681">
        <v>0</v>
      </c>
      <c r="BN681">
        <f t="shared" si="746"/>
        <v>0</v>
      </c>
      <c r="BO681">
        <v>0</v>
      </c>
      <c r="BP681">
        <f t="shared" si="747"/>
        <v>0</v>
      </c>
      <c r="BQ681">
        <v>0</v>
      </c>
      <c r="BR681">
        <f t="shared" si="748"/>
        <v>0</v>
      </c>
      <c r="BS681">
        <v>0</v>
      </c>
      <c r="BT681">
        <f t="shared" si="749"/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f t="shared" si="716"/>
        <v>0</v>
      </c>
      <c r="DE681">
        <v>0</v>
      </c>
      <c r="DF681">
        <f t="shared" si="717"/>
        <v>0</v>
      </c>
      <c r="DG681">
        <v>100</v>
      </c>
      <c r="DH681">
        <f t="shared" si="684"/>
        <v>1</v>
      </c>
      <c r="DI681">
        <v>0</v>
      </c>
      <c r="DJ681">
        <f t="shared" si="685"/>
        <v>0</v>
      </c>
      <c r="DK681">
        <v>0</v>
      </c>
      <c r="DL681">
        <f t="shared" si="686"/>
        <v>0</v>
      </c>
      <c r="DM681">
        <v>0</v>
      </c>
      <c r="DN681">
        <f t="shared" si="687"/>
        <v>0</v>
      </c>
      <c r="DO681">
        <v>0</v>
      </c>
      <c r="DP681">
        <f t="shared" si="688"/>
        <v>0</v>
      </c>
      <c r="DQ681">
        <v>0</v>
      </c>
      <c r="DR681">
        <f t="shared" si="689"/>
        <v>0</v>
      </c>
      <c r="DS681">
        <v>0</v>
      </c>
      <c r="DT681">
        <f t="shared" si="690"/>
        <v>0</v>
      </c>
      <c r="DU681">
        <v>0</v>
      </c>
      <c r="DV681">
        <f t="shared" si="691"/>
        <v>0</v>
      </c>
      <c r="DW681">
        <v>0</v>
      </c>
      <c r="DX681">
        <f t="shared" si="692"/>
        <v>0</v>
      </c>
      <c r="DY681">
        <v>0</v>
      </c>
      <c r="DZ681">
        <f t="shared" si="693"/>
        <v>0</v>
      </c>
      <c r="EA681">
        <v>0</v>
      </c>
      <c r="EB681">
        <f t="shared" si="694"/>
        <v>0</v>
      </c>
      <c r="EC681">
        <v>0</v>
      </c>
      <c r="ED681">
        <f t="shared" si="695"/>
        <v>0</v>
      </c>
      <c r="EE681">
        <v>0</v>
      </c>
      <c r="EF681">
        <f t="shared" si="696"/>
        <v>0</v>
      </c>
      <c r="EG681">
        <v>0</v>
      </c>
      <c r="EH681">
        <f t="shared" si="697"/>
        <v>0</v>
      </c>
      <c r="EI681">
        <v>0</v>
      </c>
      <c r="EJ681">
        <f t="shared" si="698"/>
        <v>0</v>
      </c>
      <c r="EK681">
        <v>0</v>
      </c>
      <c r="EL681">
        <f t="shared" si="699"/>
        <v>0</v>
      </c>
      <c r="EM681">
        <v>0</v>
      </c>
      <c r="EN681">
        <f t="shared" si="700"/>
        <v>0</v>
      </c>
      <c r="EO681">
        <v>0</v>
      </c>
      <c r="EP681">
        <f t="shared" si="701"/>
        <v>0</v>
      </c>
      <c r="EQ681">
        <v>0</v>
      </c>
      <c r="ER681">
        <f t="shared" si="702"/>
        <v>0</v>
      </c>
      <c r="ES681">
        <v>0</v>
      </c>
      <c r="ET681">
        <f t="shared" si="703"/>
        <v>0</v>
      </c>
      <c r="EU681">
        <v>0</v>
      </c>
      <c r="EV681">
        <f t="shared" si="704"/>
        <v>0</v>
      </c>
      <c r="EW681">
        <v>0</v>
      </c>
      <c r="EX681">
        <f t="shared" si="705"/>
        <v>0</v>
      </c>
      <c r="EY681">
        <v>0</v>
      </c>
      <c r="EZ681">
        <f t="shared" si="706"/>
        <v>0</v>
      </c>
      <c r="FA681">
        <v>0</v>
      </c>
      <c r="FB681">
        <f t="shared" si="707"/>
        <v>0</v>
      </c>
      <c r="FC681">
        <v>0</v>
      </c>
      <c r="FD681">
        <v>0</v>
      </c>
      <c r="FE681" s="3" t="s">
        <v>895</v>
      </c>
    </row>
    <row r="682" spans="1:161" x14ac:dyDescent="0.45">
      <c r="A682">
        <v>681</v>
      </c>
      <c r="B682" t="s">
        <v>53</v>
      </c>
      <c r="C682" t="s">
        <v>896</v>
      </c>
      <c r="E682" t="s">
        <v>894</v>
      </c>
      <c r="F682" s="2">
        <v>1</v>
      </c>
      <c r="G682">
        <f>273+50</f>
        <v>323</v>
      </c>
      <c r="H682">
        <v>933</v>
      </c>
      <c r="I682">
        <f>273+50</f>
        <v>323</v>
      </c>
      <c r="J682" s="2">
        <f t="shared" si="714"/>
        <v>0.3461950696677385</v>
      </c>
      <c r="L682" t="s">
        <v>64</v>
      </c>
      <c r="M682">
        <v>3</v>
      </c>
      <c r="N682">
        <f t="shared" si="720"/>
        <v>1.296192033573593E-2</v>
      </c>
      <c r="O682">
        <v>0</v>
      </c>
      <c r="P682">
        <f t="shared" si="721"/>
        <v>0</v>
      </c>
      <c r="Q682">
        <v>0</v>
      </c>
      <c r="R682">
        <f t="shared" si="722"/>
        <v>0</v>
      </c>
      <c r="S682">
        <v>0</v>
      </c>
      <c r="T682">
        <f t="shared" si="723"/>
        <v>0</v>
      </c>
      <c r="U682">
        <v>0</v>
      </c>
      <c r="V682">
        <f t="shared" si="724"/>
        <v>0</v>
      </c>
      <c r="W682">
        <f t="shared" ref="W682:W692" si="750">100-M682-U682-Y682</f>
        <v>97</v>
      </c>
      <c r="X682">
        <f t="shared" si="725"/>
        <v>0.98703807966426405</v>
      </c>
      <c r="Y682">
        <v>0</v>
      </c>
      <c r="Z682">
        <f t="shared" si="726"/>
        <v>0</v>
      </c>
      <c r="AA682">
        <v>0</v>
      </c>
      <c r="AB682">
        <f t="shared" si="727"/>
        <v>0</v>
      </c>
      <c r="AC682">
        <v>0</v>
      </c>
      <c r="AD682">
        <f t="shared" si="728"/>
        <v>0</v>
      </c>
      <c r="AE682">
        <v>0</v>
      </c>
      <c r="AF682">
        <f t="shared" si="729"/>
        <v>0</v>
      </c>
      <c r="AG682">
        <v>0</v>
      </c>
      <c r="AH682">
        <f t="shared" si="730"/>
        <v>0</v>
      </c>
      <c r="AI682">
        <v>0</v>
      </c>
      <c r="AJ682">
        <f t="shared" si="731"/>
        <v>0</v>
      </c>
      <c r="AK682">
        <v>0</v>
      </c>
      <c r="AL682">
        <f t="shared" si="732"/>
        <v>0</v>
      </c>
      <c r="AM682">
        <v>0</v>
      </c>
      <c r="AN682">
        <f t="shared" si="733"/>
        <v>0</v>
      </c>
      <c r="AO682">
        <v>0</v>
      </c>
      <c r="AP682">
        <f t="shared" si="734"/>
        <v>0</v>
      </c>
      <c r="AQ682">
        <v>0</v>
      </c>
      <c r="AR682">
        <f t="shared" si="735"/>
        <v>0</v>
      </c>
      <c r="AS682">
        <v>0</v>
      </c>
      <c r="AT682">
        <f t="shared" si="736"/>
        <v>0</v>
      </c>
      <c r="AU682">
        <v>0</v>
      </c>
      <c r="AV682">
        <f t="shared" si="737"/>
        <v>0</v>
      </c>
      <c r="AW682">
        <v>0</v>
      </c>
      <c r="AX682">
        <f t="shared" si="738"/>
        <v>0</v>
      </c>
      <c r="AY682">
        <v>0</v>
      </c>
      <c r="AZ682">
        <f t="shared" si="739"/>
        <v>0</v>
      </c>
      <c r="BA682">
        <v>0</v>
      </c>
      <c r="BB682">
        <f t="shared" si="740"/>
        <v>0</v>
      </c>
      <c r="BC682">
        <v>0</v>
      </c>
      <c r="BD682">
        <f t="shared" si="741"/>
        <v>0</v>
      </c>
      <c r="BE682">
        <v>0</v>
      </c>
      <c r="BF682">
        <f t="shared" si="742"/>
        <v>0</v>
      </c>
      <c r="BG682">
        <v>0</v>
      </c>
      <c r="BH682">
        <f t="shared" si="743"/>
        <v>0</v>
      </c>
      <c r="BI682">
        <v>0</v>
      </c>
      <c r="BJ682">
        <f t="shared" si="744"/>
        <v>0</v>
      </c>
      <c r="BK682">
        <v>0</v>
      </c>
      <c r="BL682">
        <f t="shared" si="745"/>
        <v>0</v>
      </c>
      <c r="BM682">
        <v>0</v>
      </c>
      <c r="BN682">
        <f t="shared" si="746"/>
        <v>0</v>
      </c>
      <c r="BO682">
        <v>0</v>
      </c>
      <c r="BP682">
        <f t="shared" si="747"/>
        <v>0</v>
      </c>
      <c r="BQ682">
        <v>0</v>
      </c>
      <c r="BR682">
        <f t="shared" si="748"/>
        <v>0</v>
      </c>
      <c r="BS682">
        <v>0</v>
      </c>
      <c r="BT682">
        <f t="shared" si="749"/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f t="shared" si="716"/>
        <v>0</v>
      </c>
      <c r="DE682">
        <v>19.100000000000001</v>
      </c>
      <c r="DF682">
        <f t="shared" si="717"/>
        <v>0.27454893823341031</v>
      </c>
      <c r="DG682">
        <v>0</v>
      </c>
      <c r="DH682">
        <f t="shared" si="684"/>
        <v>0</v>
      </c>
      <c r="DI682">
        <v>0</v>
      </c>
      <c r="DJ682">
        <f t="shared" si="685"/>
        <v>0</v>
      </c>
      <c r="DK682">
        <v>22.5</v>
      </c>
      <c r="DL682">
        <f t="shared" si="686"/>
        <v>0.17922110305870428</v>
      </c>
      <c r="DM682">
        <v>8.3000000000000007</v>
      </c>
      <c r="DN682">
        <f t="shared" si="687"/>
        <v>0.11539504645166551</v>
      </c>
      <c r="DO682">
        <v>0</v>
      </c>
      <c r="DP682">
        <f t="shared" si="688"/>
        <v>0</v>
      </c>
      <c r="DQ682">
        <v>44.7</v>
      </c>
      <c r="DR682">
        <f t="shared" si="689"/>
        <v>0.353019891569258</v>
      </c>
      <c r="DS682">
        <v>5.3</v>
      </c>
      <c r="DT682">
        <f t="shared" si="690"/>
        <v>7.7815020686961903E-2</v>
      </c>
      <c r="DU682">
        <v>0</v>
      </c>
      <c r="DV682">
        <f t="shared" si="691"/>
        <v>0</v>
      </c>
      <c r="DW682">
        <v>0</v>
      </c>
      <c r="DX682">
        <f t="shared" si="692"/>
        <v>0</v>
      </c>
      <c r="DY682">
        <v>0</v>
      </c>
      <c r="DZ682">
        <f t="shared" si="693"/>
        <v>0</v>
      </c>
      <c r="EA682">
        <v>0</v>
      </c>
      <c r="EB682">
        <f t="shared" si="694"/>
        <v>0</v>
      </c>
      <c r="EC682">
        <v>0</v>
      </c>
      <c r="ED682">
        <f t="shared" si="695"/>
        <v>0</v>
      </c>
      <c r="EE682">
        <v>0</v>
      </c>
      <c r="EF682">
        <f t="shared" si="696"/>
        <v>0</v>
      </c>
      <c r="EG682">
        <v>0</v>
      </c>
      <c r="EH682">
        <f t="shared" si="697"/>
        <v>0</v>
      </c>
      <c r="EI682">
        <v>0</v>
      </c>
      <c r="EJ682">
        <f t="shared" si="698"/>
        <v>0</v>
      </c>
      <c r="EK682">
        <v>0</v>
      </c>
      <c r="EL682">
        <f t="shared" si="699"/>
        <v>0</v>
      </c>
      <c r="EM682">
        <v>0</v>
      </c>
      <c r="EN682">
        <f t="shared" si="700"/>
        <v>0</v>
      </c>
      <c r="EO682">
        <v>0</v>
      </c>
      <c r="EP682">
        <f t="shared" si="701"/>
        <v>0</v>
      </c>
      <c r="EQ682">
        <v>0</v>
      </c>
      <c r="ER682">
        <f t="shared" si="702"/>
        <v>0</v>
      </c>
      <c r="ES682">
        <v>0</v>
      </c>
      <c r="ET682">
        <f t="shared" si="703"/>
        <v>0</v>
      </c>
      <c r="EU682">
        <v>0</v>
      </c>
      <c r="EV682">
        <f t="shared" si="704"/>
        <v>0</v>
      </c>
      <c r="EW682">
        <v>0</v>
      </c>
      <c r="EX682">
        <f t="shared" si="705"/>
        <v>0</v>
      </c>
      <c r="EY682">
        <v>0</v>
      </c>
      <c r="EZ682">
        <f t="shared" si="706"/>
        <v>0</v>
      </c>
      <c r="FA682">
        <v>0</v>
      </c>
      <c r="FB682">
        <f t="shared" si="707"/>
        <v>0</v>
      </c>
      <c r="FC682">
        <v>0</v>
      </c>
      <c r="FD682">
        <v>0</v>
      </c>
      <c r="FE682" s="3" t="s">
        <v>897</v>
      </c>
    </row>
    <row r="683" spans="1:161" x14ac:dyDescent="0.45">
      <c r="A683">
        <v>682</v>
      </c>
      <c r="B683" t="s">
        <v>53</v>
      </c>
      <c r="C683" t="s">
        <v>742</v>
      </c>
      <c r="E683" t="s">
        <v>898</v>
      </c>
      <c r="F683" s="2">
        <v>1</v>
      </c>
      <c r="G683">
        <v>233</v>
      </c>
      <c r="H683">
        <v>933</v>
      </c>
      <c r="I683">
        <v>298</v>
      </c>
      <c r="J683" s="2">
        <f t="shared" si="714"/>
        <v>0.31939978563772775</v>
      </c>
      <c r="L683" t="s">
        <v>64</v>
      </c>
      <c r="M683">
        <v>4.5999999999999996</v>
      </c>
      <c r="N683">
        <f t="shared" si="720"/>
        <v>2.0062894033330114E-2</v>
      </c>
      <c r="O683">
        <v>0</v>
      </c>
      <c r="P683">
        <f t="shared" si="721"/>
        <v>0</v>
      </c>
      <c r="Q683">
        <v>0</v>
      </c>
      <c r="R683">
        <f t="shared" si="722"/>
        <v>0</v>
      </c>
      <c r="S683">
        <v>0</v>
      </c>
      <c r="T683">
        <f t="shared" si="723"/>
        <v>0</v>
      </c>
      <c r="U683">
        <v>0</v>
      </c>
      <c r="V683">
        <f t="shared" si="724"/>
        <v>0</v>
      </c>
      <c r="W683">
        <f t="shared" si="750"/>
        <v>95.4</v>
      </c>
      <c r="X683">
        <f t="shared" si="725"/>
        <v>0.97993710596666994</v>
      </c>
      <c r="Y683">
        <v>0</v>
      </c>
      <c r="Z683">
        <f t="shared" si="726"/>
        <v>0</v>
      </c>
      <c r="AA683">
        <v>0</v>
      </c>
      <c r="AB683">
        <f t="shared" si="727"/>
        <v>0</v>
      </c>
      <c r="AC683">
        <v>0</v>
      </c>
      <c r="AD683">
        <f t="shared" si="728"/>
        <v>0</v>
      </c>
      <c r="AE683">
        <v>0</v>
      </c>
      <c r="AF683">
        <f t="shared" si="729"/>
        <v>0</v>
      </c>
      <c r="AG683">
        <v>0</v>
      </c>
      <c r="AH683">
        <f t="shared" si="730"/>
        <v>0</v>
      </c>
      <c r="AI683">
        <v>0</v>
      </c>
      <c r="AJ683">
        <f t="shared" si="731"/>
        <v>0</v>
      </c>
      <c r="AK683">
        <v>0</v>
      </c>
      <c r="AL683">
        <f t="shared" si="732"/>
        <v>0</v>
      </c>
      <c r="AM683">
        <v>0</v>
      </c>
      <c r="AN683">
        <f t="shared" si="733"/>
        <v>0</v>
      </c>
      <c r="AO683">
        <v>0</v>
      </c>
      <c r="AP683">
        <f t="shared" si="734"/>
        <v>0</v>
      </c>
      <c r="AQ683">
        <v>0</v>
      </c>
      <c r="AR683">
        <f t="shared" si="735"/>
        <v>0</v>
      </c>
      <c r="AS683">
        <v>0</v>
      </c>
      <c r="AT683">
        <f t="shared" si="736"/>
        <v>0</v>
      </c>
      <c r="AU683">
        <v>0</v>
      </c>
      <c r="AV683">
        <f t="shared" si="737"/>
        <v>0</v>
      </c>
      <c r="AW683">
        <v>0</v>
      </c>
      <c r="AX683">
        <f t="shared" si="738"/>
        <v>0</v>
      </c>
      <c r="AY683">
        <v>0</v>
      </c>
      <c r="AZ683">
        <f t="shared" si="739"/>
        <v>0</v>
      </c>
      <c r="BA683">
        <v>0</v>
      </c>
      <c r="BB683">
        <f t="shared" si="740"/>
        <v>0</v>
      </c>
      <c r="BC683">
        <v>0</v>
      </c>
      <c r="BD683">
        <f t="shared" si="741"/>
        <v>0</v>
      </c>
      <c r="BE683">
        <v>0</v>
      </c>
      <c r="BF683">
        <f t="shared" si="742"/>
        <v>0</v>
      </c>
      <c r="BG683">
        <v>0</v>
      </c>
      <c r="BH683">
        <f t="shared" si="743"/>
        <v>0</v>
      </c>
      <c r="BI683">
        <v>0</v>
      </c>
      <c r="BJ683">
        <f t="shared" si="744"/>
        <v>0</v>
      </c>
      <c r="BK683">
        <v>0</v>
      </c>
      <c r="BL683">
        <f t="shared" si="745"/>
        <v>0</v>
      </c>
      <c r="BM683">
        <v>0</v>
      </c>
      <c r="BN683">
        <f t="shared" si="746"/>
        <v>0</v>
      </c>
      <c r="BO683">
        <v>0</v>
      </c>
      <c r="BP683">
        <f t="shared" si="747"/>
        <v>0</v>
      </c>
      <c r="BQ683">
        <v>0</v>
      </c>
      <c r="BR683">
        <f t="shared" si="748"/>
        <v>0</v>
      </c>
      <c r="BS683">
        <v>0</v>
      </c>
      <c r="BT683">
        <f t="shared" si="749"/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f t="shared" si="716"/>
        <v>0</v>
      </c>
      <c r="DE683">
        <v>0</v>
      </c>
      <c r="DF683">
        <f t="shared" si="717"/>
        <v>0</v>
      </c>
      <c r="DG683">
        <v>100</v>
      </c>
      <c r="DH683">
        <f t="shared" si="684"/>
        <v>1</v>
      </c>
      <c r="DI683">
        <v>0</v>
      </c>
      <c r="DJ683">
        <f t="shared" si="685"/>
        <v>0</v>
      </c>
      <c r="DK683">
        <v>0</v>
      </c>
      <c r="DL683">
        <f t="shared" si="686"/>
        <v>0</v>
      </c>
      <c r="DM683">
        <v>0</v>
      </c>
      <c r="DN683">
        <f t="shared" si="687"/>
        <v>0</v>
      </c>
      <c r="DO683">
        <v>0</v>
      </c>
      <c r="DP683">
        <f t="shared" si="688"/>
        <v>0</v>
      </c>
      <c r="DQ683">
        <v>0</v>
      </c>
      <c r="DR683">
        <f t="shared" si="689"/>
        <v>0</v>
      </c>
      <c r="DS683">
        <v>0</v>
      </c>
      <c r="DT683">
        <f t="shared" si="690"/>
        <v>0</v>
      </c>
      <c r="DU683">
        <v>0</v>
      </c>
      <c r="DV683">
        <f t="shared" si="691"/>
        <v>0</v>
      </c>
      <c r="DW683">
        <v>0</v>
      </c>
      <c r="DX683">
        <f t="shared" si="692"/>
        <v>0</v>
      </c>
      <c r="DY683">
        <v>0</v>
      </c>
      <c r="DZ683">
        <f t="shared" si="693"/>
        <v>0</v>
      </c>
      <c r="EA683">
        <v>0</v>
      </c>
      <c r="EB683">
        <f t="shared" si="694"/>
        <v>0</v>
      </c>
      <c r="EC683">
        <v>0</v>
      </c>
      <c r="ED683">
        <f t="shared" si="695"/>
        <v>0</v>
      </c>
      <c r="EE683">
        <v>0</v>
      </c>
      <c r="EF683">
        <f t="shared" si="696"/>
        <v>0</v>
      </c>
      <c r="EG683">
        <v>0</v>
      </c>
      <c r="EH683">
        <f t="shared" si="697"/>
        <v>0</v>
      </c>
      <c r="EI683">
        <v>0</v>
      </c>
      <c r="EJ683">
        <f t="shared" si="698"/>
        <v>0</v>
      </c>
      <c r="EK683">
        <v>0</v>
      </c>
      <c r="EL683">
        <f t="shared" si="699"/>
        <v>0</v>
      </c>
      <c r="EM683">
        <v>0</v>
      </c>
      <c r="EN683">
        <f t="shared" si="700"/>
        <v>0</v>
      </c>
      <c r="EO683">
        <v>0</v>
      </c>
      <c r="EP683">
        <f t="shared" si="701"/>
        <v>0</v>
      </c>
      <c r="EQ683">
        <v>0</v>
      </c>
      <c r="ER683">
        <f t="shared" si="702"/>
        <v>0</v>
      </c>
      <c r="ES683">
        <v>0</v>
      </c>
      <c r="ET683">
        <f t="shared" si="703"/>
        <v>0</v>
      </c>
      <c r="EU683">
        <v>0</v>
      </c>
      <c r="EV683">
        <f t="shared" si="704"/>
        <v>0</v>
      </c>
      <c r="EW683">
        <v>0</v>
      </c>
      <c r="EX683">
        <f t="shared" si="705"/>
        <v>0</v>
      </c>
      <c r="EY683">
        <v>0</v>
      </c>
      <c r="EZ683">
        <f t="shared" si="706"/>
        <v>0</v>
      </c>
      <c r="FA683">
        <v>0</v>
      </c>
      <c r="FB683">
        <f t="shared" si="707"/>
        <v>0</v>
      </c>
      <c r="FC683">
        <v>0</v>
      </c>
      <c r="FD683">
        <v>0</v>
      </c>
      <c r="FE683" s="3" t="s">
        <v>899</v>
      </c>
    </row>
    <row r="684" spans="1:161" x14ac:dyDescent="0.45">
      <c r="A684">
        <v>683</v>
      </c>
      <c r="B684" t="s">
        <v>53</v>
      </c>
      <c r="C684" t="s">
        <v>896</v>
      </c>
      <c r="E684" t="s">
        <v>898</v>
      </c>
      <c r="F684" s="2">
        <v>1</v>
      </c>
      <c r="G684">
        <f>273+50</f>
        <v>323</v>
      </c>
      <c r="H684">
        <v>933</v>
      </c>
      <c r="I684">
        <f>273+50</f>
        <v>323</v>
      </c>
      <c r="J684" s="2">
        <f t="shared" si="714"/>
        <v>0.3461950696677385</v>
      </c>
      <c r="L684" t="s">
        <v>64</v>
      </c>
      <c r="M684">
        <v>4.5999999999999996</v>
      </c>
      <c r="N684">
        <f t="shared" si="720"/>
        <v>2.0062894033330114E-2</v>
      </c>
      <c r="O684">
        <v>0</v>
      </c>
      <c r="P684">
        <f t="shared" si="721"/>
        <v>0</v>
      </c>
      <c r="Q684">
        <v>0</v>
      </c>
      <c r="R684">
        <f t="shared" si="722"/>
        <v>0</v>
      </c>
      <c r="S684">
        <v>0</v>
      </c>
      <c r="T684">
        <f t="shared" si="723"/>
        <v>0</v>
      </c>
      <c r="U684">
        <v>0</v>
      </c>
      <c r="V684">
        <f t="shared" si="724"/>
        <v>0</v>
      </c>
      <c r="W684">
        <f t="shared" si="750"/>
        <v>95.4</v>
      </c>
      <c r="X684">
        <f t="shared" si="725"/>
        <v>0.97993710596666994</v>
      </c>
      <c r="Y684">
        <v>0</v>
      </c>
      <c r="Z684">
        <f t="shared" si="726"/>
        <v>0</v>
      </c>
      <c r="AA684">
        <v>0</v>
      </c>
      <c r="AB684">
        <f t="shared" si="727"/>
        <v>0</v>
      </c>
      <c r="AC684">
        <v>0</v>
      </c>
      <c r="AD684">
        <f t="shared" si="728"/>
        <v>0</v>
      </c>
      <c r="AE684">
        <v>0</v>
      </c>
      <c r="AF684">
        <f t="shared" si="729"/>
        <v>0</v>
      </c>
      <c r="AG684">
        <v>0</v>
      </c>
      <c r="AH684">
        <f t="shared" si="730"/>
        <v>0</v>
      </c>
      <c r="AI684">
        <v>0</v>
      </c>
      <c r="AJ684">
        <f t="shared" si="731"/>
        <v>0</v>
      </c>
      <c r="AK684">
        <v>0</v>
      </c>
      <c r="AL684">
        <f t="shared" si="732"/>
        <v>0</v>
      </c>
      <c r="AM684">
        <v>0</v>
      </c>
      <c r="AN684">
        <f t="shared" si="733"/>
        <v>0</v>
      </c>
      <c r="AO684">
        <v>0</v>
      </c>
      <c r="AP684">
        <f t="shared" si="734"/>
        <v>0</v>
      </c>
      <c r="AQ684">
        <v>0</v>
      </c>
      <c r="AR684">
        <f t="shared" si="735"/>
        <v>0</v>
      </c>
      <c r="AS684">
        <v>0</v>
      </c>
      <c r="AT684">
        <f t="shared" si="736"/>
        <v>0</v>
      </c>
      <c r="AU684">
        <v>0</v>
      </c>
      <c r="AV684">
        <f t="shared" si="737"/>
        <v>0</v>
      </c>
      <c r="AW684">
        <v>0</v>
      </c>
      <c r="AX684">
        <f t="shared" si="738"/>
        <v>0</v>
      </c>
      <c r="AY684">
        <v>0</v>
      </c>
      <c r="AZ684">
        <f t="shared" si="739"/>
        <v>0</v>
      </c>
      <c r="BA684">
        <v>0</v>
      </c>
      <c r="BB684">
        <f t="shared" si="740"/>
        <v>0</v>
      </c>
      <c r="BC684">
        <v>0</v>
      </c>
      <c r="BD684">
        <f t="shared" si="741"/>
        <v>0</v>
      </c>
      <c r="BE684">
        <v>0</v>
      </c>
      <c r="BF684">
        <f t="shared" si="742"/>
        <v>0</v>
      </c>
      <c r="BG684">
        <v>0</v>
      </c>
      <c r="BH684">
        <f t="shared" si="743"/>
        <v>0</v>
      </c>
      <c r="BI684">
        <v>0</v>
      </c>
      <c r="BJ684">
        <f t="shared" si="744"/>
        <v>0</v>
      </c>
      <c r="BK684">
        <v>0</v>
      </c>
      <c r="BL684">
        <f t="shared" si="745"/>
        <v>0</v>
      </c>
      <c r="BM684">
        <v>0</v>
      </c>
      <c r="BN684">
        <f t="shared" si="746"/>
        <v>0</v>
      </c>
      <c r="BO684">
        <v>0</v>
      </c>
      <c r="BP684">
        <f t="shared" si="747"/>
        <v>0</v>
      </c>
      <c r="BQ684">
        <v>0</v>
      </c>
      <c r="BR684">
        <f t="shared" si="748"/>
        <v>0</v>
      </c>
      <c r="BS684">
        <v>0</v>
      </c>
      <c r="BT684">
        <f t="shared" si="749"/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f t="shared" si="716"/>
        <v>0</v>
      </c>
      <c r="DE684">
        <v>19.100000000000001</v>
      </c>
      <c r="DF684">
        <f t="shared" si="717"/>
        <v>0.27454893823341031</v>
      </c>
      <c r="DG684">
        <v>0</v>
      </c>
      <c r="DH684">
        <f t="shared" si="684"/>
        <v>0</v>
      </c>
      <c r="DI684">
        <v>0</v>
      </c>
      <c r="DJ684">
        <f t="shared" si="685"/>
        <v>0</v>
      </c>
      <c r="DK684">
        <v>22.5</v>
      </c>
      <c r="DL684">
        <f t="shared" si="686"/>
        <v>0.17922110305870428</v>
      </c>
      <c r="DM684">
        <v>8.3000000000000007</v>
      </c>
      <c r="DN684">
        <f t="shared" si="687"/>
        <v>0.11539504645166551</v>
      </c>
      <c r="DO684">
        <v>0</v>
      </c>
      <c r="DP684">
        <f t="shared" si="688"/>
        <v>0</v>
      </c>
      <c r="DQ684">
        <v>44.7</v>
      </c>
      <c r="DR684">
        <f t="shared" si="689"/>
        <v>0.353019891569258</v>
      </c>
      <c r="DS684">
        <v>5.3</v>
      </c>
      <c r="DT684">
        <f t="shared" si="690"/>
        <v>7.7815020686961903E-2</v>
      </c>
      <c r="DU684">
        <v>0</v>
      </c>
      <c r="DV684">
        <f t="shared" si="691"/>
        <v>0</v>
      </c>
      <c r="DW684">
        <v>0</v>
      </c>
      <c r="DX684">
        <f t="shared" si="692"/>
        <v>0</v>
      </c>
      <c r="DY684">
        <v>0</v>
      </c>
      <c r="DZ684">
        <f t="shared" si="693"/>
        <v>0</v>
      </c>
      <c r="EA684">
        <v>0</v>
      </c>
      <c r="EB684">
        <f t="shared" si="694"/>
        <v>0</v>
      </c>
      <c r="EC684">
        <v>0</v>
      </c>
      <c r="ED684">
        <f t="shared" si="695"/>
        <v>0</v>
      </c>
      <c r="EE684">
        <v>0</v>
      </c>
      <c r="EF684">
        <f t="shared" si="696"/>
        <v>0</v>
      </c>
      <c r="EG684">
        <v>0</v>
      </c>
      <c r="EH684">
        <f t="shared" si="697"/>
        <v>0</v>
      </c>
      <c r="EI684">
        <v>0</v>
      </c>
      <c r="EJ684">
        <f t="shared" si="698"/>
        <v>0</v>
      </c>
      <c r="EK684">
        <v>0</v>
      </c>
      <c r="EL684">
        <f t="shared" si="699"/>
        <v>0</v>
      </c>
      <c r="EM684">
        <v>0</v>
      </c>
      <c r="EN684">
        <f t="shared" si="700"/>
        <v>0</v>
      </c>
      <c r="EO684">
        <v>0</v>
      </c>
      <c r="EP684">
        <f t="shared" si="701"/>
        <v>0</v>
      </c>
      <c r="EQ684">
        <v>0</v>
      </c>
      <c r="ER684">
        <f t="shared" si="702"/>
        <v>0</v>
      </c>
      <c r="ES684">
        <v>0</v>
      </c>
      <c r="ET684">
        <f t="shared" si="703"/>
        <v>0</v>
      </c>
      <c r="EU684">
        <v>0</v>
      </c>
      <c r="EV684">
        <f t="shared" si="704"/>
        <v>0</v>
      </c>
      <c r="EW684">
        <v>0</v>
      </c>
      <c r="EX684">
        <f t="shared" si="705"/>
        <v>0</v>
      </c>
      <c r="EY684">
        <v>0</v>
      </c>
      <c r="EZ684">
        <f t="shared" si="706"/>
        <v>0</v>
      </c>
      <c r="FA684">
        <v>0</v>
      </c>
      <c r="FB684">
        <f t="shared" si="707"/>
        <v>0</v>
      </c>
      <c r="FC684">
        <v>0</v>
      </c>
      <c r="FD684">
        <v>0</v>
      </c>
      <c r="FE684" s="3" t="s">
        <v>900</v>
      </c>
    </row>
    <row r="685" spans="1:161" x14ac:dyDescent="0.45">
      <c r="A685">
        <v>684</v>
      </c>
      <c r="B685" t="s">
        <v>53</v>
      </c>
      <c r="C685" t="s">
        <v>742</v>
      </c>
      <c r="E685" t="s">
        <v>901</v>
      </c>
      <c r="F685" s="2">
        <v>1</v>
      </c>
      <c r="G685">
        <v>233</v>
      </c>
      <c r="H685">
        <v>933</v>
      </c>
      <c r="I685">
        <v>298</v>
      </c>
      <c r="J685" s="2">
        <f t="shared" si="714"/>
        <v>0.31939978563772775</v>
      </c>
      <c r="L685" t="s">
        <v>64</v>
      </c>
      <c r="M685">
        <v>0</v>
      </c>
      <c r="N685">
        <f t="shared" si="720"/>
        <v>0</v>
      </c>
      <c r="O685">
        <v>0</v>
      </c>
      <c r="P685">
        <f t="shared" si="721"/>
        <v>0</v>
      </c>
      <c r="Q685">
        <v>0</v>
      </c>
      <c r="R685">
        <f t="shared" si="722"/>
        <v>0</v>
      </c>
      <c r="S685">
        <v>0</v>
      </c>
      <c r="T685">
        <f t="shared" si="723"/>
        <v>0</v>
      </c>
      <c r="U685">
        <v>0</v>
      </c>
      <c r="V685">
        <f t="shared" si="724"/>
        <v>0</v>
      </c>
      <c r="W685">
        <f t="shared" si="750"/>
        <v>92.8</v>
      </c>
      <c r="X685">
        <f t="shared" si="725"/>
        <v>0.92069865698653719</v>
      </c>
      <c r="Y685">
        <v>7.2</v>
      </c>
      <c r="Z685">
        <f t="shared" si="726"/>
        <v>7.9301343013462797E-2</v>
      </c>
      <c r="AA685">
        <v>0</v>
      </c>
      <c r="AB685">
        <f t="shared" si="727"/>
        <v>0</v>
      </c>
      <c r="AC685">
        <v>0</v>
      </c>
      <c r="AD685">
        <f t="shared" si="728"/>
        <v>0</v>
      </c>
      <c r="AE685">
        <v>0</v>
      </c>
      <c r="AF685">
        <f t="shared" si="729"/>
        <v>0</v>
      </c>
      <c r="AG685">
        <v>0</v>
      </c>
      <c r="AH685">
        <f t="shared" si="730"/>
        <v>0</v>
      </c>
      <c r="AI685">
        <v>0</v>
      </c>
      <c r="AJ685">
        <f t="shared" si="731"/>
        <v>0</v>
      </c>
      <c r="AK685">
        <v>0</v>
      </c>
      <c r="AL685">
        <f t="shared" si="732"/>
        <v>0</v>
      </c>
      <c r="AM685">
        <v>0</v>
      </c>
      <c r="AN685">
        <f t="shared" si="733"/>
        <v>0</v>
      </c>
      <c r="AO685">
        <v>0</v>
      </c>
      <c r="AP685">
        <f t="shared" si="734"/>
        <v>0</v>
      </c>
      <c r="AQ685">
        <v>0</v>
      </c>
      <c r="AR685">
        <f t="shared" si="735"/>
        <v>0</v>
      </c>
      <c r="AS685">
        <v>0</v>
      </c>
      <c r="AT685">
        <f t="shared" si="736"/>
        <v>0</v>
      </c>
      <c r="AU685">
        <v>0</v>
      </c>
      <c r="AV685">
        <f t="shared" si="737"/>
        <v>0</v>
      </c>
      <c r="AW685">
        <v>0</v>
      </c>
      <c r="AX685">
        <f t="shared" si="738"/>
        <v>0</v>
      </c>
      <c r="AY685">
        <v>0</v>
      </c>
      <c r="AZ685">
        <f t="shared" si="739"/>
        <v>0</v>
      </c>
      <c r="BA685">
        <v>0</v>
      </c>
      <c r="BB685">
        <f t="shared" si="740"/>
        <v>0</v>
      </c>
      <c r="BC685">
        <v>0</v>
      </c>
      <c r="BD685">
        <f t="shared" si="741"/>
        <v>0</v>
      </c>
      <c r="BE685">
        <v>0</v>
      </c>
      <c r="BF685">
        <f t="shared" si="742"/>
        <v>0</v>
      </c>
      <c r="BG685">
        <v>0</v>
      </c>
      <c r="BH685">
        <f t="shared" si="743"/>
        <v>0</v>
      </c>
      <c r="BI685">
        <v>0</v>
      </c>
      <c r="BJ685">
        <f t="shared" si="744"/>
        <v>0</v>
      </c>
      <c r="BK685">
        <v>0</v>
      </c>
      <c r="BL685">
        <f t="shared" si="745"/>
        <v>0</v>
      </c>
      <c r="BM685">
        <v>0</v>
      </c>
      <c r="BN685">
        <f t="shared" si="746"/>
        <v>0</v>
      </c>
      <c r="BO685">
        <v>0</v>
      </c>
      <c r="BP685">
        <f t="shared" si="747"/>
        <v>0</v>
      </c>
      <c r="BQ685">
        <v>0</v>
      </c>
      <c r="BR685">
        <f t="shared" si="748"/>
        <v>0</v>
      </c>
      <c r="BS685">
        <v>0</v>
      </c>
      <c r="BT685">
        <f t="shared" si="749"/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f t="shared" si="716"/>
        <v>0</v>
      </c>
      <c r="DE685">
        <v>0</v>
      </c>
      <c r="DF685">
        <f t="shared" si="717"/>
        <v>0</v>
      </c>
      <c r="DG685">
        <v>100</v>
      </c>
      <c r="DH685">
        <f t="shared" si="684"/>
        <v>1</v>
      </c>
      <c r="DI685">
        <v>0</v>
      </c>
      <c r="DJ685">
        <f t="shared" si="685"/>
        <v>0</v>
      </c>
      <c r="DK685">
        <v>0</v>
      </c>
      <c r="DL685">
        <f t="shared" si="686"/>
        <v>0</v>
      </c>
      <c r="DM685">
        <v>0</v>
      </c>
      <c r="DN685">
        <f t="shared" si="687"/>
        <v>0</v>
      </c>
      <c r="DO685">
        <v>0</v>
      </c>
      <c r="DP685">
        <f t="shared" si="688"/>
        <v>0</v>
      </c>
      <c r="DQ685">
        <v>0</v>
      </c>
      <c r="DR685">
        <f t="shared" si="689"/>
        <v>0</v>
      </c>
      <c r="DS685">
        <v>0</v>
      </c>
      <c r="DT685">
        <f t="shared" si="690"/>
        <v>0</v>
      </c>
      <c r="DU685">
        <v>0</v>
      </c>
      <c r="DV685">
        <f t="shared" si="691"/>
        <v>0</v>
      </c>
      <c r="DW685">
        <v>0</v>
      </c>
      <c r="DX685">
        <f t="shared" si="692"/>
        <v>0</v>
      </c>
      <c r="DY685">
        <v>0</v>
      </c>
      <c r="DZ685">
        <f t="shared" si="693"/>
        <v>0</v>
      </c>
      <c r="EA685">
        <v>0</v>
      </c>
      <c r="EB685">
        <f t="shared" si="694"/>
        <v>0</v>
      </c>
      <c r="EC685">
        <v>0</v>
      </c>
      <c r="ED685">
        <f t="shared" si="695"/>
        <v>0</v>
      </c>
      <c r="EE685">
        <v>0</v>
      </c>
      <c r="EF685">
        <f t="shared" si="696"/>
        <v>0</v>
      </c>
      <c r="EG685">
        <v>0</v>
      </c>
      <c r="EH685">
        <f t="shared" si="697"/>
        <v>0</v>
      </c>
      <c r="EI685">
        <v>0</v>
      </c>
      <c r="EJ685">
        <f t="shared" si="698"/>
        <v>0</v>
      </c>
      <c r="EK685">
        <v>0</v>
      </c>
      <c r="EL685">
        <f t="shared" si="699"/>
        <v>0</v>
      </c>
      <c r="EM685">
        <v>0</v>
      </c>
      <c r="EN685">
        <f t="shared" si="700"/>
        <v>0</v>
      </c>
      <c r="EO685">
        <v>0</v>
      </c>
      <c r="EP685">
        <f t="shared" si="701"/>
        <v>0</v>
      </c>
      <c r="EQ685">
        <v>0</v>
      </c>
      <c r="ER685">
        <f t="shared" si="702"/>
        <v>0</v>
      </c>
      <c r="ES685">
        <v>0</v>
      </c>
      <c r="ET685">
        <f t="shared" si="703"/>
        <v>0</v>
      </c>
      <c r="EU685">
        <v>0</v>
      </c>
      <c r="EV685">
        <f t="shared" si="704"/>
        <v>0</v>
      </c>
      <c r="EW685">
        <v>0</v>
      </c>
      <c r="EX685">
        <f t="shared" si="705"/>
        <v>0</v>
      </c>
      <c r="EY685">
        <v>0</v>
      </c>
      <c r="EZ685">
        <f t="shared" si="706"/>
        <v>0</v>
      </c>
      <c r="FA685">
        <v>0</v>
      </c>
      <c r="FB685">
        <f t="shared" si="707"/>
        <v>0</v>
      </c>
      <c r="FC685">
        <v>0</v>
      </c>
      <c r="FD685">
        <v>0</v>
      </c>
      <c r="FE685" s="3" t="s">
        <v>902</v>
      </c>
    </row>
    <row r="686" spans="1:161" x14ac:dyDescent="0.45">
      <c r="A686">
        <v>685</v>
      </c>
      <c r="B686" t="s">
        <v>53</v>
      </c>
      <c r="C686" t="s">
        <v>896</v>
      </c>
      <c r="E686" t="s">
        <v>901</v>
      </c>
      <c r="F686" s="2">
        <v>1</v>
      </c>
      <c r="G686">
        <f>273+50</f>
        <v>323</v>
      </c>
      <c r="H686">
        <v>933</v>
      </c>
      <c r="I686">
        <f>273+50</f>
        <v>323</v>
      </c>
      <c r="J686" s="2">
        <f t="shared" si="714"/>
        <v>0.3461950696677385</v>
      </c>
      <c r="L686" t="s">
        <v>64</v>
      </c>
      <c r="M686">
        <v>0</v>
      </c>
      <c r="N686">
        <f t="shared" si="720"/>
        <v>0</v>
      </c>
      <c r="O686">
        <v>0</v>
      </c>
      <c r="P686">
        <f t="shared" si="721"/>
        <v>0</v>
      </c>
      <c r="Q686">
        <v>0</v>
      </c>
      <c r="R686">
        <f t="shared" si="722"/>
        <v>0</v>
      </c>
      <c r="S686">
        <v>0</v>
      </c>
      <c r="T686">
        <f t="shared" si="723"/>
        <v>0</v>
      </c>
      <c r="U686">
        <v>0</v>
      </c>
      <c r="V686">
        <f t="shared" si="724"/>
        <v>0</v>
      </c>
      <c r="W686">
        <f t="shared" si="750"/>
        <v>92.8</v>
      </c>
      <c r="X686">
        <f t="shared" si="725"/>
        <v>0.92069865698653719</v>
      </c>
      <c r="Y686">
        <v>7.2</v>
      </c>
      <c r="Z686">
        <f t="shared" si="726"/>
        <v>7.9301343013462797E-2</v>
      </c>
      <c r="AA686">
        <v>0</v>
      </c>
      <c r="AB686">
        <f t="shared" si="727"/>
        <v>0</v>
      </c>
      <c r="AC686">
        <v>0</v>
      </c>
      <c r="AD686">
        <f t="shared" si="728"/>
        <v>0</v>
      </c>
      <c r="AE686">
        <v>0</v>
      </c>
      <c r="AF686">
        <f t="shared" si="729"/>
        <v>0</v>
      </c>
      <c r="AG686">
        <v>0</v>
      </c>
      <c r="AH686">
        <f t="shared" si="730"/>
        <v>0</v>
      </c>
      <c r="AI686">
        <v>0</v>
      </c>
      <c r="AJ686">
        <f t="shared" si="731"/>
        <v>0</v>
      </c>
      <c r="AK686">
        <v>0</v>
      </c>
      <c r="AL686">
        <f t="shared" si="732"/>
        <v>0</v>
      </c>
      <c r="AM686">
        <v>0</v>
      </c>
      <c r="AN686">
        <f t="shared" si="733"/>
        <v>0</v>
      </c>
      <c r="AO686">
        <v>0</v>
      </c>
      <c r="AP686">
        <f t="shared" si="734"/>
        <v>0</v>
      </c>
      <c r="AQ686">
        <v>0</v>
      </c>
      <c r="AR686">
        <f t="shared" si="735"/>
        <v>0</v>
      </c>
      <c r="AS686">
        <v>0</v>
      </c>
      <c r="AT686">
        <f t="shared" si="736"/>
        <v>0</v>
      </c>
      <c r="AU686">
        <v>0</v>
      </c>
      <c r="AV686">
        <f t="shared" si="737"/>
        <v>0</v>
      </c>
      <c r="AW686">
        <v>0</v>
      </c>
      <c r="AX686">
        <f t="shared" si="738"/>
        <v>0</v>
      </c>
      <c r="AY686">
        <v>0</v>
      </c>
      <c r="AZ686">
        <f t="shared" si="739"/>
        <v>0</v>
      </c>
      <c r="BA686">
        <v>0</v>
      </c>
      <c r="BB686">
        <f t="shared" si="740"/>
        <v>0</v>
      </c>
      <c r="BC686">
        <v>0</v>
      </c>
      <c r="BD686">
        <f t="shared" si="741"/>
        <v>0</v>
      </c>
      <c r="BE686">
        <v>0</v>
      </c>
      <c r="BF686">
        <f t="shared" si="742"/>
        <v>0</v>
      </c>
      <c r="BG686">
        <v>0</v>
      </c>
      <c r="BH686">
        <f t="shared" si="743"/>
        <v>0</v>
      </c>
      <c r="BI686">
        <v>0</v>
      </c>
      <c r="BJ686">
        <f t="shared" si="744"/>
        <v>0</v>
      </c>
      <c r="BK686">
        <v>0</v>
      </c>
      <c r="BL686">
        <f t="shared" si="745"/>
        <v>0</v>
      </c>
      <c r="BM686">
        <v>0</v>
      </c>
      <c r="BN686">
        <f t="shared" si="746"/>
        <v>0</v>
      </c>
      <c r="BO686">
        <v>0</v>
      </c>
      <c r="BP686">
        <f t="shared" si="747"/>
        <v>0</v>
      </c>
      <c r="BQ686">
        <v>0</v>
      </c>
      <c r="BR686">
        <f t="shared" si="748"/>
        <v>0</v>
      </c>
      <c r="BS686">
        <v>0</v>
      </c>
      <c r="BT686">
        <f t="shared" si="749"/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f t="shared" si="716"/>
        <v>0</v>
      </c>
      <c r="DE686">
        <v>19.100000000000001</v>
      </c>
      <c r="DF686">
        <f t="shared" si="717"/>
        <v>0.27454893823341031</v>
      </c>
      <c r="DG686">
        <v>0</v>
      </c>
      <c r="DH686">
        <f t="shared" si="684"/>
        <v>0</v>
      </c>
      <c r="DI686">
        <v>0</v>
      </c>
      <c r="DJ686">
        <f t="shared" si="685"/>
        <v>0</v>
      </c>
      <c r="DK686">
        <v>22.5</v>
      </c>
      <c r="DL686">
        <f t="shared" si="686"/>
        <v>0.17922110305870428</v>
      </c>
      <c r="DM686">
        <v>8.3000000000000007</v>
      </c>
      <c r="DN686">
        <f t="shared" si="687"/>
        <v>0.11539504645166551</v>
      </c>
      <c r="DO686">
        <v>0</v>
      </c>
      <c r="DP686">
        <f t="shared" si="688"/>
        <v>0</v>
      </c>
      <c r="DQ686">
        <v>44.7</v>
      </c>
      <c r="DR686">
        <f t="shared" si="689"/>
        <v>0.353019891569258</v>
      </c>
      <c r="DS686">
        <v>5.3</v>
      </c>
      <c r="DT686">
        <f t="shared" si="690"/>
        <v>7.7815020686961903E-2</v>
      </c>
      <c r="DU686">
        <v>0</v>
      </c>
      <c r="DV686">
        <f t="shared" si="691"/>
        <v>0</v>
      </c>
      <c r="DW686">
        <v>0</v>
      </c>
      <c r="DX686">
        <f t="shared" si="692"/>
        <v>0</v>
      </c>
      <c r="DY686">
        <v>0</v>
      </c>
      <c r="DZ686">
        <f t="shared" si="693"/>
        <v>0</v>
      </c>
      <c r="EA686">
        <v>0</v>
      </c>
      <c r="EB686">
        <f t="shared" si="694"/>
        <v>0</v>
      </c>
      <c r="EC686">
        <v>0</v>
      </c>
      <c r="ED686">
        <f t="shared" si="695"/>
        <v>0</v>
      </c>
      <c r="EE686">
        <v>0</v>
      </c>
      <c r="EF686">
        <f t="shared" si="696"/>
        <v>0</v>
      </c>
      <c r="EG686">
        <v>0</v>
      </c>
      <c r="EH686">
        <f t="shared" si="697"/>
        <v>0</v>
      </c>
      <c r="EI686">
        <v>0</v>
      </c>
      <c r="EJ686">
        <f t="shared" si="698"/>
        <v>0</v>
      </c>
      <c r="EK686">
        <v>0</v>
      </c>
      <c r="EL686">
        <f t="shared" si="699"/>
        <v>0</v>
      </c>
      <c r="EM686">
        <v>0</v>
      </c>
      <c r="EN686">
        <f t="shared" si="700"/>
        <v>0</v>
      </c>
      <c r="EO686">
        <v>0</v>
      </c>
      <c r="EP686">
        <f t="shared" si="701"/>
        <v>0</v>
      </c>
      <c r="EQ686">
        <v>0</v>
      </c>
      <c r="ER686">
        <f t="shared" si="702"/>
        <v>0</v>
      </c>
      <c r="ES686">
        <v>0</v>
      </c>
      <c r="ET686">
        <f t="shared" si="703"/>
        <v>0</v>
      </c>
      <c r="EU686">
        <v>0</v>
      </c>
      <c r="EV686">
        <f t="shared" si="704"/>
        <v>0</v>
      </c>
      <c r="EW686">
        <v>0</v>
      </c>
      <c r="EX686">
        <f t="shared" si="705"/>
        <v>0</v>
      </c>
      <c r="EY686">
        <v>0</v>
      </c>
      <c r="EZ686">
        <f t="shared" si="706"/>
        <v>0</v>
      </c>
      <c r="FA686">
        <v>0</v>
      </c>
      <c r="FB686">
        <f t="shared" si="707"/>
        <v>0</v>
      </c>
      <c r="FC686">
        <v>0</v>
      </c>
      <c r="FD686">
        <v>0</v>
      </c>
      <c r="FE686" s="3" t="s">
        <v>903</v>
      </c>
    </row>
    <row r="687" spans="1:161" x14ac:dyDescent="0.45">
      <c r="A687">
        <v>686</v>
      </c>
      <c r="B687" t="s">
        <v>53</v>
      </c>
      <c r="C687" t="s">
        <v>742</v>
      </c>
      <c r="E687" t="s">
        <v>904</v>
      </c>
      <c r="F687" s="2">
        <v>1</v>
      </c>
      <c r="G687">
        <v>233</v>
      </c>
      <c r="H687">
        <v>933</v>
      </c>
      <c r="I687">
        <v>298</v>
      </c>
      <c r="J687" s="2">
        <f t="shared" si="714"/>
        <v>0.31939978563772775</v>
      </c>
      <c r="L687" t="s">
        <v>64</v>
      </c>
      <c r="M687">
        <v>4.7</v>
      </c>
      <c r="N687">
        <f t="shared" si="720"/>
        <v>2.0609296904574723E-2</v>
      </c>
      <c r="O687">
        <v>0</v>
      </c>
      <c r="P687">
        <f t="shared" si="721"/>
        <v>0</v>
      </c>
      <c r="Q687">
        <v>0</v>
      </c>
      <c r="R687">
        <f t="shared" si="722"/>
        <v>0</v>
      </c>
      <c r="S687">
        <v>0</v>
      </c>
      <c r="T687">
        <f t="shared" si="723"/>
        <v>0</v>
      </c>
      <c r="U687">
        <v>0.75</v>
      </c>
      <c r="V687">
        <f t="shared" si="724"/>
        <v>1.9374092461686575E-3</v>
      </c>
      <c r="W687">
        <f t="shared" si="750"/>
        <v>93.649999999999991</v>
      </c>
      <c r="X687">
        <f t="shared" si="725"/>
        <v>0.96713517750870592</v>
      </c>
      <c r="Y687">
        <v>0.9</v>
      </c>
      <c r="Z687">
        <f t="shared" si="726"/>
        <v>1.031811634055067E-2</v>
      </c>
      <c r="AA687">
        <v>0</v>
      </c>
      <c r="AB687">
        <f t="shared" si="727"/>
        <v>0</v>
      </c>
      <c r="AC687">
        <v>0</v>
      </c>
      <c r="AD687">
        <f t="shared" si="728"/>
        <v>0</v>
      </c>
      <c r="AE687">
        <v>0</v>
      </c>
      <c r="AF687">
        <f t="shared" si="729"/>
        <v>0</v>
      </c>
      <c r="AG687">
        <v>0</v>
      </c>
      <c r="AH687">
        <f t="shared" si="730"/>
        <v>0</v>
      </c>
      <c r="AI687">
        <v>0</v>
      </c>
      <c r="AJ687">
        <f t="shared" si="731"/>
        <v>0</v>
      </c>
      <c r="AK687">
        <v>0</v>
      </c>
      <c r="AL687">
        <f t="shared" si="732"/>
        <v>0</v>
      </c>
      <c r="AM687">
        <v>0</v>
      </c>
      <c r="AN687">
        <f t="shared" si="733"/>
        <v>0</v>
      </c>
      <c r="AO687">
        <v>0</v>
      </c>
      <c r="AP687">
        <f t="shared" si="734"/>
        <v>0</v>
      </c>
      <c r="AQ687">
        <v>0</v>
      </c>
      <c r="AR687">
        <f t="shared" si="735"/>
        <v>0</v>
      </c>
      <c r="AS687">
        <v>0</v>
      </c>
      <c r="AT687">
        <f t="shared" si="736"/>
        <v>0</v>
      </c>
      <c r="AU687">
        <v>0</v>
      </c>
      <c r="AV687">
        <f t="shared" si="737"/>
        <v>0</v>
      </c>
      <c r="AW687">
        <v>0</v>
      </c>
      <c r="AX687">
        <f t="shared" si="738"/>
        <v>0</v>
      </c>
      <c r="AY687">
        <v>0</v>
      </c>
      <c r="AZ687">
        <f t="shared" si="739"/>
        <v>0</v>
      </c>
      <c r="BA687">
        <v>0</v>
      </c>
      <c r="BB687">
        <f t="shared" si="740"/>
        <v>0</v>
      </c>
      <c r="BC687">
        <v>0</v>
      </c>
      <c r="BD687">
        <f t="shared" si="741"/>
        <v>0</v>
      </c>
      <c r="BE687">
        <v>0</v>
      </c>
      <c r="BF687">
        <f t="shared" si="742"/>
        <v>0</v>
      </c>
      <c r="BG687">
        <v>0</v>
      </c>
      <c r="BH687">
        <f t="shared" si="743"/>
        <v>0</v>
      </c>
      <c r="BI687">
        <v>0</v>
      </c>
      <c r="BJ687">
        <f t="shared" si="744"/>
        <v>0</v>
      </c>
      <c r="BK687">
        <v>0</v>
      </c>
      <c r="BL687">
        <f t="shared" si="745"/>
        <v>0</v>
      </c>
      <c r="BM687">
        <v>0</v>
      </c>
      <c r="BN687">
        <f t="shared" si="746"/>
        <v>0</v>
      </c>
      <c r="BO687">
        <v>0</v>
      </c>
      <c r="BP687">
        <f t="shared" si="747"/>
        <v>0</v>
      </c>
      <c r="BQ687">
        <v>0</v>
      </c>
      <c r="BR687">
        <f t="shared" si="748"/>
        <v>0</v>
      </c>
      <c r="BS687">
        <v>0</v>
      </c>
      <c r="BT687">
        <f t="shared" si="749"/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f t="shared" si="716"/>
        <v>0</v>
      </c>
      <c r="DE687">
        <v>0</v>
      </c>
      <c r="DF687">
        <f t="shared" si="717"/>
        <v>0</v>
      </c>
      <c r="DG687">
        <v>100</v>
      </c>
      <c r="DH687">
        <f t="shared" si="684"/>
        <v>1</v>
      </c>
      <c r="DI687">
        <v>0</v>
      </c>
      <c r="DJ687">
        <f t="shared" si="685"/>
        <v>0</v>
      </c>
      <c r="DK687">
        <v>0</v>
      </c>
      <c r="DL687">
        <f t="shared" si="686"/>
        <v>0</v>
      </c>
      <c r="DM687">
        <v>0</v>
      </c>
      <c r="DN687">
        <f t="shared" si="687"/>
        <v>0</v>
      </c>
      <c r="DO687">
        <v>0</v>
      </c>
      <c r="DP687">
        <f t="shared" si="688"/>
        <v>0</v>
      </c>
      <c r="DQ687">
        <v>0</v>
      </c>
      <c r="DR687">
        <f t="shared" si="689"/>
        <v>0</v>
      </c>
      <c r="DS687">
        <v>0</v>
      </c>
      <c r="DT687">
        <f t="shared" si="690"/>
        <v>0</v>
      </c>
      <c r="DU687">
        <v>0</v>
      </c>
      <c r="DV687">
        <f t="shared" si="691"/>
        <v>0</v>
      </c>
      <c r="DW687">
        <v>0</v>
      </c>
      <c r="DX687">
        <f t="shared" si="692"/>
        <v>0</v>
      </c>
      <c r="DY687">
        <v>0</v>
      </c>
      <c r="DZ687">
        <f t="shared" si="693"/>
        <v>0</v>
      </c>
      <c r="EA687">
        <v>0</v>
      </c>
      <c r="EB687">
        <f t="shared" si="694"/>
        <v>0</v>
      </c>
      <c r="EC687">
        <v>0</v>
      </c>
      <c r="ED687">
        <f t="shared" si="695"/>
        <v>0</v>
      </c>
      <c r="EE687">
        <v>0</v>
      </c>
      <c r="EF687">
        <f t="shared" si="696"/>
        <v>0</v>
      </c>
      <c r="EG687">
        <v>0</v>
      </c>
      <c r="EH687">
        <f t="shared" si="697"/>
        <v>0</v>
      </c>
      <c r="EI687">
        <v>0</v>
      </c>
      <c r="EJ687">
        <f t="shared" si="698"/>
        <v>0</v>
      </c>
      <c r="EK687">
        <v>0</v>
      </c>
      <c r="EL687">
        <f t="shared" si="699"/>
        <v>0</v>
      </c>
      <c r="EM687">
        <v>0</v>
      </c>
      <c r="EN687">
        <f t="shared" si="700"/>
        <v>0</v>
      </c>
      <c r="EO687">
        <v>0</v>
      </c>
      <c r="EP687">
        <f t="shared" si="701"/>
        <v>0</v>
      </c>
      <c r="EQ687">
        <v>0</v>
      </c>
      <c r="ER687">
        <f t="shared" si="702"/>
        <v>0</v>
      </c>
      <c r="ES687">
        <v>0</v>
      </c>
      <c r="ET687">
        <f t="shared" si="703"/>
        <v>0</v>
      </c>
      <c r="EU687">
        <v>0</v>
      </c>
      <c r="EV687">
        <f t="shared" si="704"/>
        <v>0</v>
      </c>
      <c r="EW687">
        <v>0</v>
      </c>
      <c r="EX687">
        <f t="shared" si="705"/>
        <v>0</v>
      </c>
      <c r="EY687">
        <v>0</v>
      </c>
      <c r="EZ687">
        <f t="shared" si="706"/>
        <v>0</v>
      </c>
      <c r="FA687">
        <v>0</v>
      </c>
      <c r="FB687">
        <f t="shared" si="707"/>
        <v>0</v>
      </c>
      <c r="FC687">
        <v>0</v>
      </c>
      <c r="FD687">
        <v>0</v>
      </c>
      <c r="FE687" s="3" t="s">
        <v>905</v>
      </c>
    </row>
    <row r="688" spans="1:161" x14ac:dyDescent="0.45">
      <c r="A688">
        <v>687</v>
      </c>
      <c r="B688" t="s">
        <v>53</v>
      </c>
      <c r="C688" t="s">
        <v>896</v>
      </c>
      <c r="E688" t="s">
        <v>904</v>
      </c>
      <c r="F688" s="2">
        <v>1</v>
      </c>
      <c r="G688">
        <f>273+50</f>
        <v>323</v>
      </c>
      <c r="H688">
        <v>933</v>
      </c>
      <c r="I688">
        <f>273+50</f>
        <v>323</v>
      </c>
      <c r="J688" s="2">
        <f t="shared" si="714"/>
        <v>0.3461950696677385</v>
      </c>
      <c r="L688" t="s">
        <v>64</v>
      </c>
      <c r="M688">
        <v>4.7</v>
      </c>
      <c r="N688">
        <f t="shared" si="720"/>
        <v>2.0609296904574723E-2</v>
      </c>
      <c r="O688">
        <v>0</v>
      </c>
      <c r="P688">
        <f t="shared" si="721"/>
        <v>0</v>
      </c>
      <c r="Q688">
        <v>0</v>
      </c>
      <c r="R688">
        <f t="shared" si="722"/>
        <v>0</v>
      </c>
      <c r="S688">
        <v>0</v>
      </c>
      <c r="T688">
        <f t="shared" si="723"/>
        <v>0</v>
      </c>
      <c r="U688">
        <v>0.75</v>
      </c>
      <c r="V688">
        <f t="shared" si="724"/>
        <v>1.9374092461686575E-3</v>
      </c>
      <c r="W688">
        <f t="shared" si="750"/>
        <v>93.649999999999991</v>
      </c>
      <c r="X688">
        <f t="shared" si="725"/>
        <v>0.96713517750870592</v>
      </c>
      <c r="Y688">
        <v>0.9</v>
      </c>
      <c r="Z688">
        <f t="shared" si="726"/>
        <v>1.031811634055067E-2</v>
      </c>
      <c r="AA688">
        <v>0</v>
      </c>
      <c r="AB688">
        <f t="shared" si="727"/>
        <v>0</v>
      </c>
      <c r="AC688">
        <v>0</v>
      </c>
      <c r="AD688">
        <f t="shared" si="728"/>
        <v>0</v>
      </c>
      <c r="AE688">
        <v>0</v>
      </c>
      <c r="AF688">
        <f t="shared" si="729"/>
        <v>0</v>
      </c>
      <c r="AG688">
        <v>0</v>
      </c>
      <c r="AH688">
        <f t="shared" si="730"/>
        <v>0</v>
      </c>
      <c r="AI688">
        <v>0</v>
      </c>
      <c r="AJ688">
        <f t="shared" si="731"/>
        <v>0</v>
      </c>
      <c r="AK688">
        <v>0</v>
      </c>
      <c r="AL688">
        <f t="shared" si="732"/>
        <v>0</v>
      </c>
      <c r="AM688">
        <v>0</v>
      </c>
      <c r="AN688">
        <f t="shared" si="733"/>
        <v>0</v>
      </c>
      <c r="AO688">
        <v>0</v>
      </c>
      <c r="AP688">
        <f t="shared" si="734"/>
        <v>0</v>
      </c>
      <c r="AQ688">
        <v>0</v>
      </c>
      <c r="AR688">
        <f t="shared" si="735"/>
        <v>0</v>
      </c>
      <c r="AS688">
        <v>0</v>
      </c>
      <c r="AT688">
        <f t="shared" si="736"/>
        <v>0</v>
      </c>
      <c r="AU688">
        <v>0</v>
      </c>
      <c r="AV688">
        <f t="shared" si="737"/>
        <v>0</v>
      </c>
      <c r="AW688">
        <v>0</v>
      </c>
      <c r="AX688">
        <f t="shared" si="738"/>
        <v>0</v>
      </c>
      <c r="AY688">
        <v>0</v>
      </c>
      <c r="AZ688">
        <f t="shared" si="739"/>
        <v>0</v>
      </c>
      <c r="BA688">
        <v>0</v>
      </c>
      <c r="BB688">
        <f t="shared" si="740"/>
        <v>0</v>
      </c>
      <c r="BC688">
        <v>0</v>
      </c>
      <c r="BD688">
        <f t="shared" si="741"/>
        <v>0</v>
      </c>
      <c r="BE688">
        <v>0</v>
      </c>
      <c r="BF688">
        <f t="shared" si="742"/>
        <v>0</v>
      </c>
      <c r="BG688">
        <v>0</v>
      </c>
      <c r="BH688">
        <f t="shared" si="743"/>
        <v>0</v>
      </c>
      <c r="BI688">
        <v>0</v>
      </c>
      <c r="BJ688">
        <f t="shared" si="744"/>
        <v>0</v>
      </c>
      <c r="BK688">
        <v>0</v>
      </c>
      <c r="BL688">
        <f t="shared" si="745"/>
        <v>0</v>
      </c>
      <c r="BM688">
        <v>0</v>
      </c>
      <c r="BN688">
        <f t="shared" si="746"/>
        <v>0</v>
      </c>
      <c r="BO688">
        <v>0</v>
      </c>
      <c r="BP688">
        <f t="shared" si="747"/>
        <v>0</v>
      </c>
      <c r="BQ688">
        <v>0</v>
      </c>
      <c r="BR688">
        <f t="shared" si="748"/>
        <v>0</v>
      </c>
      <c r="BS688">
        <v>0</v>
      </c>
      <c r="BT688">
        <f t="shared" si="749"/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f t="shared" si="716"/>
        <v>0</v>
      </c>
      <c r="DE688">
        <v>19.100000000000001</v>
      </c>
      <c r="DF688">
        <f t="shared" si="717"/>
        <v>0.27454893823341031</v>
      </c>
      <c r="DG688">
        <v>0</v>
      </c>
      <c r="DH688">
        <f t="shared" si="684"/>
        <v>0</v>
      </c>
      <c r="DI688">
        <v>0</v>
      </c>
      <c r="DJ688">
        <f t="shared" si="685"/>
        <v>0</v>
      </c>
      <c r="DK688">
        <v>22.5</v>
      </c>
      <c r="DL688">
        <f t="shared" si="686"/>
        <v>0.17922110305870428</v>
      </c>
      <c r="DM688">
        <v>8.3000000000000007</v>
      </c>
      <c r="DN688">
        <f t="shared" si="687"/>
        <v>0.11539504645166551</v>
      </c>
      <c r="DO688">
        <v>0</v>
      </c>
      <c r="DP688">
        <f t="shared" si="688"/>
        <v>0</v>
      </c>
      <c r="DQ688">
        <v>44.7</v>
      </c>
      <c r="DR688">
        <f t="shared" si="689"/>
        <v>0.353019891569258</v>
      </c>
      <c r="DS688">
        <v>5.3</v>
      </c>
      <c r="DT688">
        <f t="shared" si="690"/>
        <v>7.7815020686961903E-2</v>
      </c>
      <c r="DU688">
        <v>0</v>
      </c>
      <c r="DV688">
        <f t="shared" si="691"/>
        <v>0</v>
      </c>
      <c r="DW688">
        <v>0</v>
      </c>
      <c r="DX688">
        <f t="shared" si="692"/>
        <v>0</v>
      </c>
      <c r="DY688">
        <v>0</v>
      </c>
      <c r="DZ688">
        <f t="shared" si="693"/>
        <v>0</v>
      </c>
      <c r="EA688">
        <v>0</v>
      </c>
      <c r="EB688">
        <f t="shared" si="694"/>
        <v>0</v>
      </c>
      <c r="EC688">
        <v>0</v>
      </c>
      <c r="ED688">
        <f t="shared" si="695"/>
        <v>0</v>
      </c>
      <c r="EE688">
        <v>0</v>
      </c>
      <c r="EF688">
        <f t="shared" si="696"/>
        <v>0</v>
      </c>
      <c r="EG688">
        <v>0</v>
      </c>
      <c r="EH688">
        <f t="shared" si="697"/>
        <v>0</v>
      </c>
      <c r="EI688">
        <v>0</v>
      </c>
      <c r="EJ688">
        <f t="shared" si="698"/>
        <v>0</v>
      </c>
      <c r="EK688">
        <v>0</v>
      </c>
      <c r="EL688">
        <f t="shared" si="699"/>
        <v>0</v>
      </c>
      <c r="EM688">
        <v>0</v>
      </c>
      <c r="EN688">
        <f t="shared" si="700"/>
        <v>0</v>
      </c>
      <c r="EO688">
        <v>0</v>
      </c>
      <c r="EP688">
        <f t="shared" si="701"/>
        <v>0</v>
      </c>
      <c r="EQ688">
        <v>0</v>
      </c>
      <c r="ER688">
        <f t="shared" si="702"/>
        <v>0</v>
      </c>
      <c r="ES688">
        <v>0</v>
      </c>
      <c r="ET688">
        <f t="shared" si="703"/>
        <v>0</v>
      </c>
      <c r="EU688">
        <v>0</v>
      </c>
      <c r="EV688">
        <f t="shared" si="704"/>
        <v>0</v>
      </c>
      <c r="EW688">
        <v>0</v>
      </c>
      <c r="EX688">
        <f t="shared" si="705"/>
        <v>0</v>
      </c>
      <c r="EY688">
        <v>0</v>
      </c>
      <c r="EZ688">
        <f t="shared" si="706"/>
        <v>0</v>
      </c>
      <c r="FA688">
        <v>0</v>
      </c>
      <c r="FB688">
        <f t="shared" si="707"/>
        <v>0</v>
      </c>
      <c r="FC688">
        <v>0</v>
      </c>
      <c r="FD688">
        <v>0</v>
      </c>
      <c r="FE688" s="3" t="s">
        <v>906</v>
      </c>
    </row>
    <row r="689" spans="1:161" x14ac:dyDescent="0.45">
      <c r="A689">
        <v>688</v>
      </c>
      <c r="B689" t="s">
        <v>53</v>
      </c>
      <c r="C689" t="s">
        <v>742</v>
      </c>
      <c r="E689" t="s">
        <v>907</v>
      </c>
      <c r="F689" s="2">
        <v>1</v>
      </c>
      <c r="G689">
        <v>233</v>
      </c>
      <c r="H689">
        <v>933</v>
      </c>
      <c r="I689">
        <v>298</v>
      </c>
      <c r="J689" s="2">
        <f t="shared" si="714"/>
        <v>0.31939978563772775</v>
      </c>
      <c r="L689" t="s">
        <v>64</v>
      </c>
      <c r="M689">
        <v>3.7</v>
      </c>
      <c r="N689">
        <f t="shared" si="720"/>
        <v>1.612411875349154E-2</v>
      </c>
      <c r="O689">
        <v>0</v>
      </c>
      <c r="P689">
        <f t="shared" si="721"/>
        <v>0</v>
      </c>
      <c r="Q689">
        <v>0</v>
      </c>
      <c r="R689">
        <f t="shared" si="722"/>
        <v>0</v>
      </c>
      <c r="S689">
        <v>0</v>
      </c>
      <c r="T689">
        <f t="shared" si="723"/>
        <v>0</v>
      </c>
      <c r="U689">
        <v>0.7</v>
      </c>
      <c r="V689">
        <f t="shared" si="724"/>
        <v>1.797078675183436E-3</v>
      </c>
      <c r="W689">
        <f t="shared" si="750"/>
        <v>94.8</v>
      </c>
      <c r="X689">
        <f t="shared" si="725"/>
        <v>0.97296379898239038</v>
      </c>
      <c r="Y689">
        <v>0.8</v>
      </c>
      <c r="Z689">
        <f t="shared" si="726"/>
        <v>9.1150035889345244E-3</v>
      </c>
      <c r="AA689">
        <v>0</v>
      </c>
      <c r="AB689">
        <f t="shared" si="727"/>
        <v>0</v>
      </c>
      <c r="AC689">
        <v>0</v>
      </c>
      <c r="AD689">
        <f t="shared" si="728"/>
        <v>0</v>
      </c>
      <c r="AE689">
        <v>0</v>
      </c>
      <c r="AF689">
        <f t="shared" si="729"/>
        <v>0</v>
      </c>
      <c r="AG689">
        <v>0</v>
      </c>
      <c r="AH689">
        <f t="shared" si="730"/>
        <v>0</v>
      </c>
      <c r="AI689">
        <v>0</v>
      </c>
      <c r="AJ689">
        <f t="shared" si="731"/>
        <v>0</v>
      </c>
      <c r="AK689">
        <v>0</v>
      </c>
      <c r="AL689">
        <f t="shared" si="732"/>
        <v>0</v>
      </c>
      <c r="AM689">
        <v>0</v>
      </c>
      <c r="AN689">
        <f t="shared" si="733"/>
        <v>0</v>
      </c>
      <c r="AO689">
        <v>0</v>
      </c>
      <c r="AP689">
        <f t="shared" si="734"/>
        <v>0</v>
      </c>
      <c r="AQ689">
        <v>0</v>
      </c>
      <c r="AR689">
        <f t="shared" si="735"/>
        <v>0</v>
      </c>
      <c r="AS689">
        <v>0</v>
      </c>
      <c r="AT689">
        <f t="shared" si="736"/>
        <v>0</v>
      </c>
      <c r="AU689">
        <v>0</v>
      </c>
      <c r="AV689">
        <f t="shared" si="737"/>
        <v>0</v>
      </c>
      <c r="AW689">
        <v>0</v>
      </c>
      <c r="AX689">
        <f t="shared" si="738"/>
        <v>0</v>
      </c>
      <c r="AY689">
        <v>0</v>
      </c>
      <c r="AZ689">
        <f t="shared" si="739"/>
        <v>0</v>
      </c>
      <c r="BA689">
        <v>0</v>
      </c>
      <c r="BB689">
        <f t="shared" si="740"/>
        <v>0</v>
      </c>
      <c r="BC689">
        <v>0</v>
      </c>
      <c r="BD689">
        <f t="shared" si="741"/>
        <v>0</v>
      </c>
      <c r="BE689">
        <v>0</v>
      </c>
      <c r="BF689">
        <f t="shared" si="742"/>
        <v>0</v>
      </c>
      <c r="BG689">
        <v>0</v>
      </c>
      <c r="BH689">
        <f t="shared" si="743"/>
        <v>0</v>
      </c>
      <c r="BI689">
        <v>0</v>
      </c>
      <c r="BJ689">
        <f t="shared" si="744"/>
        <v>0</v>
      </c>
      <c r="BK689">
        <v>0</v>
      </c>
      <c r="BL689">
        <f t="shared" si="745"/>
        <v>0</v>
      </c>
      <c r="BM689">
        <v>0</v>
      </c>
      <c r="BN689">
        <f t="shared" si="746"/>
        <v>0</v>
      </c>
      <c r="BO689">
        <v>0</v>
      </c>
      <c r="BP689">
        <f t="shared" si="747"/>
        <v>0</v>
      </c>
      <c r="BQ689">
        <v>0</v>
      </c>
      <c r="BR689">
        <f t="shared" si="748"/>
        <v>0</v>
      </c>
      <c r="BS689">
        <v>0</v>
      </c>
      <c r="BT689">
        <f t="shared" si="749"/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f t="shared" si="716"/>
        <v>0</v>
      </c>
      <c r="DE689">
        <v>0</v>
      </c>
      <c r="DF689">
        <f t="shared" si="717"/>
        <v>0</v>
      </c>
      <c r="DG689">
        <v>100</v>
      </c>
      <c r="DH689">
        <f t="shared" si="684"/>
        <v>1</v>
      </c>
      <c r="DI689">
        <v>0</v>
      </c>
      <c r="DJ689">
        <f t="shared" si="685"/>
        <v>0</v>
      </c>
      <c r="DK689">
        <v>0</v>
      </c>
      <c r="DL689">
        <f t="shared" si="686"/>
        <v>0</v>
      </c>
      <c r="DM689">
        <v>0</v>
      </c>
      <c r="DN689">
        <f t="shared" si="687"/>
        <v>0</v>
      </c>
      <c r="DO689">
        <v>0</v>
      </c>
      <c r="DP689">
        <f t="shared" si="688"/>
        <v>0</v>
      </c>
      <c r="DQ689">
        <v>0</v>
      </c>
      <c r="DR689">
        <f t="shared" si="689"/>
        <v>0</v>
      </c>
      <c r="DS689">
        <v>0</v>
      </c>
      <c r="DT689">
        <f t="shared" si="690"/>
        <v>0</v>
      </c>
      <c r="DU689">
        <v>0</v>
      </c>
      <c r="DV689">
        <f t="shared" si="691"/>
        <v>0</v>
      </c>
      <c r="DW689">
        <v>0</v>
      </c>
      <c r="DX689">
        <f t="shared" si="692"/>
        <v>0</v>
      </c>
      <c r="DY689">
        <v>0</v>
      </c>
      <c r="DZ689">
        <f t="shared" si="693"/>
        <v>0</v>
      </c>
      <c r="EA689">
        <v>0</v>
      </c>
      <c r="EB689">
        <f t="shared" si="694"/>
        <v>0</v>
      </c>
      <c r="EC689">
        <v>0</v>
      </c>
      <c r="ED689">
        <f t="shared" si="695"/>
        <v>0</v>
      </c>
      <c r="EE689">
        <v>0</v>
      </c>
      <c r="EF689">
        <f t="shared" si="696"/>
        <v>0</v>
      </c>
      <c r="EG689">
        <v>0</v>
      </c>
      <c r="EH689">
        <f t="shared" si="697"/>
        <v>0</v>
      </c>
      <c r="EI689">
        <v>0</v>
      </c>
      <c r="EJ689">
        <f t="shared" si="698"/>
        <v>0</v>
      </c>
      <c r="EK689">
        <v>0</v>
      </c>
      <c r="EL689">
        <f t="shared" si="699"/>
        <v>0</v>
      </c>
      <c r="EM689">
        <v>0</v>
      </c>
      <c r="EN689">
        <f t="shared" si="700"/>
        <v>0</v>
      </c>
      <c r="EO689">
        <v>0</v>
      </c>
      <c r="EP689">
        <f t="shared" si="701"/>
        <v>0</v>
      </c>
      <c r="EQ689">
        <v>0</v>
      </c>
      <c r="ER689">
        <f t="shared" si="702"/>
        <v>0</v>
      </c>
      <c r="ES689">
        <v>0</v>
      </c>
      <c r="ET689">
        <f t="shared" si="703"/>
        <v>0</v>
      </c>
      <c r="EU689">
        <v>0</v>
      </c>
      <c r="EV689">
        <f t="shared" si="704"/>
        <v>0</v>
      </c>
      <c r="EW689">
        <v>0</v>
      </c>
      <c r="EX689">
        <f t="shared" si="705"/>
        <v>0</v>
      </c>
      <c r="EY689">
        <v>0</v>
      </c>
      <c r="EZ689">
        <f t="shared" si="706"/>
        <v>0</v>
      </c>
      <c r="FA689">
        <v>0</v>
      </c>
      <c r="FB689">
        <f t="shared" si="707"/>
        <v>0</v>
      </c>
      <c r="FC689">
        <v>0</v>
      </c>
      <c r="FD689">
        <v>0</v>
      </c>
      <c r="FE689" s="3" t="s">
        <v>908</v>
      </c>
    </row>
    <row r="690" spans="1:161" x14ac:dyDescent="0.45">
      <c r="A690">
        <v>689</v>
      </c>
      <c r="B690" t="s">
        <v>53</v>
      </c>
      <c r="C690" t="s">
        <v>896</v>
      </c>
      <c r="E690" t="s">
        <v>907</v>
      </c>
      <c r="F690" s="2">
        <v>1</v>
      </c>
      <c r="G690">
        <f>273+50</f>
        <v>323</v>
      </c>
      <c r="H690">
        <v>933</v>
      </c>
      <c r="I690">
        <f>273+50</f>
        <v>323</v>
      </c>
      <c r="J690" s="2">
        <f t="shared" si="714"/>
        <v>0.3461950696677385</v>
      </c>
      <c r="L690" t="s">
        <v>64</v>
      </c>
      <c r="M690">
        <v>3.7</v>
      </c>
      <c r="N690">
        <f t="shared" si="720"/>
        <v>1.612411875349154E-2</v>
      </c>
      <c r="O690">
        <v>0</v>
      </c>
      <c r="P690">
        <f t="shared" si="721"/>
        <v>0</v>
      </c>
      <c r="Q690">
        <v>0</v>
      </c>
      <c r="R690">
        <f t="shared" si="722"/>
        <v>0</v>
      </c>
      <c r="S690">
        <v>0</v>
      </c>
      <c r="T690">
        <f t="shared" si="723"/>
        <v>0</v>
      </c>
      <c r="U690">
        <v>0.7</v>
      </c>
      <c r="V690">
        <f t="shared" si="724"/>
        <v>1.797078675183436E-3</v>
      </c>
      <c r="W690">
        <f t="shared" si="750"/>
        <v>94.8</v>
      </c>
      <c r="X690">
        <f t="shared" si="725"/>
        <v>0.97296379898239038</v>
      </c>
      <c r="Y690">
        <v>0.8</v>
      </c>
      <c r="Z690">
        <f t="shared" si="726"/>
        <v>9.1150035889345244E-3</v>
      </c>
      <c r="AA690">
        <v>0</v>
      </c>
      <c r="AB690">
        <f t="shared" si="727"/>
        <v>0</v>
      </c>
      <c r="AC690">
        <v>0</v>
      </c>
      <c r="AD690">
        <f t="shared" si="728"/>
        <v>0</v>
      </c>
      <c r="AE690">
        <v>0</v>
      </c>
      <c r="AF690">
        <f t="shared" si="729"/>
        <v>0</v>
      </c>
      <c r="AG690">
        <v>0</v>
      </c>
      <c r="AH690">
        <f t="shared" si="730"/>
        <v>0</v>
      </c>
      <c r="AI690">
        <v>0</v>
      </c>
      <c r="AJ690">
        <f t="shared" si="731"/>
        <v>0</v>
      </c>
      <c r="AK690">
        <v>0</v>
      </c>
      <c r="AL690">
        <f t="shared" si="732"/>
        <v>0</v>
      </c>
      <c r="AM690">
        <v>0</v>
      </c>
      <c r="AN690">
        <f t="shared" si="733"/>
        <v>0</v>
      </c>
      <c r="AO690">
        <v>0</v>
      </c>
      <c r="AP690">
        <f t="shared" si="734"/>
        <v>0</v>
      </c>
      <c r="AQ690">
        <v>0</v>
      </c>
      <c r="AR690">
        <f t="shared" si="735"/>
        <v>0</v>
      </c>
      <c r="AS690">
        <v>0</v>
      </c>
      <c r="AT690">
        <f t="shared" si="736"/>
        <v>0</v>
      </c>
      <c r="AU690">
        <v>0</v>
      </c>
      <c r="AV690">
        <f t="shared" si="737"/>
        <v>0</v>
      </c>
      <c r="AW690">
        <v>0</v>
      </c>
      <c r="AX690">
        <f t="shared" si="738"/>
        <v>0</v>
      </c>
      <c r="AY690">
        <v>0</v>
      </c>
      <c r="AZ690">
        <f t="shared" si="739"/>
        <v>0</v>
      </c>
      <c r="BA690">
        <v>0</v>
      </c>
      <c r="BB690">
        <f t="shared" si="740"/>
        <v>0</v>
      </c>
      <c r="BC690">
        <v>0</v>
      </c>
      <c r="BD690">
        <f t="shared" si="741"/>
        <v>0</v>
      </c>
      <c r="BE690">
        <v>0</v>
      </c>
      <c r="BF690">
        <f t="shared" si="742"/>
        <v>0</v>
      </c>
      <c r="BG690">
        <v>0</v>
      </c>
      <c r="BH690">
        <f t="shared" si="743"/>
        <v>0</v>
      </c>
      <c r="BI690">
        <v>0</v>
      </c>
      <c r="BJ690">
        <f t="shared" si="744"/>
        <v>0</v>
      </c>
      <c r="BK690">
        <v>0</v>
      </c>
      <c r="BL690">
        <f t="shared" si="745"/>
        <v>0</v>
      </c>
      <c r="BM690">
        <v>0</v>
      </c>
      <c r="BN690">
        <f t="shared" si="746"/>
        <v>0</v>
      </c>
      <c r="BO690">
        <v>0</v>
      </c>
      <c r="BP690">
        <f t="shared" si="747"/>
        <v>0</v>
      </c>
      <c r="BQ690">
        <v>0</v>
      </c>
      <c r="BR690">
        <f t="shared" si="748"/>
        <v>0</v>
      </c>
      <c r="BS690">
        <v>0</v>
      </c>
      <c r="BT690">
        <f t="shared" si="749"/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f t="shared" si="716"/>
        <v>0</v>
      </c>
      <c r="DE690">
        <v>19.100000000000001</v>
      </c>
      <c r="DF690">
        <f t="shared" si="717"/>
        <v>0.27454893823341031</v>
      </c>
      <c r="DG690">
        <v>0</v>
      </c>
      <c r="DH690">
        <f t="shared" ref="DH690:DH753" si="751">((DG690/100)/GB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I690">
        <v>0</v>
      </c>
      <c r="DJ690">
        <f t="shared" ref="DJ690:DJ753" si="752">((DI690/100)/FJ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K690">
        <v>22.5</v>
      </c>
      <c r="DL690">
        <f t="shared" ref="DL690:DL753" si="753">((DK690/100)/FN$10)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0.17922110305870428</v>
      </c>
      <c r="DM690">
        <v>8.3000000000000007</v>
      </c>
      <c r="DN690">
        <f t="shared" ref="DN690:DN753" si="754">((DM690/100)/FH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0.11539504645166551</v>
      </c>
      <c r="DO690">
        <v>0</v>
      </c>
      <c r="DP690">
        <f t="shared" ref="DP690:DP753" si="755">((DO690/100)/FJ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Q690">
        <v>44.7</v>
      </c>
      <c r="DR690">
        <f t="shared" ref="DR690:DR753" si="756">((DQ690/100)/FL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0.353019891569258</v>
      </c>
      <c r="DS690">
        <v>5.3</v>
      </c>
      <c r="DT690">
        <f t="shared" ref="DT690:DT753" si="757">((DS690/100)/FN$13)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7.7815020686961903E-2</v>
      </c>
      <c r="DU690">
        <v>0</v>
      </c>
      <c r="DV690">
        <f t="shared" ref="DV690:DV753" si="758">((DU690/100)/FH$19)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W690">
        <v>0</v>
      </c>
      <c r="DX690">
        <f t="shared" ref="DX690:DX753" si="759">((DW690/100)/FH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DY690">
        <v>0</v>
      </c>
      <c r="DZ690">
        <f t="shared" ref="DZ690:DZ753" si="760">((DY690/100)/FP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A690">
        <v>0</v>
      </c>
      <c r="EB690">
        <f t="shared" ref="EB690:EB753" si="761">((EA690/100)/FL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C690">
        <v>0</v>
      </c>
      <c r="ED690">
        <f t="shared" ref="ED690:ED753" si="762">((EC690/100)/FH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E690">
        <v>0</v>
      </c>
      <c r="EF690">
        <f t="shared" ref="EF690:EF753" si="763">((EE690/100)/FJ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G690">
        <v>0</v>
      </c>
      <c r="EH690">
        <f t="shared" ref="EH690:EH753" si="764">((EG690/100)/FR$2)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I690">
        <v>0</v>
      </c>
      <c r="EJ690">
        <f t="shared" ref="EJ690:EJ753" si="765">((EI690/100)/FH$6)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K690">
        <v>0</v>
      </c>
      <c r="EL690">
        <f t="shared" ref="EL690:EL753" si="766">((EK690/100)/FH$10)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M690">
        <v>0</v>
      </c>
      <c r="EN690">
        <f t="shared" ref="EN690:EN753" si="767">((EM690/100)/FM$22)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O690">
        <v>0</v>
      </c>
      <c r="EP690">
        <f t="shared" ref="EP690:EP753" si="768">((EO690/100)/FL$25)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</f>
        <v>0</v>
      </c>
      <c r="EQ690">
        <v>0</v>
      </c>
      <c r="ER690">
        <f t="shared" ref="ER690:ER753" si="769">(((EQ690/100)/FH$28)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S690">
        <v>0</v>
      </c>
      <c r="ET690">
        <f t="shared" ref="ET690:ET753" si="770">(((ES690/100)/FH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U690">
        <v>0</v>
      </c>
      <c r="EV690">
        <f t="shared" ref="EV690:EV753" si="771">(((EU690/100)/FJ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W690">
        <v>0</v>
      </c>
      <c r="EX690">
        <f t="shared" ref="EX690:EX753" si="772">(((EW690/100)/FL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EY690">
        <v>0</v>
      </c>
      <c r="EZ690">
        <f t="shared" ref="EZ690:EZ753" si="773">(((EY690/100)/FN$31)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FA690">
        <v>0</v>
      </c>
      <c r="FB690">
        <f t="shared" ref="FB690:FB753" si="774">(((FA690/100)/FH$34)/((DC690/100)/FX$2+(DE690/100)/FZ$2+(DG690/100)/GB$2+(DI690/100)/FJ$2+(DK690/100)/FN$10+(DM690/100)/FH$13+(DO690/100)/FJ$13+(DQ690/100)/FL$13+(DS690/100)/FN$13+(DU690/100)/FH$19+(DW690/100)/FH$2+(DY690/100)/FP$2+(EA690/100)/FL$2+(EC690/100)/FH$22+(EE690/100)/FJ$22+(EG690/100)/FR$2+(EI690/100)/FH$6+(EK690/100)/FH$10+(EM690/100)/FM$22+(EO690/100)/FL$25+(EQ690/100)/FH$28+(ES690/100)/FH$31+(EU690/100)/FJ$31+(EW690/100)/FL$31+(EY690/100)/FN$31+(FA690/100)/FH$34))</f>
        <v>0</v>
      </c>
      <c r="FC690">
        <v>0</v>
      </c>
      <c r="FD690">
        <v>0</v>
      </c>
      <c r="FE690" s="3" t="s">
        <v>909</v>
      </c>
    </row>
    <row r="691" spans="1:161" x14ac:dyDescent="0.45">
      <c r="A691">
        <v>690</v>
      </c>
      <c r="B691" t="s">
        <v>53</v>
      </c>
      <c r="C691" t="s">
        <v>742</v>
      </c>
      <c r="E691" t="s">
        <v>910</v>
      </c>
      <c r="F691" s="2">
        <v>1</v>
      </c>
      <c r="G691">
        <v>233</v>
      </c>
      <c r="H691">
        <v>933</v>
      </c>
      <c r="I691">
        <v>298</v>
      </c>
      <c r="J691" s="2">
        <f t="shared" si="714"/>
        <v>0.31939978563772775</v>
      </c>
      <c r="L691" t="s">
        <v>64</v>
      </c>
      <c r="M691">
        <v>1.6</v>
      </c>
      <c r="N691">
        <f t="shared" si="720"/>
        <v>6.8887190929541606E-3</v>
      </c>
      <c r="O691">
        <v>0</v>
      </c>
      <c r="P691">
        <f t="shared" si="721"/>
        <v>0</v>
      </c>
      <c r="Q691">
        <v>0</v>
      </c>
      <c r="R691">
        <f t="shared" si="722"/>
        <v>0</v>
      </c>
      <c r="S691">
        <v>0</v>
      </c>
      <c r="T691">
        <f t="shared" si="723"/>
        <v>0</v>
      </c>
      <c r="U691">
        <v>0.7</v>
      </c>
      <c r="V691">
        <f t="shared" si="724"/>
        <v>1.7754617465840577E-3</v>
      </c>
      <c r="W691">
        <f t="shared" si="750"/>
        <v>97.100000000000009</v>
      </c>
      <c r="X691">
        <f t="shared" si="725"/>
        <v>0.98458179925487366</v>
      </c>
      <c r="Y691">
        <v>0.6</v>
      </c>
      <c r="Z691">
        <f t="shared" si="726"/>
        <v>6.7540199055883326E-3</v>
      </c>
      <c r="AA691">
        <v>0</v>
      </c>
      <c r="AB691">
        <f t="shared" si="727"/>
        <v>0</v>
      </c>
      <c r="AC691">
        <v>0</v>
      </c>
      <c r="AD691">
        <f t="shared" si="728"/>
        <v>0</v>
      </c>
      <c r="AE691">
        <v>0</v>
      </c>
      <c r="AF691">
        <f t="shared" si="729"/>
        <v>0</v>
      </c>
      <c r="AG691">
        <v>0</v>
      </c>
      <c r="AH691">
        <f t="shared" si="730"/>
        <v>0</v>
      </c>
      <c r="AI691">
        <v>0</v>
      </c>
      <c r="AJ691">
        <f t="shared" si="731"/>
        <v>0</v>
      </c>
      <c r="AK691">
        <v>0</v>
      </c>
      <c r="AL691">
        <f t="shared" si="732"/>
        <v>0</v>
      </c>
      <c r="AM691">
        <v>0</v>
      </c>
      <c r="AN691">
        <f t="shared" si="733"/>
        <v>0</v>
      </c>
      <c r="AO691">
        <v>0</v>
      </c>
      <c r="AP691">
        <f t="shared" si="734"/>
        <v>0</v>
      </c>
      <c r="AQ691">
        <v>0</v>
      </c>
      <c r="AR691">
        <f t="shared" si="735"/>
        <v>0</v>
      </c>
      <c r="AS691">
        <v>0</v>
      </c>
      <c r="AT691">
        <f t="shared" si="736"/>
        <v>0</v>
      </c>
      <c r="AU691">
        <v>0</v>
      </c>
      <c r="AV691">
        <f t="shared" si="737"/>
        <v>0</v>
      </c>
      <c r="AW691">
        <v>0</v>
      </c>
      <c r="AX691">
        <f t="shared" si="738"/>
        <v>0</v>
      </c>
      <c r="AY691">
        <v>0</v>
      </c>
      <c r="AZ691">
        <f t="shared" si="739"/>
        <v>0</v>
      </c>
      <c r="BA691">
        <v>0</v>
      </c>
      <c r="BB691">
        <f t="shared" si="740"/>
        <v>0</v>
      </c>
      <c r="BC691">
        <v>0</v>
      </c>
      <c r="BD691">
        <f t="shared" si="741"/>
        <v>0</v>
      </c>
      <c r="BE691">
        <v>0</v>
      </c>
      <c r="BF691">
        <f t="shared" si="742"/>
        <v>0</v>
      </c>
      <c r="BG691">
        <v>0</v>
      </c>
      <c r="BH691">
        <f t="shared" si="743"/>
        <v>0</v>
      </c>
      <c r="BI691">
        <v>0</v>
      </c>
      <c r="BJ691">
        <f t="shared" si="744"/>
        <v>0</v>
      </c>
      <c r="BK691">
        <v>0</v>
      </c>
      <c r="BL691">
        <f t="shared" si="745"/>
        <v>0</v>
      </c>
      <c r="BM691">
        <v>0</v>
      </c>
      <c r="BN691">
        <f t="shared" si="746"/>
        <v>0</v>
      </c>
      <c r="BO691">
        <v>0</v>
      </c>
      <c r="BP691">
        <f t="shared" si="747"/>
        <v>0</v>
      </c>
      <c r="BQ691">
        <v>0</v>
      </c>
      <c r="BR691">
        <f t="shared" si="748"/>
        <v>0</v>
      </c>
      <c r="BS691">
        <v>0</v>
      </c>
      <c r="BT691">
        <f t="shared" si="749"/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f t="shared" si="716"/>
        <v>0</v>
      </c>
      <c r="DE691">
        <v>0</v>
      </c>
      <c r="DF691">
        <f t="shared" si="717"/>
        <v>0</v>
      </c>
      <c r="DG691">
        <v>100</v>
      </c>
      <c r="DH691">
        <f t="shared" si="751"/>
        <v>1</v>
      </c>
      <c r="DI691">
        <v>0</v>
      </c>
      <c r="DJ691">
        <f t="shared" si="752"/>
        <v>0</v>
      </c>
      <c r="DK691">
        <v>0</v>
      </c>
      <c r="DL691">
        <f t="shared" si="753"/>
        <v>0</v>
      </c>
      <c r="DM691">
        <v>0</v>
      </c>
      <c r="DN691">
        <f t="shared" si="754"/>
        <v>0</v>
      </c>
      <c r="DO691">
        <v>0</v>
      </c>
      <c r="DP691">
        <f t="shared" si="755"/>
        <v>0</v>
      </c>
      <c r="DQ691">
        <v>0</v>
      </c>
      <c r="DR691">
        <f t="shared" si="756"/>
        <v>0</v>
      </c>
      <c r="DS691">
        <v>0</v>
      </c>
      <c r="DT691">
        <f t="shared" si="757"/>
        <v>0</v>
      </c>
      <c r="DU691">
        <v>0</v>
      </c>
      <c r="DV691">
        <f t="shared" si="758"/>
        <v>0</v>
      </c>
      <c r="DW691">
        <v>0</v>
      </c>
      <c r="DX691">
        <f t="shared" si="759"/>
        <v>0</v>
      </c>
      <c r="DY691">
        <v>0</v>
      </c>
      <c r="DZ691">
        <f t="shared" si="760"/>
        <v>0</v>
      </c>
      <c r="EA691">
        <v>0</v>
      </c>
      <c r="EB691">
        <f t="shared" si="761"/>
        <v>0</v>
      </c>
      <c r="EC691">
        <v>0</v>
      </c>
      <c r="ED691">
        <f t="shared" si="762"/>
        <v>0</v>
      </c>
      <c r="EE691">
        <v>0</v>
      </c>
      <c r="EF691">
        <f t="shared" si="763"/>
        <v>0</v>
      </c>
      <c r="EG691">
        <v>0</v>
      </c>
      <c r="EH691">
        <f t="shared" si="764"/>
        <v>0</v>
      </c>
      <c r="EI691">
        <v>0</v>
      </c>
      <c r="EJ691">
        <f t="shared" si="765"/>
        <v>0</v>
      </c>
      <c r="EK691">
        <v>0</v>
      </c>
      <c r="EL691">
        <f t="shared" si="766"/>
        <v>0</v>
      </c>
      <c r="EM691">
        <v>0</v>
      </c>
      <c r="EN691">
        <f t="shared" si="767"/>
        <v>0</v>
      </c>
      <c r="EO691">
        <v>0</v>
      </c>
      <c r="EP691">
        <f t="shared" si="768"/>
        <v>0</v>
      </c>
      <c r="EQ691">
        <v>0</v>
      </c>
      <c r="ER691">
        <f t="shared" si="769"/>
        <v>0</v>
      </c>
      <c r="ES691">
        <v>0</v>
      </c>
      <c r="ET691">
        <f t="shared" si="770"/>
        <v>0</v>
      </c>
      <c r="EU691">
        <v>0</v>
      </c>
      <c r="EV691">
        <f t="shared" si="771"/>
        <v>0</v>
      </c>
      <c r="EW691">
        <v>0</v>
      </c>
      <c r="EX691">
        <f t="shared" si="772"/>
        <v>0</v>
      </c>
      <c r="EY691">
        <v>0</v>
      </c>
      <c r="EZ691">
        <f t="shared" si="773"/>
        <v>0</v>
      </c>
      <c r="FA691">
        <v>0</v>
      </c>
      <c r="FB691">
        <f t="shared" si="774"/>
        <v>0</v>
      </c>
      <c r="FC691">
        <v>0</v>
      </c>
      <c r="FD691">
        <v>0</v>
      </c>
      <c r="FE691" s="3" t="s">
        <v>911</v>
      </c>
    </row>
    <row r="692" spans="1:161" x14ac:dyDescent="0.45">
      <c r="A692">
        <v>691</v>
      </c>
      <c r="B692" t="s">
        <v>53</v>
      </c>
      <c r="C692" t="s">
        <v>896</v>
      </c>
      <c r="E692" t="s">
        <v>910</v>
      </c>
      <c r="F692" s="2">
        <v>1</v>
      </c>
      <c r="G692">
        <f>273+50</f>
        <v>323</v>
      </c>
      <c r="H692">
        <v>933</v>
      </c>
      <c r="I692">
        <f>273+50</f>
        <v>323</v>
      </c>
      <c r="J692" s="2">
        <f t="shared" si="714"/>
        <v>0.3461950696677385</v>
      </c>
      <c r="L692" t="s">
        <v>64</v>
      </c>
      <c r="M692">
        <v>1.6</v>
      </c>
      <c r="N692">
        <f t="shared" si="720"/>
        <v>6.8887190929541606E-3</v>
      </c>
      <c r="O692">
        <v>0</v>
      </c>
      <c r="P692">
        <f t="shared" si="721"/>
        <v>0</v>
      </c>
      <c r="Q692">
        <v>0</v>
      </c>
      <c r="R692">
        <f t="shared" si="722"/>
        <v>0</v>
      </c>
      <c r="S692">
        <v>0</v>
      </c>
      <c r="T692">
        <f t="shared" si="723"/>
        <v>0</v>
      </c>
      <c r="U692">
        <v>0.7</v>
      </c>
      <c r="V692">
        <f t="shared" si="724"/>
        <v>1.7754617465840577E-3</v>
      </c>
      <c r="W692">
        <f t="shared" si="750"/>
        <v>97.100000000000009</v>
      </c>
      <c r="X692">
        <f t="shared" si="725"/>
        <v>0.98458179925487366</v>
      </c>
      <c r="Y692">
        <v>0.6</v>
      </c>
      <c r="Z692">
        <f t="shared" si="726"/>
        <v>6.7540199055883326E-3</v>
      </c>
      <c r="AA692">
        <v>0</v>
      </c>
      <c r="AB692">
        <f t="shared" si="727"/>
        <v>0</v>
      </c>
      <c r="AC692">
        <v>0</v>
      </c>
      <c r="AD692">
        <f t="shared" si="728"/>
        <v>0</v>
      </c>
      <c r="AE692">
        <v>0</v>
      </c>
      <c r="AF692">
        <f t="shared" si="729"/>
        <v>0</v>
      </c>
      <c r="AG692">
        <v>0</v>
      </c>
      <c r="AH692">
        <f t="shared" si="730"/>
        <v>0</v>
      </c>
      <c r="AI692">
        <v>0</v>
      </c>
      <c r="AJ692">
        <f t="shared" si="731"/>
        <v>0</v>
      </c>
      <c r="AK692">
        <v>0</v>
      </c>
      <c r="AL692">
        <f t="shared" si="732"/>
        <v>0</v>
      </c>
      <c r="AM692">
        <v>0</v>
      </c>
      <c r="AN692">
        <f t="shared" si="733"/>
        <v>0</v>
      </c>
      <c r="AO692">
        <v>0</v>
      </c>
      <c r="AP692">
        <f t="shared" si="734"/>
        <v>0</v>
      </c>
      <c r="AQ692">
        <v>0</v>
      </c>
      <c r="AR692">
        <f t="shared" si="735"/>
        <v>0</v>
      </c>
      <c r="AS692">
        <v>0</v>
      </c>
      <c r="AT692">
        <f t="shared" si="736"/>
        <v>0</v>
      </c>
      <c r="AU692">
        <v>0</v>
      </c>
      <c r="AV692">
        <f t="shared" si="737"/>
        <v>0</v>
      </c>
      <c r="AW692">
        <v>0</v>
      </c>
      <c r="AX692">
        <f t="shared" si="738"/>
        <v>0</v>
      </c>
      <c r="AY692">
        <v>0</v>
      </c>
      <c r="AZ692">
        <f t="shared" si="739"/>
        <v>0</v>
      </c>
      <c r="BA692">
        <v>0</v>
      </c>
      <c r="BB692">
        <f t="shared" si="740"/>
        <v>0</v>
      </c>
      <c r="BC692">
        <v>0</v>
      </c>
      <c r="BD692">
        <f t="shared" si="741"/>
        <v>0</v>
      </c>
      <c r="BE692">
        <v>0</v>
      </c>
      <c r="BF692">
        <f t="shared" si="742"/>
        <v>0</v>
      </c>
      <c r="BG692">
        <v>0</v>
      </c>
      <c r="BH692">
        <f t="shared" si="743"/>
        <v>0</v>
      </c>
      <c r="BI692">
        <v>0</v>
      </c>
      <c r="BJ692">
        <f t="shared" si="744"/>
        <v>0</v>
      </c>
      <c r="BK692">
        <v>0</v>
      </c>
      <c r="BL692">
        <f t="shared" si="745"/>
        <v>0</v>
      </c>
      <c r="BM692">
        <v>0</v>
      </c>
      <c r="BN692">
        <f t="shared" si="746"/>
        <v>0</v>
      </c>
      <c r="BO692">
        <v>0</v>
      </c>
      <c r="BP692">
        <f t="shared" si="747"/>
        <v>0</v>
      </c>
      <c r="BQ692">
        <v>0</v>
      </c>
      <c r="BR692">
        <f t="shared" si="748"/>
        <v>0</v>
      </c>
      <c r="BS692">
        <v>0</v>
      </c>
      <c r="BT692">
        <f t="shared" si="749"/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f t="shared" ref="DD692:DD705" si="775">((DC692/100)/FX$2)/((DC692/100)/FX$2+(DE692/100)/FZ$2+(DG692/100)/GB$2+(DI692/100)/FJ$2+(DK692/100)/FN$10+(DM692/100)/FH$13+(DO692/100)/FJ$13+(DQ692/100)/FL$13+(DS692/100)/FN$13+(DU692/100)/FH$19+(DW692/100)/FH$2+(DY692/100)/FP$2+(EA692/100)/FL$2+(EC692/100)/FH$22+(EE692/100)/FJ$22+(EG692/100)/FR$2+(EI692/100)/FH$6+(EK692/100)/FH$10+(EM692/100)/FM$22+(EO692/100)/FL$25+(EQ692/100)/FH$28)</f>
        <v>0</v>
      </c>
      <c r="DE692">
        <v>19.100000000000001</v>
      </c>
      <c r="DF692">
        <f t="shared" ref="DF692:DF705" si="776">((DE692/100)/FZ$2)/((DC692/100)/FX$2+(DE692/100)/FZ$2+(DG692/100)/GB$2+(DI692/100)/FJ$2+(DK692/100)/FN$10+(DM692/100)/FH$13+(DO692/100)/FJ$13+(DQ692/100)/FL$13+(DS692/100)/FN$13+(DU692/100)/FH$19+(DW692/100)/FH$2+(DY692/100)/FP$2+(EA692/100)/FL$2+(EC692/100)/FH$22+(EE692/100)/FJ$22+(EG692/100)/FR$2+(EI692/100)/FH$6+(EK692/100)/FH$10+(EM692/100)/FM$22+(EO692/100)/FL$25+(EQ692/100)/FH$28)</f>
        <v>0.27454893823341031</v>
      </c>
      <c r="DG692">
        <v>0</v>
      </c>
      <c r="DH692">
        <f t="shared" si="751"/>
        <v>0</v>
      </c>
      <c r="DI692">
        <v>0</v>
      </c>
      <c r="DJ692">
        <f t="shared" si="752"/>
        <v>0</v>
      </c>
      <c r="DK692">
        <v>22.5</v>
      </c>
      <c r="DL692">
        <f t="shared" si="753"/>
        <v>0.17922110305870428</v>
      </c>
      <c r="DM692">
        <v>8.3000000000000007</v>
      </c>
      <c r="DN692">
        <f t="shared" si="754"/>
        <v>0.11539504645166551</v>
      </c>
      <c r="DO692">
        <v>0</v>
      </c>
      <c r="DP692">
        <f t="shared" si="755"/>
        <v>0</v>
      </c>
      <c r="DQ692">
        <v>44.7</v>
      </c>
      <c r="DR692">
        <f t="shared" si="756"/>
        <v>0.353019891569258</v>
      </c>
      <c r="DS692">
        <v>5.3</v>
      </c>
      <c r="DT692">
        <f t="shared" si="757"/>
        <v>7.7815020686961903E-2</v>
      </c>
      <c r="DU692">
        <v>0</v>
      </c>
      <c r="DV692">
        <f t="shared" si="758"/>
        <v>0</v>
      </c>
      <c r="DW692">
        <v>0</v>
      </c>
      <c r="DX692">
        <f t="shared" si="759"/>
        <v>0</v>
      </c>
      <c r="DY692">
        <v>0</v>
      </c>
      <c r="DZ692">
        <f t="shared" si="760"/>
        <v>0</v>
      </c>
      <c r="EA692">
        <v>0</v>
      </c>
      <c r="EB692">
        <f t="shared" si="761"/>
        <v>0</v>
      </c>
      <c r="EC692">
        <v>0</v>
      </c>
      <c r="ED692">
        <f t="shared" si="762"/>
        <v>0</v>
      </c>
      <c r="EE692">
        <v>0</v>
      </c>
      <c r="EF692">
        <f t="shared" si="763"/>
        <v>0</v>
      </c>
      <c r="EG692">
        <v>0</v>
      </c>
      <c r="EH692">
        <f t="shared" si="764"/>
        <v>0</v>
      </c>
      <c r="EI692">
        <v>0</v>
      </c>
      <c r="EJ692">
        <f t="shared" si="765"/>
        <v>0</v>
      </c>
      <c r="EK692">
        <v>0</v>
      </c>
      <c r="EL692">
        <f t="shared" si="766"/>
        <v>0</v>
      </c>
      <c r="EM692">
        <v>0</v>
      </c>
      <c r="EN692">
        <f t="shared" si="767"/>
        <v>0</v>
      </c>
      <c r="EO692">
        <v>0</v>
      </c>
      <c r="EP692">
        <f t="shared" si="768"/>
        <v>0</v>
      </c>
      <c r="EQ692">
        <v>0</v>
      </c>
      <c r="ER692">
        <f t="shared" si="769"/>
        <v>0</v>
      </c>
      <c r="ES692">
        <v>0</v>
      </c>
      <c r="ET692">
        <f t="shared" si="770"/>
        <v>0</v>
      </c>
      <c r="EU692">
        <v>0</v>
      </c>
      <c r="EV692">
        <f t="shared" si="771"/>
        <v>0</v>
      </c>
      <c r="EW692">
        <v>0</v>
      </c>
      <c r="EX692">
        <f t="shared" si="772"/>
        <v>0</v>
      </c>
      <c r="EY692">
        <v>0</v>
      </c>
      <c r="EZ692">
        <f t="shared" si="773"/>
        <v>0</v>
      </c>
      <c r="FA692">
        <v>0</v>
      </c>
      <c r="FB692">
        <f t="shared" si="774"/>
        <v>0</v>
      </c>
      <c r="FC692">
        <v>0</v>
      </c>
      <c r="FD692">
        <v>0</v>
      </c>
      <c r="FE692" s="3" t="s">
        <v>912</v>
      </c>
    </row>
    <row r="693" spans="1:161" x14ac:dyDescent="0.45">
      <c r="A693">
        <v>692</v>
      </c>
      <c r="B693" t="s">
        <v>913</v>
      </c>
      <c r="C693" t="s">
        <v>742</v>
      </c>
      <c r="D693" t="s">
        <v>914</v>
      </c>
      <c r="F693" s="2">
        <v>1</v>
      </c>
      <c r="G693">
        <v>233</v>
      </c>
      <c r="H693">
        <f>1855+273</f>
        <v>2128</v>
      </c>
      <c r="I693">
        <v>300</v>
      </c>
      <c r="J693" s="2">
        <f t="shared" si="714"/>
        <v>0.14097744360902256</v>
      </c>
      <c r="L693" t="s">
        <v>74</v>
      </c>
      <c r="M693">
        <v>0</v>
      </c>
      <c r="N693">
        <f t="shared" si="720"/>
        <v>0</v>
      </c>
      <c r="O693">
        <v>0</v>
      </c>
      <c r="P693">
        <f t="shared" si="721"/>
        <v>0</v>
      </c>
      <c r="Q693">
        <v>0</v>
      </c>
      <c r="R693">
        <f t="shared" si="722"/>
        <v>0</v>
      </c>
      <c r="S693">
        <v>0</v>
      </c>
      <c r="T693">
        <f t="shared" si="723"/>
        <v>0</v>
      </c>
      <c r="U693">
        <v>0</v>
      </c>
      <c r="V693">
        <f t="shared" si="724"/>
        <v>0</v>
      </c>
      <c r="W693">
        <v>0</v>
      </c>
      <c r="X693">
        <f t="shared" si="725"/>
        <v>0</v>
      </c>
      <c r="Y693">
        <v>0</v>
      </c>
      <c r="Z693">
        <f t="shared" si="726"/>
        <v>0</v>
      </c>
      <c r="AA693">
        <v>0</v>
      </c>
      <c r="AB693">
        <f t="shared" si="727"/>
        <v>0</v>
      </c>
      <c r="AC693">
        <v>0</v>
      </c>
      <c r="AD693">
        <f t="shared" si="728"/>
        <v>0</v>
      </c>
      <c r="AE693">
        <v>0</v>
      </c>
      <c r="AF693">
        <f t="shared" si="729"/>
        <v>0</v>
      </c>
      <c r="AG693">
        <v>0</v>
      </c>
      <c r="AH693">
        <f t="shared" si="730"/>
        <v>0</v>
      </c>
      <c r="AI693">
        <v>0</v>
      </c>
      <c r="AJ693">
        <f t="shared" si="731"/>
        <v>0</v>
      </c>
      <c r="AK693">
        <v>0</v>
      </c>
      <c r="AL693">
        <f t="shared" si="732"/>
        <v>0</v>
      </c>
      <c r="AM693">
        <v>0</v>
      </c>
      <c r="AN693">
        <f t="shared" si="733"/>
        <v>0</v>
      </c>
      <c r="AO693">
        <v>0</v>
      </c>
      <c r="AP693">
        <f t="shared" si="734"/>
        <v>0</v>
      </c>
      <c r="AQ693">
        <v>0</v>
      </c>
      <c r="AR693">
        <f t="shared" si="735"/>
        <v>0</v>
      </c>
      <c r="AS693">
        <v>0</v>
      </c>
      <c r="AT693">
        <f t="shared" si="736"/>
        <v>0</v>
      </c>
      <c r="AU693">
        <v>0</v>
      </c>
      <c r="AV693">
        <f t="shared" si="737"/>
        <v>0</v>
      </c>
      <c r="AW693">
        <v>0</v>
      </c>
      <c r="AX693">
        <f t="shared" si="738"/>
        <v>0</v>
      </c>
      <c r="AY693">
        <v>2.5</v>
      </c>
      <c r="AZ693">
        <f t="shared" si="739"/>
        <v>2.4557476026418185E-2</v>
      </c>
      <c r="BA693">
        <v>0</v>
      </c>
      <c r="BB693">
        <f t="shared" si="740"/>
        <v>0</v>
      </c>
      <c r="BC693">
        <v>0</v>
      </c>
      <c r="BD693">
        <f t="shared" si="741"/>
        <v>0</v>
      </c>
      <c r="BE693">
        <v>0</v>
      </c>
      <c r="BF693">
        <f t="shared" si="742"/>
        <v>0</v>
      </c>
      <c r="BG693">
        <v>0</v>
      </c>
      <c r="BH693">
        <f t="shared" si="743"/>
        <v>0</v>
      </c>
      <c r="BI693">
        <v>0</v>
      </c>
      <c r="BJ693">
        <f t="shared" si="744"/>
        <v>0</v>
      </c>
      <c r="BK693">
        <v>0</v>
      </c>
      <c r="BL693">
        <f t="shared" si="745"/>
        <v>0</v>
      </c>
      <c r="BM693">
        <v>0</v>
      </c>
      <c r="BN693">
        <f t="shared" si="746"/>
        <v>0</v>
      </c>
      <c r="BO693">
        <v>0</v>
      </c>
      <c r="BP693">
        <f t="shared" si="747"/>
        <v>0</v>
      </c>
      <c r="BQ693">
        <v>97.5</v>
      </c>
      <c r="BR693">
        <f t="shared" si="748"/>
        <v>0.97544252397358178</v>
      </c>
      <c r="BS693">
        <v>0</v>
      </c>
      <c r="BT693">
        <f t="shared" si="749"/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f t="shared" si="775"/>
        <v>0</v>
      </c>
      <c r="DE693">
        <v>0</v>
      </c>
      <c r="DF693">
        <f t="shared" si="776"/>
        <v>0</v>
      </c>
      <c r="DG693">
        <v>100</v>
      </c>
      <c r="DH693">
        <f t="shared" si="751"/>
        <v>1</v>
      </c>
      <c r="DI693">
        <v>0</v>
      </c>
      <c r="DJ693">
        <f t="shared" si="752"/>
        <v>0</v>
      </c>
      <c r="DK693">
        <v>0</v>
      </c>
      <c r="DL693">
        <f t="shared" si="753"/>
        <v>0</v>
      </c>
      <c r="DM693">
        <v>0</v>
      </c>
      <c r="DN693">
        <f t="shared" si="754"/>
        <v>0</v>
      </c>
      <c r="DO693">
        <v>0</v>
      </c>
      <c r="DP693">
        <f t="shared" si="755"/>
        <v>0</v>
      </c>
      <c r="DQ693">
        <v>0</v>
      </c>
      <c r="DR693">
        <f t="shared" si="756"/>
        <v>0</v>
      </c>
      <c r="DS693">
        <v>0</v>
      </c>
      <c r="DT693">
        <f t="shared" si="757"/>
        <v>0</v>
      </c>
      <c r="DU693">
        <v>0</v>
      </c>
      <c r="DV693">
        <f t="shared" si="758"/>
        <v>0</v>
      </c>
      <c r="DW693">
        <v>0</v>
      </c>
      <c r="DX693">
        <f t="shared" si="759"/>
        <v>0</v>
      </c>
      <c r="DY693">
        <v>0</v>
      </c>
      <c r="DZ693">
        <f t="shared" si="760"/>
        <v>0</v>
      </c>
      <c r="EA693">
        <v>0</v>
      </c>
      <c r="EB693">
        <f t="shared" si="761"/>
        <v>0</v>
      </c>
      <c r="EC693">
        <v>0</v>
      </c>
      <c r="ED693">
        <f t="shared" si="762"/>
        <v>0</v>
      </c>
      <c r="EE693">
        <v>0</v>
      </c>
      <c r="EF693">
        <f t="shared" si="763"/>
        <v>0</v>
      </c>
      <c r="EG693">
        <v>0</v>
      </c>
      <c r="EH693">
        <f t="shared" si="764"/>
        <v>0</v>
      </c>
      <c r="EI693">
        <v>0</v>
      </c>
      <c r="EJ693">
        <f t="shared" si="765"/>
        <v>0</v>
      </c>
      <c r="EK693">
        <v>0</v>
      </c>
      <c r="EL693">
        <f t="shared" si="766"/>
        <v>0</v>
      </c>
      <c r="EM693">
        <v>0</v>
      </c>
      <c r="EN693">
        <f t="shared" si="767"/>
        <v>0</v>
      </c>
      <c r="EO693">
        <v>0</v>
      </c>
      <c r="EP693">
        <f t="shared" si="768"/>
        <v>0</v>
      </c>
      <c r="EQ693">
        <v>0</v>
      </c>
      <c r="ER693">
        <f t="shared" si="769"/>
        <v>0</v>
      </c>
      <c r="ES693">
        <v>0</v>
      </c>
      <c r="ET693">
        <f t="shared" si="770"/>
        <v>0</v>
      </c>
      <c r="EU693">
        <v>0</v>
      </c>
      <c r="EV693">
        <f t="shared" si="771"/>
        <v>0</v>
      </c>
      <c r="EW693">
        <v>0</v>
      </c>
      <c r="EX693">
        <f t="shared" si="772"/>
        <v>0</v>
      </c>
      <c r="EY693">
        <v>0</v>
      </c>
      <c r="EZ693">
        <f t="shared" si="773"/>
        <v>0</v>
      </c>
      <c r="FA693">
        <v>0</v>
      </c>
      <c r="FB693">
        <f t="shared" si="774"/>
        <v>0</v>
      </c>
      <c r="FC693">
        <v>0</v>
      </c>
      <c r="FD693">
        <v>0</v>
      </c>
      <c r="FE693" s="3" t="s">
        <v>915</v>
      </c>
    </row>
    <row r="694" spans="1:161" x14ac:dyDescent="0.45">
      <c r="A694">
        <v>693</v>
      </c>
      <c r="B694" t="s">
        <v>913</v>
      </c>
      <c r="C694" t="s">
        <v>742</v>
      </c>
      <c r="D694" t="s">
        <v>914</v>
      </c>
      <c r="F694" s="2">
        <v>1</v>
      </c>
      <c r="G694">
        <v>233</v>
      </c>
      <c r="H694">
        <f t="shared" ref="H694:H698" si="777">1855+273</f>
        <v>2128</v>
      </c>
      <c r="I694">
        <v>300</v>
      </c>
      <c r="J694" s="2">
        <f t="shared" si="714"/>
        <v>0.14097744360902256</v>
      </c>
      <c r="L694" t="s">
        <v>74</v>
      </c>
      <c r="M694">
        <v>0</v>
      </c>
      <c r="N694">
        <f t="shared" si="720"/>
        <v>0</v>
      </c>
      <c r="O694">
        <v>0</v>
      </c>
      <c r="P694">
        <f t="shared" si="721"/>
        <v>0</v>
      </c>
      <c r="Q694">
        <v>0</v>
      </c>
      <c r="R694">
        <f t="shared" si="722"/>
        <v>0</v>
      </c>
      <c r="S694">
        <v>0</v>
      </c>
      <c r="T694">
        <f t="shared" si="723"/>
        <v>0</v>
      </c>
      <c r="U694">
        <v>0</v>
      </c>
      <c r="V694">
        <f t="shared" si="724"/>
        <v>0</v>
      </c>
      <c r="W694">
        <v>0</v>
      </c>
      <c r="X694">
        <f t="shared" si="725"/>
        <v>0</v>
      </c>
      <c r="Y694">
        <v>0</v>
      </c>
      <c r="Z694">
        <f t="shared" si="726"/>
        <v>0</v>
      </c>
      <c r="AA694">
        <v>0</v>
      </c>
      <c r="AB694">
        <f t="shared" si="727"/>
        <v>0</v>
      </c>
      <c r="AC694">
        <v>0</v>
      </c>
      <c r="AD694">
        <f t="shared" si="728"/>
        <v>0</v>
      </c>
      <c r="AE694">
        <v>0</v>
      </c>
      <c r="AF694">
        <f t="shared" si="729"/>
        <v>0</v>
      </c>
      <c r="AG694">
        <v>0</v>
      </c>
      <c r="AH694">
        <f t="shared" si="730"/>
        <v>0</v>
      </c>
      <c r="AI694">
        <v>0</v>
      </c>
      <c r="AJ694">
        <f t="shared" si="731"/>
        <v>0</v>
      </c>
      <c r="AK694">
        <v>0</v>
      </c>
      <c r="AL694">
        <f t="shared" si="732"/>
        <v>0</v>
      </c>
      <c r="AM694">
        <v>0</v>
      </c>
      <c r="AN694">
        <f t="shared" si="733"/>
        <v>0</v>
      </c>
      <c r="AO694">
        <v>0</v>
      </c>
      <c r="AP694">
        <f t="shared" si="734"/>
        <v>0</v>
      </c>
      <c r="AQ694">
        <v>0</v>
      </c>
      <c r="AR694">
        <f t="shared" si="735"/>
        <v>0</v>
      </c>
      <c r="AS694">
        <v>0</v>
      </c>
      <c r="AT694">
        <f t="shared" si="736"/>
        <v>0</v>
      </c>
      <c r="AU694">
        <v>0</v>
      </c>
      <c r="AV694">
        <f t="shared" si="737"/>
        <v>0</v>
      </c>
      <c r="AW694">
        <v>0</v>
      </c>
      <c r="AX694">
        <f t="shared" si="738"/>
        <v>0</v>
      </c>
      <c r="AY694">
        <v>2.5</v>
      </c>
      <c r="AZ694">
        <f t="shared" si="739"/>
        <v>2.4557476026418185E-2</v>
      </c>
      <c r="BA694">
        <v>0</v>
      </c>
      <c r="BB694">
        <f t="shared" si="740"/>
        <v>0</v>
      </c>
      <c r="BC694">
        <v>0</v>
      </c>
      <c r="BD694">
        <f t="shared" si="741"/>
        <v>0</v>
      </c>
      <c r="BE694">
        <v>0</v>
      </c>
      <c r="BF694">
        <f t="shared" si="742"/>
        <v>0</v>
      </c>
      <c r="BG694">
        <v>0</v>
      </c>
      <c r="BH694">
        <f t="shared" si="743"/>
        <v>0</v>
      </c>
      <c r="BI694">
        <v>0</v>
      </c>
      <c r="BJ694">
        <f t="shared" si="744"/>
        <v>0</v>
      </c>
      <c r="BK694">
        <v>0</v>
      </c>
      <c r="BL694">
        <f t="shared" si="745"/>
        <v>0</v>
      </c>
      <c r="BM694">
        <v>0</v>
      </c>
      <c r="BN694">
        <f t="shared" si="746"/>
        <v>0</v>
      </c>
      <c r="BO694">
        <v>0</v>
      </c>
      <c r="BP694">
        <f t="shared" si="747"/>
        <v>0</v>
      </c>
      <c r="BQ694">
        <v>97.5</v>
      </c>
      <c r="BR694">
        <f t="shared" si="748"/>
        <v>0.97544252397358178</v>
      </c>
      <c r="BS694">
        <v>0</v>
      </c>
      <c r="BT694">
        <f t="shared" si="749"/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f t="shared" si="775"/>
        <v>0</v>
      </c>
      <c r="DE694">
        <v>0</v>
      </c>
      <c r="DF694">
        <f t="shared" si="776"/>
        <v>0</v>
      </c>
      <c r="DG694">
        <v>100</v>
      </c>
      <c r="DH694">
        <f t="shared" si="751"/>
        <v>1</v>
      </c>
      <c r="DI694">
        <v>0</v>
      </c>
      <c r="DJ694">
        <f t="shared" si="752"/>
        <v>0</v>
      </c>
      <c r="DK694">
        <v>0</v>
      </c>
      <c r="DL694">
        <f t="shared" si="753"/>
        <v>0</v>
      </c>
      <c r="DM694">
        <v>0</v>
      </c>
      <c r="DN694">
        <f t="shared" si="754"/>
        <v>0</v>
      </c>
      <c r="DO694">
        <v>0</v>
      </c>
      <c r="DP694">
        <f t="shared" si="755"/>
        <v>0</v>
      </c>
      <c r="DQ694">
        <v>0</v>
      </c>
      <c r="DR694">
        <f t="shared" si="756"/>
        <v>0</v>
      </c>
      <c r="DS694">
        <v>0</v>
      </c>
      <c r="DT694">
        <f t="shared" si="757"/>
        <v>0</v>
      </c>
      <c r="DU694">
        <v>0</v>
      </c>
      <c r="DV694">
        <f t="shared" si="758"/>
        <v>0</v>
      </c>
      <c r="DW694">
        <v>0</v>
      </c>
      <c r="DX694">
        <f t="shared" si="759"/>
        <v>0</v>
      </c>
      <c r="DY694">
        <v>0</v>
      </c>
      <c r="DZ694">
        <f t="shared" si="760"/>
        <v>0</v>
      </c>
      <c r="EA694">
        <v>0</v>
      </c>
      <c r="EB694">
        <f t="shared" si="761"/>
        <v>0</v>
      </c>
      <c r="EC694">
        <v>0</v>
      </c>
      <c r="ED694">
        <f t="shared" si="762"/>
        <v>0</v>
      </c>
      <c r="EE694">
        <v>0</v>
      </c>
      <c r="EF694">
        <f t="shared" si="763"/>
        <v>0</v>
      </c>
      <c r="EG694">
        <v>0</v>
      </c>
      <c r="EH694">
        <f t="shared" si="764"/>
        <v>0</v>
      </c>
      <c r="EI694">
        <v>0</v>
      </c>
      <c r="EJ694">
        <f t="shared" si="765"/>
        <v>0</v>
      </c>
      <c r="EK694">
        <v>0</v>
      </c>
      <c r="EL694">
        <f t="shared" si="766"/>
        <v>0</v>
      </c>
      <c r="EM694">
        <v>0</v>
      </c>
      <c r="EN694">
        <f t="shared" si="767"/>
        <v>0</v>
      </c>
      <c r="EO694">
        <v>0</v>
      </c>
      <c r="EP694">
        <f t="shared" si="768"/>
        <v>0</v>
      </c>
      <c r="EQ694">
        <v>0</v>
      </c>
      <c r="ER694">
        <f t="shared" si="769"/>
        <v>0</v>
      </c>
      <c r="ES694">
        <v>0</v>
      </c>
      <c r="ET694">
        <f t="shared" si="770"/>
        <v>0</v>
      </c>
      <c r="EU694">
        <v>0</v>
      </c>
      <c r="EV694">
        <f t="shared" si="771"/>
        <v>0</v>
      </c>
      <c r="EW694">
        <v>0</v>
      </c>
      <c r="EX694">
        <f t="shared" si="772"/>
        <v>0</v>
      </c>
      <c r="EY694">
        <v>0</v>
      </c>
      <c r="EZ694">
        <f t="shared" si="773"/>
        <v>0</v>
      </c>
      <c r="FA694">
        <v>0</v>
      </c>
      <c r="FB694">
        <f t="shared" si="774"/>
        <v>0</v>
      </c>
      <c r="FC694">
        <v>0</v>
      </c>
      <c r="FD694">
        <v>0</v>
      </c>
      <c r="FE694" s="3" t="s">
        <v>915</v>
      </c>
    </row>
    <row r="695" spans="1:161" x14ac:dyDescent="0.45">
      <c r="A695">
        <v>694</v>
      </c>
      <c r="B695" t="s">
        <v>913</v>
      </c>
      <c r="C695" t="s">
        <v>742</v>
      </c>
      <c r="D695" t="s">
        <v>914</v>
      </c>
      <c r="F695" s="2">
        <v>1</v>
      </c>
      <c r="G695">
        <v>233</v>
      </c>
      <c r="H695">
        <f t="shared" si="777"/>
        <v>2128</v>
      </c>
      <c r="I695">
        <v>300</v>
      </c>
      <c r="J695" s="2">
        <f t="shared" si="714"/>
        <v>0.14097744360902256</v>
      </c>
      <c r="L695" t="s">
        <v>74</v>
      </c>
      <c r="M695">
        <v>0</v>
      </c>
      <c r="N695">
        <f t="shared" si="720"/>
        <v>0</v>
      </c>
      <c r="O695">
        <v>0</v>
      </c>
      <c r="P695">
        <f t="shared" si="721"/>
        <v>0</v>
      </c>
      <c r="Q695">
        <v>0</v>
      </c>
      <c r="R695">
        <f t="shared" si="722"/>
        <v>0</v>
      </c>
      <c r="S695">
        <v>0</v>
      </c>
      <c r="T695">
        <f t="shared" si="723"/>
        <v>0</v>
      </c>
      <c r="U695">
        <v>0</v>
      </c>
      <c r="V695">
        <f t="shared" si="724"/>
        <v>0</v>
      </c>
      <c r="W695">
        <v>0</v>
      </c>
      <c r="X695">
        <f t="shared" si="725"/>
        <v>0</v>
      </c>
      <c r="Y695">
        <v>0</v>
      </c>
      <c r="Z695">
        <f t="shared" si="726"/>
        <v>0</v>
      </c>
      <c r="AA695">
        <v>0</v>
      </c>
      <c r="AB695">
        <f t="shared" si="727"/>
        <v>0</v>
      </c>
      <c r="AC695">
        <v>0</v>
      </c>
      <c r="AD695">
        <f t="shared" si="728"/>
        <v>0</v>
      </c>
      <c r="AE695">
        <v>0</v>
      </c>
      <c r="AF695">
        <f t="shared" si="729"/>
        <v>0</v>
      </c>
      <c r="AG695">
        <v>0</v>
      </c>
      <c r="AH695">
        <f t="shared" si="730"/>
        <v>0</v>
      </c>
      <c r="AI695">
        <v>0</v>
      </c>
      <c r="AJ695">
        <f t="shared" si="731"/>
        <v>0</v>
      </c>
      <c r="AK695">
        <v>0</v>
      </c>
      <c r="AL695">
        <f t="shared" si="732"/>
        <v>0</v>
      </c>
      <c r="AM695">
        <v>0</v>
      </c>
      <c r="AN695">
        <f t="shared" si="733"/>
        <v>0</v>
      </c>
      <c r="AO695">
        <v>0</v>
      </c>
      <c r="AP695">
        <f t="shared" si="734"/>
        <v>0</v>
      </c>
      <c r="AQ695">
        <v>0</v>
      </c>
      <c r="AR695">
        <f t="shared" si="735"/>
        <v>0</v>
      </c>
      <c r="AS695">
        <v>0</v>
      </c>
      <c r="AT695">
        <f t="shared" si="736"/>
        <v>0</v>
      </c>
      <c r="AU695">
        <v>0</v>
      </c>
      <c r="AV695">
        <f t="shared" si="737"/>
        <v>0</v>
      </c>
      <c r="AW695">
        <v>0</v>
      </c>
      <c r="AX695">
        <f t="shared" si="738"/>
        <v>0</v>
      </c>
      <c r="AY695">
        <v>2.5</v>
      </c>
      <c r="AZ695">
        <f t="shared" si="739"/>
        <v>2.4557476026418185E-2</v>
      </c>
      <c r="BA695">
        <v>0</v>
      </c>
      <c r="BB695">
        <f t="shared" si="740"/>
        <v>0</v>
      </c>
      <c r="BC695">
        <v>0</v>
      </c>
      <c r="BD695">
        <f t="shared" si="741"/>
        <v>0</v>
      </c>
      <c r="BE695">
        <v>0</v>
      </c>
      <c r="BF695">
        <f t="shared" si="742"/>
        <v>0</v>
      </c>
      <c r="BG695">
        <v>0</v>
      </c>
      <c r="BH695">
        <f t="shared" si="743"/>
        <v>0</v>
      </c>
      <c r="BI695">
        <v>0</v>
      </c>
      <c r="BJ695">
        <f t="shared" si="744"/>
        <v>0</v>
      </c>
      <c r="BK695">
        <v>0</v>
      </c>
      <c r="BL695">
        <f t="shared" si="745"/>
        <v>0</v>
      </c>
      <c r="BM695">
        <v>0</v>
      </c>
      <c r="BN695">
        <f t="shared" si="746"/>
        <v>0</v>
      </c>
      <c r="BO695">
        <v>0</v>
      </c>
      <c r="BP695">
        <f t="shared" si="747"/>
        <v>0</v>
      </c>
      <c r="BQ695">
        <v>97.5</v>
      </c>
      <c r="BR695">
        <f t="shared" si="748"/>
        <v>0.97544252397358178</v>
      </c>
      <c r="BS695">
        <v>0</v>
      </c>
      <c r="BT695">
        <f t="shared" si="749"/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f t="shared" si="775"/>
        <v>0</v>
      </c>
      <c r="DE695">
        <v>0</v>
      </c>
      <c r="DF695">
        <f t="shared" si="776"/>
        <v>0</v>
      </c>
      <c r="DG695">
        <v>100</v>
      </c>
      <c r="DH695">
        <f t="shared" si="751"/>
        <v>1</v>
      </c>
      <c r="DI695">
        <v>0</v>
      </c>
      <c r="DJ695">
        <f t="shared" si="752"/>
        <v>0</v>
      </c>
      <c r="DK695">
        <v>0</v>
      </c>
      <c r="DL695">
        <f t="shared" si="753"/>
        <v>0</v>
      </c>
      <c r="DM695">
        <v>0</v>
      </c>
      <c r="DN695">
        <f t="shared" si="754"/>
        <v>0</v>
      </c>
      <c r="DO695">
        <v>0</v>
      </c>
      <c r="DP695">
        <f t="shared" si="755"/>
        <v>0</v>
      </c>
      <c r="DQ695">
        <v>0</v>
      </c>
      <c r="DR695">
        <f t="shared" si="756"/>
        <v>0</v>
      </c>
      <c r="DS695">
        <v>0</v>
      </c>
      <c r="DT695">
        <f t="shared" si="757"/>
        <v>0</v>
      </c>
      <c r="DU695">
        <v>0</v>
      </c>
      <c r="DV695">
        <f t="shared" si="758"/>
        <v>0</v>
      </c>
      <c r="DW695">
        <v>0</v>
      </c>
      <c r="DX695">
        <f t="shared" si="759"/>
        <v>0</v>
      </c>
      <c r="DY695">
        <v>0</v>
      </c>
      <c r="DZ695">
        <f t="shared" si="760"/>
        <v>0</v>
      </c>
      <c r="EA695">
        <v>0</v>
      </c>
      <c r="EB695">
        <f t="shared" si="761"/>
        <v>0</v>
      </c>
      <c r="EC695">
        <v>0</v>
      </c>
      <c r="ED695">
        <f t="shared" si="762"/>
        <v>0</v>
      </c>
      <c r="EE695">
        <v>0</v>
      </c>
      <c r="EF695">
        <f t="shared" si="763"/>
        <v>0</v>
      </c>
      <c r="EG695">
        <v>0</v>
      </c>
      <c r="EH695">
        <f t="shared" si="764"/>
        <v>0</v>
      </c>
      <c r="EI695">
        <v>0</v>
      </c>
      <c r="EJ695">
        <f t="shared" si="765"/>
        <v>0</v>
      </c>
      <c r="EK695">
        <v>0</v>
      </c>
      <c r="EL695">
        <f t="shared" si="766"/>
        <v>0</v>
      </c>
      <c r="EM695">
        <v>0</v>
      </c>
      <c r="EN695">
        <f t="shared" si="767"/>
        <v>0</v>
      </c>
      <c r="EO695">
        <v>0</v>
      </c>
      <c r="EP695">
        <f t="shared" si="768"/>
        <v>0</v>
      </c>
      <c r="EQ695">
        <v>0</v>
      </c>
      <c r="ER695">
        <f t="shared" si="769"/>
        <v>0</v>
      </c>
      <c r="ES695">
        <v>0</v>
      </c>
      <c r="ET695">
        <f t="shared" si="770"/>
        <v>0</v>
      </c>
      <c r="EU695">
        <v>0</v>
      </c>
      <c r="EV695">
        <f t="shared" si="771"/>
        <v>0</v>
      </c>
      <c r="EW695">
        <v>0</v>
      </c>
      <c r="EX695">
        <f t="shared" si="772"/>
        <v>0</v>
      </c>
      <c r="EY695">
        <v>0</v>
      </c>
      <c r="EZ695">
        <f t="shared" si="773"/>
        <v>0</v>
      </c>
      <c r="FA695">
        <v>0</v>
      </c>
      <c r="FB695">
        <f t="shared" si="774"/>
        <v>0</v>
      </c>
      <c r="FC695">
        <v>0</v>
      </c>
      <c r="FD695">
        <v>0</v>
      </c>
      <c r="FE695" s="3" t="s">
        <v>915</v>
      </c>
    </row>
    <row r="696" spans="1:161" x14ac:dyDescent="0.45">
      <c r="A696">
        <v>695</v>
      </c>
      <c r="B696" t="s">
        <v>913</v>
      </c>
      <c r="C696" t="s">
        <v>742</v>
      </c>
      <c r="D696" t="s">
        <v>914</v>
      </c>
      <c r="F696" s="2">
        <v>1</v>
      </c>
      <c r="G696">
        <v>233</v>
      </c>
      <c r="H696">
        <f t="shared" si="777"/>
        <v>2128</v>
      </c>
      <c r="I696">
        <v>300</v>
      </c>
      <c r="J696" s="2">
        <f t="shared" si="714"/>
        <v>0.14097744360902256</v>
      </c>
      <c r="L696" t="s">
        <v>74</v>
      </c>
      <c r="M696">
        <v>0</v>
      </c>
      <c r="N696">
        <f t="shared" si="720"/>
        <v>0</v>
      </c>
      <c r="O696">
        <v>0</v>
      </c>
      <c r="P696">
        <f t="shared" si="721"/>
        <v>0</v>
      </c>
      <c r="Q696">
        <v>0</v>
      </c>
      <c r="R696">
        <f t="shared" si="722"/>
        <v>0</v>
      </c>
      <c r="S696">
        <v>0</v>
      </c>
      <c r="T696">
        <f t="shared" si="723"/>
        <v>0</v>
      </c>
      <c r="U696">
        <v>0</v>
      </c>
      <c r="V696">
        <f t="shared" si="724"/>
        <v>0</v>
      </c>
      <c r="W696">
        <v>0</v>
      </c>
      <c r="X696">
        <f t="shared" si="725"/>
        <v>0</v>
      </c>
      <c r="Y696">
        <v>0</v>
      </c>
      <c r="Z696">
        <f t="shared" si="726"/>
        <v>0</v>
      </c>
      <c r="AA696">
        <v>0</v>
      </c>
      <c r="AB696">
        <f t="shared" si="727"/>
        <v>0</v>
      </c>
      <c r="AC696">
        <v>0</v>
      </c>
      <c r="AD696">
        <f t="shared" si="728"/>
        <v>0</v>
      </c>
      <c r="AE696">
        <v>0</v>
      </c>
      <c r="AF696">
        <f t="shared" si="729"/>
        <v>0</v>
      </c>
      <c r="AG696">
        <v>0</v>
      </c>
      <c r="AH696">
        <f t="shared" si="730"/>
        <v>0</v>
      </c>
      <c r="AI696">
        <v>0</v>
      </c>
      <c r="AJ696">
        <f t="shared" si="731"/>
        <v>0</v>
      </c>
      <c r="AK696">
        <v>0</v>
      </c>
      <c r="AL696">
        <f t="shared" si="732"/>
        <v>0</v>
      </c>
      <c r="AM696">
        <v>0</v>
      </c>
      <c r="AN696">
        <f t="shared" si="733"/>
        <v>0</v>
      </c>
      <c r="AO696">
        <v>0</v>
      </c>
      <c r="AP696">
        <f t="shared" si="734"/>
        <v>0</v>
      </c>
      <c r="AQ696">
        <v>0</v>
      </c>
      <c r="AR696">
        <f t="shared" si="735"/>
        <v>0</v>
      </c>
      <c r="AS696">
        <v>0</v>
      </c>
      <c r="AT696">
        <f t="shared" si="736"/>
        <v>0</v>
      </c>
      <c r="AU696">
        <v>0</v>
      </c>
      <c r="AV696">
        <f t="shared" si="737"/>
        <v>0</v>
      </c>
      <c r="AW696">
        <v>0</v>
      </c>
      <c r="AX696">
        <f t="shared" si="738"/>
        <v>0</v>
      </c>
      <c r="AY696">
        <v>2.5</v>
      </c>
      <c r="AZ696">
        <f t="shared" si="739"/>
        <v>2.4557476026418185E-2</v>
      </c>
      <c r="BA696">
        <v>0</v>
      </c>
      <c r="BB696">
        <f t="shared" si="740"/>
        <v>0</v>
      </c>
      <c r="BC696">
        <v>0</v>
      </c>
      <c r="BD696">
        <f t="shared" si="741"/>
        <v>0</v>
      </c>
      <c r="BE696">
        <v>0</v>
      </c>
      <c r="BF696">
        <f t="shared" si="742"/>
        <v>0</v>
      </c>
      <c r="BG696">
        <v>0</v>
      </c>
      <c r="BH696">
        <f t="shared" si="743"/>
        <v>0</v>
      </c>
      <c r="BI696">
        <v>0</v>
      </c>
      <c r="BJ696">
        <f t="shared" si="744"/>
        <v>0</v>
      </c>
      <c r="BK696">
        <v>0</v>
      </c>
      <c r="BL696">
        <f t="shared" si="745"/>
        <v>0</v>
      </c>
      <c r="BM696">
        <v>0</v>
      </c>
      <c r="BN696">
        <f t="shared" si="746"/>
        <v>0</v>
      </c>
      <c r="BO696">
        <v>0</v>
      </c>
      <c r="BP696">
        <f t="shared" si="747"/>
        <v>0</v>
      </c>
      <c r="BQ696">
        <v>97.5</v>
      </c>
      <c r="BR696">
        <f t="shared" si="748"/>
        <v>0.97544252397358178</v>
      </c>
      <c r="BS696">
        <v>0</v>
      </c>
      <c r="BT696">
        <f t="shared" si="749"/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f t="shared" si="775"/>
        <v>0</v>
      </c>
      <c r="DE696">
        <v>0</v>
      </c>
      <c r="DF696">
        <f t="shared" si="776"/>
        <v>0</v>
      </c>
      <c r="DG696">
        <v>100</v>
      </c>
      <c r="DH696">
        <f t="shared" si="751"/>
        <v>1</v>
      </c>
      <c r="DI696">
        <v>0</v>
      </c>
      <c r="DJ696">
        <f t="shared" si="752"/>
        <v>0</v>
      </c>
      <c r="DK696">
        <v>0</v>
      </c>
      <c r="DL696">
        <f t="shared" si="753"/>
        <v>0</v>
      </c>
      <c r="DM696">
        <v>0</v>
      </c>
      <c r="DN696">
        <f t="shared" si="754"/>
        <v>0</v>
      </c>
      <c r="DO696">
        <v>0</v>
      </c>
      <c r="DP696">
        <f t="shared" si="755"/>
        <v>0</v>
      </c>
      <c r="DQ696">
        <v>0</v>
      </c>
      <c r="DR696">
        <f t="shared" si="756"/>
        <v>0</v>
      </c>
      <c r="DS696">
        <v>0</v>
      </c>
      <c r="DT696">
        <f t="shared" si="757"/>
        <v>0</v>
      </c>
      <c r="DU696">
        <v>0</v>
      </c>
      <c r="DV696">
        <f t="shared" si="758"/>
        <v>0</v>
      </c>
      <c r="DW696">
        <v>0</v>
      </c>
      <c r="DX696">
        <f t="shared" si="759"/>
        <v>0</v>
      </c>
      <c r="DY696">
        <v>0</v>
      </c>
      <c r="DZ696">
        <f t="shared" si="760"/>
        <v>0</v>
      </c>
      <c r="EA696">
        <v>0</v>
      </c>
      <c r="EB696">
        <f t="shared" si="761"/>
        <v>0</v>
      </c>
      <c r="EC696">
        <v>0</v>
      </c>
      <c r="ED696">
        <f t="shared" si="762"/>
        <v>0</v>
      </c>
      <c r="EE696">
        <v>0</v>
      </c>
      <c r="EF696">
        <f t="shared" si="763"/>
        <v>0</v>
      </c>
      <c r="EG696">
        <v>0</v>
      </c>
      <c r="EH696">
        <f t="shared" si="764"/>
        <v>0</v>
      </c>
      <c r="EI696">
        <v>0</v>
      </c>
      <c r="EJ696">
        <f t="shared" si="765"/>
        <v>0</v>
      </c>
      <c r="EK696">
        <v>0</v>
      </c>
      <c r="EL696">
        <f t="shared" si="766"/>
        <v>0</v>
      </c>
      <c r="EM696">
        <v>0</v>
      </c>
      <c r="EN696">
        <f t="shared" si="767"/>
        <v>0</v>
      </c>
      <c r="EO696">
        <v>0</v>
      </c>
      <c r="EP696">
        <f t="shared" si="768"/>
        <v>0</v>
      </c>
      <c r="EQ696">
        <v>0</v>
      </c>
      <c r="ER696">
        <f t="shared" si="769"/>
        <v>0</v>
      </c>
      <c r="ES696">
        <v>0</v>
      </c>
      <c r="ET696">
        <f t="shared" si="770"/>
        <v>0</v>
      </c>
      <c r="EU696">
        <v>0</v>
      </c>
      <c r="EV696">
        <f t="shared" si="771"/>
        <v>0</v>
      </c>
      <c r="EW696">
        <v>0</v>
      </c>
      <c r="EX696">
        <f t="shared" si="772"/>
        <v>0</v>
      </c>
      <c r="EY696">
        <v>0</v>
      </c>
      <c r="EZ696">
        <f t="shared" si="773"/>
        <v>0</v>
      </c>
      <c r="FA696">
        <v>0</v>
      </c>
      <c r="FB696">
        <f t="shared" si="774"/>
        <v>0</v>
      </c>
      <c r="FC696">
        <v>0</v>
      </c>
      <c r="FD696">
        <v>0</v>
      </c>
      <c r="FE696" s="3" t="s">
        <v>915</v>
      </c>
    </row>
    <row r="697" spans="1:161" x14ac:dyDescent="0.45">
      <c r="A697">
        <v>696</v>
      </c>
      <c r="B697" t="s">
        <v>913</v>
      </c>
      <c r="C697" t="s">
        <v>742</v>
      </c>
      <c r="D697" t="s">
        <v>914</v>
      </c>
      <c r="F697" s="2">
        <v>1</v>
      </c>
      <c r="G697">
        <v>233</v>
      </c>
      <c r="H697">
        <f t="shared" si="777"/>
        <v>2128</v>
      </c>
      <c r="I697">
        <v>300</v>
      </c>
      <c r="J697" s="2">
        <f t="shared" si="714"/>
        <v>0.14097744360902256</v>
      </c>
      <c r="L697" t="s">
        <v>74</v>
      </c>
      <c r="M697">
        <v>0</v>
      </c>
      <c r="N697">
        <f t="shared" si="720"/>
        <v>0</v>
      </c>
      <c r="O697">
        <v>0</v>
      </c>
      <c r="P697">
        <f t="shared" si="721"/>
        <v>0</v>
      </c>
      <c r="Q697">
        <v>0</v>
      </c>
      <c r="R697">
        <f t="shared" si="722"/>
        <v>0</v>
      </c>
      <c r="S697">
        <v>0</v>
      </c>
      <c r="T697">
        <f t="shared" si="723"/>
        <v>0</v>
      </c>
      <c r="U697">
        <v>0</v>
      </c>
      <c r="V697">
        <f t="shared" si="724"/>
        <v>0</v>
      </c>
      <c r="W697">
        <v>0</v>
      </c>
      <c r="X697">
        <f t="shared" si="725"/>
        <v>0</v>
      </c>
      <c r="Y697">
        <v>0</v>
      </c>
      <c r="Z697">
        <f t="shared" si="726"/>
        <v>0</v>
      </c>
      <c r="AA697">
        <v>0</v>
      </c>
      <c r="AB697">
        <f t="shared" si="727"/>
        <v>0</v>
      </c>
      <c r="AC697">
        <v>0</v>
      </c>
      <c r="AD697">
        <f t="shared" si="728"/>
        <v>0</v>
      </c>
      <c r="AE697">
        <v>0</v>
      </c>
      <c r="AF697">
        <f t="shared" si="729"/>
        <v>0</v>
      </c>
      <c r="AG697">
        <v>0</v>
      </c>
      <c r="AH697">
        <f t="shared" si="730"/>
        <v>0</v>
      </c>
      <c r="AI697">
        <v>0</v>
      </c>
      <c r="AJ697">
        <f t="shared" si="731"/>
        <v>0</v>
      </c>
      <c r="AK697">
        <v>0</v>
      </c>
      <c r="AL697">
        <f t="shared" si="732"/>
        <v>0</v>
      </c>
      <c r="AM697">
        <v>0</v>
      </c>
      <c r="AN697">
        <f t="shared" si="733"/>
        <v>0</v>
      </c>
      <c r="AO697">
        <v>0</v>
      </c>
      <c r="AP697">
        <f t="shared" si="734"/>
        <v>0</v>
      </c>
      <c r="AQ697">
        <v>0</v>
      </c>
      <c r="AR697">
        <f t="shared" si="735"/>
        <v>0</v>
      </c>
      <c r="AS697">
        <v>0</v>
      </c>
      <c r="AT697">
        <f t="shared" si="736"/>
        <v>0</v>
      </c>
      <c r="AU697">
        <v>0</v>
      </c>
      <c r="AV697">
        <f t="shared" si="737"/>
        <v>0</v>
      </c>
      <c r="AW697">
        <v>0</v>
      </c>
      <c r="AX697">
        <f t="shared" si="738"/>
        <v>0</v>
      </c>
      <c r="AY697">
        <v>2.5</v>
      </c>
      <c r="AZ697">
        <f t="shared" si="739"/>
        <v>2.4557476026418185E-2</v>
      </c>
      <c r="BA697">
        <v>0</v>
      </c>
      <c r="BB697">
        <f t="shared" si="740"/>
        <v>0</v>
      </c>
      <c r="BC697">
        <v>0</v>
      </c>
      <c r="BD697">
        <f t="shared" si="741"/>
        <v>0</v>
      </c>
      <c r="BE697">
        <v>0</v>
      </c>
      <c r="BF697">
        <f t="shared" si="742"/>
        <v>0</v>
      </c>
      <c r="BG697">
        <v>0</v>
      </c>
      <c r="BH697">
        <f t="shared" si="743"/>
        <v>0</v>
      </c>
      <c r="BI697">
        <v>0</v>
      </c>
      <c r="BJ697">
        <f t="shared" si="744"/>
        <v>0</v>
      </c>
      <c r="BK697">
        <v>0</v>
      </c>
      <c r="BL697">
        <f t="shared" si="745"/>
        <v>0</v>
      </c>
      <c r="BM697">
        <v>0</v>
      </c>
      <c r="BN697">
        <f t="shared" si="746"/>
        <v>0</v>
      </c>
      <c r="BO697">
        <v>0</v>
      </c>
      <c r="BP697">
        <f t="shared" si="747"/>
        <v>0</v>
      </c>
      <c r="BQ697">
        <v>97.5</v>
      </c>
      <c r="BR697">
        <f t="shared" si="748"/>
        <v>0.97544252397358178</v>
      </c>
      <c r="BS697">
        <v>0</v>
      </c>
      <c r="BT697">
        <f t="shared" si="749"/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f t="shared" si="775"/>
        <v>0</v>
      </c>
      <c r="DE697">
        <v>0</v>
      </c>
      <c r="DF697">
        <f t="shared" si="776"/>
        <v>0</v>
      </c>
      <c r="DG697">
        <v>100</v>
      </c>
      <c r="DH697">
        <f t="shared" si="751"/>
        <v>1</v>
      </c>
      <c r="DI697">
        <v>0</v>
      </c>
      <c r="DJ697">
        <f t="shared" si="752"/>
        <v>0</v>
      </c>
      <c r="DK697">
        <v>0</v>
      </c>
      <c r="DL697">
        <f t="shared" si="753"/>
        <v>0</v>
      </c>
      <c r="DM697">
        <v>0</v>
      </c>
      <c r="DN697">
        <f t="shared" si="754"/>
        <v>0</v>
      </c>
      <c r="DO697">
        <v>0</v>
      </c>
      <c r="DP697">
        <f t="shared" si="755"/>
        <v>0</v>
      </c>
      <c r="DQ697">
        <v>0</v>
      </c>
      <c r="DR697">
        <f t="shared" si="756"/>
        <v>0</v>
      </c>
      <c r="DS697">
        <v>0</v>
      </c>
      <c r="DT697">
        <f t="shared" si="757"/>
        <v>0</v>
      </c>
      <c r="DU697">
        <v>0</v>
      </c>
      <c r="DV697">
        <f t="shared" si="758"/>
        <v>0</v>
      </c>
      <c r="DW697">
        <v>0</v>
      </c>
      <c r="DX697">
        <f t="shared" si="759"/>
        <v>0</v>
      </c>
      <c r="DY697">
        <v>0</v>
      </c>
      <c r="DZ697">
        <f t="shared" si="760"/>
        <v>0</v>
      </c>
      <c r="EA697">
        <v>0</v>
      </c>
      <c r="EB697">
        <f t="shared" si="761"/>
        <v>0</v>
      </c>
      <c r="EC697">
        <v>0</v>
      </c>
      <c r="ED697">
        <f t="shared" si="762"/>
        <v>0</v>
      </c>
      <c r="EE697">
        <v>0</v>
      </c>
      <c r="EF697">
        <f t="shared" si="763"/>
        <v>0</v>
      </c>
      <c r="EG697">
        <v>0</v>
      </c>
      <c r="EH697">
        <f t="shared" si="764"/>
        <v>0</v>
      </c>
      <c r="EI697">
        <v>0</v>
      </c>
      <c r="EJ697">
        <f t="shared" si="765"/>
        <v>0</v>
      </c>
      <c r="EK697">
        <v>0</v>
      </c>
      <c r="EL697">
        <f t="shared" si="766"/>
        <v>0</v>
      </c>
      <c r="EM697">
        <v>0</v>
      </c>
      <c r="EN697">
        <f t="shared" si="767"/>
        <v>0</v>
      </c>
      <c r="EO697">
        <v>0</v>
      </c>
      <c r="EP697">
        <f t="shared" si="768"/>
        <v>0</v>
      </c>
      <c r="EQ697">
        <v>0</v>
      </c>
      <c r="ER697">
        <f t="shared" si="769"/>
        <v>0</v>
      </c>
      <c r="ES697">
        <v>0</v>
      </c>
      <c r="ET697">
        <f t="shared" si="770"/>
        <v>0</v>
      </c>
      <c r="EU697">
        <v>0</v>
      </c>
      <c r="EV697">
        <f t="shared" si="771"/>
        <v>0</v>
      </c>
      <c r="EW697">
        <v>0</v>
      </c>
      <c r="EX697">
        <f t="shared" si="772"/>
        <v>0</v>
      </c>
      <c r="EY697">
        <v>0</v>
      </c>
      <c r="EZ697">
        <f t="shared" si="773"/>
        <v>0</v>
      </c>
      <c r="FA697">
        <v>0</v>
      </c>
      <c r="FB697">
        <f t="shared" si="774"/>
        <v>0</v>
      </c>
      <c r="FC697">
        <v>0</v>
      </c>
      <c r="FD697">
        <v>0</v>
      </c>
      <c r="FE697" s="3" t="s">
        <v>915</v>
      </c>
    </row>
    <row r="698" spans="1:161" x14ac:dyDescent="0.45">
      <c r="A698">
        <v>697</v>
      </c>
      <c r="B698" t="s">
        <v>913</v>
      </c>
      <c r="C698" t="s">
        <v>875</v>
      </c>
      <c r="D698" t="s">
        <v>914</v>
      </c>
      <c r="F698" s="2">
        <v>1</v>
      </c>
      <c r="G698">
        <v>300</v>
      </c>
      <c r="H698">
        <f t="shared" si="777"/>
        <v>2128</v>
      </c>
      <c r="I698">
        <v>300</v>
      </c>
      <c r="J698" s="2">
        <f t="shared" si="714"/>
        <v>0.14097744360902256</v>
      </c>
      <c r="L698" t="s">
        <v>74</v>
      </c>
      <c r="M698">
        <v>0</v>
      </c>
      <c r="N698">
        <f t="shared" si="720"/>
        <v>0</v>
      </c>
      <c r="O698">
        <v>0</v>
      </c>
      <c r="P698">
        <f t="shared" si="721"/>
        <v>0</v>
      </c>
      <c r="Q698">
        <v>0</v>
      </c>
      <c r="R698">
        <f t="shared" si="722"/>
        <v>0</v>
      </c>
      <c r="S698">
        <v>0</v>
      </c>
      <c r="T698">
        <f t="shared" si="723"/>
        <v>0</v>
      </c>
      <c r="U698">
        <v>0</v>
      </c>
      <c r="V698">
        <f t="shared" si="724"/>
        <v>0</v>
      </c>
      <c r="W698">
        <v>0</v>
      </c>
      <c r="X698">
        <f t="shared" si="725"/>
        <v>0</v>
      </c>
      <c r="Y698">
        <v>0</v>
      </c>
      <c r="Z698">
        <f t="shared" si="726"/>
        <v>0</v>
      </c>
      <c r="AA698">
        <v>0</v>
      </c>
      <c r="AB698">
        <f t="shared" si="727"/>
        <v>0</v>
      </c>
      <c r="AC698">
        <v>0</v>
      </c>
      <c r="AD698">
        <f t="shared" si="728"/>
        <v>0</v>
      </c>
      <c r="AE698">
        <v>0</v>
      </c>
      <c r="AF698">
        <f t="shared" si="729"/>
        <v>0</v>
      </c>
      <c r="AG698">
        <v>0</v>
      </c>
      <c r="AH698">
        <f t="shared" si="730"/>
        <v>0</v>
      </c>
      <c r="AI698">
        <v>0</v>
      </c>
      <c r="AJ698">
        <f t="shared" si="731"/>
        <v>0</v>
      </c>
      <c r="AK698">
        <v>0</v>
      </c>
      <c r="AL698">
        <f t="shared" si="732"/>
        <v>0</v>
      </c>
      <c r="AM698">
        <v>0</v>
      </c>
      <c r="AN698">
        <f t="shared" si="733"/>
        <v>0</v>
      </c>
      <c r="AO698">
        <v>0</v>
      </c>
      <c r="AP698">
        <f t="shared" si="734"/>
        <v>0</v>
      </c>
      <c r="AQ698">
        <v>0</v>
      </c>
      <c r="AR698">
        <f t="shared" si="735"/>
        <v>0</v>
      </c>
      <c r="AS698">
        <v>0</v>
      </c>
      <c r="AT698">
        <f t="shared" si="736"/>
        <v>0</v>
      </c>
      <c r="AU698">
        <v>0</v>
      </c>
      <c r="AV698">
        <f t="shared" si="737"/>
        <v>0</v>
      </c>
      <c r="AW698">
        <v>0</v>
      </c>
      <c r="AX698">
        <f t="shared" si="738"/>
        <v>0</v>
      </c>
      <c r="AY698">
        <v>2.5</v>
      </c>
      <c r="AZ698">
        <f t="shared" si="739"/>
        <v>2.4557476026418185E-2</v>
      </c>
      <c r="BA698">
        <v>0</v>
      </c>
      <c r="BB698">
        <f t="shared" si="740"/>
        <v>0</v>
      </c>
      <c r="BC698">
        <v>0</v>
      </c>
      <c r="BD698">
        <f t="shared" si="741"/>
        <v>0</v>
      </c>
      <c r="BE698">
        <v>0</v>
      </c>
      <c r="BF698">
        <f t="shared" si="742"/>
        <v>0</v>
      </c>
      <c r="BG698">
        <v>0</v>
      </c>
      <c r="BH698">
        <f t="shared" si="743"/>
        <v>0</v>
      </c>
      <c r="BI698">
        <v>0</v>
      </c>
      <c r="BJ698">
        <f t="shared" si="744"/>
        <v>0</v>
      </c>
      <c r="BK698">
        <v>0</v>
      </c>
      <c r="BL698">
        <f t="shared" si="745"/>
        <v>0</v>
      </c>
      <c r="BM698">
        <v>0</v>
      </c>
      <c r="BN698">
        <f t="shared" si="746"/>
        <v>0</v>
      </c>
      <c r="BO698">
        <v>0</v>
      </c>
      <c r="BP698">
        <f t="shared" si="747"/>
        <v>0</v>
      </c>
      <c r="BQ698">
        <v>97.5</v>
      </c>
      <c r="BR698">
        <f t="shared" si="748"/>
        <v>0.97544252397358178</v>
      </c>
      <c r="BS698">
        <v>0</v>
      </c>
      <c r="BT698">
        <f t="shared" si="749"/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100</v>
      </c>
      <c r="DD698">
        <f t="shared" si="775"/>
        <v>1</v>
      </c>
      <c r="DE698">
        <v>0</v>
      </c>
      <c r="DF698">
        <f t="shared" si="776"/>
        <v>0</v>
      </c>
      <c r="DG698">
        <v>0</v>
      </c>
      <c r="DH698">
        <f t="shared" si="751"/>
        <v>0</v>
      </c>
      <c r="DI698">
        <v>0</v>
      </c>
      <c r="DJ698">
        <f t="shared" si="752"/>
        <v>0</v>
      </c>
      <c r="DK698">
        <v>0</v>
      </c>
      <c r="DL698">
        <f t="shared" si="753"/>
        <v>0</v>
      </c>
      <c r="DM698">
        <v>0</v>
      </c>
      <c r="DN698">
        <f t="shared" si="754"/>
        <v>0</v>
      </c>
      <c r="DO698">
        <v>0</v>
      </c>
      <c r="DP698">
        <f t="shared" si="755"/>
        <v>0</v>
      </c>
      <c r="DQ698">
        <v>0</v>
      </c>
      <c r="DR698">
        <f t="shared" si="756"/>
        <v>0</v>
      </c>
      <c r="DS698">
        <v>0</v>
      </c>
      <c r="DT698">
        <f t="shared" si="757"/>
        <v>0</v>
      </c>
      <c r="DU698">
        <v>0</v>
      </c>
      <c r="DV698">
        <f t="shared" si="758"/>
        <v>0</v>
      </c>
      <c r="DW698">
        <v>0</v>
      </c>
      <c r="DX698">
        <f t="shared" si="759"/>
        <v>0</v>
      </c>
      <c r="DY698">
        <v>0</v>
      </c>
      <c r="DZ698">
        <f t="shared" si="760"/>
        <v>0</v>
      </c>
      <c r="EA698">
        <v>0</v>
      </c>
      <c r="EB698">
        <f t="shared" si="761"/>
        <v>0</v>
      </c>
      <c r="EC698">
        <v>0</v>
      </c>
      <c r="ED698">
        <f t="shared" si="762"/>
        <v>0</v>
      </c>
      <c r="EE698">
        <v>0</v>
      </c>
      <c r="EF698">
        <f t="shared" si="763"/>
        <v>0</v>
      </c>
      <c r="EG698">
        <v>0</v>
      </c>
      <c r="EH698">
        <f t="shared" si="764"/>
        <v>0</v>
      </c>
      <c r="EI698">
        <v>0</v>
      </c>
      <c r="EJ698">
        <f t="shared" si="765"/>
        <v>0</v>
      </c>
      <c r="EK698">
        <v>0</v>
      </c>
      <c r="EL698">
        <f t="shared" si="766"/>
        <v>0</v>
      </c>
      <c r="EM698">
        <v>0</v>
      </c>
      <c r="EN698">
        <f t="shared" si="767"/>
        <v>0</v>
      </c>
      <c r="EO698">
        <v>0</v>
      </c>
      <c r="EP698">
        <f t="shared" si="768"/>
        <v>0</v>
      </c>
      <c r="EQ698">
        <v>0</v>
      </c>
      <c r="ER698">
        <f t="shared" si="769"/>
        <v>0</v>
      </c>
      <c r="ES698">
        <v>0</v>
      </c>
      <c r="ET698">
        <f t="shared" si="770"/>
        <v>0</v>
      </c>
      <c r="EU698">
        <v>0</v>
      </c>
      <c r="EV698">
        <f t="shared" si="771"/>
        <v>0</v>
      </c>
      <c r="EW698">
        <v>0</v>
      </c>
      <c r="EX698">
        <f t="shared" si="772"/>
        <v>0</v>
      </c>
      <c r="EY698">
        <v>0</v>
      </c>
      <c r="EZ698">
        <f t="shared" si="773"/>
        <v>0</v>
      </c>
      <c r="FA698">
        <v>0</v>
      </c>
      <c r="FB698">
        <f t="shared" si="774"/>
        <v>0</v>
      </c>
      <c r="FC698">
        <v>0</v>
      </c>
      <c r="FD698">
        <v>0</v>
      </c>
      <c r="FE698" s="3" t="s">
        <v>915</v>
      </c>
    </row>
    <row r="699" spans="1:161" x14ac:dyDescent="0.45">
      <c r="A699">
        <v>698</v>
      </c>
      <c r="B699" t="s">
        <v>916</v>
      </c>
      <c r="C699" t="s">
        <v>581</v>
      </c>
      <c r="D699">
        <v>2826</v>
      </c>
      <c r="F699" s="2">
        <v>1</v>
      </c>
      <c r="G699">
        <v>453</v>
      </c>
      <c r="H699">
        <v>1500</v>
      </c>
      <c r="I699">
        <v>473</v>
      </c>
      <c r="J699" s="2">
        <f t="shared" si="714"/>
        <v>0.31533333333333335</v>
      </c>
      <c r="L699" t="s">
        <v>917</v>
      </c>
      <c r="M699">
        <v>0</v>
      </c>
      <c r="N699">
        <f t="shared" si="720"/>
        <v>0</v>
      </c>
      <c r="O699">
        <v>0</v>
      </c>
      <c r="P699">
        <f t="shared" si="721"/>
        <v>0</v>
      </c>
      <c r="Q699">
        <v>40</v>
      </c>
      <c r="R699">
        <v>40</v>
      </c>
      <c r="S699">
        <v>0</v>
      </c>
      <c r="T699">
        <f t="shared" si="723"/>
        <v>0</v>
      </c>
      <c r="U699">
        <v>0</v>
      </c>
      <c r="V699">
        <f t="shared" si="724"/>
        <v>0</v>
      </c>
      <c r="W699">
        <v>0</v>
      </c>
      <c r="X699">
        <f t="shared" si="725"/>
        <v>0</v>
      </c>
      <c r="Y699">
        <v>0</v>
      </c>
      <c r="Z699">
        <f t="shared" si="726"/>
        <v>0</v>
      </c>
      <c r="AA699">
        <v>0</v>
      </c>
      <c r="AB699">
        <f t="shared" si="727"/>
        <v>0</v>
      </c>
      <c r="AC699">
        <v>40</v>
      </c>
      <c r="AD699">
        <v>40</v>
      </c>
      <c r="AE699">
        <v>0</v>
      </c>
      <c r="AF699">
        <f t="shared" si="729"/>
        <v>0</v>
      </c>
      <c r="AG699">
        <v>14</v>
      </c>
      <c r="AH699">
        <v>14</v>
      </c>
      <c r="AI699">
        <v>0</v>
      </c>
      <c r="AJ699">
        <f t="shared" si="731"/>
        <v>0</v>
      </c>
      <c r="AK699">
        <v>0</v>
      </c>
      <c r="AL699">
        <f t="shared" si="732"/>
        <v>0</v>
      </c>
      <c r="AM699">
        <v>0</v>
      </c>
      <c r="AN699">
        <f t="shared" si="733"/>
        <v>0</v>
      </c>
      <c r="AO699">
        <v>0</v>
      </c>
      <c r="AP699">
        <f t="shared" si="734"/>
        <v>0</v>
      </c>
      <c r="AQ699">
        <v>0</v>
      </c>
      <c r="AR699">
        <f t="shared" si="735"/>
        <v>0</v>
      </c>
      <c r="AS699">
        <v>0</v>
      </c>
      <c r="AT699">
        <f t="shared" si="736"/>
        <v>0</v>
      </c>
      <c r="AU699">
        <v>0</v>
      </c>
      <c r="AV699">
        <f t="shared" si="737"/>
        <v>0</v>
      </c>
      <c r="AW699">
        <v>0</v>
      </c>
      <c r="AX699">
        <f t="shared" si="738"/>
        <v>0</v>
      </c>
      <c r="AY699">
        <v>0</v>
      </c>
      <c r="AZ699">
        <f t="shared" si="739"/>
        <v>0</v>
      </c>
      <c r="BA699">
        <v>0</v>
      </c>
      <c r="BB699">
        <f t="shared" si="740"/>
        <v>0</v>
      </c>
      <c r="BC699">
        <v>0</v>
      </c>
      <c r="BD699">
        <f t="shared" si="741"/>
        <v>0</v>
      </c>
      <c r="BE699">
        <v>0</v>
      </c>
      <c r="BF699">
        <f t="shared" si="742"/>
        <v>0</v>
      </c>
      <c r="BG699">
        <v>0</v>
      </c>
      <c r="BH699">
        <f t="shared" si="743"/>
        <v>0</v>
      </c>
      <c r="BI699">
        <v>0</v>
      </c>
      <c r="BJ699">
        <f t="shared" si="744"/>
        <v>0</v>
      </c>
      <c r="BK699">
        <v>0</v>
      </c>
      <c r="BL699">
        <f t="shared" si="745"/>
        <v>0</v>
      </c>
      <c r="BM699">
        <v>0</v>
      </c>
      <c r="BN699">
        <f t="shared" si="746"/>
        <v>0</v>
      </c>
      <c r="BO699">
        <v>6</v>
      </c>
      <c r="BP699">
        <v>6</v>
      </c>
      <c r="BQ699">
        <v>0</v>
      </c>
      <c r="BR699">
        <f t="shared" si="748"/>
        <v>0</v>
      </c>
      <c r="BS699">
        <v>0</v>
      </c>
      <c r="BT699">
        <f t="shared" si="749"/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f t="shared" si="775"/>
        <v>0</v>
      </c>
      <c r="DE699">
        <v>0</v>
      </c>
      <c r="DF699">
        <f t="shared" si="776"/>
        <v>0</v>
      </c>
      <c r="DG699">
        <v>0</v>
      </c>
      <c r="DH699">
        <f t="shared" si="751"/>
        <v>0</v>
      </c>
      <c r="DI699">
        <v>0</v>
      </c>
      <c r="DJ699">
        <f t="shared" si="752"/>
        <v>0</v>
      </c>
      <c r="DK699">
        <v>0</v>
      </c>
      <c r="DL699">
        <f t="shared" si="753"/>
        <v>0</v>
      </c>
      <c r="DM699">
        <v>0</v>
      </c>
      <c r="DN699">
        <f t="shared" si="754"/>
        <v>0</v>
      </c>
      <c r="DO699">
        <v>0</v>
      </c>
      <c r="DP699">
        <f t="shared" si="755"/>
        <v>0</v>
      </c>
      <c r="DQ699">
        <v>0</v>
      </c>
      <c r="DR699">
        <f t="shared" si="756"/>
        <v>0</v>
      </c>
      <c r="DS699">
        <v>0</v>
      </c>
      <c r="DT699">
        <f t="shared" si="757"/>
        <v>0</v>
      </c>
      <c r="DU699">
        <v>0</v>
      </c>
      <c r="DV699">
        <f t="shared" si="758"/>
        <v>0</v>
      </c>
      <c r="DW699">
        <v>0</v>
      </c>
      <c r="DX699">
        <f t="shared" si="759"/>
        <v>0</v>
      </c>
      <c r="DY699">
        <v>0</v>
      </c>
      <c r="DZ699">
        <f t="shared" si="760"/>
        <v>0</v>
      </c>
      <c r="EA699">
        <v>0</v>
      </c>
      <c r="EB699">
        <f t="shared" si="761"/>
        <v>0</v>
      </c>
      <c r="EC699">
        <v>0</v>
      </c>
      <c r="ED699">
        <f t="shared" si="762"/>
        <v>0</v>
      </c>
      <c r="EE699">
        <v>0</v>
      </c>
      <c r="EF699">
        <f t="shared" si="763"/>
        <v>0</v>
      </c>
      <c r="EG699">
        <v>0</v>
      </c>
      <c r="EH699">
        <f t="shared" si="764"/>
        <v>0</v>
      </c>
      <c r="EI699">
        <v>0</v>
      </c>
      <c r="EJ699">
        <f t="shared" si="765"/>
        <v>0</v>
      </c>
      <c r="EK699">
        <v>0</v>
      </c>
      <c r="EL699">
        <f t="shared" si="766"/>
        <v>0</v>
      </c>
      <c r="EM699">
        <v>0</v>
      </c>
      <c r="EN699">
        <f t="shared" si="767"/>
        <v>0</v>
      </c>
      <c r="EO699">
        <v>0</v>
      </c>
      <c r="EP699">
        <f t="shared" si="768"/>
        <v>0</v>
      </c>
      <c r="EQ699">
        <v>100</v>
      </c>
      <c r="ER699">
        <f t="shared" si="769"/>
        <v>1</v>
      </c>
      <c r="ES699">
        <v>0</v>
      </c>
      <c r="ET699">
        <f t="shared" si="770"/>
        <v>0</v>
      </c>
      <c r="EU699">
        <v>0</v>
      </c>
      <c r="EV699">
        <f t="shared" si="771"/>
        <v>0</v>
      </c>
      <c r="EW699">
        <v>0</v>
      </c>
      <c r="EX699">
        <f t="shared" si="772"/>
        <v>0</v>
      </c>
      <c r="EY699">
        <v>0</v>
      </c>
      <c r="EZ699">
        <f t="shared" si="773"/>
        <v>0</v>
      </c>
      <c r="FA699">
        <v>0</v>
      </c>
      <c r="FB699">
        <f t="shared" si="774"/>
        <v>0</v>
      </c>
      <c r="FC699">
        <v>0</v>
      </c>
      <c r="FD699">
        <v>0</v>
      </c>
      <c r="FE699" s="3" t="s">
        <v>918</v>
      </c>
    </row>
    <row r="700" spans="1:161" x14ac:dyDescent="0.45">
      <c r="A700">
        <v>699</v>
      </c>
      <c r="B700" t="s">
        <v>916</v>
      </c>
      <c r="C700" t="s">
        <v>581</v>
      </c>
      <c r="D700" t="s">
        <v>919</v>
      </c>
      <c r="F700" s="2">
        <v>1</v>
      </c>
      <c r="G700">
        <v>453</v>
      </c>
      <c r="H700">
        <v>1500</v>
      </c>
      <c r="I700">
        <v>473</v>
      </c>
      <c r="J700" s="2">
        <f t="shared" si="714"/>
        <v>0.31533333333333335</v>
      </c>
      <c r="L700" t="s">
        <v>917</v>
      </c>
      <c r="M700">
        <v>0</v>
      </c>
      <c r="N700">
        <f t="shared" si="720"/>
        <v>0</v>
      </c>
      <c r="O700">
        <v>0</v>
      </c>
      <c r="P700">
        <f t="shared" si="721"/>
        <v>0</v>
      </c>
      <c r="Q700">
        <v>81</v>
      </c>
      <c r="R700">
        <v>81</v>
      </c>
      <c r="S700">
        <v>0</v>
      </c>
      <c r="T700">
        <f t="shared" si="723"/>
        <v>0</v>
      </c>
      <c r="U700">
        <v>0</v>
      </c>
      <c r="V700">
        <f t="shared" si="724"/>
        <v>0</v>
      </c>
      <c r="W700">
        <v>0</v>
      </c>
      <c r="X700">
        <f t="shared" si="725"/>
        <v>0</v>
      </c>
      <c r="Y700">
        <v>0</v>
      </c>
      <c r="Z700">
        <f t="shared" si="726"/>
        <v>0</v>
      </c>
      <c r="AA700">
        <v>0</v>
      </c>
      <c r="AB700">
        <f t="shared" si="727"/>
        <v>0</v>
      </c>
      <c r="AC700">
        <v>0</v>
      </c>
      <c r="AD700">
        <f>((AC700/100)/FH$6)/((AC700/100)/FH$6+(S700/100)/FN$2+(AE700/100)/FJ$6+(AG700/100)/FL$6+(AI700/100)/FN$6+(AK700/100)/FH$10+(AM700/100)/FJ$10+(AO700/100)/FL$10+(Q700/100)/FL$2+(M700/100)/FH$2+(AQ700/100)/FH$16+(AS700/100)/FJ$16+(AU700/100)/FL$16+(AW700/100)/FN$16+(W700/100)/FR$2+(AY700/100)/FJ$19+(BA700/100)/FL$19+(BC700/100)/FN$19+(AA700/100)/FN$13+(BK700/100)/FH$13+(BM700/100)/FN$10+(BE700/100)/FH$25+(BG700/100)/FJ$25+(BI700/100)/FN$25+(BO700/100)/FJ$28+(BQ700/100)/FL$28+(O700/100)/FJ$2+(U700/100)/FP$2+(Y700/100)/FT$2+(BS700/100)/FN$28)</f>
        <v>0</v>
      </c>
      <c r="AE700">
        <v>0</v>
      </c>
      <c r="AF700">
        <f t="shared" si="729"/>
        <v>0</v>
      </c>
      <c r="AG700">
        <v>19</v>
      </c>
      <c r="AH700">
        <v>19</v>
      </c>
      <c r="AI700">
        <v>0</v>
      </c>
      <c r="AJ700">
        <f t="shared" si="731"/>
        <v>0</v>
      </c>
      <c r="AK700">
        <v>0</v>
      </c>
      <c r="AL700">
        <f t="shared" si="732"/>
        <v>0</v>
      </c>
      <c r="AM700">
        <v>0</v>
      </c>
      <c r="AN700">
        <f t="shared" si="733"/>
        <v>0</v>
      </c>
      <c r="AO700">
        <v>0</v>
      </c>
      <c r="AP700">
        <f t="shared" si="734"/>
        <v>0</v>
      </c>
      <c r="AQ700">
        <v>0</v>
      </c>
      <c r="AR700">
        <f t="shared" si="735"/>
        <v>0</v>
      </c>
      <c r="AS700">
        <v>0</v>
      </c>
      <c r="AT700">
        <f t="shared" si="736"/>
        <v>0</v>
      </c>
      <c r="AU700">
        <v>0</v>
      </c>
      <c r="AV700">
        <f t="shared" si="737"/>
        <v>0</v>
      </c>
      <c r="AW700">
        <v>0</v>
      </c>
      <c r="AX700">
        <f t="shared" si="738"/>
        <v>0</v>
      </c>
      <c r="AY700">
        <v>0</v>
      </c>
      <c r="AZ700">
        <f t="shared" si="739"/>
        <v>0</v>
      </c>
      <c r="BA700">
        <v>0</v>
      </c>
      <c r="BB700">
        <f t="shared" si="740"/>
        <v>0</v>
      </c>
      <c r="BC700">
        <v>0</v>
      </c>
      <c r="BD700">
        <f t="shared" si="741"/>
        <v>0</v>
      </c>
      <c r="BE700">
        <v>0</v>
      </c>
      <c r="BF700">
        <f t="shared" si="742"/>
        <v>0</v>
      </c>
      <c r="BG700">
        <v>0</v>
      </c>
      <c r="BH700">
        <f t="shared" si="743"/>
        <v>0</v>
      </c>
      <c r="BI700">
        <v>0</v>
      </c>
      <c r="BJ700">
        <f t="shared" si="744"/>
        <v>0</v>
      </c>
      <c r="BK700">
        <v>0</v>
      </c>
      <c r="BL700">
        <f t="shared" si="745"/>
        <v>0</v>
      </c>
      <c r="BM700">
        <v>0</v>
      </c>
      <c r="BN700">
        <f t="shared" si="746"/>
        <v>0</v>
      </c>
      <c r="BO700">
        <v>0</v>
      </c>
      <c r="BP700">
        <f>((BO700/100)/FJ$28)/((AC700/100)/FH$6+(S700/100)/FN$2+(AE700/100)/FJ$6+(AG700/100)/FL$6+(AI700/100)/FN$6+(AK700/100)/FH$10+(AM700/100)/FJ$10+(AO700/100)/FL$10+(Q700/100)/FL$2+(M700/100)/FH$2+(AQ700/100)/FH$16+(AS700/100)/FJ$16+(AU700/100)/FL$16+(AW700/100)/FN$16+(W700/100)/FR$2+(AY700/100)/FJ$19+(BA700/100)/FL$19+(BC700/100)/FN$19+(AA700/100)/FN$13+(BK700/100)/FH$13+(BM700/100)/FN$10+(BE700/100)/FH$25+(BG700/100)/FJ$25+(BI700/100)/FN$25+(BO700/100)/FJ$28+(BQ700/100)/FL$28+(O700/100)/FJ$2+(U700/100)/FP$2+(Y700/100)/FT$2+(BS700/100)/FN$28)</f>
        <v>0</v>
      </c>
      <c r="BQ700">
        <v>0</v>
      </c>
      <c r="BR700">
        <f t="shared" si="748"/>
        <v>0</v>
      </c>
      <c r="BS700">
        <v>0</v>
      </c>
      <c r="BT700">
        <f t="shared" si="749"/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f t="shared" si="775"/>
        <v>0</v>
      </c>
      <c r="DE700">
        <v>0</v>
      </c>
      <c r="DF700">
        <f t="shared" si="776"/>
        <v>0</v>
      </c>
      <c r="DG700">
        <v>0</v>
      </c>
      <c r="DH700">
        <f t="shared" si="751"/>
        <v>0</v>
      </c>
      <c r="DI700">
        <v>0</v>
      </c>
      <c r="DJ700">
        <f t="shared" si="752"/>
        <v>0</v>
      </c>
      <c r="DK700">
        <v>0</v>
      </c>
      <c r="DL700">
        <f t="shared" si="753"/>
        <v>0</v>
      </c>
      <c r="DM700">
        <v>0</v>
      </c>
      <c r="DN700">
        <f t="shared" si="754"/>
        <v>0</v>
      </c>
      <c r="DO700">
        <v>0</v>
      </c>
      <c r="DP700">
        <f t="shared" si="755"/>
        <v>0</v>
      </c>
      <c r="DQ700">
        <v>0</v>
      </c>
      <c r="DR700">
        <f t="shared" si="756"/>
        <v>0</v>
      </c>
      <c r="DS700">
        <v>0</v>
      </c>
      <c r="DT700">
        <f t="shared" si="757"/>
        <v>0</v>
      </c>
      <c r="DU700">
        <v>0</v>
      </c>
      <c r="DV700">
        <f t="shared" si="758"/>
        <v>0</v>
      </c>
      <c r="DW700">
        <v>0</v>
      </c>
      <c r="DX700">
        <f t="shared" si="759"/>
        <v>0</v>
      </c>
      <c r="DY700">
        <v>0</v>
      </c>
      <c r="DZ700">
        <f t="shared" si="760"/>
        <v>0</v>
      </c>
      <c r="EA700">
        <v>0</v>
      </c>
      <c r="EB700">
        <f t="shared" si="761"/>
        <v>0</v>
      </c>
      <c r="EC700">
        <v>0</v>
      </c>
      <c r="ED700">
        <f t="shared" si="762"/>
        <v>0</v>
      </c>
      <c r="EE700">
        <v>0</v>
      </c>
      <c r="EF700">
        <f t="shared" si="763"/>
        <v>0</v>
      </c>
      <c r="EG700">
        <v>0</v>
      </c>
      <c r="EH700">
        <f t="shared" si="764"/>
        <v>0</v>
      </c>
      <c r="EI700">
        <v>0</v>
      </c>
      <c r="EJ700">
        <f t="shared" si="765"/>
        <v>0</v>
      </c>
      <c r="EK700">
        <v>0</v>
      </c>
      <c r="EL700">
        <f t="shared" si="766"/>
        <v>0</v>
      </c>
      <c r="EM700">
        <v>0</v>
      </c>
      <c r="EN700">
        <f t="shared" si="767"/>
        <v>0</v>
      </c>
      <c r="EO700">
        <v>0</v>
      </c>
      <c r="EP700">
        <f t="shared" si="768"/>
        <v>0</v>
      </c>
      <c r="EQ700">
        <v>100</v>
      </c>
      <c r="ER700">
        <f t="shared" si="769"/>
        <v>1</v>
      </c>
      <c r="ES700">
        <v>0</v>
      </c>
      <c r="ET700">
        <f t="shared" si="770"/>
        <v>0</v>
      </c>
      <c r="EU700">
        <v>0</v>
      </c>
      <c r="EV700">
        <f t="shared" si="771"/>
        <v>0</v>
      </c>
      <c r="EW700">
        <v>0</v>
      </c>
      <c r="EX700">
        <f t="shared" si="772"/>
        <v>0</v>
      </c>
      <c r="EY700">
        <v>0</v>
      </c>
      <c r="EZ700">
        <f t="shared" si="773"/>
        <v>0</v>
      </c>
      <c r="FA700">
        <v>0</v>
      </c>
      <c r="FB700">
        <f t="shared" si="774"/>
        <v>0</v>
      </c>
      <c r="FC700">
        <v>0</v>
      </c>
      <c r="FD700">
        <v>0</v>
      </c>
      <c r="FE700" s="3" t="s">
        <v>918</v>
      </c>
    </row>
    <row r="701" spans="1:161" x14ac:dyDescent="0.45">
      <c r="A701">
        <v>700</v>
      </c>
      <c r="B701" t="s">
        <v>916</v>
      </c>
      <c r="C701" t="s">
        <v>581</v>
      </c>
      <c r="D701" t="s">
        <v>920</v>
      </c>
      <c r="F701" s="2">
        <v>1</v>
      </c>
      <c r="G701">
        <v>453</v>
      </c>
      <c r="H701">
        <v>1500</v>
      </c>
      <c r="I701">
        <v>473</v>
      </c>
      <c r="J701" s="2">
        <f t="shared" si="714"/>
        <v>0.31533333333333335</v>
      </c>
      <c r="L701" t="s">
        <v>917</v>
      </c>
      <c r="M701">
        <v>0</v>
      </c>
      <c r="N701">
        <f t="shared" si="720"/>
        <v>0</v>
      </c>
      <c r="O701">
        <v>0</v>
      </c>
      <c r="P701">
        <f t="shared" si="721"/>
        <v>0</v>
      </c>
      <c r="Q701">
        <v>18</v>
      </c>
      <c r="R701">
        <v>18</v>
      </c>
      <c r="S701">
        <v>0</v>
      </c>
      <c r="T701">
        <f t="shared" si="723"/>
        <v>0</v>
      </c>
      <c r="U701">
        <v>0</v>
      </c>
      <c r="V701">
        <f t="shared" si="724"/>
        <v>0</v>
      </c>
      <c r="W701">
        <v>0</v>
      </c>
      <c r="X701">
        <f t="shared" si="725"/>
        <v>0</v>
      </c>
      <c r="Y701">
        <v>0</v>
      </c>
      <c r="Z701">
        <f t="shared" si="726"/>
        <v>0</v>
      </c>
      <c r="AA701">
        <v>0</v>
      </c>
      <c r="AB701">
        <f t="shared" si="727"/>
        <v>0</v>
      </c>
      <c r="AC701">
        <v>0</v>
      </c>
      <c r="AD701">
        <f>((AC701/100)/FH$6)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</v>
      </c>
      <c r="AE701">
        <v>0</v>
      </c>
      <c r="AF701">
        <f t="shared" si="729"/>
        <v>0</v>
      </c>
      <c r="AG701">
        <v>0</v>
      </c>
      <c r="AH701">
        <f t="shared" ref="AH701:AH764" si="778">((AG701/100)/FL$6)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</v>
      </c>
      <c r="AI701">
        <v>0</v>
      </c>
      <c r="AJ701">
        <f t="shared" si="731"/>
        <v>0</v>
      </c>
      <c r="AK701">
        <v>8</v>
      </c>
      <c r="AL701">
        <v>8</v>
      </c>
      <c r="AM701">
        <v>0</v>
      </c>
      <c r="AN701">
        <f t="shared" si="733"/>
        <v>0</v>
      </c>
      <c r="AO701">
        <v>0</v>
      </c>
      <c r="AP701">
        <f t="shared" si="734"/>
        <v>0</v>
      </c>
      <c r="AQ701">
        <v>0</v>
      </c>
      <c r="AR701">
        <f t="shared" si="735"/>
        <v>0</v>
      </c>
      <c r="AS701">
        <v>0</v>
      </c>
      <c r="AT701">
        <f t="shared" si="736"/>
        <v>0</v>
      </c>
      <c r="AU701">
        <v>0</v>
      </c>
      <c r="AV701">
        <f t="shared" si="737"/>
        <v>0</v>
      </c>
      <c r="AW701">
        <v>0</v>
      </c>
      <c r="AX701">
        <f t="shared" si="738"/>
        <v>0</v>
      </c>
      <c r="AY701">
        <v>0</v>
      </c>
      <c r="AZ701">
        <f t="shared" si="739"/>
        <v>0</v>
      </c>
      <c r="BA701">
        <v>0</v>
      </c>
      <c r="BB701">
        <f t="shared" si="740"/>
        <v>0</v>
      </c>
      <c r="BC701">
        <v>0</v>
      </c>
      <c r="BD701">
        <f t="shared" si="741"/>
        <v>0</v>
      </c>
      <c r="BE701">
        <v>0</v>
      </c>
      <c r="BF701">
        <f t="shared" si="742"/>
        <v>0</v>
      </c>
      <c r="BG701">
        <v>0</v>
      </c>
      <c r="BH701">
        <f t="shared" si="743"/>
        <v>0</v>
      </c>
      <c r="BI701">
        <v>0</v>
      </c>
      <c r="BJ701">
        <f t="shared" si="744"/>
        <v>0</v>
      </c>
      <c r="BK701">
        <v>0</v>
      </c>
      <c r="BL701">
        <f t="shared" si="745"/>
        <v>0</v>
      </c>
      <c r="BM701">
        <v>0</v>
      </c>
      <c r="BN701">
        <f t="shared" si="746"/>
        <v>0</v>
      </c>
      <c r="BO701">
        <v>14</v>
      </c>
      <c r="BP701">
        <f>((BO701/100)/FJ$28)/((AC701/100)/FH$6+(S701/100)/FN$2+(AE701/100)/FJ$6+(AG701/100)/FL$6+(AI701/100)/FN$6+(AK701/100)/FH$10+(AM701/100)/FJ$10+(AO701/100)/FL$10+(Q701/100)/FL$2+(M701/100)/FH$2+(AQ701/100)/FH$16+(AS701/100)/FJ$16+(AU701/100)/FL$16+(AW701/100)/FN$16+(W701/100)/FR$2+(AY701/100)/FJ$19+(BA701/100)/FL$19+(BC701/100)/FN$19+(AA701/100)/FN$13+(BK701/100)/FH$13+(BM701/100)/FN$10+(BE701/100)/FH$25+(BG701/100)/FJ$25+(BI701/100)/FN$25+(BO701/100)/FJ$28+(BQ701/100)/FL$28+(O701/100)/FJ$2+(U701/100)/FP$2+(Y701/100)/FT$2+(BS701/100)/FN$28)</f>
        <v>0.68644429167095933</v>
      </c>
      <c r="BQ701">
        <v>0</v>
      </c>
      <c r="BR701">
        <f t="shared" si="748"/>
        <v>0</v>
      </c>
      <c r="BS701">
        <v>0</v>
      </c>
      <c r="BT701">
        <f t="shared" si="749"/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f t="shared" si="775"/>
        <v>0</v>
      </c>
      <c r="DE701">
        <v>0</v>
      </c>
      <c r="DF701">
        <f t="shared" si="776"/>
        <v>0</v>
      </c>
      <c r="DG701">
        <v>0</v>
      </c>
      <c r="DH701">
        <f t="shared" si="751"/>
        <v>0</v>
      </c>
      <c r="DI701">
        <v>0</v>
      </c>
      <c r="DJ701">
        <f t="shared" si="752"/>
        <v>0</v>
      </c>
      <c r="DK701">
        <v>0</v>
      </c>
      <c r="DL701">
        <f t="shared" si="753"/>
        <v>0</v>
      </c>
      <c r="DM701">
        <v>0</v>
      </c>
      <c r="DN701">
        <f t="shared" si="754"/>
        <v>0</v>
      </c>
      <c r="DO701">
        <v>0</v>
      </c>
      <c r="DP701">
        <f t="shared" si="755"/>
        <v>0</v>
      </c>
      <c r="DQ701">
        <v>0</v>
      </c>
      <c r="DR701">
        <f t="shared" si="756"/>
        <v>0</v>
      </c>
      <c r="DS701">
        <v>0</v>
      </c>
      <c r="DT701">
        <f t="shared" si="757"/>
        <v>0</v>
      </c>
      <c r="DU701">
        <v>0</v>
      </c>
      <c r="DV701">
        <f t="shared" si="758"/>
        <v>0</v>
      </c>
      <c r="DW701">
        <v>0</v>
      </c>
      <c r="DX701">
        <f t="shared" si="759"/>
        <v>0</v>
      </c>
      <c r="DY701">
        <v>0</v>
      </c>
      <c r="DZ701">
        <f t="shared" si="760"/>
        <v>0</v>
      </c>
      <c r="EA701">
        <v>0</v>
      </c>
      <c r="EB701">
        <f t="shared" si="761"/>
        <v>0</v>
      </c>
      <c r="EC701">
        <v>0</v>
      </c>
      <c r="ED701">
        <f t="shared" si="762"/>
        <v>0</v>
      </c>
      <c r="EE701">
        <v>0</v>
      </c>
      <c r="EF701">
        <f t="shared" si="763"/>
        <v>0</v>
      </c>
      <c r="EG701">
        <v>0</v>
      </c>
      <c r="EH701">
        <f t="shared" si="764"/>
        <v>0</v>
      </c>
      <c r="EI701">
        <v>0</v>
      </c>
      <c r="EJ701">
        <f t="shared" si="765"/>
        <v>0</v>
      </c>
      <c r="EK701">
        <v>0</v>
      </c>
      <c r="EL701">
        <f t="shared" si="766"/>
        <v>0</v>
      </c>
      <c r="EM701">
        <v>0</v>
      </c>
      <c r="EN701">
        <f t="shared" si="767"/>
        <v>0</v>
      </c>
      <c r="EO701">
        <v>0</v>
      </c>
      <c r="EP701">
        <f t="shared" si="768"/>
        <v>0</v>
      </c>
      <c r="EQ701">
        <v>100</v>
      </c>
      <c r="ER701">
        <f t="shared" si="769"/>
        <v>1</v>
      </c>
      <c r="ES701">
        <v>0</v>
      </c>
      <c r="ET701">
        <f t="shared" si="770"/>
        <v>0</v>
      </c>
      <c r="EU701">
        <v>0</v>
      </c>
      <c r="EV701">
        <f t="shared" si="771"/>
        <v>0</v>
      </c>
      <c r="EW701">
        <v>0</v>
      </c>
      <c r="EX701">
        <f t="shared" si="772"/>
        <v>0</v>
      </c>
      <c r="EY701">
        <v>0</v>
      </c>
      <c r="EZ701">
        <f t="shared" si="773"/>
        <v>0</v>
      </c>
      <c r="FA701">
        <v>0</v>
      </c>
      <c r="FB701">
        <f t="shared" si="774"/>
        <v>0</v>
      </c>
      <c r="FC701">
        <v>0</v>
      </c>
      <c r="FD701">
        <v>0</v>
      </c>
      <c r="FE701" s="3" t="s">
        <v>918</v>
      </c>
    </row>
    <row r="702" spans="1:161" x14ac:dyDescent="0.45">
      <c r="A702">
        <v>701</v>
      </c>
      <c r="B702" t="s">
        <v>916</v>
      </c>
      <c r="C702" t="s">
        <v>581</v>
      </c>
      <c r="D702" t="s">
        <v>921</v>
      </c>
      <c r="F702" s="2">
        <v>0</v>
      </c>
      <c r="G702">
        <v>453</v>
      </c>
      <c r="H702">
        <v>1500</v>
      </c>
      <c r="I702">
        <v>473</v>
      </c>
      <c r="J702" s="2">
        <f t="shared" si="714"/>
        <v>0.31533333333333335</v>
      </c>
      <c r="L702" t="s">
        <v>917</v>
      </c>
      <c r="M702">
        <v>0</v>
      </c>
      <c r="N702">
        <f t="shared" si="720"/>
        <v>0</v>
      </c>
      <c r="O702">
        <v>0</v>
      </c>
      <c r="P702">
        <f t="shared" si="721"/>
        <v>0</v>
      </c>
      <c r="Q702">
        <v>38</v>
      </c>
      <c r="R702">
        <v>38</v>
      </c>
      <c r="S702">
        <v>0</v>
      </c>
      <c r="T702">
        <f t="shared" si="723"/>
        <v>0</v>
      </c>
      <c r="U702">
        <v>0</v>
      </c>
      <c r="V702">
        <f t="shared" si="724"/>
        <v>0</v>
      </c>
      <c r="W702">
        <v>0</v>
      </c>
      <c r="X702">
        <f t="shared" si="725"/>
        <v>0</v>
      </c>
      <c r="Y702">
        <v>0</v>
      </c>
      <c r="Z702">
        <f t="shared" si="726"/>
        <v>0</v>
      </c>
      <c r="AA702">
        <v>0</v>
      </c>
      <c r="AB702">
        <f t="shared" si="727"/>
        <v>0</v>
      </c>
      <c r="AC702">
        <v>40</v>
      </c>
      <c r="AD702">
        <v>40</v>
      </c>
      <c r="AE702">
        <v>0</v>
      </c>
      <c r="AF702">
        <f t="shared" si="729"/>
        <v>0</v>
      </c>
      <c r="AG702">
        <v>0</v>
      </c>
      <c r="AH702">
        <f t="shared" si="778"/>
        <v>0</v>
      </c>
      <c r="AI702">
        <v>0</v>
      </c>
      <c r="AJ702">
        <f t="shared" si="731"/>
        <v>0</v>
      </c>
      <c r="AK702">
        <v>0</v>
      </c>
      <c r="AL702">
        <f>((AK702/100)/FH$10)/((AC702/100)/FH$6+(S702/100)/FN$2+(AE702/100)/FJ$6+(AG702/100)/FL$6+(AI702/100)/FN$6+(AK702/100)/FH$10+(AM702/100)/FJ$10+(AO702/100)/FL$10+(Q702/100)/FL$2+(M702/100)/FH$2+(AQ702/100)/FH$16+(AS702/100)/FJ$16+(AU702/100)/FL$16+(AW702/100)/FN$16+(W702/100)/FR$2+(AY702/100)/FJ$19+(BA702/100)/FL$19+(BC702/100)/FN$19+(AA702/100)/FN$13+(BK702/100)/FH$13+(BM702/100)/FN$10+(BE702/100)/FH$25+(BG702/100)/FJ$25+(BI702/100)/FN$25+(BO702/100)/FJ$28+(BQ702/100)/FL$28+(O702/100)/FJ$2+(U702/100)/FP$2+(Y702/100)/FT$2+(BS702/100)/FN$28)</f>
        <v>0</v>
      </c>
      <c r="AM702">
        <v>0</v>
      </c>
      <c r="AN702">
        <f t="shared" si="733"/>
        <v>0</v>
      </c>
      <c r="AO702">
        <v>4</v>
      </c>
      <c r="AP702">
        <v>4</v>
      </c>
      <c r="AQ702">
        <v>0</v>
      </c>
      <c r="AR702">
        <f t="shared" si="735"/>
        <v>0</v>
      </c>
      <c r="AS702">
        <v>0</v>
      </c>
      <c r="AT702">
        <f t="shared" si="736"/>
        <v>0</v>
      </c>
      <c r="AU702">
        <v>0</v>
      </c>
      <c r="AV702">
        <f t="shared" si="737"/>
        <v>0</v>
      </c>
      <c r="AW702">
        <v>0</v>
      </c>
      <c r="AX702">
        <f t="shared" si="738"/>
        <v>0</v>
      </c>
      <c r="AY702">
        <v>0</v>
      </c>
      <c r="AZ702">
        <f t="shared" si="739"/>
        <v>0</v>
      </c>
      <c r="BA702">
        <v>0</v>
      </c>
      <c r="BB702">
        <f t="shared" si="740"/>
        <v>0</v>
      </c>
      <c r="BC702">
        <v>0</v>
      </c>
      <c r="BD702">
        <f t="shared" si="741"/>
        <v>0</v>
      </c>
      <c r="BE702">
        <v>0</v>
      </c>
      <c r="BF702">
        <f t="shared" si="742"/>
        <v>0</v>
      </c>
      <c r="BG702">
        <v>0</v>
      </c>
      <c r="BH702">
        <f t="shared" si="743"/>
        <v>0</v>
      </c>
      <c r="BI702">
        <v>0</v>
      </c>
      <c r="BJ702">
        <f t="shared" si="744"/>
        <v>0</v>
      </c>
      <c r="BK702">
        <v>0</v>
      </c>
      <c r="BL702">
        <f t="shared" si="745"/>
        <v>0</v>
      </c>
      <c r="BM702">
        <v>0</v>
      </c>
      <c r="BN702">
        <f t="shared" si="746"/>
        <v>0</v>
      </c>
      <c r="BO702">
        <v>18</v>
      </c>
      <c r="BP702">
        <v>18</v>
      </c>
      <c r="BQ702">
        <v>0</v>
      </c>
      <c r="BR702">
        <f t="shared" si="748"/>
        <v>0</v>
      </c>
      <c r="BS702">
        <v>0</v>
      </c>
      <c r="BT702">
        <f t="shared" si="749"/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f t="shared" si="775"/>
        <v>0</v>
      </c>
      <c r="DE702">
        <v>0</v>
      </c>
      <c r="DF702">
        <f t="shared" si="776"/>
        <v>0</v>
      </c>
      <c r="DG702">
        <v>0</v>
      </c>
      <c r="DH702">
        <f t="shared" si="751"/>
        <v>0</v>
      </c>
      <c r="DI702">
        <v>0</v>
      </c>
      <c r="DJ702">
        <f t="shared" si="752"/>
        <v>0</v>
      </c>
      <c r="DK702">
        <v>0</v>
      </c>
      <c r="DL702">
        <f t="shared" si="753"/>
        <v>0</v>
      </c>
      <c r="DM702">
        <v>0</v>
      </c>
      <c r="DN702">
        <f t="shared" si="754"/>
        <v>0</v>
      </c>
      <c r="DO702">
        <v>0</v>
      </c>
      <c r="DP702">
        <f t="shared" si="755"/>
        <v>0</v>
      </c>
      <c r="DQ702">
        <v>0</v>
      </c>
      <c r="DR702">
        <f t="shared" si="756"/>
        <v>0</v>
      </c>
      <c r="DS702">
        <v>0</v>
      </c>
      <c r="DT702">
        <f t="shared" si="757"/>
        <v>0</v>
      </c>
      <c r="DU702">
        <v>0</v>
      </c>
      <c r="DV702">
        <f t="shared" si="758"/>
        <v>0</v>
      </c>
      <c r="DW702">
        <v>0</v>
      </c>
      <c r="DX702">
        <f t="shared" si="759"/>
        <v>0</v>
      </c>
      <c r="DY702">
        <v>0</v>
      </c>
      <c r="DZ702">
        <f t="shared" si="760"/>
        <v>0</v>
      </c>
      <c r="EA702">
        <v>0</v>
      </c>
      <c r="EB702">
        <f t="shared" si="761"/>
        <v>0</v>
      </c>
      <c r="EC702">
        <v>0</v>
      </c>
      <c r="ED702">
        <f t="shared" si="762"/>
        <v>0</v>
      </c>
      <c r="EE702">
        <v>0</v>
      </c>
      <c r="EF702">
        <f t="shared" si="763"/>
        <v>0</v>
      </c>
      <c r="EG702">
        <v>0</v>
      </c>
      <c r="EH702">
        <f t="shared" si="764"/>
        <v>0</v>
      </c>
      <c r="EI702">
        <v>0</v>
      </c>
      <c r="EJ702">
        <f t="shared" si="765"/>
        <v>0</v>
      </c>
      <c r="EK702">
        <v>0</v>
      </c>
      <c r="EL702">
        <f t="shared" si="766"/>
        <v>0</v>
      </c>
      <c r="EM702">
        <v>0</v>
      </c>
      <c r="EN702">
        <f t="shared" si="767"/>
        <v>0</v>
      </c>
      <c r="EO702">
        <v>0</v>
      </c>
      <c r="EP702">
        <f t="shared" si="768"/>
        <v>0</v>
      </c>
      <c r="EQ702">
        <v>100</v>
      </c>
      <c r="ER702">
        <f t="shared" si="769"/>
        <v>1</v>
      </c>
      <c r="ES702">
        <v>0</v>
      </c>
      <c r="ET702">
        <f t="shared" si="770"/>
        <v>0</v>
      </c>
      <c r="EU702">
        <v>0</v>
      </c>
      <c r="EV702">
        <f t="shared" si="771"/>
        <v>0</v>
      </c>
      <c r="EW702">
        <v>0</v>
      </c>
      <c r="EX702">
        <f t="shared" si="772"/>
        <v>0</v>
      </c>
      <c r="EY702">
        <v>0</v>
      </c>
      <c r="EZ702">
        <f t="shared" si="773"/>
        <v>0</v>
      </c>
      <c r="FA702">
        <v>0</v>
      </c>
      <c r="FB702">
        <f t="shared" si="774"/>
        <v>0</v>
      </c>
      <c r="FC702">
        <v>0</v>
      </c>
      <c r="FD702">
        <v>0</v>
      </c>
      <c r="FE702" s="3" t="s">
        <v>918</v>
      </c>
    </row>
    <row r="703" spans="1:161" x14ac:dyDescent="0.45">
      <c r="A703">
        <v>702</v>
      </c>
      <c r="B703" t="s">
        <v>916</v>
      </c>
      <c r="C703" t="s">
        <v>581</v>
      </c>
      <c r="D703" t="s">
        <v>922</v>
      </c>
      <c r="F703" s="2">
        <v>0</v>
      </c>
      <c r="G703">
        <v>453</v>
      </c>
      <c r="H703">
        <v>1500</v>
      </c>
      <c r="I703">
        <v>473</v>
      </c>
      <c r="J703" s="2">
        <f t="shared" si="714"/>
        <v>0.31533333333333335</v>
      </c>
      <c r="L703" t="s">
        <v>917</v>
      </c>
      <c r="M703">
        <v>0</v>
      </c>
      <c r="N703">
        <f t="shared" si="720"/>
        <v>0</v>
      </c>
      <c r="O703">
        <v>0</v>
      </c>
      <c r="P703">
        <f t="shared" si="721"/>
        <v>0</v>
      </c>
      <c r="Q703">
        <v>0</v>
      </c>
      <c r="R703">
        <f t="shared" ref="R703:R766" si="779">((Q703/100)/FL$2)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</v>
      </c>
      <c r="S703">
        <v>0</v>
      </c>
      <c r="T703">
        <f t="shared" si="723"/>
        <v>0</v>
      </c>
      <c r="U703">
        <v>0</v>
      </c>
      <c r="V703">
        <f t="shared" si="724"/>
        <v>0</v>
      </c>
      <c r="W703">
        <v>0</v>
      </c>
      <c r="X703">
        <f t="shared" si="725"/>
        <v>0</v>
      </c>
      <c r="Y703">
        <v>0</v>
      </c>
      <c r="Z703">
        <f t="shared" si="726"/>
        <v>0</v>
      </c>
      <c r="AA703">
        <v>0</v>
      </c>
      <c r="AB703">
        <f t="shared" si="727"/>
        <v>0</v>
      </c>
      <c r="AC703">
        <v>81.5</v>
      </c>
      <c r="AD703">
        <v>81.5</v>
      </c>
      <c r="AE703">
        <v>0</v>
      </c>
      <c r="AF703">
        <f t="shared" si="729"/>
        <v>0</v>
      </c>
      <c r="AG703">
        <v>0</v>
      </c>
      <c r="AH703">
        <f t="shared" si="778"/>
        <v>0</v>
      </c>
      <c r="AI703">
        <v>0</v>
      </c>
      <c r="AJ703">
        <f t="shared" si="731"/>
        <v>0</v>
      </c>
      <c r="AK703">
        <v>4</v>
      </c>
      <c r="AL703">
        <v>4</v>
      </c>
      <c r="AM703">
        <v>0</v>
      </c>
      <c r="AN703">
        <f t="shared" si="733"/>
        <v>0</v>
      </c>
      <c r="AO703">
        <v>0</v>
      </c>
      <c r="AP703">
        <f t="shared" ref="AP703:AP766" si="780">((AO703/100)/FL$10)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</v>
      </c>
      <c r="AQ703">
        <v>0</v>
      </c>
      <c r="AR703">
        <f t="shared" si="735"/>
        <v>0</v>
      </c>
      <c r="AS703">
        <v>0</v>
      </c>
      <c r="AT703">
        <f t="shared" si="736"/>
        <v>0</v>
      </c>
      <c r="AU703">
        <v>0</v>
      </c>
      <c r="AV703">
        <f t="shared" si="737"/>
        <v>0</v>
      </c>
      <c r="AW703">
        <v>0</v>
      </c>
      <c r="AX703">
        <f t="shared" si="738"/>
        <v>0</v>
      </c>
      <c r="AY703">
        <v>0</v>
      </c>
      <c r="AZ703">
        <f t="shared" si="739"/>
        <v>0</v>
      </c>
      <c r="BA703">
        <v>0</v>
      </c>
      <c r="BB703">
        <f t="shared" si="740"/>
        <v>0</v>
      </c>
      <c r="BC703">
        <v>0</v>
      </c>
      <c r="BD703">
        <f t="shared" si="741"/>
        <v>0</v>
      </c>
      <c r="BE703">
        <v>0</v>
      </c>
      <c r="BF703">
        <f t="shared" si="742"/>
        <v>0</v>
      </c>
      <c r="BG703">
        <v>0</v>
      </c>
      <c r="BH703">
        <f t="shared" si="743"/>
        <v>0</v>
      </c>
      <c r="BI703">
        <v>0</v>
      </c>
      <c r="BJ703">
        <f t="shared" si="744"/>
        <v>0</v>
      </c>
      <c r="BK703">
        <v>0</v>
      </c>
      <c r="BL703">
        <f t="shared" si="745"/>
        <v>0</v>
      </c>
      <c r="BM703">
        <v>0</v>
      </c>
      <c r="BN703">
        <f t="shared" si="746"/>
        <v>0</v>
      </c>
      <c r="BO703">
        <v>14.5</v>
      </c>
      <c r="BP703">
        <f>((BO703/100)/FJ$28)/((AC703/100)/FH$6+(S703/100)/FN$2+(AE703/100)/FJ$6+(AG703/100)/FL$6+(AI703/100)/FN$6+(AK703/100)/FH$10+(AM703/100)/FJ$10+(AO703/100)/FL$10+(Q703/100)/FL$2+(M703/100)/FH$2+(AQ703/100)/FH$16+(AS703/100)/FJ$16+(AU703/100)/FL$16+(AW703/100)/FN$16+(W703/100)/FR$2+(AY703/100)/FJ$19+(BA703/100)/FL$19+(BC703/100)/FN$19+(AA703/100)/FN$13+(BK703/100)/FH$13+(BM703/100)/FN$10+(BE703/100)/FH$25+(BG703/100)/FJ$25+(BI703/100)/FN$25+(BO703/100)/FJ$28+(BQ703/100)/FL$28+(O703/100)/FJ$2+(U703/100)/FP$2+(Y703/100)/FT$2+(BS703/100)/FN$28)</f>
        <v>0.45572744664316245</v>
      </c>
      <c r="BQ703">
        <v>0</v>
      </c>
      <c r="BR703">
        <f t="shared" si="748"/>
        <v>0</v>
      </c>
      <c r="BS703">
        <v>0</v>
      </c>
      <c r="BT703">
        <f t="shared" si="749"/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f t="shared" si="775"/>
        <v>0</v>
      </c>
      <c r="DE703">
        <v>0</v>
      </c>
      <c r="DF703">
        <f t="shared" si="776"/>
        <v>0</v>
      </c>
      <c r="DG703">
        <v>0</v>
      </c>
      <c r="DH703">
        <f t="shared" si="751"/>
        <v>0</v>
      </c>
      <c r="DI703">
        <v>0</v>
      </c>
      <c r="DJ703">
        <f t="shared" si="752"/>
        <v>0</v>
      </c>
      <c r="DK703">
        <v>0</v>
      </c>
      <c r="DL703">
        <f t="shared" si="753"/>
        <v>0</v>
      </c>
      <c r="DM703">
        <v>0</v>
      </c>
      <c r="DN703">
        <f t="shared" si="754"/>
        <v>0</v>
      </c>
      <c r="DO703">
        <v>0</v>
      </c>
      <c r="DP703">
        <f t="shared" si="755"/>
        <v>0</v>
      </c>
      <c r="DQ703">
        <v>0</v>
      </c>
      <c r="DR703">
        <f t="shared" si="756"/>
        <v>0</v>
      </c>
      <c r="DS703">
        <v>0</v>
      </c>
      <c r="DT703">
        <f t="shared" si="757"/>
        <v>0</v>
      </c>
      <c r="DU703">
        <v>0</v>
      </c>
      <c r="DV703">
        <f t="shared" si="758"/>
        <v>0</v>
      </c>
      <c r="DW703">
        <v>0</v>
      </c>
      <c r="DX703">
        <f t="shared" si="759"/>
        <v>0</v>
      </c>
      <c r="DY703">
        <v>0</v>
      </c>
      <c r="DZ703">
        <f t="shared" si="760"/>
        <v>0</v>
      </c>
      <c r="EA703">
        <v>0</v>
      </c>
      <c r="EB703">
        <f t="shared" si="761"/>
        <v>0</v>
      </c>
      <c r="EC703">
        <v>0</v>
      </c>
      <c r="ED703">
        <f t="shared" si="762"/>
        <v>0</v>
      </c>
      <c r="EE703">
        <v>0</v>
      </c>
      <c r="EF703">
        <f t="shared" si="763"/>
        <v>0</v>
      </c>
      <c r="EG703">
        <v>0</v>
      </c>
      <c r="EH703">
        <f t="shared" si="764"/>
        <v>0</v>
      </c>
      <c r="EI703">
        <v>0</v>
      </c>
      <c r="EJ703">
        <f t="shared" si="765"/>
        <v>0</v>
      </c>
      <c r="EK703">
        <v>0</v>
      </c>
      <c r="EL703">
        <f t="shared" si="766"/>
        <v>0</v>
      </c>
      <c r="EM703">
        <v>0</v>
      </c>
      <c r="EN703">
        <f t="shared" si="767"/>
        <v>0</v>
      </c>
      <c r="EO703">
        <v>0</v>
      </c>
      <c r="EP703">
        <f t="shared" si="768"/>
        <v>0</v>
      </c>
      <c r="EQ703">
        <v>100</v>
      </c>
      <c r="ER703">
        <f t="shared" si="769"/>
        <v>1</v>
      </c>
      <c r="ES703">
        <v>0</v>
      </c>
      <c r="ET703">
        <f t="shared" si="770"/>
        <v>0</v>
      </c>
      <c r="EU703">
        <v>0</v>
      </c>
      <c r="EV703">
        <f t="shared" si="771"/>
        <v>0</v>
      </c>
      <c r="EW703">
        <v>0</v>
      </c>
      <c r="EX703">
        <f t="shared" si="772"/>
        <v>0</v>
      </c>
      <c r="EY703">
        <v>0</v>
      </c>
      <c r="EZ703">
        <f t="shared" si="773"/>
        <v>0</v>
      </c>
      <c r="FA703">
        <v>0</v>
      </c>
      <c r="FB703">
        <f t="shared" si="774"/>
        <v>0</v>
      </c>
      <c r="FC703">
        <v>0</v>
      </c>
      <c r="FD703">
        <v>0</v>
      </c>
      <c r="FE703" s="3" t="s">
        <v>918</v>
      </c>
    </row>
    <row r="704" spans="1:161" x14ac:dyDescent="0.45">
      <c r="A704">
        <v>703</v>
      </c>
      <c r="B704" t="s">
        <v>916</v>
      </c>
      <c r="C704" t="s">
        <v>581</v>
      </c>
      <c r="D704" t="s">
        <v>923</v>
      </c>
      <c r="F704" s="2">
        <v>0</v>
      </c>
      <c r="G704">
        <v>453</v>
      </c>
      <c r="H704">
        <v>1500</v>
      </c>
      <c r="I704">
        <v>473</v>
      </c>
      <c r="J704" s="2">
        <f t="shared" si="714"/>
        <v>0.31533333333333335</v>
      </c>
      <c r="L704" t="s">
        <v>917</v>
      </c>
      <c r="M704">
        <v>0</v>
      </c>
      <c r="N704">
        <f t="shared" si="720"/>
        <v>0</v>
      </c>
      <c r="O704">
        <v>0</v>
      </c>
      <c r="P704">
        <f t="shared" si="721"/>
        <v>0</v>
      </c>
      <c r="Q704">
        <v>0</v>
      </c>
      <c r="R704">
        <f t="shared" si="779"/>
        <v>0</v>
      </c>
      <c r="S704">
        <v>0</v>
      </c>
      <c r="T704">
        <f t="shared" si="723"/>
        <v>0</v>
      </c>
      <c r="U704">
        <v>0</v>
      </c>
      <c r="V704">
        <f t="shared" si="724"/>
        <v>0</v>
      </c>
      <c r="W704">
        <v>0</v>
      </c>
      <c r="X704">
        <f t="shared" si="725"/>
        <v>0</v>
      </c>
      <c r="Y704">
        <v>0</v>
      </c>
      <c r="Z704">
        <f t="shared" si="726"/>
        <v>0</v>
      </c>
      <c r="AA704">
        <v>0</v>
      </c>
      <c r="AB704">
        <f t="shared" si="727"/>
        <v>0</v>
      </c>
      <c r="AC704">
        <v>81.5</v>
      </c>
      <c r="AD704">
        <v>81.5</v>
      </c>
      <c r="AE704">
        <v>2.5</v>
      </c>
      <c r="AF704">
        <v>2.5</v>
      </c>
      <c r="AG704">
        <v>0</v>
      </c>
      <c r="AH704">
        <f t="shared" si="778"/>
        <v>0</v>
      </c>
      <c r="AI704">
        <v>0</v>
      </c>
      <c r="AJ704">
        <f t="shared" si="731"/>
        <v>0</v>
      </c>
      <c r="AK704">
        <v>2.5</v>
      </c>
      <c r="AL704">
        <v>2.5</v>
      </c>
      <c r="AM704">
        <v>0</v>
      </c>
      <c r="AN704">
        <f t="shared" si="733"/>
        <v>0</v>
      </c>
      <c r="AO704">
        <v>0</v>
      </c>
      <c r="AP704">
        <f t="shared" si="780"/>
        <v>0</v>
      </c>
      <c r="AQ704">
        <v>0</v>
      </c>
      <c r="AR704">
        <f t="shared" si="735"/>
        <v>0</v>
      </c>
      <c r="AS704">
        <v>0</v>
      </c>
      <c r="AT704">
        <f t="shared" si="736"/>
        <v>0</v>
      </c>
      <c r="AU704">
        <v>0</v>
      </c>
      <c r="AV704">
        <f t="shared" si="737"/>
        <v>0</v>
      </c>
      <c r="AW704">
        <v>0</v>
      </c>
      <c r="AX704">
        <f t="shared" si="738"/>
        <v>0</v>
      </c>
      <c r="AY704">
        <v>0</v>
      </c>
      <c r="AZ704">
        <f t="shared" si="739"/>
        <v>0</v>
      </c>
      <c r="BA704">
        <v>0</v>
      </c>
      <c r="BB704">
        <f t="shared" si="740"/>
        <v>0</v>
      </c>
      <c r="BC704">
        <v>0</v>
      </c>
      <c r="BD704">
        <f t="shared" si="741"/>
        <v>0</v>
      </c>
      <c r="BE704">
        <v>0</v>
      </c>
      <c r="BF704">
        <f t="shared" si="742"/>
        <v>0</v>
      </c>
      <c r="BG704">
        <v>0</v>
      </c>
      <c r="BH704">
        <f t="shared" si="743"/>
        <v>0</v>
      </c>
      <c r="BI704">
        <v>0</v>
      </c>
      <c r="BJ704">
        <f t="shared" si="744"/>
        <v>0</v>
      </c>
      <c r="BK704">
        <v>0</v>
      </c>
      <c r="BL704">
        <f t="shared" si="745"/>
        <v>0</v>
      </c>
      <c r="BM704">
        <v>0</v>
      </c>
      <c r="BN704">
        <f t="shared" si="746"/>
        <v>0</v>
      </c>
      <c r="BO704">
        <v>13.5</v>
      </c>
      <c r="BP704">
        <v>13.5</v>
      </c>
      <c r="BQ704">
        <v>0</v>
      </c>
      <c r="BR704">
        <f t="shared" si="748"/>
        <v>0</v>
      </c>
      <c r="BS704">
        <v>0</v>
      </c>
      <c r="BT704">
        <f t="shared" si="749"/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f t="shared" si="775"/>
        <v>0</v>
      </c>
      <c r="DE704">
        <v>0</v>
      </c>
      <c r="DF704">
        <f t="shared" si="776"/>
        <v>0</v>
      </c>
      <c r="DG704">
        <v>0</v>
      </c>
      <c r="DH704">
        <f t="shared" si="751"/>
        <v>0</v>
      </c>
      <c r="DI704">
        <v>0</v>
      </c>
      <c r="DJ704">
        <f t="shared" si="752"/>
        <v>0</v>
      </c>
      <c r="DK704">
        <v>0</v>
      </c>
      <c r="DL704">
        <f t="shared" si="753"/>
        <v>0</v>
      </c>
      <c r="DM704">
        <v>0</v>
      </c>
      <c r="DN704">
        <f t="shared" si="754"/>
        <v>0</v>
      </c>
      <c r="DO704">
        <v>0</v>
      </c>
      <c r="DP704">
        <f t="shared" si="755"/>
        <v>0</v>
      </c>
      <c r="DQ704">
        <v>0</v>
      </c>
      <c r="DR704">
        <f t="shared" si="756"/>
        <v>0</v>
      </c>
      <c r="DS704">
        <v>0</v>
      </c>
      <c r="DT704">
        <f t="shared" si="757"/>
        <v>0</v>
      </c>
      <c r="DU704">
        <v>0</v>
      </c>
      <c r="DV704">
        <f t="shared" si="758"/>
        <v>0</v>
      </c>
      <c r="DW704">
        <v>0</v>
      </c>
      <c r="DX704">
        <f t="shared" si="759"/>
        <v>0</v>
      </c>
      <c r="DY704">
        <v>0</v>
      </c>
      <c r="DZ704">
        <f t="shared" si="760"/>
        <v>0</v>
      </c>
      <c r="EA704">
        <v>0</v>
      </c>
      <c r="EB704">
        <f t="shared" si="761"/>
        <v>0</v>
      </c>
      <c r="EC704">
        <v>0</v>
      </c>
      <c r="ED704">
        <f t="shared" si="762"/>
        <v>0</v>
      </c>
      <c r="EE704">
        <v>0</v>
      </c>
      <c r="EF704">
        <f t="shared" si="763"/>
        <v>0</v>
      </c>
      <c r="EG704">
        <v>0</v>
      </c>
      <c r="EH704">
        <f t="shared" si="764"/>
        <v>0</v>
      </c>
      <c r="EI704">
        <v>0</v>
      </c>
      <c r="EJ704">
        <f t="shared" si="765"/>
        <v>0</v>
      </c>
      <c r="EK704">
        <v>0</v>
      </c>
      <c r="EL704">
        <f t="shared" si="766"/>
        <v>0</v>
      </c>
      <c r="EM704">
        <v>0</v>
      </c>
      <c r="EN704">
        <f t="shared" si="767"/>
        <v>0</v>
      </c>
      <c r="EO704">
        <v>0</v>
      </c>
      <c r="EP704">
        <f t="shared" si="768"/>
        <v>0</v>
      </c>
      <c r="EQ704">
        <v>100</v>
      </c>
      <c r="ER704">
        <f t="shared" si="769"/>
        <v>1</v>
      </c>
      <c r="ES704">
        <v>0</v>
      </c>
      <c r="ET704">
        <f t="shared" si="770"/>
        <v>0</v>
      </c>
      <c r="EU704">
        <v>0</v>
      </c>
      <c r="EV704">
        <f t="shared" si="771"/>
        <v>0</v>
      </c>
      <c r="EW704">
        <v>0</v>
      </c>
      <c r="EX704">
        <f t="shared" si="772"/>
        <v>0</v>
      </c>
      <c r="EY704">
        <v>0</v>
      </c>
      <c r="EZ704">
        <f t="shared" si="773"/>
        <v>0</v>
      </c>
      <c r="FA704">
        <v>0</v>
      </c>
      <c r="FB704">
        <f t="shared" si="774"/>
        <v>0</v>
      </c>
      <c r="FC704">
        <v>0</v>
      </c>
      <c r="FD704">
        <v>0</v>
      </c>
      <c r="FE704" s="3" t="s">
        <v>918</v>
      </c>
    </row>
    <row r="705" spans="1:161" x14ac:dyDescent="0.45">
      <c r="A705">
        <v>704</v>
      </c>
      <c r="B705" t="s">
        <v>924</v>
      </c>
      <c r="C705" t="s">
        <v>416</v>
      </c>
      <c r="F705" s="2">
        <v>1</v>
      </c>
      <c r="G705">
        <f>98+273</f>
        <v>371</v>
      </c>
      <c r="H705">
        <v>923</v>
      </c>
      <c r="I705">
        <f>120+273</f>
        <v>393</v>
      </c>
      <c r="J705" s="2">
        <f t="shared" si="714"/>
        <v>0.42578548212351031</v>
      </c>
      <c r="L705" t="s">
        <v>74</v>
      </c>
      <c r="M705">
        <v>0</v>
      </c>
      <c r="N705">
        <f t="shared" si="720"/>
        <v>0</v>
      </c>
      <c r="O705">
        <v>0</v>
      </c>
      <c r="P705">
        <f t="shared" si="721"/>
        <v>0</v>
      </c>
      <c r="Q705">
        <v>0</v>
      </c>
      <c r="R705">
        <f t="shared" si="779"/>
        <v>0</v>
      </c>
      <c r="S705">
        <v>0</v>
      </c>
      <c r="T705">
        <f t="shared" si="723"/>
        <v>0</v>
      </c>
      <c r="U705">
        <v>0</v>
      </c>
      <c r="V705">
        <f t="shared" si="724"/>
        <v>0</v>
      </c>
      <c r="W705">
        <v>0</v>
      </c>
      <c r="X705">
        <f t="shared" si="725"/>
        <v>0</v>
      </c>
      <c r="Y705">
        <v>100</v>
      </c>
      <c r="Z705">
        <f t="shared" si="726"/>
        <v>1</v>
      </c>
      <c r="AA705">
        <v>0</v>
      </c>
      <c r="AB705">
        <f t="shared" si="727"/>
        <v>0</v>
      </c>
      <c r="AC705">
        <v>0</v>
      </c>
      <c r="AD705">
        <f t="shared" ref="AD705:AD768" si="781">((AC705/100)/FH$6)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E705">
        <v>0</v>
      </c>
      <c r="AF705">
        <f t="shared" ref="AF705:AF768" si="782">((AE705/100)/FJ$6)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G705">
        <v>0</v>
      </c>
      <c r="AH705">
        <f t="shared" si="778"/>
        <v>0</v>
      </c>
      <c r="AI705">
        <v>0</v>
      </c>
      <c r="AJ705">
        <f t="shared" si="731"/>
        <v>0</v>
      </c>
      <c r="AK705">
        <v>0</v>
      </c>
      <c r="AL705">
        <f t="shared" ref="AL705:AL768" si="783">((AK705/100)/FH$10)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AM705">
        <v>0</v>
      </c>
      <c r="AN705">
        <f t="shared" si="733"/>
        <v>0</v>
      </c>
      <c r="AO705">
        <v>0</v>
      </c>
      <c r="AP705">
        <f t="shared" si="780"/>
        <v>0</v>
      </c>
      <c r="AQ705">
        <v>0</v>
      </c>
      <c r="AR705">
        <f t="shared" si="735"/>
        <v>0</v>
      </c>
      <c r="AS705">
        <v>0</v>
      </c>
      <c r="AT705">
        <f t="shared" si="736"/>
        <v>0</v>
      </c>
      <c r="AU705">
        <v>0</v>
      </c>
      <c r="AV705">
        <f t="shared" si="737"/>
        <v>0</v>
      </c>
      <c r="AW705">
        <v>0</v>
      </c>
      <c r="AX705">
        <f t="shared" si="738"/>
        <v>0</v>
      </c>
      <c r="AY705">
        <v>0</v>
      </c>
      <c r="AZ705">
        <f t="shared" si="739"/>
        <v>0</v>
      </c>
      <c r="BA705">
        <v>0</v>
      </c>
      <c r="BB705">
        <f t="shared" si="740"/>
        <v>0</v>
      </c>
      <c r="BC705">
        <v>0</v>
      </c>
      <c r="BD705">
        <f t="shared" si="741"/>
        <v>0</v>
      </c>
      <c r="BE705">
        <v>0</v>
      </c>
      <c r="BF705">
        <f t="shared" si="742"/>
        <v>0</v>
      </c>
      <c r="BG705">
        <v>0</v>
      </c>
      <c r="BH705">
        <f t="shared" si="743"/>
        <v>0</v>
      </c>
      <c r="BI705">
        <v>0</v>
      </c>
      <c r="BJ705">
        <f t="shared" si="744"/>
        <v>0</v>
      </c>
      <c r="BK705">
        <v>0</v>
      </c>
      <c r="BL705">
        <f t="shared" si="745"/>
        <v>0</v>
      </c>
      <c r="BM705">
        <v>0</v>
      </c>
      <c r="BN705">
        <f t="shared" si="746"/>
        <v>0</v>
      </c>
      <c r="BO705">
        <v>0</v>
      </c>
      <c r="BP705">
        <f t="shared" ref="BP705:BP768" si="784">((BO705/100)/FJ$28)/((AC705/100)/FH$6+(S705/100)/FN$2+(AE705/100)/FJ$6+(AG705/100)/FL$6+(AI705/100)/FN$6+(AK705/100)/FH$10+(AM705/100)/FJ$10+(AO705/100)/FL$10+(Q705/100)/FL$2+(M705/100)/FH$2+(AQ705/100)/FH$16+(AS705/100)/FJ$16+(AU705/100)/FL$16+(AW705/100)/FN$16+(W705/100)/FR$2+(AY705/100)/FJ$19+(BA705/100)/FL$19+(BC705/100)/FN$19+(AA705/100)/FN$13+(BK705/100)/FH$13+(BM705/100)/FN$10+(BE705/100)/FH$25+(BG705/100)/FJ$25+(BI705/100)/FN$25+(BO705/100)/FJ$28+(BQ705/100)/FL$28+(O705/100)/FJ$2+(U705/100)/FP$2+(Y705/100)/FT$2+(BS705/100)/FN$28)</f>
        <v>0</v>
      </c>
      <c r="BQ705">
        <v>0</v>
      </c>
      <c r="BR705">
        <f t="shared" si="748"/>
        <v>0</v>
      </c>
      <c r="BS705">
        <v>0</v>
      </c>
      <c r="BT705">
        <f t="shared" si="749"/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f t="shared" si="775"/>
        <v>0</v>
      </c>
      <c r="DE705">
        <v>0</v>
      </c>
      <c r="DF705">
        <f t="shared" si="776"/>
        <v>0</v>
      </c>
      <c r="DG705">
        <v>0</v>
      </c>
      <c r="DH705">
        <f t="shared" si="751"/>
        <v>0</v>
      </c>
      <c r="DI705">
        <v>0</v>
      </c>
      <c r="DJ705">
        <f t="shared" si="752"/>
        <v>0</v>
      </c>
      <c r="DK705">
        <v>0</v>
      </c>
      <c r="DL705">
        <f t="shared" si="753"/>
        <v>0</v>
      </c>
      <c r="DM705">
        <v>0</v>
      </c>
      <c r="DN705">
        <f t="shared" si="754"/>
        <v>0</v>
      </c>
      <c r="DO705">
        <v>0</v>
      </c>
      <c r="DP705">
        <f t="shared" si="755"/>
        <v>0</v>
      </c>
      <c r="DQ705">
        <v>0</v>
      </c>
      <c r="DR705">
        <f t="shared" si="756"/>
        <v>0</v>
      </c>
      <c r="DS705">
        <v>0</v>
      </c>
      <c r="DT705">
        <f t="shared" si="757"/>
        <v>0</v>
      </c>
      <c r="DU705">
        <v>100</v>
      </c>
      <c r="DV705">
        <f t="shared" si="758"/>
        <v>1</v>
      </c>
      <c r="DW705">
        <v>0</v>
      </c>
      <c r="DX705">
        <f t="shared" si="759"/>
        <v>0</v>
      </c>
      <c r="DY705">
        <v>0</v>
      </c>
      <c r="DZ705">
        <f t="shared" si="760"/>
        <v>0</v>
      </c>
      <c r="EA705">
        <v>0</v>
      </c>
      <c r="EB705">
        <f t="shared" si="761"/>
        <v>0</v>
      </c>
      <c r="EC705">
        <v>0</v>
      </c>
      <c r="ED705">
        <f t="shared" si="762"/>
        <v>0</v>
      </c>
      <c r="EE705">
        <v>0</v>
      </c>
      <c r="EF705">
        <f t="shared" si="763"/>
        <v>0</v>
      </c>
      <c r="EG705">
        <v>0</v>
      </c>
      <c r="EH705">
        <f t="shared" si="764"/>
        <v>0</v>
      </c>
      <c r="EI705">
        <v>0</v>
      </c>
      <c r="EJ705">
        <f t="shared" si="765"/>
        <v>0</v>
      </c>
      <c r="EK705">
        <v>0</v>
      </c>
      <c r="EL705">
        <f t="shared" si="766"/>
        <v>0</v>
      </c>
      <c r="EM705">
        <v>0</v>
      </c>
      <c r="EN705">
        <f t="shared" si="767"/>
        <v>0</v>
      </c>
      <c r="EO705">
        <v>0</v>
      </c>
      <c r="EP705">
        <f t="shared" si="768"/>
        <v>0</v>
      </c>
      <c r="EQ705">
        <v>0</v>
      </c>
      <c r="ER705">
        <f t="shared" si="769"/>
        <v>0</v>
      </c>
      <c r="ES705">
        <v>0</v>
      </c>
      <c r="ET705">
        <f t="shared" si="770"/>
        <v>0</v>
      </c>
      <c r="EU705">
        <v>0</v>
      </c>
      <c r="EV705">
        <f t="shared" si="771"/>
        <v>0</v>
      </c>
      <c r="EW705">
        <v>0</v>
      </c>
      <c r="EX705">
        <f t="shared" si="772"/>
        <v>0</v>
      </c>
      <c r="EY705">
        <v>0</v>
      </c>
      <c r="EZ705">
        <f t="shared" si="773"/>
        <v>0</v>
      </c>
      <c r="FA705">
        <v>0</v>
      </c>
      <c r="FB705">
        <f t="shared" si="774"/>
        <v>0</v>
      </c>
      <c r="FC705">
        <v>0</v>
      </c>
      <c r="FD705">
        <v>0</v>
      </c>
      <c r="FE705" s="3" t="s">
        <v>925</v>
      </c>
    </row>
    <row r="706" spans="1:161" x14ac:dyDescent="0.45">
      <c r="A706">
        <v>705</v>
      </c>
      <c r="B706" t="s">
        <v>924</v>
      </c>
      <c r="C706" t="s">
        <v>926</v>
      </c>
      <c r="F706" s="2">
        <v>1</v>
      </c>
      <c r="G706">
        <f>39+273</f>
        <v>312</v>
      </c>
      <c r="H706">
        <v>923</v>
      </c>
      <c r="I706">
        <f>273+60</f>
        <v>333</v>
      </c>
      <c r="J706" s="2">
        <f t="shared" si="714"/>
        <v>0.36078006500541709</v>
      </c>
      <c r="L706" t="s">
        <v>74</v>
      </c>
      <c r="M706">
        <v>0</v>
      </c>
      <c r="N706">
        <f t="shared" si="720"/>
        <v>0</v>
      </c>
      <c r="O706">
        <v>0</v>
      </c>
      <c r="P706">
        <f t="shared" si="721"/>
        <v>0</v>
      </c>
      <c r="Q706">
        <v>0</v>
      </c>
      <c r="R706">
        <f t="shared" si="779"/>
        <v>0</v>
      </c>
      <c r="S706">
        <v>0</v>
      </c>
      <c r="T706">
        <f t="shared" si="723"/>
        <v>0</v>
      </c>
      <c r="U706">
        <v>0</v>
      </c>
      <c r="V706">
        <f t="shared" si="724"/>
        <v>0</v>
      </c>
      <c r="W706">
        <v>0</v>
      </c>
      <c r="X706">
        <f t="shared" si="725"/>
        <v>0</v>
      </c>
      <c r="Y706">
        <v>100</v>
      </c>
      <c r="Z706">
        <f t="shared" si="726"/>
        <v>1</v>
      </c>
      <c r="AA706">
        <v>0</v>
      </c>
      <c r="AB706">
        <f t="shared" si="727"/>
        <v>0</v>
      </c>
      <c r="AC706">
        <v>0</v>
      </c>
      <c r="AD706">
        <f t="shared" si="781"/>
        <v>0</v>
      </c>
      <c r="AE706">
        <v>0</v>
      </c>
      <c r="AF706">
        <f t="shared" si="782"/>
        <v>0</v>
      </c>
      <c r="AG706">
        <v>0</v>
      </c>
      <c r="AH706">
        <f t="shared" si="778"/>
        <v>0</v>
      </c>
      <c r="AI706">
        <v>0</v>
      </c>
      <c r="AJ706">
        <f t="shared" si="731"/>
        <v>0</v>
      </c>
      <c r="AK706">
        <v>0</v>
      </c>
      <c r="AL706">
        <f t="shared" si="783"/>
        <v>0</v>
      </c>
      <c r="AM706">
        <v>0</v>
      </c>
      <c r="AN706">
        <f t="shared" si="733"/>
        <v>0</v>
      </c>
      <c r="AO706">
        <v>0</v>
      </c>
      <c r="AP706">
        <f t="shared" si="780"/>
        <v>0</v>
      </c>
      <c r="AQ706">
        <v>0</v>
      </c>
      <c r="AR706">
        <f t="shared" si="735"/>
        <v>0</v>
      </c>
      <c r="AS706">
        <v>0</v>
      </c>
      <c r="AT706">
        <f t="shared" si="736"/>
        <v>0</v>
      </c>
      <c r="AU706">
        <v>0</v>
      </c>
      <c r="AV706">
        <f t="shared" si="737"/>
        <v>0</v>
      </c>
      <c r="AW706">
        <v>0</v>
      </c>
      <c r="AX706">
        <f t="shared" si="738"/>
        <v>0</v>
      </c>
      <c r="AY706">
        <v>0</v>
      </c>
      <c r="AZ706">
        <f t="shared" si="739"/>
        <v>0</v>
      </c>
      <c r="BA706">
        <v>0</v>
      </c>
      <c r="BB706">
        <f t="shared" si="740"/>
        <v>0</v>
      </c>
      <c r="BC706">
        <v>0</v>
      </c>
      <c r="BD706">
        <f t="shared" si="741"/>
        <v>0</v>
      </c>
      <c r="BE706">
        <v>0</v>
      </c>
      <c r="BF706">
        <f t="shared" si="742"/>
        <v>0</v>
      </c>
      <c r="BG706">
        <v>0</v>
      </c>
      <c r="BH706">
        <f t="shared" si="743"/>
        <v>0</v>
      </c>
      <c r="BI706">
        <v>0</v>
      </c>
      <c r="BJ706">
        <f t="shared" si="744"/>
        <v>0</v>
      </c>
      <c r="BK706">
        <v>0</v>
      </c>
      <c r="BL706">
        <f t="shared" si="745"/>
        <v>0</v>
      </c>
      <c r="BM706">
        <v>0</v>
      </c>
      <c r="BN706">
        <f t="shared" si="746"/>
        <v>0</v>
      </c>
      <c r="BO706">
        <v>0</v>
      </c>
      <c r="BP706">
        <f t="shared" si="784"/>
        <v>0</v>
      </c>
      <c r="BQ706">
        <v>0</v>
      </c>
      <c r="BR706">
        <f t="shared" si="748"/>
        <v>0</v>
      </c>
      <c r="BS706">
        <v>0</v>
      </c>
      <c r="BT706">
        <f t="shared" si="749"/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f t="shared" si="751"/>
        <v>0</v>
      </c>
      <c r="DI706">
        <v>0</v>
      </c>
      <c r="DJ706">
        <f t="shared" si="752"/>
        <v>0</v>
      </c>
      <c r="DK706">
        <v>0</v>
      </c>
      <c r="DL706">
        <f t="shared" si="753"/>
        <v>0</v>
      </c>
      <c r="DM706">
        <v>0</v>
      </c>
      <c r="DN706">
        <f t="shared" si="754"/>
        <v>0</v>
      </c>
      <c r="DO706">
        <v>0</v>
      </c>
      <c r="DP706">
        <f t="shared" si="755"/>
        <v>0</v>
      </c>
      <c r="DQ706">
        <v>0</v>
      </c>
      <c r="DR706">
        <f t="shared" si="756"/>
        <v>0</v>
      </c>
      <c r="DS706">
        <v>0</v>
      </c>
      <c r="DT706">
        <f t="shared" si="757"/>
        <v>0</v>
      </c>
      <c r="DU706">
        <v>0</v>
      </c>
      <c r="DV706">
        <f t="shared" si="758"/>
        <v>0</v>
      </c>
      <c r="DW706">
        <v>0</v>
      </c>
      <c r="DX706">
        <f t="shared" si="759"/>
        <v>0</v>
      </c>
      <c r="DY706">
        <v>0</v>
      </c>
      <c r="DZ706">
        <f t="shared" si="760"/>
        <v>0</v>
      </c>
      <c r="EA706">
        <v>0</v>
      </c>
      <c r="EB706">
        <f t="shared" si="761"/>
        <v>0</v>
      </c>
      <c r="EC706">
        <v>0</v>
      </c>
      <c r="ED706">
        <f t="shared" si="762"/>
        <v>0</v>
      </c>
      <c r="EE706">
        <v>0</v>
      </c>
      <c r="EF706">
        <f t="shared" si="763"/>
        <v>0</v>
      </c>
      <c r="EG706">
        <v>0</v>
      </c>
      <c r="EH706">
        <f t="shared" si="764"/>
        <v>0</v>
      </c>
      <c r="EI706">
        <v>0</v>
      </c>
      <c r="EJ706">
        <f t="shared" si="765"/>
        <v>0</v>
      </c>
      <c r="EK706">
        <v>0</v>
      </c>
      <c r="EL706">
        <f t="shared" si="766"/>
        <v>0</v>
      </c>
      <c r="EM706">
        <v>0</v>
      </c>
      <c r="EN706">
        <f t="shared" si="767"/>
        <v>0</v>
      </c>
      <c r="EO706">
        <v>0</v>
      </c>
      <c r="EP706">
        <f t="shared" si="768"/>
        <v>0</v>
      </c>
      <c r="EQ706">
        <v>0</v>
      </c>
      <c r="ER706">
        <f t="shared" si="769"/>
        <v>0</v>
      </c>
      <c r="ES706">
        <v>0</v>
      </c>
      <c r="ET706">
        <f t="shared" si="770"/>
        <v>0</v>
      </c>
      <c r="EU706">
        <v>0</v>
      </c>
      <c r="EV706">
        <f t="shared" si="771"/>
        <v>0</v>
      </c>
      <c r="EW706">
        <v>0</v>
      </c>
      <c r="EX706">
        <f t="shared" si="772"/>
        <v>0</v>
      </c>
      <c r="EY706">
        <v>100</v>
      </c>
      <c r="EZ706">
        <f t="shared" si="773"/>
        <v>1</v>
      </c>
      <c r="FA706">
        <v>0</v>
      </c>
      <c r="FB706">
        <f t="shared" si="774"/>
        <v>0</v>
      </c>
      <c r="FC706">
        <v>0</v>
      </c>
      <c r="FD706">
        <v>0</v>
      </c>
      <c r="FE706" s="3" t="s">
        <v>925</v>
      </c>
    </row>
    <row r="707" spans="1:161" x14ac:dyDescent="0.45">
      <c r="A707">
        <v>706</v>
      </c>
      <c r="B707" t="s">
        <v>924</v>
      </c>
      <c r="C707" t="s">
        <v>927</v>
      </c>
      <c r="F707" s="2">
        <v>1</v>
      </c>
      <c r="G707">
        <f>28+273</f>
        <v>301</v>
      </c>
      <c r="H707">
        <v>923</v>
      </c>
      <c r="I707">
        <f>50+273</f>
        <v>323</v>
      </c>
      <c r="J707" s="2">
        <f t="shared" ref="J707:J770" si="785">I707/H707</f>
        <v>0.34994582881906827</v>
      </c>
      <c r="L707" t="s">
        <v>74</v>
      </c>
      <c r="M707">
        <v>0</v>
      </c>
      <c r="N707">
        <f t="shared" si="720"/>
        <v>0</v>
      </c>
      <c r="O707">
        <v>0</v>
      </c>
      <c r="P707">
        <f t="shared" si="721"/>
        <v>0</v>
      </c>
      <c r="Q707">
        <v>0</v>
      </c>
      <c r="R707">
        <f t="shared" si="779"/>
        <v>0</v>
      </c>
      <c r="S707">
        <v>0</v>
      </c>
      <c r="T707">
        <f t="shared" si="723"/>
        <v>0</v>
      </c>
      <c r="U707">
        <v>0</v>
      </c>
      <c r="V707">
        <f t="shared" si="724"/>
        <v>0</v>
      </c>
      <c r="W707">
        <v>0</v>
      </c>
      <c r="X707">
        <f t="shared" si="725"/>
        <v>0</v>
      </c>
      <c r="Y707">
        <v>100</v>
      </c>
      <c r="Z707">
        <f t="shared" si="726"/>
        <v>1</v>
      </c>
      <c r="AA707">
        <v>0</v>
      </c>
      <c r="AB707">
        <f t="shared" si="727"/>
        <v>0</v>
      </c>
      <c r="AC707">
        <v>0</v>
      </c>
      <c r="AD707">
        <f t="shared" si="781"/>
        <v>0</v>
      </c>
      <c r="AE707">
        <v>0</v>
      </c>
      <c r="AF707">
        <f t="shared" si="782"/>
        <v>0</v>
      </c>
      <c r="AG707">
        <v>0</v>
      </c>
      <c r="AH707">
        <f t="shared" si="778"/>
        <v>0</v>
      </c>
      <c r="AI707">
        <v>0</v>
      </c>
      <c r="AJ707">
        <f t="shared" si="731"/>
        <v>0</v>
      </c>
      <c r="AK707">
        <v>0</v>
      </c>
      <c r="AL707">
        <f t="shared" si="783"/>
        <v>0</v>
      </c>
      <c r="AM707">
        <v>0</v>
      </c>
      <c r="AN707">
        <f t="shared" si="733"/>
        <v>0</v>
      </c>
      <c r="AO707">
        <v>0</v>
      </c>
      <c r="AP707">
        <f t="shared" si="780"/>
        <v>0</v>
      </c>
      <c r="AQ707">
        <v>0</v>
      </c>
      <c r="AR707">
        <f t="shared" si="735"/>
        <v>0</v>
      </c>
      <c r="AS707">
        <v>0</v>
      </c>
      <c r="AT707">
        <f t="shared" si="736"/>
        <v>0</v>
      </c>
      <c r="AU707">
        <v>0</v>
      </c>
      <c r="AV707">
        <f t="shared" si="737"/>
        <v>0</v>
      </c>
      <c r="AW707">
        <v>0</v>
      </c>
      <c r="AX707">
        <f t="shared" si="738"/>
        <v>0</v>
      </c>
      <c r="AY707">
        <v>0</v>
      </c>
      <c r="AZ707">
        <f t="shared" si="739"/>
        <v>0</v>
      </c>
      <c r="BA707">
        <v>0</v>
      </c>
      <c r="BB707">
        <f t="shared" si="740"/>
        <v>0</v>
      </c>
      <c r="BC707">
        <v>0</v>
      </c>
      <c r="BD707">
        <f t="shared" si="741"/>
        <v>0</v>
      </c>
      <c r="BE707">
        <v>0</v>
      </c>
      <c r="BF707">
        <f t="shared" si="742"/>
        <v>0</v>
      </c>
      <c r="BG707">
        <v>0</v>
      </c>
      <c r="BH707">
        <f t="shared" si="743"/>
        <v>0</v>
      </c>
      <c r="BI707">
        <v>0</v>
      </c>
      <c r="BJ707">
        <f t="shared" si="744"/>
        <v>0</v>
      </c>
      <c r="BK707">
        <v>0</v>
      </c>
      <c r="BL707">
        <f t="shared" si="745"/>
        <v>0</v>
      </c>
      <c r="BM707">
        <v>0</v>
      </c>
      <c r="BN707">
        <f t="shared" si="746"/>
        <v>0</v>
      </c>
      <c r="BO707">
        <v>0</v>
      </c>
      <c r="BP707">
        <f t="shared" si="784"/>
        <v>0</v>
      </c>
      <c r="BQ707">
        <v>0</v>
      </c>
      <c r="BR707">
        <f t="shared" si="748"/>
        <v>0</v>
      </c>
      <c r="BS707">
        <v>0</v>
      </c>
      <c r="BT707">
        <f t="shared" si="749"/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f t="shared" si="751"/>
        <v>0</v>
      </c>
      <c r="DI707">
        <v>0</v>
      </c>
      <c r="DJ707">
        <f t="shared" si="752"/>
        <v>0</v>
      </c>
      <c r="DK707">
        <v>0</v>
      </c>
      <c r="DL707">
        <f t="shared" si="753"/>
        <v>0</v>
      </c>
      <c r="DM707">
        <v>0</v>
      </c>
      <c r="DN707">
        <f t="shared" si="754"/>
        <v>0</v>
      </c>
      <c r="DO707">
        <v>0</v>
      </c>
      <c r="DP707">
        <f t="shared" si="755"/>
        <v>0</v>
      </c>
      <c r="DQ707">
        <v>0</v>
      </c>
      <c r="DR707">
        <f t="shared" si="756"/>
        <v>0</v>
      </c>
      <c r="DS707">
        <v>0</v>
      </c>
      <c r="DT707">
        <f t="shared" si="757"/>
        <v>0</v>
      </c>
      <c r="DU707">
        <v>0</v>
      </c>
      <c r="DV707">
        <f t="shared" si="758"/>
        <v>0</v>
      </c>
      <c r="DW707">
        <v>0</v>
      </c>
      <c r="DX707">
        <f t="shared" si="759"/>
        <v>0</v>
      </c>
      <c r="DY707">
        <v>0</v>
      </c>
      <c r="DZ707">
        <f t="shared" si="760"/>
        <v>0</v>
      </c>
      <c r="EA707">
        <v>0</v>
      </c>
      <c r="EB707">
        <f t="shared" si="761"/>
        <v>0</v>
      </c>
      <c r="EC707">
        <v>0</v>
      </c>
      <c r="ED707">
        <f t="shared" si="762"/>
        <v>0</v>
      </c>
      <c r="EE707">
        <v>0</v>
      </c>
      <c r="EF707">
        <f t="shared" si="763"/>
        <v>0</v>
      </c>
      <c r="EG707">
        <v>0</v>
      </c>
      <c r="EH707">
        <f t="shared" si="764"/>
        <v>0</v>
      </c>
      <c r="EI707">
        <v>0</v>
      </c>
      <c r="EJ707">
        <f t="shared" si="765"/>
        <v>0</v>
      </c>
      <c r="EK707">
        <v>0</v>
      </c>
      <c r="EL707">
        <f t="shared" si="766"/>
        <v>0</v>
      </c>
      <c r="EM707">
        <v>0</v>
      </c>
      <c r="EN707">
        <f t="shared" si="767"/>
        <v>0</v>
      </c>
      <c r="EO707">
        <v>0</v>
      </c>
      <c r="EP707">
        <f t="shared" si="768"/>
        <v>0</v>
      </c>
      <c r="EQ707">
        <v>0</v>
      </c>
      <c r="ER707">
        <f t="shared" si="769"/>
        <v>0</v>
      </c>
      <c r="ES707">
        <v>0</v>
      </c>
      <c r="ET707">
        <f t="shared" si="770"/>
        <v>0</v>
      </c>
      <c r="EU707">
        <v>100</v>
      </c>
      <c r="EV707">
        <f t="shared" si="771"/>
        <v>1</v>
      </c>
      <c r="EW707">
        <v>0</v>
      </c>
      <c r="EX707">
        <f t="shared" si="772"/>
        <v>0</v>
      </c>
      <c r="EY707">
        <v>0</v>
      </c>
      <c r="EZ707">
        <f t="shared" si="773"/>
        <v>0</v>
      </c>
      <c r="FA707">
        <v>0</v>
      </c>
      <c r="FB707">
        <f t="shared" si="774"/>
        <v>0</v>
      </c>
      <c r="FC707">
        <v>0</v>
      </c>
      <c r="FD707">
        <v>0</v>
      </c>
      <c r="FE707" s="3" t="s">
        <v>925</v>
      </c>
    </row>
    <row r="708" spans="1:161" x14ac:dyDescent="0.45">
      <c r="A708">
        <v>707</v>
      </c>
      <c r="B708" t="s">
        <v>368</v>
      </c>
      <c r="C708" t="s">
        <v>671</v>
      </c>
      <c r="D708" t="s">
        <v>928</v>
      </c>
      <c r="E708" t="s">
        <v>929</v>
      </c>
      <c r="F708" s="2">
        <v>0</v>
      </c>
      <c r="G708">
        <f>123.5+273</f>
        <v>396.5</v>
      </c>
      <c r="H708">
        <v>1773</v>
      </c>
      <c r="I708">
        <v>473</v>
      </c>
      <c r="J708" s="2">
        <f t="shared" si="785"/>
        <v>0.2667794698251551</v>
      </c>
      <c r="L708" t="s">
        <v>442</v>
      </c>
      <c r="M708">
        <v>0</v>
      </c>
      <c r="N708">
        <f t="shared" si="720"/>
        <v>0</v>
      </c>
      <c r="O708">
        <v>0</v>
      </c>
      <c r="P708">
        <f t="shared" si="721"/>
        <v>0</v>
      </c>
      <c r="Q708">
        <v>0.99</v>
      </c>
      <c r="R708">
        <f t="shared" si="779"/>
        <v>9.2233136993640705E-3</v>
      </c>
      <c r="S708">
        <v>0.52</v>
      </c>
      <c r="T708">
        <f t="shared" si="723"/>
        <v>5.1757292784184016E-3</v>
      </c>
      <c r="U708">
        <v>0</v>
      </c>
      <c r="V708">
        <f t="shared" si="724"/>
        <v>0</v>
      </c>
      <c r="W708">
        <v>0</v>
      </c>
      <c r="X708">
        <f t="shared" si="725"/>
        <v>0</v>
      </c>
      <c r="Y708">
        <v>0</v>
      </c>
      <c r="Z708">
        <f t="shared" si="726"/>
        <v>0</v>
      </c>
      <c r="AA708">
        <v>0</v>
      </c>
      <c r="AB708">
        <f t="shared" si="727"/>
        <v>0</v>
      </c>
      <c r="AC708">
        <f>100-AE708-Q708-S708-AK708-AM708-BA708-AO708</f>
        <v>87.750000000000014</v>
      </c>
      <c r="AD708">
        <f t="shared" si="781"/>
        <v>0.85921902225347579</v>
      </c>
      <c r="AE708">
        <v>0.13</v>
      </c>
      <c r="AF708">
        <f t="shared" si="782"/>
        <v>5.9189053933753153E-3</v>
      </c>
      <c r="AG708">
        <v>0</v>
      </c>
      <c r="AH708">
        <f t="shared" si="778"/>
        <v>0</v>
      </c>
      <c r="AI708">
        <v>0</v>
      </c>
      <c r="AJ708">
        <f t="shared" si="731"/>
        <v>0</v>
      </c>
      <c r="AK708">
        <v>1.45</v>
      </c>
      <c r="AL708">
        <f t="shared" si="783"/>
        <v>2.8231041195069022E-2</v>
      </c>
      <c r="AM708">
        <v>8.1</v>
      </c>
      <c r="AN708">
        <f t="shared" si="733"/>
        <v>8.518346502806412E-2</v>
      </c>
      <c r="AO708">
        <v>0.86</v>
      </c>
      <c r="AP708">
        <f t="shared" si="780"/>
        <v>4.9016217063562392E-3</v>
      </c>
      <c r="AQ708">
        <v>0</v>
      </c>
      <c r="AR708">
        <f t="shared" si="735"/>
        <v>0</v>
      </c>
      <c r="AS708">
        <v>0</v>
      </c>
      <c r="AT708">
        <f t="shared" si="736"/>
        <v>0</v>
      </c>
      <c r="AU708">
        <v>0</v>
      </c>
      <c r="AV708">
        <f t="shared" si="737"/>
        <v>0</v>
      </c>
      <c r="AW708">
        <v>0</v>
      </c>
      <c r="AX708">
        <f t="shared" si="738"/>
        <v>0</v>
      </c>
      <c r="AY708">
        <v>0</v>
      </c>
      <c r="AZ708">
        <f t="shared" si="739"/>
        <v>0</v>
      </c>
      <c r="BA708">
        <v>0.2</v>
      </c>
      <c r="BB708">
        <f t="shared" si="740"/>
        <v>2.146901445877127E-3</v>
      </c>
      <c r="BC708">
        <v>0</v>
      </c>
      <c r="BD708">
        <f t="shared" si="741"/>
        <v>0</v>
      </c>
      <c r="BE708">
        <v>0</v>
      </c>
      <c r="BF708">
        <f t="shared" si="742"/>
        <v>0</v>
      </c>
      <c r="BG708">
        <v>0</v>
      </c>
      <c r="BH708">
        <f t="shared" si="743"/>
        <v>0</v>
      </c>
      <c r="BI708">
        <v>0</v>
      </c>
      <c r="BJ708">
        <f t="shared" si="744"/>
        <v>0</v>
      </c>
      <c r="BK708">
        <v>0</v>
      </c>
      <c r="BL708">
        <f t="shared" si="745"/>
        <v>0</v>
      </c>
      <c r="BM708">
        <v>0</v>
      </c>
      <c r="BN708">
        <f t="shared" si="746"/>
        <v>0</v>
      </c>
      <c r="BO708">
        <v>0</v>
      </c>
      <c r="BP708">
        <f t="shared" si="784"/>
        <v>0</v>
      </c>
      <c r="BQ708">
        <v>0</v>
      </c>
      <c r="BR708">
        <f t="shared" si="748"/>
        <v>0</v>
      </c>
      <c r="BS708">
        <v>0</v>
      </c>
      <c r="BT708">
        <f t="shared" si="749"/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f t="shared" ref="DD708:DD771" si="786">((DC708/100)/FX$2)/((DC708/100)/FX$2+(DE708/100)/FZ$2+(DG708/100)/GB$2+(DI708/100)/FJ$2+(DK708/100)/FN$10+(DM708/100)/FH$13+(DO708/100)/FJ$13+(DQ708/100)/FL$13+(DS708/100)/FN$13+(DU708/100)/FH$19+(DW708/100)/FH$2+(DY708/100)/FP$2+(EA708/100)/FL$2+(EC708/100)/FH$22+(EE708/100)/FJ$22+(EG708/100)/FR$2+(EI708/100)/FH$6+(EK708/100)/FH$10+(EM708/100)/FM$22+(EO708/100)/FL$25+(EQ708/100)/FH$28)</f>
        <v>0</v>
      </c>
      <c r="DE708">
        <v>0</v>
      </c>
      <c r="DF708">
        <f t="shared" ref="DF708:DF771" si="787">((DE708/100)/FZ$2)/((DC708/100)/FX$2+(DE708/100)/FZ$2+(DG708/100)/GB$2+(DI708/100)/FJ$2+(DK708/100)/FN$10+(DM708/100)/FH$13+(DO708/100)/FJ$13+(DQ708/100)/FL$13+(DS708/100)/FN$13+(DU708/100)/FH$19+(DW708/100)/FH$2+(DY708/100)/FP$2+(EA708/100)/FL$2+(EC708/100)/FH$22+(EE708/100)/FJ$22+(EG708/100)/FR$2+(EI708/100)/FH$6+(EK708/100)/FH$10+(EM708/100)/FM$22+(EO708/100)/FL$25+(EQ708/100)/FH$28)</f>
        <v>0</v>
      </c>
      <c r="DG708">
        <v>0</v>
      </c>
      <c r="DH708">
        <f t="shared" si="751"/>
        <v>0</v>
      </c>
      <c r="DI708">
        <v>0</v>
      </c>
      <c r="DJ708">
        <f t="shared" si="752"/>
        <v>0</v>
      </c>
      <c r="DK708">
        <v>44.8</v>
      </c>
      <c r="DL708">
        <f t="shared" si="753"/>
        <v>0.45011630912380463</v>
      </c>
      <c r="DM708">
        <v>0</v>
      </c>
      <c r="DN708">
        <f t="shared" si="754"/>
        <v>0</v>
      </c>
      <c r="DO708">
        <v>0</v>
      </c>
      <c r="DP708">
        <f t="shared" si="755"/>
        <v>0</v>
      </c>
      <c r="DQ708">
        <v>55.2</v>
      </c>
      <c r="DR708">
        <f t="shared" si="756"/>
        <v>0.54988369087619549</v>
      </c>
      <c r="DS708">
        <v>0</v>
      </c>
      <c r="DT708">
        <f t="shared" si="757"/>
        <v>0</v>
      </c>
      <c r="DU708">
        <v>0</v>
      </c>
      <c r="DV708">
        <f t="shared" si="758"/>
        <v>0</v>
      </c>
      <c r="DW708">
        <v>0</v>
      </c>
      <c r="DX708">
        <f t="shared" si="759"/>
        <v>0</v>
      </c>
      <c r="DY708">
        <v>0</v>
      </c>
      <c r="DZ708">
        <f t="shared" si="760"/>
        <v>0</v>
      </c>
      <c r="EA708">
        <v>0</v>
      </c>
      <c r="EB708">
        <f t="shared" si="761"/>
        <v>0</v>
      </c>
      <c r="EC708">
        <v>0</v>
      </c>
      <c r="ED708">
        <f t="shared" si="762"/>
        <v>0</v>
      </c>
      <c r="EE708">
        <v>0</v>
      </c>
      <c r="EF708">
        <f t="shared" si="763"/>
        <v>0</v>
      </c>
      <c r="EG708">
        <v>0</v>
      </c>
      <c r="EH708">
        <f t="shared" si="764"/>
        <v>0</v>
      </c>
      <c r="EI708">
        <v>0</v>
      </c>
      <c r="EJ708">
        <f t="shared" si="765"/>
        <v>0</v>
      </c>
      <c r="EK708">
        <v>0</v>
      </c>
      <c r="EL708">
        <f t="shared" si="766"/>
        <v>0</v>
      </c>
      <c r="EM708">
        <v>0</v>
      </c>
      <c r="EN708">
        <f t="shared" si="767"/>
        <v>0</v>
      </c>
      <c r="EO708">
        <v>0</v>
      </c>
      <c r="EP708">
        <f t="shared" si="768"/>
        <v>0</v>
      </c>
      <c r="EQ708">
        <v>0</v>
      </c>
      <c r="ER708">
        <f t="shared" si="769"/>
        <v>0</v>
      </c>
      <c r="ES708">
        <v>0</v>
      </c>
      <c r="ET708">
        <f t="shared" si="770"/>
        <v>0</v>
      </c>
      <c r="EU708">
        <v>0</v>
      </c>
      <c r="EV708">
        <f t="shared" si="771"/>
        <v>0</v>
      </c>
      <c r="EW708">
        <v>0</v>
      </c>
      <c r="EX708">
        <f t="shared" si="772"/>
        <v>0</v>
      </c>
      <c r="EY708">
        <v>0</v>
      </c>
      <c r="EZ708">
        <f t="shared" si="773"/>
        <v>0</v>
      </c>
      <c r="FA708">
        <v>0</v>
      </c>
      <c r="FB708">
        <f t="shared" si="774"/>
        <v>0</v>
      </c>
      <c r="FC708">
        <v>0</v>
      </c>
      <c r="FD708">
        <v>0</v>
      </c>
      <c r="FE708" s="3" t="s">
        <v>930</v>
      </c>
    </row>
    <row r="709" spans="1:161" x14ac:dyDescent="0.45">
      <c r="A709">
        <v>708</v>
      </c>
      <c r="B709" t="s">
        <v>368</v>
      </c>
      <c r="C709" t="s">
        <v>671</v>
      </c>
      <c r="D709" t="s">
        <v>928</v>
      </c>
      <c r="E709" t="s">
        <v>929</v>
      </c>
      <c r="F709" s="2">
        <v>1</v>
      </c>
      <c r="G709">
        <f t="shared" ref="G709:G722" si="788">123.5+273</f>
        <v>396.5</v>
      </c>
      <c r="H709">
        <v>1773</v>
      </c>
      <c r="I709">
        <v>573</v>
      </c>
      <c r="J709" s="2">
        <f t="shared" si="785"/>
        <v>0.32318104906937395</v>
      </c>
      <c r="L709" t="s">
        <v>442</v>
      </c>
      <c r="M709">
        <v>0</v>
      </c>
      <c r="N709">
        <f t="shared" si="720"/>
        <v>0</v>
      </c>
      <c r="O709">
        <v>0</v>
      </c>
      <c r="P709">
        <f t="shared" si="721"/>
        <v>0</v>
      </c>
      <c r="Q709">
        <v>0.99</v>
      </c>
      <c r="R709">
        <f t="shared" si="779"/>
        <v>9.2233136993640705E-3</v>
      </c>
      <c r="S709">
        <v>0.52</v>
      </c>
      <c r="T709">
        <f t="shared" si="723"/>
        <v>5.1757292784184016E-3</v>
      </c>
      <c r="U709">
        <v>0</v>
      </c>
      <c r="V709">
        <f t="shared" si="724"/>
        <v>0</v>
      </c>
      <c r="W709">
        <v>0</v>
      </c>
      <c r="X709">
        <f t="shared" si="725"/>
        <v>0</v>
      </c>
      <c r="Y709">
        <v>0</v>
      </c>
      <c r="Z709">
        <f t="shared" si="726"/>
        <v>0</v>
      </c>
      <c r="AA709">
        <v>0</v>
      </c>
      <c r="AB709">
        <f t="shared" si="727"/>
        <v>0</v>
      </c>
      <c r="AC709">
        <f t="shared" ref="AC709:AC722" si="789">100-AE709-Q709-S709-AK709-AM709-BA709-AO709</f>
        <v>87.750000000000014</v>
      </c>
      <c r="AD709">
        <f t="shared" si="781"/>
        <v>0.85921902225347579</v>
      </c>
      <c r="AE709">
        <v>0.13</v>
      </c>
      <c r="AF709">
        <f t="shared" si="782"/>
        <v>5.9189053933753153E-3</v>
      </c>
      <c r="AG709">
        <v>0</v>
      </c>
      <c r="AH709">
        <f t="shared" si="778"/>
        <v>0</v>
      </c>
      <c r="AI709">
        <v>0</v>
      </c>
      <c r="AJ709">
        <f t="shared" si="731"/>
        <v>0</v>
      </c>
      <c r="AK709">
        <v>1.45</v>
      </c>
      <c r="AL709">
        <f t="shared" si="783"/>
        <v>2.8231041195069022E-2</v>
      </c>
      <c r="AM709">
        <v>8.1</v>
      </c>
      <c r="AN709">
        <f t="shared" si="733"/>
        <v>8.518346502806412E-2</v>
      </c>
      <c r="AO709">
        <v>0.86</v>
      </c>
      <c r="AP709">
        <f t="shared" si="780"/>
        <v>4.9016217063562392E-3</v>
      </c>
      <c r="AQ709">
        <v>0</v>
      </c>
      <c r="AR709">
        <f t="shared" si="735"/>
        <v>0</v>
      </c>
      <c r="AS709">
        <v>0</v>
      </c>
      <c r="AT709">
        <f t="shared" si="736"/>
        <v>0</v>
      </c>
      <c r="AU709">
        <v>0</v>
      </c>
      <c r="AV709">
        <f t="shared" si="737"/>
        <v>0</v>
      </c>
      <c r="AW709">
        <v>0</v>
      </c>
      <c r="AX709">
        <f t="shared" si="738"/>
        <v>0</v>
      </c>
      <c r="AY709">
        <v>0</v>
      </c>
      <c r="AZ709">
        <f t="shared" si="739"/>
        <v>0</v>
      </c>
      <c r="BA709">
        <v>0.2</v>
      </c>
      <c r="BB709">
        <f t="shared" si="740"/>
        <v>2.146901445877127E-3</v>
      </c>
      <c r="BC709">
        <v>0</v>
      </c>
      <c r="BD709">
        <f t="shared" si="741"/>
        <v>0</v>
      </c>
      <c r="BE709">
        <v>0</v>
      </c>
      <c r="BF709">
        <f t="shared" si="742"/>
        <v>0</v>
      </c>
      <c r="BG709">
        <v>0</v>
      </c>
      <c r="BH709">
        <f t="shared" si="743"/>
        <v>0</v>
      </c>
      <c r="BI709">
        <v>0</v>
      </c>
      <c r="BJ709">
        <f t="shared" si="744"/>
        <v>0</v>
      </c>
      <c r="BK709">
        <v>0</v>
      </c>
      <c r="BL709">
        <f t="shared" si="745"/>
        <v>0</v>
      </c>
      <c r="BM709">
        <v>0</v>
      </c>
      <c r="BN709">
        <f t="shared" si="746"/>
        <v>0</v>
      </c>
      <c r="BO709">
        <v>0</v>
      </c>
      <c r="BP709">
        <f t="shared" si="784"/>
        <v>0</v>
      </c>
      <c r="BQ709">
        <v>0</v>
      </c>
      <c r="BR709">
        <f t="shared" si="748"/>
        <v>0</v>
      </c>
      <c r="BS709">
        <v>0</v>
      </c>
      <c r="BT709">
        <f t="shared" si="749"/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f t="shared" si="786"/>
        <v>0</v>
      </c>
      <c r="DE709">
        <v>0</v>
      </c>
      <c r="DF709">
        <f t="shared" si="787"/>
        <v>0</v>
      </c>
      <c r="DG709">
        <v>0</v>
      </c>
      <c r="DH709">
        <f t="shared" si="751"/>
        <v>0</v>
      </c>
      <c r="DI709">
        <v>0</v>
      </c>
      <c r="DJ709">
        <f t="shared" si="752"/>
        <v>0</v>
      </c>
      <c r="DK709">
        <v>44.8</v>
      </c>
      <c r="DL709">
        <f t="shared" si="753"/>
        <v>0.45011630912380463</v>
      </c>
      <c r="DM709">
        <v>0</v>
      </c>
      <c r="DN709">
        <f t="shared" si="754"/>
        <v>0</v>
      </c>
      <c r="DO709">
        <v>0</v>
      </c>
      <c r="DP709">
        <f t="shared" si="755"/>
        <v>0</v>
      </c>
      <c r="DQ709">
        <v>55.2</v>
      </c>
      <c r="DR709">
        <f t="shared" si="756"/>
        <v>0.54988369087619549</v>
      </c>
      <c r="DS709">
        <v>0</v>
      </c>
      <c r="DT709">
        <f t="shared" si="757"/>
        <v>0</v>
      </c>
      <c r="DU709">
        <v>0</v>
      </c>
      <c r="DV709">
        <f t="shared" si="758"/>
        <v>0</v>
      </c>
      <c r="DW709">
        <v>0</v>
      </c>
      <c r="DX709">
        <f t="shared" si="759"/>
        <v>0</v>
      </c>
      <c r="DY709">
        <v>0</v>
      </c>
      <c r="DZ709">
        <f t="shared" si="760"/>
        <v>0</v>
      </c>
      <c r="EA709">
        <v>0</v>
      </c>
      <c r="EB709">
        <f t="shared" si="761"/>
        <v>0</v>
      </c>
      <c r="EC709">
        <v>0</v>
      </c>
      <c r="ED709">
        <f t="shared" si="762"/>
        <v>0</v>
      </c>
      <c r="EE709">
        <v>0</v>
      </c>
      <c r="EF709">
        <f t="shared" si="763"/>
        <v>0</v>
      </c>
      <c r="EG709">
        <v>0</v>
      </c>
      <c r="EH709">
        <f t="shared" si="764"/>
        <v>0</v>
      </c>
      <c r="EI709">
        <v>0</v>
      </c>
      <c r="EJ709">
        <f t="shared" si="765"/>
        <v>0</v>
      </c>
      <c r="EK709">
        <v>0</v>
      </c>
      <c r="EL709">
        <f t="shared" si="766"/>
        <v>0</v>
      </c>
      <c r="EM709">
        <v>0</v>
      </c>
      <c r="EN709">
        <f t="shared" si="767"/>
        <v>0</v>
      </c>
      <c r="EO709">
        <v>0</v>
      </c>
      <c r="EP709">
        <f t="shared" si="768"/>
        <v>0</v>
      </c>
      <c r="EQ709">
        <v>0</v>
      </c>
      <c r="ER709">
        <f t="shared" si="769"/>
        <v>0</v>
      </c>
      <c r="ES709">
        <v>0</v>
      </c>
      <c r="ET709">
        <f t="shared" si="770"/>
        <v>0</v>
      </c>
      <c r="EU709">
        <v>0</v>
      </c>
      <c r="EV709">
        <f t="shared" si="771"/>
        <v>0</v>
      </c>
      <c r="EW709">
        <v>0</v>
      </c>
      <c r="EX709">
        <f t="shared" si="772"/>
        <v>0</v>
      </c>
      <c r="EY709">
        <v>0</v>
      </c>
      <c r="EZ709">
        <f t="shared" si="773"/>
        <v>0</v>
      </c>
      <c r="FA709">
        <v>0</v>
      </c>
      <c r="FB709">
        <f t="shared" si="774"/>
        <v>0</v>
      </c>
      <c r="FC709">
        <v>0</v>
      </c>
      <c r="FD709">
        <v>0</v>
      </c>
      <c r="FE709" s="3" t="s">
        <v>931</v>
      </c>
    </row>
    <row r="710" spans="1:161" x14ac:dyDescent="0.45">
      <c r="A710">
        <v>709</v>
      </c>
      <c r="B710" t="s">
        <v>368</v>
      </c>
      <c r="C710" t="s">
        <v>671</v>
      </c>
      <c r="D710" t="s">
        <v>928</v>
      </c>
      <c r="E710" t="s">
        <v>929</v>
      </c>
      <c r="F710" s="2">
        <v>1</v>
      </c>
      <c r="G710">
        <f t="shared" si="788"/>
        <v>396.5</v>
      </c>
      <c r="H710">
        <v>1773</v>
      </c>
      <c r="I710">
        <v>623</v>
      </c>
      <c r="J710" s="2">
        <f t="shared" si="785"/>
        <v>0.35138183869148337</v>
      </c>
      <c r="L710" t="s">
        <v>442</v>
      </c>
      <c r="M710">
        <v>0</v>
      </c>
      <c r="N710">
        <f t="shared" si="720"/>
        <v>0</v>
      </c>
      <c r="O710">
        <v>0</v>
      </c>
      <c r="P710">
        <f t="shared" si="721"/>
        <v>0</v>
      </c>
      <c r="Q710">
        <v>0.99</v>
      </c>
      <c r="R710">
        <f t="shared" si="779"/>
        <v>9.2233136993640705E-3</v>
      </c>
      <c r="S710">
        <v>0.52</v>
      </c>
      <c r="T710">
        <f t="shared" si="723"/>
        <v>5.1757292784184016E-3</v>
      </c>
      <c r="U710">
        <v>0</v>
      </c>
      <c r="V710">
        <f t="shared" si="724"/>
        <v>0</v>
      </c>
      <c r="W710">
        <v>0</v>
      </c>
      <c r="X710">
        <f t="shared" si="725"/>
        <v>0</v>
      </c>
      <c r="Y710">
        <v>0</v>
      </c>
      <c r="Z710">
        <f t="shared" si="726"/>
        <v>0</v>
      </c>
      <c r="AA710">
        <v>0</v>
      </c>
      <c r="AB710">
        <f t="shared" si="727"/>
        <v>0</v>
      </c>
      <c r="AC710">
        <f t="shared" si="789"/>
        <v>87.750000000000014</v>
      </c>
      <c r="AD710">
        <f t="shared" si="781"/>
        <v>0.85921902225347579</v>
      </c>
      <c r="AE710">
        <v>0.13</v>
      </c>
      <c r="AF710">
        <f t="shared" si="782"/>
        <v>5.9189053933753153E-3</v>
      </c>
      <c r="AG710">
        <v>0</v>
      </c>
      <c r="AH710">
        <f t="shared" si="778"/>
        <v>0</v>
      </c>
      <c r="AI710">
        <v>0</v>
      </c>
      <c r="AJ710">
        <f t="shared" si="731"/>
        <v>0</v>
      </c>
      <c r="AK710">
        <v>1.45</v>
      </c>
      <c r="AL710">
        <f t="shared" si="783"/>
        <v>2.8231041195069022E-2</v>
      </c>
      <c r="AM710">
        <v>8.1</v>
      </c>
      <c r="AN710">
        <f t="shared" si="733"/>
        <v>8.518346502806412E-2</v>
      </c>
      <c r="AO710">
        <v>0.86</v>
      </c>
      <c r="AP710">
        <f t="shared" si="780"/>
        <v>4.9016217063562392E-3</v>
      </c>
      <c r="AQ710">
        <v>0</v>
      </c>
      <c r="AR710">
        <f t="shared" si="735"/>
        <v>0</v>
      </c>
      <c r="AS710">
        <v>0</v>
      </c>
      <c r="AT710">
        <f t="shared" si="736"/>
        <v>0</v>
      </c>
      <c r="AU710">
        <v>0</v>
      </c>
      <c r="AV710">
        <f t="shared" si="737"/>
        <v>0</v>
      </c>
      <c r="AW710">
        <v>0</v>
      </c>
      <c r="AX710">
        <f t="shared" si="738"/>
        <v>0</v>
      </c>
      <c r="AY710">
        <v>0</v>
      </c>
      <c r="AZ710">
        <f t="shared" si="739"/>
        <v>0</v>
      </c>
      <c r="BA710">
        <v>0.2</v>
      </c>
      <c r="BB710">
        <f t="shared" si="740"/>
        <v>2.146901445877127E-3</v>
      </c>
      <c r="BC710">
        <v>0</v>
      </c>
      <c r="BD710">
        <f t="shared" si="741"/>
        <v>0</v>
      </c>
      <c r="BE710">
        <v>0</v>
      </c>
      <c r="BF710">
        <f t="shared" si="742"/>
        <v>0</v>
      </c>
      <c r="BG710">
        <v>0</v>
      </c>
      <c r="BH710">
        <f t="shared" si="743"/>
        <v>0</v>
      </c>
      <c r="BI710">
        <v>0</v>
      </c>
      <c r="BJ710">
        <f t="shared" si="744"/>
        <v>0</v>
      </c>
      <c r="BK710">
        <v>0</v>
      </c>
      <c r="BL710">
        <f t="shared" si="745"/>
        <v>0</v>
      </c>
      <c r="BM710">
        <v>0</v>
      </c>
      <c r="BN710">
        <f t="shared" si="746"/>
        <v>0</v>
      </c>
      <c r="BO710">
        <v>0</v>
      </c>
      <c r="BP710">
        <f t="shared" si="784"/>
        <v>0</v>
      </c>
      <c r="BQ710">
        <v>0</v>
      </c>
      <c r="BR710">
        <f t="shared" si="748"/>
        <v>0</v>
      </c>
      <c r="BS710">
        <v>0</v>
      </c>
      <c r="BT710">
        <f t="shared" si="749"/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f t="shared" si="786"/>
        <v>0</v>
      </c>
      <c r="DE710">
        <v>0</v>
      </c>
      <c r="DF710">
        <f t="shared" si="787"/>
        <v>0</v>
      </c>
      <c r="DG710">
        <v>0</v>
      </c>
      <c r="DH710">
        <f t="shared" si="751"/>
        <v>0</v>
      </c>
      <c r="DI710">
        <v>0</v>
      </c>
      <c r="DJ710">
        <f t="shared" si="752"/>
        <v>0</v>
      </c>
      <c r="DK710">
        <v>44.8</v>
      </c>
      <c r="DL710">
        <f t="shared" si="753"/>
        <v>0.45011630912380463</v>
      </c>
      <c r="DM710">
        <v>0</v>
      </c>
      <c r="DN710">
        <f t="shared" si="754"/>
        <v>0</v>
      </c>
      <c r="DO710">
        <v>0</v>
      </c>
      <c r="DP710">
        <f t="shared" si="755"/>
        <v>0</v>
      </c>
      <c r="DQ710">
        <v>55.2</v>
      </c>
      <c r="DR710">
        <f t="shared" si="756"/>
        <v>0.54988369087619549</v>
      </c>
      <c r="DS710">
        <v>0</v>
      </c>
      <c r="DT710">
        <f t="shared" si="757"/>
        <v>0</v>
      </c>
      <c r="DU710">
        <v>0</v>
      </c>
      <c r="DV710">
        <f t="shared" si="758"/>
        <v>0</v>
      </c>
      <c r="DW710">
        <v>0</v>
      </c>
      <c r="DX710">
        <f t="shared" si="759"/>
        <v>0</v>
      </c>
      <c r="DY710">
        <v>0</v>
      </c>
      <c r="DZ710">
        <f t="shared" si="760"/>
        <v>0</v>
      </c>
      <c r="EA710">
        <v>0</v>
      </c>
      <c r="EB710">
        <f t="shared" si="761"/>
        <v>0</v>
      </c>
      <c r="EC710">
        <v>0</v>
      </c>
      <c r="ED710">
        <f t="shared" si="762"/>
        <v>0</v>
      </c>
      <c r="EE710">
        <v>0</v>
      </c>
      <c r="EF710">
        <f t="shared" si="763"/>
        <v>0</v>
      </c>
      <c r="EG710">
        <v>0</v>
      </c>
      <c r="EH710">
        <f t="shared" si="764"/>
        <v>0</v>
      </c>
      <c r="EI710">
        <v>0</v>
      </c>
      <c r="EJ710">
        <f t="shared" si="765"/>
        <v>0</v>
      </c>
      <c r="EK710">
        <v>0</v>
      </c>
      <c r="EL710">
        <f t="shared" si="766"/>
        <v>0</v>
      </c>
      <c r="EM710">
        <v>0</v>
      </c>
      <c r="EN710">
        <f t="shared" si="767"/>
        <v>0</v>
      </c>
      <c r="EO710">
        <v>0</v>
      </c>
      <c r="EP710">
        <f t="shared" si="768"/>
        <v>0</v>
      </c>
      <c r="EQ710">
        <v>0</v>
      </c>
      <c r="ER710">
        <f t="shared" si="769"/>
        <v>0</v>
      </c>
      <c r="ES710">
        <v>0</v>
      </c>
      <c r="ET710">
        <f t="shared" si="770"/>
        <v>0</v>
      </c>
      <c r="EU710">
        <v>0</v>
      </c>
      <c r="EV710">
        <f t="shared" si="771"/>
        <v>0</v>
      </c>
      <c r="EW710">
        <v>0</v>
      </c>
      <c r="EX710">
        <f t="shared" si="772"/>
        <v>0</v>
      </c>
      <c r="EY710">
        <v>0</v>
      </c>
      <c r="EZ710">
        <f t="shared" si="773"/>
        <v>0</v>
      </c>
      <c r="FA710">
        <v>0</v>
      </c>
      <c r="FB710">
        <f t="shared" si="774"/>
        <v>0</v>
      </c>
      <c r="FC710">
        <v>0</v>
      </c>
      <c r="FD710">
        <v>0</v>
      </c>
      <c r="FE710" s="3" t="s">
        <v>932</v>
      </c>
    </row>
    <row r="711" spans="1:161" x14ac:dyDescent="0.45">
      <c r="A711">
        <v>710</v>
      </c>
      <c r="B711" t="s">
        <v>368</v>
      </c>
      <c r="C711" t="s">
        <v>671</v>
      </c>
      <c r="D711" t="s">
        <v>928</v>
      </c>
      <c r="E711" t="s">
        <v>929</v>
      </c>
      <c r="F711" s="2">
        <v>0</v>
      </c>
      <c r="G711">
        <f t="shared" si="788"/>
        <v>396.5</v>
      </c>
      <c r="H711">
        <v>1773</v>
      </c>
      <c r="I711">
        <v>673</v>
      </c>
      <c r="J711" s="2">
        <f t="shared" si="785"/>
        <v>0.3795826283135928</v>
      </c>
      <c r="L711" t="s">
        <v>442</v>
      </c>
      <c r="M711">
        <v>0</v>
      </c>
      <c r="N711">
        <f t="shared" si="720"/>
        <v>0</v>
      </c>
      <c r="O711">
        <v>0</v>
      </c>
      <c r="P711">
        <f t="shared" si="721"/>
        <v>0</v>
      </c>
      <c r="Q711">
        <v>0.99</v>
      </c>
      <c r="R711">
        <f t="shared" si="779"/>
        <v>9.2233136993640705E-3</v>
      </c>
      <c r="S711">
        <v>0.52</v>
      </c>
      <c r="T711">
        <f t="shared" si="723"/>
        <v>5.1757292784184016E-3</v>
      </c>
      <c r="U711">
        <v>0</v>
      </c>
      <c r="V711">
        <f t="shared" si="724"/>
        <v>0</v>
      </c>
      <c r="W711">
        <v>0</v>
      </c>
      <c r="X711">
        <f t="shared" si="725"/>
        <v>0</v>
      </c>
      <c r="Y711">
        <v>0</v>
      </c>
      <c r="Z711">
        <f t="shared" si="726"/>
        <v>0</v>
      </c>
      <c r="AA711">
        <v>0</v>
      </c>
      <c r="AB711">
        <f t="shared" si="727"/>
        <v>0</v>
      </c>
      <c r="AC711">
        <f t="shared" si="789"/>
        <v>87.750000000000014</v>
      </c>
      <c r="AD711">
        <f t="shared" si="781"/>
        <v>0.85921902225347579</v>
      </c>
      <c r="AE711">
        <v>0.13</v>
      </c>
      <c r="AF711">
        <f t="shared" si="782"/>
        <v>5.9189053933753153E-3</v>
      </c>
      <c r="AG711">
        <v>0</v>
      </c>
      <c r="AH711">
        <f t="shared" si="778"/>
        <v>0</v>
      </c>
      <c r="AI711">
        <v>0</v>
      </c>
      <c r="AJ711">
        <f t="shared" si="731"/>
        <v>0</v>
      </c>
      <c r="AK711">
        <v>1.45</v>
      </c>
      <c r="AL711">
        <f t="shared" si="783"/>
        <v>2.8231041195069022E-2</v>
      </c>
      <c r="AM711">
        <v>8.1</v>
      </c>
      <c r="AN711">
        <f t="shared" si="733"/>
        <v>8.518346502806412E-2</v>
      </c>
      <c r="AO711">
        <v>0.86</v>
      </c>
      <c r="AP711">
        <f t="shared" si="780"/>
        <v>4.9016217063562392E-3</v>
      </c>
      <c r="AQ711">
        <v>0</v>
      </c>
      <c r="AR711">
        <f t="shared" si="735"/>
        <v>0</v>
      </c>
      <c r="AS711">
        <v>0</v>
      </c>
      <c r="AT711">
        <f t="shared" si="736"/>
        <v>0</v>
      </c>
      <c r="AU711">
        <v>0</v>
      </c>
      <c r="AV711">
        <f t="shared" si="737"/>
        <v>0</v>
      </c>
      <c r="AW711">
        <v>0</v>
      </c>
      <c r="AX711">
        <f t="shared" si="738"/>
        <v>0</v>
      </c>
      <c r="AY711">
        <v>0</v>
      </c>
      <c r="AZ711">
        <f t="shared" si="739"/>
        <v>0</v>
      </c>
      <c r="BA711">
        <v>0.2</v>
      </c>
      <c r="BB711">
        <f t="shared" si="740"/>
        <v>2.146901445877127E-3</v>
      </c>
      <c r="BC711">
        <v>0</v>
      </c>
      <c r="BD711">
        <f t="shared" si="741"/>
        <v>0</v>
      </c>
      <c r="BE711">
        <v>0</v>
      </c>
      <c r="BF711">
        <f t="shared" si="742"/>
        <v>0</v>
      </c>
      <c r="BG711">
        <v>0</v>
      </c>
      <c r="BH711">
        <f t="shared" si="743"/>
        <v>0</v>
      </c>
      <c r="BI711">
        <v>0</v>
      </c>
      <c r="BJ711">
        <f t="shared" si="744"/>
        <v>0</v>
      </c>
      <c r="BK711">
        <v>0</v>
      </c>
      <c r="BL711">
        <f t="shared" si="745"/>
        <v>0</v>
      </c>
      <c r="BM711">
        <v>0</v>
      </c>
      <c r="BN711">
        <f t="shared" si="746"/>
        <v>0</v>
      </c>
      <c r="BO711">
        <v>0</v>
      </c>
      <c r="BP711">
        <f t="shared" si="784"/>
        <v>0</v>
      </c>
      <c r="BQ711">
        <v>0</v>
      </c>
      <c r="BR711">
        <f t="shared" si="748"/>
        <v>0</v>
      </c>
      <c r="BS711">
        <v>0</v>
      </c>
      <c r="BT711">
        <f t="shared" si="749"/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f t="shared" si="786"/>
        <v>0</v>
      </c>
      <c r="DE711">
        <v>0</v>
      </c>
      <c r="DF711">
        <f t="shared" si="787"/>
        <v>0</v>
      </c>
      <c r="DG711">
        <v>0</v>
      </c>
      <c r="DH711">
        <f t="shared" si="751"/>
        <v>0</v>
      </c>
      <c r="DI711">
        <v>0</v>
      </c>
      <c r="DJ711">
        <f t="shared" si="752"/>
        <v>0</v>
      </c>
      <c r="DK711">
        <v>44.8</v>
      </c>
      <c r="DL711">
        <f t="shared" si="753"/>
        <v>0.45011630912380463</v>
      </c>
      <c r="DM711">
        <v>0</v>
      </c>
      <c r="DN711">
        <f t="shared" si="754"/>
        <v>0</v>
      </c>
      <c r="DO711">
        <v>0</v>
      </c>
      <c r="DP711">
        <f t="shared" si="755"/>
        <v>0</v>
      </c>
      <c r="DQ711">
        <v>55.2</v>
      </c>
      <c r="DR711">
        <f t="shared" si="756"/>
        <v>0.54988369087619549</v>
      </c>
      <c r="DS711">
        <v>0</v>
      </c>
      <c r="DT711">
        <f t="shared" si="757"/>
        <v>0</v>
      </c>
      <c r="DU711">
        <v>0</v>
      </c>
      <c r="DV711">
        <f t="shared" si="758"/>
        <v>0</v>
      </c>
      <c r="DW711">
        <v>0</v>
      </c>
      <c r="DX711">
        <f t="shared" si="759"/>
        <v>0</v>
      </c>
      <c r="DY711">
        <v>0</v>
      </c>
      <c r="DZ711">
        <f t="shared" si="760"/>
        <v>0</v>
      </c>
      <c r="EA711">
        <v>0</v>
      </c>
      <c r="EB711">
        <f t="shared" si="761"/>
        <v>0</v>
      </c>
      <c r="EC711">
        <v>0</v>
      </c>
      <c r="ED711">
        <f t="shared" si="762"/>
        <v>0</v>
      </c>
      <c r="EE711">
        <v>0</v>
      </c>
      <c r="EF711">
        <f t="shared" si="763"/>
        <v>0</v>
      </c>
      <c r="EG711">
        <v>0</v>
      </c>
      <c r="EH711">
        <f t="shared" si="764"/>
        <v>0</v>
      </c>
      <c r="EI711">
        <v>0</v>
      </c>
      <c r="EJ711">
        <f t="shared" si="765"/>
        <v>0</v>
      </c>
      <c r="EK711">
        <v>0</v>
      </c>
      <c r="EL711">
        <f t="shared" si="766"/>
        <v>0</v>
      </c>
      <c r="EM711">
        <v>0</v>
      </c>
      <c r="EN711">
        <f t="shared" si="767"/>
        <v>0</v>
      </c>
      <c r="EO711">
        <v>0</v>
      </c>
      <c r="EP711">
        <f t="shared" si="768"/>
        <v>0</v>
      </c>
      <c r="EQ711">
        <v>0</v>
      </c>
      <c r="ER711">
        <f t="shared" si="769"/>
        <v>0</v>
      </c>
      <c r="ES711">
        <v>0</v>
      </c>
      <c r="ET711">
        <f t="shared" si="770"/>
        <v>0</v>
      </c>
      <c r="EU711">
        <v>0</v>
      </c>
      <c r="EV711">
        <f t="shared" si="771"/>
        <v>0</v>
      </c>
      <c r="EW711">
        <v>0</v>
      </c>
      <c r="EX711">
        <f t="shared" si="772"/>
        <v>0</v>
      </c>
      <c r="EY711">
        <v>0</v>
      </c>
      <c r="EZ711">
        <f t="shared" si="773"/>
        <v>0</v>
      </c>
      <c r="FA711">
        <v>0</v>
      </c>
      <c r="FB711">
        <f t="shared" si="774"/>
        <v>0</v>
      </c>
      <c r="FC711">
        <v>0</v>
      </c>
      <c r="FD711">
        <v>0</v>
      </c>
      <c r="FE711" s="3" t="s">
        <v>933</v>
      </c>
    </row>
    <row r="712" spans="1:161" x14ac:dyDescent="0.45">
      <c r="A712">
        <v>711</v>
      </c>
      <c r="B712" t="s">
        <v>368</v>
      </c>
      <c r="C712" t="s">
        <v>671</v>
      </c>
      <c r="D712" t="s">
        <v>934</v>
      </c>
      <c r="E712" t="s">
        <v>929</v>
      </c>
      <c r="F712" s="2">
        <v>0</v>
      </c>
      <c r="G712">
        <f t="shared" si="788"/>
        <v>396.5</v>
      </c>
      <c r="H712">
        <v>1773</v>
      </c>
      <c r="I712">
        <v>473</v>
      </c>
      <c r="J712" s="2">
        <f t="shared" si="785"/>
        <v>0.2667794698251551</v>
      </c>
      <c r="L712" t="s">
        <v>442</v>
      </c>
      <c r="M712">
        <v>0</v>
      </c>
      <c r="N712">
        <f t="shared" si="720"/>
        <v>0</v>
      </c>
      <c r="O712">
        <v>0</v>
      </c>
      <c r="P712">
        <f t="shared" si="721"/>
        <v>0</v>
      </c>
      <c r="Q712">
        <v>0.66</v>
      </c>
      <c r="R712">
        <f t="shared" si="779"/>
        <v>6.1430744490004029E-3</v>
      </c>
      <c r="S712">
        <v>0.55000000000000004</v>
      </c>
      <c r="T712">
        <f t="shared" si="723"/>
        <v>5.4691641162910951E-3</v>
      </c>
      <c r="U712">
        <v>0</v>
      </c>
      <c r="V712">
        <f t="shared" si="724"/>
        <v>0</v>
      </c>
      <c r="W712">
        <v>0</v>
      </c>
      <c r="X712">
        <f t="shared" si="725"/>
        <v>0</v>
      </c>
      <c r="Y712">
        <v>0</v>
      </c>
      <c r="Z712">
        <f t="shared" si="726"/>
        <v>0</v>
      </c>
      <c r="AA712">
        <v>0</v>
      </c>
      <c r="AB712">
        <f t="shared" si="727"/>
        <v>0</v>
      </c>
      <c r="AC712">
        <f t="shared" si="789"/>
        <v>84.800000000000011</v>
      </c>
      <c r="AD712">
        <f t="shared" si="781"/>
        <v>0.82955019204531566</v>
      </c>
      <c r="AE712">
        <v>0.16</v>
      </c>
      <c r="AF712">
        <f t="shared" si="782"/>
        <v>7.2779335576910204E-3</v>
      </c>
      <c r="AG712">
        <v>0</v>
      </c>
      <c r="AH712">
        <f t="shared" si="778"/>
        <v>0</v>
      </c>
      <c r="AI712">
        <v>0</v>
      </c>
      <c r="AJ712">
        <f t="shared" si="731"/>
        <v>0</v>
      </c>
      <c r="AK712">
        <v>1.0900000000000001</v>
      </c>
      <c r="AL712">
        <f t="shared" si="783"/>
        <v>2.1201932583178457E-2</v>
      </c>
      <c r="AM712">
        <v>11.7</v>
      </c>
      <c r="AN712">
        <f t="shared" si="733"/>
        <v>0.12292669422875815</v>
      </c>
      <c r="AO712">
        <v>0.74</v>
      </c>
      <c r="AP712">
        <f t="shared" si="780"/>
        <v>4.2136951936511862E-3</v>
      </c>
      <c r="AQ712">
        <v>0</v>
      </c>
      <c r="AR712">
        <f t="shared" si="735"/>
        <v>0</v>
      </c>
      <c r="AS712">
        <v>0</v>
      </c>
      <c r="AT712">
        <f t="shared" si="736"/>
        <v>0</v>
      </c>
      <c r="AU712">
        <v>0</v>
      </c>
      <c r="AV712">
        <f t="shared" si="737"/>
        <v>0</v>
      </c>
      <c r="AW712">
        <v>0</v>
      </c>
      <c r="AX712">
        <f t="shared" si="738"/>
        <v>0</v>
      </c>
      <c r="AY712">
        <v>0</v>
      </c>
      <c r="AZ712">
        <f t="shared" si="739"/>
        <v>0</v>
      </c>
      <c r="BA712">
        <v>0.3</v>
      </c>
      <c r="BB712">
        <f t="shared" si="740"/>
        <v>3.2173138261141474E-3</v>
      </c>
      <c r="BC712">
        <v>0</v>
      </c>
      <c r="BD712">
        <f t="shared" si="741"/>
        <v>0</v>
      </c>
      <c r="BE712">
        <v>0</v>
      </c>
      <c r="BF712">
        <f t="shared" si="742"/>
        <v>0</v>
      </c>
      <c r="BG712">
        <v>0</v>
      </c>
      <c r="BH712">
        <f t="shared" si="743"/>
        <v>0</v>
      </c>
      <c r="BI712">
        <v>0</v>
      </c>
      <c r="BJ712">
        <f t="shared" si="744"/>
        <v>0</v>
      </c>
      <c r="BK712">
        <v>0</v>
      </c>
      <c r="BL712">
        <f t="shared" si="745"/>
        <v>0</v>
      </c>
      <c r="BM712">
        <v>0</v>
      </c>
      <c r="BN712">
        <f t="shared" si="746"/>
        <v>0</v>
      </c>
      <c r="BO712">
        <v>0</v>
      </c>
      <c r="BP712">
        <f t="shared" si="784"/>
        <v>0</v>
      </c>
      <c r="BQ712">
        <v>0</v>
      </c>
      <c r="BR712">
        <f t="shared" si="748"/>
        <v>0</v>
      </c>
      <c r="BS712">
        <v>0</v>
      </c>
      <c r="BT712">
        <f t="shared" si="749"/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f t="shared" si="786"/>
        <v>0</v>
      </c>
      <c r="DE712">
        <v>0</v>
      </c>
      <c r="DF712">
        <f t="shared" si="787"/>
        <v>0</v>
      </c>
      <c r="DG712">
        <v>0</v>
      </c>
      <c r="DH712">
        <f t="shared" si="751"/>
        <v>0</v>
      </c>
      <c r="DI712">
        <v>0</v>
      </c>
      <c r="DJ712">
        <f t="shared" si="752"/>
        <v>0</v>
      </c>
      <c r="DK712">
        <v>44.8</v>
      </c>
      <c r="DL712">
        <f t="shared" si="753"/>
        <v>0.45011630912380463</v>
      </c>
      <c r="DM712">
        <v>0</v>
      </c>
      <c r="DN712">
        <f t="shared" si="754"/>
        <v>0</v>
      </c>
      <c r="DO712">
        <v>0</v>
      </c>
      <c r="DP712">
        <f t="shared" si="755"/>
        <v>0</v>
      </c>
      <c r="DQ712">
        <v>55.2</v>
      </c>
      <c r="DR712">
        <f t="shared" si="756"/>
        <v>0.54988369087619549</v>
      </c>
      <c r="DS712">
        <v>0</v>
      </c>
      <c r="DT712">
        <f t="shared" si="757"/>
        <v>0</v>
      </c>
      <c r="DU712">
        <v>0</v>
      </c>
      <c r="DV712">
        <f t="shared" si="758"/>
        <v>0</v>
      </c>
      <c r="DW712">
        <v>0</v>
      </c>
      <c r="DX712">
        <f t="shared" si="759"/>
        <v>0</v>
      </c>
      <c r="DY712">
        <v>0</v>
      </c>
      <c r="DZ712">
        <f t="shared" si="760"/>
        <v>0</v>
      </c>
      <c r="EA712">
        <v>0</v>
      </c>
      <c r="EB712">
        <f t="shared" si="761"/>
        <v>0</v>
      </c>
      <c r="EC712">
        <v>0</v>
      </c>
      <c r="ED712">
        <f t="shared" si="762"/>
        <v>0</v>
      </c>
      <c r="EE712">
        <v>0</v>
      </c>
      <c r="EF712">
        <f t="shared" si="763"/>
        <v>0</v>
      </c>
      <c r="EG712">
        <v>0</v>
      </c>
      <c r="EH712">
        <f t="shared" si="764"/>
        <v>0</v>
      </c>
      <c r="EI712">
        <v>0</v>
      </c>
      <c r="EJ712">
        <f t="shared" si="765"/>
        <v>0</v>
      </c>
      <c r="EK712">
        <v>0</v>
      </c>
      <c r="EL712">
        <f t="shared" si="766"/>
        <v>0</v>
      </c>
      <c r="EM712">
        <v>0</v>
      </c>
      <c r="EN712">
        <f t="shared" si="767"/>
        <v>0</v>
      </c>
      <c r="EO712">
        <v>0</v>
      </c>
      <c r="EP712">
        <f t="shared" si="768"/>
        <v>0</v>
      </c>
      <c r="EQ712">
        <v>0</v>
      </c>
      <c r="ER712">
        <f t="shared" si="769"/>
        <v>0</v>
      </c>
      <c r="ES712">
        <v>0</v>
      </c>
      <c r="ET712">
        <f t="shared" si="770"/>
        <v>0</v>
      </c>
      <c r="EU712">
        <v>0</v>
      </c>
      <c r="EV712">
        <f t="shared" si="771"/>
        <v>0</v>
      </c>
      <c r="EW712">
        <v>0</v>
      </c>
      <c r="EX712">
        <f t="shared" si="772"/>
        <v>0</v>
      </c>
      <c r="EY712">
        <v>0</v>
      </c>
      <c r="EZ712">
        <f t="shared" si="773"/>
        <v>0</v>
      </c>
      <c r="FA712">
        <v>0</v>
      </c>
      <c r="FB712">
        <f t="shared" si="774"/>
        <v>0</v>
      </c>
      <c r="FC712">
        <v>0</v>
      </c>
      <c r="FD712">
        <v>0</v>
      </c>
      <c r="FE712" s="3" t="s">
        <v>935</v>
      </c>
    </row>
    <row r="713" spans="1:161" x14ac:dyDescent="0.45">
      <c r="A713">
        <v>712</v>
      </c>
      <c r="B713" t="s">
        <v>368</v>
      </c>
      <c r="C713" t="s">
        <v>671</v>
      </c>
      <c r="D713" t="s">
        <v>934</v>
      </c>
      <c r="E713" t="s">
        <v>929</v>
      </c>
      <c r="F713" s="2">
        <v>1</v>
      </c>
      <c r="G713">
        <f t="shared" si="788"/>
        <v>396.5</v>
      </c>
      <c r="H713">
        <v>1773</v>
      </c>
      <c r="I713">
        <v>573</v>
      </c>
      <c r="J713" s="2">
        <f t="shared" si="785"/>
        <v>0.32318104906937395</v>
      </c>
      <c r="L713" t="s">
        <v>442</v>
      </c>
      <c r="M713">
        <v>0</v>
      </c>
      <c r="N713">
        <f t="shared" si="720"/>
        <v>0</v>
      </c>
      <c r="O713">
        <v>0</v>
      </c>
      <c r="P713">
        <f t="shared" si="721"/>
        <v>0</v>
      </c>
      <c r="Q713">
        <v>0.66</v>
      </c>
      <c r="R713">
        <f t="shared" si="779"/>
        <v>6.1430744490004029E-3</v>
      </c>
      <c r="S713">
        <v>0.55000000000000004</v>
      </c>
      <c r="T713">
        <f t="shared" si="723"/>
        <v>5.4691641162910951E-3</v>
      </c>
      <c r="U713">
        <v>0</v>
      </c>
      <c r="V713">
        <f t="shared" si="724"/>
        <v>0</v>
      </c>
      <c r="W713">
        <v>0</v>
      </c>
      <c r="X713">
        <f t="shared" si="725"/>
        <v>0</v>
      </c>
      <c r="Y713">
        <v>0</v>
      </c>
      <c r="Z713">
        <f t="shared" si="726"/>
        <v>0</v>
      </c>
      <c r="AA713">
        <v>0</v>
      </c>
      <c r="AB713">
        <f t="shared" si="727"/>
        <v>0</v>
      </c>
      <c r="AC713">
        <f t="shared" si="789"/>
        <v>84.800000000000011</v>
      </c>
      <c r="AD713">
        <f t="shared" si="781"/>
        <v>0.82955019204531566</v>
      </c>
      <c r="AE713">
        <v>0.16</v>
      </c>
      <c r="AF713">
        <f t="shared" si="782"/>
        <v>7.2779335576910204E-3</v>
      </c>
      <c r="AG713">
        <v>0</v>
      </c>
      <c r="AH713">
        <f t="shared" si="778"/>
        <v>0</v>
      </c>
      <c r="AI713">
        <v>0</v>
      </c>
      <c r="AJ713">
        <f t="shared" si="731"/>
        <v>0</v>
      </c>
      <c r="AK713">
        <v>1.0900000000000001</v>
      </c>
      <c r="AL713">
        <f t="shared" si="783"/>
        <v>2.1201932583178457E-2</v>
      </c>
      <c r="AM713">
        <v>11.7</v>
      </c>
      <c r="AN713">
        <f t="shared" si="733"/>
        <v>0.12292669422875815</v>
      </c>
      <c r="AO713">
        <v>0.74</v>
      </c>
      <c r="AP713">
        <f t="shared" si="780"/>
        <v>4.2136951936511862E-3</v>
      </c>
      <c r="AQ713">
        <v>0</v>
      </c>
      <c r="AR713">
        <f t="shared" si="735"/>
        <v>0</v>
      </c>
      <c r="AS713">
        <v>0</v>
      </c>
      <c r="AT713">
        <f t="shared" si="736"/>
        <v>0</v>
      </c>
      <c r="AU713">
        <v>0</v>
      </c>
      <c r="AV713">
        <f t="shared" si="737"/>
        <v>0</v>
      </c>
      <c r="AW713">
        <v>0</v>
      </c>
      <c r="AX713">
        <f t="shared" si="738"/>
        <v>0</v>
      </c>
      <c r="AY713">
        <v>0</v>
      </c>
      <c r="AZ713">
        <f t="shared" si="739"/>
        <v>0</v>
      </c>
      <c r="BA713">
        <v>0.3</v>
      </c>
      <c r="BB713">
        <f t="shared" si="740"/>
        <v>3.2173138261141474E-3</v>
      </c>
      <c r="BC713">
        <v>0</v>
      </c>
      <c r="BD713">
        <f t="shared" si="741"/>
        <v>0</v>
      </c>
      <c r="BE713">
        <v>0</v>
      </c>
      <c r="BF713">
        <f t="shared" si="742"/>
        <v>0</v>
      </c>
      <c r="BG713">
        <v>0</v>
      </c>
      <c r="BH713">
        <f t="shared" si="743"/>
        <v>0</v>
      </c>
      <c r="BI713">
        <v>0</v>
      </c>
      <c r="BJ713">
        <f t="shared" si="744"/>
        <v>0</v>
      </c>
      <c r="BK713">
        <v>0</v>
      </c>
      <c r="BL713">
        <f t="shared" si="745"/>
        <v>0</v>
      </c>
      <c r="BM713">
        <v>0</v>
      </c>
      <c r="BN713">
        <f t="shared" si="746"/>
        <v>0</v>
      </c>
      <c r="BO713">
        <v>0</v>
      </c>
      <c r="BP713">
        <f t="shared" si="784"/>
        <v>0</v>
      </c>
      <c r="BQ713">
        <v>0</v>
      </c>
      <c r="BR713">
        <f t="shared" si="748"/>
        <v>0</v>
      </c>
      <c r="BS713">
        <v>0</v>
      </c>
      <c r="BT713">
        <f t="shared" si="749"/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f t="shared" si="786"/>
        <v>0</v>
      </c>
      <c r="DE713">
        <v>0</v>
      </c>
      <c r="DF713">
        <f t="shared" si="787"/>
        <v>0</v>
      </c>
      <c r="DG713">
        <v>0</v>
      </c>
      <c r="DH713">
        <f t="shared" si="751"/>
        <v>0</v>
      </c>
      <c r="DI713">
        <v>0</v>
      </c>
      <c r="DJ713">
        <f t="shared" si="752"/>
        <v>0</v>
      </c>
      <c r="DK713">
        <v>44.8</v>
      </c>
      <c r="DL713">
        <f t="shared" si="753"/>
        <v>0.45011630912380463</v>
      </c>
      <c r="DM713">
        <v>0</v>
      </c>
      <c r="DN713">
        <f t="shared" si="754"/>
        <v>0</v>
      </c>
      <c r="DO713">
        <v>0</v>
      </c>
      <c r="DP713">
        <f t="shared" si="755"/>
        <v>0</v>
      </c>
      <c r="DQ713">
        <v>55.2</v>
      </c>
      <c r="DR713">
        <f t="shared" si="756"/>
        <v>0.54988369087619549</v>
      </c>
      <c r="DS713">
        <v>0</v>
      </c>
      <c r="DT713">
        <f t="shared" si="757"/>
        <v>0</v>
      </c>
      <c r="DU713">
        <v>0</v>
      </c>
      <c r="DV713">
        <f t="shared" si="758"/>
        <v>0</v>
      </c>
      <c r="DW713">
        <v>0</v>
      </c>
      <c r="DX713">
        <f t="shared" si="759"/>
        <v>0</v>
      </c>
      <c r="DY713">
        <v>0</v>
      </c>
      <c r="DZ713">
        <f t="shared" si="760"/>
        <v>0</v>
      </c>
      <c r="EA713">
        <v>0</v>
      </c>
      <c r="EB713">
        <f t="shared" si="761"/>
        <v>0</v>
      </c>
      <c r="EC713">
        <v>0</v>
      </c>
      <c r="ED713">
        <f t="shared" si="762"/>
        <v>0</v>
      </c>
      <c r="EE713">
        <v>0</v>
      </c>
      <c r="EF713">
        <f t="shared" si="763"/>
        <v>0</v>
      </c>
      <c r="EG713">
        <v>0</v>
      </c>
      <c r="EH713">
        <f t="shared" si="764"/>
        <v>0</v>
      </c>
      <c r="EI713">
        <v>0</v>
      </c>
      <c r="EJ713">
        <f t="shared" si="765"/>
        <v>0</v>
      </c>
      <c r="EK713">
        <v>0</v>
      </c>
      <c r="EL713">
        <f t="shared" si="766"/>
        <v>0</v>
      </c>
      <c r="EM713">
        <v>0</v>
      </c>
      <c r="EN713">
        <f t="shared" si="767"/>
        <v>0</v>
      </c>
      <c r="EO713">
        <v>0</v>
      </c>
      <c r="EP713">
        <f t="shared" si="768"/>
        <v>0</v>
      </c>
      <c r="EQ713">
        <v>0</v>
      </c>
      <c r="ER713">
        <f t="shared" si="769"/>
        <v>0</v>
      </c>
      <c r="ES713">
        <v>0</v>
      </c>
      <c r="ET713">
        <f t="shared" si="770"/>
        <v>0</v>
      </c>
      <c r="EU713">
        <v>0</v>
      </c>
      <c r="EV713">
        <f t="shared" si="771"/>
        <v>0</v>
      </c>
      <c r="EW713">
        <v>0</v>
      </c>
      <c r="EX713">
        <f t="shared" si="772"/>
        <v>0</v>
      </c>
      <c r="EY713">
        <v>0</v>
      </c>
      <c r="EZ713">
        <f t="shared" si="773"/>
        <v>0</v>
      </c>
      <c r="FA713">
        <v>0</v>
      </c>
      <c r="FB713">
        <f t="shared" si="774"/>
        <v>0</v>
      </c>
      <c r="FC713">
        <v>0</v>
      </c>
      <c r="FD713">
        <v>0</v>
      </c>
      <c r="FE713" s="3" t="s">
        <v>936</v>
      </c>
    </row>
    <row r="714" spans="1:161" x14ac:dyDescent="0.45">
      <c r="A714">
        <v>713</v>
      </c>
      <c r="B714" t="s">
        <v>368</v>
      </c>
      <c r="C714" t="s">
        <v>671</v>
      </c>
      <c r="D714" t="s">
        <v>934</v>
      </c>
      <c r="E714" t="s">
        <v>929</v>
      </c>
      <c r="F714" s="2">
        <v>1</v>
      </c>
      <c r="G714">
        <f t="shared" si="788"/>
        <v>396.5</v>
      </c>
      <c r="H714">
        <v>1773</v>
      </c>
      <c r="I714">
        <v>623</v>
      </c>
      <c r="J714" s="2">
        <f t="shared" si="785"/>
        <v>0.35138183869148337</v>
      </c>
      <c r="L714" t="s">
        <v>442</v>
      </c>
      <c r="M714">
        <v>0</v>
      </c>
      <c r="N714">
        <f t="shared" si="720"/>
        <v>0</v>
      </c>
      <c r="O714">
        <v>0</v>
      </c>
      <c r="P714">
        <f t="shared" si="721"/>
        <v>0</v>
      </c>
      <c r="Q714">
        <v>0.66</v>
      </c>
      <c r="R714">
        <f t="shared" si="779"/>
        <v>6.1430744490004029E-3</v>
      </c>
      <c r="S714">
        <v>0.55000000000000004</v>
      </c>
      <c r="T714">
        <f t="shared" si="723"/>
        <v>5.4691641162910951E-3</v>
      </c>
      <c r="U714">
        <v>0</v>
      </c>
      <c r="V714">
        <f t="shared" si="724"/>
        <v>0</v>
      </c>
      <c r="W714">
        <v>0</v>
      </c>
      <c r="X714">
        <f t="shared" si="725"/>
        <v>0</v>
      </c>
      <c r="Y714">
        <v>0</v>
      </c>
      <c r="Z714">
        <f t="shared" si="726"/>
        <v>0</v>
      </c>
      <c r="AA714">
        <v>0</v>
      </c>
      <c r="AB714">
        <f t="shared" si="727"/>
        <v>0</v>
      </c>
      <c r="AC714">
        <f t="shared" si="789"/>
        <v>84.800000000000011</v>
      </c>
      <c r="AD714">
        <f t="shared" si="781"/>
        <v>0.82955019204531566</v>
      </c>
      <c r="AE714">
        <v>0.16</v>
      </c>
      <c r="AF714">
        <f t="shared" si="782"/>
        <v>7.2779335576910204E-3</v>
      </c>
      <c r="AG714">
        <v>0</v>
      </c>
      <c r="AH714">
        <f t="shared" si="778"/>
        <v>0</v>
      </c>
      <c r="AI714">
        <v>0</v>
      </c>
      <c r="AJ714">
        <f t="shared" si="731"/>
        <v>0</v>
      </c>
      <c r="AK714">
        <v>1.0900000000000001</v>
      </c>
      <c r="AL714">
        <f t="shared" si="783"/>
        <v>2.1201932583178457E-2</v>
      </c>
      <c r="AM714">
        <v>11.7</v>
      </c>
      <c r="AN714">
        <f t="shared" si="733"/>
        <v>0.12292669422875815</v>
      </c>
      <c r="AO714">
        <v>0.74</v>
      </c>
      <c r="AP714">
        <f t="shared" si="780"/>
        <v>4.2136951936511862E-3</v>
      </c>
      <c r="AQ714">
        <v>0</v>
      </c>
      <c r="AR714">
        <f t="shared" si="735"/>
        <v>0</v>
      </c>
      <c r="AS714">
        <v>0</v>
      </c>
      <c r="AT714">
        <f t="shared" si="736"/>
        <v>0</v>
      </c>
      <c r="AU714">
        <v>0</v>
      </c>
      <c r="AV714">
        <f t="shared" si="737"/>
        <v>0</v>
      </c>
      <c r="AW714">
        <v>0</v>
      </c>
      <c r="AX714">
        <f t="shared" si="738"/>
        <v>0</v>
      </c>
      <c r="AY714">
        <v>0</v>
      </c>
      <c r="AZ714">
        <f t="shared" si="739"/>
        <v>0</v>
      </c>
      <c r="BA714">
        <v>0.3</v>
      </c>
      <c r="BB714">
        <f t="shared" si="740"/>
        <v>3.2173138261141474E-3</v>
      </c>
      <c r="BC714">
        <v>0</v>
      </c>
      <c r="BD714">
        <f t="shared" si="741"/>
        <v>0</v>
      </c>
      <c r="BE714">
        <v>0</v>
      </c>
      <c r="BF714">
        <f t="shared" si="742"/>
        <v>0</v>
      </c>
      <c r="BG714">
        <v>0</v>
      </c>
      <c r="BH714">
        <f t="shared" si="743"/>
        <v>0</v>
      </c>
      <c r="BI714">
        <v>0</v>
      </c>
      <c r="BJ714">
        <f t="shared" si="744"/>
        <v>0</v>
      </c>
      <c r="BK714">
        <v>0</v>
      </c>
      <c r="BL714">
        <f t="shared" si="745"/>
        <v>0</v>
      </c>
      <c r="BM714">
        <v>0</v>
      </c>
      <c r="BN714">
        <f t="shared" si="746"/>
        <v>0</v>
      </c>
      <c r="BO714">
        <v>0</v>
      </c>
      <c r="BP714">
        <f t="shared" si="784"/>
        <v>0</v>
      </c>
      <c r="BQ714">
        <v>0</v>
      </c>
      <c r="BR714">
        <f t="shared" si="748"/>
        <v>0</v>
      </c>
      <c r="BS714">
        <v>0</v>
      </c>
      <c r="BT714">
        <f t="shared" si="749"/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f t="shared" si="786"/>
        <v>0</v>
      </c>
      <c r="DE714">
        <v>0</v>
      </c>
      <c r="DF714">
        <f t="shared" si="787"/>
        <v>0</v>
      </c>
      <c r="DG714">
        <v>0</v>
      </c>
      <c r="DH714">
        <f t="shared" si="751"/>
        <v>0</v>
      </c>
      <c r="DI714">
        <v>0</v>
      </c>
      <c r="DJ714">
        <f t="shared" si="752"/>
        <v>0</v>
      </c>
      <c r="DK714">
        <v>44.8</v>
      </c>
      <c r="DL714">
        <f t="shared" si="753"/>
        <v>0.45011630912380463</v>
      </c>
      <c r="DM714">
        <v>0</v>
      </c>
      <c r="DN714">
        <f t="shared" si="754"/>
        <v>0</v>
      </c>
      <c r="DO714">
        <v>0</v>
      </c>
      <c r="DP714">
        <f t="shared" si="755"/>
        <v>0</v>
      </c>
      <c r="DQ714">
        <v>55.2</v>
      </c>
      <c r="DR714">
        <f t="shared" si="756"/>
        <v>0.54988369087619549</v>
      </c>
      <c r="DS714">
        <v>0</v>
      </c>
      <c r="DT714">
        <f t="shared" si="757"/>
        <v>0</v>
      </c>
      <c r="DU714">
        <v>0</v>
      </c>
      <c r="DV714">
        <f t="shared" si="758"/>
        <v>0</v>
      </c>
      <c r="DW714">
        <v>0</v>
      </c>
      <c r="DX714">
        <f t="shared" si="759"/>
        <v>0</v>
      </c>
      <c r="DY714">
        <v>0</v>
      </c>
      <c r="DZ714">
        <f t="shared" si="760"/>
        <v>0</v>
      </c>
      <c r="EA714">
        <v>0</v>
      </c>
      <c r="EB714">
        <f t="shared" si="761"/>
        <v>0</v>
      </c>
      <c r="EC714">
        <v>0</v>
      </c>
      <c r="ED714">
        <f t="shared" si="762"/>
        <v>0</v>
      </c>
      <c r="EE714">
        <v>0</v>
      </c>
      <c r="EF714">
        <f t="shared" si="763"/>
        <v>0</v>
      </c>
      <c r="EG714">
        <v>0</v>
      </c>
      <c r="EH714">
        <f t="shared" si="764"/>
        <v>0</v>
      </c>
      <c r="EI714">
        <v>0</v>
      </c>
      <c r="EJ714">
        <f t="shared" si="765"/>
        <v>0</v>
      </c>
      <c r="EK714">
        <v>0</v>
      </c>
      <c r="EL714">
        <f t="shared" si="766"/>
        <v>0</v>
      </c>
      <c r="EM714">
        <v>0</v>
      </c>
      <c r="EN714">
        <f t="shared" si="767"/>
        <v>0</v>
      </c>
      <c r="EO714">
        <v>0</v>
      </c>
      <c r="EP714">
        <f t="shared" si="768"/>
        <v>0</v>
      </c>
      <c r="EQ714">
        <v>0</v>
      </c>
      <c r="ER714">
        <f t="shared" si="769"/>
        <v>0</v>
      </c>
      <c r="ES714">
        <v>0</v>
      </c>
      <c r="ET714">
        <f t="shared" si="770"/>
        <v>0</v>
      </c>
      <c r="EU714">
        <v>0</v>
      </c>
      <c r="EV714">
        <f t="shared" si="771"/>
        <v>0</v>
      </c>
      <c r="EW714">
        <v>0</v>
      </c>
      <c r="EX714">
        <f t="shared" si="772"/>
        <v>0</v>
      </c>
      <c r="EY714">
        <v>0</v>
      </c>
      <c r="EZ714">
        <f t="shared" si="773"/>
        <v>0</v>
      </c>
      <c r="FA714">
        <v>0</v>
      </c>
      <c r="FB714">
        <f t="shared" si="774"/>
        <v>0</v>
      </c>
      <c r="FC714">
        <v>0</v>
      </c>
      <c r="FD714">
        <v>0</v>
      </c>
      <c r="FE714" s="3" t="s">
        <v>937</v>
      </c>
    </row>
    <row r="715" spans="1:161" x14ac:dyDescent="0.45">
      <c r="A715">
        <v>714</v>
      </c>
      <c r="B715" t="s">
        <v>368</v>
      </c>
      <c r="C715" t="s">
        <v>671</v>
      </c>
      <c r="D715" t="s">
        <v>934</v>
      </c>
      <c r="E715" t="s">
        <v>929</v>
      </c>
      <c r="F715" s="2">
        <v>1</v>
      </c>
      <c r="G715">
        <f t="shared" si="788"/>
        <v>396.5</v>
      </c>
      <c r="H715">
        <v>1773</v>
      </c>
      <c r="I715">
        <v>673</v>
      </c>
      <c r="J715" s="2">
        <f t="shared" si="785"/>
        <v>0.3795826283135928</v>
      </c>
      <c r="L715" t="s">
        <v>442</v>
      </c>
      <c r="M715">
        <v>0</v>
      </c>
      <c r="N715">
        <f t="shared" si="720"/>
        <v>0</v>
      </c>
      <c r="O715">
        <v>0</v>
      </c>
      <c r="P715">
        <f t="shared" si="721"/>
        <v>0</v>
      </c>
      <c r="Q715">
        <v>0.66</v>
      </c>
      <c r="R715">
        <f t="shared" si="779"/>
        <v>6.1430744490004029E-3</v>
      </c>
      <c r="S715">
        <v>0.55000000000000004</v>
      </c>
      <c r="T715">
        <f t="shared" si="723"/>
        <v>5.4691641162910951E-3</v>
      </c>
      <c r="U715">
        <v>0</v>
      </c>
      <c r="V715">
        <f t="shared" si="724"/>
        <v>0</v>
      </c>
      <c r="W715">
        <v>0</v>
      </c>
      <c r="X715">
        <f t="shared" si="725"/>
        <v>0</v>
      </c>
      <c r="Y715">
        <v>0</v>
      </c>
      <c r="Z715">
        <f t="shared" si="726"/>
        <v>0</v>
      </c>
      <c r="AA715">
        <v>0</v>
      </c>
      <c r="AB715">
        <f t="shared" si="727"/>
        <v>0</v>
      </c>
      <c r="AC715">
        <f t="shared" si="789"/>
        <v>84.800000000000011</v>
      </c>
      <c r="AD715">
        <f t="shared" si="781"/>
        <v>0.82955019204531566</v>
      </c>
      <c r="AE715">
        <v>0.16</v>
      </c>
      <c r="AF715">
        <f t="shared" si="782"/>
        <v>7.2779335576910204E-3</v>
      </c>
      <c r="AG715">
        <v>0</v>
      </c>
      <c r="AH715">
        <f t="shared" si="778"/>
        <v>0</v>
      </c>
      <c r="AI715">
        <v>0</v>
      </c>
      <c r="AJ715">
        <f t="shared" si="731"/>
        <v>0</v>
      </c>
      <c r="AK715">
        <v>1.0900000000000001</v>
      </c>
      <c r="AL715">
        <f t="shared" si="783"/>
        <v>2.1201932583178457E-2</v>
      </c>
      <c r="AM715">
        <v>11.7</v>
      </c>
      <c r="AN715">
        <f t="shared" si="733"/>
        <v>0.12292669422875815</v>
      </c>
      <c r="AO715">
        <v>0.74</v>
      </c>
      <c r="AP715">
        <f t="shared" si="780"/>
        <v>4.2136951936511862E-3</v>
      </c>
      <c r="AQ715">
        <v>0</v>
      </c>
      <c r="AR715">
        <f t="shared" si="735"/>
        <v>0</v>
      </c>
      <c r="AS715">
        <v>0</v>
      </c>
      <c r="AT715">
        <f t="shared" si="736"/>
        <v>0</v>
      </c>
      <c r="AU715">
        <v>0</v>
      </c>
      <c r="AV715">
        <f t="shared" si="737"/>
        <v>0</v>
      </c>
      <c r="AW715">
        <v>0</v>
      </c>
      <c r="AX715">
        <f t="shared" si="738"/>
        <v>0</v>
      </c>
      <c r="AY715">
        <v>0</v>
      </c>
      <c r="AZ715">
        <f t="shared" si="739"/>
        <v>0</v>
      </c>
      <c r="BA715">
        <v>0.3</v>
      </c>
      <c r="BB715">
        <f t="shared" si="740"/>
        <v>3.2173138261141474E-3</v>
      </c>
      <c r="BC715">
        <v>0</v>
      </c>
      <c r="BD715">
        <f t="shared" si="741"/>
        <v>0</v>
      </c>
      <c r="BE715">
        <v>0</v>
      </c>
      <c r="BF715">
        <f t="shared" si="742"/>
        <v>0</v>
      </c>
      <c r="BG715">
        <v>0</v>
      </c>
      <c r="BH715">
        <f t="shared" si="743"/>
        <v>0</v>
      </c>
      <c r="BI715">
        <v>0</v>
      </c>
      <c r="BJ715">
        <f t="shared" si="744"/>
        <v>0</v>
      </c>
      <c r="BK715">
        <v>0</v>
      </c>
      <c r="BL715">
        <f t="shared" si="745"/>
        <v>0</v>
      </c>
      <c r="BM715">
        <v>0</v>
      </c>
      <c r="BN715">
        <f t="shared" si="746"/>
        <v>0</v>
      </c>
      <c r="BO715">
        <v>0</v>
      </c>
      <c r="BP715">
        <f t="shared" si="784"/>
        <v>0</v>
      </c>
      <c r="BQ715">
        <v>0</v>
      </c>
      <c r="BR715">
        <f t="shared" si="748"/>
        <v>0</v>
      </c>
      <c r="BS715">
        <v>0</v>
      </c>
      <c r="BT715">
        <f t="shared" si="749"/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f t="shared" si="786"/>
        <v>0</v>
      </c>
      <c r="DE715">
        <v>0</v>
      </c>
      <c r="DF715">
        <f t="shared" si="787"/>
        <v>0</v>
      </c>
      <c r="DG715">
        <v>0</v>
      </c>
      <c r="DH715">
        <f t="shared" si="751"/>
        <v>0</v>
      </c>
      <c r="DI715">
        <v>0</v>
      </c>
      <c r="DJ715">
        <f t="shared" si="752"/>
        <v>0</v>
      </c>
      <c r="DK715">
        <v>44.8</v>
      </c>
      <c r="DL715">
        <f t="shared" si="753"/>
        <v>0.45011630912380463</v>
      </c>
      <c r="DM715">
        <v>0</v>
      </c>
      <c r="DN715">
        <f t="shared" si="754"/>
        <v>0</v>
      </c>
      <c r="DO715">
        <v>0</v>
      </c>
      <c r="DP715">
        <f t="shared" si="755"/>
        <v>0</v>
      </c>
      <c r="DQ715">
        <v>55.2</v>
      </c>
      <c r="DR715">
        <f t="shared" si="756"/>
        <v>0.54988369087619549</v>
      </c>
      <c r="DS715">
        <v>0</v>
      </c>
      <c r="DT715">
        <f t="shared" si="757"/>
        <v>0</v>
      </c>
      <c r="DU715">
        <v>0</v>
      </c>
      <c r="DV715">
        <f t="shared" si="758"/>
        <v>0</v>
      </c>
      <c r="DW715">
        <v>0</v>
      </c>
      <c r="DX715">
        <f t="shared" si="759"/>
        <v>0</v>
      </c>
      <c r="DY715">
        <v>0</v>
      </c>
      <c r="DZ715">
        <f t="shared" si="760"/>
        <v>0</v>
      </c>
      <c r="EA715">
        <v>0</v>
      </c>
      <c r="EB715">
        <f t="shared" si="761"/>
        <v>0</v>
      </c>
      <c r="EC715">
        <v>0</v>
      </c>
      <c r="ED715">
        <f t="shared" si="762"/>
        <v>0</v>
      </c>
      <c r="EE715">
        <v>0</v>
      </c>
      <c r="EF715">
        <f t="shared" si="763"/>
        <v>0</v>
      </c>
      <c r="EG715">
        <v>0</v>
      </c>
      <c r="EH715">
        <f t="shared" si="764"/>
        <v>0</v>
      </c>
      <c r="EI715">
        <v>0</v>
      </c>
      <c r="EJ715">
        <f t="shared" si="765"/>
        <v>0</v>
      </c>
      <c r="EK715">
        <v>0</v>
      </c>
      <c r="EL715">
        <f t="shared" si="766"/>
        <v>0</v>
      </c>
      <c r="EM715">
        <v>0</v>
      </c>
      <c r="EN715">
        <f t="shared" si="767"/>
        <v>0</v>
      </c>
      <c r="EO715">
        <v>0</v>
      </c>
      <c r="EP715">
        <f t="shared" si="768"/>
        <v>0</v>
      </c>
      <c r="EQ715">
        <v>0</v>
      </c>
      <c r="ER715">
        <f t="shared" si="769"/>
        <v>0</v>
      </c>
      <c r="ES715">
        <v>0</v>
      </c>
      <c r="ET715">
        <f t="shared" si="770"/>
        <v>0</v>
      </c>
      <c r="EU715">
        <v>0</v>
      </c>
      <c r="EV715">
        <f t="shared" si="771"/>
        <v>0</v>
      </c>
      <c r="EW715">
        <v>0</v>
      </c>
      <c r="EX715">
        <f t="shared" si="772"/>
        <v>0</v>
      </c>
      <c r="EY715">
        <v>0</v>
      </c>
      <c r="EZ715">
        <f t="shared" si="773"/>
        <v>0</v>
      </c>
      <c r="FA715">
        <v>0</v>
      </c>
      <c r="FB715">
        <f t="shared" si="774"/>
        <v>0</v>
      </c>
      <c r="FC715">
        <v>0</v>
      </c>
      <c r="FD715">
        <v>0</v>
      </c>
      <c r="FE715" s="3" t="s">
        <v>938</v>
      </c>
    </row>
    <row r="716" spans="1:161" x14ac:dyDescent="0.45">
      <c r="A716">
        <v>715</v>
      </c>
      <c r="B716" t="s">
        <v>368</v>
      </c>
      <c r="C716" t="s">
        <v>671</v>
      </c>
      <c r="D716" t="s">
        <v>934</v>
      </c>
      <c r="E716" t="s">
        <v>929</v>
      </c>
      <c r="F716" s="2">
        <v>0</v>
      </c>
      <c r="G716">
        <f t="shared" si="788"/>
        <v>396.5</v>
      </c>
      <c r="H716">
        <v>1773</v>
      </c>
      <c r="I716">
        <v>723</v>
      </c>
      <c r="J716" s="2">
        <f t="shared" si="785"/>
        <v>0.40778341793570222</v>
      </c>
      <c r="L716" t="s">
        <v>442</v>
      </c>
      <c r="M716">
        <v>0</v>
      </c>
      <c r="N716">
        <f t="shared" si="720"/>
        <v>0</v>
      </c>
      <c r="O716">
        <v>0</v>
      </c>
      <c r="P716">
        <f t="shared" si="721"/>
        <v>0</v>
      </c>
      <c r="Q716">
        <v>0.66</v>
      </c>
      <c r="R716">
        <f t="shared" si="779"/>
        <v>6.1430744490004029E-3</v>
      </c>
      <c r="S716">
        <v>0.55000000000000004</v>
      </c>
      <c r="T716">
        <f t="shared" si="723"/>
        <v>5.4691641162910951E-3</v>
      </c>
      <c r="U716">
        <v>0</v>
      </c>
      <c r="V716">
        <f t="shared" si="724"/>
        <v>0</v>
      </c>
      <c r="W716">
        <v>0</v>
      </c>
      <c r="X716">
        <f t="shared" si="725"/>
        <v>0</v>
      </c>
      <c r="Y716">
        <v>0</v>
      </c>
      <c r="Z716">
        <f t="shared" si="726"/>
        <v>0</v>
      </c>
      <c r="AA716">
        <v>0</v>
      </c>
      <c r="AB716">
        <f t="shared" si="727"/>
        <v>0</v>
      </c>
      <c r="AC716">
        <f t="shared" si="789"/>
        <v>84.800000000000011</v>
      </c>
      <c r="AD716">
        <f t="shared" si="781"/>
        <v>0.82955019204531566</v>
      </c>
      <c r="AE716">
        <v>0.16</v>
      </c>
      <c r="AF716">
        <f t="shared" si="782"/>
        <v>7.2779335576910204E-3</v>
      </c>
      <c r="AG716">
        <v>0</v>
      </c>
      <c r="AH716">
        <f t="shared" si="778"/>
        <v>0</v>
      </c>
      <c r="AI716">
        <v>0</v>
      </c>
      <c r="AJ716">
        <f t="shared" si="731"/>
        <v>0</v>
      </c>
      <c r="AK716">
        <v>1.0900000000000001</v>
      </c>
      <c r="AL716">
        <f t="shared" si="783"/>
        <v>2.1201932583178457E-2</v>
      </c>
      <c r="AM716">
        <v>11.7</v>
      </c>
      <c r="AN716">
        <f t="shared" si="733"/>
        <v>0.12292669422875815</v>
      </c>
      <c r="AO716">
        <v>0.74</v>
      </c>
      <c r="AP716">
        <f t="shared" si="780"/>
        <v>4.2136951936511862E-3</v>
      </c>
      <c r="AQ716">
        <v>0</v>
      </c>
      <c r="AR716">
        <f t="shared" si="735"/>
        <v>0</v>
      </c>
      <c r="AS716">
        <v>0</v>
      </c>
      <c r="AT716">
        <f t="shared" si="736"/>
        <v>0</v>
      </c>
      <c r="AU716">
        <v>0</v>
      </c>
      <c r="AV716">
        <f t="shared" si="737"/>
        <v>0</v>
      </c>
      <c r="AW716">
        <v>0</v>
      </c>
      <c r="AX716">
        <f t="shared" si="738"/>
        <v>0</v>
      </c>
      <c r="AY716">
        <v>0</v>
      </c>
      <c r="AZ716">
        <f t="shared" si="739"/>
        <v>0</v>
      </c>
      <c r="BA716">
        <v>0.3</v>
      </c>
      <c r="BB716">
        <f t="shared" si="740"/>
        <v>3.2173138261141474E-3</v>
      </c>
      <c r="BC716">
        <v>0</v>
      </c>
      <c r="BD716">
        <f t="shared" si="741"/>
        <v>0</v>
      </c>
      <c r="BE716">
        <v>0</v>
      </c>
      <c r="BF716">
        <f t="shared" si="742"/>
        <v>0</v>
      </c>
      <c r="BG716">
        <v>0</v>
      </c>
      <c r="BH716">
        <f t="shared" si="743"/>
        <v>0</v>
      </c>
      <c r="BI716">
        <v>0</v>
      </c>
      <c r="BJ716">
        <f t="shared" si="744"/>
        <v>0</v>
      </c>
      <c r="BK716">
        <v>0</v>
      </c>
      <c r="BL716">
        <f t="shared" si="745"/>
        <v>0</v>
      </c>
      <c r="BM716">
        <v>0</v>
      </c>
      <c r="BN716">
        <f t="shared" si="746"/>
        <v>0</v>
      </c>
      <c r="BO716">
        <v>0</v>
      </c>
      <c r="BP716">
        <f t="shared" si="784"/>
        <v>0</v>
      </c>
      <c r="BQ716">
        <v>0</v>
      </c>
      <c r="BR716">
        <f t="shared" si="748"/>
        <v>0</v>
      </c>
      <c r="BS716">
        <v>0</v>
      </c>
      <c r="BT716">
        <f t="shared" si="749"/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f t="shared" si="786"/>
        <v>0</v>
      </c>
      <c r="DE716">
        <v>0</v>
      </c>
      <c r="DF716">
        <f t="shared" si="787"/>
        <v>0</v>
      </c>
      <c r="DG716">
        <v>0</v>
      </c>
      <c r="DH716">
        <f t="shared" si="751"/>
        <v>0</v>
      </c>
      <c r="DI716">
        <v>0</v>
      </c>
      <c r="DJ716">
        <f t="shared" si="752"/>
        <v>0</v>
      </c>
      <c r="DK716">
        <v>44.8</v>
      </c>
      <c r="DL716">
        <f t="shared" si="753"/>
        <v>0.45011630912380463</v>
      </c>
      <c r="DM716">
        <v>0</v>
      </c>
      <c r="DN716">
        <f t="shared" si="754"/>
        <v>0</v>
      </c>
      <c r="DO716">
        <v>0</v>
      </c>
      <c r="DP716">
        <f t="shared" si="755"/>
        <v>0</v>
      </c>
      <c r="DQ716">
        <v>55.2</v>
      </c>
      <c r="DR716">
        <f t="shared" si="756"/>
        <v>0.54988369087619549</v>
      </c>
      <c r="DS716">
        <v>0</v>
      </c>
      <c r="DT716">
        <f t="shared" si="757"/>
        <v>0</v>
      </c>
      <c r="DU716">
        <v>0</v>
      </c>
      <c r="DV716">
        <f t="shared" si="758"/>
        <v>0</v>
      </c>
      <c r="DW716">
        <v>0</v>
      </c>
      <c r="DX716">
        <f t="shared" si="759"/>
        <v>0</v>
      </c>
      <c r="DY716">
        <v>0</v>
      </c>
      <c r="DZ716">
        <f t="shared" si="760"/>
        <v>0</v>
      </c>
      <c r="EA716">
        <v>0</v>
      </c>
      <c r="EB716">
        <f t="shared" si="761"/>
        <v>0</v>
      </c>
      <c r="EC716">
        <v>0</v>
      </c>
      <c r="ED716">
        <f t="shared" si="762"/>
        <v>0</v>
      </c>
      <c r="EE716">
        <v>0</v>
      </c>
      <c r="EF716">
        <f t="shared" si="763"/>
        <v>0</v>
      </c>
      <c r="EG716">
        <v>0</v>
      </c>
      <c r="EH716">
        <f t="shared" si="764"/>
        <v>0</v>
      </c>
      <c r="EI716">
        <v>0</v>
      </c>
      <c r="EJ716">
        <f t="shared" si="765"/>
        <v>0</v>
      </c>
      <c r="EK716">
        <v>0</v>
      </c>
      <c r="EL716">
        <f t="shared" si="766"/>
        <v>0</v>
      </c>
      <c r="EM716">
        <v>0</v>
      </c>
      <c r="EN716">
        <f t="shared" si="767"/>
        <v>0</v>
      </c>
      <c r="EO716">
        <v>0</v>
      </c>
      <c r="EP716">
        <f t="shared" si="768"/>
        <v>0</v>
      </c>
      <c r="EQ716">
        <v>0</v>
      </c>
      <c r="ER716">
        <f t="shared" si="769"/>
        <v>0</v>
      </c>
      <c r="ES716">
        <v>0</v>
      </c>
      <c r="ET716">
        <f t="shared" si="770"/>
        <v>0</v>
      </c>
      <c r="EU716">
        <v>0</v>
      </c>
      <c r="EV716">
        <f t="shared" si="771"/>
        <v>0</v>
      </c>
      <c r="EW716">
        <v>0</v>
      </c>
      <c r="EX716">
        <f t="shared" si="772"/>
        <v>0</v>
      </c>
      <c r="EY716">
        <v>0</v>
      </c>
      <c r="EZ716">
        <f t="shared" si="773"/>
        <v>0</v>
      </c>
      <c r="FA716">
        <v>0</v>
      </c>
      <c r="FB716">
        <f t="shared" si="774"/>
        <v>0</v>
      </c>
      <c r="FC716">
        <v>0</v>
      </c>
      <c r="FD716">
        <v>0</v>
      </c>
      <c r="FE716" s="3" t="s">
        <v>939</v>
      </c>
    </row>
    <row r="717" spans="1:161" x14ac:dyDescent="0.45">
      <c r="A717">
        <v>716</v>
      </c>
      <c r="B717" t="s">
        <v>368</v>
      </c>
      <c r="C717" t="s">
        <v>671</v>
      </c>
      <c r="D717" t="s">
        <v>940</v>
      </c>
      <c r="E717" t="s">
        <v>929</v>
      </c>
      <c r="F717" s="2">
        <v>0</v>
      </c>
      <c r="G717">
        <f t="shared" si="788"/>
        <v>396.5</v>
      </c>
      <c r="H717">
        <v>1773</v>
      </c>
      <c r="I717">
        <v>423</v>
      </c>
      <c r="J717" s="2">
        <f t="shared" si="785"/>
        <v>0.23857868020304568</v>
      </c>
      <c r="L717" t="s">
        <v>442</v>
      </c>
      <c r="M717">
        <v>0</v>
      </c>
      <c r="N717">
        <f t="shared" si="720"/>
        <v>0</v>
      </c>
      <c r="O717">
        <v>0</v>
      </c>
      <c r="P717">
        <f t="shared" si="721"/>
        <v>0</v>
      </c>
      <c r="Q717">
        <v>0.48</v>
      </c>
      <c r="R717">
        <f t="shared" si="779"/>
        <v>4.3977019583118079E-3</v>
      </c>
      <c r="S717">
        <v>0.37</v>
      </c>
      <c r="T717">
        <f t="shared" si="723"/>
        <v>3.6216185231682362E-3</v>
      </c>
      <c r="U717">
        <v>0</v>
      </c>
      <c r="V717">
        <f t="shared" si="724"/>
        <v>0</v>
      </c>
      <c r="W717">
        <v>0</v>
      </c>
      <c r="X717">
        <f t="shared" si="725"/>
        <v>0</v>
      </c>
      <c r="Y717">
        <v>0</v>
      </c>
      <c r="Z717">
        <f t="shared" si="726"/>
        <v>0</v>
      </c>
      <c r="AA717">
        <v>0</v>
      </c>
      <c r="AB717">
        <f t="shared" si="727"/>
        <v>0</v>
      </c>
      <c r="AC717">
        <f t="shared" si="789"/>
        <v>83.289999999999992</v>
      </c>
      <c r="AD717">
        <f t="shared" si="781"/>
        <v>0.80201481456087498</v>
      </c>
      <c r="AE717">
        <v>0.19</v>
      </c>
      <c r="AF717">
        <f t="shared" si="782"/>
        <v>8.5071564014008935E-3</v>
      </c>
      <c r="AG717">
        <v>0</v>
      </c>
      <c r="AH717">
        <f t="shared" si="778"/>
        <v>0</v>
      </c>
      <c r="AI717">
        <v>0</v>
      </c>
      <c r="AJ717">
        <f t="shared" si="731"/>
        <v>0</v>
      </c>
      <c r="AK717">
        <v>2.75</v>
      </c>
      <c r="AL717">
        <f t="shared" si="783"/>
        <v>5.2653149929822937E-2</v>
      </c>
      <c r="AM717">
        <v>11.58</v>
      </c>
      <c r="AN717">
        <f t="shared" si="733"/>
        <v>0.11975995185974479</v>
      </c>
      <c r="AO717">
        <v>1.03</v>
      </c>
      <c r="AP717">
        <f t="shared" si="780"/>
        <v>5.7731299623805157E-3</v>
      </c>
      <c r="AQ717">
        <v>0</v>
      </c>
      <c r="AR717">
        <f t="shared" si="735"/>
        <v>0</v>
      </c>
      <c r="AS717">
        <v>0</v>
      </c>
      <c r="AT717">
        <f t="shared" si="736"/>
        <v>0</v>
      </c>
      <c r="AU717">
        <v>0</v>
      </c>
      <c r="AV717">
        <f t="shared" si="737"/>
        <v>0</v>
      </c>
      <c r="AW717">
        <v>0</v>
      </c>
      <c r="AX717">
        <f t="shared" si="738"/>
        <v>0</v>
      </c>
      <c r="AY717">
        <v>0</v>
      </c>
      <c r="AZ717">
        <f t="shared" si="739"/>
        <v>0</v>
      </c>
      <c r="BA717">
        <v>0.31</v>
      </c>
      <c r="BB717">
        <f t="shared" si="740"/>
        <v>3.2724768042956282E-3</v>
      </c>
      <c r="BC717">
        <v>0</v>
      </c>
      <c r="BD717">
        <f t="shared" si="741"/>
        <v>0</v>
      </c>
      <c r="BE717">
        <v>0</v>
      </c>
      <c r="BF717">
        <f t="shared" si="742"/>
        <v>0</v>
      </c>
      <c r="BG717">
        <v>0</v>
      </c>
      <c r="BH717">
        <f t="shared" si="743"/>
        <v>0</v>
      </c>
      <c r="BI717">
        <v>0</v>
      </c>
      <c r="BJ717">
        <f t="shared" si="744"/>
        <v>0</v>
      </c>
      <c r="BK717">
        <v>0</v>
      </c>
      <c r="BL717">
        <f t="shared" si="745"/>
        <v>0</v>
      </c>
      <c r="BM717">
        <v>0</v>
      </c>
      <c r="BN717">
        <f t="shared" si="746"/>
        <v>0</v>
      </c>
      <c r="BO717">
        <v>0</v>
      </c>
      <c r="BP717">
        <f t="shared" si="784"/>
        <v>0</v>
      </c>
      <c r="BQ717">
        <v>0</v>
      </c>
      <c r="BR717">
        <f t="shared" si="748"/>
        <v>0</v>
      </c>
      <c r="BS717">
        <v>0</v>
      </c>
      <c r="BT717">
        <f t="shared" si="749"/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f t="shared" si="786"/>
        <v>0</v>
      </c>
      <c r="DE717">
        <v>0</v>
      </c>
      <c r="DF717">
        <f t="shared" si="787"/>
        <v>0</v>
      </c>
      <c r="DG717">
        <v>0</v>
      </c>
      <c r="DH717">
        <f t="shared" si="751"/>
        <v>0</v>
      </c>
      <c r="DI717">
        <v>0</v>
      </c>
      <c r="DJ717">
        <f t="shared" si="752"/>
        <v>0</v>
      </c>
      <c r="DK717">
        <v>44.8</v>
      </c>
      <c r="DL717">
        <f t="shared" si="753"/>
        <v>0.45011630912380463</v>
      </c>
      <c r="DM717">
        <v>0</v>
      </c>
      <c r="DN717">
        <f t="shared" si="754"/>
        <v>0</v>
      </c>
      <c r="DO717">
        <v>0</v>
      </c>
      <c r="DP717">
        <f t="shared" si="755"/>
        <v>0</v>
      </c>
      <c r="DQ717">
        <v>55.2</v>
      </c>
      <c r="DR717">
        <f t="shared" si="756"/>
        <v>0.54988369087619549</v>
      </c>
      <c r="DS717">
        <v>0</v>
      </c>
      <c r="DT717">
        <f t="shared" si="757"/>
        <v>0</v>
      </c>
      <c r="DU717">
        <v>0</v>
      </c>
      <c r="DV717">
        <f t="shared" si="758"/>
        <v>0</v>
      </c>
      <c r="DW717">
        <v>0</v>
      </c>
      <c r="DX717">
        <f t="shared" si="759"/>
        <v>0</v>
      </c>
      <c r="DY717">
        <v>0</v>
      </c>
      <c r="DZ717">
        <f t="shared" si="760"/>
        <v>0</v>
      </c>
      <c r="EA717">
        <v>0</v>
      </c>
      <c r="EB717">
        <f t="shared" si="761"/>
        <v>0</v>
      </c>
      <c r="EC717">
        <v>0</v>
      </c>
      <c r="ED717">
        <f t="shared" si="762"/>
        <v>0</v>
      </c>
      <c r="EE717">
        <v>0</v>
      </c>
      <c r="EF717">
        <f t="shared" si="763"/>
        <v>0</v>
      </c>
      <c r="EG717">
        <v>0</v>
      </c>
      <c r="EH717">
        <f t="shared" si="764"/>
        <v>0</v>
      </c>
      <c r="EI717">
        <v>0</v>
      </c>
      <c r="EJ717">
        <f t="shared" si="765"/>
        <v>0</v>
      </c>
      <c r="EK717">
        <v>0</v>
      </c>
      <c r="EL717">
        <f t="shared" si="766"/>
        <v>0</v>
      </c>
      <c r="EM717">
        <v>0</v>
      </c>
      <c r="EN717">
        <f t="shared" si="767"/>
        <v>0</v>
      </c>
      <c r="EO717">
        <v>0</v>
      </c>
      <c r="EP717">
        <f t="shared" si="768"/>
        <v>0</v>
      </c>
      <c r="EQ717">
        <v>0</v>
      </c>
      <c r="ER717">
        <f t="shared" si="769"/>
        <v>0</v>
      </c>
      <c r="ES717">
        <v>0</v>
      </c>
      <c r="ET717">
        <f t="shared" si="770"/>
        <v>0</v>
      </c>
      <c r="EU717">
        <v>0</v>
      </c>
      <c r="EV717">
        <f t="shared" si="771"/>
        <v>0</v>
      </c>
      <c r="EW717">
        <v>0</v>
      </c>
      <c r="EX717">
        <f t="shared" si="772"/>
        <v>0</v>
      </c>
      <c r="EY717">
        <v>0</v>
      </c>
      <c r="EZ717">
        <f t="shared" si="773"/>
        <v>0</v>
      </c>
      <c r="FA717">
        <v>0</v>
      </c>
      <c r="FB717">
        <f t="shared" si="774"/>
        <v>0</v>
      </c>
      <c r="FC717">
        <v>0</v>
      </c>
      <c r="FD717">
        <v>0</v>
      </c>
      <c r="FE717" s="3" t="s">
        <v>941</v>
      </c>
    </row>
    <row r="718" spans="1:161" x14ac:dyDescent="0.45">
      <c r="A718">
        <v>717</v>
      </c>
      <c r="B718" t="s">
        <v>368</v>
      </c>
      <c r="C718" t="s">
        <v>671</v>
      </c>
      <c r="D718" t="s">
        <v>940</v>
      </c>
      <c r="E718" t="s">
        <v>929</v>
      </c>
      <c r="F718" s="2">
        <v>0</v>
      </c>
      <c r="G718">
        <f t="shared" si="788"/>
        <v>396.5</v>
      </c>
      <c r="H718">
        <v>1773</v>
      </c>
      <c r="I718">
        <v>473</v>
      </c>
      <c r="J718" s="2">
        <f t="shared" si="785"/>
        <v>0.2667794698251551</v>
      </c>
      <c r="L718" t="s">
        <v>442</v>
      </c>
      <c r="M718">
        <v>0</v>
      </c>
      <c r="N718">
        <f t="shared" si="720"/>
        <v>0</v>
      </c>
      <c r="O718">
        <v>0</v>
      </c>
      <c r="P718">
        <f t="shared" si="721"/>
        <v>0</v>
      </c>
      <c r="Q718">
        <v>0.48</v>
      </c>
      <c r="R718">
        <f t="shared" si="779"/>
        <v>4.3977019583118079E-3</v>
      </c>
      <c r="S718">
        <v>0.37</v>
      </c>
      <c r="T718">
        <f t="shared" si="723"/>
        <v>3.6216185231682362E-3</v>
      </c>
      <c r="U718">
        <v>0</v>
      </c>
      <c r="V718">
        <f t="shared" si="724"/>
        <v>0</v>
      </c>
      <c r="W718">
        <v>0</v>
      </c>
      <c r="X718">
        <f t="shared" si="725"/>
        <v>0</v>
      </c>
      <c r="Y718">
        <v>0</v>
      </c>
      <c r="Z718">
        <f t="shared" si="726"/>
        <v>0</v>
      </c>
      <c r="AA718">
        <v>0</v>
      </c>
      <c r="AB718">
        <f t="shared" si="727"/>
        <v>0</v>
      </c>
      <c r="AC718">
        <f t="shared" si="789"/>
        <v>83.289999999999992</v>
      </c>
      <c r="AD718">
        <f t="shared" si="781"/>
        <v>0.80201481456087498</v>
      </c>
      <c r="AE718">
        <v>0.19</v>
      </c>
      <c r="AF718">
        <f t="shared" si="782"/>
        <v>8.5071564014008935E-3</v>
      </c>
      <c r="AG718">
        <v>0</v>
      </c>
      <c r="AH718">
        <f t="shared" si="778"/>
        <v>0</v>
      </c>
      <c r="AI718">
        <v>0</v>
      </c>
      <c r="AJ718">
        <f t="shared" si="731"/>
        <v>0</v>
      </c>
      <c r="AK718">
        <v>2.75</v>
      </c>
      <c r="AL718">
        <f t="shared" si="783"/>
        <v>5.2653149929822937E-2</v>
      </c>
      <c r="AM718">
        <v>11.58</v>
      </c>
      <c r="AN718">
        <f t="shared" si="733"/>
        <v>0.11975995185974479</v>
      </c>
      <c r="AO718">
        <v>1.03</v>
      </c>
      <c r="AP718">
        <f t="shared" si="780"/>
        <v>5.7731299623805157E-3</v>
      </c>
      <c r="AQ718">
        <v>0</v>
      </c>
      <c r="AR718">
        <f t="shared" si="735"/>
        <v>0</v>
      </c>
      <c r="AS718">
        <v>0</v>
      </c>
      <c r="AT718">
        <f t="shared" si="736"/>
        <v>0</v>
      </c>
      <c r="AU718">
        <v>0</v>
      </c>
      <c r="AV718">
        <f t="shared" si="737"/>
        <v>0</v>
      </c>
      <c r="AW718">
        <v>0</v>
      </c>
      <c r="AX718">
        <f t="shared" si="738"/>
        <v>0</v>
      </c>
      <c r="AY718">
        <v>0</v>
      </c>
      <c r="AZ718">
        <f t="shared" si="739"/>
        <v>0</v>
      </c>
      <c r="BA718">
        <v>0.31</v>
      </c>
      <c r="BB718">
        <f t="shared" si="740"/>
        <v>3.2724768042956282E-3</v>
      </c>
      <c r="BC718">
        <v>0</v>
      </c>
      <c r="BD718">
        <f t="shared" si="741"/>
        <v>0</v>
      </c>
      <c r="BE718">
        <v>0</v>
      </c>
      <c r="BF718">
        <f t="shared" si="742"/>
        <v>0</v>
      </c>
      <c r="BG718">
        <v>0</v>
      </c>
      <c r="BH718">
        <f t="shared" si="743"/>
        <v>0</v>
      </c>
      <c r="BI718">
        <v>0</v>
      </c>
      <c r="BJ718">
        <f t="shared" si="744"/>
        <v>0</v>
      </c>
      <c r="BK718">
        <v>0</v>
      </c>
      <c r="BL718">
        <f t="shared" si="745"/>
        <v>0</v>
      </c>
      <c r="BM718">
        <v>0</v>
      </c>
      <c r="BN718">
        <f t="shared" si="746"/>
        <v>0</v>
      </c>
      <c r="BO718">
        <v>0</v>
      </c>
      <c r="BP718">
        <f t="shared" si="784"/>
        <v>0</v>
      </c>
      <c r="BQ718">
        <v>0</v>
      </c>
      <c r="BR718">
        <f t="shared" si="748"/>
        <v>0</v>
      </c>
      <c r="BS718">
        <v>0</v>
      </c>
      <c r="BT718">
        <f t="shared" si="749"/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f t="shared" si="786"/>
        <v>0</v>
      </c>
      <c r="DE718">
        <v>0</v>
      </c>
      <c r="DF718">
        <f t="shared" si="787"/>
        <v>0</v>
      </c>
      <c r="DG718">
        <v>0</v>
      </c>
      <c r="DH718">
        <f t="shared" si="751"/>
        <v>0</v>
      </c>
      <c r="DI718">
        <v>0</v>
      </c>
      <c r="DJ718">
        <f t="shared" si="752"/>
        <v>0</v>
      </c>
      <c r="DK718">
        <v>44.8</v>
      </c>
      <c r="DL718">
        <f t="shared" si="753"/>
        <v>0.45011630912380463</v>
      </c>
      <c r="DM718">
        <v>0</v>
      </c>
      <c r="DN718">
        <f t="shared" si="754"/>
        <v>0</v>
      </c>
      <c r="DO718">
        <v>0</v>
      </c>
      <c r="DP718">
        <f t="shared" si="755"/>
        <v>0</v>
      </c>
      <c r="DQ718">
        <v>55.2</v>
      </c>
      <c r="DR718">
        <f t="shared" si="756"/>
        <v>0.54988369087619549</v>
      </c>
      <c r="DS718">
        <v>0</v>
      </c>
      <c r="DT718">
        <f t="shared" si="757"/>
        <v>0</v>
      </c>
      <c r="DU718">
        <v>0</v>
      </c>
      <c r="DV718">
        <f t="shared" si="758"/>
        <v>0</v>
      </c>
      <c r="DW718">
        <v>0</v>
      </c>
      <c r="DX718">
        <f t="shared" si="759"/>
        <v>0</v>
      </c>
      <c r="DY718">
        <v>0</v>
      </c>
      <c r="DZ718">
        <f t="shared" si="760"/>
        <v>0</v>
      </c>
      <c r="EA718">
        <v>0</v>
      </c>
      <c r="EB718">
        <f t="shared" si="761"/>
        <v>0</v>
      </c>
      <c r="EC718">
        <v>0</v>
      </c>
      <c r="ED718">
        <f t="shared" si="762"/>
        <v>0</v>
      </c>
      <c r="EE718">
        <v>0</v>
      </c>
      <c r="EF718">
        <f t="shared" si="763"/>
        <v>0</v>
      </c>
      <c r="EG718">
        <v>0</v>
      </c>
      <c r="EH718">
        <f t="shared" si="764"/>
        <v>0</v>
      </c>
      <c r="EI718">
        <v>0</v>
      </c>
      <c r="EJ718">
        <f t="shared" si="765"/>
        <v>0</v>
      </c>
      <c r="EK718">
        <v>0</v>
      </c>
      <c r="EL718">
        <f t="shared" si="766"/>
        <v>0</v>
      </c>
      <c r="EM718">
        <v>0</v>
      </c>
      <c r="EN718">
        <f t="shared" si="767"/>
        <v>0</v>
      </c>
      <c r="EO718">
        <v>0</v>
      </c>
      <c r="EP718">
        <f t="shared" si="768"/>
        <v>0</v>
      </c>
      <c r="EQ718">
        <v>0</v>
      </c>
      <c r="ER718">
        <f t="shared" si="769"/>
        <v>0</v>
      </c>
      <c r="ES718">
        <v>0</v>
      </c>
      <c r="ET718">
        <f t="shared" si="770"/>
        <v>0</v>
      </c>
      <c r="EU718">
        <v>0</v>
      </c>
      <c r="EV718">
        <f t="shared" si="771"/>
        <v>0</v>
      </c>
      <c r="EW718">
        <v>0</v>
      </c>
      <c r="EX718">
        <f t="shared" si="772"/>
        <v>0</v>
      </c>
      <c r="EY718">
        <v>0</v>
      </c>
      <c r="EZ718">
        <f t="shared" si="773"/>
        <v>0</v>
      </c>
      <c r="FA718">
        <v>0</v>
      </c>
      <c r="FB718">
        <f t="shared" si="774"/>
        <v>0</v>
      </c>
      <c r="FC718">
        <v>0</v>
      </c>
      <c r="FD718">
        <v>0</v>
      </c>
      <c r="FE718" s="3" t="s">
        <v>942</v>
      </c>
    </row>
    <row r="719" spans="1:161" x14ac:dyDescent="0.45">
      <c r="A719">
        <v>718</v>
      </c>
      <c r="B719" t="s">
        <v>368</v>
      </c>
      <c r="C719" t="s">
        <v>671</v>
      </c>
      <c r="D719" t="s">
        <v>940</v>
      </c>
      <c r="E719" t="s">
        <v>929</v>
      </c>
      <c r="F719" s="2">
        <v>1</v>
      </c>
      <c r="G719">
        <f t="shared" si="788"/>
        <v>396.5</v>
      </c>
      <c r="H719">
        <v>1773</v>
      </c>
      <c r="I719">
        <v>573</v>
      </c>
      <c r="J719" s="2">
        <f t="shared" si="785"/>
        <v>0.32318104906937395</v>
      </c>
      <c r="L719" t="s">
        <v>442</v>
      </c>
      <c r="M719">
        <v>0</v>
      </c>
      <c r="N719">
        <f t="shared" si="720"/>
        <v>0</v>
      </c>
      <c r="O719">
        <v>0</v>
      </c>
      <c r="P719">
        <f t="shared" si="721"/>
        <v>0</v>
      </c>
      <c r="Q719">
        <v>0.48</v>
      </c>
      <c r="R719">
        <f t="shared" si="779"/>
        <v>4.3977019583118079E-3</v>
      </c>
      <c r="S719">
        <v>0.37</v>
      </c>
      <c r="T719">
        <f t="shared" si="723"/>
        <v>3.6216185231682362E-3</v>
      </c>
      <c r="U719">
        <v>0</v>
      </c>
      <c r="V719">
        <f t="shared" si="724"/>
        <v>0</v>
      </c>
      <c r="W719">
        <v>0</v>
      </c>
      <c r="X719">
        <f t="shared" si="725"/>
        <v>0</v>
      </c>
      <c r="Y719">
        <v>0</v>
      </c>
      <c r="Z719">
        <f t="shared" si="726"/>
        <v>0</v>
      </c>
      <c r="AA719">
        <v>0</v>
      </c>
      <c r="AB719">
        <f t="shared" si="727"/>
        <v>0</v>
      </c>
      <c r="AC719">
        <f t="shared" si="789"/>
        <v>83.289999999999992</v>
      </c>
      <c r="AD719">
        <f t="shared" si="781"/>
        <v>0.80201481456087498</v>
      </c>
      <c r="AE719">
        <v>0.19</v>
      </c>
      <c r="AF719">
        <f t="shared" si="782"/>
        <v>8.5071564014008935E-3</v>
      </c>
      <c r="AG719">
        <v>0</v>
      </c>
      <c r="AH719">
        <f t="shared" si="778"/>
        <v>0</v>
      </c>
      <c r="AI719">
        <v>0</v>
      </c>
      <c r="AJ719">
        <f t="shared" si="731"/>
        <v>0</v>
      </c>
      <c r="AK719">
        <v>2.75</v>
      </c>
      <c r="AL719">
        <f t="shared" si="783"/>
        <v>5.2653149929822937E-2</v>
      </c>
      <c r="AM719">
        <v>11.58</v>
      </c>
      <c r="AN719">
        <f t="shared" si="733"/>
        <v>0.11975995185974479</v>
      </c>
      <c r="AO719">
        <v>1.03</v>
      </c>
      <c r="AP719">
        <f t="shared" si="780"/>
        <v>5.7731299623805157E-3</v>
      </c>
      <c r="AQ719">
        <v>0</v>
      </c>
      <c r="AR719">
        <f t="shared" si="735"/>
        <v>0</v>
      </c>
      <c r="AS719">
        <v>0</v>
      </c>
      <c r="AT719">
        <f t="shared" si="736"/>
        <v>0</v>
      </c>
      <c r="AU719">
        <v>0</v>
      </c>
      <c r="AV719">
        <f t="shared" si="737"/>
        <v>0</v>
      </c>
      <c r="AW719">
        <v>0</v>
      </c>
      <c r="AX719">
        <f t="shared" si="738"/>
        <v>0</v>
      </c>
      <c r="AY719">
        <v>0</v>
      </c>
      <c r="AZ719">
        <f t="shared" si="739"/>
        <v>0</v>
      </c>
      <c r="BA719">
        <v>0.31</v>
      </c>
      <c r="BB719">
        <f t="shared" si="740"/>
        <v>3.2724768042956282E-3</v>
      </c>
      <c r="BC719">
        <v>0</v>
      </c>
      <c r="BD719">
        <f t="shared" si="741"/>
        <v>0</v>
      </c>
      <c r="BE719">
        <v>0</v>
      </c>
      <c r="BF719">
        <f t="shared" si="742"/>
        <v>0</v>
      </c>
      <c r="BG719">
        <v>0</v>
      </c>
      <c r="BH719">
        <f t="shared" si="743"/>
        <v>0</v>
      </c>
      <c r="BI719">
        <v>0</v>
      </c>
      <c r="BJ719">
        <f t="shared" si="744"/>
        <v>0</v>
      </c>
      <c r="BK719">
        <v>0</v>
      </c>
      <c r="BL719">
        <f t="shared" si="745"/>
        <v>0</v>
      </c>
      <c r="BM719">
        <v>0</v>
      </c>
      <c r="BN719">
        <f t="shared" si="746"/>
        <v>0</v>
      </c>
      <c r="BO719">
        <v>0</v>
      </c>
      <c r="BP719">
        <f t="shared" si="784"/>
        <v>0</v>
      </c>
      <c r="BQ719">
        <v>0</v>
      </c>
      <c r="BR719">
        <f t="shared" si="748"/>
        <v>0</v>
      </c>
      <c r="BS719">
        <v>0</v>
      </c>
      <c r="BT719">
        <f t="shared" si="749"/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f t="shared" si="786"/>
        <v>0</v>
      </c>
      <c r="DE719">
        <v>0</v>
      </c>
      <c r="DF719">
        <f t="shared" si="787"/>
        <v>0</v>
      </c>
      <c r="DG719">
        <v>0</v>
      </c>
      <c r="DH719">
        <f t="shared" si="751"/>
        <v>0</v>
      </c>
      <c r="DI719">
        <v>0</v>
      </c>
      <c r="DJ719">
        <f t="shared" si="752"/>
        <v>0</v>
      </c>
      <c r="DK719">
        <v>44.8</v>
      </c>
      <c r="DL719">
        <f t="shared" si="753"/>
        <v>0.45011630912380463</v>
      </c>
      <c r="DM719">
        <v>0</v>
      </c>
      <c r="DN719">
        <f t="shared" si="754"/>
        <v>0</v>
      </c>
      <c r="DO719">
        <v>0</v>
      </c>
      <c r="DP719">
        <f t="shared" si="755"/>
        <v>0</v>
      </c>
      <c r="DQ719">
        <v>55.2</v>
      </c>
      <c r="DR719">
        <f t="shared" si="756"/>
        <v>0.54988369087619549</v>
      </c>
      <c r="DS719">
        <v>0</v>
      </c>
      <c r="DT719">
        <f t="shared" si="757"/>
        <v>0</v>
      </c>
      <c r="DU719">
        <v>0</v>
      </c>
      <c r="DV719">
        <f t="shared" si="758"/>
        <v>0</v>
      </c>
      <c r="DW719">
        <v>0</v>
      </c>
      <c r="DX719">
        <f t="shared" si="759"/>
        <v>0</v>
      </c>
      <c r="DY719">
        <v>0</v>
      </c>
      <c r="DZ719">
        <f t="shared" si="760"/>
        <v>0</v>
      </c>
      <c r="EA719">
        <v>0</v>
      </c>
      <c r="EB719">
        <f t="shared" si="761"/>
        <v>0</v>
      </c>
      <c r="EC719">
        <v>0</v>
      </c>
      <c r="ED719">
        <f t="shared" si="762"/>
        <v>0</v>
      </c>
      <c r="EE719">
        <v>0</v>
      </c>
      <c r="EF719">
        <f t="shared" si="763"/>
        <v>0</v>
      </c>
      <c r="EG719">
        <v>0</v>
      </c>
      <c r="EH719">
        <f t="shared" si="764"/>
        <v>0</v>
      </c>
      <c r="EI719">
        <v>0</v>
      </c>
      <c r="EJ719">
        <f t="shared" si="765"/>
        <v>0</v>
      </c>
      <c r="EK719">
        <v>0</v>
      </c>
      <c r="EL719">
        <f t="shared" si="766"/>
        <v>0</v>
      </c>
      <c r="EM719">
        <v>0</v>
      </c>
      <c r="EN719">
        <f t="shared" si="767"/>
        <v>0</v>
      </c>
      <c r="EO719">
        <v>0</v>
      </c>
      <c r="EP719">
        <f t="shared" si="768"/>
        <v>0</v>
      </c>
      <c r="EQ719">
        <v>0</v>
      </c>
      <c r="ER719">
        <f t="shared" si="769"/>
        <v>0</v>
      </c>
      <c r="ES719">
        <v>0</v>
      </c>
      <c r="ET719">
        <f t="shared" si="770"/>
        <v>0</v>
      </c>
      <c r="EU719">
        <v>0</v>
      </c>
      <c r="EV719">
        <f t="shared" si="771"/>
        <v>0</v>
      </c>
      <c r="EW719">
        <v>0</v>
      </c>
      <c r="EX719">
        <f t="shared" si="772"/>
        <v>0</v>
      </c>
      <c r="EY719">
        <v>0</v>
      </c>
      <c r="EZ719">
        <f t="shared" si="773"/>
        <v>0</v>
      </c>
      <c r="FA719">
        <v>0</v>
      </c>
      <c r="FB719">
        <f t="shared" si="774"/>
        <v>0</v>
      </c>
      <c r="FC719">
        <v>0</v>
      </c>
      <c r="FD719">
        <v>0</v>
      </c>
      <c r="FE719" s="3" t="s">
        <v>943</v>
      </c>
    </row>
    <row r="720" spans="1:161" x14ac:dyDescent="0.45">
      <c r="A720">
        <v>719</v>
      </c>
      <c r="B720" t="s">
        <v>368</v>
      </c>
      <c r="C720" t="s">
        <v>671</v>
      </c>
      <c r="D720" t="s">
        <v>940</v>
      </c>
      <c r="E720" t="s">
        <v>929</v>
      </c>
      <c r="F720" s="2">
        <v>1</v>
      </c>
      <c r="G720">
        <f t="shared" si="788"/>
        <v>396.5</v>
      </c>
      <c r="H720">
        <v>1773</v>
      </c>
      <c r="I720">
        <v>623</v>
      </c>
      <c r="J720" s="2">
        <f t="shared" si="785"/>
        <v>0.35138183869148337</v>
      </c>
      <c r="L720" t="s">
        <v>442</v>
      </c>
      <c r="M720">
        <v>0</v>
      </c>
      <c r="N720">
        <f t="shared" si="720"/>
        <v>0</v>
      </c>
      <c r="O720">
        <v>0</v>
      </c>
      <c r="P720">
        <f t="shared" si="721"/>
        <v>0</v>
      </c>
      <c r="Q720">
        <v>0.48</v>
      </c>
      <c r="R720">
        <f t="shared" si="779"/>
        <v>4.3977019583118079E-3</v>
      </c>
      <c r="S720">
        <v>0.37</v>
      </c>
      <c r="T720">
        <f t="shared" si="723"/>
        <v>3.6216185231682362E-3</v>
      </c>
      <c r="U720">
        <v>0</v>
      </c>
      <c r="V720">
        <f t="shared" si="724"/>
        <v>0</v>
      </c>
      <c r="W720">
        <v>0</v>
      </c>
      <c r="X720">
        <f t="shared" si="725"/>
        <v>0</v>
      </c>
      <c r="Y720">
        <v>0</v>
      </c>
      <c r="Z720">
        <f t="shared" si="726"/>
        <v>0</v>
      </c>
      <c r="AA720">
        <v>0</v>
      </c>
      <c r="AB720">
        <f t="shared" si="727"/>
        <v>0</v>
      </c>
      <c r="AC720">
        <f t="shared" si="789"/>
        <v>83.289999999999992</v>
      </c>
      <c r="AD720">
        <f t="shared" si="781"/>
        <v>0.80201481456087498</v>
      </c>
      <c r="AE720">
        <v>0.19</v>
      </c>
      <c r="AF720">
        <f t="shared" si="782"/>
        <v>8.5071564014008935E-3</v>
      </c>
      <c r="AG720">
        <v>0</v>
      </c>
      <c r="AH720">
        <f t="shared" si="778"/>
        <v>0</v>
      </c>
      <c r="AI720">
        <v>0</v>
      </c>
      <c r="AJ720">
        <f t="shared" si="731"/>
        <v>0</v>
      </c>
      <c r="AK720">
        <v>2.75</v>
      </c>
      <c r="AL720">
        <f t="shared" si="783"/>
        <v>5.2653149929822937E-2</v>
      </c>
      <c r="AM720">
        <v>11.58</v>
      </c>
      <c r="AN720">
        <f t="shared" si="733"/>
        <v>0.11975995185974479</v>
      </c>
      <c r="AO720">
        <v>1.03</v>
      </c>
      <c r="AP720">
        <f t="shared" si="780"/>
        <v>5.7731299623805157E-3</v>
      </c>
      <c r="AQ720">
        <v>0</v>
      </c>
      <c r="AR720">
        <f t="shared" si="735"/>
        <v>0</v>
      </c>
      <c r="AS720">
        <v>0</v>
      </c>
      <c r="AT720">
        <f t="shared" si="736"/>
        <v>0</v>
      </c>
      <c r="AU720">
        <v>0</v>
      </c>
      <c r="AV720">
        <f t="shared" si="737"/>
        <v>0</v>
      </c>
      <c r="AW720">
        <v>0</v>
      </c>
      <c r="AX720">
        <f t="shared" si="738"/>
        <v>0</v>
      </c>
      <c r="AY720">
        <v>0</v>
      </c>
      <c r="AZ720">
        <f t="shared" si="739"/>
        <v>0</v>
      </c>
      <c r="BA720">
        <v>0.31</v>
      </c>
      <c r="BB720">
        <f t="shared" si="740"/>
        <v>3.2724768042956282E-3</v>
      </c>
      <c r="BC720">
        <v>0</v>
      </c>
      <c r="BD720">
        <f t="shared" si="741"/>
        <v>0</v>
      </c>
      <c r="BE720">
        <v>0</v>
      </c>
      <c r="BF720">
        <f t="shared" si="742"/>
        <v>0</v>
      </c>
      <c r="BG720">
        <v>0</v>
      </c>
      <c r="BH720">
        <f t="shared" si="743"/>
        <v>0</v>
      </c>
      <c r="BI720">
        <v>0</v>
      </c>
      <c r="BJ720">
        <f t="shared" si="744"/>
        <v>0</v>
      </c>
      <c r="BK720">
        <v>0</v>
      </c>
      <c r="BL720">
        <f t="shared" si="745"/>
        <v>0</v>
      </c>
      <c r="BM720">
        <v>0</v>
      </c>
      <c r="BN720">
        <f t="shared" si="746"/>
        <v>0</v>
      </c>
      <c r="BO720">
        <v>0</v>
      </c>
      <c r="BP720">
        <f t="shared" si="784"/>
        <v>0</v>
      </c>
      <c r="BQ720">
        <v>0</v>
      </c>
      <c r="BR720">
        <f t="shared" si="748"/>
        <v>0</v>
      </c>
      <c r="BS720">
        <v>0</v>
      </c>
      <c r="BT720">
        <f t="shared" si="749"/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f t="shared" si="786"/>
        <v>0</v>
      </c>
      <c r="DE720">
        <v>0</v>
      </c>
      <c r="DF720">
        <f t="shared" si="787"/>
        <v>0</v>
      </c>
      <c r="DG720">
        <v>0</v>
      </c>
      <c r="DH720">
        <f t="shared" si="751"/>
        <v>0</v>
      </c>
      <c r="DI720">
        <v>0</v>
      </c>
      <c r="DJ720">
        <f t="shared" si="752"/>
        <v>0</v>
      </c>
      <c r="DK720">
        <v>44.8</v>
      </c>
      <c r="DL720">
        <f t="shared" si="753"/>
        <v>0.45011630912380463</v>
      </c>
      <c r="DM720">
        <v>0</v>
      </c>
      <c r="DN720">
        <f t="shared" si="754"/>
        <v>0</v>
      </c>
      <c r="DO720">
        <v>0</v>
      </c>
      <c r="DP720">
        <f t="shared" si="755"/>
        <v>0</v>
      </c>
      <c r="DQ720">
        <v>55.2</v>
      </c>
      <c r="DR720">
        <f t="shared" si="756"/>
        <v>0.54988369087619549</v>
      </c>
      <c r="DS720">
        <v>0</v>
      </c>
      <c r="DT720">
        <f t="shared" si="757"/>
        <v>0</v>
      </c>
      <c r="DU720">
        <v>0</v>
      </c>
      <c r="DV720">
        <f t="shared" si="758"/>
        <v>0</v>
      </c>
      <c r="DW720">
        <v>0</v>
      </c>
      <c r="DX720">
        <f t="shared" si="759"/>
        <v>0</v>
      </c>
      <c r="DY720">
        <v>0</v>
      </c>
      <c r="DZ720">
        <f t="shared" si="760"/>
        <v>0</v>
      </c>
      <c r="EA720">
        <v>0</v>
      </c>
      <c r="EB720">
        <f t="shared" si="761"/>
        <v>0</v>
      </c>
      <c r="EC720">
        <v>0</v>
      </c>
      <c r="ED720">
        <f t="shared" si="762"/>
        <v>0</v>
      </c>
      <c r="EE720">
        <v>0</v>
      </c>
      <c r="EF720">
        <f t="shared" si="763"/>
        <v>0</v>
      </c>
      <c r="EG720">
        <v>0</v>
      </c>
      <c r="EH720">
        <f t="shared" si="764"/>
        <v>0</v>
      </c>
      <c r="EI720">
        <v>0</v>
      </c>
      <c r="EJ720">
        <f t="shared" si="765"/>
        <v>0</v>
      </c>
      <c r="EK720">
        <v>0</v>
      </c>
      <c r="EL720">
        <f t="shared" si="766"/>
        <v>0</v>
      </c>
      <c r="EM720">
        <v>0</v>
      </c>
      <c r="EN720">
        <f t="shared" si="767"/>
        <v>0</v>
      </c>
      <c r="EO720">
        <v>0</v>
      </c>
      <c r="EP720">
        <f t="shared" si="768"/>
        <v>0</v>
      </c>
      <c r="EQ720">
        <v>0</v>
      </c>
      <c r="ER720">
        <f t="shared" si="769"/>
        <v>0</v>
      </c>
      <c r="ES720">
        <v>0</v>
      </c>
      <c r="ET720">
        <f t="shared" si="770"/>
        <v>0</v>
      </c>
      <c r="EU720">
        <v>0</v>
      </c>
      <c r="EV720">
        <f t="shared" si="771"/>
        <v>0</v>
      </c>
      <c r="EW720">
        <v>0</v>
      </c>
      <c r="EX720">
        <f t="shared" si="772"/>
        <v>0</v>
      </c>
      <c r="EY720">
        <v>0</v>
      </c>
      <c r="EZ720">
        <f t="shared" si="773"/>
        <v>0</v>
      </c>
      <c r="FA720">
        <v>0</v>
      </c>
      <c r="FB720">
        <f t="shared" si="774"/>
        <v>0</v>
      </c>
      <c r="FC720">
        <v>0</v>
      </c>
      <c r="FD720">
        <v>0</v>
      </c>
      <c r="FE720" s="3" t="s">
        <v>944</v>
      </c>
    </row>
    <row r="721" spans="1:162" x14ac:dyDescent="0.45">
      <c r="A721">
        <v>720</v>
      </c>
      <c r="B721" t="s">
        <v>368</v>
      </c>
      <c r="C721" t="s">
        <v>671</v>
      </c>
      <c r="D721" t="s">
        <v>940</v>
      </c>
      <c r="E721" t="s">
        <v>929</v>
      </c>
      <c r="F721" s="2">
        <v>0</v>
      </c>
      <c r="G721">
        <f t="shared" si="788"/>
        <v>396.5</v>
      </c>
      <c r="H721">
        <v>1773</v>
      </c>
      <c r="I721">
        <v>673</v>
      </c>
      <c r="J721" s="2">
        <f t="shared" si="785"/>
        <v>0.3795826283135928</v>
      </c>
      <c r="L721" t="s">
        <v>442</v>
      </c>
      <c r="M721">
        <v>0</v>
      </c>
      <c r="N721">
        <f t="shared" si="720"/>
        <v>0</v>
      </c>
      <c r="O721">
        <v>0</v>
      </c>
      <c r="P721">
        <f t="shared" si="721"/>
        <v>0</v>
      </c>
      <c r="Q721">
        <v>0.48</v>
      </c>
      <c r="R721">
        <f t="shared" si="779"/>
        <v>4.3977019583118079E-3</v>
      </c>
      <c r="S721">
        <v>0.37</v>
      </c>
      <c r="T721">
        <f t="shared" si="723"/>
        <v>3.6216185231682362E-3</v>
      </c>
      <c r="U721">
        <v>0</v>
      </c>
      <c r="V721">
        <f t="shared" si="724"/>
        <v>0</v>
      </c>
      <c r="W721">
        <v>0</v>
      </c>
      <c r="X721">
        <f t="shared" si="725"/>
        <v>0</v>
      </c>
      <c r="Y721">
        <v>0</v>
      </c>
      <c r="Z721">
        <f t="shared" si="726"/>
        <v>0</v>
      </c>
      <c r="AA721">
        <v>0</v>
      </c>
      <c r="AB721">
        <f t="shared" si="727"/>
        <v>0</v>
      </c>
      <c r="AC721">
        <f t="shared" si="789"/>
        <v>83.289999999999992</v>
      </c>
      <c r="AD721">
        <f t="shared" si="781"/>
        <v>0.80201481456087498</v>
      </c>
      <c r="AE721">
        <v>0.19</v>
      </c>
      <c r="AF721">
        <f t="shared" si="782"/>
        <v>8.5071564014008935E-3</v>
      </c>
      <c r="AG721">
        <v>0</v>
      </c>
      <c r="AH721">
        <f t="shared" si="778"/>
        <v>0</v>
      </c>
      <c r="AI721">
        <v>0</v>
      </c>
      <c r="AJ721">
        <f t="shared" si="731"/>
        <v>0</v>
      </c>
      <c r="AK721">
        <v>2.75</v>
      </c>
      <c r="AL721">
        <f t="shared" si="783"/>
        <v>5.2653149929822937E-2</v>
      </c>
      <c r="AM721">
        <v>11.58</v>
      </c>
      <c r="AN721">
        <f t="shared" si="733"/>
        <v>0.11975995185974479</v>
      </c>
      <c r="AO721">
        <v>1.03</v>
      </c>
      <c r="AP721">
        <f t="shared" si="780"/>
        <v>5.7731299623805157E-3</v>
      </c>
      <c r="AQ721">
        <v>0</v>
      </c>
      <c r="AR721">
        <f t="shared" si="735"/>
        <v>0</v>
      </c>
      <c r="AS721">
        <v>0</v>
      </c>
      <c r="AT721">
        <f t="shared" si="736"/>
        <v>0</v>
      </c>
      <c r="AU721">
        <v>0</v>
      </c>
      <c r="AV721">
        <f t="shared" si="737"/>
        <v>0</v>
      </c>
      <c r="AW721">
        <v>0</v>
      </c>
      <c r="AX721">
        <f t="shared" si="738"/>
        <v>0</v>
      </c>
      <c r="AY721">
        <v>0</v>
      </c>
      <c r="AZ721">
        <f t="shared" si="739"/>
        <v>0</v>
      </c>
      <c r="BA721">
        <v>0.31</v>
      </c>
      <c r="BB721">
        <f t="shared" si="740"/>
        <v>3.2724768042956282E-3</v>
      </c>
      <c r="BC721">
        <v>0</v>
      </c>
      <c r="BD721">
        <f t="shared" si="741"/>
        <v>0</v>
      </c>
      <c r="BE721">
        <v>0</v>
      </c>
      <c r="BF721">
        <f t="shared" si="742"/>
        <v>0</v>
      </c>
      <c r="BG721">
        <v>0</v>
      </c>
      <c r="BH721">
        <f t="shared" si="743"/>
        <v>0</v>
      </c>
      <c r="BI721">
        <v>0</v>
      </c>
      <c r="BJ721">
        <f t="shared" si="744"/>
        <v>0</v>
      </c>
      <c r="BK721">
        <v>0</v>
      </c>
      <c r="BL721">
        <f t="shared" si="745"/>
        <v>0</v>
      </c>
      <c r="BM721">
        <v>0</v>
      </c>
      <c r="BN721">
        <f t="shared" si="746"/>
        <v>0</v>
      </c>
      <c r="BO721">
        <v>0</v>
      </c>
      <c r="BP721">
        <f t="shared" si="784"/>
        <v>0</v>
      </c>
      <c r="BQ721">
        <v>0</v>
      </c>
      <c r="BR721">
        <f t="shared" si="748"/>
        <v>0</v>
      </c>
      <c r="BS721">
        <v>0</v>
      </c>
      <c r="BT721">
        <f t="shared" si="749"/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f t="shared" si="786"/>
        <v>0</v>
      </c>
      <c r="DE721">
        <v>0</v>
      </c>
      <c r="DF721">
        <f t="shared" si="787"/>
        <v>0</v>
      </c>
      <c r="DG721">
        <v>0</v>
      </c>
      <c r="DH721">
        <f t="shared" si="751"/>
        <v>0</v>
      </c>
      <c r="DI721">
        <v>0</v>
      </c>
      <c r="DJ721">
        <f t="shared" si="752"/>
        <v>0</v>
      </c>
      <c r="DK721">
        <v>44.8</v>
      </c>
      <c r="DL721">
        <f t="shared" si="753"/>
        <v>0.45011630912380463</v>
      </c>
      <c r="DM721">
        <v>0</v>
      </c>
      <c r="DN721">
        <f t="shared" si="754"/>
        <v>0</v>
      </c>
      <c r="DO721">
        <v>0</v>
      </c>
      <c r="DP721">
        <f t="shared" si="755"/>
        <v>0</v>
      </c>
      <c r="DQ721">
        <v>55.2</v>
      </c>
      <c r="DR721">
        <f t="shared" si="756"/>
        <v>0.54988369087619549</v>
      </c>
      <c r="DS721">
        <v>0</v>
      </c>
      <c r="DT721">
        <f t="shared" si="757"/>
        <v>0</v>
      </c>
      <c r="DU721">
        <v>0</v>
      </c>
      <c r="DV721">
        <f t="shared" si="758"/>
        <v>0</v>
      </c>
      <c r="DW721">
        <v>0</v>
      </c>
      <c r="DX721">
        <f t="shared" si="759"/>
        <v>0</v>
      </c>
      <c r="DY721">
        <v>0</v>
      </c>
      <c r="DZ721">
        <f t="shared" si="760"/>
        <v>0</v>
      </c>
      <c r="EA721">
        <v>0</v>
      </c>
      <c r="EB721">
        <f t="shared" si="761"/>
        <v>0</v>
      </c>
      <c r="EC721">
        <v>0</v>
      </c>
      <c r="ED721">
        <f t="shared" si="762"/>
        <v>0</v>
      </c>
      <c r="EE721">
        <v>0</v>
      </c>
      <c r="EF721">
        <f t="shared" si="763"/>
        <v>0</v>
      </c>
      <c r="EG721">
        <v>0</v>
      </c>
      <c r="EH721">
        <f t="shared" si="764"/>
        <v>0</v>
      </c>
      <c r="EI721">
        <v>0</v>
      </c>
      <c r="EJ721">
        <f t="shared" si="765"/>
        <v>0</v>
      </c>
      <c r="EK721">
        <v>0</v>
      </c>
      <c r="EL721">
        <f t="shared" si="766"/>
        <v>0</v>
      </c>
      <c r="EM721">
        <v>0</v>
      </c>
      <c r="EN721">
        <f t="shared" si="767"/>
        <v>0</v>
      </c>
      <c r="EO721">
        <v>0</v>
      </c>
      <c r="EP721">
        <f t="shared" si="768"/>
        <v>0</v>
      </c>
      <c r="EQ721">
        <v>0</v>
      </c>
      <c r="ER721">
        <f t="shared" si="769"/>
        <v>0</v>
      </c>
      <c r="ES721">
        <v>0</v>
      </c>
      <c r="ET721">
        <f t="shared" si="770"/>
        <v>0</v>
      </c>
      <c r="EU721">
        <v>0</v>
      </c>
      <c r="EV721">
        <f t="shared" si="771"/>
        <v>0</v>
      </c>
      <c r="EW721">
        <v>0</v>
      </c>
      <c r="EX721">
        <f t="shared" si="772"/>
        <v>0</v>
      </c>
      <c r="EY721">
        <v>0</v>
      </c>
      <c r="EZ721">
        <f t="shared" si="773"/>
        <v>0</v>
      </c>
      <c r="FA721">
        <v>0</v>
      </c>
      <c r="FB721">
        <f t="shared" si="774"/>
        <v>0</v>
      </c>
      <c r="FC721">
        <v>0</v>
      </c>
      <c r="FD721">
        <v>0</v>
      </c>
      <c r="FE721" s="3" t="s">
        <v>945</v>
      </c>
    </row>
    <row r="722" spans="1:162" x14ac:dyDescent="0.45">
      <c r="A722">
        <v>721</v>
      </c>
      <c r="B722" t="s">
        <v>368</v>
      </c>
      <c r="C722" t="s">
        <v>671</v>
      </c>
      <c r="D722" t="s">
        <v>946</v>
      </c>
      <c r="E722" t="s">
        <v>929</v>
      </c>
      <c r="F722" s="2">
        <v>1</v>
      </c>
      <c r="G722">
        <f t="shared" si="788"/>
        <v>396.5</v>
      </c>
      <c r="H722">
        <v>1773</v>
      </c>
      <c r="I722">
        <f>350+273</f>
        <v>623</v>
      </c>
      <c r="J722" s="2">
        <f t="shared" si="785"/>
        <v>0.35138183869148337</v>
      </c>
      <c r="L722" t="s">
        <v>442</v>
      </c>
      <c r="M722">
        <v>0</v>
      </c>
      <c r="N722">
        <f t="shared" si="720"/>
        <v>0</v>
      </c>
      <c r="O722">
        <v>0</v>
      </c>
      <c r="P722">
        <f t="shared" si="721"/>
        <v>0</v>
      </c>
      <c r="Q722">
        <v>0.51</v>
      </c>
      <c r="R722">
        <f t="shared" si="779"/>
        <v>4.5751653548834273E-3</v>
      </c>
      <c r="S722">
        <v>0.38</v>
      </c>
      <c r="T722">
        <f t="shared" si="723"/>
        <v>3.6419723014435397E-3</v>
      </c>
      <c r="U722">
        <v>0</v>
      </c>
      <c r="V722">
        <f t="shared" si="724"/>
        <v>0</v>
      </c>
      <c r="W722">
        <v>0</v>
      </c>
      <c r="X722">
        <f t="shared" si="725"/>
        <v>0</v>
      </c>
      <c r="Y722">
        <v>0</v>
      </c>
      <c r="Z722">
        <f t="shared" si="726"/>
        <v>0</v>
      </c>
      <c r="AA722">
        <v>0</v>
      </c>
      <c r="AB722">
        <f t="shared" si="727"/>
        <v>0</v>
      </c>
      <c r="AC722">
        <f t="shared" si="789"/>
        <v>79.260000000000005</v>
      </c>
      <c r="AD722">
        <f t="shared" si="781"/>
        <v>0.74730116557373827</v>
      </c>
      <c r="AE722">
        <v>0.19</v>
      </c>
      <c r="AF722">
        <f t="shared" si="782"/>
        <v>8.3298365652250302E-3</v>
      </c>
      <c r="AG722">
        <v>0</v>
      </c>
      <c r="AH722">
        <f t="shared" si="778"/>
        <v>0</v>
      </c>
      <c r="AI722">
        <v>0</v>
      </c>
      <c r="AJ722">
        <f t="shared" si="731"/>
        <v>0</v>
      </c>
      <c r="AK722">
        <v>4.83</v>
      </c>
      <c r="AL722">
        <f t="shared" si="783"/>
        <v>9.0550501040814871E-2</v>
      </c>
      <c r="AM722">
        <v>13.52</v>
      </c>
      <c r="AN722">
        <f t="shared" si="733"/>
        <v>0.13690894005772367</v>
      </c>
      <c r="AO722">
        <v>1</v>
      </c>
      <c r="AP722">
        <f t="shared" si="780"/>
        <v>5.4881525267081732E-3</v>
      </c>
      <c r="AQ722">
        <v>0</v>
      </c>
      <c r="AR722">
        <f t="shared" si="735"/>
        <v>0</v>
      </c>
      <c r="AS722">
        <v>0</v>
      </c>
      <c r="AT722">
        <f t="shared" si="736"/>
        <v>0</v>
      </c>
      <c r="AU722">
        <v>0</v>
      </c>
      <c r="AV722">
        <f t="shared" si="737"/>
        <v>0</v>
      </c>
      <c r="AW722">
        <v>0</v>
      </c>
      <c r="AX722">
        <f t="shared" si="738"/>
        <v>0</v>
      </c>
      <c r="AY722">
        <v>0</v>
      </c>
      <c r="AZ722">
        <f t="shared" si="739"/>
        <v>0</v>
      </c>
      <c r="BA722">
        <v>0.31</v>
      </c>
      <c r="BB722">
        <f t="shared" si="740"/>
        <v>3.2042665794628673E-3</v>
      </c>
      <c r="BC722">
        <v>0</v>
      </c>
      <c r="BD722">
        <f t="shared" si="741"/>
        <v>0</v>
      </c>
      <c r="BE722">
        <v>0</v>
      </c>
      <c r="BF722">
        <f t="shared" si="742"/>
        <v>0</v>
      </c>
      <c r="BG722">
        <v>0</v>
      </c>
      <c r="BH722">
        <f t="shared" si="743"/>
        <v>0</v>
      </c>
      <c r="BI722">
        <v>0</v>
      </c>
      <c r="BJ722">
        <f t="shared" si="744"/>
        <v>0</v>
      </c>
      <c r="BK722">
        <v>0</v>
      </c>
      <c r="BL722">
        <f t="shared" si="745"/>
        <v>0</v>
      </c>
      <c r="BM722">
        <v>0</v>
      </c>
      <c r="BN722">
        <f t="shared" si="746"/>
        <v>0</v>
      </c>
      <c r="BO722">
        <v>0</v>
      </c>
      <c r="BP722">
        <f t="shared" si="784"/>
        <v>0</v>
      </c>
      <c r="BQ722">
        <v>0</v>
      </c>
      <c r="BR722">
        <f t="shared" si="748"/>
        <v>0</v>
      </c>
      <c r="BS722">
        <v>0</v>
      </c>
      <c r="BT722">
        <f t="shared" si="749"/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f t="shared" si="786"/>
        <v>0</v>
      </c>
      <c r="DE722">
        <v>0</v>
      </c>
      <c r="DF722">
        <f t="shared" si="787"/>
        <v>0</v>
      </c>
      <c r="DG722">
        <v>0</v>
      </c>
      <c r="DH722">
        <f t="shared" si="751"/>
        <v>0</v>
      </c>
      <c r="DI722">
        <v>0</v>
      </c>
      <c r="DJ722">
        <f t="shared" si="752"/>
        <v>0</v>
      </c>
      <c r="DK722">
        <v>44.8</v>
      </c>
      <c r="DL722">
        <f t="shared" si="753"/>
        <v>0.45011630912380463</v>
      </c>
      <c r="DM722">
        <v>0</v>
      </c>
      <c r="DN722">
        <f t="shared" si="754"/>
        <v>0</v>
      </c>
      <c r="DO722">
        <v>0</v>
      </c>
      <c r="DP722">
        <f t="shared" si="755"/>
        <v>0</v>
      </c>
      <c r="DQ722">
        <v>55.2</v>
      </c>
      <c r="DR722">
        <f t="shared" si="756"/>
        <v>0.54988369087619549</v>
      </c>
      <c r="DS722">
        <v>0</v>
      </c>
      <c r="DT722">
        <f t="shared" si="757"/>
        <v>0</v>
      </c>
      <c r="DU722">
        <v>0</v>
      </c>
      <c r="DV722">
        <f t="shared" si="758"/>
        <v>0</v>
      </c>
      <c r="DW722">
        <v>0</v>
      </c>
      <c r="DX722">
        <f t="shared" si="759"/>
        <v>0</v>
      </c>
      <c r="DY722">
        <v>0</v>
      </c>
      <c r="DZ722">
        <f t="shared" si="760"/>
        <v>0</v>
      </c>
      <c r="EA722">
        <v>0</v>
      </c>
      <c r="EB722">
        <f t="shared" si="761"/>
        <v>0</v>
      </c>
      <c r="EC722">
        <v>0</v>
      </c>
      <c r="ED722">
        <f t="shared" si="762"/>
        <v>0</v>
      </c>
      <c r="EE722">
        <v>0</v>
      </c>
      <c r="EF722">
        <f t="shared" si="763"/>
        <v>0</v>
      </c>
      <c r="EG722">
        <v>0</v>
      </c>
      <c r="EH722">
        <f t="shared" si="764"/>
        <v>0</v>
      </c>
      <c r="EI722">
        <v>0</v>
      </c>
      <c r="EJ722">
        <f t="shared" si="765"/>
        <v>0</v>
      </c>
      <c r="EK722">
        <v>0</v>
      </c>
      <c r="EL722">
        <f t="shared" si="766"/>
        <v>0</v>
      </c>
      <c r="EM722">
        <v>0</v>
      </c>
      <c r="EN722">
        <f t="shared" si="767"/>
        <v>0</v>
      </c>
      <c r="EO722">
        <v>0</v>
      </c>
      <c r="EP722">
        <f t="shared" si="768"/>
        <v>0</v>
      </c>
      <c r="EQ722">
        <v>0</v>
      </c>
      <c r="ER722">
        <f t="shared" si="769"/>
        <v>0</v>
      </c>
      <c r="ES722">
        <v>0</v>
      </c>
      <c r="ET722">
        <f t="shared" si="770"/>
        <v>0</v>
      </c>
      <c r="EU722">
        <v>0</v>
      </c>
      <c r="EV722">
        <f t="shared" si="771"/>
        <v>0</v>
      </c>
      <c r="EW722">
        <v>0</v>
      </c>
      <c r="EX722">
        <f t="shared" si="772"/>
        <v>0</v>
      </c>
      <c r="EY722">
        <v>0</v>
      </c>
      <c r="EZ722">
        <f t="shared" si="773"/>
        <v>0</v>
      </c>
      <c r="FA722">
        <v>0</v>
      </c>
      <c r="FB722">
        <f t="shared" si="774"/>
        <v>0</v>
      </c>
      <c r="FC722">
        <v>0</v>
      </c>
      <c r="FD722">
        <v>0</v>
      </c>
      <c r="FE722" s="3" t="s">
        <v>947</v>
      </c>
    </row>
    <row r="723" spans="1:162" x14ac:dyDescent="0.45">
      <c r="A723">
        <v>722</v>
      </c>
      <c r="B723" t="s">
        <v>368</v>
      </c>
      <c r="C723" t="s">
        <v>416</v>
      </c>
      <c r="E723" t="s">
        <v>948</v>
      </c>
      <c r="F723" s="2">
        <v>0</v>
      </c>
      <c r="G723">
        <v>370</v>
      </c>
      <c r="H723">
        <v>1773</v>
      </c>
      <c r="I723">
        <f>110+273</f>
        <v>383</v>
      </c>
      <c r="J723" s="2">
        <f t="shared" si="785"/>
        <v>0.21601804850535816</v>
      </c>
      <c r="L723" t="s">
        <v>442</v>
      </c>
      <c r="M723">
        <v>0.6</v>
      </c>
      <c r="N723">
        <f t="shared" si="720"/>
        <v>5.1876644510869532E-3</v>
      </c>
      <c r="O723">
        <v>0</v>
      </c>
      <c r="P723">
        <f t="shared" si="721"/>
        <v>0</v>
      </c>
      <c r="Q723">
        <v>0</v>
      </c>
      <c r="R723">
        <f t="shared" si="779"/>
        <v>0</v>
      </c>
      <c r="S723">
        <v>1.65</v>
      </c>
      <c r="T723">
        <f t="shared" si="723"/>
        <v>1.6501367802324831E-2</v>
      </c>
      <c r="U723">
        <v>0</v>
      </c>
      <c r="V723">
        <f t="shared" si="724"/>
        <v>0</v>
      </c>
      <c r="W723">
        <v>0</v>
      </c>
      <c r="X723">
        <f t="shared" si="725"/>
        <v>0</v>
      </c>
      <c r="Y723">
        <v>0</v>
      </c>
      <c r="Z723">
        <f t="shared" si="726"/>
        <v>0</v>
      </c>
      <c r="AA723">
        <v>0</v>
      </c>
      <c r="AB723">
        <f t="shared" si="727"/>
        <v>0</v>
      </c>
      <c r="AC723">
        <f>100-AE723-AK723-S723-M723</f>
        <v>96.850000000000009</v>
      </c>
      <c r="AD723">
        <f t="shared" si="781"/>
        <v>0.95284920304621501</v>
      </c>
      <c r="AE723">
        <v>0.3</v>
      </c>
      <c r="AF723">
        <f t="shared" si="782"/>
        <v>1.372420171560248E-2</v>
      </c>
      <c r="AG723">
        <v>0</v>
      </c>
      <c r="AH723">
        <f t="shared" si="778"/>
        <v>0</v>
      </c>
      <c r="AI723">
        <v>0</v>
      </c>
      <c r="AJ723">
        <f t="shared" si="731"/>
        <v>0</v>
      </c>
      <c r="AK723">
        <v>0.6</v>
      </c>
      <c r="AL723">
        <f t="shared" si="783"/>
        <v>1.1737562984770489E-2</v>
      </c>
      <c r="AM723">
        <v>0</v>
      </c>
      <c r="AN723">
        <f t="shared" si="733"/>
        <v>0</v>
      </c>
      <c r="AO723">
        <v>0</v>
      </c>
      <c r="AP723">
        <f t="shared" si="780"/>
        <v>0</v>
      </c>
      <c r="AQ723">
        <v>0</v>
      </c>
      <c r="AR723">
        <f t="shared" si="735"/>
        <v>0</v>
      </c>
      <c r="AS723">
        <v>0</v>
      </c>
      <c r="AT723">
        <f t="shared" si="736"/>
        <v>0</v>
      </c>
      <c r="AU723">
        <v>0</v>
      </c>
      <c r="AV723">
        <f t="shared" si="737"/>
        <v>0</v>
      </c>
      <c r="AW723">
        <v>0</v>
      </c>
      <c r="AX723">
        <f t="shared" si="738"/>
        <v>0</v>
      </c>
      <c r="AY723">
        <v>0</v>
      </c>
      <c r="AZ723">
        <f t="shared" si="739"/>
        <v>0</v>
      </c>
      <c r="BA723">
        <v>0</v>
      </c>
      <c r="BB723">
        <f t="shared" si="740"/>
        <v>0</v>
      </c>
      <c r="BC723">
        <v>0</v>
      </c>
      <c r="BD723">
        <f t="shared" si="741"/>
        <v>0</v>
      </c>
      <c r="BE723">
        <v>0</v>
      </c>
      <c r="BF723">
        <f t="shared" si="742"/>
        <v>0</v>
      </c>
      <c r="BG723">
        <v>0</v>
      </c>
      <c r="BH723">
        <f t="shared" si="743"/>
        <v>0</v>
      </c>
      <c r="BI723">
        <v>0</v>
      </c>
      <c r="BJ723">
        <f t="shared" si="744"/>
        <v>0</v>
      </c>
      <c r="BK723">
        <v>0</v>
      </c>
      <c r="BL723">
        <f t="shared" si="745"/>
        <v>0</v>
      </c>
      <c r="BM723">
        <v>0</v>
      </c>
      <c r="BN723">
        <f t="shared" si="746"/>
        <v>0</v>
      </c>
      <c r="BO723">
        <v>0</v>
      </c>
      <c r="BP723">
        <f t="shared" si="784"/>
        <v>0</v>
      </c>
      <c r="BQ723">
        <v>0</v>
      </c>
      <c r="BR723">
        <f t="shared" si="748"/>
        <v>0</v>
      </c>
      <c r="BS723">
        <v>0</v>
      </c>
      <c r="BT723">
        <f t="shared" si="749"/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f t="shared" si="786"/>
        <v>0</v>
      </c>
      <c r="DE723">
        <v>0</v>
      </c>
      <c r="DF723">
        <f t="shared" si="787"/>
        <v>0</v>
      </c>
      <c r="DG723">
        <v>0</v>
      </c>
      <c r="DH723">
        <f t="shared" si="751"/>
        <v>0</v>
      </c>
      <c r="DI723">
        <v>0</v>
      </c>
      <c r="DJ723">
        <f t="shared" si="752"/>
        <v>0</v>
      </c>
      <c r="DK723">
        <v>0</v>
      </c>
      <c r="DL723">
        <f t="shared" si="753"/>
        <v>0</v>
      </c>
      <c r="DM723">
        <v>0</v>
      </c>
      <c r="DN723">
        <f t="shared" si="754"/>
        <v>0</v>
      </c>
      <c r="DO723">
        <v>0</v>
      </c>
      <c r="DP723">
        <f t="shared" si="755"/>
        <v>0</v>
      </c>
      <c r="DQ723">
        <v>0</v>
      </c>
      <c r="DR723">
        <f t="shared" si="756"/>
        <v>0</v>
      </c>
      <c r="DS723">
        <v>0</v>
      </c>
      <c r="DT723">
        <f t="shared" si="757"/>
        <v>0</v>
      </c>
      <c r="DU723">
        <v>100</v>
      </c>
      <c r="DV723">
        <f t="shared" si="758"/>
        <v>1</v>
      </c>
      <c r="DW723">
        <v>0</v>
      </c>
      <c r="DX723">
        <f t="shared" si="759"/>
        <v>0</v>
      </c>
      <c r="DY723">
        <v>0</v>
      </c>
      <c r="DZ723">
        <f t="shared" si="760"/>
        <v>0</v>
      </c>
      <c r="EA723">
        <v>0</v>
      </c>
      <c r="EB723">
        <f t="shared" si="761"/>
        <v>0</v>
      </c>
      <c r="EC723">
        <v>0</v>
      </c>
      <c r="ED723">
        <f t="shared" si="762"/>
        <v>0</v>
      </c>
      <c r="EE723">
        <v>0</v>
      </c>
      <c r="EF723">
        <f t="shared" si="763"/>
        <v>0</v>
      </c>
      <c r="EG723">
        <v>0</v>
      </c>
      <c r="EH723">
        <f t="shared" si="764"/>
        <v>0</v>
      </c>
      <c r="EI723">
        <v>0</v>
      </c>
      <c r="EJ723">
        <f t="shared" si="765"/>
        <v>0</v>
      </c>
      <c r="EK723">
        <v>0</v>
      </c>
      <c r="EL723">
        <f t="shared" si="766"/>
        <v>0</v>
      </c>
      <c r="EM723">
        <v>0</v>
      </c>
      <c r="EN723">
        <f t="shared" si="767"/>
        <v>0</v>
      </c>
      <c r="EO723">
        <v>0</v>
      </c>
      <c r="EP723">
        <f t="shared" si="768"/>
        <v>0</v>
      </c>
      <c r="EQ723">
        <v>0</v>
      </c>
      <c r="ER723">
        <f t="shared" si="769"/>
        <v>0</v>
      </c>
      <c r="ES723">
        <v>0</v>
      </c>
      <c r="ET723">
        <f t="shared" si="770"/>
        <v>0</v>
      </c>
      <c r="EU723">
        <v>0</v>
      </c>
      <c r="EV723">
        <f t="shared" si="771"/>
        <v>0</v>
      </c>
      <c r="EW723">
        <v>0</v>
      </c>
      <c r="EX723">
        <f t="shared" si="772"/>
        <v>0</v>
      </c>
      <c r="EY723">
        <v>0</v>
      </c>
      <c r="EZ723">
        <f t="shared" si="773"/>
        <v>0</v>
      </c>
      <c r="FA723">
        <v>0</v>
      </c>
      <c r="FB723">
        <f t="shared" si="774"/>
        <v>0</v>
      </c>
      <c r="FC723">
        <v>0</v>
      </c>
      <c r="FD723">
        <v>0</v>
      </c>
      <c r="FF723" t="s">
        <v>949</v>
      </c>
    </row>
    <row r="724" spans="1:162" x14ac:dyDescent="0.45">
      <c r="A724">
        <v>723</v>
      </c>
      <c r="B724" t="s">
        <v>368</v>
      </c>
      <c r="C724" t="s">
        <v>416</v>
      </c>
      <c r="E724" t="s">
        <v>950</v>
      </c>
      <c r="F724" s="2">
        <v>0</v>
      </c>
      <c r="G724">
        <v>370</v>
      </c>
      <c r="H724">
        <v>1773</v>
      </c>
      <c r="I724">
        <f>538+273</f>
        <v>811</v>
      </c>
      <c r="J724" s="2">
        <f t="shared" si="785"/>
        <v>0.45741680767061477</v>
      </c>
      <c r="L724" t="s">
        <v>442</v>
      </c>
      <c r="M724">
        <v>0</v>
      </c>
      <c r="N724">
        <f t="shared" si="720"/>
        <v>0</v>
      </c>
      <c r="O724">
        <v>0</v>
      </c>
      <c r="P724">
        <f t="shared" si="721"/>
        <v>0</v>
      </c>
      <c r="Q724">
        <v>14</v>
      </c>
      <c r="R724">
        <f t="shared" si="779"/>
        <v>0.13483679146277999</v>
      </c>
      <c r="S724">
        <v>0</v>
      </c>
      <c r="T724">
        <f t="shared" si="723"/>
        <v>0</v>
      </c>
      <c r="U724">
        <v>0</v>
      </c>
      <c r="V724">
        <f t="shared" si="724"/>
        <v>0</v>
      </c>
      <c r="W724">
        <v>0</v>
      </c>
      <c r="X724">
        <f t="shared" si="725"/>
        <v>0</v>
      </c>
      <c r="Y724">
        <v>0</v>
      </c>
      <c r="Z724">
        <f t="shared" si="726"/>
        <v>0</v>
      </c>
      <c r="AA724">
        <v>0</v>
      </c>
      <c r="AB724">
        <f t="shared" si="727"/>
        <v>0</v>
      </c>
      <c r="AC724">
        <f>100-BE724-AM724-Q724</f>
        <v>69.75</v>
      </c>
      <c r="AD724">
        <f t="shared" si="781"/>
        <v>0.7060404104330823</v>
      </c>
      <c r="AE724">
        <v>0</v>
      </c>
      <c r="AF724">
        <f t="shared" si="782"/>
        <v>0</v>
      </c>
      <c r="AG724">
        <v>0</v>
      </c>
      <c r="AH724">
        <f t="shared" si="778"/>
        <v>0</v>
      </c>
      <c r="AI724">
        <v>0</v>
      </c>
      <c r="AJ724">
        <f t="shared" si="731"/>
        <v>0</v>
      </c>
      <c r="AK724">
        <v>0</v>
      </c>
      <c r="AL724">
        <f t="shared" si="783"/>
        <v>0</v>
      </c>
      <c r="AM724">
        <v>14</v>
      </c>
      <c r="AN724">
        <f t="shared" si="733"/>
        <v>0.15220429486137482</v>
      </c>
      <c r="AO724">
        <v>0</v>
      </c>
      <c r="AP724">
        <f t="shared" si="780"/>
        <v>0</v>
      </c>
      <c r="AQ724">
        <v>0</v>
      </c>
      <c r="AR724">
        <f t="shared" si="735"/>
        <v>0</v>
      </c>
      <c r="AS724">
        <v>0</v>
      </c>
      <c r="AT724">
        <f t="shared" si="736"/>
        <v>0</v>
      </c>
      <c r="AU724">
        <v>0</v>
      </c>
      <c r="AV724">
        <f t="shared" si="737"/>
        <v>0</v>
      </c>
      <c r="AW724">
        <v>0</v>
      </c>
      <c r="AX724">
        <f t="shared" si="738"/>
        <v>0</v>
      </c>
      <c r="AY724">
        <v>0</v>
      </c>
      <c r="AZ724">
        <f t="shared" si="739"/>
        <v>0</v>
      </c>
      <c r="BA724">
        <v>0</v>
      </c>
      <c r="BB724">
        <f t="shared" si="740"/>
        <v>0</v>
      </c>
      <c r="BC724">
        <v>0</v>
      </c>
      <c r="BD724">
        <f t="shared" si="741"/>
        <v>0</v>
      </c>
      <c r="BE724">
        <v>2.25</v>
      </c>
      <c r="BF724">
        <f t="shared" si="742"/>
        <v>6.9185032427629004E-3</v>
      </c>
      <c r="BG724">
        <v>0</v>
      </c>
      <c r="BH724">
        <f t="shared" si="743"/>
        <v>0</v>
      </c>
      <c r="BI724">
        <v>0</v>
      </c>
      <c r="BJ724">
        <f t="shared" si="744"/>
        <v>0</v>
      </c>
      <c r="BK724">
        <v>0</v>
      </c>
      <c r="BL724">
        <f t="shared" si="745"/>
        <v>0</v>
      </c>
      <c r="BM724">
        <v>0</v>
      </c>
      <c r="BN724">
        <f t="shared" si="746"/>
        <v>0</v>
      </c>
      <c r="BO724">
        <v>0</v>
      </c>
      <c r="BP724">
        <f t="shared" si="784"/>
        <v>0</v>
      </c>
      <c r="BQ724">
        <v>0</v>
      </c>
      <c r="BR724">
        <f t="shared" si="748"/>
        <v>0</v>
      </c>
      <c r="BS724">
        <v>0</v>
      </c>
      <c r="BT724">
        <f t="shared" si="749"/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f t="shared" si="786"/>
        <v>0</v>
      </c>
      <c r="DE724">
        <v>0</v>
      </c>
      <c r="DF724">
        <f t="shared" si="787"/>
        <v>0</v>
      </c>
      <c r="DG724">
        <v>0</v>
      </c>
      <c r="DH724">
        <f t="shared" si="751"/>
        <v>0</v>
      </c>
      <c r="DI724">
        <v>0</v>
      </c>
      <c r="DJ724">
        <f t="shared" si="752"/>
        <v>0</v>
      </c>
      <c r="DK724">
        <v>0</v>
      </c>
      <c r="DL724">
        <f t="shared" si="753"/>
        <v>0</v>
      </c>
      <c r="DM724">
        <v>0</v>
      </c>
      <c r="DN724">
        <f t="shared" si="754"/>
        <v>0</v>
      </c>
      <c r="DO724">
        <v>0</v>
      </c>
      <c r="DP724">
        <f t="shared" si="755"/>
        <v>0</v>
      </c>
      <c r="DQ724">
        <v>0</v>
      </c>
      <c r="DR724">
        <f t="shared" si="756"/>
        <v>0</v>
      </c>
      <c r="DS724">
        <v>0</v>
      </c>
      <c r="DT724">
        <f t="shared" si="757"/>
        <v>0</v>
      </c>
      <c r="DU724">
        <v>100</v>
      </c>
      <c r="DV724">
        <f t="shared" si="758"/>
        <v>1</v>
      </c>
      <c r="DW724">
        <v>0</v>
      </c>
      <c r="DX724">
        <f t="shared" si="759"/>
        <v>0</v>
      </c>
      <c r="DY724">
        <v>0</v>
      </c>
      <c r="DZ724">
        <f t="shared" si="760"/>
        <v>0</v>
      </c>
      <c r="EA724">
        <v>0</v>
      </c>
      <c r="EB724">
        <f t="shared" si="761"/>
        <v>0</v>
      </c>
      <c r="EC724">
        <v>0</v>
      </c>
      <c r="ED724">
        <f t="shared" si="762"/>
        <v>0</v>
      </c>
      <c r="EE724">
        <v>0</v>
      </c>
      <c r="EF724">
        <f t="shared" si="763"/>
        <v>0</v>
      </c>
      <c r="EG724">
        <v>0</v>
      </c>
      <c r="EH724">
        <f t="shared" si="764"/>
        <v>0</v>
      </c>
      <c r="EI724">
        <v>0</v>
      </c>
      <c r="EJ724">
        <f t="shared" si="765"/>
        <v>0</v>
      </c>
      <c r="EK724">
        <v>0</v>
      </c>
      <c r="EL724">
        <f t="shared" si="766"/>
        <v>0</v>
      </c>
      <c r="EM724">
        <v>0</v>
      </c>
      <c r="EN724">
        <f t="shared" si="767"/>
        <v>0</v>
      </c>
      <c r="EO724">
        <v>0</v>
      </c>
      <c r="EP724">
        <f t="shared" si="768"/>
        <v>0</v>
      </c>
      <c r="EQ724">
        <v>0</v>
      </c>
      <c r="ER724">
        <f t="shared" si="769"/>
        <v>0</v>
      </c>
      <c r="ES724">
        <v>0</v>
      </c>
      <c r="ET724">
        <f t="shared" si="770"/>
        <v>0</v>
      </c>
      <c r="EU724">
        <v>0</v>
      </c>
      <c r="EV724">
        <f t="shared" si="771"/>
        <v>0</v>
      </c>
      <c r="EW724">
        <v>0</v>
      </c>
      <c r="EX724">
        <f t="shared" si="772"/>
        <v>0</v>
      </c>
      <c r="EY724">
        <v>0</v>
      </c>
      <c r="EZ724">
        <f t="shared" si="773"/>
        <v>0</v>
      </c>
      <c r="FA724">
        <v>0</v>
      </c>
      <c r="FB724">
        <f t="shared" si="774"/>
        <v>0</v>
      </c>
      <c r="FC724">
        <v>0</v>
      </c>
      <c r="FD724">
        <v>0</v>
      </c>
      <c r="FF724" t="s">
        <v>949</v>
      </c>
    </row>
    <row r="725" spans="1:162" x14ac:dyDescent="0.45">
      <c r="A725">
        <v>724</v>
      </c>
      <c r="B725" t="s">
        <v>951</v>
      </c>
      <c r="C725" t="s">
        <v>952</v>
      </c>
      <c r="E725" t="s">
        <v>953</v>
      </c>
      <c r="F725" s="2">
        <v>0</v>
      </c>
      <c r="G725">
        <v>370</v>
      </c>
      <c r="H725">
        <v>1773</v>
      </c>
      <c r="I725">
        <v>373</v>
      </c>
      <c r="J725" s="2">
        <f t="shared" si="785"/>
        <v>0.21037789058093626</v>
      </c>
      <c r="L725" t="s">
        <v>442</v>
      </c>
      <c r="M725">
        <v>0</v>
      </c>
      <c r="N725">
        <f t="shared" si="720"/>
        <v>0</v>
      </c>
      <c r="O725">
        <v>0</v>
      </c>
      <c r="P725">
        <f t="shared" si="721"/>
        <v>0</v>
      </c>
      <c r="Q725">
        <v>0</v>
      </c>
      <c r="R725">
        <f t="shared" si="779"/>
        <v>0</v>
      </c>
      <c r="S725">
        <v>0</v>
      </c>
      <c r="T725">
        <f t="shared" si="723"/>
        <v>0</v>
      </c>
      <c r="U725">
        <v>0</v>
      </c>
      <c r="V725">
        <f t="shared" si="724"/>
        <v>0</v>
      </c>
      <c r="W725">
        <v>0</v>
      </c>
      <c r="X725">
        <f t="shared" si="725"/>
        <v>0</v>
      </c>
      <c r="Y725">
        <v>0</v>
      </c>
      <c r="Z725">
        <f t="shared" si="726"/>
        <v>0</v>
      </c>
      <c r="AA725">
        <v>0</v>
      </c>
      <c r="AB725">
        <f t="shared" si="727"/>
        <v>0</v>
      </c>
      <c r="AC725">
        <f>100-AE725</f>
        <v>99.962999999999994</v>
      </c>
      <c r="AD725">
        <f t="shared" si="781"/>
        <v>0.99828186647142336</v>
      </c>
      <c r="AE725">
        <v>3.6999999999999998E-2</v>
      </c>
      <c r="AF725">
        <f t="shared" si="782"/>
        <v>1.7181335285767439E-3</v>
      </c>
      <c r="AG725">
        <v>0</v>
      </c>
      <c r="AH725">
        <f t="shared" si="778"/>
        <v>0</v>
      </c>
      <c r="AI725">
        <v>0</v>
      </c>
      <c r="AJ725">
        <f t="shared" si="731"/>
        <v>0</v>
      </c>
      <c r="AK725">
        <v>0</v>
      </c>
      <c r="AL725">
        <f t="shared" si="783"/>
        <v>0</v>
      </c>
      <c r="AM725">
        <v>0</v>
      </c>
      <c r="AN725">
        <f t="shared" si="733"/>
        <v>0</v>
      </c>
      <c r="AO725">
        <v>0</v>
      </c>
      <c r="AP725">
        <f t="shared" si="780"/>
        <v>0</v>
      </c>
      <c r="AQ725">
        <v>0</v>
      </c>
      <c r="AR725">
        <f t="shared" si="735"/>
        <v>0</v>
      </c>
      <c r="AS725">
        <v>0</v>
      </c>
      <c r="AT725">
        <f t="shared" si="736"/>
        <v>0</v>
      </c>
      <c r="AU725">
        <v>0</v>
      </c>
      <c r="AV725">
        <f t="shared" si="737"/>
        <v>0</v>
      </c>
      <c r="AW725">
        <v>0</v>
      </c>
      <c r="AX725">
        <f t="shared" si="738"/>
        <v>0</v>
      </c>
      <c r="AY725">
        <v>0</v>
      </c>
      <c r="AZ725">
        <f t="shared" si="739"/>
        <v>0</v>
      </c>
      <c r="BA725">
        <v>0</v>
      </c>
      <c r="BB725">
        <f t="shared" si="740"/>
        <v>0</v>
      </c>
      <c r="BC725">
        <v>0</v>
      </c>
      <c r="BD725">
        <f t="shared" si="741"/>
        <v>0</v>
      </c>
      <c r="BE725">
        <v>0</v>
      </c>
      <c r="BF725">
        <f t="shared" si="742"/>
        <v>0</v>
      </c>
      <c r="BG725">
        <v>0</v>
      </c>
      <c r="BH725">
        <f t="shared" si="743"/>
        <v>0</v>
      </c>
      <c r="BI725">
        <v>0</v>
      </c>
      <c r="BJ725">
        <f t="shared" si="744"/>
        <v>0</v>
      </c>
      <c r="BK725">
        <v>0</v>
      </c>
      <c r="BL725">
        <f t="shared" si="745"/>
        <v>0</v>
      </c>
      <c r="BM725">
        <v>0</v>
      </c>
      <c r="BN725">
        <f t="shared" si="746"/>
        <v>0</v>
      </c>
      <c r="BO725">
        <v>0</v>
      </c>
      <c r="BP725">
        <f t="shared" si="784"/>
        <v>0</v>
      </c>
      <c r="BQ725">
        <v>0</v>
      </c>
      <c r="BR725">
        <f t="shared" si="748"/>
        <v>0</v>
      </c>
      <c r="BS725">
        <v>0</v>
      </c>
      <c r="BT725">
        <f t="shared" si="749"/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f t="shared" si="786"/>
        <v>0</v>
      </c>
      <c r="DE725">
        <v>0</v>
      </c>
      <c r="DF725">
        <f t="shared" si="787"/>
        <v>0</v>
      </c>
      <c r="DG725">
        <v>0</v>
      </c>
      <c r="DH725">
        <f t="shared" si="751"/>
        <v>0</v>
      </c>
      <c r="DI725">
        <v>0</v>
      </c>
      <c r="DJ725">
        <f t="shared" si="752"/>
        <v>0</v>
      </c>
      <c r="DK725">
        <v>0</v>
      </c>
      <c r="DL725">
        <f t="shared" si="753"/>
        <v>0</v>
      </c>
      <c r="DM725">
        <v>0</v>
      </c>
      <c r="DN725">
        <f t="shared" si="754"/>
        <v>0</v>
      </c>
      <c r="DO725">
        <v>0</v>
      </c>
      <c r="DP725">
        <f t="shared" si="755"/>
        <v>0</v>
      </c>
      <c r="DQ725">
        <v>0</v>
      </c>
      <c r="DR725">
        <f t="shared" si="756"/>
        <v>0</v>
      </c>
      <c r="DS725">
        <v>0</v>
      </c>
      <c r="DT725">
        <f t="shared" si="757"/>
        <v>0</v>
      </c>
      <c r="DU725">
        <v>100</v>
      </c>
      <c r="DV725">
        <f t="shared" si="758"/>
        <v>1</v>
      </c>
      <c r="DW725">
        <v>0</v>
      </c>
      <c r="DX725">
        <f t="shared" si="759"/>
        <v>0</v>
      </c>
      <c r="DY725">
        <v>0</v>
      </c>
      <c r="DZ725">
        <f t="shared" si="760"/>
        <v>0</v>
      </c>
      <c r="EA725">
        <v>0</v>
      </c>
      <c r="EB725">
        <f t="shared" si="761"/>
        <v>0</v>
      </c>
      <c r="EC725">
        <v>0</v>
      </c>
      <c r="ED725">
        <f t="shared" si="762"/>
        <v>0</v>
      </c>
      <c r="EE725">
        <v>0</v>
      </c>
      <c r="EF725">
        <f t="shared" si="763"/>
        <v>0</v>
      </c>
      <c r="EG725">
        <v>0</v>
      </c>
      <c r="EH725">
        <f t="shared" si="764"/>
        <v>0</v>
      </c>
      <c r="EI725">
        <v>0</v>
      </c>
      <c r="EJ725">
        <f t="shared" si="765"/>
        <v>0</v>
      </c>
      <c r="EK725">
        <v>0</v>
      </c>
      <c r="EL725">
        <f t="shared" si="766"/>
        <v>0</v>
      </c>
      <c r="EM725">
        <v>0</v>
      </c>
      <c r="EN725">
        <f t="shared" si="767"/>
        <v>0</v>
      </c>
      <c r="EO725">
        <v>0</v>
      </c>
      <c r="EP725">
        <f t="shared" si="768"/>
        <v>0</v>
      </c>
      <c r="EQ725">
        <v>0</v>
      </c>
      <c r="ER725">
        <f t="shared" si="769"/>
        <v>0</v>
      </c>
      <c r="ES725">
        <v>0</v>
      </c>
      <c r="ET725">
        <f t="shared" si="770"/>
        <v>0</v>
      </c>
      <c r="EU725">
        <v>0</v>
      </c>
      <c r="EV725">
        <f t="shared" si="771"/>
        <v>0</v>
      </c>
      <c r="EW725">
        <v>0</v>
      </c>
      <c r="EX725">
        <f t="shared" si="772"/>
        <v>0</v>
      </c>
      <c r="EY725">
        <v>0</v>
      </c>
      <c r="EZ725">
        <f t="shared" si="773"/>
        <v>0</v>
      </c>
      <c r="FA725">
        <v>0</v>
      </c>
      <c r="FB725">
        <f t="shared" si="774"/>
        <v>0</v>
      </c>
      <c r="FC725">
        <v>0</v>
      </c>
      <c r="FD725">
        <v>0</v>
      </c>
      <c r="FF725" t="s">
        <v>949</v>
      </c>
    </row>
    <row r="726" spans="1:162" x14ac:dyDescent="0.45">
      <c r="A726">
        <v>725</v>
      </c>
      <c r="B726" t="s">
        <v>951</v>
      </c>
      <c r="C726" t="s">
        <v>954</v>
      </c>
      <c r="E726" t="s">
        <v>953</v>
      </c>
      <c r="F726" s="2">
        <v>0</v>
      </c>
      <c r="G726">
        <v>370</v>
      </c>
      <c r="H726">
        <v>1773</v>
      </c>
      <c r="I726">
        <v>773</v>
      </c>
      <c r="J726" s="2">
        <f t="shared" si="785"/>
        <v>0.43598420755781164</v>
      </c>
      <c r="L726" t="s">
        <v>442</v>
      </c>
      <c r="M726">
        <v>0</v>
      </c>
      <c r="N726">
        <f t="shared" si="720"/>
        <v>0</v>
      </c>
      <c r="O726">
        <v>0</v>
      </c>
      <c r="P726">
        <f t="shared" si="721"/>
        <v>0</v>
      </c>
      <c r="Q726">
        <v>0</v>
      </c>
      <c r="R726">
        <f t="shared" si="779"/>
        <v>0</v>
      </c>
      <c r="S726">
        <v>0</v>
      </c>
      <c r="T726">
        <f t="shared" si="723"/>
        <v>0</v>
      </c>
      <c r="U726">
        <v>0</v>
      </c>
      <c r="V726">
        <f t="shared" si="724"/>
        <v>0</v>
      </c>
      <c r="W726">
        <v>0</v>
      </c>
      <c r="X726">
        <f t="shared" si="725"/>
        <v>0</v>
      </c>
      <c r="Y726">
        <v>0</v>
      </c>
      <c r="Z726">
        <f t="shared" si="726"/>
        <v>0</v>
      </c>
      <c r="AA726">
        <v>0</v>
      </c>
      <c r="AB726">
        <f t="shared" si="727"/>
        <v>0</v>
      </c>
      <c r="AC726">
        <f t="shared" ref="AC726:AC733" si="790">100-AE726</f>
        <v>99.962999999999994</v>
      </c>
      <c r="AD726">
        <f t="shared" si="781"/>
        <v>0.99828186647142336</v>
      </c>
      <c r="AE726">
        <v>3.6999999999999998E-2</v>
      </c>
      <c r="AF726">
        <f t="shared" si="782"/>
        <v>1.7181335285767439E-3</v>
      </c>
      <c r="AG726">
        <v>0</v>
      </c>
      <c r="AH726">
        <f t="shared" si="778"/>
        <v>0</v>
      </c>
      <c r="AI726">
        <v>0</v>
      </c>
      <c r="AJ726">
        <f t="shared" si="731"/>
        <v>0</v>
      </c>
      <c r="AK726">
        <v>0</v>
      </c>
      <c r="AL726">
        <f t="shared" si="783"/>
        <v>0</v>
      </c>
      <c r="AM726">
        <v>0</v>
      </c>
      <c r="AN726">
        <f t="shared" si="733"/>
        <v>0</v>
      </c>
      <c r="AO726">
        <v>0</v>
      </c>
      <c r="AP726">
        <f t="shared" si="780"/>
        <v>0</v>
      </c>
      <c r="AQ726">
        <v>0</v>
      </c>
      <c r="AR726">
        <f t="shared" si="735"/>
        <v>0</v>
      </c>
      <c r="AS726">
        <v>0</v>
      </c>
      <c r="AT726">
        <f t="shared" si="736"/>
        <v>0</v>
      </c>
      <c r="AU726">
        <v>0</v>
      </c>
      <c r="AV726">
        <f t="shared" si="737"/>
        <v>0</v>
      </c>
      <c r="AW726">
        <v>0</v>
      </c>
      <c r="AX726">
        <f t="shared" si="738"/>
        <v>0</v>
      </c>
      <c r="AY726">
        <v>0</v>
      </c>
      <c r="AZ726">
        <f t="shared" si="739"/>
        <v>0</v>
      </c>
      <c r="BA726">
        <v>0</v>
      </c>
      <c r="BB726">
        <f t="shared" si="740"/>
        <v>0</v>
      </c>
      <c r="BC726">
        <v>0</v>
      </c>
      <c r="BD726">
        <f t="shared" si="741"/>
        <v>0</v>
      </c>
      <c r="BE726">
        <v>0</v>
      </c>
      <c r="BF726">
        <f t="shared" si="742"/>
        <v>0</v>
      </c>
      <c r="BG726">
        <v>0</v>
      </c>
      <c r="BH726">
        <f t="shared" si="743"/>
        <v>0</v>
      </c>
      <c r="BI726">
        <v>0</v>
      </c>
      <c r="BJ726">
        <f t="shared" si="744"/>
        <v>0</v>
      </c>
      <c r="BK726">
        <v>0</v>
      </c>
      <c r="BL726">
        <f t="shared" si="745"/>
        <v>0</v>
      </c>
      <c r="BM726">
        <v>0</v>
      </c>
      <c r="BN726">
        <f t="shared" si="746"/>
        <v>0</v>
      </c>
      <c r="BO726">
        <v>0</v>
      </c>
      <c r="BP726">
        <f t="shared" si="784"/>
        <v>0</v>
      </c>
      <c r="BQ726">
        <v>0</v>
      </c>
      <c r="BR726">
        <f t="shared" si="748"/>
        <v>0</v>
      </c>
      <c r="BS726">
        <v>0</v>
      </c>
      <c r="BT726">
        <f t="shared" si="749"/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f t="shared" si="786"/>
        <v>0</v>
      </c>
      <c r="DE726">
        <v>0</v>
      </c>
      <c r="DF726">
        <f t="shared" si="787"/>
        <v>0</v>
      </c>
      <c r="DG726">
        <v>0</v>
      </c>
      <c r="DH726">
        <f t="shared" si="751"/>
        <v>0</v>
      </c>
      <c r="DI726">
        <v>0</v>
      </c>
      <c r="DJ726">
        <f t="shared" si="752"/>
        <v>0</v>
      </c>
      <c r="DK726">
        <v>0</v>
      </c>
      <c r="DL726">
        <f t="shared" si="753"/>
        <v>0</v>
      </c>
      <c r="DM726">
        <v>0</v>
      </c>
      <c r="DN726">
        <f t="shared" si="754"/>
        <v>0</v>
      </c>
      <c r="DO726">
        <v>0</v>
      </c>
      <c r="DP726">
        <f t="shared" si="755"/>
        <v>0</v>
      </c>
      <c r="DQ726">
        <v>0</v>
      </c>
      <c r="DR726">
        <f t="shared" si="756"/>
        <v>0</v>
      </c>
      <c r="DS726">
        <v>0</v>
      </c>
      <c r="DT726">
        <f t="shared" si="757"/>
        <v>0</v>
      </c>
      <c r="DU726">
        <v>100</v>
      </c>
      <c r="DV726">
        <f t="shared" si="758"/>
        <v>1</v>
      </c>
      <c r="DW726">
        <v>0</v>
      </c>
      <c r="DX726">
        <f t="shared" si="759"/>
        <v>0</v>
      </c>
      <c r="DY726">
        <v>0</v>
      </c>
      <c r="DZ726">
        <f t="shared" si="760"/>
        <v>0</v>
      </c>
      <c r="EA726">
        <v>0</v>
      </c>
      <c r="EB726">
        <f t="shared" si="761"/>
        <v>0</v>
      </c>
      <c r="EC726">
        <v>0</v>
      </c>
      <c r="ED726">
        <f t="shared" si="762"/>
        <v>0</v>
      </c>
      <c r="EE726">
        <v>0</v>
      </c>
      <c r="EF726">
        <f t="shared" si="763"/>
        <v>0</v>
      </c>
      <c r="EG726">
        <v>0</v>
      </c>
      <c r="EH726">
        <f t="shared" si="764"/>
        <v>0</v>
      </c>
      <c r="EI726">
        <v>0</v>
      </c>
      <c r="EJ726">
        <f t="shared" si="765"/>
        <v>0</v>
      </c>
      <c r="EK726">
        <v>0</v>
      </c>
      <c r="EL726">
        <f t="shared" si="766"/>
        <v>0</v>
      </c>
      <c r="EM726">
        <v>0</v>
      </c>
      <c r="EN726">
        <f t="shared" si="767"/>
        <v>0</v>
      </c>
      <c r="EO726">
        <v>0</v>
      </c>
      <c r="EP726">
        <f t="shared" si="768"/>
        <v>0</v>
      </c>
      <c r="EQ726">
        <v>0</v>
      </c>
      <c r="ER726">
        <f t="shared" si="769"/>
        <v>0</v>
      </c>
      <c r="ES726">
        <v>0</v>
      </c>
      <c r="ET726">
        <f t="shared" si="770"/>
        <v>0</v>
      </c>
      <c r="EU726">
        <v>0</v>
      </c>
      <c r="EV726">
        <f t="shared" si="771"/>
        <v>0</v>
      </c>
      <c r="EW726">
        <v>0</v>
      </c>
      <c r="EX726">
        <f t="shared" si="772"/>
        <v>0</v>
      </c>
      <c r="EY726">
        <v>0</v>
      </c>
      <c r="EZ726">
        <f t="shared" si="773"/>
        <v>0</v>
      </c>
      <c r="FA726">
        <v>0</v>
      </c>
      <c r="FB726">
        <f t="shared" si="774"/>
        <v>0</v>
      </c>
      <c r="FC726">
        <v>0</v>
      </c>
      <c r="FD726">
        <v>0</v>
      </c>
      <c r="FF726" t="s">
        <v>949</v>
      </c>
    </row>
    <row r="727" spans="1:162" x14ac:dyDescent="0.45">
      <c r="A727">
        <v>726</v>
      </c>
      <c r="B727" t="s">
        <v>951</v>
      </c>
      <c r="C727" t="s">
        <v>952</v>
      </c>
      <c r="E727" t="s">
        <v>953</v>
      </c>
      <c r="F727" s="2">
        <v>0</v>
      </c>
      <c r="G727">
        <v>370</v>
      </c>
      <c r="H727">
        <v>1773</v>
      </c>
      <c r="I727">
        <v>973</v>
      </c>
      <c r="J727" s="2">
        <f t="shared" si="785"/>
        <v>0.54878736604624934</v>
      </c>
      <c r="L727" t="s">
        <v>442</v>
      </c>
      <c r="M727">
        <v>0</v>
      </c>
      <c r="N727">
        <f t="shared" si="720"/>
        <v>0</v>
      </c>
      <c r="O727">
        <v>0</v>
      </c>
      <c r="P727">
        <f t="shared" si="721"/>
        <v>0</v>
      </c>
      <c r="Q727">
        <v>0</v>
      </c>
      <c r="R727">
        <f t="shared" si="779"/>
        <v>0</v>
      </c>
      <c r="S727">
        <v>0</v>
      </c>
      <c r="T727">
        <f t="shared" si="723"/>
        <v>0</v>
      </c>
      <c r="U727">
        <v>0</v>
      </c>
      <c r="V727">
        <f t="shared" si="724"/>
        <v>0</v>
      </c>
      <c r="W727">
        <v>0</v>
      </c>
      <c r="X727">
        <f t="shared" si="725"/>
        <v>0</v>
      </c>
      <c r="Y727">
        <v>0</v>
      </c>
      <c r="Z727">
        <f t="shared" si="726"/>
        <v>0</v>
      </c>
      <c r="AA727">
        <v>0</v>
      </c>
      <c r="AB727">
        <f t="shared" si="727"/>
        <v>0</v>
      </c>
      <c r="AC727">
        <f t="shared" si="790"/>
        <v>99.962999999999994</v>
      </c>
      <c r="AD727">
        <f t="shared" si="781"/>
        <v>0.99828186647142336</v>
      </c>
      <c r="AE727">
        <v>3.6999999999999998E-2</v>
      </c>
      <c r="AF727">
        <f t="shared" si="782"/>
        <v>1.7181335285767439E-3</v>
      </c>
      <c r="AG727">
        <v>0</v>
      </c>
      <c r="AH727">
        <f t="shared" si="778"/>
        <v>0</v>
      </c>
      <c r="AI727">
        <v>0</v>
      </c>
      <c r="AJ727">
        <f t="shared" si="731"/>
        <v>0</v>
      </c>
      <c r="AK727">
        <v>0</v>
      </c>
      <c r="AL727">
        <f t="shared" si="783"/>
        <v>0</v>
      </c>
      <c r="AM727">
        <v>0</v>
      </c>
      <c r="AN727">
        <f t="shared" si="733"/>
        <v>0</v>
      </c>
      <c r="AO727">
        <v>0</v>
      </c>
      <c r="AP727">
        <f t="shared" si="780"/>
        <v>0</v>
      </c>
      <c r="AQ727">
        <v>0</v>
      </c>
      <c r="AR727">
        <f t="shared" si="735"/>
        <v>0</v>
      </c>
      <c r="AS727">
        <v>0</v>
      </c>
      <c r="AT727">
        <f t="shared" si="736"/>
        <v>0</v>
      </c>
      <c r="AU727">
        <v>0</v>
      </c>
      <c r="AV727">
        <f t="shared" si="737"/>
        <v>0</v>
      </c>
      <c r="AW727">
        <v>0</v>
      </c>
      <c r="AX727">
        <f t="shared" si="738"/>
        <v>0</v>
      </c>
      <c r="AY727">
        <v>0</v>
      </c>
      <c r="AZ727">
        <f t="shared" si="739"/>
        <v>0</v>
      </c>
      <c r="BA727">
        <v>0</v>
      </c>
      <c r="BB727">
        <f t="shared" si="740"/>
        <v>0</v>
      </c>
      <c r="BC727">
        <v>0</v>
      </c>
      <c r="BD727">
        <f t="shared" si="741"/>
        <v>0</v>
      </c>
      <c r="BE727">
        <v>0</v>
      </c>
      <c r="BF727">
        <f t="shared" si="742"/>
        <v>0</v>
      </c>
      <c r="BG727">
        <v>0</v>
      </c>
      <c r="BH727">
        <f t="shared" si="743"/>
        <v>0</v>
      </c>
      <c r="BI727">
        <v>0</v>
      </c>
      <c r="BJ727">
        <f t="shared" si="744"/>
        <v>0</v>
      </c>
      <c r="BK727">
        <v>0</v>
      </c>
      <c r="BL727">
        <f t="shared" si="745"/>
        <v>0</v>
      </c>
      <c r="BM727">
        <v>0</v>
      </c>
      <c r="BN727">
        <f t="shared" si="746"/>
        <v>0</v>
      </c>
      <c r="BO727">
        <v>0</v>
      </c>
      <c r="BP727">
        <f t="shared" si="784"/>
        <v>0</v>
      </c>
      <c r="BQ727">
        <v>0</v>
      </c>
      <c r="BR727">
        <f t="shared" si="748"/>
        <v>0</v>
      </c>
      <c r="BS727">
        <v>0</v>
      </c>
      <c r="BT727">
        <f t="shared" si="749"/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f t="shared" si="786"/>
        <v>0</v>
      </c>
      <c r="DE727">
        <v>0</v>
      </c>
      <c r="DF727">
        <f t="shared" si="787"/>
        <v>0</v>
      </c>
      <c r="DG727">
        <v>0</v>
      </c>
      <c r="DH727">
        <f t="shared" si="751"/>
        <v>0</v>
      </c>
      <c r="DI727">
        <v>0</v>
      </c>
      <c r="DJ727">
        <f t="shared" si="752"/>
        <v>0</v>
      </c>
      <c r="DK727">
        <v>0</v>
      </c>
      <c r="DL727">
        <f t="shared" si="753"/>
        <v>0</v>
      </c>
      <c r="DM727">
        <v>0</v>
      </c>
      <c r="DN727">
        <f t="shared" si="754"/>
        <v>0</v>
      </c>
      <c r="DO727">
        <v>0</v>
      </c>
      <c r="DP727">
        <f t="shared" si="755"/>
        <v>0</v>
      </c>
      <c r="DQ727">
        <v>0</v>
      </c>
      <c r="DR727">
        <f t="shared" si="756"/>
        <v>0</v>
      </c>
      <c r="DS727">
        <v>0</v>
      </c>
      <c r="DT727">
        <f t="shared" si="757"/>
        <v>0</v>
      </c>
      <c r="DU727">
        <v>100</v>
      </c>
      <c r="DV727">
        <f t="shared" si="758"/>
        <v>1</v>
      </c>
      <c r="DW727">
        <v>0</v>
      </c>
      <c r="DX727">
        <f t="shared" si="759"/>
        <v>0</v>
      </c>
      <c r="DY727">
        <v>0</v>
      </c>
      <c r="DZ727">
        <f t="shared" si="760"/>
        <v>0</v>
      </c>
      <c r="EA727">
        <v>0</v>
      </c>
      <c r="EB727">
        <f t="shared" si="761"/>
        <v>0</v>
      </c>
      <c r="EC727">
        <v>0</v>
      </c>
      <c r="ED727">
        <f t="shared" si="762"/>
        <v>0</v>
      </c>
      <c r="EE727">
        <v>0</v>
      </c>
      <c r="EF727">
        <f t="shared" si="763"/>
        <v>0</v>
      </c>
      <c r="EG727">
        <v>0</v>
      </c>
      <c r="EH727">
        <f t="shared" si="764"/>
        <v>0</v>
      </c>
      <c r="EI727">
        <v>0</v>
      </c>
      <c r="EJ727">
        <f t="shared" si="765"/>
        <v>0</v>
      </c>
      <c r="EK727">
        <v>0</v>
      </c>
      <c r="EL727">
        <f t="shared" si="766"/>
        <v>0</v>
      </c>
      <c r="EM727">
        <v>0</v>
      </c>
      <c r="EN727">
        <f t="shared" si="767"/>
        <v>0</v>
      </c>
      <c r="EO727">
        <v>0</v>
      </c>
      <c r="EP727">
        <f t="shared" si="768"/>
        <v>0</v>
      </c>
      <c r="EQ727">
        <v>0</v>
      </c>
      <c r="ER727">
        <f t="shared" si="769"/>
        <v>0</v>
      </c>
      <c r="ES727">
        <v>0</v>
      </c>
      <c r="ET727">
        <f t="shared" si="770"/>
        <v>0</v>
      </c>
      <c r="EU727">
        <v>0</v>
      </c>
      <c r="EV727">
        <f t="shared" si="771"/>
        <v>0</v>
      </c>
      <c r="EW727">
        <v>0</v>
      </c>
      <c r="EX727">
        <f t="shared" si="772"/>
        <v>0</v>
      </c>
      <c r="EY727">
        <v>0</v>
      </c>
      <c r="EZ727">
        <f t="shared" si="773"/>
        <v>0</v>
      </c>
      <c r="FA727">
        <v>0</v>
      </c>
      <c r="FB727">
        <f t="shared" si="774"/>
        <v>0</v>
      </c>
      <c r="FC727">
        <v>0</v>
      </c>
      <c r="FD727">
        <v>0</v>
      </c>
      <c r="FF727" t="s">
        <v>949</v>
      </c>
    </row>
    <row r="728" spans="1:162" x14ac:dyDescent="0.45">
      <c r="A728">
        <v>727</v>
      </c>
      <c r="B728" t="s">
        <v>951</v>
      </c>
      <c r="C728" t="s">
        <v>952</v>
      </c>
      <c r="E728" t="s">
        <v>953</v>
      </c>
      <c r="F728" s="2">
        <v>0</v>
      </c>
      <c r="G728">
        <v>370</v>
      </c>
      <c r="H728">
        <v>1773</v>
      </c>
      <c r="I728">
        <v>1173</v>
      </c>
      <c r="J728" s="2">
        <f t="shared" si="785"/>
        <v>0.66159052453468692</v>
      </c>
      <c r="L728" t="s">
        <v>442</v>
      </c>
      <c r="M728">
        <v>0</v>
      </c>
      <c r="N728">
        <f t="shared" si="720"/>
        <v>0</v>
      </c>
      <c r="O728">
        <v>0</v>
      </c>
      <c r="P728">
        <f t="shared" si="721"/>
        <v>0</v>
      </c>
      <c r="Q728">
        <v>0</v>
      </c>
      <c r="R728">
        <f t="shared" si="779"/>
        <v>0</v>
      </c>
      <c r="S728">
        <v>0</v>
      </c>
      <c r="T728">
        <f t="shared" si="723"/>
        <v>0</v>
      </c>
      <c r="U728">
        <v>0</v>
      </c>
      <c r="V728">
        <f t="shared" si="724"/>
        <v>0</v>
      </c>
      <c r="W728">
        <v>0</v>
      </c>
      <c r="X728">
        <f t="shared" si="725"/>
        <v>0</v>
      </c>
      <c r="Y728">
        <v>0</v>
      </c>
      <c r="Z728">
        <f t="shared" si="726"/>
        <v>0</v>
      </c>
      <c r="AA728">
        <v>0</v>
      </c>
      <c r="AB728">
        <f t="shared" si="727"/>
        <v>0</v>
      </c>
      <c r="AC728">
        <f t="shared" si="790"/>
        <v>99.962999999999994</v>
      </c>
      <c r="AD728">
        <f t="shared" si="781"/>
        <v>0.99828186647142336</v>
      </c>
      <c r="AE728">
        <v>3.6999999999999998E-2</v>
      </c>
      <c r="AF728">
        <f t="shared" si="782"/>
        <v>1.7181335285767439E-3</v>
      </c>
      <c r="AG728">
        <v>0</v>
      </c>
      <c r="AH728">
        <f t="shared" si="778"/>
        <v>0</v>
      </c>
      <c r="AI728">
        <v>0</v>
      </c>
      <c r="AJ728">
        <f t="shared" si="731"/>
        <v>0</v>
      </c>
      <c r="AK728">
        <v>0</v>
      </c>
      <c r="AL728">
        <f t="shared" si="783"/>
        <v>0</v>
      </c>
      <c r="AM728">
        <v>0</v>
      </c>
      <c r="AN728">
        <f t="shared" si="733"/>
        <v>0</v>
      </c>
      <c r="AO728">
        <v>0</v>
      </c>
      <c r="AP728">
        <f t="shared" si="780"/>
        <v>0</v>
      </c>
      <c r="AQ728">
        <v>0</v>
      </c>
      <c r="AR728">
        <f t="shared" si="735"/>
        <v>0</v>
      </c>
      <c r="AS728">
        <v>0</v>
      </c>
      <c r="AT728">
        <f t="shared" si="736"/>
        <v>0</v>
      </c>
      <c r="AU728">
        <v>0</v>
      </c>
      <c r="AV728">
        <f t="shared" si="737"/>
        <v>0</v>
      </c>
      <c r="AW728">
        <v>0</v>
      </c>
      <c r="AX728">
        <f t="shared" si="738"/>
        <v>0</v>
      </c>
      <c r="AY728">
        <v>0</v>
      </c>
      <c r="AZ728">
        <f t="shared" si="739"/>
        <v>0</v>
      </c>
      <c r="BA728">
        <v>0</v>
      </c>
      <c r="BB728">
        <f t="shared" si="740"/>
        <v>0</v>
      </c>
      <c r="BC728">
        <v>0</v>
      </c>
      <c r="BD728">
        <f t="shared" si="741"/>
        <v>0</v>
      </c>
      <c r="BE728">
        <v>0</v>
      </c>
      <c r="BF728">
        <f t="shared" si="742"/>
        <v>0</v>
      </c>
      <c r="BG728">
        <v>0</v>
      </c>
      <c r="BH728">
        <f t="shared" si="743"/>
        <v>0</v>
      </c>
      <c r="BI728">
        <v>0</v>
      </c>
      <c r="BJ728">
        <f t="shared" si="744"/>
        <v>0</v>
      </c>
      <c r="BK728">
        <v>0</v>
      </c>
      <c r="BL728">
        <f t="shared" si="745"/>
        <v>0</v>
      </c>
      <c r="BM728">
        <v>0</v>
      </c>
      <c r="BN728">
        <f t="shared" si="746"/>
        <v>0</v>
      </c>
      <c r="BO728">
        <v>0</v>
      </c>
      <c r="BP728">
        <f t="shared" si="784"/>
        <v>0</v>
      </c>
      <c r="BQ728">
        <v>0</v>
      </c>
      <c r="BR728">
        <f t="shared" si="748"/>
        <v>0</v>
      </c>
      <c r="BS728">
        <v>0</v>
      </c>
      <c r="BT728">
        <f t="shared" si="749"/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f t="shared" si="786"/>
        <v>0</v>
      </c>
      <c r="DE728">
        <v>0</v>
      </c>
      <c r="DF728">
        <f t="shared" si="787"/>
        <v>0</v>
      </c>
      <c r="DG728">
        <v>0</v>
      </c>
      <c r="DH728">
        <f t="shared" si="751"/>
        <v>0</v>
      </c>
      <c r="DI728">
        <v>0</v>
      </c>
      <c r="DJ728">
        <f t="shared" si="752"/>
        <v>0</v>
      </c>
      <c r="DK728">
        <v>0</v>
      </c>
      <c r="DL728">
        <f t="shared" si="753"/>
        <v>0</v>
      </c>
      <c r="DM728">
        <v>0</v>
      </c>
      <c r="DN728">
        <f t="shared" si="754"/>
        <v>0</v>
      </c>
      <c r="DO728">
        <v>0</v>
      </c>
      <c r="DP728">
        <f t="shared" si="755"/>
        <v>0</v>
      </c>
      <c r="DQ728">
        <v>0</v>
      </c>
      <c r="DR728">
        <f t="shared" si="756"/>
        <v>0</v>
      </c>
      <c r="DS728">
        <v>0</v>
      </c>
      <c r="DT728">
        <f t="shared" si="757"/>
        <v>0</v>
      </c>
      <c r="DU728">
        <v>100</v>
      </c>
      <c r="DV728">
        <f t="shared" si="758"/>
        <v>1</v>
      </c>
      <c r="DW728">
        <v>0</v>
      </c>
      <c r="DX728">
        <f t="shared" si="759"/>
        <v>0</v>
      </c>
      <c r="DY728">
        <v>0</v>
      </c>
      <c r="DZ728">
        <f t="shared" si="760"/>
        <v>0</v>
      </c>
      <c r="EA728">
        <v>0</v>
      </c>
      <c r="EB728">
        <f t="shared" si="761"/>
        <v>0</v>
      </c>
      <c r="EC728">
        <v>0</v>
      </c>
      <c r="ED728">
        <f t="shared" si="762"/>
        <v>0</v>
      </c>
      <c r="EE728">
        <v>0</v>
      </c>
      <c r="EF728">
        <f t="shared" si="763"/>
        <v>0</v>
      </c>
      <c r="EG728">
        <v>0</v>
      </c>
      <c r="EH728">
        <f t="shared" si="764"/>
        <v>0</v>
      </c>
      <c r="EI728">
        <v>0</v>
      </c>
      <c r="EJ728">
        <f t="shared" si="765"/>
        <v>0</v>
      </c>
      <c r="EK728">
        <v>0</v>
      </c>
      <c r="EL728">
        <f t="shared" si="766"/>
        <v>0</v>
      </c>
      <c r="EM728">
        <v>0</v>
      </c>
      <c r="EN728">
        <f t="shared" si="767"/>
        <v>0</v>
      </c>
      <c r="EO728">
        <v>0</v>
      </c>
      <c r="EP728">
        <f t="shared" si="768"/>
        <v>0</v>
      </c>
      <c r="EQ728">
        <v>0</v>
      </c>
      <c r="ER728">
        <f t="shared" si="769"/>
        <v>0</v>
      </c>
      <c r="ES728">
        <v>0</v>
      </c>
      <c r="ET728">
        <f t="shared" si="770"/>
        <v>0</v>
      </c>
      <c r="EU728">
        <v>0</v>
      </c>
      <c r="EV728">
        <f t="shared" si="771"/>
        <v>0</v>
      </c>
      <c r="EW728">
        <v>0</v>
      </c>
      <c r="EX728">
        <f t="shared" si="772"/>
        <v>0</v>
      </c>
      <c r="EY728">
        <v>0</v>
      </c>
      <c r="EZ728">
        <f t="shared" si="773"/>
        <v>0</v>
      </c>
      <c r="FA728">
        <v>0</v>
      </c>
      <c r="FB728">
        <f t="shared" si="774"/>
        <v>0</v>
      </c>
      <c r="FC728">
        <v>0</v>
      </c>
      <c r="FD728">
        <v>0</v>
      </c>
      <c r="FF728" t="s">
        <v>949</v>
      </c>
    </row>
    <row r="729" spans="1:162" x14ac:dyDescent="0.45">
      <c r="A729">
        <v>728</v>
      </c>
      <c r="B729" t="s">
        <v>951</v>
      </c>
      <c r="C729" t="s">
        <v>955</v>
      </c>
      <c r="E729" t="s">
        <v>953</v>
      </c>
      <c r="F729" s="2">
        <v>0</v>
      </c>
      <c r="G729">
        <f>273-12.6</f>
        <v>260.39999999999998</v>
      </c>
      <c r="H729">
        <v>1773</v>
      </c>
      <c r="I729">
        <v>273</v>
      </c>
      <c r="J729" s="2">
        <f t="shared" si="785"/>
        <v>0.15397631133671744</v>
      </c>
      <c r="L729" t="s">
        <v>442</v>
      </c>
      <c r="M729">
        <v>0</v>
      </c>
      <c r="N729">
        <f t="shared" si="720"/>
        <v>0</v>
      </c>
      <c r="O729">
        <v>0</v>
      </c>
      <c r="P729">
        <f t="shared" si="721"/>
        <v>0</v>
      </c>
      <c r="Q729">
        <v>0</v>
      </c>
      <c r="R729">
        <f t="shared" si="779"/>
        <v>0</v>
      </c>
      <c r="S729">
        <v>0</v>
      </c>
      <c r="T729">
        <f t="shared" si="723"/>
        <v>0</v>
      </c>
      <c r="U729">
        <v>0</v>
      </c>
      <c r="V729">
        <f t="shared" si="724"/>
        <v>0</v>
      </c>
      <c r="W729">
        <v>0</v>
      </c>
      <c r="X729">
        <f t="shared" si="725"/>
        <v>0</v>
      </c>
      <c r="Y729">
        <v>0</v>
      </c>
      <c r="Z729">
        <f t="shared" si="726"/>
        <v>0</v>
      </c>
      <c r="AA729">
        <v>0</v>
      </c>
      <c r="AB729">
        <f t="shared" si="727"/>
        <v>0</v>
      </c>
      <c r="AC729">
        <f t="shared" si="790"/>
        <v>99.962999999999994</v>
      </c>
      <c r="AD729">
        <f t="shared" si="781"/>
        <v>0.99828186647142336</v>
      </c>
      <c r="AE729">
        <v>3.6999999999999998E-2</v>
      </c>
      <c r="AF729">
        <f t="shared" si="782"/>
        <v>1.7181335285767439E-3</v>
      </c>
      <c r="AG729">
        <v>0</v>
      </c>
      <c r="AH729">
        <f t="shared" si="778"/>
        <v>0</v>
      </c>
      <c r="AI729">
        <v>0</v>
      </c>
      <c r="AJ729">
        <f t="shared" si="731"/>
        <v>0</v>
      </c>
      <c r="AK729">
        <v>0</v>
      </c>
      <c r="AL729">
        <f t="shared" si="783"/>
        <v>0</v>
      </c>
      <c r="AM729">
        <v>0</v>
      </c>
      <c r="AN729">
        <f t="shared" si="733"/>
        <v>0</v>
      </c>
      <c r="AO729">
        <v>0</v>
      </c>
      <c r="AP729">
        <f t="shared" si="780"/>
        <v>0</v>
      </c>
      <c r="AQ729">
        <v>0</v>
      </c>
      <c r="AR729">
        <f t="shared" si="735"/>
        <v>0</v>
      </c>
      <c r="AS729">
        <v>0</v>
      </c>
      <c r="AT729">
        <f t="shared" si="736"/>
        <v>0</v>
      </c>
      <c r="AU729">
        <v>0</v>
      </c>
      <c r="AV729">
        <f t="shared" si="737"/>
        <v>0</v>
      </c>
      <c r="AW729">
        <v>0</v>
      </c>
      <c r="AX729">
        <f t="shared" si="738"/>
        <v>0</v>
      </c>
      <c r="AY729">
        <v>0</v>
      </c>
      <c r="AZ729">
        <f t="shared" si="739"/>
        <v>0</v>
      </c>
      <c r="BA729">
        <v>0</v>
      </c>
      <c r="BB729">
        <f t="shared" si="740"/>
        <v>0</v>
      </c>
      <c r="BC729">
        <v>0</v>
      </c>
      <c r="BD729">
        <f t="shared" si="741"/>
        <v>0</v>
      </c>
      <c r="BE729">
        <v>0</v>
      </c>
      <c r="BF729">
        <f t="shared" si="742"/>
        <v>0</v>
      </c>
      <c r="BG729">
        <v>0</v>
      </c>
      <c r="BH729">
        <f t="shared" si="743"/>
        <v>0</v>
      </c>
      <c r="BI729">
        <v>0</v>
      </c>
      <c r="BJ729">
        <f t="shared" si="744"/>
        <v>0</v>
      </c>
      <c r="BK729">
        <v>0</v>
      </c>
      <c r="BL729">
        <f t="shared" si="745"/>
        <v>0</v>
      </c>
      <c r="BM729">
        <v>0</v>
      </c>
      <c r="BN729">
        <f t="shared" si="746"/>
        <v>0</v>
      </c>
      <c r="BO729">
        <v>0</v>
      </c>
      <c r="BP729">
        <f t="shared" si="784"/>
        <v>0</v>
      </c>
      <c r="BQ729">
        <v>0</v>
      </c>
      <c r="BR729">
        <f t="shared" si="748"/>
        <v>0</v>
      </c>
      <c r="BS729">
        <v>0</v>
      </c>
      <c r="BT729">
        <f t="shared" si="749"/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f t="shared" si="786"/>
        <v>0</v>
      </c>
      <c r="DE729">
        <v>0</v>
      </c>
      <c r="DF729">
        <f t="shared" si="787"/>
        <v>0</v>
      </c>
      <c r="DG729">
        <v>0</v>
      </c>
      <c r="DH729">
        <f t="shared" si="751"/>
        <v>0</v>
      </c>
      <c r="DI729">
        <v>0</v>
      </c>
      <c r="DJ729">
        <f t="shared" si="752"/>
        <v>0</v>
      </c>
      <c r="DK729">
        <v>0</v>
      </c>
      <c r="DL729">
        <f t="shared" si="753"/>
        <v>0</v>
      </c>
      <c r="DM729">
        <v>0</v>
      </c>
      <c r="DN729">
        <f t="shared" si="754"/>
        <v>0</v>
      </c>
      <c r="DO729">
        <v>0</v>
      </c>
      <c r="DP729">
        <f t="shared" si="755"/>
        <v>0</v>
      </c>
      <c r="DQ729">
        <v>0</v>
      </c>
      <c r="DR729">
        <f t="shared" si="756"/>
        <v>0</v>
      </c>
      <c r="DS729">
        <v>0</v>
      </c>
      <c r="DT729">
        <f t="shared" si="757"/>
        <v>0</v>
      </c>
      <c r="DU729">
        <v>23</v>
      </c>
      <c r="DV729">
        <f t="shared" si="758"/>
        <v>0.33688549676656604</v>
      </c>
      <c r="DW729">
        <v>0</v>
      </c>
      <c r="DX729">
        <f t="shared" si="759"/>
        <v>0</v>
      </c>
      <c r="DY729">
        <v>0</v>
      </c>
      <c r="DZ729">
        <f t="shared" si="760"/>
        <v>0</v>
      </c>
      <c r="EA729">
        <v>0</v>
      </c>
      <c r="EB729">
        <f t="shared" si="761"/>
        <v>0</v>
      </c>
      <c r="EC729">
        <v>0</v>
      </c>
      <c r="ED729">
        <f t="shared" si="762"/>
        <v>0</v>
      </c>
      <c r="EE729">
        <v>0</v>
      </c>
      <c r="EF729">
        <f t="shared" si="763"/>
        <v>0</v>
      </c>
      <c r="EG729">
        <v>0</v>
      </c>
      <c r="EH729">
        <f t="shared" si="764"/>
        <v>0</v>
      </c>
      <c r="EI729">
        <v>0</v>
      </c>
      <c r="EJ729">
        <f t="shared" si="765"/>
        <v>0</v>
      </c>
      <c r="EK729">
        <v>0</v>
      </c>
      <c r="EL729">
        <f t="shared" si="766"/>
        <v>0</v>
      </c>
      <c r="EM729">
        <v>0</v>
      </c>
      <c r="EN729">
        <f t="shared" si="767"/>
        <v>0</v>
      </c>
      <c r="EO729">
        <v>0</v>
      </c>
      <c r="EP729">
        <f t="shared" si="768"/>
        <v>0</v>
      </c>
      <c r="EQ729">
        <v>0</v>
      </c>
      <c r="ER729">
        <f t="shared" si="769"/>
        <v>0</v>
      </c>
      <c r="ES729">
        <v>0</v>
      </c>
      <c r="ET729">
        <f t="shared" si="770"/>
        <v>0</v>
      </c>
      <c r="EU729">
        <v>0</v>
      </c>
      <c r="EV729">
        <f t="shared" si="771"/>
        <v>0</v>
      </c>
      <c r="EW729">
        <v>77</v>
      </c>
      <c r="EX729">
        <f t="shared" si="772"/>
        <v>0.66311450323343391</v>
      </c>
      <c r="EY729">
        <v>0</v>
      </c>
      <c r="EZ729">
        <f t="shared" si="773"/>
        <v>0</v>
      </c>
      <c r="FA729">
        <v>0</v>
      </c>
      <c r="FB729">
        <f t="shared" si="774"/>
        <v>0</v>
      </c>
      <c r="FC729">
        <v>0</v>
      </c>
      <c r="FD729">
        <v>0</v>
      </c>
      <c r="FF729" t="s">
        <v>949</v>
      </c>
    </row>
    <row r="730" spans="1:162" x14ac:dyDescent="0.45">
      <c r="A730">
        <v>729</v>
      </c>
      <c r="B730" t="s">
        <v>951</v>
      </c>
      <c r="C730" t="s">
        <v>955</v>
      </c>
      <c r="E730" t="s">
        <v>953</v>
      </c>
      <c r="F730" s="2">
        <v>0</v>
      </c>
      <c r="G730">
        <f t="shared" ref="G730:G732" si="791">273-12.6</f>
        <v>260.39999999999998</v>
      </c>
      <c r="H730">
        <v>1773</v>
      </c>
      <c r="I730">
        <v>773</v>
      </c>
      <c r="J730" s="2">
        <f t="shared" si="785"/>
        <v>0.43598420755781164</v>
      </c>
      <c r="L730" t="s">
        <v>442</v>
      </c>
      <c r="M730">
        <v>0</v>
      </c>
      <c r="N730">
        <f t="shared" si="720"/>
        <v>0</v>
      </c>
      <c r="O730">
        <v>0</v>
      </c>
      <c r="P730">
        <f t="shared" si="721"/>
        <v>0</v>
      </c>
      <c r="Q730">
        <v>0</v>
      </c>
      <c r="R730">
        <f t="shared" si="779"/>
        <v>0</v>
      </c>
      <c r="S730">
        <v>0</v>
      </c>
      <c r="T730">
        <f t="shared" si="723"/>
        <v>0</v>
      </c>
      <c r="U730">
        <v>0</v>
      </c>
      <c r="V730">
        <f t="shared" si="724"/>
        <v>0</v>
      </c>
      <c r="W730">
        <v>0</v>
      </c>
      <c r="X730">
        <f t="shared" si="725"/>
        <v>0</v>
      </c>
      <c r="Y730">
        <v>0</v>
      </c>
      <c r="Z730">
        <f t="shared" si="726"/>
        <v>0</v>
      </c>
      <c r="AA730">
        <v>0</v>
      </c>
      <c r="AB730">
        <f t="shared" si="727"/>
        <v>0</v>
      </c>
      <c r="AC730">
        <f t="shared" si="790"/>
        <v>99.962999999999994</v>
      </c>
      <c r="AD730">
        <f t="shared" si="781"/>
        <v>0.99828186647142336</v>
      </c>
      <c r="AE730">
        <v>3.6999999999999998E-2</v>
      </c>
      <c r="AF730">
        <f t="shared" si="782"/>
        <v>1.7181335285767439E-3</v>
      </c>
      <c r="AG730">
        <v>0</v>
      </c>
      <c r="AH730">
        <f t="shared" si="778"/>
        <v>0</v>
      </c>
      <c r="AI730">
        <v>0</v>
      </c>
      <c r="AJ730">
        <f t="shared" si="731"/>
        <v>0</v>
      </c>
      <c r="AK730">
        <v>0</v>
      </c>
      <c r="AL730">
        <f t="shared" si="783"/>
        <v>0</v>
      </c>
      <c r="AM730">
        <v>0</v>
      </c>
      <c r="AN730">
        <f t="shared" si="733"/>
        <v>0</v>
      </c>
      <c r="AO730">
        <v>0</v>
      </c>
      <c r="AP730">
        <f t="shared" si="780"/>
        <v>0</v>
      </c>
      <c r="AQ730">
        <v>0</v>
      </c>
      <c r="AR730">
        <f t="shared" si="735"/>
        <v>0</v>
      </c>
      <c r="AS730">
        <v>0</v>
      </c>
      <c r="AT730">
        <f t="shared" si="736"/>
        <v>0</v>
      </c>
      <c r="AU730">
        <v>0</v>
      </c>
      <c r="AV730">
        <f t="shared" si="737"/>
        <v>0</v>
      </c>
      <c r="AW730">
        <v>0</v>
      </c>
      <c r="AX730">
        <f t="shared" si="738"/>
        <v>0</v>
      </c>
      <c r="AY730">
        <v>0</v>
      </c>
      <c r="AZ730">
        <f t="shared" si="739"/>
        <v>0</v>
      </c>
      <c r="BA730">
        <v>0</v>
      </c>
      <c r="BB730">
        <f t="shared" si="740"/>
        <v>0</v>
      </c>
      <c r="BC730">
        <v>0</v>
      </c>
      <c r="BD730">
        <f t="shared" si="741"/>
        <v>0</v>
      </c>
      <c r="BE730">
        <v>0</v>
      </c>
      <c r="BF730">
        <f t="shared" si="742"/>
        <v>0</v>
      </c>
      <c r="BG730">
        <v>0</v>
      </c>
      <c r="BH730">
        <f t="shared" si="743"/>
        <v>0</v>
      </c>
      <c r="BI730">
        <v>0</v>
      </c>
      <c r="BJ730">
        <f t="shared" si="744"/>
        <v>0</v>
      </c>
      <c r="BK730">
        <v>0</v>
      </c>
      <c r="BL730">
        <f t="shared" si="745"/>
        <v>0</v>
      </c>
      <c r="BM730">
        <v>0</v>
      </c>
      <c r="BN730">
        <f t="shared" si="746"/>
        <v>0</v>
      </c>
      <c r="BO730">
        <v>0</v>
      </c>
      <c r="BP730">
        <f t="shared" si="784"/>
        <v>0</v>
      </c>
      <c r="BQ730">
        <v>0</v>
      </c>
      <c r="BR730">
        <f t="shared" si="748"/>
        <v>0</v>
      </c>
      <c r="BS730">
        <v>0</v>
      </c>
      <c r="BT730">
        <f t="shared" si="749"/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f t="shared" si="786"/>
        <v>0</v>
      </c>
      <c r="DE730">
        <v>0</v>
      </c>
      <c r="DF730">
        <f t="shared" si="787"/>
        <v>0</v>
      </c>
      <c r="DG730">
        <v>0</v>
      </c>
      <c r="DH730">
        <f t="shared" si="751"/>
        <v>0</v>
      </c>
      <c r="DI730">
        <v>0</v>
      </c>
      <c r="DJ730">
        <f t="shared" si="752"/>
        <v>0</v>
      </c>
      <c r="DK730">
        <v>0</v>
      </c>
      <c r="DL730">
        <f t="shared" si="753"/>
        <v>0</v>
      </c>
      <c r="DM730">
        <v>0</v>
      </c>
      <c r="DN730">
        <f t="shared" si="754"/>
        <v>0</v>
      </c>
      <c r="DO730">
        <v>0</v>
      </c>
      <c r="DP730">
        <f t="shared" si="755"/>
        <v>0</v>
      </c>
      <c r="DQ730">
        <v>0</v>
      </c>
      <c r="DR730">
        <f t="shared" si="756"/>
        <v>0</v>
      </c>
      <c r="DS730">
        <v>0</v>
      </c>
      <c r="DT730">
        <f t="shared" si="757"/>
        <v>0</v>
      </c>
      <c r="DU730">
        <v>23</v>
      </c>
      <c r="DV730">
        <f t="shared" si="758"/>
        <v>0.33688549676656604</v>
      </c>
      <c r="DW730">
        <v>0</v>
      </c>
      <c r="DX730">
        <f t="shared" si="759"/>
        <v>0</v>
      </c>
      <c r="DY730">
        <v>0</v>
      </c>
      <c r="DZ730">
        <f t="shared" si="760"/>
        <v>0</v>
      </c>
      <c r="EA730">
        <v>0</v>
      </c>
      <c r="EB730">
        <f t="shared" si="761"/>
        <v>0</v>
      </c>
      <c r="EC730">
        <v>0</v>
      </c>
      <c r="ED730">
        <f t="shared" si="762"/>
        <v>0</v>
      </c>
      <c r="EE730">
        <v>0</v>
      </c>
      <c r="EF730">
        <f t="shared" si="763"/>
        <v>0</v>
      </c>
      <c r="EG730">
        <v>0</v>
      </c>
      <c r="EH730">
        <f t="shared" si="764"/>
        <v>0</v>
      </c>
      <c r="EI730">
        <v>0</v>
      </c>
      <c r="EJ730">
        <f t="shared" si="765"/>
        <v>0</v>
      </c>
      <c r="EK730">
        <v>0</v>
      </c>
      <c r="EL730">
        <f t="shared" si="766"/>
        <v>0</v>
      </c>
      <c r="EM730">
        <v>0</v>
      </c>
      <c r="EN730">
        <f t="shared" si="767"/>
        <v>0</v>
      </c>
      <c r="EO730">
        <v>0</v>
      </c>
      <c r="EP730">
        <f t="shared" si="768"/>
        <v>0</v>
      </c>
      <c r="EQ730">
        <v>0</v>
      </c>
      <c r="ER730">
        <f t="shared" si="769"/>
        <v>0</v>
      </c>
      <c r="ES730">
        <v>0</v>
      </c>
      <c r="ET730">
        <f t="shared" si="770"/>
        <v>0</v>
      </c>
      <c r="EU730">
        <v>0</v>
      </c>
      <c r="EV730">
        <f t="shared" si="771"/>
        <v>0</v>
      </c>
      <c r="EW730">
        <v>77</v>
      </c>
      <c r="EX730">
        <f t="shared" si="772"/>
        <v>0.66311450323343391</v>
      </c>
      <c r="EY730">
        <v>0</v>
      </c>
      <c r="EZ730">
        <f t="shared" si="773"/>
        <v>0</v>
      </c>
      <c r="FA730">
        <v>0</v>
      </c>
      <c r="FB730">
        <f t="shared" si="774"/>
        <v>0</v>
      </c>
      <c r="FC730">
        <v>0</v>
      </c>
      <c r="FD730">
        <v>0</v>
      </c>
      <c r="FF730" t="s">
        <v>949</v>
      </c>
    </row>
    <row r="731" spans="1:162" x14ac:dyDescent="0.45">
      <c r="A731">
        <v>730</v>
      </c>
      <c r="B731" t="s">
        <v>951</v>
      </c>
      <c r="C731" t="s">
        <v>955</v>
      </c>
      <c r="E731" t="s">
        <v>953</v>
      </c>
      <c r="F731" s="2">
        <v>0</v>
      </c>
      <c r="G731">
        <f t="shared" si="791"/>
        <v>260.39999999999998</v>
      </c>
      <c r="H731">
        <v>1773</v>
      </c>
      <c r="I731">
        <v>973</v>
      </c>
      <c r="J731" s="2">
        <f t="shared" si="785"/>
        <v>0.54878736604624934</v>
      </c>
      <c r="L731" t="s">
        <v>442</v>
      </c>
      <c r="M731">
        <v>0</v>
      </c>
      <c r="N731">
        <f t="shared" si="720"/>
        <v>0</v>
      </c>
      <c r="O731">
        <v>0</v>
      </c>
      <c r="P731">
        <f t="shared" si="721"/>
        <v>0</v>
      </c>
      <c r="Q731">
        <v>0</v>
      </c>
      <c r="R731">
        <f t="shared" si="779"/>
        <v>0</v>
      </c>
      <c r="S731">
        <v>0</v>
      </c>
      <c r="T731">
        <f t="shared" si="723"/>
        <v>0</v>
      </c>
      <c r="U731">
        <v>0</v>
      </c>
      <c r="V731">
        <f t="shared" si="724"/>
        <v>0</v>
      </c>
      <c r="W731">
        <v>0</v>
      </c>
      <c r="X731">
        <f t="shared" si="725"/>
        <v>0</v>
      </c>
      <c r="Y731">
        <v>0</v>
      </c>
      <c r="Z731">
        <f t="shared" si="726"/>
        <v>0</v>
      </c>
      <c r="AA731">
        <v>0</v>
      </c>
      <c r="AB731">
        <f t="shared" si="727"/>
        <v>0</v>
      </c>
      <c r="AC731">
        <f t="shared" si="790"/>
        <v>99.962999999999994</v>
      </c>
      <c r="AD731">
        <f t="shared" si="781"/>
        <v>0.99828186647142336</v>
      </c>
      <c r="AE731">
        <v>3.6999999999999998E-2</v>
      </c>
      <c r="AF731">
        <f t="shared" si="782"/>
        <v>1.7181335285767439E-3</v>
      </c>
      <c r="AG731">
        <v>0</v>
      </c>
      <c r="AH731">
        <f t="shared" si="778"/>
        <v>0</v>
      </c>
      <c r="AI731">
        <v>0</v>
      </c>
      <c r="AJ731">
        <f t="shared" si="731"/>
        <v>0</v>
      </c>
      <c r="AK731">
        <v>0</v>
      </c>
      <c r="AL731">
        <f t="shared" si="783"/>
        <v>0</v>
      </c>
      <c r="AM731">
        <v>0</v>
      </c>
      <c r="AN731">
        <f t="shared" si="733"/>
        <v>0</v>
      </c>
      <c r="AO731">
        <v>0</v>
      </c>
      <c r="AP731">
        <f t="shared" si="780"/>
        <v>0</v>
      </c>
      <c r="AQ731">
        <v>0</v>
      </c>
      <c r="AR731">
        <f t="shared" si="735"/>
        <v>0</v>
      </c>
      <c r="AS731">
        <v>0</v>
      </c>
      <c r="AT731">
        <f t="shared" si="736"/>
        <v>0</v>
      </c>
      <c r="AU731">
        <v>0</v>
      </c>
      <c r="AV731">
        <f t="shared" si="737"/>
        <v>0</v>
      </c>
      <c r="AW731">
        <v>0</v>
      </c>
      <c r="AX731">
        <f t="shared" si="738"/>
        <v>0</v>
      </c>
      <c r="AY731">
        <v>0</v>
      </c>
      <c r="AZ731">
        <f t="shared" si="739"/>
        <v>0</v>
      </c>
      <c r="BA731">
        <v>0</v>
      </c>
      <c r="BB731">
        <f t="shared" si="740"/>
        <v>0</v>
      </c>
      <c r="BC731">
        <v>0</v>
      </c>
      <c r="BD731">
        <f t="shared" si="741"/>
        <v>0</v>
      </c>
      <c r="BE731">
        <v>0</v>
      </c>
      <c r="BF731">
        <f t="shared" si="742"/>
        <v>0</v>
      </c>
      <c r="BG731">
        <v>0</v>
      </c>
      <c r="BH731">
        <f t="shared" si="743"/>
        <v>0</v>
      </c>
      <c r="BI731">
        <v>0</v>
      </c>
      <c r="BJ731">
        <f t="shared" si="744"/>
        <v>0</v>
      </c>
      <c r="BK731">
        <v>0</v>
      </c>
      <c r="BL731">
        <f t="shared" si="745"/>
        <v>0</v>
      </c>
      <c r="BM731">
        <v>0</v>
      </c>
      <c r="BN731">
        <f t="shared" si="746"/>
        <v>0</v>
      </c>
      <c r="BO731">
        <v>0</v>
      </c>
      <c r="BP731">
        <f t="shared" si="784"/>
        <v>0</v>
      </c>
      <c r="BQ731">
        <v>0</v>
      </c>
      <c r="BR731">
        <f t="shared" si="748"/>
        <v>0</v>
      </c>
      <c r="BS731">
        <v>0</v>
      </c>
      <c r="BT731">
        <f t="shared" si="749"/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f t="shared" si="786"/>
        <v>0</v>
      </c>
      <c r="DE731">
        <v>0</v>
      </c>
      <c r="DF731">
        <f t="shared" si="787"/>
        <v>0</v>
      </c>
      <c r="DG731">
        <v>0</v>
      </c>
      <c r="DH731">
        <f t="shared" si="751"/>
        <v>0</v>
      </c>
      <c r="DI731">
        <v>0</v>
      </c>
      <c r="DJ731">
        <f t="shared" si="752"/>
        <v>0</v>
      </c>
      <c r="DK731">
        <v>0</v>
      </c>
      <c r="DL731">
        <f t="shared" si="753"/>
        <v>0</v>
      </c>
      <c r="DM731">
        <v>0</v>
      </c>
      <c r="DN731">
        <f t="shared" si="754"/>
        <v>0</v>
      </c>
      <c r="DO731">
        <v>0</v>
      </c>
      <c r="DP731">
        <f t="shared" si="755"/>
        <v>0</v>
      </c>
      <c r="DQ731">
        <v>0</v>
      </c>
      <c r="DR731">
        <f t="shared" si="756"/>
        <v>0</v>
      </c>
      <c r="DS731">
        <v>0</v>
      </c>
      <c r="DT731">
        <f t="shared" si="757"/>
        <v>0</v>
      </c>
      <c r="DU731">
        <v>23</v>
      </c>
      <c r="DV731">
        <f t="shared" si="758"/>
        <v>0.33688549676656604</v>
      </c>
      <c r="DW731">
        <v>0</v>
      </c>
      <c r="DX731">
        <f t="shared" si="759"/>
        <v>0</v>
      </c>
      <c r="DY731">
        <v>0</v>
      </c>
      <c r="DZ731">
        <f t="shared" si="760"/>
        <v>0</v>
      </c>
      <c r="EA731">
        <v>0</v>
      </c>
      <c r="EB731">
        <f t="shared" si="761"/>
        <v>0</v>
      </c>
      <c r="EC731">
        <v>0</v>
      </c>
      <c r="ED731">
        <f t="shared" si="762"/>
        <v>0</v>
      </c>
      <c r="EE731">
        <v>0</v>
      </c>
      <c r="EF731">
        <f t="shared" si="763"/>
        <v>0</v>
      </c>
      <c r="EG731">
        <v>0</v>
      </c>
      <c r="EH731">
        <f t="shared" si="764"/>
        <v>0</v>
      </c>
      <c r="EI731">
        <v>0</v>
      </c>
      <c r="EJ731">
        <f t="shared" si="765"/>
        <v>0</v>
      </c>
      <c r="EK731">
        <v>0</v>
      </c>
      <c r="EL731">
        <f t="shared" si="766"/>
        <v>0</v>
      </c>
      <c r="EM731">
        <v>0</v>
      </c>
      <c r="EN731">
        <f t="shared" si="767"/>
        <v>0</v>
      </c>
      <c r="EO731">
        <v>0</v>
      </c>
      <c r="EP731">
        <f t="shared" si="768"/>
        <v>0</v>
      </c>
      <c r="EQ731">
        <v>0</v>
      </c>
      <c r="ER731">
        <f t="shared" si="769"/>
        <v>0</v>
      </c>
      <c r="ES731">
        <v>0</v>
      </c>
      <c r="ET731">
        <f t="shared" si="770"/>
        <v>0</v>
      </c>
      <c r="EU731">
        <v>0</v>
      </c>
      <c r="EV731">
        <f t="shared" si="771"/>
        <v>0</v>
      </c>
      <c r="EW731">
        <v>77</v>
      </c>
      <c r="EX731">
        <f t="shared" si="772"/>
        <v>0.66311450323343391</v>
      </c>
      <c r="EY731">
        <v>0</v>
      </c>
      <c r="EZ731">
        <f t="shared" si="773"/>
        <v>0</v>
      </c>
      <c r="FA731">
        <v>0</v>
      </c>
      <c r="FB731">
        <f t="shared" si="774"/>
        <v>0</v>
      </c>
      <c r="FC731">
        <v>0</v>
      </c>
      <c r="FD731">
        <v>0</v>
      </c>
      <c r="FF731" t="s">
        <v>949</v>
      </c>
    </row>
    <row r="732" spans="1:162" x14ac:dyDescent="0.45">
      <c r="A732">
        <v>731</v>
      </c>
      <c r="B732" t="s">
        <v>951</v>
      </c>
      <c r="C732" t="s">
        <v>955</v>
      </c>
      <c r="E732" t="s">
        <v>953</v>
      </c>
      <c r="F732" s="2">
        <v>0</v>
      </c>
      <c r="G732">
        <f t="shared" si="791"/>
        <v>260.39999999999998</v>
      </c>
      <c r="H732">
        <v>1773</v>
      </c>
      <c r="I732">
        <v>1173</v>
      </c>
      <c r="J732" s="2">
        <f t="shared" si="785"/>
        <v>0.66159052453468692</v>
      </c>
      <c r="L732" t="s">
        <v>442</v>
      </c>
      <c r="M732">
        <v>0</v>
      </c>
      <c r="N732">
        <f t="shared" si="720"/>
        <v>0</v>
      </c>
      <c r="O732">
        <v>0</v>
      </c>
      <c r="P732">
        <f t="shared" si="721"/>
        <v>0</v>
      </c>
      <c r="Q732">
        <v>0</v>
      </c>
      <c r="R732">
        <f t="shared" si="779"/>
        <v>0</v>
      </c>
      <c r="S732">
        <v>0</v>
      </c>
      <c r="T732">
        <f t="shared" si="723"/>
        <v>0</v>
      </c>
      <c r="U732">
        <v>0</v>
      </c>
      <c r="V732">
        <f t="shared" si="724"/>
        <v>0</v>
      </c>
      <c r="W732">
        <v>0</v>
      </c>
      <c r="X732">
        <f t="shared" si="725"/>
        <v>0</v>
      </c>
      <c r="Y732">
        <v>0</v>
      </c>
      <c r="Z732">
        <f t="shared" si="726"/>
        <v>0</v>
      </c>
      <c r="AA732">
        <v>0</v>
      </c>
      <c r="AB732">
        <f t="shared" si="727"/>
        <v>0</v>
      </c>
      <c r="AC732">
        <f t="shared" si="790"/>
        <v>99.962999999999994</v>
      </c>
      <c r="AD732">
        <f t="shared" si="781"/>
        <v>0.99828186647142336</v>
      </c>
      <c r="AE732">
        <v>3.6999999999999998E-2</v>
      </c>
      <c r="AF732">
        <f t="shared" si="782"/>
        <v>1.7181335285767439E-3</v>
      </c>
      <c r="AG732">
        <v>0</v>
      </c>
      <c r="AH732">
        <f t="shared" si="778"/>
        <v>0</v>
      </c>
      <c r="AI732">
        <v>0</v>
      </c>
      <c r="AJ732">
        <f t="shared" si="731"/>
        <v>0</v>
      </c>
      <c r="AK732">
        <v>0</v>
      </c>
      <c r="AL732">
        <f t="shared" si="783"/>
        <v>0</v>
      </c>
      <c r="AM732">
        <v>0</v>
      </c>
      <c r="AN732">
        <f t="shared" si="733"/>
        <v>0</v>
      </c>
      <c r="AO732">
        <v>0</v>
      </c>
      <c r="AP732">
        <f t="shared" si="780"/>
        <v>0</v>
      </c>
      <c r="AQ732">
        <v>0</v>
      </c>
      <c r="AR732">
        <f t="shared" si="735"/>
        <v>0</v>
      </c>
      <c r="AS732">
        <v>0</v>
      </c>
      <c r="AT732">
        <f t="shared" si="736"/>
        <v>0</v>
      </c>
      <c r="AU732">
        <v>0</v>
      </c>
      <c r="AV732">
        <f t="shared" si="737"/>
        <v>0</v>
      </c>
      <c r="AW732">
        <v>0</v>
      </c>
      <c r="AX732">
        <f t="shared" si="738"/>
        <v>0</v>
      </c>
      <c r="AY732">
        <v>0</v>
      </c>
      <c r="AZ732">
        <f t="shared" si="739"/>
        <v>0</v>
      </c>
      <c r="BA732">
        <v>0</v>
      </c>
      <c r="BB732">
        <f t="shared" si="740"/>
        <v>0</v>
      </c>
      <c r="BC732">
        <v>0</v>
      </c>
      <c r="BD732">
        <f t="shared" si="741"/>
        <v>0</v>
      </c>
      <c r="BE732">
        <v>0</v>
      </c>
      <c r="BF732">
        <f t="shared" si="742"/>
        <v>0</v>
      </c>
      <c r="BG732">
        <v>0</v>
      </c>
      <c r="BH732">
        <f t="shared" si="743"/>
        <v>0</v>
      </c>
      <c r="BI732">
        <v>0</v>
      </c>
      <c r="BJ732">
        <f t="shared" si="744"/>
        <v>0</v>
      </c>
      <c r="BK732">
        <v>0</v>
      </c>
      <c r="BL732">
        <f t="shared" si="745"/>
        <v>0</v>
      </c>
      <c r="BM732">
        <v>0</v>
      </c>
      <c r="BN732">
        <f t="shared" si="746"/>
        <v>0</v>
      </c>
      <c r="BO732">
        <v>0</v>
      </c>
      <c r="BP732">
        <f t="shared" si="784"/>
        <v>0</v>
      </c>
      <c r="BQ732">
        <v>0</v>
      </c>
      <c r="BR732">
        <f t="shared" si="748"/>
        <v>0</v>
      </c>
      <c r="BS732">
        <v>0</v>
      </c>
      <c r="BT732">
        <f t="shared" si="749"/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f t="shared" si="786"/>
        <v>0</v>
      </c>
      <c r="DE732">
        <v>0</v>
      </c>
      <c r="DF732">
        <f t="shared" si="787"/>
        <v>0</v>
      </c>
      <c r="DG732">
        <v>0</v>
      </c>
      <c r="DH732">
        <f t="shared" si="751"/>
        <v>0</v>
      </c>
      <c r="DI732">
        <v>0</v>
      </c>
      <c r="DJ732">
        <f t="shared" si="752"/>
        <v>0</v>
      </c>
      <c r="DK732">
        <v>0</v>
      </c>
      <c r="DL732">
        <f t="shared" si="753"/>
        <v>0</v>
      </c>
      <c r="DM732">
        <v>0</v>
      </c>
      <c r="DN732">
        <f t="shared" si="754"/>
        <v>0</v>
      </c>
      <c r="DO732">
        <v>0</v>
      </c>
      <c r="DP732">
        <f t="shared" si="755"/>
        <v>0</v>
      </c>
      <c r="DQ732">
        <v>0</v>
      </c>
      <c r="DR732">
        <f t="shared" si="756"/>
        <v>0</v>
      </c>
      <c r="DS732">
        <v>0</v>
      </c>
      <c r="DT732">
        <f t="shared" si="757"/>
        <v>0</v>
      </c>
      <c r="DU732">
        <v>23</v>
      </c>
      <c r="DV732">
        <f t="shared" si="758"/>
        <v>0.33688549676656604</v>
      </c>
      <c r="DW732">
        <v>0</v>
      </c>
      <c r="DX732">
        <f t="shared" si="759"/>
        <v>0</v>
      </c>
      <c r="DY732">
        <v>0</v>
      </c>
      <c r="DZ732">
        <f t="shared" si="760"/>
        <v>0</v>
      </c>
      <c r="EA732">
        <v>0</v>
      </c>
      <c r="EB732">
        <f t="shared" si="761"/>
        <v>0</v>
      </c>
      <c r="EC732">
        <v>0</v>
      </c>
      <c r="ED732">
        <f t="shared" si="762"/>
        <v>0</v>
      </c>
      <c r="EE732">
        <v>0</v>
      </c>
      <c r="EF732">
        <f t="shared" si="763"/>
        <v>0</v>
      </c>
      <c r="EG732">
        <v>0</v>
      </c>
      <c r="EH732">
        <f t="shared" si="764"/>
        <v>0</v>
      </c>
      <c r="EI732">
        <v>0</v>
      </c>
      <c r="EJ732">
        <f t="shared" si="765"/>
        <v>0</v>
      </c>
      <c r="EK732">
        <v>0</v>
      </c>
      <c r="EL732">
        <f t="shared" si="766"/>
        <v>0</v>
      </c>
      <c r="EM732">
        <v>0</v>
      </c>
      <c r="EN732">
        <f t="shared" si="767"/>
        <v>0</v>
      </c>
      <c r="EO732">
        <v>0</v>
      </c>
      <c r="EP732">
        <f t="shared" si="768"/>
        <v>0</v>
      </c>
      <c r="EQ732">
        <v>0</v>
      </c>
      <c r="ER732">
        <f t="shared" si="769"/>
        <v>0</v>
      </c>
      <c r="ES732">
        <v>0</v>
      </c>
      <c r="ET732">
        <f t="shared" si="770"/>
        <v>0</v>
      </c>
      <c r="EU732">
        <v>0</v>
      </c>
      <c r="EV732">
        <f t="shared" si="771"/>
        <v>0</v>
      </c>
      <c r="EW732">
        <v>77</v>
      </c>
      <c r="EX732">
        <f t="shared" si="772"/>
        <v>0.66311450323343391</v>
      </c>
      <c r="EY732">
        <v>0</v>
      </c>
      <c r="EZ732">
        <f t="shared" si="773"/>
        <v>0</v>
      </c>
      <c r="FA732">
        <v>0</v>
      </c>
      <c r="FB732">
        <f t="shared" si="774"/>
        <v>0</v>
      </c>
      <c r="FC732">
        <v>0</v>
      </c>
      <c r="FD732">
        <v>0</v>
      </c>
      <c r="FF732" t="s">
        <v>949</v>
      </c>
    </row>
    <row r="733" spans="1:162" x14ac:dyDescent="0.45">
      <c r="A733">
        <v>732</v>
      </c>
      <c r="B733" t="s">
        <v>484</v>
      </c>
      <c r="C733" t="s">
        <v>952</v>
      </c>
      <c r="E733" s="4" t="s">
        <v>956</v>
      </c>
      <c r="F733" s="2">
        <v>0</v>
      </c>
      <c r="G733">
        <v>370</v>
      </c>
      <c r="H733">
        <v>1773</v>
      </c>
      <c r="I733">
        <v>373</v>
      </c>
      <c r="J733" s="2">
        <f t="shared" si="785"/>
        <v>0.21037789058093626</v>
      </c>
      <c r="L733" t="s">
        <v>442</v>
      </c>
      <c r="M733">
        <v>0</v>
      </c>
      <c r="N733">
        <f t="shared" si="720"/>
        <v>0</v>
      </c>
      <c r="O733">
        <v>0</v>
      </c>
      <c r="P733">
        <f t="shared" si="721"/>
        <v>0</v>
      </c>
      <c r="Q733">
        <v>0</v>
      </c>
      <c r="R733">
        <f t="shared" si="779"/>
        <v>0</v>
      </c>
      <c r="S733">
        <v>0</v>
      </c>
      <c r="T733">
        <f t="shared" si="723"/>
        <v>0</v>
      </c>
      <c r="U733">
        <v>0</v>
      </c>
      <c r="V733">
        <f t="shared" si="724"/>
        <v>0</v>
      </c>
      <c r="W733">
        <v>0</v>
      </c>
      <c r="X733">
        <f t="shared" si="725"/>
        <v>0</v>
      </c>
      <c r="Y733">
        <v>0</v>
      </c>
      <c r="Z733">
        <f t="shared" si="726"/>
        <v>0</v>
      </c>
      <c r="AA733">
        <v>0</v>
      </c>
      <c r="AB733">
        <f t="shared" si="727"/>
        <v>0</v>
      </c>
      <c r="AC733">
        <f t="shared" si="790"/>
        <v>99.7</v>
      </c>
      <c r="AD733">
        <f t="shared" si="781"/>
        <v>0.98620146349237592</v>
      </c>
      <c r="AE733">
        <v>0.3</v>
      </c>
      <c r="AF733">
        <f t="shared" si="782"/>
        <v>1.3798536507624056E-2</v>
      </c>
      <c r="AG733">
        <v>0</v>
      </c>
      <c r="AH733">
        <f t="shared" si="778"/>
        <v>0</v>
      </c>
      <c r="AI733">
        <v>0</v>
      </c>
      <c r="AJ733">
        <f t="shared" si="731"/>
        <v>0</v>
      </c>
      <c r="AK733">
        <v>0</v>
      </c>
      <c r="AL733">
        <f t="shared" si="783"/>
        <v>0</v>
      </c>
      <c r="AM733">
        <v>0</v>
      </c>
      <c r="AN733">
        <f t="shared" si="733"/>
        <v>0</v>
      </c>
      <c r="AO733">
        <v>0</v>
      </c>
      <c r="AP733">
        <f t="shared" si="780"/>
        <v>0</v>
      </c>
      <c r="AQ733">
        <v>0</v>
      </c>
      <c r="AR733">
        <f t="shared" si="735"/>
        <v>0</v>
      </c>
      <c r="AS733">
        <v>0</v>
      </c>
      <c r="AT733">
        <f t="shared" si="736"/>
        <v>0</v>
      </c>
      <c r="AU733">
        <v>0</v>
      </c>
      <c r="AV733">
        <f t="shared" si="737"/>
        <v>0</v>
      </c>
      <c r="AW733">
        <v>0</v>
      </c>
      <c r="AX733">
        <f t="shared" si="738"/>
        <v>0</v>
      </c>
      <c r="AY733">
        <v>0</v>
      </c>
      <c r="AZ733">
        <f t="shared" si="739"/>
        <v>0</v>
      </c>
      <c r="BA733">
        <v>0</v>
      </c>
      <c r="BB733">
        <f t="shared" si="740"/>
        <v>0</v>
      </c>
      <c r="BC733">
        <v>0</v>
      </c>
      <c r="BD733">
        <f t="shared" si="741"/>
        <v>0</v>
      </c>
      <c r="BE733">
        <v>0</v>
      </c>
      <c r="BF733">
        <f t="shared" si="742"/>
        <v>0</v>
      </c>
      <c r="BG733">
        <v>0</v>
      </c>
      <c r="BH733">
        <f t="shared" si="743"/>
        <v>0</v>
      </c>
      <c r="BI733">
        <v>0</v>
      </c>
      <c r="BJ733">
        <f t="shared" si="744"/>
        <v>0</v>
      </c>
      <c r="BK733">
        <v>0</v>
      </c>
      <c r="BL733">
        <f t="shared" si="745"/>
        <v>0</v>
      </c>
      <c r="BM733">
        <v>0</v>
      </c>
      <c r="BN733">
        <f t="shared" si="746"/>
        <v>0</v>
      </c>
      <c r="BO733">
        <v>0</v>
      </c>
      <c r="BP733">
        <f t="shared" si="784"/>
        <v>0</v>
      </c>
      <c r="BQ733">
        <v>0</v>
      </c>
      <c r="BR733">
        <f t="shared" si="748"/>
        <v>0</v>
      </c>
      <c r="BS733">
        <v>0</v>
      </c>
      <c r="BT733">
        <f t="shared" si="749"/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f t="shared" si="786"/>
        <v>0</v>
      </c>
      <c r="DE733">
        <v>0</v>
      </c>
      <c r="DF733">
        <f t="shared" si="787"/>
        <v>0</v>
      </c>
      <c r="DG733">
        <v>0</v>
      </c>
      <c r="DH733">
        <f t="shared" si="751"/>
        <v>0</v>
      </c>
      <c r="DI733">
        <v>0</v>
      </c>
      <c r="DJ733">
        <f t="shared" si="752"/>
        <v>0</v>
      </c>
      <c r="DK733">
        <v>0</v>
      </c>
      <c r="DL733">
        <f t="shared" si="753"/>
        <v>0</v>
      </c>
      <c r="DM733">
        <v>0</v>
      </c>
      <c r="DN733">
        <f t="shared" si="754"/>
        <v>0</v>
      </c>
      <c r="DO733">
        <v>0</v>
      </c>
      <c r="DP733">
        <f t="shared" si="755"/>
        <v>0</v>
      </c>
      <c r="DQ733">
        <v>0</v>
      </c>
      <c r="DR733">
        <f t="shared" si="756"/>
        <v>0</v>
      </c>
      <c r="DS733">
        <v>0</v>
      </c>
      <c r="DT733">
        <f t="shared" si="757"/>
        <v>0</v>
      </c>
      <c r="DU733">
        <v>100</v>
      </c>
      <c r="DV733">
        <f t="shared" si="758"/>
        <v>1</v>
      </c>
      <c r="DW733">
        <v>0</v>
      </c>
      <c r="DX733">
        <f t="shared" si="759"/>
        <v>0</v>
      </c>
      <c r="DY733">
        <v>0</v>
      </c>
      <c r="DZ733">
        <f t="shared" si="760"/>
        <v>0</v>
      </c>
      <c r="EA733">
        <v>0</v>
      </c>
      <c r="EB733">
        <f t="shared" si="761"/>
        <v>0</v>
      </c>
      <c r="EC733">
        <v>0</v>
      </c>
      <c r="ED733">
        <f t="shared" si="762"/>
        <v>0</v>
      </c>
      <c r="EE733">
        <v>0</v>
      </c>
      <c r="EF733">
        <f t="shared" si="763"/>
        <v>0</v>
      </c>
      <c r="EG733">
        <v>0</v>
      </c>
      <c r="EH733">
        <f t="shared" si="764"/>
        <v>0</v>
      </c>
      <c r="EI733">
        <v>0</v>
      </c>
      <c r="EJ733">
        <f t="shared" si="765"/>
        <v>0</v>
      </c>
      <c r="EK733">
        <v>0</v>
      </c>
      <c r="EL733">
        <f t="shared" si="766"/>
        <v>0</v>
      </c>
      <c r="EM733">
        <v>0</v>
      </c>
      <c r="EN733">
        <f t="shared" si="767"/>
        <v>0</v>
      </c>
      <c r="EO733">
        <v>0</v>
      </c>
      <c r="EP733">
        <f t="shared" si="768"/>
        <v>0</v>
      </c>
      <c r="EQ733">
        <v>0</v>
      </c>
      <c r="ER733">
        <f t="shared" si="769"/>
        <v>0</v>
      </c>
      <c r="ES733">
        <v>0</v>
      </c>
      <c r="ET733">
        <f t="shared" si="770"/>
        <v>0</v>
      </c>
      <c r="EU733">
        <v>0</v>
      </c>
      <c r="EV733">
        <f t="shared" si="771"/>
        <v>0</v>
      </c>
      <c r="EW733">
        <v>0</v>
      </c>
      <c r="EX733">
        <f t="shared" si="772"/>
        <v>0</v>
      </c>
      <c r="EY733">
        <v>0</v>
      </c>
      <c r="EZ733">
        <f t="shared" si="773"/>
        <v>0</v>
      </c>
      <c r="FA733">
        <v>0</v>
      </c>
      <c r="FB733">
        <f t="shared" si="774"/>
        <v>0</v>
      </c>
      <c r="FC733">
        <v>0</v>
      </c>
      <c r="FD733">
        <v>0</v>
      </c>
      <c r="FF733" t="s">
        <v>949</v>
      </c>
    </row>
    <row r="734" spans="1:162" x14ac:dyDescent="0.45">
      <c r="A734">
        <v>733</v>
      </c>
      <c r="B734" t="s">
        <v>484</v>
      </c>
      <c r="C734" t="s">
        <v>952</v>
      </c>
      <c r="E734" s="4" t="s">
        <v>956</v>
      </c>
      <c r="F734" s="2">
        <v>0</v>
      </c>
      <c r="G734">
        <v>370</v>
      </c>
      <c r="H734">
        <v>1773</v>
      </c>
      <c r="I734">
        <v>673</v>
      </c>
      <c r="J734" s="2">
        <f t="shared" si="785"/>
        <v>0.3795826283135928</v>
      </c>
      <c r="L734" t="s">
        <v>442</v>
      </c>
      <c r="M734">
        <v>0</v>
      </c>
      <c r="N734">
        <f t="shared" si="720"/>
        <v>0</v>
      </c>
      <c r="O734">
        <v>0</v>
      </c>
      <c r="P734">
        <f t="shared" si="721"/>
        <v>0</v>
      </c>
      <c r="Q734">
        <v>0</v>
      </c>
      <c r="R734">
        <f t="shared" si="779"/>
        <v>0</v>
      </c>
      <c r="S734">
        <v>0</v>
      </c>
      <c r="T734">
        <f t="shared" si="723"/>
        <v>0</v>
      </c>
      <c r="U734">
        <v>0</v>
      </c>
      <c r="V734">
        <f t="shared" si="724"/>
        <v>0</v>
      </c>
      <c r="W734">
        <v>0</v>
      </c>
      <c r="X734">
        <f t="shared" si="725"/>
        <v>0</v>
      </c>
      <c r="Y734">
        <v>0</v>
      </c>
      <c r="Z734">
        <f t="shared" si="726"/>
        <v>0</v>
      </c>
      <c r="AA734">
        <v>0</v>
      </c>
      <c r="AB734">
        <f t="shared" si="727"/>
        <v>0</v>
      </c>
      <c r="AC734">
        <f t="shared" ref="AC734:AC736" si="792">100-AE734</f>
        <v>99.7</v>
      </c>
      <c r="AD734">
        <f t="shared" si="781"/>
        <v>0.98620146349237592</v>
      </c>
      <c r="AE734">
        <v>0.3</v>
      </c>
      <c r="AF734">
        <f t="shared" si="782"/>
        <v>1.3798536507624056E-2</v>
      </c>
      <c r="AG734">
        <v>0</v>
      </c>
      <c r="AH734">
        <f t="shared" si="778"/>
        <v>0</v>
      </c>
      <c r="AI734">
        <v>0</v>
      </c>
      <c r="AJ734">
        <f t="shared" si="731"/>
        <v>0</v>
      </c>
      <c r="AK734">
        <v>0</v>
      </c>
      <c r="AL734">
        <f t="shared" si="783"/>
        <v>0</v>
      </c>
      <c r="AM734">
        <v>0</v>
      </c>
      <c r="AN734">
        <f t="shared" si="733"/>
        <v>0</v>
      </c>
      <c r="AO734">
        <v>0</v>
      </c>
      <c r="AP734">
        <f t="shared" si="780"/>
        <v>0</v>
      </c>
      <c r="AQ734">
        <v>0</v>
      </c>
      <c r="AR734">
        <f t="shared" si="735"/>
        <v>0</v>
      </c>
      <c r="AS734">
        <v>0</v>
      </c>
      <c r="AT734">
        <f t="shared" si="736"/>
        <v>0</v>
      </c>
      <c r="AU734">
        <v>0</v>
      </c>
      <c r="AV734">
        <f t="shared" si="737"/>
        <v>0</v>
      </c>
      <c r="AW734">
        <v>0</v>
      </c>
      <c r="AX734">
        <f t="shared" si="738"/>
        <v>0</v>
      </c>
      <c r="AY734">
        <v>0</v>
      </c>
      <c r="AZ734">
        <f t="shared" si="739"/>
        <v>0</v>
      </c>
      <c r="BA734">
        <v>0</v>
      </c>
      <c r="BB734">
        <f t="shared" si="740"/>
        <v>0</v>
      </c>
      <c r="BC734">
        <v>0</v>
      </c>
      <c r="BD734">
        <f t="shared" si="741"/>
        <v>0</v>
      </c>
      <c r="BE734">
        <v>0</v>
      </c>
      <c r="BF734">
        <f t="shared" si="742"/>
        <v>0</v>
      </c>
      <c r="BG734">
        <v>0</v>
      </c>
      <c r="BH734">
        <f t="shared" si="743"/>
        <v>0</v>
      </c>
      <c r="BI734">
        <v>0</v>
      </c>
      <c r="BJ734">
        <f t="shared" si="744"/>
        <v>0</v>
      </c>
      <c r="BK734">
        <v>0</v>
      </c>
      <c r="BL734">
        <f t="shared" si="745"/>
        <v>0</v>
      </c>
      <c r="BM734">
        <v>0</v>
      </c>
      <c r="BN734">
        <f t="shared" si="746"/>
        <v>0</v>
      </c>
      <c r="BO734">
        <v>0</v>
      </c>
      <c r="BP734">
        <f t="shared" si="784"/>
        <v>0</v>
      </c>
      <c r="BQ734">
        <v>0</v>
      </c>
      <c r="BR734">
        <f t="shared" si="748"/>
        <v>0</v>
      </c>
      <c r="BS734">
        <v>0</v>
      </c>
      <c r="BT734">
        <f t="shared" si="749"/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f t="shared" si="786"/>
        <v>0</v>
      </c>
      <c r="DE734">
        <v>0</v>
      </c>
      <c r="DF734">
        <f t="shared" si="787"/>
        <v>0</v>
      </c>
      <c r="DG734">
        <v>0</v>
      </c>
      <c r="DH734">
        <f t="shared" si="751"/>
        <v>0</v>
      </c>
      <c r="DI734">
        <v>0</v>
      </c>
      <c r="DJ734">
        <f t="shared" si="752"/>
        <v>0</v>
      </c>
      <c r="DK734">
        <v>0</v>
      </c>
      <c r="DL734">
        <f t="shared" si="753"/>
        <v>0</v>
      </c>
      <c r="DM734">
        <v>0</v>
      </c>
      <c r="DN734">
        <f t="shared" si="754"/>
        <v>0</v>
      </c>
      <c r="DO734">
        <v>0</v>
      </c>
      <c r="DP734">
        <f t="shared" si="755"/>
        <v>0</v>
      </c>
      <c r="DQ734">
        <v>0</v>
      </c>
      <c r="DR734">
        <f t="shared" si="756"/>
        <v>0</v>
      </c>
      <c r="DS734">
        <v>0</v>
      </c>
      <c r="DT734">
        <f t="shared" si="757"/>
        <v>0</v>
      </c>
      <c r="DU734">
        <v>100</v>
      </c>
      <c r="DV734">
        <f t="shared" si="758"/>
        <v>1</v>
      </c>
      <c r="DW734">
        <v>0</v>
      </c>
      <c r="DX734">
        <f t="shared" si="759"/>
        <v>0</v>
      </c>
      <c r="DY734">
        <v>0</v>
      </c>
      <c r="DZ734">
        <f t="shared" si="760"/>
        <v>0</v>
      </c>
      <c r="EA734">
        <v>0</v>
      </c>
      <c r="EB734">
        <f t="shared" si="761"/>
        <v>0</v>
      </c>
      <c r="EC734">
        <v>0</v>
      </c>
      <c r="ED734">
        <f t="shared" si="762"/>
        <v>0</v>
      </c>
      <c r="EE734">
        <v>0</v>
      </c>
      <c r="EF734">
        <f t="shared" si="763"/>
        <v>0</v>
      </c>
      <c r="EG734">
        <v>0</v>
      </c>
      <c r="EH734">
        <f t="shared" si="764"/>
        <v>0</v>
      </c>
      <c r="EI734">
        <v>0</v>
      </c>
      <c r="EJ734">
        <f t="shared" si="765"/>
        <v>0</v>
      </c>
      <c r="EK734">
        <v>0</v>
      </c>
      <c r="EL734">
        <f t="shared" si="766"/>
        <v>0</v>
      </c>
      <c r="EM734">
        <v>0</v>
      </c>
      <c r="EN734">
        <f t="shared" si="767"/>
        <v>0</v>
      </c>
      <c r="EO734">
        <v>0</v>
      </c>
      <c r="EP734">
        <f t="shared" si="768"/>
        <v>0</v>
      </c>
      <c r="EQ734">
        <v>0</v>
      </c>
      <c r="ER734">
        <f t="shared" si="769"/>
        <v>0</v>
      </c>
      <c r="ES734">
        <v>0</v>
      </c>
      <c r="ET734">
        <f t="shared" si="770"/>
        <v>0</v>
      </c>
      <c r="EU734">
        <v>0</v>
      </c>
      <c r="EV734">
        <f t="shared" si="771"/>
        <v>0</v>
      </c>
      <c r="EW734">
        <v>0</v>
      </c>
      <c r="EX734">
        <f t="shared" si="772"/>
        <v>0</v>
      </c>
      <c r="EY734">
        <v>0</v>
      </c>
      <c r="EZ734">
        <f t="shared" si="773"/>
        <v>0</v>
      </c>
      <c r="FA734">
        <v>0</v>
      </c>
      <c r="FB734">
        <f t="shared" si="774"/>
        <v>0</v>
      </c>
      <c r="FC734">
        <v>0</v>
      </c>
      <c r="FD734">
        <v>0</v>
      </c>
      <c r="FF734" t="s">
        <v>949</v>
      </c>
    </row>
    <row r="735" spans="1:162" x14ac:dyDescent="0.45">
      <c r="A735">
        <v>734</v>
      </c>
      <c r="B735" t="s">
        <v>484</v>
      </c>
      <c r="C735" t="s">
        <v>952</v>
      </c>
      <c r="E735" s="4" t="s">
        <v>956</v>
      </c>
      <c r="F735" s="2">
        <v>3</v>
      </c>
      <c r="G735">
        <v>370</v>
      </c>
      <c r="H735">
        <v>1773</v>
      </c>
      <c r="I735">
        <v>973</v>
      </c>
      <c r="J735" s="2">
        <f t="shared" si="785"/>
        <v>0.54878736604624934</v>
      </c>
      <c r="L735" t="s">
        <v>442</v>
      </c>
      <c r="M735">
        <v>0</v>
      </c>
      <c r="N735">
        <f t="shared" ref="N735:N779" si="793">((M735/100)/FH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O735">
        <v>0</v>
      </c>
      <c r="P735">
        <f t="shared" ref="P735:P779" si="794">((O735/100)/FJ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Q735">
        <v>0</v>
      </c>
      <c r="R735">
        <f t="shared" si="779"/>
        <v>0</v>
      </c>
      <c r="S735">
        <v>0</v>
      </c>
      <c r="T735">
        <f t="shared" ref="T735:T779" si="795">((S735/100)/FN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U735">
        <v>0</v>
      </c>
      <c r="V735">
        <f t="shared" ref="V735:V779" si="796">((U735/100)/FP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W735">
        <v>0</v>
      </c>
      <c r="X735">
        <f t="shared" ref="X735:X779" si="797">((W735/100)/FR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Y735">
        <v>0</v>
      </c>
      <c r="Z735">
        <f t="shared" ref="Z735:Z779" si="798">((Y735/100)/FT$2)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A735">
        <v>0</v>
      </c>
      <c r="AB735">
        <f t="shared" ref="AB735:AB779" si="799">((AA735/100)/FN$13)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C735">
        <f t="shared" si="792"/>
        <v>99.7</v>
      </c>
      <c r="AD735">
        <f t="shared" si="781"/>
        <v>0.98620146349237592</v>
      </c>
      <c r="AE735">
        <v>0.3</v>
      </c>
      <c r="AF735">
        <f t="shared" si="782"/>
        <v>1.3798536507624056E-2</v>
      </c>
      <c r="AG735">
        <v>0</v>
      </c>
      <c r="AH735">
        <f t="shared" si="778"/>
        <v>0</v>
      </c>
      <c r="AI735">
        <v>0</v>
      </c>
      <c r="AJ735">
        <f t="shared" ref="AJ735:AJ779" si="800">((AI735/100)/FN$6)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K735">
        <v>0</v>
      </c>
      <c r="AL735">
        <f t="shared" si="783"/>
        <v>0</v>
      </c>
      <c r="AM735">
        <v>0</v>
      </c>
      <c r="AN735">
        <f t="shared" ref="AN735:AN779" si="801">((AM735/100)/FJ$10)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O735">
        <v>0</v>
      </c>
      <c r="AP735">
        <f t="shared" si="780"/>
        <v>0</v>
      </c>
      <c r="AQ735">
        <v>0</v>
      </c>
      <c r="AR735">
        <f t="shared" ref="AR735:AR779" si="802">((AQ735/100)/FH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S735">
        <v>0</v>
      </c>
      <c r="AT735">
        <f t="shared" ref="AT735:AT779" si="803">((AS735/100)/FJ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U735">
        <v>0</v>
      </c>
      <c r="AV735">
        <f t="shared" ref="AV735:AV779" si="804">((AU735/100)/FL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W735">
        <v>0</v>
      </c>
      <c r="AX735">
        <f t="shared" ref="AX735:AX779" si="805">((AW735/100)/FN$16)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AY735">
        <v>0</v>
      </c>
      <c r="AZ735">
        <f t="shared" ref="AZ735:AZ779" si="806">((AY735/100)/FJ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A735">
        <v>0</v>
      </c>
      <c r="BB735">
        <f t="shared" ref="BB735:BB779" si="807">((BA735/100)/FL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C735">
        <v>0</v>
      </c>
      <c r="BD735">
        <f t="shared" ref="BD735:BD779" si="808">((BC735/100)/FN$19)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E735">
        <v>0</v>
      </c>
      <c r="BF735">
        <f t="shared" ref="BF735:BF779" si="809">((BE735/100)/FH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G735">
        <v>0</v>
      </c>
      <c r="BH735">
        <f t="shared" ref="BH735:BH779" si="810">((BG735/100)/FJ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I735">
        <v>0</v>
      </c>
      <c r="BJ735">
        <f t="shared" ref="BJ735:BJ779" si="811">((BI735/100)/FN$25)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K735">
        <v>0</v>
      </c>
      <c r="BL735">
        <f t="shared" ref="BL735:BL779" si="812">((BK735/100)/FH$13)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M735">
        <v>0</v>
      </c>
      <c r="BN735">
        <f t="shared" ref="BN735:BN779" si="813">((BM735/100)/FN$10)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O735">
        <v>0</v>
      </c>
      <c r="BP735">
        <f t="shared" si="784"/>
        <v>0</v>
      </c>
      <c r="BQ735">
        <v>0</v>
      </c>
      <c r="BR735">
        <f t="shared" ref="BR735:BR779" si="814">((BQ735/100)/FL$28)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S735">
        <v>0</v>
      </c>
      <c r="BT735">
        <f t="shared" ref="BT735:BT779" si="815">((BS735/100)/FN$28)/((AC735/100)/FH$6+(S735/100)/FN$2+(AE735/100)/FJ$6+(AG735/100)/FL$6+(AI735/100)/FN$6+(AK735/100)/FH$10+(AM735/100)/FJ$10+(AO735/100)/FL$10+(Q735/100)/FL$2+(M735/100)/FH$2+(AQ735/100)/FH$16+(AS735/100)/FJ$16+(AU735/100)/FL$16+(AW735/100)/FN$16+(W735/100)/FR$2+(AY735/100)/FJ$19+(BA735/100)/FL$19+(BC735/100)/FN$19+(AA735/100)/FN$13+(BK735/100)/FH$13+(BM735/100)/FN$10+(BE735/100)/FH$25+(BG735/100)/FJ$25+(BI735/100)/FN$25+(BO735/100)/FJ$28+(BQ735/100)/FL$28+(O735/100)/FJ$2+(U735/100)/FP$2+(Y735/100)/FT$2+(BS735/100)/FN$28)</f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f t="shared" si="786"/>
        <v>0</v>
      </c>
      <c r="DE735">
        <v>0</v>
      </c>
      <c r="DF735">
        <f t="shared" si="787"/>
        <v>0</v>
      </c>
      <c r="DG735">
        <v>0</v>
      </c>
      <c r="DH735">
        <f t="shared" si="751"/>
        <v>0</v>
      </c>
      <c r="DI735">
        <v>0</v>
      </c>
      <c r="DJ735">
        <f t="shared" si="752"/>
        <v>0</v>
      </c>
      <c r="DK735">
        <v>0</v>
      </c>
      <c r="DL735">
        <f t="shared" si="753"/>
        <v>0</v>
      </c>
      <c r="DM735">
        <v>0</v>
      </c>
      <c r="DN735">
        <f t="shared" si="754"/>
        <v>0</v>
      </c>
      <c r="DO735">
        <v>0</v>
      </c>
      <c r="DP735">
        <f t="shared" si="755"/>
        <v>0</v>
      </c>
      <c r="DQ735">
        <v>0</v>
      </c>
      <c r="DR735">
        <f t="shared" si="756"/>
        <v>0</v>
      </c>
      <c r="DS735">
        <v>0</v>
      </c>
      <c r="DT735">
        <f t="shared" si="757"/>
        <v>0</v>
      </c>
      <c r="DU735">
        <v>100</v>
      </c>
      <c r="DV735">
        <f t="shared" si="758"/>
        <v>1</v>
      </c>
      <c r="DW735">
        <v>0</v>
      </c>
      <c r="DX735">
        <f t="shared" si="759"/>
        <v>0</v>
      </c>
      <c r="DY735">
        <v>0</v>
      </c>
      <c r="DZ735">
        <f t="shared" si="760"/>
        <v>0</v>
      </c>
      <c r="EA735">
        <v>0</v>
      </c>
      <c r="EB735">
        <f t="shared" si="761"/>
        <v>0</v>
      </c>
      <c r="EC735">
        <v>0</v>
      </c>
      <c r="ED735">
        <f t="shared" si="762"/>
        <v>0</v>
      </c>
      <c r="EE735">
        <v>0</v>
      </c>
      <c r="EF735">
        <f t="shared" si="763"/>
        <v>0</v>
      </c>
      <c r="EG735">
        <v>0</v>
      </c>
      <c r="EH735">
        <f t="shared" si="764"/>
        <v>0</v>
      </c>
      <c r="EI735">
        <v>0</v>
      </c>
      <c r="EJ735">
        <f t="shared" si="765"/>
        <v>0</v>
      </c>
      <c r="EK735">
        <v>0</v>
      </c>
      <c r="EL735">
        <f t="shared" si="766"/>
        <v>0</v>
      </c>
      <c r="EM735">
        <v>0</v>
      </c>
      <c r="EN735">
        <f t="shared" si="767"/>
        <v>0</v>
      </c>
      <c r="EO735">
        <v>0</v>
      </c>
      <c r="EP735">
        <f t="shared" si="768"/>
        <v>0</v>
      </c>
      <c r="EQ735">
        <v>0</v>
      </c>
      <c r="ER735">
        <f t="shared" si="769"/>
        <v>0</v>
      </c>
      <c r="ES735">
        <v>0</v>
      </c>
      <c r="ET735">
        <f t="shared" si="770"/>
        <v>0</v>
      </c>
      <c r="EU735">
        <v>0</v>
      </c>
      <c r="EV735">
        <f t="shared" si="771"/>
        <v>0</v>
      </c>
      <c r="EW735">
        <v>0</v>
      </c>
      <c r="EX735">
        <f t="shared" si="772"/>
        <v>0</v>
      </c>
      <c r="EY735">
        <v>0</v>
      </c>
      <c r="EZ735">
        <f t="shared" si="773"/>
        <v>0</v>
      </c>
      <c r="FA735">
        <v>0</v>
      </c>
      <c r="FB735">
        <f t="shared" si="774"/>
        <v>0</v>
      </c>
      <c r="FC735">
        <v>0</v>
      </c>
      <c r="FD735">
        <v>0</v>
      </c>
      <c r="FF735" t="s">
        <v>949</v>
      </c>
    </row>
    <row r="736" spans="1:162" x14ac:dyDescent="0.45">
      <c r="A736">
        <v>735</v>
      </c>
      <c r="B736" t="s">
        <v>484</v>
      </c>
      <c r="C736" t="s">
        <v>952</v>
      </c>
      <c r="E736" s="4" t="s">
        <v>956</v>
      </c>
      <c r="F736" s="2">
        <v>3</v>
      </c>
      <c r="G736">
        <v>370</v>
      </c>
      <c r="H736">
        <v>1773</v>
      </c>
      <c r="I736">
        <v>1173</v>
      </c>
      <c r="J736" s="2">
        <f t="shared" si="785"/>
        <v>0.66159052453468692</v>
      </c>
      <c r="L736" t="s">
        <v>442</v>
      </c>
      <c r="M736">
        <v>0</v>
      </c>
      <c r="N736">
        <f t="shared" si="793"/>
        <v>0</v>
      </c>
      <c r="O736">
        <v>0</v>
      </c>
      <c r="P736">
        <f t="shared" si="794"/>
        <v>0</v>
      </c>
      <c r="Q736">
        <v>0</v>
      </c>
      <c r="R736">
        <f t="shared" si="779"/>
        <v>0</v>
      </c>
      <c r="S736">
        <v>0</v>
      </c>
      <c r="T736">
        <f t="shared" si="795"/>
        <v>0</v>
      </c>
      <c r="U736">
        <v>0</v>
      </c>
      <c r="V736">
        <f t="shared" si="796"/>
        <v>0</v>
      </c>
      <c r="W736">
        <v>0</v>
      </c>
      <c r="X736">
        <f t="shared" si="797"/>
        <v>0</v>
      </c>
      <c r="Y736">
        <v>0</v>
      </c>
      <c r="Z736">
        <f t="shared" si="798"/>
        <v>0</v>
      </c>
      <c r="AA736">
        <v>0</v>
      </c>
      <c r="AB736">
        <f t="shared" si="799"/>
        <v>0</v>
      </c>
      <c r="AC736">
        <f t="shared" si="792"/>
        <v>99.7</v>
      </c>
      <c r="AD736">
        <f t="shared" si="781"/>
        <v>0.98620146349237592</v>
      </c>
      <c r="AE736">
        <v>0.3</v>
      </c>
      <c r="AF736">
        <f t="shared" si="782"/>
        <v>1.3798536507624056E-2</v>
      </c>
      <c r="AG736">
        <v>0</v>
      </c>
      <c r="AH736">
        <f t="shared" si="778"/>
        <v>0</v>
      </c>
      <c r="AI736">
        <v>0</v>
      </c>
      <c r="AJ736">
        <f t="shared" si="800"/>
        <v>0</v>
      </c>
      <c r="AK736">
        <v>0</v>
      </c>
      <c r="AL736">
        <f t="shared" si="783"/>
        <v>0</v>
      </c>
      <c r="AM736">
        <v>0</v>
      </c>
      <c r="AN736">
        <f t="shared" si="801"/>
        <v>0</v>
      </c>
      <c r="AO736">
        <v>0</v>
      </c>
      <c r="AP736">
        <f t="shared" si="780"/>
        <v>0</v>
      </c>
      <c r="AQ736">
        <v>0</v>
      </c>
      <c r="AR736">
        <f t="shared" si="802"/>
        <v>0</v>
      </c>
      <c r="AS736">
        <v>0</v>
      </c>
      <c r="AT736">
        <f t="shared" si="803"/>
        <v>0</v>
      </c>
      <c r="AU736">
        <v>0</v>
      </c>
      <c r="AV736">
        <f t="shared" si="804"/>
        <v>0</v>
      </c>
      <c r="AW736">
        <v>0</v>
      </c>
      <c r="AX736">
        <f t="shared" si="805"/>
        <v>0</v>
      </c>
      <c r="AY736">
        <v>0</v>
      </c>
      <c r="AZ736">
        <f t="shared" si="806"/>
        <v>0</v>
      </c>
      <c r="BA736">
        <v>0</v>
      </c>
      <c r="BB736">
        <f t="shared" si="807"/>
        <v>0</v>
      </c>
      <c r="BC736">
        <v>0</v>
      </c>
      <c r="BD736">
        <f t="shared" si="808"/>
        <v>0</v>
      </c>
      <c r="BE736">
        <v>0</v>
      </c>
      <c r="BF736">
        <f t="shared" si="809"/>
        <v>0</v>
      </c>
      <c r="BG736">
        <v>0</v>
      </c>
      <c r="BH736">
        <f t="shared" si="810"/>
        <v>0</v>
      </c>
      <c r="BI736">
        <v>0</v>
      </c>
      <c r="BJ736">
        <f t="shared" si="811"/>
        <v>0</v>
      </c>
      <c r="BK736">
        <v>0</v>
      </c>
      <c r="BL736">
        <f t="shared" si="812"/>
        <v>0</v>
      </c>
      <c r="BM736">
        <v>0</v>
      </c>
      <c r="BN736">
        <f t="shared" si="813"/>
        <v>0</v>
      </c>
      <c r="BO736">
        <v>0</v>
      </c>
      <c r="BP736">
        <f t="shared" si="784"/>
        <v>0</v>
      </c>
      <c r="BQ736">
        <v>0</v>
      </c>
      <c r="BR736">
        <f t="shared" si="814"/>
        <v>0</v>
      </c>
      <c r="BS736">
        <v>0</v>
      </c>
      <c r="BT736">
        <f t="shared" si="815"/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f t="shared" si="786"/>
        <v>0</v>
      </c>
      <c r="DE736">
        <v>0</v>
      </c>
      <c r="DF736">
        <f t="shared" si="787"/>
        <v>0</v>
      </c>
      <c r="DG736">
        <v>0</v>
      </c>
      <c r="DH736">
        <f t="shared" si="751"/>
        <v>0</v>
      </c>
      <c r="DI736">
        <v>0</v>
      </c>
      <c r="DJ736">
        <f t="shared" si="752"/>
        <v>0</v>
      </c>
      <c r="DK736">
        <v>0</v>
      </c>
      <c r="DL736">
        <f t="shared" si="753"/>
        <v>0</v>
      </c>
      <c r="DM736">
        <v>0</v>
      </c>
      <c r="DN736">
        <f t="shared" si="754"/>
        <v>0</v>
      </c>
      <c r="DO736">
        <v>0</v>
      </c>
      <c r="DP736">
        <f t="shared" si="755"/>
        <v>0</v>
      </c>
      <c r="DQ736">
        <v>0</v>
      </c>
      <c r="DR736">
        <f t="shared" si="756"/>
        <v>0</v>
      </c>
      <c r="DS736">
        <v>0</v>
      </c>
      <c r="DT736">
        <f t="shared" si="757"/>
        <v>0</v>
      </c>
      <c r="DU736">
        <v>100</v>
      </c>
      <c r="DV736">
        <f t="shared" si="758"/>
        <v>1</v>
      </c>
      <c r="DW736">
        <v>0</v>
      </c>
      <c r="DX736">
        <f t="shared" si="759"/>
        <v>0</v>
      </c>
      <c r="DY736">
        <v>0</v>
      </c>
      <c r="DZ736">
        <f t="shared" si="760"/>
        <v>0</v>
      </c>
      <c r="EA736">
        <v>0</v>
      </c>
      <c r="EB736">
        <f t="shared" si="761"/>
        <v>0</v>
      </c>
      <c r="EC736">
        <v>0</v>
      </c>
      <c r="ED736">
        <f t="shared" si="762"/>
        <v>0</v>
      </c>
      <c r="EE736">
        <v>0</v>
      </c>
      <c r="EF736">
        <f t="shared" si="763"/>
        <v>0</v>
      </c>
      <c r="EG736">
        <v>0</v>
      </c>
      <c r="EH736">
        <f t="shared" si="764"/>
        <v>0</v>
      </c>
      <c r="EI736">
        <v>0</v>
      </c>
      <c r="EJ736">
        <f t="shared" si="765"/>
        <v>0</v>
      </c>
      <c r="EK736">
        <v>0</v>
      </c>
      <c r="EL736">
        <f t="shared" si="766"/>
        <v>0</v>
      </c>
      <c r="EM736">
        <v>0</v>
      </c>
      <c r="EN736">
        <f t="shared" si="767"/>
        <v>0</v>
      </c>
      <c r="EO736">
        <v>0</v>
      </c>
      <c r="EP736">
        <f t="shared" si="768"/>
        <v>0</v>
      </c>
      <c r="EQ736">
        <v>0</v>
      </c>
      <c r="ER736">
        <f t="shared" si="769"/>
        <v>0</v>
      </c>
      <c r="ES736">
        <v>0</v>
      </c>
      <c r="ET736">
        <f t="shared" si="770"/>
        <v>0</v>
      </c>
      <c r="EU736">
        <v>0</v>
      </c>
      <c r="EV736">
        <f t="shared" si="771"/>
        <v>0</v>
      </c>
      <c r="EW736">
        <v>0</v>
      </c>
      <c r="EX736">
        <f t="shared" si="772"/>
        <v>0</v>
      </c>
      <c r="EY736">
        <v>0</v>
      </c>
      <c r="EZ736">
        <f t="shared" si="773"/>
        <v>0</v>
      </c>
      <c r="FA736">
        <v>0</v>
      </c>
      <c r="FB736">
        <f t="shared" si="774"/>
        <v>0</v>
      </c>
      <c r="FC736">
        <v>0</v>
      </c>
      <c r="FD736">
        <v>0</v>
      </c>
      <c r="FF736" t="s">
        <v>949</v>
      </c>
    </row>
    <row r="737" spans="1:162" x14ac:dyDescent="0.45">
      <c r="A737">
        <v>736</v>
      </c>
      <c r="B737" t="s">
        <v>859</v>
      </c>
      <c r="C737" t="s">
        <v>952</v>
      </c>
      <c r="E737" s="4" t="s">
        <v>830</v>
      </c>
      <c r="F737" s="2">
        <v>0</v>
      </c>
      <c r="G737">
        <v>370</v>
      </c>
      <c r="H737">
        <f>660+273</f>
        <v>933</v>
      </c>
      <c r="I737">
        <f>450+273</f>
        <v>723</v>
      </c>
      <c r="J737" s="2">
        <f t="shared" si="785"/>
        <v>0.77491961414791</v>
      </c>
      <c r="L737" t="s">
        <v>64</v>
      </c>
      <c r="M737">
        <v>0</v>
      </c>
      <c r="N737">
        <f t="shared" si="793"/>
        <v>0</v>
      </c>
      <c r="O737">
        <v>0</v>
      </c>
      <c r="P737">
        <f t="shared" si="794"/>
        <v>0</v>
      </c>
      <c r="Q737">
        <v>0</v>
      </c>
      <c r="R737">
        <f t="shared" si="779"/>
        <v>0</v>
      </c>
      <c r="S737">
        <v>0</v>
      </c>
      <c r="T737">
        <f t="shared" si="795"/>
        <v>0</v>
      </c>
      <c r="U737">
        <v>0</v>
      </c>
      <c r="V737">
        <f t="shared" si="796"/>
        <v>0</v>
      </c>
      <c r="W737">
        <v>100</v>
      </c>
      <c r="X737">
        <f t="shared" si="797"/>
        <v>1</v>
      </c>
      <c r="Y737">
        <v>0</v>
      </c>
      <c r="Z737">
        <f t="shared" si="798"/>
        <v>0</v>
      </c>
      <c r="AA737">
        <v>0</v>
      </c>
      <c r="AB737">
        <f t="shared" si="799"/>
        <v>0</v>
      </c>
      <c r="AC737">
        <v>0</v>
      </c>
      <c r="AD737">
        <f t="shared" si="781"/>
        <v>0</v>
      </c>
      <c r="AE737">
        <v>0</v>
      </c>
      <c r="AF737">
        <f t="shared" si="782"/>
        <v>0</v>
      </c>
      <c r="AG737">
        <v>0</v>
      </c>
      <c r="AH737">
        <f t="shared" si="778"/>
        <v>0</v>
      </c>
      <c r="AI737">
        <v>0</v>
      </c>
      <c r="AJ737">
        <f t="shared" si="800"/>
        <v>0</v>
      </c>
      <c r="AK737">
        <v>0</v>
      </c>
      <c r="AL737">
        <f t="shared" si="783"/>
        <v>0</v>
      </c>
      <c r="AM737">
        <v>0</v>
      </c>
      <c r="AN737">
        <f t="shared" si="801"/>
        <v>0</v>
      </c>
      <c r="AO737">
        <v>0</v>
      </c>
      <c r="AP737">
        <f t="shared" si="780"/>
        <v>0</v>
      </c>
      <c r="AQ737">
        <v>0</v>
      </c>
      <c r="AR737">
        <f t="shared" si="802"/>
        <v>0</v>
      </c>
      <c r="AS737">
        <v>0</v>
      </c>
      <c r="AT737">
        <f t="shared" si="803"/>
        <v>0</v>
      </c>
      <c r="AU737">
        <v>0</v>
      </c>
      <c r="AV737">
        <f t="shared" si="804"/>
        <v>0</v>
      </c>
      <c r="AW737">
        <v>0</v>
      </c>
      <c r="AX737">
        <f t="shared" si="805"/>
        <v>0</v>
      </c>
      <c r="AY737">
        <v>0</v>
      </c>
      <c r="AZ737">
        <f t="shared" si="806"/>
        <v>0</v>
      </c>
      <c r="BA737">
        <v>0</v>
      </c>
      <c r="BB737">
        <f t="shared" si="807"/>
        <v>0</v>
      </c>
      <c r="BC737">
        <v>0</v>
      </c>
      <c r="BD737">
        <f t="shared" si="808"/>
        <v>0</v>
      </c>
      <c r="BE737">
        <v>0</v>
      </c>
      <c r="BF737">
        <f t="shared" si="809"/>
        <v>0</v>
      </c>
      <c r="BG737">
        <v>0</v>
      </c>
      <c r="BH737">
        <f t="shared" si="810"/>
        <v>0</v>
      </c>
      <c r="BI737">
        <v>0</v>
      </c>
      <c r="BJ737">
        <f t="shared" si="811"/>
        <v>0</v>
      </c>
      <c r="BK737">
        <v>0</v>
      </c>
      <c r="BL737">
        <f t="shared" si="812"/>
        <v>0</v>
      </c>
      <c r="BM737">
        <v>0</v>
      </c>
      <c r="BN737">
        <f t="shared" si="813"/>
        <v>0</v>
      </c>
      <c r="BO737">
        <v>0</v>
      </c>
      <c r="BP737">
        <f t="shared" si="784"/>
        <v>0</v>
      </c>
      <c r="BQ737">
        <v>0</v>
      </c>
      <c r="BR737">
        <f t="shared" si="814"/>
        <v>0</v>
      </c>
      <c r="BS737">
        <v>0</v>
      </c>
      <c r="BT737">
        <f t="shared" si="815"/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f t="shared" si="786"/>
        <v>0</v>
      </c>
      <c r="DE737">
        <v>0</v>
      </c>
      <c r="DF737">
        <f t="shared" si="787"/>
        <v>0</v>
      </c>
      <c r="DG737">
        <v>0</v>
      </c>
      <c r="DH737">
        <f t="shared" si="751"/>
        <v>0</v>
      </c>
      <c r="DI737">
        <v>0</v>
      </c>
      <c r="DJ737">
        <f t="shared" si="752"/>
        <v>0</v>
      </c>
      <c r="DK737">
        <v>0</v>
      </c>
      <c r="DL737">
        <f t="shared" si="753"/>
        <v>0</v>
      </c>
      <c r="DM737">
        <v>0</v>
      </c>
      <c r="DN737">
        <f t="shared" si="754"/>
        <v>0</v>
      </c>
      <c r="DO737">
        <v>0</v>
      </c>
      <c r="DP737">
        <f t="shared" si="755"/>
        <v>0</v>
      </c>
      <c r="DQ737">
        <v>0</v>
      </c>
      <c r="DR737">
        <f t="shared" si="756"/>
        <v>0</v>
      </c>
      <c r="DS737">
        <v>0</v>
      </c>
      <c r="DT737">
        <f t="shared" si="757"/>
        <v>0</v>
      </c>
      <c r="DU737">
        <v>100</v>
      </c>
      <c r="DV737">
        <f t="shared" si="758"/>
        <v>1</v>
      </c>
      <c r="DW737">
        <v>0</v>
      </c>
      <c r="DX737">
        <f t="shared" si="759"/>
        <v>0</v>
      </c>
      <c r="DY737">
        <v>0</v>
      </c>
      <c r="DZ737">
        <f t="shared" si="760"/>
        <v>0</v>
      </c>
      <c r="EA737">
        <v>0</v>
      </c>
      <c r="EB737">
        <f t="shared" si="761"/>
        <v>0</v>
      </c>
      <c r="EC737">
        <v>0</v>
      </c>
      <c r="ED737">
        <f t="shared" si="762"/>
        <v>0</v>
      </c>
      <c r="EE737">
        <v>0</v>
      </c>
      <c r="EF737">
        <f t="shared" si="763"/>
        <v>0</v>
      </c>
      <c r="EG737">
        <v>0</v>
      </c>
      <c r="EH737">
        <f t="shared" si="764"/>
        <v>0</v>
      </c>
      <c r="EI737">
        <v>0</v>
      </c>
      <c r="EJ737">
        <f t="shared" si="765"/>
        <v>0</v>
      </c>
      <c r="EK737">
        <v>0</v>
      </c>
      <c r="EL737">
        <f t="shared" si="766"/>
        <v>0</v>
      </c>
      <c r="EM737">
        <v>0</v>
      </c>
      <c r="EN737">
        <f t="shared" si="767"/>
        <v>0</v>
      </c>
      <c r="EO737">
        <v>0</v>
      </c>
      <c r="EP737">
        <f t="shared" si="768"/>
        <v>0</v>
      </c>
      <c r="EQ737">
        <v>0</v>
      </c>
      <c r="ER737">
        <f t="shared" si="769"/>
        <v>0</v>
      </c>
      <c r="ES737">
        <v>0</v>
      </c>
      <c r="ET737">
        <f t="shared" si="770"/>
        <v>0</v>
      </c>
      <c r="EU737">
        <v>0</v>
      </c>
      <c r="EV737">
        <f t="shared" si="771"/>
        <v>0</v>
      </c>
      <c r="EW737">
        <v>0</v>
      </c>
      <c r="EX737">
        <f t="shared" si="772"/>
        <v>0</v>
      </c>
      <c r="EY737">
        <v>0</v>
      </c>
      <c r="EZ737">
        <f t="shared" si="773"/>
        <v>0</v>
      </c>
      <c r="FA737">
        <v>0</v>
      </c>
      <c r="FB737">
        <f t="shared" si="774"/>
        <v>0</v>
      </c>
      <c r="FC737">
        <v>0</v>
      </c>
      <c r="FD737">
        <v>0</v>
      </c>
      <c r="FF737" t="s">
        <v>949</v>
      </c>
    </row>
    <row r="738" spans="1:162" x14ac:dyDescent="0.45">
      <c r="A738">
        <v>737</v>
      </c>
      <c r="B738" t="s">
        <v>53</v>
      </c>
      <c r="C738" t="s">
        <v>952</v>
      </c>
      <c r="E738" t="s">
        <v>830</v>
      </c>
      <c r="F738" s="2">
        <v>3</v>
      </c>
      <c r="G738">
        <v>370</v>
      </c>
      <c r="H738">
        <f>660+273</f>
        <v>933</v>
      </c>
      <c r="I738">
        <v>773</v>
      </c>
      <c r="J738" s="2">
        <f t="shared" si="785"/>
        <v>0.82851018220793138</v>
      </c>
      <c r="L738" t="s">
        <v>64</v>
      </c>
      <c r="M738">
        <v>0</v>
      </c>
      <c r="N738">
        <f t="shared" si="793"/>
        <v>0</v>
      </c>
      <c r="O738">
        <v>0</v>
      </c>
      <c r="P738">
        <f t="shared" si="794"/>
        <v>0</v>
      </c>
      <c r="Q738">
        <v>0</v>
      </c>
      <c r="R738">
        <f t="shared" si="779"/>
        <v>0</v>
      </c>
      <c r="S738">
        <v>0</v>
      </c>
      <c r="T738">
        <f t="shared" si="795"/>
        <v>0</v>
      </c>
      <c r="U738">
        <v>0</v>
      </c>
      <c r="V738">
        <f t="shared" si="796"/>
        <v>0</v>
      </c>
      <c r="W738">
        <v>100</v>
      </c>
      <c r="X738">
        <f t="shared" si="797"/>
        <v>1</v>
      </c>
      <c r="Y738">
        <v>0</v>
      </c>
      <c r="Z738">
        <f t="shared" si="798"/>
        <v>0</v>
      </c>
      <c r="AA738">
        <v>0</v>
      </c>
      <c r="AB738">
        <f t="shared" si="799"/>
        <v>0</v>
      </c>
      <c r="AC738">
        <v>0</v>
      </c>
      <c r="AD738">
        <f t="shared" si="781"/>
        <v>0</v>
      </c>
      <c r="AE738">
        <v>0</v>
      </c>
      <c r="AF738">
        <f t="shared" si="782"/>
        <v>0</v>
      </c>
      <c r="AG738">
        <v>0</v>
      </c>
      <c r="AH738">
        <f t="shared" si="778"/>
        <v>0</v>
      </c>
      <c r="AI738">
        <v>0</v>
      </c>
      <c r="AJ738">
        <f t="shared" si="800"/>
        <v>0</v>
      </c>
      <c r="AK738">
        <v>0</v>
      </c>
      <c r="AL738">
        <f t="shared" si="783"/>
        <v>0</v>
      </c>
      <c r="AM738">
        <v>0</v>
      </c>
      <c r="AN738">
        <f t="shared" si="801"/>
        <v>0</v>
      </c>
      <c r="AO738">
        <v>0</v>
      </c>
      <c r="AP738">
        <f t="shared" si="780"/>
        <v>0</v>
      </c>
      <c r="AQ738">
        <v>0</v>
      </c>
      <c r="AR738">
        <f t="shared" si="802"/>
        <v>0</v>
      </c>
      <c r="AS738">
        <v>0</v>
      </c>
      <c r="AT738">
        <f t="shared" si="803"/>
        <v>0</v>
      </c>
      <c r="AU738">
        <v>0</v>
      </c>
      <c r="AV738">
        <f t="shared" si="804"/>
        <v>0</v>
      </c>
      <c r="AW738">
        <v>0</v>
      </c>
      <c r="AX738">
        <f t="shared" si="805"/>
        <v>0</v>
      </c>
      <c r="AY738">
        <v>0</v>
      </c>
      <c r="AZ738">
        <f t="shared" si="806"/>
        <v>0</v>
      </c>
      <c r="BA738">
        <v>0</v>
      </c>
      <c r="BB738">
        <f t="shared" si="807"/>
        <v>0</v>
      </c>
      <c r="BC738">
        <v>0</v>
      </c>
      <c r="BD738">
        <f t="shared" si="808"/>
        <v>0</v>
      </c>
      <c r="BE738">
        <v>0</v>
      </c>
      <c r="BF738">
        <f t="shared" si="809"/>
        <v>0</v>
      </c>
      <c r="BG738">
        <v>0</v>
      </c>
      <c r="BH738">
        <f t="shared" si="810"/>
        <v>0</v>
      </c>
      <c r="BI738">
        <v>0</v>
      </c>
      <c r="BJ738">
        <f t="shared" si="811"/>
        <v>0</v>
      </c>
      <c r="BK738">
        <v>0</v>
      </c>
      <c r="BL738">
        <f t="shared" si="812"/>
        <v>0</v>
      </c>
      <c r="BM738">
        <v>0</v>
      </c>
      <c r="BN738">
        <f t="shared" si="813"/>
        <v>0</v>
      </c>
      <c r="BO738">
        <v>0</v>
      </c>
      <c r="BP738">
        <f t="shared" si="784"/>
        <v>0</v>
      </c>
      <c r="BQ738">
        <v>0</v>
      </c>
      <c r="BR738">
        <f t="shared" si="814"/>
        <v>0</v>
      </c>
      <c r="BS738">
        <v>0</v>
      </c>
      <c r="BT738">
        <f t="shared" si="815"/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f t="shared" si="786"/>
        <v>0</v>
      </c>
      <c r="DE738">
        <v>0</v>
      </c>
      <c r="DF738">
        <f t="shared" si="787"/>
        <v>0</v>
      </c>
      <c r="DG738">
        <v>0</v>
      </c>
      <c r="DH738">
        <f t="shared" si="751"/>
        <v>0</v>
      </c>
      <c r="DI738">
        <v>0</v>
      </c>
      <c r="DJ738">
        <f t="shared" si="752"/>
        <v>0</v>
      </c>
      <c r="DK738">
        <v>0</v>
      </c>
      <c r="DL738">
        <f t="shared" si="753"/>
        <v>0</v>
      </c>
      <c r="DM738">
        <v>0</v>
      </c>
      <c r="DN738">
        <f t="shared" si="754"/>
        <v>0</v>
      </c>
      <c r="DO738">
        <v>0</v>
      </c>
      <c r="DP738">
        <f t="shared" si="755"/>
        <v>0</v>
      </c>
      <c r="DQ738">
        <v>0</v>
      </c>
      <c r="DR738">
        <f t="shared" si="756"/>
        <v>0</v>
      </c>
      <c r="DS738">
        <v>0</v>
      </c>
      <c r="DT738">
        <f t="shared" si="757"/>
        <v>0</v>
      </c>
      <c r="DU738">
        <v>100</v>
      </c>
      <c r="DV738">
        <f t="shared" si="758"/>
        <v>1</v>
      </c>
      <c r="DW738">
        <v>0</v>
      </c>
      <c r="DX738">
        <f t="shared" si="759"/>
        <v>0</v>
      </c>
      <c r="DY738">
        <v>0</v>
      </c>
      <c r="DZ738">
        <f t="shared" si="760"/>
        <v>0</v>
      </c>
      <c r="EA738">
        <v>0</v>
      </c>
      <c r="EB738">
        <f t="shared" si="761"/>
        <v>0</v>
      </c>
      <c r="EC738">
        <v>0</v>
      </c>
      <c r="ED738">
        <f t="shared" si="762"/>
        <v>0</v>
      </c>
      <c r="EE738">
        <v>0</v>
      </c>
      <c r="EF738">
        <f t="shared" si="763"/>
        <v>0</v>
      </c>
      <c r="EG738">
        <v>0</v>
      </c>
      <c r="EH738">
        <f t="shared" si="764"/>
        <v>0</v>
      </c>
      <c r="EI738">
        <v>0</v>
      </c>
      <c r="EJ738">
        <f t="shared" si="765"/>
        <v>0</v>
      </c>
      <c r="EK738">
        <v>0</v>
      </c>
      <c r="EL738">
        <f t="shared" si="766"/>
        <v>0</v>
      </c>
      <c r="EM738">
        <v>0</v>
      </c>
      <c r="EN738">
        <f t="shared" si="767"/>
        <v>0</v>
      </c>
      <c r="EO738">
        <v>0</v>
      </c>
      <c r="EP738">
        <f t="shared" si="768"/>
        <v>0</v>
      </c>
      <c r="EQ738">
        <v>0</v>
      </c>
      <c r="ER738">
        <f t="shared" si="769"/>
        <v>0</v>
      </c>
      <c r="ES738">
        <v>0</v>
      </c>
      <c r="ET738">
        <f t="shared" si="770"/>
        <v>0</v>
      </c>
      <c r="EU738">
        <v>0</v>
      </c>
      <c r="EV738">
        <f t="shared" si="771"/>
        <v>0</v>
      </c>
      <c r="EW738">
        <v>0</v>
      </c>
      <c r="EX738">
        <f t="shared" si="772"/>
        <v>0</v>
      </c>
      <c r="EY738">
        <v>0</v>
      </c>
      <c r="EZ738">
        <f t="shared" si="773"/>
        <v>0</v>
      </c>
      <c r="FA738">
        <v>0</v>
      </c>
      <c r="FB738">
        <f t="shared" si="774"/>
        <v>0</v>
      </c>
      <c r="FC738">
        <v>0</v>
      </c>
      <c r="FD738">
        <v>0</v>
      </c>
      <c r="FF738" t="s">
        <v>949</v>
      </c>
    </row>
    <row r="739" spans="1:162" x14ac:dyDescent="0.45">
      <c r="A739">
        <v>738</v>
      </c>
      <c r="B739" t="s">
        <v>484</v>
      </c>
      <c r="C739" t="s">
        <v>952</v>
      </c>
      <c r="E739" t="s">
        <v>957</v>
      </c>
      <c r="F739" s="2">
        <v>0</v>
      </c>
      <c r="G739">
        <v>370</v>
      </c>
      <c r="H739">
        <v>1773</v>
      </c>
      <c r="I739">
        <f>473+273</f>
        <v>746</v>
      </c>
      <c r="J739" s="2">
        <f t="shared" si="785"/>
        <v>0.42075578116187251</v>
      </c>
      <c r="L739" t="s">
        <v>442</v>
      </c>
      <c r="M739">
        <v>0</v>
      </c>
      <c r="N739">
        <f t="shared" si="793"/>
        <v>0</v>
      </c>
      <c r="O739">
        <v>0</v>
      </c>
      <c r="P739">
        <f t="shared" si="794"/>
        <v>0</v>
      </c>
      <c r="Q739">
        <v>7</v>
      </c>
      <c r="R739">
        <f t="shared" si="779"/>
        <v>6.4466765395077438E-2</v>
      </c>
      <c r="S739">
        <v>0.5</v>
      </c>
      <c r="T739">
        <f t="shared" si="795"/>
        <v>4.919537411054848E-3</v>
      </c>
      <c r="U739">
        <v>0</v>
      </c>
      <c r="V739">
        <f t="shared" si="796"/>
        <v>0</v>
      </c>
      <c r="W739">
        <v>1</v>
      </c>
      <c r="X739">
        <f t="shared" si="797"/>
        <v>2.0033321939702857E-2</v>
      </c>
      <c r="Y739">
        <v>0</v>
      </c>
      <c r="Z739">
        <f t="shared" si="798"/>
        <v>0</v>
      </c>
      <c r="AA739">
        <v>0</v>
      </c>
      <c r="AB739">
        <f t="shared" si="799"/>
        <v>0</v>
      </c>
      <c r="AC739">
        <f>100-AE739-AK739-AM739-W739-S739-Q739</f>
        <v>73.41</v>
      </c>
      <c r="AD739">
        <f t="shared" si="781"/>
        <v>0.71055555172499174</v>
      </c>
      <c r="AE739">
        <v>0.09</v>
      </c>
      <c r="AF739">
        <f t="shared" si="782"/>
        <v>4.0506676379630001E-3</v>
      </c>
      <c r="AG739">
        <v>0</v>
      </c>
      <c r="AH739">
        <f t="shared" si="778"/>
        <v>0</v>
      </c>
      <c r="AI739">
        <v>0</v>
      </c>
      <c r="AJ739">
        <f t="shared" si="800"/>
        <v>0</v>
      </c>
      <c r="AK739">
        <v>1</v>
      </c>
      <c r="AL739">
        <f t="shared" si="783"/>
        <v>1.9246197951863508E-2</v>
      </c>
      <c r="AM739">
        <v>17</v>
      </c>
      <c r="AN739">
        <f t="shared" si="801"/>
        <v>0.1767279579393467</v>
      </c>
      <c r="AO739">
        <v>0</v>
      </c>
      <c r="AP739">
        <f t="shared" si="780"/>
        <v>0</v>
      </c>
      <c r="AQ739">
        <v>0</v>
      </c>
      <c r="AR739">
        <f t="shared" si="802"/>
        <v>0</v>
      </c>
      <c r="AS739">
        <v>0</v>
      </c>
      <c r="AT739">
        <f t="shared" si="803"/>
        <v>0</v>
      </c>
      <c r="AU739">
        <v>0</v>
      </c>
      <c r="AV739">
        <f t="shared" si="804"/>
        <v>0</v>
      </c>
      <c r="AW739">
        <v>0</v>
      </c>
      <c r="AX739">
        <f t="shared" si="805"/>
        <v>0</v>
      </c>
      <c r="AY739">
        <v>0</v>
      </c>
      <c r="AZ739">
        <f t="shared" si="806"/>
        <v>0</v>
      </c>
      <c r="BA739">
        <v>0</v>
      </c>
      <c r="BB739">
        <f t="shared" si="807"/>
        <v>0</v>
      </c>
      <c r="BC739">
        <v>0</v>
      </c>
      <c r="BD739">
        <f t="shared" si="808"/>
        <v>0</v>
      </c>
      <c r="BE739">
        <v>0</v>
      </c>
      <c r="BF739">
        <f t="shared" si="809"/>
        <v>0</v>
      </c>
      <c r="BG739">
        <v>0</v>
      </c>
      <c r="BH739">
        <f t="shared" si="810"/>
        <v>0</v>
      </c>
      <c r="BI739">
        <v>0</v>
      </c>
      <c r="BJ739">
        <f t="shared" si="811"/>
        <v>0</v>
      </c>
      <c r="BK739">
        <v>0</v>
      </c>
      <c r="BL739">
        <f t="shared" si="812"/>
        <v>0</v>
      </c>
      <c r="BM739">
        <v>0</v>
      </c>
      <c r="BN739">
        <f t="shared" si="813"/>
        <v>0</v>
      </c>
      <c r="BO739">
        <v>0</v>
      </c>
      <c r="BP739">
        <f t="shared" si="784"/>
        <v>0</v>
      </c>
      <c r="BQ739">
        <v>0</v>
      </c>
      <c r="BR739">
        <f t="shared" si="814"/>
        <v>0</v>
      </c>
      <c r="BS739">
        <v>0</v>
      </c>
      <c r="BT739">
        <f t="shared" si="815"/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f t="shared" si="786"/>
        <v>0</v>
      </c>
      <c r="DE739">
        <v>0</v>
      </c>
      <c r="DF739">
        <f t="shared" si="787"/>
        <v>0</v>
      </c>
      <c r="DG739">
        <v>0</v>
      </c>
      <c r="DH739">
        <f t="shared" si="751"/>
        <v>0</v>
      </c>
      <c r="DI739">
        <v>0</v>
      </c>
      <c r="DJ739">
        <f t="shared" si="752"/>
        <v>0</v>
      </c>
      <c r="DK739">
        <v>0</v>
      </c>
      <c r="DL739">
        <f t="shared" si="753"/>
        <v>0</v>
      </c>
      <c r="DM739">
        <v>0</v>
      </c>
      <c r="DN739">
        <f t="shared" si="754"/>
        <v>0</v>
      </c>
      <c r="DO739">
        <v>0</v>
      </c>
      <c r="DP739">
        <f t="shared" si="755"/>
        <v>0</v>
      </c>
      <c r="DQ739">
        <v>0</v>
      </c>
      <c r="DR739">
        <f t="shared" si="756"/>
        <v>0</v>
      </c>
      <c r="DS739">
        <v>0</v>
      </c>
      <c r="DT739">
        <f t="shared" si="757"/>
        <v>0</v>
      </c>
      <c r="DU739">
        <v>100</v>
      </c>
      <c r="DV739">
        <f t="shared" si="758"/>
        <v>1</v>
      </c>
      <c r="DW739">
        <v>0</v>
      </c>
      <c r="DX739">
        <f t="shared" si="759"/>
        <v>0</v>
      </c>
      <c r="DY739">
        <v>0</v>
      </c>
      <c r="DZ739">
        <f t="shared" si="760"/>
        <v>0</v>
      </c>
      <c r="EA739">
        <v>0</v>
      </c>
      <c r="EB739">
        <f t="shared" si="761"/>
        <v>0</v>
      </c>
      <c r="EC739">
        <v>0</v>
      </c>
      <c r="ED739">
        <f t="shared" si="762"/>
        <v>0</v>
      </c>
      <c r="EE739">
        <v>0</v>
      </c>
      <c r="EF739">
        <f t="shared" si="763"/>
        <v>0</v>
      </c>
      <c r="EG739">
        <v>0</v>
      </c>
      <c r="EH739">
        <f t="shared" si="764"/>
        <v>0</v>
      </c>
      <c r="EI739">
        <v>0</v>
      </c>
      <c r="EJ739">
        <f t="shared" si="765"/>
        <v>0</v>
      </c>
      <c r="EK739">
        <v>0</v>
      </c>
      <c r="EL739">
        <f t="shared" si="766"/>
        <v>0</v>
      </c>
      <c r="EM739">
        <v>0</v>
      </c>
      <c r="EN739">
        <f t="shared" si="767"/>
        <v>0</v>
      </c>
      <c r="EO739">
        <v>0</v>
      </c>
      <c r="EP739">
        <f t="shared" si="768"/>
        <v>0</v>
      </c>
      <c r="EQ739">
        <v>0</v>
      </c>
      <c r="ER739">
        <f t="shared" si="769"/>
        <v>0</v>
      </c>
      <c r="ES739">
        <v>0</v>
      </c>
      <c r="ET739">
        <f t="shared" si="770"/>
        <v>0</v>
      </c>
      <c r="EU739">
        <v>0</v>
      </c>
      <c r="EV739">
        <f t="shared" si="771"/>
        <v>0</v>
      </c>
      <c r="EW739">
        <v>0</v>
      </c>
      <c r="EX739">
        <f t="shared" si="772"/>
        <v>0</v>
      </c>
      <c r="EY739">
        <v>0</v>
      </c>
      <c r="EZ739">
        <f t="shared" si="773"/>
        <v>0</v>
      </c>
      <c r="FA739">
        <v>0</v>
      </c>
      <c r="FB739">
        <f t="shared" si="774"/>
        <v>0</v>
      </c>
      <c r="FC739">
        <v>0</v>
      </c>
      <c r="FD739">
        <v>0</v>
      </c>
      <c r="FF739" t="s">
        <v>949</v>
      </c>
    </row>
    <row r="740" spans="1:162" x14ac:dyDescent="0.45">
      <c r="A740">
        <v>739</v>
      </c>
      <c r="B740" t="s">
        <v>958</v>
      </c>
      <c r="C740" t="s">
        <v>952</v>
      </c>
      <c r="E740" t="s">
        <v>959</v>
      </c>
      <c r="F740" s="2">
        <v>0</v>
      </c>
      <c r="G740">
        <v>370</v>
      </c>
      <c r="H740">
        <v>1560</v>
      </c>
      <c r="I740">
        <v>773</v>
      </c>
      <c r="J740" s="2">
        <f t="shared" si="785"/>
        <v>0.49551282051282053</v>
      </c>
      <c r="L740" t="s">
        <v>74</v>
      </c>
      <c r="M740">
        <v>0</v>
      </c>
      <c r="N740">
        <f t="shared" si="793"/>
        <v>0</v>
      </c>
      <c r="O740">
        <v>0</v>
      </c>
      <c r="P740">
        <f t="shared" si="794"/>
        <v>0</v>
      </c>
      <c r="Q740">
        <v>0</v>
      </c>
      <c r="R740">
        <f t="shared" si="779"/>
        <v>0</v>
      </c>
      <c r="S740">
        <v>0</v>
      </c>
      <c r="T740">
        <f t="shared" si="795"/>
        <v>0</v>
      </c>
      <c r="U740">
        <v>0</v>
      </c>
      <c r="V740">
        <f t="shared" si="796"/>
        <v>0</v>
      </c>
      <c r="W740">
        <v>0</v>
      </c>
      <c r="X740">
        <f t="shared" si="797"/>
        <v>0</v>
      </c>
      <c r="Y740">
        <v>0</v>
      </c>
      <c r="Z740">
        <f t="shared" si="798"/>
        <v>0</v>
      </c>
      <c r="AA740">
        <v>0</v>
      </c>
      <c r="AB740">
        <f t="shared" si="799"/>
        <v>0</v>
      </c>
      <c r="AC740">
        <v>0</v>
      </c>
      <c r="AD740">
        <f t="shared" si="781"/>
        <v>0</v>
      </c>
      <c r="AE740">
        <v>0</v>
      </c>
      <c r="AF740">
        <f t="shared" si="782"/>
        <v>0</v>
      </c>
      <c r="AG740">
        <v>0</v>
      </c>
      <c r="AH740">
        <f t="shared" si="778"/>
        <v>0</v>
      </c>
      <c r="AI740">
        <v>0</v>
      </c>
      <c r="AJ740">
        <f t="shared" si="800"/>
        <v>0</v>
      </c>
      <c r="AK740">
        <v>0</v>
      </c>
      <c r="AL740">
        <f t="shared" si="783"/>
        <v>0</v>
      </c>
      <c r="AM740">
        <v>0</v>
      </c>
      <c r="AN740">
        <f t="shared" si="801"/>
        <v>0</v>
      </c>
      <c r="AO740">
        <v>0</v>
      </c>
      <c r="AP740">
        <f t="shared" si="780"/>
        <v>0</v>
      </c>
      <c r="AQ740">
        <v>0</v>
      </c>
      <c r="AR740">
        <f t="shared" si="802"/>
        <v>0</v>
      </c>
      <c r="AS740">
        <v>0</v>
      </c>
      <c r="AT740">
        <f t="shared" si="803"/>
        <v>0</v>
      </c>
      <c r="AU740">
        <v>0</v>
      </c>
      <c r="AV740">
        <f t="shared" si="804"/>
        <v>0</v>
      </c>
      <c r="AW740">
        <v>0</v>
      </c>
      <c r="AX740">
        <f t="shared" si="805"/>
        <v>0</v>
      </c>
      <c r="AY740">
        <v>0</v>
      </c>
      <c r="AZ740">
        <f t="shared" si="806"/>
        <v>0</v>
      </c>
      <c r="BA740">
        <v>0</v>
      </c>
      <c r="BB740">
        <f t="shared" si="807"/>
        <v>0</v>
      </c>
      <c r="BC740">
        <v>0</v>
      </c>
      <c r="BD740">
        <f t="shared" si="808"/>
        <v>0</v>
      </c>
      <c r="BE740">
        <v>0</v>
      </c>
      <c r="BF740">
        <f t="shared" si="809"/>
        <v>0</v>
      </c>
      <c r="BG740">
        <v>0</v>
      </c>
      <c r="BH740">
        <f t="shared" si="810"/>
        <v>0</v>
      </c>
      <c r="BI740">
        <v>0</v>
      </c>
      <c r="BJ740">
        <f t="shared" si="811"/>
        <v>0</v>
      </c>
      <c r="BK740">
        <v>0</v>
      </c>
      <c r="BL740">
        <f t="shared" si="812"/>
        <v>0</v>
      </c>
      <c r="BM740">
        <v>0</v>
      </c>
      <c r="BN740">
        <f t="shared" si="813"/>
        <v>0</v>
      </c>
      <c r="BO740">
        <v>0</v>
      </c>
      <c r="BP740">
        <f t="shared" si="784"/>
        <v>0</v>
      </c>
      <c r="BQ740">
        <v>0</v>
      </c>
      <c r="BR740">
        <f t="shared" si="814"/>
        <v>0</v>
      </c>
      <c r="BS740">
        <v>100</v>
      </c>
      <c r="BT740">
        <f t="shared" si="815"/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f t="shared" si="786"/>
        <v>0</v>
      </c>
      <c r="DE740">
        <v>0</v>
      </c>
      <c r="DF740">
        <f t="shared" si="787"/>
        <v>0</v>
      </c>
      <c r="DG740">
        <v>0</v>
      </c>
      <c r="DH740">
        <f t="shared" si="751"/>
        <v>0</v>
      </c>
      <c r="DI740">
        <v>0</v>
      </c>
      <c r="DJ740">
        <f t="shared" si="752"/>
        <v>0</v>
      </c>
      <c r="DK740">
        <v>0</v>
      </c>
      <c r="DL740">
        <f t="shared" si="753"/>
        <v>0</v>
      </c>
      <c r="DM740">
        <v>0</v>
      </c>
      <c r="DN740">
        <f t="shared" si="754"/>
        <v>0</v>
      </c>
      <c r="DO740">
        <v>0</v>
      </c>
      <c r="DP740">
        <f t="shared" si="755"/>
        <v>0</v>
      </c>
      <c r="DQ740">
        <v>0</v>
      </c>
      <c r="DR740">
        <f t="shared" si="756"/>
        <v>0</v>
      </c>
      <c r="DS740">
        <v>0</v>
      </c>
      <c r="DT740">
        <f t="shared" si="757"/>
        <v>0</v>
      </c>
      <c r="DU740">
        <v>100</v>
      </c>
      <c r="DV740">
        <f t="shared" si="758"/>
        <v>1</v>
      </c>
      <c r="DW740">
        <v>0</v>
      </c>
      <c r="DX740">
        <f t="shared" si="759"/>
        <v>0</v>
      </c>
      <c r="DY740">
        <v>0</v>
      </c>
      <c r="DZ740">
        <f t="shared" si="760"/>
        <v>0</v>
      </c>
      <c r="EA740">
        <v>0</v>
      </c>
      <c r="EB740">
        <f t="shared" si="761"/>
        <v>0</v>
      </c>
      <c r="EC740">
        <v>0</v>
      </c>
      <c r="ED740">
        <f t="shared" si="762"/>
        <v>0</v>
      </c>
      <c r="EE740">
        <v>0</v>
      </c>
      <c r="EF740">
        <f t="shared" si="763"/>
        <v>0</v>
      </c>
      <c r="EG740">
        <v>0</v>
      </c>
      <c r="EH740">
        <f t="shared" si="764"/>
        <v>0</v>
      </c>
      <c r="EI740">
        <v>0</v>
      </c>
      <c r="EJ740">
        <f t="shared" si="765"/>
        <v>0</v>
      </c>
      <c r="EK740">
        <v>0</v>
      </c>
      <c r="EL740">
        <f t="shared" si="766"/>
        <v>0</v>
      </c>
      <c r="EM740">
        <v>0</v>
      </c>
      <c r="EN740">
        <f t="shared" si="767"/>
        <v>0</v>
      </c>
      <c r="EO740">
        <v>0</v>
      </c>
      <c r="EP740">
        <f t="shared" si="768"/>
        <v>0</v>
      </c>
      <c r="EQ740">
        <v>0</v>
      </c>
      <c r="ER740">
        <f t="shared" si="769"/>
        <v>0</v>
      </c>
      <c r="ES740">
        <v>0</v>
      </c>
      <c r="ET740">
        <f t="shared" si="770"/>
        <v>0</v>
      </c>
      <c r="EU740">
        <v>0</v>
      </c>
      <c r="EV740">
        <f t="shared" si="771"/>
        <v>0</v>
      </c>
      <c r="EW740">
        <v>0</v>
      </c>
      <c r="EX740">
        <f t="shared" si="772"/>
        <v>0</v>
      </c>
      <c r="EY740">
        <v>0</v>
      </c>
      <c r="EZ740">
        <f t="shared" si="773"/>
        <v>0</v>
      </c>
      <c r="FA740">
        <v>0</v>
      </c>
      <c r="FB740">
        <f t="shared" si="774"/>
        <v>0</v>
      </c>
      <c r="FC740">
        <v>0</v>
      </c>
      <c r="FD740">
        <v>0</v>
      </c>
      <c r="FF740" t="s">
        <v>949</v>
      </c>
    </row>
    <row r="741" spans="1:162" x14ac:dyDescent="0.45">
      <c r="A741">
        <v>740</v>
      </c>
      <c r="B741" t="s">
        <v>484</v>
      </c>
      <c r="C741" t="s">
        <v>952</v>
      </c>
      <c r="E741" t="s">
        <v>960</v>
      </c>
      <c r="F741" s="2">
        <v>0</v>
      </c>
      <c r="G741">
        <v>370</v>
      </c>
      <c r="H741">
        <v>1773</v>
      </c>
      <c r="I741">
        <v>773</v>
      </c>
      <c r="J741" s="2">
        <f t="shared" si="785"/>
        <v>0.43598420755781164</v>
      </c>
      <c r="L741" t="s">
        <v>64</v>
      </c>
      <c r="M741">
        <v>0</v>
      </c>
      <c r="N741">
        <f t="shared" si="793"/>
        <v>0</v>
      </c>
      <c r="O741">
        <v>0</v>
      </c>
      <c r="P741">
        <f t="shared" si="794"/>
        <v>0</v>
      </c>
      <c r="Q741">
        <v>11</v>
      </c>
      <c r="R741">
        <f t="shared" si="779"/>
        <v>0.10385723565844235</v>
      </c>
      <c r="S741">
        <v>2</v>
      </c>
      <c r="T741">
        <f t="shared" si="795"/>
        <v>2.0173929207454418E-2</v>
      </c>
      <c r="U741">
        <v>0</v>
      </c>
      <c r="V741">
        <f t="shared" si="796"/>
        <v>0</v>
      </c>
      <c r="W741">
        <v>0</v>
      </c>
      <c r="X741">
        <f t="shared" si="797"/>
        <v>0</v>
      </c>
      <c r="Y741">
        <v>0</v>
      </c>
      <c r="Z741">
        <f t="shared" si="798"/>
        <v>0</v>
      </c>
      <c r="AA741">
        <v>0</v>
      </c>
      <c r="AB741">
        <f t="shared" si="799"/>
        <v>0</v>
      </c>
      <c r="AC741">
        <f>100-AE741-Q741-S741-AK741-AM741-2</f>
        <v>66.17</v>
      </c>
      <c r="AD741">
        <f t="shared" si="781"/>
        <v>0.6566140649083938</v>
      </c>
      <c r="AE741">
        <v>0.08</v>
      </c>
      <c r="AF741">
        <f t="shared" si="782"/>
        <v>3.6913083190645499E-3</v>
      </c>
      <c r="AG741">
        <v>0</v>
      </c>
      <c r="AH741">
        <f t="shared" si="778"/>
        <v>0</v>
      </c>
      <c r="AI741">
        <v>0</v>
      </c>
      <c r="AJ741">
        <f t="shared" si="800"/>
        <v>0</v>
      </c>
      <c r="AK741">
        <v>0.75</v>
      </c>
      <c r="AL741">
        <f t="shared" si="783"/>
        <v>1.4798321057117519E-2</v>
      </c>
      <c r="AM741">
        <v>18</v>
      </c>
      <c r="AN741">
        <f t="shared" si="801"/>
        <v>0.19183819373361038</v>
      </c>
      <c r="AO741">
        <v>0</v>
      </c>
      <c r="AP741">
        <f t="shared" si="780"/>
        <v>0</v>
      </c>
      <c r="AQ741">
        <v>0</v>
      </c>
      <c r="AR741">
        <f t="shared" si="802"/>
        <v>0</v>
      </c>
      <c r="AS741">
        <v>0</v>
      </c>
      <c r="AT741">
        <f t="shared" si="803"/>
        <v>0</v>
      </c>
      <c r="AU741">
        <v>0</v>
      </c>
      <c r="AV741">
        <f t="shared" si="804"/>
        <v>0</v>
      </c>
      <c r="AW741">
        <v>0</v>
      </c>
      <c r="AX741">
        <f t="shared" si="805"/>
        <v>0</v>
      </c>
      <c r="AY741">
        <v>1</v>
      </c>
      <c r="AZ741">
        <f t="shared" si="806"/>
        <v>5.9644565859387089E-3</v>
      </c>
      <c r="BA741">
        <v>0</v>
      </c>
      <c r="BB741">
        <f t="shared" si="807"/>
        <v>0</v>
      </c>
      <c r="BC741">
        <v>0</v>
      </c>
      <c r="BD741">
        <f t="shared" si="808"/>
        <v>0</v>
      </c>
      <c r="BE741">
        <v>0</v>
      </c>
      <c r="BF741">
        <f t="shared" si="809"/>
        <v>0</v>
      </c>
      <c r="BG741">
        <v>0</v>
      </c>
      <c r="BH741">
        <f t="shared" si="810"/>
        <v>0</v>
      </c>
      <c r="BI741">
        <v>1</v>
      </c>
      <c r="BJ741">
        <f t="shared" si="811"/>
        <v>3.0624905299782563E-3</v>
      </c>
      <c r="BK741">
        <v>0</v>
      </c>
      <c r="BL741">
        <f t="shared" si="812"/>
        <v>0</v>
      </c>
      <c r="BM741">
        <v>0</v>
      </c>
      <c r="BN741">
        <f t="shared" si="813"/>
        <v>0</v>
      </c>
      <c r="BO741">
        <v>0</v>
      </c>
      <c r="BP741">
        <f t="shared" si="784"/>
        <v>0</v>
      </c>
      <c r="BQ741">
        <v>0</v>
      </c>
      <c r="BR741">
        <f t="shared" si="814"/>
        <v>0</v>
      </c>
      <c r="BS741">
        <v>0</v>
      </c>
      <c r="BT741">
        <f t="shared" si="815"/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f t="shared" si="786"/>
        <v>0</v>
      </c>
      <c r="DE741">
        <v>0</v>
      </c>
      <c r="DF741">
        <f t="shared" si="787"/>
        <v>0</v>
      </c>
      <c r="DG741">
        <v>0</v>
      </c>
      <c r="DH741">
        <f t="shared" si="751"/>
        <v>0</v>
      </c>
      <c r="DI741">
        <v>0</v>
      </c>
      <c r="DJ741">
        <f t="shared" si="752"/>
        <v>0</v>
      </c>
      <c r="DK741">
        <v>0</v>
      </c>
      <c r="DL741">
        <f t="shared" si="753"/>
        <v>0</v>
      </c>
      <c r="DM741">
        <v>0</v>
      </c>
      <c r="DN741">
        <f t="shared" si="754"/>
        <v>0</v>
      </c>
      <c r="DO741">
        <v>0</v>
      </c>
      <c r="DP741">
        <f t="shared" si="755"/>
        <v>0</v>
      </c>
      <c r="DQ741">
        <v>0</v>
      </c>
      <c r="DR741">
        <f t="shared" si="756"/>
        <v>0</v>
      </c>
      <c r="DS741">
        <v>0</v>
      </c>
      <c r="DT741">
        <f t="shared" si="757"/>
        <v>0</v>
      </c>
      <c r="DU741">
        <v>100</v>
      </c>
      <c r="DV741">
        <f t="shared" si="758"/>
        <v>1</v>
      </c>
      <c r="DW741">
        <v>0</v>
      </c>
      <c r="DX741">
        <f t="shared" si="759"/>
        <v>0</v>
      </c>
      <c r="DY741">
        <v>0</v>
      </c>
      <c r="DZ741">
        <f t="shared" si="760"/>
        <v>0</v>
      </c>
      <c r="EA741">
        <v>0</v>
      </c>
      <c r="EB741">
        <f t="shared" si="761"/>
        <v>0</v>
      </c>
      <c r="EC741">
        <v>0</v>
      </c>
      <c r="ED741">
        <f t="shared" si="762"/>
        <v>0</v>
      </c>
      <c r="EE741">
        <v>0</v>
      </c>
      <c r="EF741">
        <f t="shared" si="763"/>
        <v>0</v>
      </c>
      <c r="EG741">
        <v>0</v>
      </c>
      <c r="EH741">
        <f t="shared" si="764"/>
        <v>0</v>
      </c>
      <c r="EI741">
        <v>0</v>
      </c>
      <c r="EJ741">
        <f t="shared" si="765"/>
        <v>0</v>
      </c>
      <c r="EK741">
        <v>0</v>
      </c>
      <c r="EL741">
        <f t="shared" si="766"/>
        <v>0</v>
      </c>
      <c r="EM741">
        <v>0</v>
      </c>
      <c r="EN741">
        <f t="shared" si="767"/>
        <v>0</v>
      </c>
      <c r="EO741">
        <v>0</v>
      </c>
      <c r="EP741">
        <f t="shared" si="768"/>
        <v>0</v>
      </c>
      <c r="EQ741">
        <v>0</v>
      </c>
      <c r="ER741">
        <f t="shared" si="769"/>
        <v>0</v>
      </c>
      <c r="ES741">
        <v>0</v>
      </c>
      <c r="ET741">
        <f t="shared" si="770"/>
        <v>0</v>
      </c>
      <c r="EU741">
        <v>0</v>
      </c>
      <c r="EV741">
        <f t="shared" si="771"/>
        <v>0</v>
      </c>
      <c r="EW741">
        <v>0</v>
      </c>
      <c r="EX741">
        <f t="shared" si="772"/>
        <v>0</v>
      </c>
      <c r="EY741">
        <v>0</v>
      </c>
      <c r="EZ741">
        <f t="shared" si="773"/>
        <v>0</v>
      </c>
      <c r="FA741">
        <v>0</v>
      </c>
      <c r="FB741">
        <f t="shared" si="774"/>
        <v>0</v>
      </c>
      <c r="FC741">
        <v>0</v>
      </c>
      <c r="FD741">
        <v>0</v>
      </c>
      <c r="FF741" t="s">
        <v>949</v>
      </c>
    </row>
    <row r="742" spans="1:162" x14ac:dyDescent="0.45">
      <c r="A742">
        <v>741</v>
      </c>
      <c r="B742" t="s">
        <v>961</v>
      </c>
      <c r="C742" t="s">
        <v>952</v>
      </c>
      <c r="E742" t="s">
        <v>962</v>
      </c>
      <c r="F742" s="2">
        <v>0</v>
      </c>
      <c r="G742">
        <v>370</v>
      </c>
      <c r="H742">
        <f>1450+273</f>
        <v>1723</v>
      </c>
      <c r="I742">
        <v>773</v>
      </c>
      <c r="J742" s="2">
        <f t="shared" si="785"/>
        <v>0.44863609982588509</v>
      </c>
      <c r="L742" t="s">
        <v>64</v>
      </c>
      <c r="M742">
        <v>0</v>
      </c>
      <c r="N742">
        <f t="shared" si="793"/>
        <v>0</v>
      </c>
      <c r="O742">
        <v>0</v>
      </c>
      <c r="P742">
        <f t="shared" si="794"/>
        <v>0</v>
      </c>
      <c r="Q742">
        <v>29</v>
      </c>
      <c r="R742">
        <f t="shared" si="779"/>
        <v>0.28182973418396495</v>
      </c>
      <c r="S742">
        <v>0.3</v>
      </c>
      <c r="T742">
        <f t="shared" si="795"/>
        <v>3.1147736420779901E-3</v>
      </c>
      <c r="U742">
        <v>0</v>
      </c>
      <c r="V742">
        <f t="shared" si="796"/>
        <v>0</v>
      </c>
      <c r="W742">
        <v>0</v>
      </c>
      <c r="X742">
        <f t="shared" si="797"/>
        <v>0</v>
      </c>
      <c r="Y742">
        <v>0</v>
      </c>
      <c r="Z742">
        <f t="shared" si="798"/>
        <v>0</v>
      </c>
      <c r="AA742">
        <v>0</v>
      </c>
      <c r="AB742">
        <f t="shared" si="799"/>
        <v>0</v>
      </c>
      <c r="AC742">
        <f>100-AK742-BC742-Q742-S742</f>
        <v>53.5</v>
      </c>
      <c r="AD742">
        <f t="shared" si="781"/>
        <v>0.54644639852232157</v>
      </c>
      <c r="AE742">
        <v>0</v>
      </c>
      <c r="AF742">
        <f t="shared" si="782"/>
        <v>0</v>
      </c>
      <c r="AG742">
        <v>0</v>
      </c>
      <c r="AH742">
        <f t="shared" si="778"/>
        <v>0</v>
      </c>
      <c r="AI742">
        <v>0</v>
      </c>
      <c r="AJ742">
        <f t="shared" si="800"/>
        <v>0</v>
      </c>
      <c r="AK742">
        <v>0.2</v>
      </c>
      <c r="AL742">
        <f t="shared" si="783"/>
        <v>4.0618690391478552E-3</v>
      </c>
      <c r="AM742">
        <v>0</v>
      </c>
      <c r="AN742">
        <f t="shared" si="801"/>
        <v>0</v>
      </c>
      <c r="AO742">
        <v>0</v>
      </c>
      <c r="AP742">
        <f t="shared" si="780"/>
        <v>0</v>
      </c>
      <c r="AQ742">
        <v>0</v>
      </c>
      <c r="AR742">
        <f t="shared" si="802"/>
        <v>0</v>
      </c>
      <c r="AS742">
        <v>0</v>
      </c>
      <c r="AT742">
        <f t="shared" si="803"/>
        <v>0</v>
      </c>
      <c r="AU742">
        <v>0</v>
      </c>
      <c r="AV742">
        <f t="shared" si="804"/>
        <v>0</v>
      </c>
      <c r="AW742">
        <v>0</v>
      </c>
      <c r="AX742">
        <f t="shared" si="805"/>
        <v>0</v>
      </c>
      <c r="AY742">
        <v>0</v>
      </c>
      <c r="AZ742">
        <f t="shared" si="806"/>
        <v>0</v>
      </c>
      <c r="BA742">
        <v>0</v>
      </c>
      <c r="BB742">
        <f t="shared" si="807"/>
        <v>0</v>
      </c>
      <c r="BC742">
        <v>17</v>
      </c>
      <c r="BD742">
        <f t="shared" si="808"/>
        <v>0.16454722461248775</v>
      </c>
      <c r="BE742">
        <v>0</v>
      </c>
      <c r="BF742">
        <f t="shared" si="809"/>
        <v>0</v>
      </c>
      <c r="BG742">
        <v>0</v>
      </c>
      <c r="BH742">
        <f t="shared" si="810"/>
        <v>0</v>
      </c>
      <c r="BI742">
        <v>0</v>
      </c>
      <c r="BJ742">
        <f t="shared" si="811"/>
        <v>0</v>
      </c>
      <c r="BK742">
        <v>0</v>
      </c>
      <c r="BL742">
        <f t="shared" si="812"/>
        <v>0</v>
      </c>
      <c r="BM742">
        <v>0</v>
      </c>
      <c r="BN742">
        <f t="shared" si="813"/>
        <v>0</v>
      </c>
      <c r="BO742">
        <v>0</v>
      </c>
      <c r="BP742">
        <f t="shared" si="784"/>
        <v>0</v>
      </c>
      <c r="BQ742">
        <v>0</v>
      </c>
      <c r="BR742">
        <f t="shared" si="814"/>
        <v>0</v>
      </c>
      <c r="BS742">
        <v>0</v>
      </c>
      <c r="BT742">
        <f t="shared" si="815"/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f t="shared" si="786"/>
        <v>0</v>
      </c>
      <c r="DE742">
        <v>0</v>
      </c>
      <c r="DF742">
        <f t="shared" si="787"/>
        <v>0</v>
      </c>
      <c r="DG742">
        <v>0</v>
      </c>
      <c r="DH742">
        <f t="shared" si="751"/>
        <v>0</v>
      </c>
      <c r="DI742">
        <v>0</v>
      </c>
      <c r="DJ742">
        <f t="shared" si="752"/>
        <v>0</v>
      </c>
      <c r="DK742">
        <v>0</v>
      </c>
      <c r="DL742">
        <f t="shared" si="753"/>
        <v>0</v>
      </c>
      <c r="DM742">
        <v>0</v>
      </c>
      <c r="DN742">
        <f t="shared" si="754"/>
        <v>0</v>
      </c>
      <c r="DO742">
        <v>0</v>
      </c>
      <c r="DP742">
        <f t="shared" si="755"/>
        <v>0</v>
      </c>
      <c r="DQ742">
        <v>0</v>
      </c>
      <c r="DR742">
        <f t="shared" si="756"/>
        <v>0</v>
      </c>
      <c r="DS742">
        <v>0</v>
      </c>
      <c r="DT742">
        <f t="shared" si="757"/>
        <v>0</v>
      </c>
      <c r="DU742">
        <v>100</v>
      </c>
      <c r="DV742">
        <f t="shared" si="758"/>
        <v>1</v>
      </c>
      <c r="DW742">
        <v>0</v>
      </c>
      <c r="DX742">
        <f t="shared" si="759"/>
        <v>0</v>
      </c>
      <c r="DY742">
        <v>0</v>
      </c>
      <c r="DZ742">
        <f t="shared" si="760"/>
        <v>0</v>
      </c>
      <c r="EA742">
        <v>0</v>
      </c>
      <c r="EB742">
        <f t="shared" si="761"/>
        <v>0</v>
      </c>
      <c r="EC742">
        <v>0</v>
      </c>
      <c r="ED742">
        <f t="shared" si="762"/>
        <v>0</v>
      </c>
      <c r="EE742">
        <v>0</v>
      </c>
      <c r="EF742">
        <f t="shared" si="763"/>
        <v>0</v>
      </c>
      <c r="EG742">
        <v>0</v>
      </c>
      <c r="EH742">
        <f t="shared" si="764"/>
        <v>0</v>
      </c>
      <c r="EI742">
        <v>0</v>
      </c>
      <c r="EJ742">
        <f t="shared" si="765"/>
        <v>0</v>
      </c>
      <c r="EK742">
        <v>0</v>
      </c>
      <c r="EL742">
        <f t="shared" si="766"/>
        <v>0</v>
      </c>
      <c r="EM742">
        <v>0</v>
      </c>
      <c r="EN742">
        <f t="shared" si="767"/>
        <v>0</v>
      </c>
      <c r="EO742">
        <v>0</v>
      </c>
      <c r="EP742">
        <f t="shared" si="768"/>
        <v>0</v>
      </c>
      <c r="EQ742">
        <v>0</v>
      </c>
      <c r="ER742">
        <f t="shared" si="769"/>
        <v>0</v>
      </c>
      <c r="ES742">
        <v>0</v>
      </c>
      <c r="ET742">
        <f t="shared" si="770"/>
        <v>0</v>
      </c>
      <c r="EU742">
        <v>0</v>
      </c>
      <c r="EV742">
        <f t="shared" si="771"/>
        <v>0</v>
      </c>
      <c r="EW742">
        <v>0</v>
      </c>
      <c r="EX742">
        <f t="shared" si="772"/>
        <v>0</v>
      </c>
      <c r="EY742">
        <v>0</v>
      </c>
      <c r="EZ742">
        <f t="shared" si="773"/>
        <v>0</v>
      </c>
      <c r="FA742">
        <v>0</v>
      </c>
      <c r="FB742">
        <f t="shared" si="774"/>
        <v>0</v>
      </c>
      <c r="FC742">
        <v>0</v>
      </c>
      <c r="FD742">
        <v>0</v>
      </c>
      <c r="FF742" t="s">
        <v>949</v>
      </c>
    </row>
    <row r="743" spans="1:162" x14ac:dyDescent="0.45">
      <c r="A743">
        <v>742</v>
      </c>
      <c r="B743" t="s">
        <v>963</v>
      </c>
      <c r="C743" t="s">
        <v>952</v>
      </c>
      <c r="F743" s="2">
        <v>0</v>
      </c>
      <c r="G743">
        <v>370</v>
      </c>
      <c r="H743">
        <f>1573</f>
        <v>1573</v>
      </c>
      <c r="I743">
        <v>773</v>
      </c>
      <c r="J743" s="2">
        <f t="shared" si="785"/>
        <v>0.49141767323585506</v>
      </c>
      <c r="L743" t="s">
        <v>64</v>
      </c>
      <c r="M743">
        <v>0.5</v>
      </c>
      <c r="N743">
        <f t="shared" si="793"/>
        <v>4.4585761590793631E-3</v>
      </c>
      <c r="O743">
        <v>0</v>
      </c>
      <c r="P743">
        <f t="shared" si="794"/>
        <v>0</v>
      </c>
      <c r="Q743">
        <f>100-S743-M743-W743-AC743-AE743-AK743-AM743-AQ743-3</f>
        <v>69.22</v>
      </c>
      <c r="R743">
        <f t="shared" si="779"/>
        <v>0.66827733242470921</v>
      </c>
      <c r="S743">
        <v>1</v>
      </c>
      <c r="T743">
        <f t="shared" si="795"/>
        <v>1.0314342735624055E-2</v>
      </c>
      <c r="U743">
        <v>0</v>
      </c>
      <c r="V743">
        <f t="shared" si="796"/>
        <v>0</v>
      </c>
      <c r="W743">
        <v>0.7</v>
      </c>
      <c r="X743">
        <f t="shared" si="797"/>
        <v>1.4700709837921579E-2</v>
      </c>
      <c r="Y743">
        <v>0</v>
      </c>
      <c r="Z743">
        <f t="shared" si="798"/>
        <v>0</v>
      </c>
      <c r="AA743">
        <v>0</v>
      </c>
      <c r="AB743">
        <f t="shared" si="799"/>
        <v>0</v>
      </c>
      <c r="AC743">
        <v>7</v>
      </c>
      <c r="AD743">
        <f t="shared" si="781"/>
        <v>7.1027764857516357E-2</v>
      </c>
      <c r="AE743">
        <v>0.08</v>
      </c>
      <c r="AF743">
        <f t="shared" si="782"/>
        <v>3.7745169772503877E-3</v>
      </c>
      <c r="AG743">
        <v>0</v>
      </c>
      <c r="AH743">
        <f t="shared" si="778"/>
        <v>0</v>
      </c>
      <c r="AI743">
        <v>0</v>
      </c>
      <c r="AJ743">
        <f t="shared" si="800"/>
        <v>0</v>
      </c>
      <c r="AK743">
        <v>0.5</v>
      </c>
      <c r="AL743">
        <f t="shared" si="783"/>
        <v>1.0087934364880709E-2</v>
      </c>
      <c r="AM743">
        <v>15.5</v>
      </c>
      <c r="AN743">
        <f t="shared" si="801"/>
        <v>0.16891776688541205</v>
      </c>
      <c r="AO743">
        <v>0</v>
      </c>
      <c r="AP743">
        <f t="shared" si="780"/>
        <v>0</v>
      </c>
      <c r="AQ743">
        <v>2.5</v>
      </c>
      <c r="AR743">
        <f t="shared" si="802"/>
        <v>2.9594990348763995E-2</v>
      </c>
      <c r="AS743">
        <v>0</v>
      </c>
      <c r="AT743">
        <f t="shared" si="803"/>
        <v>0</v>
      </c>
      <c r="AU743">
        <v>0</v>
      </c>
      <c r="AV743">
        <f t="shared" si="804"/>
        <v>0</v>
      </c>
      <c r="AW743">
        <v>0</v>
      </c>
      <c r="AX743">
        <f t="shared" si="805"/>
        <v>0</v>
      </c>
      <c r="AY743">
        <v>1</v>
      </c>
      <c r="AZ743">
        <f t="shared" si="806"/>
        <v>6.0989060511216697E-3</v>
      </c>
      <c r="BA743">
        <v>0</v>
      </c>
      <c r="BB743">
        <f t="shared" si="807"/>
        <v>0</v>
      </c>
      <c r="BC743">
        <v>1</v>
      </c>
      <c r="BD743">
        <f t="shared" si="808"/>
        <v>9.6156348415020257E-3</v>
      </c>
      <c r="BE743">
        <v>0</v>
      </c>
      <c r="BF743">
        <f t="shared" si="809"/>
        <v>0</v>
      </c>
      <c r="BG743">
        <v>0</v>
      </c>
      <c r="BH743">
        <f t="shared" si="810"/>
        <v>0</v>
      </c>
      <c r="BI743">
        <v>1</v>
      </c>
      <c r="BJ743">
        <f t="shared" si="811"/>
        <v>3.131524516218372E-3</v>
      </c>
      <c r="BK743">
        <v>0</v>
      </c>
      <c r="BL743">
        <f t="shared" si="812"/>
        <v>0</v>
      </c>
      <c r="BM743">
        <v>0</v>
      </c>
      <c r="BN743">
        <f t="shared" si="813"/>
        <v>0</v>
      </c>
      <c r="BO743">
        <v>0</v>
      </c>
      <c r="BP743">
        <f t="shared" si="784"/>
        <v>0</v>
      </c>
      <c r="BQ743">
        <v>0</v>
      </c>
      <c r="BR743">
        <f t="shared" si="814"/>
        <v>0</v>
      </c>
      <c r="BS743">
        <v>0</v>
      </c>
      <c r="BT743">
        <f t="shared" si="815"/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f t="shared" si="786"/>
        <v>0</v>
      </c>
      <c r="DE743">
        <v>0</v>
      </c>
      <c r="DF743">
        <f t="shared" si="787"/>
        <v>0</v>
      </c>
      <c r="DG743">
        <v>0</v>
      </c>
      <c r="DH743">
        <f t="shared" si="751"/>
        <v>0</v>
      </c>
      <c r="DI743">
        <v>0</v>
      </c>
      <c r="DJ743">
        <f t="shared" si="752"/>
        <v>0</v>
      </c>
      <c r="DK743">
        <v>0</v>
      </c>
      <c r="DL743">
        <f t="shared" si="753"/>
        <v>0</v>
      </c>
      <c r="DM743">
        <v>0</v>
      </c>
      <c r="DN743">
        <f t="shared" si="754"/>
        <v>0</v>
      </c>
      <c r="DO743">
        <v>0</v>
      </c>
      <c r="DP743">
        <f t="shared" si="755"/>
        <v>0</v>
      </c>
      <c r="DQ743">
        <v>0</v>
      </c>
      <c r="DR743">
        <f t="shared" si="756"/>
        <v>0</v>
      </c>
      <c r="DS743">
        <v>0</v>
      </c>
      <c r="DT743">
        <f t="shared" si="757"/>
        <v>0</v>
      </c>
      <c r="DU743">
        <v>100</v>
      </c>
      <c r="DV743">
        <f t="shared" si="758"/>
        <v>1</v>
      </c>
      <c r="DW743">
        <v>0</v>
      </c>
      <c r="DX743">
        <f t="shared" si="759"/>
        <v>0</v>
      </c>
      <c r="DY743">
        <v>0</v>
      </c>
      <c r="DZ743">
        <f t="shared" si="760"/>
        <v>0</v>
      </c>
      <c r="EA743">
        <v>0</v>
      </c>
      <c r="EB743">
        <f t="shared" si="761"/>
        <v>0</v>
      </c>
      <c r="EC743">
        <v>0</v>
      </c>
      <c r="ED743">
        <f t="shared" si="762"/>
        <v>0</v>
      </c>
      <c r="EE743">
        <v>0</v>
      </c>
      <c r="EF743">
        <f t="shared" si="763"/>
        <v>0</v>
      </c>
      <c r="EG743">
        <v>0</v>
      </c>
      <c r="EH743">
        <f t="shared" si="764"/>
        <v>0</v>
      </c>
      <c r="EI743">
        <v>0</v>
      </c>
      <c r="EJ743">
        <f t="shared" si="765"/>
        <v>0</v>
      </c>
      <c r="EK743">
        <v>0</v>
      </c>
      <c r="EL743">
        <f t="shared" si="766"/>
        <v>0</v>
      </c>
      <c r="EM743">
        <v>0</v>
      </c>
      <c r="EN743">
        <f t="shared" si="767"/>
        <v>0</v>
      </c>
      <c r="EO743">
        <v>0</v>
      </c>
      <c r="EP743">
        <f t="shared" si="768"/>
        <v>0</v>
      </c>
      <c r="EQ743">
        <v>0</v>
      </c>
      <c r="ER743">
        <f t="shared" si="769"/>
        <v>0</v>
      </c>
      <c r="ES743">
        <v>0</v>
      </c>
      <c r="ET743">
        <f t="shared" si="770"/>
        <v>0</v>
      </c>
      <c r="EU743">
        <v>0</v>
      </c>
      <c r="EV743">
        <f t="shared" si="771"/>
        <v>0</v>
      </c>
      <c r="EW743">
        <v>0</v>
      </c>
      <c r="EX743">
        <f t="shared" si="772"/>
        <v>0</v>
      </c>
      <c r="EY743">
        <v>0</v>
      </c>
      <c r="EZ743">
        <f t="shared" si="773"/>
        <v>0</v>
      </c>
      <c r="FA743">
        <v>0</v>
      </c>
      <c r="FB743">
        <f t="shared" si="774"/>
        <v>0</v>
      </c>
      <c r="FC743">
        <v>0</v>
      </c>
      <c r="FD743">
        <v>0</v>
      </c>
      <c r="FF743" t="s">
        <v>949</v>
      </c>
    </row>
    <row r="744" spans="1:162" x14ac:dyDescent="0.45">
      <c r="A744">
        <v>743</v>
      </c>
      <c r="B744" t="s">
        <v>964</v>
      </c>
      <c r="C744" t="s">
        <v>952</v>
      </c>
      <c r="F744" s="2">
        <v>0</v>
      </c>
      <c r="G744">
        <v>370</v>
      </c>
      <c r="H744">
        <v>1573</v>
      </c>
      <c r="I744">
        <v>773</v>
      </c>
      <c r="J744" s="2">
        <f t="shared" si="785"/>
        <v>0.49141767323585506</v>
      </c>
      <c r="L744" t="s">
        <v>64</v>
      </c>
      <c r="M744">
        <v>31</v>
      </c>
      <c r="N744">
        <f t="shared" si="793"/>
        <v>0.29247823403633882</v>
      </c>
      <c r="O744">
        <v>0</v>
      </c>
      <c r="P744">
        <f t="shared" si="794"/>
        <v>0</v>
      </c>
      <c r="Q744">
        <f>100-S744-AC744-M744</f>
        <v>64.5</v>
      </c>
      <c r="R744">
        <f t="shared" si="779"/>
        <v>0.65885602677243404</v>
      </c>
      <c r="S744">
        <v>2</v>
      </c>
      <c r="T744">
        <f t="shared" si="795"/>
        <v>2.1826154597820165E-2</v>
      </c>
      <c r="U744">
        <v>0</v>
      </c>
      <c r="V744">
        <f t="shared" si="796"/>
        <v>0</v>
      </c>
      <c r="W744">
        <v>0</v>
      </c>
      <c r="X744">
        <f t="shared" si="797"/>
        <v>0</v>
      </c>
      <c r="Y744">
        <v>0</v>
      </c>
      <c r="Z744">
        <f t="shared" si="798"/>
        <v>0</v>
      </c>
      <c r="AA744">
        <v>0</v>
      </c>
      <c r="AB744">
        <f t="shared" si="799"/>
        <v>0</v>
      </c>
      <c r="AC744">
        <v>2.5</v>
      </c>
      <c r="AD744">
        <f t="shared" si="781"/>
        <v>2.6839584593406851E-2</v>
      </c>
      <c r="AE744">
        <v>0</v>
      </c>
      <c r="AF744">
        <f t="shared" si="782"/>
        <v>0</v>
      </c>
      <c r="AG744">
        <v>0</v>
      </c>
      <c r="AH744">
        <f t="shared" si="778"/>
        <v>0</v>
      </c>
      <c r="AI744">
        <v>0</v>
      </c>
      <c r="AJ744">
        <f t="shared" si="800"/>
        <v>0</v>
      </c>
      <c r="AK744">
        <v>0</v>
      </c>
      <c r="AL744">
        <f t="shared" si="783"/>
        <v>0</v>
      </c>
      <c r="AM744">
        <v>0</v>
      </c>
      <c r="AN744">
        <f t="shared" si="801"/>
        <v>0</v>
      </c>
      <c r="AO744">
        <v>0</v>
      </c>
      <c r="AP744">
        <f t="shared" si="780"/>
        <v>0</v>
      </c>
      <c r="AQ744">
        <v>0</v>
      </c>
      <c r="AR744">
        <f t="shared" si="802"/>
        <v>0</v>
      </c>
      <c r="AS744">
        <v>0</v>
      </c>
      <c r="AT744">
        <f t="shared" si="803"/>
        <v>0</v>
      </c>
      <c r="AU744">
        <v>0</v>
      </c>
      <c r="AV744">
        <f t="shared" si="804"/>
        <v>0</v>
      </c>
      <c r="AW744">
        <v>0</v>
      </c>
      <c r="AX744">
        <f t="shared" si="805"/>
        <v>0</v>
      </c>
      <c r="AY744">
        <v>0</v>
      </c>
      <c r="AZ744">
        <f t="shared" si="806"/>
        <v>0</v>
      </c>
      <c r="BA744">
        <v>0</v>
      </c>
      <c r="BB744">
        <f t="shared" si="807"/>
        <v>0</v>
      </c>
      <c r="BC744">
        <v>0</v>
      </c>
      <c r="BD744">
        <f t="shared" si="808"/>
        <v>0</v>
      </c>
      <c r="BE744">
        <v>0</v>
      </c>
      <c r="BF744">
        <f t="shared" si="809"/>
        <v>0</v>
      </c>
      <c r="BG744">
        <v>0</v>
      </c>
      <c r="BH744">
        <f t="shared" si="810"/>
        <v>0</v>
      </c>
      <c r="BI744">
        <v>0</v>
      </c>
      <c r="BJ744">
        <f t="shared" si="811"/>
        <v>0</v>
      </c>
      <c r="BK744">
        <v>0</v>
      </c>
      <c r="BL744">
        <f t="shared" si="812"/>
        <v>0</v>
      </c>
      <c r="BM744">
        <v>0</v>
      </c>
      <c r="BN744">
        <f t="shared" si="813"/>
        <v>0</v>
      </c>
      <c r="BO744">
        <v>0</v>
      </c>
      <c r="BP744">
        <f t="shared" si="784"/>
        <v>0</v>
      </c>
      <c r="BQ744">
        <v>0</v>
      </c>
      <c r="BR744">
        <f t="shared" si="814"/>
        <v>0</v>
      </c>
      <c r="BS744">
        <v>0</v>
      </c>
      <c r="BT744">
        <f t="shared" si="815"/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f t="shared" si="786"/>
        <v>0</v>
      </c>
      <c r="DE744">
        <v>0</v>
      </c>
      <c r="DF744">
        <f t="shared" si="787"/>
        <v>0</v>
      </c>
      <c r="DG744">
        <v>0</v>
      </c>
      <c r="DH744">
        <f t="shared" si="751"/>
        <v>0</v>
      </c>
      <c r="DI744">
        <v>0</v>
      </c>
      <c r="DJ744">
        <f t="shared" si="752"/>
        <v>0</v>
      </c>
      <c r="DK744">
        <v>0</v>
      </c>
      <c r="DL744">
        <f t="shared" si="753"/>
        <v>0</v>
      </c>
      <c r="DM744">
        <v>0</v>
      </c>
      <c r="DN744">
        <f t="shared" si="754"/>
        <v>0</v>
      </c>
      <c r="DO744">
        <v>0</v>
      </c>
      <c r="DP744">
        <f t="shared" si="755"/>
        <v>0</v>
      </c>
      <c r="DQ744">
        <v>0</v>
      </c>
      <c r="DR744">
        <f t="shared" si="756"/>
        <v>0</v>
      </c>
      <c r="DS744">
        <v>0</v>
      </c>
      <c r="DT744">
        <f t="shared" si="757"/>
        <v>0</v>
      </c>
      <c r="DU744">
        <v>100</v>
      </c>
      <c r="DV744">
        <f t="shared" si="758"/>
        <v>1</v>
      </c>
      <c r="DW744">
        <v>0</v>
      </c>
      <c r="DX744">
        <f t="shared" si="759"/>
        <v>0</v>
      </c>
      <c r="DY744">
        <v>0</v>
      </c>
      <c r="DZ744">
        <f t="shared" si="760"/>
        <v>0</v>
      </c>
      <c r="EA744">
        <v>0</v>
      </c>
      <c r="EB744">
        <f t="shared" si="761"/>
        <v>0</v>
      </c>
      <c r="EC744">
        <v>0</v>
      </c>
      <c r="ED744">
        <f t="shared" si="762"/>
        <v>0</v>
      </c>
      <c r="EE744">
        <v>0</v>
      </c>
      <c r="EF744">
        <f t="shared" si="763"/>
        <v>0</v>
      </c>
      <c r="EG744">
        <v>0</v>
      </c>
      <c r="EH744">
        <f t="shared" si="764"/>
        <v>0</v>
      </c>
      <c r="EI744">
        <v>0</v>
      </c>
      <c r="EJ744">
        <f t="shared" si="765"/>
        <v>0</v>
      </c>
      <c r="EK744">
        <v>0</v>
      </c>
      <c r="EL744">
        <f t="shared" si="766"/>
        <v>0</v>
      </c>
      <c r="EM744">
        <v>0</v>
      </c>
      <c r="EN744">
        <f t="shared" si="767"/>
        <v>0</v>
      </c>
      <c r="EO744">
        <v>0</v>
      </c>
      <c r="EP744">
        <f t="shared" si="768"/>
        <v>0</v>
      </c>
      <c r="EQ744">
        <v>0</v>
      </c>
      <c r="ER744">
        <f t="shared" si="769"/>
        <v>0</v>
      </c>
      <c r="ES744">
        <v>0</v>
      </c>
      <c r="ET744">
        <f t="shared" si="770"/>
        <v>0</v>
      </c>
      <c r="EU744">
        <v>0</v>
      </c>
      <c r="EV744">
        <f t="shared" si="771"/>
        <v>0</v>
      </c>
      <c r="EW744">
        <v>0</v>
      </c>
      <c r="EX744">
        <f t="shared" si="772"/>
        <v>0</v>
      </c>
      <c r="EY744">
        <v>0</v>
      </c>
      <c r="EZ744">
        <f t="shared" si="773"/>
        <v>0</v>
      </c>
      <c r="FA744">
        <v>0</v>
      </c>
      <c r="FB744">
        <f t="shared" si="774"/>
        <v>0</v>
      </c>
      <c r="FC744">
        <v>0</v>
      </c>
      <c r="FD744">
        <v>0</v>
      </c>
      <c r="FF744" t="s">
        <v>949</v>
      </c>
    </row>
    <row r="745" spans="1:162" x14ac:dyDescent="0.45">
      <c r="A745">
        <v>744</v>
      </c>
      <c r="B745" t="s">
        <v>965</v>
      </c>
      <c r="C745" t="s">
        <v>952</v>
      </c>
      <c r="E745" t="s">
        <v>966</v>
      </c>
      <c r="F745" s="2">
        <v>0</v>
      </c>
      <c r="G745">
        <v>370</v>
      </c>
      <c r="H745">
        <v>1728</v>
      </c>
      <c r="I745">
        <v>773</v>
      </c>
      <c r="J745" s="2">
        <f t="shared" si="785"/>
        <v>0.44733796296296297</v>
      </c>
      <c r="L745" t="s">
        <v>64</v>
      </c>
      <c r="M745">
        <v>0</v>
      </c>
      <c r="N745">
        <f t="shared" si="793"/>
        <v>0</v>
      </c>
      <c r="O745">
        <v>0</v>
      </c>
      <c r="P745">
        <f t="shared" si="794"/>
        <v>0</v>
      </c>
      <c r="Q745">
        <v>100</v>
      </c>
      <c r="R745">
        <f t="shared" si="779"/>
        <v>1</v>
      </c>
      <c r="S745">
        <v>0</v>
      </c>
      <c r="T745">
        <f t="shared" si="795"/>
        <v>0</v>
      </c>
      <c r="U745">
        <v>0</v>
      </c>
      <c r="V745">
        <f t="shared" si="796"/>
        <v>0</v>
      </c>
      <c r="W745">
        <v>0</v>
      </c>
      <c r="X745">
        <f t="shared" si="797"/>
        <v>0</v>
      </c>
      <c r="Y745">
        <v>0</v>
      </c>
      <c r="Z745">
        <f t="shared" si="798"/>
        <v>0</v>
      </c>
      <c r="AA745">
        <v>0</v>
      </c>
      <c r="AB745">
        <f t="shared" si="799"/>
        <v>0</v>
      </c>
      <c r="AC745">
        <v>0</v>
      </c>
      <c r="AD745">
        <f t="shared" si="781"/>
        <v>0</v>
      </c>
      <c r="AE745">
        <v>0</v>
      </c>
      <c r="AF745">
        <f t="shared" si="782"/>
        <v>0</v>
      </c>
      <c r="AG745">
        <v>0</v>
      </c>
      <c r="AH745">
        <f t="shared" si="778"/>
        <v>0</v>
      </c>
      <c r="AI745">
        <v>0</v>
      </c>
      <c r="AJ745">
        <f t="shared" si="800"/>
        <v>0</v>
      </c>
      <c r="AK745">
        <v>0</v>
      </c>
      <c r="AL745">
        <f t="shared" si="783"/>
        <v>0</v>
      </c>
      <c r="AM745">
        <v>0</v>
      </c>
      <c r="AN745">
        <f t="shared" si="801"/>
        <v>0</v>
      </c>
      <c r="AO745">
        <v>0</v>
      </c>
      <c r="AP745">
        <f t="shared" si="780"/>
        <v>0</v>
      </c>
      <c r="AQ745">
        <v>0</v>
      </c>
      <c r="AR745">
        <f t="shared" si="802"/>
        <v>0</v>
      </c>
      <c r="AS745">
        <v>0</v>
      </c>
      <c r="AT745">
        <f t="shared" si="803"/>
        <v>0</v>
      </c>
      <c r="AU745">
        <v>0</v>
      </c>
      <c r="AV745">
        <f t="shared" si="804"/>
        <v>0</v>
      </c>
      <c r="AW745">
        <v>0</v>
      </c>
      <c r="AX745">
        <f t="shared" si="805"/>
        <v>0</v>
      </c>
      <c r="AY745">
        <v>0</v>
      </c>
      <c r="AZ745">
        <f t="shared" si="806"/>
        <v>0</v>
      </c>
      <c r="BA745">
        <v>0</v>
      </c>
      <c r="BB745">
        <f t="shared" si="807"/>
        <v>0</v>
      </c>
      <c r="BC745">
        <v>0</v>
      </c>
      <c r="BD745">
        <f t="shared" si="808"/>
        <v>0</v>
      </c>
      <c r="BE745">
        <v>0</v>
      </c>
      <c r="BF745">
        <f t="shared" si="809"/>
        <v>0</v>
      </c>
      <c r="BG745">
        <v>0</v>
      </c>
      <c r="BH745">
        <f t="shared" si="810"/>
        <v>0</v>
      </c>
      <c r="BI745">
        <v>0</v>
      </c>
      <c r="BJ745">
        <f t="shared" si="811"/>
        <v>0</v>
      </c>
      <c r="BK745">
        <v>0</v>
      </c>
      <c r="BL745">
        <f t="shared" si="812"/>
        <v>0</v>
      </c>
      <c r="BM745">
        <v>0</v>
      </c>
      <c r="BN745">
        <f t="shared" si="813"/>
        <v>0</v>
      </c>
      <c r="BO745">
        <v>0</v>
      </c>
      <c r="BP745">
        <f t="shared" si="784"/>
        <v>0</v>
      </c>
      <c r="BQ745">
        <v>0</v>
      </c>
      <c r="BR745">
        <f t="shared" si="814"/>
        <v>0</v>
      </c>
      <c r="BS745">
        <v>0</v>
      </c>
      <c r="BT745">
        <f t="shared" si="815"/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f t="shared" si="786"/>
        <v>0</v>
      </c>
      <c r="DE745">
        <v>0</v>
      </c>
      <c r="DF745">
        <f t="shared" si="787"/>
        <v>0</v>
      </c>
      <c r="DG745">
        <v>0</v>
      </c>
      <c r="DH745">
        <f t="shared" si="751"/>
        <v>0</v>
      </c>
      <c r="DI745">
        <v>0</v>
      </c>
      <c r="DJ745">
        <f t="shared" si="752"/>
        <v>0</v>
      </c>
      <c r="DK745">
        <v>0</v>
      </c>
      <c r="DL745">
        <f t="shared" si="753"/>
        <v>0</v>
      </c>
      <c r="DM745">
        <v>0</v>
      </c>
      <c r="DN745">
        <f t="shared" si="754"/>
        <v>0</v>
      </c>
      <c r="DO745">
        <v>0</v>
      </c>
      <c r="DP745">
        <f t="shared" si="755"/>
        <v>0</v>
      </c>
      <c r="DQ745">
        <v>0</v>
      </c>
      <c r="DR745">
        <f t="shared" si="756"/>
        <v>0</v>
      </c>
      <c r="DS745">
        <v>0</v>
      </c>
      <c r="DT745">
        <f t="shared" si="757"/>
        <v>0</v>
      </c>
      <c r="DU745">
        <v>100</v>
      </c>
      <c r="DV745">
        <f t="shared" si="758"/>
        <v>1</v>
      </c>
      <c r="DW745">
        <v>0</v>
      </c>
      <c r="DX745">
        <f t="shared" si="759"/>
        <v>0</v>
      </c>
      <c r="DY745">
        <v>0</v>
      </c>
      <c r="DZ745">
        <f t="shared" si="760"/>
        <v>0</v>
      </c>
      <c r="EA745">
        <v>0</v>
      </c>
      <c r="EB745">
        <f t="shared" si="761"/>
        <v>0</v>
      </c>
      <c r="EC745">
        <v>0</v>
      </c>
      <c r="ED745">
        <f t="shared" si="762"/>
        <v>0</v>
      </c>
      <c r="EE745">
        <v>0</v>
      </c>
      <c r="EF745">
        <f t="shared" si="763"/>
        <v>0</v>
      </c>
      <c r="EG745">
        <v>0</v>
      </c>
      <c r="EH745">
        <f t="shared" si="764"/>
        <v>0</v>
      </c>
      <c r="EI745">
        <v>0</v>
      </c>
      <c r="EJ745">
        <f t="shared" si="765"/>
        <v>0</v>
      </c>
      <c r="EK745">
        <v>0</v>
      </c>
      <c r="EL745">
        <f t="shared" si="766"/>
        <v>0</v>
      </c>
      <c r="EM745">
        <v>0</v>
      </c>
      <c r="EN745">
        <f t="shared" si="767"/>
        <v>0</v>
      </c>
      <c r="EO745">
        <v>0</v>
      </c>
      <c r="EP745">
        <f t="shared" si="768"/>
        <v>0</v>
      </c>
      <c r="EQ745">
        <v>0</v>
      </c>
      <c r="ER745">
        <f t="shared" si="769"/>
        <v>0</v>
      </c>
      <c r="ES745">
        <v>0</v>
      </c>
      <c r="ET745">
        <f t="shared" si="770"/>
        <v>0</v>
      </c>
      <c r="EU745">
        <v>0</v>
      </c>
      <c r="EV745">
        <f t="shared" si="771"/>
        <v>0</v>
      </c>
      <c r="EW745">
        <v>0</v>
      </c>
      <c r="EX745">
        <f t="shared" si="772"/>
        <v>0</v>
      </c>
      <c r="EY745">
        <v>0</v>
      </c>
      <c r="EZ745">
        <f t="shared" si="773"/>
        <v>0</v>
      </c>
      <c r="FA745">
        <v>0</v>
      </c>
      <c r="FB745">
        <f t="shared" si="774"/>
        <v>0</v>
      </c>
      <c r="FC745">
        <v>0</v>
      </c>
      <c r="FD745">
        <v>0</v>
      </c>
      <c r="FF745" t="s">
        <v>949</v>
      </c>
    </row>
    <row r="746" spans="1:162" x14ac:dyDescent="0.45">
      <c r="A746">
        <v>745</v>
      </c>
      <c r="B746" t="s">
        <v>913</v>
      </c>
      <c r="C746" t="s">
        <v>952</v>
      </c>
      <c r="E746" t="s">
        <v>830</v>
      </c>
      <c r="F746" s="2">
        <v>0</v>
      </c>
      <c r="G746">
        <v>370</v>
      </c>
      <c r="H746">
        <v>2128</v>
      </c>
      <c r="I746">
        <v>773</v>
      </c>
      <c r="J746" s="2">
        <f t="shared" si="785"/>
        <v>0.3632518796992481</v>
      </c>
      <c r="L746" t="s">
        <v>74</v>
      </c>
      <c r="M746">
        <v>0</v>
      </c>
      <c r="N746">
        <f t="shared" si="793"/>
        <v>0</v>
      </c>
      <c r="O746">
        <v>0</v>
      </c>
      <c r="P746">
        <f t="shared" si="794"/>
        <v>0</v>
      </c>
      <c r="Q746">
        <v>0</v>
      </c>
      <c r="R746">
        <f t="shared" si="779"/>
        <v>0</v>
      </c>
      <c r="S746">
        <v>0</v>
      </c>
      <c r="T746">
        <f t="shared" si="795"/>
        <v>0</v>
      </c>
      <c r="U746">
        <v>0</v>
      </c>
      <c r="V746">
        <f t="shared" si="796"/>
        <v>0</v>
      </c>
      <c r="W746">
        <v>0</v>
      </c>
      <c r="X746">
        <f t="shared" si="797"/>
        <v>0</v>
      </c>
      <c r="Y746">
        <v>0</v>
      </c>
      <c r="Z746">
        <f t="shared" si="798"/>
        <v>0</v>
      </c>
      <c r="AA746">
        <v>0</v>
      </c>
      <c r="AB746">
        <f t="shared" si="799"/>
        <v>0</v>
      </c>
      <c r="AC746">
        <v>0</v>
      </c>
      <c r="AD746">
        <f t="shared" si="781"/>
        <v>0</v>
      </c>
      <c r="AE746">
        <v>0</v>
      </c>
      <c r="AF746">
        <f t="shared" si="782"/>
        <v>0</v>
      </c>
      <c r="AG746">
        <v>0</v>
      </c>
      <c r="AH746">
        <f t="shared" si="778"/>
        <v>0</v>
      </c>
      <c r="AI746">
        <v>0</v>
      </c>
      <c r="AJ746">
        <f t="shared" si="800"/>
        <v>0</v>
      </c>
      <c r="AK746">
        <v>0</v>
      </c>
      <c r="AL746">
        <f t="shared" si="783"/>
        <v>0</v>
      </c>
      <c r="AM746">
        <v>0</v>
      </c>
      <c r="AN746">
        <f t="shared" si="801"/>
        <v>0</v>
      </c>
      <c r="AO746">
        <v>0</v>
      </c>
      <c r="AP746">
        <f t="shared" si="780"/>
        <v>0</v>
      </c>
      <c r="AQ746">
        <v>0</v>
      </c>
      <c r="AR746">
        <f t="shared" si="802"/>
        <v>0</v>
      </c>
      <c r="AS746">
        <v>0</v>
      </c>
      <c r="AT746">
        <f t="shared" si="803"/>
        <v>0</v>
      </c>
      <c r="AU746">
        <v>0</v>
      </c>
      <c r="AV746">
        <f t="shared" si="804"/>
        <v>0</v>
      </c>
      <c r="AW746">
        <v>0</v>
      </c>
      <c r="AX746">
        <f t="shared" si="805"/>
        <v>0</v>
      </c>
      <c r="AY746">
        <v>0</v>
      </c>
      <c r="AZ746">
        <f t="shared" si="806"/>
        <v>0</v>
      </c>
      <c r="BA746">
        <v>0</v>
      </c>
      <c r="BB746">
        <f t="shared" si="807"/>
        <v>0</v>
      </c>
      <c r="BC746">
        <v>0</v>
      </c>
      <c r="BD746">
        <f t="shared" si="808"/>
        <v>0</v>
      </c>
      <c r="BE746">
        <v>0</v>
      </c>
      <c r="BF746">
        <f t="shared" si="809"/>
        <v>0</v>
      </c>
      <c r="BG746">
        <v>0</v>
      </c>
      <c r="BH746">
        <f t="shared" si="810"/>
        <v>0</v>
      </c>
      <c r="BI746">
        <v>0</v>
      </c>
      <c r="BJ746">
        <f t="shared" si="811"/>
        <v>0</v>
      </c>
      <c r="BK746">
        <v>0</v>
      </c>
      <c r="BL746">
        <f t="shared" si="812"/>
        <v>0</v>
      </c>
      <c r="BM746">
        <v>0</v>
      </c>
      <c r="BN746">
        <f t="shared" si="813"/>
        <v>0</v>
      </c>
      <c r="BO746">
        <v>0</v>
      </c>
      <c r="BP746">
        <f t="shared" si="784"/>
        <v>0</v>
      </c>
      <c r="BQ746">
        <v>100</v>
      </c>
      <c r="BR746">
        <f t="shared" si="814"/>
        <v>1</v>
      </c>
      <c r="BS746">
        <v>0</v>
      </c>
      <c r="BT746">
        <f t="shared" si="815"/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f t="shared" si="786"/>
        <v>0</v>
      </c>
      <c r="DE746">
        <v>0</v>
      </c>
      <c r="DF746">
        <f t="shared" si="787"/>
        <v>0</v>
      </c>
      <c r="DG746">
        <v>0</v>
      </c>
      <c r="DH746">
        <f t="shared" si="751"/>
        <v>0</v>
      </c>
      <c r="DI746">
        <v>0</v>
      </c>
      <c r="DJ746">
        <f t="shared" si="752"/>
        <v>0</v>
      </c>
      <c r="DK746">
        <v>0</v>
      </c>
      <c r="DL746">
        <f t="shared" si="753"/>
        <v>0</v>
      </c>
      <c r="DM746">
        <v>0</v>
      </c>
      <c r="DN746">
        <f t="shared" si="754"/>
        <v>0</v>
      </c>
      <c r="DO746">
        <v>0</v>
      </c>
      <c r="DP746">
        <f t="shared" si="755"/>
        <v>0</v>
      </c>
      <c r="DQ746">
        <v>0</v>
      </c>
      <c r="DR746">
        <f t="shared" si="756"/>
        <v>0</v>
      </c>
      <c r="DS746">
        <v>0</v>
      </c>
      <c r="DT746">
        <f t="shared" si="757"/>
        <v>0</v>
      </c>
      <c r="DU746">
        <v>100</v>
      </c>
      <c r="DV746">
        <f t="shared" si="758"/>
        <v>1</v>
      </c>
      <c r="DW746">
        <v>0</v>
      </c>
      <c r="DX746">
        <f t="shared" si="759"/>
        <v>0</v>
      </c>
      <c r="DY746">
        <v>0</v>
      </c>
      <c r="DZ746">
        <f t="shared" si="760"/>
        <v>0</v>
      </c>
      <c r="EA746">
        <v>0</v>
      </c>
      <c r="EB746">
        <f t="shared" si="761"/>
        <v>0</v>
      </c>
      <c r="EC746">
        <v>0</v>
      </c>
      <c r="ED746">
        <f t="shared" si="762"/>
        <v>0</v>
      </c>
      <c r="EE746">
        <v>0</v>
      </c>
      <c r="EF746">
        <f t="shared" si="763"/>
        <v>0</v>
      </c>
      <c r="EG746">
        <v>0</v>
      </c>
      <c r="EH746">
        <f t="shared" si="764"/>
        <v>0</v>
      </c>
      <c r="EI746">
        <v>0</v>
      </c>
      <c r="EJ746">
        <f t="shared" si="765"/>
        <v>0</v>
      </c>
      <c r="EK746">
        <v>0</v>
      </c>
      <c r="EL746">
        <f t="shared" si="766"/>
        <v>0</v>
      </c>
      <c r="EM746">
        <v>0</v>
      </c>
      <c r="EN746">
        <f t="shared" si="767"/>
        <v>0</v>
      </c>
      <c r="EO746">
        <v>0</v>
      </c>
      <c r="EP746">
        <f t="shared" si="768"/>
        <v>0</v>
      </c>
      <c r="EQ746">
        <v>0</v>
      </c>
      <c r="ER746">
        <f t="shared" si="769"/>
        <v>0</v>
      </c>
      <c r="ES746">
        <v>0</v>
      </c>
      <c r="ET746">
        <f t="shared" si="770"/>
        <v>0</v>
      </c>
      <c r="EU746">
        <v>0</v>
      </c>
      <c r="EV746">
        <f t="shared" si="771"/>
        <v>0</v>
      </c>
      <c r="EW746">
        <v>0</v>
      </c>
      <c r="EX746">
        <f t="shared" si="772"/>
        <v>0</v>
      </c>
      <c r="EY746">
        <v>0</v>
      </c>
      <c r="EZ746">
        <f t="shared" si="773"/>
        <v>0</v>
      </c>
      <c r="FA746">
        <v>0</v>
      </c>
      <c r="FB746">
        <f t="shared" si="774"/>
        <v>0</v>
      </c>
      <c r="FC746">
        <v>0</v>
      </c>
      <c r="FD746">
        <v>0</v>
      </c>
      <c r="FF746" t="s">
        <v>949</v>
      </c>
    </row>
    <row r="747" spans="1:162" x14ac:dyDescent="0.45">
      <c r="A747">
        <v>746</v>
      </c>
      <c r="B747" t="s">
        <v>445</v>
      </c>
      <c r="C747" t="s">
        <v>952</v>
      </c>
      <c r="E747" t="s">
        <v>967</v>
      </c>
      <c r="F747" s="2">
        <v>0</v>
      </c>
      <c r="G747">
        <v>370</v>
      </c>
      <c r="H747">
        <v>1377</v>
      </c>
      <c r="I747">
        <v>673</v>
      </c>
      <c r="J747" s="2">
        <f t="shared" si="785"/>
        <v>0.48874364560639072</v>
      </c>
      <c r="L747" t="s">
        <v>64</v>
      </c>
      <c r="M747">
        <v>100</v>
      </c>
      <c r="N747">
        <f t="shared" si="793"/>
        <v>1</v>
      </c>
      <c r="O747">
        <v>0</v>
      </c>
      <c r="P747">
        <f t="shared" si="794"/>
        <v>0</v>
      </c>
      <c r="Q747">
        <v>0</v>
      </c>
      <c r="R747">
        <f t="shared" si="779"/>
        <v>0</v>
      </c>
      <c r="S747">
        <v>0</v>
      </c>
      <c r="T747">
        <f t="shared" si="795"/>
        <v>0</v>
      </c>
      <c r="U747">
        <v>0</v>
      </c>
      <c r="V747">
        <f t="shared" si="796"/>
        <v>0</v>
      </c>
      <c r="W747">
        <v>0</v>
      </c>
      <c r="X747">
        <f t="shared" si="797"/>
        <v>0</v>
      </c>
      <c r="Y747">
        <v>0</v>
      </c>
      <c r="Z747">
        <f t="shared" si="798"/>
        <v>0</v>
      </c>
      <c r="AA747">
        <v>0</v>
      </c>
      <c r="AB747">
        <f t="shared" si="799"/>
        <v>0</v>
      </c>
      <c r="AC747">
        <v>0</v>
      </c>
      <c r="AD747">
        <f t="shared" si="781"/>
        <v>0</v>
      </c>
      <c r="AE747">
        <v>0</v>
      </c>
      <c r="AF747">
        <f t="shared" si="782"/>
        <v>0</v>
      </c>
      <c r="AG747">
        <v>0</v>
      </c>
      <c r="AH747">
        <f t="shared" si="778"/>
        <v>0</v>
      </c>
      <c r="AI747">
        <v>0</v>
      </c>
      <c r="AJ747">
        <f t="shared" si="800"/>
        <v>0</v>
      </c>
      <c r="AK747">
        <v>0</v>
      </c>
      <c r="AL747">
        <f t="shared" si="783"/>
        <v>0</v>
      </c>
      <c r="AM747">
        <v>0</v>
      </c>
      <c r="AN747">
        <f t="shared" si="801"/>
        <v>0</v>
      </c>
      <c r="AO747">
        <v>0</v>
      </c>
      <c r="AP747">
        <f t="shared" si="780"/>
        <v>0</v>
      </c>
      <c r="AQ747">
        <v>0</v>
      </c>
      <c r="AR747">
        <f t="shared" si="802"/>
        <v>0</v>
      </c>
      <c r="AS747">
        <v>0</v>
      </c>
      <c r="AT747">
        <f t="shared" si="803"/>
        <v>0</v>
      </c>
      <c r="AU747">
        <v>0</v>
      </c>
      <c r="AV747">
        <f t="shared" si="804"/>
        <v>0</v>
      </c>
      <c r="AW747">
        <v>0</v>
      </c>
      <c r="AX747">
        <f t="shared" si="805"/>
        <v>0</v>
      </c>
      <c r="AY747">
        <v>0</v>
      </c>
      <c r="AZ747">
        <f t="shared" si="806"/>
        <v>0</v>
      </c>
      <c r="BA747">
        <v>0</v>
      </c>
      <c r="BB747">
        <f t="shared" si="807"/>
        <v>0</v>
      </c>
      <c r="BC747">
        <v>0</v>
      </c>
      <c r="BD747">
        <f t="shared" si="808"/>
        <v>0</v>
      </c>
      <c r="BE747">
        <v>0</v>
      </c>
      <c r="BF747">
        <f t="shared" si="809"/>
        <v>0</v>
      </c>
      <c r="BG747">
        <v>0</v>
      </c>
      <c r="BH747">
        <f t="shared" si="810"/>
        <v>0</v>
      </c>
      <c r="BI747">
        <v>0</v>
      </c>
      <c r="BJ747">
        <f t="shared" si="811"/>
        <v>0</v>
      </c>
      <c r="BK747">
        <v>0</v>
      </c>
      <c r="BL747">
        <f t="shared" si="812"/>
        <v>0</v>
      </c>
      <c r="BM747">
        <v>0</v>
      </c>
      <c r="BN747">
        <f t="shared" si="813"/>
        <v>0</v>
      </c>
      <c r="BO747">
        <v>0</v>
      </c>
      <c r="BP747">
        <f t="shared" si="784"/>
        <v>0</v>
      </c>
      <c r="BQ747">
        <v>0</v>
      </c>
      <c r="BR747">
        <f t="shared" si="814"/>
        <v>0</v>
      </c>
      <c r="BS747">
        <v>0</v>
      </c>
      <c r="BT747">
        <f t="shared" si="815"/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f t="shared" si="786"/>
        <v>0</v>
      </c>
      <c r="DE747">
        <v>0</v>
      </c>
      <c r="DF747">
        <f t="shared" si="787"/>
        <v>0</v>
      </c>
      <c r="DG747">
        <v>0</v>
      </c>
      <c r="DH747">
        <f t="shared" si="751"/>
        <v>0</v>
      </c>
      <c r="DI747">
        <v>0</v>
      </c>
      <c r="DJ747">
        <f t="shared" si="752"/>
        <v>0</v>
      </c>
      <c r="DK747">
        <v>0</v>
      </c>
      <c r="DL747">
        <f t="shared" si="753"/>
        <v>0</v>
      </c>
      <c r="DM747">
        <v>0</v>
      </c>
      <c r="DN747">
        <f t="shared" si="754"/>
        <v>0</v>
      </c>
      <c r="DO747">
        <v>0</v>
      </c>
      <c r="DP747">
        <f t="shared" si="755"/>
        <v>0</v>
      </c>
      <c r="DQ747">
        <v>0</v>
      </c>
      <c r="DR747">
        <f t="shared" si="756"/>
        <v>0</v>
      </c>
      <c r="DS747">
        <v>0</v>
      </c>
      <c r="DT747">
        <f t="shared" si="757"/>
        <v>0</v>
      </c>
      <c r="DU747">
        <v>100</v>
      </c>
      <c r="DV747">
        <f t="shared" si="758"/>
        <v>1</v>
      </c>
      <c r="DW747">
        <v>0</v>
      </c>
      <c r="DX747">
        <f t="shared" si="759"/>
        <v>0</v>
      </c>
      <c r="DY747">
        <v>0</v>
      </c>
      <c r="DZ747">
        <f t="shared" si="760"/>
        <v>0</v>
      </c>
      <c r="EA747">
        <v>0</v>
      </c>
      <c r="EB747">
        <f t="shared" si="761"/>
        <v>0</v>
      </c>
      <c r="EC747">
        <v>0</v>
      </c>
      <c r="ED747">
        <f t="shared" si="762"/>
        <v>0</v>
      </c>
      <c r="EE747">
        <v>0</v>
      </c>
      <c r="EF747">
        <f t="shared" si="763"/>
        <v>0</v>
      </c>
      <c r="EG747">
        <v>0</v>
      </c>
      <c r="EH747">
        <f t="shared" si="764"/>
        <v>0</v>
      </c>
      <c r="EI747">
        <v>0</v>
      </c>
      <c r="EJ747">
        <f t="shared" si="765"/>
        <v>0</v>
      </c>
      <c r="EK747">
        <v>0</v>
      </c>
      <c r="EL747">
        <f t="shared" si="766"/>
        <v>0</v>
      </c>
      <c r="EM747">
        <v>0</v>
      </c>
      <c r="EN747">
        <f t="shared" si="767"/>
        <v>0</v>
      </c>
      <c r="EO747">
        <v>0</v>
      </c>
      <c r="EP747">
        <f t="shared" si="768"/>
        <v>0</v>
      </c>
      <c r="EQ747">
        <v>0</v>
      </c>
      <c r="ER747">
        <f t="shared" si="769"/>
        <v>0</v>
      </c>
      <c r="ES747">
        <v>0</v>
      </c>
      <c r="ET747">
        <f t="shared" si="770"/>
        <v>0</v>
      </c>
      <c r="EU747">
        <v>0</v>
      </c>
      <c r="EV747">
        <f t="shared" si="771"/>
        <v>0</v>
      </c>
      <c r="EW747">
        <v>0</v>
      </c>
      <c r="EX747">
        <f t="shared" si="772"/>
        <v>0</v>
      </c>
      <c r="EY747">
        <v>0</v>
      </c>
      <c r="EZ747">
        <f t="shared" si="773"/>
        <v>0</v>
      </c>
      <c r="FA747">
        <v>0</v>
      </c>
      <c r="FB747">
        <f t="shared" si="774"/>
        <v>0</v>
      </c>
      <c r="FC747">
        <v>0</v>
      </c>
      <c r="FD747">
        <v>0</v>
      </c>
      <c r="FF747" t="s">
        <v>949</v>
      </c>
    </row>
    <row r="748" spans="1:162" x14ac:dyDescent="0.45">
      <c r="A748">
        <v>747</v>
      </c>
      <c r="B748" t="s">
        <v>968</v>
      </c>
      <c r="C748" t="s">
        <v>952</v>
      </c>
      <c r="E748" t="s">
        <v>830</v>
      </c>
      <c r="F748" s="2">
        <v>0</v>
      </c>
      <c r="G748">
        <v>370</v>
      </c>
      <c r="H748">
        <v>1941</v>
      </c>
      <c r="I748">
        <v>773</v>
      </c>
      <c r="J748" s="2">
        <f t="shared" si="785"/>
        <v>0.39824832560535806</v>
      </c>
      <c r="L748" t="s">
        <v>74</v>
      </c>
      <c r="M748">
        <v>0</v>
      </c>
      <c r="N748">
        <f t="shared" si="793"/>
        <v>0</v>
      </c>
      <c r="O748">
        <v>0</v>
      </c>
      <c r="P748">
        <f t="shared" si="794"/>
        <v>0</v>
      </c>
      <c r="Q748">
        <v>0</v>
      </c>
      <c r="R748">
        <f t="shared" si="779"/>
        <v>0</v>
      </c>
      <c r="S748">
        <v>0</v>
      </c>
      <c r="T748">
        <f t="shared" si="795"/>
        <v>0</v>
      </c>
      <c r="U748">
        <v>0</v>
      </c>
      <c r="V748">
        <f t="shared" si="796"/>
        <v>0</v>
      </c>
      <c r="W748">
        <v>0</v>
      </c>
      <c r="X748">
        <f t="shared" si="797"/>
        <v>0</v>
      </c>
      <c r="Y748">
        <v>0</v>
      </c>
      <c r="Z748">
        <f t="shared" si="798"/>
        <v>0</v>
      </c>
      <c r="AA748">
        <v>0</v>
      </c>
      <c r="AB748">
        <f t="shared" si="799"/>
        <v>0</v>
      </c>
      <c r="AC748">
        <v>0</v>
      </c>
      <c r="AD748">
        <f t="shared" si="781"/>
        <v>0</v>
      </c>
      <c r="AE748">
        <v>0</v>
      </c>
      <c r="AF748">
        <f t="shared" si="782"/>
        <v>0</v>
      </c>
      <c r="AG748">
        <v>0</v>
      </c>
      <c r="AH748">
        <f t="shared" si="778"/>
        <v>0</v>
      </c>
      <c r="AI748">
        <v>0</v>
      </c>
      <c r="AJ748">
        <f t="shared" si="800"/>
        <v>0</v>
      </c>
      <c r="AK748">
        <v>0</v>
      </c>
      <c r="AL748">
        <f t="shared" si="783"/>
        <v>0</v>
      </c>
      <c r="AM748">
        <v>0</v>
      </c>
      <c r="AN748">
        <f t="shared" si="801"/>
        <v>0</v>
      </c>
      <c r="AO748">
        <v>0</v>
      </c>
      <c r="AP748">
        <f t="shared" si="780"/>
        <v>0</v>
      </c>
      <c r="AQ748">
        <v>100</v>
      </c>
      <c r="AR748">
        <f t="shared" si="802"/>
        <v>1</v>
      </c>
      <c r="AS748">
        <v>0</v>
      </c>
      <c r="AT748">
        <f t="shared" si="803"/>
        <v>0</v>
      </c>
      <c r="AU748">
        <v>0</v>
      </c>
      <c r="AV748">
        <f t="shared" si="804"/>
        <v>0</v>
      </c>
      <c r="AW748">
        <v>0</v>
      </c>
      <c r="AX748">
        <f t="shared" si="805"/>
        <v>0</v>
      </c>
      <c r="AY748">
        <v>0</v>
      </c>
      <c r="AZ748">
        <f t="shared" si="806"/>
        <v>0</v>
      </c>
      <c r="BA748">
        <v>0</v>
      </c>
      <c r="BB748">
        <f t="shared" si="807"/>
        <v>0</v>
      </c>
      <c r="BC748">
        <v>0</v>
      </c>
      <c r="BD748">
        <f t="shared" si="808"/>
        <v>0</v>
      </c>
      <c r="BE748">
        <v>0</v>
      </c>
      <c r="BF748">
        <f t="shared" si="809"/>
        <v>0</v>
      </c>
      <c r="BG748">
        <v>0</v>
      </c>
      <c r="BH748">
        <f t="shared" si="810"/>
        <v>0</v>
      </c>
      <c r="BI748">
        <v>0</v>
      </c>
      <c r="BJ748">
        <f t="shared" si="811"/>
        <v>0</v>
      </c>
      <c r="BK748">
        <v>0</v>
      </c>
      <c r="BL748">
        <f t="shared" si="812"/>
        <v>0</v>
      </c>
      <c r="BM748">
        <v>0</v>
      </c>
      <c r="BN748">
        <f t="shared" si="813"/>
        <v>0</v>
      </c>
      <c r="BO748">
        <v>0</v>
      </c>
      <c r="BP748">
        <f t="shared" si="784"/>
        <v>0</v>
      </c>
      <c r="BQ748">
        <v>0</v>
      </c>
      <c r="BR748">
        <f t="shared" si="814"/>
        <v>0</v>
      </c>
      <c r="BS748">
        <v>0</v>
      </c>
      <c r="BT748">
        <f t="shared" si="815"/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f t="shared" si="786"/>
        <v>0</v>
      </c>
      <c r="DE748">
        <v>0</v>
      </c>
      <c r="DF748">
        <f t="shared" si="787"/>
        <v>0</v>
      </c>
      <c r="DG748">
        <v>0</v>
      </c>
      <c r="DH748">
        <f t="shared" si="751"/>
        <v>0</v>
      </c>
      <c r="DI748">
        <v>0</v>
      </c>
      <c r="DJ748">
        <f t="shared" si="752"/>
        <v>0</v>
      </c>
      <c r="DK748">
        <v>0</v>
      </c>
      <c r="DL748">
        <f t="shared" si="753"/>
        <v>0</v>
      </c>
      <c r="DM748">
        <v>0</v>
      </c>
      <c r="DN748">
        <f t="shared" si="754"/>
        <v>0</v>
      </c>
      <c r="DO748">
        <v>0</v>
      </c>
      <c r="DP748">
        <f t="shared" si="755"/>
        <v>0</v>
      </c>
      <c r="DQ748">
        <v>0</v>
      </c>
      <c r="DR748">
        <f t="shared" si="756"/>
        <v>0</v>
      </c>
      <c r="DS748">
        <v>0</v>
      </c>
      <c r="DT748">
        <f t="shared" si="757"/>
        <v>0</v>
      </c>
      <c r="DU748">
        <v>100</v>
      </c>
      <c r="DV748">
        <f t="shared" si="758"/>
        <v>1</v>
      </c>
      <c r="DW748">
        <v>0</v>
      </c>
      <c r="DX748">
        <f t="shared" si="759"/>
        <v>0</v>
      </c>
      <c r="DY748">
        <v>0</v>
      </c>
      <c r="DZ748">
        <f t="shared" si="760"/>
        <v>0</v>
      </c>
      <c r="EA748">
        <v>0</v>
      </c>
      <c r="EB748">
        <f t="shared" si="761"/>
        <v>0</v>
      </c>
      <c r="EC748">
        <v>0</v>
      </c>
      <c r="ED748">
        <f t="shared" si="762"/>
        <v>0</v>
      </c>
      <c r="EE748">
        <v>0</v>
      </c>
      <c r="EF748">
        <f t="shared" si="763"/>
        <v>0</v>
      </c>
      <c r="EG748">
        <v>0</v>
      </c>
      <c r="EH748">
        <f t="shared" si="764"/>
        <v>0</v>
      </c>
      <c r="EI748">
        <v>0</v>
      </c>
      <c r="EJ748">
        <f t="shared" si="765"/>
        <v>0</v>
      </c>
      <c r="EK748">
        <v>0</v>
      </c>
      <c r="EL748">
        <f t="shared" si="766"/>
        <v>0</v>
      </c>
      <c r="EM748">
        <v>0</v>
      </c>
      <c r="EN748">
        <f t="shared" si="767"/>
        <v>0</v>
      </c>
      <c r="EO748">
        <v>0</v>
      </c>
      <c r="EP748">
        <f t="shared" si="768"/>
        <v>0</v>
      </c>
      <c r="EQ748">
        <v>0</v>
      </c>
      <c r="ER748">
        <f t="shared" si="769"/>
        <v>0</v>
      </c>
      <c r="ES748">
        <v>0</v>
      </c>
      <c r="ET748">
        <f t="shared" si="770"/>
        <v>0</v>
      </c>
      <c r="EU748">
        <v>0</v>
      </c>
      <c r="EV748">
        <f t="shared" si="771"/>
        <v>0</v>
      </c>
      <c r="EW748">
        <v>0</v>
      </c>
      <c r="EX748">
        <f t="shared" si="772"/>
        <v>0</v>
      </c>
      <c r="EY748">
        <v>0</v>
      </c>
      <c r="EZ748">
        <f t="shared" si="773"/>
        <v>0</v>
      </c>
      <c r="FA748">
        <v>0</v>
      </c>
      <c r="FB748">
        <f t="shared" si="774"/>
        <v>0</v>
      </c>
      <c r="FC748">
        <v>0</v>
      </c>
      <c r="FD748">
        <v>0</v>
      </c>
      <c r="FF748" t="s">
        <v>949</v>
      </c>
    </row>
    <row r="749" spans="1:162" x14ac:dyDescent="0.45">
      <c r="A749">
        <v>748</v>
      </c>
      <c r="B749" t="s">
        <v>859</v>
      </c>
      <c r="C749" t="s">
        <v>955</v>
      </c>
      <c r="E749" t="s">
        <v>830</v>
      </c>
      <c r="F749" s="2">
        <v>0</v>
      </c>
      <c r="G749">
        <v>260.39999999999998</v>
      </c>
      <c r="H749">
        <v>933</v>
      </c>
      <c r="I749">
        <f>450+273</f>
        <v>723</v>
      </c>
      <c r="J749" s="2">
        <f t="shared" si="785"/>
        <v>0.77491961414791</v>
      </c>
      <c r="L749" t="s">
        <v>64</v>
      </c>
      <c r="M749">
        <v>0</v>
      </c>
      <c r="N749">
        <f t="shared" si="793"/>
        <v>0</v>
      </c>
      <c r="O749">
        <v>0</v>
      </c>
      <c r="P749">
        <f t="shared" si="794"/>
        <v>0</v>
      </c>
      <c r="Q749">
        <v>0</v>
      </c>
      <c r="R749">
        <f t="shared" si="779"/>
        <v>0</v>
      </c>
      <c r="S749">
        <v>0</v>
      </c>
      <c r="T749">
        <f t="shared" si="795"/>
        <v>0</v>
      </c>
      <c r="U749">
        <v>0</v>
      </c>
      <c r="V749">
        <f t="shared" si="796"/>
        <v>0</v>
      </c>
      <c r="W749">
        <v>100</v>
      </c>
      <c r="X749">
        <f t="shared" si="797"/>
        <v>1</v>
      </c>
      <c r="Y749">
        <v>0</v>
      </c>
      <c r="Z749">
        <f t="shared" si="798"/>
        <v>0</v>
      </c>
      <c r="AA749">
        <v>0</v>
      </c>
      <c r="AB749">
        <f t="shared" si="799"/>
        <v>0</v>
      </c>
      <c r="AC749">
        <v>0</v>
      </c>
      <c r="AD749">
        <f t="shared" si="781"/>
        <v>0</v>
      </c>
      <c r="AE749">
        <v>0</v>
      </c>
      <c r="AF749">
        <f t="shared" si="782"/>
        <v>0</v>
      </c>
      <c r="AG749">
        <v>0</v>
      </c>
      <c r="AH749">
        <f t="shared" si="778"/>
        <v>0</v>
      </c>
      <c r="AI749">
        <v>0</v>
      </c>
      <c r="AJ749">
        <f t="shared" si="800"/>
        <v>0</v>
      </c>
      <c r="AK749">
        <v>0</v>
      </c>
      <c r="AL749">
        <f t="shared" si="783"/>
        <v>0</v>
      </c>
      <c r="AM749">
        <v>0</v>
      </c>
      <c r="AN749">
        <f t="shared" si="801"/>
        <v>0</v>
      </c>
      <c r="AO749">
        <v>0</v>
      </c>
      <c r="AP749">
        <f t="shared" si="780"/>
        <v>0</v>
      </c>
      <c r="AQ749">
        <v>0</v>
      </c>
      <c r="AR749">
        <f t="shared" si="802"/>
        <v>0</v>
      </c>
      <c r="AS749">
        <v>0</v>
      </c>
      <c r="AT749">
        <f t="shared" si="803"/>
        <v>0</v>
      </c>
      <c r="AU749">
        <v>0</v>
      </c>
      <c r="AV749">
        <f t="shared" si="804"/>
        <v>0</v>
      </c>
      <c r="AW749">
        <v>0</v>
      </c>
      <c r="AX749">
        <f t="shared" si="805"/>
        <v>0</v>
      </c>
      <c r="AY749">
        <v>0</v>
      </c>
      <c r="AZ749">
        <f t="shared" si="806"/>
        <v>0</v>
      </c>
      <c r="BA749">
        <v>0</v>
      </c>
      <c r="BB749">
        <f t="shared" si="807"/>
        <v>0</v>
      </c>
      <c r="BC749">
        <v>0</v>
      </c>
      <c r="BD749">
        <f t="shared" si="808"/>
        <v>0</v>
      </c>
      <c r="BE749">
        <v>0</v>
      </c>
      <c r="BF749">
        <f t="shared" si="809"/>
        <v>0</v>
      </c>
      <c r="BG749">
        <v>0</v>
      </c>
      <c r="BH749">
        <f t="shared" si="810"/>
        <v>0</v>
      </c>
      <c r="BI749">
        <v>0</v>
      </c>
      <c r="BJ749">
        <f t="shared" si="811"/>
        <v>0</v>
      </c>
      <c r="BK749">
        <v>0</v>
      </c>
      <c r="BL749">
        <f t="shared" si="812"/>
        <v>0</v>
      </c>
      <c r="BM749">
        <v>0</v>
      </c>
      <c r="BN749">
        <f t="shared" si="813"/>
        <v>0</v>
      </c>
      <c r="BO749">
        <v>0</v>
      </c>
      <c r="BP749">
        <f t="shared" si="784"/>
        <v>0</v>
      </c>
      <c r="BQ749">
        <v>0</v>
      </c>
      <c r="BR749">
        <f t="shared" si="814"/>
        <v>0</v>
      </c>
      <c r="BS749">
        <v>0</v>
      </c>
      <c r="BT749">
        <f t="shared" si="815"/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f t="shared" si="786"/>
        <v>0</v>
      </c>
      <c r="DE749">
        <v>0</v>
      </c>
      <c r="DF749">
        <f t="shared" si="787"/>
        <v>0</v>
      </c>
      <c r="DG749">
        <v>0</v>
      </c>
      <c r="DH749">
        <f t="shared" si="751"/>
        <v>0</v>
      </c>
      <c r="DI749">
        <v>0</v>
      </c>
      <c r="DJ749">
        <f t="shared" si="752"/>
        <v>0</v>
      </c>
      <c r="DK749">
        <v>0</v>
      </c>
      <c r="DL749">
        <f t="shared" si="753"/>
        <v>0</v>
      </c>
      <c r="DM749">
        <v>0</v>
      </c>
      <c r="DN749">
        <f t="shared" si="754"/>
        <v>0</v>
      </c>
      <c r="DO749">
        <v>0</v>
      </c>
      <c r="DP749">
        <f t="shared" si="755"/>
        <v>0</v>
      </c>
      <c r="DQ749">
        <v>0</v>
      </c>
      <c r="DR749">
        <f t="shared" si="756"/>
        <v>0</v>
      </c>
      <c r="DS749">
        <v>0</v>
      </c>
      <c r="DT749">
        <f t="shared" si="757"/>
        <v>0</v>
      </c>
      <c r="DU749">
        <v>23</v>
      </c>
      <c r="DV749">
        <f t="shared" si="758"/>
        <v>0.33688549676656604</v>
      </c>
      <c r="DW749">
        <v>0</v>
      </c>
      <c r="DX749">
        <f t="shared" si="759"/>
        <v>0</v>
      </c>
      <c r="DY749">
        <v>0</v>
      </c>
      <c r="DZ749">
        <f t="shared" si="760"/>
        <v>0</v>
      </c>
      <c r="EA749">
        <v>0</v>
      </c>
      <c r="EB749">
        <f t="shared" si="761"/>
        <v>0</v>
      </c>
      <c r="EC749">
        <v>0</v>
      </c>
      <c r="ED749">
        <f t="shared" si="762"/>
        <v>0</v>
      </c>
      <c r="EE749">
        <v>0</v>
      </c>
      <c r="EF749">
        <f t="shared" si="763"/>
        <v>0</v>
      </c>
      <c r="EG749">
        <v>0</v>
      </c>
      <c r="EH749">
        <f t="shared" si="764"/>
        <v>0</v>
      </c>
      <c r="EI749">
        <v>0</v>
      </c>
      <c r="EJ749">
        <f t="shared" si="765"/>
        <v>0</v>
      </c>
      <c r="EK749">
        <v>0</v>
      </c>
      <c r="EL749">
        <f t="shared" si="766"/>
        <v>0</v>
      </c>
      <c r="EM749">
        <v>0</v>
      </c>
      <c r="EN749">
        <f t="shared" si="767"/>
        <v>0</v>
      </c>
      <c r="EO749">
        <v>0</v>
      </c>
      <c r="EP749">
        <f t="shared" si="768"/>
        <v>0</v>
      </c>
      <c r="EQ749">
        <v>0</v>
      </c>
      <c r="ER749">
        <f t="shared" si="769"/>
        <v>0</v>
      </c>
      <c r="ES749">
        <v>0</v>
      </c>
      <c r="ET749">
        <f t="shared" si="770"/>
        <v>0</v>
      </c>
      <c r="EU749">
        <v>0</v>
      </c>
      <c r="EV749">
        <f t="shared" si="771"/>
        <v>0</v>
      </c>
      <c r="EW749">
        <v>77</v>
      </c>
      <c r="EX749">
        <f t="shared" si="772"/>
        <v>0.66311450323343391</v>
      </c>
      <c r="EY749">
        <v>0</v>
      </c>
      <c r="EZ749">
        <f t="shared" si="773"/>
        <v>0</v>
      </c>
      <c r="FA749">
        <v>0</v>
      </c>
      <c r="FB749">
        <f t="shared" si="774"/>
        <v>0</v>
      </c>
      <c r="FC749">
        <v>0</v>
      </c>
      <c r="FD749">
        <v>0</v>
      </c>
      <c r="FF749" t="s">
        <v>949</v>
      </c>
    </row>
    <row r="750" spans="1:162" x14ac:dyDescent="0.45">
      <c r="A750">
        <v>749</v>
      </c>
      <c r="B750" t="s">
        <v>484</v>
      </c>
      <c r="C750" t="s">
        <v>955</v>
      </c>
      <c r="E750">
        <v>347</v>
      </c>
      <c r="F750" s="2">
        <v>0</v>
      </c>
      <c r="G750">
        <v>260.39999999999998</v>
      </c>
      <c r="H750">
        <v>1773</v>
      </c>
      <c r="I750">
        <v>773</v>
      </c>
      <c r="J750" s="2">
        <f t="shared" si="785"/>
        <v>0.43598420755781164</v>
      </c>
      <c r="L750" t="s">
        <v>64</v>
      </c>
      <c r="M750">
        <v>0</v>
      </c>
      <c r="N750">
        <f t="shared" si="793"/>
        <v>0</v>
      </c>
      <c r="O750">
        <v>0</v>
      </c>
      <c r="P750">
        <f t="shared" si="794"/>
        <v>0</v>
      </c>
      <c r="Q750">
        <v>11</v>
      </c>
      <c r="R750">
        <f t="shared" si="779"/>
        <v>0.10385723565844235</v>
      </c>
      <c r="S750">
        <v>2</v>
      </c>
      <c r="T750">
        <f t="shared" si="795"/>
        <v>2.0173929207454418E-2</v>
      </c>
      <c r="U750">
        <v>0</v>
      </c>
      <c r="V750">
        <f t="shared" si="796"/>
        <v>0</v>
      </c>
      <c r="W750">
        <v>0</v>
      </c>
      <c r="X750">
        <f t="shared" si="797"/>
        <v>0</v>
      </c>
      <c r="Y750">
        <v>0</v>
      </c>
      <c r="Z750">
        <f t="shared" si="798"/>
        <v>0</v>
      </c>
      <c r="AA750">
        <v>0</v>
      </c>
      <c r="AB750">
        <f t="shared" si="799"/>
        <v>0</v>
      </c>
      <c r="AC750">
        <f>100-AE750-Q750-S750-AK750-AM750-2</f>
        <v>66.17</v>
      </c>
      <c r="AD750">
        <f t="shared" si="781"/>
        <v>0.6566140649083938</v>
      </c>
      <c r="AE750">
        <v>0.08</v>
      </c>
      <c r="AF750">
        <f t="shared" si="782"/>
        <v>3.6913083190645499E-3</v>
      </c>
      <c r="AG750">
        <v>0</v>
      </c>
      <c r="AH750">
        <f t="shared" si="778"/>
        <v>0</v>
      </c>
      <c r="AI750">
        <v>0</v>
      </c>
      <c r="AJ750">
        <f t="shared" si="800"/>
        <v>0</v>
      </c>
      <c r="AK750">
        <v>0.75</v>
      </c>
      <c r="AL750">
        <f t="shared" si="783"/>
        <v>1.4798321057117519E-2</v>
      </c>
      <c r="AM750">
        <v>18</v>
      </c>
      <c r="AN750">
        <f t="shared" si="801"/>
        <v>0.19183819373361038</v>
      </c>
      <c r="AO750">
        <v>0</v>
      </c>
      <c r="AP750">
        <f t="shared" si="780"/>
        <v>0</v>
      </c>
      <c r="AQ750">
        <v>0</v>
      </c>
      <c r="AR750">
        <f t="shared" si="802"/>
        <v>0</v>
      </c>
      <c r="AS750">
        <v>0</v>
      </c>
      <c r="AT750">
        <f t="shared" si="803"/>
        <v>0</v>
      </c>
      <c r="AU750">
        <v>0</v>
      </c>
      <c r="AV750">
        <f t="shared" si="804"/>
        <v>0</v>
      </c>
      <c r="AW750">
        <v>0</v>
      </c>
      <c r="AX750">
        <f t="shared" si="805"/>
        <v>0</v>
      </c>
      <c r="AY750">
        <v>1</v>
      </c>
      <c r="AZ750">
        <f t="shared" si="806"/>
        <v>5.9644565859387089E-3</v>
      </c>
      <c r="BA750">
        <v>0</v>
      </c>
      <c r="BB750">
        <f t="shared" si="807"/>
        <v>0</v>
      </c>
      <c r="BC750">
        <v>0</v>
      </c>
      <c r="BD750">
        <f t="shared" si="808"/>
        <v>0</v>
      </c>
      <c r="BE750">
        <v>0</v>
      </c>
      <c r="BF750">
        <f t="shared" si="809"/>
        <v>0</v>
      </c>
      <c r="BG750">
        <v>0</v>
      </c>
      <c r="BH750">
        <f t="shared" si="810"/>
        <v>0</v>
      </c>
      <c r="BI750">
        <v>1</v>
      </c>
      <c r="BJ750">
        <f t="shared" si="811"/>
        <v>3.0624905299782563E-3</v>
      </c>
      <c r="BK750">
        <v>0</v>
      </c>
      <c r="BL750">
        <f t="shared" si="812"/>
        <v>0</v>
      </c>
      <c r="BM750">
        <v>0</v>
      </c>
      <c r="BN750">
        <f t="shared" si="813"/>
        <v>0</v>
      </c>
      <c r="BO750">
        <v>0</v>
      </c>
      <c r="BP750">
        <f t="shared" si="784"/>
        <v>0</v>
      </c>
      <c r="BQ750">
        <v>0</v>
      </c>
      <c r="BR750">
        <f t="shared" si="814"/>
        <v>0</v>
      </c>
      <c r="BS750">
        <v>0</v>
      </c>
      <c r="BT750">
        <f t="shared" si="815"/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f t="shared" si="786"/>
        <v>0</v>
      </c>
      <c r="DE750">
        <v>0</v>
      </c>
      <c r="DF750">
        <f t="shared" si="787"/>
        <v>0</v>
      </c>
      <c r="DG750">
        <v>0</v>
      </c>
      <c r="DH750">
        <f t="shared" si="751"/>
        <v>0</v>
      </c>
      <c r="DI750">
        <v>0</v>
      </c>
      <c r="DJ750">
        <f t="shared" si="752"/>
        <v>0</v>
      </c>
      <c r="DK750">
        <v>0</v>
      </c>
      <c r="DL750">
        <f t="shared" si="753"/>
        <v>0</v>
      </c>
      <c r="DM750">
        <v>0</v>
      </c>
      <c r="DN750">
        <f t="shared" si="754"/>
        <v>0</v>
      </c>
      <c r="DO750">
        <v>0</v>
      </c>
      <c r="DP750">
        <f t="shared" si="755"/>
        <v>0</v>
      </c>
      <c r="DQ750">
        <v>0</v>
      </c>
      <c r="DR750">
        <f t="shared" si="756"/>
        <v>0</v>
      </c>
      <c r="DS750">
        <v>0</v>
      </c>
      <c r="DT750">
        <f t="shared" si="757"/>
        <v>0</v>
      </c>
      <c r="DU750">
        <v>23</v>
      </c>
      <c r="DV750">
        <f t="shared" si="758"/>
        <v>0.33688549676656604</v>
      </c>
      <c r="DW750">
        <v>0</v>
      </c>
      <c r="DX750">
        <f t="shared" si="759"/>
        <v>0</v>
      </c>
      <c r="DY750">
        <v>0</v>
      </c>
      <c r="DZ750">
        <f t="shared" si="760"/>
        <v>0</v>
      </c>
      <c r="EA750">
        <v>0</v>
      </c>
      <c r="EB750">
        <f t="shared" si="761"/>
        <v>0</v>
      </c>
      <c r="EC750">
        <v>0</v>
      </c>
      <c r="ED750">
        <f t="shared" si="762"/>
        <v>0</v>
      </c>
      <c r="EE750">
        <v>0</v>
      </c>
      <c r="EF750">
        <f t="shared" si="763"/>
        <v>0</v>
      </c>
      <c r="EG750">
        <v>0</v>
      </c>
      <c r="EH750">
        <f t="shared" si="764"/>
        <v>0</v>
      </c>
      <c r="EI750">
        <v>0</v>
      </c>
      <c r="EJ750">
        <f t="shared" si="765"/>
        <v>0</v>
      </c>
      <c r="EK750">
        <v>0</v>
      </c>
      <c r="EL750">
        <f t="shared" si="766"/>
        <v>0</v>
      </c>
      <c r="EM750">
        <v>0</v>
      </c>
      <c r="EN750">
        <f t="shared" si="767"/>
        <v>0</v>
      </c>
      <c r="EO750">
        <v>0</v>
      </c>
      <c r="EP750">
        <f t="shared" si="768"/>
        <v>0</v>
      </c>
      <c r="EQ750">
        <v>0</v>
      </c>
      <c r="ER750">
        <f t="shared" si="769"/>
        <v>0</v>
      </c>
      <c r="ES750">
        <v>0</v>
      </c>
      <c r="ET750">
        <f t="shared" si="770"/>
        <v>0</v>
      </c>
      <c r="EU750">
        <v>0</v>
      </c>
      <c r="EV750">
        <f t="shared" si="771"/>
        <v>0</v>
      </c>
      <c r="EW750">
        <v>77</v>
      </c>
      <c r="EX750">
        <f t="shared" si="772"/>
        <v>0.66311450323343391</v>
      </c>
      <c r="EY750">
        <v>0</v>
      </c>
      <c r="EZ750">
        <f t="shared" si="773"/>
        <v>0</v>
      </c>
      <c r="FA750">
        <v>0</v>
      </c>
      <c r="FB750">
        <f t="shared" si="774"/>
        <v>0</v>
      </c>
      <c r="FC750">
        <v>0</v>
      </c>
      <c r="FD750">
        <v>0</v>
      </c>
      <c r="FF750" t="s">
        <v>949</v>
      </c>
    </row>
    <row r="751" spans="1:162" x14ac:dyDescent="0.45">
      <c r="A751">
        <v>750</v>
      </c>
      <c r="B751" t="s">
        <v>969</v>
      </c>
      <c r="C751" t="s">
        <v>952</v>
      </c>
      <c r="E751" t="s">
        <v>830</v>
      </c>
      <c r="F751" s="2">
        <v>0</v>
      </c>
      <c r="G751">
        <v>370</v>
      </c>
      <c r="H751">
        <v>2750</v>
      </c>
      <c r="I751">
        <f>900+273</f>
        <v>1173</v>
      </c>
      <c r="J751" s="2">
        <f t="shared" si="785"/>
        <v>0.42654545454545456</v>
      </c>
      <c r="L751" t="s">
        <v>442</v>
      </c>
      <c r="M751">
        <v>0</v>
      </c>
      <c r="N751">
        <f t="shared" si="793"/>
        <v>0</v>
      </c>
      <c r="O751">
        <v>0</v>
      </c>
      <c r="P751">
        <f t="shared" si="794"/>
        <v>0</v>
      </c>
      <c r="Q751">
        <v>0</v>
      </c>
      <c r="R751">
        <f t="shared" si="779"/>
        <v>0</v>
      </c>
      <c r="S751">
        <v>0</v>
      </c>
      <c r="T751">
        <f t="shared" si="795"/>
        <v>0</v>
      </c>
      <c r="U751">
        <v>0</v>
      </c>
      <c r="V751">
        <f t="shared" si="796"/>
        <v>0</v>
      </c>
      <c r="W751">
        <v>0</v>
      </c>
      <c r="X751">
        <f t="shared" si="797"/>
        <v>0</v>
      </c>
      <c r="Y751">
        <v>0</v>
      </c>
      <c r="Z751">
        <f t="shared" si="798"/>
        <v>0</v>
      </c>
      <c r="AA751">
        <v>0</v>
      </c>
      <c r="AB751">
        <f t="shared" si="799"/>
        <v>0</v>
      </c>
      <c r="AC751">
        <v>0</v>
      </c>
      <c r="AD751">
        <f t="shared" si="781"/>
        <v>0</v>
      </c>
      <c r="AE751">
        <v>0</v>
      </c>
      <c r="AF751">
        <f t="shared" si="782"/>
        <v>0</v>
      </c>
      <c r="AG751">
        <v>0</v>
      </c>
      <c r="AH751">
        <f t="shared" si="778"/>
        <v>0</v>
      </c>
      <c r="AI751">
        <v>0</v>
      </c>
      <c r="AJ751">
        <f t="shared" si="800"/>
        <v>0</v>
      </c>
      <c r="AK751">
        <v>0</v>
      </c>
      <c r="AL751">
        <f t="shared" si="783"/>
        <v>0</v>
      </c>
      <c r="AM751">
        <v>0</v>
      </c>
      <c r="AN751">
        <f t="shared" si="801"/>
        <v>0</v>
      </c>
      <c r="AO751">
        <v>0</v>
      </c>
      <c r="AP751">
        <f t="shared" si="780"/>
        <v>0</v>
      </c>
      <c r="AQ751">
        <v>0</v>
      </c>
      <c r="AR751">
        <f t="shared" si="802"/>
        <v>0</v>
      </c>
      <c r="AS751">
        <v>0</v>
      </c>
      <c r="AT751">
        <f t="shared" si="803"/>
        <v>0</v>
      </c>
      <c r="AU751">
        <v>0</v>
      </c>
      <c r="AV751">
        <f t="shared" si="804"/>
        <v>0</v>
      </c>
      <c r="AW751">
        <v>0</v>
      </c>
      <c r="AX751">
        <f t="shared" si="805"/>
        <v>0</v>
      </c>
      <c r="AY751">
        <v>100</v>
      </c>
      <c r="AZ751">
        <f t="shared" si="806"/>
        <v>1</v>
      </c>
      <c r="BA751">
        <v>0</v>
      </c>
      <c r="BB751">
        <f t="shared" si="807"/>
        <v>0</v>
      </c>
      <c r="BC751">
        <v>0</v>
      </c>
      <c r="BD751">
        <f t="shared" si="808"/>
        <v>0</v>
      </c>
      <c r="BE751">
        <v>0</v>
      </c>
      <c r="BF751">
        <f t="shared" si="809"/>
        <v>0</v>
      </c>
      <c r="BG751">
        <v>0</v>
      </c>
      <c r="BH751">
        <f t="shared" si="810"/>
        <v>0</v>
      </c>
      <c r="BI751">
        <v>0</v>
      </c>
      <c r="BJ751">
        <f t="shared" si="811"/>
        <v>0</v>
      </c>
      <c r="BK751">
        <v>0</v>
      </c>
      <c r="BL751">
        <f t="shared" si="812"/>
        <v>0</v>
      </c>
      <c r="BM751">
        <v>0</v>
      </c>
      <c r="BN751">
        <f t="shared" si="813"/>
        <v>0</v>
      </c>
      <c r="BO751">
        <v>0</v>
      </c>
      <c r="BP751">
        <f t="shared" si="784"/>
        <v>0</v>
      </c>
      <c r="BQ751">
        <v>0</v>
      </c>
      <c r="BR751">
        <f t="shared" si="814"/>
        <v>0</v>
      </c>
      <c r="BS751">
        <v>0</v>
      </c>
      <c r="BT751">
        <f t="shared" si="815"/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f t="shared" si="786"/>
        <v>0</v>
      </c>
      <c r="DE751">
        <v>0</v>
      </c>
      <c r="DF751">
        <f t="shared" si="787"/>
        <v>0</v>
      </c>
      <c r="DG751">
        <v>0</v>
      </c>
      <c r="DH751">
        <f t="shared" si="751"/>
        <v>0</v>
      </c>
      <c r="DI751">
        <v>0</v>
      </c>
      <c r="DJ751">
        <f t="shared" si="752"/>
        <v>0</v>
      </c>
      <c r="DK751">
        <v>0</v>
      </c>
      <c r="DL751">
        <f t="shared" si="753"/>
        <v>0</v>
      </c>
      <c r="DM751">
        <v>0</v>
      </c>
      <c r="DN751">
        <f t="shared" si="754"/>
        <v>0</v>
      </c>
      <c r="DO751">
        <v>0</v>
      </c>
      <c r="DP751">
        <f t="shared" si="755"/>
        <v>0</v>
      </c>
      <c r="DQ751">
        <v>0</v>
      </c>
      <c r="DR751">
        <f t="shared" si="756"/>
        <v>0</v>
      </c>
      <c r="DS751">
        <v>0</v>
      </c>
      <c r="DT751">
        <f t="shared" si="757"/>
        <v>0</v>
      </c>
      <c r="DU751">
        <v>100</v>
      </c>
      <c r="DV751">
        <f t="shared" si="758"/>
        <v>1</v>
      </c>
      <c r="DW751">
        <v>0</v>
      </c>
      <c r="DX751">
        <f t="shared" si="759"/>
        <v>0</v>
      </c>
      <c r="DY751">
        <v>0</v>
      </c>
      <c r="DZ751">
        <f t="shared" si="760"/>
        <v>0</v>
      </c>
      <c r="EA751">
        <v>0</v>
      </c>
      <c r="EB751">
        <f t="shared" si="761"/>
        <v>0</v>
      </c>
      <c r="EC751">
        <v>0</v>
      </c>
      <c r="ED751">
        <f t="shared" si="762"/>
        <v>0</v>
      </c>
      <c r="EE751">
        <v>0</v>
      </c>
      <c r="EF751">
        <f t="shared" si="763"/>
        <v>0</v>
      </c>
      <c r="EG751">
        <v>0</v>
      </c>
      <c r="EH751">
        <f t="shared" si="764"/>
        <v>0</v>
      </c>
      <c r="EI751">
        <v>0</v>
      </c>
      <c r="EJ751">
        <f t="shared" si="765"/>
        <v>0</v>
      </c>
      <c r="EK751">
        <v>0</v>
      </c>
      <c r="EL751">
        <f t="shared" si="766"/>
        <v>0</v>
      </c>
      <c r="EM751">
        <v>0</v>
      </c>
      <c r="EN751">
        <f t="shared" si="767"/>
        <v>0</v>
      </c>
      <c r="EO751">
        <v>0</v>
      </c>
      <c r="EP751">
        <f t="shared" si="768"/>
        <v>0</v>
      </c>
      <c r="EQ751">
        <v>0</v>
      </c>
      <c r="ER751">
        <f t="shared" si="769"/>
        <v>0</v>
      </c>
      <c r="ES751">
        <v>0</v>
      </c>
      <c r="ET751">
        <f t="shared" si="770"/>
        <v>0</v>
      </c>
      <c r="EU751">
        <v>0</v>
      </c>
      <c r="EV751">
        <f t="shared" si="771"/>
        <v>0</v>
      </c>
      <c r="EW751">
        <v>0</v>
      </c>
      <c r="EX751">
        <f t="shared" si="772"/>
        <v>0</v>
      </c>
      <c r="EY751">
        <v>0</v>
      </c>
      <c r="EZ751">
        <f t="shared" si="773"/>
        <v>0</v>
      </c>
      <c r="FA751">
        <v>0</v>
      </c>
      <c r="FB751">
        <f t="shared" si="774"/>
        <v>0</v>
      </c>
      <c r="FC751">
        <v>0</v>
      </c>
      <c r="FD751">
        <v>0</v>
      </c>
      <c r="FF751" t="s">
        <v>949</v>
      </c>
    </row>
    <row r="752" spans="1:162" x14ac:dyDescent="0.45">
      <c r="A752">
        <v>751</v>
      </c>
      <c r="B752" t="s">
        <v>579</v>
      </c>
      <c r="C752" t="s">
        <v>952</v>
      </c>
      <c r="E752" t="s">
        <v>830</v>
      </c>
      <c r="F752" s="2">
        <v>0</v>
      </c>
      <c r="G752">
        <v>370</v>
      </c>
      <c r="H752">
        <v>2896</v>
      </c>
      <c r="I752">
        <v>1173</v>
      </c>
      <c r="J752" s="2">
        <f t="shared" si="785"/>
        <v>0.40504143646408841</v>
      </c>
      <c r="L752" t="s">
        <v>442</v>
      </c>
      <c r="M752">
        <v>0</v>
      </c>
      <c r="N752">
        <f t="shared" si="793"/>
        <v>0</v>
      </c>
      <c r="O752">
        <v>0</v>
      </c>
      <c r="P752">
        <f t="shared" si="794"/>
        <v>0</v>
      </c>
      <c r="Q752">
        <v>0</v>
      </c>
      <c r="R752">
        <f t="shared" si="779"/>
        <v>0</v>
      </c>
      <c r="S752">
        <v>0</v>
      </c>
      <c r="T752">
        <f t="shared" si="795"/>
        <v>0</v>
      </c>
      <c r="U752">
        <v>0</v>
      </c>
      <c r="V752">
        <f t="shared" si="796"/>
        <v>0</v>
      </c>
      <c r="W752">
        <v>0</v>
      </c>
      <c r="X752">
        <f t="shared" si="797"/>
        <v>0</v>
      </c>
      <c r="Y752">
        <v>0</v>
      </c>
      <c r="Z752">
        <f t="shared" si="798"/>
        <v>0</v>
      </c>
      <c r="AA752">
        <v>0</v>
      </c>
      <c r="AB752">
        <f t="shared" si="799"/>
        <v>0</v>
      </c>
      <c r="AC752">
        <v>0</v>
      </c>
      <c r="AD752">
        <f t="shared" si="781"/>
        <v>0</v>
      </c>
      <c r="AE752">
        <v>0</v>
      </c>
      <c r="AF752">
        <f t="shared" si="782"/>
        <v>0</v>
      </c>
      <c r="AG752">
        <v>0</v>
      </c>
      <c r="AH752">
        <f t="shared" si="778"/>
        <v>0</v>
      </c>
      <c r="AI752">
        <v>0</v>
      </c>
      <c r="AJ752">
        <f t="shared" si="800"/>
        <v>0</v>
      </c>
      <c r="AK752">
        <v>0</v>
      </c>
      <c r="AL752">
        <f t="shared" si="783"/>
        <v>0</v>
      </c>
      <c r="AM752">
        <v>0</v>
      </c>
      <c r="AN752">
        <f t="shared" si="801"/>
        <v>0</v>
      </c>
      <c r="AO752">
        <v>100</v>
      </c>
      <c r="AP752">
        <f t="shared" si="780"/>
        <v>1</v>
      </c>
      <c r="AQ752">
        <v>0</v>
      </c>
      <c r="AR752">
        <f t="shared" si="802"/>
        <v>0</v>
      </c>
      <c r="AS752">
        <v>0</v>
      </c>
      <c r="AT752">
        <f t="shared" si="803"/>
        <v>0</v>
      </c>
      <c r="AU752">
        <v>0</v>
      </c>
      <c r="AV752">
        <f t="shared" si="804"/>
        <v>0</v>
      </c>
      <c r="AW752">
        <v>0</v>
      </c>
      <c r="AX752">
        <f t="shared" si="805"/>
        <v>0</v>
      </c>
      <c r="AY752">
        <v>0</v>
      </c>
      <c r="AZ752">
        <f t="shared" si="806"/>
        <v>0</v>
      </c>
      <c r="BA752">
        <v>0</v>
      </c>
      <c r="BB752">
        <f t="shared" si="807"/>
        <v>0</v>
      </c>
      <c r="BC752">
        <v>0</v>
      </c>
      <c r="BD752">
        <f t="shared" si="808"/>
        <v>0</v>
      </c>
      <c r="BE752">
        <v>0</v>
      </c>
      <c r="BF752">
        <f t="shared" si="809"/>
        <v>0</v>
      </c>
      <c r="BG752">
        <v>0</v>
      </c>
      <c r="BH752">
        <f t="shared" si="810"/>
        <v>0</v>
      </c>
      <c r="BI752">
        <v>0</v>
      </c>
      <c r="BJ752">
        <f t="shared" si="811"/>
        <v>0</v>
      </c>
      <c r="BK752">
        <v>0</v>
      </c>
      <c r="BL752">
        <f t="shared" si="812"/>
        <v>0</v>
      </c>
      <c r="BM752">
        <v>0</v>
      </c>
      <c r="BN752">
        <f t="shared" si="813"/>
        <v>0</v>
      </c>
      <c r="BO752">
        <v>0</v>
      </c>
      <c r="BP752">
        <f t="shared" si="784"/>
        <v>0</v>
      </c>
      <c r="BQ752">
        <v>0</v>
      </c>
      <c r="BR752">
        <f t="shared" si="814"/>
        <v>0</v>
      </c>
      <c r="BS752">
        <v>0</v>
      </c>
      <c r="BT752">
        <f t="shared" si="815"/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f t="shared" si="786"/>
        <v>0</v>
      </c>
      <c r="DE752">
        <v>0</v>
      </c>
      <c r="DF752">
        <f t="shared" si="787"/>
        <v>0</v>
      </c>
      <c r="DG752">
        <v>0</v>
      </c>
      <c r="DH752">
        <f t="shared" si="751"/>
        <v>0</v>
      </c>
      <c r="DI752">
        <v>0</v>
      </c>
      <c r="DJ752">
        <f t="shared" si="752"/>
        <v>0</v>
      </c>
      <c r="DK752">
        <v>0</v>
      </c>
      <c r="DL752">
        <f t="shared" si="753"/>
        <v>0</v>
      </c>
      <c r="DM752">
        <v>0</v>
      </c>
      <c r="DN752">
        <f t="shared" si="754"/>
        <v>0</v>
      </c>
      <c r="DO752">
        <v>0</v>
      </c>
      <c r="DP752">
        <f t="shared" si="755"/>
        <v>0</v>
      </c>
      <c r="DQ752">
        <v>0</v>
      </c>
      <c r="DR752">
        <f t="shared" si="756"/>
        <v>0</v>
      </c>
      <c r="DS752">
        <v>0</v>
      </c>
      <c r="DT752">
        <f t="shared" si="757"/>
        <v>0</v>
      </c>
      <c r="DU752">
        <v>100</v>
      </c>
      <c r="DV752">
        <f t="shared" si="758"/>
        <v>1</v>
      </c>
      <c r="DW752">
        <v>0</v>
      </c>
      <c r="DX752">
        <f t="shared" si="759"/>
        <v>0</v>
      </c>
      <c r="DY752">
        <v>0</v>
      </c>
      <c r="DZ752">
        <f t="shared" si="760"/>
        <v>0</v>
      </c>
      <c r="EA752">
        <v>0</v>
      </c>
      <c r="EB752">
        <f t="shared" si="761"/>
        <v>0</v>
      </c>
      <c r="EC752">
        <v>0</v>
      </c>
      <c r="ED752">
        <f t="shared" si="762"/>
        <v>0</v>
      </c>
      <c r="EE752">
        <v>0</v>
      </c>
      <c r="EF752">
        <f t="shared" si="763"/>
        <v>0</v>
      </c>
      <c r="EG752">
        <v>0</v>
      </c>
      <c r="EH752">
        <f t="shared" si="764"/>
        <v>0</v>
      </c>
      <c r="EI752">
        <v>0</v>
      </c>
      <c r="EJ752">
        <f t="shared" si="765"/>
        <v>0</v>
      </c>
      <c r="EK752">
        <v>0</v>
      </c>
      <c r="EL752">
        <f t="shared" si="766"/>
        <v>0</v>
      </c>
      <c r="EM752">
        <v>0</v>
      </c>
      <c r="EN752">
        <f t="shared" si="767"/>
        <v>0</v>
      </c>
      <c r="EO752">
        <v>0</v>
      </c>
      <c r="EP752">
        <f t="shared" si="768"/>
        <v>0</v>
      </c>
      <c r="EQ752">
        <v>0</v>
      </c>
      <c r="ER752">
        <f t="shared" si="769"/>
        <v>0</v>
      </c>
      <c r="ES752">
        <v>0</v>
      </c>
      <c r="ET752">
        <f t="shared" si="770"/>
        <v>0</v>
      </c>
      <c r="EU752">
        <v>0</v>
      </c>
      <c r="EV752">
        <f t="shared" si="771"/>
        <v>0</v>
      </c>
      <c r="EW752">
        <v>0</v>
      </c>
      <c r="EX752">
        <f t="shared" si="772"/>
        <v>0</v>
      </c>
      <c r="EY752">
        <v>0</v>
      </c>
      <c r="EZ752">
        <f t="shared" si="773"/>
        <v>0</v>
      </c>
      <c r="FA752">
        <v>0</v>
      </c>
      <c r="FB752">
        <f t="shared" si="774"/>
        <v>0</v>
      </c>
      <c r="FC752">
        <v>0</v>
      </c>
      <c r="FD752">
        <v>0</v>
      </c>
      <c r="FF752" t="s">
        <v>949</v>
      </c>
    </row>
    <row r="753" spans="1:162" x14ac:dyDescent="0.45">
      <c r="A753">
        <v>752</v>
      </c>
      <c r="B753" t="s">
        <v>843</v>
      </c>
      <c r="C753" t="s">
        <v>952</v>
      </c>
      <c r="E753" t="s">
        <v>830</v>
      </c>
      <c r="F753" s="2">
        <v>0</v>
      </c>
      <c r="G753">
        <v>370</v>
      </c>
      <c r="H753">
        <v>3290</v>
      </c>
      <c r="I753">
        <v>1173</v>
      </c>
      <c r="J753" s="2">
        <f t="shared" si="785"/>
        <v>0.35653495440729482</v>
      </c>
      <c r="L753" t="s">
        <v>442</v>
      </c>
      <c r="M753">
        <v>0</v>
      </c>
      <c r="N753">
        <f t="shared" si="793"/>
        <v>0</v>
      </c>
      <c r="O753">
        <v>0</v>
      </c>
      <c r="P753">
        <f t="shared" si="794"/>
        <v>0</v>
      </c>
      <c r="Q753">
        <v>0</v>
      </c>
      <c r="R753">
        <f t="shared" si="779"/>
        <v>0</v>
      </c>
      <c r="S753">
        <v>0</v>
      </c>
      <c r="T753">
        <f t="shared" si="795"/>
        <v>0</v>
      </c>
      <c r="U753">
        <v>0</v>
      </c>
      <c r="V753">
        <f t="shared" si="796"/>
        <v>0</v>
      </c>
      <c r="W753">
        <v>0</v>
      </c>
      <c r="X753">
        <f t="shared" si="797"/>
        <v>0</v>
      </c>
      <c r="Y753">
        <v>0</v>
      </c>
      <c r="Z753">
        <f t="shared" si="798"/>
        <v>0</v>
      </c>
      <c r="AA753">
        <v>0</v>
      </c>
      <c r="AB753">
        <f t="shared" si="799"/>
        <v>0</v>
      </c>
      <c r="AC753">
        <v>0</v>
      </c>
      <c r="AD753">
        <f t="shared" si="781"/>
        <v>0</v>
      </c>
      <c r="AE753">
        <v>0</v>
      </c>
      <c r="AF753">
        <f t="shared" si="782"/>
        <v>0</v>
      </c>
      <c r="AG753">
        <v>0</v>
      </c>
      <c r="AH753">
        <f t="shared" si="778"/>
        <v>0</v>
      </c>
      <c r="AI753">
        <v>0</v>
      </c>
      <c r="AJ753">
        <f t="shared" si="800"/>
        <v>0</v>
      </c>
      <c r="AK753">
        <v>0</v>
      </c>
      <c r="AL753">
        <f t="shared" si="783"/>
        <v>0</v>
      </c>
      <c r="AM753">
        <v>0</v>
      </c>
      <c r="AN753">
        <f t="shared" si="801"/>
        <v>0</v>
      </c>
      <c r="AO753">
        <v>0</v>
      </c>
      <c r="AP753">
        <f t="shared" si="780"/>
        <v>0</v>
      </c>
      <c r="AQ753">
        <v>0</v>
      </c>
      <c r="AR753">
        <f t="shared" si="802"/>
        <v>0</v>
      </c>
      <c r="AS753">
        <v>0</v>
      </c>
      <c r="AT753">
        <f t="shared" si="803"/>
        <v>0</v>
      </c>
      <c r="AU753">
        <v>0</v>
      </c>
      <c r="AV753">
        <f t="shared" si="804"/>
        <v>0</v>
      </c>
      <c r="AW753">
        <v>0</v>
      </c>
      <c r="AX753">
        <f t="shared" si="805"/>
        <v>0</v>
      </c>
      <c r="AY753">
        <v>0</v>
      </c>
      <c r="AZ753">
        <f t="shared" si="806"/>
        <v>0</v>
      </c>
      <c r="BA753">
        <v>0</v>
      </c>
      <c r="BB753">
        <f t="shared" si="807"/>
        <v>0</v>
      </c>
      <c r="BC753">
        <v>0</v>
      </c>
      <c r="BD753">
        <f t="shared" si="808"/>
        <v>0</v>
      </c>
      <c r="BE753">
        <v>0</v>
      </c>
      <c r="BF753">
        <f t="shared" si="809"/>
        <v>0</v>
      </c>
      <c r="BG753">
        <v>0</v>
      </c>
      <c r="BH753">
        <f t="shared" si="810"/>
        <v>0</v>
      </c>
      <c r="BI753">
        <v>100</v>
      </c>
      <c r="BJ753">
        <f t="shared" si="811"/>
        <v>1</v>
      </c>
      <c r="BK753">
        <v>0</v>
      </c>
      <c r="BL753">
        <f t="shared" si="812"/>
        <v>0</v>
      </c>
      <c r="BM753">
        <v>0</v>
      </c>
      <c r="BN753">
        <f t="shared" si="813"/>
        <v>0</v>
      </c>
      <c r="BO753">
        <v>0</v>
      </c>
      <c r="BP753">
        <f t="shared" si="784"/>
        <v>0</v>
      </c>
      <c r="BQ753">
        <v>0</v>
      </c>
      <c r="BR753">
        <f t="shared" si="814"/>
        <v>0</v>
      </c>
      <c r="BS753">
        <v>0</v>
      </c>
      <c r="BT753">
        <f t="shared" si="815"/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f t="shared" si="786"/>
        <v>0</v>
      </c>
      <c r="DE753">
        <v>0</v>
      </c>
      <c r="DF753">
        <f t="shared" si="787"/>
        <v>0</v>
      </c>
      <c r="DG753">
        <v>0</v>
      </c>
      <c r="DH753">
        <f t="shared" si="751"/>
        <v>0</v>
      </c>
      <c r="DI753">
        <v>0</v>
      </c>
      <c r="DJ753">
        <f t="shared" si="752"/>
        <v>0</v>
      </c>
      <c r="DK753">
        <v>0</v>
      </c>
      <c r="DL753">
        <f t="shared" si="753"/>
        <v>0</v>
      </c>
      <c r="DM753">
        <v>0</v>
      </c>
      <c r="DN753">
        <f t="shared" si="754"/>
        <v>0</v>
      </c>
      <c r="DO753">
        <v>0</v>
      </c>
      <c r="DP753">
        <f t="shared" si="755"/>
        <v>0</v>
      </c>
      <c r="DQ753">
        <v>0</v>
      </c>
      <c r="DR753">
        <f t="shared" si="756"/>
        <v>0</v>
      </c>
      <c r="DS753">
        <v>0</v>
      </c>
      <c r="DT753">
        <f t="shared" si="757"/>
        <v>0</v>
      </c>
      <c r="DU753">
        <v>100</v>
      </c>
      <c r="DV753">
        <f t="shared" si="758"/>
        <v>1</v>
      </c>
      <c r="DW753">
        <v>0</v>
      </c>
      <c r="DX753">
        <f t="shared" si="759"/>
        <v>0</v>
      </c>
      <c r="DY753">
        <v>0</v>
      </c>
      <c r="DZ753">
        <f t="shared" si="760"/>
        <v>0</v>
      </c>
      <c r="EA753">
        <v>0</v>
      </c>
      <c r="EB753">
        <f t="shared" si="761"/>
        <v>0</v>
      </c>
      <c r="EC753">
        <v>0</v>
      </c>
      <c r="ED753">
        <f t="shared" si="762"/>
        <v>0</v>
      </c>
      <c r="EE753">
        <v>0</v>
      </c>
      <c r="EF753">
        <f t="shared" si="763"/>
        <v>0</v>
      </c>
      <c r="EG753">
        <v>0</v>
      </c>
      <c r="EH753">
        <f t="shared" si="764"/>
        <v>0</v>
      </c>
      <c r="EI753">
        <v>0</v>
      </c>
      <c r="EJ753">
        <f t="shared" si="765"/>
        <v>0</v>
      </c>
      <c r="EK753">
        <v>0</v>
      </c>
      <c r="EL753">
        <f t="shared" si="766"/>
        <v>0</v>
      </c>
      <c r="EM753">
        <v>0</v>
      </c>
      <c r="EN753">
        <f t="shared" si="767"/>
        <v>0</v>
      </c>
      <c r="EO753">
        <v>0</v>
      </c>
      <c r="EP753">
        <f t="shared" si="768"/>
        <v>0</v>
      </c>
      <c r="EQ753">
        <v>0</v>
      </c>
      <c r="ER753">
        <f t="shared" si="769"/>
        <v>0</v>
      </c>
      <c r="ES753">
        <v>0</v>
      </c>
      <c r="ET753">
        <f t="shared" si="770"/>
        <v>0</v>
      </c>
      <c r="EU753">
        <v>0</v>
      </c>
      <c r="EV753">
        <f t="shared" si="771"/>
        <v>0</v>
      </c>
      <c r="EW753">
        <v>0</v>
      </c>
      <c r="EX753">
        <f t="shared" si="772"/>
        <v>0</v>
      </c>
      <c r="EY753">
        <v>0</v>
      </c>
      <c r="EZ753">
        <f t="shared" si="773"/>
        <v>0</v>
      </c>
      <c r="FA753">
        <v>0</v>
      </c>
      <c r="FB753">
        <f t="shared" si="774"/>
        <v>0</v>
      </c>
      <c r="FC753">
        <v>0</v>
      </c>
      <c r="FD753">
        <v>0</v>
      </c>
      <c r="FF753" t="s">
        <v>949</v>
      </c>
    </row>
    <row r="754" spans="1:162" x14ac:dyDescent="0.45">
      <c r="A754">
        <v>753</v>
      </c>
      <c r="B754" t="s">
        <v>970</v>
      </c>
      <c r="C754" t="s">
        <v>952</v>
      </c>
      <c r="E754" t="s">
        <v>830</v>
      </c>
      <c r="F754" s="2">
        <v>0</v>
      </c>
      <c r="G754">
        <v>370</v>
      </c>
      <c r="H754">
        <v>3695</v>
      </c>
      <c r="I754">
        <v>1173</v>
      </c>
      <c r="J754" s="2">
        <f t="shared" si="785"/>
        <v>0.31745602165087955</v>
      </c>
      <c r="L754" t="s">
        <v>442</v>
      </c>
      <c r="M754">
        <v>0</v>
      </c>
      <c r="N754">
        <f t="shared" si="793"/>
        <v>0</v>
      </c>
      <c r="O754">
        <v>0</v>
      </c>
      <c r="P754">
        <f t="shared" si="794"/>
        <v>0</v>
      </c>
      <c r="Q754">
        <v>0</v>
      </c>
      <c r="R754">
        <f t="shared" si="779"/>
        <v>0</v>
      </c>
      <c r="S754">
        <v>0</v>
      </c>
      <c r="T754">
        <f t="shared" si="795"/>
        <v>0</v>
      </c>
      <c r="U754">
        <v>0</v>
      </c>
      <c r="V754">
        <f t="shared" si="796"/>
        <v>0</v>
      </c>
      <c r="W754">
        <v>0</v>
      </c>
      <c r="X754">
        <f t="shared" si="797"/>
        <v>0</v>
      </c>
      <c r="Y754">
        <v>0</v>
      </c>
      <c r="Z754">
        <f t="shared" si="798"/>
        <v>0</v>
      </c>
      <c r="AA754">
        <v>0</v>
      </c>
      <c r="AB754">
        <f t="shared" si="799"/>
        <v>0</v>
      </c>
      <c r="AC754">
        <v>0</v>
      </c>
      <c r="AD754">
        <f t="shared" si="781"/>
        <v>0</v>
      </c>
      <c r="AE754">
        <v>0</v>
      </c>
      <c r="AF754">
        <f t="shared" si="782"/>
        <v>0</v>
      </c>
      <c r="AG754">
        <v>0</v>
      </c>
      <c r="AH754">
        <f t="shared" si="778"/>
        <v>0</v>
      </c>
      <c r="AI754">
        <v>0</v>
      </c>
      <c r="AJ754">
        <f t="shared" si="800"/>
        <v>0</v>
      </c>
      <c r="AK754">
        <v>0</v>
      </c>
      <c r="AL754">
        <f t="shared" si="783"/>
        <v>0</v>
      </c>
      <c r="AM754">
        <v>0</v>
      </c>
      <c r="AN754">
        <f t="shared" si="801"/>
        <v>0</v>
      </c>
      <c r="AO754">
        <v>0</v>
      </c>
      <c r="AP754">
        <f t="shared" si="780"/>
        <v>0</v>
      </c>
      <c r="AQ754">
        <v>0</v>
      </c>
      <c r="AR754">
        <f t="shared" si="802"/>
        <v>0</v>
      </c>
      <c r="AS754">
        <v>0</v>
      </c>
      <c r="AT754">
        <f t="shared" si="803"/>
        <v>0</v>
      </c>
      <c r="AU754">
        <v>0</v>
      </c>
      <c r="AV754">
        <f t="shared" si="804"/>
        <v>0</v>
      </c>
      <c r="AW754">
        <v>0</v>
      </c>
      <c r="AX754">
        <f t="shared" si="805"/>
        <v>0</v>
      </c>
      <c r="AY754">
        <v>0</v>
      </c>
      <c r="AZ754">
        <f t="shared" si="806"/>
        <v>0</v>
      </c>
      <c r="BA754">
        <v>0</v>
      </c>
      <c r="BB754">
        <f t="shared" si="807"/>
        <v>0</v>
      </c>
      <c r="BC754">
        <v>0</v>
      </c>
      <c r="BD754">
        <f t="shared" si="808"/>
        <v>0</v>
      </c>
      <c r="BE754">
        <v>100</v>
      </c>
      <c r="BF754">
        <f t="shared" si="809"/>
        <v>1</v>
      </c>
      <c r="BG754">
        <v>0</v>
      </c>
      <c r="BH754">
        <f t="shared" si="810"/>
        <v>0</v>
      </c>
      <c r="BI754">
        <v>0</v>
      </c>
      <c r="BJ754">
        <f t="shared" si="811"/>
        <v>0</v>
      </c>
      <c r="BK754">
        <v>0</v>
      </c>
      <c r="BL754">
        <f t="shared" si="812"/>
        <v>0</v>
      </c>
      <c r="BM754">
        <v>0</v>
      </c>
      <c r="BN754">
        <f t="shared" si="813"/>
        <v>0</v>
      </c>
      <c r="BO754">
        <v>0</v>
      </c>
      <c r="BP754">
        <f t="shared" si="784"/>
        <v>0</v>
      </c>
      <c r="BQ754">
        <v>0</v>
      </c>
      <c r="BR754">
        <f t="shared" si="814"/>
        <v>0</v>
      </c>
      <c r="BS754">
        <v>0</v>
      </c>
      <c r="BT754">
        <f t="shared" si="815"/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f t="shared" si="786"/>
        <v>0</v>
      </c>
      <c r="DE754">
        <v>0</v>
      </c>
      <c r="DF754">
        <f t="shared" si="787"/>
        <v>0</v>
      </c>
      <c r="DG754">
        <v>0</v>
      </c>
      <c r="DH754">
        <f t="shared" ref="DH754:DH779" si="816">((DG754/100)/GB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I754">
        <v>0</v>
      </c>
      <c r="DJ754">
        <f t="shared" ref="DJ754:DJ779" si="817">((DI754/100)/FJ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K754">
        <v>0</v>
      </c>
      <c r="DL754">
        <f t="shared" ref="DL754:DL779" si="818">((DK754/100)/FN$10)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M754">
        <v>0</v>
      </c>
      <c r="DN754">
        <f t="shared" ref="DN754:DN779" si="819">((DM754/100)/FH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O754">
        <v>0</v>
      </c>
      <c r="DP754">
        <f t="shared" ref="DP754:DP779" si="820">((DO754/100)/FJ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Q754">
        <v>0</v>
      </c>
      <c r="DR754">
        <f t="shared" ref="DR754:DR779" si="821">((DQ754/100)/FL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S754">
        <v>0</v>
      </c>
      <c r="DT754">
        <f t="shared" ref="DT754:DT779" si="822">((DS754/100)/FN$13)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U754">
        <v>100</v>
      </c>
      <c r="DV754">
        <f t="shared" ref="DV754:DV779" si="823">((DU754/100)/FH$19)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1</v>
      </c>
      <c r="DW754">
        <v>0</v>
      </c>
      <c r="DX754">
        <f t="shared" ref="DX754:DX779" si="824">((DW754/100)/FH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DY754">
        <v>0</v>
      </c>
      <c r="DZ754">
        <f t="shared" ref="DZ754:DZ779" si="825">((DY754/100)/FP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A754">
        <v>0</v>
      </c>
      <c r="EB754">
        <f t="shared" ref="EB754:EB779" si="826">((EA754/100)/FL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C754">
        <v>0</v>
      </c>
      <c r="ED754">
        <f t="shared" ref="ED754:ED779" si="827">((EC754/100)/FH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E754">
        <v>0</v>
      </c>
      <c r="EF754">
        <f t="shared" ref="EF754:EF779" si="828">((EE754/100)/FJ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G754">
        <v>0</v>
      </c>
      <c r="EH754">
        <f t="shared" ref="EH754:EH779" si="829">((EG754/100)/FR$2)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I754">
        <v>0</v>
      </c>
      <c r="EJ754">
        <f t="shared" ref="EJ754:EJ779" si="830">((EI754/100)/FH$6)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K754">
        <v>0</v>
      </c>
      <c r="EL754">
        <f t="shared" ref="EL754:EL779" si="831">((EK754/100)/FH$10)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M754">
        <v>0</v>
      </c>
      <c r="EN754">
        <f t="shared" ref="EN754:EN779" si="832">((EM754/100)/FM$22)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O754">
        <v>0</v>
      </c>
      <c r="EP754">
        <f t="shared" ref="EP754:EP779" si="833">((EO754/100)/FL$25)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</f>
        <v>0</v>
      </c>
      <c r="EQ754">
        <v>0</v>
      </c>
      <c r="ER754">
        <f t="shared" ref="ER754:ER779" si="834">(((EQ754/100)/FH$28)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S754">
        <v>0</v>
      </c>
      <c r="ET754">
        <f t="shared" ref="ET754:ET779" si="835">(((ES754/100)/FH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U754">
        <v>0</v>
      </c>
      <c r="EV754">
        <f t="shared" ref="EV754:EV779" si="836">(((EU754/100)/FJ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W754">
        <v>0</v>
      </c>
      <c r="EX754">
        <f t="shared" ref="EX754:EX779" si="837">(((EW754/100)/FL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EY754">
        <v>0</v>
      </c>
      <c r="EZ754">
        <f t="shared" ref="EZ754:EZ779" si="838">(((EY754/100)/FN$31)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FA754">
        <v>0</v>
      </c>
      <c r="FB754">
        <f t="shared" ref="FB754:FB779" si="839">(((FA754/100)/FH$34)/((DC754/100)/FX$2+(DE754/100)/FZ$2+(DG754/100)/GB$2+(DI754/100)/FJ$2+(DK754/100)/FN$10+(DM754/100)/FH$13+(DO754/100)/FJ$13+(DQ754/100)/FL$13+(DS754/100)/FN$13+(DU754/100)/FH$19+(DW754/100)/FH$2+(DY754/100)/FP$2+(EA754/100)/FL$2+(EC754/100)/FH$22+(EE754/100)/FJ$22+(EG754/100)/FR$2+(EI754/100)/FH$6+(EK754/100)/FH$10+(EM754/100)/FM$22+(EO754/100)/FL$25+(EQ754/100)/FH$28+(ES754/100)/FH$31+(EU754/100)/FJ$31+(EW754/100)/FL$31+(EY754/100)/FN$31+(FA754/100)/FH$34))</f>
        <v>0</v>
      </c>
      <c r="FC754">
        <v>0</v>
      </c>
      <c r="FD754">
        <v>0</v>
      </c>
      <c r="FF754" t="s">
        <v>949</v>
      </c>
    </row>
    <row r="755" spans="1:162" x14ac:dyDescent="0.45">
      <c r="A755">
        <v>754</v>
      </c>
      <c r="B755" t="s">
        <v>840</v>
      </c>
      <c r="C755" t="s">
        <v>952</v>
      </c>
      <c r="E755" t="s">
        <v>830</v>
      </c>
      <c r="F755" s="2">
        <v>0</v>
      </c>
      <c r="G755">
        <v>370</v>
      </c>
      <c r="H755">
        <v>2183</v>
      </c>
      <c r="I755">
        <v>773</v>
      </c>
      <c r="J755" s="2">
        <f t="shared" si="785"/>
        <v>0.35409986257443887</v>
      </c>
      <c r="L755" t="s">
        <v>442</v>
      </c>
      <c r="M755">
        <v>0</v>
      </c>
      <c r="N755">
        <f t="shared" si="793"/>
        <v>0</v>
      </c>
      <c r="O755">
        <v>0</v>
      </c>
      <c r="P755">
        <f t="shared" si="794"/>
        <v>0</v>
      </c>
      <c r="Q755">
        <v>0</v>
      </c>
      <c r="R755">
        <f t="shared" si="779"/>
        <v>0</v>
      </c>
      <c r="S755">
        <v>0</v>
      </c>
      <c r="T755">
        <f t="shared" si="795"/>
        <v>0</v>
      </c>
      <c r="U755">
        <v>0</v>
      </c>
      <c r="V755">
        <f t="shared" si="796"/>
        <v>0</v>
      </c>
      <c r="W755">
        <v>0</v>
      </c>
      <c r="X755">
        <f t="shared" si="797"/>
        <v>0</v>
      </c>
      <c r="Y755">
        <v>0</v>
      </c>
      <c r="Z755">
        <f t="shared" si="798"/>
        <v>0</v>
      </c>
      <c r="AA755">
        <v>0</v>
      </c>
      <c r="AB755">
        <f t="shared" si="799"/>
        <v>0</v>
      </c>
      <c r="AC755">
        <v>0</v>
      </c>
      <c r="AD755">
        <f t="shared" si="781"/>
        <v>0</v>
      </c>
      <c r="AE755">
        <v>0</v>
      </c>
      <c r="AF755">
        <f t="shared" si="782"/>
        <v>0</v>
      </c>
      <c r="AG755">
        <v>0</v>
      </c>
      <c r="AH755">
        <f t="shared" si="778"/>
        <v>0</v>
      </c>
      <c r="AI755">
        <v>0</v>
      </c>
      <c r="AJ755">
        <f t="shared" si="800"/>
        <v>0</v>
      </c>
      <c r="AK755">
        <v>0</v>
      </c>
      <c r="AL755">
        <f t="shared" si="783"/>
        <v>0</v>
      </c>
      <c r="AM755">
        <v>0</v>
      </c>
      <c r="AN755">
        <f t="shared" si="801"/>
        <v>0</v>
      </c>
      <c r="AO755">
        <v>0</v>
      </c>
      <c r="AP755">
        <f t="shared" si="780"/>
        <v>0</v>
      </c>
      <c r="AQ755">
        <v>0</v>
      </c>
      <c r="AR755">
        <f t="shared" si="802"/>
        <v>0</v>
      </c>
      <c r="AS755">
        <v>0</v>
      </c>
      <c r="AT755">
        <f t="shared" si="803"/>
        <v>0</v>
      </c>
      <c r="AU755">
        <v>0</v>
      </c>
      <c r="AV755">
        <f t="shared" si="804"/>
        <v>0</v>
      </c>
      <c r="AW755">
        <v>0</v>
      </c>
      <c r="AX755">
        <f t="shared" si="805"/>
        <v>0</v>
      </c>
      <c r="AY755">
        <v>0</v>
      </c>
      <c r="AZ755">
        <f t="shared" si="806"/>
        <v>0</v>
      </c>
      <c r="BA755">
        <v>100</v>
      </c>
      <c r="BB755">
        <f t="shared" si="807"/>
        <v>1</v>
      </c>
      <c r="BC755">
        <v>0</v>
      </c>
      <c r="BD755">
        <f t="shared" si="808"/>
        <v>0</v>
      </c>
      <c r="BE755">
        <v>0</v>
      </c>
      <c r="BF755">
        <f t="shared" si="809"/>
        <v>0</v>
      </c>
      <c r="BG755">
        <v>0</v>
      </c>
      <c r="BH755">
        <f t="shared" si="810"/>
        <v>0</v>
      </c>
      <c r="BI755">
        <v>0</v>
      </c>
      <c r="BJ755">
        <f t="shared" si="811"/>
        <v>0</v>
      </c>
      <c r="BK755">
        <v>0</v>
      </c>
      <c r="BL755">
        <f t="shared" si="812"/>
        <v>0</v>
      </c>
      <c r="BM755">
        <v>0</v>
      </c>
      <c r="BN755">
        <f t="shared" si="813"/>
        <v>0</v>
      </c>
      <c r="BO755">
        <v>0</v>
      </c>
      <c r="BP755">
        <f t="shared" si="784"/>
        <v>0</v>
      </c>
      <c r="BQ755">
        <v>0</v>
      </c>
      <c r="BR755">
        <f t="shared" si="814"/>
        <v>0</v>
      </c>
      <c r="BS755">
        <v>0</v>
      </c>
      <c r="BT755">
        <f t="shared" si="815"/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f t="shared" si="786"/>
        <v>0</v>
      </c>
      <c r="DE755">
        <v>0</v>
      </c>
      <c r="DF755">
        <f t="shared" si="787"/>
        <v>0</v>
      </c>
      <c r="DG755">
        <v>0</v>
      </c>
      <c r="DH755">
        <f t="shared" si="816"/>
        <v>0</v>
      </c>
      <c r="DI755">
        <v>0</v>
      </c>
      <c r="DJ755">
        <f t="shared" si="817"/>
        <v>0</v>
      </c>
      <c r="DK755">
        <v>0</v>
      </c>
      <c r="DL755">
        <f t="shared" si="818"/>
        <v>0</v>
      </c>
      <c r="DM755">
        <v>0</v>
      </c>
      <c r="DN755">
        <f t="shared" si="819"/>
        <v>0</v>
      </c>
      <c r="DO755">
        <v>0</v>
      </c>
      <c r="DP755">
        <f t="shared" si="820"/>
        <v>0</v>
      </c>
      <c r="DQ755">
        <v>0</v>
      </c>
      <c r="DR755">
        <f t="shared" si="821"/>
        <v>0</v>
      </c>
      <c r="DS755">
        <v>0</v>
      </c>
      <c r="DT755">
        <f t="shared" si="822"/>
        <v>0</v>
      </c>
      <c r="DU755">
        <v>100</v>
      </c>
      <c r="DV755">
        <f t="shared" si="823"/>
        <v>1</v>
      </c>
      <c r="DW755">
        <v>0</v>
      </c>
      <c r="DX755">
        <f t="shared" si="824"/>
        <v>0</v>
      </c>
      <c r="DY755">
        <v>0</v>
      </c>
      <c r="DZ755">
        <f t="shared" si="825"/>
        <v>0</v>
      </c>
      <c r="EA755">
        <v>0</v>
      </c>
      <c r="EB755">
        <f t="shared" si="826"/>
        <v>0</v>
      </c>
      <c r="EC755">
        <v>0</v>
      </c>
      <c r="ED755">
        <f t="shared" si="827"/>
        <v>0</v>
      </c>
      <c r="EE755">
        <v>0</v>
      </c>
      <c r="EF755">
        <f t="shared" si="828"/>
        <v>0</v>
      </c>
      <c r="EG755">
        <v>0</v>
      </c>
      <c r="EH755">
        <f t="shared" si="829"/>
        <v>0</v>
      </c>
      <c r="EI755">
        <v>0</v>
      </c>
      <c r="EJ755">
        <f t="shared" si="830"/>
        <v>0</v>
      </c>
      <c r="EK755">
        <v>0</v>
      </c>
      <c r="EL755">
        <f t="shared" si="831"/>
        <v>0</v>
      </c>
      <c r="EM755">
        <v>0</v>
      </c>
      <c r="EN755">
        <f t="shared" si="832"/>
        <v>0</v>
      </c>
      <c r="EO755">
        <v>0</v>
      </c>
      <c r="EP755">
        <f t="shared" si="833"/>
        <v>0</v>
      </c>
      <c r="EQ755">
        <v>0</v>
      </c>
      <c r="ER755">
        <f t="shared" si="834"/>
        <v>0</v>
      </c>
      <c r="ES755">
        <v>0</v>
      </c>
      <c r="ET755">
        <f t="shared" si="835"/>
        <v>0</v>
      </c>
      <c r="EU755">
        <v>0</v>
      </c>
      <c r="EV755">
        <f t="shared" si="836"/>
        <v>0</v>
      </c>
      <c r="EW755">
        <v>0</v>
      </c>
      <c r="EX755">
        <f t="shared" si="837"/>
        <v>0</v>
      </c>
      <c r="EY755">
        <v>0</v>
      </c>
      <c r="EZ755">
        <f t="shared" si="838"/>
        <v>0</v>
      </c>
      <c r="FA755">
        <v>0</v>
      </c>
      <c r="FB755">
        <f t="shared" si="839"/>
        <v>0</v>
      </c>
      <c r="FC755">
        <v>0</v>
      </c>
      <c r="FD755">
        <v>0</v>
      </c>
      <c r="FF755" t="s">
        <v>949</v>
      </c>
    </row>
    <row r="756" spans="1:162" x14ac:dyDescent="0.45">
      <c r="A756">
        <v>755</v>
      </c>
      <c r="B756" t="s">
        <v>971</v>
      </c>
      <c r="C756" t="s">
        <v>952</v>
      </c>
      <c r="E756" t="s">
        <v>830</v>
      </c>
      <c r="F756" s="2">
        <v>0</v>
      </c>
      <c r="G756">
        <v>370</v>
      </c>
      <c r="H756">
        <v>2180</v>
      </c>
      <c r="I756">
        <v>1173</v>
      </c>
      <c r="J756" s="2">
        <f t="shared" si="785"/>
        <v>0.5380733944954128</v>
      </c>
      <c r="L756" t="s">
        <v>442</v>
      </c>
      <c r="M756">
        <v>0</v>
      </c>
      <c r="N756">
        <f t="shared" si="793"/>
        <v>0</v>
      </c>
      <c r="O756">
        <v>0</v>
      </c>
      <c r="P756">
        <f t="shared" si="794"/>
        <v>0</v>
      </c>
      <c r="Q756">
        <v>0</v>
      </c>
      <c r="R756">
        <f t="shared" si="779"/>
        <v>0</v>
      </c>
      <c r="S756">
        <v>0</v>
      </c>
      <c r="T756">
        <f t="shared" si="795"/>
        <v>0</v>
      </c>
      <c r="U756">
        <v>0</v>
      </c>
      <c r="V756">
        <f t="shared" si="796"/>
        <v>0</v>
      </c>
      <c r="W756">
        <v>0</v>
      </c>
      <c r="X756">
        <f t="shared" si="797"/>
        <v>0</v>
      </c>
      <c r="Y756">
        <v>0</v>
      </c>
      <c r="Z756">
        <f t="shared" si="798"/>
        <v>0</v>
      </c>
      <c r="AA756">
        <v>0</v>
      </c>
      <c r="AB756">
        <f t="shared" si="799"/>
        <v>0</v>
      </c>
      <c r="AC756">
        <v>0</v>
      </c>
      <c r="AD756">
        <f t="shared" si="781"/>
        <v>0</v>
      </c>
      <c r="AE756">
        <v>0</v>
      </c>
      <c r="AF756">
        <f t="shared" si="782"/>
        <v>0</v>
      </c>
      <c r="AG756">
        <v>0</v>
      </c>
      <c r="AH756">
        <f t="shared" si="778"/>
        <v>0</v>
      </c>
      <c r="AI756">
        <v>0</v>
      </c>
      <c r="AJ756">
        <f t="shared" si="800"/>
        <v>0</v>
      </c>
      <c r="AK756">
        <v>0</v>
      </c>
      <c r="AL756">
        <f t="shared" si="783"/>
        <v>0</v>
      </c>
      <c r="AM756">
        <v>100</v>
      </c>
      <c r="AN756">
        <f t="shared" si="801"/>
        <v>1</v>
      </c>
      <c r="AO756">
        <v>0</v>
      </c>
      <c r="AP756">
        <f t="shared" si="780"/>
        <v>0</v>
      </c>
      <c r="AQ756">
        <v>0</v>
      </c>
      <c r="AR756">
        <f t="shared" si="802"/>
        <v>0</v>
      </c>
      <c r="AS756">
        <v>0</v>
      </c>
      <c r="AT756">
        <f t="shared" si="803"/>
        <v>0</v>
      </c>
      <c r="AU756">
        <v>0</v>
      </c>
      <c r="AV756">
        <f t="shared" si="804"/>
        <v>0</v>
      </c>
      <c r="AW756">
        <v>0</v>
      </c>
      <c r="AX756">
        <f t="shared" si="805"/>
        <v>0</v>
      </c>
      <c r="AY756">
        <v>0</v>
      </c>
      <c r="AZ756">
        <f t="shared" si="806"/>
        <v>0</v>
      </c>
      <c r="BA756">
        <v>0</v>
      </c>
      <c r="BB756">
        <f t="shared" si="807"/>
        <v>0</v>
      </c>
      <c r="BC756">
        <v>0</v>
      </c>
      <c r="BD756">
        <f t="shared" si="808"/>
        <v>0</v>
      </c>
      <c r="BE756">
        <v>0</v>
      </c>
      <c r="BF756">
        <f t="shared" si="809"/>
        <v>0</v>
      </c>
      <c r="BG756">
        <v>0</v>
      </c>
      <c r="BH756">
        <f t="shared" si="810"/>
        <v>0</v>
      </c>
      <c r="BI756">
        <v>0</v>
      </c>
      <c r="BJ756">
        <f t="shared" si="811"/>
        <v>0</v>
      </c>
      <c r="BK756">
        <v>0</v>
      </c>
      <c r="BL756">
        <f t="shared" si="812"/>
        <v>0</v>
      </c>
      <c r="BM756">
        <v>0</v>
      </c>
      <c r="BN756">
        <f t="shared" si="813"/>
        <v>0</v>
      </c>
      <c r="BO756">
        <v>0</v>
      </c>
      <c r="BP756">
        <f t="shared" si="784"/>
        <v>0</v>
      </c>
      <c r="BQ756">
        <v>0</v>
      </c>
      <c r="BR756">
        <f t="shared" si="814"/>
        <v>0</v>
      </c>
      <c r="BS756">
        <v>0</v>
      </c>
      <c r="BT756">
        <f t="shared" si="815"/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f t="shared" si="786"/>
        <v>0</v>
      </c>
      <c r="DE756">
        <v>0</v>
      </c>
      <c r="DF756">
        <f t="shared" si="787"/>
        <v>0</v>
      </c>
      <c r="DG756">
        <v>0</v>
      </c>
      <c r="DH756">
        <f t="shared" si="816"/>
        <v>0</v>
      </c>
      <c r="DI756">
        <v>0</v>
      </c>
      <c r="DJ756">
        <f t="shared" si="817"/>
        <v>0</v>
      </c>
      <c r="DK756">
        <v>0</v>
      </c>
      <c r="DL756">
        <f t="shared" si="818"/>
        <v>0</v>
      </c>
      <c r="DM756">
        <v>0</v>
      </c>
      <c r="DN756">
        <f t="shared" si="819"/>
        <v>0</v>
      </c>
      <c r="DO756">
        <v>0</v>
      </c>
      <c r="DP756">
        <f t="shared" si="820"/>
        <v>0</v>
      </c>
      <c r="DQ756">
        <v>0</v>
      </c>
      <c r="DR756">
        <f t="shared" si="821"/>
        <v>0</v>
      </c>
      <c r="DS756">
        <v>0</v>
      </c>
      <c r="DT756">
        <f t="shared" si="822"/>
        <v>0</v>
      </c>
      <c r="DU756">
        <v>100</v>
      </c>
      <c r="DV756">
        <f t="shared" si="823"/>
        <v>1</v>
      </c>
      <c r="DW756">
        <v>0</v>
      </c>
      <c r="DX756">
        <f t="shared" si="824"/>
        <v>0</v>
      </c>
      <c r="DY756">
        <v>0</v>
      </c>
      <c r="DZ756">
        <f t="shared" si="825"/>
        <v>0</v>
      </c>
      <c r="EA756">
        <v>0</v>
      </c>
      <c r="EB756">
        <f t="shared" si="826"/>
        <v>0</v>
      </c>
      <c r="EC756">
        <v>0</v>
      </c>
      <c r="ED756">
        <f t="shared" si="827"/>
        <v>0</v>
      </c>
      <c r="EE756">
        <v>0</v>
      </c>
      <c r="EF756">
        <f t="shared" si="828"/>
        <v>0</v>
      </c>
      <c r="EG756">
        <v>0</v>
      </c>
      <c r="EH756">
        <f t="shared" si="829"/>
        <v>0</v>
      </c>
      <c r="EI756">
        <v>0</v>
      </c>
      <c r="EJ756">
        <f t="shared" si="830"/>
        <v>0</v>
      </c>
      <c r="EK756">
        <v>0</v>
      </c>
      <c r="EL756">
        <f t="shared" si="831"/>
        <v>0</v>
      </c>
      <c r="EM756">
        <v>0</v>
      </c>
      <c r="EN756">
        <f t="shared" si="832"/>
        <v>0</v>
      </c>
      <c r="EO756">
        <v>0</v>
      </c>
      <c r="EP756">
        <f t="shared" si="833"/>
        <v>0</v>
      </c>
      <c r="EQ756">
        <v>0</v>
      </c>
      <c r="ER756">
        <f t="shared" si="834"/>
        <v>0</v>
      </c>
      <c r="ES756">
        <v>0</v>
      </c>
      <c r="ET756">
        <f t="shared" si="835"/>
        <v>0</v>
      </c>
      <c r="EU756">
        <v>0</v>
      </c>
      <c r="EV756">
        <f t="shared" si="836"/>
        <v>0</v>
      </c>
      <c r="EW756">
        <v>0</v>
      </c>
      <c r="EX756">
        <f t="shared" si="837"/>
        <v>0</v>
      </c>
      <c r="EY756">
        <v>0</v>
      </c>
      <c r="EZ756">
        <f t="shared" si="838"/>
        <v>0</v>
      </c>
      <c r="FA756">
        <v>0</v>
      </c>
      <c r="FB756">
        <f t="shared" si="839"/>
        <v>0</v>
      </c>
      <c r="FC756">
        <v>0</v>
      </c>
      <c r="FD756">
        <v>0</v>
      </c>
      <c r="FF756" t="s">
        <v>949</v>
      </c>
    </row>
    <row r="757" spans="1:162" x14ac:dyDescent="0.45">
      <c r="A757">
        <v>756</v>
      </c>
      <c r="B757" t="s">
        <v>972</v>
      </c>
      <c r="C757" t="s">
        <v>952</v>
      </c>
      <c r="E757" t="s">
        <v>830</v>
      </c>
      <c r="F757" s="2">
        <v>0</v>
      </c>
      <c r="G757">
        <v>370</v>
      </c>
      <c r="H757">
        <v>1768</v>
      </c>
      <c r="I757">
        <v>1173</v>
      </c>
      <c r="J757" s="2">
        <f t="shared" si="785"/>
        <v>0.66346153846153844</v>
      </c>
      <c r="L757" t="s">
        <v>442</v>
      </c>
      <c r="M757">
        <v>0</v>
      </c>
      <c r="N757">
        <f t="shared" si="793"/>
        <v>0</v>
      </c>
      <c r="O757">
        <v>0</v>
      </c>
      <c r="P757">
        <f t="shared" si="794"/>
        <v>0</v>
      </c>
      <c r="Q757">
        <v>0</v>
      </c>
      <c r="R757">
        <f t="shared" si="779"/>
        <v>0</v>
      </c>
      <c r="S757">
        <v>0</v>
      </c>
      <c r="T757">
        <f t="shared" si="795"/>
        <v>0</v>
      </c>
      <c r="U757">
        <v>0</v>
      </c>
      <c r="V757">
        <f t="shared" si="796"/>
        <v>0</v>
      </c>
      <c r="W757">
        <v>0</v>
      </c>
      <c r="X757">
        <f t="shared" si="797"/>
        <v>0</v>
      </c>
      <c r="Y757">
        <v>0</v>
      </c>
      <c r="Z757">
        <f t="shared" si="798"/>
        <v>0</v>
      </c>
      <c r="AA757">
        <v>0</v>
      </c>
      <c r="AB757">
        <f t="shared" si="799"/>
        <v>0</v>
      </c>
      <c r="AC757">
        <v>0</v>
      </c>
      <c r="AD757">
        <f t="shared" si="781"/>
        <v>0</v>
      </c>
      <c r="AE757">
        <v>0</v>
      </c>
      <c r="AF757">
        <f t="shared" si="782"/>
        <v>0</v>
      </c>
      <c r="AG757">
        <v>0</v>
      </c>
      <c r="AH757">
        <f t="shared" si="778"/>
        <v>0</v>
      </c>
      <c r="AI757">
        <v>0</v>
      </c>
      <c r="AJ757">
        <f t="shared" si="800"/>
        <v>0</v>
      </c>
      <c r="AK757">
        <v>0</v>
      </c>
      <c r="AL757">
        <f t="shared" si="783"/>
        <v>0</v>
      </c>
      <c r="AM757">
        <v>0</v>
      </c>
      <c r="AN757">
        <f t="shared" si="801"/>
        <v>0</v>
      </c>
      <c r="AO757">
        <v>0</v>
      </c>
      <c r="AP757">
        <f t="shared" si="780"/>
        <v>0</v>
      </c>
      <c r="AQ757">
        <v>0</v>
      </c>
      <c r="AR757">
        <f t="shared" si="802"/>
        <v>0</v>
      </c>
      <c r="AS757">
        <v>0</v>
      </c>
      <c r="AT757">
        <f t="shared" si="803"/>
        <v>0</v>
      </c>
      <c r="AU757">
        <v>0</v>
      </c>
      <c r="AV757">
        <f t="shared" si="804"/>
        <v>0</v>
      </c>
      <c r="AW757">
        <v>0</v>
      </c>
      <c r="AX757">
        <f t="shared" si="805"/>
        <v>0</v>
      </c>
      <c r="AY757">
        <v>0</v>
      </c>
      <c r="AZ757">
        <f t="shared" si="806"/>
        <v>0</v>
      </c>
      <c r="BA757">
        <v>0</v>
      </c>
      <c r="BB757">
        <f t="shared" si="807"/>
        <v>0</v>
      </c>
      <c r="BC757">
        <v>100</v>
      </c>
      <c r="BD757">
        <f t="shared" si="808"/>
        <v>1</v>
      </c>
      <c r="BE757">
        <v>0</v>
      </c>
      <c r="BF757">
        <f t="shared" si="809"/>
        <v>0</v>
      </c>
      <c r="BG757">
        <v>0</v>
      </c>
      <c r="BH757">
        <f t="shared" si="810"/>
        <v>0</v>
      </c>
      <c r="BI757">
        <v>0</v>
      </c>
      <c r="BJ757">
        <f t="shared" si="811"/>
        <v>0</v>
      </c>
      <c r="BK757">
        <v>0</v>
      </c>
      <c r="BL757">
        <f t="shared" si="812"/>
        <v>0</v>
      </c>
      <c r="BM757">
        <v>0</v>
      </c>
      <c r="BN757">
        <f t="shared" si="813"/>
        <v>0</v>
      </c>
      <c r="BO757">
        <v>0</v>
      </c>
      <c r="BP757">
        <f t="shared" si="784"/>
        <v>0</v>
      </c>
      <c r="BQ757">
        <v>0</v>
      </c>
      <c r="BR757">
        <f t="shared" si="814"/>
        <v>0</v>
      </c>
      <c r="BS757">
        <v>0</v>
      </c>
      <c r="BT757">
        <f t="shared" si="815"/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f t="shared" si="786"/>
        <v>0</v>
      </c>
      <c r="DE757">
        <v>0</v>
      </c>
      <c r="DF757">
        <f t="shared" si="787"/>
        <v>0</v>
      </c>
      <c r="DG757">
        <v>0</v>
      </c>
      <c r="DH757">
        <f t="shared" si="816"/>
        <v>0</v>
      </c>
      <c r="DI757">
        <v>0</v>
      </c>
      <c r="DJ757">
        <f t="shared" si="817"/>
        <v>0</v>
      </c>
      <c r="DK757">
        <v>0</v>
      </c>
      <c r="DL757">
        <f t="shared" si="818"/>
        <v>0</v>
      </c>
      <c r="DM757">
        <v>0</v>
      </c>
      <c r="DN757">
        <f t="shared" si="819"/>
        <v>0</v>
      </c>
      <c r="DO757">
        <v>0</v>
      </c>
      <c r="DP757">
        <f t="shared" si="820"/>
        <v>0</v>
      </c>
      <c r="DQ757">
        <v>0</v>
      </c>
      <c r="DR757">
        <f t="shared" si="821"/>
        <v>0</v>
      </c>
      <c r="DS757">
        <v>0</v>
      </c>
      <c r="DT757">
        <f t="shared" si="822"/>
        <v>0</v>
      </c>
      <c r="DU757">
        <v>100</v>
      </c>
      <c r="DV757">
        <f t="shared" si="823"/>
        <v>1</v>
      </c>
      <c r="DW757">
        <v>0</v>
      </c>
      <c r="DX757">
        <f t="shared" si="824"/>
        <v>0</v>
      </c>
      <c r="DY757">
        <v>0</v>
      </c>
      <c r="DZ757">
        <f t="shared" si="825"/>
        <v>0</v>
      </c>
      <c r="EA757">
        <v>0</v>
      </c>
      <c r="EB757">
        <f t="shared" si="826"/>
        <v>0</v>
      </c>
      <c r="EC757">
        <v>0</v>
      </c>
      <c r="ED757">
        <f t="shared" si="827"/>
        <v>0</v>
      </c>
      <c r="EE757">
        <v>0</v>
      </c>
      <c r="EF757">
        <f t="shared" si="828"/>
        <v>0</v>
      </c>
      <c r="EG757">
        <v>0</v>
      </c>
      <c r="EH757">
        <f t="shared" si="829"/>
        <v>0</v>
      </c>
      <c r="EI757">
        <v>0</v>
      </c>
      <c r="EJ757">
        <f t="shared" si="830"/>
        <v>0</v>
      </c>
      <c r="EK757">
        <v>0</v>
      </c>
      <c r="EL757">
        <f t="shared" si="831"/>
        <v>0</v>
      </c>
      <c r="EM757">
        <v>0</v>
      </c>
      <c r="EN757">
        <f t="shared" si="832"/>
        <v>0</v>
      </c>
      <c r="EO757">
        <v>0</v>
      </c>
      <c r="EP757">
        <f t="shared" si="833"/>
        <v>0</v>
      </c>
      <c r="EQ757">
        <v>0</v>
      </c>
      <c r="ER757">
        <f t="shared" si="834"/>
        <v>0</v>
      </c>
      <c r="ES757">
        <v>0</v>
      </c>
      <c r="ET757">
        <f t="shared" si="835"/>
        <v>0</v>
      </c>
      <c r="EU757">
        <v>0</v>
      </c>
      <c r="EV757">
        <f t="shared" si="836"/>
        <v>0</v>
      </c>
      <c r="EW757">
        <v>0</v>
      </c>
      <c r="EX757">
        <f t="shared" si="837"/>
        <v>0</v>
      </c>
      <c r="EY757">
        <v>0</v>
      </c>
      <c r="EZ757">
        <f t="shared" si="838"/>
        <v>0</v>
      </c>
      <c r="FA757">
        <v>0</v>
      </c>
      <c r="FB757">
        <f t="shared" si="839"/>
        <v>0</v>
      </c>
      <c r="FC757">
        <v>0</v>
      </c>
      <c r="FD757">
        <v>0</v>
      </c>
      <c r="FF757" t="s">
        <v>949</v>
      </c>
    </row>
    <row r="758" spans="1:162" x14ac:dyDescent="0.45">
      <c r="A758">
        <v>757</v>
      </c>
      <c r="B758" t="s">
        <v>973</v>
      </c>
      <c r="C758" t="s">
        <v>974</v>
      </c>
      <c r="F758" s="2">
        <v>0</v>
      </c>
      <c r="G758">
        <v>923</v>
      </c>
      <c r="H758">
        <f>1250+273</f>
        <v>1523</v>
      </c>
      <c r="I758">
        <f>651+273</f>
        <v>924</v>
      </c>
      <c r="J758" s="2">
        <f t="shared" si="785"/>
        <v>0.60669730794484567</v>
      </c>
      <c r="L758" t="s">
        <v>442</v>
      </c>
      <c r="M758">
        <v>0</v>
      </c>
      <c r="N758">
        <f t="shared" si="793"/>
        <v>0</v>
      </c>
      <c r="O758">
        <v>0</v>
      </c>
      <c r="P758">
        <f t="shared" si="794"/>
        <v>0</v>
      </c>
      <c r="Q758">
        <v>0</v>
      </c>
      <c r="R758">
        <f t="shared" si="779"/>
        <v>0</v>
      </c>
      <c r="S758">
        <v>0.5</v>
      </c>
      <c r="T758">
        <f t="shared" si="795"/>
        <v>4.4506864569734501E-3</v>
      </c>
      <c r="U758">
        <v>0</v>
      </c>
      <c r="V758">
        <f t="shared" si="796"/>
        <v>0</v>
      </c>
      <c r="W758">
        <v>0</v>
      </c>
      <c r="X758">
        <f t="shared" si="797"/>
        <v>0</v>
      </c>
      <c r="Y758">
        <v>0</v>
      </c>
      <c r="Z758">
        <f t="shared" si="798"/>
        <v>0</v>
      </c>
      <c r="AA758">
        <v>0</v>
      </c>
      <c r="AB758">
        <f t="shared" si="799"/>
        <v>0</v>
      </c>
      <c r="AC758">
        <f>100-AE758-AK758-S758</f>
        <v>94.3</v>
      </c>
      <c r="AD758">
        <f t="shared" si="781"/>
        <v>0.8257664580769436</v>
      </c>
      <c r="AE758">
        <v>3.4</v>
      </c>
      <c r="AF758">
        <f t="shared" si="782"/>
        <v>0.13844132601980105</v>
      </c>
      <c r="AG758">
        <v>0</v>
      </c>
      <c r="AH758">
        <f t="shared" si="778"/>
        <v>0</v>
      </c>
      <c r="AI758">
        <v>0</v>
      </c>
      <c r="AJ758">
        <f t="shared" si="800"/>
        <v>0</v>
      </c>
      <c r="AK758">
        <v>1.8</v>
      </c>
      <c r="AL758">
        <f t="shared" si="783"/>
        <v>3.1341529446281775E-2</v>
      </c>
      <c r="AM758">
        <v>0</v>
      </c>
      <c r="AN758">
        <f t="shared" si="801"/>
        <v>0</v>
      </c>
      <c r="AO758">
        <v>0</v>
      </c>
      <c r="AP758">
        <f t="shared" si="780"/>
        <v>0</v>
      </c>
      <c r="AQ758">
        <v>0</v>
      </c>
      <c r="AR758">
        <f t="shared" si="802"/>
        <v>0</v>
      </c>
      <c r="AS758">
        <v>0</v>
      </c>
      <c r="AT758">
        <f t="shared" si="803"/>
        <v>0</v>
      </c>
      <c r="AU758">
        <v>0</v>
      </c>
      <c r="AV758">
        <f t="shared" si="804"/>
        <v>0</v>
      </c>
      <c r="AW758">
        <v>0</v>
      </c>
      <c r="AX758">
        <f t="shared" si="805"/>
        <v>0</v>
      </c>
      <c r="AY758">
        <v>0</v>
      </c>
      <c r="AZ758">
        <f t="shared" si="806"/>
        <v>0</v>
      </c>
      <c r="BA758">
        <v>0</v>
      </c>
      <c r="BB758">
        <f t="shared" si="807"/>
        <v>0</v>
      </c>
      <c r="BC758">
        <v>0</v>
      </c>
      <c r="BD758">
        <f t="shared" si="808"/>
        <v>0</v>
      </c>
      <c r="BE758">
        <v>0</v>
      </c>
      <c r="BF758">
        <f t="shared" si="809"/>
        <v>0</v>
      </c>
      <c r="BG758">
        <v>0</v>
      </c>
      <c r="BH758">
        <f t="shared" si="810"/>
        <v>0</v>
      </c>
      <c r="BI758">
        <v>0</v>
      </c>
      <c r="BJ758">
        <f t="shared" si="811"/>
        <v>0</v>
      </c>
      <c r="BK758">
        <v>0</v>
      </c>
      <c r="BL758">
        <f t="shared" si="812"/>
        <v>0</v>
      </c>
      <c r="BM758">
        <v>0</v>
      </c>
      <c r="BN758">
        <f t="shared" si="813"/>
        <v>0</v>
      </c>
      <c r="BO758">
        <v>0</v>
      </c>
      <c r="BP758">
        <f t="shared" si="784"/>
        <v>0</v>
      </c>
      <c r="BQ758">
        <v>0</v>
      </c>
      <c r="BR758">
        <f t="shared" si="814"/>
        <v>0</v>
      </c>
      <c r="BS758">
        <v>0</v>
      </c>
      <c r="BT758">
        <f t="shared" si="815"/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100</v>
      </c>
      <c r="FD758">
        <v>1</v>
      </c>
      <c r="FF758" t="s">
        <v>949</v>
      </c>
    </row>
    <row r="759" spans="1:162" x14ac:dyDescent="0.45">
      <c r="A759">
        <v>758</v>
      </c>
      <c r="B759" t="s">
        <v>975</v>
      </c>
      <c r="C759" t="s">
        <v>974</v>
      </c>
      <c r="F759" s="2">
        <v>0</v>
      </c>
      <c r="G759">
        <v>923</v>
      </c>
      <c r="H759">
        <v>1773</v>
      </c>
      <c r="I759">
        <v>924</v>
      </c>
      <c r="J759" s="2">
        <f t="shared" si="785"/>
        <v>0.52115059221658211</v>
      </c>
      <c r="L759" t="s">
        <v>442</v>
      </c>
      <c r="M759">
        <v>0.6</v>
      </c>
      <c r="N759">
        <f t="shared" si="793"/>
        <v>5.1876644510869532E-3</v>
      </c>
      <c r="O759">
        <v>0</v>
      </c>
      <c r="P759">
        <f t="shared" si="794"/>
        <v>0</v>
      </c>
      <c r="Q759">
        <v>0</v>
      </c>
      <c r="R759">
        <f t="shared" si="779"/>
        <v>0</v>
      </c>
      <c r="S759">
        <v>1.65</v>
      </c>
      <c r="T759">
        <f t="shared" si="795"/>
        <v>1.6501367802324831E-2</v>
      </c>
      <c r="U759">
        <v>0</v>
      </c>
      <c r="V759">
        <f t="shared" si="796"/>
        <v>0</v>
      </c>
      <c r="W759">
        <v>0</v>
      </c>
      <c r="X759">
        <f t="shared" si="797"/>
        <v>0</v>
      </c>
      <c r="Y759">
        <v>0</v>
      </c>
      <c r="Z759">
        <f t="shared" si="798"/>
        <v>0</v>
      </c>
      <c r="AA759">
        <v>0</v>
      </c>
      <c r="AB759">
        <f t="shared" si="799"/>
        <v>0</v>
      </c>
      <c r="AC759">
        <f>100-AE759-AK759-S759-M759</f>
        <v>96.850000000000009</v>
      </c>
      <c r="AD759">
        <f t="shared" si="781"/>
        <v>0.95284920304621501</v>
      </c>
      <c r="AE759">
        <v>0.3</v>
      </c>
      <c r="AF759">
        <f t="shared" si="782"/>
        <v>1.372420171560248E-2</v>
      </c>
      <c r="AG759">
        <v>0</v>
      </c>
      <c r="AH759">
        <f t="shared" si="778"/>
        <v>0</v>
      </c>
      <c r="AI759">
        <v>0</v>
      </c>
      <c r="AJ759">
        <f t="shared" si="800"/>
        <v>0</v>
      </c>
      <c r="AK759">
        <v>0.6</v>
      </c>
      <c r="AL759">
        <f t="shared" si="783"/>
        <v>1.1737562984770489E-2</v>
      </c>
      <c r="AM759">
        <v>0</v>
      </c>
      <c r="AN759">
        <f t="shared" si="801"/>
        <v>0</v>
      </c>
      <c r="AO759">
        <v>0</v>
      </c>
      <c r="AP759">
        <f t="shared" si="780"/>
        <v>0</v>
      </c>
      <c r="AQ759">
        <v>0</v>
      </c>
      <c r="AR759">
        <f t="shared" si="802"/>
        <v>0</v>
      </c>
      <c r="AS759">
        <v>0</v>
      </c>
      <c r="AT759">
        <f t="shared" si="803"/>
        <v>0</v>
      </c>
      <c r="AU759">
        <v>0</v>
      </c>
      <c r="AV759">
        <f t="shared" si="804"/>
        <v>0</v>
      </c>
      <c r="AW759">
        <v>0</v>
      </c>
      <c r="AX759">
        <f t="shared" si="805"/>
        <v>0</v>
      </c>
      <c r="AY759">
        <v>0</v>
      </c>
      <c r="AZ759">
        <f t="shared" si="806"/>
        <v>0</v>
      </c>
      <c r="BA759">
        <v>0</v>
      </c>
      <c r="BB759">
        <f t="shared" si="807"/>
        <v>0</v>
      </c>
      <c r="BC759">
        <v>0</v>
      </c>
      <c r="BD759">
        <f t="shared" si="808"/>
        <v>0</v>
      </c>
      <c r="BE759">
        <v>0</v>
      </c>
      <c r="BF759">
        <f t="shared" si="809"/>
        <v>0</v>
      </c>
      <c r="BG759">
        <v>0</v>
      </c>
      <c r="BH759">
        <f t="shared" si="810"/>
        <v>0</v>
      </c>
      <c r="BI759">
        <v>0</v>
      </c>
      <c r="BJ759">
        <f t="shared" si="811"/>
        <v>0</v>
      </c>
      <c r="BK759">
        <v>0</v>
      </c>
      <c r="BL759">
        <f t="shared" si="812"/>
        <v>0</v>
      </c>
      <c r="BM759">
        <v>0</v>
      </c>
      <c r="BN759">
        <f t="shared" si="813"/>
        <v>0</v>
      </c>
      <c r="BO759">
        <v>0</v>
      </c>
      <c r="BP759">
        <f t="shared" si="784"/>
        <v>0</v>
      </c>
      <c r="BQ759">
        <v>0</v>
      </c>
      <c r="BR759">
        <f t="shared" si="814"/>
        <v>0</v>
      </c>
      <c r="BS759">
        <v>0</v>
      </c>
      <c r="BT759">
        <f t="shared" si="815"/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100</v>
      </c>
      <c r="FD759">
        <v>1</v>
      </c>
      <c r="FF759" t="s">
        <v>949</v>
      </c>
    </row>
    <row r="760" spans="1:162" x14ac:dyDescent="0.45">
      <c r="A760">
        <v>759</v>
      </c>
      <c r="B760" t="s">
        <v>968</v>
      </c>
      <c r="C760" t="s">
        <v>974</v>
      </c>
      <c r="E760" t="s">
        <v>830</v>
      </c>
      <c r="F760" s="2">
        <v>0</v>
      </c>
      <c r="G760">
        <v>923</v>
      </c>
      <c r="H760">
        <v>1941</v>
      </c>
      <c r="I760">
        <f>700+273</f>
        <v>973</v>
      </c>
      <c r="J760" s="2">
        <f t="shared" si="785"/>
        <v>0.50128799587841322</v>
      </c>
      <c r="L760" t="s">
        <v>74</v>
      </c>
      <c r="M760">
        <v>0</v>
      </c>
      <c r="N760">
        <f t="shared" si="793"/>
        <v>0</v>
      </c>
      <c r="O760">
        <v>0</v>
      </c>
      <c r="P760">
        <f t="shared" si="794"/>
        <v>0</v>
      </c>
      <c r="Q760">
        <v>0</v>
      </c>
      <c r="R760">
        <f t="shared" si="779"/>
        <v>0</v>
      </c>
      <c r="S760">
        <v>0</v>
      </c>
      <c r="T760">
        <f t="shared" si="795"/>
        <v>0</v>
      </c>
      <c r="U760">
        <v>0</v>
      </c>
      <c r="V760">
        <f t="shared" si="796"/>
        <v>0</v>
      </c>
      <c r="W760">
        <v>0</v>
      </c>
      <c r="X760">
        <f t="shared" si="797"/>
        <v>0</v>
      </c>
      <c r="Y760">
        <v>0</v>
      </c>
      <c r="Z760">
        <f t="shared" si="798"/>
        <v>0</v>
      </c>
      <c r="AA760">
        <v>0</v>
      </c>
      <c r="AB760">
        <f t="shared" si="799"/>
        <v>0</v>
      </c>
      <c r="AC760">
        <v>0</v>
      </c>
      <c r="AD760">
        <f t="shared" si="781"/>
        <v>0</v>
      </c>
      <c r="AE760">
        <v>0</v>
      </c>
      <c r="AF760">
        <f t="shared" si="782"/>
        <v>0</v>
      </c>
      <c r="AG760">
        <v>0</v>
      </c>
      <c r="AH760">
        <f t="shared" si="778"/>
        <v>0</v>
      </c>
      <c r="AI760">
        <v>0</v>
      </c>
      <c r="AJ760">
        <f t="shared" si="800"/>
        <v>0</v>
      </c>
      <c r="AK760">
        <v>0</v>
      </c>
      <c r="AL760">
        <f t="shared" si="783"/>
        <v>0</v>
      </c>
      <c r="AM760">
        <v>0</v>
      </c>
      <c r="AN760">
        <f t="shared" si="801"/>
        <v>0</v>
      </c>
      <c r="AO760">
        <v>0</v>
      </c>
      <c r="AP760">
        <f t="shared" si="780"/>
        <v>0</v>
      </c>
      <c r="AQ760">
        <v>100</v>
      </c>
      <c r="AR760">
        <f t="shared" si="802"/>
        <v>1</v>
      </c>
      <c r="AS760">
        <v>0</v>
      </c>
      <c r="AT760">
        <f t="shared" si="803"/>
        <v>0</v>
      </c>
      <c r="AU760">
        <v>0</v>
      </c>
      <c r="AV760">
        <f t="shared" si="804"/>
        <v>0</v>
      </c>
      <c r="AW760">
        <v>0</v>
      </c>
      <c r="AX760">
        <f t="shared" si="805"/>
        <v>0</v>
      </c>
      <c r="AY760">
        <v>0</v>
      </c>
      <c r="AZ760">
        <f t="shared" si="806"/>
        <v>0</v>
      </c>
      <c r="BA760">
        <v>0</v>
      </c>
      <c r="BB760">
        <f t="shared" si="807"/>
        <v>0</v>
      </c>
      <c r="BC760">
        <v>0</v>
      </c>
      <c r="BD760">
        <f t="shared" si="808"/>
        <v>0</v>
      </c>
      <c r="BE760">
        <v>0</v>
      </c>
      <c r="BF760">
        <f t="shared" si="809"/>
        <v>0</v>
      </c>
      <c r="BG760">
        <v>0</v>
      </c>
      <c r="BH760">
        <f t="shared" si="810"/>
        <v>0</v>
      </c>
      <c r="BI760">
        <v>0</v>
      </c>
      <c r="BJ760">
        <f t="shared" si="811"/>
        <v>0</v>
      </c>
      <c r="BK760">
        <v>0</v>
      </c>
      <c r="BL760">
        <f t="shared" si="812"/>
        <v>0</v>
      </c>
      <c r="BM760">
        <v>0</v>
      </c>
      <c r="BN760">
        <f t="shared" si="813"/>
        <v>0</v>
      </c>
      <c r="BO760">
        <v>0</v>
      </c>
      <c r="BP760">
        <f t="shared" si="784"/>
        <v>0</v>
      </c>
      <c r="BQ760">
        <v>0</v>
      </c>
      <c r="BR760">
        <f t="shared" si="814"/>
        <v>0</v>
      </c>
      <c r="BS760">
        <v>0</v>
      </c>
      <c r="BT760">
        <f t="shared" si="815"/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100</v>
      </c>
      <c r="FD760">
        <v>1</v>
      </c>
      <c r="FF760" t="s">
        <v>949</v>
      </c>
    </row>
    <row r="761" spans="1:162" x14ac:dyDescent="0.45">
      <c r="A761">
        <v>760</v>
      </c>
      <c r="B761" t="s">
        <v>970</v>
      </c>
      <c r="C761" t="s">
        <v>498</v>
      </c>
      <c r="E761" t="s">
        <v>830</v>
      </c>
      <c r="F761" s="2">
        <v>0</v>
      </c>
      <c r="G761">
        <v>303</v>
      </c>
      <c r="H761">
        <v>3695</v>
      </c>
      <c r="I761">
        <v>973</v>
      </c>
      <c r="J761" s="2">
        <f t="shared" si="785"/>
        <v>0.26332882273342356</v>
      </c>
      <c r="L761" t="s">
        <v>442</v>
      </c>
      <c r="M761">
        <v>0</v>
      </c>
      <c r="N761">
        <f t="shared" si="793"/>
        <v>0</v>
      </c>
      <c r="O761">
        <v>0</v>
      </c>
      <c r="P761">
        <f t="shared" si="794"/>
        <v>0</v>
      </c>
      <c r="Q761">
        <v>0</v>
      </c>
      <c r="R761">
        <f t="shared" si="779"/>
        <v>0</v>
      </c>
      <c r="S761">
        <v>0</v>
      </c>
      <c r="T761">
        <f t="shared" si="795"/>
        <v>0</v>
      </c>
      <c r="U761">
        <v>0</v>
      </c>
      <c r="V761">
        <f t="shared" si="796"/>
        <v>0</v>
      </c>
      <c r="W761">
        <v>0</v>
      </c>
      <c r="X761">
        <f t="shared" si="797"/>
        <v>0</v>
      </c>
      <c r="Y761">
        <v>0</v>
      </c>
      <c r="Z761">
        <f t="shared" si="798"/>
        <v>0</v>
      </c>
      <c r="AA761">
        <v>0</v>
      </c>
      <c r="AB761">
        <f t="shared" si="799"/>
        <v>0</v>
      </c>
      <c r="AC761">
        <v>0</v>
      </c>
      <c r="AD761">
        <f t="shared" si="781"/>
        <v>0</v>
      </c>
      <c r="AE761">
        <v>0</v>
      </c>
      <c r="AF761">
        <f t="shared" si="782"/>
        <v>0</v>
      </c>
      <c r="AG761">
        <v>0</v>
      </c>
      <c r="AH761">
        <f t="shared" si="778"/>
        <v>0</v>
      </c>
      <c r="AI761">
        <v>0</v>
      </c>
      <c r="AJ761">
        <f t="shared" si="800"/>
        <v>0</v>
      </c>
      <c r="AK761">
        <v>0</v>
      </c>
      <c r="AL761">
        <f t="shared" si="783"/>
        <v>0</v>
      </c>
      <c r="AM761">
        <v>0</v>
      </c>
      <c r="AN761">
        <f t="shared" si="801"/>
        <v>0</v>
      </c>
      <c r="AO761">
        <v>0</v>
      </c>
      <c r="AP761">
        <f t="shared" si="780"/>
        <v>0</v>
      </c>
      <c r="AQ761">
        <v>0</v>
      </c>
      <c r="AR761">
        <f t="shared" si="802"/>
        <v>0</v>
      </c>
      <c r="AS761">
        <v>0</v>
      </c>
      <c r="AT761">
        <f t="shared" si="803"/>
        <v>0</v>
      </c>
      <c r="AU761">
        <v>0</v>
      </c>
      <c r="AV761">
        <f t="shared" si="804"/>
        <v>0</v>
      </c>
      <c r="AW761">
        <v>0</v>
      </c>
      <c r="AX761">
        <f t="shared" si="805"/>
        <v>0</v>
      </c>
      <c r="AY761">
        <v>0</v>
      </c>
      <c r="AZ761">
        <f t="shared" si="806"/>
        <v>0</v>
      </c>
      <c r="BA761">
        <v>0</v>
      </c>
      <c r="BB761">
        <f t="shared" si="807"/>
        <v>0</v>
      </c>
      <c r="BC761">
        <v>0</v>
      </c>
      <c r="BD761">
        <f t="shared" si="808"/>
        <v>0</v>
      </c>
      <c r="BE761">
        <v>100</v>
      </c>
      <c r="BF761">
        <f t="shared" si="809"/>
        <v>1</v>
      </c>
      <c r="BG761">
        <v>0</v>
      </c>
      <c r="BH761">
        <f t="shared" si="810"/>
        <v>0</v>
      </c>
      <c r="BI761">
        <v>0</v>
      </c>
      <c r="BJ761">
        <f t="shared" si="811"/>
        <v>0</v>
      </c>
      <c r="BK761">
        <v>0</v>
      </c>
      <c r="BL761">
        <f t="shared" si="812"/>
        <v>0</v>
      </c>
      <c r="BM761">
        <v>0</v>
      </c>
      <c r="BN761">
        <f t="shared" si="813"/>
        <v>0</v>
      </c>
      <c r="BO761">
        <v>0</v>
      </c>
      <c r="BP761">
        <f t="shared" si="784"/>
        <v>0</v>
      </c>
      <c r="BQ761">
        <v>0</v>
      </c>
      <c r="BR761">
        <f t="shared" si="814"/>
        <v>0</v>
      </c>
      <c r="BS761">
        <v>0</v>
      </c>
      <c r="BT761">
        <f t="shared" si="815"/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100</v>
      </c>
      <c r="DD761">
        <f t="shared" si="786"/>
        <v>1</v>
      </c>
      <c r="DE761">
        <v>0</v>
      </c>
      <c r="DF761">
        <f t="shared" si="787"/>
        <v>0</v>
      </c>
      <c r="DG761">
        <v>0</v>
      </c>
      <c r="DH761">
        <f t="shared" si="816"/>
        <v>0</v>
      </c>
      <c r="DI761">
        <v>0</v>
      </c>
      <c r="DJ761">
        <f t="shared" si="817"/>
        <v>0</v>
      </c>
      <c r="DK761">
        <v>0</v>
      </c>
      <c r="DL761">
        <f t="shared" si="818"/>
        <v>0</v>
      </c>
      <c r="DM761">
        <v>0</v>
      </c>
      <c r="DN761">
        <f t="shared" si="819"/>
        <v>0</v>
      </c>
      <c r="DO761">
        <v>0</v>
      </c>
      <c r="DP761">
        <f t="shared" si="820"/>
        <v>0</v>
      </c>
      <c r="DQ761">
        <v>0</v>
      </c>
      <c r="DR761">
        <f t="shared" si="821"/>
        <v>0</v>
      </c>
      <c r="DS761">
        <v>0</v>
      </c>
      <c r="DT761">
        <f t="shared" si="822"/>
        <v>0</v>
      </c>
      <c r="DU761">
        <v>0</v>
      </c>
      <c r="DV761">
        <f t="shared" si="823"/>
        <v>0</v>
      </c>
      <c r="DW761">
        <v>0</v>
      </c>
      <c r="DX761">
        <f t="shared" si="824"/>
        <v>0</v>
      </c>
      <c r="DY761">
        <v>0</v>
      </c>
      <c r="DZ761">
        <f t="shared" si="825"/>
        <v>0</v>
      </c>
      <c r="EA761">
        <v>0</v>
      </c>
      <c r="EB761">
        <f t="shared" si="826"/>
        <v>0</v>
      </c>
      <c r="EC761">
        <v>0</v>
      </c>
      <c r="ED761">
        <f t="shared" si="827"/>
        <v>0</v>
      </c>
      <c r="EE761">
        <v>0</v>
      </c>
      <c r="EF761">
        <f t="shared" si="828"/>
        <v>0</v>
      </c>
      <c r="EG761">
        <v>0</v>
      </c>
      <c r="EH761">
        <f t="shared" si="829"/>
        <v>0</v>
      </c>
      <c r="EI761">
        <v>0</v>
      </c>
      <c r="EJ761">
        <f t="shared" si="830"/>
        <v>0</v>
      </c>
      <c r="EK761">
        <v>0</v>
      </c>
      <c r="EL761">
        <f t="shared" si="831"/>
        <v>0</v>
      </c>
      <c r="EM761">
        <v>0</v>
      </c>
      <c r="EN761">
        <f t="shared" si="832"/>
        <v>0</v>
      </c>
      <c r="EO761">
        <v>0</v>
      </c>
      <c r="EP761">
        <f t="shared" si="833"/>
        <v>0</v>
      </c>
      <c r="EQ761">
        <v>0</v>
      </c>
      <c r="ER761">
        <f t="shared" si="834"/>
        <v>0</v>
      </c>
      <c r="ES761">
        <v>0</v>
      </c>
      <c r="ET761">
        <f t="shared" si="835"/>
        <v>0</v>
      </c>
      <c r="EU761">
        <v>0</v>
      </c>
      <c r="EV761">
        <f t="shared" si="836"/>
        <v>0</v>
      </c>
      <c r="EW761">
        <v>0</v>
      </c>
      <c r="EX761">
        <f t="shared" si="837"/>
        <v>0</v>
      </c>
      <c r="EY761">
        <v>0</v>
      </c>
      <c r="EZ761">
        <f t="shared" si="838"/>
        <v>0</v>
      </c>
      <c r="FA761">
        <v>0</v>
      </c>
      <c r="FB761">
        <f t="shared" si="839"/>
        <v>0</v>
      </c>
      <c r="FC761">
        <v>0</v>
      </c>
      <c r="FD761">
        <v>0</v>
      </c>
      <c r="FF761" t="s">
        <v>949</v>
      </c>
    </row>
    <row r="762" spans="1:162" x14ac:dyDescent="0.45">
      <c r="A762">
        <v>761</v>
      </c>
      <c r="B762" t="s">
        <v>843</v>
      </c>
      <c r="C762" t="s">
        <v>498</v>
      </c>
      <c r="E762" t="s">
        <v>830</v>
      </c>
      <c r="F762" s="2">
        <v>0</v>
      </c>
      <c r="G762">
        <v>303</v>
      </c>
      <c r="H762">
        <v>3290</v>
      </c>
      <c r="I762">
        <v>673</v>
      </c>
      <c r="J762" s="2">
        <f t="shared" si="785"/>
        <v>0.20455927051671732</v>
      </c>
      <c r="L762" t="s">
        <v>442</v>
      </c>
      <c r="M762">
        <v>0</v>
      </c>
      <c r="N762">
        <f t="shared" si="793"/>
        <v>0</v>
      </c>
      <c r="O762">
        <v>0</v>
      </c>
      <c r="P762">
        <f t="shared" si="794"/>
        <v>0</v>
      </c>
      <c r="Q762">
        <v>0</v>
      </c>
      <c r="R762">
        <f t="shared" si="779"/>
        <v>0</v>
      </c>
      <c r="S762">
        <v>0</v>
      </c>
      <c r="T762">
        <f t="shared" si="795"/>
        <v>0</v>
      </c>
      <c r="U762">
        <v>0</v>
      </c>
      <c r="V762">
        <f t="shared" si="796"/>
        <v>0</v>
      </c>
      <c r="W762">
        <v>0</v>
      </c>
      <c r="X762">
        <f t="shared" si="797"/>
        <v>0</v>
      </c>
      <c r="Y762">
        <v>0</v>
      </c>
      <c r="Z762">
        <f t="shared" si="798"/>
        <v>0</v>
      </c>
      <c r="AA762">
        <v>0</v>
      </c>
      <c r="AB762">
        <f t="shared" si="799"/>
        <v>0</v>
      </c>
      <c r="AC762">
        <v>0</v>
      </c>
      <c r="AD762">
        <f t="shared" si="781"/>
        <v>0</v>
      </c>
      <c r="AE762">
        <v>0</v>
      </c>
      <c r="AF762">
        <f t="shared" si="782"/>
        <v>0</v>
      </c>
      <c r="AG762">
        <v>0</v>
      </c>
      <c r="AH762">
        <f t="shared" si="778"/>
        <v>0</v>
      </c>
      <c r="AI762">
        <v>0</v>
      </c>
      <c r="AJ762">
        <f t="shared" si="800"/>
        <v>0</v>
      </c>
      <c r="AK762">
        <v>0</v>
      </c>
      <c r="AL762">
        <f t="shared" si="783"/>
        <v>0</v>
      </c>
      <c r="AM762">
        <v>0</v>
      </c>
      <c r="AN762">
        <f t="shared" si="801"/>
        <v>0</v>
      </c>
      <c r="AO762">
        <v>0</v>
      </c>
      <c r="AP762">
        <f t="shared" si="780"/>
        <v>0</v>
      </c>
      <c r="AQ762">
        <v>0</v>
      </c>
      <c r="AR762">
        <f t="shared" si="802"/>
        <v>0</v>
      </c>
      <c r="AS762">
        <v>0</v>
      </c>
      <c r="AT762">
        <f t="shared" si="803"/>
        <v>0</v>
      </c>
      <c r="AU762">
        <v>0</v>
      </c>
      <c r="AV762">
        <f t="shared" si="804"/>
        <v>0</v>
      </c>
      <c r="AW762">
        <v>0</v>
      </c>
      <c r="AX762">
        <f t="shared" si="805"/>
        <v>0</v>
      </c>
      <c r="AY762">
        <v>0</v>
      </c>
      <c r="AZ762">
        <f t="shared" si="806"/>
        <v>0</v>
      </c>
      <c r="BA762">
        <v>0</v>
      </c>
      <c r="BB762">
        <f t="shared" si="807"/>
        <v>0</v>
      </c>
      <c r="BC762">
        <v>0</v>
      </c>
      <c r="BD762">
        <f t="shared" si="808"/>
        <v>0</v>
      </c>
      <c r="BE762">
        <v>0</v>
      </c>
      <c r="BF762">
        <f t="shared" si="809"/>
        <v>0</v>
      </c>
      <c r="BG762">
        <v>0</v>
      </c>
      <c r="BH762">
        <f t="shared" si="810"/>
        <v>0</v>
      </c>
      <c r="BI762">
        <v>100</v>
      </c>
      <c r="BJ762">
        <f t="shared" si="811"/>
        <v>1</v>
      </c>
      <c r="BK762">
        <v>0</v>
      </c>
      <c r="BL762">
        <f t="shared" si="812"/>
        <v>0</v>
      </c>
      <c r="BM762">
        <v>0</v>
      </c>
      <c r="BN762">
        <f t="shared" si="813"/>
        <v>0</v>
      </c>
      <c r="BO762">
        <v>0</v>
      </c>
      <c r="BP762">
        <f t="shared" si="784"/>
        <v>0</v>
      </c>
      <c r="BQ762">
        <v>0</v>
      </c>
      <c r="BR762">
        <f t="shared" si="814"/>
        <v>0</v>
      </c>
      <c r="BS762">
        <v>0</v>
      </c>
      <c r="BT762">
        <f t="shared" si="815"/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100</v>
      </c>
      <c r="DD762">
        <f t="shared" si="786"/>
        <v>1</v>
      </c>
      <c r="DE762">
        <v>0</v>
      </c>
      <c r="DF762">
        <f t="shared" si="787"/>
        <v>0</v>
      </c>
      <c r="DG762">
        <v>0</v>
      </c>
      <c r="DH762">
        <f t="shared" si="816"/>
        <v>0</v>
      </c>
      <c r="DI762">
        <v>0</v>
      </c>
      <c r="DJ762">
        <f t="shared" si="817"/>
        <v>0</v>
      </c>
      <c r="DK762">
        <v>0</v>
      </c>
      <c r="DL762">
        <f t="shared" si="818"/>
        <v>0</v>
      </c>
      <c r="DM762">
        <v>0</v>
      </c>
      <c r="DN762">
        <f t="shared" si="819"/>
        <v>0</v>
      </c>
      <c r="DO762">
        <v>0</v>
      </c>
      <c r="DP762">
        <f t="shared" si="820"/>
        <v>0</v>
      </c>
      <c r="DQ762">
        <v>0</v>
      </c>
      <c r="DR762">
        <f t="shared" si="821"/>
        <v>0</v>
      </c>
      <c r="DS762">
        <v>0</v>
      </c>
      <c r="DT762">
        <f t="shared" si="822"/>
        <v>0</v>
      </c>
      <c r="DU762">
        <v>0</v>
      </c>
      <c r="DV762">
        <f t="shared" si="823"/>
        <v>0</v>
      </c>
      <c r="DW762">
        <v>0</v>
      </c>
      <c r="DX762">
        <f t="shared" si="824"/>
        <v>0</v>
      </c>
      <c r="DY762">
        <v>0</v>
      </c>
      <c r="DZ762">
        <f t="shared" si="825"/>
        <v>0</v>
      </c>
      <c r="EA762">
        <v>0</v>
      </c>
      <c r="EB762">
        <f t="shared" si="826"/>
        <v>0</v>
      </c>
      <c r="EC762">
        <v>0</v>
      </c>
      <c r="ED762">
        <f t="shared" si="827"/>
        <v>0</v>
      </c>
      <c r="EE762">
        <v>0</v>
      </c>
      <c r="EF762">
        <f t="shared" si="828"/>
        <v>0</v>
      </c>
      <c r="EG762">
        <v>0</v>
      </c>
      <c r="EH762">
        <f t="shared" si="829"/>
        <v>0</v>
      </c>
      <c r="EI762">
        <v>0</v>
      </c>
      <c r="EJ762">
        <f t="shared" si="830"/>
        <v>0</v>
      </c>
      <c r="EK762">
        <v>0</v>
      </c>
      <c r="EL762">
        <f t="shared" si="831"/>
        <v>0</v>
      </c>
      <c r="EM762">
        <v>0</v>
      </c>
      <c r="EN762">
        <f t="shared" si="832"/>
        <v>0</v>
      </c>
      <c r="EO762">
        <v>0</v>
      </c>
      <c r="EP762">
        <f t="shared" si="833"/>
        <v>0</v>
      </c>
      <c r="EQ762">
        <v>0</v>
      </c>
      <c r="ER762">
        <f t="shared" si="834"/>
        <v>0</v>
      </c>
      <c r="ES762">
        <v>0</v>
      </c>
      <c r="ET762">
        <f t="shared" si="835"/>
        <v>0</v>
      </c>
      <c r="EU762">
        <v>0</v>
      </c>
      <c r="EV762">
        <f t="shared" si="836"/>
        <v>0</v>
      </c>
      <c r="EW762">
        <v>0</v>
      </c>
      <c r="EX762">
        <f t="shared" si="837"/>
        <v>0</v>
      </c>
      <c r="EY762">
        <v>0</v>
      </c>
      <c r="EZ762">
        <f t="shared" si="838"/>
        <v>0</v>
      </c>
      <c r="FA762">
        <v>0</v>
      </c>
      <c r="FB762">
        <f t="shared" si="839"/>
        <v>0</v>
      </c>
      <c r="FC762">
        <v>0</v>
      </c>
      <c r="FD762">
        <v>0</v>
      </c>
      <c r="FF762" t="s">
        <v>949</v>
      </c>
    </row>
    <row r="763" spans="1:162" x14ac:dyDescent="0.45">
      <c r="A763">
        <v>762</v>
      </c>
      <c r="B763" t="s">
        <v>969</v>
      </c>
      <c r="C763" t="s">
        <v>498</v>
      </c>
      <c r="E763" t="s">
        <v>830</v>
      </c>
      <c r="F763" s="2">
        <v>0</v>
      </c>
      <c r="G763">
        <v>303</v>
      </c>
      <c r="H763">
        <v>2750</v>
      </c>
      <c r="I763">
        <v>673</v>
      </c>
      <c r="J763" s="2">
        <f t="shared" si="785"/>
        <v>0.24472727272727274</v>
      </c>
      <c r="L763" t="s">
        <v>442</v>
      </c>
      <c r="M763">
        <v>0</v>
      </c>
      <c r="N763">
        <f t="shared" si="793"/>
        <v>0</v>
      </c>
      <c r="O763">
        <v>0</v>
      </c>
      <c r="P763">
        <f t="shared" si="794"/>
        <v>0</v>
      </c>
      <c r="Q763">
        <v>0</v>
      </c>
      <c r="R763">
        <f t="shared" si="779"/>
        <v>0</v>
      </c>
      <c r="S763">
        <v>0</v>
      </c>
      <c r="T763">
        <f t="shared" si="795"/>
        <v>0</v>
      </c>
      <c r="U763">
        <v>0</v>
      </c>
      <c r="V763">
        <f t="shared" si="796"/>
        <v>0</v>
      </c>
      <c r="W763">
        <v>0</v>
      </c>
      <c r="X763">
        <f t="shared" si="797"/>
        <v>0</v>
      </c>
      <c r="Y763">
        <v>0</v>
      </c>
      <c r="Z763">
        <f t="shared" si="798"/>
        <v>0</v>
      </c>
      <c r="AA763">
        <v>0</v>
      </c>
      <c r="AB763">
        <f t="shared" si="799"/>
        <v>0</v>
      </c>
      <c r="AC763">
        <v>0</v>
      </c>
      <c r="AD763">
        <f t="shared" si="781"/>
        <v>0</v>
      </c>
      <c r="AE763">
        <v>0</v>
      </c>
      <c r="AF763">
        <f t="shared" si="782"/>
        <v>0</v>
      </c>
      <c r="AG763">
        <v>0</v>
      </c>
      <c r="AH763">
        <f t="shared" si="778"/>
        <v>0</v>
      </c>
      <c r="AI763">
        <v>0</v>
      </c>
      <c r="AJ763">
        <f t="shared" si="800"/>
        <v>0</v>
      </c>
      <c r="AK763">
        <v>0</v>
      </c>
      <c r="AL763">
        <f t="shared" si="783"/>
        <v>0</v>
      </c>
      <c r="AM763">
        <v>0</v>
      </c>
      <c r="AN763">
        <f t="shared" si="801"/>
        <v>0</v>
      </c>
      <c r="AO763">
        <v>0</v>
      </c>
      <c r="AP763">
        <f t="shared" si="780"/>
        <v>0</v>
      </c>
      <c r="AQ763">
        <v>0</v>
      </c>
      <c r="AR763">
        <f t="shared" si="802"/>
        <v>0</v>
      </c>
      <c r="AS763">
        <v>0</v>
      </c>
      <c r="AT763">
        <f t="shared" si="803"/>
        <v>0</v>
      </c>
      <c r="AU763">
        <v>0</v>
      </c>
      <c r="AV763">
        <f t="shared" si="804"/>
        <v>0</v>
      </c>
      <c r="AW763">
        <v>0</v>
      </c>
      <c r="AX763">
        <f t="shared" si="805"/>
        <v>0</v>
      </c>
      <c r="AY763">
        <v>100</v>
      </c>
      <c r="AZ763">
        <f t="shared" si="806"/>
        <v>1</v>
      </c>
      <c r="BA763">
        <v>0</v>
      </c>
      <c r="BB763">
        <f t="shared" si="807"/>
        <v>0</v>
      </c>
      <c r="BC763">
        <v>0</v>
      </c>
      <c r="BD763">
        <f t="shared" si="808"/>
        <v>0</v>
      </c>
      <c r="BE763">
        <v>0</v>
      </c>
      <c r="BF763">
        <f t="shared" si="809"/>
        <v>0</v>
      </c>
      <c r="BG763">
        <v>0</v>
      </c>
      <c r="BH763">
        <f t="shared" si="810"/>
        <v>0</v>
      </c>
      <c r="BI763">
        <v>0</v>
      </c>
      <c r="BJ763">
        <f t="shared" si="811"/>
        <v>0</v>
      </c>
      <c r="BK763">
        <v>0</v>
      </c>
      <c r="BL763">
        <f t="shared" si="812"/>
        <v>0</v>
      </c>
      <c r="BM763">
        <v>0</v>
      </c>
      <c r="BN763">
        <f t="shared" si="813"/>
        <v>0</v>
      </c>
      <c r="BO763">
        <v>0</v>
      </c>
      <c r="BP763">
        <f t="shared" si="784"/>
        <v>0</v>
      </c>
      <c r="BQ763">
        <v>0</v>
      </c>
      <c r="BR763">
        <f t="shared" si="814"/>
        <v>0</v>
      </c>
      <c r="BS763">
        <v>0</v>
      </c>
      <c r="BT763">
        <f t="shared" si="815"/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100</v>
      </c>
      <c r="DD763">
        <f t="shared" si="786"/>
        <v>1</v>
      </c>
      <c r="DE763">
        <v>0</v>
      </c>
      <c r="DF763">
        <f t="shared" si="787"/>
        <v>0</v>
      </c>
      <c r="DG763">
        <v>0</v>
      </c>
      <c r="DH763">
        <f t="shared" si="816"/>
        <v>0</v>
      </c>
      <c r="DI763">
        <v>0</v>
      </c>
      <c r="DJ763">
        <f t="shared" si="817"/>
        <v>0</v>
      </c>
      <c r="DK763">
        <v>0</v>
      </c>
      <c r="DL763">
        <f t="shared" si="818"/>
        <v>0</v>
      </c>
      <c r="DM763">
        <v>0</v>
      </c>
      <c r="DN763">
        <f t="shared" si="819"/>
        <v>0</v>
      </c>
      <c r="DO763">
        <v>0</v>
      </c>
      <c r="DP763">
        <f t="shared" si="820"/>
        <v>0</v>
      </c>
      <c r="DQ763">
        <v>0</v>
      </c>
      <c r="DR763">
        <f t="shared" si="821"/>
        <v>0</v>
      </c>
      <c r="DS763">
        <v>0</v>
      </c>
      <c r="DT763">
        <f t="shared" si="822"/>
        <v>0</v>
      </c>
      <c r="DU763">
        <v>0</v>
      </c>
      <c r="DV763">
        <f t="shared" si="823"/>
        <v>0</v>
      </c>
      <c r="DW763">
        <v>0</v>
      </c>
      <c r="DX763">
        <f t="shared" si="824"/>
        <v>0</v>
      </c>
      <c r="DY763">
        <v>0</v>
      </c>
      <c r="DZ763">
        <f t="shared" si="825"/>
        <v>0</v>
      </c>
      <c r="EA763">
        <v>0</v>
      </c>
      <c r="EB763">
        <f t="shared" si="826"/>
        <v>0</v>
      </c>
      <c r="EC763">
        <v>0</v>
      </c>
      <c r="ED763">
        <f t="shared" si="827"/>
        <v>0</v>
      </c>
      <c r="EE763">
        <v>0</v>
      </c>
      <c r="EF763">
        <f t="shared" si="828"/>
        <v>0</v>
      </c>
      <c r="EG763">
        <v>0</v>
      </c>
      <c r="EH763">
        <f t="shared" si="829"/>
        <v>0</v>
      </c>
      <c r="EI763">
        <v>0</v>
      </c>
      <c r="EJ763">
        <f t="shared" si="830"/>
        <v>0</v>
      </c>
      <c r="EK763">
        <v>0</v>
      </c>
      <c r="EL763">
        <f t="shared" si="831"/>
        <v>0</v>
      </c>
      <c r="EM763">
        <v>0</v>
      </c>
      <c r="EN763">
        <f t="shared" si="832"/>
        <v>0</v>
      </c>
      <c r="EO763">
        <v>0</v>
      </c>
      <c r="EP763">
        <f t="shared" si="833"/>
        <v>0</v>
      </c>
      <c r="EQ763">
        <v>0</v>
      </c>
      <c r="ER763">
        <f t="shared" si="834"/>
        <v>0</v>
      </c>
      <c r="ES763">
        <v>0</v>
      </c>
      <c r="ET763">
        <f t="shared" si="835"/>
        <v>0</v>
      </c>
      <c r="EU763">
        <v>0</v>
      </c>
      <c r="EV763">
        <f t="shared" si="836"/>
        <v>0</v>
      </c>
      <c r="EW763">
        <v>0</v>
      </c>
      <c r="EX763">
        <f t="shared" si="837"/>
        <v>0</v>
      </c>
      <c r="EY763">
        <v>0</v>
      </c>
      <c r="EZ763">
        <f t="shared" si="838"/>
        <v>0</v>
      </c>
      <c r="FA763">
        <v>0</v>
      </c>
      <c r="FB763">
        <f t="shared" si="839"/>
        <v>0</v>
      </c>
      <c r="FC763">
        <v>0</v>
      </c>
      <c r="FD763">
        <v>0</v>
      </c>
      <c r="FF763" t="s">
        <v>949</v>
      </c>
    </row>
    <row r="764" spans="1:162" x14ac:dyDescent="0.45">
      <c r="A764">
        <v>763</v>
      </c>
      <c r="B764" t="s">
        <v>579</v>
      </c>
      <c r="C764" t="s">
        <v>498</v>
      </c>
      <c r="E764" t="s">
        <v>830</v>
      </c>
      <c r="F764" s="2">
        <v>0</v>
      </c>
      <c r="G764">
        <v>303</v>
      </c>
      <c r="H764">
        <v>2896</v>
      </c>
      <c r="I764">
        <v>673</v>
      </c>
      <c r="J764" s="2">
        <f t="shared" si="785"/>
        <v>0.23238950276243095</v>
      </c>
      <c r="L764" t="s">
        <v>442</v>
      </c>
      <c r="M764">
        <v>0</v>
      </c>
      <c r="N764">
        <f t="shared" si="793"/>
        <v>0</v>
      </c>
      <c r="O764">
        <v>0</v>
      </c>
      <c r="P764">
        <f t="shared" si="794"/>
        <v>0</v>
      </c>
      <c r="Q764">
        <v>0</v>
      </c>
      <c r="R764">
        <f t="shared" si="779"/>
        <v>0</v>
      </c>
      <c r="S764">
        <v>0</v>
      </c>
      <c r="T764">
        <f t="shared" si="795"/>
        <v>0</v>
      </c>
      <c r="U764">
        <v>0</v>
      </c>
      <c r="V764">
        <f t="shared" si="796"/>
        <v>0</v>
      </c>
      <c r="W764">
        <v>0</v>
      </c>
      <c r="X764">
        <f t="shared" si="797"/>
        <v>0</v>
      </c>
      <c r="Y764">
        <v>0</v>
      </c>
      <c r="Z764">
        <f t="shared" si="798"/>
        <v>0</v>
      </c>
      <c r="AA764">
        <v>0</v>
      </c>
      <c r="AB764">
        <f t="shared" si="799"/>
        <v>0</v>
      </c>
      <c r="AC764">
        <v>0</v>
      </c>
      <c r="AD764">
        <f t="shared" si="781"/>
        <v>0</v>
      </c>
      <c r="AE764">
        <v>0</v>
      </c>
      <c r="AF764">
        <f t="shared" si="782"/>
        <v>0</v>
      </c>
      <c r="AG764">
        <v>0</v>
      </c>
      <c r="AH764">
        <f t="shared" si="778"/>
        <v>0</v>
      </c>
      <c r="AI764">
        <v>0</v>
      </c>
      <c r="AJ764">
        <f t="shared" si="800"/>
        <v>0</v>
      </c>
      <c r="AK764">
        <v>0</v>
      </c>
      <c r="AL764">
        <f t="shared" si="783"/>
        <v>0</v>
      </c>
      <c r="AM764">
        <v>0</v>
      </c>
      <c r="AN764">
        <f t="shared" si="801"/>
        <v>0</v>
      </c>
      <c r="AO764">
        <v>100</v>
      </c>
      <c r="AP764">
        <f t="shared" si="780"/>
        <v>1</v>
      </c>
      <c r="AQ764">
        <v>0</v>
      </c>
      <c r="AR764">
        <f t="shared" si="802"/>
        <v>0</v>
      </c>
      <c r="AS764">
        <v>0</v>
      </c>
      <c r="AT764">
        <f t="shared" si="803"/>
        <v>0</v>
      </c>
      <c r="AU764">
        <v>0</v>
      </c>
      <c r="AV764">
        <f t="shared" si="804"/>
        <v>0</v>
      </c>
      <c r="AW764">
        <v>0</v>
      </c>
      <c r="AX764">
        <f t="shared" si="805"/>
        <v>0</v>
      </c>
      <c r="AY764">
        <v>0</v>
      </c>
      <c r="AZ764">
        <f t="shared" si="806"/>
        <v>0</v>
      </c>
      <c r="BA764">
        <v>0</v>
      </c>
      <c r="BB764">
        <f t="shared" si="807"/>
        <v>0</v>
      </c>
      <c r="BC764">
        <v>0</v>
      </c>
      <c r="BD764">
        <f t="shared" si="808"/>
        <v>0</v>
      </c>
      <c r="BE764">
        <v>0</v>
      </c>
      <c r="BF764">
        <f t="shared" si="809"/>
        <v>0</v>
      </c>
      <c r="BG764">
        <v>0</v>
      </c>
      <c r="BH764">
        <f t="shared" si="810"/>
        <v>0</v>
      </c>
      <c r="BI764">
        <v>0</v>
      </c>
      <c r="BJ764">
        <f t="shared" si="811"/>
        <v>0</v>
      </c>
      <c r="BK764">
        <v>0</v>
      </c>
      <c r="BL764">
        <f t="shared" si="812"/>
        <v>0</v>
      </c>
      <c r="BM764">
        <v>0</v>
      </c>
      <c r="BN764">
        <f t="shared" si="813"/>
        <v>0</v>
      </c>
      <c r="BO764">
        <v>0</v>
      </c>
      <c r="BP764">
        <f t="shared" si="784"/>
        <v>0</v>
      </c>
      <c r="BQ764">
        <v>0</v>
      </c>
      <c r="BR764">
        <f t="shared" si="814"/>
        <v>0</v>
      </c>
      <c r="BS764">
        <v>0</v>
      </c>
      <c r="BT764">
        <f t="shared" si="815"/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100</v>
      </c>
      <c r="DD764">
        <f t="shared" si="786"/>
        <v>1</v>
      </c>
      <c r="DE764">
        <v>0</v>
      </c>
      <c r="DF764">
        <f t="shared" si="787"/>
        <v>0</v>
      </c>
      <c r="DG764">
        <v>0</v>
      </c>
      <c r="DH764">
        <f t="shared" si="816"/>
        <v>0</v>
      </c>
      <c r="DI764">
        <v>0</v>
      </c>
      <c r="DJ764">
        <f t="shared" si="817"/>
        <v>0</v>
      </c>
      <c r="DK764">
        <v>0</v>
      </c>
      <c r="DL764">
        <f t="shared" si="818"/>
        <v>0</v>
      </c>
      <c r="DM764">
        <v>0</v>
      </c>
      <c r="DN764">
        <f t="shared" si="819"/>
        <v>0</v>
      </c>
      <c r="DO764">
        <v>0</v>
      </c>
      <c r="DP764">
        <f t="shared" si="820"/>
        <v>0</v>
      </c>
      <c r="DQ764">
        <v>0</v>
      </c>
      <c r="DR764">
        <f t="shared" si="821"/>
        <v>0</v>
      </c>
      <c r="DS764">
        <v>0</v>
      </c>
      <c r="DT764">
        <f t="shared" si="822"/>
        <v>0</v>
      </c>
      <c r="DU764">
        <v>0</v>
      </c>
      <c r="DV764">
        <f t="shared" si="823"/>
        <v>0</v>
      </c>
      <c r="DW764">
        <v>0</v>
      </c>
      <c r="DX764">
        <f t="shared" si="824"/>
        <v>0</v>
      </c>
      <c r="DY764">
        <v>0</v>
      </c>
      <c r="DZ764">
        <f t="shared" si="825"/>
        <v>0</v>
      </c>
      <c r="EA764">
        <v>0</v>
      </c>
      <c r="EB764">
        <f t="shared" si="826"/>
        <v>0</v>
      </c>
      <c r="EC764">
        <v>0</v>
      </c>
      <c r="ED764">
        <f t="shared" si="827"/>
        <v>0</v>
      </c>
      <c r="EE764">
        <v>0</v>
      </c>
      <c r="EF764">
        <f t="shared" si="828"/>
        <v>0</v>
      </c>
      <c r="EG764">
        <v>0</v>
      </c>
      <c r="EH764">
        <f t="shared" si="829"/>
        <v>0</v>
      </c>
      <c r="EI764">
        <v>0</v>
      </c>
      <c r="EJ764">
        <f t="shared" si="830"/>
        <v>0</v>
      </c>
      <c r="EK764">
        <v>0</v>
      </c>
      <c r="EL764">
        <f t="shared" si="831"/>
        <v>0</v>
      </c>
      <c r="EM764">
        <v>0</v>
      </c>
      <c r="EN764">
        <f t="shared" si="832"/>
        <v>0</v>
      </c>
      <c r="EO764">
        <v>0</v>
      </c>
      <c r="EP764">
        <f t="shared" si="833"/>
        <v>0</v>
      </c>
      <c r="EQ764">
        <v>0</v>
      </c>
      <c r="ER764">
        <f t="shared" si="834"/>
        <v>0</v>
      </c>
      <c r="ES764">
        <v>0</v>
      </c>
      <c r="ET764">
        <f t="shared" si="835"/>
        <v>0</v>
      </c>
      <c r="EU764">
        <v>0</v>
      </c>
      <c r="EV764">
        <f t="shared" si="836"/>
        <v>0</v>
      </c>
      <c r="EW764">
        <v>0</v>
      </c>
      <c r="EX764">
        <f t="shared" si="837"/>
        <v>0</v>
      </c>
      <c r="EY764">
        <v>0</v>
      </c>
      <c r="EZ764">
        <f t="shared" si="838"/>
        <v>0</v>
      </c>
      <c r="FA764">
        <v>0</v>
      </c>
      <c r="FB764">
        <f t="shared" si="839"/>
        <v>0</v>
      </c>
      <c r="FC764">
        <v>0</v>
      </c>
      <c r="FD764">
        <v>0</v>
      </c>
      <c r="FF764" t="s">
        <v>949</v>
      </c>
    </row>
    <row r="765" spans="1:162" x14ac:dyDescent="0.45">
      <c r="A765">
        <v>764</v>
      </c>
      <c r="B765" t="s">
        <v>33</v>
      </c>
      <c r="C765" t="s">
        <v>976</v>
      </c>
      <c r="E765" t="s">
        <v>977</v>
      </c>
      <c r="F765" s="2">
        <v>2</v>
      </c>
      <c r="G765">
        <v>260.39999999999998</v>
      </c>
      <c r="H765">
        <v>1377</v>
      </c>
      <c r="I765">
        <f>450+273</f>
        <v>723</v>
      </c>
      <c r="J765" s="2">
        <f t="shared" si="785"/>
        <v>0.52505446623093677</v>
      </c>
      <c r="L765" t="s">
        <v>64</v>
      </c>
      <c r="M765">
        <v>99.97</v>
      </c>
      <c r="N765">
        <f t="shared" si="793"/>
        <v>0.99880957375012136</v>
      </c>
      <c r="O765">
        <v>0</v>
      </c>
      <c r="P765">
        <f t="shared" si="794"/>
        <v>0</v>
      </c>
      <c r="Q765">
        <v>0</v>
      </c>
      <c r="R765">
        <f t="shared" si="779"/>
        <v>0</v>
      </c>
      <c r="S765">
        <v>0</v>
      </c>
      <c r="T765">
        <f t="shared" si="795"/>
        <v>0</v>
      </c>
      <c r="U765">
        <v>0</v>
      </c>
      <c r="V765">
        <f t="shared" si="796"/>
        <v>0</v>
      </c>
      <c r="W765">
        <v>0</v>
      </c>
      <c r="X765">
        <f t="shared" si="797"/>
        <v>0</v>
      </c>
      <c r="Y765">
        <v>0</v>
      </c>
      <c r="Z765">
        <f t="shared" si="798"/>
        <v>0</v>
      </c>
      <c r="AA765">
        <v>0</v>
      </c>
      <c r="AB765">
        <f t="shared" si="799"/>
        <v>0</v>
      </c>
      <c r="AC765">
        <v>0</v>
      </c>
      <c r="AD765">
        <f t="shared" si="781"/>
        <v>0</v>
      </c>
      <c r="AE765">
        <v>0</v>
      </c>
      <c r="AF765">
        <f t="shared" si="782"/>
        <v>0</v>
      </c>
      <c r="AG765">
        <v>0</v>
      </c>
      <c r="AH765">
        <f t="shared" ref="AH765:AH779" si="840">((AG765/100)/FL$6)/((AC765/100)/FH$6+(S765/100)/FN$2+(AE765/100)/FJ$6+(AG765/100)/FL$6+(AI765/100)/FN$6+(AK765/100)/FH$10+(AM765/100)/FJ$10+(AO765/100)/FL$10+(Q765/100)/FL$2+(M765/100)/FH$2+(AQ765/100)/FH$16+(AS765/100)/FJ$16+(AU765/100)/FL$16+(AW765/100)/FN$16+(W765/100)/FR$2+(AY765/100)/FJ$19+(BA765/100)/FL$19+(BC765/100)/FN$19+(AA765/100)/FN$13+(BK765/100)/FH$13+(BM765/100)/FN$10+(BE765/100)/FH$25+(BG765/100)/FJ$25+(BI765/100)/FN$25+(BO765/100)/FJ$28+(BQ765/100)/FL$28+(O765/100)/FJ$2+(U765/100)/FP$2+(Y765/100)/FT$2+(BS765/100)/FN$28)</f>
        <v>0</v>
      </c>
      <c r="AI765">
        <v>0</v>
      </c>
      <c r="AJ765">
        <f t="shared" si="800"/>
        <v>0</v>
      </c>
      <c r="AK765">
        <v>0</v>
      </c>
      <c r="AL765">
        <f t="shared" si="783"/>
        <v>0</v>
      </c>
      <c r="AM765">
        <v>0</v>
      </c>
      <c r="AN765">
        <f t="shared" si="801"/>
        <v>0</v>
      </c>
      <c r="AO765">
        <v>0</v>
      </c>
      <c r="AP765">
        <f t="shared" si="780"/>
        <v>0</v>
      </c>
      <c r="AQ765">
        <v>0</v>
      </c>
      <c r="AR765">
        <f t="shared" si="802"/>
        <v>0</v>
      </c>
      <c r="AS765">
        <v>0.03</v>
      </c>
      <c r="AT765">
        <f t="shared" si="803"/>
        <v>1.1904262498785611E-3</v>
      </c>
      <c r="AU765">
        <v>0</v>
      </c>
      <c r="AV765">
        <f t="shared" si="804"/>
        <v>0</v>
      </c>
      <c r="AW765">
        <v>0</v>
      </c>
      <c r="AX765">
        <f t="shared" si="805"/>
        <v>0</v>
      </c>
      <c r="AY765">
        <v>0</v>
      </c>
      <c r="AZ765">
        <f t="shared" si="806"/>
        <v>0</v>
      </c>
      <c r="BA765">
        <v>0</v>
      </c>
      <c r="BB765">
        <f t="shared" si="807"/>
        <v>0</v>
      </c>
      <c r="BC765">
        <v>0</v>
      </c>
      <c r="BD765">
        <f t="shared" si="808"/>
        <v>0</v>
      </c>
      <c r="BE765">
        <v>0</v>
      </c>
      <c r="BF765">
        <f t="shared" si="809"/>
        <v>0</v>
      </c>
      <c r="BG765">
        <v>0</v>
      </c>
      <c r="BH765">
        <f t="shared" si="810"/>
        <v>0</v>
      </c>
      <c r="BI765">
        <v>0</v>
      </c>
      <c r="BJ765">
        <f t="shared" si="811"/>
        <v>0</v>
      </c>
      <c r="BK765">
        <v>0</v>
      </c>
      <c r="BL765">
        <f t="shared" si="812"/>
        <v>0</v>
      </c>
      <c r="BM765">
        <v>0</v>
      </c>
      <c r="BN765">
        <f t="shared" si="813"/>
        <v>0</v>
      </c>
      <c r="BO765">
        <v>0</v>
      </c>
      <c r="BP765">
        <f t="shared" si="784"/>
        <v>0</v>
      </c>
      <c r="BQ765">
        <v>0</v>
      </c>
      <c r="BR765">
        <f t="shared" si="814"/>
        <v>0</v>
      </c>
      <c r="BS765">
        <v>0</v>
      </c>
      <c r="BT765">
        <f t="shared" si="815"/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f t="shared" si="786"/>
        <v>0</v>
      </c>
      <c r="DE765">
        <v>0</v>
      </c>
      <c r="DF765">
        <f t="shared" si="787"/>
        <v>0</v>
      </c>
      <c r="DG765">
        <v>0</v>
      </c>
      <c r="DH765">
        <f t="shared" si="816"/>
        <v>0</v>
      </c>
      <c r="DI765">
        <v>0</v>
      </c>
      <c r="DJ765">
        <f t="shared" si="817"/>
        <v>0</v>
      </c>
      <c r="DK765">
        <v>0</v>
      </c>
      <c r="DL765">
        <f t="shared" si="818"/>
        <v>0</v>
      </c>
      <c r="DM765">
        <v>0</v>
      </c>
      <c r="DN765">
        <f t="shared" si="819"/>
        <v>0</v>
      </c>
      <c r="DO765">
        <v>0</v>
      </c>
      <c r="DP765">
        <f t="shared" si="820"/>
        <v>0</v>
      </c>
      <c r="DQ765">
        <v>0</v>
      </c>
      <c r="DR765">
        <f t="shared" si="821"/>
        <v>0</v>
      </c>
      <c r="DS765">
        <v>0</v>
      </c>
      <c r="DT765">
        <f t="shared" si="822"/>
        <v>0</v>
      </c>
      <c r="DU765">
        <v>23</v>
      </c>
      <c r="DV765">
        <f t="shared" si="823"/>
        <v>0.33688549676656604</v>
      </c>
      <c r="DW765">
        <v>0</v>
      </c>
      <c r="DX765">
        <f t="shared" si="824"/>
        <v>0</v>
      </c>
      <c r="DY765">
        <v>0</v>
      </c>
      <c r="DZ765">
        <f t="shared" si="825"/>
        <v>0</v>
      </c>
      <c r="EA765">
        <v>0</v>
      </c>
      <c r="EB765">
        <f t="shared" si="826"/>
        <v>0</v>
      </c>
      <c r="EC765">
        <v>0</v>
      </c>
      <c r="ED765">
        <f t="shared" si="827"/>
        <v>0</v>
      </c>
      <c r="EE765">
        <v>0</v>
      </c>
      <c r="EF765">
        <f t="shared" si="828"/>
        <v>0</v>
      </c>
      <c r="EG765">
        <v>0</v>
      </c>
      <c r="EH765">
        <f t="shared" si="829"/>
        <v>0</v>
      </c>
      <c r="EI765">
        <v>0</v>
      </c>
      <c r="EJ765">
        <f t="shared" si="830"/>
        <v>0</v>
      </c>
      <c r="EK765">
        <v>0</v>
      </c>
      <c r="EL765">
        <f t="shared" si="831"/>
        <v>0</v>
      </c>
      <c r="EM765">
        <v>0</v>
      </c>
      <c r="EN765">
        <f t="shared" si="832"/>
        <v>0</v>
      </c>
      <c r="EO765">
        <v>0</v>
      </c>
      <c r="EP765">
        <f t="shared" si="833"/>
        <v>0</v>
      </c>
      <c r="EQ765">
        <v>0</v>
      </c>
      <c r="ER765">
        <f t="shared" si="834"/>
        <v>0</v>
      </c>
      <c r="ES765">
        <v>0</v>
      </c>
      <c r="ET765">
        <f t="shared" si="835"/>
        <v>0</v>
      </c>
      <c r="EU765">
        <v>0</v>
      </c>
      <c r="EV765">
        <f t="shared" si="836"/>
        <v>0</v>
      </c>
      <c r="EW765">
        <v>77</v>
      </c>
      <c r="EX765">
        <f t="shared" si="837"/>
        <v>0.66311450323343391</v>
      </c>
      <c r="EY765">
        <v>0</v>
      </c>
      <c r="EZ765">
        <f t="shared" si="838"/>
        <v>0</v>
      </c>
      <c r="FA765">
        <v>0</v>
      </c>
      <c r="FB765">
        <f t="shared" si="839"/>
        <v>0</v>
      </c>
      <c r="FC765">
        <v>0</v>
      </c>
      <c r="FD765">
        <v>0</v>
      </c>
      <c r="FE765" s="3" t="s">
        <v>978</v>
      </c>
      <c r="FF765" t="s">
        <v>949</v>
      </c>
    </row>
    <row r="766" spans="1:162" x14ac:dyDescent="0.45">
      <c r="A766">
        <v>765</v>
      </c>
      <c r="B766" t="s">
        <v>951</v>
      </c>
      <c r="C766" t="s">
        <v>979</v>
      </c>
      <c r="E766" t="s">
        <v>953</v>
      </c>
      <c r="F766" s="2">
        <v>2</v>
      </c>
      <c r="G766">
        <v>1405</v>
      </c>
      <c r="H766">
        <v>1773</v>
      </c>
      <c r="I766">
        <f>1100+273</f>
        <v>1373</v>
      </c>
      <c r="J766" s="2">
        <f t="shared" si="785"/>
        <v>0.77439368302312461</v>
      </c>
      <c r="L766" t="s">
        <v>442</v>
      </c>
      <c r="M766">
        <v>0</v>
      </c>
      <c r="N766">
        <f t="shared" si="793"/>
        <v>0</v>
      </c>
      <c r="O766">
        <v>0</v>
      </c>
      <c r="P766">
        <f t="shared" si="794"/>
        <v>0</v>
      </c>
      <c r="Q766">
        <v>0</v>
      </c>
      <c r="R766">
        <f t="shared" si="779"/>
        <v>0</v>
      </c>
      <c r="S766">
        <v>0</v>
      </c>
      <c r="T766">
        <f t="shared" si="795"/>
        <v>0</v>
      </c>
      <c r="U766">
        <v>0</v>
      </c>
      <c r="V766">
        <f t="shared" si="796"/>
        <v>0</v>
      </c>
      <c r="W766">
        <v>0</v>
      </c>
      <c r="X766">
        <f t="shared" si="797"/>
        <v>0</v>
      </c>
      <c r="Y766">
        <v>0</v>
      </c>
      <c r="Z766">
        <f t="shared" si="798"/>
        <v>0</v>
      </c>
      <c r="AA766">
        <v>0</v>
      </c>
      <c r="AB766">
        <f t="shared" si="799"/>
        <v>0</v>
      </c>
      <c r="AC766">
        <v>99.96</v>
      </c>
      <c r="AD766">
        <f t="shared" si="781"/>
        <v>0.99828181499538915</v>
      </c>
      <c r="AE766">
        <v>3.6999999999999998E-2</v>
      </c>
      <c r="AF766">
        <f t="shared" si="782"/>
        <v>1.7181850046108769E-3</v>
      </c>
      <c r="AG766">
        <v>0</v>
      </c>
      <c r="AH766">
        <f t="shared" si="840"/>
        <v>0</v>
      </c>
      <c r="AI766">
        <v>0</v>
      </c>
      <c r="AJ766">
        <f t="shared" si="800"/>
        <v>0</v>
      </c>
      <c r="AK766">
        <v>0</v>
      </c>
      <c r="AL766">
        <f t="shared" si="783"/>
        <v>0</v>
      </c>
      <c r="AM766">
        <v>0</v>
      </c>
      <c r="AN766">
        <f t="shared" si="801"/>
        <v>0</v>
      </c>
      <c r="AO766">
        <v>0</v>
      </c>
      <c r="AP766">
        <f t="shared" si="780"/>
        <v>0</v>
      </c>
      <c r="AQ766">
        <v>0</v>
      </c>
      <c r="AR766">
        <f t="shared" si="802"/>
        <v>0</v>
      </c>
      <c r="AS766">
        <v>0</v>
      </c>
      <c r="AT766">
        <f t="shared" si="803"/>
        <v>0</v>
      </c>
      <c r="AU766">
        <v>0</v>
      </c>
      <c r="AV766">
        <f t="shared" si="804"/>
        <v>0</v>
      </c>
      <c r="AW766">
        <v>0</v>
      </c>
      <c r="AX766">
        <f t="shared" si="805"/>
        <v>0</v>
      </c>
      <c r="AY766">
        <v>0</v>
      </c>
      <c r="AZ766">
        <f t="shared" si="806"/>
        <v>0</v>
      </c>
      <c r="BA766">
        <v>0</v>
      </c>
      <c r="BB766">
        <f t="shared" si="807"/>
        <v>0</v>
      </c>
      <c r="BC766">
        <v>0</v>
      </c>
      <c r="BD766">
        <f t="shared" si="808"/>
        <v>0</v>
      </c>
      <c r="BE766">
        <v>0</v>
      </c>
      <c r="BF766">
        <f t="shared" si="809"/>
        <v>0</v>
      </c>
      <c r="BG766">
        <v>0</v>
      </c>
      <c r="BH766">
        <f t="shared" si="810"/>
        <v>0</v>
      </c>
      <c r="BI766">
        <v>0</v>
      </c>
      <c r="BJ766">
        <f t="shared" si="811"/>
        <v>0</v>
      </c>
      <c r="BK766">
        <v>0</v>
      </c>
      <c r="BL766">
        <f t="shared" si="812"/>
        <v>0</v>
      </c>
      <c r="BM766">
        <v>0</v>
      </c>
      <c r="BN766">
        <f t="shared" si="813"/>
        <v>0</v>
      </c>
      <c r="BO766">
        <v>0</v>
      </c>
      <c r="BP766">
        <f t="shared" si="784"/>
        <v>0</v>
      </c>
      <c r="BQ766">
        <v>0</v>
      </c>
      <c r="BR766">
        <f t="shared" si="814"/>
        <v>0</v>
      </c>
      <c r="BS766">
        <v>0</v>
      </c>
      <c r="BT766">
        <f t="shared" si="815"/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f t="shared" si="816"/>
        <v>0</v>
      </c>
      <c r="DI766">
        <v>0</v>
      </c>
      <c r="DJ766">
        <f t="shared" si="817"/>
        <v>0</v>
      </c>
      <c r="DK766">
        <v>0</v>
      </c>
      <c r="DL766">
        <f t="shared" si="818"/>
        <v>0</v>
      </c>
      <c r="DM766">
        <v>0</v>
      </c>
      <c r="DN766">
        <f t="shared" si="819"/>
        <v>0</v>
      </c>
      <c r="DO766">
        <v>0</v>
      </c>
      <c r="DP766">
        <f t="shared" si="820"/>
        <v>0</v>
      </c>
      <c r="DQ766">
        <v>0</v>
      </c>
      <c r="DR766">
        <f t="shared" si="821"/>
        <v>0</v>
      </c>
      <c r="DS766">
        <v>0</v>
      </c>
      <c r="DT766">
        <f t="shared" si="822"/>
        <v>0</v>
      </c>
      <c r="DU766">
        <v>0</v>
      </c>
      <c r="DV766">
        <f t="shared" si="823"/>
        <v>0</v>
      </c>
      <c r="DW766">
        <v>0</v>
      </c>
      <c r="DX766">
        <f t="shared" si="824"/>
        <v>0</v>
      </c>
      <c r="DY766">
        <v>0</v>
      </c>
      <c r="DZ766">
        <f t="shared" si="825"/>
        <v>0</v>
      </c>
      <c r="EA766">
        <v>0</v>
      </c>
      <c r="EB766">
        <f t="shared" si="826"/>
        <v>0</v>
      </c>
      <c r="EC766">
        <v>0</v>
      </c>
      <c r="ED766">
        <f t="shared" si="827"/>
        <v>0</v>
      </c>
      <c r="EE766">
        <v>0</v>
      </c>
      <c r="EF766">
        <f t="shared" si="828"/>
        <v>0</v>
      </c>
      <c r="EG766">
        <v>0</v>
      </c>
      <c r="EH766">
        <f t="shared" si="829"/>
        <v>0</v>
      </c>
      <c r="EI766">
        <v>0</v>
      </c>
      <c r="EJ766">
        <f t="shared" si="830"/>
        <v>0</v>
      </c>
      <c r="EK766">
        <v>0</v>
      </c>
      <c r="EL766">
        <f t="shared" si="831"/>
        <v>0</v>
      </c>
      <c r="EM766">
        <v>0</v>
      </c>
      <c r="EN766">
        <f t="shared" si="832"/>
        <v>0</v>
      </c>
      <c r="EO766">
        <v>0</v>
      </c>
      <c r="EP766">
        <f t="shared" si="833"/>
        <v>0</v>
      </c>
      <c r="EQ766">
        <v>0</v>
      </c>
      <c r="ER766">
        <f t="shared" si="834"/>
        <v>0</v>
      </c>
      <c r="ES766">
        <v>0</v>
      </c>
      <c r="ET766">
        <f t="shared" si="835"/>
        <v>0</v>
      </c>
      <c r="EU766">
        <v>0</v>
      </c>
      <c r="EV766">
        <f t="shared" si="836"/>
        <v>0</v>
      </c>
      <c r="EW766">
        <v>0</v>
      </c>
      <c r="EX766">
        <f t="shared" si="837"/>
        <v>0</v>
      </c>
      <c r="EY766">
        <v>0</v>
      </c>
      <c r="EZ766">
        <f t="shared" si="838"/>
        <v>0</v>
      </c>
      <c r="FA766">
        <v>100</v>
      </c>
      <c r="FB766">
        <f t="shared" si="839"/>
        <v>1</v>
      </c>
      <c r="FC766">
        <v>0</v>
      </c>
      <c r="FD766">
        <v>0</v>
      </c>
      <c r="FF766" t="s">
        <v>980</v>
      </c>
    </row>
    <row r="767" spans="1:162" x14ac:dyDescent="0.45">
      <c r="A767">
        <v>766</v>
      </c>
      <c r="B767" t="s">
        <v>484</v>
      </c>
      <c r="C767" t="s">
        <v>979</v>
      </c>
      <c r="E767">
        <v>304</v>
      </c>
      <c r="F767" s="2">
        <v>2</v>
      </c>
      <c r="G767">
        <v>1405</v>
      </c>
      <c r="H767">
        <v>1773</v>
      </c>
      <c r="I767">
        <v>1373</v>
      </c>
      <c r="J767" s="2">
        <f t="shared" si="785"/>
        <v>0.77439368302312461</v>
      </c>
      <c r="L767" t="s">
        <v>64</v>
      </c>
      <c r="M767">
        <v>0</v>
      </c>
      <c r="N767">
        <f t="shared" si="793"/>
        <v>0</v>
      </c>
      <c r="O767">
        <v>0</v>
      </c>
      <c r="P767">
        <f t="shared" si="794"/>
        <v>0</v>
      </c>
      <c r="Q767">
        <v>8</v>
      </c>
      <c r="R767">
        <f t="shared" ref="R767:R779" si="841">((Q767/100)/FL$2)/((AC767/100)/FH$6+(S767/100)/FN$2+(AE767/100)/FJ$6+(AG767/100)/FL$6+(AI767/100)/FN$6+(AK767/100)/FH$10+(AM767/100)/FJ$10+(AO767/100)/FL$10+(Q767/100)/FL$2+(M767/100)/FH$2+(AQ767/100)/FH$16+(AS767/100)/FJ$16+(AU767/100)/FL$16+(AW767/100)/FN$16+(W767/100)/FR$2+(AY767/100)/FJ$19+(BA767/100)/FL$19+(BC767/100)/FN$19+(AA767/100)/FN$13+(BK767/100)/FH$13+(BM767/100)/FN$10+(BE767/100)/FH$25+(BG767/100)/FJ$25+(BI767/100)/FN$25+(BO767/100)/FJ$28+(BQ767/100)/FL$28+(O767/100)/FJ$2+(U767/100)/FP$2+(Y767/100)/FT$2+(BS767/100)/FN$28)</f>
        <v>7.4437115960570094E-2</v>
      </c>
      <c r="S767">
        <v>2</v>
      </c>
      <c r="T767">
        <f t="shared" si="795"/>
        <v>1.9881354535658941E-2</v>
      </c>
      <c r="U767">
        <v>0</v>
      </c>
      <c r="V767">
        <f t="shared" si="796"/>
        <v>0</v>
      </c>
      <c r="W767">
        <v>0</v>
      </c>
      <c r="X767">
        <f t="shared" si="797"/>
        <v>0</v>
      </c>
      <c r="Y767">
        <v>0</v>
      </c>
      <c r="Z767">
        <f t="shared" si="798"/>
        <v>0</v>
      </c>
      <c r="AA767">
        <v>0</v>
      </c>
      <c r="AB767">
        <f t="shared" si="799"/>
        <v>0</v>
      </c>
      <c r="AC767">
        <f>100-AE767-AK767-AM767-S767-Q767</f>
        <v>70.92</v>
      </c>
      <c r="AD767">
        <f t="shared" si="781"/>
        <v>0.69354277366499961</v>
      </c>
      <c r="AE767">
        <v>0.08</v>
      </c>
      <c r="AF767">
        <f t="shared" si="782"/>
        <v>3.6377747060117606E-3</v>
      </c>
      <c r="AG767">
        <v>0</v>
      </c>
      <c r="AH767">
        <f t="shared" si="840"/>
        <v>0</v>
      </c>
      <c r="AI767">
        <v>0</v>
      </c>
      <c r="AJ767">
        <f t="shared" si="800"/>
        <v>0</v>
      </c>
      <c r="AK767">
        <v>1</v>
      </c>
      <c r="AL767">
        <f t="shared" si="783"/>
        <v>1.9444942327536113E-2</v>
      </c>
      <c r="AM767">
        <v>18</v>
      </c>
      <c r="AN767">
        <f t="shared" si="801"/>
        <v>0.18905603880522345</v>
      </c>
      <c r="AO767">
        <v>0</v>
      </c>
      <c r="AP767">
        <f t="shared" ref="AP767:AP779" si="842">((AO767/100)/FL$10)/((AC767/100)/FH$6+(S767/100)/FN$2+(AE767/100)/FJ$6+(AG767/100)/FL$6+(AI767/100)/FN$6+(AK767/100)/FH$10+(AM767/100)/FJ$10+(AO767/100)/FL$10+(Q767/100)/FL$2+(M767/100)/FH$2+(AQ767/100)/FH$16+(AS767/100)/FJ$16+(AU767/100)/FL$16+(AW767/100)/FN$16+(W767/100)/FR$2+(AY767/100)/FJ$19+(BA767/100)/FL$19+(BC767/100)/FN$19+(AA767/100)/FN$13+(BK767/100)/FH$13+(BM767/100)/FN$10+(BE767/100)/FH$25+(BG767/100)/FJ$25+(BI767/100)/FN$25+(BO767/100)/FJ$28+(BQ767/100)/FL$28+(O767/100)/FJ$2+(U767/100)/FP$2+(Y767/100)/FT$2+(BS767/100)/FN$28)</f>
        <v>0</v>
      </c>
      <c r="AQ767">
        <v>0</v>
      </c>
      <c r="AR767">
        <f t="shared" si="802"/>
        <v>0</v>
      </c>
      <c r="AS767">
        <v>0</v>
      </c>
      <c r="AT767">
        <f t="shared" si="803"/>
        <v>0</v>
      </c>
      <c r="AU767">
        <v>0</v>
      </c>
      <c r="AV767">
        <f t="shared" si="804"/>
        <v>0</v>
      </c>
      <c r="AW767">
        <v>0</v>
      </c>
      <c r="AX767">
        <f t="shared" si="805"/>
        <v>0</v>
      </c>
      <c r="AY767">
        <v>0</v>
      </c>
      <c r="AZ767">
        <f t="shared" si="806"/>
        <v>0</v>
      </c>
      <c r="BA767">
        <v>0</v>
      </c>
      <c r="BB767">
        <f t="shared" si="807"/>
        <v>0</v>
      </c>
      <c r="BC767">
        <v>0</v>
      </c>
      <c r="BD767">
        <f t="shared" si="808"/>
        <v>0</v>
      </c>
      <c r="BE767">
        <v>0</v>
      </c>
      <c r="BF767">
        <f t="shared" si="809"/>
        <v>0</v>
      </c>
      <c r="BG767">
        <v>0</v>
      </c>
      <c r="BH767">
        <f t="shared" si="810"/>
        <v>0</v>
      </c>
      <c r="BI767">
        <v>0</v>
      </c>
      <c r="BJ767">
        <f t="shared" si="811"/>
        <v>0</v>
      </c>
      <c r="BK767">
        <v>0</v>
      </c>
      <c r="BL767">
        <f t="shared" si="812"/>
        <v>0</v>
      </c>
      <c r="BM767">
        <v>0</v>
      </c>
      <c r="BN767">
        <f t="shared" si="813"/>
        <v>0</v>
      </c>
      <c r="BO767">
        <v>0</v>
      </c>
      <c r="BP767">
        <f t="shared" si="784"/>
        <v>0</v>
      </c>
      <c r="BQ767">
        <v>0</v>
      </c>
      <c r="BR767">
        <f t="shared" si="814"/>
        <v>0</v>
      </c>
      <c r="BS767">
        <v>0</v>
      </c>
      <c r="BT767">
        <f t="shared" si="815"/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f t="shared" si="816"/>
        <v>0</v>
      </c>
      <c r="DI767">
        <v>0</v>
      </c>
      <c r="DJ767">
        <f t="shared" si="817"/>
        <v>0</v>
      </c>
      <c r="DK767">
        <v>0</v>
      </c>
      <c r="DL767">
        <f t="shared" si="818"/>
        <v>0</v>
      </c>
      <c r="DM767">
        <v>0</v>
      </c>
      <c r="DN767">
        <f t="shared" si="819"/>
        <v>0</v>
      </c>
      <c r="DO767">
        <v>0</v>
      </c>
      <c r="DP767">
        <f t="shared" si="820"/>
        <v>0</v>
      </c>
      <c r="DQ767">
        <v>0</v>
      </c>
      <c r="DR767">
        <f t="shared" si="821"/>
        <v>0</v>
      </c>
      <c r="DS767">
        <v>0</v>
      </c>
      <c r="DT767">
        <f t="shared" si="822"/>
        <v>0</v>
      </c>
      <c r="DU767">
        <v>0</v>
      </c>
      <c r="DV767">
        <f t="shared" si="823"/>
        <v>0</v>
      </c>
      <c r="DW767">
        <v>0</v>
      </c>
      <c r="DX767">
        <f t="shared" si="824"/>
        <v>0</v>
      </c>
      <c r="DY767">
        <v>0</v>
      </c>
      <c r="DZ767">
        <f t="shared" si="825"/>
        <v>0</v>
      </c>
      <c r="EA767">
        <v>0</v>
      </c>
      <c r="EB767">
        <f t="shared" si="826"/>
        <v>0</v>
      </c>
      <c r="EC767">
        <v>0</v>
      </c>
      <c r="ED767">
        <f t="shared" si="827"/>
        <v>0</v>
      </c>
      <c r="EE767">
        <v>0</v>
      </c>
      <c r="EF767">
        <f t="shared" si="828"/>
        <v>0</v>
      </c>
      <c r="EG767">
        <v>0</v>
      </c>
      <c r="EH767">
        <f t="shared" si="829"/>
        <v>0</v>
      </c>
      <c r="EI767">
        <v>0</v>
      </c>
      <c r="EJ767">
        <f t="shared" si="830"/>
        <v>0</v>
      </c>
      <c r="EK767">
        <v>0</v>
      </c>
      <c r="EL767">
        <f t="shared" si="831"/>
        <v>0</v>
      </c>
      <c r="EM767">
        <v>0</v>
      </c>
      <c r="EN767">
        <f t="shared" si="832"/>
        <v>0</v>
      </c>
      <c r="EO767">
        <v>0</v>
      </c>
      <c r="EP767">
        <f t="shared" si="833"/>
        <v>0</v>
      </c>
      <c r="EQ767">
        <v>0</v>
      </c>
      <c r="ER767">
        <f t="shared" si="834"/>
        <v>0</v>
      </c>
      <c r="ES767">
        <v>0</v>
      </c>
      <c r="ET767">
        <f t="shared" si="835"/>
        <v>0</v>
      </c>
      <c r="EU767">
        <v>0</v>
      </c>
      <c r="EV767">
        <f t="shared" si="836"/>
        <v>0</v>
      </c>
      <c r="EW767">
        <v>0</v>
      </c>
      <c r="EX767">
        <f t="shared" si="837"/>
        <v>0</v>
      </c>
      <c r="EY767">
        <v>0</v>
      </c>
      <c r="EZ767">
        <f t="shared" si="838"/>
        <v>0</v>
      </c>
      <c r="FA767">
        <v>100</v>
      </c>
      <c r="FB767">
        <f t="shared" si="839"/>
        <v>1</v>
      </c>
      <c r="FC767">
        <v>0</v>
      </c>
      <c r="FD767">
        <v>0</v>
      </c>
      <c r="FF767" t="s">
        <v>980</v>
      </c>
    </row>
    <row r="768" spans="1:162" x14ac:dyDescent="0.45">
      <c r="A768">
        <v>767</v>
      </c>
      <c r="B768" t="s">
        <v>484</v>
      </c>
      <c r="C768" t="s">
        <v>981</v>
      </c>
      <c r="E768">
        <v>304</v>
      </c>
      <c r="F768" s="2">
        <v>2</v>
      </c>
      <c r="G768">
        <v>1405</v>
      </c>
      <c r="H768">
        <v>1773</v>
      </c>
      <c r="I768">
        <v>1373</v>
      </c>
      <c r="J768" s="2">
        <f t="shared" si="785"/>
        <v>0.77439368302312461</v>
      </c>
      <c r="L768" t="s">
        <v>64</v>
      </c>
      <c r="M768">
        <v>0</v>
      </c>
      <c r="N768">
        <f t="shared" si="793"/>
        <v>0</v>
      </c>
      <c r="O768">
        <v>0</v>
      </c>
      <c r="P768">
        <f t="shared" si="794"/>
        <v>0</v>
      </c>
      <c r="Q768">
        <v>8</v>
      </c>
      <c r="R768">
        <f t="shared" si="841"/>
        <v>7.4437115960570094E-2</v>
      </c>
      <c r="S768">
        <v>2</v>
      </c>
      <c r="T768">
        <f t="shared" si="795"/>
        <v>1.9881354535658941E-2</v>
      </c>
      <c r="U768">
        <v>0</v>
      </c>
      <c r="V768">
        <f t="shared" si="796"/>
        <v>0</v>
      </c>
      <c r="W768">
        <v>0</v>
      </c>
      <c r="X768">
        <f t="shared" si="797"/>
        <v>0</v>
      </c>
      <c r="Y768">
        <v>0</v>
      </c>
      <c r="Z768">
        <f t="shared" si="798"/>
        <v>0</v>
      </c>
      <c r="AA768">
        <v>0</v>
      </c>
      <c r="AB768">
        <f t="shared" si="799"/>
        <v>0</v>
      </c>
      <c r="AC768">
        <f>100-AE768-AK768-AM768-S768-Q768</f>
        <v>70.92</v>
      </c>
      <c r="AD768">
        <f t="shared" si="781"/>
        <v>0.69354277366499961</v>
      </c>
      <c r="AE768">
        <v>0.08</v>
      </c>
      <c r="AF768">
        <f t="shared" si="782"/>
        <v>3.6377747060117606E-3</v>
      </c>
      <c r="AG768">
        <v>0</v>
      </c>
      <c r="AH768">
        <f t="shared" si="840"/>
        <v>0</v>
      </c>
      <c r="AI768">
        <v>0</v>
      </c>
      <c r="AJ768">
        <f t="shared" si="800"/>
        <v>0</v>
      </c>
      <c r="AK768">
        <v>1</v>
      </c>
      <c r="AL768">
        <f t="shared" si="783"/>
        <v>1.9444942327536113E-2</v>
      </c>
      <c r="AM768">
        <v>18</v>
      </c>
      <c r="AN768">
        <f t="shared" si="801"/>
        <v>0.18905603880522345</v>
      </c>
      <c r="AO768">
        <v>0</v>
      </c>
      <c r="AP768">
        <f t="shared" si="842"/>
        <v>0</v>
      </c>
      <c r="AQ768">
        <v>0</v>
      </c>
      <c r="AR768">
        <f t="shared" si="802"/>
        <v>0</v>
      </c>
      <c r="AS768">
        <v>0</v>
      </c>
      <c r="AT768">
        <f t="shared" si="803"/>
        <v>0</v>
      </c>
      <c r="AU768">
        <v>0</v>
      </c>
      <c r="AV768">
        <f t="shared" si="804"/>
        <v>0</v>
      </c>
      <c r="AW768">
        <v>0</v>
      </c>
      <c r="AX768">
        <f t="shared" si="805"/>
        <v>0</v>
      </c>
      <c r="AY768">
        <v>0</v>
      </c>
      <c r="AZ768">
        <f t="shared" si="806"/>
        <v>0</v>
      </c>
      <c r="BA768">
        <v>0</v>
      </c>
      <c r="BB768">
        <f t="shared" si="807"/>
        <v>0</v>
      </c>
      <c r="BC768">
        <v>0</v>
      </c>
      <c r="BD768">
        <f t="shared" si="808"/>
        <v>0</v>
      </c>
      <c r="BE768">
        <v>0</v>
      </c>
      <c r="BF768">
        <f t="shared" si="809"/>
        <v>0</v>
      </c>
      <c r="BG768">
        <v>0</v>
      </c>
      <c r="BH768">
        <f t="shared" si="810"/>
        <v>0</v>
      </c>
      <c r="BI768">
        <v>0</v>
      </c>
      <c r="BJ768">
        <f t="shared" si="811"/>
        <v>0</v>
      </c>
      <c r="BK768">
        <v>0</v>
      </c>
      <c r="BL768">
        <f t="shared" si="812"/>
        <v>0</v>
      </c>
      <c r="BM768">
        <v>0</v>
      </c>
      <c r="BN768">
        <f t="shared" si="813"/>
        <v>0</v>
      </c>
      <c r="BO768">
        <v>0</v>
      </c>
      <c r="BP768">
        <f t="shared" si="784"/>
        <v>0</v>
      </c>
      <c r="BQ768">
        <v>0</v>
      </c>
      <c r="BR768">
        <f t="shared" si="814"/>
        <v>0</v>
      </c>
      <c r="BS768">
        <v>0</v>
      </c>
      <c r="BT768">
        <f t="shared" si="815"/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f t="shared" si="816"/>
        <v>0</v>
      </c>
      <c r="DI768">
        <v>0</v>
      </c>
      <c r="DJ768">
        <f t="shared" si="817"/>
        <v>0</v>
      </c>
      <c r="DK768">
        <v>0</v>
      </c>
      <c r="DL768">
        <f t="shared" si="818"/>
        <v>0</v>
      </c>
      <c r="DM768">
        <v>0</v>
      </c>
      <c r="DN768">
        <f t="shared" si="819"/>
        <v>0</v>
      </c>
      <c r="DO768">
        <v>0</v>
      </c>
      <c r="DP768">
        <f t="shared" si="820"/>
        <v>0</v>
      </c>
      <c r="DQ768">
        <v>0</v>
      </c>
      <c r="DR768">
        <f t="shared" si="821"/>
        <v>0</v>
      </c>
      <c r="DS768">
        <v>0</v>
      </c>
      <c r="DT768">
        <f t="shared" si="822"/>
        <v>0</v>
      </c>
      <c r="DU768">
        <v>0</v>
      </c>
      <c r="DV768">
        <f t="shared" si="823"/>
        <v>0</v>
      </c>
      <c r="DW768">
        <v>0</v>
      </c>
      <c r="DX768">
        <f t="shared" si="824"/>
        <v>0</v>
      </c>
      <c r="DY768">
        <v>0</v>
      </c>
      <c r="DZ768">
        <f t="shared" si="825"/>
        <v>0</v>
      </c>
      <c r="EA768">
        <v>0</v>
      </c>
      <c r="EB768">
        <f t="shared" si="826"/>
        <v>0</v>
      </c>
      <c r="EC768">
        <v>0</v>
      </c>
      <c r="ED768">
        <f t="shared" si="827"/>
        <v>0</v>
      </c>
      <c r="EE768">
        <v>0</v>
      </c>
      <c r="EF768">
        <f t="shared" si="828"/>
        <v>0</v>
      </c>
      <c r="EG768">
        <v>0</v>
      </c>
      <c r="EH768">
        <f t="shared" si="829"/>
        <v>0</v>
      </c>
      <c r="EI768">
        <v>0</v>
      </c>
      <c r="EJ768">
        <f t="shared" si="830"/>
        <v>0</v>
      </c>
      <c r="EK768">
        <v>0</v>
      </c>
      <c r="EL768">
        <f t="shared" si="831"/>
        <v>0</v>
      </c>
      <c r="EM768">
        <v>0</v>
      </c>
      <c r="EN768">
        <f t="shared" si="832"/>
        <v>0</v>
      </c>
      <c r="EO768">
        <v>0</v>
      </c>
      <c r="EP768">
        <f t="shared" si="833"/>
        <v>0</v>
      </c>
      <c r="EQ768">
        <v>0</v>
      </c>
      <c r="ER768">
        <f t="shared" si="834"/>
        <v>0</v>
      </c>
      <c r="ES768">
        <v>0</v>
      </c>
      <c r="ET768">
        <f t="shared" si="835"/>
        <v>0</v>
      </c>
      <c r="EU768">
        <v>0</v>
      </c>
      <c r="EV768">
        <f t="shared" si="836"/>
        <v>0</v>
      </c>
      <c r="EW768">
        <v>0</v>
      </c>
      <c r="EX768">
        <f t="shared" si="837"/>
        <v>0</v>
      </c>
      <c r="EY768">
        <v>0</v>
      </c>
      <c r="EZ768">
        <f t="shared" si="838"/>
        <v>0</v>
      </c>
      <c r="FA768">
        <v>100</v>
      </c>
      <c r="FB768">
        <f t="shared" si="839"/>
        <v>1</v>
      </c>
      <c r="FC768">
        <v>0</v>
      </c>
      <c r="FD768">
        <v>0</v>
      </c>
      <c r="FF768" t="s">
        <v>980</v>
      </c>
    </row>
    <row r="769" spans="1:162" x14ac:dyDescent="0.45">
      <c r="A769">
        <v>768</v>
      </c>
      <c r="B769" t="s">
        <v>982</v>
      </c>
      <c r="C769" t="s">
        <v>983</v>
      </c>
      <c r="E769" t="s">
        <v>984</v>
      </c>
      <c r="F769" s="2">
        <v>3</v>
      </c>
      <c r="G769">
        <v>260.39999999999998</v>
      </c>
      <c r="H769">
        <v>1273</v>
      </c>
      <c r="I769">
        <f>650+273</f>
        <v>923</v>
      </c>
      <c r="J769" s="2">
        <f t="shared" si="785"/>
        <v>0.72505891594658289</v>
      </c>
      <c r="L769" t="s">
        <v>64</v>
      </c>
      <c r="M769">
        <v>90</v>
      </c>
      <c r="N769">
        <f t="shared" si="793"/>
        <v>0.94386078364854542</v>
      </c>
      <c r="O769">
        <v>0</v>
      </c>
      <c r="P769">
        <f t="shared" si="794"/>
        <v>0</v>
      </c>
      <c r="Q769">
        <v>0</v>
      </c>
      <c r="R769">
        <f t="shared" si="841"/>
        <v>0</v>
      </c>
      <c r="S769">
        <v>0</v>
      </c>
      <c r="T769">
        <f t="shared" si="795"/>
        <v>0</v>
      </c>
      <c r="U769">
        <v>0</v>
      </c>
      <c r="V769">
        <f t="shared" si="796"/>
        <v>0</v>
      </c>
      <c r="W769">
        <v>0</v>
      </c>
      <c r="X769">
        <f t="shared" si="797"/>
        <v>0</v>
      </c>
      <c r="Y769">
        <v>0</v>
      </c>
      <c r="Z769">
        <f t="shared" si="798"/>
        <v>0</v>
      </c>
      <c r="AA769">
        <v>0</v>
      </c>
      <c r="AB769">
        <f t="shared" si="799"/>
        <v>0</v>
      </c>
      <c r="AC769">
        <v>0</v>
      </c>
      <c r="AD769">
        <f t="shared" ref="AD769:AD779" si="843">((AC769/100)/FH$6)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E769">
        <v>0</v>
      </c>
      <c r="AF769">
        <f t="shared" ref="AF769:AF779" si="844">((AE769/100)/FJ$6)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G769">
        <v>0</v>
      </c>
      <c r="AH769">
        <f t="shared" si="840"/>
        <v>0</v>
      </c>
      <c r="AI769">
        <v>0</v>
      </c>
      <c r="AJ769">
        <f t="shared" si="800"/>
        <v>0</v>
      </c>
      <c r="AK769">
        <v>0</v>
      </c>
      <c r="AL769">
        <f t="shared" ref="AL769:AL779" si="845">((AK769/100)/FH$10)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AM769">
        <v>0</v>
      </c>
      <c r="AN769">
        <f t="shared" si="801"/>
        <v>0</v>
      </c>
      <c r="AO769">
        <v>0</v>
      </c>
      <c r="AP769">
        <f t="shared" si="842"/>
        <v>0</v>
      </c>
      <c r="AQ769">
        <v>0</v>
      </c>
      <c r="AR769">
        <f t="shared" si="802"/>
        <v>0</v>
      </c>
      <c r="AS769">
        <v>0</v>
      </c>
      <c r="AT769">
        <f t="shared" si="803"/>
        <v>0</v>
      </c>
      <c r="AU769">
        <v>0</v>
      </c>
      <c r="AV769">
        <f t="shared" si="804"/>
        <v>0</v>
      </c>
      <c r="AW769">
        <v>0</v>
      </c>
      <c r="AX769">
        <f t="shared" si="805"/>
        <v>0</v>
      </c>
      <c r="AY769">
        <v>0</v>
      </c>
      <c r="AZ769">
        <f t="shared" si="806"/>
        <v>0</v>
      </c>
      <c r="BA769">
        <v>0</v>
      </c>
      <c r="BB769">
        <f t="shared" si="807"/>
        <v>0</v>
      </c>
      <c r="BC769">
        <v>0</v>
      </c>
      <c r="BD769">
        <f t="shared" si="808"/>
        <v>0</v>
      </c>
      <c r="BE769">
        <v>0</v>
      </c>
      <c r="BF769">
        <f t="shared" si="809"/>
        <v>0</v>
      </c>
      <c r="BG769">
        <v>0</v>
      </c>
      <c r="BH769">
        <f t="shared" si="810"/>
        <v>0</v>
      </c>
      <c r="BI769">
        <v>0</v>
      </c>
      <c r="BJ769">
        <f t="shared" si="811"/>
        <v>0</v>
      </c>
      <c r="BK769">
        <v>10</v>
      </c>
      <c r="BL769">
        <f t="shared" si="812"/>
        <v>5.6139216351454496E-2</v>
      </c>
      <c r="BM769">
        <v>0</v>
      </c>
      <c r="BN769">
        <f t="shared" si="813"/>
        <v>0</v>
      </c>
      <c r="BO769">
        <v>0</v>
      </c>
      <c r="BP769">
        <f t="shared" ref="BP769:BP779" si="846">((BO769/100)/FJ$28)/((AC769/100)/FH$6+(S769/100)/FN$2+(AE769/100)/FJ$6+(AG769/100)/FL$6+(AI769/100)/FN$6+(AK769/100)/FH$10+(AM769/100)/FJ$10+(AO769/100)/FL$10+(Q769/100)/FL$2+(M769/100)/FH$2+(AQ769/100)/FH$16+(AS769/100)/FJ$16+(AU769/100)/FL$16+(AW769/100)/FN$16+(W769/100)/FR$2+(AY769/100)/FJ$19+(BA769/100)/FL$19+(BC769/100)/FN$19+(AA769/100)/FN$13+(BK769/100)/FH$13+(BM769/100)/FN$10+(BE769/100)/FH$25+(BG769/100)/FJ$25+(BI769/100)/FN$25+(BO769/100)/FJ$28+(BQ769/100)/FL$28+(O769/100)/FJ$2+(U769/100)/FP$2+(Y769/100)/FT$2+(BS769/100)/FN$28)</f>
        <v>0</v>
      </c>
      <c r="BQ769">
        <v>0</v>
      </c>
      <c r="BR769">
        <f t="shared" si="814"/>
        <v>0</v>
      </c>
      <c r="BS769">
        <v>0</v>
      </c>
      <c r="BT769">
        <f t="shared" si="815"/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f t="shared" si="786"/>
        <v>0</v>
      </c>
      <c r="DE769">
        <v>0</v>
      </c>
      <c r="DF769">
        <f t="shared" si="787"/>
        <v>0</v>
      </c>
      <c r="DG769">
        <v>0</v>
      </c>
      <c r="DH769">
        <f t="shared" si="816"/>
        <v>0</v>
      </c>
      <c r="DI769">
        <v>0</v>
      </c>
      <c r="DJ769">
        <f t="shared" si="817"/>
        <v>0</v>
      </c>
      <c r="DK769">
        <v>0</v>
      </c>
      <c r="DL769">
        <f t="shared" si="818"/>
        <v>0</v>
      </c>
      <c r="DM769">
        <v>0</v>
      </c>
      <c r="DN769">
        <f t="shared" si="819"/>
        <v>0</v>
      </c>
      <c r="DO769">
        <v>0</v>
      </c>
      <c r="DP769">
        <f t="shared" si="820"/>
        <v>0</v>
      </c>
      <c r="DQ769">
        <v>0</v>
      </c>
      <c r="DR769">
        <f t="shared" si="821"/>
        <v>0</v>
      </c>
      <c r="DS769">
        <v>0</v>
      </c>
      <c r="DT769">
        <f t="shared" si="822"/>
        <v>0</v>
      </c>
      <c r="DU769">
        <v>23</v>
      </c>
      <c r="DV769">
        <f t="shared" si="823"/>
        <v>0.33688549676656604</v>
      </c>
      <c r="DW769">
        <v>0</v>
      </c>
      <c r="DX769">
        <f t="shared" si="824"/>
        <v>0</v>
      </c>
      <c r="DY769">
        <v>0</v>
      </c>
      <c r="DZ769">
        <f t="shared" si="825"/>
        <v>0</v>
      </c>
      <c r="EA769">
        <v>0</v>
      </c>
      <c r="EB769">
        <f t="shared" si="826"/>
        <v>0</v>
      </c>
      <c r="EC769">
        <v>0</v>
      </c>
      <c r="ED769">
        <f t="shared" si="827"/>
        <v>0</v>
      </c>
      <c r="EE769">
        <v>0</v>
      </c>
      <c r="EF769">
        <f t="shared" si="828"/>
        <v>0</v>
      </c>
      <c r="EG769">
        <v>0</v>
      </c>
      <c r="EH769">
        <f t="shared" si="829"/>
        <v>0</v>
      </c>
      <c r="EI769">
        <v>0</v>
      </c>
      <c r="EJ769">
        <f t="shared" si="830"/>
        <v>0</v>
      </c>
      <c r="EK769">
        <v>0</v>
      </c>
      <c r="EL769">
        <f t="shared" si="831"/>
        <v>0</v>
      </c>
      <c r="EM769">
        <v>0</v>
      </c>
      <c r="EN769">
        <f t="shared" si="832"/>
        <v>0</v>
      </c>
      <c r="EO769">
        <v>0</v>
      </c>
      <c r="EP769">
        <f t="shared" si="833"/>
        <v>0</v>
      </c>
      <c r="EQ769">
        <v>0</v>
      </c>
      <c r="ER769">
        <f t="shared" si="834"/>
        <v>0</v>
      </c>
      <c r="ES769">
        <v>0</v>
      </c>
      <c r="ET769">
        <f t="shared" si="835"/>
        <v>0</v>
      </c>
      <c r="EU769">
        <v>0</v>
      </c>
      <c r="EV769">
        <f t="shared" si="836"/>
        <v>0</v>
      </c>
      <c r="EW769">
        <v>77</v>
      </c>
      <c r="EX769">
        <f t="shared" si="837"/>
        <v>0.66311450323343391</v>
      </c>
      <c r="EY769">
        <v>0</v>
      </c>
      <c r="EZ769">
        <f t="shared" si="838"/>
        <v>0</v>
      </c>
      <c r="FA769">
        <v>0</v>
      </c>
      <c r="FB769">
        <f t="shared" si="839"/>
        <v>0</v>
      </c>
      <c r="FC769">
        <v>0</v>
      </c>
      <c r="FD769">
        <v>0</v>
      </c>
      <c r="FF769" t="s">
        <v>949</v>
      </c>
    </row>
    <row r="770" spans="1:162" x14ac:dyDescent="0.45">
      <c r="A770">
        <v>769</v>
      </c>
      <c r="B770" t="s">
        <v>982</v>
      </c>
      <c r="C770" t="s">
        <v>581</v>
      </c>
      <c r="E770" t="s">
        <v>985</v>
      </c>
      <c r="F770" s="2">
        <v>3</v>
      </c>
      <c r="G770">
        <v>454</v>
      </c>
      <c r="H770">
        <f>1050+273</f>
        <v>1323</v>
      </c>
      <c r="I770">
        <v>573</v>
      </c>
      <c r="J770" s="2">
        <f t="shared" si="785"/>
        <v>0.43310657596371882</v>
      </c>
      <c r="L770" t="s">
        <v>64</v>
      </c>
      <c r="M770">
        <v>95</v>
      </c>
      <c r="N770">
        <f t="shared" si="793"/>
        <v>0.88971614219963768</v>
      </c>
      <c r="O770">
        <v>0</v>
      </c>
      <c r="P770">
        <f t="shared" si="794"/>
        <v>0</v>
      </c>
      <c r="Q770">
        <v>0</v>
      </c>
      <c r="R770">
        <f t="shared" si="841"/>
        <v>0</v>
      </c>
      <c r="S770">
        <v>0</v>
      </c>
      <c r="T770">
        <f t="shared" si="795"/>
        <v>0</v>
      </c>
      <c r="U770">
        <v>0</v>
      </c>
      <c r="V770">
        <f t="shared" si="796"/>
        <v>0</v>
      </c>
      <c r="W770">
        <v>5</v>
      </c>
      <c r="X770">
        <f t="shared" si="797"/>
        <v>0.11028385780036239</v>
      </c>
      <c r="Y770">
        <v>0</v>
      </c>
      <c r="Z770">
        <f t="shared" si="798"/>
        <v>0</v>
      </c>
      <c r="AA770">
        <v>0</v>
      </c>
      <c r="AB770">
        <f t="shared" si="799"/>
        <v>0</v>
      </c>
      <c r="AC770">
        <v>0</v>
      </c>
      <c r="AD770">
        <f t="shared" si="843"/>
        <v>0</v>
      </c>
      <c r="AE770">
        <v>0</v>
      </c>
      <c r="AF770">
        <f t="shared" si="844"/>
        <v>0</v>
      </c>
      <c r="AG770">
        <v>0</v>
      </c>
      <c r="AH770">
        <f t="shared" si="840"/>
        <v>0</v>
      </c>
      <c r="AI770">
        <v>0</v>
      </c>
      <c r="AJ770">
        <f t="shared" si="800"/>
        <v>0</v>
      </c>
      <c r="AK770">
        <v>0</v>
      </c>
      <c r="AL770">
        <f t="shared" si="845"/>
        <v>0</v>
      </c>
      <c r="AM770">
        <v>0</v>
      </c>
      <c r="AN770">
        <f t="shared" si="801"/>
        <v>0</v>
      </c>
      <c r="AO770">
        <v>0</v>
      </c>
      <c r="AP770">
        <f t="shared" si="842"/>
        <v>0</v>
      </c>
      <c r="AQ770">
        <v>0</v>
      </c>
      <c r="AR770">
        <f t="shared" si="802"/>
        <v>0</v>
      </c>
      <c r="AS770">
        <v>0</v>
      </c>
      <c r="AT770">
        <f t="shared" si="803"/>
        <v>0</v>
      </c>
      <c r="AU770">
        <v>0</v>
      </c>
      <c r="AV770">
        <f t="shared" si="804"/>
        <v>0</v>
      </c>
      <c r="AW770">
        <v>0</v>
      </c>
      <c r="AX770">
        <f t="shared" si="805"/>
        <v>0</v>
      </c>
      <c r="AY770">
        <v>0</v>
      </c>
      <c r="AZ770">
        <f t="shared" si="806"/>
        <v>0</v>
      </c>
      <c r="BA770">
        <v>0</v>
      </c>
      <c r="BB770">
        <f t="shared" si="807"/>
        <v>0</v>
      </c>
      <c r="BC770">
        <v>0</v>
      </c>
      <c r="BD770">
        <f t="shared" si="808"/>
        <v>0</v>
      </c>
      <c r="BE770">
        <v>0</v>
      </c>
      <c r="BF770">
        <f t="shared" si="809"/>
        <v>0</v>
      </c>
      <c r="BG770">
        <v>0</v>
      </c>
      <c r="BH770">
        <f t="shared" si="810"/>
        <v>0</v>
      </c>
      <c r="BI770">
        <v>0</v>
      </c>
      <c r="BJ770">
        <f t="shared" si="811"/>
        <v>0</v>
      </c>
      <c r="BK770">
        <v>0</v>
      </c>
      <c r="BL770">
        <f t="shared" si="812"/>
        <v>0</v>
      </c>
      <c r="BM770">
        <v>0</v>
      </c>
      <c r="BN770">
        <f t="shared" si="813"/>
        <v>0</v>
      </c>
      <c r="BO770">
        <v>0</v>
      </c>
      <c r="BP770">
        <f t="shared" si="846"/>
        <v>0</v>
      </c>
      <c r="BQ770">
        <v>0</v>
      </c>
      <c r="BR770">
        <f t="shared" si="814"/>
        <v>0</v>
      </c>
      <c r="BS770">
        <v>0</v>
      </c>
      <c r="BT770">
        <f t="shared" si="815"/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f t="shared" si="786"/>
        <v>0</v>
      </c>
      <c r="DE770">
        <v>0</v>
      </c>
      <c r="DF770">
        <f t="shared" si="787"/>
        <v>0</v>
      </c>
      <c r="DG770">
        <v>0</v>
      </c>
      <c r="DH770">
        <f t="shared" si="816"/>
        <v>0</v>
      </c>
      <c r="DI770">
        <v>0</v>
      </c>
      <c r="DJ770">
        <f t="shared" si="817"/>
        <v>0</v>
      </c>
      <c r="DK770">
        <v>0</v>
      </c>
      <c r="DL770">
        <f t="shared" si="818"/>
        <v>0</v>
      </c>
      <c r="DM770">
        <v>0</v>
      </c>
      <c r="DN770">
        <f t="shared" si="819"/>
        <v>0</v>
      </c>
      <c r="DO770">
        <v>0</v>
      </c>
      <c r="DP770">
        <f t="shared" si="820"/>
        <v>0</v>
      </c>
      <c r="DQ770">
        <v>0</v>
      </c>
      <c r="DR770">
        <f t="shared" si="821"/>
        <v>0</v>
      </c>
      <c r="DS770">
        <v>0</v>
      </c>
      <c r="DT770">
        <f t="shared" si="822"/>
        <v>0</v>
      </c>
      <c r="DU770">
        <v>0</v>
      </c>
      <c r="DV770">
        <f t="shared" si="823"/>
        <v>0</v>
      </c>
      <c r="DW770">
        <v>0</v>
      </c>
      <c r="DX770">
        <f t="shared" si="824"/>
        <v>0</v>
      </c>
      <c r="DY770">
        <v>0</v>
      </c>
      <c r="DZ770">
        <f t="shared" si="825"/>
        <v>0</v>
      </c>
      <c r="EA770">
        <v>0</v>
      </c>
      <c r="EB770">
        <f t="shared" si="826"/>
        <v>0</v>
      </c>
      <c r="EC770">
        <v>0</v>
      </c>
      <c r="ED770">
        <f t="shared" si="827"/>
        <v>0</v>
      </c>
      <c r="EE770">
        <v>0</v>
      </c>
      <c r="EF770">
        <f t="shared" si="828"/>
        <v>0</v>
      </c>
      <c r="EG770">
        <v>0</v>
      </c>
      <c r="EH770">
        <f t="shared" si="829"/>
        <v>0</v>
      </c>
      <c r="EI770">
        <v>0</v>
      </c>
      <c r="EJ770">
        <f t="shared" si="830"/>
        <v>0</v>
      </c>
      <c r="EK770">
        <v>0</v>
      </c>
      <c r="EL770">
        <f t="shared" si="831"/>
        <v>0</v>
      </c>
      <c r="EM770">
        <v>0</v>
      </c>
      <c r="EN770">
        <f t="shared" si="832"/>
        <v>0</v>
      </c>
      <c r="EO770">
        <v>0</v>
      </c>
      <c r="EP770">
        <f t="shared" si="833"/>
        <v>0</v>
      </c>
      <c r="EQ770">
        <v>100</v>
      </c>
      <c r="ER770">
        <f t="shared" si="834"/>
        <v>1</v>
      </c>
      <c r="ES770">
        <v>0</v>
      </c>
      <c r="ET770">
        <f t="shared" si="835"/>
        <v>0</v>
      </c>
      <c r="EU770">
        <v>0</v>
      </c>
      <c r="EV770">
        <f t="shared" si="836"/>
        <v>0</v>
      </c>
      <c r="EW770">
        <v>0</v>
      </c>
      <c r="EX770">
        <f t="shared" si="837"/>
        <v>0</v>
      </c>
      <c r="EY770">
        <v>0</v>
      </c>
      <c r="EZ770">
        <f t="shared" si="838"/>
        <v>0</v>
      </c>
      <c r="FA770">
        <v>0</v>
      </c>
      <c r="FB770">
        <f t="shared" si="839"/>
        <v>0</v>
      </c>
      <c r="FC770">
        <v>0</v>
      </c>
      <c r="FD770">
        <v>0</v>
      </c>
      <c r="FF770" t="s">
        <v>986</v>
      </c>
    </row>
    <row r="771" spans="1:162" x14ac:dyDescent="0.45">
      <c r="A771">
        <v>770</v>
      </c>
      <c r="B771" t="s">
        <v>964</v>
      </c>
      <c r="C771" t="s">
        <v>581</v>
      </c>
      <c r="F771" s="2">
        <v>3</v>
      </c>
      <c r="G771">
        <v>454</v>
      </c>
      <c r="H771">
        <v>1573</v>
      </c>
      <c r="I771">
        <v>573</v>
      </c>
      <c r="J771" s="2">
        <f t="shared" ref="J771:J780" si="847">I771/H771</f>
        <v>0.36427209154481882</v>
      </c>
      <c r="L771" t="s">
        <v>64</v>
      </c>
      <c r="M771">
        <v>31</v>
      </c>
      <c r="N771">
        <f t="shared" si="793"/>
        <v>0.29247823403633882</v>
      </c>
      <c r="O771">
        <v>0</v>
      </c>
      <c r="P771">
        <f t="shared" si="794"/>
        <v>0</v>
      </c>
      <c r="Q771">
        <f>100-S771-AC771-M771</f>
        <v>64.5</v>
      </c>
      <c r="R771">
        <f t="shared" si="841"/>
        <v>0.65885602677243404</v>
      </c>
      <c r="S771">
        <v>2</v>
      </c>
      <c r="T771">
        <f t="shared" si="795"/>
        <v>2.1826154597820165E-2</v>
      </c>
      <c r="U771">
        <v>0</v>
      </c>
      <c r="V771">
        <f t="shared" si="796"/>
        <v>0</v>
      </c>
      <c r="W771">
        <v>0</v>
      </c>
      <c r="X771">
        <f t="shared" si="797"/>
        <v>0</v>
      </c>
      <c r="Y771">
        <v>0</v>
      </c>
      <c r="Z771">
        <f t="shared" si="798"/>
        <v>0</v>
      </c>
      <c r="AA771">
        <v>0</v>
      </c>
      <c r="AB771">
        <f t="shared" si="799"/>
        <v>0</v>
      </c>
      <c r="AC771">
        <v>2.5</v>
      </c>
      <c r="AD771">
        <f t="shared" si="843"/>
        <v>2.6839584593406851E-2</v>
      </c>
      <c r="AE771">
        <v>0</v>
      </c>
      <c r="AF771">
        <f t="shared" si="844"/>
        <v>0</v>
      </c>
      <c r="AG771">
        <v>0</v>
      </c>
      <c r="AH771">
        <f t="shared" si="840"/>
        <v>0</v>
      </c>
      <c r="AI771">
        <v>0</v>
      </c>
      <c r="AJ771">
        <f t="shared" si="800"/>
        <v>0</v>
      </c>
      <c r="AK771">
        <v>0</v>
      </c>
      <c r="AL771">
        <f t="shared" si="845"/>
        <v>0</v>
      </c>
      <c r="AM771">
        <v>0</v>
      </c>
      <c r="AN771">
        <f t="shared" si="801"/>
        <v>0</v>
      </c>
      <c r="AO771">
        <v>0</v>
      </c>
      <c r="AP771">
        <f t="shared" si="842"/>
        <v>0</v>
      </c>
      <c r="AQ771">
        <v>0</v>
      </c>
      <c r="AR771">
        <f t="shared" si="802"/>
        <v>0</v>
      </c>
      <c r="AS771">
        <v>0</v>
      </c>
      <c r="AT771">
        <f t="shared" si="803"/>
        <v>0</v>
      </c>
      <c r="AU771">
        <v>0</v>
      </c>
      <c r="AV771">
        <f t="shared" si="804"/>
        <v>0</v>
      </c>
      <c r="AW771">
        <v>0</v>
      </c>
      <c r="AX771">
        <f t="shared" si="805"/>
        <v>0</v>
      </c>
      <c r="AY771">
        <v>0</v>
      </c>
      <c r="AZ771">
        <f t="shared" si="806"/>
        <v>0</v>
      </c>
      <c r="BA771">
        <v>0</v>
      </c>
      <c r="BB771">
        <f t="shared" si="807"/>
        <v>0</v>
      </c>
      <c r="BC771">
        <v>0</v>
      </c>
      <c r="BD771">
        <f t="shared" si="808"/>
        <v>0</v>
      </c>
      <c r="BE771">
        <v>0</v>
      </c>
      <c r="BF771">
        <f t="shared" si="809"/>
        <v>0</v>
      </c>
      <c r="BG771">
        <v>0</v>
      </c>
      <c r="BH771">
        <f t="shared" si="810"/>
        <v>0</v>
      </c>
      <c r="BI771">
        <v>0</v>
      </c>
      <c r="BJ771">
        <f t="shared" si="811"/>
        <v>0</v>
      </c>
      <c r="BK771">
        <v>0</v>
      </c>
      <c r="BL771">
        <f t="shared" si="812"/>
        <v>0</v>
      </c>
      <c r="BM771">
        <v>0</v>
      </c>
      <c r="BN771">
        <f t="shared" si="813"/>
        <v>0</v>
      </c>
      <c r="BO771">
        <v>0</v>
      </c>
      <c r="BP771">
        <f t="shared" si="846"/>
        <v>0</v>
      </c>
      <c r="BQ771">
        <v>0</v>
      </c>
      <c r="BR771">
        <f t="shared" si="814"/>
        <v>0</v>
      </c>
      <c r="BS771">
        <v>0</v>
      </c>
      <c r="BT771">
        <f t="shared" si="815"/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f t="shared" si="786"/>
        <v>0</v>
      </c>
      <c r="DE771">
        <v>0</v>
      </c>
      <c r="DF771">
        <f t="shared" si="787"/>
        <v>0</v>
      </c>
      <c r="DG771">
        <v>0</v>
      </c>
      <c r="DH771">
        <f t="shared" si="816"/>
        <v>0</v>
      </c>
      <c r="DI771">
        <v>0</v>
      </c>
      <c r="DJ771">
        <f t="shared" si="817"/>
        <v>0</v>
      </c>
      <c r="DK771">
        <v>0</v>
      </c>
      <c r="DL771">
        <f t="shared" si="818"/>
        <v>0</v>
      </c>
      <c r="DM771">
        <v>0</v>
      </c>
      <c r="DN771">
        <f t="shared" si="819"/>
        <v>0</v>
      </c>
      <c r="DO771">
        <v>0</v>
      </c>
      <c r="DP771">
        <f t="shared" si="820"/>
        <v>0</v>
      </c>
      <c r="DQ771">
        <v>0</v>
      </c>
      <c r="DR771">
        <f t="shared" si="821"/>
        <v>0</v>
      </c>
      <c r="DS771">
        <v>0</v>
      </c>
      <c r="DT771">
        <f t="shared" si="822"/>
        <v>0</v>
      </c>
      <c r="DU771">
        <v>0</v>
      </c>
      <c r="DV771">
        <f t="shared" si="823"/>
        <v>0</v>
      </c>
      <c r="DW771">
        <v>0</v>
      </c>
      <c r="DX771">
        <f t="shared" si="824"/>
        <v>0</v>
      </c>
      <c r="DY771">
        <v>0</v>
      </c>
      <c r="DZ771">
        <f t="shared" si="825"/>
        <v>0</v>
      </c>
      <c r="EA771">
        <v>0</v>
      </c>
      <c r="EB771">
        <f t="shared" si="826"/>
        <v>0</v>
      </c>
      <c r="EC771">
        <v>0</v>
      </c>
      <c r="ED771">
        <f t="shared" si="827"/>
        <v>0</v>
      </c>
      <c r="EE771">
        <v>0</v>
      </c>
      <c r="EF771">
        <f t="shared" si="828"/>
        <v>0</v>
      </c>
      <c r="EG771">
        <v>0</v>
      </c>
      <c r="EH771">
        <f t="shared" si="829"/>
        <v>0</v>
      </c>
      <c r="EI771">
        <v>0</v>
      </c>
      <c r="EJ771">
        <f t="shared" si="830"/>
        <v>0</v>
      </c>
      <c r="EK771">
        <v>0</v>
      </c>
      <c r="EL771">
        <f t="shared" si="831"/>
        <v>0</v>
      </c>
      <c r="EM771">
        <v>0</v>
      </c>
      <c r="EN771">
        <f t="shared" si="832"/>
        <v>0</v>
      </c>
      <c r="EO771">
        <v>0</v>
      </c>
      <c r="EP771">
        <f t="shared" si="833"/>
        <v>0</v>
      </c>
      <c r="EQ771">
        <v>100</v>
      </c>
      <c r="ER771">
        <f t="shared" si="834"/>
        <v>1</v>
      </c>
      <c r="ES771">
        <v>0</v>
      </c>
      <c r="ET771">
        <f t="shared" si="835"/>
        <v>0</v>
      </c>
      <c r="EU771">
        <v>0</v>
      </c>
      <c r="EV771">
        <f t="shared" si="836"/>
        <v>0</v>
      </c>
      <c r="EW771">
        <v>0</v>
      </c>
      <c r="EX771">
        <f t="shared" si="837"/>
        <v>0</v>
      </c>
      <c r="EY771">
        <v>0</v>
      </c>
      <c r="EZ771">
        <f t="shared" si="838"/>
        <v>0</v>
      </c>
      <c r="FA771">
        <v>0</v>
      </c>
      <c r="FB771">
        <f t="shared" si="839"/>
        <v>0</v>
      </c>
      <c r="FC771">
        <v>0</v>
      </c>
      <c r="FD771">
        <v>0</v>
      </c>
      <c r="FF771" t="s">
        <v>986</v>
      </c>
    </row>
    <row r="772" spans="1:162" x14ac:dyDescent="0.45">
      <c r="A772">
        <v>771</v>
      </c>
      <c r="B772" t="s">
        <v>987</v>
      </c>
      <c r="C772" t="s">
        <v>581</v>
      </c>
      <c r="F772" s="2">
        <v>3</v>
      </c>
      <c r="G772">
        <v>454</v>
      </c>
      <c r="H772">
        <v>1573</v>
      </c>
      <c r="I772">
        <v>573</v>
      </c>
      <c r="J772" s="2">
        <f t="shared" si="847"/>
        <v>0.36427209154481882</v>
      </c>
      <c r="L772" t="s">
        <v>64</v>
      </c>
      <c r="M772">
        <v>0.5</v>
      </c>
      <c r="N772">
        <f t="shared" si="793"/>
        <v>4.4585761590793631E-3</v>
      </c>
      <c r="O772">
        <v>0</v>
      </c>
      <c r="P772">
        <f t="shared" si="794"/>
        <v>0</v>
      </c>
      <c r="Q772">
        <f>100-S772-M772-W772-AC772-AE772-AK772-AM772-AQ772-3</f>
        <v>69.22</v>
      </c>
      <c r="R772">
        <f t="shared" si="841"/>
        <v>0.66827733242470921</v>
      </c>
      <c r="S772">
        <v>1</v>
      </c>
      <c r="T772">
        <f t="shared" si="795"/>
        <v>1.0314342735624055E-2</v>
      </c>
      <c r="U772">
        <v>0</v>
      </c>
      <c r="V772">
        <f t="shared" si="796"/>
        <v>0</v>
      </c>
      <c r="W772">
        <v>0.7</v>
      </c>
      <c r="X772">
        <f t="shared" si="797"/>
        <v>1.4700709837921579E-2</v>
      </c>
      <c r="Y772">
        <v>0</v>
      </c>
      <c r="Z772">
        <f t="shared" si="798"/>
        <v>0</v>
      </c>
      <c r="AA772">
        <v>0</v>
      </c>
      <c r="AB772">
        <f t="shared" si="799"/>
        <v>0</v>
      </c>
      <c r="AC772">
        <v>7</v>
      </c>
      <c r="AD772">
        <f t="shared" si="843"/>
        <v>7.1027764857516357E-2</v>
      </c>
      <c r="AE772">
        <v>0.08</v>
      </c>
      <c r="AF772">
        <f t="shared" si="844"/>
        <v>3.7745169772503877E-3</v>
      </c>
      <c r="AG772">
        <v>0</v>
      </c>
      <c r="AH772">
        <f t="shared" si="840"/>
        <v>0</v>
      </c>
      <c r="AI772">
        <v>0</v>
      </c>
      <c r="AJ772">
        <f t="shared" si="800"/>
        <v>0</v>
      </c>
      <c r="AK772">
        <v>0.5</v>
      </c>
      <c r="AL772">
        <f t="shared" si="845"/>
        <v>1.0087934364880709E-2</v>
      </c>
      <c r="AM772">
        <v>15.5</v>
      </c>
      <c r="AN772">
        <f t="shared" si="801"/>
        <v>0.16891776688541205</v>
      </c>
      <c r="AO772">
        <v>0</v>
      </c>
      <c r="AP772">
        <f t="shared" si="842"/>
        <v>0</v>
      </c>
      <c r="AQ772">
        <v>2.5</v>
      </c>
      <c r="AR772">
        <f t="shared" si="802"/>
        <v>2.9594990348763995E-2</v>
      </c>
      <c r="AS772">
        <v>0</v>
      </c>
      <c r="AT772">
        <f t="shared" si="803"/>
        <v>0</v>
      </c>
      <c r="AU772">
        <v>0</v>
      </c>
      <c r="AV772">
        <f t="shared" si="804"/>
        <v>0</v>
      </c>
      <c r="AW772">
        <v>0</v>
      </c>
      <c r="AX772">
        <f t="shared" si="805"/>
        <v>0</v>
      </c>
      <c r="AY772">
        <v>1</v>
      </c>
      <c r="AZ772">
        <f t="shared" si="806"/>
        <v>6.0989060511216697E-3</v>
      </c>
      <c r="BA772">
        <v>0</v>
      </c>
      <c r="BB772">
        <f t="shared" si="807"/>
        <v>0</v>
      </c>
      <c r="BC772">
        <v>1</v>
      </c>
      <c r="BD772">
        <f t="shared" si="808"/>
        <v>9.6156348415020257E-3</v>
      </c>
      <c r="BE772">
        <v>0</v>
      </c>
      <c r="BF772">
        <f t="shared" si="809"/>
        <v>0</v>
      </c>
      <c r="BG772">
        <v>0</v>
      </c>
      <c r="BH772">
        <f t="shared" si="810"/>
        <v>0</v>
      </c>
      <c r="BI772">
        <v>1</v>
      </c>
      <c r="BJ772">
        <f t="shared" si="811"/>
        <v>3.131524516218372E-3</v>
      </c>
      <c r="BK772">
        <v>0</v>
      </c>
      <c r="BL772">
        <f t="shared" si="812"/>
        <v>0</v>
      </c>
      <c r="BM772">
        <v>0</v>
      </c>
      <c r="BN772">
        <f t="shared" si="813"/>
        <v>0</v>
      </c>
      <c r="BO772">
        <v>0</v>
      </c>
      <c r="BP772">
        <f t="shared" si="846"/>
        <v>0</v>
      </c>
      <c r="BQ772">
        <v>0</v>
      </c>
      <c r="BR772">
        <f t="shared" si="814"/>
        <v>0</v>
      </c>
      <c r="BS772">
        <v>0</v>
      </c>
      <c r="BT772">
        <f t="shared" si="815"/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f t="shared" ref="DD772:DD779" si="848">((DC772/100)/FX$2)/((DC772/100)/FX$2+(DE772/100)/FZ$2+(DG772/100)/GB$2+(DI772/100)/FJ$2+(DK772/100)/FN$10+(DM772/100)/FH$13+(DO772/100)/FJ$13+(DQ772/100)/FL$13+(DS772/100)/FN$13+(DU772/100)/FH$19+(DW772/100)/FH$2+(DY772/100)/FP$2+(EA772/100)/FL$2+(EC772/100)/FH$22+(EE772/100)/FJ$22+(EG772/100)/FR$2+(EI772/100)/FH$6+(EK772/100)/FH$10+(EM772/100)/FM$22+(EO772/100)/FL$25+(EQ772/100)/FH$28)</f>
        <v>0</v>
      </c>
      <c r="DE772">
        <v>0</v>
      </c>
      <c r="DF772">
        <f t="shared" ref="DF772:DF779" si="849">((DE772/100)/FZ$2)/((DC772/100)/FX$2+(DE772/100)/FZ$2+(DG772/100)/GB$2+(DI772/100)/FJ$2+(DK772/100)/FN$10+(DM772/100)/FH$13+(DO772/100)/FJ$13+(DQ772/100)/FL$13+(DS772/100)/FN$13+(DU772/100)/FH$19+(DW772/100)/FH$2+(DY772/100)/FP$2+(EA772/100)/FL$2+(EC772/100)/FH$22+(EE772/100)/FJ$22+(EG772/100)/FR$2+(EI772/100)/FH$6+(EK772/100)/FH$10+(EM772/100)/FM$22+(EO772/100)/FL$25+(EQ772/100)/FH$28)</f>
        <v>0</v>
      </c>
      <c r="DG772">
        <v>0</v>
      </c>
      <c r="DH772">
        <f t="shared" si="816"/>
        <v>0</v>
      </c>
      <c r="DI772">
        <v>0</v>
      </c>
      <c r="DJ772">
        <f t="shared" si="817"/>
        <v>0</v>
      </c>
      <c r="DK772">
        <v>0</v>
      </c>
      <c r="DL772">
        <f t="shared" si="818"/>
        <v>0</v>
      </c>
      <c r="DM772">
        <v>0</v>
      </c>
      <c r="DN772">
        <f t="shared" si="819"/>
        <v>0</v>
      </c>
      <c r="DO772">
        <v>0</v>
      </c>
      <c r="DP772">
        <f t="shared" si="820"/>
        <v>0</v>
      </c>
      <c r="DQ772">
        <v>0</v>
      </c>
      <c r="DR772">
        <f t="shared" si="821"/>
        <v>0</v>
      </c>
      <c r="DS772">
        <v>0</v>
      </c>
      <c r="DT772">
        <f t="shared" si="822"/>
        <v>0</v>
      </c>
      <c r="DU772">
        <v>0</v>
      </c>
      <c r="DV772">
        <f t="shared" si="823"/>
        <v>0</v>
      </c>
      <c r="DW772">
        <v>0</v>
      </c>
      <c r="DX772">
        <f t="shared" si="824"/>
        <v>0</v>
      </c>
      <c r="DY772">
        <v>0</v>
      </c>
      <c r="DZ772">
        <f t="shared" si="825"/>
        <v>0</v>
      </c>
      <c r="EA772">
        <v>0</v>
      </c>
      <c r="EB772">
        <f t="shared" si="826"/>
        <v>0</v>
      </c>
      <c r="EC772">
        <v>0</v>
      </c>
      <c r="ED772">
        <f t="shared" si="827"/>
        <v>0</v>
      </c>
      <c r="EE772">
        <v>0</v>
      </c>
      <c r="EF772">
        <f t="shared" si="828"/>
        <v>0</v>
      </c>
      <c r="EG772">
        <v>0</v>
      </c>
      <c r="EH772">
        <f t="shared" si="829"/>
        <v>0</v>
      </c>
      <c r="EI772">
        <v>0</v>
      </c>
      <c r="EJ772">
        <f t="shared" si="830"/>
        <v>0</v>
      </c>
      <c r="EK772">
        <v>0</v>
      </c>
      <c r="EL772">
        <f t="shared" si="831"/>
        <v>0</v>
      </c>
      <c r="EM772">
        <v>0</v>
      </c>
      <c r="EN772">
        <f t="shared" si="832"/>
        <v>0</v>
      </c>
      <c r="EO772">
        <v>0</v>
      </c>
      <c r="EP772">
        <f t="shared" si="833"/>
        <v>0</v>
      </c>
      <c r="EQ772">
        <v>100</v>
      </c>
      <c r="ER772">
        <f t="shared" si="834"/>
        <v>1</v>
      </c>
      <c r="ES772">
        <v>0</v>
      </c>
      <c r="ET772">
        <f t="shared" si="835"/>
        <v>0</v>
      </c>
      <c r="EU772">
        <v>0</v>
      </c>
      <c r="EV772">
        <f t="shared" si="836"/>
        <v>0</v>
      </c>
      <c r="EW772">
        <v>0</v>
      </c>
      <c r="EX772">
        <f t="shared" si="837"/>
        <v>0</v>
      </c>
      <c r="EY772">
        <v>0</v>
      </c>
      <c r="EZ772">
        <f t="shared" si="838"/>
        <v>0</v>
      </c>
      <c r="FA772">
        <v>0</v>
      </c>
      <c r="FB772">
        <f t="shared" si="839"/>
        <v>0</v>
      </c>
      <c r="FC772">
        <v>0</v>
      </c>
      <c r="FD772">
        <v>0</v>
      </c>
      <c r="FF772" t="s">
        <v>986</v>
      </c>
    </row>
    <row r="773" spans="1:162" x14ac:dyDescent="0.45">
      <c r="A773">
        <v>772</v>
      </c>
      <c r="B773" t="s">
        <v>965</v>
      </c>
      <c r="C773" t="s">
        <v>581</v>
      </c>
      <c r="F773" s="2">
        <v>3</v>
      </c>
      <c r="G773">
        <v>454</v>
      </c>
      <c r="H773">
        <v>1728</v>
      </c>
      <c r="I773">
        <v>873</v>
      </c>
      <c r="J773" s="2">
        <f t="shared" si="847"/>
        <v>0.50520833333333337</v>
      </c>
      <c r="L773" t="s">
        <v>64</v>
      </c>
      <c r="M773">
        <v>0</v>
      </c>
      <c r="N773">
        <f t="shared" si="793"/>
        <v>0</v>
      </c>
      <c r="O773">
        <v>0</v>
      </c>
      <c r="P773">
        <f t="shared" si="794"/>
        <v>0</v>
      </c>
      <c r="Q773">
        <v>100</v>
      </c>
      <c r="R773">
        <f t="shared" si="841"/>
        <v>1</v>
      </c>
      <c r="S773">
        <v>0</v>
      </c>
      <c r="T773">
        <f t="shared" si="795"/>
        <v>0</v>
      </c>
      <c r="U773">
        <v>0</v>
      </c>
      <c r="V773">
        <f t="shared" si="796"/>
        <v>0</v>
      </c>
      <c r="W773">
        <v>0</v>
      </c>
      <c r="X773">
        <f t="shared" si="797"/>
        <v>0</v>
      </c>
      <c r="Y773">
        <v>0</v>
      </c>
      <c r="Z773">
        <f t="shared" si="798"/>
        <v>0</v>
      </c>
      <c r="AA773">
        <v>0</v>
      </c>
      <c r="AB773">
        <f t="shared" si="799"/>
        <v>0</v>
      </c>
      <c r="AC773">
        <v>0</v>
      </c>
      <c r="AD773">
        <f t="shared" si="843"/>
        <v>0</v>
      </c>
      <c r="AE773">
        <v>0</v>
      </c>
      <c r="AF773">
        <f t="shared" si="844"/>
        <v>0</v>
      </c>
      <c r="AG773">
        <v>0</v>
      </c>
      <c r="AH773">
        <f t="shared" si="840"/>
        <v>0</v>
      </c>
      <c r="AI773">
        <v>0</v>
      </c>
      <c r="AJ773">
        <f t="shared" si="800"/>
        <v>0</v>
      </c>
      <c r="AK773">
        <v>0</v>
      </c>
      <c r="AL773">
        <f t="shared" si="845"/>
        <v>0</v>
      </c>
      <c r="AM773">
        <v>0</v>
      </c>
      <c r="AN773">
        <f t="shared" si="801"/>
        <v>0</v>
      </c>
      <c r="AO773">
        <v>0</v>
      </c>
      <c r="AP773">
        <f t="shared" si="842"/>
        <v>0</v>
      </c>
      <c r="AQ773">
        <v>0</v>
      </c>
      <c r="AR773">
        <f t="shared" si="802"/>
        <v>0</v>
      </c>
      <c r="AS773">
        <v>0</v>
      </c>
      <c r="AT773">
        <f t="shared" si="803"/>
        <v>0</v>
      </c>
      <c r="AU773">
        <v>0</v>
      </c>
      <c r="AV773">
        <f t="shared" si="804"/>
        <v>0</v>
      </c>
      <c r="AW773">
        <v>0</v>
      </c>
      <c r="AX773">
        <f t="shared" si="805"/>
        <v>0</v>
      </c>
      <c r="AY773">
        <v>0</v>
      </c>
      <c r="AZ773">
        <f t="shared" si="806"/>
        <v>0</v>
      </c>
      <c r="BA773">
        <v>0</v>
      </c>
      <c r="BB773">
        <f t="shared" si="807"/>
        <v>0</v>
      </c>
      <c r="BC773">
        <v>0</v>
      </c>
      <c r="BD773">
        <f t="shared" si="808"/>
        <v>0</v>
      </c>
      <c r="BE773">
        <v>0</v>
      </c>
      <c r="BF773">
        <f t="shared" si="809"/>
        <v>0</v>
      </c>
      <c r="BG773">
        <v>0</v>
      </c>
      <c r="BH773">
        <f t="shared" si="810"/>
        <v>0</v>
      </c>
      <c r="BI773">
        <v>0</v>
      </c>
      <c r="BJ773">
        <f t="shared" si="811"/>
        <v>0</v>
      </c>
      <c r="BK773">
        <v>0</v>
      </c>
      <c r="BL773">
        <f t="shared" si="812"/>
        <v>0</v>
      </c>
      <c r="BM773">
        <v>0</v>
      </c>
      <c r="BN773">
        <f t="shared" si="813"/>
        <v>0</v>
      </c>
      <c r="BO773">
        <v>0</v>
      </c>
      <c r="BP773">
        <f t="shared" si="846"/>
        <v>0</v>
      </c>
      <c r="BQ773">
        <v>0</v>
      </c>
      <c r="BR773">
        <f t="shared" si="814"/>
        <v>0</v>
      </c>
      <c r="BS773">
        <v>0</v>
      </c>
      <c r="BT773">
        <f t="shared" si="815"/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f t="shared" si="848"/>
        <v>0</v>
      </c>
      <c r="DE773">
        <v>0</v>
      </c>
      <c r="DF773">
        <f t="shared" si="849"/>
        <v>0</v>
      </c>
      <c r="DG773">
        <v>0</v>
      </c>
      <c r="DH773">
        <f t="shared" si="816"/>
        <v>0</v>
      </c>
      <c r="DI773">
        <v>0</v>
      </c>
      <c r="DJ773">
        <f t="shared" si="817"/>
        <v>0</v>
      </c>
      <c r="DK773">
        <v>0</v>
      </c>
      <c r="DL773">
        <f t="shared" si="818"/>
        <v>0</v>
      </c>
      <c r="DM773">
        <v>0</v>
      </c>
      <c r="DN773">
        <f t="shared" si="819"/>
        <v>0</v>
      </c>
      <c r="DO773">
        <v>0</v>
      </c>
      <c r="DP773">
        <f t="shared" si="820"/>
        <v>0</v>
      </c>
      <c r="DQ773">
        <v>0</v>
      </c>
      <c r="DR773">
        <f t="shared" si="821"/>
        <v>0</v>
      </c>
      <c r="DS773">
        <v>0</v>
      </c>
      <c r="DT773">
        <f t="shared" si="822"/>
        <v>0</v>
      </c>
      <c r="DU773">
        <v>0</v>
      </c>
      <c r="DV773">
        <f t="shared" si="823"/>
        <v>0</v>
      </c>
      <c r="DW773">
        <v>0</v>
      </c>
      <c r="DX773">
        <f t="shared" si="824"/>
        <v>0</v>
      </c>
      <c r="DY773">
        <v>0</v>
      </c>
      <c r="DZ773">
        <f t="shared" si="825"/>
        <v>0</v>
      </c>
      <c r="EA773">
        <v>0</v>
      </c>
      <c r="EB773">
        <f t="shared" si="826"/>
        <v>0</v>
      </c>
      <c r="EC773">
        <v>0</v>
      </c>
      <c r="ED773">
        <f t="shared" si="827"/>
        <v>0</v>
      </c>
      <c r="EE773">
        <v>0</v>
      </c>
      <c r="EF773">
        <f t="shared" si="828"/>
        <v>0</v>
      </c>
      <c r="EG773">
        <v>0</v>
      </c>
      <c r="EH773">
        <f t="shared" si="829"/>
        <v>0</v>
      </c>
      <c r="EI773">
        <v>0</v>
      </c>
      <c r="EJ773">
        <f t="shared" si="830"/>
        <v>0</v>
      </c>
      <c r="EK773">
        <v>0</v>
      </c>
      <c r="EL773">
        <f t="shared" si="831"/>
        <v>0</v>
      </c>
      <c r="EM773">
        <v>0</v>
      </c>
      <c r="EN773">
        <f t="shared" si="832"/>
        <v>0</v>
      </c>
      <c r="EO773">
        <v>0</v>
      </c>
      <c r="EP773">
        <f t="shared" si="833"/>
        <v>0</v>
      </c>
      <c r="EQ773">
        <v>100</v>
      </c>
      <c r="ER773">
        <f t="shared" si="834"/>
        <v>1</v>
      </c>
      <c r="ES773">
        <v>0</v>
      </c>
      <c r="ET773">
        <f t="shared" si="835"/>
        <v>0</v>
      </c>
      <c r="EU773">
        <v>0</v>
      </c>
      <c r="EV773">
        <f t="shared" si="836"/>
        <v>0</v>
      </c>
      <c r="EW773">
        <v>0</v>
      </c>
      <c r="EX773">
        <f t="shared" si="837"/>
        <v>0</v>
      </c>
      <c r="EY773">
        <v>0</v>
      </c>
      <c r="EZ773">
        <f t="shared" si="838"/>
        <v>0</v>
      </c>
      <c r="FA773">
        <v>0</v>
      </c>
      <c r="FB773">
        <f t="shared" si="839"/>
        <v>0</v>
      </c>
      <c r="FC773">
        <v>0</v>
      </c>
      <c r="FD773">
        <v>0</v>
      </c>
      <c r="FF773" t="s">
        <v>986</v>
      </c>
    </row>
    <row r="774" spans="1:162" x14ac:dyDescent="0.45">
      <c r="A774">
        <v>773</v>
      </c>
      <c r="B774" t="s">
        <v>484</v>
      </c>
      <c r="C774" t="s">
        <v>581</v>
      </c>
      <c r="E774" t="s">
        <v>988</v>
      </c>
      <c r="F774" s="2">
        <v>3</v>
      </c>
      <c r="G774">
        <v>454</v>
      </c>
      <c r="H774">
        <v>1773</v>
      </c>
      <c r="I774">
        <v>873</v>
      </c>
      <c r="J774" s="2">
        <f t="shared" si="847"/>
        <v>0.49238578680203043</v>
      </c>
      <c r="L774" t="s">
        <v>64</v>
      </c>
      <c r="M774">
        <v>0</v>
      </c>
      <c r="N774">
        <f t="shared" si="793"/>
        <v>0</v>
      </c>
      <c r="O774">
        <v>0</v>
      </c>
      <c r="P774">
        <f t="shared" si="794"/>
        <v>0</v>
      </c>
      <c r="Q774">
        <v>0</v>
      </c>
      <c r="R774">
        <f t="shared" si="841"/>
        <v>0</v>
      </c>
      <c r="S774">
        <v>1</v>
      </c>
      <c r="T774">
        <f t="shared" si="795"/>
        <v>9.7031031138969399E-3</v>
      </c>
      <c r="U774">
        <v>0</v>
      </c>
      <c r="V774">
        <f t="shared" si="796"/>
        <v>0</v>
      </c>
      <c r="W774">
        <v>0</v>
      </c>
      <c r="X774">
        <f t="shared" si="797"/>
        <v>0</v>
      </c>
      <c r="Y774">
        <v>0</v>
      </c>
      <c r="Z774">
        <f t="shared" si="798"/>
        <v>0</v>
      </c>
      <c r="AA774">
        <v>0</v>
      </c>
      <c r="AB774">
        <f t="shared" si="799"/>
        <v>0</v>
      </c>
      <c r="AC774">
        <f>100-AE774-AK774-AM774-AO774-S774</f>
        <v>78.5</v>
      </c>
      <c r="AD774">
        <f t="shared" si="843"/>
        <v>0.74932263750371031</v>
      </c>
      <c r="AE774">
        <v>0.75</v>
      </c>
      <c r="AF774">
        <f t="shared" si="844"/>
        <v>3.3289076532344093E-2</v>
      </c>
      <c r="AG774">
        <v>0</v>
      </c>
      <c r="AH774">
        <f t="shared" si="840"/>
        <v>0</v>
      </c>
      <c r="AI774">
        <v>0</v>
      </c>
      <c r="AJ774">
        <f t="shared" si="800"/>
        <v>0</v>
      </c>
      <c r="AK774">
        <v>1</v>
      </c>
      <c r="AL774">
        <f t="shared" si="845"/>
        <v>1.8980223918793331E-2</v>
      </c>
      <c r="AM774">
        <v>18</v>
      </c>
      <c r="AN774">
        <f t="shared" si="801"/>
        <v>0.18453775224839675</v>
      </c>
      <c r="AO774">
        <v>0.75</v>
      </c>
      <c r="AP774">
        <f t="shared" si="842"/>
        <v>4.1672066828585845E-3</v>
      </c>
      <c r="AQ774">
        <v>0</v>
      </c>
      <c r="AR774">
        <f t="shared" si="802"/>
        <v>0</v>
      </c>
      <c r="AS774">
        <v>0</v>
      </c>
      <c r="AT774">
        <f t="shared" si="803"/>
        <v>0</v>
      </c>
      <c r="AU774">
        <v>0</v>
      </c>
      <c r="AV774">
        <f t="shared" si="804"/>
        <v>0</v>
      </c>
      <c r="AW774">
        <v>0</v>
      </c>
      <c r="AX774">
        <f t="shared" si="805"/>
        <v>0</v>
      </c>
      <c r="AY774">
        <v>0</v>
      </c>
      <c r="AZ774">
        <f t="shared" si="806"/>
        <v>0</v>
      </c>
      <c r="BA774">
        <v>0</v>
      </c>
      <c r="BB774">
        <f t="shared" si="807"/>
        <v>0</v>
      </c>
      <c r="BC774">
        <v>0</v>
      </c>
      <c r="BD774">
        <f t="shared" si="808"/>
        <v>0</v>
      </c>
      <c r="BE774">
        <v>0</v>
      </c>
      <c r="BF774">
        <f t="shared" si="809"/>
        <v>0</v>
      </c>
      <c r="BG774">
        <v>0</v>
      </c>
      <c r="BH774">
        <f t="shared" si="810"/>
        <v>0</v>
      </c>
      <c r="BI774">
        <v>0</v>
      </c>
      <c r="BJ774">
        <f t="shared" si="811"/>
        <v>0</v>
      </c>
      <c r="BK774">
        <v>0</v>
      </c>
      <c r="BL774">
        <f t="shared" si="812"/>
        <v>0</v>
      </c>
      <c r="BM774">
        <v>0</v>
      </c>
      <c r="BN774">
        <f t="shared" si="813"/>
        <v>0</v>
      </c>
      <c r="BO774">
        <v>0</v>
      </c>
      <c r="BP774">
        <f t="shared" si="846"/>
        <v>0</v>
      </c>
      <c r="BQ774">
        <v>0</v>
      </c>
      <c r="BR774">
        <f t="shared" si="814"/>
        <v>0</v>
      </c>
      <c r="BS774">
        <v>0</v>
      </c>
      <c r="BT774">
        <f t="shared" si="815"/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f t="shared" si="848"/>
        <v>0</v>
      </c>
      <c r="DE774">
        <v>0</v>
      </c>
      <c r="DF774">
        <f t="shared" si="849"/>
        <v>0</v>
      </c>
      <c r="DG774">
        <v>0</v>
      </c>
      <c r="DH774">
        <f t="shared" si="816"/>
        <v>0</v>
      </c>
      <c r="DI774">
        <v>0</v>
      </c>
      <c r="DJ774">
        <f t="shared" si="817"/>
        <v>0</v>
      </c>
      <c r="DK774">
        <v>0</v>
      </c>
      <c r="DL774">
        <f t="shared" si="818"/>
        <v>0</v>
      </c>
      <c r="DM774">
        <v>0</v>
      </c>
      <c r="DN774">
        <f t="shared" si="819"/>
        <v>0</v>
      </c>
      <c r="DO774">
        <v>0</v>
      </c>
      <c r="DP774">
        <f t="shared" si="820"/>
        <v>0</v>
      </c>
      <c r="DQ774">
        <v>0</v>
      </c>
      <c r="DR774">
        <f t="shared" si="821"/>
        <v>0</v>
      </c>
      <c r="DS774">
        <v>0</v>
      </c>
      <c r="DT774">
        <f t="shared" si="822"/>
        <v>0</v>
      </c>
      <c r="DU774">
        <v>0</v>
      </c>
      <c r="DV774">
        <f t="shared" si="823"/>
        <v>0</v>
      </c>
      <c r="DW774">
        <v>0</v>
      </c>
      <c r="DX774">
        <f t="shared" si="824"/>
        <v>0</v>
      </c>
      <c r="DY774">
        <v>0</v>
      </c>
      <c r="DZ774">
        <f t="shared" si="825"/>
        <v>0</v>
      </c>
      <c r="EA774">
        <v>0</v>
      </c>
      <c r="EB774">
        <f t="shared" si="826"/>
        <v>0</v>
      </c>
      <c r="EC774">
        <v>0</v>
      </c>
      <c r="ED774">
        <f t="shared" si="827"/>
        <v>0</v>
      </c>
      <c r="EE774">
        <v>0</v>
      </c>
      <c r="EF774">
        <f t="shared" si="828"/>
        <v>0</v>
      </c>
      <c r="EG774">
        <v>0</v>
      </c>
      <c r="EH774">
        <f t="shared" si="829"/>
        <v>0</v>
      </c>
      <c r="EI774">
        <v>0</v>
      </c>
      <c r="EJ774">
        <f t="shared" si="830"/>
        <v>0</v>
      </c>
      <c r="EK774">
        <v>0</v>
      </c>
      <c r="EL774">
        <f t="shared" si="831"/>
        <v>0</v>
      </c>
      <c r="EM774">
        <v>0</v>
      </c>
      <c r="EN774">
        <f t="shared" si="832"/>
        <v>0</v>
      </c>
      <c r="EO774">
        <v>0</v>
      </c>
      <c r="EP774">
        <f t="shared" si="833"/>
        <v>0</v>
      </c>
      <c r="EQ774">
        <v>100</v>
      </c>
      <c r="ER774">
        <f t="shared" si="834"/>
        <v>1</v>
      </c>
      <c r="ES774">
        <v>0</v>
      </c>
      <c r="ET774">
        <f t="shared" si="835"/>
        <v>0</v>
      </c>
      <c r="EU774">
        <v>0</v>
      </c>
      <c r="EV774">
        <f t="shared" si="836"/>
        <v>0</v>
      </c>
      <c r="EW774">
        <v>0</v>
      </c>
      <c r="EX774">
        <f t="shared" si="837"/>
        <v>0</v>
      </c>
      <c r="EY774">
        <v>0</v>
      </c>
      <c r="EZ774">
        <f t="shared" si="838"/>
        <v>0</v>
      </c>
      <c r="FA774">
        <v>0</v>
      </c>
      <c r="FB774">
        <f t="shared" si="839"/>
        <v>0</v>
      </c>
      <c r="FC774">
        <v>0</v>
      </c>
      <c r="FD774">
        <v>0</v>
      </c>
      <c r="FF774" t="s">
        <v>986</v>
      </c>
    </row>
    <row r="775" spans="1:162" x14ac:dyDescent="0.45">
      <c r="A775">
        <v>774</v>
      </c>
      <c r="B775" t="s">
        <v>484</v>
      </c>
      <c r="C775" t="s">
        <v>989</v>
      </c>
      <c r="E775" t="s">
        <v>990</v>
      </c>
      <c r="F775" s="2">
        <v>0</v>
      </c>
      <c r="G775">
        <v>454</v>
      </c>
      <c r="H775">
        <v>1773</v>
      </c>
      <c r="I775">
        <v>873</v>
      </c>
      <c r="J775" s="2">
        <f t="shared" si="847"/>
        <v>0.49238578680203043</v>
      </c>
      <c r="L775" t="s">
        <v>64</v>
      </c>
      <c r="M775">
        <v>0</v>
      </c>
      <c r="N775">
        <f t="shared" si="793"/>
        <v>0</v>
      </c>
      <c r="O775">
        <v>0</v>
      </c>
      <c r="P775">
        <f t="shared" si="794"/>
        <v>0</v>
      </c>
      <c r="Q775">
        <v>0.5</v>
      </c>
      <c r="R775">
        <f t="shared" si="841"/>
        <v>4.6299769894625623E-3</v>
      </c>
      <c r="S775">
        <v>1</v>
      </c>
      <c r="T775">
        <f t="shared" si="795"/>
        <v>9.8929371813069964E-3</v>
      </c>
      <c r="U775">
        <v>0</v>
      </c>
      <c r="V775">
        <f t="shared" si="796"/>
        <v>0</v>
      </c>
      <c r="W775">
        <v>0</v>
      </c>
      <c r="X775">
        <f t="shared" si="797"/>
        <v>0</v>
      </c>
      <c r="Y775">
        <v>0</v>
      </c>
      <c r="Z775">
        <f t="shared" si="798"/>
        <v>0</v>
      </c>
      <c r="AA775">
        <v>0</v>
      </c>
      <c r="AB775">
        <f t="shared" si="799"/>
        <v>0</v>
      </c>
      <c r="AC775">
        <f>100-AE775-AK775-AM775-Q775-S775</f>
        <v>79.38</v>
      </c>
      <c r="AD775">
        <f t="shared" si="843"/>
        <v>0.77254697387329541</v>
      </c>
      <c r="AE775">
        <v>0.12</v>
      </c>
      <c r="AF775">
        <f t="shared" si="844"/>
        <v>5.4304564482928596E-3</v>
      </c>
      <c r="AG775">
        <v>0</v>
      </c>
      <c r="AH775">
        <f t="shared" si="840"/>
        <v>0</v>
      </c>
      <c r="AI775">
        <v>0</v>
      </c>
      <c r="AJ775">
        <f t="shared" si="800"/>
        <v>0</v>
      </c>
      <c r="AK775">
        <v>1</v>
      </c>
      <c r="AL775">
        <f t="shared" si="845"/>
        <v>1.9351558023415774E-2</v>
      </c>
      <c r="AM775">
        <v>18</v>
      </c>
      <c r="AN775">
        <f t="shared" si="801"/>
        <v>0.18814809748422648</v>
      </c>
      <c r="AO775">
        <v>0</v>
      </c>
      <c r="AP775">
        <f t="shared" si="842"/>
        <v>0</v>
      </c>
      <c r="AQ775">
        <v>0</v>
      </c>
      <c r="AR775">
        <f t="shared" si="802"/>
        <v>0</v>
      </c>
      <c r="AS775">
        <v>0</v>
      </c>
      <c r="AT775">
        <f t="shared" si="803"/>
        <v>0</v>
      </c>
      <c r="AU775">
        <v>0</v>
      </c>
      <c r="AV775">
        <f t="shared" si="804"/>
        <v>0</v>
      </c>
      <c r="AW775">
        <v>0</v>
      </c>
      <c r="AX775">
        <f t="shared" si="805"/>
        <v>0</v>
      </c>
      <c r="AY775">
        <v>0</v>
      </c>
      <c r="AZ775">
        <f t="shared" si="806"/>
        <v>0</v>
      </c>
      <c r="BA775">
        <v>0</v>
      </c>
      <c r="BB775">
        <f t="shared" si="807"/>
        <v>0</v>
      </c>
      <c r="BC775">
        <v>0</v>
      </c>
      <c r="BD775">
        <f t="shared" si="808"/>
        <v>0</v>
      </c>
      <c r="BE775">
        <v>0</v>
      </c>
      <c r="BF775">
        <f t="shared" si="809"/>
        <v>0</v>
      </c>
      <c r="BG775">
        <v>0</v>
      </c>
      <c r="BH775">
        <f t="shared" si="810"/>
        <v>0</v>
      </c>
      <c r="BI775">
        <v>0</v>
      </c>
      <c r="BJ775">
        <f t="shared" si="811"/>
        <v>0</v>
      </c>
      <c r="BK775">
        <v>0</v>
      </c>
      <c r="BL775">
        <f t="shared" si="812"/>
        <v>0</v>
      </c>
      <c r="BM775">
        <v>0</v>
      </c>
      <c r="BN775">
        <f t="shared" si="813"/>
        <v>0</v>
      </c>
      <c r="BO775">
        <v>0</v>
      </c>
      <c r="BP775">
        <f t="shared" si="846"/>
        <v>0</v>
      </c>
      <c r="BQ775">
        <v>0</v>
      </c>
      <c r="BR775">
        <f t="shared" si="814"/>
        <v>0</v>
      </c>
      <c r="BS775">
        <v>0</v>
      </c>
      <c r="BT775">
        <f t="shared" si="815"/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f t="shared" si="848"/>
        <v>0</v>
      </c>
      <c r="DE775">
        <v>0</v>
      </c>
      <c r="DF775">
        <f t="shared" si="849"/>
        <v>0</v>
      </c>
      <c r="DG775">
        <v>0</v>
      </c>
      <c r="DH775">
        <f t="shared" si="816"/>
        <v>0</v>
      </c>
      <c r="DI775">
        <v>0</v>
      </c>
      <c r="DJ775">
        <f t="shared" si="817"/>
        <v>0</v>
      </c>
      <c r="DK775">
        <v>0</v>
      </c>
      <c r="DL775">
        <f t="shared" si="818"/>
        <v>0</v>
      </c>
      <c r="DM775">
        <v>0</v>
      </c>
      <c r="DN775">
        <f t="shared" si="819"/>
        <v>0</v>
      </c>
      <c r="DO775">
        <v>0</v>
      </c>
      <c r="DP775">
        <f t="shared" si="820"/>
        <v>0</v>
      </c>
      <c r="DQ775">
        <v>0</v>
      </c>
      <c r="DR775">
        <f t="shared" si="821"/>
        <v>0</v>
      </c>
      <c r="DS775">
        <v>0</v>
      </c>
      <c r="DT775">
        <f t="shared" si="822"/>
        <v>0</v>
      </c>
      <c r="DU775">
        <v>0</v>
      </c>
      <c r="DV775">
        <f t="shared" si="823"/>
        <v>0</v>
      </c>
      <c r="DW775">
        <v>0</v>
      </c>
      <c r="DX775">
        <f t="shared" si="824"/>
        <v>0</v>
      </c>
      <c r="DY775">
        <v>0</v>
      </c>
      <c r="DZ775">
        <f t="shared" si="825"/>
        <v>0</v>
      </c>
      <c r="EA775">
        <v>0</v>
      </c>
      <c r="EB775">
        <f t="shared" si="826"/>
        <v>0</v>
      </c>
      <c r="EC775">
        <v>0</v>
      </c>
      <c r="ED775">
        <f t="shared" si="827"/>
        <v>0</v>
      </c>
      <c r="EE775">
        <v>0</v>
      </c>
      <c r="EF775">
        <f t="shared" si="828"/>
        <v>0</v>
      </c>
      <c r="EG775">
        <v>0</v>
      </c>
      <c r="EH775">
        <f t="shared" si="829"/>
        <v>0</v>
      </c>
      <c r="EI775">
        <v>0</v>
      </c>
      <c r="EJ775">
        <f t="shared" si="830"/>
        <v>0</v>
      </c>
      <c r="EK775">
        <v>0</v>
      </c>
      <c r="EL775">
        <f t="shared" si="831"/>
        <v>0</v>
      </c>
      <c r="EM775">
        <v>0</v>
      </c>
      <c r="EN775">
        <f t="shared" si="832"/>
        <v>0</v>
      </c>
      <c r="EO775">
        <v>0</v>
      </c>
      <c r="EP775">
        <f t="shared" si="833"/>
        <v>0</v>
      </c>
      <c r="EQ775">
        <v>100</v>
      </c>
      <c r="ER775">
        <f t="shared" si="834"/>
        <v>1</v>
      </c>
      <c r="ES775">
        <v>0</v>
      </c>
      <c r="ET775">
        <f t="shared" si="835"/>
        <v>0</v>
      </c>
      <c r="EU775">
        <v>0</v>
      </c>
      <c r="EV775">
        <f t="shared" si="836"/>
        <v>0</v>
      </c>
      <c r="EW775">
        <v>0</v>
      </c>
      <c r="EX775">
        <f t="shared" si="837"/>
        <v>0</v>
      </c>
      <c r="EY775">
        <v>0</v>
      </c>
      <c r="EZ775">
        <f t="shared" si="838"/>
        <v>0</v>
      </c>
      <c r="FA775">
        <v>0</v>
      </c>
      <c r="FB775">
        <f t="shared" si="839"/>
        <v>0</v>
      </c>
      <c r="FC775">
        <v>0</v>
      </c>
      <c r="FD775">
        <v>0</v>
      </c>
      <c r="FF775" t="s">
        <v>986</v>
      </c>
    </row>
    <row r="776" spans="1:162" x14ac:dyDescent="0.45">
      <c r="A776">
        <v>775</v>
      </c>
      <c r="B776" t="s">
        <v>958</v>
      </c>
      <c r="C776" t="s">
        <v>581</v>
      </c>
      <c r="F776" s="2">
        <v>0</v>
      </c>
      <c r="G776">
        <v>454</v>
      </c>
      <c r="H776">
        <v>1560</v>
      </c>
      <c r="I776">
        <v>873</v>
      </c>
      <c r="J776" s="2">
        <f t="shared" si="847"/>
        <v>0.55961538461538463</v>
      </c>
      <c r="L776" t="s">
        <v>74</v>
      </c>
      <c r="M776">
        <v>0</v>
      </c>
      <c r="N776">
        <f t="shared" si="793"/>
        <v>0</v>
      </c>
      <c r="O776">
        <v>0</v>
      </c>
      <c r="P776">
        <f t="shared" si="794"/>
        <v>0</v>
      </c>
      <c r="Q776">
        <v>0</v>
      </c>
      <c r="R776">
        <f t="shared" si="841"/>
        <v>0</v>
      </c>
      <c r="S776">
        <v>0</v>
      </c>
      <c r="T776">
        <f t="shared" si="795"/>
        <v>0</v>
      </c>
      <c r="U776">
        <v>0</v>
      </c>
      <c r="V776">
        <f t="shared" si="796"/>
        <v>0</v>
      </c>
      <c r="W776">
        <v>0</v>
      </c>
      <c r="X776">
        <f t="shared" si="797"/>
        <v>0</v>
      </c>
      <c r="Y776">
        <v>0</v>
      </c>
      <c r="Z776">
        <f t="shared" si="798"/>
        <v>0</v>
      </c>
      <c r="AA776">
        <v>0</v>
      </c>
      <c r="AB776">
        <f t="shared" si="799"/>
        <v>0</v>
      </c>
      <c r="AC776">
        <v>0</v>
      </c>
      <c r="AD776">
        <f t="shared" si="843"/>
        <v>0</v>
      </c>
      <c r="AE776">
        <v>0</v>
      </c>
      <c r="AF776">
        <f t="shared" si="844"/>
        <v>0</v>
      </c>
      <c r="AG776">
        <v>0</v>
      </c>
      <c r="AH776">
        <f t="shared" si="840"/>
        <v>0</v>
      </c>
      <c r="AI776">
        <v>0</v>
      </c>
      <c r="AJ776">
        <f t="shared" si="800"/>
        <v>0</v>
      </c>
      <c r="AK776">
        <v>0</v>
      </c>
      <c r="AL776">
        <f t="shared" si="845"/>
        <v>0</v>
      </c>
      <c r="AM776">
        <v>0</v>
      </c>
      <c r="AN776">
        <f t="shared" si="801"/>
        <v>0</v>
      </c>
      <c r="AO776">
        <v>0</v>
      </c>
      <c r="AP776">
        <f t="shared" si="842"/>
        <v>0</v>
      </c>
      <c r="AQ776">
        <v>0</v>
      </c>
      <c r="AR776">
        <f t="shared" si="802"/>
        <v>0</v>
      </c>
      <c r="AS776">
        <v>0</v>
      </c>
      <c r="AT776">
        <f t="shared" si="803"/>
        <v>0</v>
      </c>
      <c r="AU776">
        <v>0</v>
      </c>
      <c r="AV776">
        <f t="shared" si="804"/>
        <v>0</v>
      </c>
      <c r="AW776">
        <v>0</v>
      </c>
      <c r="AX776">
        <f t="shared" si="805"/>
        <v>0</v>
      </c>
      <c r="AY776">
        <v>0</v>
      </c>
      <c r="AZ776">
        <f t="shared" si="806"/>
        <v>0</v>
      </c>
      <c r="BA776">
        <v>0</v>
      </c>
      <c r="BB776">
        <f t="shared" si="807"/>
        <v>0</v>
      </c>
      <c r="BC776">
        <v>0</v>
      </c>
      <c r="BD776">
        <f t="shared" si="808"/>
        <v>0</v>
      </c>
      <c r="BE776">
        <v>0</v>
      </c>
      <c r="BF776">
        <f t="shared" si="809"/>
        <v>0</v>
      </c>
      <c r="BG776">
        <v>0</v>
      </c>
      <c r="BH776">
        <f t="shared" si="810"/>
        <v>0</v>
      </c>
      <c r="BI776">
        <v>0</v>
      </c>
      <c r="BJ776">
        <f t="shared" si="811"/>
        <v>0</v>
      </c>
      <c r="BK776">
        <v>0</v>
      </c>
      <c r="BL776">
        <f t="shared" si="812"/>
        <v>0</v>
      </c>
      <c r="BM776">
        <v>0</v>
      </c>
      <c r="BN776">
        <f t="shared" si="813"/>
        <v>0</v>
      </c>
      <c r="BO776">
        <v>0</v>
      </c>
      <c r="BP776">
        <f t="shared" si="846"/>
        <v>0</v>
      </c>
      <c r="BQ776">
        <v>0</v>
      </c>
      <c r="BR776">
        <f t="shared" si="814"/>
        <v>0</v>
      </c>
      <c r="BS776">
        <v>100</v>
      </c>
      <c r="BT776">
        <f t="shared" si="815"/>
        <v>1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f t="shared" si="848"/>
        <v>0</v>
      </c>
      <c r="DE776">
        <v>0</v>
      </c>
      <c r="DF776">
        <f t="shared" si="849"/>
        <v>0</v>
      </c>
      <c r="DG776">
        <v>0</v>
      </c>
      <c r="DH776">
        <f t="shared" si="816"/>
        <v>0</v>
      </c>
      <c r="DI776">
        <v>0</v>
      </c>
      <c r="DJ776">
        <f t="shared" si="817"/>
        <v>0</v>
      </c>
      <c r="DK776">
        <v>0</v>
      </c>
      <c r="DL776">
        <f t="shared" si="818"/>
        <v>0</v>
      </c>
      <c r="DM776">
        <v>0</v>
      </c>
      <c r="DN776">
        <f t="shared" si="819"/>
        <v>0</v>
      </c>
      <c r="DO776">
        <v>0</v>
      </c>
      <c r="DP776">
        <f t="shared" si="820"/>
        <v>0</v>
      </c>
      <c r="DQ776">
        <v>0</v>
      </c>
      <c r="DR776">
        <f t="shared" si="821"/>
        <v>0</v>
      </c>
      <c r="DS776">
        <v>0</v>
      </c>
      <c r="DT776">
        <f t="shared" si="822"/>
        <v>0</v>
      </c>
      <c r="DU776">
        <v>0</v>
      </c>
      <c r="DV776">
        <f t="shared" si="823"/>
        <v>0</v>
      </c>
      <c r="DW776">
        <v>0</v>
      </c>
      <c r="DX776">
        <f t="shared" si="824"/>
        <v>0</v>
      </c>
      <c r="DY776">
        <v>0</v>
      </c>
      <c r="DZ776">
        <f t="shared" si="825"/>
        <v>0</v>
      </c>
      <c r="EA776">
        <v>0</v>
      </c>
      <c r="EB776">
        <f t="shared" si="826"/>
        <v>0</v>
      </c>
      <c r="EC776">
        <v>0</v>
      </c>
      <c r="ED776">
        <f t="shared" si="827"/>
        <v>0</v>
      </c>
      <c r="EE776">
        <v>0</v>
      </c>
      <c r="EF776">
        <f t="shared" si="828"/>
        <v>0</v>
      </c>
      <c r="EG776">
        <v>0</v>
      </c>
      <c r="EH776">
        <f t="shared" si="829"/>
        <v>0</v>
      </c>
      <c r="EI776">
        <v>0</v>
      </c>
      <c r="EJ776">
        <f t="shared" si="830"/>
        <v>0</v>
      </c>
      <c r="EK776">
        <v>0</v>
      </c>
      <c r="EL776">
        <f t="shared" si="831"/>
        <v>0</v>
      </c>
      <c r="EM776">
        <v>0</v>
      </c>
      <c r="EN776">
        <f t="shared" si="832"/>
        <v>0</v>
      </c>
      <c r="EO776">
        <v>0</v>
      </c>
      <c r="EP776">
        <f t="shared" si="833"/>
        <v>0</v>
      </c>
      <c r="EQ776">
        <v>100</v>
      </c>
      <c r="ER776">
        <f t="shared" si="834"/>
        <v>1</v>
      </c>
      <c r="ES776">
        <v>0</v>
      </c>
      <c r="ET776">
        <f t="shared" si="835"/>
        <v>0</v>
      </c>
      <c r="EU776">
        <v>0</v>
      </c>
      <c r="EV776">
        <f t="shared" si="836"/>
        <v>0</v>
      </c>
      <c r="EW776">
        <v>0</v>
      </c>
      <c r="EX776">
        <f t="shared" si="837"/>
        <v>0</v>
      </c>
      <c r="EY776">
        <v>0</v>
      </c>
      <c r="EZ776">
        <f t="shared" si="838"/>
        <v>0</v>
      </c>
      <c r="FA776">
        <v>0</v>
      </c>
      <c r="FB776">
        <f t="shared" si="839"/>
        <v>0</v>
      </c>
      <c r="FC776">
        <v>0</v>
      </c>
      <c r="FD776">
        <v>0</v>
      </c>
      <c r="FF776" t="s">
        <v>991</v>
      </c>
    </row>
    <row r="777" spans="1:162" x14ac:dyDescent="0.45">
      <c r="A777">
        <v>776</v>
      </c>
      <c r="B777" t="s">
        <v>843</v>
      </c>
      <c r="C777" t="s">
        <v>410</v>
      </c>
      <c r="F777" s="2">
        <v>0</v>
      </c>
      <c r="G777">
        <v>600.6</v>
      </c>
      <c r="H777">
        <v>3290</v>
      </c>
      <c r="I777">
        <v>1273</v>
      </c>
      <c r="J777" s="2">
        <f t="shared" si="847"/>
        <v>0.38693009118541033</v>
      </c>
      <c r="L777" t="s">
        <v>442</v>
      </c>
      <c r="M777">
        <v>0</v>
      </c>
      <c r="N777">
        <f t="shared" si="793"/>
        <v>0</v>
      </c>
      <c r="O777">
        <v>0</v>
      </c>
      <c r="P777">
        <f t="shared" si="794"/>
        <v>0</v>
      </c>
      <c r="Q777">
        <v>0</v>
      </c>
      <c r="R777">
        <f t="shared" si="841"/>
        <v>0</v>
      </c>
      <c r="S777">
        <v>0</v>
      </c>
      <c r="T777">
        <f t="shared" si="795"/>
        <v>0</v>
      </c>
      <c r="U777">
        <v>0</v>
      </c>
      <c r="V777">
        <f t="shared" si="796"/>
        <v>0</v>
      </c>
      <c r="W777">
        <v>0</v>
      </c>
      <c r="X777">
        <f t="shared" si="797"/>
        <v>0</v>
      </c>
      <c r="Y777">
        <v>0</v>
      </c>
      <c r="Z777">
        <f t="shared" si="798"/>
        <v>0</v>
      </c>
      <c r="AA777">
        <v>0</v>
      </c>
      <c r="AB777">
        <f t="shared" si="799"/>
        <v>0</v>
      </c>
      <c r="AC777">
        <v>0</v>
      </c>
      <c r="AD777">
        <f t="shared" si="843"/>
        <v>0</v>
      </c>
      <c r="AE777">
        <v>0</v>
      </c>
      <c r="AF777">
        <f t="shared" si="844"/>
        <v>0</v>
      </c>
      <c r="AG777">
        <v>0</v>
      </c>
      <c r="AH777">
        <f t="shared" si="840"/>
        <v>0</v>
      </c>
      <c r="AI777">
        <v>0</v>
      </c>
      <c r="AJ777">
        <f t="shared" si="800"/>
        <v>0</v>
      </c>
      <c r="AK777">
        <v>0</v>
      </c>
      <c r="AL777">
        <f t="shared" si="845"/>
        <v>0</v>
      </c>
      <c r="AM777">
        <v>0</v>
      </c>
      <c r="AN777">
        <f t="shared" si="801"/>
        <v>0</v>
      </c>
      <c r="AO777">
        <v>0</v>
      </c>
      <c r="AP777">
        <f t="shared" si="842"/>
        <v>0</v>
      </c>
      <c r="AQ777">
        <v>0</v>
      </c>
      <c r="AR777">
        <f t="shared" si="802"/>
        <v>0</v>
      </c>
      <c r="AS777">
        <v>0</v>
      </c>
      <c r="AT777">
        <f t="shared" si="803"/>
        <v>0</v>
      </c>
      <c r="AU777">
        <v>0</v>
      </c>
      <c r="AV777">
        <f t="shared" si="804"/>
        <v>0</v>
      </c>
      <c r="AW777">
        <v>0</v>
      </c>
      <c r="AX777">
        <f t="shared" si="805"/>
        <v>0</v>
      </c>
      <c r="AY777">
        <v>0</v>
      </c>
      <c r="AZ777">
        <f t="shared" si="806"/>
        <v>0</v>
      </c>
      <c r="BA777">
        <v>0</v>
      </c>
      <c r="BB777">
        <f t="shared" si="807"/>
        <v>0</v>
      </c>
      <c r="BC777">
        <v>0</v>
      </c>
      <c r="BD777">
        <f t="shared" si="808"/>
        <v>0</v>
      </c>
      <c r="BE777">
        <v>0</v>
      </c>
      <c r="BF777">
        <f t="shared" si="809"/>
        <v>0</v>
      </c>
      <c r="BG777">
        <v>0</v>
      </c>
      <c r="BH777">
        <f t="shared" si="810"/>
        <v>0</v>
      </c>
      <c r="BI777">
        <v>100</v>
      </c>
      <c r="BJ777">
        <f t="shared" si="811"/>
        <v>1</v>
      </c>
      <c r="BK777">
        <v>0</v>
      </c>
      <c r="BL777">
        <f t="shared" si="812"/>
        <v>0</v>
      </c>
      <c r="BM777">
        <v>0</v>
      </c>
      <c r="BN777">
        <f t="shared" si="813"/>
        <v>0</v>
      </c>
      <c r="BO777">
        <v>0</v>
      </c>
      <c r="BP777">
        <f t="shared" si="846"/>
        <v>0</v>
      </c>
      <c r="BQ777">
        <v>0</v>
      </c>
      <c r="BR777">
        <f t="shared" si="814"/>
        <v>0</v>
      </c>
      <c r="BS777">
        <v>0</v>
      </c>
      <c r="BT777">
        <f t="shared" si="815"/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f t="shared" si="848"/>
        <v>0</v>
      </c>
      <c r="DE777">
        <v>0</v>
      </c>
      <c r="DF777">
        <f t="shared" si="849"/>
        <v>0</v>
      </c>
      <c r="DG777">
        <v>0</v>
      </c>
      <c r="DH777">
        <f t="shared" si="816"/>
        <v>0</v>
      </c>
      <c r="DI777">
        <v>0</v>
      </c>
      <c r="DJ777">
        <f t="shared" si="817"/>
        <v>0</v>
      </c>
      <c r="DK777">
        <v>100</v>
      </c>
      <c r="DL777">
        <f t="shared" si="818"/>
        <v>1</v>
      </c>
      <c r="DM777">
        <v>0</v>
      </c>
      <c r="DN777">
        <f t="shared" si="819"/>
        <v>0</v>
      </c>
      <c r="DO777">
        <v>0</v>
      </c>
      <c r="DP777">
        <f t="shared" si="820"/>
        <v>0</v>
      </c>
      <c r="DQ777">
        <v>0</v>
      </c>
      <c r="DR777">
        <f t="shared" si="821"/>
        <v>0</v>
      </c>
      <c r="DS777">
        <v>0</v>
      </c>
      <c r="DT777">
        <f t="shared" si="822"/>
        <v>0</v>
      </c>
      <c r="DU777">
        <v>0</v>
      </c>
      <c r="DV777">
        <f t="shared" si="823"/>
        <v>0</v>
      </c>
      <c r="DW777">
        <v>0</v>
      </c>
      <c r="DX777">
        <f t="shared" si="824"/>
        <v>0</v>
      </c>
      <c r="DY777">
        <v>0</v>
      </c>
      <c r="DZ777">
        <f t="shared" si="825"/>
        <v>0</v>
      </c>
      <c r="EA777">
        <v>0</v>
      </c>
      <c r="EB777">
        <f t="shared" si="826"/>
        <v>0</v>
      </c>
      <c r="EC777">
        <v>0</v>
      </c>
      <c r="ED777">
        <f t="shared" si="827"/>
        <v>0</v>
      </c>
      <c r="EE777">
        <v>0</v>
      </c>
      <c r="EF777">
        <f t="shared" si="828"/>
        <v>0</v>
      </c>
      <c r="EG777">
        <v>0</v>
      </c>
      <c r="EH777">
        <f t="shared" si="829"/>
        <v>0</v>
      </c>
      <c r="EI777">
        <v>0</v>
      </c>
      <c r="EJ777">
        <f t="shared" si="830"/>
        <v>0</v>
      </c>
      <c r="EK777">
        <v>0</v>
      </c>
      <c r="EL777">
        <f t="shared" si="831"/>
        <v>0</v>
      </c>
      <c r="EM777">
        <v>0</v>
      </c>
      <c r="EN777">
        <f t="shared" si="832"/>
        <v>0</v>
      </c>
      <c r="EO777">
        <v>0</v>
      </c>
      <c r="EP777">
        <f t="shared" si="833"/>
        <v>0</v>
      </c>
      <c r="EQ777">
        <v>0</v>
      </c>
      <c r="ER777">
        <f t="shared" si="834"/>
        <v>0</v>
      </c>
      <c r="ES777">
        <v>0</v>
      </c>
      <c r="ET777">
        <f t="shared" si="835"/>
        <v>0</v>
      </c>
      <c r="EU777">
        <v>0</v>
      </c>
      <c r="EV777">
        <f t="shared" si="836"/>
        <v>0</v>
      </c>
      <c r="EW777">
        <v>0</v>
      </c>
      <c r="EX777">
        <f t="shared" si="837"/>
        <v>0</v>
      </c>
      <c r="EY777">
        <v>0</v>
      </c>
      <c r="EZ777">
        <f t="shared" si="838"/>
        <v>0</v>
      </c>
      <c r="FA777">
        <v>0</v>
      </c>
      <c r="FB777">
        <f t="shared" si="839"/>
        <v>0</v>
      </c>
      <c r="FC777">
        <v>0</v>
      </c>
      <c r="FD777">
        <v>0</v>
      </c>
      <c r="FF777" t="s">
        <v>949</v>
      </c>
    </row>
    <row r="778" spans="1:162" x14ac:dyDescent="0.45">
      <c r="A778">
        <v>777</v>
      </c>
      <c r="B778" t="s">
        <v>842</v>
      </c>
      <c r="C778" t="s">
        <v>410</v>
      </c>
      <c r="F778" s="2">
        <v>0</v>
      </c>
      <c r="G778">
        <v>600.6</v>
      </c>
      <c r="H778">
        <v>2750</v>
      </c>
      <c r="I778">
        <v>1273</v>
      </c>
      <c r="J778" s="2">
        <f t="shared" si="847"/>
        <v>0.46290909090909094</v>
      </c>
      <c r="L778" t="s">
        <v>442</v>
      </c>
      <c r="M778">
        <v>0</v>
      </c>
      <c r="N778">
        <f t="shared" si="793"/>
        <v>0</v>
      </c>
      <c r="O778">
        <v>0</v>
      </c>
      <c r="P778">
        <f t="shared" si="794"/>
        <v>0</v>
      </c>
      <c r="Q778">
        <v>0</v>
      </c>
      <c r="R778">
        <f t="shared" si="841"/>
        <v>0</v>
      </c>
      <c r="S778">
        <v>0</v>
      </c>
      <c r="T778">
        <f t="shared" si="795"/>
        <v>0</v>
      </c>
      <c r="U778">
        <v>0</v>
      </c>
      <c r="V778">
        <f t="shared" si="796"/>
        <v>0</v>
      </c>
      <c r="W778">
        <v>0</v>
      </c>
      <c r="X778">
        <f t="shared" si="797"/>
        <v>0</v>
      </c>
      <c r="Y778">
        <v>0</v>
      </c>
      <c r="Z778">
        <f t="shared" si="798"/>
        <v>0</v>
      </c>
      <c r="AA778">
        <v>0</v>
      </c>
      <c r="AB778">
        <f t="shared" si="799"/>
        <v>0</v>
      </c>
      <c r="AC778">
        <v>0</v>
      </c>
      <c r="AD778">
        <f t="shared" si="843"/>
        <v>0</v>
      </c>
      <c r="AE778">
        <v>0</v>
      </c>
      <c r="AF778">
        <f t="shared" si="844"/>
        <v>0</v>
      </c>
      <c r="AG778">
        <v>0</v>
      </c>
      <c r="AH778">
        <f t="shared" si="840"/>
        <v>0</v>
      </c>
      <c r="AI778">
        <v>0</v>
      </c>
      <c r="AJ778">
        <f t="shared" si="800"/>
        <v>0</v>
      </c>
      <c r="AK778">
        <v>0</v>
      </c>
      <c r="AL778">
        <f t="shared" si="845"/>
        <v>0</v>
      </c>
      <c r="AM778">
        <v>0</v>
      </c>
      <c r="AN778">
        <f t="shared" si="801"/>
        <v>0</v>
      </c>
      <c r="AO778">
        <v>0</v>
      </c>
      <c r="AP778">
        <f t="shared" si="842"/>
        <v>0</v>
      </c>
      <c r="AQ778">
        <v>0</v>
      </c>
      <c r="AR778">
        <f t="shared" si="802"/>
        <v>0</v>
      </c>
      <c r="AS778">
        <v>0</v>
      </c>
      <c r="AT778">
        <f t="shared" si="803"/>
        <v>0</v>
      </c>
      <c r="AU778">
        <v>0</v>
      </c>
      <c r="AV778">
        <f t="shared" si="804"/>
        <v>0</v>
      </c>
      <c r="AW778">
        <v>0</v>
      </c>
      <c r="AX778">
        <f t="shared" si="805"/>
        <v>0</v>
      </c>
      <c r="AY778">
        <v>100</v>
      </c>
      <c r="AZ778">
        <f t="shared" si="806"/>
        <v>1</v>
      </c>
      <c r="BA778">
        <v>0</v>
      </c>
      <c r="BB778">
        <f t="shared" si="807"/>
        <v>0</v>
      </c>
      <c r="BC778">
        <v>0</v>
      </c>
      <c r="BD778">
        <f t="shared" si="808"/>
        <v>0</v>
      </c>
      <c r="BE778">
        <v>0</v>
      </c>
      <c r="BF778">
        <f t="shared" si="809"/>
        <v>0</v>
      </c>
      <c r="BG778">
        <v>0</v>
      </c>
      <c r="BH778">
        <f t="shared" si="810"/>
        <v>0</v>
      </c>
      <c r="BI778">
        <v>0</v>
      </c>
      <c r="BJ778">
        <f t="shared" si="811"/>
        <v>0</v>
      </c>
      <c r="BK778">
        <v>0</v>
      </c>
      <c r="BL778">
        <f t="shared" si="812"/>
        <v>0</v>
      </c>
      <c r="BM778">
        <v>0</v>
      </c>
      <c r="BN778">
        <f t="shared" si="813"/>
        <v>0</v>
      </c>
      <c r="BO778">
        <v>0</v>
      </c>
      <c r="BP778">
        <f t="shared" si="846"/>
        <v>0</v>
      </c>
      <c r="BQ778">
        <v>0</v>
      </c>
      <c r="BR778">
        <f t="shared" si="814"/>
        <v>0</v>
      </c>
      <c r="BS778">
        <v>0</v>
      </c>
      <c r="BT778">
        <f t="shared" si="815"/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f t="shared" si="848"/>
        <v>0</v>
      </c>
      <c r="DE778">
        <v>0</v>
      </c>
      <c r="DF778">
        <f t="shared" si="849"/>
        <v>0</v>
      </c>
      <c r="DG778">
        <v>0</v>
      </c>
      <c r="DH778">
        <f t="shared" si="816"/>
        <v>0</v>
      </c>
      <c r="DI778">
        <v>0</v>
      </c>
      <c r="DJ778">
        <f t="shared" si="817"/>
        <v>0</v>
      </c>
      <c r="DK778">
        <v>100</v>
      </c>
      <c r="DL778">
        <f t="shared" si="818"/>
        <v>1</v>
      </c>
      <c r="DM778">
        <v>0</v>
      </c>
      <c r="DN778">
        <f t="shared" si="819"/>
        <v>0</v>
      </c>
      <c r="DO778">
        <v>0</v>
      </c>
      <c r="DP778">
        <f t="shared" si="820"/>
        <v>0</v>
      </c>
      <c r="DQ778">
        <v>0</v>
      </c>
      <c r="DR778">
        <f t="shared" si="821"/>
        <v>0</v>
      </c>
      <c r="DS778">
        <v>0</v>
      </c>
      <c r="DT778">
        <f t="shared" si="822"/>
        <v>0</v>
      </c>
      <c r="DU778">
        <v>0</v>
      </c>
      <c r="DV778">
        <f t="shared" si="823"/>
        <v>0</v>
      </c>
      <c r="DW778">
        <v>0</v>
      </c>
      <c r="DX778">
        <f t="shared" si="824"/>
        <v>0</v>
      </c>
      <c r="DY778">
        <v>0</v>
      </c>
      <c r="DZ778">
        <f t="shared" si="825"/>
        <v>0</v>
      </c>
      <c r="EA778">
        <v>0</v>
      </c>
      <c r="EB778">
        <f t="shared" si="826"/>
        <v>0</v>
      </c>
      <c r="EC778">
        <v>0</v>
      </c>
      <c r="ED778">
        <f t="shared" si="827"/>
        <v>0</v>
      </c>
      <c r="EE778">
        <v>0</v>
      </c>
      <c r="EF778">
        <f t="shared" si="828"/>
        <v>0</v>
      </c>
      <c r="EG778">
        <v>0</v>
      </c>
      <c r="EH778">
        <f t="shared" si="829"/>
        <v>0</v>
      </c>
      <c r="EI778">
        <v>0</v>
      </c>
      <c r="EJ778">
        <f t="shared" si="830"/>
        <v>0</v>
      </c>
      <c r="EK778">
        <v>0</v>
      </c>
      <c r="EL778">
        <f t="shared" si="831"/>
        <v>0</v>
      </c>
      <c r="EM778">
        <v>0</v>
      </c>
      <c r="EN778">
        <f t="shared" si="832"/>
        <v>0</v>
      </c>
      <c r="EO778">
        <v>0</v>
      </c>
      <c r="EP778">
        <f t="shared" si="833"/>
        <v>0</v>
      </c>
      <c r="EQ778">
        <v>0</v>
      </c>
      <c r="ER778">
        <f t="shared" si="834"/>
        <v>0</v>
      </c>
      <c r="ES778">
        <v>0</v>
      </c>
      <c r="ET778">
        <f t="shared" si="835"/>
        <v>0</v>
      </c>
      <c r="EU778">
        <v>0</v>
      </c>
      <c r="EV778">
        <f t="shared" si="836"/>
        <v>0</v>
      </c>
      <c r="EW778">
        <v>0</v>
      </c>
      <c r="EX778">
        <f t="shared" si="837"/>
        <v>0</v>
      </c>
      <c r="EY778">
        <v>0</v>
      </c>
      <c r="EZ778">
        <f t="shared" si="838"/>
        <v>0</v>
      </c>
      <c r="FA778">
        <v>0</v>
      </c>
      <c r="FB778">
        <f t="shared" si="839"/>
        <v>0</v>
      </c>
      <c r="FC778">
        <v>0</v>
      </c>
      <c r="FD778">
        <v>0</v>
      </c>
      <c r="FF778" t="s">
        <v>949</v>
      </c>
    </row>
    <row r="779" spans="1:162" x14ac:dyDescent="0.45">
      <c r="A779">
        <v>778</v>
      </c>
      <c r="B779" t="s">
        <v>958</v>
      </c>
      <c r="C779" t="s">
        <v>410</v>
      </c>
      <c r="F779" s="2">
        <v>0</v>
      </c>
      <c r="G779">
        <v>600.6</v>
      </c>
      <c r="H779">
        <v>1560</v>
      </c>
      <c r="I779">
        <v>773</v>
      </c>
      <c r="J779" s="2">
        <f t="shared" si="847"/>
        <v>0.49551282051282053</v>
      </c>
      <c r="L779" t="s">
        <v>74</v>
      </c>
      <c r="M779">
        <v>0</v>
      </c>
      <c r="N779">
        <f t="shared" si="793"/>
        <v>0</v>
      </c>
      <c r="O779">
        <v>0</v>
      </c>
      <c r="P779">
        <f t="shared" si="794"/>
        <v>0</v>
      </c>
      <c r="Q779">
        <v>0</v>
      </c>
      <c r="R779">
        <f t="shared" si="841"/>
        <v>0</v>
      </c>
      <c r="S779">
        <v>0</v>
      </c>
      <c r="T779">
        <f t="shared" si="795"/>
        <v>0</v>
      </c>
      <c r="U779">
        <v>0</v>
      </c>
      <c r="V779">
        <f t="shared" si="796"/>
        <v>0</v>
      </c>
      <c r="W779">
        <v>0</v>
      </c>
      <c r="X779">
        <f t="shared" si="797"/>
        <v>0</v>
      </c>
      <c r="Y779">
        <v>0</v>
      </c>
      <c r="Z779">
        <f t="shared" si="798"/>
        <v>0</v>
      </c>
      <c r="AA779">
        <v>0</v>
      </c>
      <c r="AB779">
        <f t="shared" si="799"/>
        <v>0</v>
      </c>
      <c r="AC779">
        <v>0</v>
      </c>
      <c r="AD779">
        <f t="shared" si="843"/>
        <v>0</v>
      </c>
      <c r="AE779">
        <v>0</v>
      </c>
      <c r="AF779">
        <f t="shared" si="844"/>
        <v>0</v>
      </c>
      <c r="AG779">
        <v>0</v>
      </c>
      <c r="AH779">
        <f t="shared" si="840"/>
        <v>0</v>
      </c>
      <c r="AI779">
        <v>0</v>
      </c>
      <c r="AJ779">
        <f t="shared" si="800"/>
        <v>0</v>
      </c>
      <c r="AK779">
        <v>0</v>
      </c>
      <c r="AL779">
        <f t="shared" si="845"/>
        <v>0</v>
      </c>
      <c r="AM779">
        <v>0</v>
      </c>
      <c r="AN779">
        <f t="shared" si="801"/>
        <v>0</v>
      </c>
      <c r="AO779">
        <v>0</v>
      </c>
      <c r="AP779">
        <f t="shared" si="842"/>
        <v>0</v>
      </c>
      <c r="AQ779">
        <v>0</v>
      </c>
      <c r="AR779">
        <f t="shared" si="802"/>
        <v>0</v>
      </c>
      <c r="AS779">
        <v>0</v>
      </c>
      <c r="AT779">
        <f t="shared" si="803"/>
        <v>0</v>
      </c>
      <c r="AU779">
        <v>0</v>
      </c>
      <c r="AV779">
        <f t="shared" si="804"/>
        <v>0</v>
      </c>
      <c r="AW779">
        <v>0</v>
      </c>
      <c r="AX779">
        <f t="shared" si="805"/>
        <v>0</v>
      </c>
      <c r="AY779">
        <v>0</v>
      </c>
      <c r="AZ779">
        <f t="shared" si="806"/>
        <v>0</v>
      </c>
      <c r="BA779">
        <v>0</v>
      </c>
      <c r="BB779">
        <f t="shared" si="807"/>
        <v>0</v>
      </c>
      <c r="BC779">
        <v>0</v>
      </c>
      <c r="BD779">
        <f t="shared" si="808"/>
        <v>0</v>
      </c>
      <c r="BE779">
        <v>0</v>
      </c>
      <c r="BF779">
        <f t="shared" si="809"/>
        <v>0</v>
      </c>
      <c r="BG779">
        <v>0</v>
      </c>
      <c r="BH779">
        <f t="shared" si="810"/>
        <v>0</v>
      </c>
      <c r="BI779">
        <v>0</v>
      </c>
      <c r="BJ779">
        <f t="shared" si="811"/>
        <v>0</v>
      </c>
      <c r="BK779">
        <v>0</v>
      </c>
      <c r="BL779">
        <f t="shared" si="812"/>
        <v>0</v>
      </c>
      <c r="BM779">
        <v>0</v>
      </c>
      <c r="BN779">
        <f t="shared" si="813"/>
        <v>0</v>
      </c>
      <c r="BO779">
        <v>0</v>
      </c>
      <c r="BP779">
        <f t="shared" si="846"/>
        <v>0</v>
      </c>
      <c r="BQ779">
        <v>0</v>
      </c>
      <c r="BR779">
        <f t="shared" si="814"/>
        <v>0</v>
      </c>
      <c r="BS779">
        <v>100</v>
      </c>
      <c r="BT779">
        <f t="shared" si="815"/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f t="shared" si="848"/>
        <v>0</v>
      </c>
      <c r="DE779">
        <v>0</v>
      </c>
      <c r="DF779">
        <f t="shared" si="849"/>
        <v>0</v>
      </c>
      <c r="DG779">
        <v>0</v>
      </c>
      <c r="DH779">
        <f t="shared" si="816"/>
        <v>0</v>
      </c>
      <c r="DI779">
        <v>0</v>
      </c>
      <c r="DJ779">
        <f t="shared" si="817"/>
        <v>0</v>
      </c>
      <c r="DK779">
        <v>100</v>
      </c>
      <c r="DL779">
        <f t="shared" si="818"/>
        <v>1</v>
      </c>
      <c r="DM779">
        <v>0</v>
      </c>
      <c r="DN779">
        <f t="shared" si="819"/>
        <v>0</v>
      </c>
      <c r="DO779">
        <v>0</v>
      </c>
      <c r="DP779">
        <f t="shared" si="820"/>
        <v>0</v>
      </c>
      <c r="DQ779">
        <v>0</v>
      </c>
      <c r="DR779">
        <f t="shared" si="821"/>
        <v>0</v>
      </c>
      <c r="DS779">
        <v>0</v>
      </c>
      <c r="DT779">
        <f t="shared" si="822"/>
        <v>0</v>
      </c>
      <c r="DU779">
        <v>0</v>
      </c>
      <c r="DV779">
        <f t="shared" si="823"/>
        <v>0</v>
      </c>
      <c r="DW779">
        <v>0</v>
      </c>
      <c r="DX779">
        <f t="shared" si="824"/>
        <v>0</v>
      </c>
      <c r="DY779">
        <v>0</v>
      </c>
      <c r="DZ779">
        <f t="shared" si="825"/>
        <v>0</v>
      </c>
      <c r="EA779">
        <v>0</v>
      </c>
      <c r="EB779">
        <f t="shared" si="826"/>
        <v>0</v>
      </c>
      <c r="EC779">
        <v>0</v>
      </c>
      <c r="ED779">
        <f t="shared" si="827"/>
        <v>0</v>
      </c>
      <c r="EE779">
        <v>0</v>
      </c>
      <c r="EF779">
        <f t="shared" si="828"/>
        <v>0</v>
      </c>
      <c r="EG779">
        <v>0</v>
      </c>
      <c r="EH779">
        <f t="shared" si="829"/>
        <v>0</v>
      </c>
      <c r="EI779">
        <v>0</v>
      </c>
      <c r="EJ779">
        <f t="shared" si="830"/>
        <v>0</v>
      </c>
      <c r="EK779">
        <v>0</v>
      </c>
      <c r="EL779">
        <f t="shared" si="831"/>
        <v>0</v>
      </c>
      <c r="EM779">
        <v>0</v>
      </c>
      <c r="EN779">
        <f t="shared" si="832"/>
        <v>0</v>
      </c>
      <c r="EO779">
        <v>0</v>
      </c>
      <c r="EP779">
        <f t="shared" si="833"/>
        <v>0</v>
      </c>
      <c r="EQ779">
        <v>0</v>
      </c>
      <c r="ER779">
        <f t="shared" si="834"/>
        <v>0</v>
      </c>
      <c r="ES779">
        <v>0</v>
      </c>
      <c r="ET779">
        <f t="shared" si="835"/>
        <v>0</v>
      </c>
      <c r="EU779">
        <v>0</v>
      </c>
      <c r="EV779">
        <f t="shared" si="836"/>
        <v>0</v>
      </c>
      <c r="EW779">
        <v>0</v>
      </c>
      <c r="EX779">
        <f t="shared" si="837"/>
        <v>0</v>
      </c>
      <c r="EY779">
        <v>0</v>
      </c>
      <c r="EZ779">
        <f t="shared" si="838"/>
        <v>0</v>
      </c>
      <c r="FA779">
        <v>0</v>
      </c>
      <c r="FB779">
        <f t="shared" si="839"/>
        <v>0</v>
      </c>
      <c r="FC779">
        <v>0</v>
      </c>
      <c r="FD779">
        <v>0</v>
      </c>
      <c r="FF779" t="s">
        <v>949</v>
      </c>
    </row>
    <row r="780" spans="1:162" x14ac:dyDescent="0.45">
      <c r="B780" t="s">
        <v>445</v>
      </c>
      <c r="C780" t="s">
        <v>992</v>
      </c>
      <c r="D780" t="s">
        <v>993</v>
      </c>
      <c r="F780" s="2">
        <v>3</v>
      </c>
      <c r="G780">
        <v>505</v>
      </c>
      <c r="H780">
        <v>933</v>
      </c>
      <c r="I780">
        <v>673</v>
      </c>
      <c r="J780" s="2">
        <f t="shared" si="847"/>
        <v>0.7213290460878885</v>
      </c>
      <c r="L780" t="s">
        <v>64</v>
      </c>
      <c r="M780">
        <v>99.97</v>
      </c>
      <c r="AS780">
        <v>0.03</v>
      </c>
    </row>
  </sheetData>
  <phoneticPr fontId="7" type="noConversion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3A34E-7A67-46F0-A41C-3C305ED88071}">
  <dimension ref="A1:GD562"/>
  <sheetViews>
    <sheetView tabSelected="1" zoomScale="68" zoomScaleNormal="55" workbookViewId="0">
      <pane ySplit="1" topLeftCell="A146" activePane="bottomLeft" state="frozen"/>
      <selection pane="bottomLeft" activeCell="M487" sqref="M1:M1048576"/>
    </sheetView>
  </sheetViews>
  <sheetFormatPr defaultRowHeight="14.25" x14ac:dyDescent="0.45"/>
  <cols>
    <col min="2" max="2" width="5.1328125" customWidth="1"/>
    <col min="4" max="4" width="9.265625" customWidth="1"/>
    <col min="5" max="5" width="9.86328125" customWidth="1"/>
    <col min="6" max="6" width="36.46484375" bestFit="1" customWidth="1"/>
    <col min="7" max="7" width="15.86328125" style="2" bestFit="1" customWidth="1"/>
    <col min="8" max="8" width="10.1328125" bestFit="1" customWidth="1"/>
    <col min="9" max="9" width="14.46484375" bestFit="1" customWidth="1"/>
    <col min="10" max="10" width="8.73046875" customWidth="1"/>
    <col min="11" max="11" width="16" style="2" bestFit="1" customWidth="1"/>
    <col min="12" max="12" width="11.73046875" bestFit="1" customWidth="1"/>
    <col min="13" max="13" width="14.46484375" bestFit="1" customWidth="1"/>
    <col min="14" max="14" width="5.73046875" customWidth="1"/>
    <col min="15" max="15" width="7.1328125" customWidth="1"/>
    <col min="16" max="16" width="6.73046875" customWidth="1"/>
    <col min="17" max="17" width="7.73046875" customWidth="1"/>
    <col min="18" max="18" width="8.53125" bestFit="1" customWidth="1"/>
    <col min="19" max="19" width="12.06640625" bestFit="1" customWidth="1"/>
    <col min="20" max="20" width="5.265625" customWidth="1"/>
    <col min="21" max="21" width="12.06640625" bestFit="1" customWidth="1"/>
    <col min="22" max="22" width="5.73046875" customWidth="1"/>
    <col min="23" max="23" width="6.265625" customWidth="1"/>
    <col min="24" max="24" width="6" customWidth="1"/>
    <col min="25" max="25" width="6.265625" customWidth="1"/>
    <col min="26" max="26" width="5.73046875" customWidth="1"/>
    <col min="27" max="27" width="7" customWidth="1"/>
    <col min="28" max="28" width="7.1328125" customWidth="1"/>
    <col min="29" max="29" width="7" customWidth="1"/>
    <col min="30" max="31" width="6.1328125" customWidth="1"/>
    <col min="32" max="32" width="5.73046875" customWidth="1"/>
    <col min="33" max="33" width="8.73046875" customWidth="1"/>
    <col min="34" max="34" width="6.265625" customWidth="1"/>
    <col min="35" max="35" width="6.1328125" customWidth="1"/>
    <col min="36" max="36" width="6.73046875" customWidth="1"/>
    <col min="37" max="37" width="6.265625" customWidth="1"/>
    <col min="38" max="38" width="6" customWidth="1"/>
    <col min="39" max="39" width="12.06640625" bestFit="1" customWidth="1"/>
    <col min="40" max="41" width="6.265625" customWidth="1"/>
    <col min="42" max="42" width="6.1328125" customWidth="1"/>
    <col min="43" max="43" width="6.73046875" customWidth="1"/>
    <col min="44" max="44" width="5" customWidth="1"/>
    <col min="45" max="45" width="7" customWidth="1"/>
    <col min="46" max="46" width="5" customWidth="1"/>
    <col min="47" max="47" width="5.73046875" customWidth="1"/>
    <col min="48" max="48" width="5" customWidth="1"/>
    <col min="49" max="49" width="6.265625" customWidth="1"/>
    <col min="50" max="50" width="5" customWidth="1"/>
    <col min="51" max="52" width="6.73046875" customWidth="1"/>
    <col min="53" max="53" width="12.06640625" bestFit="1" customWidth="1"/>
    <col min="54" max="72" width="6.73046875" customWidth="1"/>
    <col min="73" max="73" width="11.73046875" bestFit="1" customWidth="1"/>
    <col min="74" max="107" width="6.73046875" customWidth="1"/>
    <col min="108" max="108" width="7.265625" customWidth="1"/>
    <col min="109" max="109" width="6.73046875" customWidth="1"/>
    <col min="110" max="110" width="7" customWidth="1"/>
    <col min="111" max="111" width="6" customWidth="1"/>
    <col min="112" max="112" width="6.265625" customWidth="1"/>
    <col min="113" max="113" width="5.265625" customWidth="1"/>
    <col min="114" max="114" width="6.1328125" customWidth="1"/>
    <col min="115" max="115" width="6" customWidth="1"/>
    <col min="116" max="117" width="5.73046875" customWidth="1"/>
    <col min="118" max="118" width="6" customWidth="1"/>
    <col min="119" max="119" width="5.73046875" customWidth="1"/>
    <col min="120" max="120" width="5.1328125" customWidth="1"/>
    <col min="121" max="127" width="5.73046875" customWidth="1"/>
    <col min="128" max="128" width="6.265625" customWidth="1"/>
    <col min="129" max="161" width="5.73046875" customWidth="1"/>
    <col min="163" max="163" width="2.1328125" customWidth="1"/>
    <col min="164" max="164" width="0.1328125" customWidth="1"/>
    <col min="166" max="166" width="4.73046875" customWidth="1"/>
    <col min="168" max="168" width="5.73046875" customWidth="1"/>
    <col min="170" max="170" width="3.73046875" customWidth="1"/>
    <col min="172" max="172" width="5" customWidth="1"/>
    <col min="174" max="174" width="3.73046875" customWidth="1"/>
    <col min="176" max="176" width="4.1328125" customWidth="1"/>
    <col min="178" max="178" width="4.1328125" customWidth="1"/>
    <col min="180" max="180" width="3.73046875" customWidth="1"/>
    <col min="182" max="182" width="3.265625" customWidth="1"/>
    <col min="184" max="184" width="3.73046875" customWidth="1"/>
    <col min="186" max="186" width="3.73046875" customWidth="1"/>
  </cols>
  <sheetData>
    <row r="1" spans="1:186" x14ac:dyDescent="0.45">
      <c r="A1" t="s">
        <v>994</v>
      </c>
      <c r="B1" t="s">
        <v>995</v>
      </c>
      <c r="C1" t="s">
        <v>0</v>
      </c>
      <c r="D1" t="s">
        <v>1</v>
      </c>
      <c r="E1" t="s">
        <v>2</v>
      </c>
      <c r="F1" t="s">
        <v>82</v>
      </c>
      <c r="G1" s="2" t="s">
        <v>106</v>
      </c>
      <c r="H1" t="s">
        <v>863</v>
      </c>
      <c r="I1" t="s">
        <v>6</v>
      </c>
      <c r="J1" t="s">
        <v>5</v>
      </c>
      <c r="K1" s="2" t="s">
        <v>83</v>
      </c>
      <c r="L1" t="s">
        <v>13</v>
      </c>
      <c r="M1" t="s">
        <v>18</v>
      </c>
      <c r="N1" t="s">
        <v>118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  <c r="W1" t="s">
        <v>127</v>
      </c>
      <c r="X1" t="s">
        <v>128</v>
      </c>
      <c r="Y1" t="s">
        <v>129</v>
      </c>
      <c r="Z1" t="s">
        <v>130</v>
      </c>
      <c r="AA1" t="s">
        <v>131</v>
      </c>
      <c r="AB1" t="s">
        <v>132</v>
      </c>
      <c r="AC1" t="s">
        <v>133</v>
      </c>
      <c r="AD1" t="s">
        <v>134</v>
      </c>
      <c r="AE1" t="s">
        <v>135</v>
      </c>
      <c r="AF1" t="s">
        <v>136</v>
      </c>
      <c r="AG1" t="s">
        <v>137</v>
      </c>
      <c r="AH1" t="s">
        <v>138</v>
      </c>
      <c r="AI1" t="s">
        <v>139</v>
      </c>
      <c r="AJ1" t="s">
        <v>140</v>
      </c>
      <c r="AK1" t="s">
        <v>141</v>
      </c>
      <c r="AL1" t="s">
        <v>142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160</v>
      </c>
      <c r="BE1" t="s">
        <v>161</v>
      </c>
      <c r="BF1" t="s">
        <v>162</v>
      </c>
      <c r="BG1" t="s">
        <v>163</v>
      </c>
      <c r="BH1" t="s">
        <v>164</v>
      </c>
      <c r="BI1" t="s">
        <v>165</v>
      </c>
      <c r="BJ1" t="s">
        <v>166</v>
      </c>
      <c r="BK1" t="s">
        <v>167</v>
      </c>
      <c r="BL1" t="s">
        <v>168</v>
      </c>
      <c r="BM1" t="s">
        <v>169</v>
      </c>
      <c r="BN1" t="s">
        <v>170</v>
      </c>
      <c r="BO1" t="s">
        <v>171</v>
      </c>
      <c r="BP1" t="s">
        <v>172</v>
      </c>
      <c r="BQ1" t="s">
        <v>173</v>
      </c>
      <c r="BR1" t="s">
        <v>174</v>
      </c>
      <c r="BS1" t="s">
        <v>175</v>
      </c>
      <c r="BT1" t="s">
        <v>176</v>
      </c>
      <c r="BU1" t="s">
        <v>177</v>
      </c>
      <c r="BV1" t="s">
        <v>178</v>
      </c>
      <c r="BW1" t="s">
        <v>179</v>
      </c>
      <c r="BX1" t="s">
        <v>180</v>
      </c>
      <c r="BY1" t="s">
        <v>181</v>
      </c>
      <c r="BZ1" t="s">
        <v>182</v>
      </c>
      <c r="CA1" t="s">
        <v>183</v>
      </c>
      <c r="CB1" t="s">
        <v>184</v>
      </c>
      <c r="CC1" t="s">
        <v>185</v>
      </c>
      <c r="CD1" t="s">
        <v>186</v>
      </c>
      <c r="CE1" t="s">
        <v>187</v>
      </c>
      <c r="CF1" t="s">
        <v>188</v>
      </c>
      <c r="CG1" t="s">
        <v>189</v>
      </c>
      <c r="CH1" t="s">
        <v>190</v>
      </c>
      <c r="CI1" t="s">
        <v>191</v>
      </c>
      <c r="CJ1" t="s">
        <v>192</v>
      </c>
      <c r="CK1" t="s">
        <v>193</v>
      </c>
      <c r="CL1" t="s">
        <v>194</v>
      </c>
      <c r="CM1" t="s">
        <v>195</v>
      </c>
      <c r="CN1" t="s">
        <v>196</v>
      </c>
      <c r="CO1" t="s">
        <v>197</v>
      </c>
      <c r="CP1" t="s">
        <v>198</v>
      </c>
      <c r="CQ1" t="s">
        <v>199</v>
      </c>
      <c r="CR1" t="s">
        <v>200</v>
      </c>
      <c r="CS1" t="s">
        <v>201</v>
      </c>
      <c r="CT1" t="s">
        <v>202</v>
      </c>
      <c r="CU1" t="s">
        <v>203</v>
      </c>
      <c r="CV1" t="s">
        <v>204</v>
      </c>
      <c r="CW1" t="s">
        <v>205</v>
      </c>
      <c r="CX1" t="s">
        <v>206</v>
      </c>
      <c r="CY1" t="s">
        <v>207</v>
      </c>
      <c r="CZ1" t="s">
        <v>208</v>
      </c>
      <c r="DA1" t="s">
        <v>209</v>
      </c>
      <c r="DB1" t="s">
        <v>210</v>
      </c>
      <c r="DC1" t="s">
        <v>211</v>
      </c>
      <c r="DD1" t="s">
        <v>212</v>
      </c>
      <c r="DE1" t="s">
        <v>213</v>
      </c>
      <c r="DF1" t="s">
        <v>214</v>
      </c>
      <c r="DG1" t="s">
        <v>215</v>
      </c>
      <c r="DH1" t="s">
        <v>216</v>
      </c>
      <c r="DI1" t="s">
        <v>217</v>
      </c>
      <c r="DJ1" t="s">
        <v>218</v>
      </c>
      <c r="DK1" t="s">
        <v>219</v>
      </c>
      <c r="DL1" t="s">
        <v>220</v>
      </c>
      <c r="DM1" t="s">
        <v>221</v>
      </c>
      <c r="DN1" t="s">
        <v>222</v>
      </c>
      <c r="DO1" t="s">
        <v>223</v>
      </c>
      <c r="DP1" t="s">
        <v>224</v>
      </c>
      <c r="DQ1" t="s">
        <v>225</v>
      </c>
      <c r="DR1" t="s">
        <v>226</v>
      </c>
      <c r="DS1" t="s">
        <v>227</v>
      </c>
      <c r="DT1" t="s">
        <v>228</v>
      </c>
      <c r="DU1" t="s">
        <v>229</v>
      </c>
      <c r="DV1" t="s">
        <v>230</v>
      </c>
      <c r="DW1" t="s">
        <v>231</v>
      </c>
      <c r="DX1" t="s">
        <v>232</v>
      </c>
      <c r="DY1" t="s">
        <v>233</v>
      </c>
      <c r="DZ1" t="s">
        <v>234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240</v>
      </c>
      <c r="EG1" t="s">
        <v>241</v>
      </c>
      <c r="EH1" t="s">
        <v>242</v>
      </c>
      <c r="EI1" t="s">
        <v>243</v>
      </c>
      <c r="EJ1" t="s">
        <v>244</v>
      </c>
      <c r="EK1" t="s">
        <v>245</v>
      </c>
      <c r="EL1" t="s">
        <v>246</v>
      </c>
      <c r="EM1" t="s">
        <v>247</v>
      </c>
      <c r="EN1" t="s">
        <v>248</v>
      </c>
      <c r="EO1" t="s">
        <v>249</v>
      </c>
      <c r="EP1" t="s">
        <v>250</v>
      </c>
      <c r="EQ1" t="s">
        <v>251</v>
      </c>
      <c r="ER1" t="s">
        <v>252</v>
      </c>
      <c r="ES1" t="s">
        <v>253</v>
      </c>
      <c r="ET1" t="s">
        <v>254</v>
      </c>
      <c r="EU1" t="s">
        <v>255</v>
      </c>
      <c r="EV1" t="s">
        <v>256</v>
      </c>
      <c r="EW1" t="s">
        <v>257</v>
      </c>
      <c r="EX1" t="s">
        <v>258</v>
      </c>
      <c r="EY1" t="s">
        <v>259</v>
      </c>
      <c r="EZ1" t="s">
        <v>260</v>
      </c>
      <c r="FA1" t="s">
        <v>261</v>
      </c>
      <c r="FB1" t="s">
        <v>262</v>
      </c>
      <c r="FC1" t="s">
        <v>263</v>
      </c>
      <c r="FD1" t="s">
        <v>864</v>
      </c>
      <c r="FE1" t="s">
        <v>865</v>
      </c>
      <c r="FF1" s="1" t="s">
        <v>32</v>
      </c>
      <c r="FG1" t="s">
        <v>264</v>
      </c>
      <c r="FI1" t="s">
        <v>265</v>
      </c>
      <c r="FJ1" t="s">
        <v>266</v>
      </c>
      <c r="FK1" t="s">
        <v>267</v>
      </c>
      <c r="FL1" t="s">
        <v>268</v>
      </c>
      <c r="FM1" t="s">
        <v>269</v>
      </c>
      <c r="FN1" t="s">
        <v>270</v>
      </c>
      <c r="FO1" t="s">
        <v>271</v>
      </c>
      <c r="FP1" t="s">
        <v>272</v>
      </c>
      <c r="FQ1" t="s">
        <v>273</v>
      </c>
      <c r="FR1" t="s">
        <v>274</v>
      </c>
      <c r="FS1" t="s">
        <v>275</v>
      </c>
      <c r="FT1" t="s">
        <v>276</v>
      </c>
      <c r="FU1" t="s">
        <v>277</v>
      </c>
      <c r="FV1" t="s">
        <v>278</v>
      </c>
      <c r="FW1" t="s">
        <v>279</v>
      </c>
      <c r="FX1" t="s">
        <v>280</v>
      </c>
      <c r="FY1" t="s">
        <v>281</v>
      </c>
      <c r="FZ1" t="s">
        <v>282</v>
      </c>
      <c r="GA1" t="s">
        <v>283</v>
      </c>
      <c r="GB1" t="s">
        <v>284</v>
      </c>
      <c r="GC1" t="s">
        <v>285</v>
      </c>
      <c r="GD1" t="s">
        <v>286</v>
      </c>
    </row>
    <row r="2" spans="1:186" x14ac:dyDescent="0.45">
      <c r="A2">
        <v>1</v>
      </c>
      <c r="B2">
        <v>1</v>
      </c>
      <c r="C2" t="s">
        <v>33</v>
      </c>
      <c r="D2" t="s">
        <v>34</v>
      </c>
      <c r="F2" t="s">
        <v>35</v>
      </c>
      <c r="G2" s="2">
        <v>1</v>
      </c>
      <c r="H2">
        <f>29.76+273</f>
        <v>302.76</v>
      </c>
      <c r="I2">
        <f>900+273</f>
        <v>1173</v>
      </c>
      <c r="J2">
        <f>25+273</f>
        <v>298</v>
      </c>
      <c r="K2" s="2">
        <f>J2/I2</f>
        <v>0.25404944586530265</v>
      </c>
      <c r="L2">
        <f>3.33*10^-5</f>
        <v>3.3300000000000003E-5</v>
      </c>
      <c r="M2" t="s">
        <v>38</v>
      </c>
      <c r="N2">
        <v>55</v>
      </c>
      <c r="O2">
        <f t="shared" ref="O2:O33" si="0">((N2/100)/FI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0.55706921601853776</v>
      </c>
      <c r="P2">
        <v>45</v>
      </c>
      <c r="Q2">
        <f t="shared" ref="Q2:Q33" si="1">((P2/100)/FK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0.44293078398146224</v>
      </c>
      <c r="R2">
        <v>0</v>
      </c>
      <c r="S2">
        <f t="shared" ref="S2:S33" si="2">((R2/100)/FM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T2">
        <v>0</v>
      </c>
      <c r="U2">
        <f t="shared" ref="U2:U33" si="3">((T2/100)/FO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V2">
        <v>0</v>
      </c>
      <c r="W2">
        <f t="shared" ref="W2:W33" si="4">((V2/100)/FQ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X2">
        <v>0</v>
      </c>
      <c r="Y2">
        <f t="shared" ref="Y2:Y33" si="5">((X2/100)/FS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Z2">
        <v>0</v>
      </c>
      <c r="AA2">
        <f t="shared" ref="AA2:AA33" si="6">((Z2/100)/FU$2)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B2">
        <v>0</v>
      </c>
      <c r="AC2">
        <f t="shared" ref="AC2:AC33" si="7">((AB2/100)/FO$13)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D2">
        <v>0</v>
      </c>
      <c r="AE2">
        <f t="shared" ref="AE2:AE33" si="8">((AD2/100)/FI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F2">
        <v>0</v>
      </c>
      <c r="AG2">
        <f t="shared" ref="AG2:AG33" si="9">((AF2/100)/FK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H2">
        <v>0</v>
      </c>
      <c r="AI2">
        <f t="shared" ref="AI2:AI33" si="10">((AH2/100)/FM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J2">
        <v>0</v>
      </c>
      <c r="AK2">
        <f t="shared" ref="AK2:AK33" si="11">((AJ2/100)/FO$6)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L2">
        <v>0</v>
      </c>
      <c r="AM2">
        <f t="shared" ref="AM2:AM33" si="12">((AL2/100)/FI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N2">
        <v>0</v>
      </c>
      <c r="AO2">
        <f t="shared" ref="AO2:AO33" si="13">((AN2/100)/FK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P2">
        <v>0</v>
      </c>
      <c r="AQ2">
        <f t="shared" ref="AQ2:AQ33" si="14">((AP2/100)/FM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R2">
        <v>0</v>
      </c>
      <c r="AS2">
        <f t="shared" ref="AS2:AS33" si="15">((AR2/100)/FI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T2">
        <v>0</v>
      </c>
      <c r="AU2">
        <f t="shared" ref="AU2:AU33" si="16">((AT2/100)/FK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V2">
        <v>0</v>
      </c>
      <c r="AW2">
        <f t="shared" ref="AW2:AW33" si="17">((AV2/100)/FM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X2">
        <v>0</v>
      </c>
      <c r="AY2">
        <f t="shared" ref="AY2:AY33" si="18">((AX2/100)/FO$16)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AZ2">
        <v>0</v>
      </c>
      <c r="BA2">
        <f t="shared" ref="BA2:BA33" si="19">((AZ2/100)/FK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B2">
        <v>0</v>
      </c>
      <c r="BC2">
        <f t="shared" ref="BC2:BC33" si="20">((BB2/100)/FM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D2">
        <v>0</v>
      </c>
      <c r="BE2">
        <f t="shared" ref="BE2:BE33" si="21">((BD2/100)/FO$19)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F2">
        <v>0</v>
      </c>
      <c r="BG2">
        <f t="shared" ref="BG2:BG33" si="22">((BF2/100)/FI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H2">
        <v>0</v>
      </c>
      <c r="BI2">
        <f t="shared" ref="BI2:BI33" si="23">((BH2/100)/FK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J2">
        <v>0</v>
      </c>
      <c r="BK2">
        <f t="shared" ref="BK2:BK33" si="24">((BJ2/100)/FO$23)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L2">
        <v>0</v>
      </c>
      <c r="BM2">
        <f t="shared" ref="BM2:BM33" si="25">((BL2/100)/FI$13)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N2">
        <v>0</v>
      </c>
      <c r="BO2">
        <f t="shared" ref="BO2:BO33" si="26">((BN2/100)/FO$10)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P2">
        <v>0</v>
      </c>
      <c r="BQ2">
        <f t="shared" ref="BQ2:BQ33" si="27">((BP2/100)/FK$26)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R2">
        <v>0</v>
      </c>
      <c r="BS2">
        <f t="shared" ref="BS2:BS33" si="28">((BR2/100)/FM$26)/((AD2/100)/FI$6+(T2/100)/FO$2+(AF2/100)/FK$6+(AH2/100)/FM$6+(AJ2/100)/FO$6+(AL2/100)/FI$10+(AN2/100)/FK$10+(AP2/100)/FM$10+(R2/100)/FM$2+(N2/100)/FI$2+(AR2/100)/FI$16+(AT2/100)/FK$16+(AV2/100)/FM$16+(AX2/100)/FO$16+(X2/100)/FS$2+(AZ2/100)/FK$19+(BB2/100)/FM$19+(BD2/100)/FO$19+(AB2/100)/FO$13+(BL2/100)/FI$13+(BN2/100)/FO$10+(BF2/100)/FI$23+(BH2/100)/FK$23+(BJ2/100)/FO$23+(BP2/100)/FK$26+(BR2/100)/FM$26+(P2/100)/FK$2+(V2/100)/FQ$2+(Z2/100)/FU$2)</f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100</v>
      </c>
      <c r="DE2">
        <f t="shared" ref="DE2:DE65" si="29">((DD2/100)/FY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1</v>
      </c>
      <c r="DF2">
        <v>0</v>
      </c>
      <c r="DG2">
        <f t="shared" ref="DG2:DG65" si="30">((DF2/100)/GA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H2">
        <v>0</v>
      </c>
      <c r="DI2">
        <f t="shared" ref="DI2:DI65" si="31">((DH2/100)/GC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J2">
        <v>0</v>
      </c>
      <c r="DK2">
        <f t="shared" ref="DK2:DK65" si="32">((DJ2/100)/FK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L2">
        <v>0</v>
      </c>
      <c r="DM2">
        <f t="shared" ref="DM2:DM65" si="33">((DL2/100)/FO$10)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N2">
        <v>0</v>
      </c>
      <c r="DO2">
        <f t="shared" ref="DO2:DO65" si="34">((DN2/100)/FI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P2">
        <v>0</v>
      </c>
      <c r="DQ2">
        <f t="shared" ref="DQ2:DQ65" si="35">((DP2/100)/FK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R2">
        <v>0</v>
      </c>
      <c r="DS2">
        <f t="shared" ref="DS2:DS65" si="36">((DR2/100)/FM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T2">
        <v>0</v>
      </c>
      <c r="DU2">
        <f t="shared" ref="DU2:DU65" si="37">((DT2/100)/FO$13)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V2">
        <v>0</v>
      </c>
      <c r="DW2">
        <f t="shared" ref="DW2:DW65" si="38">((DV2/100)/FI$19)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X2">
        <v>0</v>
      </c>
      <c r="DY2">
        <f t="shared" ref="DY2:DY65" si="39">((DX2/100)/FI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DZ2">
        <v>0</v>
      </c>
      <c r="EA2">
        <f t="shared" ref="EA2:EA65" si="40">((DZ2/100)/FQ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B2">
        <v>0</v>
      </c>
      <c r="EC2">
        <f t="shared" ref="EC2:EC65" si="41">((EB2/100)/FM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D2">
        <v>0</v>
      </c>
      <c r="EE2">
        <f t="shared" ref="EE2:EE65" si="42">((ED2/100)/FI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F2">
        <v>0</v>
      </c>
      <c r="EG2">
        <f t="shared" ref="EG2:EG65" si="43">((EF2/100)/FK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H2">
        <v>0</v>
      </c>
      <c r="EI2">
        <f t="shared" ref="EI2:EI65" si="44">((EH2/100)/FS$2)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J2">
        <v>0</v>
      </c>
      <c r="EK2">
        <f t="shared" ref="EK2:EK65" si="45">((EJ2/100)/FI$6)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L2">
        <v>0</v>
      </c>
      <c r="EM2">
        <f t="shared" ref="EM2:EM65" si="46">((EL2/100)/FI$10)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N2">
        <v>0</v>
      </c>
      <c r="EO2">
        <f t="shared" ref="EO2:EO65" si="47">((EN2/100)/FN$22)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P2">
        <v>0</v>
      </c>
      <c r="EQ2">
        <f t="shared" ref="EQ2:EQ65" si="48">((EP2/100)/FM$23)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</f>
        <v>0</v>
      </c>
      <c r="ER2">
        <v>0</v>
      </c>
      <c r="ES2">
        <f t="shared" ref="ES2:ES65" si="49">(((ER2/100)/FI$26)/((DD2/100)/FY$2+(DF2/100)/GA$2+(DH2/100)/GC$2+(DJ2/100)/FK$2+(DL2/100)/FO$10+(DN2/100)/FI$13+(DP2/100)/FK$13+(DR2/100)/FM$13+(DT2/100)/FO$13+(DV2/100)/FI$19+(DX2/100)/FI$2+(DZ2/100)/FQ$2+(EB2/100)/FM$2+(ED2/100)/FI$22+(EF2/100)/FK$22+(EH2/100)/FS$2+(EJ2/100)/FI$6+(EL2/100)/FI$10+(EN2/100)/FN$22+(EP2/100)/FM$23+(ER2/100)/FI$26))</f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 s="1" t="s">
        <v>40</v>
      </c>
      <c r="FG2" t="s">
        <v>264</v>
      </c>
      <c r="FI2">
        <v>63.545999999999999</v>
      </c>
      <c r="FJ2">
        <v>1</v>
      </c>
      <c r="FK2">
        <v>65.39</v>
      </c>
      <c r="FL2">
        <v>2</v>
      </c>
      <c r="FM2">
        <v>58.693399999999997</v>
      </c>
      <c r="FN2">
        <v>0</v>
      </c>
      <c r="FO2">
        <v>54.938000000000002</v>
      </c>
      <c r="FP2">
        <v>2</v>
      </c>
      <c r="FQ2">
        <v>107.8682</v>
      </c>
      <c r="FR2">
        <v>1</v>
      </c>
      <c r="FS2">
        <v>26.981999999999999</v>
      </c>
      <c r="FT2">
        <v>3</v>
      </c>
      <c r="FU2">
        <v>24.305</v>
      </c>
      <c r="FV2">
        <v>2</v>
      </c>
      <c r="FW2">
        <v>112.411</v>
      </c>
      <c r="FX2">
        <v>2</v>
      </c>
      <c r="FY2">
        <v>69.722999999999999</v>
      </c>
      <c r="FZ2">
        <v>3</v>
      </c>
      <c r="GA2">
        <v>114.818</v>
      </c>
      <c r="GB2">
        <v>3</v>
      </c>
      <c r="GC2">
        <v>200.59</v>
      </c>
      <c r="GD2">
        <v>2</v>
      </c>
    </row>
    <row r="3" spans="1:186" x14ac:dyDescent="0.45">
      <c r="A3">
        <v>2</v>
      </c>
      <c r="B3">
        <v>2</v>
      </c>
      <c r="C3" t="s">
        <v>33</v>
      </c>
      <c r="D3" t="s">
        <v>34</v>
      </c>
      <c r="F3" t="s">
        <v>35</v>
      </c>
      <c r="G3" s="2">
        <v>1</v>
      </c>
      <c r="H3">
        <f>29.76+273</f>
        <v>302.76</v>
      </c>
      <c r="I3">
        <f>900+273</f>
        <v>1173</v>
      </c>
      <c r="J3">
        <f>50+273</f>
        <v>323</v>
      </c>
      <c r="K3" s="2">
        <f t="shared" ref="K3:K54" si="50">J3/I3</f>
        <v>0.27536231884057971</v>
      </c>
      <c r="L3">
        <f t="shared" ref="L3:L22" si="51">3.33*10^-5</f>
        <v>3.3300000000000003E-5</v>
      </c>
      <c r="M3" t="s">
        <v>38</v>
      </c>
      <c r="N3">
        <v>55</v>
      </c>
      <c r="O3">
        <f t="shared" si="0"/>
        <v>0.55706921601853776</v>
      </c>
      <c r="P3">
        <v>45</v>
      </c>
      <c r="Q3">
        <f t="shared" si="1"/>
        <v>0.44293078398146224</v>
      </c>
      <c r="R3">
        <v>0</v>
      </c>
      <c r="S3">
        <f t="shared" si="2"/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0</v>
      </c>
      <c r="Y3">
        <f t="shared" si="5"/>
        <v>0</v>
      </c>
      <c r="Z3">
        <v>0</v>
      </c>
      <c r="AA3">
        <f t="shared" si="6"/>
        <v>0</v>
      </c>
      <c r="AB3">
        <v>0</v>
      </c>
      <c r="AC3">
        <f t="shared" si="7"/>
        <v>0</v>
      </c>
      <c r="AD3">
        <v>0</v>
      </c>
      <c r="AE3">
        <f t="shared" si="8"/>
        <v>0</v>
      </c>
      <c r="AF3">
        <v>0</v>
      </c>
      <c r="AG3">
        <f t="shared" si="9"/>
        <v>0</v>
      </c>
      <c r="AH3">
        <v>0</v>
      </c>
      <c r="AI3">
        <f t="shared" si="10"/>
        <v>0</v>
      </c>
      <c r="AJ3">
        <v>0</v>
      </c>
      <c r="AK3">
        <f t="shared" si="11"/>
        <v>0</v>
      </c>
      <c r="AL3">
        <v>0</v>
      </c>
      <c r="AM3">
        <f t="shared" si="12"/>
        <v>0</v>
      </c>
      <c r="AN3">
        <v>0</v>
      </c>
      <c r="AO3">
        <f t="shared" si="13"/>
        <v>0</v>
      </c>
      <c r="AP3">
        <v>0</v>
      </c>
      <c r="AQ3">
        <f t="shared" si="14"/>
        <v>0</v>
      </c>
      <c r="AR3">
        <v>0</v>
      </c>
      <c r="AS3">
        <f t="shared" si="15"/>
        <v>0</v>
      </c>
      <c r="AT3">
        <v>0</v>
      </c>
      <c r="AU3">
        <f t="shared" si="16"/>
        <v>0</v>
      </c>
      <c r="AV3">
        <v>0</v>
      </c>
      <c r="AW3">
        <f t="shared" si="17"/>
        <v>0</v>
      </c>
      <c r="AX3">
        <v>0</v>
      </c>
      <c r="AY3">
        <f t="shared" si="18"/>
        <v>0</v>
      </c>
      <c r="AZ3">
        <v>0</v>
      </c>
      <c r="BA3">
        <f t="shared" si="19"/>
        <v>0</v>
      </c>
      <c r="BB3">
        <v>0</v>
      </c>
      <c r="BC3">
        <f t="shared" si="20"/>
        <v>0</v>
      </c>
      <c r="BD3">
        <v>0</v>
      </c>
      <c r="BE3">
        <f t="shared" si="21"/>
        <v>0</v>
      </c>
      <c r="BF3">
        <v>0</v>
      </c>
      <c r="BG3">
        <f t="shared" si="22"/>
        <v>0</v>
      </c>
      <c r="BH3">
        <v>0</v>
      </c>
      <c r="BI3">
        <f t="shared" si="23"/>
        <v>0</v>
      </c>
      <c r="BJ3">
        <v>0</v>
      </c>
      <c r="BK3">
        <f t="shared" si="24"/>
        <v>0</v>
      </c>
      <c r="BL3">
        <v>0</v>
      </c>
      <c r="BM3">
        <f t="shared" si="25"/>
        <v>0</v>
      </c>
      <c r="BN3">
        <v>0</v>
      </c>
      <c r="BO3">
        <f t="shared" si="26"/>
        <v>0</v>
      </c>
      <c r="BP3">
        <v>0</v>
      </c>
      <c r="BQ3">
        <f t="shared" si="27"/>
        <v>0</v>
      </c>
      <c r="BR3">
        <v>0</v>
      </c>
      <c r="BS3">
        <f t="shared" si="28"/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100</v>
      </c>
      <c r="DE3">
        <f t="shared" si="29"/>
        <v>1</v>
      </c>
      <c r="DF3">
        <v>0</v>
      </c>
      <c r="DG3">
        <f t="shared" si="30"/>
        <v>0</v>
      </c>
      <c r="DH3">
        <v>0</v>
      </c>
      <c r="DI3">
        <f t="shared" si="31"/>
        <v>0</v>
      </c>
      <c r="DJ3">
        <v>0</v>
      </c>
      <c r="DK3">
        <f t="shared" si="32"/>
        <v>0</v>
      </c>
      <c r="DL3">
        <v>0</v>
      </c>
      <c r="DM3">
        <f t="shared" si="33"/>
        <v>0</v>
      </c>
      <c r="DN3">
        <v>0</v>
      </c>
      <c r="DO3">
        <f t="shared" si="34"/>
        <v>0</v>
      </c>
      <c r="DP3">
        <v>0</v>
      </c>
      <c r="DQ3">
        <f t="shared" si="35"/>
        <v>0</v>
      </c>
      <c r="DR3">
        <v>0</v>
      </c>
      <c r="DS3">
        <f t="shared" si="36"/>
        <v>0</v>
      </c>
      <c r="DT3">
        <v>0</v>
      </c>
      <c r="DU3">
        <f t="shared" si="37"/>
        <v>0</v>
      </c>
      <c r="DV3">
        <v>0</v>
      </c>
      <c r="DW3">
        <f t="shared" si="38"/>
        <v>0</v>
      </c>
      <c r="DX3">
        <v>0</v>
      </c>
      <c r="DY3">
        <f t="shared" si="39"/>
        <v>0</v>
      </c>
      <c r="DZ3">
        <v>0</v>
      </c>
      <c r="EA3">
        <f t="shared" si="40"/>
        <v>0</v>
      </c>
      <c r="EB3">
        <v>0</v>
      </c>
      <c r="EC3">
        <f t="shared" si="41"/>
        <v>0</v>
      </c>
      <c r="ED3">
        <v>0</v>
      </c>
      <c r="EE3">
        <f t="shared" si="42"/>
        <v>0</v>
      </c>
      <c r="EF3">
        <v>0</v>
      </c>
      <c r="EG3">
        <f t="shared" si="43"/>
        <v>0</v>
      </c>
      <c r="EH3">
        <v>0</v>
      </c>
      <c r="EI3">
        <f t="shared" si="44"/>
        <v>0</v>
      </c>
      <c r="EJ3">
        <v>0</v>
      </c>
      <c r="EK3">
        <f t="shared" si="45"/>
        <v>0</v>
      </c>
      <c r="EL3">
        <v>0</v>
      </c>
      <c r="EM3">
        <f t="shared" si="46"/>
        <v>0</v>
      </c>
      <c r="EN3">
        <v>0</v>
      </c>
      <c r="EO3">
        <f t="shared" si="47"/>
        <v>0</v>
      </c>
      <c r="EP3">
        <v>0</v>
      </c>
      <c r="EQ3">
        <f t="shared" si="48"/>
        <v>0</v>
      </c>
      <c r="ER3">
        <v>0</v>
      </c>
      <c r="ES3">
        <f t="shared" si="49"/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 s="1" t="s">
        <v>40</v>
      </c>
      <c r="FG3" t="s">
        <v>264</v>
      </c>
      <c r="FI3" t="s">
        <v>264</v>
      </c>
    </row>
    <row r="4" spans="1:186" x14ac:dyDescent="0.45">
      <c r="A4">
        <v>3</v>
      </c>
      <c r="B4">
        <v>3</v>
      </c>
      <c r="C4" t="s">
        <v>33</v>
      </c>
      <c r="D4" t="s">
        <v>34</v>
      </c>
      <c r="F4" t="s">
        <v>35</v>
      </c>
      <c r="G4" s="2">
        <v>1</v>
      </c>
      <c r="H4">
        <f t="shared" ref="H4:H23" si="52">29.76+273</f>
        <v>302.76</v>
      </c>
      <c r="I4">
        <f>900+273</f>
        <v>1173</v>
      </c>
      <c r="J4">
        <f>75+273</f>
        <v>348</v>
      </c>
      <c r="K4" s="2">
        <f t="shared" si="50"/>
        <v>0.29667519181585678</v>
      </c>
      <c r="L4">
        <f t="shared" si="51"/>
        <v>3.3300000000000003E-5</v>
      </c>
      <c r="M4" t="s">
        <v>38</v>
      </c>
      <c r="N4">
        <v>55</v>
      </c>
      <c r="O4">
        <f t="shared" si="0"/>
        <v>0.55706921601853776</v>
      </c>
      <c r="P4">
        <v>45</v>
      </c>
      <c r="Q4">
        <f t="shared" si="1"/>
        <v>0.44293078398146224</v>
      </c>
      <c r="R4">
        <v>0</v>
      </c>
      <c r="S4">
        <f t="shared" si="2"/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Y4">
        <f t="shared" si="5"/>
        <v>0</v>
      </c>
      <c r="Z4">
        <v>0</v>
      </c>
      <c r="AA4">
        <f t="shared" si="6"/>
        <v>0</v>
      </c>
      <c r="AB4">
        <v>0</v>
      </c>
      <c r="AC4">
        <f t="shared" si="7"/>
        <v>0</v>
      </c>
      <c r="AD4">
        <v>0</v>
      </c>
      <c r="AE4">
        <f t="shared" si="8"/>
        <v>0</v>
      </c>
      <c r="AF4">
        <v>0</v>
      </c>
      <c r="AG4">
        <f t="shared" si="9"/>
        <v>0</v>
      </c>
      <c r="AH4">
        <v>0</v>
      </c>
      <c r="AI4">
        <f t="shared" si="10"/>
        <v>0</v>
      </c>
      <c r="AJ4">
        <v>0</v>
      </c>
      <c r="AK4">
        <f t="shared" si="11"/>
        <v>0</v>
      </c>
      <c r="AL4">
        <v>0</v>
      </c>
      <c r="AM4">
        <f t="shared" si="12"/>
        <v>0</v>
      </c>
      <c r="AN4">
        <v>0</v>
      </c>
      <c r="AO4">
        <f t="shared" si="13"/>
        <v>0</v>
      </c>
      <c r="AP4">
        <v>0</v>
      </c>
      <c r="AQ4">
        <f t="shared" si="14"/>
        <v>0</v>
      </c>
      <c r="AR4">
        <v>0</v>
      </c>
      <c r="AS4">
        <f t="shared" si="15"/>
        <v>0</v>
      </c>
      <c r="AT4">
        <v>0</v>
      </c>
      <c r="AU4">
        <f t="shared" si="16"/>
        <v>0</v>
      </c>
      <c r="AV4">
        <v>0</v>
      </c>
      <c r="AW4">
        <f t="shared" si="17"/>
        <v>0</v>
      </c>
      <c r="AX4">
        <v>0</v>
      </c>
      <c r="AY4">
        <f t="shared" si="18"/>
        <v>0</v>
      </c>
      <c r="AZ4">
        <v>0</v>
      </c>
      <c r="BA4">
        <f t="shared" si="19"/>
        <v>0</v>
      </c>
      <c r="BB4">
        <v>0</v>
      </c>
      <c r="BC4">
        <f t="shared" si="20"/>
        <v>0</v>
      </c>
      <c r="BD4">
        <v>0</v>
      </c>
      <c r="BE4">
        <f t="shared" si="21"/>
        <v>0</v>
      </c>
      <c r="BF4">
        <v>0</v>
      </c>
      <c r="BG4">
        <f t="shared" si="22"/>
        <v>0</v>
      </c>
      <c r="BH4">
        <v>0</v>
      </c>
      <c r="BI4">
        <f t="shared" si="23"/>
        <v>0</v>
      </c>
      <c r="BJ4">
        <v>0</v>
      </c>
      <c r="BK4">
        <f t="shared" si="24"/>
        <v>0</v>
      </c>
      <c r="BL4">
        <v>0</v>
      </c>
      <c r="BM4">
        <f t="shared" si="25"/>
        <v>0</v>
      </c>
      <c r="BN4">
        <v>0</v>
      </c>
      <c r="BO4">
        <f t="shared" si="26"/>
        <v>0</v>
      </c>
      <c r="BP4">
        <v>0</v>
      </c>
      <c r="BQ4">
        <f t="shared" si="27"/>
        <v>0</v>
      </c>
      <c r="BR4">
        <v>0</v>
      </c>
      <c r="BS4">
        <f t="shared" si="28"/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100</v>
      </c>
      <c r="DE4">
        <f t="shared" si="29"/>
        <v>1</v>
      </c>
      <c r="DF4">
        <v>0</v>
      </c>
      <c r="DG4">
        <f t="shared" si="30"/>
        <v>0</v>
      </c>
      <c r="DH4">
        <v>0</v>
      </c>
      <c r="DI4">
        <f t="shared" si="31"/>
        <v>0</v>
      </c>
      <c r="DJ4">
        <v>0</v>
      </c>
      <c r="DK4">
        <f t="shared" si="32"/>
        <v>0</v>
      </c>
      <c r="DL4">
        <v>0</v>
      </c>
      <c r="DM4">
        <f t="shared" si="33"/>
        <v>0</v>
      </c>
      <c r="DN4">
        <v>0</v>
      </c>
      <c r="DO4">
        <f t="shared" si="34"/>
        <v>0</v>
      </c>
      <c r="DP4">
        <v>0</v>
      </c>
      <c r="DQ4">
        <f t="shared" si="35"/>
        <v>0</v>
      </c>
      <c r="DR4">
        <v>0</v>
      </c>
      <c r="DS4">
        <f t="shared" si="36"/>
        <v>0</v>
      </c>
      <c r="DT4">
        <v>0</v>
      </c>
      <c r="DU4">
        <f t="shared" si="37"/>
        <v>0</v>
      </c>
      <c r="DV4">
        <v>0</v>
      </c>
      <c r="DW4">
        <f t="shared" si="38"/>
        <v>0</v>
      </c>
      <c r="DX4">
        <v>0</v>
      </c>
      <c r="DY4">
        <f t="shared" si="39"/>
        <v>0</v>
      </c>
      <c r="DZ4">
        <v>0</v>
      </c>
      <c r="EA4">
        <f t="shared" si="40"/>
        <v>0</v>
      </c>
      <c r="EB4">
        <v>0</v>
      </c>
      <c r="EC4">
        <f t="shared" si="41"/>
        <v>0</v>
      </c>
      <c r="ED4">
        <v>0</v>
      </c>
      <c r="EE4">
        <f t="shared" si="42"/>
        <v>0</v>
      </c>
      <c r="EF4">
        <v>0</v>
      </c>
      <c r="EG4">
        <f t="shared" si="43"/>
        <v>0</v>
      </c>
      <c r="EH4">
        <v>0</v>
      </c>
      <c r="EI4">
        <f t="shared" si="44"/>
        <v>0</v>
      </c>
      <c r="EJ4">
        <v>0</v>
      </c>
      <c r="EK4">
        <f t="shared" si="45"/>
        <v>0</v>
      </c>
      <c r="EL4">
        <v>0</v>
      </c>
      <c r="EM4">
        <f t="shared" si="46"/>
        <v>0</v>
      </c>
      <c r="EN4">
        <v>0</v>
      </c>
      <c r="EO4">
        <f t="shared" si="47"/>
        <v>0</v>
      </c>
      <c r="EP4">
        <v>0</v>
      </c>
      <c r="EQ4">
        <f t="shared" si="48"/>
        <v>0</v>
      </c>
      <c r="ER4">
        <v>0</v>
      </c>
      <c r="ES4">
        <f t="shared" si="49"/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 s="1" t="s">
        <v>40</v>
      </c>
      <c r="FG4" t="s">
        <v>264</v>
      </c>
      <c r="FI4" t="s">
        <v>264</v>
      </c>
    </row>
    <row r="5" spans="1:186" x14ac:dyDescent="0.45">
      <c r="A5">
        <v>4</v>
      </c>
      <c r="B5">
        <v>4</v>
      </c>
      <c r="C5" t="s">
        <v>33</v>
      </c>
      <c r="D5" t="s">
        <v>34</v>
      </c>
      <c r="F5" t="s">
        <v>35</v>
      </c>
      <c r="G5" s="2">
        <v>1</v>
      </c>
      <c r="H5">
        <f t="shared" si="52"/>
        <v>302.76</v>
      </c>
      <c r="I5">
        <f>900+273</f>
        <v>1173</v>
      </c>
      <c r="J5">
        <f>100+273</f>
        <v>373</v>
      </c>
      <c r="K5" s="2">
        <f t="shared" si="50"/>
        <v>0.31798806479113384</v>
      </c>
      <c r="L5">
        <f t="shared" si="51"/>
        <v>3.3300000000000003E-5</v>
      </c>
      <c r="M5" t="s">
        <v>38</v>
      </c>
      <c r="N5">
        <v>55</v>
      </c>
      <c r="O5">
        <f t="shared" si="0"/>
        <v>0.55706921601853776</v>
      </c>
      <c r="P5">
        <v>45</v>
      </c>
      <c r="Q5">
        <f t="shared" si="1"/>
        <v>0.44293078398146224</v>
      </c>
      <c r="R5">
        <v>0</v>
      </c>
      <c r="S5">
        <f t="shared" si="2"/>
        <v>0</v>
      </c>
      <c r="T5">
        <v>0</v>
      </c>
      <c r="U5">
        <f t="shared" si="3"/>
        <v>0</v>
      </c>
      <c r="V5">
        <v>0</v>
      </c>
      <c r="W5">
        <f t="shared" si="4"/>
        <v>0</v>
      </c>
      <c r="X5">
        <v>0</v>
      </c>
      <c r="Y5">
        <f t="shared" si="5"/>
        <v>0</v>
      </c>
      <c r="Z5">
        <v>0</v>
      </c>
      <c r="AA5">
        <f t="shared" si="6"/>
        <v>0</v>
      </c>
      <c r="AB5">
        <v>0</v>
      </c>
      <c r="AC5">
        <f t="shared" si="7"/>
        <v>0</v>
      </c>
      <c r="AD5">
        <v>0</v>
      </c>
      <c r="AE5">
        <f t="shared" si="8"/>
        <v>0</v>
      </c>
      <c r="AF5">
        <v>0</v>
      </c>
      <c r="AG5">
        <f t="shared" si="9"/>
        <v>0</v>
      </c>
      <c r="AH5">
        <v>0</v>
      </c>
      <c r="AI5">
        <f t="shared" si="10"/>
        <v>0</v>
      </c>
      <c r="AJ5">
        <v>0</v>
      </c>
      <c r="AK5">
        <f t="shared" si="11"/>
        <v>0</v>
      </c>
      <c r="AL5">
        <v>0</v>
      </c>
      <c r="AM5">
        <f t="shared" si="12"/>
        <v>0</v>
      </c>
      <c r="AN5">
        <v>0</v>
      </c>
      <c r="AO5">
        <f t="shared" si="13"/>
        <v>0</v>
      </c>
      <c r="AP5">
        <v>0</v>
      </c>
      <c r="AQ5">
        <f t="shared" si="14"/>
        <v>0</v>
      </c>
      <c r="AR5">
        <v>0</v>
      </c>
      <c r="AS5">
        <f t="shared" si="15"/>
        <v>0</v>
      </c>
      <c r="AT5">
        <v>0</v>
      </c>
      <c r="AU5">
        <f t="shared" si="16"/>
        <v>0</v>
      </c>
      <c r="AV5">
        <v>0</v>
      </c>
      <c r="AW5">
        <f t="shared" si="17"/>
        <v>0</v>
      </c>
      <c r="AX5">
        <v>0</v>
      </c>
      <c r="AY5">
        <f t="shared" si="18"/>
        <v>0</v>
      </c>
      <c r="AZ5">
        <v>0</v>
      </c>
      <c r="BA5">
        <f t="shared" si="19"/>
        <v>0</v>
      </c>
      <c r="BB5">
        <v>0</v>
      </c>
      <c r="BC5">
        <f t="shared" si="20"/>
        <v>0</v>
      </c>
      <c r="BD5">
        <v>0</v>
      </c>
      <c r="BE5">
        <f t="shared" si="21"/>
        <v>0</v>
      </c>
      <c r="BF5">
        <v>0</v>
      </c>
      <c r="BG5">
        <f t="shared" si="22"/>
        <v>0</v>
      </c>
      <c r="BH5">
        <v>0</v>
      </c>
      <c r="BI5">
        <f t="shared" si="23"/>
        <v>0</v>
      </c>
      <c r="BJ5">
        <v>0</v>
      </c>
      <c r="BK5">
        <f t="shared" si="24"/>
        <v>0</v>
      </c>
      <c r="BL5">
        <v>0</v>
      </c>
      <c r="BM5">
        <f t="shared" si="25"/>
        <v>0</v>
      </c>
      <c r="BN5">
        <v>0</v>
      </c>
      <c r="BO5">
        <f t="shared" si="26"/>
        <v>0</v>
      </c>
      <c r="BP5">
        <v>0</v>
      </c>
      <c r="BQ5">
        <f t="shared" si="27"/>
        <v>0</v>
      </c>
      <c r="BR5">
        <v>0</v>
      </c>
      <c r="BS5">
        <f t="shared" si="28"/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100</v>
      </c>
      <c r="DE5">
        <f t="shared" si="29"/>
        <v>1</v>
      </c>
      <c r="DF5">
        <v>0</v>
      </c>
      <c r="DG5">
        <f t="shared" si="30"/>
        <v>0</v>
      </c>
      <c r="DH5">
        <v>0</v>
      </c>
      <c r="DI5">
        <f t="shared" si="31"/>
        <v>0</v>
      </c>
      <c r="DJ5">
        <v>0</v>
      </c>
      <c r="DK5">
        <f t="shared" si="32"/>
        <v>0</v>
      </c>
      <c r="DL5">
        <v>0</v>
      </c>
      <c r="DM5">
        <f t="shared" si="33"/>
        <v>0</v>
      </c>
      <c r="DN5">
        <v>0</v>
      </c>
      <c r="DO5">
        <f t="shared" si="34"/>
        <v>0</v>
      </c>
      <c r="DP5">
        <v>0</v>
      </c>
      <c r="DQ5">
        <f t="shared" si="35"/>
        <v>0</v>
      </c>
      <c r="DR5">
        <v>0</v>
      </c>
      <c r="DS5">
        <f t="shared" si="36"/>
        <v>0</v>
      </c>
      <c r="DT5">
        <v>0</v>
      </c>
      <c r="DU5">
        <f t="shared" si="37"/>
        <v>0</v>
      </c>
      <c r="DV5">
        <v>0</v>
      </c>
      <c r="DW5">
        <f t="shared" si="38"/>
        <v>0</v>
      </c>
      <c r="DX5">
        <v>0</v>
      </c>
      <c r="DY5">
        <f t="shared" si="39"/>
        <v>0</v>
      </c>
      <c r="DZ5">
        <v>0</v>
      </c>
      <c r="EA5">
        <f t="shared" si="40"/>
        <v>0</v>
      </c>
      <c r="EB5">
        <v>0</v>
      </c>
      <c r="EC5">
        <f t="shared" si="41"/>
        <v>0</v>
      </c>
      <c r="ED5">
        <v>0</v>
      </c>
      <c r="EE5">
        <f t="shared" si="42"/>
        <v>0</v>
      </c>
      <c r="EF5">
        <v>0</v>
      </c>
      <c r="EG5">
        <f t="shared" si="43"/>
        <v>0</v>
      </c>
      <c r="EH5">
        <v>0</v>
      </c>
      <c r="EI5">
        <f t="shared" si="44"/>
        <v>0</v>
      </c>
      <c r="EJ5">
        <v>0</v>
      </c>
      <c r="EK5">
        <f t="shared" si="45"/>
        <v>0</v>
      </c>
      <c r="EL5">
        <v>0</v>
      </c>
      <c r="EM5">
        <f t="shared" si="46"/>
        <v>0</v>
      </c>
      <c r="EN5">
        <v>0</v>
      </c>
      <c r="EO5">
        <f t="shared" si="47"/>
        <v>0</v>
      </c>
      <c r="EP5">
        <v>0</v>
      </c>
      <c r="EQ5">
        <f t="shared" si="48"/>
        <v>0</v>
      </c>
      <c r="ER5">
        <v>0</v>
      </c>
      <c r="ES5">
        <f t="shared" si="49"/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 s="1" t="s">
        <v>40</v>
      </c>
      <c r="FG5" t="s">
        <v>264</v>
      </c>
      <c r="FI5" t="s">
        <v>288</v>
      </c>
      <c r="FJ5" t="s">
        <v>289</v>
      </c>
      <c r="FK5" t="s">
        <v>290</v>
      </c>
      <c r="FL5" t="s">
        <v>291</v>
      </c>
      <c r="FM5" t="s">
        <v>292</v>
      </c>
      <c r="FN5" t="s">
        <v>293</v>
      </c>
      <c r="FO5" t="s">
        <v>294</v>
      </c>
      <c r="FP5" t="s">
        <v>295</v>
      </c>
    </row>
    <row r="6" spans="1:186" x14ac:dyDescent="0.45">
      <c r="A6">
        <v>5</v>
      </c>
      <c r="B6">
        <v>5</v>
      </c>
      <c r="C6" t="s">
        <v>33</v>
      </c>
      <c r="D6" t="s">
        <v>34</v>
      </c>
      <c r="F6" t="s">
        <v>35</v>
      </c>
      <c r="G6" s="2">
        <v>1</v>
      </c>
      <c r="H6">
        <f t="shared" si="52"/>
        <v>302.76</v>
      </c>
      <c r="I6">
        <f>900+273</f>
        <v>1173</v>
      </c>
      <c r="J6">
        <f>125+273</f>
        <v>398</v>
      </c>
      <c r="K6" s="2">
        <f t="shared" si="50"/>
        <v>0.3393009377664109</v>
      </c>
      <c r="L6">
        <f t="shared" si="51"/>
        <v>3.3300000000000003E-5</v>
      </c>
      <c r="M6" t="s">
        <v>64</v>
      </c>
      <c r="N6">
        <v>55</v>
      </c>
      <c r="O6">
        <f t="shared" si="0"/>
        <v>0.55706921601853776</v>
      </c>
      <c r="P6">
        <v>45</v>
      </c>
      <c r="Q6">
        <f t="shared" si="1"/>
        <v>0.44293078398146224</v>
      </c>
      <c r="R6">
        <v>0</v>
      </c>
      <c r="S6">
        <f t="shared" si="2"/>
        <v>0</v>
      </c>
      <c r="T6">
        <v>0</v>
      </c>
      <c r="U6">
        <f t="shared" si="3"/>
        <v>0</v>
      </c>
      <c r="V6">
        <v>0</v>
      </c>
      <c r="W6">
        <f t="shared" si="4"/>
        <v>0</v>
      </c>
      <c r="X6">
        <v>0</v>
      </c>
      <c r="Y6">
        <f t="shared" si="5"/>
        <v>0</v>
      </c>
      <c r="Z6">
        <v>0</v>
      </c>
      <c r="AA6">
        <f t="shared" si="6"/>
        <v>0</v>
      </c>
      <c r="AB6">
        <v>0</v>
      </c>
      <c r="AC6">
        <f t="shared" si="7"/>
        <v>0</v>
      </c>
      <c r="AD6">
        <v>0</v>
      </c>
      <c r="AE6">
        <f t="shared" si="8"/>
        <v>0</v>
      </c>
      <c r="AF6">
        <v>0</v>
      </c>
      <c r="AG6">
        <f t="shared" si="9"/>
        <v>0</v>
      </c>
      <c r="AH6">
        <v>0</v>
      </c>
      <c r="AI6">
        <f t="shared" si="10"/>
        <v>0</v>
      </c>
      <c r="AJ6">
        <v>0</v>
      </c>
      <c r="AK6">
        <f t="shared" si="11"/>
        <v>0</v>
      </c>
      <c r="AL6">
        <v>0</v>
      </c>
      <c r="AM6">
        <f t="shared" si="12"/>
        <v>0</v>
      </c>
      <c r="AN6">
        <v>0</v>
      </c>
      <c r="AO6">
        <f t="shared" si="13"/>
        <v>0</v>
      </c>
      <c r="AP6">
        <v>0</v>
      </c>
      <c r="AQ6">
        <f t="shared" si="14"/>
        <v>0</v>
      </c>
      <c r="AR6">
        <v>0</v>
      </c>
      <c r="AS6">
        <f t="shared" si="15"/>
        <v>0</v>
      </c>
      <c r="AT6">
        <v>0</v>
      </c>
      <c r="AU6">
        <f t="shared" si="16"/>
        <v>0</v>
      </c>
      <c r="AV6">
        <v>0</v>
      </c>
      <c r="AW6">
        <f t="shared" si="17"/>
        <v>0</v>
      </c>
      <c r="AX6">
        <v>0</v>
      </c>
      <c r="AY6">
        <f t="shared" si="18"/>
        <v>0</v>
      </c>
      <c r="AZ6">
        <v>0</v>
      </c>
      <c r="BA6">
        <f t="shared" si="19"/>
        <v>0</v>
      </c>
      <c r="BB6">
        <v>0</v>
      </c>
      <c r="BC6">
        <f t="shared" si="20"/>
        <v>0</v>
      </c>
      <c r="BD6">
        <v>0</v>
      </c>
      <c r="BE6">
        <f t="shared" si="21"/>
        <v>0</v>
      </c>
      <c r="BF6">
        <v>0</v>
      </c>
      <c r="BG6">
        <f t="shared" si="22"/>
        <v>0</v>
      </c>
      <c r="BH6">
        <v>0</v>
      </c>
      <c r="BI6">
        <f t="shared" si="23"/>
        <v>0</v>
      </c>
      <c r="BJ6">
        <v>0</v>
      </c>
      <c r="BK6">
        <f t="shared" si="24"/>
        <v>0</v>
      </c>
      <c r="BL6">
        <v>0</v>
      </c>
      <c r="BM6">
        <f t="shared" si="25"/>
        <v>0</v>
      </c>
      <c r="BN6">
        <v>0</v>
      </c>
      <c r="BO6">
        <f t="shared" si="26"/>
        <v>0</v>
      </c>
      <c r="BP6">
        <v>0</v>
      </c>
      <c r="BQ6">
        <f t="shared" si="27"/>
        <v>0</v>
      </c>
      <c r="BR6">
        <v>0</v>
      </c>
      <c r="BS6">
        <f t="shared" si="28"/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100</v>
      </c>
      <c r="DE6">
        <f t="shared" si="29"/>
        <v>1</v>
      </c>
      <c r="DF6">
        <v>0</v>
      </c>
      <c r="DG6">
        <f t="shared" si="30"/>
        <v>0</v>
      </c>
      <c r="DH6">
        <v>0</v>
      </c>
      <c r="DI6">
        <f t="shared" si="31"/>
        <v>0</v>
      </c>
      <c r="DJ6">
        <v>0</v>
      </c>
      <c r="DK6">
        <f t="shared" si="32"/>
        <v>0</v>
      </c>
      <c r="DL6">
        <v>0</v>
      </c>
      <c r="DM6">
        <f t="shared" si="33"/>
        <v>0</v>
      </c>
      <c r="DN6">
        <v>0</v>
      </c>
      <c r="DO6">
        <f t="shared" si="34"/>
        <v>0</v>
      </c>
      <c r="DP6">
        <v>0</v>
      </c>
      <c r="DQ6">
        <f t="shared" si="35"/>
        <v>0</v>
      </c>
      <c r="DR6">
        <v>0</v>
      </c>
      <c r="DS6">
        <f t="shared" si="36"/>
        <v>0</v>
      </c>
      <c r="DT6">
        <v>0</v>
      </c>
      <c r="DU6">
        <f t="shared" si="37"/>
        <v>0</v>
      </c>
      <c r="DV6">
        <v>0</v>
      </c>
      <c r="DW6">
        <f t="shared" si="38"/>
        <v>0</v>
      </c>
      <c r="DX6">
        <v>0</v>
      </c>
      <c r="DY6">
        <f t="shared" si="39"/>
        <v>0</v>
      </c>
      <c r="DZ6">
        <v>0</v>
      </c>
      <c r="EA6">
        <f t="shared" si="40"/>
        <v>0</v>
      </c>
      <c r="EB6">
        <v>0</v>
      </c>
      <c r="EC6">
        <f t="shared" si="41"/>
        <v>0</v>
      </c>
      <c r="ED6">
        <v>0</v>
      </c>
      <c r="EE6">
        <f t="shared" si="42"/>
        <v>0</v>
      </c>
      <c r="EF6">
        <v>0</v>
      </c>
      <c r="EG6">
        <f t="shared" si="43"/>
        <v>0</v>
      </c>
      <c r="EH6">
        <v>0</v>
      </c>
      <c r="EI6">
        <f t="shared" si="44"/>
        <v>0</v>
      </c>
      <c r="EJ6">
        <v>0</v>
      </c>
      <c r="EK6">
        <f t="shared" si="45"/>
        <v>0</v>
      </c>
      <c r="EL6">
        <v>0</v>
      </c>
      <c r="EM6">
        <f t="shared" si="46"/>
        <v>0</v>
      </c>
      <c r="EN6">
        <v>0</v>
      </c>
      <c r="EO6">
        <f t="shared" si="47"/>
        <v>0</v>
      </c>
      <c r="EP6">
        <v>0</v>
      </c>
      <c r="EQ6">
        <f t="shared" si="48"/>
        <v>0</v>
      </c>
      <c r="ER6">
        <v>0</v>
      </c>
      <c r="ES6">
        <f t="shared" si="49"/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 s="1" t="s">
        <v>40</v>
      </c>
      <c r="FG6" t="s">
        <v>264</v>
      </c>
      <c r="FI6">
        <v>55.844999999999999</v>
      </c>
      <c r="FJ6">
        <v>2</v>
      </c>
      <c r="FK6">
        <v>12.01</v>
      </c>
      <c r="FL6">
        <v>4</v>
      </c>
      <c r="FM6">
        <v>30.97</v>
      </c>
      <c r="FN6">
        <v>5</v>
      </c>
      <c r="FO6">
        <v>32.066000000000003</v>
      </c>
      <c r="FP6">
        <v>6</v>
      </c>
    </row>
    <row r="7" spans="1:186" x14ac:dyDescent="0.45">
      <c r="A7">
        <v>6</v>
      </c>
      <c r="B7">
        <v>6</v>
      </c>
      <c r="C7" t="s">
        <v>33</v>
      </c>
      <c r="D7" t="s">
        <v>34</v>
      </c>
      <c r="F7" t="s">
        <v>42</v>
      </c>
      <c r="G7" s="2">
        <v>1</v>
      </c>
      <c r="H7">
        <f t="shared" si="52"/>
        <v>302.76</v>
      </c>
      <c r="I7">
        <v>1200</v>
      </c>
      <c r="J7">
        <f>25+273</f>
        <v>298</v>
      </c>
      <c r="K7" s="2">
        <f t="shared" si="50"/>
        <v>0.24833333333333332</v>
      </c>
      <c r="L7">
        <f t="shared" si="51"/>
        <v>3.3300000000000003E-5</v>
      </c>
      <c r="M7" t="s">
        <v>64</v>
      </c>
      <c r="N7">
        <v>50</v>
      </c>
      <c r="O7">
        <f t="shared" si="0"/>
        <v>0.50601268188626503</v>
      </c>
      <c r="P7">
        <v>48</v>
      </c>
      <c r="Q7">
        <f t="shared" si="1"/>
        <v>0.47207338442909941</v>
      </c>
      <c r="R7">
        <v>2</v>
      </c>
      <c r="S7">
        <f t="shared" si="2"/>
        <v>2.191393368463548E-2</v>
      </c>
      <c r="T7">
        <v>0</v>
      </c>
      <c r="U7">
        <f t="shared" si="3"/>
        <v>0</v>
      </c>
      <c r="V7">
        <v>0</v>
      </c>
      <c r="W7">
        <f t="shared" si="4"/>
        <v>0</v>
      </c>
      <c r="X7">
        <v>0</v>
      </c>
      <c r="Y7">
        <f t="shared" si="5"/>
        <v>0</v>
      </c>
      <c r="Z7">
        <v>0</v>
      </c>
      <c r="AA7">
        <f t="shared" si="6"/>
        <v>0</v>
      </c>
      <c r="AB7">
        <v>0</v>
      </c>
      <c r="AC7">
        <f t="shared" si="7"/>
        <v>0</v>
      </c>
      <c r="AD7">
        <v>0</v>
      </c>
      <c r="AE7">
        <f t="shared" si="8"/>
        <v>0</v>
      </c>
      <c r="AF7">
        <v>0</v>
      </c>
      <c r="AG7">
        <f t="shared" si="9"/>
        <v>0</v>
      </c>
      <c r="AH7">
        <v>0</v>
      </c>
      <c r="AI7">
        <f t="shared" si="10"/>
        <v>0</v>
      </c>
      <c r="AJ7">
        <v>0</v>
      </c>
      <c r="AK7">
        <f t="shared" si="11"/>
        <v>0</v>
      </c>
      <c r="AL7">
        <v>0</v>
      </c>
      <c r="AM7">
        <f t="shared" si="12"/>
        <v>0</v>
      </c>
      <c r="AN7">
        <v>0</v>
      </c>
      <c r="AO7">
        <f t="shared" si="13"/>
        <v>0</v>
      </c>
      <c r="AP7">
        <v>0</v>
      </c>
      <c r="AQ7">
        <f t="shared" si="14"/>
        <v>0</v>
      </c>
      <c r="AR7">
        <v>0</v>
      </c>
      <c r="AS7">
        <f t="shared" si="15"/>
        <v>0</v>
      </c>
      <c r="AT7">
        <v>0</v>
      </c>
      <c r="AU7">
        <f t="shared" si="16"/>
        <v>0</v>
      </c>
      <c r="AV7">
        <v>0</v>
      </c>
      <c r="AW7">
        <f t="shared" si="17"/>
        <v>0</v>
      </c>
      <c r="AX7">
        <v>0</v>
      </c>
      <c r="AY7">
        <f t="shared" si="18"/>
        <v>0</v>
      </c>
      <c r="AZ7">
        <v>0</v>
      </c>
      <c r="BA7">
        <f t="shared" si="19"/>
        <v>0</v>
      </c>
      <c r="BB7">
        <v>0</v>
      </c>
      <c r="BC7">
        <f t="shared" si="20"/>
        <v>0</v>
      </c>
      <c r="BD7">
        <v>0</v>
      </c>
      <c r="BE7">
        <f t="shared" si="21"/>
        <v>0</v>
      </c>
      <c r="BF7">
        <v>0</v>
      </c>
      <c r="BG7">
        <f t="shared" si="22"/>
        <v>0</v>
      </c>
      <c r="BH7">
        <v>0</v>
      </c>
      <c r="BI7">
        <f t="shared" si="23"/>
        <v>0</v>
      </c>
      <c r="BJ7">
        <v>0</v>
      </c>
      <c r="BK7">
        <f t="shared" si="24"/>
        <v>0</v>
      </c>
      <c r="BL7">
        <v>0</v>
      </c>
      <c r="BM7">
        <f t="shared" si="25"/>
        <v>0</v>
      </c>
      <c r="BN7">
        <v>0</v>
      </c>
      <c r="BO7">
        <f t="shared" si="26"/>
        <v>0</v>
      </c>
      <c r="BP7">
        <v>0</v>
      </c>
      <c r="BQ7">
        <f t="shared" si="27"/>
        <v>0</v>
      </c>
      <c r="BR7">
        <v>0</v>
      </c>
      <c r="BS7">
        <f t="shared" si="28"/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100</v>
      </c>
      <c r="DE7">
        <f t="shared" si="29"/>
        <v>1</v>
      </c>
      <c r="DF7">
        <v>0</v>
      </c>
      <c r="DG7">
        <f t="shared" si="30"/>
        <v>0</v>
      </c>
      <c r="DH7">
        <v>0</v>
      </c>
      <c r="DI7">
        <f t="shared" si="31"/>
        <v>0</v>
      </c>
      <c r="DJ7">
        <v>0</v>
      </c>
      <c r="DK7">
        <f t="shared" si="32"/>
        <v>0</v>
      </c>
      <c r="DL7">
        <v>0</v>
      </c>
      <c r="DM7">
        <f t="shared" si="33"/>
        <v>0</v>
      </c>
      <c r="DN7">
        <v>0</v>
      </c>
      <c r="DO7">
        <f t="shared" si="34"/>
        <v>0</v>
      </c>
      <c r="DP7">
        <v>0</v>
      </c>
      <c r="DQ7">
        <f t="shared" si="35"/>
        <v>0</v>
      </c>
      <c r="DR7">
        <v>0</v>
      </c>
      <c r="DS7">
        <f t="shared" si="36"/>
        <v>0</v>
      </c>
      <c r="DT7">
        <v>0</v>
      </c>
      <c r="DU7">
        <f t="shared" si="37"/>
        <v>0</v>
      </c>
      <c r="DV7">
        <v>0</v>
      </c>
      <c r="DW7">
        <f t="shared" si="38"/>
        <v>0</v>
      </c>
      <c r="DX7">
        <v>0</v>
      </c>
      <c r="DY7">
        <f t="shared" si="39"/>
        <v>0</v>
      </c>
      <c r="DZ7">
        <v>0</v>
      </c>
      <c r="EA7">
        <f t="shared" si="40"/>
        <v>0</v>
      </c>
      <c r="EB7">
        <v>0</v>
      </c>
      <c r="EC7">
        <f t="shared" si="41"/>
        <v>0</v>
      </c>
      <c r="ED7">
        <v>0</v>
      </c>
      <c r="EE7">
        <f t="shared" si="42"/>
        <v>0</v>
      </c>
      <c r="EF7">
        <v>0</v>
      </c>
      <c r="EG7">
        <f t="shared" si="43"/>
        <v>0</v>
      </c>
      <c r="EH7">
        <v>0</v>
      </c>
      <c r="EI7">
        <f t="shared" si="44"/>
        <v>0</v>
      </c>
      <c r="EJ7">
        <v>0</v>
      </c>
      <c r="EK7">
        <f t="shared" si="45"/>
        <v>0</v>
      </c>
      <c r="EL7">
        <v>0</v>
      </c>
      <c r="EM7">
        <f t="shared" si="46"/>
        <v>0</v>
      </c>
      <c r="EN7">
        <v>0</v>
      </c>
      <c r="EO7">
        <f t="shared" si="47"/>
        <v>0</v>
      </c>
      <c r="EP7">
        <v>0</v>
      </c>
      <c r="EQ7">
        <f t="shared" si="48"/>
        <v>0</v>
      </c>
      <c r="ER7">
        <v>0</v>
      </c>
      <c r="ES7">
        <f t="shared" si="49"/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 s="1" t="s">
        <v>40</v>
      </c>
      <c r="FG7" t="s">
        <v>264</v>
      </c>
      <c r="FI7" t="s">
        <v>264</v>
      </c>
    </row>
    <row r="8" spans="1:186" x14ac:dyDescent="0.45">
      <c r="A8">
        <v>7</v>
      </c>
      <c r="B8">
        <v>7</v>
      </c>
      <c r="C8" t="s">
        <v>33</v>
      </c>
      <c r="D8" t="s">
        <v>34</v>
      </c>
      <c r="F8" t="s">
        <v>42</v>
      </c>
      <c r="G8" s="2">
        <v>1</v>
      </c>
      <c r="H8">
        <f t="shared" si="52"/>
        <v>302.76</v>
      </c>
      <c r="I8">
        <v>1200</v>
      </c>
      <c r="J8">
        <f>50+273</f>
        <v>323</v>
      </c>
      <c r="K8" s="2">
        <f t="shared" si="50"/>
        <v>0.26916666666666667</v>
      </c>
      <c r="L8">
        <f t="shared" si="51"/>
        <v>3.3300000000000003E-5</v>
      </c>
      <c r="M8" t="s">
        <v>64</v>
      </c>
      <c r="N8">
        <v>50</v>
      </c>
      <c r="O8">
        <f t="shared" si="0"/>
        <v>0.50601268188626503</v>
      </c>
      <c r="P8">
        <v>48</v>
      </c>
      <c r="Q8">
        <f t="shared" si="1"/>
        <v>0.47207338442909941</v>
      </c>
      <c r="R8">
        <v>2</v>
      </c>
      <c r="S8">
        <f>((R8/100)/FM$2)/((AD8/100)/FI$6+(T8/100)/FO$2+(AF8/100)/FK$6+(AH8/100)/FM$6+(AJ8/100)/FO$6+(AL8/100)/FI$10+(AN8/100)/FK$10+(AP8/100)/FM$10+(R8/100)/FM$2+(N8/100)/FI$2+(AR8/100)/FI$16+(AT8/100)/FK$16+(AV8/100)/FM$16+(AX8/100)/FO$16+(X8/100)/FS$2+(AZ8/100)/FK$19+(BB8/100)/FM$19+(BD8/100)/FO$19+(AB8/100)/FO$13+(BL8/100)/FI$13+(BN8/100)/FO$10+(BF8/100)/FI$23+(BH8/100)/FK$23+(BJ8/100)/FO$23+(BP8/100)/FK$26+(BR8/100)/FM$26+(P8/100)/FK$2+(V8/100)/FQ$2+(Z8/100)/FU$2)</f>
        <v>2.191393368463548E-2</v>
      </c>
      <c r="T8">
        <v>0</v>
      </c>
      <c r="U8">
        <f t="shared" si="3"/>
        <v>0</v>
      </c>
      <c r="V8">
        <v>0</v>
      </c>
      <c r="W8">
        <f t="shared" si="4"/>
        <v>0</v>
      </c>
      <c r="X8">
        <v>0</v>
      </c>
      <c r="Y8">
        <f t="shared" si="5"/>
        <v>0</v>
      </c>
      <c r="Z8">
        <v>0</v>
      </c>
      <c r="AA8">
        <f t="shared" si="6"/>
        <v>0</v>
      </c>
      <c r="AB8">
        <v>0</v>
      </c>
      <c r="AC8">
        <f t="shared" si="7"/>
        <v>0</v>
      </c>
      <c r="AD8">
        <v>0</v>
      </c>
      <c r="AE8">
        <f t="shared" si="8"/>
        <v>0</v>
      </c>
      <c r="AF8">
        <v>0</v>
      </c>
      <c r="AG8">
        <f t="shared" si="9"/>
        <v>0</v>
      </c>
      <c r="AH8">
        <v>0</v>
      </c>
      <c r="AI8">
        <f t="shared" si="10"/>
        <v>0</v>
      </c>
      <c r="AJ8">
        <v>0</v>
      </c>
      <c r="AK8">
        <f t="shared" si="11"/>
        <v>0</v>
      </c>
      <c r="AL8">
        <v>0</v>
      </c>
      <c r="AM8">
        <f t="shared" si="12"/>
        <v>0</v>
      </c>
      <c r="AN8">
        <v>0</v>
      </c>
      <c r="AO8">
        <f t="shared" si="13"/>
        <v>0</v>
      </c>
      <c r="AP8">
        <v>0</v>
      </c>
      <c r="AQ8">
        <f t="shared" si="14"/>
        <v>0</v>
      </c>
      <c r="AR8">
        <v>0</v>
      </c>
      <c r="AS8">
        <f t="shared" si="15"/>
        <v>0</v>
      </c>
      <c r="AT8">
        <v>0</v>
      </c>
      <c r="AU8">
        <f t="shared" si="16"/>
        <v>0</v>
      </c>
      <c r="AV8">
        <v>0</v>
      </c>
      <c r="AW8">
        <f t="shared" si="17"/>
        <v>0</v>
      </c>
      <c r="AX8">
        <v>0</v>
      </c>
      <c r="AY8">
        <f t="shared" si="18"/>
        <v>0</v>
      </c>
      <c r="AZ8">
        <v>0</v>
      </c>
      <c r="BA8">
        <f t="shared" si="19"/>
        <v>0</v>
      </c>
      <c r="BB8">
        <v>0</v>
      </c>
      <c r="BC8">
        <f t="shared" si="20"/>
        <v>0</v>
      </c>
      <c r="BD8">
        <v>0</v>
      </c>
      <c r="BE8">
        <f t="shared" si="21"/>
        <v>0</v>
      </c>
      <c r="BF8">
        <v>0</v>
      </c>
      <c r="BG8">
        <f t="shared" si="22"/>
        <v>0</v>
      </c>
      <c r="BH8">
        <v>0</v>
      </c>
      <c r="BI8">
        <f t="shared" si="23"/>
        <v>0</v>
      </c>
      <c r="BJ8">
        <v>0</v>
      </c>
      <c r="BK8">
        <f t="shared" si="24"/>
        <v>0</v>
      </c>
      <c r="BL8">
        <v>0</v>
      </c>
      <c r="BM8">
        <f t="shared" si="25"/>
        <v>0</v>
      </c>
      <c r="BN8">
        <v>0</v>
      </c>
      <c r="BO8">
        <f t="shared" si="26"/>
        <v>0</v>
      </c>
      <c r="BP8">
        <v>0</v>
      </c>
      <c r="BQ8">
        <f t="shared" si="27"/>
        <v>0</v>
      </c>
      <c r="BR8">
        <v>0</v>
      </c>
      <c r="BS8">
        <f t="shared" si="28"/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100</v>
      </c>
      <c r="DE8">
        <f t="shared" si="29"/>
        <v>1</v>
      </c>
      <c r="DF8">
        <v>0</v>
      </c>
      <c r="DG8">
        <f t="shared" si="30"/>
        <v>0</v>
      </c>
      <c r="DH8">
        <v>0</v>
      </c>
      <c r="DI8">
        <f t="shared" si="31"/>
        <v>0</v>
      </c>
      <c r="DJ8">
        <v>0</v>
      </c>
      <c r="DK8">
        <f t="shared" si="32"/>
        <v>0</v>
      </c>
      <c r="DL8">
        <v>0</v>
      </c>
      <c r="DM8">
        <f t="shared" si="33"/>
        <v>0</v>
      </c>
      <c r="DN8">
        <v>0</v>
      </c>
      <c r="DO8">
        <f t="shared" si="34"/>
        <v>0</v>
      </c>
      <c r="DP8">
        <v>0</v>
      </c>
      <c r="DQ8">
        <f t="shared" si="35"/>
        <v>0</v>
      </c>
      <c r="DR8">
        <v>0</v>
      </c>
      <c r="DS8">
        <f t="shared" si="36"/>
        <v>0</v>
      </c>
      <c r="DT8">
        <v>0</v>
      </c>
      <c r="DU8">
        <f t="shared" si="37"/>
        <v>0</v>
      </c>
      <c r="DV8">
        <v>0</v>
      </c>
      <c r="DW8">
        <f t="shared" si="38"/>
        <v>0</v>
      </c>
      <c r="DX8">
        <v>0</v>
      </c>
      <c r="DY8">
        <f t="shared" si="39"/>
        <v>0</v>
      </c>
      <c r="DZ8">
        <v>0</v>
      </c>
      <c r="EA8">
        <f t="shared" si="40"/>
        <v>0</v>
      </c>
      <c r="EB8">
        <v>0</v>
      </c>
      <c r="EC8">
        <f t="shared" si="41"/>
        <v>0</v>
      </c>
      <c r="ED8">
        <v>0</v>
      </c>
      <c r="EE8">
        <f t="shared" si="42"/>
        <v>0</v>
      </c>
      <c r="EF8">
        <v>0</v>
      </c>
      <c r="EG8">
        <f t="shared" si="43"/>
        <v>0</v>
      </c>
      <c r="EH8">
        <v>0</v>
      </c>
      <c r="EI8">
        <f t="shared" si="44"/>
        <v>0</v>
      </c>
      <c r="EJ8">
        <v>0</v>
      </c>
      <c r="EK8">
        <f t="shared" si="45"/>
        <v>0</v>
      </c>
      <c r="EL8">
        <v>0</v>
      </c>
      <c r="EM8">
        <f t="shared" si="46"/>
        <v>0</v>
      </c>
      <c r="EN8">
        <v>0</v>
      </c>
      <c r="EO8">
        <f t="shared" si="47"/>
        <v>0</v>
      </c>
      <c r="EP8">
        <v>0</v>
      </c>
      <c r="EQ8">
        <f t="shared" si="48"/>
        <v>0</v>
      </c>
      <c r="ER8">
        <v>0</v>
      </c>
      <c r="ES8">
        <f t="shared" si="49"/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 s="1" t="s">
        <v>40</v>
      </c>
      <c r="FG8" t="s">
        <v>264</v>
      </c>
      <c r="FI8" t="s">
        <v>264</v>
      </c>
    </row>
    <row r="9" spans="1:186" x14ac:dyDescent="0.45">
      <c r="A9">
        <v>8</v>
      </c>
      <c r="B9">
        <v>8</v>
      </c>
      <c r="C9" t="s">
        <v>33</v>
      </c>
      <c r="D9" t="s">
        <v>34</v>
      </c>
      <c r="F9" t="s">
        <v>42</v>
      </c>
      <c r="G9" s="2">
        <v>1</v>
      </c>
      <c r="H9">
        <f t="shared" si="52"/>
        <v>302.76</v>
      </c>
      <c r="I9">
        <v>1200</v>
      </c>
      <c r="J9">
        <f>75+273</f>
        <v>348</v>
      </c>
      <c r="K9" s="2">
        <f t="shared" si="50"/>
        <v>0.28999999999999998</v>
      </c>
      <c r="L9">
        <f t="shared" si="51"/>
        <v>3.3300000000000003E-5</v>
      </c>
      <c r="M9" t="s">
        <v>64</v>
      </c>
      <c r="N9">
        <v>50</v>
      </c>
      <c r="O9">
        <f t="shared" si="0"/>
        <v>0.50601268188626503</v>
      </c>
      <c r="P9">
        <v>48</v>
      </c>
      <c r="Q9">
        <f t="shared" si="1"/>
        <v>0.47207338442909941</v>
      </c>
      <c r="R9">
        <v>2</v>
      </c>
      <c r="S9">
        <f t="shared" si="2"/>
        <v>2.191393368463548E-2</v>
      </c>
      <c r="T9">
        <v>0</v>
      </c>
      <c r="U9">
        <f t="shared" si="3"/>
        <v>0</v>
      </c>
      <c r="V9">
        <v>0</v>
      </c>
      <c r="W9">
        <f t="shared" si="4"/>
        <v>0</v>
      </c>
      <c r="X9">
        <v>0</v>
      </c>
      <c r="Y9">
        <f t="shared" si="5"/>
        <v>0</v>
      </c>
      <c r="Z9">
        <v>0</v>
      </c>
      <c r="AA9">
        <f t="shared" si="6"/>
        <v>0</v>
      </c>
      <c r="AB9">
        <v>0</v>
      </c>
      <c r="AC9">
        <f t="shared" si="7"/>
        <v>0</v>
      </c>
      <c r="AD9">
        <v>0</v>
      </c>
      <c r="AE9">
        <f t="shared" si="8"/>
        <v>0</v>
      </c>
      <c r="AF9">
        <v>0</v>
      </c>
      <c r="AG9">
        <f t="shared" si="9"/>
        <v>0</v>
      </c>
      <c r="AH9">
        <v>0</v>
      </c>
      <c r="AI9">
        <f t="shared" si="10"/>
        <v>0</v>
      </c>
      <c r="AJ9">
        <v>0</v>
      </c>
      <c r="AK9">
        <f t="shared" si="11"/>
        <v>0</v>
      </c>
      <c r="AL9">
        <v>0</v>
      </c>
      <c r="AM9">
        <f t="shared" si="12"/>
        <v>0</v>
      </c>
      <c r="AN9">
        <v>0</v>
      </c>
      <c r="AO9">
        <f t="shared" si="13"/>
        <v>0</v>
      </c>
      <c r="AP9">
        <v>0</v>
      </c>
      <c r="AQ9">
        <f t="shared" si="14"/>
        <v>0</v>
      </c>
      <c r="AR9">
        <v>0</v>
      </c>
      <c r="AS9">
        <f t="shared" si="15"/>
        <v>0</v>
      </c>
      <c r="AT9">
        <v>0</v>
      </c>
      <c r="AU9">
        <f t="shared" si="16"/>
        <v>0</v>
      </c>
      <c r="AV9">
        <v>0</v>
      </c>
      <c r="AW9">
        <f t="shared" si="17"/>
        <v>0</v>
      </c>
      <c r="AX9">
        <v>0</v>
      </c>
      <c r="AY9">
        <f t="shared" si="18"/>
        <v>0</v>
      </c>
      <c r="AZ9">
        <v>0</v>
      </c>
      <c r="BA9">
        <f t="shared" si="19"/>
        <v>0</v>
      </c>
      <c r="BB9">
        <v>0</v>
      </c>
      <c r="BC9">
        <f t="shared" si="20"/>
        <v>0</v>
      </c>
      <c r="BD9">
        <v>0</v>
      </c>
      <c r="BE9">
        <f t="shared" si="21"/>
        <v>0</v>
      </c>
      <c r="BF9">
        <v>0</v>
      </c>
      <c r="BG9">
        <f t="shared" si="22"/>
        <v>0</v>
      </c>
      <c r="BH9">
        <v>0</v>
      </c>
      <c r="BI9">
        <f t="shared" si="23"/>
        <v>0</v>
      </c>
      <c r="BJ9">
        <v>0</v>
      </c>
      <c r="BK9">
        <f t="shared" si="24"/>
        <v>0</v>
      </c>
      <c r="BL9">
        <v>0</v>
      </c>
      <c r="BM9">
        <f t="shared" si="25"/>
        <v>0</v>
      </c>
      <c r="BN9">
        <v>0</v>
      </c>
      <c r="BO9">
        <f t="shared" si="26"/>
        <v>0</v>
      </c>
      <c r="BP9">
        <v>0</v>
      </c>
      <c r="BQ9">
        <f t="shared" si="27"/>
        <v>0</v>
      </c>
      <c r="BR9">
        <v>0</v>
      </c>
      <c r="BS9">
        <f t="shared" si="28"/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100</v>
      </c>
      <c r="DE9">
        <f t="shared" si="29"/>
        <v>1</v>
      </c>
      <c r="DF9">
        <v>0</v>
      </c>
      <c r="DG9">
        <f t="shared" si="30"/>
        <v>0</v>
      </c>
      <c r="DH9">
        <v>0</v>
      </c>
      <c r="DI9">
        <f t="shared" si="31"/>
        <v>0</v>
      </c>
      <c r="DJ9">
        <v>0</v>
      </c>
      <c r="DK9">
        <f t="shared" si="32"/>
        <v>0</v>
      </c>
      <c r="DL9">
        <v>0</v>
      </c>
      <c r="DM9">
        <f t="shared" si="33"/>
        <v>0</v>
      </c>
      <c r="DN9">
        <v>0</v>
      </c>
      <c r="DO9">
        <f t="shared" si="34"/>
        <v>0</v>
      </c>
      <c r="DP9">
        <v>0</v>
      </c>
      <c r="DQ9">
        <f t="shared" si="35"/>
        <v>0</v>
      </c>
      <c r="DR9">
        <v>0</v>
      </c>
      <c r="DS9">
        <f t="shared" si="36"/>
        <v>0</v>
      </c>
      <c r="DT9">
        <v>0</v>
      </c>
      <c r="DU9">
        <f t="shared" si="37"/>
        <v>0</v>
      </c>
      <c r="DV9">
        <v>0</v>
      </c>
      <c r="DW9">
        <f t="shared" si="38"/>
        <v>0</v>
      </c>
      <c r="DX9">
        <v>0</v>
      </c>
      <c r="DY9">
        <f t="shared" si="39"/>
        <v>0</v>
      </c>
      <c r="DZ9">
        <v>0</v>
      </c>
      <c r="EA9">
        <f t="shared" si="40"/>
        <v>0</v>
      </c>
      <c r="EB9">
        <v>0</v>
      </c>
      <c r="EC9">
        <f t="shared" si="41"/>
        <v>0</v>
      </c>
      <c r="ED9">
        <v>0</v>
      </c>
      <c r="EE9">
        <f t="shared" si="42"/>
        <v>0</v>
      </c>
      <c r="EF9">
        <v>0</v>
      </c>
      <c r="EG9">
        <f t="shared" si="43"/>
        <v>0</v>
      </c>
      <c r="EH9">
        <v>0</v>
      </c>
      <c r="EI9">
        <f t="shared" si="44"/>
        <v>0</v>
      </c>
      <c r="EJ9">
        <v>0</v>
      </c>
      <c r="EK9">
        <f t="shared" si="45"/>
        <v>0</v>
      </c>
      <c r="EL9">
        <v>0</v>
      </c>
      <c r="EM9">
        <f t="shared" si="46"/>
        <v>0</v>
      </c>
      <c r="EN9">
        <v>0</v>
      </c>
      <c r="EO9">
        <f t="shared" si="47"/>
        <v>0</v>
      </c>
      <c r="EP9">
        <v>0</v>
      </c>
      <c r="EQ9">
        <f t="shared" si="48"/>
        <v>0</v>
      </c>
      <c r="ER9">
        <v>0</v>
      </c>
      <c r="ES9">
        <f t="shared" si="49"/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 s="1" t="s">
        <v>40</v>
      </c>
      <c r="FG9" t="s">
        <v>264</v>
      </c>
      <c r="FI9" t="s">
        <v>297</v>
      </c>
      <c r="FJ9" t="s">
        <v>298</v>
      </c>
      <c r="FK9" t="s">
        <v>299</v>
      </c>
      <c r="FL9" t="s">
        <v>300</v>
      </c>
      <c r="FM9" t="s">
        <v>301</v>
      </c>
      <c r="FN9" t="s">
        <v>302</v>
      </c>
      <c r="FO9" t="s">
        <v>303</v>
      </c>
      <c r="FP9" t="s">
        <v>304</v>
      </c>
    </row>
    <row r="10" spans="1:186" x14ac:dyDescent="0.45">
      <c r="A10">
        <v>9</v>
      </c>
      <c r="B10">
        <v>9</v>
      </c>
      <c r="C10" t="s">
        <v>33</v>
      </c>
      <c r="D10" t="s">
        <v>34</v>
      </c>
      <c r="F10" t="s">
        <v>42</v>
      </c>
      <c r="G10" s="2">
        <v>1</v>
      </c>
      <c r="H10">
        <f t="shared" si="52"/>
        <v>302.76</v>
      </c>
      <c r="I10">
        <v>1200</v>
      </c>
      <c r="J10">
        <f>100+273</f>
        <v>373</v>
      </c>
      <c r="K10" s="2">
        <f t="shared" si="50"/>
        <v>0.31083333333333335</v>
      </c>
      <c r="L10">
        <f t="shared" si="51"/>
        <v>3.3300000000000003E-5</v>
      </c>
      <c r="M10" t="s">
        <v>64</v>
      </c>
      <c r="N10">
        <v>50</v>
      </c>
      <c r="O10">
        <f t="shared" si="0"/>
        <v>0.50601268188626503</v>
      </c>
      <c r="P10">
        <v>48</v>
      </c>
      <c r="Q10">
        <f t="shared" si="1"/>
        <v>0.47207338442909941</v>
      </c>
      <c r="R10">
        <v>2</v>
      </c>
      <c r="S10">
        <f t="shared" si="2"/>
        <v>2.191393368463548E-2</v>
      </c>
      <c r="T10">
        <v>0</v>
      </c>
      <c r="U10">
        <f t="shared" si="3"/>
        <v>0</v>
      </c>
      <c r="V10">
        <v>0</v>
      </c>
      <c r="W10">
        <f t="shared" si="4"/>
        <v>0</v>
      </c>
      <c r="X10">
        <v>0</v>
      </c>
      <c r="Y10">
        <f t="shared" si="5"/>
        <v>0</v>
      </c>
      <c r="Z10">
        <v>0</v>
      </c>
      <c r="AA10">
        <f t="shared" si="6"/>
        <v>0</v>
      </c>
      <c r="AB10">
        <v>0</v>
      </c>
      <c r="AC10">
        <f t="shared" si="7"/>
        <v>0</v>
      </c>
      <c r="AD10">
        <v>0</v>
      </c>
      <c r="AE10">
        <f t="shared" si="8"/>
        <v>0</v>
      </c>
      <c r="AF10">
        <v>0</v>
      </c>
      <c r="AG10">
        <f t="shared" si="9"/>
        <v>0</v>
      </c>
      <c r="AH10">
        <v>0</v>
      </c>
      <c r="AI10">
        <f t="shared" si="10"/>
        <v>0</v>
      </c>
      <c r="AJ10">
        <v>0</v>
      </c>
      <c r="AK10">
        <f t="shared" si="11"/>
        <v>0</v>
      </c>
      <c r="AL10">
        <v>0</v>
      </c>
      <c r="AM10">
        <f t="shared" si="12"/>
        <v>0</v>
      </c>
      <c r="AN10">
        <v>0</v>
      </c>
      <c r="AO10">
        <f t="shared" si="13"/>
        <v>0</v>
      </c>
      <c r="AP10">
        <v>0</v>
      </c>
      <c r="AQ10">
        <f t="shared" si="14"/>
        <v>0</v>
      </c>
      <c r="AR10">
        <v>0</v>
      </c>
      <c r="AS10">
        <f t="shared" si="15"/>
        <v>0</v>
      </c>
      <c r="AT10">
        <v>0</v>
      </c>
      <c r="AU10">
        <f t="shared" si="16"/>
        <v>0</v>
      </c>
      <c r="AV10">
        <v>0</v>
      </c>
      <c r="AW10">
        <f t="shared" si="17"/>
        <v>0</v>
      </c>
      <c r="AX10">
        <v>0</v>
      </c>
      <c r="AY10">
        <f t="shared" si="18"/>
        <v>0</v>
      </c>
      <c r="AZ10">
        <v>0</v>
      </c>
      <c r="BA10">
        <f t="shared" si="19"/>
        <v>0</v>
      </c>
      <c r="BB10">
        <v>0</v>
      </c>
      <c r="BC10">
        <f t="shared" si="20"/>
        <v>0</v>
      </c>
      <c r="BD10">
        <v>0</v>
      </c>
      <c r="BE10">
        <f t="shared" si="21"/>
        <v>0</v>
      </c>
      <c r="BF10">
        <v>0</v>
      </c>
      <c r="BG10">
        <f t="shared" si="22"/>
        <v>0</v>
      </c>
      <c r="BH10">
        <v>0</v>
      </c>
      <c r="BI10">
        <f t="shared" si="23"/>
        <v>0</v>
      </c>
      <c r="BJ10">
        <v>0</v>
      </c>
      <c r="BK10">
        <f t="shared" si="24"/>
        <v>0</v>
      </c>
      <c r="BL10">
        <v>0</v>
      </c>
      <c r="BM10">
        <f t="shared" si="25"/>
        <v>0</v>
      </c>
      <c r="BN10">
        <v>0</v>
      </c>
      <c r="BO10">
        <f t="shared" si="26"/>
        <v>0</v>
      </c>
      <c r="BP10">
        <v>0</v>
      </c>
      <c r="BQ10">
        <f t="shared" si="27"/>
        <v>0</v>
      </c>
      <c r="BR10">
        <v>0</v>
      </c>
      <c r="BS10">
        <f t="shared" si="28"/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100</v>
      </c>
      <c r="DE10">
        <f t="shared" si="29"/>
        <v>1</v>
      </c>
      <c r="DF10">
        <v>0</v>
      </c>
      <c r="DG10">
        <f t="shared" si="30"/>
        <v>0</v>
      </c>
      <c r="DH10">
        <v>0</v>
      </c>
      <c r="DI10">
        <f t="shared" si="31"/>
        <v>0</v>
      </c>
      <c r="DJ10">
        <v>0</v>
      </c>
      <c r="DK10">
        <f t="shared" si="32"/>
        <v>0</v>
      </c>
      <c r="DL10">
        <v>0</v>
      </c>
      <c r="DM10">
        <f t="shared" si="33"/>
        <v>0</v>
      </c>
      <c r="DN10">
        <v>0</v>
      </c>
      <c r="DO10">
        <f t="shared" si="34"/>
        <v>0</v>
      </c>
      <c r="DP10">
        <v>0</v>
      </c>
      <c r="DQ10">
        <f t="shared" si="35"/>
        <v>0</v>
      </c>
      <c r="DR10">
        <v>0</v>
      </c>
      <c r="DS10">
        <f t="shared" si="36"/>
        <v>0</v>
      </c>
      <c r="DT10">
        <v>0</v>
      </c>
      <c r="DU10">
        <f t="shared" si="37"/>
        <v>0</v>
      </c>
      <c r="DV10">
        <v>0</v>
      </c>
      <c r="DW10">
        <f t="shared" si="38"/>
        <v>0</v>
      </c>
      <c r="DX10">
        <v>0</v>
      </c>
      <c r="DY10">
        <f t="shared" si="39"/>
        <v>0</v>
      </c>
      <c r="DZ10">
        <v>0</v>
      </c>
      <c r="EA10">
        <f t="shared" si="40"/>
        <v>0</v>
      </c>
      <c r="EB10">
        <v>0</v>
      </c>
      <c r="EC10">
        <f t="shared" si="41"/>
        <v>0</v>
      </c>
      <c r="ED10">
        <v>0</v>
      </c>
      <c r="EE10">
        <f t="shared" si="42"/>
        <v>0</v>
      </c>
      <c r="EF10">
        <v>0</v>
      </c>
      <c r="EG10">
        <f t="shared" si="43"/>
        <v>0</v>
      </c>
      <c r="EH10">
        <v>0</v>
      </c>
      <c r="EI10">
        <f t="shared" si="44"/>
        <v>0</v>
      </c>
      <c r="EJ10">
        <v>0</v>
      </c>
      <c r="EK10">
        <f t="shared" si="45"/>
        <v>0</v>
      </c>
      <c r="EL10">
        <v>0</v>
      </c>
      <c r="EM10">
        <f t="shared" si="46"/>
        <v>0</v>
      </c>
      <c r="EN10">
        <v>0</v>
      </c>
      <c r="EO10">
        <f t="shared" si="47"/>
        <v>0</v>
      </c>
      <c r="EP10">
        <v>0</v>
      </c>
      <c r="EQ10">
        <f t="shared" si="48"/>
        <v>0</v>
      </c>
      <c r="ER10">
        <v>0</v>
      </c>
      <c r="ES10">
        <f t="shared" si="49"/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 s="1" t="s">
        <v>40</v>
      </c>
      <c r="FG10" t="s">
        <v>264</v>
      </c>
      <c r="FI10">
        <v>28.0855</v>
      </c>
      <c r="FJ10">
        <v>4</v>
      </c>
      <c r="FK10">
        <v>51.996099999999998</v>
      </c>
      <c r="FL10">
        <v>1</v>
      </c>
      <c r="FM10">
        <v>95.94</v>
      </c>
      <c r="FN10">
        <v>1</v>
      </c>
      <c r="FO10">
        <v>207.2</v>
      </c>
      <c r="FP10">
        <v>4</v>
      </c>
    </row>
    <row r="11" spans="1:186" x14ac:dyDescent="0.45">
      <c r="A11">
        <v>10</v>
      </c>
      <c r="B11">
        <v>10</v>
      </c>
      <c r="C11" t="s">
        <v>33</v>
      </c>
      <c r="D11" t="s">
        <v>34</v>
      </c>
      <c r="F11" t="s">
        <v>42</v>
      </c>
      <c r="G11" s="2">
        <v>1</v>
      </c>
      <c r="H11">
        <f t="shared" si="52"/>
        <v>302.76</v>
      </c>
      <c r="I11">
        <v>1200</v>
      </c>
      <c r="J11">
        <f>125+273</f>
        <v>398</v>
      </c>
      <c r="K11" s="2">
        <f t="shared" si="50"/>
        <v>0.33166666666666667</v>
      </c>
      <c r="L11">
        <f t="shared" si="51"/>
        <v>3.3300000000000003E-5</v>
      </c>
      <c r="M11" t="s">
        <v>64</v>
      </c>
      <c r="N11">
        <v>50</v>
      </c>
      <c r="O11">
        <f t="shared" si="0"/>
        <v>0.50601268188626503</v>
      </c>
      <c r="P11">
        <v>48</v>
      </c>
      <c r="Q11">
        <f t="shared" si="1"/>
        <v>0.47207338442909941</v>
      </c>
      <c r="R11">
        <v>2</v>
      </c>
      <c r="S11">
        <f t="shared" si="2"/>
        <v>2.191393368463548E-2</v>
      </c>
      <c r="T11">
        <v>0</v>
      </c>
      <c r="U11">
        <f t="shared" si="3"/>
        <v>0</v>
      </c>
      <c r="V11">
        <v>0</v>
      </c>
      <c r="W11">
        <f t="shared" si="4"/>
        <v>0</v>
      </c>
      <c r="X11">
        <v>0</v>
      </c>
      <c r="Y11">
        <f t="shared" si="5"/>
        <v>0</v>
      </c>
      <c r="Z11">
        <v>0</v>
      </c>
      <c r="AA11">
        <f t="shared" si="6"/>
        <v>0</v>
      </c>
      <c r="AB11">
        <v>0</v>
      </c>
      <c r="AC11">
        <f t="shared" si="7"/>
        <v>0</v>
      </c>
      <c r="AD11">
        <v>0</v>
      </c>
      <c r="AE11">
        <f t="shared" si="8"/>
        <v>0</v>
      </c>
      <c r="AF11">
        <v>0</v>
      </c>
      <c r="AG11">
        <f t="shared" si="9"/>
        <v>0</v>
      </c>
      <c r="AH11">
        <v>0</v>
      </c>
      <c r="AI11">
        <f t="shared" si="10"/>
        <v>0</v>
      </c>
      <c r="AJ11">
        <v>0</v>
      </c>
      <c r="AK11">
        <f t="shared" si="11"/>
        <v>0</v>
      </c>
      <c r="AL11">
        <v>0</v>
      </c>
      <c r="AM11">
        <f t="shared" si="12"/>
        <v>0</v>
      </c>
      <c r="AN11">
        <v>0</v>
      </c>
      <c r="AO11">
        <f t="shared" si="13"/>
        <v>0</v>
      </c>
      <c r="AP11">
        <v>0</v>
      </c>
      <c r="AQ11">
        <f t="shared" si="14"/>
        <v>0</v>
      </c>
      <c r="AR11">
        <v>0</v>
      </c>
      <c r="AS11">
        <f t="shared" si="15"/>
        <v>0</v>
      </c>
      <c r="AT11">
        <v>0</v>
      </c>
      <c r="AU11">
        <f t="shared" si="16"/>
        <v>0</v>
      </c>
      <c r="AV11">
        <v>0</v>
      </c>
      <c r="AW11">
        <f t="shared" si="17"/>
        <v>0</v>
      </c>
      <c r="AX11">
        <v>0</v>
      </c>
      <c r="AY11">
        <f t="shared" si="18"/>
        <v>0</v>
      </c>
      <c r="AZ11">
        <v>0</v>
      </c>
      <c r="BA11">
        <f t="shared" si="19"/>
        <v>0</v>
      </c>
      <c r="BB11">
        <v>0</v>
      </c>
      <c r="BC11">
        <f t="shared" si="20"/>
        <v>0</v>
      </c>
      <c r="BD11">
        <v>0</v>
      </c>
      <c r="BE11">
        <f t="shared" si="21"/>
        <v>0</v>
      </c>
      <c r="BF11">
        <v>0</v>
      </c>
      <c r="BG11">
        <f t="shared" si="22"/>
        <v>0</v>
      </c>
      <c r="BH11">
        <v>0</v>
      </c>
      <c r="BI11">
        <f t="shared" si="23"/>
        <v>0</v>
      </c>
      <c r="BJ11">
        <v>0</v>
      </c>
      <c r="BK11">
        <f t="shared" si="24"/>
        <v>0</v>
      </c>
      <c r="BL11">
        <v>0</v>
      </c>
      <c r="BM11">
        <f t="shared" si="25"/>
        <v>0</v>
      </c>
      <c r="BN11">
        <v>0</v>
      </c>
      <c r="BO11">
        <f t="shared" si="26"/>
        <v>0</v>
      </c>
      <c r="BP11">
        <v>0</v>
      </c>
      <c r="BQ11">
        <f t="shared" si="27"/>
        <v>0</v>
      </c>
      <c r="BR11">
        <v>0</v>
      </c>
      <c r="BS11">
        <f t="shared" si="28"/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100</v>
      </c>
      <c r="DE11">
        <f t="shared" si="29"/>
        <v>1</v>
      </c>
      <c r="DF11">
        <v>0</v>
      </c>
      <c r="DG11">
        <f t="shared" si="30"/>
        <v>0</v>
      </c>
      <c r="DH11">
        <v>0</v>
      </c>
      <c r="DI11">
        <f t="shared" si="31"/>
        <v>0</v>
      </c>
      <c r="DJ11">
        <v>0</v>
      </c>
      <c r="DK11">
        <f t="shared" si="32"/>
        <v>0</v>
      </c>
      <c r="DL11">
        <v>0</v>
      </c>
      <c r="DM11">
        <f t="shared" si="33"/>
        <v>0</v>
      </c>
      <c r="DN11">
        <v>0</v>
      </c>
      <c r="DO11">
        <f t="shared" si="34"/>
        <v>0</v>
      </c>
      <c r="DP11">
        <v>0</v>
      </c>
      <c r="DQ11">
        <f t="shared" si="35"/>
        <v>0</v>
      </c>
      <c r="DR11">
        <v>0</v>
      </c>
      <c r="DS11">
        <f t="shared" si="36"/>
        <v>0</v>
      </c>
      <c r="DT11">
        <v>0</v>
      </c>
      <c r="DU11">
        <f t="shared" si="37"/>
        <v>0</v>
      </c>
      <c r="DV11">
        <v>0</v>
      </c>
      <c r="DW11">
        <f t="shared" si="38"/>
        <v>0</v>
      </c>
      <c r="DX11">
        <v>0</v>
      </c>
      <c r="DY11">
        <f t="shared" si="39"/>
        <v>0</v>
      </c>
      <c r="DZ11">
        <v>0</v>
      </c>
      <c r="EA11">
        <f t="shared" si="40"/>
        <v>0</v>
      </c>
      <c r="EB11">
        <v>0</v>
      </c>
      <c r="EC11">
        <f t="shared" si="41"/>
        <v>0</v>
      </c>
      <c r="ED11">
        <v>0</v>
      </c>
      <c r="EE11">
        <f t="shared" si="42"/>
        <v>0</v>
      </c>
      <c r="EF11">
        <v>0</v>
      </c>
      <c r="EG11">
        <f t="shared" si="43"/>
        <v>0</v>
      </c>
      <c r="EH11">
        <v>0</v>
      </c>
      <c r="EI11">
        <f t="shared" si="44"/>
        <v>0</v>
      </c>
      <c r="EJ11">
        <v>0</v>
      </c>
      <c r="EK11">
        <f t="shared" si="45"/>
        <v>0</v>
      </c>
      <c r="EL11">
        <v>0</v>
      </c>
      <c r="EM11">
        <f t="shared" si="46"/>
        <v>0</v>
      </c>
      <c r="EN11">
        <v>0</v>
      </c>
      <c r="EO11">
        <f t="shared" si="47"/>
        <v>0</v>
      </c>
      <c r="EP11">
        <v>0</v>
      </c>
      <c r="EQ11">
        <f t="shared" si="48"/>
        <v>0</v>
      </c>
      <c r="ER11">
        <v>0</v>
      </c>
      <c r="ES11">
        <f t="shared" si="49"/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 s="1" t="s">
        <v>40</v>
      </c>
      <c r="FG11" t="s">
        <v>264</v>
      </c>
      <c r="FI11" t="s">
        <v>264</v>
      </c>
    </row>
    <row r="12" spans="1:186" x14ac:dyDescent="0.45">
      <c r="A12">
        <v>11</v>
      </c>
      <c r="B12">
        <v>11</v>
      </c>
      <c r="C12" t="s">
        <v>33</v>
      </c>
      <c r="D12" t="s">
        <v>34</v>
      </c>
      <c r="F12" t="s">
        <v>43</v>
      </c>
      <c r="G12" s="2">
        <v>1</v>
      </c>
      <c r="H12">
        <f t="shared" si="52"/>
        <v>302.76</v>
      </c>
      <c r="I12">
        <v>1200</v>
      </c>
      <c r="J12">
        <f>25+273</f>
        <v>298</v>
      </c>
      <c r="K12" s="2">
        <f t="shared" si="50"/>
        <v>0.24833333333333332</v>
      </c>
      <c r="L12">
        <f t="shared" si="51"/>
        <v>3.3300000000000003E-5</v>
      </c>
      <c r="M12" t="s">
        <v>64</v>
      </c>
      <c r="N12">
        <v>50</v>
      </c>
      <c r="O12">
        <f t="shared" si="0"/>
        <v>0.50525582280329717</v>
      </c>
      <c r="P12">
        <v>48</v>
      </c>
      <c r="Q12">
        <f t="shared" si="1"/>
        <v>0.47136728942076755</v>
      </c>
      <c r="R12">
        <v>0</v>
      </c>
      <c r="S12">
        <f t="shared" si="2"/>
        <v>0</v>
      </c>
      <c r="T12">
        <v>2</v>
      </c>
      <c r="U12">
        <f t="shared" si="3"/>
        <v>2.3376887775935287E-2</v>
      </c>
      <c r="V12">
        <v>0</v>
      </c>
      <c r="W12">
        <f t="shared" si="4"/>
        <v>0</v>
      </c>
      <c r="X12">
        <v>0</v>
      </c>
      <c r="Y12">
        <f t="shared" si="5"/>
        <v>0</v>
      </c>
      <c r="Z12">
        <v>0</v>
      </c>
      <c r="AA12">
        <f t="shared" si="6"/>
        <v>0</v>
      </c>
      <c r="AB12">
        <v>0</v>
      </c>
      <c r="AC12">
        <f t="shared" si="7"/>
        <v>0</v>
      </c>
      <c r="AD12">
        <v>0</v>
      </c>
      <c r="AE12">
        <f t="shared" si="8"/>
        <v>0</v>
      </c>
      <c r="AF12">
        <v>0</v>
      </c>
      <c r="AG12">
        <f t="shared" si="9"/>
        <v>0</v>
      </c>
      <c r="AH12">
        <v>0</v>
      </c>
      <c r="AI12">
        <f t="shared" si="10"/>
        <v>0</v>
      </c>
      <c r="AJ12">
        <v>0</v>
      </c>
      <c r="AK12">
        <f t="shared" si="11"/>
        <v>0</v>
      </c>
      <c r="AL12">
        <v>0</v>
      </c>
      <c r="AM12">
        <f t="shared" si="12"/>
        <v>0</v>
      </c>
      <c r="AN12">
        <v>0</v>
      </c>
      <c r="AO12">
        <f t="shared" si="13"/>
        <v>0</v>
      </c>
      <c r="AP12">
        <v>0</v>
      </c>
      <c r="AQ12">
        <f t="shared" si="14"/>
        <v>0</v>
      </c>
      <c r="AR12">
        <v>0</v>
      </c>
      <c r="AS12">
        <f t="shared" si="15"/>
        <v>0</v>
      </c>
      <c r="AT12">
        <v>0</v>
      </c>
      <c r="AU12">
        <f t="shared" si="16"/>
        <v>0</v>
      </c>
      <c r="AV12">
        <v>0</v>
      </c>
      <c r="AW12">
        <f t="shared" si="17"/>
        <v>0</v>
      </c>
      <c r="AX12">
        <v>0</v>
      </c>
      <c r="AY12">
        <f t="shared" si="18"/>
        <v>0</v>
      </c>
      <c r="AZ12">
        <v>0</v>
      </c>
      <c r="BA12">
        <f t="shared" si="19"/>
        <v>0</v>
      </c>
      <c r="BB12">
        <v>0</v>
      </c>
      <c r="BC12">
        <f t="shared" si="20"/>
        <v>0</v>
      </c>
      <c r="BD12">
        <v>0</v>
      </c>
      <c r="BE12">
        <f t="shared" si="21"/>
        <v>0</v>
      </c>
      <c r="BF12">
        <v>0</v>
      </c>
      <c r="BG12">
        <f t="shared" si="22"/>
        <v>0</v>
      </c>
      <c r="BH12">
        <v>0</v>
      </c>
      <c r="BI12">
        <f t="shared" si="23"/>
        <v>0</v>
      </c>
      <c r="BJ12">
        <v>0</v>
      </c>
      <c r="BK12">
        <f t="shared" si="24"/>
        <v>0</v>
      </c>
      <c r="BL12">
        <v>0</v>
      </c>
      <c r="BM12">
        <f t="shared" si="25"/>
        <v>0</v>
      </c>
      <c r="BN12">
        <v>0</v>
      </c>
      <c r="BO12">
        <f t="shared" si="26"/>
        <v>0</v>
      </c>
      <c r="BP12">
        <v>0</v>
      </c>
      <c r="BQ12">
        <f t="shared" si="27"/>
        <v>0</v>
      </c>
      <c r="BR12">
        <v>0</v>
      </c>
      <c r="BS12">
        <f t="shared" si="28"/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100</v>
      </c>
      <c r="DE12">
        <f t="shared" si="29"/>
        <v>1</v>
      </c>
      <c r="DF12">
        <v>0</v>
      </c>
      <c r="DG12">
        <f t="shared" si="30"/>
        <v>0</v>
      </c>
      <c r="DH12">
        <v>0</v>
      </c>
      <c r="DI12">
        <f t="shared" si="31"/>
        <v>0</v>
      </c>
      <c r="DJ12">
        <v>0</v>
      </c>
      <c r="DK12">
        <f t="shared" si="32"/>
        <v>0</v>
      </c>
      <c r="DL12">
        <v>0</v>
      </c>
      <c r="DM12">
        <f t="shared" si="33"/>
        <v>0</v>
      </c>
      <c r="DN12">
        <v>0</v>
      </c>
      <c r="DO12">
        <f t="shared" si="34"/>
        <v>0</v>
      </c>
      <c r="DP12">
        <v>0</v>
      </c>
      <c r="DQ12">
        <f t="shared" si="35"/>
        <v>0</v>
      </c>
      <c r="DR12">
        <v>0</v>
      </c>
      <c r="DS12">
        <f t="shared" si="36"/>
        <v>0</v>
      </c>
      <c r="DT12">
        <v>0</v>
      </c>
      <c r="DU12">
        <f t="shared" si="37"/>
        <v>0</v>
      </c>
      <c r="DV12">
        <v>0</v>
      </c>
      <c r="DW12">
        <f t="shared" si="38"/>
        <v>0</v>
      </c>
      <c r="DX12">
        <v>0</v>
      </c>
      <c r="DY12">
        <f t="shared" si="39"/>
        <v>0</v>
      </c>
      <c r="DZ12">
        <v>0</v>
      </c>
      <c r="EA12">
        <f t="shared" si="40"/>
        <v>0</v>
      </c>
      <c r="EB12">
        <v>0</v>
      </c>
      <c r="EC12">
        <f t="shared" si="41"/>
        <v>0</v>
      </c>
      <c r="ED12">
        <v>0</v>
      </c>
      <c r="EE12">
        <f t="shared" si="42"/>
        <v>0</v>
      </c>
      <c r="EF12">
        <v>0</v>
      </c>
      <c r="EG12">
        <f t="shared" si="43"/>
        <v>0</v>
      </c>
      <c r="EH12">
        <v>0</v>
      </c>
      <c r="EI12">
        <f t="shared" si="44"/>
        <v>0</v>
      </c>
      <c r="EJ12">
        <v>0</v>
      </c>
      <c r="EK12">
        <f t="shared" si="45"/>
        <v>0</v>
      </c>
      <c r="EL12">
        <v>0</v>
      </c>
      <c r="EM12">
        <f t="shared" si="46"/>
        <v>0</v>
      </c>
      <c r="EN12">
        <v>0</v>
      </c>
      <c r="EO12">
        <f t="shared" si="47"/>
        <v>0</v>
      </c>
      <c r="EP12">
        <v>0</v>
      </c>
      <c r="EQ12">
        <f t="shared" si="48"/>
        <v>0</v>
      </c>
      <c r="ER12">
        <v>0</v>
      </c>
      <c r="ES12">
        <f t="shared" si="49"/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 s="1" t="s">
        <v>40</v>
      </c>
      <c r="FG12" t="s">
        <v>264</v>
      </c>
      <c r="FI12" t="s">
        <v>305</v>
      </c>
      <c r="FJ12" t="s">
        <v>306</v>
      </c>
      <c r="FK12" t="s">
        <v>307</v>
      </c>
      <c r="FL12" t="s">
        <v>308</v>
      </c>
      <c r="FM12" t="s">
        <v>309</v>
      </c>
      <c r="FN12" t="s">
        <v>310</v>
      </c>
      <c r="FO12" t="s">
        <v>279</v>
      </c>
      <c r="FP12" t="s">
        <v>311</v>
      </c>
    </row>
    <row r="13" spans="1:186" x14ac:dyDescent="0.45">
      <c r="A13">
        <v>12</v>
      </c>
      <c r="B13">
        <v>12</v>
      </c>
      <c r="C13" t="s">
        <v>33</v>
      </c>
      <c r="D13" t="s">
        <v>34</v>
      </c>
      <c r="F13" t="s">
        <v>43</v>
      </c>
      <c r="G13" s="2">
        <v>1</v>
      </c>
      <c r="H13">
        <f t="shared" si="52"/>
        <v>302.76</v>
      </c>
      <c r="I13">
        <v>1200</v>
      </c>
      <c r="J13">
        <f>100+273</f>
        <v>373</v>
      </c>
      <c r="K13" s="2">
        <f t="shared" si="50"/>
        <v>0.31083333333333335</v>
      </c>
      <c r="L13">
        <f t="shared" si="51"/>
        <v>3.3300000000000003E-5</v>
      </c>
      <c r="M13" t="s">
        <v>64</v>
      </c>
      <c r="N13">
        <v>50</v>
      </c>
      <c r="O13">
        <f t="shared" si="0"/>
        <v>0.50525582280329717</v>
      </c>
      <c r="P13">
        <v>48</v>
      </c>
      <c r="Q13">
        <f t="shared" si="1"/>
        <v>0.47136728942076755</v>
      </c>
      <c r="R13">
        <v>0</v>
      </c>
      <c r="S13">
        <f t="shared" si="2"/>
        <v>0</v>
      </c>
      <c r="T13">
        <v>2</v>
      </c>
      <c r="U13">
        <f t="shared" si="3"/>
        <v>2.3376887775935287E-2</v>
      </c>
      <c r="V13">
        <v>0</v>
      </c>
      <c r="W13">
        <f t="shared" si="4"/>
        <v>0</v>
      </c>
      <c r="X13">
        <v>0</v>
      </c>
      <c r="Y13">
        <f t="shared" si="5"/>
        <v>0</v>
      </c>
      <c r="Z13">
        <v>0</v>
      </c>
      <c r="AA13">
        <f t="shared" si="6"/>
        <v>0</v>
      </c>
      <c r="AB13">
        <v>0</v>
      </c>
      <c r="AC13">
        <f t="shared" si="7"/>
        <v>0</v>
      </c>
      <c r="AD13">
        <v>0</v>
      </c>
      <c r="AE13">
        <f t="shared" si="8"/>
        <v>0</v>
      </c>
      <c r="AF13">
        <v>0</v>
      </c>
      <c r="AG13">
        <f t="shared" si="9"/>
        <v>0</v>
      </c>
      <c r="AH13">
        <v>0</v>
      </c>
      <c r="AI13">
        <f t="shared" si="10"/>
        <v>0</v>
      </c>
      <c r="AJ13">
        <v>0</v>
      </c>
      <c r="AK13">
        <f t="shared" si="11"/>
        <v>0</v>
      </c>
      <c r="AL13">
        <v>0</v>
      </c>
      <c r="AM13">
        <f t="shared" si="12"/>
        <v>0</v>
      </c>
      <c r="AN13">
        <v>0</v>
      </c>
      <c r="AO13">
        <f t="shared" si="13"/>
        <v>0</v>
      </c>
      <c r="AP13">
        <v>0</v>
      </c>
      <c r="AQ13">
        <f t="shared" si="14"/>
        <v>0</v>
      </c>
      <c r="AR13">
        <v>0</v>
      </c>
      <c r="AS13">
        <f t="shared" si="15"/>
        <v>0</v>
      </c>
      <c r="AT13">
        <v>0</v>
      </c>
      <c r="AU13">
        <f t="shared" si="16"/>
        <v>0</v>
      </c>
      <c r="AV13">
        <v>0</v>
      </c>
      <c r="AW13">
        <f t="shared" si="17"/>
        <v>0</v>
      </c>
      <c r="AX13">
        <v>0</v>
      </c>
      <c r="AY13">
        <f t="shared" si="18"/>
        <v>0</v>
      </c>
      <c r="AZ13">
        <v>0</v>
      </c>
      <c r="BA13">
        <f t="shared" si="19"/>
        <v>0</v>
      </c>
      <c r="BB13">
        <v>0</v>
      </c>
      <c r="BC13">
        <f t="shared" si="20"/>
        <v>0</v>
      </c>
      <c r="BD13">
        <v>0</v>
      </c>
      <c r="BE13">
        <f t="shared" si="21"/>
        <v>0</v>
      </c>
      <c r="BF13">
        <v>0</v>
      </c>
      <c r="BG13">
        <f t="shared" si="22"/>
        <v>0</v>
      </c>
      <c r="BH13">
        <v>0</v>
      </c>
      <c r="BI13">
        <f t="shared" si="23"/>
        <v>0</v>
      </c>
      <c r="BJ13">
        <v>0</v>
      </c>
      <c r="BK13">
        <f t="shared" si="24"/>
        <v>0</v>
      </c>
      <c r="BL13">
        <v>0</v>
      </c>
      <c r="BM13">
        <f t="shared" si="25"/>
        <v>0</v>
      </c>
      <c r="BN13">
        <v>0</v>
      </c>
      <c r="BO13">
        <f t="shared" si="26"/>
        <v>0</v>
      </c>
      <c r="BP13">
        <v>0</v>
      </c>
      <c r="BQ13">
        <f t="shared" si="27"/>
        <v>0</v>
      </c>
      <c r="BR13">
        <v>0</v>
      </c>
      <c r="BS13">
        <f t="shared" si="28"/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100</v>
      </c>
      <c r="DE13">
        <f t="shared" si="29"/>
        <v>1</v>
      </c>
      <c r="DF13">
        <v>0</v>
      </c>
      <c r="DG13">
        <f t="shared" si="30"/>
        <v>0</v>
      </c>
      <c r="DH13">
        <v>0</v>
      </c>
      <c r="DI13">
        <f t="shared" si="31"/>
        <v>0</v>
      </c>
      <c r="DJ13">
        <v>0</v>
      </c>
      <c r="DK13">
        <f t="shared" si="32"/>
        <v>0</v>
      </c>
      <c r="DL13">
        <v>0</v>
      </c>
      <c r="DM13">
        <f t="shared" si="33"/>
        <v>0</v>
      </c>
      <c r="DN13">
        <v>0</v>
      </c>
      <c r="DO13">
        <f t="shared" si="34"/>
        <v>0</v>
      </c>
      <c r="DP13">
        <v>0</v>
      </c>
      <c r="DQ13">
        <f t="shared" si="35"/>
        <v>0</v>
      </c>
      <c r="DR13">
        <v>0</v>
      </c>
      <c r="DS13">
        <f t="shared" si="36"/>
        <v>0</v>
      </c>
      <c r="DT13">
        <v>0</v>
      </c>
      <c r="DU13">
        <f t="shared" si="37"/>
        <v>0</v>
      </c>
      <c r="DV13">
        <v>0</v>
      </c>
      <c r="DW13">
        <f t="shared" si="38"/>
        <v>0</v>
      </c>
      <c r="DX13">
        <v>0</v>
      </c>
      <c r="DY13">
        <f t="shared" si="39"/>
        <v>0</v>
      </c>
      <c r="DZ13">
        <v>0</v>
      </c>
      <c r="EA13">
        <f t="shared" si="40"/>
        <v>0</v>
      </c>
      <c r="EB13">
        <v>0</v>
      </c>
      <c r="EC13">
        <f t="shared" si="41"/>
        <v>0</v>
      </c>
      <c r="ED13">
        <v>0</v>
      </c>
      <c r="EE13">
        <f t="shared" si="42"/>
        <v>0</v>
      </c>
      <c r="EF13">
        <v>0</v>
      </c>
      <c r="EG13">
        <f t="shared" si="43"/>
        <v>0</v>
      </c>
      <c r="EH13">
        <v>0</v>
      </c>
      <c r="EI13">
        <f t="shared" si="44"/>
        <v>0</v>
      </c>
      <c r="EJ13">
        <v>0</v>
      </c>
      <c r="EK13">
        <f t="shared" si="45"/>
        <v>0</v>
      </c>
      <c r="EL13">
        <v>0</v>
      </c>
      <c r="EM13">
        <f t="shared" si="46"/>
        <v>0</v>
      </c>
      <c r="EN13">
        <v>0</v>
      </c>
      <c r="EO13">
        <f t="shared" si="47"/>
        <v>0</v>
      </c>
      <c r="EP13">
        <v>0</v>
      </c>
      <c r="EQ13">
        <f t="shared" si="48"/>
        <v>0</v>
      </c>
      <c r="ER13">
        <v>0</v>
      </c>
      <c r="ES13">
        <f t="shared" si="49"/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 s="1" t="s">
        <v>40</v>
      </c>
      <c r="FG13" t="s">
        <v>264</v>
      </c>
      <c r="FI13">
        <v>118.71</v>
      </c>
      <c r="FJ13">
        <v>4</v>
      </c>
      <c r="FK13">
        <v>121.76</v>
      </c>
      <c r="FL13">
        <v>5</v>
      </c>
      <c r="FM13">
        <v>208.98</v>
      </c>
      <c r="FN13">
        <v>5</v>
      </c>
      <c r="FO13">
        <v>112.411</v>
      </c>
      <c r="FP13">
        <v>2</v>
      </c>
    </row>
    <row r="14" spans="1:186" x14ac:dyDescent="0.45">
      <c r="A14">
        <v>13</v>
      </c>
      <c r="B14">
        <v>13</v>
      </c>
      <c r="C14" t="s">
        <v>33</v>
      </c>
      <c r="D14" t="s">
        <v>34</v>
      </c>
      <c r="F14" t="s">
        <v>43</v>
      </c>
      <c r="G14" s="2">
        <v>1</v>
      </c>
      <c r="H14">
        <f t="shared" si="52"/>
        <v>302.76</v>
      </c>
      <c r="I14">
        <v>1200</v>
      </c>
      <c r="J14">
        <f>150+273</f>
        <v>423</v>
      </c>
      <c r="K14" s="2">
        <f t="shared" si="50"/>
        <v>0.35249999999999998</v>
      </c>
      <c r="L14">
        <f t="shared" si="51"/>
        <v>3.3300000000000003E-5</v>
      </c>
      <c r="M14" t="s">
        <v>64</v>
      </c>
      <c r="N14">
        <v>50</v>
      </c>
      <c r="O14">
        <f t="shared" si="0"/>
        <v>0.50525582280329717</v>
      </c>
      <c r="P14">
        <v>48</v>
      </c>
      <c r="Q14">
        <f t="shared" si="1"/>
        <v>0.47136728942076755</v>
      </c>
      <c r="R14">
        <v>0</v>
      </c>
      <c r="S14">
        <f t="shared" si="2"/>
        <v>0</v>
      </c>
      <c r="T14">
        <v>2</v>
      </c>
      <c r="U14">
        <f t="shared" si="3"/>
        <v>2.3376887775935287E-2</v>
      </c>
      <c r="V14">
        <v>0</v>
      </c>
      <c r="W14">
        <f t="shared" si="4"/>
        <v>0</v>
      </c>
      <c r="X14">
        <v>0</v>
      </c>
      <c r="Y14">
        <f t="shared" si="5"/>
        <v>0</v>
      </c>
      <c r="Z14">
        <v>0</v>
      </c>
      <c r="AA14">
        <f t="shared" si="6"/>
        <v>0</v>
      </c>
      <c r="AB14">
        <v>0</v>
      </c>
      <c r="AC14">
        <f t="shared" si="7"/>
        <v>0</v>
      </c>
      <c r="AD14">
        <v>0</v>
      </c>
      <c r="AE14">
        <f t="shared" si="8"/>
        <v>0</v>
      </c>
      <c r="AF14">
        <v>0</v>
      </c>
      <c r="AG14">
        <f t="shared" si="9"/>
        <v>0</v>
      </c>
      <c r="AH14">
        <v>0</v>
      </c>
      <c r="AI14">
        <f t="shared" si="10"/>
        <v>0</v>
      </c>
      <c r="AJ14">
        <v>0</v>
      </c>
      <c r="AK14">
        <f t="shared" si="11"/>
        <v>0</v>
      </c>
      <c r="AL14">
        <v>0</v>
      </c>
      <c r="AM14">
        <f t="shared" si="12"/>
        <v>0</v>
      </c>
      <c r="AN14">
        <v>0</v>
      </c>
      <c r="AO14">
        <f t="shared" si="13"/>
        <v>0</v>
      </c>
      <c r="AP14">
        <v>0</v>
      </c>
      <c r="AQ14">
        <f t="shared" si="14"/>
        <v>0</v>
      </c>
      <c r="AR14">
        <v>0</v>
      </c>
      <c r="AS14">
        <f t="shared" si="15"/>
        <v>0</v>
      </c>
      <c r="AT14">
        <v>0</v>
      </c>
      <c r="AU14">
        <f t="shared" si="16"/>
        <v>0</v>
      </c>
      <c r="AV14">
        <v>0</v>
      </c>
      <c r="AW14">
        <f t="shared" si="17"/>
        <v>0</v>
      </c>
      <c r="AX14">
        <v>0</v>
      </c>
      <c r="AY14">
        <f t="shared" si="18"/>
        <v>0</v>
      </c>
      <c r="AZ14">
        <v>0</v>
      </c>
      <c r="BA14">
        <f t="shared" si="19"/>
        <v>0</v>
      </c>
      <c r="BB14">
        <v>0</v>
      </c>
      <c r="BC14">
        <f t="shared" si="20"/>
        <v>0</v>
      </c>
      <c r="BD14">
        <v>0</v>
      </c>
      <c r="BE14">
        <f t="shared" si="21"/>
        <v>0</v>
      </c>
      <c r="BF14">
        <v>0</v>
      </c>
      <c r="BG14">
        <f t="shared" si="22"/>
        <v>0</v>
      </c>
      <c r="BH14">
        <v>0</v>
      </c>
      <c r="BI14">
        <f t="shared" si="23"/>
        <v>0</v>
      </c>
      <c r="BJ14">
        <v>0</v>
      </c>
      <c r="BK14">
        <f t="shared" si="24"/>
        <v>0</v>
      </c>
      <c r="BL14">
        <v>0</v>
      </c>
      <c r="BM14">
        <f t="shared" si="25"/>
        <v>0</v>
      </c>
      <c r="BN14">
        <v>0</v>
      </c>
      <c r="BO14">
        <f t="shared" si="26"/>
        <v>0</v>
      </c>
      <c r="BP14">
        <v>0</v>
      </c>
      <c r="BQ14">
        <f t="shared" si="27"/>
        <v>0</v>
      </c>
      <c r="BR14">
        <v>0</v>
      </c>
      <c r="BS14">
        <f t="shared" si="28"/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100</v>
      </c>
      <c r="DE14">
        <f t="shared" si="29"/>
        <v>1</v>
      </c>
      <c r="DF14">
        <v>0</v>
      </c>
      <c r="DG14">
        <f t="shared" si="30"/>
        <v>0</v>
      </c>
      <c r="DH14">
        <v>0</v>
      </c>
      <c r="DI14">
        <f t="shared" si="31"/>
        <v>0</v>
      </c>
      <c r="DJ14">
        <v>0</v>
      </c>
      <c r="DK14">
        <f t="shared" si="32"/>
        <v>0</v>
      </c>
      <c r="DL14">
        <v>0</v>
      </c>
      <c r="DM14">
        <f t="shared" si="33"/>
        <v>0</v>
      </c>
      <c r="DN14">
        <v>0</v>
      </c>
      <c r="DO14">
        <f t="shared" si="34"/>
        <v>0</v>
      </c>
      <c r="DP14">
        <v>0</v>
      </c>
      <c r="DQ14">
        <f t="shared" si="35"/>
        <v>0</v>
      </c>
      <c r="DR14">
        <v>0</v>
      </c>
      <c r="DS14">
        <f t="shared" si="36"/>
        <v>0</v>
      </c>
      <c r="DT14">
        <v>0</v>
      </c>
      <c r="DU14">
        <f t="shared" si="37"/>
        <v>0</v>
      </c>
      <c r="DV14">
        <v>0</v>
      </c>
      <c r="DW14">
        <f t="shared" si="38"/>
        <v>0</v>
      </c>
      <c r="DX14">
        <v>0</v>
      </c>
      <c r="DY14">
        <f t="shared" si="39"/>
        <v>0</v>
      </c>
      <c r="DZ14">
        <v>0</v>
      </c>
      <c r="EA14">
        <f t="shared" si="40"/>
        <v>0</v>
      </c>
      <c r="EB14">
        <v>0</v>
      </c>
      <c r="EC14">
        <f t="shared" si="41"/>
        <v>0</v>
      </c>
      <c r="ED14">
        <v>0</v>
      </c>
      <c r="EE14">
        <f t="shared" si="42"/>
        <v>0</v>
      </c>
      <c r="EF14">
        <v>0</v>
      </c>
      <c r="EG14">
        <f t="shared" si="43"/>
        <v>0</v>
      </c>
      <c r="EH14">
        <v>0</v>
      </c>
      <c r="EI14">
        <f t="shared" si="44"/>
        <v>0</v>
      </c>
      <c r="EJ14">
        <v>0</v>
      </c>
      <c r="EK14">
        <f t="shared" si="45"/>
        <v>0</v>
      </c>
      <c r="EL14">
        <v>0</v>
      </c>
      <c r="EM14">
        <f t="shared" si="46"/>
        <v>0</v>
      </c>
      <c r="EN14">
        <v>0</v>
      </c>
      <c r="EO14">
        <f t="shared" si="47"/>
        <v>0</v>
      </c>
      <c r="EP14">
        <v>0</v>
      </c>
      <c r="EQ14">
        <f t="shared" si="48"/>
        <v>0</v>
      </c>
      <c r="ER14">
        <v>0</v>
      </c>
      <c r="ES14">
        <f t="shared" si="49"/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 s="1" t="s">
        <v>40</v>
      </c>
      <c r="FG14" t="s">
        <v>264</v>
      </c>
      <c r="FI14" t="s">
        <v>264</v>
      </c>
    </row>
    <row r="15" spans="1:186" x14ac:dyDescent="0.45">
      <c r="A15">
        <v>14</v>
      </c>
      <c r="B15">
        <v>14</v>
      </c>
      <c r="C15" t="s">
        <v>33</v>
      </c>
      <c r="D15" t="s">
        <v>34</v>
      </c>
      <c r="F15" t="s">
        <v>43</v>
      </c>
      <c r="G15" s="2">
        <v>1</v>
      </c>
      <c r="H15">
        <f t="shared" si="52"/>
        <v>302.76</v>
      </c>
      <c r="I15">
        <v>1200</v>
      </c>
      <c r="J15">
        <f>175+273</f>
        <v>448</v>
      </c>
      <c r="K15" s="2">
        <f t="shared" si="50"/>
        <v>0.37333333333333335</v>
      </c>
      <c r="L15">
        <f t="shared" si="51"/>
        <v>3.3300000000000003E-5</v>
      </c>
      <c r="M15" t="s">
        <v>64</v>
      </c>
      <c r="N15">
        <v>50</v>
      </c>
      <c r="O15">
        <f t="shared" si="0"/>
        <v>0.50525582280329717</v>
      </c>
      <c r="P15">
        <v>48</v>
      </c>
      <c r="Q15">
        <f t="shared" si="1"/>
        <v>0.47136728942076755</v>
      </c>
      <c r="R15">
        <v>0</v>
      </c>
      <c r="S15">
        <f t="shared" si="2"/>
        <v>0</v>
      </c>
      <c r="T15">
        <v>2</v>
      </c>
      <c r="U15">
        <f t="shared" si="3"/>
        <v>2.3376887775935287E-2</v>
      </c>
      <c r="V15">
        <v>0</v>
      </c>
      <c r="W15">
        <f t="shared" si="4"/>
        <v>0</v>
      </c>
      <c r="X15">
        <v>0</v>
      </c>
      <c r="Y15">
        <f t="shared" si="5"/>
        <v>0</v>
      </c>
      <c r="Z15">
        <v>0</v>
      </c>
      <c r="AA15">
        <f t="shared" si="6"/>
        <v>0</v>
      </c>
      <c r="AB15">
        <v>0</v>
      </c>
      <c r="AC15">
        <f t="shared" si="7"/>
        <v>0</v>
      </c>
      <c r="AD15">
        <v>0</v>
      </c>
      <c r="AE15">
        <f t="shared" si="8"/>
        <v>0</v>
      </c>
      <c r="AF15">
        <v>0</v>
      </c>
      <c r="AG15">
        <f t="shared" si="9"/>
        <v>0</v>
      </c>
      <c r="AH15">
        <v>0</v>
      </c>
      <c r="AI15">
        <f t="shared" si="10"/>
        <v>0</v>
      </c>
      <c r="AJ15">
        <v>0</v>
      </c>
      <c r="AK15">
        <f t="shared" si="11"/>
        <v>0</v>
      </c>
      <c r="AL15">
        <v>0</v>
      </c>
      <c r="AM15">
        <f t="shared" si="12"/>
        <v>0</v>
      </c>
      <c r="AN15">
        <v>0</v>
      </c>
      <c r="AO15">
        <f t="shared" si="13"/>
        <v>0</v>
      </c>
      <c r="AP15">
        <v>0</v>
      </c>
      <c r="AQ15">
        <f t="shared" si="14"/>
        <v>0</v>
      </c>
      <c r="AR15">
        <v>0</v>
      </c>
      <c r="AS15">
        <f t="shared" si="15"/>
        <v>0</v>
      </c>
      <c r="AT15">
        <v>0</v>
      </c>
      <c r="AU15">
        <f t="shared" si="16"/>
        <v>0</v>
      </c>
      <c r="AV15">
        <v>0</v>
      </c>
      <c r="AW15">
        <f t="shared" si="17"/>
        <v>0</v>
      </c>
      <c r="AX15">
        <v>0</v>
      </c>
      <c r="AY15">
        <f t="shared" si="18"/>
        <v>0</v>
      </c>
      <c r="AZ15">
        <v>0</v>
      </c>
      <c r="BA15">
        <f t="shared" si="19"/>
        <v>0</v>
      </c>
      <c r="BB15">
        <v>0</v>
      </c>
      <c r="BC15">
        <f t="shared" si="20"/>
        <v>0</v>
      </c>
      <c r="BD15">
        <v>0</v>
      </c>
      <c r="BE15">
        <f t="shared" si="21"/>
        <v>0</v>
      </c>
      <c r="BF15">
        <v>0</v>
      </c>
      <c r="BG15">
        <f t="shared" si="22"/>
        <v>0</v>
      </c>
      <c r="BH15">
        <v>0</v>
      </c>
      <c r="BI15">
        <f t="shared" si="23"/>
        <v>0</v>
      </c>
      <c r="BJ15">
        <v>0</v>
      </c>
      <c r="BK15">
        <f t="shared" si="24"/>
        <v>0</v>
      </c>
      <c r="BL15">
        <v>0</v>
      </c>
      <c r="BM15">
        <f t="shared" si="25"/>
        <v>0</v>
      </c>
      <c r="BN15">
        <v>0</v>
      </c>
      <c r="BO15">
        <f t="shared" si="26"/>
        <v>0</v>
      </c>
      <c r="BP15">
        <v>0</v>
      </c>
      <c r="BQ15">
        <f t="shared" si="27"/>
        <v>0</v>
      </c>
      <c r="BR15">
        <v>0</v>
      </c>
      <c r="BS15">
        <f t="shared" si="28"/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100</v>
      </c>
      <c r="DE15">
        <f t="shared" si="29"/>
        <v>1</v>
      </c>
      <c r="DF15">
        <v>0</v>
      </c>
      <c r="DG15">
        <f t="shared" si="30"/>
        <v>0</v>
      </c>
      <c r="DH15">
        <v>0</v>
      </c>
      <c r="DI15">
        <f t="shared" si="31"/>
        <v>0</v>
      </c>
      <c r="DJ15">
        <v>0</v>
      </c>
      <c r="DK15">
        <f t="shared" si="32"/>
        <v>0</v>
      </c>
      <c r="DL15">
        <v>0</v>
      </c>
      <c r="DM15">
        <f t="shared" si="33"/>
        <v>0</v>
      </c>
      <c r="DN15">
        <v>0</v>
      </c>
      <c r="DO15">
        <f t="shared" si="34"/>
        <v>0</v>
      </c>
      <c r="DP15">
        <v>0</v>
      </c>
      <c r="DQ15">
        <f t="shared" si="35"/>
        <v>0</v>
      </c>
      <c r="DR15">
        <v>0</v>
      </c>
      <c r="DS15">
        <f t="shared" si="36"/>
        <v>0</v>
      </c>
      <c r="DT15">
        <v>0</v>
      </c>
      <c r="DU15">
        <f t="shared" si="37"/>
        <v>0</v>
      </c>
      <c r="DV15">
        <v>0</v>
      </c>
      <c r="DW15">
        <f t="shared" si="38"/>
        <v>0</v>
      </c>
      <c r="DX15">
        <v>0</v>
      </c>
      <c r="DY15">
        <f t="shared" si="39"/>
        <v>0</v>
      </c>
      <c r="DZ15">
        <v>0</v>
      </c>
      <c r="EA15">
        <f t="shared" si="40"/>
        <v>0</v>
      </c>
      <c r="EB15">
        <v>0</v>
      </c>
      <c r="EC15">
        <f t="shared" si="41"/>
        <v>0</v>
      </c>
      <c r="ED15">
        <v>0</v>
      </c>
      <c r="EE15">
        <f t="shared" si="42"/>
        <v>0</v>
      </c>
      <c r="EF15">
        <v>0</v>
      </c>
      <c r="EG15">
        <f t="shared" si="43"/>
        <v>0</v>
      </c>
      <c r="EH15">
        <v>0</v>
      </c>
      <c r="EI15">
        <f t="shared" si="44"/>
        <v>0</v>
      </c>
      <c r="EJ15">
        <v>0</v>
      </c>
      <c r="EK15">
        <f t="shared" si="45"/>
        <v>0</v>
      </c>
      <c r="EL15">
        <v>0</v>
      </c>
      <c r="EM15">
        <f t="shared" si="46"/>
        <v>0</v>
      </c>
      <c r="EN15">
        <v>0</v>
      </c>
      <c r="EO15">
        <f t="shared" si="47"/>
        <v>0</v>
      </c>
      <c r="EP15">
        <v>0</v>
      </c>
      <c r="EQ15">
        <f t="shared" si="48"/>
        <v>0</v>
      </c>
      <c r="ER15">
        <v>0</v>
      </c>
      <c r="ES15">
        <f t="shared" si="49"/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 s="1" t="s">
        <v>40</v>
      </c>
      <c r="FG15" t="s">
        <v>264</v>
      </c>
      <c r="FI15" t="s">
        <v>312</v>
      </c>
      <c r="FJ15" t="s">
        <v>313</v>
      </c>
      <c r="FK15" t="s">
        <v>314</v>
      </c>
      <c r="FL15" t="s">
        <v>315</v>
      </c>
      <c r="FM15" t="s">
        <v>316</v>
      </c>
      <c r="FN15" t="s">
        <v>317</v>
      </c>
      <c r="FO15" t="s">
        <v>318</v>
      </c>
      <c r="FP15" t="s">
        <v>319</v>
      </c>
    </row>
    <row r="16" spans="1:186" x14ac:dyDescent="0.45">
      <c r="A16">
        <v>15</v>
      </c>
      <c r="B16">
        <v>15</v>
      </c>
      <c r="C16" t="s">
        <v>33</v>
      </c>
      <c r="D16" t="s">
        <v>34</v>
      </c>
      <c r="F16" t="s">
        <v>43</v>
      </c>
      <c r="G16" s="2">
        <v>1</v>
      </c>
      <c r="H16">
        <f t="shared" si="52"/>
        <v>302.76</v>
      </c>
      <c r="I16">
        <v>1200</v>
      </c>
      <c r="J16">
        <f>200+273</f>
        <v>473</v>
      </c>
      <c r="K16" s="2">
        <f t="shared" si="50"/>
        <v>0.39416666666666667</v>
      </c>
      <c r="L16">
        <f t="shared" si="51"/>
        <v>3.3300000000000003E-5</v>
      </c>
      <c r="M16" t="s">
        <v>64</v>
      </c>
      <c r="N16">
        <v>50</v>
      </c>
      <c r="O16">
        <f t="shared" si="0"/>
        <v>0.50525582280329717</v>
      </c>
      <c r="P16">
        <v>48</v>
      </c>
      <c r="Q16">
        <f t="shared" si="1"/>
        <v>0.47136728942076755</v>
      </c>
      <c r="R16">
        <v>0</v>
      </c>
      <c r="S16">
        <f t="shared" si="2"/>
        <v>0</v>
      </c>
      <c r="T16">
        <v>2</v>
      </c>
      <c r="U16">
        <f t="shared" si="3"/>
        <v>2.3376887775935287E-2</v>
      </c>
      <c r="V16">
        <v>0</v>
      </c>
      <c r="W16">
        <f t="shared" si="4"/>
        <v>0</v>
      </c>
      <c r="X16">
        <v>0</v>
      </c>
      <c r="Y16">
        <f t="shared" si="5"/>
        <v>0</v>
      </c>
      <c r="Z16">
        <v>0</v>
      </c>
      <c r="AA16">
        <f t="shared" si="6"/>
        <v>0</v>
      </c>
      <c r="AB16">
        <v>0</v>
      </c>
      <c r="AC16">
        <f t="shared" si="7"/>
        <v>0</v>
      </c>
      <c r="AD16">
        <v>0</v>
      </c>
      <c r="AE16">
        <f t="shared" si="8"/>
        <v>0</v>
      </c>
      <c r="AF16">
        <v>0</v>
      </c>
      <c r="AG16">
        <f t="shared" si="9"/>
        <v>0</v>
      </c>
      <c r="AH16">
        <v>0</v>
      </c>
      <c r="AI16">
        <f t="shared" si="10"/>
        <v>0</v>
      </c>
      <c r="AJ16">
        <v>0</v>
      </c>
      <c r="AK16">
        <f t="shared" si="11"/>
        <v>0</v>
      </c>
      <c r="AL16">
        <v>0</v>
      </c>
      <c r="AM16">
        <f t="shared" si="12"/>
        <v>0</v>
      </c>
      <c r="AN16">
        <v>0</v>
      </c>
      <c r="AO16">
        <f t="shared" si="13"/>
        <v>0</v>
      </c>
      <c r="AP16">
        <v>0</v>
      </c>
      <c r="AQ16">
        <f t="shared" si="14"/>
        <v>0</v>
      </c>
      <c r="AR16">
        <v>0</v>
      </c>
      <c r="AS16">
        <f t="shared" si="15"/>
        <v>0</v>
      </c>
      <c r="AT16">
        <v>0</v>
      </c>
      <c r="AU16">
        <f t="shared" si="16"/>
        <v>0</v>
      </c>
      <c r="AV16">
        <v>0</v>
      </c>
      <c r="AW16">
        <f t="shared" si="17"/>
        <v>0</v>
      </c>
      <c r="AX16">
        <v>0</v>
      </c>
      <c r="AY16">
        <f t="shared" si="18"/>
        <v>0</v>
      </c>
      <c r="AZ16">
        <v>0</v>
      </c>
      <c r="BA16">
        <f t="shared" si="19"/>
        <v>0</v>
      </c>
      <c r="BB16">
        <v>0</v>
      </c>
      <c r="BC16">
        <f t="shared" si="20"/>
        <v>0</v>
      </c>
      <c r="BD16">
        <v>0</v>
      </c>
      <c r="BE16">
        <f t="shared" si="21"/>
        <v>0</v>
      </c>
      <c r="BF16">
        <v>0</v>
      </c>
      <c r="BG16">
        <f t="shared" si="22"/>
        <v>0</v>
      </c>
      <c r="BH16">
        <v>0</v>
      </c>
      <c r="BI16">
        <f t="shared" si="23"/>
        <v>0</v>
      </c>
      <c r="BJ16">
        <v>0</v>
      </c>
      <c r="BK16">
        <f t="shared" si="24"/>
        <v>0</v>
      </c>
      <c r="BL16">
        <v>0</v>
      </c>
      <c r="BM16">
        <f t="shared" si="25"/>
        <v>0</v>
      </c>
      <c r="BN16">
        <v>0</v>
      </c>
      <c r="BO16">
        <f t="shared" si="26"/>
        <v>0</v>
      </c>
      <c r="BP16">
        <v>0</v>
      </c>
      <c r="BQ16">
        <f t="shared" si="27"/>
        <v>0</v>
      </c>
      <c r="BR16">
        <v>0</v>
      </c>
      <c r="BS16">
        <f t="shared" si="28"/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100</v>
      </c>
      <c r="DE16">
        <f t="shared" si="29"/>
        <v>1</v>
      </c>
      <c r="DF16">
        <v>0</v>
      </c>
      <c r="DG16">
        <f t="shared" si="30"/>
        <v>0</v>
      </c>
      <c r="DH16">
        <v>0</v>
      </c>
      <c r="DI16">
        <f t="shared" si="31"/>
        <v>0</v>
      </c>
      <c r="DJ16">
        <v>0</v>
      </c>
      <c r="DK16">
        <f t="shared" si="32"/>
        <v>0</v>
      </c>
      <c r="DL16">
        <v>0</v>
      </c>
      <c r="DM16">
        <f t="shared" si="33"/>
        <v>0</v>
      </c>
      <c r="DN16">
        <v>0</v>
      </c>
      <c r="DO16">
        <f t="shared" si="34"/>
        <v>0</v>
      </c>
      <c r="DP16">
        <v>0</v>
      </c>
      <c r="DQ16">
        <f t="shared" si="35"/>
        <v>0</v>
      </c>
      <c r="DR16">
        <v>0</v>
      </c>
      <c r="DS16">
        <f t="shared" si="36"/>
        <v>0</v>
      </c>
      <c r="DT16">
        <v>0</v>
      </c>
      <c r="DU16">
        <f t="shared" si="37"/>
        <v>0</v>
      </c>
      <c r="DV16">
        <v>0</v>
      </c>
      <c r="DW16">
        <f t="shared" si="38"/>
        <v>0</v>
      </c>
      <c r="DX16">
        <v>0</v>
      </c>
      <c r="DY16">
        <f t="shared" si="39"/>
        <v>0</v>
      </c>
      <c r="DZ16">
        <v>0</v>
      </c>
      <c r="EA16">
        <f t="shared" si="40"/>
        <v>0</v>
      </c>
      <c r="EB16">
        <v>0</v>
      </c>
      <c r="EC16">
        <f t="shared" si="41"/>
        <v>0</v>
      </c>
      <c r="ED16">
        <v>0</v>
      </c>
      <c r="EE16">
        <f t="shared" si="42"/>
        <v>0</v>
      </c>
      <c r="EF16">
        <v>0</v>
      </c>
      <c r="EG16">
        <f t="shared" si="43"/>
        <v>0</v>
      </c>
      <c r="EH16">
        <v>0</v>
      </c>
      <c r="EI16">
        <f t="shared" si="44"/>
        <v>0</v>
      </c>
      <c r="EJ16">
        <v>0</v>
      </c>
      <c r="EK16">
        <f t="shared" si="45"/>
        <v>0</v>
      </c>
      <c r="EL16">
        <v>0</v>
      </c>
      <c r="EM16">
        <f t="shared" si="46"/>
        <v>0</v>
      </c>
      <c r="EN16">
        <v>0</v>
      </c>
      <c r="EO16">
        <f t="shared" si="47"/>
        <v>0</v>
      </c>
      <c r="EP16">
        <v>0</v>
      </c>
      <c r="EQ16">
        <f t="shared" si="48"/>
        <v>0</v>
      </c>
      <c r="ER16">
        <v>0</v>
      </c>
      <c r="ES16">
        <f t="shared" si="49"/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 s="1" t="s">
        <v>40</v>
      </c>
      <c r="FG16" t="s">
        <v>264</v>
      </c>
      <c r="FI16">
        <v>47.866999999999997</v>
      </c>
      <c r="FJ16">
        <v>2</v>
      </c>
      <c r="FK16">
        <v>16</v>
      </c>
      <c r="FL16">
        <v>6</v>
      </c>
      <c r="FM16">
        <v>1.01</v>
      </c>
      <c r="FN16">
        <v>1</v>
      </c>
      <c r="FO16">
        <v>14.01</v>
      </c>
      <c r="FP16">
        <v>5</v>
      </c>
    </row>
    <row r="17" spans="1:172" x14ac:dyDescent="0.45">
      <c r="A17">
        <v>16</v>
      </c>
      <c r="B17">
        <v>16</v>
      </c>
      <c r="C17" t="s">
        <v>33</v>
      </c>
      <c r="D17" t="s">
        <v>34</v>
      </c>
      <c r="F17" t="s">
        <v>43</v>
      </c>
      <c r="G17" s="2">
        <v>1</v>
      </c>
      <c r="H17">
        <f t="shared" si="52"/>
        <v>302.76</v>
      </c>
      <c r="I17">
        <v>1200</v>
      </c>
      <c r="J17">
        <f>225+273</f>
        <v>498</v>
      </c>
      <c r="K17" s="2">
        <f t="shared" si="50"/>
        <v>0.41499999999999998</v>
      </c>
      <c r="L17">
        <f t="shared" si="51"/>
        <v>3.3300000000000003E-5</v>
      </c>
      <c r="M17" t="s">
        <v>64</v>
      </c>
      <c r="N17">
        <v>50</v>
      </c>
      <c r="O17">
        <f t="shared" si="0"/>
        <v>0.50525582280329717</v>
      </c>
      <c r="P17">
        <v>48</v>
      </c>
      <c r="Q17">
        <f t="shared" si="1"/>
        <v>0.47136728942076755</v>
      </c>
      <c r="R17">
        <v>0</v>
      </c>
      <c r="S17">
        <f t="shared" si="2"/>
        <v>0</v>
      </c>
      <c r="T17">
        <v>2</v>
      </c>
      <c r="U17">
        <f t="shared" si="3"/>
        <v>2.3376887775935287E-2</v>
      </c>
      <c r="V17">
        <v>0</v>
      </c>
      <c r="W17">
        <f t="shared" si="4"/>
        <v>0</v>
      </c>
      <c r="X17">
        <v>0</v>
      </c>
      <c r="Y17">
        <f t="shared" si="5"/>
        <v>0</v>
      </c>
      <c r="Z17">
        <v>0</v>
      </c>
      <c r="AA17">
        <f t="shared" si="6"/>
        <v>0</v>
      </c>
      <c r="AB17">
        <v>0</v>
      </c>
      <c r="AC17">
        <f t="shared" si="7"/>
        <v>0</v>
      </c>
      <c r="AD17">
        <v>0</v>
      </c>
      <c r="AE17">
        <f t="shared" si="8"/>
        <v>0</v>
      </c>
      <c r="AF17">
        <v>0</v>
      </c>
      <c r="AG17">
        <f t="shared" si="9"/>
        <v>0</v>
      </c>
      <c r="AH17">
        <v>0</v>
      </c>
      <c r="AI17">
        <f t="shared" si="10"/>
        <v>0</v>
      </c>
      <c r="AJ17">
        <v>0</v>
      </c>
      <c r="AK17">
        <f t="shared" si="11"/>
        <v>0</v>
      </c>
      <c r="AL17">
        <v>0</v>
      </c>
      <c r="AM17">
        <f t="shared" si="12"/>
        <v>0</v>
      </c>
      <c r="AN17">
        <v>0</v>
      </c>
      <c r="AO17">
        <f t="shared" si="13"/>
        <v>0</v>
      </c>
      <c r="AP17">
        <v>0</v>
      </c>
      <c r="AQ17">
        <f t="shared" si="14"/>
        <v>0</v>
      </c>
      <c r="AR17">
        <v>0</v>
      </c>
      <c r="AS17">
        <f t="shared" si="15"/>
        <v>0</v>
      </c>
      <c r="AT17">
        <v>0</v>
      </c>
      <c r="AU17">
        <f t="shared" si="16"/>
        <v>0</v>
      </c>
      <c r="AV17">
        <v>0</v>
      </c>
      <c r="AW17">
        <f t="shared" si="17"/>
        <v>0</v>
      </c>
      <c r="AX17">
        <v>0</v>
      </c>
      <c r="AY17">
        <f t="shared" si="18"/>
        <v>0</v>
      </c>
      <c r="AZ17">
        <v>0</v>
      </c>
      <c r="BA17">
        <f t="shared" si="19"/>
        <v>0</v>
      </c>
      <c r="BB17">
        <v>0</v>
      </c>
      <c r="BC17">
        <f t="shared" si="20"/>
        <v>0</v>
      </c>
      <c r="BD17">
        <v>0</v>
      </c>
      <c r="BE17">
        <f t="shared" si="21"/>
        <v>0</v>
      </c>
      <c r="BF17">
        <v>0</v>
      </c>
      <c r="BG17">
        <f t="shared" si="22"/>
        <v>0</v>
      </c>
      <c r="BH17">
        <v>0</v>
      </c>
      <c r="BI17">
        <f t="shared" si="23"/>
        <v>0</v>
      </c>
      <c r="BJ17">
        <v>0</v>
      </c>
      <c r="BK17">
        <f t="shared" si="24"/>
        <v>0</v>
      </c>
      <c r="BL17">
        <v>0</v>
      </c>
      <c r="BM17">
        <f t="shared" si="25"/>
        <v>0</v>
      </c>
      <c r="BN17">
        <v>0</v>
      </c>
      <c r="BO17">
        <f t="shared" si="26"/>
        <v>0</v>
      </c>
      <c r="BP17">
        <v>0</v>
      </c>
      <c r="BQ17">
        <f t="shared" si="27"/>
        <v>0</v>
      </c>
      <c r="BR17">
        <v>0</v>
      </c>
      <c r="BS17">
        <f t="shared" si="28"/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100</v>
      </c>
      <c r="DE17">
        <f t="shared" si="29"/>
        <v>1</v>
      </c>
      <c r="DF17">
        <v>0</v>
      </c>
      <c r="DG17">
        <f t="shared" si="30"/>
        <v>0</v>
      </c>
      <c r="DH17">
        <v>0</v>
      </c>
      <c r="DI17">
        <f t="shared" si="31"/>
        <v>0</v>
      </c>
      <c r="DJ17">
        <v>0</v>
      </c>
      <c r="DK17">
        <f t="shared" si="32"/>
        <v>0</v>
      </c>
      <c r="DL17">
        <v>0</v>
      </c>
      <c r="DM17">
        <f t="shared" si="33"/>
        <v>0</v>
      </c>
      <c r="DN17">
        <v>0</v>
      </c>
      <c r="DO17">
        <f t="shared" si="34"/>
        <v>0</v>
      </c>
      <c r="DP17">
        <v>0</v>
      </c>
      <c r="DQ17">
        <f t="shared" si="35"/>
        <v>0</v>
      </c>
      <c r="DR17">
        <v>0</v>
      </c>
      <c r="DS17">
        <f t="shared" si="36"/>
        <v>0</v>
      </c>
      <c r="DT17">
        <v>0</v>
      </c>
      <c r="DU17">
        <f t="shared" si="37"/>
        <v>0</v>
      </c>
      <c r="DV17">
        <v>0</v>
      </c>
      <c r="DW17">
        <f t="shared" si="38"/>
        <v>0</v>
      </c>
      <c r="DX17">
        <v>0</v>
      </c>
      <c r="DY17">
        <f t="shared" si="39"/>
        <v>0</v>
      </c>
      <c r="DZ17">
        <v>0</v>
      </c>
      <c r="EA17">
        <f t="shared" si="40"/>
        <v>0</v>
      </c>
      <c r="EB17">
        <v>0</v>
      </c>
      <c r="EC17">
        <f t="shared" si="41"/>
        <v>0</v>
      </c>
      <c r="ED17">
        <v>0</v>
      </c>
      <c r="EE17">
        <f t="shared" si="42"/>
        <v>0</v>
      </c>
      <c r="EF17">
        <v>0</v>
      </c>
      <c r="EG17">
        <f t="shared" si="43"/>
        <v>0</v>
      </c>
      <c r="EH17">
        <v>0</v>
      </c>
      <c r="EI17">
        <f t="shared" si="44"/>
        <v>0</v>
      </c>
      <c r="EJ17">
        <v>0</v>
      </c>
      <c r="EK17">
        <f t="shared" si="45"/>
        <v>0</v>
      </c>
      <c r="EL17">
        <v>0</v>
      </c>
      <c r="EM17">
        <f t="shared" si="46"/>
        <v>0</v>
      </c>
      <c r="EN17">
        <v>0</v>
      </c>
      <c r="EO17">
        <f t="shared" si="47"/>
        <v>0</v>
      </c>
      <c r="EP17">
        <v>0</v>
      </c>
      <c r="EQ17">
        <f t="shared" si="48"/>
        <v>0</v>
      </c>
      <c r="ER17">
        <v>0</v>
      </c>
      <c r="ES17">
        <f t="shared" si="49"/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 s="1" t="s">
        <v>40</v>
      </c>
      <c r="FG17" t="s">
        <v>264</v>
      </c>
    </row>
    <row r="18" spans="1:172" x14ac:dyDescent="0.45">
      <c r="A18">
        <v>17</v>
      </c>
      <c r="B18">
        <v>17</v>
      </c>
      <c r="C18" t="s">
        <v>33</v>
      </c>
      <c r="D18" t="s">
        <v>34</v>
      </c>
      <c r="F18" t="s">
        <v>44</v>
      </c>
      <c r="G18" s="2">
        <v>1</v>
      </c>
      <c r="H18">
        <f t="shared" si="52"/>
        <v>302.76</v>
      </c>
      <c r="I18">
        <v>1200</v>
      </c>
      <c r="J18">
        <f>25+273</f>
        <v>298</v>
      </c>
      <c r="K18" s="2">
        <f t="shared" si="50"/>
        <v>0.24833333333333332</v>
      </c>
      <c r="L18">
        <f t="shared" si="51"/>
        <v>3.3300000000000003E-5</v>
      </c>
      <c r="M18" t="s">
        <v>64</v>
      </c>
      <c r="N18">
        <v>50</v>
      </c>
      <c r="O18">
        <f t="shared" si="0"/>
        <v>0.50243971049078473</v>
      </c>
      <c r="P18">
        <v>45</v>
      </c>
      <c r="Q18">
        <f t="shared" si="1"/>
        <v>0.4394438057587195</v>
      </c>
      <c r="R18">
        <v>0</v>
      </c>
      <c r="S18">
        <f t="shared" si="2"/>
        <v>0</v>
      </c>
      <c r="T18">
        <v>5</v>
      </c>
      <c r="U18">
        <f t="shared" si="3"/>
        <v>5.8116483750495843E-2</v>
      </c>
      <c r="V18">
        <v>0</v>
      </c>
      <c r="W18">
        <f t="shared" si="4"/>
        <v>0</v>
      </c>
      <c r="X18">
        <v>0</v>
      </c>
      <c r="Y18">
        <f t="shared" si="5"/>
        <v>0</v>
      </c>
      <c r="Z18">
        <v>0</v>
      </c>
      <c r="AA18">
        <f t="shared" si="6"/>
        <v>0</v>
      </c>
      <c r="AB18">
        <v>0</v>
      </c>
      <c r="AC18">
        <f t="shared" si="7"/>
        <v>0</v>
      </c>
      <c r="AD18">
        <v>0</v>
      </c>
      <c r="AE18">
        <f t="shared" si="8"/>
        <v>0</v>
      </c>
      <c r="AF18">
        <v>0</v>
      </c>
      <c r="AG18">
        <f t="shared" si="9"/>
        <v>0</v>
      </c>
      <c r="AH18">
        <v>0</v>
      </c>
      <c r="AI18">
        <f t="shared" si="10"/>
        <v>0</v>
      </c>
      <c r="AJ18">
        <v>0</v>
      </c>
      <c r="AK18">
        <f t="shared" si="11"/>
        <v>0</v>
      </c>
      <c r="AL18">
        <v>0</v>
      </c>
      <c r="AM18">
        <f t="shared" si="12"/>
        <v>0</v>
      </c>
      <c r="AN18">
        <v>0</v>
      </c>
      <c r="AO18">
        <f t="shared" si="13"/>
        <v>0</v>
      </c>
      <c r="AP18">
        <v>0</v>
      </c>
      <c r="AQ18">
        <f t="shared" si="14"/>
        <v>0</v>
      </c>
      <c r="AR18">
        <v>0</v>
      </c>
      <c r="AS18">
        <f t="shared" si="15"/>
        <v>0</v>
      </c>
      <c r="AT18">
        <v>0</v>
      </c>
      <c r="AU18">
        <f t="shared" si="16"/>
        <v>0</v>
      </c>
      <c r="AV18">
        <v>0</v>
      </c>
      <c r="AW18">
        <f t="shared" si="17"/>
        <v>0</v>
      </c>
      <c r="AX18">
        <v>0</v>
      </c>
      <c r="AY18">
        <f t="shared" si="18"/>
        <v>0</v>
      </c>
      <c r="AZ18">
        <v>0</v>
      </c>
      <c r="BA18">
        <f t="shared" si="19"/>
        <v>0</v>
      </c>
      <c r="BB18">
        <v>0</v>
      </c>
      <c r="BC18">
        <f t="shared" si="20"/>
        <v>0</v>
      </c>
      <c r="BD18">
        <v>0</v>
      </c>
      <c r="BE18">
        <f t="shared" si="21"/>
        <v>0</v>
      </c>
      <c r="BF18">
        <v>0</v>
      </c>
      <c r="BG18">
        <f t="shared" si="22"/>
        <v>0</v>
      </c>
      <c r="BH18">
        <v>0</v>
      </c>
      <c r="BI18">
        <f t="shared" si="23"/>
        <v>0</v>
      </c>
      <c r="BJ18">
        <v>0</v>
      </c>
      <c r="BK18">
        <f t="shared" si="24"/>
        <v>0</v>
      </c>
      <c r="BL18">
        <v>0</v>
      </c>
      <c r="BM18">
        <f t="shared" si="25"/>
        <v>0</v>
      </c>
      <c r="BN18">
        <v>0</v>
      </c>
      <c r="BO18">
        <f t="shared" si="26"/>
        <v>0</v>
      </c>
      <c r="BP18">
        <v>0</v>
      </c>
      <c r="BQ18">
        <f t="shared" si="27"/>
        <v>0</v>
      </c>
      <c r="BR18">
        <v>0</v>
      </c>
      <c r="BS18">
        <f t="shared" si="28"/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100</v>
      </c>
      <c r="DE18">
        <f t="shared" si="29"/>
        <v>1</v>
      </c>
      <c r="DF18">
        <v>0</v>
      </c>
      <c r="DG18">
        <f t="shared" si="30"/>
        <v>0</v>
      </c>
      <c r="DH18">
        <v>0</v>
      </c>
      <c r="DI18">
        <f t="shared" si="31"/>
        <v>0</v>
      </c>
      <c r="DJ18">
        <v>0</v>
      </c>
      <c r="DK18">
        <f t="shared" si="32"/>
        <v>0</v>
      </c>
      <c r="DL18">
        <v>0</v>
      </c>
      <c r="DM18">
        <f t="shared" si="33"/>
        <v>0</v>
      </c>
      <c r="DN18">
        <v>0</v>
      </c>
      <c r="DO18">
        <f t="shared" si="34"/>
        <v>0</v>
      </c>
      <c r="DP18">
        <v>0</v>
      </c>
      <c r="DQ18">
        <f t="shared" si="35"/>
        <v>0</v>
      </c>
      <c r="DR18">
        <v>0</v>
      </c>
      <c r="DS18">
        <f t="shared" si="36"/>
        <v>0</v>
      </c>
      <c r="DT18">
        <v>0</v>
      </c>
      <c r="DU18">
        <f t="shared" si="37"/>
        <v>0</v>
      </c>
      <c r="DV18">
        <v>0</v>
      </c>
      <c r="DW18">
        <f t="shared" si="38"/>
        <v>0</v>
      </c>
      <c r="DX18">
        <v>0</v>
      </c>
      <c r="DY18">
        <f t="shared" si="39"/>
        <v>0</v>
      </c>
      <c r="DZ18">
        <v>0</v>
      </c>
      <c r="EA18">
        <f t="shared" si="40"/>
        <v>0</v>
      </c>
      <c r="EB18">
        <v>0</v>
      </c>
      <c r="EC18">
        <f t="shared" si="41"/>
        <v>0</v>
      </c>
      <c r="ED18">
        <v>0</v>
      </c>
      <c r="EE18">
        <f t="shared" si="42"/>
        <v>0</v>
      </c>
      <c r="EF18">
        <v>0</v>
      </c>
      <c r="EG18">
        <f t="shared" si="43"/>
        <v>0</v>
      </c>
      <c r="EH18">
        <v>0</v>
      </c>
      <c r="EI18">
        <f t="shared" si="44"/>
        <v>0</v>
      </c>
      <c r="EJ18">
        <v>0</v>
      </c>
      <c r="EK18">
        <f t="shared" si="45"/>
        <v>0</v>
      </c>
      <c r="EL18">
        <v>0</v>
      </c>
      <c r="EM18">
        <f t="shared" si="46"/>
        <v>0</v>
      </c>
      <c r="EN18">
        <v>0</v>
      </c>
      <c r="EO18">
        <f t="shared" si="47"/>
        <v>0</v>
      </c>
      <c r="EP18">
        <v>0</v>
      </c>
      <c r="EQ18">
        <f t="shared" si="48"/>
        <v>0</v>
      </c>
      <c r="ER18">
        <v>0</v>
      </c>
      <c r="ES18">
        <f t="shared" si="49"/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 s="1" t="s">
        <v>40</v>
      </c>
      <c r="FG18" t="s">
        <v>264</v>
      </c>
      <c r="FI18" t="s">
        <v>320</v>
      </c>
      <c r="FJ18" t="s">
        <v>321</v>
      </c>
      <c r="FK18" t="s">
        <v>322</v>
      </c>
      <c r="FL18" t="s">
        <v>323</v>
      </c>
      <c r="FM18" t="s">
        <v>324</v>
      </c>
      <c r="FN18" t="s">
        <v>325</v>
      </c>
      <c r="FO18" t="s">
        <v>326</v>
      </c>
      <c r="FP18" t="s">
        <v>327</v>
      </c>
    </row>
    <row r="19" spans="1:172" x14ac:dyDescent="0.45">
      <c r="A19">
        <v>18</v>
      </c>
      <c r="B19">
        <v>18</v>
      </c>
      <c r="C19" t="s">
        <v>33</v>
      </c>
      <c r="D19" t="s">
        <v>34</v>
      </c>
      <c r="F19" t="s">
        <v>44</v>
      </c>
      <c r="G19" s="2">
        <v>1</v>
      </c>
      <c r="H19">
        <f t="shared" si="52"/>
        <v>302.76</v>
      </c>
      <c r="I19">
        <v>1200</v>
      </c>
      <c r="J19">
        <f>100+273</f>
        <v>373</v>
      </c>
      <c r="K19" s="2">
        <f t="shared" si="50"/>
        <v>0.31083333333333335</v>
      </c>
      <c r="L19">
        <f t="shared" si="51"/>
        <v>3.3300000000000003E-5</v>
      </c>
      <c r="M19" t="s">
        <v>64</v>
      </c>
      <c r="N19">
        <v>50</v>
      </c>
      <c r="O19">
        <f t="shared" si="0"/>
        <v>0.50243971049078473</v>
      </c>
      <c r="P19">
        <v>45</v>
      </c>
      <c r="Q19">
        <f t="shared" si="1"/>
        <v>0.4394438057587195</v>
      </c>
      <c r="R19">
        <v>0</v>
      </c>
      <c r="S19">
        <f t="shared" si="2"/>
        <v>0</v>
      </c>
      <c r="T19">
        <v>5</v>
      </c>
      <c r="U19">
        <f t="shared" si="3"/>
        <v>5.8116483750495843E-2</v>
      </c>
      <c r="V19">
        <v>0</v>
      </c>
      <c r="W19">
        <f t="shared" si="4"/>
        <v>0</v>
      </c>
      <c r="X19">
        <v>0</v>
      </c>
      <c r="Y19">
        <f t="shared" si="5"/>
        <v>0</v>
      </c>
      <c r="Z19">
        <v>0</v>
      </c>
      <c r="AA19">
        <f t="shared" si="6"/>
        <v>0</v>
      </c>
      <c r="AB19">
        <v>0</v>
      </c>
      <c r="AC19">
        <f t="shared" si="7"/>
        <v>0</v>
      </c>
      <c r="AD19">
        <v>0</v>
      </c>
      <c r="AE19">
        <f t="shared" si="8"/>
        <v>0</v>
      </c>
      <c r="AF19">
        <v>0</v>
      </c>
      <c r="AG19">
        <f t="shared" si="9"/>
        <v>0</v>
      </c>
      <c r="AH19">
        <v>0</v>
      </c>
      <c r="AI19">
        <f t="shared" si="10"/>
        <v>0</v>
      </c>
      <c r="AJ19">
        <v>0</v>
      </c>
      <c r="AK19">
        <f t="shared" si="11"/>
        <v>0</v>
      </c>
      <c r="AL19">
        <v>0</v>
      </c>
      <c r="AM19">
        <f t="shared" si="12"/>
        <v>0</v>
      </c>
      <c r="AN19">
        <v>0</v>
      </c>
      <c r="AO19">
        <f t="shared" si="13"/>
        <v>0</v>
      </c>
      <c r="AP19">
        <v>0</v>
      </c>
      <c r="AQ19">
        <f t="shared" si="14"/>
        <v>0</v>
      </c>
      <c r="AR19">
        <v>0</v>
      </c>
      <c r="AS19">
        <f t="shared" si="15"/>
        <v>0</v>
      </c>
      <c r="AT19">
        <v>0</v>
      </c>
      <c r="AU19">
        <f t="shared" si="16"/>
        <v>0</v>
      </c>
      <c r="AV19">
        <v>0</v>
      </c>
      <c r="AW19">
        <f t="shared" si="17"/>
        <v>0</v>
      </c>
      <c r="AX19">
        <v>0</v>
      </c>
      <c r="AY19">
        <f t="shared" si="18"/>
        <v>0</v>
      </c>
      <c r="AZ19">
        <v>0</v>
      </c>
      <c r="BA19">
        <f t="shared" si="19"/>
        <v>0</v>
      </c>
      <c r="BB19">
        <v>0</v>
      </c>
      <c r="BC19">
        <f t="shared" si="20"/>
        <v>0</v>
      </c>
      <c r="BD19">
        <v>0</v>
      </c>
      <c r="BE19">
        <f t="shared" si="21"/>
        <v>0</v>
      </c>
      <c r="BF19">
        <v>0</v>
      </c>
      <c r="BG19">
        <f t="shared" si="22"/>
        <v>0</v>
      </c>
      <c r="BH19">
        <v>0</v>
      </c>
      <c r="BI19">
        <f t="shared" si="23"/>
        <v>0</v>
      </c>
      <c r="BJ19">
        <v>0</v>
      </c>
      <c r="BK19">
        <f t="shared" si="24"/>
        <v>0</v>
      </c>
      <c r="BL19">
        <v>0</v>
      </c>
      <c r="BM19">
        <f t="shared" si="25"/>
        <v>0</v>
      </c>
      <c r="BN19">
        <v>0</v>
      </c>
      <c r="BO19">
        <f t="shared" si="26"/>
        <v>0</v>
      </c>
      <c r="BP19">
        <v>0</v>
      </c>
      <c r="BQ19">
        <f t="shared" si="27"/>
        <v>0</v>
      </c>
      <c r="BR19">
        <v>0</v>
      </c>
      <c r="BS19">
        <f t="shared" si="28"/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100</v>
      </c>
      <c r="DE19">
        <f t="shared" si="29"/>
        <v>1</v>
      </c>
      <c r="DF19">
        <v>0</v>
      </c>
      <c r="DG19">
        <f t="shared" si="30"/>
        <v>0</v>
      </c>
      <c r="DH19">
        <v>0</v>
      </c>
      <c r="DI19">
        <f t="shared" si="31"/>
        <v>0</v>
      </c>
      <c r="DJ19">
        <v>0</v>
      </c>
      <c r="DK19">
        <f t="shared" si="32"/>
        <v>0</v>
      </c>
      <c r="DL19">
        <v>0</v>
      </c>
      <c r="DM19">
        <f t="shared" si="33"/>
        <v>0</v>
      </c>
      <c r="DN19">
        <v>0</v>
      </c>
      <c r="DO19">
        <f t="shared" si="34"/>
        <v>0</v>
      </c>
      <c r="DP19">
        <v>0</v>
      </c>
      <c r="DQ19">
        <f t="shared" si="35"/>
        <v>0</v>
      </c>
      <c r="DR19">
        <v>0</v>
      </c>
      <c r="DS19">
        <f t="shared" si="36"/>
        <v>0</v>
      </c>
      <c r="DT19">
        <v>0</v>
      </c>
      <c r="DU19">
        <f t="shared" si="37"/>
        <v>0</v>
      </c>
      <c r="DV19">
        <v>0</v>
      </c>
      <c r="DW19">
        <f t="shared" si="38"/>
        <v>0</v>
      </c>
      <c r="DX19">
        <v>0</v>
      </c>
      <c r="DY19">
        <f t="shared" si="39"/>
        <v>0</v>
      </c>
      <c r="DZ19">
        <v>0</v>
      </c>
      <c r="EA19">
        <f t="shared" si="40"/>
        <v>0</v>
      </c>
      <c r="EB19">
        <v>0</v>
      </c>
      <c r="EC19">
        <f t="shared" si="41"/>
        <v>0</v>
      </c>
      <c r="ED19">
        <v>0</v>
      </c>
      <c r="EE19">
        <f t="shared" si="42"/>
        <v>0</v>
      </c>
      <c r="EF19">
        <v>0</v>
      </c>
      <c r="EG19">
        <f t="shared" si="43"/>
        <v>0</v>
      </c>
      <c r="EH19">
        <v>0</v>
      </c>
      <c r="EI19">
        <f t="shared" si="44"/>
        <v>0</v>
      </c>
      <c r="EJ19">
        <v>0</v>
      </c>
      <c r="EK19">
        <f t="shared" si="45"/>
        <v>0</v>
      </c>
      <c r="EL19">
        <v>0</v>
      </c>
      <c r="EM19">
        <f t="shared" si="46"/>
        <v>0</v>
      </c>
      <c r="EN19">
        <v>0</v>
      </c>
      <c r="EO19">
        <f t="shared" si="47"/>
        <v>0</v>
      </c>
      <c r="EP19">
        <v>0</v>
      </c>
      <c r="EQ19">
        <f t="shared" si="48"/>
        <v>0</v>
      </c>
      <c r="ER19">
        <v>0</v>
      </c>
      <c r="ES19">
        <f t="shared" si="49"/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 s="1" t="s">
        <v>40</v>
      </c>
      <c r="FG19" t="s">
        <v>264</v>
      </c>
      <c r="FI19">
        <v>22.989000000000001</v>
      </c>
      <c r="FJ19">
        <v>1</v>
      </c>
      <c r="FK19">
        <v>92.91</v>
      </c>
      <c r="FL19">
        <v>5</v>
      </c>
      <c r="FM19">
        <v>50.94</v>
      </c>
      <c r="FN19">
        <v>5</v>
      </c>
      <c r="FO19">
        <v>58.93</v>
      </c>
    </row>
    <row r="20" spans="1:172" x14ac:dyDescent="0.45">
      <c r="A20">
        <v>19</v>
      </c>
      <c r="B20">
        <v>19</v>
      </c>
      <c r="C20" t="s">
        <v>33</v>
      </c>
      <c r="D20" t="s">
        <v>34</v>
      </c>
      <c r="F20" t="s">
        <v>44</v>
      </c>
      <c r="G20" s="2">
        <v>1</v>
      </c>
      <c r="H20">
        <f t="shared" si="52"/>
        <v>302.76</v>
      </c>
      <c r="I20">
        <v>1200</v>
      </c>
      <c r="J20">
        <f>200+273</f>
        <v>473</v>
      </c>
      <c r="K20" s="2">
        <f t="shared" si="50"/>
        <v>0.39416666666666667</v>
      </c>
      <c r="L20">
        <f t="shared" si="51"/>
        <v>3.3300000000000003E-5</v>
      </c>
      <c r="M20" t="s">
        <v>64</v>
      </c>
      <c r="N20">
        <v>50</v>
      </c>
      <c r="O20">
        <f t="shared" si="0"/>
        <v>0.50243971049078473</v>
      </c>
      <c r="P20">
        <v>45</v>
      </c>
      <c r="Q20">
        <f t="shared" si="1"/>
        <v>0.4394438057587195</v>
      </c>
      <c r="R20">
        <v>0</v>
      </c>
      <c r="S20">
        <f t="shared" si="2"/>
        <v>0</v>
      </c>
      <c r="T20">
        <v>5</v>
      </c>
      <c r="U20">
        <f t="shared" si="3"/>
        <v>5.8116483750495843E-2</v>
      </c>
      <c r="V20">
        <v>0</v>
      </c>
      <c r="W20">
        <f t="shared" si="4"/>
        <v>0</v>
      </c>
      <c r="X20">
        <v>0</v>
      </c>
      <c r="Y20">
        <f t="shared" si="5"/>
        <v>0</v>
      </c>
      <c r="Z20">
        <v>0</v>
      </c>
      <c r="AA20">
        <f t="shared" si="6"/>
        <v>0</v>
      </c>
      <c r="AB20">
        <v>0</v>
      </c>
      <c r="AC20">
        <f t="shared" si="7"/>
        <v>0</v>
      </c>
      <c r="AD20">
        <v>0</v>
      </c>
      <c r="AE20">
        <f t="shared" si="8"/>
        <v>0</v>
      </c>
      <c r="AF20">
        <v>0</v>
      </c>
      <c r="AG20">
        <f t="shared" si="9"/>
        <v>0</v>
      </c>
      <c r="AH20">
        <v>0</v>
      </c>
      <c r="AI20">
        <f t="shared" si="10"/>
        <v>0</v>
      </c>
      <c r="AJ20">
        <v>0</v>
      </c>
      <c r="AK20">
        <f t="shared" si="11"/>
        <v>0</v>
      </c>
      <c r="AL20">
        <v>0</v>
      </c>
      <c r="AM20">
        <f t="shared" si="12"/>
        <v>0</v>
      </c>
      <c r="AN20">
        <v>0</v>
      </c>
      <c r="AO20">
        <f t="shared" si="13"/>
        <v>0</v>
      </c>
      <c r="AP20">
        <v>0</v>
      </c>
      <c r="AQ20">
        <f t="shared" si="14"/>
        <v>0</v>
      </c>
      <c r="AR20">
        <v>0</v>
      </c>
      <c r="AS20">
        <f t="shared" si="15"/>
        <v>0</v>
      </c>
      <c r="AT20">
        <v>0</v>
      </c>
      <c r="AU20">
        <f t="shared" si="16"/>
        <v>0</v>
      </c>
      <c r="AV20">
        <v>0</v>
      </c>
      <c r="AW20">
        <f t="shared" si="17"/>
        <v>0</v>
      </c>
      <c r="AX20">
        <v>0</v>
      </c>
      <c r="AY20">
        <f t="shared" si="18"/>
        <v>0</v>
      </c>
      <c r="AZ20">
        <v>0</v>
      </c>
      <c r="BA20">
        <f t="shared" si="19"/>
        <v>0</v>
      </c>
      <c r="BB20">
        <v>0</v>
      </c>
      <c r="BC20">
        <f t="shared" si="20"/>
        <v>0</v>
      </c>
      <c r="BD20">
        <v>0</v>
      </c>
      <c r="BE20">
        <f t="shared" si="21"/>
        <v>0</v>
      </c>
      <c r="BF20">
        <v>0</v>
      </c>
      <c r="BG20">
        <f t="shared" si="22"/>
        <v>0</v>
      </c>
      <c r="BH20">
        <v>0</v>
      </c>
      <c r="BI20">
        <f t="shared" si="23"/>
        <v>0</v>
      </c>
      <c r="BJ20">
        <v>0</v>
      </c>
      <c r="BK20">
        <f t="shared" si="24"/>
        <v>0</v>
      </c>
      <c r="BL20">
        <v>0</v>
      </c>
      <c r="BM20">
        <f t="shared" si="25"/>
        <v>0</v>
      </c>
      <c r="BN20">
        <v>0</v>
      </c>
      <c r="BO20">
        <f t="shared" si="26"/>
        <v>0</v>
      </c>
      <c r="BP20">
        <v>0</v>
      </c>
      <c r="BQ20">
        <f t="shared" si="27"/>
        <v>0</v>
      </c>
      <c r="BR20">
        <v>0</v>
      </c>
      <c r="BS20">
        <f t="shared" si="28"/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100</v>
      </c>
      <c r="DE20">
        <f t="shared" si="29"/>
        <v>1</v>
      </c>
      <c r="DF20">
        <v>0</v>
      </c>
      <c r="DG20">
        <f t="shared" si="30"/>
        <v>0</v>
      </c>
      <c r="DH20">
        <v>0</v>
      </c>
      <c r="DI20">
        <f t="shared" si="31"/>
        <v>0</v>
      </c>
      <c r="DJ20">
        <v>0</v>
      </c>
      <c r="DK20">
        <f t="shared" si="32"/>
        <v>0</v>
      </c>
      <c r="DL20">
        <v>0</v>
      </c>
      <c r="DM20">
        <f t="shared" si="33"/>
        <v>0</v>
      </c>
      <c r="DN20">
        <v>0</v>
      </c>
      <c r="DO20">
        <f t="shared" si="34"/>
        <v>0</v>
      </c>
      <c r="DP20">
        <v>0</v>
      </c>
      <c r="DQ20">
        <f t="shared" si="35"/>
        <v>0</v>
      </c>
      <c r="DR20">
        <v>0</v>
      </c>
      <c r="DS20">
        <f t="shared" si="36"/>
        <v>0</v>
      </c>
      <c r="DT20">
        <v>0</v>
      </c>
      <c r="DU20">
        <f t="shared" si="37"/>
        <v>0</v>
      </c>
      <c r="DV20">
        <v>0</v>
      </c>
      <c r="DW20">
        <f t="shared" si="38"/>
        <v>0</v>
      </c>
      <c r="DX20">
        <v>0</v>
      </c>
      <c r="DY20">
        <f t="shared" si="39"/>
        <v>0</v>
      </c>
      <c r="DZ20">
        <v>0</v>
      </c>
      <c r="EA20">
        <f t="shared" si="40"/>
        <v>0</v>
      </c>
      <c r="EB20">
        <v>0</v>
      </c>
      <c r="EC20">
        <f t="shared" si="41"/>
        <v>0</v>
      </c>
      <c r="ED20">
        <v>0</v>
      </c>
      <c r="EE20">
        <f t="shared" si="42"/>
        <v>0</v>
      </c>
      <c r="EF20">
        <v>0</v>
      </c>
      <c r="EG20">
        <f t="shared" si="43"/>
        <v>0</v>
      </c>
      <c r="EH20">
        <v>0</v>
      </c>
      <c r="EI20">
        <f t="shared" si="44"/>
        <v>0</v>
      </c>
      <c r="EJ20">
        <v>0</v>
      </c>
      <c r="EK20">
        <f t="shared" si="45"/>
        <v>0</v>
      </c>
      <c r="EL20">
        <v>0</v>
      </c>
      <c r="EM20">
        <f t="shared" si="46"/>
        <v>0</v>
      </c>
      <c r="EN20">
        <v>0</v>
      </c>
      <c r="EO20">
        <f t="shared" si="47"/>
        <v>0</v>
      </c>
      <c r="EP20">
        <v>0</v>
      </c>
      <c r="EQ20">
        <f t="shared" si="48"/>
        <v>0</v>
      </c>
      <c r="ER20">
        <v>0</v>
      </c>
      <c r="ES20">
        <f t="shared" si="49"/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 s="1" t="s">
        <v>40</v>
      </c>
      <c r="FG20" t="s">
        <v>264</v>
      </c>
    </row>
    <row r="21" spans="1:172" x14ac:dyDescent="0.45">
      <c r="A21">
        <v>20</v>
      </c>
      <c r="B21">
        <v>20</v>
      </c>
      <c r="C21" t="s">
        <v>33</v>
      </c>
      <c r="D21" t="s">
        <v>34</v>
      </c>
      <c r="F21" t="s">
        <v>44</v>
      </c>
      <c r="G21" s="2">
        <v>1</v>
      </c>
      <c r="H21">
        <f t="shared" si="52"/>
        <v>302.76</v>
      </c>
      <c r="I21">
        <v>1200</v>
      </c>
      <c r="J21">
        <f>225+273</f>
        <v>498</v>
      </c>
      <c r="K21" s="2">
        <f t="shared" si="50"/>
        <v>0.41499999999999998</v>
      </c>
      <c r="L21">
        <f t="shared" si="51"/>
        <v>3.3300000000000003E-5</v>
      </c>
      <c r="M21" t="s">
        <v>64</v>
      </c>
      <c r="N21">
        <v>50</v>
      </c>
      <c r="O21">
        <f t="shared" si="0"/>
        <v>0.50243971049078473</v>
      </c>
      <c r="P21">
        <v>45</v>
      </c>
      <c r="Q21">
        <f t="shared" si="1"/>
        <v>0.4394438057587195</v>
      </c>
      <c r="R21">
        <v>0</v>
      </c>
      <c r="S21">
        <f t="shared" si="2"/>
        <v>0</v>
      </c>
      <c r="T21">
        <v>5</v>
      </c>
      <c r="U21">
        <f t="shared" si="3"/>
        <v>5.8116483750495843E-2</v>
      </c>
      <c r="V21">
        <v>0</v>
      </c>
      <c r="W21">
        <f t="shared" si="4"/>
        <v>0</v>
      </c>
      <c r="X21">
        <v>0</v>
      </c>
      <c r="Y21">
        <f t="shared" si="5"/>
        <v>0</v>
      </c>
      <c r="Z21">
        <v>0</v>
      </c>
      <c r="AA21">
        <f t="shared" si="6"/>
        <v>0</v>
      </c>
      <c r="AB21">
        <v>0</v>
      </c>
      <c r="AC21">
        <f t="shared" si="7"/>
        <v>0</v>
      </c>
      <c r="AD21">
        <v>0</v>
      </c>
      <c r="AE21">
        <f t="shared" si="8"/>
        <v>0</v>
      </c>
      <c r="AF21">
        <v>0</v>
      </c>
      <c r="AG21">
        <f t="shared" si="9"/>
        <v>0</v>
      </c>
      <c r="AH21">
        <v>0</v>
      </c>
      <c r="AI21">
        <f t="shared" si="10"/>
        <v>0</v>
      </c>
      <c r="AJ21">
        <v>0</v>
      </c>
      <c r="AK21">
        <f t="shared" si="11"/>
        <v>0</v>
      </c>
      <c r="AL21">
        <v>0</v>
      </c>
      <c r="AM21">
        <f t="shared" si="12"/>
        <v>0</v>
      </c>
      <c r="AN21">
        <v>0</v>
      </c>
      <c r="AO21">
        <f t="shared" si="13"/>
        <v>0</v>
      </c>
      <c r="AP21">
        <v>0</v>
      </c>
      <c r="AQ21">
        <f t="shared" si="14"/>
        <v>0</v>
      </c>
      <c r="AR21">
        <v>0</v>
      </c>
      <c r="AS21">
        <f t="shared" si="15"/>
        <v>0</v>
      </c>
      <c r="AT21">
        <v>0</v>
      </c>
      <c r="AU21">
        <f t="shared" si="16"/>
        <v>0</v>
      </c>
      <c r="AV21">
        <v>0</v>
      </c>
      <c r="AW21">
        <f t="shared" si="17"/>
        <v>0</v>
      </c>
      <c r="AX21">
        <v>0</v>
      </c>
      <c r="AY21">
        <f t="shared" si="18"/>
        <v>0</v>
      </c>
      <c r="AZ21">
        <v>0</v>
      </c>
      <c r="BA21">
        <f t="shared" si="19"/>
        <v>0</v>
      </c>
      <c r="BB21">
        <v>0</v>
      </c>
      <c r="BC21">
        <f t="shared" si="20"/>
        <v>0</v>
      </c>
      <c r="BD21">
        <v>0</v>
      </c>
      <c r="BE21">
        <f t="shared" si="21"/>
        <v>0</v>
      </c>
      <c r="BF21">
        <v>0</v>
      </c>
      <c r="BG21">
        <f t="shared" si="22"/>
        <v>0</v>
      </c>
      <c r="BH21">
        <v>0</v>
      </c>
      <c r="BI21">
        <f t="shared" si="23"/>
        <v>0</v>
      </c>
      <c r="BJ21">
        <v>0</v>
      </c>
      <c r="BK21">
        <f t="shared" si="24"/>
        <v>0</v>
      </c>
      <c r="BL21">
        <v>0</v>
      </c>
      <c r="BM21">
        <f t="shared" si="25"/>
        <v>0</v>
      </c>
      <c r="BN21">
        <v>0</v>
      </c>
      <c r="BO21">
        <f t="shared" si="26"/>
        <v>0</v>
      </c>
      <c r="BP21">
        <v>0</v>
      </c>
      <c r="BQ21">
        <f t="shared" si="27"/>
        <v>0</v>
      </c>
      <c r="BR21">
        <v>0</v>
      </c>
      <c r="BS21">
        <f t="shared" si="28"/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100</v>
      </c>
      <c r="DE21">
        <f t="shared" si="29"/>
        <v>1</v>
      </c>
      <c r="DF21">
        <v>0</v>
      </c>
      <c r="DG21">
        <f t="shared" si="30"/>
        <v>0</v>
      </c>
      <c r="DH21">
        <v>0</v>
      </c>
      <c r="DI21">
        <f t="shared" si="31"/>
        <v>0</v>
      </c>
      <c r="DJ21">
        <v>0</v>
      </c>
      <c r="DK21">
        <f t="shared" si="32"/>
        <v>0</v>
      </c>
      <c r="DL21">
        <v>0</v>
      </c>
      <c r="DM21">
        <f t="shared" si="33"/>
        <v>0</v>
      </c>
      <c r="DN21">
        <v>0</v>
      </c>
      <c r="DO21">
        <f t="shared" si="34"/>
        <v>0</v>
      </c>
      <c r="DP21">
        <v>0</v>
      </c>
      <c r="DQ21">
        <f t="shared" si="35"/>
        <v>0</v>
      </c>
      <c r="DR21">
        <v>0</v>
      </c>
      <c r="DS21">
        <f t="shared" si="36"/>
        <v>0</v>
      </c>
      <c r="DT21">
        <v>0</v>
      </c>
      <c r="DU21">
        <f t="shared" si="37"/>
        <v>0</v>
      </c>
      <c r="DV21">
        <v>0</v>
      </c>
      <c r="DW21">
        <f t="shared" si="38"/>
        <v>0</v>
      </c>
      <c r="DX21">
        <v>0</v>
      </c>
      <c r="DY21">
        <f t="shared" si="39"/>
        <v>0</v>
      </c>
      <c r="DZ21">
        <v>0</v>
      </c>
      <c r="EA21">
        <f t="shared" si="40"/>
        <v>0</v>
      </c>
      <c r="EB21">
        <v>0</v>
      </c>
      <c r="EC21">
        <f t="shared" si="41"/>
        <v>0</v>
      </c>
      <c r="ED21">
        <v>0</v>
      </c>
      <c r="EE21">
        <f t="shared" si="42"/>
        <v>0</v>
      </c>
      <c r="EF21">
        <v>0</v>
      </c>
      <c r="EG21">
        <f t="shared" si="43"/>
        <v>0</v>
      </c>
      <c r="EH21">
        <v>0</v>
      </c>
      <c r="EI21">
        <f t="shared" si="44"/>
        <v>0</v>
      </c>
      <c r="EJ21">
        <v>0</v>
      </c>
      <c r="EK21">
        <f t="shared" si="45"/>
        <v>0</v>
      </c>
      <c r="EL21">
        <v>0</v>
      </c>
      <c r="EM21">
        <f t="shared" si="46"/>
        <v>0</v>
      </c>
      <c r="EN21">
        <v>0</v>
      </c>
      <c r="EO21">
        <f t="shared" si="47"/>
        <v>0</v>
      </c>
      <c r="EP21">
        <v>0</v>
      </c>
      <c r="EQ21">
        <f t="shared" si="48"/>
        <v>0</v>
      </c>
      <c r="ER21">
        <v>0</v>
      </c>
      <c r="ES21">
        <f t="shared" si="49"/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 s="1" t="s">
        <v>40</v>
      </c>
      <c r="FG21" t="s">
        <v>264</v>
      </c>
      <c r="FI21" t="s">
        <v>328</v>
      </c>
      <c r="FJ21" t="s">
        <v>329</v>
      </c>
      <c r="FK21" t="s">
        <v>330</v>
      </c>
      <c r="FL21" t="s">
        <v>331</v>
      </c>
      <c r="FN21" t="s">
        <v>332</v>
      </c>
      <c r="FO21" t="s">
        <v>333</v>
      </c>
    </row>
    <row r="22" spans="1:172" x14ac:dyDescent="0.45">
      <c r="A22">
        <v>21</v>
      </c>
      <c r="B22">
        <v>21</v>
      </c>
      <c r="C22" t="s">
        <v>33</v>
      </c>
      <c r="D22" t="s">
        <v>34</v>
      </c>
      <c r="F22" t="s">
        <v>44</v>
      </c>
      <c r="G22" s="2">
        <v>1</v>
      </c>
      <c r="H22">
        <f t="shared" si="52"/>
        <v>302.76</v>
      </c>
      <c r="I22">
        <v>1200</v>
      </c>
      <c r="J22">
        <f>250+273</f>
        <v>523</v>
      </c>
      <c r="K22" s="2">
        <f t="shared" si="50"/>
        <v>0.43583333333333335</v>
      </c>
      <c r="L22">
        <f t="shared" si="51"/>
        <v>3.3300000000000003E-5</v>
      </c>
      <c r="M22" t="s">
        <v>64</v>
      </c>
      <c r="N22">
        <v>50</v>
      </c>
      <c r="O22">
        <f t="shared" si="0"/>
        <v>0.50243971049078473</v>
      </c>
      <c r="P22">
        <v>45</v>
      </c>
      <c r="Q22">
        <f t="shared" si="1"/>
        <v>0.4394438057587195</v>
      </c>
      <c r="R22">
        <v>0</v>
      </c>
      <c r="S22">
        <f t="shared" si="2"/>
        <v>0</v>
      </c>
      <c r="T22">
        <v>5</v>
      </c>
      <c r="U22">
        <f t="shared" si="3"/>
        <v>5.8116483750495843E-2</v>
      </c>
      <c r="V22">
        <v>0</v>
      </c>
      <c r="W22">
        <f t="shared" si="4"/>
        <v>0</v>
      </c>
      <c r="X22">
        <v>0</v>
      </c>
      <c r="Y22">
        <f t="shared" si="5"/>
        <v>0</v>
      </c>
      <c r="Z22">
        <v>0</v>
      </c>
      <c r="AA22">
        <f t="shared" si="6"/>
        <v>0</v>
      </c>
      <c r="AB22">
        <v>0</v>
      </c>
      <c r="AC22">
        <f t="shared" si="7"/>
        <v>0</v>
      </c>
      <c r="AD22">
        <v>0</v>
      </c>
      <c r="AE22">
        <f t="shared" si="8"/>
        <v>0</v>
      </c>
      <c r="AF22">
        <v>0</v>
      </c>
      <c r="AG22">
        <f t="shared" si="9"/>
        <v>0</v>
      </c>
      <c r="AH22">
        <v>0</v>
      </c>
      <c r="AI22">
        <f t="shared" si="10"/>
        <v>0</v>
      </c>
      <c r="AJ22">
        <v>0</v>
      </c>
      <c r="AK22">
        <f t="shared" si="11"/>
        <v>0</v>
      </c>
      <c r="AL22">
        <v>0</v>
      </c>
      <c r="AM22">
        <f t="shared" si="12"/>
        <v>0</v>
      </c>
      <c r="AN22">
        <v>0</v>
      </c>
      <c r="AO22">
        <f t="shared" si="13"/>
        <v>0</v>
      </c>
      <c r="AP22">
        <v>0</v>
      </c>
      <c r="AQ22">
        <f t="shared" si="14"/>
        <v>0</v>
      </c>
      <c r="AR22">
        <v>0</v>
      </c>
      <c r="AS22">
        <f t="shared" si="15"/>
        <v>0</v>
      </c>
      <c r="AT22">
        <v>0</v>
      </c>
      <c r="AU22">
        <f t="shared" si="16"/>
        <v>0</v>
      </c>
      <c r="AV22">
        <v>0</v>
      </c>
      <c r="AW22">
        <f t="shared" si="17"/>
        <v>0</v>
      </c>
      <c r="AX22">
        <v>0</v>
      </c>
      <c r="AY22">
        <f t="shared" si="18"/>
        <v>0</v>
      </c>
      <c r="AZ22">
        <v>0</v>
      </c>
      <c r="BA22">
        <f t="shared" si="19"/>
        <v>0</v>
      </c>
      <c r="BB22">
        <v>0</v>
      </c>
      <c r="BC22">
        <f t="shared" si="20"/>
        <v>0</v>
      </c>
      <c r="BD22">
        <v>0</v>
      </c>
      <c r="BE22">
        <f t="shared" si="21"/>
        <v>0</v>
      </c>
      <c r="BF22">
        <v>0</v>
      </c>
      <c r="BG22">
        <f t="shared" si="22"/>
        <v>0</v>
      </c>
      <c r="BH22">
        <v>0</v>
      </c>
      <c r="BI22">
        <f t="shared" si="23"/>
        <v>0</v>
      </c>
      <c r="BJ22">
        <v>0</v>
      </c>
      <c r="BK22">
        <f t="shared" si="24"/>
        <v>0</v>
      </c>
      <c r="BL22">
        <v>0</v>
      </c>
      <c r="BM22">
        <f t="shared" si="25"/>
        <v>0</v>
      </c>
      <c r="BN22">
        <v>0</v>
      </c>
      <c r="BO22">
        <f t="shared" si="26"/>
        <v>0</v>
      </c>
      <c r="BP22">
        <v>0</v>
      </c>
      <c r="BQ22">
        <f t="shared" si="27"/>
        <v>0</v>
      </c>
      <c r="BR22">
        <v>0</v>
      </c>
      <c r="BS22">
        <f t="shared" si="28"/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100</v>
      </c>
      <c r="DE22">
        <f t="shared" si="29"/>
        <v>1</v>
      </c>
      <c r="DF22">
        <v>0</v>
      </c>
      <c r="DG22">
        <f t="shared" si="30"/>
        <v>0</v>
      </c>
      <c r="DH22">
        <v>0</v>
      </c>
      <c r="DI22">
        <f t="shared" si="31"/>
        <v>0</v>
      </c>
      <c r="DJ22">
        <v>0</v>
      </c>
      <c r="DK22">
        <f t="shared" si="32"/>
        <v>0</v>
      </c>
      <c r="DL22">
        <v>0</v>
      </c>
      <c r="DM22">
        <f t="shared" si="33"/>
        <v>0</v>
      </c>
      <c r="DN22">
        <v>0</v>
      </c>
      <c r="DO22">
        <f t="shared" si="34"/>
        <v>0</v>
      </c>
      <c r="DP22">
        <v>0</v>
      </c>
      <c r="DQ22">
        <f t="shared" si="35"/>
        <v>0</v>
      </c>
      <c r="DR22">
        <v>0</v>
      </c>
      <c r="DS22">
        <f t="shared" si="36"/>
        <v>0</v>
      </c>
      <c r="DT22">
        <v>0</v>
      </c>
      <c r="DU22">
        <f t="shared" si="37"/>
        <v>0</v>
      </c>
      <c r="DV22">
        <v>0</v>
      </c>
      <c r="DW22">
        <f t="shared" si="38"/>
        <v>0</v>
      </c>
      <c r="DX22">
        <v>0</v>
      </c>
      <c r="DY22">
        <f t="shared" si="39"/>
        <v>0</v>
      </c>
      <c r="DZ22">
        <v>0</v>
      </c>
      <c r="EA22">
        <f t="shared" si="40"/>
        <v>0</v>
      </c>
      <c r="EB22">
        <v>0</v>
      </c>
      <c r="EC22">
        <f t="shared" si="41"/>
        <v>0</v>
      </c>
      <c r="ED22">
        <v>0</v>
      </c>
      <c r="EE22">
        <f t="shared" si="42"/>
        <v>0</v>
      </c>
      <c r="EF22">
        <v>0</v>
      </c>
      <c r="EG22">
        <f t="shared" si="43"/>
        <v>0</v>
      </c>
      <c r="EH22">
        <v>0</v>
      </c>
      <c r="EI22">
        <f t="shared" si="44"/>
        <v>0</v>
      </c>
      <c r="EJ22">
        <v>0</v>
      </c>
      <c r="EK22">
        <f t="shared" si="45"/>
        <v>0</v>
      </c>
      <c r="EL22">
        <v>0</v>
      </c>
      <c r="EM22">
        <f t="shared" si="46"/>
        <v>0</v>
      </c>
      <c r="EN22">
        <v>0</v>
      </c>
      <c r="EO22">
        <f t="shared" si="47"/>
        <v>0</v>
      </c>
      <c r="EP22">
        <v>0</v>
      </c>
      <c r="EQ22">
        <f t="shared" si="48"/>
        <v>0</v>
      </c>
      <c r="ER22">
        <v>0</v>
      </c>
      <c r="ES22">
        <f t="shared" si="49"/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 s="1" t="s">
        <v>40</v>
      </c>
      <c r="FG22" t="s">
        <v>264</v>
      </c>
      <c r="FI22">
        <v>196.97</v>
      </c>
      <c r="FJ22">
        <v>1</v>
      </c>
      <c r="FK22">
        <v>106.42</v>
      </c>
      <c r="FL22">
        <v>0</v>
      </c>
      <c r="FN22">
        <v>204.38</v>
      </c>
      <c r="FO22">
        <v>3</v>
      </c>
    </row>
    <row r="23" spans="1:172" x14ac:dyDescent="0.45">
      <c r="A23">
        <v>22</v>
      </c>
      <c r="B23">
        <v>24</v>
      </c>
      <c r="C23" t="s">
        <v>45</v>
      </c>
      <c r="D23" t="s">
        <v>34</v>
      </c>
      <c r="F23" t="s">
        <v>63</v>
      </c>
      <c r="G23" s="2">
        <v>1</v>
      </c>
      <c r="H23">
        <f t="shared" si="52"/>
        <v>302.76</v>
      </c>
      <c r="I23">
        <f>961.8+273</f>
        <v>1234.8</v>
      </c>
      <c r="J23">
        <f>40+273</f>
        <v>313</v>
      </c>
      <c r="K23" s="2">
        <f t="shared" si="50"/>
        <v>0.25348234531908004</v>
      </c>
      <c r="M23" t="s">
        <v>64</v>
      </c>
      <c r="N23">
        <v>0</v>
      </c>
      <c r="O23">
        <f t="shared" si="0"/>
        <v>0</v>
      </c>
      <c r="P23">
        <v>0</v>
      </c>
      <c r="Q23">
        <f t="shared" si="1"/>
        <v>0</v>
      </c>
      <c r="R23">
        <v>0</v>
      </c>
      <c r="S23">
        <f t="shared" si="2"/>
        <v>0</v>
      </c>
      <c r="T23">
        <v>0</v>
      </c>
      <c r="U23">
        <f t="shared" si="3"/>
        <v>0</v>
      </c>
      <c r="V23">
        <v>100</v>
      </c>
      <c r="W23">
        <f t="shared" si="4"/>
        <v>1</v>
      </c>
      <c r="X23">
        <v>0</v>
      </c>
      <c r="Y23">
        <f t="shared" si="5"/>
        <v>0</v>
      </c>
      <c r="Z23">
        <v>0</v>
      </c>
      <c r="AA23">
        <f t="shared" si="6"/>
        <v>0</v>
      </c>
      <c r="AB23">
        <v>0</v>
      </c>
      <c r="AC23">
        <f t="shared" si="7"/>
        <v>0</v>
      </c>
      <c r="AD23">
        <v>0</v>
      </c>
      <c r="AE23">
        <f t="shared" si="8"/>
        <v>0</v>
      </c>
      <c r="AF23">
        <v>0</v>
      </c>
      <c r="AG23">
        <f t="shared" si="9"/>
        <v>0</v>
      </c>
      <c r="AH23">
        <v>0</v>
      </c>
      <c r="AI23">
        <f t="shared" si="10"/>
        <v>0</v>
      </c>
      <c r="AJ23">
        <v>0</v>
      </c>
      <c r="AK23">
        <f t="shared" si="11"/>
        <v>0</v>
      </c>
      <c r="AL23">
        <v>0</v>
      </c>
      <c r="AM23">
        <f t="shared" si="12"/>
        <v>0</v>
      </c>
      <c r="AN23">
        <v>0</v>
      </c>
      <c r="AO23">
        <f t="shared" si="13"/>
        <v>0</v>
      </c>
      <c r="AP23">
        <v>0</v>
      </c>
      <c r="AQ23">
        <f t="shared" si="14"/>
        <v>0</v>
      </c>
      <c r="AR23">
        <v>0</v>
      </c>
      <c r="AS23">
        <f t="shared" si="15"/>
        <v>0</v>
      </c>
      <c r="AT23">
        <v>0</v>
      </c>
      <c r="AU23">
        <f t="shared" si="16"/>
        <v>0</v>
      </c>
      <c r="AV23">
        <v>0</v>
      </c>
      <c r="AW23">
        <f t="shared" si="17"/>
        <v>0</v>
      </c>
      <c r="AX23">
        <v>0</v>
      </c>
      <c r="AY23">
        <f t="shared" si="18"/>
        <v>0</v>
      </c>
      <c r="AZ23">
        <v>0</v>
      </c>
      <c r="BA23">
        <f t="shared" si="19"/>
        <v>0</v>
      </c>
      <c r="BB23">
        <v>0</v>
      </c>
      <c r="BC23">
        <f t="shared" si="20"/>
        <v>0</v>
      </c>
      <c r="BD23">
        <v>0</v>
      </c>
      <c r="BE23">
        <f t="shared" si="21"/>
        <v>0</v>
      </c>
      <c r="BF23">
        <v>0</v>
      </c>
      <c r="BG23">
        <f t="shared" si="22"/>
        <v>0</v>
      </c>
      <c r="BH23">
        <v>0</v>
      </c>
      <c r="BI23">
        <f t="shared" si="23"/>
        <v>0</v>
      </c>
      <c r="BJ23">
        <v>0</v>
      </c>
      <c r="BK23">
        <f t="shared" si="24"/>
        <v>0</v>
      </c>
      <c r="BL23">
        <v>0</v>
      </c>
      <c r="BM23">
        <f t="shared" si="25"/>
        <v>0</v>
      </c>
      <c r="BN23">
        <v>0</v>
      </c>
      <c r="BO23">
        <f t="shared" si="26"/>
        <v>0</v>
      </c>
      <c r="BP23">
        <v>0</v>
      </c>
      <c r="BQ23">
        <f t="shared" si="27"/>
        <v>0</v>
      </c>
      <c r="BR23">
        <v>0</v>
      </c>
      <c r="BS23">
        <f t="shared" si="28"/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100</v>
      </c>
      <c r="DE23">
        <f t="shared" si="29"/>
        <v>1</v>
      </c>
      <c r="DF23">
        <v>0</v>
      </c>
      <c r="DG23">
        <f t="shared" si="30"/>
        <v>0</v>
      </c>
      <c r="DH23">
        <v>0</v>
      </c>
      <c r="DI23">
        <f t="shared" si="31"/>
        <v>0</v>
      </c>
      <c r="DJ23">
        <v>0</v>
      </c>
      <c r="DK23">
        <f t="shared" si="32"/>
        <v>0</v>
      </c>
      <c r="DL23">
        <v>0</v>
      </c>
      <c r="DM23">
        <f t="shared" si="33"/>
        <v>0</v>
      </c>
      <c r="DN23">
        <v>0</v>
      </c>
      <c r="DO23">
        <f t="shared" si="34"/>
        <v>0</v>
      </c>
      <c r="DP23">
        <v>0</v>
      </c>
      <c r="DQ23">
        <f t="shared" si="35"/>
        <v>0</v>
      </c>
      <c r="DR23">
        <v>0</v>
      </c>
      <c r="DS23">
        <f t="shared" si="36"/>
        <v>0</v>
      </c>
      <c r="DT23">
        <v>0</v>
      </c>
      <c r="DU23">
        <f t="shared" si="37"/>
        <v>0</v>
      </c>
      <c r="DV23">
        <v>0</v>
      </c>
      <c r="DW23">
        <f t="shared" si="38"/>
        <v>0</v>
      </c>
      <c r="DX23">
        <v>0</v>
      </c>
      <c r="DY23">
        <f t="shared" si="39"/>
        <v>0</v>
      </c>
      <c r="DZ23">
        <v>0</v>
      </c>
      <c r="EA23">
        <f t="shared" si="40"/>
        <v>0</v>
      </c>
      <c r="EB23">
        <v>0</v>
      </c>
      <c r="EC23">
        <f t="shared" si="41"/>
        <v>0</v>
      </c>
      <c r="ED23">
        <v>0</v>
      </c>
      <c r="EE23">
        <f t="shared" si="42"/>
        <v>0</v>
      </c>
      <c r="EF23">
        <v>0</v>
      </c>
      <c r="EG23">
        <f t="shared" si="43"/>
        <v>0</v>
      </c>
      <c r="EH23">
        <v>0</v>
      </c>
      <c r="EI23">
        <f t="shared" si="44"/>
        <v>0</v>
      </c>
      <c r="EJ23">
        <v>0</v>
      </c>
      <c r="EK23">
        <f t="shared" si="45"/>
        <v>0</v>
      </c>
      <c r="EL23">
        <v>0</v>
      </c>
      <c r="EM23">
        <f t="shared" si="46"/>
        <v>0</v>
      </c>
      <c r="EN23">
        <v>0</v>
      </c>
      <c r="EO23">
        <f t="shared" si="47"/>
        <v>0</v>
      </c>
      <c r="EP23">
        <v>0</v>
      </c>
      <c r="EQ23">
        <f t="shared" si="48"/>
        <v>0</v>
      </c>
      <c r="ER23">
        <v>0</v>
      </c>
      <c r="ES23">
        <f t="shared" si="49"/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 s="1" t="s">
        <v>65</v>
      </c>
      <c r="FG23" t="s">
        <v>264</v>
      </c>
      <c r="FI23">
        <v>183.84</v>
      </c>
      <c r="FJ23">
        <v>1</v>
      </c>
      <c r="FK23">
        <v>186.20699999999999</v>
      </c>
      <c r="FL23">
        <v>2</v>
      </c>
      <c r="FM23">
        <v>244</v>
      </c>
      <c r="FN23">
        <v>4</v>
      </c>
      <c r="FO23">
        <v>180.95</v>
      </c>
      <c r="FP23">
        <v>5</v>
      </c>
    </row>
    <row r="24" spans="1:172" x14ac:dyDescent="0.45">
      <c r="A24">
        <v>23</v>
      </c>
      <c r="B24">
        <v>25</v>
      </c>
      <c r="C24" t="s">
        <v>45</v>
      </c>
      <c r="D24" t="s">
        <v>62</v>
      </c>
      <c r="F24" t="s">
        <v>63</v>
      </c>
      <c r="G24" s="2">
        <v>1</v>
      </c>
      <c r="H24">
        <v>288</v>
      </c>
      <c r="I24">
        <f>961.8+273</f>
        <v>1234.8</v>
      </c>
      <c r="J24">
        <v>298</v>
      </c>
      <c r="K24" s="2">
        <f t="shared" si="50"/>
        <v>0.24133462908973113</v>
      </c>
      <c r="M24" t="s">
        <v>64</v>
      </c>
      <c r="N24">
        <v>0</v>
      </c>
      <c r="O24">
        <f t="shared" si="0"/>
        <v>0</v>
      </c>
      <c r="P24">
        <v>0</v>
      </c>
      <c r="Q24">
        <f t="shared" si="1"/>
        <v>0</v>
      </c>
      <c r="R24">
        <v>0</v>
      </c>
      <c r="S24">
        <f t="shared" si="2"/>
        <v>0</v>
      </c>
      <c r="T24">
        <v>0</v>
      </c>
      <c r="U24">
        <f t="shared" si="3"/>
        <v>0</v>
      </c>
      <c r="V24">
        <v>100</v>
      </c>
      <c r="W24">
        <f t="shared" si="4"/>
        <v>1</v>
      </c>
      <c r="X24">
        <v>0</v>
      </c>
      <c r="Y24">
        <f t="shared" si="5"/>
        <v>0</v>
      </c>
      <c r="Z24">
        <v>0</v>
      </c>
      <c r="AA24">
        <f t="shared" si="6"/>
        <v>0</v>
      </c>
      <c r="AB24">
        <v>0</v>
      </c>
      <c r="AC24">
        <f t="shared" si="7"/>
        <v>0</v>
      </c>
      <c r="AD24">
        <v>0</v>
      </c>
      <c r="AE24">
        <f t="shared" si="8"/>
        <v>0</v>
      </c>
      <c r="AF24">
        <v>0</v>
      </c>
      <c r="AG24">
        <f t="shared" si="9"/>
        <v>0</v>
      </c>
      <c r="AH24">
        <v>0</v>
      </c>
      <c r="AI24">
        <f t="shared" si="10"/>
        <v>0</v>
      </c>
      <c r="AJ24">
        <v>0</v>
      </c>
      <c r="AK24">
        <f t="shared" si="11"/>
        <v>0</v>
      </c>
      <c r="AL24">
        <v>0</v>
      </c>
      <c r="AM24">
        <f t="shared" si="12"/>
        <v>0</v>
      </c>
      <c r="AN24">
        <v>0</v>
      </c>
      <c r="AO24">
        <f t="shared" si="13"/>
        <v>0</v>
      </c>
      <c r="AP24">
        <v>0</v>
      </c>
      <c r="AQ24">
        <f t="shared" si="14"/>
        <v>0</v>
      </c>
      <c r="AR24">
        <v>0</v>
      </c>
      <c r="AS24">
        <f t="shared" si="15"/>
        <v>0</v>
      </c>
      <c r="AT24">
        <v>0</v>
      </c>
      <c r="AU24">
        <f t="shared" si="16"/>
        <v>0</v>
      </c>
      <c r="AV24">
        <v>0</v>
      </c>
      <c r="AW24">
        <f t="shared" si="17"/>
        <v>0</v>
      </c>
      <c r="AX24">
        <v>0</v>
      </c>
      <c r="AY24">
        <f t="shared" si="18"/>
        <v>0</v>
      </c>
      <c r="AZ24">
        <v>0</v>
      </c>
      <c r="BA24">
        <f t="shared" si="19"/>
        <v>0</v>
      </c>
      <c r="BB24">
        <v>0</v>
      </c>
      <c r="BC24">
        <f t="shared" si="20"/>
        <v>0</v>
      </c>
      <c r="BD24">
        <v>0</v>
      </c>
      <c r="BE24">
        <f t="shared" si="21"/>
        <v>0</v>
      </c>
      <c r="BF24">
        <v>0</v>
      </c>
      <c r="BG24">
        <f t="shared" si="22"/>
        <v>0</v>
      </c>
      <c r="BH24">
        <v>0</v>
      </c>
      <c r="BI24">
        <f t="shared" si="23"/>
        <v>0</v>
      </c>
      <c r="BJ24">
        <v>0</v>
      </c>
      <c r="BK24">
        <f t="shared" si="24"/>
        <v>0</v>
      </c>
      <c r="BL24">
        <v>0</v>
      </c>
      <c r="BM24">
        <f t="shared" si="25"/>
        <v>0</v>
      </c>
      <c r="BN24">
        <v>0</v>
      </c>
      <c r="BO24">
        <f t="shared" si="26"/>
        <v>0</v>
      </c>
      <c r="BP24">
        <v>0</v>
      </c>
      <c r="BQ24">
        <f t="shared" si="27"/>
        <v>0</v>
      </c>
      <c r="BR24">
        <v>0</v>
      </c>
      <c r="BS24">
        <f t="shared" si="28"/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f>100-DF24</f>
        <v>78.599999999999994</v>
      </c>
      <c r="DE24">
        <f t="shared" si="29"/>
        <v>0.85812444071452754</v>
      </c>
      <c r="DF24">
        <v>21.4</v>
      </c>
      <c r="DG24">
        <f t="shared" si="30"/>
        <v>0.14187555928547244</v>
      </c>
      <c r="DH24">
        <v>0</v>
      </c>
      <c r="DI24">
        <f t="shared" si="31"/>
        <v>0</v>
      </c>
      <c r="DJ24">
        <v>0</v>
      </c>
      <c r="DK24">
        <f t="shared" si="32"/>
        <v>0</v>
      </c>
      <c r="DL24">
        <v>0</v>
      </c>
      <c r="DM24">
        <f t="shared" si="33"/>
        <v>0</v>
      </c>
      <c r="DN24">
        <v>0</v>
      </c>
      <c r="DO24">
        <f t="shared" si="34"/>
        <v>0</v>
      </c>
      <c r="DP24">
        <v>0</v>
      </c>
      <c r="DQ24">
        <f t="shared" si="35"/>
        <v>0</v>
      </c>
      <c r="DR24">
        <v>0</v>
      </c>
      <c r="DS24">
        <f t="shared" si="36"/>
        <v>0</v>
      </c>
      <c r="DT24">
        <v>0</v>
      </c>
      <c r="DU24">
        <f t="shared" si="37"/>
        <v>0</v>
      </c>
      <c r="DV24">
        <v>0</v>
      </c>
      <c r="DW24">
        <f t="shared" si="38"/>
        <v>0</v>
      </c>
      <c r="DX24">
        <v>0</v>
      </c>
      <c r="DY24">
        <f t="shared" si="39"/>
        <v>0</v>
      </c>
      <c r="DZ24">
        <v>0</v>
      </c>
      <c r="EA24">
        <f t="shared" si="40"/>
        <v>0</v>
      </c>
      <c r="EB24">
        <v>0</v>
      </c>
      <c r="EC24">
        <f t="shared" si="41"/>
        <v>0</v>
      </c>
      <c r="ED24">
        <v>0</v>
      </c>
      <c r="EE24">
        <f t="shared" si="42"/>
        <v>0</v>
      </c>
      <c r="EF24">
        <v>0</v>
      </c>
      <c r="EG24">
        <f t="shared" si="43"/>
        <v>0</v>
      </c>
      <c r="EH24">
        <v>0</v>
      </c>
      <c r="EI24">
        <f t="shared" si="44"/>
        <v>0</v>
      </c>
      <c r="EJ24">
        <v>0</v>
      </c>
      <c r="EK24">
        <f t="shared" si="45"/>
        <v>0</v>
      </c>
      <c r="EL24">
        <v>0</v>
      </c>
      <c r="EM24">
        <f t="shared" si="46"/>
        <v>0</v>
      </c>
      <c r="EN24">
        <v>0</v>
      </c>
      <c r="EO24">
        <f t="shared" si="47"/>
        <v>0</v>
      </c>
      <c r="EP24">
        <v>0</v>
      </c>
      <c r="EQ24">
        <f t="shared" si="48"/>
        <v>0</v>
      </c>
      <c r="ER24">
        <v>0</v>
      </c>
      <c r="ES24">
        <f t="shared" si="49"/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 s="1" t="s">
        <v>65</v>
      </c>
      <c r="FG24" t="s">
        <v>264</v>
      </c>
    </row>
    <row r="25" spans="1:172" x14ac:dyDescent="0.45">
      <c r="A25">
        <v>24</v>
      </c>
      <c r="B25">
        <v>26</v>
      </c>
      <c r="C25" t="s">
        <v>45</v>
      </c>
      <c r="D25" t="s">
        <v>46</v>
      </c>
      <c r="F25" t="s">
        <v>47</v>
      </c>
      <c r="G25" s="2">
        <v>1</v>
      </c>
      <c r="H25">
        <f>15+273</f>
        <v>288</v>
      </c>
      <c r="I25">
        <f>779+273</f>
        <v>1052</v>
      </c>
      <c r="J25">
        <v>298</v>
      </c>
      <c r="K25" s="2">
        <f t="shared" si="50"/>
        <v>0.28326996197718629</v>
      </c>
      <c r="L25">
        <v>0.13</v>
      </c>
      <c r="M25" t="s">
        <v>64</v>
      </c>
      <c r="N25">
        <v>28</v>
      </c>
      <c r="O25">
        <f t="shared" si="0"/>
        <v>0.39763823937727499</v>
      </c>
      <c r="P25">
        <v>0</v>
      </c>
      <c r="Q25">
        <f t="shared" si="1"/>
        <v>0</v>
      </c>
      <c r="R25">
        <v>0</v>
      </c>
      <c r="S25">
        <f t="shared" si="2"/>
        <v>0</v>
      </c>
      <c r="T25">
        <v>0</v>
      </c>
      <c r="U25">
        <f t="shared" si="3"/>
        <v>0</v>
      </c>
      <c r="V25">
        <v>72</v>
      </c>
      <c r="W25">
        <f t="shared" si="4"/>
        <v>0.60236176062272506</v>
      </c>
      <c r="X25">
        <v>0</v>
      </c>
      <c r="Y25">
        <f t="shared" si="5"/>
        <v>0</v>
      </c>
      <c r="Z25">
        <v>0</v>
      </c>
      <c r="AA25">
        <f t="shared" si="6"/>
        <v>0</v>
      </c>
      <c r="AB25">
        <v>0</v>
      </c>
      <c r="AC25">
        <f t="shared" si="7"/>
        <v>0</v>
      </c>
      <c r="AD25">
        <v>0</v>
      </c>
      <c r="AE25">
        <f t="shared" si="8"/>
        <v>0</v>
      </c>
      <c r="AF25">
        <v>0</v>
      </c>
      <c r="AG25">
        <f t="shared" si="9"/>
        <v>0</v>
      </c>
      <c r="AH25">
        <v>0</v>
      </c>
      <c r="AI25">
        <f t="shared" si="10"/>
        <v>0</v>
      </c>
      <c r="AJ25">
        <v>0</v>
      </c>
      <c r="AK25">
        <f t="shared" si="11"/>
        <v>0</v>
      </c>
      <c r="AL25">
        <v>0</v>
      </c>
      <c r="AM25">
        <f t="shared" si="12"/>
        <v>0</v>
      </c>
      <c r="AN25">
        <v>0</v>
      </c>
      <c r="AO25">
        <f t="shared" si="13"/>
        <v>0</v>
      </c>
      <c r="AP25">
        <v>0</v>
      </c>
      <c r="AQ25">
        <f t="shared" si="14"/>
        <v>0</v>
      </c>
      <c r="AR25">
        <v>0</v>
      </c>
      <c r="AS25">
        <f t="shared" si="15"/>
        <v>0</v>
      </c>
      <c r="AT25">
        <v>0</v>
      </c>
      <c r="AU25">
        <f t="shared" si="16"/>
        <v>0</v>
      </c>
      <c r="AV25">
        <v>0</v>
      </c>
      <c r="AW25">
        <f t="shared" si="17"/>
        <v>0</v>
      </c>
      <c r="AX25">
        <v>0</v>
      </c>
      <c r="AY25">
        <f t="shared" si="18"/>
        <v>0</v>
      </c>
      <c r="AZ25">
        <v>0</v>
      </c>
      <c r="BA25">
        <f t="shared" si="19"/>
        <v>0</v>
      </c>
      <c r="BB25">
        <v>0</v>
      </c>
      <c r="BC25">
        <f t="shared" si="20"/>
        <v>0</v>
      </c>
      <c r="BD25">
        <v>0</v>
      </c>
      <c r="BE25">
        <f t="shared" si="21"/>
        <v>0</v>
      </c>
      <c r="BF25">
        <v>0</v>
      </c>
      <c r="BG25">
        <f t="shared" si="22"/>
        <v>0</v>
      </c>
      <c r="BH25">
        <v>0</v>
      </c>
      <c r="BI25">
        <f t="shared" si="23"/>
        <v>0</v>
      </c>
      <c r="BJ25">
        <v>0</v>
      </c>
      <c r="BK25">
        <f t="shared" si="24"/>
        <v>0</v>
      </c>
      <c r="BL25">
        <v>0</v>
      </c>
      <c r="BM25">
        <f t="shared" si="25"/>
        <v>0</v>
      </c>
      <c r="BN25">
        <v>0</v>
      </c>
      <c r="BO25">
        <f t="shared" si="26"/>
        <v>0</v>
      </c>
      <c r="BP25">
        <v>0</v>
      </c>
      <c r="BQ25">
        <f t="shared" si="27"/>
        <v>0</v>
      </c>
      <c r="BR25">
        <v>0</v>
      </c>
      <c r="BS25">
        <f t="shared" si="28"/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78.599999999999994</v>
      </c>
      <c r="DE25">
        <f t="shared" si="29"/>
        <v>0.85812444071452754</v>
      </c>
      <c r="DF25">
        <v>21.4</v>
      </c>
      <c r="DG25">
        <f t="shared" si="30"/>
        <v>0.14187555928547244</v>
      </c>
      <c r="DH25">
        <v>0</v>
      </c>
      <c r="DI25">
        <f t="shared" si="31"/>
        <v>0</v>
      </c>
      <c r="DJ25">
        <v>0</v>
      </c>
      <c r="DK25">
        <f t="shared" si="32"/>
        <v>0</v>
      </c>
      <c r="DL25">
        <v>0</v>
      </c>
      <c r="DM25">
        <f t="shared" si="33"/>
        <v>0</v>
      </c>
      <c r="DN25">
        <v>0</v>
      </c>
      <c r="DO25">
        <f t="shared" si="34"/>
        <v>0</v>
      </c>
      <c r="DP25">
        <v>0</v>
      </c>
      <c r="DQ25">
        <f t="shared" si="35"/>
        <v>0</v>
      </c>
      <c r="DR25">
        <v>0</v>
      </c>
      <c r="DS25">
        <f t="shared" si="36"/>
        <v>0</v>
      </c>
      <c r="DT25">
        <v>0</v>
      </c>
      <c r="DU25">
        <f t="shared" si="37"/>
        <v>0</v>
      </c>
      <c r="DV25">
        <v>0</v>
      </c>
      <c r="DW25">
        <f t="shared" si="38"/>
        <v>0</v>
      </c>
      <c r="DX25">
        <v>0</v>
      </c>
      <c r="DY25">
        <f t="shared" si="39"/>
        <v>0</v>
      </c>
      <c r="DZ25">
        <v>0</v>
      </c>
      <c r="EA25">
        <f t="shared" si="40"/>
        <v>0</v>
      </c>
      <c r="EB25">
        <v>0</v>
      </c>
      <c r="EC25">
        <f t="shared" si="41"/>
        <v>0</v>
      </c>
      <c r="ED25">
        <v>0</v>
      </c>
      <c r="EE25">
        <f t="shared" si="42"/>
        <v>0</v>
      </c>
      <c r="EF25">
        <v>0</v>
      </c>
      <c r="EG25">
        <f t="shared" si="43"/>
        <v>0</v>
      </c>
      <c r="EH25">
        <v>0</v>
      </c>
      <c r="EI25">
        <f t="shared" si="44"/>
        <v>0</v>
      </c>
      <c r="EJ25">
        <v>0</v>
      </c>
      <c r="EK25">
        <f t="shared" si="45"/>
        <v>0</v>
      </c>
      <c r="EL25">
        <v>0</v>
      </c>
      <c r="EM25">
        <f t="shared" si="46"/>
        <v>0</v>
      </c>
      <c r="EN25">
        <v>0</v>
      </c>
      <c r="EO25">
        <f t="shared" si="47"/>
        <v>0</v>
      </c>
      <c r="EP25">
        <v>0</v>
      </c>
      <c r="EQ25">
        <f t="shared" si="48"/>
        <v>0</v>
      </c>
      <c r="ER25">
        <v>0</v>
      </c>
      <c r="ES25">
        <f t="shared" si="49"/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 t="s">
        <v>50</v>
      </c>
      <c r="FG25" t="s">
        <v>264</v>
      </c>
      <c r="FI25" t="s">
        <v>343</v>
      </c>
      <c r="FJ25" t="s">
        <v>344</v>
      </c>
      <c r="FK25" t="s">
        <v>345</v>
      </c>
      <c r="FL25" t="s">
        <v>346</v>
      </c>
      <c r="FM25" t="s">
        <v>347</v>
      </c>
      <c r="FN25" t="s">
        <v>348</v>
      </c>
      <c r="FO25" t="s">
        <v>349</v>
      </c>
      <c r="FP25" t="s">
        <v>350</v>
      </c>
    </row>
    <row r="26" spans="1:172" x14ac:dyDescent="0.45">
      <c r="A26">
        <v>25</v>
      </c>
      <c r="B26">
        <v>27</v>
      </c>
      <c r="C26" t="s">
        <v>45</v>
      </c>
      <c r="D26" t="s">
        <v>51</v>
      </c>
      <c r="F26" t="s">
        <v>47</v>
      </c>
      <c r="G26" s="2">
        <v>1</v>
      </c>
      <c r="H26">
        <f>-38.83+273</f>
        <v>234.17000000000002</v>
      </c>
      <c r="I26">
        <f>779+273</f>
        <v>1052</v>
      </c>
      <c r="J26">
        <v>298</v>
      </c>
      <c r="K26" s="2">
        <f t="shared" si="50"/>
        <v>0.28326996197718629</v>
      </c>
      <c r="L26">
        <v>0.13</v>
      </c>
      <c r="M26" t="s">
        <v>64</v>
      </c>
      <c r="N26">
        <v>28</v>
      </c>
      <c r="O26">
        <f t="shared" si="0"/>
        <v>0.39763823937727499</v>
      </c>
      <c r="P26">
        <v>0</v>
      </c>
      <c r="Q26">
        <f t="shared" si="1"/>
        <v>0</v>
      </c>
      <c r="R26">
        <v>0</v>
      </c>
      <c r="S26">
        <f t="shared" si="2"/>
        <v>0</v>
      </c>
      <c r="T26">
        <v>0</v>
      </c>
      <c r="U26">
        <f t="shared" si="3"/>
        <v>0</v>
      </c>
      <c r="V26">
        <v>72</v>
      </c>
      <c r="W26">
        <f t="shared" si="4"/>
        <v>0.60236176062272506</v>
      </c>
      <c r="X26">
        <v>0</v>
      </c>
      <c r="Y26">
        <f t="shared" si="5"/>
        <v>0</v>
      </c>
      <c r="Z26">
        <v>0</v>
      </c>
      <c r="AA26">
        <f t="shared" si="6"/>
        <v>0</v>
      </c>
      <c r="AB26">
        <v>0</v>
      </c>
      <c r="AC26">
        <f t="shared" si="7"/>
        <v>0</v>
      </c>
      <c r="AD26">
        <v>0</v>
      </c>
      <c r="AE26">
        <f t="shared" si="8"/>
        <v>0</v>
      </c>
      <c r="AF26">
        <v>0</v>
      </c>
      <c r="AG26">
        <f t="shared" si="9"/>
        <v>0</v>
      </c>
      <c r="AH26">
        <v>0</v>
      </c>
      <c r="AI26">
        <f t="shared" si="10"/>
        <v>0</v>
      </c>
      <c r="AJ26">
        <v>0</v>
      </c>
      <c r="AK26">
        <f t="shared" si="11"/>
        <v>0</v>
      </c>
      <c r="AL26">
        <v>0</v>
      </c>
      <c r="AM26">
        <f t="shared" si="12"/>
        <v>0</v>
      </c>
      <c r="AN26">
        <v>0</v>
      </c>
      <c r="AO26">
        <f t="shared" si="13"/>
        <v>0</v>
      </c>
      <c r="AP26">
        <v>0</v>
      </c>
      <c r="AQ26">
        <f t="shared" si="14"/>
        <v>0</v>
      </c>
      <c r="AR26">
        <v>0</v>
      </c>
      <c r="AS26">
        <f t="shared" si="15"/>
        <v>0</v>
      </c>
      <c r="AT26">
        <v>0</v>
      </c>
      <c r="AU26">
        <f t="shared" si="16"/>
        <v>0</v>
      </c>
      <c r="AV26">
        <v>0</v>
      </c>
      <c r="AW26">
        <f t="shared" si="17"/>
        <v>0</v>
      </c>
      <c r="AX26">
        <v>0</v>
      </c>
      <c r="AY26">
        <f t="shared" si="18"/>
        <v>0</v>
      </c>
      <c r="AZ26">
        <v>0</v>
      </c>
      <c r="BA26">
        <f t="shared" si="19"/>
        <v>0</v>
      </c>
      <c r="BB26">
        <v>0</v>
      </c>
      <c r="BC26">
        <f t="shared" si="20"/>
        <v>0</v>
      </c>
      <c r="BD26">
        <v>0</v>
      </c>
      <c r="BE26">
        <f t="shared" si="21"/>
        <v>0</v>
      </c>
      <c r="BF26">
        <v>0</v>
      </c>
      <c r="BG26">
        <f t="shared" si="22"/>
        <v>0</v>
      </c>
      <c r="BH26">
        <v>0</v>
      </c>
      <c r="BI26">
        <f t="shared" si="23"/>
        <v>0</v>
      </c>
      <c r="BJ26">
        <v>0</v>
      </c>
      <c r="BK26">
        <f t="shared" si="24"/>
        <v>0</v>
      </c>
      <c r="BL26">
        <v>0</v>
      </c>
      <c r="BM26">
        <f t="shared" si="25"/>
        <v>0</v>
      </c>
      <c r="BN26">
        <v>0</v>
      </c>
      <c r="BO26">
        <f t="shared" si="26"/>
        <v>0</v>
      </c>
      <c r="BP26">
        <v>0</v>
      </c>
      <c r="BQ26">
        <f t="shared" si="27"/>
        <v>0</v>
      </c>
      <c r="BR26">
        <v>0</v>
      </c>
      <c r="BS26">
        <f t="shared" si="28"/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f t="shared" si="29"/>
        <v>0</v>
      </c>
      <c r="DF26">
        <v>0</v>
      </c>
      <c r="DG26">
        <f t="shared" si="30"/>
        <v>0</v>
      </c>
      <c r="DH26">
        <v>100</v>
      </c>
      <c r="DI26">
        <f t="shared" si="31"/>
        <v>1</v>
      </c>
      <c r="DJ26">
        <v>0</v>
      </c>
      <c r="DK26">
        <f t="shared" si="32"/>
        <v>0</v>
      </c>
      <c r="DL26">
        <v>0</v>
      </c>
      <c r="DM26">
        <f t="shared" si="33"/>
        <v>0</v>
      </c>
      <c r="DN26">
        <v>0</v>
      </c>
      <c r="DO26">
        <f t="shared" si="34"/>
        <v>0</v>
      </c>
      <c r="DP26">
        <v>0</v>
      </c>
      <c r="DQ26">
        <f t="shared" si="35"/>
        <v>0</v>
      </c>
      <c r="DR26">
        <v>0</v>
      </c>
      <c r="DS26">
        <f t="shared" si="36"/>
        <v>0</v>
      </c>
      <c r="DT26">
        <v>0</v>
      </c>
      <c r="DU26">
        <f t="shared" si="37"/>
        <v>0</v>
      </c>
      <c r="DV26">
        <v>0</v>
      </c>
      <c r="DW26">
        <f t="shared" si="38"/>
        <v>0</v>
      </c>
      <c r="DX26">
        <v>0</v>
      </c>
      <c r="DY26">
        <f t="shared" si="39"/>
        <v>0</v>
      </c>
      <c r="DZ26">
        <v>0</v>
      </c>
      <c r="EA26">
        <f t="shared" si="40"/>
        <v>0</v>
      </c>
      <c r="EB26">
        <v>0</v>
      </c>
      <c r="EC26">
        <f t="shared" si="41"/>
        <v>0</v>
      </c>
      <c r="ED26">
        <v>0</v>
      </c>
      <c r="EE26">
        <f t="shared" si="42"/>
        <v>0</v>
      </c>
      <c r="EF26">
        <v>0</v>
      </c>
      <c r="EG26">
        <f t="shared" si="43"/>
        <v>0</v>
      </c>
      <c r="EH26">
        <v>0</v>
      </c>
      <c r="EI26">
        <f t="shared" si="44"/>
        <v>0</v>
      </c>
      <c r="EJ26">
        <v>0</v>
      </c>
      <c r="EK26">
        <f t="shared" si="45"/>
        <v>0</v>
      </c>
      <c r="EL26">
        <v>0</v>
      </c>
      <c r="EM26">
        <f t="shared" si="46"/>
        <v>0</v>
      </c>
      <c r="EN26">
        <v>0</v>
      </c>
      <c r="EO26">
        <f t="shared" si="47"/>
        <v>0</v>
      </c>
      <c r="EP26">
        <v>0</v>
      </c>
      <c r="EQ26">
        <f t="shared" si="48"/>
        <v>0</v>
      </c>
      <c r="ER26">
        <v>0</v>
      </c>
      <c r="ES26">
        <f t="shared" si="49"/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 t="s">
        <v>50</v>
      </c>
      <c r="FG26" t="s">
        <v>264</v>
      </c>
      <c r="FI26">
        <v>6.9409999999999998</v>
      </c>
      <c r="FJ26">
        <v>1</v>
      </c>
      <c r="FK26">
        <v>10.811</v>
      </c>
      <c r="FL26">
        <v>3</v>
      </c>
      <c r="FM26">
        <v>91.224000000000004</v>
      </c>
      <c r="FN26">
        <v>2</v>
      </c>
      <c r="FO26">
        <v>9.01</v>
      </c>
      <c r="FP26">
        <v>2</v>
      </c>
    </row>
    <row r="27" spans="1:172" x14ac:dyDescent="0.45">
      <c r="A27">
        <v>26</v>
      </c>
      <c r="B27">
        <v>29</v>
      </c>
      <c r="C27" t="s">
        <v>53</v>
      </c>
      <c r="D27" t="s">
        <v>46</v>
      </c>
      <c r="F27" t="s">
        <v>54</v>
      </c>
      <c r="G27" s="2">
        <v>2</v>
      </c>
      <c r="H27">
        <v>288</v>
      </c>
      <c r="I27">
        <f>850+273</f>
        <v>1123</v>
      </c>
      <c r="J27">
        <v>298</v>
      </c>
      <c r="K27" s="2">
        <f t="shared" si="50"/>
        <v>0.26536064113980412</v>
      </c>
      <c r="L27">
        <v>0.13</v>
      </c>
      <c r="M27" t="s">
        <v>56</v>
      </c>
      <c r="N27">
        <v>0</v>
      </c>
      <c r="O27">
        <f t="shared" si="0"/>
        <v>0</v>
      </c>
      <c r="P27">
        <v>0</v>
      </c>
      <c r="Q27">
        <f t="shared" si="1"/>
        <v>0</v>
      </c>
      <c r="R27">
        <v>0</v>
      </c>
      <c r="S27">
        <f t="shared" si="2"/>
        <v>0</v>
      </c>
      <c r="T27">
        <v>0</v>
      </c>
      <c r="U27">
        <f t="shared" si="3"/>
        <v>0</v>
      </c>
      <c r="V27">
        <v>29.5</v>
      </c>
      <c r="W27">
        <f t="shared" si="4"/>
        <v>9.4750576712441428E-2</v>
      </c>
      <c r="X27">
        <v>70.5</v>
      </c>
      <c r="Y27">
        <f t="shared" si="5"/>
        <v>0.90524942328755864</v>
      </c>
      <c r="Z27">
        <v>0</v>
      </c>
      <c r="AA27">
        <f t="shared" si="6"/>
        <v>0</v>
      </c>
      <c r="AB27">
        <v>0</v>
      </c>
      <c r="AC27">
        <f t="shared" si="7"/>
        <v>0</v>
      </c>
      <c r="AD27">
        <v>0</v>
      </c>
      <c r="AE27">
        <f t="shared" si="8"/>
        <v>0</v>
      </c>
      <c r="AF27">
        <v>0</v>
      </c>
      <c r="AG27">
        <f t="shared" si="9"/>
        <v>0</v>
      </c>
      <c r="AH27">
        <v>0</v>
      </c>
      <c r="AI27">
        <f t="shared" si="10"/>
        <v>0</v>
      </c>
      <c r="AJ27">
        <v>0</v>
      </c>
      <c r="AK27">
        <f t="shared" si="11"/>
        <v>0</v>
      </c>
      <c r="AL27">
        <v>0</v>
      </c>
      <c r="AM27">
        <f t="shared" si="12"/>
        <v>0</v>
      </c>
      <c r="AN27">
        <v>0</v>
      </c>
      <c r="AO27">
        <f t="shared" si="13"/>
        <v>0</v>
      </c>
      <c r="AP27">
        <v>0</v>
      </c>
      <c r="AQ27">
        <f t="shared" si="14"/>
        <v>0</v>
      </c>
      <c r="AR27">
        <v>0</v>
      </c>
      <c r="AS27">
        <f t="shared" si="15"/>
        <v>0</v>
      </c>
      <c r="AT27">
        <v>0</v>
      </c>
      <c r="AU27">
        <f t="shared" si="16"/>
        <v>0</v>
      </c>
      <c r="AV27">
        <v>0</v>
      </c>
      <c r="AW27">
        <f t="shared" si="17"/>
        <v>0</v>
      </c>
      <c r="AX27">
        <v>0</v>
      </c>
      <c r="AY27">
        <f t="shared" si="18"/>
        <v>0</v>
      </c>
      <c r="AZ27">
        <v>0</v>
      </c>
      <c r="BA27">
        <f t="shared" si="19"/>
        <v>0</v>
      </c>
      <c r="BB27">
        <v>0</v>
      </c>
      <c r="BC27">
        <f t="shared" si="20"/>
        <v>0</v>
      </c>
      <c r="BD27">
        <v>0</v>
      </c>
      <c r="BE27">
        <f t="shared" si="21"/>
        <v>0</v>
      </c>
      <c r="BF27">
        <v>0</v>
      </c>
      <c r="BG27">
        <f t="shared" si="22"/>
        <v>0</v>
      </c>
      <c r="BH27">
        <v>0</v>
      </c>
      <c r="BI27">
        <f t="shared" si="23"/>
        <v>0</v>
      </c>
      <c r="BJ27">
        <v>0</v>
      </c>
      <c r="BK27">
        <f t="shared" si="24"/>
        <v>0</v>
      </c>
      <c r="BL27">
        <v>0</v>
      </c>
      <c r="BM27">
        <f t="shared" si="25"/>
        <v>0</v>
      </c>
      <c r="BN27">
        <v>0</v>
      </c>
      <c r="BO27">
        <f t="shared" si="26"/>
        <v>0</v>
      </c>
      <c r="BP27">
        <v>0</v>
      </c>
      <c r="BQ27">
        <f t="shared" si="27"/>
        <v>0</v>
      </c>
      <c r="BR27">
        <v>0</v>
      </c>
      <c r="BS27">
        <f t="shared" si="28"/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78.599999999999994</v>
      </c>
      <c r="DE27">
        <f t="shared" si="29"/>
        <v>0.85812444071452754</v>
      </c>
      <c r="DF27">
        <v>21.4</v>
      </c>
      <c r="DG27">
        <f t="shared" si="30"/>
        <v>0.14187555928547244</v>
      </c>
      <c r="DH27">
        <v>0</v>
      </c>
      <c r="DI27">
        <f t="shared" si="31"/>
        <v>0</v>
      </c>
      <c r="DJ27">
        <v>0</v>
      </c>
      <c r="DK27">
        <f t="shared" si="32"/>
        <v>0</v>
      </c>
      <c r="DL27">
        <v>0</v>
      </c>
      <c r="DM27">
        <f t="shared" si="33"/>
        <v>0</v>
      </c>
      <c r="DN27">
        <v>0</v>
      </c>
      <c r="DO27">
        <f t="shared" si="34"/>
        <v>0</v>
      </c>
      <c r="DP27">
        <v>0</v>
      </c>
      <c r="DQ27">
        <f t="shared" si="35"/>
        <v>0</v>
      </c>
      <c r="DR27">
        <v>0</v>
      </c>
      <c r="DS27">
        <f t="shared" si="36"/>
        <v>0</v>
      </c>
      <c r="DT27">
        <v>0</v>
      </c>
      <c r="DU27">
        <f t="shared" si="37"/>
        <v>0</v>
      </c>
      <c r="DV27">
        <v>0</v>
      </c>
      <c r="DW27">
        <f t="shared" si="38"/>
        <v>0</v>
      </c>
      <c r="DX27">
        <v>0</v>
      </c>
      <c r="DY27">
        <f t="shared" si="39"/>
        <v>0</v>
      </c>
      <c r="DZ27">
        <v>0</v>
      </c>
      <c r="EA27">
        <f t="shared" si="40"/>
        <v>0</v>
      </c>
      <c r="EB27">
        <v>0</v>
      </c>
      <c r="EC27">
        <f t="shared" si="41"/>
        <v>0</v>
      </c>
      <c r="ED27">
        <v>0</v>
      </c>
      <c r="EE27">
        <f t="shared" si="42"/>
        <v>0</v>
      </c>
      <c r="EF27">
        <v>0</v>
      </c>
      <c r="EG27">
        <f t="shared" si="43"/>
        <v>0</v>
      </c>
      <c r="EH27">
        <v>0</v>
      </c>
      <c r="EI27">
        <f t="shared" si="44"/>
        <v>0</v>
      </c>
      <c r="EJ27">
        <v>0</v>
      </c>
      <c r="EK27">
        <f t="shared" si="45"/>
        <v>0</v>
      </c>
      <c r="EL27">
        <v>0</v>
      </c>
      <c r="EM27">
        <f t="shared" si="46"/>
        <v>0</v>
      </c>
      <c r="EN27">
        <v>0</v>
      </c>
      <c r="EO27">
        <f t="shared" si="47"/>
        <v>0</v>
      </c>
      <c r="EP27">
        <v>0</v>
      </c>
      <c r="EQ27">
        <f t="shared" si="48"/>
        <v>0</v>
      </c>
      <c r="ER27">
        <v>0</v>
      </c>
      <c r="ES27">
        <f t="shared" si="49"/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 t="s">
        <v>50</v>
      </c>
      <c r="FG27" t="s">
        <v>264</v>
      </c>
      <c r="FI27" t="s">
        <v>352</v>
      </c>
      <c r="FJ27" t="s">
        <v>353</v>
      </c>
      <c r="FK27" t="s">
        <v>354</v>
      </c>
      <c r="FL27" t="s">
        <v>355</v>
      </c>
      <c r="FM27" t="s">
        <v>356</v>
      </c>
      <c r="FN27" t="s">
        <v>357</v>
      </c>
      <c r="FO27" t="s">
        <v>358</v>
      </c>
      <c r="FP27" t="s">
        <v>359</v>
      </c>
    </row>
    <row r="28" spans="1:172" x14ac:dyDescent="0.45">
      <c r="A28">
        <v>27</v>
      </c>
      <c r="B28">
        <v>30</v>
      </c>
      <c r="C28" t="s">
        <v>45</v>
      </c>
      <c r="D28" t="s">
        <v>46</v>
      </c>
      <c r="F28" t="s">
        <v>60</v>
      </c>
      <c r="G28" s="2">
        <v>1</v>
      </c>
      <c r="H28">
        <v>288</v>
      </c>
      <c r="I28">
        <f>570+273</f>
        <v>843</v>
      </c>
      <c r="J28">
        <v>298</v>
      </c>
      <c r="K28" s="2">
        <f t="shared" si="50"/>
        <v>0.35349940688018983</v>
      </c>
      <c r="L28">
        <v>6.5000000000000002E-2</v>
      </c>
      <c r="M28" t="s">
        <v>1143</v>
      </c>
      <c r="N28">
        <v>0</v>
      </c>
      <c r="O28">
        <f t="shared" si="0"/>
        <v>0</v>
      </c>
      <c r="P28">
        <v>0</v>
      </c>
      <c r="Q28">
        <f t="shared" si="1"/>
        <v>0</v>
      </c>
      <c r="R28">
        <v>0</v>
      </c>
      <c r="S28">
        <f t="shared" si="2"/>
        <v>0</v>
      </c>
      <c r="T28">
        <v>0</v>
      </c>
      <c r="U28">
        <f t="shared" si="3"/>
        <v>0</v>
      </c>
      <c r="V28">
        <v>90</v>
      </c>
      <c r="W28">
        <f t="shared" si="4"/>
        <v>0.66973716922647342</v>
      </c>
      <c r="X28">
        <v>0</v>
      </c>
      <c r="Y28">
        <f t="shared" si="5"/>
        <v>0</v>
      </c>
      <c r="Z28">
        <v>10</v>
      </c>
      <c r="AA28">
        <f t="shared" si="6"/>
        <v>0.33026283077352664</v>
      </c>
      <c r="AB28">
        <v>0</v>
      </c>
      <c r="AC28">
        <f t="shared" si="7"/>
        <v>0</v>
      </c>
      <c r="AD28">
        <v>0</v>
      </c>
      <c r="AE28">
        <f t="shared" si="8"/>
        <v>0</v>
      </c>
      <c r="AF28">
        <v>0</v>
      </c>
      <c r="AG28">
        <f t="shared" si="9"/>
        <v>0</v>
      </c>
      <c r="AH28">
        <v>0</v>
      </c>
      <c r="AI28">
        <f t="shared" si="10"/>
        <v>0</v>
      </c>
      <c r="AJ28">
        <v>0</v>
      </c>
      <c r="AK28">
        <f t="shared" si="11"/>
        <v>0</v>
      </c>
      <c r="AL28">
        <v>0</v>
      </c>
      <c r="AM28">
        <f t="shared" si="12"/>
        <v>0</v>
      </c>
      <c r="AN28">
        <v>0</v>
      </c>
      <c r="AO28">
        <f t="shared" si="13"/>
        <v>0</v>
      </c>
      <c r="AP28">
        <v>0</v>
      </c>
      <c r="AQ28">
        <f t="shared" si="14"/>
        <v>0</v>
      </c>
      <c r="AR28">
        <v>0</v>
      </c>
      <c r="AS28">
        <f t="shared" si="15"/>
        <v>0</v>
      </c>
      <c r="AT28">
        <v>0</v>
      </c>
      <c r="AU28">
        <f t="shared" si="16"/>
        <v>0</v>
      </c>
      <c r="AV28">
        <v>0</v>
      </c>
      <c r="AW28">
        <f t="shared" si="17"/>
        <v>0</v>
      </c>
      <c r="AX28">
        <v>0</v>
      </c>
      <c r="AY28">
        <f t="shared" si="18"/>
        <v>0</v>
      </c>
      <c r="AZ28">
        <v>0</v>
      </c>
      <c r="BA28">
        <f t="shared" si="19"/>
        <v>0</v>
      </c>
      <c r="BB28">
        <v>0</v>
      </c>
      <c r="BC28">
        <f t="shared" si="20"/>
        <v>0</v>
      </c>
      <c r="BD28">
        <v>0</v>
      </c>
      <c r="BE28">
        <f t="shared" si="21"/>
        <v>0</v>
      </c>
      <c r="BF28">
        <v>0</v>
      </c>
      <c r="BG28">
        <f t="shared" si="22"/>
        <v>0</v>
      </c>
      <c r="BH28">
        <v>0</v>
      </c>
      <c r="BI28">
        <f t="shared" si="23"/>
        <v>0</v>
      </c>
      <c r="BJ28">
        <v>0</v>
      </c>
      <c r="BK28">
        <f t="shared" si="24"/>
        <v>0</v>
      </c>
      <c r="BL28">
        <v>0</v>
      </c>
      <c r="BM28">
        <f t="shared" si="25"/>
        <v>0</v>
      </c>
      <c r="BN28">
        <v>0</v>
      </c>
      <c r="BO28">
        <f t="shared" si="26"/>
        <v>0</v>
      </c>
      <c r="BP28">
        <v>0</v>
      </c>
      <c r="BQ28">
        <f t="shared" si="27"/>
        <v>0</v>
      </c>
      <c r="BR28">
        <v>0</v>
      </c>
      <c r="BS28">
        <f t="shared" si="28"/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78.599999999999994</v>
      </c>
      <c r="DE28">
        <f t="shared" si="29"/>
        <v>0.85812444071452754</v>
      </c>
      <c r="DF28">
        <v>21.4</v>
      </c>
      <c r="DG28">
        <f t="shared" si="30"/>
        <v>0.14187555928547244</v>
      </c>
      <c r="DH28">
        <v>0</v>
      </c>
      <c r="DI28">
        <f t="shared" si="31"/>
        <v>0</v>
      </c>
      <c r="DJ28">
        <v>0</v>
      </c>
      <c r="DK28">
        <f t="shared" si="32"/>
        <v>0</v>
      </c>
      <c r="DL28">
        <v>0</v>
      </c>
      <c r="DM28">
        <f t="shared" si="33"/>
        <v>0</v>
      </c>
      <c r="DN28">
        <v>0</v>
      </c>
      <c r="DO28">
        <f t="shared" si="34"/>
        <v>0</v>
      </c>
      <c r="DP28">
        <v>0</v>
      </c>
      <c r="DQ28">
        <f t="shared" si="35"/>
        <v>0</v>
      </c>
      <c r="DR28">
        <v>0</v>
      </c>
      <c r="DS28">
        <f t="shared" si="36"/>
        <v>0</v>
      </c>
      <c r="DT28">
        <v>0</v>
      </c>
      <c r="DU28">
        <f t="shared" si="37"/>
        <v>0</v>
      </c>
      <c r="DV28">
        <v>0</v>
      </c>
      <c r="DW28">
        <f t="shared" si="38"/>
        <v>0</v>
      </c>
      <c r="DX28">
        <v>0</v>
      </c>
      <c r="DY28">
        <f t="shared" si="39"/>
        <v>0</v>
      </c>
      <c r="DZ28">
        <v>0</v>
      </c>
      <c r="EA28">
        <f t="shared" si="40"/>
        <v>0</v>
      </c>
      <c r="EB28">
        <v>0</v>
      </c>
      <c r="EC28">
        <f t="shared" si="41"/>
        <v>0</v>
      </c>
      <c r="ED28">
        <v>0</v>
      </c>
      <c r="EE28">
        <f t="shared" si="42"/>
        <v>0</v>
      </c>
      <c r="EF28">
        <v>0</v>
      </c>
      <c r="EG28">
        <f t="shared" si="43"/>
        <v>0</v>
      </c>
      <c r="EH28">
        <v>0</v>
      </c>
      <c r="EI28">
        <f t="shared" si="44"/>
        <v>0</v>
      </c>
      <c r="EJ28">
        <v>0</v>
      </c>
      <c r="EK28">
        <f t="shared" si="45"/>
        <v>0</v>
      </c>
      <c r="EL28">
        <v>0</v>
      </c>
      <c r="EM28">
        <f t="shared" si="46"/>
        <v>0</v>
      </c>
      <c r="EN28">
        <v>0</v>
      </c>
      <c r="EO28">
        <f t="shared" si="47"/>
        <v>0</v>
      </c>
      <c r="EP28">
        <v>0</v>
      </c>
      <c r="EQ28">
        <f t="shared" si="48"/>
        <v>0</v>
      </c>
      <c r="ER28">
        <v>0</v>
      </c>
      <c r="ES28">
        <f t="shared" si="49"/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 t="s">
        <v>50</v>
      </c>
      <c r="FG28" t="s">
        <v>264</v>
      </c>
      <c r="FI28">
        <v>127.6</v>
      </c>
      <c r="FJ28">
        <v>6</v>
      </c>
      <c r="FK28">
        <v>132.9</v>
      </c>
      <c r="FL28">
        <v>1</v>
      </c>
      <c r="FM28">
        <v>39.1</v>
      </c>
      <c r="FN28">
        <v>1</v>
      </c>
      <c r="FO28">
        <v>85.47</v>
      </c>
      <c r="FP28">
        <v>1</v>
      </c>
    </row>
    <row r="29" spans="1:172" x14ac:dyDescent="0.45">
      <c r="A29">
        <v>28</v>
      </c>
      <c r="B29">
        <v>31</v>
      </c>
      <c r="C29" t="s">
        <v>53</v>
      </c>
      <c r="D29" t="s">
        <v>34</v>
      </c>
      <c r="E29">
        <v>1100</v>
      </c>
      <c r="F29" t="s">
        <v>66</v>
      </c>
      <c r="G29" s="2">
        <v>2</v>
      </c>
      <c r="H29">
        <f>29.76+273</f>
        <v>302.76</v>
      </c>
      <c r="I29">
        <v>933.5</v>
      </c>
      <c r="J29">
        <f>50+273</f>
        <v>323</v>
      </c>
      <c r="K29" s="2">
        <f t="shared" si="50"/>
        <v>0.34600964113551153</v>
      </c>
      <c r="M29" t="s">
        <v>64</v>
      </c>
      <c r="N29">
        <v>0</v>
      </c>
      <c r="O29">
        <f t="shared" si="0"/>
        <v>0</v>
      </c>
      <c r="P29">
        <v>0</v>
      </c>
      <c r="Q29">
        <f t="shared" si="1"/>
        <v>0</v>
      </c>
      <c r="R29">
        <v>0</v>
      </c>
      <c r="S29">
        <f t="shared" si="2"/>
        <v>0</v>
      </c>
      <c r="T29">
        <v>0</v>
      </c>
      <c r="U29">
        <f t="shared" si="3"/>
        <v>0</v>
      </c>
      <c r="V29">
        <v>0</v>
      </c>
      <c r="W29">
        <f t="shared" si="4"/>
        <v>0</v>
      </c>
      <c r="X29">
        <v>100</v>
      </c>
      <c r="Y29">
        <f t="shared" si="5"/>
        <v>1</v>
      </c>
      <c r="Z29">
        <v>0</v>
      </c>
      <c r="AA29">
        <f t="shared" si="6"/>
        <v>0</v>
      </c>
      <c r="AB29">
        <v>0</v>
      </c>
      <c r="AC29">
        <f t="shared" si="7"/>
        <v>0</v>
      </c>
      <c r="AD29">
        <v>0</v>
      </c>
      <c r="AE29">
        <f t="shared" si="8"/>
        <v>0</v>
      </c>
      <c r="AF29">
        <v>0</v>
      </c>
      <c r="AG29">
        <f t="shared" si="9"/>
        <v>0</v>
      </c>
      <c r="AH29">
        <v>0</v>
      </c>
      <c r="AI29">
        <f t="shared" si="10"/>
        <v>0</v>
      </c>
      <c r="AJ29">
        <v>0</v>
      </c>
      <c r="AK29">
        <f t="shared" si="11"/>
        <v>0</v>
      </c>
      <c r="AL29">
        <v>0</v>
      </c>
      <c r="AM29">
        <f t="shared" si="12"/>
        <v>0</v>
      </c>
      <c r="AN29">
        <v>0</v>
      </c>
      <c r="AO29">
        <f t="shared" si="13"/>
        <v>0</v>
      </c>
      <c r="AP29">
        <v>0</v>
      </c>
      <c r="AQ29">
        <f t="shared" si="14"/>
        <v>0</v>
      </c>
      <c r="AR29">
        <v>0</v>
      </c>
      <c r="AS29">
        <f t="shared" si="15"/>
        <v>0</v>
      </c>
      <c r="AT29">
        <v>0</v>
      </c>
      <c r="AU29">
        <f t="shared" si="16"/>
        <v>0</v>
      </c>
      <c r="AV29">
        <v>0</v>
      </c>
      <c r="AW29">
        <f t="shared" si="17"/>
        <v>0</v>
      </c>
      <c r="AX29">
        <v>0</v>
      </c>
      <c r="AY29">
        <f t="shared" si="18"/>
        <v>0</v>
      </c>
      <c r="AZ29">
        <v>0</v>
      </c>
      <c r="BA29">
        <f t="shared" si="19"/>
        <v>0</v>
      </c>
      <c r="BB29">
        <v>0</v>
      </c>
      <c r="BC29">
        <f t="shared" si="20"/>
        <v>0</v>
      </c>
      <c r="BD29">
        <v>0</v>
      </c>
      <c r="BE29">
        <f t="shared" si="21"/>
        <v>0</v>
      </c>
      <c r="BF29">
        <v>0</v>
      </c>
      <c r="BG29">
        <f t="shared" si="22"/>
        <v>0</v>
      </c>
      <c r="BH29">
        <v>0</v>
      </c>
      <c r="BI29">
        <f t="shared" si="23"/>
        <v>0</v>
      </c>
      <c r="BJ29">
        <v>0</v>
      </c>
      <c r="BK29">
        <f t="shared" si="24"/>
        <v>0</v>
      </c>
      <c r="BL29">
        <v>0</v>
      </c>
      <c r="BM29">
        <f t="shared" si="25"/>
        <v>0</v>
      </c>
      <c r="BN29">
        <v>0</v>
      </c>
      <c r="BO29">
        <f t="shared" si="26"/>
        <v>0</v>
      </c>
      <c r="BP29">
        <v>0</v>
      </c>
      <c r="BQ29">
        <f t="shared" si="27"/>
        <v>0</v>
      </c>
      <c r="BR29">
        <v>0</v>
      </c>
      <c r="BS29">
        <f t="shared" si="28"/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100</v>
      </c>
      <c r="DE29">
        <f t="shared" si="29"/>
        <v>1</v>
      </c>
      <c r="DF29">
        <v>0</v>
      </c>
      <c r="DG29">
        <f t="shared" si="30"/>
        <v>0</v>
      </c>
      <c r="DH29">
        <v>0</v>
      </c>
      <c r="DI29">
        <f t="shared" si="31"/>
        <v>0</v>
      </c>
      <c r="DJ29">
        <v>0</v>
      </c>
      <c r="DK29">
        <f t="shared" si="32"/>
        <v>0</v>
      </c>
      <c r="DL29">
        <v>0</v>
      </c>
      <c r="DM29">
        <f t="shared" si="33"/>
        <v>0</v>
      </c>
      <c r="DN29">
        <v>0</v>
      </c>
      <c r="DO29">
        <f t="shared" si="34"/>
        <v>0</v>
      </c>
      <c r="DP29">
        <v>0</v>
      </c>
      <c r="DQ29">
        <f t="shared" si="35"/>
        <v>0</v>
      </c>
      <c r="DR29">
        <v>0</v>
      </c>
      <c r="DS29">
        <f t="shared" si="36"/>
        <v>0</v>
      </c>
      <c r="DT29">
        <v>0</v>
      </c>
      <c r="DU29">
        <f t="shared" si="37"/>
        <v>0</v>
      </c>
      <c r="DV29">
        <v>0</v>
      </c>
      <c r="DW29">
        <f t="shared" si="38"/>
        <v>0</v>
      </c>
      <c r="DX29">
        <v>0</v>
      </c>
      <c r="DY29">
        <f t="shared" si="39"/>
        <v>0</v>
      </c>
      <c r="DZ29">
        <v>0</v>
      </c>
      <c r="EA29">
        <f t="shared" si="40"/>
        <v>0</v>
      </c>
      <c r="EB29">
        <v>0</v>
      </c>
      <c r="EC29">
        <f t="shared" si="41"/>
        <v>0</v>
      </c>
      <c r="ED29">
        <v>0</v>
      </c>
      <c r="EE29">
        <f t="shared" si="42"/>
        <v>0</v>
      </c>
      <c r="EF29">
        <v>0</v>
      </c>
      <c r="EG29">
        <f t="shared" si="43"/>
        <v>0</v>
      </c>
      <c r="EH29">
        <v>0</v>
      </c>
      <c r="EI29">
        <f t="shared" si="44"/>
        <v>0</v>
      </c>
      <c r="EJ29">
        <v>0</v>
      </c>
      <c r="EK29">
        <f t="shared" si="45"/>
        <v>0</v>
      </c>
      <c r="EL29">
        <v>0</v>
      </c>
      <c r="EM29">
        <f t="shared" si="46"/>
        <v>0</v>
      </c>
      <c r="EN29">
        <v>0</v>
      </c>
      <c r="EO29">
        <f t="shared" si="47"/>
        <v>0</v>
      </c>
      <c r="EP29">
        <v>0</v>
      </c>
      <c r="EQ29">
        <f t="shared" si="48"/>
        <v>0</v>
      </c>
      <c r="ER29">
        <v>0</v>
      </c>
      <c r="ES29">
        <f t="shared" si="49"/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 t="s">
        <v>50</v>
      </c>
      <c r="FG29" t="s">
        <v>264</v>
      </c>
    </row>
    <row r="30" spans="1:172" x14ac:dyDescent="0.45">
      <c r="A30">
        <v>29</v>
      </c>
      <c r="B30">
        <v>32</v>
      </c>
      <c r="C30" t="s">
        <v>53</v>
      </c>
      <c r="D30" t="s">
        <v>34</v>
      </c>
      <c r="E30">
        <v>1100</v>
      </c>
      <c r="F30" t="s">
        <v>66</v>
      </c>
      <c r="G30" s="2">
        <v>2</v>
      </c>
      <c r="H30">
        <f>29.76+273</f>
        <v>302.76</v>
      </c>
      <c r="I30">
        <v>933.5</v>
      </c>
      <c r="J30">
        <f>150+273</f>
        <v>423</v>
      </c>
      <c r="K30" s="2">
        <f t="shared" si="50"/>
        <v>0.45313336904124263</v>
      </c>
      <c r="M30" t="s">
        <v>64</v>
      </c>
      <c r="N30">
        <v>0</v>
      </c>
      <c r="O30">
        <f t="shared" si="0"/>
        <v>0</v>
      </c>
      <c r="P30">
        <v>0</v>
      </c>
      <c r="Q30">
        <f t="shared" si="1"/>
        <v>0</v>
      </c>
      <c r="R30">
        <v>0</v>
      </c>
      <c r="S30">
        <f t="shared" si="2"/>
        <v>0</v>
      </c>
      <c r="T30">
        <v>0</v>
      </c>
      <c r="U30">
        <f t="shared" si="3"/>
        <v>0</v>
      </c>
      <c r="V30">
        <v>0</v>
      </c>
      <c r="W30">
        <f t="shared" si="4"/>
        <v>0</v>
      </c>
      <c r="X30">
        <v>100</v>
      </c>
      <c r="Y30">
        <f t="shared" si="5"/>
        <v>1</v>
      </c>
      <c r="Z30">
        <v>0</v>
      </c>
      <c r="AA30">
        <f t="shared" si="6"/>
        <v>0</v>
      </c>
      <c r="AB30">
        <v>0</v>
      </c>
      <c r="AC30">
        <f t="shared" si="7"/>
        <v>0</v>
      </c>
      <c r="AD30">
        <v>0</v>
      </c>
      <c r="AE30">
        <f t="shared" si="8"/>
        <v>0</v>
      </c>
      <c r="AF30">
        <v>0</v>
      </c>
      <c r="AG30">
        <f t="shared" si="9"/>
        <v>0</v>
      </c>
      <c r="AH30">
        <v>0</v>
      </c>
      <c r="AI30">
        <f t="shared" si="10"/>
        <v>0</v>
      </c>
      <c r="AJ30">
        <v>0</v>
      </c>
      <c r="AK30">
        <f t="shared" si="11"/>
        <v>0</v>
      </c>
      <c r="AL30">
        <v>0</v>
      </c>
      <c r="AM30">
        <f t="shared" si="12"/>
        <v>0</v>
      </c>
      <c r="AN30">
        <v>0</v>
      </c>
      <c r="AO30">
        <f t="shared" si="13"/>
        <v>0</v>
      </c>
      <c r="AP30">
        <v>0</v>
      </c>
      <c r="AQ30">
        <f t="shared" si="14"/>
        <v>0</v>
      </c>
      <c r="AR30">
        <v>0</v>
      </c>
      <c r="AS30">
        <f t="shared" si="15"/>
        <v>0</v>
      </c>
      <c r="AT30">
        <v>0</v>
      </c>
      <c r="AU30">
        <f t="shared" si="16"/>
        <v>0</v>
      </c>
      <c r="AV30">
        <v>0</v>
      </c>
      <c r="AW30">
        <f t="shared" si="17"/>
        <v>0</v>
      </c>
      <c r="AX30">
        <v>0</v>
      </c>
      <c r="AY30">
        <f t="shared" si="18"/>
        <v>0</v>
      </c>
      <c r="AZ30">
        <v>0</v>
      </c>
      <c r="BA30">
        <f t="shared" si="19"/>
        <v>0</v>
      </c>
      <c r="BB30">
        <v>0</v>
      </c>
      <c r="BC30">
        <f t="shared" si="20"/>
        <v>0</v>
      </c>
      <c r="BD30">
        <v>0</v>
      </c>
      <c r="BE30">
        <f t="shared" si="21"/>
        <v>0</v>
      </c>
      <c r="BF30">
        <v>0</v>
      </c>
      <c r="BG30">
        <f t="shared" si="22"/>
        <v>0</v>
      </c>
      <c r="BH30">
        <v>0</v>
      </c>
      <c r="BI30">
        <f t="shared" si="23"/>
        <v>0</v>
      </c>
      <c r="BJ30">
        <v>0</v>
      </c>
      <c r="BK30">
        <f t="shared" si="24"/>
        <v>0</v>
      </c>
      <c r="BL30">
        <v>0</v>
      </c>
      <c r="BM30">
        <f t="shared" si="25"/>
        <v>0</v>
      </c>
      <c r="BN30">
        <v>0</v>
      </c>
      <c r="BO30">
        <f t="shared" si="26"/>
        <v>0</v>
      </c>
      <c r="BP30">
        <v>0</v>
      </c>
      <c r="BQ30">
        <f t="shared" si="27"/>
        <v>0</v>
      </c>
      <c r="BR30">
        <v>0</v>
      </c>
      <c r="BS30">
        <f t="shared" si="28"/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100</v>
      </c>
      <c r="DE30">
        <f t="shared" si="29"/>
        <v>1</v>
      </c>
      <c r="DF30">
        <v>0</v>
      </c>
      <c r="DG30">
        <f t="shared" si="30"/>
        <v>0</v>
      </c>
      <c r="DH30">
        <v>0</v>
      </c>
      <c r="DI30">
        <f t="shared" si="31"/>
        <v>0</v>
      </c>
      <c r="DJ30">
        <v>0</v>
      </c>
      <c r="DK30">
        <f t="shared" si="32"/>
        <v>0</v>
      </c>
      <c r="DL30">
        <v>0</v>
      </c>
      <c r="DM30">
        <f t="shared" si="33"/>
        <v>0</v>
      </c>
      <c r="DN30">
        <v>0</v>
      </c>
      <c r="DO30">
        <f t="shared" si="34"/>
        <v>0</v>
      </c>
      <c r="DP30">
        <v>0</v>
      </c>
      <c r="DQ30">
        <f t="shared" si="35"/>
        <v>0</v>
      </c>
      <c r="DR30">
        <v>0</v>
      </c>
      <c r="DS30">
        <f t="shared" si="36"/>
        <v>0</v>
      </c>
      <c r="DT30">
        <v>0</v>
      </c>
      <c r="DU30">
        <f t="shared" si="37"/>
        <v>0</v>
      </c>
      <c r="DV30">
        <v>0</v>
      </c>
      <c r="DW30">
        <f t="shared" si="38"/>
        <v>0</v>
      </c>
      <c r="DX30">
        <v>0</v>
      </c>
      <c r="DY30">
        <f t="shared" si="39"/>
        <v>0</v>
      </c>
      <c r="DZ30">
        <v>0</v>
      </c>
      <c r="EA30">
        <f t="shared" si="40"/>
        <v>0</v>
      </c>
      <c r="EB30">
        <v>0</v>
      </c>
      <c r="EC30">
        <f t="shared" si="41"/>
        <v>0</v>
      </c>
      <c r="ED30">
        <v>0</v>
      </c>
      <c r="EE30">
        <f t="shared" si="42"/>
        <v>0</v>
      </c>
      <c r="EF30">
        <v>0</v>
      </c>
      <c r="EG30">
        <f t="shared" si="43"/>
        <v>0</v>
      </c>
      <c r="EH30">
        <v>0</v>
      </c>
      <c r="EI30">
        <f t="shared" si="44"/>
        <v>0</v>
      </c>
      <c r="EJ30">
        <v>0</v>
      </c>
      <c r="EK30">
        <f t="shared" si="45"/>
        <v>0</v>
      </c>
      <c r="EL30">
        <v>0</v>
      </c>
      <c r="EM30">
        <f t="shared" si="46"/>
        <v>0</v>
      </c>
      <c r="EN30">
        <v>0</v>
      </c>
      <c r="EO30">
        <f t="shared" si="47"/>
        <v>0</v>
      </c>
      <c r="EP30">
        <v>0</v>
      </c>
      <c r="EQ30">
        <f t="shared" si="48"/>
        <v>0</v>
      </c>
      <c r="ER30">
        <v>0</v>
      </c>
      <c r="ES30">
        <f t="shared" si="49"/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 t="s">
        <v>50</v>
      </c>
      <c r="FG30" t="s">
        <v>264</v>
      </c>
      <c r="FI30" t="s">
        <v>360</v>
      </c>
      <c r="FJ30" t="s">
        <v>361</v>
      </c>
    </row>
    <row r="31" spans="1:172" x14ac:dyDescent="0.45">
      <c r="A31">
        <v>30</v>
      </c>
      <c r="B31">
        <v>33</v>
      </c>
      <c r="C31" t="s">
        <v>53</v>
      </c>
      <c r="D31" t="s">
        <v>34</v>
      </c>
      <c r="E31">
        <v>1100</v>
      </c>
      <c r="F31" t="s">
        <v>66</v>
      </c>
      <c r="G31" s="2">
        <v>2</v>
      </c>
      <c r="H31">
        <f>29.76+273</f>
        <v>302.76</v>
      </c>
      <c r="I31">
        <v>933.5</v>
      </c>
      <c r="J31">
        <f>250+273</f>
        <v>523</v>
      </c>
      <c r="K31" s="2">
        <f t="shared" si="50"/>
        <v>0.56025709694697379</v>
      </c>
      <c r="M31" t="s">
        <v>64</v>
      </c>
      <c r="N31">
        <v>0</v>
      </c>
      <c r="O31">
        <f t="shared" si="0"/>
        <v>0</v>
      </c>
      <c r="P31">
        <v>0</v>
      </c>
      <c r="Q31">
        <f t="shared" si="1"/>
        <v>0</v>
      </c>
      <c r="R31">
        <v>0</v>
      </c>
      <c r="S31">
        <f t="shared" si="2"/>
        <v>0</v>
      </c>
      <c r="T31">
        <v>0</v>
      </c>
      <c r="U31">
        <f t="shared" si="3"/>
        <v>0</v>
      </c>
      <c r="V31">
        <v>0</v>
      </c>
      <c r="W31">
        <f t="shared" si="4"/>
        <v>0</v>
      </c>
      <c r="X31">
        <v>100</v>
      </c>
      <c r="Y31">
        <f t="shared" si="5"/>
        <v>1</v>
      </c>
      <c r="Z31">
        <v>0</v>
      </c>
      <c r="AA31">
        <f t="shared" si="6"/>
        <v>0</v>
      </c>
      <c r="AB31">
        <v>0</v>
      </c>
      <c r="AC31">
        <f t="shared" si="7"/>
        <v>0</v>
      </c>
      <c r="AD31">
        <v>0</v>
      </c>
      <c r="AE31">
        <f t="shared" si="8"/>
        <v>0</v>
      </c>
      <c r="AF31">
        <v>0</v>
      </c>
      <c r="AG31">
        <f t="shared" si="9"/>
        <v>0</v>
      </c>
      <c r="AH31">
        <v>0</v>
      </c>
      <c r="AI31">
        <f t="shared" si="10"/>
        <v>0</v>
      </c>
      <c r="AJ31">
        <v>0</v>
      </c>
      <c r="AK31">
        <f t="shared" si="11"/>
        <v>0</v>
      </c>
      <c r="AL31">
        <v>0</v>
      </c>
      <c r="AM31">
        <f t="shared" si="12"/>
        <v>0</v>
      </c>
      <c r="AN31">
        <v>0</v>
      </c>
      <c r="AO31">
        <f t="shared" si="13"/>
        <v>0</v>
      </c>
      <c r="AP31">
        <v>0</v>
      </c>
      <c r="AQ31">
        <f t="shared" si="14"/>
        <v>0</v>
      </c>
      <c r="AR31">
        <v>0</v>
      </c>
      <c r="AS31">
        <f t="shared" si="15"/>
        <v>0</v>
      </c>
      <c r="AT31">
        <v>0</v>
      </c>
      <c r="AU31">
        <f t="shared" si="16"/>
        <v>0</v>
      </c>
      <c r="AV31">
        <v>0</v>
      </c>
      <c r="AW31">
        <f t="shared" si="17"/>
        <v>0</v>
      </c>
      <c r="AX31">
        <v>0</v>
      </c>
      <c r="AY31">
        <f t="shared" si="18"/>
        <v>0</v>
      </c>
      <c r="AZ31">
        <v>0</v>
      </c>
      <c r="BA31">
        <f t="shared" si="19"/>
        <v>0</v>
      </c>
      <c r="BB31">
        <v>0</v>
      </c>
      <c r="BC31">
        <f t="shared" si="20"/>
        <v>0</v>
      </c>
      <c r="BD31">
        <v>0</v>
      </c>
      <c r="BE31">
        <f t="shared" si="21"/>
        <v>0</v>
      </c>
      <c r="BF31">
        <v>0</v>
      </c>
      <c r="BG31">
        <f t="shared" si="22"/>
        <v>0</v>
      </c>
      <c r="BH31">
        <v>0</v>
      </c>
      <c r="BI31">
        <f t="shared" si="23"/>
        <v>0</v>
      </c>
      <c r="BJ31">
        <v>0</v>
      </c>
      <c r="BK31">
        <f t="shared" si="24"/>
        <v>0</v>
      </c>
      <c r="BL31">
        <v>0</v>
      </c>
      <c r="BM31">
        <f t="shared" si="25"/>
        <v>0</v>
      </c>
      <c r="BN31">
        <v>0</v>
      </c>
      <c r="BO31">
        <f t="shared" si="26"/>
        <v>0</v>
      </c>
      <c r="BP31">
        <v>0</v>
      </c>
      <c r="BQ31">
        <f t="shared" si="27"/>
        <v>0</v>
      </c>
      <c r="BR31">
        <v>0</v>
      </c>
      <c r="BS31">
        <f t="shared" si="28"/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100</v>
      </c>
      <c r="DE31">
        <f t="shared" si="29"/>
        <v>1</v>
      </c>
      <c r="DF31">
        <v>0</v>
      </c>
      <c r="DG31">
        <f t="shared" si="30"/>
        <v>0</v>
      </c>
      <c r="DH31">
        <v>0</v>
      </c>
      <c r="DI31">
        <f t="shared" si="31"/>
        <v>0</v>
      </c>
      <c r="DJ31">
        <v>0</v>
      </c>
      <c r="DK31">
        <f t="shared" si="32"/>
        <v>0</v>
      </c>
      <c r="DL31">
        <v>0</v>
      </c>
      <c r="DM31">
        <f t="shared" si="33"/>
        <v>0</v>
      </c>
      <c r="DN31">
        <v>0</v>
      </c>
      <c r="DO31">
        <f t="shared" si="34"/>
        <v>0</v>
      </c>
      <c r="DP31">
        <v>0</v>
      </c>
      <c r="DQ31">
        <f t="shared" si="35"/>
        <v>0</v>
      </c>
      <c r="DR31">
        <v>0</v>
      </c>
      <c r="DS31">
        <f t="shared" si="36"/>
        <v>0</v>
      </c>
      <c r="DT31">
        <v>0</v>
      </c>
      <c r="DU31">
        <f t="shared" si="37"/>
        <v>0</v>
      </c>
      <c r="DV31">
        <v>0</v>
      </c>
      <c r="DW31">
        <f t="shared" si="38"/>
        <v>0</v>
      </c>
      <c r="DX31">
        <v>0</v>
      </c>
      <c r="DY31">
        <f t="shared" si="39"/>
        <v>0</v>
      </c>
      <c r="DZ31">
        <v>0</v>
      </c>
      <c r="EA31">
        <f t="shared" si="40"/>
        <v>0</v>
      </c>
      <c r="EB31">
        <v>0</v>
      </c>
      <c r="EC31">
        <f t="shared" si="41"/>
        <v>0</v>
      </c>
      <c r="ED31">
        <v>0</v>
      </c>
      <c r="EE31">
        <f t="shared" si="42"/>
        <v>0</v>
      </c>
      <c r="EF31">
        <v>0</v>
      </c>
      <c r="EG31">
        <f t="shared" si="43"/>
        <v>0</v>
      </c>
      <c r="EH31">
        <v>0</v>
      </c>
      <c r="EI31">
        <f t="shared" si="44"/>
        <v>0</v>
      </c>
      <c r="EJ31">
        <v>0</v>
      </c>
      <c r="EK31">
        <f t="shared" si="45"/>
        <v>0</v>
      </c>
      <c r="EL31">
        <v>0</v>
      </c>
      <c r="EM31">
        <f t="shared" si="46"/>
        <v>0</v>
      </c>
      <c r="EN31">
        <v>0</v>
      </c>
      <c r="EO31">
        <f t="shared" si="47"/>
        <v>0</v>
      </c>
      <c r="EP31">
        <v>0</v>
      </c>
      <c r="EQ31">
        <f t="shared" si="48"/>
        <v>0</v>
      </c>
      <c r="ER31">
        <v>0</v>
      </c>
      <c r="ES31">
        <f t="shared" si="49"/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 t="s">
        <v>50</v>
      </c>
      <c r="FG31" t="s">
        <v>264</v>
      </c>
      <c r="FI31">
        <v>238.05</v>
      </c>
      <c r="FJ31">
        <v>3</v>
      </c>
    </row>
    <row r="32" spans="1:172" x14ac:dyDescent="0.45">
      <c r="A32">
        <v>31</v>
      </c>
      <c r="B32">
        <v>40</v>
      </c>
      <c r="C32" t="s">
        <v>53</v>
      </c>
      <c r="D32" t="s">
        <v>67</v>
      </c>
      <c r="E32">
        <v>2024</v>
      </c>
      <c r="F32" t="s">
        <v>68</v>
      </c>
      <c r="G32" s="2">
        <v>1</v>
      </c>
      <c r="H32">
        <v>429.75</v>
      </c>
      <c r="I32">
        <v>933.5</v>
      </c>
      <c r="J32">
        <f>171+273</f>
        <v>444</v>
      </c>
      <c r="K32" s="2">
        <f t="shared" si="50"/>
        <v>0.47562935190144617</v>
      </c>
      <c r="L32">
        <f>0.571/60</f>
        <v>9.5166666666666663E-3</v>
      </c>
      <c r="M32" t="s">
        <v>64</v>
      </c>
      <c r="N32">
        <v>4.5</v>
      </c>
      <c r="O32">
        <f t="shared" si="0"/>
        <v>1.9643403965155935E-2</v>
      </c>
      <c r="P32">
        <v>0</v>
      </c>
      <c r="Q32">
        <f t="shared" si="1"/>
        <v>0</v>
      </c>
      <c r="R32">
        <v>0</v>
      </c>
      <c r="S32">
        <f t="shared" si="2"/>
        <v>0</v>
      </c>
      <c r="T32">
        <v>0.6</v>
      </c>
      <c r="U32">
        <f t="shared" si="3"/>
        <v>3.0294993104221703E-3</v>
      </c>
      <c r="V32">
        <v>0</v>
      </c>
      <c r="W32">
        <f t="shared" si="4"/>
        <v>0</v>
      </c>
      <c r="X32">
        <v>93.4</v>
      </c>
      <c r="Y32">
        <f t="shared" si="5"/>
        <v>0.96020771458947307</v>
      </c>
      <c r="Z32">
        <v>1.5</v>
      </c>
      <c r="AA32">
        <f t="shared" si="6"/>
        <v>1.7119382134948898E-2</v>
      </c>
      <c r="AB32">
        <v>0</v>
      </c>
      <c r="AC32">
        <f t="shared" si="7"/>
        <v>0</v>
      </c>
      <c r="AD32">
        <v>0</v>
      </c>
      <c r="AE32">
        <f t="shared" si="8"/>
        <v>0</v>
      </c>
      <c r="AF32">
        <v>0</v>
      </c>
      <c r="AG32">
        <f t="shared" si="9"/>
        <v>0</v>
      </c>
      <c r="AH32">
        <v>0</v>
      </c>
      <c r="AI32">
        <f t="shared" si="10"/>
        <v>0</v>
      </c>
      <c r="AJ32">
        <v>0</v>
      </c>
      <c r="AK32">
        <f t="shared" si="11"/>
        <v>0</v>
      </c>
      <c r="AL32">
        <v>0</v>
      </c>
      <c r="AM32">
        <f t="shared" si="12"/>
        <v>0</v>
      </c>
      <c r="AN32">
        <v>0</v>
      </c>
      <c r="AO32">
        <f t="shared" si="13"/>
        <v>0</v>
      </c>
      <c r="AP32">
        <v>0</v>
      </c>
      <c r="AQ32">
        <f t="shared" si="14"/>
        <v>0</v>
      </c>
      <c r="AR32">
        <v>0</v>
      </c>
      <c r="AS32">
        <f t="shared" si="15"/>
        <v>0</v>
      </c>
      <c r="AT32">
        <v>0</v>
      </c>
      <c r="AU32">
        <f t="shared" si="16"/>
        <v>0</v>
      </c>
      <c r="AV32">
        <v>0</v>
      </c>
      <c r="AW32">
        <f t="shared" si="17"/>
        <v>0</v>
      </c>
      <c r="AX32">
        <v>0</v>
      </c>
      <c r="AY32">
        <f t="shared" si="18"/>
        <v>0</v>
      </c>
      <c r="AZ32">
        <v>0</v>
      </c>
      <c r="BA32">
        <f t="shared" si="19"/>
        <v>0</v>
      </c>
      <c r="BB32">
        <v>0</v>
      </c>
      <c r="BC32">
        <f t="shared" si="20"/>
        <v>0</v>
      </c>
      <c r="BD32">
        <v>0</v>
      </c>
      <c r="BE32">
        <f t="shared" si="21"/>
        <v>0</v>
      </c>
      <c r="BF32">
        <v>0</v>
      </c>
      <c r="BG32">
        <f t="shared" si="22"/>
        <v>0</v>
      </c>
      <c r="BH32">
        <v>0</v>
      </c>
      <c r="BI32">
        <f t="shared" si="23"/>
        <v>0</v>
      </c>
      <c r="BJ32">
        <v>0</v>
      </c>
      <c r="BK32">
        <f t="shared" si="24"/>
        <v>0</v>
      </c>
      <c r="BL32">
        <v>0</v>
      </c>
      <c r="BM32">
        <f t="shared" si="25"/>
        <v>0</v>
      </c>
      <c r="BN32">
        <v>0</v>
      </c>
      <c r="BO32">
        <f t="shared" si="26"/>
        <v>0</v>
      </c>
      <c r="BP32">
        <v>0</v>
      </c>
      <c r="BQ32">
        <f t="shared" si="27"/>
        <v>0</v>
      </c>
      <c r="BR32">
        <v>0</v>
      </c>
      <c r="BS32">
        <f t="shared" si="28"/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f t="shared" si="29"/>
        <v>0</v>
      </c>
      <c r="DF32">
        <v>100</v>
      </c>
      <c r="DG32">
        <f t="shared" si="30"/>
        <v>1</v>
      </c>
      <c r="DH32">
        <v>0</v>
      </c>
      <c r="DI32">
        <f t="shared" si="31"/>
        <v>0</v>
      </c>
      <c r="DJ32">
        <v>0</v>
      </c>
      <c r="DK32">
        <f t="shared" si="32"/>
        <v>0</v>
      </c>
      <c r="DL32">
        <v>0</v>
      </c>
      <c r="DM32">
        <f t="shared" si="33"/>
        <v>0</v>
      </c>
      <c r="DN32">
        <v>0</v>
      </c>
      <c r="DO32">
        <f t="shared" si="34"/>
        <v>0</v>
      </c>
      <c r="DP32">
        <v>0</v>
      </c>
      <c r="DQ32">
        <f t="shared" si="35"/>
        <v>0</v>
      </c>
      <c r="DR32">
        <v>0</v>
      </c>
      <c r="DS32">
        <f t="shared" si="36"/>
        <v>0</v>
      </c>
      <c r="DT32">
        <v>0</v>
      </c>
      <c r="DU32">
        <f t="shared" si="37"/>
        <v>0</v>
      </c>
      <c r="DV32">
        <v>0</v>
      </c>
      <c r="DW32">
        <f t="shared" si="38"/>
        <v>0</v>
      </c>
      <c r="DX32">
        <v>0</v>
      </c>
      <c r="DY32">
        <f t="shared" si="39"/>
        <v>0</v>
      </c>
      <c r="DZ32">
        <v>0</v>
      </c>
      <c r="EA32">
        <f t="shared" si="40"/>
        <v>0</v>
      </c>
      <c r="EB32">
        <v>0</v>
      </c>
      <c r="EC32">
        <f t="shared" si="41"/>
        <v>0</v>
      </c>
      <c r="ED32">
        <v>0</v>
      </c>
      <c r="EE32">
        <f t="shared" si="42"/>
        <v>0</v>
      </c>
      <c r="EF32">
        <v>0</v>
      </c>
      <c r="EG32">
        <f t="shared" si="43"/>
        <v>0</v>
      </c>
      <c r="EH32">
        <v>0</v>
      </c>
      <c r="EI32">
        <f t="shared" si="44"/>
        <v>0</v>
      </c>
      <c r="EJ32">
        <v>0</v>
      </c>
      <c r="EK32">
        <f t="shared" si="45"/>
        <v>0</v>
      </c>
      <c r="EL32">
        <v>0</v>
      </c>
      <c r="EM32">
        <f t="shared" si="46"/>
        <v>0</v>
      </c>
      <c r="EN32">
        <v>0</v>
      </c>
      <c r="EO32">
        <f t="shared" si="47"/>
        <v>0</v>
      </c>
      <c r="EP32">
        <v>0</v>
      </c>
      <c r="EQ32">
        <f t="shared" si="48"/>
        <v>0</v>
      </c>
      <c r="ER32">
        <v>0</v>
      </c>
      <c r="ES32">
        <f t="shared" si="49"/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 t="s">
        <v>367</v>
      </c>
      <c r="FG32" t="s">
        <v>264</v>
      </c>
    </row>
    <row r="33" spans="1:163" x14ac:dyDescent="0.45">
      <c r="A33">
        <v>32</v>
      </c>
      <c r="B33">
        <v>41</v>
      </c>
      <c r="C33" t="s">
        <v>71</v>
      </c>
      <c r="D33" t="s">
        <v>51</v>
      </c>
      <c r="F33" t="s">
        <v>72</v>
      </c>
      <c r="G33" s="2">
        <v>0</v>
      </c>
      <c r="H33">
        <v>234.3</v>
      </c>
      <c r="I33">
        <v>594.20000000000005</v>
      </c>
      <c r="J33">
        <v>293</v>
      </c>
      <c r="K33" s="2">
        <f t="shared" si="50"/>
        <v>0.49309996634129921</v>
      </c>
      <c r="L33" t="s">
        <v>73</v>
      </c>
      <c r="M33" t="s">
        <v>1144</v>
      </c>
      <c r="N33">
        <v>0</v>
      </c>
      <c r="O33">
        <f t="shared" si="0"/>
        <v>0</v>
      </c>
      <c r="P33">
        <v>0</v>
      </c>
      <c r="Q33">
        <f t="shared" si="1"/>
        <v>0</v>
      </c>
      <c r="R33">
        <v>0</v>
      </c>
      <c r="S33">
        <f t="shared" si="2"/>
        <v>0</v>
      </c>
      <c r="T33">
        <v>0</v>
      </c>
      <c r="U33">
        <f t="shared" si="3"/>
        <v>0</v>
      </c>
      <c r="V33">
        <v>0</v>
      </c>
      <c r="W33">
        <f t="shared" si="4"/>
        <v>0</v>
      </c>
      <c r="X33">
        <v>0</v>
      </c>
      <c r="Y33">
        <f t="shared" si="5"/>
        <v>0</v>
      </c>
      <c r="Z33">
        <v>0</v>
      </c>
      <c r="AA33">
        <f t="shared" si="6"/>
        <v>0</v>
      </c>
      <c r="AB33">
        <v>100</v>
      </c>
      <c r="AC33">
        <f t="shared" si="7"/>
        <v>1</v>
      </c>
      <c r="AD33">
        <v>0</v>
      </c>
      <c r="AE33">
        <f t="shared" si="8"/>
        <v>0</v>
      </c>
      <c r="AF33">
        <v>0</v>
      </c>
      <c r="AG33">
        <f t="shared" si="9"/>
        <v>0</v>
      </c>
      <c r="AH33">
        <v>0</v>
      </c>
      <c r="AI33">
        <f t="shared" si="10"/>
        <v>0</v>
      </c>
      <c r="AJ33">
        <v>0</v>
      </c>
      <c r="AK33">
        <f t="shared" si="11"/>
        <v>0</v>
      </c>
      <c r="AL33">
        <v>0</v>
      </c>
      <c r="AM33">
        <f t="shared" si="12"/>
        <v>0</v>
      </c>
      <c r="AN33">
        <v>0</v>
      </c>
      <c r="AO33">
        <f t="shared" si="13"/>
        <v>0</v>
      </c>
      <c r="AP33">
        <v>0</v>
      </c>
      <c r="AQ33">
        <f t="shared" si="14"/>
        <v>0</v>
      </c>
      <c r="AR33">
        <v>0</v>
      </c>
      <c r="AS33">
        <f t="shared" si="15"/>
        <v>0</v>
      </c>
      <c r="AT33">
        <v>0</v>
      </c>
      <c r="AU33">
        <f t="shared" si="16"/>
        <v>0</v>
      </c>
      <c r="AV33">
        <v>0</v>
      </c>
      <c r="AW33">
        <f t="shared" si="17"/>
        <v>0</v>
      </c>
      <c r="AX33">
        <v>0</v>
      </c>
      <c r="AY33">
        <f t="shared" si="18"/>
        <v>0</v>
      </c>
      <c r="AZ33">
        <v>0</v>
      </c>
      <c r="BA33">
        <f t="shared" si="19"/>
        <v>0</v>
      </c>
      <c r="BB33">
        <v>0</v>
      </c>
      <c r="BC33">
        <f t="shared" si="20"/>
        <v>0</v>
      </c>
      <c r="BD33">
        <v>0</v>
      </c>
      <c r="BE33">
        <f t="shared" si="21"/>
        <v>0</v>
      </c>
      <c r="BF33">
        <v>0</v>
      </c>
      <c r="BG33">
        <f t="shared" si="22"/>
        <v>0</v>
      </c>
      <c r="BH33">
        <v>0</v>
      </c>
      <c r="BI33">
        <f t="shared" si="23"/>
        <v>0</v>
      </c>
      <c r="BJ33">
        <v>0</v>
      </c>
      <c r="BK33">
        <f t="shared" si="24"/>
        <v>0</v>
      </c>
      <c r="BL33">
        <v>0</v>
      </c>
      <c r="BM33">
        <f t="shared" si="25"/>
        <v>0</v>
      </c>
      <c r="BN33">
        <v>0</v>
      </c>
      <c r="BO33">
        <f t="shared" si="26"/>
        <v>0</v>
      </c>
      <c r="BP33">
        <v>0</v>
      </c>
      <c r="BQ33">
        <f t="shared" si="27"/>
        <v>0</v>
      </c>
      <c r="BR33">
        <v>0</v>
      </c>
      <c r="BS33">
        <f t="shared" si="28"/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f t="shared" si="29"/>
        <v>0</v>
      </c>
      <c r="DF33">
        <v>0</v>
      </c>
      <c r="DG33">
        <f t="shared" si="30"/>
        <v>0</v>
      </c>
      <c r="DH33">
        <v>100</v>
      </c>
      <c r="DI33">
        <f t="shared" si="31"/>
        <v>1</v>
      </c>
      <c r="DJ33">
        <v>0</v>
      </c>
      <c r="DK33">
        <f t="shared" si="32"/>
        <v>0</v>
      </c>
      <c r="DL33">
        <v>0</v>
      </c>
      <c r="DM33">
        <f t="shared" si="33"/>
        <v>0</v>
      </c>
      <c r="DN33">
        <v>0</v>
      </c>
      <c r="DO33">
        <f t="shared" si="34"/>
        <v>0</v>
      </c>
      <c r="DP33">
        <v>0</v>
      </c>
      <c r="DQ33">
        <f t="shared" si="35"/>
        <v>0</v>
      </c>
      <c r="DR33">
        <v>0</v>
      </c>
      <c r="DS33">
        <f t="shared" si="36"/>
        <v>0</v>
      </c>
      <c r="DT33">
        <v>0</v>
      </c>
      <c r="DU33">
        <f t="shared" si="37"/>
        <v>0</v>
      </c>
      <c r="DV33">
        <v>0</v>
      </c>
      <c r="DW33">
        <f t="shared" si="38"/>
        <v>0</v>
      </c>
      <c r="DX33">
        <v>0</v>
      </c>
      <c r="DY33">
        <f t="shared" si="39"/>
        <v>0</v>
      </c>
      <c r="DZ33">
        <v>0</v>
      </c>
      <c r="EA33">
        <f t="shared" si="40"/>
        <v>0</v>
      </c>
      <c r="EB33">
        <v>0</v>
      </c>
      <c r="EC33">
        <f t="shared" si="41"/>
        <v>0</v>
      </c>
      <c r="ED33">
        <v>0</v>
      </c>
      <c r="EE33">
        <f t="shared" si="42"/>
        <v>0</v>
      </c>
      <c r="EF33">
        <v>0</v>
      </c>
      <c r="EG33">
        <f t="shared" si="43"/>
        <v>0</v>
      </c>
      <c r="EH33">
        <v>0</v>
      </c>
      <c r="EI33">
        <f t="shared" si="44"/>
        <v>0</v>
      </c>
      <c r="EJ33">
        <v>0</v>
      </c>
      <c r="EK33">
        <f t="shared" si="45"/>
        <v>0</v>
      </c>
      <c r="EL33">
        <v>0</v>
      </c>
      <c r="EM33">
        <f t="shared" si="46"/>
        <v>0</v>
      </c>
      <c r="EN33">
        <v>0</v>
      </c>
      <c r="EO33">
        <f t="shared" si="47"/>
        <v>0</v>
      </c>
      <c r="EP33">
        <v>0</v>
      </c>
      <c r="EQ33">
        <f t="shared" si="48"/>
        <v>0</v>
      </c>
      <c r="ER33">
        <v>0</v>
      </c>
      <c r="ES33">
        <f t="shared" si="49"/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 t="s">
        <v>75</v>
      </c>
      <c r="FG33" t="s">
        <v>264</v>
      </c>
    </row>
    <row r="34" spans="1:163" x14ac:dyDescent="0.45">
      <c r="A34">
        <v>33</v>
      </c>
      <c r="B34">
        <v>42</v>
      </c>
      <c r="C34" t="s">
        <v>71</v>
      </c>
      <c r="D34" t="s">
        <v>76</v>
      </c>
      <c r="F34" t="s">
        <v>72</v>
      </c>
      <c r="G34" s="2">
        <v>1</v>
      </c>
      <c r="H34">
        <f>273-14</f>
        <v>259</v>
      </c>
      <c r="I34">
        <v>594.20000000000005</v>
      </c>
      <c r="J34">
        <v>293</v>
      </c>
      <c r="K34" s="2">
        <f t="shared" si="50"/>
        <v>0.49309996634129921</v>
      </c>
      <c r="L34" t="s">
        <v>77</v>
      </c>
      <c r="M34" t="s">
        <v>1144</v>
      </c>
      <c r="N34">
        <v>0</v>
      </c>
      <c r="O34">
        <f t="shared" ref="O34:O65" si="53">((N34/100)/FI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P34">
        <v>0</v>
      </c>
      <c r="Q34">
        <f t="shared" ref="Q34:Q65" si="54">((P34/100)/FK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R34">
        <v>0</v>
      </c>
      <c r="S34">
        <f t="shared" ref="S34:S65" si="55">((R34/100)/FM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T34">
        <v>0</v>
      </c>
      <c r="U34">
        <f t="shared" ref="U34:U65" si="56">((T34/100)/FO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V34">
        <v>0</v>
      </c>
      <c r="W34">
        <f t="shared" ref="W34:W65" si="57">((V34/100)/FQ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X34">
        <v>0</v>
      </c>
      <c r="Y34">
        <f t="shared" ref="Y34:Y65" si="58">((X34/100)/FS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Z34">
        <v>0</v>
      </c>
      <c r="AA34">
        <f t="shared" ref="AA34:AA65" si="59">((Z34/100)/FU$2)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B34">
        <v>100</v>
      </c>
      <c r="AC34">
        <f t="shared" ref="AC34:AC65" si="60">((AB34/100)/FO$13)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1</v>
      </c>
      <c r="AD34">
        <v>0</v>
      </c>
      <c r="AE34">
        <f t="shared" ref="AE34:AE65" si="61">((AD34/100)/FI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F34">
        <v>0</v>
      </c>
      <c r="AG34">
        <f t="shared" ref="AG34:AG65" si="62">((AF34/100)/FK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H34">
        <v>0</v>
      </c>
      <c r="AI34">
        <f t="shared" ref="AI34:AI65" si="63">((AH34/100)/FM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J34">
        <v>0</v>
      </c>
      <c r="AK34">
        <f t="shared" ref="AK34:AK65" si="64">((AJ34/100)/FO$6)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L34">
        <v>0</v>
      </c>
      <c r="AM34">
        <f t="shared" ref="AM34:AM65" si="65">((AL34/100)/FI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N34">
        <v>0</v>
      </c>
      <c r="AO34">
        <f t="shared" ref="AO34:AO65" si="66">((AN34/100)/FK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P34">
        <v>0</v>
      </c>
      <c r="AQ34">
        <f t="shared" ref="AQ34:AQ65" si="67">((AP34/100)/FM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R34">
        <v>0</v>
      </c>
      <c r="AS34">
        <f t="shared" ref="AS34:AS65" si="68">((AR34/100)/FI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T34">
        <v>0</v>
      </c>
      <c r="AU34">
        <f t="shared" ref="AU34:AU65" si="69">((AT34/100)/FK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V34">
        <v>0</v>
      </c>
      <c r="AW34">
        <f t="shared" ref="AW34:AW65" si="70">((AV34/100)/FM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X34">
        <v>0</v>
      </c>
      <c r="AY34">
        <f t="shared" ref="AY34:AY65" si="71">((AX34/100)/FO$16)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AZ34">
        <v>0</v>
      </c>
      <c r="BA34">
        <f t="shared" ref="BA34:BA65" si="72">((AZ34/100)/FK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B34">
        <v>0</v>
      </c>
      <c r="BC34">
        <f t="shared" ref="BC34:BC65" si="73">((BB34/100)/FM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D34">
        <v>0</v>
      </c>
      <c r="BE34">
        <f t="shared" ref="BE34:BE65" si="74">((BD34/100)/FO$19)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F34">
        <v>0</v>
      </c>
      <c r="BG34">
        <f t="shared" ref="BG34:BG65" si="75">((BF34/100)/FI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H34">
        <v>0</v>
      </c>
      <c r="BI34">
        <f t="shared" ref="BI34:BI65" si="76">((BH34/100)/FK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J34">
        <v>0</v>
      </c>
      <c r="BK34">
        <f t="shared" ref="BK34:BK65" si="77">((BJ34/100)/FO$23)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L34">
        <v>0</v>
      </c>
      <c r="BM34">
        <f t="shared" ref="BM34:BM65" si="78">((BL34/100)/FI$13)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N34">
        <v>0</v>
      </c>
      <c r="BO34">
        <f t="shared" ref="BO34:BO65" si="79">((BN34/100)/FO$10)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P34">
        <v>0</v>
      </c>
      <c r="BQ34">
        <f t="shared" ref="BQ34:BQ65" si="80">((BP34/100)/FK$26)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R34">
        <v>0</v>
      </c>
      <c r="BS34">
        <f t="shared" ref="BS34:BS65" si="81">((BR34/100)/FM$26)/((AD34/100)/FI$6+(T34/100)/FO$2+(AF34/100)/FK$6+(AH34/100)/FM$6+(AJ34/100)/FO$6+(AL34/100)/FI$10+(AN34/100)/FK$10+(AP34/100)/FM$10+(R34/100)/FM$2+(N34/100)/FI$2+(AR34/100)/FI$16+(AT34/100)/FK$16+(AV34/100)/FM$16+(AX34/100)/FO$16+(X34/100)/FS$2+(AZ34/100)/FK$19+(BB34/100)/FM$19+(BD34/100)/FO$19+(AB34/100)/FO$13+(BL34/100)/FI$13+(BN34/100)/FO$10+(BF34/100)/FI$23+(BH34/100)/FK$23+(BJ34/100)/FO$23+(BP34/100)/FK$26+(BR34/100)/FM$26+(P34/100)/FK$2+(V34/100)/FQ$2+(Z34/100)/FU$2)</f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f t="shared" si="29"/>
        <v>0</v>
      </c>
      <c r="DF34">
        <v>7</v>
      </c>
      <c r="DG34">
        <f t="shared" si="30"/>
        <v>0.11621472373749027</v>
      </c>
      <c r="DH34">
        <v>93</v>
      </c>
      <c r="DI34">
        <f t="shared" si="31"/>
        <v>0.88378527626250969</v>
      </c>
      <c r="DJ34">
        <v>0</v>
      </c>
      <c r="DK34">
        <f t="shared" si="32"/>
        <v>0</v>
      </c>
      <c r="DL34">
        <v>0</v>
      </c>
      <c r="DM34">
        <f t="shared" si="33"/>
        <v>0</v>
      </c>
      <c r="DN34">
        <v>0</v>
      </c>
      <c r="DO34">
        <f t="shared" si="34"/>
        <v>0</v>
      </c>
      <c r="DP34">
        <v>0</v>
      </c>
      <c r="DQ34">
        <f t="shared" si="35"/>
        <v>0</v>
      </c>
      <c r="DR34">
        <v>0</v>
      </c>
      <c r="DS34">
        <f t="shared" si="36"/>
        <v>0</v>
      </c>
      <c r="DT34">
        <v>0</v>
      </c>
      <c r="DU34">
        <f t="shared" si="37"/>
        <v>0</v>
      </c>
      <c r="DV34">
        <v>0</v>
      </c>
      <c r="DW34">
        <f t="shared" si="38"/>
        <v>0</v>
      </c>
      <c r="DX34">
        <v>0</v>
      </c>
      <c r="DY34">
        <f t="shared" si="39"/>
        <v>0</v>
      </c>
      <c r="DZ34">
        <v>0</v>
      </c>
      <c r="EA34">
        <f t="shared" si="40"/>
        <v>0</v>
      </c>
      <c r="EB34">
        <v>0</v>
      </c>
      <c r="EC34">
        <f t="shared" si="41"/>
        <v>0</v>
      </c>
      <c r="ED34">
        <v>0</v>
      </c>
      <c r="EE34">
        <f t="shared" si="42"/>
        <v>0</v>
      </c>
      <c r="EF34">
        <v>0</v>
      </c>
      <c r="EG34">
        <f t="shared" si="43"/>
        <v>0</v>
      </c>
      <c r="EH34">
        <v>0</v>
      </c>
      <c r="EI34">
        <f t="shared" si="44"/>
        <v>0</v>
      </c>
      <c r="EJ34">
        <v>0</v>
      </c>
      <c r="EK34">
        <f t="shared" si="45"/>
        <v>0</v>
      </c>
      <c r="EL34">
        <v>0</v>
      </c>
      <c r="EM34">
        <f t="shared" si="46"/>
        <v>0</v>
      </c>
      <c r="EN34">
        <v>0</v>
      </c>
      <c r="EO34">
        <f t="shared" si="47"/>
        <v>0</v>
      </c>
      <c r="EP34">
        <v>0</v>
      </c>
      <c r="EQ34">
        <f t="shared" si="48"/>
        <v>0</v>
      </c>
      <c r="ER34">
        <v>0</v>
      </c>
      <c r="ES34">
        <f t="shared" si="49"/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 t="s">
        <v>75</v>
      </c>
      <c r="FG34" t="s">
        <v>264</v>
      </c>
    </row>
    <row r="35" spans="1:163" x14ac:dyDescent="0.45">
      <c r="A35">
        <v>34</v>
      </c>
      <c r="B35">
        <v>43</v>
      </c>
      <c r="C35" t="s">
        <v>71</v>
      </c>
      <c r="D35" t="s">
        <v>76</v>
      </c>
      <c r="F35" t="s">
        <v>72</v>
      </c>
      <c r="G35" s="2">
        <v>1</v>
      </c>
      <c r="H35">
        <f>273-35</f>
        <v>238</v>
      </c>
      <c r="I35">
        <v>594.20000000000005</v>
      </c>
      <c r="J35">
        <v>293</v>
      </c>
      <c r="K35" s="2">
        <f t="shared" si="50"/>
        <v>0.49309996634129921</v>
      </c>
      <c r="L35" t="s">
        <v>73</v>
      </c>
      <c r="M35" t="s">
        <v>1144</v>
      </c>
      <c r="N35">
        <v>0</v>
      </c>
      <c r="O35">
        <f t="shared" si="53"/>
        <v>0</v>
      </c>
      <c r="P35">
        <v>0</v>
      </c>
      <c r="Q35">
        <f t="shared" si="54"/>
        <v>0</v>
      </c>
      <c r="R35">
        <v>0</v>
      </c>
      <c r="S35">
        <f t="shared" si="55"/>
        <v>0</v>
      </c>
      <c r="T35">
        <v>0</v>
      </c>
      <c r="U35">
        <f t="shared" si="56"/>
        <v>0</v>
      </c>
      <c r="V35">
        <v>0</v>
      </c>
      <c r="W35">
        <f t="shared" si="57"/>
        <v>0</v>
      </c>
      <c r="X35">
        <v>0</v>
      </c>
      <c r="Y35">
        <f t="shared" si="58"/>
        <v>0</v>
      </c>
      <c r="Z35">
        <v>0</v>
      </c>
      <c r="AA35">
        <f t="shared" si="59"/>
        <v>0</v>
      </c>
      <c r="AB35">
        <v>100</v>
      </c>
      <c r="AC35">
        <f t="shared" si="60"/>
        <v>1</v>
      </c>
      <c r="AD35">
        <v>0</v>
      </c>
      <c r="AE35">
        <f t="shared" si="61"/>
        <v>0</v>
      </c>
      <c r="AF35">
        <v>0</v>
      </c>
      <c r="AG35">
        <f t="shared" si="62"/>
        <v>0</v>
      </c>
      <c r="AH35">
        <v>0</v>
      </c>
      <c r="AI35">
        <f t="shared" si="63"/>
        <v>0</v>
      </c>
      <c r="AJ35">
        <v>0</v>
      </c>
      <c r="AK35">
        <f t="shared" si="64"/>
        <v>0</v>
      </c>
      <c r="AL35">
        <v>0</v>
      </c>
      <c r="AM35">
        <f t="shared" si="65"/>
        <v>0</v>
      </c>
      <c r="AN35">
        <v>0</v>
      </c>
      <c r="AO35">
        <f t="shared" si="66"/>
        <v>0</v>
      </c>
      <c r="AP35">
        <v>0</v>
      </c>
      <c r="AQ35">
        <f t="shared" si="67"/>
        <v>0</v>
      </c>
      <c r="AR35">
        <v>0</v>
      </c>
      <c r="AS35">
        <f t="shared" si="68"/>
        <v>0</v>
      </c>
      <c r="AT35">
        <v>0</v>
      </c>
      <c r="AU35">
        <f t="shared" si="69"/>
        <v>0</v>
      </c>
      <c r="AV35">
        <v>0</v>
      </c>
      <c r="AW35">
        <f t="shared" si="70"/>
        <v>0</v>
      </c>
      <c r="AX35">
        <v>0</v>
      </c>
      <c r="AY35">
        <f t="shared" si="71"/>
        <v>0</v>
      </c>
      <c r="AZ35">
        <v>0</v>
      </c>
      <c r="BA35">
        <f t="shared" si="72"/>
        <v>0</v>
      </c>
      <c r="BB35">
        <v>0</v>
      </c>
      <c r="BC35">
        <f t="shared" si="73"/>
        <v>0</v>
      </c>
      <c r="BD35">
        <v>0</v>
      </c>
      <c r="BE35">
        <f t="shared" si="74"/>
        <v>0</v>
      </c>
      <c r="BF35">
        <v>0</v>
      </c>
      <c r="BG35">
        <f t="shared" si="75"/>
        <v>0</v>
      </c>
      <c r="BH35">
        <v>0</v>
      </c>
      <c r="BI35">
        <f t="shared" si="76"/>
        <v>0</v>
      </c>
      <c r="BJ35">
        <v>0</v>
      </c>
      <c r="BK35">
        <f t="shared" si="77"/>
        <v>0</v>
      </c>
      <c r="BL35">
        <v>0</v>
      </c>
      <c r="BM35">
        <f t="shared" si="78"/>
        <v>0</v>
      </c>
      <c r="BN35">
        <v>0</v>
      </c>
      <c r="BO35">
        <f t="shared" si="79"/>
        <v>0</v>
      </c>
      <c r="BP35">
        <v>0</v>
      </c>
      <c r="BQ35">
        <f t="shared" si="80"/>
        <v>0</v>
      </c>
      <c r="BR35">
        <v>0</v>
      </c>
      <c r="BS35">
        <f t="shared" si="81"/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f t="shared" si="29"/>
        <v>0</v>
      </c>
      <c r="DF35">
        <v>20</v>
      </c>
      <c r="DG35">
        <f t="shared" si="30"/>
        <v>0.30398780351043098</v>
      </c>
      <c r="DH35">
        <v>80</v>
      </c>
      <c r="DI35">
        <f t="shared" si="31"/>
        <v>0.69601219648956902</v>
      </c>
      <c r="DJ35">
        <v>0</v>
      </c>
      <c r="DK35">
        <f t="shared" si="32"/>
        <v>0</v>
      </c>
      <c r="DL35">
        <v>0</v>
      </c>
      <c r="DM35">
        <f t="shared" si="33"/>
        <v>0</v>
      </c>
      <c r="DN35">
        <v>0</v>
      </c>
      <c r="DO35">
        <f t="shared" si="34"/>
        <v>0</v>
      </c>
      <c r="DP35">
        <v>0</v>
      </c>
      <c r="DQ35">
        <f t="shared" si="35"/>
        <v>0</v>
      </c>
      <c r="DR35">
        <v>0</v>
      </c>
      <c r="DS35">
        <f t="shared" si="36"/>
        <v>0</v>
      </c>
      <c r="DT35">
        <v>0</v>
      </c>
      <c r="DU35">
        <f t="shared" si="37"/>
        <v>0</v>
      </c>
      <c r="DV35">
        <v>0</v>
      </c>
      <c r="DW35">
        <f t="shared" si="38"/>
        <v>0</v>
      </c>
      <c r="DX35">
        <v>0</v>
      </c>
      <c r="DY35">
        <f t="shared" si="39"/>
        <v>0</v>
      </c>
      <c r="DZ35">
        <v>0</v>
      </c>
      <c r="EA35">
        <f t="shared" si="40"/>
        <v>0</v>
      </c>
      <c r="EB35">
        <v>0</v>
      </c>
      <c r="EC35">
        <f t="shared" si="41"/>
        <v>0</v>
      </c>
      <c r="ED35">
        <v>0</v>
      </c>
      <c r="EE35">
        <f t="shared" si="42"/>
        <v>0</v>
      </c>
      <c r="EF35">
        <v>0</v>
      </c>
      <c r="EG35">
        <f t="shared" si="43"/>
        <v>0</v>
      </c>
      <c r="EH35">
        <v>0</v>
      </c>
      <c r="EI35">
        <f t="shared" si="44"/>
        <v>0</v>
      </c>
      <c r="EJ35">
        <v>0</v>
      </c>
      <c r="EK35">
        <f t="shared" si="45"/>
        <v>0</v>
      </c>
      <c r="EL35">
        <v>0</v>
      </c>
      <c r="EM35">
        <f t="shared" si="46"/>
        <v>0</v>
      </c>
      <c r="EN35">
        <v>0</v>
      </c>
      <c r="EO35">
        <f t="shared" si="47"/>
        <v>0</v>
      </c>
      <c r="EP35">
        <v>0</v>
      </c>
      <c r="EQ35">
        <f t="shared" si="48"/>
        <v>0</v>
      </c>
      <c r="ER35">
        <v>0</v>
      </c>
      <c r="ES35">
        <f t="shared" si="49"/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 t="s">
        <v>75</v>
      </c>
      <c r="FG35" t="s">
        <v>264</v>
      </c>
    </row>
    <row r="36" spans="1:163" x14ac:dyDescent="0.45">
      <c r="A36">
        <v>35</v>
      </c>
      <c r="B36">
        <v>44</v>
      </c>
      <c r="C36" t="s">
        <v>71</v>
      </c>
      <c r="D36" t="s">
        <v>76</v>
      </c>
      <c r="F36" t="s">
        <v>72</v>
      </c>
      <c r="G36" s="2">
        <v>1</v>
      </c>
      <c r="H36">
        <v>253</v>
      </c>
      <c r="I36">
        <v>594.20000000000005</v>
      </c>
      <c r="J36">
        <v>293</v>
      </c>
      <c r="K36" s="2">
        <f t="shared" si="50"/>
        <v>0.49309996634129921</v>
      </c>
      <c r="L36" t="s">
        <v>73</v>
      </c>
      <c r="M36" t="s">
        <v>1144</v>
      </c>
      <c r="N36">
        <v>0</v>
      </c>
      <c r="O36">
        <f t="shared" si="53"/>
        <v>0</v>
      </c>
      <c r="P36">
        <v>0</v>
      </c>
      <c r="Q36">
        <f t="shared" si="54"/>
        <v>0</v>
      </c>
      <c r="R36">
        <v>0</v>
      </c>
      <c r="S36">
        <f t="shared" si="55"/>
        <v>0</v>
      </c>
      <c r="T36">
        <v>0</v>
      </c>
      <c r="U36">
        <f t="shared" si="56"/>
        <v>0</v>
      </c>
      <c r="V36">
        <v>0</v>
      </c>
      <c r="W36">
        <f t="shared" si="57"/>
        <v>0</v>
      </c>
      <c r="X36">
        <v>0</v>
      </c>
      <c r="Y36">
        <f t="shared" si="58"/>
        <v>0</v>
      </c>
      <c r="Z36">
        <v>0</v>
      </c>
      <c r="AA36">
        <f t="shared" si="59"/>
        <v>0</v>
      </c>
      <c r="AB36">
        <v>100</v>
      </c>
      <c r="AC36">
        <f t="shared" si="60"/>
        <v>1</v>
      </c>
      <c r="AD36">
        <v>0</v>
      </c>
      <c r="AE36">
        <f t="shared" si="61"/>
        <v>0</v>
      </c>
      <c r="AF36">
        <v>0</v>
      </c>
      <c r="AG36">
        <f t="shared" si="62"/>
        <v>0</v>
      </c>
      <c r="AH36">
        <v>0</v>
      </c>
      <c r="AI36">
        <f t="shared" si="63"/>
        <v>0</v>
      </c>
      <c r="AJ36">
        <v>0</v>
      </c>
      <c r="AK36">
        <f t="shared" si="64"/>
        <v>0</v>
      </c>
      <c r="AL36">
        <v>0</v>
      </c>
      <c r="AM36">
        <f t="shared" si="65"/>
        <v>0</v>
      </c>
      <c r="AN36">
        <v>0</v>
      </c>
      <c r="AO36">
        <f t="shared" si="66"/>
        <v>0</v>
      </c>
      <c r="AP36">
        <v>0</v>
      </c>
      <c r="AQ36">
        <f t="shared" si="67"/>
        <v>0</v>
      </c>
      <c r="AR36">
        <v>0</v>
      </c>
      <c r="AS36">
        <f t="shared" si="68"/>
        <v>0</v>
      </c>
      <c r="AT36">
        <v>0</v>
      </c>
      <c r="AU36">
        <f t="shared" si="69"/>
        <v>0</v>
      </c>
      <c r="AV36">
        <v>0</v>
      </c>
      <c r="AW36">
        <f t="shared" si="70"/>
        <v>0</v>
      </c>
      <c r="AX36">
        <v>0</v>
      </c>
      <c r="AY36">
        <f t="shared" si="71"/>
        <v>0</v>
      </c>
      <c r="AZ36">
        <v>0</v>
      </c>
      <c r="BA36">
        <f t="shared" si="72"/>
        <v>0</v>
      </c>
      <c r="BB36">
        <v>0</v>
      </c>
      <c r="BC36">
        <f t="shared" si="73"/>
        <v>0</v>
      </c>
      <c r="BD36">
        <v>0</v>
      </c>
      <c r="BE36">
        <f t="shared" si="74"/>
        <v>0</v>
      </c>
      <c r="BF36">
        <v>0</v>
      </c>
      <c r="BG36">
        <f t="shared" si="75"/>
        <v>0</v>
      </c>
      <c r="BH36">
        <v>0</v>
      </c>
      <c r="BI36">
        <f t="shared" si="76"/>
        <v>0</v>
      </c>
      <c r="BJ36">
        <v>0</v>
      </c>
      <c r="BK36">
        <f t="shared" si="77"/>
        <v>0</v>
      </c>
      <c r="BL36">
        <v>0</v>
      </c>
      <c r="BM36">
        <f t="shared" si="78"/>
        <v>0</v>
      </c>
      <c r="BN36">
        <v>0</v>
      </c>
      <c r="BO36">
        <f t="shared" si="79"/>
        <v>0</v>
      </c>
      <c r="BP36">
        <v>0</v>
      </c>
      <c r="BQ36">
        <f t="shared" si="80"/>
        <v>0</v>
      </c>
      <c r="BR36">
        <v>0</v>
      </c>
      <c r="BS36">
        <f t="shared" si="81"/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f t="shared" si="29"/>
        <v>0</v>
      </c>
      <c r="DF36">
        <v>35</v>
      </c>
      <c r="DG36">
        <f t="shared" si="30"/>
        <v>0.4847236433482327</v>
      </c>
      <c r="DH36">
        <v>65</v>
      </c>
      <c r="DI36">
        <f t="shared" si="31"/>
        <v>0.5152763566517673</v>
      </c>
      <c r="DJ36">
        <v>0</v>
      </c>
      <c r="DK36">
        <f t="shared" si="32"/>
        <v>0</v>
      </c>
      <c r="DL36">
        <v>0</v>
      </c>
      <c r="DM36">
        <f t="shared" si="33"/>
        <v>0</v>
      </c>
      <c r="DN36">
        <v>0</v>
      </c>
      <c r="DO36">
        <f t="shared" si="34"/>
        <v>0</v>
      </c>
      <c r="DP36">
        <v>0</v>
      </c>
      <c r="DQ36">
        <f t="shared" si="35"/>
        <v>0</v>
      </c>
      <c r="DR36">
        <v>0</v>
      </c>
      <c r="DS36">
        <f t="shared" si="36"/>
        <v>0</v>
      </c>
      <c r="DT36">
        <v>0</v>
      </c>
      <c r="DU36">
        <f t="shared" si="37"/>
        <v>0</v>
      </c>
      <c r="DV36">
        <v>0</v>
      </c>
      <c r="DW36">
        <f t="shared" si="38"/>
        <v>0</v>
      </c>
      <c r="DX36">
        <v>0</v>
      </c>
      <c r="DY36">
        <f t="shared" si="39"/>
        <v>0</v>
      </c>
      <c r="DZ36">
        <v>0</v>
      </c>
      <c r="EA36">
        <f t="shared" si="40"/>
        <v>0</v>
      </c>
      <c r="EB36">
        <v>0</v>
      </c>
      <c r="EC36">
        <f t="shared" si="41"/>
        <v>0</v>
      </c>
      <c r="ED36">
        <v>0</v>
      </c>
      <c r="EE36">
        <f t="shared" si="42"/>
        <v>0</v>
      </c>
      <c r="EF36">
        <v>0</v>
      </c>
      <c r="EG36">
        <f t="shared" si="43"/>
        <v>0</v>
      </c>
      <c r="EH36">
        <v>0</v>
      </c>
      <c r="EI36">
        <f t="shared" si="44"/>
        <v>0</v>
      </c>
      <c r="EJ36">
        <v>0</v>
      </c>
      <c r="EK36">
        <f t="shared" si="45"/>
        <v>0</v>
      </c>
      <c r="EL36">
        <v>0</v>
      </c>
      <c r="EM36">
        <f t="shared" si="46"/>
        <v>0</v>
      </c>
      <c r="EN36">
        <v>0</v>
      </c>
      <c r="EO36">
        <f t="shared" si="47"/>
        <v>0</v>
      </c>
      <c r="EP36">
        <v>0</v>
      </c>
      <c r="EQ36">
        <f t="shared" si="48"/>
        <v>0</v>
      </c>
      <c r="ER36">
        <v>0</v>
      </c>
      <c r="ES36">
        <f t="shared" si="49"/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 t="s">
        <v>75</v>
      </c>
      <c r="FG36" t="s">
        <v>264</v>
      </c>
    </row>
    <row r="37" spans="1:163" x14ac:dyDescent="0.45">
      <c r="A37">
        <v>36</v>
      </c>
      <c r="B37">
        <v>45</v>
      </c>
      <c r="C37" t="s">
        <v>45</v>
      </c>
      <c r="D37" t="s">
        <v>51</v>
      </c>
      <c r="F37" t="s">
        <v>79</v>
      </c>
      <c r="G37" s="2">
        <v>1</v>
      </c>
      <c r="H37">
        <v>234.3</v>
      </c>
      <c r="I37">
        <v>1234.8</v>
      </c>
      <c r="J37">
        <v>293</v>
      </c>
      <c r="K37" s="2">
        <f t="shared" si="50"/>
        <v>0.23728539034661483</v>
      </c>
      <c r="L37" t="s">
        <v>73</v>
      </c>
      <c r="M37" t="s">
        <v>64</v>
      </c>
      <c r="N37">
        <v>0</v>
      </c>
      <c r="O37">
        <f t="shared" si="53"/>
        <v>0</v>
      </c>
      <c r="P37">
        <v>0</v>
      </c>
      <c r="Q37">
        <f t="shared" si="54"/>
        <v>0</v>
      </c>
      <c r="R37">
        <v>0</v>
      </c>
      <c r="S37">
        <f t="shared" si="55"/>
        <v>0</v>
      </c>
      <c r="T37">
        <v>0</v>
      </c>
      <c r="U37">
        <f t="shared" si="56"/>
        <v>0</v>
      </c>
      <c r="V37">
        <v>100</v>
      </c>
      <c r="W37">
        <f t="shared" si="57"/>
        <v>1</v>
      </c>
      <c r="X37">
        <v>0</v>
      </c>
      <c r="Y37">
        <f t="shared" si="58"/>
        <v>0</v>
      </c>
      <c r="Z37">
        <v>0</v>
      </c>
      <c r="AA37">
        <f t="shared" si="59"/>
        <v>0</v>
      </c>
      <c r="AB37">
        <v>0</v>
      </c>
      <c r="AC37">
        <f t="shared" si="60"/>
        <v>0</v>
      </c>
      <c r="AD37">
        <v>0</v>
      </c>
      <c r="AE37">
        <f t="shared" si="61"/>
        <v>0</v>
      </c>
      <c r="AF37">
        <v>0</v>
      </c>
      <c r="AG37">
        <f t="shared" si="62"/>
        <v>0</v>
      </c>
      <c r="AH37">
        <v>0</v>
      </c>
      <c r="AI37">
        <f t="shared" si="63"/>
        <v>0</v>
      </c>
      <c r="AJ37">
        <v>0</v>
      </c>
      <c r="AK37">
        <f t="shared" si="64"/>
        <v>0</v>
      </c>
      <c r="AL37">
        <v>0</v>
      </c>
      <c r="AM37">
        <f t="shared" si="65"/>
        <v>0</v>
      </c>
      <c r="AN37">
        <v>0</v>
      </c>
      <c r="AO37">
        <f t="shared" si="66"/>
        <v>0</v>
      </c>
      <c r="AP37">
        <v>0</v>
      </c>
      <c r="AQ37">
        <f t="shared" si="67"/>
        <v>0</v>
      </c>
      <c r="AR37">
        <v>0</v>
      </c>
      <c r="AS37">
        <f t="shared" si="68"/>
        <v>0</v>
      </c>
      <c r="AT37">
        <v>0</v>
      </c>
      <c r="AU37">
        <f t="shared" si="69"/>
        <v>0</v>
      </c>
      <c r="AV37">
        <v>0</v>
      </c>
      <c r="AW37">
        <f t="shared" si="70"/>
        <v>0</v>
      </c>
      <c r="AX37">
        <v>0</v>
      </c>
      <c r="AY37">
        <f t="shared" si="71"/>
        <v>0</v>
      </c>
      <c r="AZ37">
        <v>0</v>
      </c>
      <c r="BA37">
        <f t="shared" si="72"/>
        <v>0</v>
      </c>
      <c r="BB37">
        <v>0</v>
      </c>
      <c r="BC37">
        <f t="shared" si="73"/>
        <v>0</v>
      </c>
      <c r="BD37">
        <v>0</v>
      </c>
      <c r="BE37">
        <f t="shared" si="74"/>
        <v>0</v>
      </c>
      <c r="BF37">
        <v>0</v>
      </c>
      <c r="BG37">
        <f t="shared" si="75"/>
        <v>0</v>
      </c>
      <c r="BH37">
        <v>0</v>
      </c>
      <c r="BI37">
        <f t="shared" si="76"/>
        <v>0</v>
      </c>
      <c r="BJ37">
        <v>0</v>
      </c>
      <c r="BK37">
        <f t="shared" si="77"/>
        <v>0</v>
      </c>
      <c r="BL37">
        <v>0</v>
      </c>
      <c r="BM37">
        <f t="shared" si="78"/>
        <v>0</v>
      </c>
      <c r="BN37">
        <v>0</v>
      </c>
      <c r="BO37">
        <f t="shared" si="79"/>
        <v>0</v>
      </c>
      <c r="BP37">
        <v>0</v>
      </c>
      <c r="BQ37">
        <f t="shared" si="80"/>
        <v>0</v>
      </c>
      <c r="BR37">
        <v>0</v>
      </c>
      <c r="BS37">
        <f t="shared" si="81"/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f t="shared" si="29"/>
        <v>0</v>
      </c>
      <c r="DF37">
        <v>0</v>
      </c>
      <c r="DG37">
        <f t="shared" si="30"/>
        <v>0</v>
      </c>
      <c r="DH37">
        <v>100</v>
      </c>
      <c r="DI37">
        <f t="shared" si="31"/>
        <v>1</v>
      </c>
      <c r="DJ37">
        <v>0</v>
      </c>
      <c r="DK37">
        <f t="shared" si="32"/>
        <v>0</v>
      </c>
      <c r="DL37">
        <v>0</v>
      </c>
      <c r="DM37">
        <f t="shared" si="33"/>
        <v>0</v>
      </c>
      <c r="DN37">
        <v>0</v>
      </c>
      <c r="DO37">
        <f t="shared" si="34"/>
        <v>0</v>
      </c>
      <c r="DP37">
        <v>0</v>
      </c>
      <c r="DQ37">
        <f t="shared" si="35"/>
        <v>0</v>
      </c>
      <c r="DR37">
        <v>0</v>
      </c>
      <c r="DS37">
        <f t="shared" si="36"/>
        <v>0</v>
      </c>
      <c r="DT37">
        <v>0</v>
      </c>
      <c r="DU37">
        <f t="shared" si="37"/>
        <v>0</v>
      </c>
      <c r="DV37">
        <v>0</v>
      </c>
      <c r="DW37">
        <f t="shared" si="38"/>
        <v>0</v>
      </c>
      <c r="DX37">
        <v>0</v>
      </c>
      <c r="DY37">
        <f t="shared" si="39"/>
        <v>0</v>
      </c>
      <c r="DZ37">
        <v>0</v>
      </c>
      <c r="EA37">
        <f t="shared" si="40"/>
        <v>0</v>
      </c>
      <c r="EB37">
        <v>0</v>
      </c>
      <c r="EC37">
        <f t="shared" si="41"/>
        <v>0</v>
      </c>
      <c r="ED37">
        <v>0</v>
      </c>
      <c r="EE37">
        <f t="shared" si="42"/>
        <v>0</v>
      </c>
      <c r="EF37">
        <v>0</v>
      </c>
      <c r="EG37">
        <f t="shared" si="43"/>
        <v>0</v>
      </c>
      <c r="EH37">
        <v>0</v>
      </c>
      <c r="EI37">
        <f t="shared" si="44"/>
        <v>0</v>
      </c>
      <c r="EJ37">
        <v>0</v>
      </c>
      <c r="EK37">
        <f t="shared" si="45"/>
        <v>0</v>
      </c>
      <c r="EL37">
        <v>0</v>
      </c>
      <c r="EM37">
        <f t="shared" si="46"/>
        <v>0</v>
      </c>
      <c r="EN37">
        <v>0</v>
      </c>
      <c r="EO37">
        <f t="shared" si="47"/>
        <v>0</v>
      </c>
      <c r="EP37">
        <v>0</v>
      </c>
      <c r="EQ37">
        <f t="shared" si="48"/>
        <v>0</v>
      </c>
      <c r="ER37">
        <v>0</v>
      </c>
      <c r="ES37">
        <f t="shared" si="49"/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 t="s">
        <v>75</v>
      </c>
      <c r="FG37" t="s">
        <v>264</v>
      </c>
    </row>
    <row r="38" spans="1:163" x14ac:dyDescent="0.45">
      <c r="A38">
        <v>37</v>
      </c>
      <c r="B38">
        <v>46</v>
      </c>
      <c r="C38" t="s">
        <v>45</v>
      </c>
      <c r="D38" t="s">
        <v>76</v>
      </c>
      <c r="F38" t="s">
        <v>79</v>
      </c>
      <c r="G38" s="2">
        <v>1</v>
      </c>
      <c r="H38">
        <f>273-15</f>
        <v>258</v>
      </c>
      <c r="I38">
        <v>1234.8</v>
      </c>
      <c r="J38">
        <v>293</v>
      </c>
      <c r="K38" s="2">
        <f t="shared" si="50"/>
        <v>0.23728539034661483</v>
      </c>
      <c r="L38" t="s">
        <v>73</v>
      </c>
      <c r="M38" t="s">
        <v>64</v>
      </c>
      <c r="N38">
        <v>0</v>
      </c>
      <c r="O38">
        <f t="shared" si="53"/>
        <v>0</v>
      </c>
      <c r="P38">
        <v>0</v>
      </c>
      <c r="Q38">
        <f t="shared" si="54"/>
        <v>0</v>
      </c>
      <c r="R38">
        <v>0</v>
      </c>
      <c r="S38">
        <f t="shared" si="55"/>
        <v>0</v>
      </c>
      <c r="T38">
        <v>0</v>
      </c>
      <c r="U38">
        <f t="shared" si="56"/>
        <v>0</v>
      </c>
      <c r="V38">
        <v>100</v>
      </c>
      <c r="W38">
        <f t="shared" si="57"/>
        <v>1</v>
      </c>
      <c r="X38">
        <v>0</v>
      </c>
      <c r="Y38">
        <f t="shared" si="58"/>
        <v>0</v>
      </c>
      <c r="Z38">
        <v>0</v>
      </c>
      <c r="AA38">
        <f t="shared" si="59"/>
        <v>0</v>
      </c>
      <c r="AB38">
        <v>0</v>
      </c>
      <c r="AC38">
        <f t="shared" si="60"/>
        <v>0</v>
      </c>
      <c r="AD38">
        <v>0</v>
      </c>
      <c r="AE38">
        <f t="shared" si="61"/>
        <v>0</v>
      </c>
      <c r="AF38">
        <v>0</v>
      </c>
      <c r="AG38">
        <f t="shared" si="62"/>
        <v>0</v>
      </c>
      <c r="AH38">
        <v>0</v>
      </c>
      <c r="AI38">
        <f t="shared" si="63"/>
        <v>0</v>
      </c>
      <c r="AJ38">
        <v>0</v>
      </c>
      <c r="AK38">
        <f t="shared" si="64"/>
        <v>0</v>
      </c>
      <c r="AL38">
        <v>0</v>
      </c>
      <c r="AM38">
        <f t="shared" si="65"/>
        <v>0</v>
      </c>
      <c r="AN38">
        <v>0</v>
      </c>
      <c r="AO38">
        <f t="shared" si="66"/>
        <v>0</v>
      </c>
      <c r="AP38">
        <v>0</v>
      </c>
      <c r="AQ38">
        <f t="shared" si="67"/>
        <v>0</v>
      </c>
      <c r="AR38">
        <v>0</v>
      </c>
      <c r="AS38">
        <f t="shared" si="68"/>
        <v>0</v>
      </c>
      <c r="AT38">
        <v>0</v>
      </c>
      <c r="AU38">
        <f t="shared" si="69"/>
        <v>0</v>
      </c>
      <c r="AV38">
        <v>0</v>
      </c>
      <c r="AW38">
        <f t="shared" si="70"/>
        <v>0</v>
      </c>
      <c r="AX38">
        <v>0</v>
      </c>
      <c r="AY38">
        <f t="shared" si="71"/>
        <v>0</v>
      </c>
      <c r="AZ38">
        <v>0</v>
      </c>
      <c r="BA38">
        <f t="shared" si="72"/>
        <v>0</v>
      </c>
      <c r="BB38">
        <v>0</v>
      </c>
      <c r="BC38">
        <f t="shared" si="73"/>
        <v>0</v>
      </c>
      <c r="BD38">
        <v>0</v>
      </c>
      <c r="BE38">
        <f t="shared" si="74"/>
        <v>0</v>
      </c>
      <c r="BF38">
        <v>0</v>
      </c>
      <c r="BG38">
        <f t="shared" si="75"/>
        <v>0</v>
      </c>
      <c r="BH38">
        <v>0</v>
      </c>
      <c r="BI38">
        <f t="shared" si="76"/>
        <v>0</v>
      </c>
      <c r="BJ38">
        <v>0</v>
      </c>
      <c r="BK38">
        <f t="shared" si="77"/>
        <v>0</v>
      </c>
      <c r="BL38">
        <v>0</v>
      </c>
      <c r="BM38">
        <f t="shared" si="78"/>
        <v>0</v>
      </c>
      <c r="BN38">
        <v>0</v>
      </c>
      <c r="BO38">
        <f t="shared" si="79"/>
        <v>0</v>
      </c>
      <c r="BP38">
        <v>0</v>
      </c>
      <c r="BQ38">
        <f t="shared" si="80"/>
        <v>0</v>
      </c>
      <c r="BR38">
        <v>0</v>
      </c>
      <c r="BS38">
        <f t="shared" si="81"/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f t="shared" si="29"/>
        <v>0</v>
      </c>
      <c r="DF38">
        <v>10</v>
      </c>
      <c r="DG38">
        <f t="shared" si="30"/>
        <v>0.16255899743263921</v>
      </c>
      <c r="DH38">
        <v>90</v>
      </c>
      <c r="DI38">
        <f t="shared" si="31"/>
        <v>0.83744100256736076</v>
      </c>
      <c r="DJ38">
        <v>0</v>
      </c>
      <c r="DK38">
        <f t="shared" si="32"/>
        <v>0</v>
      </c>
      <c r="DL38">
        <v>0</v>
      </c>
      <c r="DM38">
        <f t="shared" si="33"/>
        <v>0</v>
      </c>
      <c r="DN38">
        <v>0</v>
      </c>
      <c r="DO38">
        <f t="shared" si="34"/>
        <v>0</v>
      </c>
      <c r="DP38">
        <v>0</v>
      </c>
      <c r="DQ38">
        <f t="shared" si="35"/>
        <v>0</v>
      </c>
      <c r="DR38">
        <v>0</v>
      </c>
      <c r="DS38">
        <f t="shared" si="36"/>
        <v>0</v>
      </c>
      <c r="DT38">
        <v>0</v>
      </c>
      <c r="DU38">
        <f t="shared" si="37"/>
        <v>0</v>
      </c>
      <c r="DV38">
        <v>0</v>
      </c>
      <c r="DW38">
        <f t="shared" si="38"/>
        <v>0</v>
      </c>
      <c r="DX38">
        <v>0</v>
      </c>
      <c r="DY38">
        <f t="shared" si="39"/>
        <v>0</v>
      </c>
      <c r="DZ38">
        <v>0</v>
      </c>
      <c r="EA38">
        <f t="shared" si="40"/>
        <v>0</v>
      </c>
      <c r="EB38">
        <v>0</v>
      </c>
      <c r="EC38">
        <f t="shared" si="41"/>
        <v>0</v>
      </c>
      <c r="ED38">
        <v>0</v>
      </c>
      <c r="EE38">
        <f t="shared" si="42"/>
        <v>0</v>
      </c>
      <c r="EF38">
        <v>0</v>
      </c>
      <c r="EG38">
        <f t="shared" si="43"/>
        <v>0</v>
      </c>
      <c r="EH38">
        <v>0</v>
      </c>
      <c r="EI38">
        <f t="shared" si="44"/>
        <v>0</v>
      </c>
      <c r="EJ38">
        <v>0</v>
      </c>
      <c r="EK38">
        <f t="shared" si="45"/>
        <v>0</v>
      </c>
      <c r="EL38">
        <v>0</v>
      </c>
      <c r="EM38">
        <f t="shared" si="46"/>
        <v>0</v>
      </c>
      <c r="EN38">
        <v>0</v>
      </c>
      <c r="EO38">
        <f t="shared" si="47"/>
        <v>0</v>
      </c>
      <c r="EP38">
        <v>0</v>
      </c>
      <c r="EQ38">
        <f t="shared" si="48"/>
        <v>0</v>
      </c>
      <c r="ER38">
        <v>0</v>
      </c>
      <c r="ES38">
        <f t="shared" si="49"/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 t="s">
        <v>75</v>
      </c>
      <c r="FG38" t="s">
        <v>264</v>
      </c>
    </row>
    <row r="39" spans="1:163" x14ac:dyDescent="0.45">
      <c r="A39">
        <v>38</v>
      </c>
      <c r="B39">
        <v>47</v>
      </c>
      <c r="C39" t="s">
        <v>45</v>
      </c>
      <c r="D39" t="s">
        <v>76</v>
      </c>
      <c r="F39" t="s">
        <v>79</v>
      </c>
      <c r="G39" s="2">
        <v>1</v>
      </c>
      <c r="H39">
        <f>273-30</f>
        <v>243</v>
      </c>
      <c r="I39">
        <v>1234.8</v>
      </c>
      <c r="J39">
        <v>293</v>
      </c>
      <c r="K39" s="2">
        <f t="shared" si="50"/>
        <v>0.23728539034661483</v>
      </c>
      <c r="L39" t="s">
        <v>73</v>
      </c>
      <c r="M39" t="s">
        <v>64</v>
      </c>
      <c r="N39">
        <v>0</v>
      </c>
      <c r="O39">
        <f t="shared" si="53"/>
        <v>0</v>
      </c>
      <c r="P39">
        <v>0</v>
      </c>
      <c r="Q39">
        <f t="shared" si="54"/>
        <v>0</v>
      </c>
      <c r="R39">
        <v>0</v>
      </c>
      <c r="S39">
        <f t="shared" si="55"/>
        <v>0</v>
      </c>
      <c r="T39">
        <v>0</v>
      </c>
      <c r="U39">
        <f t="shared" si="56"/>
        <v>0</v>
      </c>
      <c r="V39">
        <v>100</v>
      </c>
      <c r="W39">
        <f t="shared" si="57"/>
        <v>1</v>
      </c>
      <c r="X39">
        <v>0</v>
      </c>
      <c r="Y39">
        <f t="shared" si="58"/>
        <v>0</v>
      </c>
      <c r="Z39">
        <v>0</v>
      </c>
      <c r="AA39">
        <f t="shared" si="59"/>
        <v>0</v>
      </c>
      <c r="AB39">
        <v>0</v>
      </c>
      <c r="AC39">
        <f t="shared" si="60"/>
        <v>0</v>
      </c>
      <c r="AD39">
        <v>0</v>
      </c>
      <c r="AE39">
        <f t="shared" si="61"/>
        <v>0</v>
      </c>
      <c r="AF39">
        <v>0</v>
      </c>
      <c r="AG39">
        <f t="shared" si="62"/>
        <v>0</v>
      </c>
      <c r="AH39">
        <v>0</v>
      </c>
      <c r="AI39">
        <f t="shared" si="63"/>
        <v>0</v>
      </c>
      <c r="AJ39">
        <v>0</v>
      </c>
      <c r="AK39">
        <f t="shared" si="64"/>
        <v>0</v>
      </c>
      <c r="AL39">
        <v>0</v>
      </c>
      <c r="AM39">
        <f t="shared" si="65"/>
        <v>0</v>
      </c>
      <c r="AN39">
        <v>0</v>
      </c>
      <c r="AO39">
        <f t="shared" si="66"/>
        <v>0</v>
      </c>
      <c r="AP39">
        <v>0</v>
      </c>
      <c r="AQ39">
        <f t="shared" si="67"/>
        <v>0</v>
      </c>
      <c r="AR39">
        <v>0</v>
      </c>
      <c r="AS39">
        <f t="shared" si="68"/>
        <v>0</v>
      </c>
      <c r="AT39">
        <v>0</v>
      </c>
      <c r="AU39">
        <f t="shared" si="69"/>
        <v>0</v>
      </c>
      <c r="AV39">
        <v>0</v>
      </c>
      <c r="AW39">
        <f t="shared" si="70"/>
        <v>0</v>
      </c>
      <c r="AX39">
        <v>0</v>
      </c>
      <c r="AY39">
        <f t="shared" si="71"/>
        <v>0</v>
      </c>
      <c r="AZ39">
        <v>0</v>
      </c>
      <c r="BA39">
        <f t="shared" si="72"/>
        <v>0</v>
      </c>
      <c r="BB39">
        <v>0</v>
      </c>
      <c r="BC39">
        <f t="shared" si="73"/>
        <v>0</v>
      </c>
      <c r="BD39">
        <v>0</v>
      </c>
      <c r="BE39">
        <f t="shared" si="74"/>
        <v>0</v>
      </c>
      <c r="BF39">
        <v>0</v>
      </c>
      <c r="BG39">
        <f t="shared" si="75"/>
        <v>0</v>
      </c>
      <c r="BH39">
        <v>0</v>
      </c>
      <c r="BI39">
        <f t="shared" si="76"/>
        <v>0</v>
      </c>
      <c r="BJ39">
        <v>0</v>
      </c>
      <c r="BK39">
        <f t="shared" si="77"/>
        <v>0</v>
      </c>
      <c r="BL39">
        <v>0</v>
      </c>
      <c r="BM39">
        <f t="shared" si="78"/>
        <v>0</v>
      </c>
      <c r="BN39">
        <v>0</v>
      </c>
      <c r="BO39">
        <f t="shared" si="79"/>
        <v>0</v>
      </c>
      <c r="BP39">
        <v>0</v>
      </c>
      <c r="BQ39">
        <f t="shared" si="80"/>
        <v>0</v>
      </c>
      <c r="BR39">
        <v>0</v>
      </c>
      <c r="BS39">
        <f t="shared" si="81"/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f t="shared" si="29"/>
        <v>0</v>
      </c>
      <c r="DF39">
        <v>20</v>
      </c>
      <c r="DG39">
        <f t="shared" si="30"/>
        <v>0.30398780351043098</v>
      </c>
      <c r="DH39">
        <v>80</v>
      </c>
      <c r="DI39">
        <f t="shared" si="31"/>
        <v>0.69601219648956902</v>
      </c>
      <c r="DJ39">
        <v>0</v>
      </c>
      <c r="DK39">
        <f t="shared" si="32"/>
        <v>0</v>
      </c>
      <c r="DL39">
        <v>0</v>
      </c>
      <c r="DM39">
        <f t="shared" si="33"/>
        <v>0</v>
      </c>
      <c r="DN39">
        <v>0</v>
      </c>
      <c r="DO39">
        <f t="shared" si="34"/>
        <v>0</v>
      </c>
      <c r="DP39">
        <v>0</v>
      </c>
      <c r="DQ39">
        <f t="shared" si="35"/>
        <v>0</v>
      </c>
      <c r="DR39">
        <v>0</v>
      </c>
      <c r="DS39">
        <f t="shared" si="36"/>
        <v>0</v>
      </c>
      <c r="DT39">
        <v>0</v>
      </c>
      <c r="DU39">
        <f t="shared" si="37"/>
        <v>0</v>
      </c>
      <c r="DV39">
        <v>0</v>
      </c>
      <c r="DW39">
        <f t="shared" si="38"/>
        <v>0</v>
      </c>
      <c r="DX39">
        <v>0</v>
      </c>
      <c r="DY39">
        <f t="shared" si="39"/>
        <v>0</v>
      </c>
      <c r="DZ39">
        <v>0</v>
      </c>
      <c r="EA39">
        <f t="shared" si="40"/>
        <v>0</v>
      </c>
      <c r="EB39">
        <v>0</v>
      </c>
      <c r="EC39">
        <f t="shared" si="41"/>
        <v>0</v>
      </c>
      <c r="ED39">
        <v>0</v>
      </c>
      <c r="EE39">
        <f t="shared" si="42"/>
        <v>0</v>
      </c>
      <c r="EF39">
        <v>0</v>
      </c>
      <c r="EG39">
        <f t="shared" si="43"/>
        <v>0</v>
      </c>
      <c r="EH39">
        <v>0</v>
      </c>
      <c r="EI39">
        <f t="shared" si="44"/>
        <v>0</v>
      </c>
      <c r="EJ39">
        <v>0</v>
      </c>
      <c r="EK39">
        <f t="shared" si="45"/>
        <v>0</v>
      </c>
      <c r="EL39">
        <v>0</v>
      </c>
      <c r="EM39">
        <f t="shared" si="46"/>
        <v>0</v>
      </c>
      <c r="EN39">
        <v>0</v>
      </c>
      <c r="EO39">
        <f t="shared" si="47"/>
        <v>0</v>
      </c>
      <c r="EP39">
        <v>0</v>
      </c>
      <c r="EQ39">
        <f t="shared" si="48"/>
        <v>0</v>
      </c>
      <c r="ER39">
        <v>0</v>
      </c>
      <c r="ES39">
        <f t="shared" si="49"/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 t="s">
        <v>75</v>
      </c>
      <c r="FG39" t="s">
        <v>264</v>
      </c>
    </row>
    <row r="40" spans="1:163" x14ac:dyDescent="0.45">
      <c r="A40">
        <v>39</v>
      </c>
      <c r="B40">
        <v>48</v>
      </c>
      <c r="C40" t="s">
        <v>45</v>
      </c>
      <c r="D40" t="s">
        <v>76</v>
      </c>
      <c r="F40" t="s">
        <v>79</v>
      </c>
      <c r="G40" s="2">
        <v>1</v>
      </c>
      <c r="H40">
        <v>253</v>
      </c>
      <c r="I40">
        <v>1234.8</v>
      </c>
      <c r="J40">
        <v>293</v>
      </c>
      <c r="K40" s="2">
        <f t="shared" si="50"/>
        <v>0.23728539034661483</v>
      </c>
      <c r="L40" t="s">
        <v>73</v>
      </c>
      <c r="M40" t="s">
        <v>64</v>
      </c>
      <c r="N40">
        <v>0</v>
      </c>
      <c r="O40">
        <f t="shared" si="53"/>
        <v>0</v>
      </c>
      <c r="P40">
        <v>0</v>
      </c>
      <c r="Q40">
        <f t="shared" si="54"/>
        <v>0</v>
      </c>
      <c r="R40">
        <v>0</v>
      </c>
      <c r="S40">
        <f t="shared" si="55"/>
        <v>0</v>
      </c>
      <c r="T40">
        <v>0</v>
      </c>
      <c r="U40">
        <f t="shared" si="56"/>
        <v>0</v>
      </c>
      <c r="V40">
        <v>100</v>
      </c>
      <c r="W40">
        <f t="shared" si="57"/>
        <v>1</v>
      </c>
      <c r="X40">
        <v>0</v>
      </c>
      <c r="Y40">
        <f t="shared" si="58"/>
        <v>0</v>
      </c>
      <c r="Z40">
        <v>0</v>
      </c>
      <c r="AA40">
        <f t="shared" si="59"/>
        <v>0</v>
      </c>
      <c r="AB40">
        <v>0</v>
      </c>
      <c r="AC40">
        <f t="shared" si="60"/>
        <v>0</v>
      </c>
      <c r="AD40">
        <v>0</v>
      </c>
      <c r="AE40">
        <f t="shared" si="61"/>
        <v>0</v>
      </c>
      <c r="AF40">
        <v>0</v>
      </c>
      <c r="AG40">
        <f t="shared" si="62"/>
        <v>0</v>
      </c>
      <c r="AH40">
        <v>0</v>
      </c>
      <c r="AI40">
        <f t="shared" si="63"/>
        <v>0</v>
      </c>
      <c r="AJ40">
        <v>0</v>
      </c>
      <c r="AK40">
        <f t="shared" si="64"/>
        <v>0</v>
      </c>
      <c r="AL40">
        <v>0</v>
      </c>
      <c r="AM40">
        <f t="shared" si="65"/>
        <v>0</v>
      </c>
      <c r="AN40">
        <v>0</v>
      </c>
      <c r="AO40">
        <f t="shared" si="66"/>
        <v>0</v>
      </c>
      <c r="AP40">
        <v>0</v>
      </c>
      <c r="AQ40">
        <f t="shared" si="67"/>
        <v>0</v>
      </c>
      <c r="AR40">
        <v>0</v>
      </c>
      <c r="AS40">
        <f t="shared" si="68"/>
        <v>0</v>
      </c>
      <c r="AT40">
        <v>0</v>
      </c>
      <c r="AU40">
        <f t="shared" si="69"/>
        <v>0</v>
      </c>
      <c r="AV40">
        <v>0</v>
      </c>
      <c r="AW40">
        <f t="shared" si="70"/>
        <v>0</v>
      </c>
      <c r="AX40">
        <v>0</v>
      </c>
      <c r="AY40">
        <f t="shared" si="71"/>
        <v>0</v>
      </c>
      <c r="AZ40">
        <v>0</v>
      </c>
      <c r="BA40">
        <f t="shared" si="72"/>
        <v>0</v>
      </c>
      <c r="BB40">
        <v>0</v>
      </c>
      <c r="BC40">
        <f t="shared" si="73"/>
        <v>0</v>
      </c>
      <c r="BD40">
        <v>0</v>
      </c>
      <c r="BE40">
        <f t="shared" si="74"/>
        <v>0</v>
      </c>
      <c r="BF40">
        <v>0</v>
      </c>
      <c r="BG40">
        <f t="shared" si="75"/>
        <v>0</v>
      </c>
      <c r="BH40">
        <v>0</v>
      </c>
      <c r="BI40">
        <f t="shared" si="76"/>
        <v>0</v>
      </c>
      <c r="BJ40">
        <v>0</v>
      </c>
      <c r="BK40">
        <f t="shared" si="77"/>
        <v>0</v>
      </c>
      <c r="BL40">
        <v>0</v>
      </c>
      <c r="BM40">
        <f t="shared" si="78"/>
        <v>0</v>
      </c>
      <c r="BN40">
        <v>0</v>
      </c>
      <c r="BO40">
        <f t="shared" si="79"/>
        <v>0</v>
      </c>
      <c r="BP40">
        <v>0</v>
      </c>
      <c r="BQ40">
        <f t="shared" si="80"/>
        <v>0</v>
      </c>
      <c r="BR40">
        <v>0</v>
      </c>
      <c r="BS40">
        <f t="shared" si="81"/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f t="shared" si="29"/>
        <v>0</v>
      </c>
      <c r="DF40">
        <v>30</v>
      </c>
      <c r="DG40">
        <f t="shared" si="30"/>
        <v>0.42815490047641547</v>
      </c>
      <c r="DH40">
        <v>70</v>
      </c>
      <c r="DI40">
        <f t="shared" si="31"/>
        <v>0.57184509952358464</v>
      </c>
      <c r="DJ40">
        <v>0</v>
      </c>
      <c r="DK40">
        <f t="shared" si="32"/>
        <v>0</v>
      </c>
      <c r="DL40">
        <v>0</v>
      </c>
      <c r="DM40">
        <f t="shared" si="33"/>
        <v>0</v>
      </c>
      <c r="DN40">
        <v>0</v>
      </c>
      <c r="DO40">
        <f t="shared" si="34"/>
        <v>0</v>
      </c>
      <c r="DP40">
        <v>0</v>
      </c>
      <c r="DQ40">
        <f t="shared" si="35"/>
        <v>0</v>
      </c>
      <c r="DR40">
        <v>0</v>
      </c>
      <c r="DS40">
        <f t="shared" si="36"/>
        <v>0</v>
      </c>
      <c r="DT40">
        <v>0</v>
      </c>
      <c r="DU40">
        <f t="shared" si="37"/>
        <v>0</v>
      </c>
      <c r="DV40">
        <v>0</v>
      </c>
      <c r="DW40">
        <f t="shared" si="38"/>
        <v>0</v>
      </c>
      <c r="DX40">
        <v>0</v>
      </c>
      <c r="DY40">
        <f t="shared" si="39"/>
        <v>0</v>
      </c>
      <c r="DZ40">
        <v>0</v>
      </c>
      <c r="EA40">
        <f t="shared" si="40"/>
        <v>0</v>
      </c>
      <c r="EB40">
        <v>0</v>
      </c>
      <c r="EC40">
        <f t="shared" si="41"/>
        <v>0</v>
      </c>
      <c r="ED40">
        <v>0</v>
      </c>
      <c r="EE40">
        <f t="shared" si="42"/>
        <v>0</v>
      </c>
      <c r="EF40">
        <v>0</v>
      </c>
      <c r="EG40">
        <f t="shared" si="43"/>
        <v>0</v>
      </c>
      <c r="EH40">
        <v>0</v>
      </c>
      <c r="EI40">
        <f t="shared" si="44"/>
        <v>0</v>
      </c>
      <c r="EJ40">
        <v>0</v>
      </c>
      <c r="EK40">
        <f t="shared" si="45"/>
        <v>0</v>
      </c>
      <c r="EL40">
        <v>0</v>
      </c>
      <c r="EM40">
        <f t="shared" si="46"/>
        <v>0</v>
      </c>
      <c r="EN40">
        <v>0</v>
      </c>
      <c r="EO40">
        <f t="shared" si="47"/>
        <v>0</v>
      </c>
      <c r="EP40">
        <v>0</v>
      </c>
      <c r="EQ40">
        <f t="shared" si="48"/>
        <v>0</v>
      </c>
      <c r="ER40">
        <v>0</v>
      </c>
      <c r="ES40">
        <f t="shared" si="49"/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 t="s">
        <v>75</v>
      </c>
      <c r="FG40" t="s">
        <v>264</v>
      </c>
    </row>
    <row r="41" spans="1:163" x14ac:dyDescent="0.45">
      <c r="A41">
        <v>40</v>
      </c>
      <c r="B41">
        <v>49</v>
      </c>
      <c r="C41" t="s">
        <v>368</v>
      </c>
      <c r="D41" t="s">
        <v>369</v>
      </c>
      <c r="E41" t="s">
        <v>370</v>
      </c>
      <c r="F41" t="s">
        <v>371</v>
      </c>
      <c r="G41" s="2">
        <v>0</v>
      </c>
      <c r="H41">
        <v>600.5</v>
      </c>
      <c r="I41">
        <f>1500+273</f>
        <v>1773</v>
      </c>
      <c r="J41">
        <v>561</v>
      </c>
      <c r="K41" s="2">
        <f t="shared" si="50"/>
        <v>0.31641285956006771</v>
      </c>
      <c r="M41" t="s">
        <v>1145</v>
      </c>
      <c r="N41">
        <v>0</v>
      </c>
      <c r="O41">
        <f t="shared" si="53"/>
        <v>0</v>
      </c>
      <c r="P41">
        <v>0</v>
      </c>
      <c r="Q41">
        <f t="shared" si="54"/>
        <v>0</v>
      </c>
      <c r="R41">
        <v>0</v>
      </c>
      <c r="S41">
        <f t="shared" si="55"/>
        <v>0</v>
      </c>
      <c r="T41">
        <v>0.87</v>
      </c>
      <c r="U41">
        <f t="shared" si="56"/>
        <v>8.6653322681140444E-3</v>
      </c>
      <c r="V41">
        <v>0</v>
      </c>
      <c r="W41">
        <f t="shared" si="57"/>
        <v>0</v>
      </c>
      <c r="X41">
        <v>0</v>
      </c>
      <c r="Y41">
        <f t="shared" si="58"/>
        <v>0</v>
      </c>
      <c r="Z41">
        <v>0</v>
      </c>
      <c r="AA41">
        <f t="shared" si="59"/>
        <v>0</v>
      </c>
      <c r="AB41">
        <v>0</v>
      </c>
      <c r="AC41">
        <f t="shared" si="60"/>
        <v>0</v>
      </c>
      <c r="AD41">
        <f t="shared" ref="AD41:AD47" si="82">100-T41-AF41-AH41-AJ41-AL41-AN41-AP41</f>
        <v>97.173000000000002</v>
      </c>
      <c r="AE41">
        <f t="shared" si="61"/>
        <v>0.95213850393186394</v>
      </c>
      <c r="AF41">
        <v>0.46</v>
      </c>
      <c r="AG41">
        <f t="shared" si="62"/>
        <v>2.09581834206168E-2</v>
      </c>
      <c r="AH41">
        <v>1.4E-2</v>
      </c>
      <c r="AI41">
        <f t="shared" si="63"/>
        <v>2.4735781895119464E-4</v>
      </c>
      <c r="AJ41">
        <v>2.3E-2</v>
      </c>
      <c r="AK41">
        <f t="shared" si="64"/>
        <v>3.9248391268260419E-4</v>
      </c>
      <c r="AL41">
        <v>0.33</v>
      </c>
      <c r="AM41">
        <f t="shared" si="65"/>
        <v>6.4294021710824449E-3</v>
      </c>
      <c r="AN41">
        <v>0.98</v>
      </c>
      <c r="AO41">
        <f t="shared" si="66"/>
        <v>1.0313216100905544E-2</v>
      </c>
      <c r="AP41">
        <v>0.15</v>
      </c>
      <c r="AQ41">
        <f t="shared" si="67"/>
        <v>8.5552037578380427E-4</v>
      </c>
      <c r="AR41">
        <v>0</v>
      </c>
      <c r="AS41">
        <f t="shared" si="68"/>
        <v>0</v>
      </c>
      <c r="AT41">
        <v>0</v>
      </c>
      <c r="AU41">
        <f t="shared" si="69"/>
        <v>0</v>
      </c>
      <c r="AV41">
        <v>0</v>
      </c>
      <c r="AW41">
        <f t="shared" si="70"/>
        <v>0</v>
      </c>
      <c r="AX41">
        <v>0</v>
      </c>
      <c r="AY41">
        <f t="shared" si="71"/>
        <v>0</v>
      </c>
      <c r="AZ41">
        <v>0</v>
      </c>
      <c r="BA41">
        <f t="shared" si="72"/>
        <v>0</v>
      </c>
      <c r="BB41">
        <v>0</v>
      </c>
      <c r="BC41">
        <f t="shared" si="73"/>
        <v>0</v>
      </c>
      <c r="BD41">
        <v>0</v>
      </c>
      <c r="BE41">
        <f t="shared" si="74"/>
        <v>0</v>
      </c>
      <c r="BF41">
        <v>0</v>
      </c>
      <c r="BG41">
        <f t="shared" si="75"/>
        <v>0</v>
      </c>
      <c r="BH41">
        <v>0</v>
      </c>
      <c r="BI41">
        <f t="shared" si="76"/>
        <v>0</v>
      </c>
      <c r="BJ41">
        <v>0</v>
      </c>
      <c r="BK41">
        <f t="shared" si="77"/>
        <v>0</v>
      </c>
      <c r="BL41">
        <v>0</v>
      </c>
      <c r="BM41">
        <f t="shared" si="78"/>
        <v>0</v>
      </c>
      <c r="BN41">
        <v>0</v>
      </c>
      <c r="BO41">
        <f t="shared" si="79"/>
        <v>0</v>
      </c>
      <c r="BP41">
        <v>0</v>
      </c>
      <c r="BQ41">
        <f t="shared" si="80"/>
        <v>0</v>
      </c>
      <c r="BR41">
        <v>0</v>
      </c>
      <c r="BS41">
        <f t="shared" si="81"/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f t="shared" si="29"/>
        <v>0</v>
      </c>
      <c r="DF41">
        <v>0</v>
      </c>
      <c r="DG41">
        <f t="shared" si="30"/>
        <v>0</v>
      </c>
      <c r="DH41">
        <v>0</v>
      </c>
      <c r="DI41">
        <f t="shared" si="31"/>
        <v>0</v>
      </c>
      <c r="DJ41">
        <v>0</v>
      </c>
      <c r="DK41">
        <f t="shared" si="32"/>
        <v>0</v>
      </c>
      <c r="DL41">
        <v>100</v>
      </c>
      <c r="DM41">
        <f t="shared" si="33"/>
        <v>1</v>
      </c>
      <c r="DN41">
        <v>0</v>
      </c>
      <c r="DO41">
        <f t="shared" si="34"/>
        <v>0</v>
      </c>
      <c r="DP41">
        <v>0</v>
      </c>
      <c r="DQ41">
        <f t="shared" si="35"/>
        <v>0</v>
      </c>
      <c r="DR41">
        <v>0</v>
      </c>
      <c r="DS41">
        <f t="shared" si="36"/>
        <v>0</v>
      </c>
      <c r="DT41">
        <v>0</v>
      </c>
      <c r="DU41">
        <f t="shared" si="37"/>
        <v>0</v>
      </c>
      <c r="DV41">
        <v>0</v>
      </c>
      <c r="DW41">
        <f t="shared" si="38"/>
        <v>0</v>
      </c>
      <c r="DX41">
        <v>0</v>
      </c>
      <c r="DY41">
        <f t="shared" si="39"/>
        <v>0</v>
      </c>
      <c r="DZ41">
        <v>0</v>
      </c>
      <c r="EA41">
        <f t="shared" si="40"/>
        <v>0</v>
      </c>
      <c r="EB41">
        <v>0</v>
      </c>
      <c r="EC41">
        <f t="shared" si="41"/>
        <v>0</v>
      </c>
      <c r="ED41">
        <v>0</v>
      </c>
      <c r="EE41">
        <f t="shared" si="42"/>
        <v>0</v>
      </c>
      <c r="EF41">
        <v>0</v>
      </c>
      <c r="EG41">
        <f t="shared" si="43"/>
        <v>0</v>
      </c>
      <c r="EH41">
        <v>0</v>
      </c>
      <c r="EI41">
        <f t="shared" si="44"/>
        <v>0</v>
      </c>
      <c r="EJ41">
        <v>0</v>
      </c>
      <c r="EK41">
        <f t="shared" si="45"/>
        <v>0</v>
      </c>
      <c r="EL41">
        <v>0</v>
      </c>
      <c r="EM41">
        <f t="shared" si="46"/>
        <v>0</v>
      </c>
      <c r="EN41">
        <v>0</v>
      </c>
      <c r="EO41">
        <f t="shared" si="47"/>
        <v>0</v>
      </c>
      <c r="EP41">
        <v>0</v>
      </c>
      <c r="EQ41">
        <f t="shared" si="48"/>
        <v>0</v>
      </c>
      <c r="ER41">
        <v>0</v>
      </c>
      <c r="ES41">
        <f t="shared" si="49"/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 s="1" t="s">
        <v>374</v>
      </c>
      <c r="FG41" t="s">
        <v>264</v>
      </c>
    </row>
    <row r="42" spans="1:163" x14ac:dyDescent="0.45">
      <c r="A42">
        <v>41</v>
      </c>
      <c r="B42">
        <v>50</v>
      </c>
      <c r="C42" t="s">
        <v>368</v>
      </c>
      <c r="D42" t="s">
        <v>369</v>
      </c>
      <c r="E42" t="s">
        <v>370</v>
      </c>
      <c r="F42" t="s">
        <v>371</v>
      </c>
      <c r="G42" s="2">
        <v>1</v>
      </c>
      <c r="H42">
        <v>600.5</v>
      </c>
      <c r="I42">
        <f t="shared" ref="I42:I47" si="83">1500+273</f>
        <v>1773</v>
      </c>
      <c r="J42">
        <v>589</v>
      </c>
      <c r="K42" s="2">
        <f t="shared" si="50"/>
        <v>0.33220530174844898</v>
      </c>
      <c r="M42" t="s">
        <v>1145</v>
      </c>
      <c r="N42">
        <v>0</v>
      </c>
      <c r="O42">
        <f t="shared" si="53"/>
        <v>0</v>
      </c>
      <c r="P42">
        <v>0</v>
      </c>
      <c r="Q42">
        <f t="shared" si="54"/>
        <v>0</v>
      </c>
      <c r="R42">
        <v>0</v>
      </c>
      <c r="S42">
        <f t="shared" si="55"/>
        <v>0</v>
      </c>
      <c r="T42">
        <v>0.87</v>
      </c>
      <c r="U42">
        <f t="shared" si="56"/>
        <v>8.6653322681140444E-3</v>
      </c>
      <c r="V42">
        <v>0</v>
      </c>
      <c r="W42">
        <f t="shared" si="57"/>
        <v>0</v>
      </c>
      <c r="X42">
        <v>0</v>
      </c>
      <c r="Y42">
        <f t="shared" si="58"/>
        <v>0</v>
      </c>
      <c r="Z42">
        <v>0</v>
      </c>
      <c r="AA42">
        <f t="shared" si="59"/>
        <v>0</v>
      </c>
      <c r="AB42">
        <v>0</v>
      </c>
      <c r="AC42">
        <f t="shared" si="60"/>
        <v>0</v>
      </c>
      <c r="AD42">
        <f t="shared" si="82"/>
        <v>97.173000000000002</v>
      </c>
      <c r="AE42">
        <f t="shared" si="61"/>
        <v>0.95213850393186394</v>
      </c>
      <c r="AF42">
        <v>0.46</v>
      </c>
      <c r="AG42">
        <f t="shared" si="62"/>
        <v>2.09581834206168E-2</v>
      </c>
      <c r="AH42">
        <v>1.4E-2</v>
      </c>
      <c r="AI42">
        <f t="shared" si="63"/>
        <v>2.4735781895119464E-4</v>
      </c>
      <c r="AJ42">
        <v>2.3E-2</v>
      </c>
      <c r="AK42">
        <f t="shared" si="64"/>
        <v>3.9248391268260419E-4</v>
      </c>
      <c r="AL42">
        <v>0.33</v>
      </c>
      <c r="AM42">
        <f t="shared" si="65"/>
        <v>6.4294021710824449E-3</v>
      </c>
      <c r="AN42">
        <v>0.98</v>
      </c>
      <c r="AO42">
        <f t="shared" si="66"/>
        <v>1.0313216100905544E-2</v>
      </c>
      <c r="AP42">
        <v>0.15</v>
      </c>
      <c r="AQ42">
        <f t="shared" si="67"/>
        <v>8.5552037578380427E-4</v>
      </c>
      <c r="AR42">
        <v>0</v>
      </c>
      <c r="AS42">
        <f t="shared" si="68"/>
        <v>0</v>
      </c>
      <c r="AT42">
        <v>0</v>
      </c>
      <c r="AU42">
        <f t="shared" si="69"/>
        <v>0</v>
      </c>
      <c r="AV42">
        <v>0</v>
      </c>
      <c r="AW42">
        <f t="shared" si="70"/>
        <v>0</v>
      </c>
      <c r="AX42">
        <v>0</v>
      </c>
      <c r="AY42">
        <f t="shared" si="71"/>
        <v>0</v>
      </c>
      <c r="AZ42">
        <v>0</v>
      </c>
      <c r="BA42">
        <f t="shared" si="72"/>
        <v>0</v>
      </c>
      <c r="BB42">
        <v>0</v>
      </c>
      <c r="BC42">
        <f t="shared" si="73"/>
        <v>0</v>
      </c>
      <c r="BD42">
        <v>0</v>
      </c>
      <c r="BE42">
        <f t="shared" si="74"/>
        <v>0</v>
      </c>
      <c r="BF42">
        <v>0</v>
      </c>
      <c r="BG42">
        <f t="shared" si="75"/>
        <v>0</v>
      </c>
      <c r="BH42">
        <v>0</v>
      </c>
      <c r="BI42">
        <f t="shared" si="76"/>
        <v>0</v>
      </c>
      <c r="BJ42">
        <v>0</v>
      </c>
      <c r="BK42">
        <f t="shared" si="77"/>
        <v>0</v>
      </c>
      <c r="BL42">
        <v>0</v>
      </c>
      <c r="BM42">
        <f t="shared" si="78"/>
        <v>0</v>
      </c>
      <c r="BN42">
        <v>0</v>
      </c>
      <c r="BO42">
        <f t="shared" si="79"/>
        <v>0</v>
      </c>
      <c r="BP42">
        <v>0</v>
      </c>
      <c r="BQ42">
        <f t="shared" si="80"/>
        <v>0</v>
      </c>
      <c r="BR42">
        <v>0</v>
      </c>
      <c r="BS42">
        <f t="shared" si="81"/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f t="shared" si="29"/>
        <v>0</v>
      </c>
      <c r="DF42">
        <v>0</v>
      </c>
      <c r="DG42">
        <f t="shared" si="30"/>
        <v>0</v>
      </c>
      <c r="DH42">
        <v>0</v>
      </c>
      <c r="DI42">
        <f t="shared" si="31"/>
        <v>0</v>
      </c>
      <c r="DJ42">
        <v>0</v>
      </c>
      <c r="DK42">
        <f t="shared" si="32"/>
        <v>0</v>
      </c>
      <c r="DL42">
        <v>100</v>
      </c>
      <c r="DM42">
        <f t="shared" si="33"/>
        <v>1</v>
      </c>
      <c r="DN42">
        <v>0</v>
      </c>
      <c r="DO42">
        <f t="shared" si="34"/>
        <v>0</v>
      </c>
      <c r="DP42">
        <v>0</v>
      </c>
      <c r="DQ42">
        <f t="shared" si="35"/>
        <v>0</v>
      </c>
      <c r="DR42">
        <v>0</v>
      </c>
      <c r="DS42">
        <f t="shared" si="36"/>
        <v>0</v>
      </c>
      <c r="DT42">
        <v>0</v>
      </c>
      <c r="DU42">
        <f t="shared" si="37"/>
        <v>0</v>
      </c>
      <c r="DV42">
        <v>0</v>
      </c>
      <c r="DW42">
        <f t="shared" si="38"/>
        <v>0</v>
      </c>
      <c r="DX42">
        <v>0</v>
      </c>
      <c r="DY42">
        <f t="shared" si="39"/>
        <v>0</v>
      </c>
      <c r="DZ42">
        <v>0</v>
      </c>
      <c r="EA42">
        <f t="shared" si="40"/>
        <v>0</v>
      </c>
      <c r="EB42">
        <v>0</v>
      </c>
      <c r="EC42">
        <f t="shared" si="41"/>
        <v>0</v>
      </c>
      <c r="ED42">
        <v>0</v>
      </c>
      <c r="EE42">
        <f t="shared" si="42"/>
        <v>0</v>
      </c>
      <c r="EF42">
        <v>0</v>
      </c>
      <c r="EG42">
        <f t="shared" si="43"/>
        <v>0</v>
      </c>
      <c r="EH42">
        <v>0</v>
      </c>
      <c r="EI42">
        <f t="shared" si="44"/>
        <v>0</v>
      </c>
      <c r="EJ42">
        <v>0</v>
      </c>
      <c r="EK42">
        <f t="shared" si="45"/>
        <v>0</v>
      </c>
      <c r="EL42">
        <v>0</v>
      </c>
      <c r="EM42">
        <f t="shared" si="46"/>
        <v>0</v>
      </c>
      <c r="EN42">
        <v>0</v>
      </c>
      <c r="EO42">
        <f t="shared" si="47"/>
        <v>0</v>
      </c>
      <c r="EP42">
        <v>0</v>
      </c>
      <c r="EQ42">
        <f t="shared" si="48"/>
        <v>0</v>
      </c>
      <c r="ER42">
        <v>0</v>
      </c>
      <c r="ES42">
        <f t="shared" si="49"/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 s="1" t="s">
        <v>374</v>
      </c>
      <c r="FG42" t="s">
        <v>264</v>
      </c>
    </row>
    <row r="43" spans="1:163" x14ac:dyDescent="0.45">
      <c r="A43">
        <v>42</v>
      </c>
      <c r="B43">
        <v>51</v>
      </c>
      <c r="C43" t="s">
        <v>368</v>
      </c>
      <c r="D43" t="s">
        <v>369</v>
      </c>
      <c r="E43" t="s">
        <v>370</v>
      </c>
      <c r="F43" t="s">
        <v>371</v>
      </c>
      <c r="G43" s="2">
        <v>1</v>
      </c>
      <c r="H43">
        <v>600.5</v>
      </c>
      <c r="I43">
        <f t="shared" si="83"/>
        <v>1773</v>
      </c>
      <c r="J43">
        <v>616</v>
      </c>
      <c r="K43" s="2">
        <f t="shared" si="50"/>
        <v>0.34743372814438805</v>
      </c>
      <c r="M43" t="s">
        <v>1145</v>
      </c>
      <c r="N43">
        <v>0</v>
      </c>
      <c r="O43">
        <f t="shared" si="53"/>
        <v>0</v>
      </c>
      <c r="P43">
        <v>0</v>
      </c>
      <c r="Q43">
        <f t="shared" si="54"/>
        <v>0</v>
      </c>
      <c r="R43">
        <v>0</v>
      </c>
      <c r="S43">
        <f t="shared" si="55"/>
        <v>0</v>
      </c>
      <c r="T43">
        <v>0.87</v>
      </c>
      <c r="U43">
        <f t="shared" si="56"/>
        <v>8.6653322681140444E-3</v>
      </c>
      <c r="V43">
        <v>0</v>
      </c>
      <c r="W43">
        <f t="shared" si="57"/>
        <v>0</v>
      </c>
      <c r="X43">
        <v>0</v>
      </c>
      <c r="Y43">
        <f t="shared" si="58"/>
        <v>0</v>
      </c>
      <c r="Z43">
        <v>0</v>
      </c>
      <c r="AA43">
        <f t="shared" si="59"/>
        <v>0</v>
      </c>
      <c r="AB43">
        <v>0</v>
      </c>
      <c r="AC43">
        <f t="shared" si="60"/>
        <v>0</v>
      </c>
      <c r="AD43">
        <f t="shared" si="82"/>
        <v>97.173000000000002</v>
      </c>
      <c r="AE43">
        <f t="shared" si="61"/>
        <v>0.95213850393186394</v>
      </c>
      <c r="AF43">
        <v>0.46</v>
      </c>
      <c r="AG43">
        <f t="shared" si="62"/>
        <v>2.09581834206168E-2</v>
      </c>
      <c r="AH43">
        <v>1.4E-2</v>
      </c>
      <c r="AI43">
        <f t="shared" si="63"/>
        <v>2.4735781895119464E-4</v>
      </c>
      <c r="AJ43">
        <v>2.3E-2</v>
      </c>
      <c r="AK43">
        <f t="shared" si="64"/>
        <v>3.9248391268260419E-4</v>
      </c>
      <c r="AL43">
        <v>0.33</v>
      </c>
      <c r="AM43">
        <f t="shared" si="65"/>
        <v>6.4294021710824449E-3</v>
      </c>
      <c r="AN43">
        <v>0.98</v>
      </c>
      <c r="AO43">
        <f t="shared" si="66"/>
        <v>1.0313216100905544E-2</v>
      </c>
      <c r="AP43">
        <v>0.15</v>
      </c>
      <c r="AQ43">
        <f t="shared" si="67"/>
        <v>8.5552037578380427E-4</v>
      </c>
      <c r="AR43">
        <v>0</v>
      </c>
      <c r="AS43">
        <f t="shared" si="68"/>
        <v>0</v>
      </c>
      <c r="AT43">
        <v>0</v>
      </c>
      <c r="AU43">
        <f t="shared" si="69"/>
        <v>0</v>
      </c>
      <c r="AV43">
        <v>0</v>
      </c>
      <c r="AW43">
        <f t="shared" si="70"/>
        <v>0</v>
      </c>
      <c r="AX43">
        <v>0</v>
      </c>
      <c r="AY43">
        <f t="shared" si="71"/>
        <v>0</v>
      </c>
      <c r="AZ43">
        <v>0</v>
      </c>
      <c r="BA43">
        <f t="shared" si="72"/>
        <v>0</v>
      </c>
      <c r="BB43">
        <v>0</v>
      </c>
      <c r="BC43">
        <f t="shared" si="73"/>
        <v>0</v>
      </c>
      <c r="BD43">
        <v>0</v>
      </c>
      <c r="BE43">
        <f t="shared" si="74"/>
        <v>0</v>
      </c>
      <c r="BF43">
        <v>0</v>
      </c>
      <c r="BG43">
        <f t="shared" si="75"/>
        <v>0</v>
      </c>
      <c r="BH43">
        <v>0</v>
      </c>
      <c r="BI43">
        <f t="shared" si="76"/>
        <v>0</v>
      </c>
      <c r="BJ43">
        <v>0</v>
      </c>
      <c r="BK43">
        <f t="shared" si="77"/>
        <v>0</v>
      </c>
      <c r="BL43">
        <v>0</v>
      </c>
      <c r="BM43">
        <f t="shared" si="78"/>
        <v>0</v>
      </c>
      <c r="BN43">
        <v>0</v>
      </c>
      <c r="BO43">
        <f t="shared" si="79"/>
        <v>0</v>
      </c>
      <c r="BP43">
        <v>0</v>
      </c>
      <c r="BQ43">
        <f t="shared" si="80"/>
        <v>0</v>
      </c>
      <c r="BR43">
        <v>0</v>
      </c>
      <c r="BS43">
        <f t="shared" si="81"/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f t="shared" si="29"/>
        <v>0</v>
      </c>
      <c r="DF43">
        <v>0</v>
      </c>
      <c r="DG43">
        <f t="shared" si="30"/>
        <v>0</v>
      </c>
      <c r="DH43">
        <v>0</v>
      </c>
      <c r="DI43">
        <f t="shared" si="31"/>
        <v>0</v>
      </c>
      <c r="DJ43">
        <v>0</v>
      </c>
      <c r="DK43">
        <f t="shared" si="32"/>
        <v>0</v>
      </c>
      <c r="DL43">
        <v>100</v>
      </c>
      <c r="DM43">
        <f t="shared" si="33"/>
        <v>1</v>
      </c>
      <c r="DN43">
        <v>0</v>
      </c>
      <c r="DO43">
        <f t="shared" si="34"/>
        <v>0</v>
      </c>
      <c r="DP43">
        <v>0</v>
      </c>
      <c r="DQ43">
        <f t="shared" si="35"/>
        <v>0</v>
      </c>
      <c r="DR43">
        <v>0</v>
      </c>
      <c r="DS43">
        <f t="shared" si="36"/>
        <v>0</v>
      </c>
      <c r="DT43">
        <v>0</v>
      </c>
      <c r="DU43">
        <f t="shared" si="37"/>
        <v>0</v>
      </c>
      <c r="DV43">
        <v>0</v>
      </c>
      <c r="DW43">
        <f t="shared" si="38"/>
        <v>0</v>
      </c>
      <c r="DX43">
        <v>0</v>
      </c>
      <c r="DY43">
        <f t="shared" si="39"/>
        <v>0</v>
      </c>
      <c r="DZ43">
        <v>0</v>
      </c>
      <c r="EA43">
        <f t="shared" si="40"/>
        <v>0</v>
      </c>
      <c r="EB43">
        <v>0</v>
      </c>
      <c r="EC43">
        <f t="shared" si="41"/>
        <v>0</v>
      </c>
      <c r="ED43">
        <v>0</v>
      </c>
      <c r="EE43">
        <f t="shared" si="42"/>
        <v>0</v>
      </c>
      <c r="EF43">
        <v>0</v>
      </c>
      <c r="EG43">
        <f t="shared" si="43"/>
        <v>0</v>
      </c>
      <c r="EH43">
        <v>0</v>
      </c>
      <c r="EI43">
        <f t="shared" si="44"/>
        <v>0</v>
      </c>
      <c r="EJ43">
        <v>0</v>
      </c>
      <c r="EK43">
        <f t="shared" si="45"/>
        <v>0</v>
      </c>
      <c r="EL43">
        <v>0</v>
      </c>
      <c r="EM43">
        <f t="shared" si="46"/>
        <v>0</v>
      </c>
      <c r="EN43">
        <v>0</v>
      </c>
      <c r="EO43">
        <f t="shared" si="47"/>
        <v>0</v>
      </c>
      <c r="EP43">
        <v>0</v>
      </c>
      <c r="EQ43">
        <f t="shared" si="48"/>
        <v>0</v>
      </c>
      <c r="ER43">
        <v>0</v>
      </c>
      <c r="ES43">
        <f t="shared" si="49"/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 s="1" t="s">
        <v>374</v>
      </c>
      <c r="FG43" t="s">
        <v>264</v>
      </c>
    </row>
    <row r="44" spans="1:163" x14ac:dyDescent="0.45">
      <c r="A44">
        <v>43</v>
      </c>
      <c r="B44">
        <v>53</v>
      </c>
      <c r="C44" t="s">
        <v>368</v>
      </c>
      <c r="D44" t="s">
        <v>369</v>
      </c>
      <c r="E44" t="s">
        <v>375</v>
      </c>
      <c r="F44" t="s">
        <v>376</v>
      </c>
      <c r="G44" s="2">
        <v>1</v>
      </c>
      <c r="H44">
        <v>600.5</v>
      </c>
      <c r="I44">
        <f t="shared" si="83"/>
        <v>1773</v>
      </c>
      <c r="J44">
        <v>561</v>
      </c>
      <c r="K44" s="2">
        <f t="shared" si="50"/>
        <v>0.31641285956006771</v>
      </c>
      <c r="M44" t="s">
        <v>1145</v>
      </c>
      <c r="N44">
        <v>0</v>
      </c>
      <c r="O44">
        <f t="shared" si="53"/>
        <v>0</v>
      </c>
      <c r="P44">
        <v>0</v>
      </c>
      <c r="Q44">
        <f t="shared" si="54"/>
        <v>0</v>
      </c>
      <c r="R44">
        <v>0</v>
      </c>
      <c r="S44">
        <f t="shared" si="55"/>
        <v>0</v>
      </c>
      <c r="T44">
        <v>0.8</v>
      </c>
      <c r="U44">
        <f t="shared" si="56"/>
        <v>7.9803675870032103E-3</v>
      </c>
      <c r="V44">
        <v>0</v>
      </c>
      <c r="W44">
        <f t="shared" si="57"/>
        <v>0</v>
      </c>
      <c r="X44">
        <v>0</v>
      </c>
      <c r="Y44">
        <f t="shared" si="58"/>
        <v>0</v>
      </c>
      <c r="Z44">
        <v>0</v>
      </c>
      <c r="AA44">
        <f t="shared" si="59"/>
        <v>0</v>
      </c>
      <c r="AB44">
        <v>0</v>
      </c>
      <c r="AC44">
        <f t="shared" si="60"/>
        <v>0</v>
      </c>
      <c r="AD44">
        <f t="shared" si="82"/>
        <v>97.388000000000005</v>
      </c>
      <c r="AE44">
        <f t="shared" si="61"/>
        <v>0.95571170683538964</v>
      </c>
      <c r="AF44">
        <v>0.45</v>
      </c>
      <c r="AG44">
        <f t="shared" si="62"/>
        <v>2.0534080508186104E-2</v>
      </c>
      <c r="AH44">
        <v>1.2E-2</v>
      </c>
      <c r="AI44">
        <f t="shared" si="63"/>
        <v>2.1234683620993656E-4</v>
      </c>
      <c r="AJ44">
        <v>0.02</v>
      </c>
      <c r="AK44">
        <f t="shared" si="64"/>
        <v>3.4181487751417571E-4</v>
      </c>
      <c r="AL44">
        <v>0.22</v>
      </c>
      <c r="AM44">
        <f t="shared" si="65"/>
        <v>4.292855547740477E-3</v>
      </c>
      <c r="AN44">
        <v>0.95</v>
      </c>
      <c r="AO44">
        <f t="shared" si="66"/>
        <v>1.0012870262626506E-2</v>
      </c>
      <c r="AP44">
        <v>0.16</v>
      </c>
      <c r="AQ44">
        <f t="shared" si="67"/>
        <v>9.1395754532996116E-4</v>
      </c>
      <c r="AR44">
        <v>0</v>
      </c>
      <c r="AS44">
        <f t="shared" si="68"/>
        <v>0</v>
      </c>
      <c r="AT44">
        <v>0</v>
      </c>
      <c r="AU44">
        <f t="shared" si="69"/>
        <v>0</v>
      </c>
      <c r="AV44">
        <v>0</v>
      </c>
      <c r="AW44">
        <f t="shared" si="70"/>
        <v>0</v>
      </c>
      <c r="AX44">
        <v>0</v>
      </c>
      <c r="AY44">
        <f t="shared" si="71"/>
        <v>0</v>
      </c>
      <c r="AZ44">
        <v>0</v>
      </c>
      <c r="BA44">
        <f t="shared" si="72"/>
        <v>0</v>
      </c>
      <c r="BB44">
        <v>0</v>
      </c>
      <c r="BC44">
        <f t="shared" si="73"/>
        <v>0</v>
      </c>
      <c r="BD44">
        <v>0</v>
      </c>
      <c r="BE44">
        <f t="shared" si="74"/>
        <v>0</v>
      </c>
      <c r="BF44">
        <v>0</v>
      </c>
      <c r="BG44">
        <f t="shared" si="75"/>
        <v>0</v>
      </c>
      <c r="BH44">
        <v>0</v>
      </c>
      <c r="BI44">
        <f t="shared" si="76"/>
        <v>0</v>
      </c>
      <c r="BJ44">
        <v>0</v>
      </c>
      <c r="BK44">
        <f t="shared" si="77"/>
        <v>0</v>
      </c>
      <c r="BL44">
        <v>0</v>
      </c>
      <c r="BM44">
        <f t="shared" si="78"/>
        <v>0</v>
      </c>
      <c r="BN44">
        <v>0</v>
      </c>
      <c r="BO44">
        <f t="shared" si="79"/>
        <v>0</v>
      </c>
      <c r="BP44">
        <v>0</v>
      </c>
      <c r="BQ44">
        <f t="shared" si="80"/>
        <v>0</v>
      </c>
      <c r="BR44">
        <v>0</v>
      </c>
      <c r="BS44">
        <f t="shared" si="81"/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f t="shared" si="29"/>
        <v>0</v>
      </c>
      <c r="DF44">
        <v>0</v>
      </c>
      <c r="DG44">
        <f t="shared" si="30"/>
        <v>0</v>
      </c>
      <c r="DH44">
        <v>0</v>
      </c>
      <c r="DI44">
        <f t="shared" si="31"/>
        <v>0</v>
      </c>
      <c r="DJ44">
        <v>0</v>
      </c>
      <c r="DK44">
        <f t="shared" si="32"/>
        <v>0</v>
      </c>
      <c r="DL44">
        <v>100</v>
      </c>
      <c r="DM44">
        <f t="shared" si="33"/>
        <v>1</v>
      </c>
      <c r="DN44">
        <v>0</v>
      </c>
      <c r="DO44">
        <f t="shared" si="34"/>
        <v>0</v>
      </c>
      <c r="DP44">
        <v>0</v>
      </c>
      <c r="DQ44">
        <f t="shared" si="35"/>
        <v>0</v>
      </c>
      <c r="DR44">
        <v>0</v>
      </c>
      <c r="DS44">
        <f t="shared" si="36"/>
        <v>0</v>
      </c>
      <c r="DT44">
        <v>0</v>
      </c>
      <c r="DU44">
        <f t="shared" si="37"/>
        <v>0</v>
      </c>
      <c r="DV44">
        <v>0</v>
      </c>
      <c r="DW44">
        <f t="shared" si="38"/>
        <v>0</v>
      </c>
      <c r="DX44">
        <v>0</v>
      </c>
      <c r="DY44">
        <f t="shared" si="39"/>
        <v>0</v>
      </c>
      <c r="DZ44">
        <v>0</v>
      </c>
      <c r="EA44">
        <f t="shared" si="40"/>
        <v>0</v>
      </c>
      <c r="EB44">
        <v>0</v>
      </c>
      <c r="EC44">
        <f t="shared" si="41"/>
        <v>0</v>
      </c>
      <c r="ED44">
        <v>0</v>
      </c>
      <c r="EE44">
        <f t="shared" si="42"/>
        <v>0</v>
      </c>
      <c r="EF44">
        <v>0</v>
      </c>
      <c r="EG44">
        <f t="shared" si="43"/>
        <v>0</v>
      </c>
      <c r="EH44">
        <v>0</v>
      </c>
      <c r="EI44">
        <f t="shared" si="44"/>
        <v>0</v>
      </c>
      <c r="EJ44">
        <v>0</v>
      </c>
      <c r="EK44">
        <f t="shared" si="45"/>
        <v>0</v>
      </c>
      <c r="EL44">
        <v>0</v>
      </c>
      <c r="EM44">
        <f t="shared" si="46"/>
        <v>0</v>
      </c>
      <c r="EN44">
        <v>0</v>
      </c>
      <c r="EO44">
        <f t="shared" si="47"/>
        <v>0</v>
      </c>
      <c r="EP44">
        <v>0</v>
      </c>
      <c r="EQ44">
        <f t="shared" si="48"/>
        <v>0</v>
      </c>
      <c r="ER44">
        <v>0</v>
      </c>
      <c r="ES44">
        <f t="shared" si="49"/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 s="1" t="s">
        <v>377</v>
      </c>
      <c r="FG44" t="s">
        <v>264</v>
      </c>
    </row>
    <row r="45" spans="1:163" x14ac:dyDescent="0.45">
      <c r="A45">
        <v>44</v>
      </c>
      <c r="B45">
        <v>54</v>
      </c>
      <c r="C45" t="s">
        <v>368</v>
      </c>
      <c r="D45" t="s">
        <v>369</v>
      </c>
      <c r="E45" t="s">
        <v>375</v>
      </c>
      <c r="F45" t="s">
        <v>376</v>
      </c>
      <c r="G45" s="2">
        <v>1</v>
      </c>
      <c r="H45">
        <v>600.5</v>
      </c>
      <c r="I45">
        <f t="shared" si="83"/>
        <v>1773</v>
      </c>
      <c r="J45">
        <v>589</v>
      </c>
      <c r="K45" s="2">
        <f t="shared" si="50"/>
        <v>0.33220530174844898</v>
      </c>
      <c r="M45" t="s">
        <v>1145</v>
      </c>
      <c r="N45">
        <v>0</v>
      </c>
      <c r="O45">
        <f t="shared" si="53"/>
        <v>0</v>
      </c>
      <c r="P45">
        <v>0</v>
      </c>
      <c r="Q45">
        <f t="shared" si="54"/>
        <v>0</v>
      </c>
      <c r="R45">
        <v>0</v>
      </c>
      <c r="S45">
        <f t="shared" si="55"/>
        <v>0</v>
      </c>
      <c r="T45">
        <v>0.8</v>
      </c>
      <c r="U45">
        <f t="shared" si="56"/>
        <v>7.9803675870032103E-3</v>
      </c>
      <c r="V45">
        <v>0</v>
      </c>
      <c r="W45">
        <f t="shared" si="57"/>
        <v>0</v>
      </c>
      <c r="X45">
        <v>0</v>
      </c>
      <c r="Y45">
        <f t="shared" si="58"/>
        <v>0</v>
      </c>
      <c r="Z45">
        <v>0</v>
      </c>
      <c r="AA45">
        <f t="shared" si="59"/>
        <v>0</v>
      </c>
      <c r="AB45">
        <v>0</v>
      </c>
      <c r="AC45">
        <f t="shared" si="60"/>
        <v>0</v>
      </c>
      <c r="AD45">
        <f t="shared" si="82"/>
        <v>97.388000000000005</v>
      </c>
      <c r="AE45">
        <f t="shared" si="61"/>
        <v>0.95571170683538964</v>
      </c>
      <c r="AF45">
        <v>0.45</v>
      </c>
      <c r="AG45">
        <f t="shared" si="62"/>
        <v>2.0534080508186104E-2</v>
      </c>
      <c r="AH45">
        <v>1.2E-2</v>
      </c>
      <c r="AI45">
        <f t="shared" si="63"/>
        <v>2.1234683620993656E-4</v>
      </c>
      <c r="AJ45">
        <v>0.02</v>
      </c>
      <c r="AK45">
        <f t="shared" si="64"/>
        <v>3.4181487751417571E-4</v>
      </c>
      <c r="AL45">
        <v>0.22</v>
      </c>
      <c r="AM45">
        <f t="shared" si="65"/>
        <v>4.292855547740477E-3</v>
      </c>
      <c r="AN45">
        <v>0.95</v>
      </c>
      <c r="AO45">
        <f t="shared" si="66"/>
        <v>1.0012870262626506E-2</v>
      </c>
      <c r="AP45">
        <v>0.16</v>
      </c>
      <c r="AQ45">
        <f t="shared" si="67"/>
        <v>9.1395754532996116E-4</v>
      </c>
      <c r="AR45">
        <v>0</v>
      </c>
      <c r="AS45">
        <f t="shared" si="68"/>
        <v>0</v>
      </c>
      <c r="AT45">
        <v>0</v>
      </c>
      <c r="AU45">
        <f t="shared" si="69"/>
        <v>0</v>
      </c>
      <c r="AV45">
        <v>0</v>
      </c>
      <c r="AW45">
        <f t="shared" si="70"/>
        <v>0</v>
      </c>
      <c r="AX45">
        <v>0</v>
      </c>
      <c r="AY45">
        <f t="shared" si="71"/>
        <v>0</v>
      </c>
      <c r="AZ45">
        <v>0</v>
      </c>
      <c r="BA45">
        <f t="shared" si="72"/>
        <v>0</v>
      </c>
      <c r="BB45">
        <v>0</v>
      </c>
      <c r="BC45">
        <f t="shared" si="73"/>
        <v>0</v>
      </c>
      <c r="BD45">
        <v>0</v>
      </c>
      <c r="BE45">
        <f t="shared" si="74"/>
        <v>0</v>
      </c>
      <c r="BF45">
        <v>0</v>
      </c>
      <c r="BG45">
        <f t="shared" si="75"/>
        <v>0</v>
      </c>
      <c r="BH45">
        <v>0</v>
      </c>
      <c r="BI45">
        <f t="shared" si="76"/>
        <v>0</v>
      </c>
      <c r="BJ45">
        <v>0</v>
      </c>
      <c r="BK45">
        <f t="shared" si="77"/>
        <v>0</v>
      </c>
      <c r="BL45">
        <v>0</v>
      </c>
      <c r="BM45">
        <f t="shared" si="78"/>
        <v>0</v>
      </c>
      <c r="BN45">
        <v>0</v>
      </c>
      <c r="BO45">
        <f t="shared" si="79"/>
        <v>0</v>
      </c>
      <c r="BP45">
        <v>0</v>
      </c>
      <c r="BQ45">
        <f t="shared" si="80"/>
        <v>0</v>
      </c>
      <c r="BR45">
        <v>0</v>
      </c>
      <c r="BS45">
        <f t="shared" si="81"/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f t="shared" si="29"/>
        <v>0</v>
      </c>
      <c r="DF45">
        <v>0</v>
      </c>
      <c r="DG45">
        <f t="shared" si="30"/>
        <v>0</v>
      </c>
      <c r="DH45">
        <v>0</v>
      </c>
      <c r="DI45">
        <f t="shared" si="31"/>
        <v>0</v>
      </c>
      <c r="DJ45">
        <v>0</v>
      </c>
      <c r="DK45">
        <f t="shared" si="32"/>
        <v>0</v>
      </c>
      <c r="DL45">
        <v>100</v>
      </c>
      <c r="DM45">
        <f t="shared" si="33"/>
        <v>1</v>
      </c>
      <c r="DN45">
        <v>0</v>
      </c>
      <c r="DO45">
        <f t="shared" si="34"/>
        <v>0</v>
      </c>
      <c r="DP45">
        <v>0</v>
      </c>
      <c r="DQ45">
        <f t="shared" si="35"/>
        <v>0</v>
      </c>
      <c r="DR45">
        <v>0</v>
      </c>
      <c r="DS45">
        <f t="shared" si="36"/>
        <v>0</v>
      </c>
      <c r="DT45">
        <v>0</v>
      </c>
      <c r="DU45">
        <f t="shared" si="37"/>
        <v>0</v>
      </c>
      <c r="DV45">
        <v>0</v>
      </c>
      <c r="DW45">
        <f t="shared" si="38"/>
        <v>0</v>
      </c>
      <c r="DX45">
        <v>0</v>
      </c>
      <c r="DY45">
        <f t="shared" si="39"/>
        <v>0</v>
      </c>
      <c r="DZ45">
        <v>0</v>
      </c>
      <c r="EA45">
        <f t="shared" si="40"/>
        <v>0</v>
      </c>
      <c r="EB45">
        <v>0</v>
      </c>
      <c r="EC45">
        <f t="shared" si="41"/>
        <v>0</v>
      </c>
      <c r="ED45">
        <v>0</v>
      </c>
      <c r="EE45">
        <f t="shared" si="42"/>
        <v>0</v>
      </c>
      <c r="EF45">
        <v>0</v>
      </c>
      <c r="EG45">
        <f t="shared" si="43"/>
        <v>0</v>
      </c>
      <c r="EH45">
        <v>0</v>
      </c>
      <c r="EI45">
        <f t="shared" si="44"/>
        <v>0</v>
      </c>
      <c r="EJ45">
        <v>0</v>
      </c>
      <c r="EK45">
        <f t="shared" si="45"/>
        <v>0</v>
      </c>
      <c r="EL45">
        <v>0</v>
      </c>
      <c r="EM45">
        <f t="shared" si="46"/>
        <v>0</v>
      </c>
      <c r="EN45">
        <v>0</v>
      </c>
      <c r="EO45">
        <f t="shared" si="47"/>
        <v>0</v>
      </c>
      <c r="EP45">
        <v>0</v>
      </c>
      <c r="EQ45">
        <f t="shared" si="48"/>
        <v>0</v>
      </c>
      <c r="ER45">
        <v>0</v>
      </c>
      <c r="ES45">
        <f t="shared" si="49"/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 s="1" t="s">
        <v>377</v>
      </c>
      <c r="FG45" t="s">
        <v>264</v>
      </c>
    </row>
    <row r="46" spans="1:163" x14ac:dyDescent="0.45">
      <c r="A46">
        <v>45</v>
      </c>
      <c r="B46">
        <v>55</v>
      </c>
      <c r="C46" t="s">
        <v>368</v>
      </c>
      <c r="D46" t="s">
        <v>369</v>
      </c>
      <c r="E46" t="s">
        <v>375</v>
      </c>
      <c r="F46" t="s">
        <v>376</v>
      </c>
      <c r="G46" s="2">
        <v>1</v>
      </c>
      <c r="H46">
        <v>600.5</v>
      </c>
      <c r="I46">
        <f t="shared" si="83"/>
        <v>1773</v>
      </c>
      <c r="J46">
        <v>616</v>
      </c>
      <c r="K46" s="2">
        <f t="shared" si="50"/>
        <v>0.34743372814438805</v>
      </c>
      <c r="M46" t="s">
        <v>1145</v>
      </c>
      <c r="N46">
        <v>0</v>
      </c>
      <c r="O46">
        <f t="shared" si="53"/>
        <v>0</v>
      </c>
      <c r="P46">
        <v>0</v>
      </c>
      <c r="Q46">
        <f t="shared" si="54"/>
        <v>0</v>
      </c>
      <c r="R46">
        <v>0</v>
      </c>
      <c r="S46">
        <f t="shared" si="55"/>
        <v>0</v>
      </c>
      <c r="T46">
        <v>0.8</v>
      </c>
      <c r="U46">
        <f t="shared" si="56"/>
        <v>7.9803675870032103E-3</v>
      </c>
      <c r="V46">
        <v>0</v>
      </c>
      <c r="W46">
        <f t="shared" si="57"/>
        <v>0</v>
      </c>
      <c r="X46">
        <v>0</v>
      </c>
      <c r="Y46">
        <f t="shared" si="58"/>
        <v>0</v>
      </c>
      <c r="Z46">
        <v>0</v>
      </c>
      <c r="AA46">
        <f t="shared" si="59"/>
        <v>0</v>
      </c>
      <c r="AB46">
        <v>0</v>
      </c>
      <c r="AC46">
        <f t="shared" si="60"/>
        <v>0</v>
      </c>
      <c r="AD46">
        <f t="shared" si="82"/>
        <v>97.388000000000005</v>
      </c>
      <c r="AE46">
        <f t="shared" si="61"/>
        <v>0.95571170683538964</v>
      </c>
      <c r="AF46">
        <v>0.45</v>
      </c>
      <c r="AG46">
        <f t="shared" si="62"/>
        <v>2.0534080508186104E-2</v>
      </c>
      <c r="AH46">
        <v>1.2E-2</v>
      </c>
      <c r="AI46">
        <f t="shared" si="63"/>
        <v>2.1234683620993656E-4</v>
      </c>
      <c r="AJ46">
        <v>0.02</v>
      </c>
      <c r="AK46">
        <f t="shared" si="64"/>
        <v>3.4181487751417571E-4</v>
      </c>
      <c r="AL46">
        <v>0.22</v>
      </c>
      <c r="AM46">
        <f t="shared" si="65"/>
        <v>4.292855547740477E-3</v>
      </c>
      <c r="AN46">
        <v>0.95</v>
      </c>
      <c r="AO46">
        <f t="shared" si="66"/>
        <v>1.0012870262626506E-2</v>
      </c>
      <c r="AP46">
        <v>0.16</v>
      </c>
      <c r="AQ46">
        <f t="shared" si="67"/>
        <v>9.1395754532996116E-4</v>
      </c>
      <c r="AR46">
        <v>0</v>
      </c>
      <c r="AS46">
        <f t="shared" si="68"/>
        <v>0</v>
      </c>
      <c r="AT46">
        <v>0</v>
      </c>
      <c r="AU46">
        <f t="shared" si="69"/>
        <v>0</v>
      </c>
      <c r="AV46">
        <v>0</v>
      </c>
      <c r="AW46">
        <f t="shared" si="70"/>
        <v>0</v>
      </c>
      <c r="AX46">
        <v>0</v>
      </c>
      <c r="AY46">
        <f t="shared" si="71"/>
        <v>0</v>
      </c>
      <c r="AZ46">
        <v>0</v>
      </c>
      <c r="BA46">
        <f t="shared" si="72"/>
        <v>0</v>
      </c>
      <c r="BB46">
        <v>0</v>
      </c>
      <c r="BC46">
        <f t="shared" si="73"/>
        <v>0</v>
      </c>
      <c r="BD46">
        <v>0</v>
      </c>
      <c r="BE46">
        <f t="shared" si="74"/>
        <v>0</v>
      </c>
      <c r="BF46">
        <v>0</v>
      </c>
      <c r="BG46">
        <f t="shared" si="75"/>
        <v>0</v>
      </c>
      <c r="BH46">
        <v>0</v>
      </c>
      <c r="BI46">
        <f t="shared" si="76"/>
        <v>0</v>
      </c>
      <c r="BJ46">
        <v>0</v>
      </c>
      <c r="BK46">
        <f t="shared" si="77"/>
        <v>0</v>
      </c>
      <c r="BL46">
        <v>0</v>
      </c>
      <c r="BM46">
        <f t="shared" si="78"/>
        <v>0</v>
      </c>
      <c r="BN46">
        <v>0</v>
      </c>
      <c r="BO46">
        <f t="shared" si="79"/>
        <v>0</v>
      </c>
      <c r="BP46">
        <v>0</v>
      </c>
      <c r="BQ46">
        <f t="shared" si="80"/>
        <v>0</v>
      </c>
      <c r="BR46">
        <v>0</v>
      </c>
      <c r="BS46">
        <f t="shared" si="81"/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f t="shared" si="29"/>
        <v>0</v>
      </c>
      <c r="DF46">
        <v>0</v>
      </c>
      <c r="DG46">
        <f t="shared" si="30"/>
        <v>0</v>
      </c>
      <c r="DH46">
        <v>0</v>
      </c>
      <c r="DI46">
        <f t="shared" si="31"/>
        <v>0</v>
      </c>
      <c r="DJ46">
        <v>0</v>
      </c>
      <c r="DK46">
        <f t="shared" si="32"/>
        <v>0</v>
      </c>
      <c r="DL46">
        <v>100</v>
      </c>
      <c r="DM46">
        <f t="shared" si="33"/>
        <v>1</v>
      </c>
      <c r="DN46">
        <v>0</v>
      </c>
      <c r="DO46">
        <f t="shared" si="34"/>
        <v>0</v>
      </c>
      <c r="DP46">
        <v>0</v>
      </c>
      <c r="DQ46">
        <f t="shared" si="35"/>
        <v>0</v>
      </c>
      <c r="DR46">
        <v>0</v>
      </c>
      <c r="DS46">
        <f t="shared" si="36"/>
        <v>0</v>
      </c>
      <c r="DT46">
        <v>0</v>
      </c>
      <c r="DU46">
        <f t="shared" si="37"/>
        <v>0</v>
      </c>
      <c r="DV46">
        <v>0</v>
      </c>
      <c r="DW46">
        <f t="shared" si="38"/>
        <v>0</v>
      </c>
      <c r="DX46">
        <v>0</v>
      </c>
      <c r="DY46">
        <f t="shared" si="39"/>
        <v>0</v>
      </c>
      <c r="DZ46">
        <v>0</v>
      </c>
      <c r="EA46">
        <f t="shared" si="40"/>
        <v>0</v>
      </c>
      <c r="EB46">
        <v>0</v>
      </c>
      <c r="EC46">
        <f t="shared" si="41"/>
        <v>0</v>
      </c>
      <c r="ED46">
        <v>0</v>
      </c>
      <c r="EE46">
        <f t="shared" si="42"/>
        <v>0</v>
      </c>
      <c r="EF46">
        <v>0</v>
      </c>
      <c r="EG46">
        <f t="shared" si="43"/>
        <v>0</v>
      </c>
      <c r="EH46">
        <v>0</v>
      </c>
      <c r="EI46">
        <f t="shared" si="44"/>
        <v>0</v>
      </c>
      <c r="EJ46">
        <v>0</v>
      </c>
      <c r="EK46">
        <f t="shared" si="45"/>
        <v>0</v>
      </c>
      <c r="EL46">
        <v>0</v>
      </c>
      <c r="EM46">
        <f t="shared" si="46"/>
        <v>0</v>
      </c>
      <c r="EN46">
        <v>0</v>
      </c>
      <c r="EO46">
        <f t="shared" si="47"/>
        <v>0</v>
      </c>
      <c r="EP46">
        <v>0</v>
      </c>
      <c r="EQ46">
        <f t="shared" si="48"/>
        <v>0</v>
      </c>
      <c r="ER46">
        <v>0</v>
      </c>
      <c r="ES46">
        <f t="shared" si="49"/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 s="1" t="s">
        <v>377</v>
      </c>
      <c r="FG46" t="s">
        <v>264</v>
      </c>
    </row>
    <row r="47" spans="1:163" x14ac:dyDescent="0.45">
      <c r="A47">
        <v>46</v>
      </c>
      <c r="B47">
        <v>56</v>
      </c>
      <c r="C47" t="s">
        <v>368</v>
      </c>
      <c r="D47" t="s">
        <v>369</v>
      </c>
      <c r="E47" t="s">
        <v>375</v>
      </c>
      <c r="F47" t="s">
        <v>376</v>
      </c>
      <c r="G47" s="2">
        <v>1</v>
      </c>
      <c r="H47">
        <v>600.5</v>
      </c>
      <c r="I47">
        <f t="shared" si="83"/>
        <v>1773</v>
      </c>
      <c r="J47">
        <v>644</v>
      </c>
      <c r="K47" s="2">
        <f t="shared" si="50"/>
        <v>0.36322617033276933</v>
      </c>
      <c r="M47" t="s">
        <v>1145</v>
      </c>
      <c r="N47">
        <v>0</v>
      </c>
      <c r="O47">
        <f t="shared" si="53"/>
        <v>0</v>
      </c>
      <c r="P47">
        <v>0</v>
      </c>
      <c r="Q47">
        <f t="shared" si="54"/>
        <v>0</v>
      </c>
      <c r="R47">
        <v>0</v>
      </c>
      <c r="S47">
        <f t="shared" si="55"/>
        <v>0</v>
      </c>
      <c r="T47">
        <v>0.8</v>
      </c>
      <c r="U47">
        <f t="shared" si="56"/>
        <v>7.9803675870032103E-3</v>
      </c>
      <c r="V47">
        <v>0</v>
      </c>
      <c r="W47">
        <f t="shared" si="57"/>
        <v>0</v>
      </c>
      <c r="X47">
        <v>0</v>
      </c>
      <c r="Y47">
        <f t="shared" si="58"/>
        <v>0</v>
      </c>
      <c r="Z47">
        <v>0</v>
      </c>
      <c r="AA47">
        <f t="shared" si="59"/>
        <v>0</v>
      </c>
      <c r="AB47">
        <v>0</v>
      </c>
      <c r="AC47">
        <f t="shared" si="60"/>
        <v>0</v>
      </c>
      <c r="AD47">
        <f t="shared" si="82"/>
        <v>97.388000000000005</v>
      </c>
      <c r="AE47">
        <f t="shared" si="61"/>
        <v>0.95571170683538964</v>
      </c>
      <c r="AF47">
        <v>0.45</v>
      </c>
      <c r="AG47">
        <f t="shared" si="62"/>
        <v>2.0534080508186104E-2</v>
      </c>
      <c r="AH47">
        <v>1.2E-2</v>
      </c>
      <c r="AI47">
        <f t="shared" si="63"/>
        <v>2.1234683620993656E-4</v>
      </c>
      <c r="AJ47">
        <v>0.02</v>
      </c>
      <c r="AK47">
        <f t="shared" si="64"/>
        <v>3.4181487751417571E-4</v>
      </c>
      <c r="AL47">
        <v>0.22</v>
      </c>
      <c r="AM47">
        <f t="shared" si="65"/>
        <v>4.292855547740477E-3</v>
      </c>
      <c r="AN47">
        <v>0.95</v>
      </c>
      <c r="AO47">
        <f t="shared" si="66"/>
        <v>1.0012870262626506E-2</v>
      </c>
      <c r="AP47">
        <v>0.16</v>
      </c>
      <c r="AQ47">
        <f t="shared" si="67"/>
        <v>9.1395754532996116E-4</v>
      </c>
      <c r="AR47">
        <v>0</v>
      </c>
      <c r="AS47">
        <f t="shared" si="68"/>
        <v>0</v>
      </c>
      <c r="AT47">
        <v>0</v>
      </c>
      <c r="AU47">
        <f t="shared" si="69"/>
        <v>0</v>
      </c>
      <c r="AV47">
        <v>0</v>
      </c>
      <c r="AW47">
        <f t="shared" si="70"/>
        <v>0</v>
      </c>
      <c r="AX47">
        <v>0</v>
      </c>
      <c r="AY47">
        <f t="shared" si="71"/>
        <v>0</v>
      </c>
      <c r="AZ47">
        <v>0</v>
      </c>
      <c r="BA47">
        <f t="shared" si="72"/>
        <v>0</v>
      </c>
      <c r="BB47">
        <v>0</v>
      </c>
      <c r="BC47">
        <f t="shared" si="73"/>
        <v>0</v>
      </c>
      <c r="BD47">
        <v>0</v>
      </c>
      <c r="BE47">
        <f t="shared" si="74"/>
        <v>0</v>
      </c>
      <c r="BF47">
        <v>0</v>
      </c>
      <c r="BG47">
        <f t="shared" si="75"/>
        <v>0</v>
      </c>
      <c r="BH47">
        <v>0</v>
      </c>
      <c r="BI47">
        <f t="shared" si="76"/>
        <v>0</v>
      </c>
      <c r="BJ47">
        <v>0</v>
      </c>
      <c r="BK47">
        <f t="shared" si="77"/>
        <v>0</v>
      </c>
      <c r="BL47">
        <v>0</v>
      </c>
      <c r="BM47">
        <f t="shared" si="78"/>
        <v>0</v>
      </c>
      <c r="BN47">
        <v>0</v>
      </c>
      <c r="BO47">
        <f t="shared" si="79"/>
        <v>0</v>
      </c>
      <c r="BP47">
        <v>0</v>
      </c>
      <c r="BQ47">
        <f t="shared" si="80"/>
        <v>0</v>
      </c>
      <c r="BR47">
        <v>0</v>
      </c>
      <c r="BS47">
        <f t="shared" si="81"/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f t="shared" si="29"/>
        <v>0</v>
      </c>
      <c r="DF47">
        <v>0</v>
      </c>
      <c r="DG47">
        <f t="shared" si="30"/>
        <v>0</v>
      </c>
      <c r="DH47">
        <v>0</v>
      </c>
      <c r="DI47">
        <f t="shared" si="31"/>
        <v>0</v>
      </c>
      <c r="DJ47">
        <v>0</v>
      </c>
      <c r="DK47">
        <f t="shared" si="32"/>
        <v>0</v>
      </c>
      <c r="DL47">
        <v>100</v>
      </c>
      <c r="DM47">
        <f t="shared" si="33"/>
        <v>1</v>
      </c>
      <c r="DN47">
        <v>0</v>
      </c>
      <c r="DO47">
        <f t="shared" si="34"/>
        <v>0</v>
      </c>
      <c r="DP47">
        <v>0</v>
      </c>
      <c r="DQ47">
        <f t="shared" si="35"/>
        <v>0</v>
      </c>
      <c r="DR47">
        <v>0</v>
      </c>
      <c r="DS47">
        <f t="shared" si="36"/>
        <v>0</v>
      </c>
      <c r="DT47">
        <v>0</v>
      </c>
      <c r="DU47">
        <f t="shared" si="37"/>
        <v>0</v>
      </c>
      <c r="DV47">
        <v>0</v>
      </c>
      <c r="DW47">
        <f t="shared" si="38"/>
        <v>0</v>
      </c>
      <c r="DX47">
        <v>0</v>
      </c>
      <c r="DY47">
        <f t="shared" si="39"/>
        <v>0</v>
      </c>
      <c r="DZ47">
        <v>0</v>
      </c>
      <c r="EA47">
        <f t="shared" si="40"/>
        <v>0</v>
      </c>
      <c r="EB47">
        <v>0</v>
      </c>
      <c r="EC47">
        <f t="shared" si="41"/>
        <v>0</v>
      </c>
      <c r="ED47">
        <v>0</v>
      </c>
      <c r="EE47">
        <f t="shared" si="42"/>
        <v>0</v>
      </c>
      <c r="EF47">
        <v>0</v>
      </c>
      <c r="EG47">
        <f t="shared" si="43"/>
        <v>0</v>
      </c>
      <c r="EH47">
        <v>0</v>
      </c>
      <c r="EI47">
        <f t="shared" si="44"/>
        <v>0</v>
      </c>
      <c r="EJ47">
        <v>0</v>
      </c>
      <c r="EK47">
        <f t="shared" si="45"/>
        <v>0</v>
      </c>
      <c r="EL47">
        <v>0</v>
      </c>
      <c r="EM47">
        <f t="shared" si="46"/>
        <v>0</v>
      </c>
      <c r="EN47">
        <v>0</v>
      </c>
      <c r="EO47">
        <f t="shared" si="47"/>
        <v>0</v>
      </c>
      <c r="EP47">
        <v>0</v>
      </c>
      <c r="EQ47">
        <f t="shared" si="48"/>
        <v>0</v>
      </c>
      <c r="ER47">
        <v>0</v>
      </c>
      <c r="ES47">
        <f t="shared" si="49"/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 s="1" t="s">
        <v>377</v>
      </c>
      <c r="FG47" t="s">
        <v>264</v>
      </c>
    </row>
    <row r="48" spans="1:163" x14ac:dyDescent="0.45">
      <c r="A48">
        <v>47</v>
      </c>
      <c r="B48">
        <v>57</v>
      </c>
      <c r="C48" t="s">
        <v>378</v>
      </c>
      <c r="D48" t="s">
        <v>71</v>
      </c>
      <c r="E48" t="s">
        <v>379</v>
      </c>
      <c r="F48" t="s">
        <v>380</v>
      </c>
      <c r="G48" s="2">
        <v>1</v>
      </c>
      <c r="H48">
        <v>594.1</v>
      </c>
      <c r="I48">
        <v>1941</v>
      </c>
      <c r="J48">
        <f>375+273</f>
        <v>648</v>
      </c>
      <c r="K48" s="2">
        <f t="shared" si="50"/>
        <v>0.33384853168469864</v>
      </c>
      <c r="L48">
        <f>(1.1)*10^-4</f>
        <v>1.1000000000000002E-4</v>
      </c>
      <c r="M48" t="s">
        <v>1144</v>
      </c>
      <c r="N48">
        <v>0</v>
      </c>
      <c r="O48">
        <f t="shared" si="53"/>
        <v>0</v>
      </c>
      <c r="P48">
        <v>0</v>
      </c>
      <c r="Q48">
        <f t="shared" si="54"/>
        <v>0</v>
      </c>
      <c r="R48">
        <v>0</v>
      </c>
      <c r="S48">
        <f t="shared" si="55"/>
        <v>0</v>
      </c>
      <c r="T48">
        <v>0</v>
      </c>
      <c r="U48">
        <f t="shared" si="56"/>
        <v>0</v>
      </c>
      <c r="V48">
        <v>0</v>
      </c>
      <c r="W48">
        <f t="shared" si="57"/>
        <v>0</v>
      </c>
      <c r="X48">
        <v>0</v>
      </c>
      <c r="Y48">
        <f t="shared" si="58"/>
        <v>0</v>
      </c>
      <c r="Z48">
        <v>0</v>
      </c>
      <c r="AA48">
        <f t="shared" si="59"/>
        <v>0</v>
      </c>
      <c r="AB48">
        <v>0</v>
      </c>
      <c r="AC48">
        <f t="shared" si="60"/>
        <v>0</v>
      </c>
      <c r="AD48">
        <v>0.09</v>
      </c>
      <c r="AE48">
        <f t="shared" si="61"/>
        <v>7.6666969313736726E-4</v>
      </c>
      <c r="AF48">
        <v>0</v>
      </c>
      <c r="AG48">
        <f t="shared" si="62"/>
        <v>0</v>
      </c>
      <c r="AH48">
        <v>0</v>
      </c>
      <c r="AI48">
        <f t="shared" si="63"/>
        <v>0</v>
      </c>
      <c r="AJ48">
        <v>0</v>
      </c>
      <c r="AK48">
        <f t="shared" si="64"/>
        <v>0</v>
      </c>
      <c r="AL48">
        <v>0</v>
      </c>
      <c r="AM48">
        <f t="shared" si="65"/>
        <v>0</v>
      </c>
      <c r="AN48">
        <v>0</v>
      </c>
      <c r="AO48">
        <f t="shared" si="66"/>
        <v>0</v>
      </c>
      <c r="AP48">
        <v>0</v>
      </c>
      <c r="AQ48">
        <f t="shared" si="67"/>
        <v>0</v>
      </c>
      <c r="AR48">
        <f t="shared" ref="AR48:AR54" si="84">100-AT48-AV48-AX48-AD48</f>
        <v>99.728999999999999</v>
      </c>
      <c r="AS48">
        <f t="shared" si="68"/>
        <v>0.99114075947081048</v>
      </c>
      <c r="AT48">
        <v>0.16</v>
      </c>
      <c r="AU48">
        <f t="shared" si="69"/>
        <v>4.7571854459173644E-3</v>
      </c>
      <c r="AV48">
        <v>6.0000000000000001E-3</v>
      </c>
      <c r="AW48">
        <f t="shared" si="70"/>
        <v>2.8260507599509091E-3</v>
      </c>
      <c r="AX48">
        <v>1.4999999999999999E-2</v>
      </c>
      <c r="AY48">
        <f t="shared" si="71"/>
        <v>5.0933463018387184E-4</v>
      </c>
      <c r="AZ48">
        <v>0</v>
      </c>
      <c r="BA48">
        <f t="shared" si="72"/>
        <v>0</v>
      </c>
      <c r="BB48">
        <v>0</v>
      </c>
      <c r="BC48">
        <f t="shared" si="73"/>
        <v>0</v>
      </c>
      <c r="BD48">
        <v>0</v>
      </c>
      <c r="BE48">
        <f t="shared" si="74"/>
        <v>0</v>
      </c>
      <c r="BF48">
        <v>0</v>
      </c>
      <c r="BG48">
        <f t="shared" si="75"/>
        <v>0</v>
      </c>
      <c r="BH48">
        <v>0</v>
      </c>
      <c r="BI48">
        <f t="shared" si="76"/>
        <v>0</v>
      </c>
      <c r="BJ48">
        <v>0</v>
      </c>
      <c r="BK48">
        <f t="shared" si="77"/>
        <v>0</v>
      </c>
      <c r="BL48">
        <v>0</v>
      </c>
      <c r="BM48">
        <f t="shared" si="78"/>
        <v>0</v>
      </c>
      <c r="BN48">
        <v>0</v>
      </c>
      <c r="BO48">
        <f t="shared" si="79"/>
        <v>0</v>
      </c>
      <c r="BP48">
        <v>0</v>
      </c>
      <c r="BQ48">
        <f t="shared" si="80"/>
        <v>0</v>
      </c>
      <c r="BR48">
        <v>0</v>
      </c>
      <c r="BS48">
        <f t="shared" si="81"/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f t="shared" si="29"/>
        <v>0</v>
      </c>
      <c r="DF48">
        <v>0</v>
      </c>
      <c r="DG48">
        <f t="shared" si="30"/>
        <v>0</v>
      </c>
      <c r="DH48">
        <v>0</v>
      </c>
      <c r="DI48">
        <f t="shared" si="31"/>
        <v>0</v>
      </c>
      <c r="DJ48">
        <v>0</v>
      </c>
      <c r="DK48">
        <f t="shared" si="32"/>
        <v>0</v>
      </c>
      <c r="DL48">
        <v>0</v>
      </c>
      <c r="DM48">
        <f t="shared" si="33"/>
        <v>0</v>
      </c>
      <c r="DN48">
        <v>0</v>
      </c>
      <c r="DO48">
        <f t="shared" si="34"/>
        <v>0</v>
      </c>
      <c r="DP48">
        <v>0</v>
      </c>
      <c r="DQ48">
        <f t="shared" si="35"/>
        <v>0</v>
      </c>
      <c r="DR48">
        <v>0</v>
      </c>
      <c r="DS48">
        <f t="shared" si="36"/>
        <v>0</v>
      </c>
      <c r="DT48">
        <v>100</v>
      </c>
      <c r="DU48">
        <f t="shared" si="37"/>
        <v>1</v>
      </c>
      <c r="DV48">
        <v>0</v>
      </c>
      <c r="DW48">
        <f t="shared" si="38"/>
        <v>0</v>
      </c>
      <c r="DX48">
        <v>0</v>
      </c>
      <c r="DY48">
        <f t="shared" si="39"/>
        <v>0</v>
      </c>
      <c r="DZ48">
        <v>0</v>
      </c>
      <c r="EA48">
        <f t="shared" si="40"/>
        <v>0</v>
      </c>
      <c r="EB48">
        <v>0</v>
      </c>
      <c r="EC48">
        <f t="shared" si="41"/>
        <v>0</v>
      </c>
      <c r="ED48">
        <v>0</v>
      </c>
      <c r="EE48">
        <f t="shared" si="42"/>
        <v>0</v>
      </c>
      <c r="EF48">
        <v>0</v>
      </c>
      <c r="EG48">
        <f t="shared" si="43"/>
        <v>0</v>
      </c>
      <c r="EH48">
        <v>0</v>
      </c>
      <c r="EI48">
        <f t="shared" si="44"/>
        <v>0</v>
      </c>
      <c r="EJ48">
        <v>0</v>
      </c>
      <c r="EK48">
        <f t="shared" si="45"/>
        <v>0</v>
      </c>
      <c r="EL48">
        <v>0</v>
      </c>
      <c r="EM48">
        <f t="shared" si="46"/>
        <v>0</v>
      </c>
      <c r="EN48">
        <v>0</v>
      </c>
      <c r="EO48">
        <f t="shared" si="47"/>
        <v>0</v>
      </c>
      <c r="EP48">
        <v>0</v>
      </c>
      <c r="EQ48">
        <f t="shared" si="48"/>
        <v>0</v>
      </c>
      <c r="ER48">
        <v>0</v>
      </c>
      <c r="ES48">
        <f t="shared" si="49"/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 s="1" t="s">
        <v>382</v>
      </c>
      <c r="FG48" t="s">
        <v>264</v>
      </c>
    </row>
    <row r="49" spans="1:163" x14ac:dyDescent="0.45">
      <c r="A49">
        <v>48</v>
      </c>
      <c r="B49">
        <v>58</v>
      </c>
      <c r="C49" t="s">
        <v>378</v>
      </c>
      <c r="D49" t="s">
        <v>71</v>
      </c>
      <c r="E49" t="s">
        <v>379</v>
      </c>
      <c r="F49" t="s">
        <v>380</v>
      </c>
      <c r="G49" s="2">
        <v>1</v>
      </c>
      <c r="H49">
        <v>594.1</v>
      </c>
      <c r="I49">
        <v>1941</v>
      </c>
      <c r="J49">
        <f>500+273</f>
        <v>773</v>
      </c>
      <c r="K49" s="2">
        <f t="shared" si="50"/>
        <v>0.39824832560535806</v>
      </c>
      <c r="L49">
        <f t="shared" ref="L49:L54" si="85">1.1*10^-4</f>
        <v>1.1000000000000002E-4</v>
      </c>
      <c r="M49" t="s">
        <v>1144</v>
      </c>
      <c r="N49">
        <v>0</v>
      </c>
      <c r="O49">
        <f t="shared" si="53"/>
        <v>0</v>
      </c>
      <c r="P49">
        <v>0</v>
      </c>
      <c r="Q49">
        <f t="shared" si="54"/>
        <v>0</v>
      </c>
      <c r="R49">
        <v>0</v>
      </c>
      <c r="S49">
        <f t="shared" si="55"/>
        <v>0</v>
      </c>
      <c r="T49">
        <v>0</v>
      </c>
      <c r="U49">
        <f t="shared" si="56"/>
        <v>0</v>
      </c>
      <c r="V49">
        <v>0</v>
      </c>
      <c r="W49">
        <f t="shared" si="57"/>
        <v>0</v>
      </c>
      <c r="X49">
        <v>0</v>
      </c>
      <c r="Y49">
        <f t="shared" si="58"/>
        <v>0</v>
      </c>
      <c r="Z49">
        <v>0</v>
      </c>
      <c r="AA49">
        <f t="shared" si="59"/>
        <v>0</v>
      </c>
      <c r="AB49">
        <v>0</v>
      </c>
      <c r="AC49">
        <f t="shared" si="60"/>
        <v>0</v>
      </c>
      <c r="AD49">
        <v>0.09</v>
      </c>
      <c r="AE49">
        <f t="shared" si="61"/>
        <v>7.6666969313736726E-4</v>
      </c>
      <c r="AF49">
        <v>0</v>
      </c>
      <c r="AG49">
        <f t="shared" si="62"/>
        <v>0</v>
      </c>
      <c r="AH49">
        <v>0</v>
      </c>
      <c r="AI49">
        <f t="shared" si="63"/>
        <v>0</v>
      </c>
      <c r="AJ49">
        <v>0</v>
      </c>
      <c r="AK49">
        <f t="shared" si="64"/>
        <v>0</v>
      </c>
      <c r="AL49">
        <v>0</v>
      </c>
      <c r="AM49">
        <f t="shared" si="65"/>
        <v>0</v>
      </c>
      <c r="AN49">
        <v>0</v>
      </c>
      <c r="AO49">
        <f t="shared" si="66"/>
        <v>0</v>
      </c>
      <c r="AP49">
        <v>0</v>
      </c>
      <c r="AQ49">
        <f t="shared" si="67"/>
        <v>0</v>
      </c>
      <c r="AR49">
        <f t="shared" si="84"/>
        <v>99.728999999999999</v>
      </c>
      <c r="AS49">
        <f t="shared" si="68"/>
        <v>0.99114075947081048</v>
      </c>
      <c r="AT49">
        <v>0.16</v>
      </c>
      <c r="AU49">
        <f t="shared" si="69"/>
        <v>4.7571854459173644E-3</v>
      </c>
      <c r="AV49">
        <v>6.0000000000000001E-3</v>
      </c>
      <c r="AW49">
        <f t="shared" si="70"/>
        <v>2.8260507599509091E-3</v>
      </c>
      <c r="AX49">
        <v>1.4999999999999999E-2</v>
      </c>
      <c r="AY49">
        <f t="shared" si="71"/>
        <v>5.0933463018387184E-4</v>
      </c>
      <c r="AZ49">
        <v>0</v>
      </c>
      <c r="BA49">
        <f t="shared" si="72"/>
        <v>0</v>
      </c>
      <c r="BB49">
        <v>0</v>
      </c>
      <c r="BC49">
        <f t="shared" si="73"/>
        <v>0</v>
      </c>
      <c r="BD49">
        <v>0</v>
      </c>
      <c r="BE49">
        <f t="shared" si="74"/>
        <v>0</v>
      </c>
      <c r="BF49">
        <v>0</v>
      </c>
      <c r="BG49">
        <f t="shared" si="75"/>
        <v>0</v>
      </c>
      <c r="BH49">
        <v>0</v>
      </c>
      <c r="BI49">
        <f t="shared" si="76"/>
        <v>0</v>
      </c>
      <c r="BJ49">
        <v>0</v>
      </c>
      <c r="BK49">
        <f t="shared" si="77"/>
        <v>0</v>
      </c>
      <c r="BL49">
        <v>0</v>
      </c>
      <c r="BM49">
        <f t="shared" si="78"/>
        <v>0</v>
      </c>
      <c r="BN49">
        <v>0</v>
      </c>
      <c r="BO49">
        <f t="shared" si="79"/>
        <v>0</v>
      </c>
      <c r="BP49">
        <v>0</v>
      </c>
      <c r="BQ49">
        <f t="shared" si="80"/>
        <v>0</v>
      </c>
      <c r="BR49">
        <v>0</v>
      </c>
      <c r="BS49">
        <f t="shared" si="81"/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f t="shared" si="29"/>
        <v>0</v>
      </c>
      <c r="DF49">
        <v>0</v>
      </c>
      <c r="DG49">
        <f t="shared" si="30"/>
        <v>0</v>
      </c>
      <c r="DH49">
        <v>0</v>
      </c>
      <c r="DI49">
        <f t="shared" si="31"/>
        <v>0</v>
      </c>
      <c r="DJ49">
        <v>0</v>
      </c>
      <c r="DK49">
        <f t="shared" si="32"/>
        <v>0</v>
      </c>
      <c r="DL49">
        <v>0</v>
      </c>
      <c r="DM49">
        <f t="shared" si="33"/>
        <v>0</v>
      </c>
      <c r="DN49">
        <v>0</v>
      </c>
      <c r="DO49">
        <f t="shared" si="34"/>
        <v>0</v>
      </c>
      <c r="DP49">
        <v>0</v>
      </c>
      <c r="DQ49">
        <f t="shared" si="35"/>
        <v>0</v>
      </c>
      <c r="DR49">
        <v>0</v>
      </c>
      <c r="DS49">
        <f t="shared" si="36"/>
        <v>0</v>
      </c>
      <c r="DT49">
        <v>100</v>
      </c>
      <c r="DU49">
        <f t="shared" si="37"/>
        <v>1</v>
      </c>
      <c r="DV49">
        <v>0</v>
      </c>
      <c r="DW49">
        <f t="shared" si="38"/>
        <v>0</v>
      </c>
      <c r="DX49">
        <v>0</v>
      </c>
      <c r="DY49">
        <f t="shared" si="39"/>
        <v>0</v>
      </c>
      <c r="DZ49">
        <v>0</v>
      </c>
      <c r="EA49">
        <f t="shared" si="40"/>
        <v>0</v>
      </c>
      <c r="EB49">
        <v>0</v>
      </c>
      <c r="EC49">
        <f t="shared" si="41"/>
        <v>0</v>
      </c>
      <c r="ED49">
        <v>0</v>
      </c>
      <c r="EE49">
        <f t="shared" si="42"/>
        <v>0</v>
      </c>
      <c r="EF49">
        <v>0</v>
      </c>
      <c r="EG49">
        <f t="shared" si="43"/>
        <v>0</v>
      </c>
      <c r="EH49">
        <v>0</v>
      </c>
      <c r="EI49">
        <f t="shared" si="44"/>
        <v>0</v>
      </c>
      <c r="EJ49">
        <v>0</v>
      </c>
      <c r="EK49">
        <f t="shared" si="45"/>
        <v>0</v>
      </c>
      <c r="EL49">
        <v>0</v>
      </c>
      <c r="EM49">
        <f t="shared" si="46"/>
        <v>0</v>
      </c>
      <c r="EN49">
        <v>0</v>
      </c>
      <c r="EO49">
        <f t="shared" si="47"/>
        <v>0</v>
      </c>
      <c r="EP49">
        <v>0</v>
      </c>
      <c r="EQ49">
        <f t="shared" si="48"/>
        <v>0</v>
      </c>
      <c r="ER49">
        <v>0</v>
      </c>
      <c r="ES49">
        <f t="shared" si="49"/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 s="1" t="s">
        <v>382</v>
      </c>
      <c r="FG49" t="s">
        <v>264</v>
      </c>
    </row>
    <row r="50" spans="1:163" x14ac:dyDescent="0.45">
      <c r="A50">
        <v>49</v>
      </c>
      <c r="B50">
        <v>61</v>
      </c>
      <c r="C50" t="s">
        <v>378</v>
      </c>
      <c r="D50" t="s">
        <v>71</v>
      </c>
      <c r="E50" t="s">
        <v>379</v>
      </c>
      <c r="F50" t="s">
        <v>380</v>
      </c>
      <c r="G50" s="2">
        <v>0</v>
      </c>
      <c r="H50">
        <v>594.1</v>
      </c>
      <c r="I50">
        <v>1941</v>
      </c>
      <c r="J50">
        <f>450+273</f>
        <v>723</v>
      </c>
      <c r="K50" s="2">
        <f t="shared" si="50"/>
        <v>0.37248840803709427</v>
      </c>
      <c r="L50">
        <f t="shared" si="85"/>
        <v>1.1000000000000002E-4</v>
      </c>
      <c r="M50" t="s">
        <v>1144</v>
      </c>
      <c r="N50">
        <v>0</v>
      </c>
      <c r="O50">
        <f t="shared" si="53"/>
        <v>0</v>
      </c>
      <c r="P50">
        <v>0</v>
      </c>
      <c r="Q50">
        <f t="shared" si="54"/>
        <v>0</v>
      </c>
      <c r="R50">
        <v>0</v>
      </c>
      <c r="S50">
        <f t="shared" si="55"/>
        <v>0</v>
      </c>
      <c r="T50">
        <v>0</v>
      </c>
      <c r="U50">
        <f t="shared" si="56"/>
        <v>0</v>
      </c>
      <c r="V50">
        <v>0</v>
      </c>
      <c r="W50">
        <f t="shared" si="57"/>
        <v>0</v>
      </c>
      <c r="X50">
        <v>0</v>
      </c>
      <c r="Y50">
        <f t="shared" si="58"/>
        <v>0</v>
      </c>
      <c r="Z50">
        <v>0</v>
      </c>
      <c r="AA50">
        <f t="shared" si="59"/>
        <v>0</v>
      </c>
      <c r="AB50">
        <v>0</v>
      </c>
      <c r="AC50">
        <f t="shared" si="60"/>
        <v>0</v>
      </c>
      <c r="AD50">
        <v>0.09</v>
      </c>
      <c r="AE50">
        <f t="shared" si="61"/>
        <v>7.6666969313736726E-4</v>
      </c>
      <c r="AF50">
        <v>0</v>
      </c>
      <c r="AG50">
        <f t="shared" si="62"/>
        <v>0</v>
      </c>
      <c r="AH50">
        <v>0</v>
      </c>
      <c r="AI50">
        <f t="shared" si="63"/>
        <v>0</v>
      </c>
      <c r="AJ50">
        <v>0</v>
      </c>
      <c r="AK50">
        <f t="shared" si="64"/>
        <v>0</v>
      </c>
      <c r="AL50">
        <v>0</v>
      </c>
      <c r="AM50">
        <f t="shared" si="65"/>
        <v>0</v>
      </c>
      <c r="AN50">
        <v>0</v>
      </c>
      <c r="AO50">
        <f t="shared" si="66"/>
        <v>0</v>
      </c>
      <c r="AP50">
        <v>0</v>
      </c>
      <c r="AQ50">
        <f t="shared" si="67"/>
        <v>0</v>
      </c>
      <c r="AR50">
        <f t="shared" si="84"/>
        <v>99.728999999999999</v>
      </c>
      <c r="AS50">
        <f t="shared" si="68"/>
        <v>0.99114075947081048</v>
      </c>
      <c r="AT50">
        <v>0.16</v>
      </c>
      <c r="AU50">
        <f t="shared" si="69"/>
        <v>4.7571854459173644E-3</v>
      </c>
      <c r="AV50">
        <v>6.0000000000000001E-3</v>
      </c>
      <c r="AW50">
        <f t="shared" si="70"/>
        <v>2.8260507599509091E-3</v>
      </c>
      <c r="AX50">
        <v>1.4999999999999999E-2</v>
      </c>
      <c r="AY50">
        <f t="shared" si="71"/>
        <v>5.0933463018387184E-4</v>
      </c>
      <c r="AZ50">
        <v>0</v>
      </c>
      <c r="BA50">
        <f t="shared" si="72"/>
        <v>0</v>
      </c>
      <c r="BB50">
        <v>0</v>
      </c>
      <c r="BC50">
        <f t="shared" si="73"/>
        <v>0</v>
      </c>
      <c r="BD50">
        <v>0</v>
      </c>
      <c r="BE50">
        <f t="shared" si="74"/>
        <v>0</v>
      </c>
      <c r="BF50">
        <v>0</v>
      </c>
      <c r="BG50">
        <f t="shared" si="75"/>
        <v>0</v>
      </c>
      <c r="BH50">
        <v>0</v>
      </c>
      <c r="BI50">
        <f t="shared" si="76"/>
        <v>0</v>
      </c>
      <c r="BJ50">
        <v>0</v>
      </c>
      <c r="BK50">
        <f t="shared" si="77"/>
        <v>0</v>
      </c>
      <c r="BL50">
        <v>0</v>
      </c>
      <c r="BM50">
        <f t="shared" si="78"/>
        <v>0</v>
      </c>
      <c r="BN50">
        <v>0</v>
      </c>
      <c r="BO50">
        <f t="shared" si="79"/>
        <v>0</v>
      </c>
      <c r="BP50">
        <v>0</v>
      </c>
      <c r="BQ50">
        <f t="shared" si="80"/>
        <v>0</v>
      </c>
      <c r="BR50">
        <v>0</v>
      </c>
      <c r="BS50">
        <f t="shared" si="81"/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f t="shared" si="29"/>
        <v>0</v>
      </c>
      <c r="DF50">
        <v>0</v>
      </c>
      <c r="DG50">
        <f t="shared" si="30"/>
        <v>0</v>
      </c>
      <c r="DH50">
        <v>0</v>
      </c>
      <c r="DI50">
        <f t="shared" si="31"/>
        <v>0</v>
      </c>
      <c r="DJ50">
        <v>0</v>
      </c>
      <c r="DK50">
        <f t="shared" si="32"/>
        <v>0</v>
      </c>
      <c r="DL50">
        <v>0</v>
      </c>
      <c r="DM50">
        <f t="shared" si="33"/>
        <v>0</v>
      </c>
      <c r="DN50">
        <v>0</v>
      </c>
      <c r="DO50">
        <f t="shared" si="34"/>
        <v>0</v>
      </c>
      <c r="DP50">
        <v>0</v>
      </c>
      <c r="DQ50">
        <f t="shared" si="35"/>
        <v>0</v>
      </c>
      <c r="DR50">
        <v>0</v>
      </c>
      <c r="DS50">
        <f t="shared" si="36"/>
        <v>0</v>
      </c>
      <c r="DT50">
        <v>100</v>
      </c>
      <c r="DU50">
        <f t="shared" si="37"/>
        <v>1</v>
      </c>
      <c r="DV50">
        <v>0</v>
      </c>
      <c r="DW50">
        <f t="shared" si="38"/>
        <v>0</v>
      </c>
      <c r="DX50">
        <v>0</v>
      </c>
      <c r="DY50">
        <f t="shared" si="39"/>
        <v>0</v>
      </c>
      <c r="DZ50">
        <v>0</v>
      </c>
      <c r="EA50">
        <f t="shared" si="40"/>
        <v>0</v>
      </c>
      <c r="EB50">
        <v>0</v>
      </c>
      <c r="EC50">
        <f t="shared" si="41"/>
        <v>0</v>
      </c>
      <c r="ED50">
        <v>0</v>
      </c>
      <c r="EE50">
        <f t="shared" si="42"/>
        <v>0</v>
      </c>
      <c r="EF50">
        <v>0</v>
      </c>
      <c r="EG50">
        <f t="shared" si="43"/>
        <v>0</v>
      </c>
      <c r="EH50">
        <v>0</v>
      </c>
      <c r="EI50">
        <f t="shared" si="44"/>
        <v>0</v>
      </c>
      <c r="EJ50">
        <v>0</v>
      </c>
      <c r="EK50">
        <f t="shared" si="45"/>
        <v>0</v>
      </c>
      <c r="EL50">
        <v>0</v>
      </c>
      <c r="EM50">
        <f t="shared" si="46"/>
        <v>0</v>
      </c>
      <c r="EN50">
        <v>0</v>
      </c>
      <c r="EO50">
        <f t="shared" si="47"/>
        <v>0</v>
      </c>
      <c r="EP50">
        <v>0</v>
      </c>
      <c r="EQ50">
        <f t="shared" si="48"/>
        <v>0</v>
      </c>
      <c r="ER50">
        <v>0</v>
      </c>
      <c r="ES50">
        <f t="shared" si="49"/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 s="1" t="s">
        <v>382</v>
      </c>
      <c r="FG50" t="s">
        <v>264</v>
      </c>
    </row>
    <row r="51" spans="1:163" x14ac:dyDescent="0.45">
      <c r="A51">
        <v>50</v>
      </c>
      <c r="B51">
        <v>62</v>
      </c>
      <c r="C51" t="s">
        <v>378</v>
      </c>
      <c r="D51" t="s">
        <v>71</v>
      </c>
      <c r="E51" t="s">
        <v>379</v>
      </c>
      <c r="F51" t="s">
        <v>380</v>
      </c>
      <c r="G51" s="2">
        <v>0</v>
      </c>
      <c r="H51">
        <v>594.1</v>
      </c>
      <c r="I51">
        <v>1941</v>
      </c>
      <c r="J51">
        <f>525+273</f>
        <v>798</v>
      </c>
      <c r="K51" s="2">
        <f t="shared" si="50"/>
        <v>0.41112828438948995</v>
      </c>
      <c r="L51">
        <f t="shared" si="85"/>
        <v>1.1000000000000002E-4</v>
      </c>
      <c r="M51" t="s">
        <v>1144</v>
      </c>
      <c r="N51">
        <v>0</v>
      </c>
      <c r="O51">
        <f t="shared" si="53"/>
        <v>0</v>
      </c>
      <c r="P51">
        <v>0</v>
      </c>
      <c r="Q51">
        <f t="shared" si="54"/>
        <v>0</v>
      </c>
      <c r="R51">
        <v>0</v>
      </c>
      <c r="S51">
        <f t="shared" si="55"/>
        <v>0</v>
      </c>
      <c r="T51">
        <v>0</v>
      </c>
      <c r="U51">
        <f t="shared" si="56"/>
        <v>0</v>
      </c>
      <c r="V51">
        <v>0</v>
      </c>
      <c r="W51">
        <f t="shared" si="57"/>
        <v>0</v>
      </c>
      <c r="X51">
        <v>0</v>
      </c>
      <c r="Y51">
        <f t="shared" si="58"/>
        <v>0</v>
      </c>
      <c r="Z51">
        <v>0</v>
      </c>
      <c r="AA51">
        <f t="shared" si="59"/>
        <v>0</v>
      </c>
      <c r="AB51">
        <v>0</v>
      </c>
      <c r="AC51">
        <f t="shared" si="60"/>
        <v>0</v>
      </c>
      <c r="AD51">
        <v>0.09</v>
      </c>
      <c r="AE51">
        <f t="shared" si="61"/>
        <v>7.6666969313736726E-4</v>
      </c>
      <c r="AF51">
        <v>0</v>
      </c>
      <c r="AG51">
        <f t="shared" si="62"/>
        <v>0</v>
      </c>
      <c r="AH51">
        <v>0</v>
      </c>
      <c r="AI51">
        <f t="shared" si="63"/>
        <v>0</v>
      </c>
      <c r="AJ51">
        <v>0</v>
      </c>
      <c r="AK51">
        <f t="shared" si="64"/>
        <v>0</v>
      </c>
      <c r="AL51">
        <v>0</v>
      </c>
      <c r="AM51">
        <f t="shared" si="65"/>
        <v>0</v>
      </c>
      <c r="AN51">
        <v>0</v>
      </c>
      <c r="AO51">
        <f t="shared" si="66"/>
        <v>0</v>
      </c>
      <c r="AP51">
        <v>0</v>
      </c>
      <c r="AQ51">
        <f t="shared" si="67"/>
        <v>0</v>
      </c>
      <c r="AR51">
        <f t="shared" si="84"/>
        <v>99.728999999999999</v>
      </c>
      <c r="AS51">
        <f t="shared" si="68"/>
        <v>0.99114075947081048</v>
      </c>
      <c r="AT51">
        <v>0.16</v>
      </c>
      <c r="AU51">
        <f t="shared" si="69"/>
        <v>4.7571854459173644E-3</v>
      </c>
      <c r="AV51">
        <v>6.0000000000000001E-3</v>
      </c>
      <c r="AW51">
        <f t="shared" si="70"/>
        <v>2.8260507599509091E-3</v>
      </c>
      <c r="AX51">
        <v>1.4999999999999999E-2</v>
      </c>
      <c r="AY51">
        <f t="shared" si="71"/>
        <v>5.0933463018387184E-4</v>
      </c>
      <c r="AZ51">
        <v>0</v>
      </c>
      <c r="BA51">
        <f t="shared" si="72"/>
        <v>0</v>
      </c>
      <c r="BB51">
        <v>0</v>
      </c>
      <c r="BC51">
        <f t="shared" si="73"/>
        <v>0</v>
      </c>
      <c r="BD51">
        <v>0</v>
      </c>
      <c r="BE51">
        <f t="shared" si="74"/>
        <v>0</v>
      </c>
      <c r="BF51">
        <v>0</v>
      </c>
      <c r="BG51">
        <f t="shared" si="75"/>
        <v>0</v>
      </c>
      <c r="BH51">
        <v>0</v>
      </c>
      <c r="BI51">
        <f t="shared" si="76"/>
        <v>0</v>
      </c>
      <c r="BJ51">
        <v>0</v>
      </c>
      <c r="BK51">
        <f t="shared" si="77"/>
        <v>0</v>
      </c>
      <c r="BL51">
        <v>0</v>
      </c>
      <c r="BM51">
        <f t="shared" si="78"/>
        <v>0</v>
      </c>
      <c r="BN51">
        <v>0</v>
      </c>
      <c r="BO51">
        <f t="shared" si="79"/>
        <v>0</v>
      </c>
      <c r="BP51">
        <v>0</v>
      </c>
      <c r="BQ51">
        <f t="shared" si="80"/>
        <v>0</v>
      </c>
      <c r="BR51">
        <v>0</v>
      </c>
      <c r="BS51">
        <f t="shared" si="81"/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f t="shared" si="29"/>
        <v>0</v>
      </c>
      <c r="DF51">
        <v>0</v>
      </c>
      <c r="DG51">
        <f t="shared" si="30"/>
        <v>0</v>
      </c>
      <c r="DH51">
        <v>0</v>
      </c>
      <c r="DI51">
        <f t="shared" si="31"/>
        <v>0</v>
      </c>
      <c r="DJ51">
        <v>0</v>
      </c>
      <c r="DK51">
        <f t="shared" si="32"/>
        <v>0</v>
      </c>
      <c r="DL51">
        <v>0</v>
      </c>
      <c r="DM51">
        <f t="shared" si="33"/>
        <v>0</v>
      </c>
      <c r="DN51">
        <v>0</v>
      </c>
      <c r="DO51">
        <f t="shared" si="34"/>
        <v>0</v>
      </c>
      <c r="DP51">
        <v>0</v>
      </c>
      <c r="DQ51">
        <f t="shared" si="35"/>
        <v>0</v>
      </c>
      <c r="DR51">
        <v>0</v>
      </c>
      <c r="DS51">
        <f t="shared" si="36"/>
        <v>0</v>
      </c>
      <c r="DT51">
        <v>100</v>
      </c>
      <c r="DU51">
        <f t="shared" si="37"/>
        <v>1</v>
      </c>
      <c r="DV51">
        <v>0</v>
      </c>
      <c r="DW51">
        <f t="shared" si="38"/>
        <v>0</v>
      </c>
      <c r="DX51">
        <v>0</v>
      </c>
      <c r="DY51">
        <f t="shared" si="39"/>
        <v>0</v>
      </c>
      <c r="DZ51">
        <v>0</v>
      </c>
      <c r="EA51">
        <f t="shared" si="40"/>
        <v>0</v>
      </c>
      <c r="EB51">
        <v>0</v>
      </c>
      <c r="EC51">
        <f t="shared" si="41"/>
        <v>0</v>
      </c>
      <c r="ED51">
        <v>0</v>
      </c>
      <c r="EE51">
        <f t="shared" si="42"/>
        <v>0</v>
      </c>
      <c r="EF51">
        <v>0</v>
      </c>
      <c r="EG51">
        <f t="shared" si="43"/>
        <v>0</v>
      </c>
      <c r="EH51">
        <v>0</v>
      </c>
      <c r="EI51">
        <f t="shared" si="44"/>
        <v>0</v>
      </c>
      <c r="EJ51">
        <v>0</v>
      </c>
      <c r="EK51">
        <f t="shared" si="45"/>
        <v>0</v>
      </c>
      <c r="EL51">
        <v>0</v>
      </c>
      <c r="EM51">
        <f t="shared" si="46"/>
        <v>0</v>
      </c>
      <c r="EN51">
        <v>0</v>
      </c>
      <c r="EO51">
        <f t="shared" si="47"/>
        <v>0</v>
      </c>
      <c r="EP51">
        <v>0</v>
      </c>
      <c r="EQ51">
        <f t="shared" si="48"/>
        <v>0</v>
      </c>
      <c r="ER51">
        <v>0</v>
      </c>
      <c r="ES51">
        <f t="shared" si="49"/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 s="1" t="s">
        <v>382</v>
      </c>
      <c r="FG51" t="s">
        <v>264</v>
      </c>
    </row>
    <row r="52" spans="1:163" x14ac:dyDescent="0.45">
      <c r="A52">
        <v>51</v>
      </c>
      <c r="B52">
        <v>63</v>
      </c>
      <c r="C52" t="s">
        <v>378</v>
      </c>
      <c r="D52" t="s">
        <v>71</v>
      </c>
      <c r="E52" t="s">
        <v>379</v>
      </c>
      <c r="F52" t="s">
        <v>380</v>
      </c>
      <c r="G52" s="2">
        <v>0</v>
      </c>
      <c r="H52">
        <v>594.1</v>
      </c>
      <c r="I52">
        <v>1941</v>
      </c>
      <c r="J52">
        <f>565+273</f>
        <v>838</v>
      </c>
      <c r="K52" s="2">
        <f t="shared" si="50"/>
        <v>0.43173621844410098</v>
      </c>
      <c r="L52">
        <f t="shared" si="85"/>
        <v>1.1000000000000002E-4</v>
      </c>
      <c r="M52" t="s">
        <v>1144</v>
      </c>
      <c r="N52">
        <v>0</v>
      </c>
      <c r="O52">
        <f t="shared" si="53"/>
        <v>0</v>
      </c>
      <c r="P52">
        <v>0</v>
      </c>
      <c r="Q52">
        <f t="shared" si="54"/>
        <v>0</v>
      </c>
      <c r="R52">
        <v>0</v>
      </c>
      <c r="S52">
        <f t="shared" si="55"/>
        <v>0</v>
      </c>
      <c r="T52">
        <v>0</v>
      </c>
      <c r="U52">
        <f t="shared" si="56"/>
        <v>0</v>
      </c>
      <c r="V52">
        <v>0</v>
      </c>
      <c r="W52">
        <f t="shared" si="57"/>
        <v>0</v>
      </c>
      <c r="X52">
        <v>0</v>
      </c>
      <c r="Y52">
        <f t="shared" si="58"/>
        <v>0</v>
      </c>
      <c r="Z52">
        <v>0</v>
      </c>
      <c r="AA52">
        <f t="shared" si="59"/>
        <v>0</v>
      </c>
      <c r="AB52">
        <v>0</v>
      </c>
      <c r="AC52">
        <f t="shared" si="60"/>
        <v>0</v>
      </c>
      <c r="AD52">
        <v>0.09</v>
      </c>
      <c r="AE52">
        <f t="shared" si="61"/>
        <v>7.6666969313736726E-4</v>
      </c>
      <c r="AF52">
        <v>0</v>
      </c>
      <c r="AG52">
        <f t="shared" si="62"/>
        <v>0</v>
      </c>
      <c r="AH52">
        <v>0</v>
      </c>
      <c r="AI52">
        <f t="shared" si="63"/>
        <v>0</v>
      </c>
      <c r="AJ52">
        <v>0</v>
      </c>
      <c r="AK52">
        <f t="shared" si="64"/>
        <v>0</v>
      </c>
      <c r="AL52">
        <v>0</v>
      </c>
      <c r="AM52">
        <f t="shared" si="65"/>
        <v>0</v>
      </c>
      <c r="AN52">
        <v>0</v>
      </c>
      <c r="AO52">
        <f t="shared" si="66"/>
        <v>0</v>
      </c>
      <c r="AP52">
        <v>0</v>
      </c>
      <c r="AQ52">
        <f t="shared" si="67"/>
        <v>0</v>
      </c>
      <c r="AR52">
        <f t="shared" si="84"/>
        <v>99.728999999999999</v>
      </c>
      <c r="AS52">
        <f t="shared" si="68"/>
        <v>0.99114075947081048</v>
      </c>
      <c r="AT52">
        <v>0.16</v>
      </c>
      <c r="AU52">
        <f t="shared" si="69"/>
        <v>4.7571854459173644E-3</v>
      </c>
      <c r="AV52">
        <v>6.0000000000000001E-3</v>
      </c>
      <c r="AW52">
        <f t="shared" si="70"/>
        <v>2.8260507599509091E-3</v>
      </c>
      <c r="AX52">
        <v>1.4999999999999999E-2</v>
      </c>
      <c r="AY52">
        <f t="shared" si="71"/>
        <v>5.0933463018387184E-4</v>
      </c>
      <c r="AZ52">
        <v>0</v>
      </c>
      <c r="BA52">
        <f t="shared" si="72"/>
        <v>0</v>
      </c>
      <c r="BB52">
        <v>0</v>
      </c>
      <c r="BC52">
        <f t="shared" si="73"/>
        <v>0</v>
      </c>
      <c r="BD52">
        <v>0</v>
      </c>
      <c r="BE52">
        <f t="shared" si="74"/>
        <v>0</v>
      </c>
      <c r="BF52">
        <v>0</v>
      </c>
      <c r="BG52">
        <f t="shared" si="75"/>
        <v>0</v>
      </c>
      <c r="BH52">
        <v>0</v>
      </c>
      <c r="BI52">
        <f t="shared" si="76"/>
        <v>0</v>
      </c>
      <c r="BJ52">
        <v>0</v>
      </c>
      <c r="BK52">
        <f t="shared" si="77"/>
        <v>0</v>
      </c>
      <c r="BL52">
        <v>0</v>
      </c>
      <c r="BM52">
        <f t="shared" si="78"/>
        <v>0</v>
      </c>
      <c r="BN52">
        <v>0</v>
      </c>
      <c r="BO52">
        <f t="shared" si="79"/>
        <v>0</v>
      </c>
      <c r="BP52">
        <v>0</v>
      </c>
      <c r="BQ52">
        <f t="shared" si="80"/>
        <v>0</v>
      </c>
      <c r="BR52">
        <v>0</v>
      </c>
      <c r="BS52">
        <f t="shared" si="81"/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f t="shared" si="29"/>
        <v>0</v>
      </c>
      <c r="DF52">
        <v>0</v>
      </c>
      <c r="DG52">
        <f t="shared" si="30"/>
        <v>0</v>
      </c>
      <c r="DH52">
        <v>0</v>
      </c>
      <c r="DI52">
        <f t="shared" si="31"/>
        <v>0</v>
      </c>
      <c r="DJ52">
        <v>0</v>
      </c>
      <c r="DK52">
        <f t="shared" si="32"/>
        <v>0</v>
      </c>
      <c r="DL52">
        <v>0</v>
      </c>
      <c r="DM52">
        <f t="shared" si="33"/>
        <v>0</v>
      </c>
      <c r="DN52">
        <v>0</v>
      </c>
      <c r="DO52">
        <f t="shared" si="34"/>
        <v>0</v>
      </c>
      <c r="DP52">
        <v>0</v>
      </c>
      <c r="DQ52">
        <f t="shared" si="35"/>
        <v>0</v>
      </c>
      <c r="DR52">
        <v>0</v>
      </c>
      <c r="DS52">
        <f t="shared" si="36"/>
        <v>0</v>
      </c>
      <c r="DT52">
        <v>100</v>
      </c>
      <c r="DU52">
        <f t="shared" si="37"/>
        <v>1</v>
      </c>
      <c r="DV52">
        <v>0</v>
      </c>
      <c r="DW52">
        <f t="shared" si="38"/>
        <v>0</v>
      </c>
      <c r="DX52">
        <v>0</v>
      </c>
      <c r="DY52">
        <f t="shared" si="39"/>
        <v>0</v>
      </c>
      <c r="DZ52">
        <v>0</v>
      </c>
      <c r="EA52">
        <f t="shared" si="40"/>
        <v>0</v>
      </c>
      <c r="EB52">
        <v>0</v>
      </c>
      <c r="EC52">
        <f t="shared" si="41"/>
        <v>0</v>
      </c>
      <c r="ED52">
        <v>0</v>
      </c>
      <c r="EE52">
        <f t="shared" si="42"/>
        <v>0</v>
      </c>
      <c r="EF52">
        <v>0</v>
      </c>
      <c r="EG52">
        <f t="shared" si="43"/>
        <v>0</v>
      </c>
      <c r="EH52">
        <v>0</v>
      </c>
      <c r="EI52">
        <f t="shared" si="44"/>
        <v>0</v>
      </c>
      <c r="EJ52">
        <v>0</v>
      </c>
      <c r="EK52">
        <f t="shared" si="45"/>
        <v>0</v>
      </c>
      <c r="EL52">
        <v>0</v>
      </c>
      <c r="EM52">
        <f t="shared" si="46"/>
        <v>0</v>
      </c>
      <c r="EN52">
        <v>0</v>
      </c>
      <c r="EO52">
        <f t="shared" si="47"/>
        <v>0</v>
      </c>
      <c r="EP52">
        <v>0</v>
      </c>
      <c r="EQ52">
        <f t="shared" si="48"/>
        <v>0</v>
      </c>
      <c r="ER52">
        <v>0</v>
      </c>
      <c r="ES52">
        <f t="shared" si="49"/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 s="1" t="s">
        <v>382</v>
      </c>
      <c r="FG52" t="s">
        <v>264</v>
      </c>
    </row>
    <row r="53" spans="1:163" x14ac:dyDescent="0.45">
      <c r="A53">
        <v>52</v>
      </c>
      <c r="B53">
        <v>64</v>
      </c>
      <c r="C53" t="s">
        <v>378</v>
      </c>
      <c r="D53" t="s">
        <v>71</v>
      </c>
      <c r="E53" t="s">
        <v>379</v>
      </c>
      <c r="F53" t="s">
        <v>380</v>
      </c>
      <c r="G53" s="2">
        <v>0</v>
      </c>
      <c r="H53">
        <v>594.1</v>
      </c>
      <c r="I53">
        <v>1941</v>
      </c>
      <c r="J53">
        <f>600+273</f>
        <v>873</v>
      </c>
      <c r="K53" s="2">
        <f t="shared" si="50"/>
        <v>0.44976816074188564</v>
      </c>
      <c r="L53">
        <f t="shared" si="85"/>
        <v>1.1000000000000002E-4</v>
      </c>
      <c r="M53" t="s">
        <v>1144</v>
      </c>
      <c r="N53">
        <v>0</v>
      </c>
      <c r="O53">
        <f t="shared" si="53"/>
        <v>0</v>
      </c>
      <c r="P53">
        <v>0</v>
      </c>
      <c r="Q53">
        <f t="shared" si="54"/>
        <v>0</v>
      </c>
      <c r="R53">
        <v>0</v>
      </c>
      <c r="S53">
        <f t="shared" si="55"/>
        <v>0</v>
      </c>
      <c r="T53">
        <v>0</v>
      </c>
      <c r="U53">
        <f t="shared" si="56"/>
        <v>0</v>
      </c>
      <c r="V53">
        <v>0</v>
      </c>
      <c r="W53">
        <f t="shared" si="57"/>
        <v>0</v>
      </c>
      <c r="X53">
        <v>0</v>
      </c>
      <c r="Y53">
        <f t="shared" si="58"/>
        <v>0</v>
      </c>
      <c r="Z53">
        <v>0</v>
      </c>
      <c r="AA53">
        <f t="shared" si="59"/>
        <v>0</v>
      </c>
      <c r="AB53">
        <v>0</v>
      </c>
      <c r="AC53">
        <f t="shared" si="60"/>
        <v>0</v>
      </c>
      <c r="AD53">
        <v>0.09</v>
      </c>
      <c r="AE53">
        <f t="shared" si="61"/>
        <v>7.6666969313736726E-4</v>
      </c>
      <c r="AF53">
        <v>0</v>
      </c>
      <c r="AG53">
        <f t="shared" si="62"/>
        <v>0</v>
      </c>
      <c r="AH53">
        <v>0</v>
      </c>
      <c r="AI53">
        <f t="shared" si="63"/>
        <v>0</v>
      </c>
      <c r="AJ53">
        <v>0</v>
      </c>
      <c r="AK53">
        <f t="shared" si="64"/>
        <v>0</v>
      </c>
      <c r="AL53">
        <v>0</v>
      </c>
      <c r="AM53">
        <f t="shared" si="65"/>
        <v>0</v>
      </c>
      <c r="AN53">
        <v>0</v>
      </c>
      <c r="AO53">
        <f t="shared" si="66"/>
        <v>0</v>
      </c>
      <c r="AP53">
        <v>0</v>
      </c>
      <c r="AQ53">
        <f t="shared" si="67"/>
        <v>0</v>
      </c>
      <c r="AR53">
        <f t="shared" si="84"/>
        <v>99.728999999999999</v>
      </c>
      <c r="AS53">
        <f t="shared" si="68"/>
        <v>0.99114075947081048</v>
      </c>
      <c r="AT53">
        <v>0.16</v>
      </c>
      <c r="AU53">
        <f t="shared" si="69"/>
        <v>4.7571854459173644E-3</v>
      </c>
      <c r="AV53">
        <v>6.0000000000000001E-3</v>
      </c>
      <c r="AW53">
        <f t="shared" si="70"/>
        <v>2.8260507599509091E-3</v>
      </c>
      <c r="AX53">
        <v>1.4999999999999999E-2</v>
      </c>
      <c r="AY53">
        <f t="shared" si="71"/>
        <v>5.0933463018387184E-4</v>
      </c>
      <c r="AZ53">
        <v>0</v>
      </c>
      <c r="BA53">
        <f t="shared" si="72"/>
        <v>0</v>
      </c>
      <c r="BB53">
        <v>0</v>
      </c>
      <c r="BC53">
        <f t="shared" si="73"/>
        <v>0</v>
      </c>
      <c r="BD53">
        <v>0</v>
      </c>
      <c r="BE53">
        <f t="shared" si="74"/>
        <v>0</v>
      </c>
      <c r="BF53">
        <v>0</v>
      </c>
      <c r="BG53">
        <f t="shared" si="75"/>
        <v>0</v>
      </c>
      <c r="BH53">
        <v>0</v>
      </c>
      <c r="BI53">
        <f t="shared" si="76"/>
        <v>0</v>
      </c>
      <c r="BJ53">
        <v>0</v>
      </c>
      <c r="BK53">
        <f t="shared" si="77"/>
        <v>0</v>
      </c>
      <c r="BL53">
        <v>0</v>
      </c>
      <c r="BM53">
        <f t="shared" si="78"/>
        <v>0</v>
      </c>
      <c r="BN53">
        <v>0</v>
      </c>
      <c r="BO53">
        <f t="shared" si="79"/>
        <v>0</v>
      </c>
      <c r="BP53">
        <v>0</v>
      </c>
      <c r="BQ53">
        <f t="shared" si="80"/>
        <v>0</v>
      </c>
      <c r="BR53">
        <v>0</v>
      </c>
      <c r="BS53">
        <f t="shared" si="81"/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f t="shared" si="29"/>
        <v>0</v>
      </c>
      <c r="DF53">
        <v>0</v>
      </c>
      <c r="DG53">
        <f t="shared" si="30"/>
        <v>0</v>
      </c>
      <c r="DH53">
        <v>0</v>
      </c>
      <c r="DI53">
        <f t="shared" si="31"/>
        <v>0</v>
      </c>
      <c r="DJ53">
        <v>0</v>
      </c>
      <c r="DK53">
        <f t="shared" si="32"/>
        <v>0</v>
      </c>
      <c r="DL53">
        <v>0</v>
      </c>
      <c r="DM53">
        <f t="shared" si="33"/>
        <v>0</v>
      </c>
      <c r="DN53">
        <v>0</v>
      </c>
      <c r="DO53">
        <f t="shared" si="34"/>
        <v>0</v>
      </c>
      <c r="DP53">
        <v>0</v>
      </c>
      <c r="DQ53">
        <f t="shared" si="35"/>
        <v>0</v>
      </c>
      <c r="DR53">
        <v>0</v>
      </c>
      <c r="DS53">
        <f t="shared" si="36"/>
        <v>0</v>
      </c>
      <c r="DT53">
        <v>100</v>
      </c>
      <c r="DU53">
        <f t="shared" si="37"/>
        <v>1</v>
      </c>
      <c r="DV53">
        <v>0</v>
      </c>
      <c r="DW53">
        <f t="shared" si="38"/>
        <v>0</v>
      </c>
      <c r="DX53">
        <v>0</v>
      </c>
      <c r="DY53">
        <f t="shared" si="39"/>
        <v>0</v>
      </c>
      <c r="DZ53">
        <v>0</v>
      </c>
      <c r="EA53">
        <f t="shared" si="40"/>
        <v>0</v>
      </c>
      <c r="EB53">
        <v>0</v>
      </c>
      <c r="EC53">
        <f t="shared" si="41"/>
        <v>0</v>
      </c>
      <c r="ED53">
        <v>0</v>
      </c>
      <c r="EE53">
        <f t="shared" si="42"/>
        <v>0</v>
      </c>
      <c r="EF53">
        <v>0</v>
      </c>
      <c r="EG53">
        <f t="shared" si="43"/>
        <v>0</v>
      </c>
      <c r="EH53">
        <v>0</v>
      </c>
      <c r="EI53">
        <f t="shared" si="44"/>
        <v>0</v>
      </c>
      <c r="EJ53">
        <v>0</v>
      </c>
      <c r="EK53">
        <f t="shared" si="45"/>
        <v>0</v>
      </c>
      <c r="EL53">
        <v>0</v>
      </c>
      <c r="EM53">
        <f t="shared" si="46"/>
        <v>0</v>
      </c>
      <c r="EN53">
        <v>0</v>
      </c>
      <c r="EO53">
        <f t="shared" si="47"/>
        <v>0</v>
      </c>
      <c r="EP53">
        <v>0</v>
      </c>
      <c r="EQ53">
        <f t="shared" si="48"/>
        <v>0</v>
      </c>
      <c r="ER53">
        <v>0</v>
      </c>
      <c r="ES53">
        <f t="shared" si="49"/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 s="1" t="s">
        <v>382</v>
      </c>
      <c r="FG53" t="s">
        <v>264</v>
      </c>
    </row>
    <row r="54" spans="1:163" x14ac:dyDescent="0.45">
      <c r="A54">
        <v>53</v>
      </c>
      <c r="B54">
        <v>65</v>
      </c>
      <c r="C54" t="s">
        <v>378</v>
      </c>
      <c r="D54" t="s">
        <v>71</v>
      </c>
      <c r="E54" t="s">
        <v>379</v>
      </c>
      <c r="F54" t="s">
        <v>380</v>
      </c>
      <c r="G54" s="2">
        <v>0</v>
      </c>
      <c r="H54">
        <v>594.1</v>
      </c>
      <c r="I54">
        <v>1941</v>
      </c>
      <c r="J54">
        <f>650+273</f>
        <v>923</v>
      </c>
      <c r="K54" s="2">
        <f t="shared" si="50"/>
        <v>0.47552807831014943</v>
      </c>
      <c r="L54">
        <f t="shared" si="85"/>
        <v>1.1000000000000002E-4</v>
      </c>
      <c r="M54" t="s">
        <v>1144</v>
      </c>
      <c r="N54">
        <v>0</v>
      </c>
      <c r="O54">
        <f t="shared" si="53"/>
        <v>0</v>
      </c>
      <c r="P54">
        <v>0</v>
      </c>
      <c r="Q54">
        <f t="shared" si="54"/>
        <v>0</v>
      </c>
      <c r="R54">
        <v>0</v>
      </c>
      <c r="S54">
        <f t="shared" si="55"/>
        <v>0</v>
      </c>
      <c r="T54">
        <v>0</v>
      </c>
      <c r="U54">
        <f t="shared" si="56"/>
        <v>0</v>
      </c>
      <c r="V54">
        <v>0</v>
      </c>
      <c r="W54">
        <f t="shared" si="57"/>
        <v>0</v>
      </c>
      <c r="X54">
        <v>0</v>
      </c>
      <c r="Y54">
        <f t="shared" si="58"/>
        <v>0</v>
      </c>
      <c r="Z54">
        <v>0</v>
      </c>
      <c r="AA54">
        <f t="shared" si="59"/>
        <v>0</v>
      </c>
      <c r="AB54">
        <v>0</v>
      </c>
      <c r="AC54">
        <f t="shared" si="60"/>
        <v>0</v>
      </c>
      <c r="AD54">
        <v>0.09</v>
      </c>
      <c r="AE54">
        <f t="shared" si="61"/>
        <v>7.6666969313736726E-4</v>
      </c>
      <c r="AF54">
        <v>0</v>
      </c>
      <c r="AG54">
        <f t="shared" si="62"/>
        <v>0</v>
      </c>
      <c r="AH54">
        <v>0</v>
      </c>
      <c r="AI54">
        <f t="shared" si="63"/>
        <v>0</v>
      </c>
      <c r="AJ54">
        <v>0</v>
      </c>
      <c r="AK54">
        <f t="shared" si="64"/>
        <v>0</v>
      </c>
      <c r="AL54">
        <v>0</v>
      </c>
      <c r="AM54">
        <f t="shared" si="65"/>
        <v>0</v>
      </c>
      <c r="AN54">
        <v>0</v>
      </c>
      <c r="AO54">
        <f t="shared" si="66"/>
        <v>0</v>
      </c>
      <c r="AP54">
        <v>0</v>
      </c>
      <c r="AQ54">
        <f t="shared" si="67"/>
        <v>0</v>
      </c>
      <c r="AR54">
        <f t="shared" si="84"/>
        <v>99.728999999999999</v>
      </c>
      <c r="AS54">
        <f t="shared" si="68"/>
        <v>0.99114075947081048</v>
      </c>
      <c r="AT54">
        <v>0.16</v>
      </c>
      <c r="AU54">
        <f t="shared" si="69"/>
        <v>4.7571854459173644E-3</v>
      </c>
      <c r="AV54">
        <v>6.0000000000000001E-3</v>
      </c>
      <c r="AW54">
        <f t="shared" si="70"/>
        <v>2.8260507599509091E-3</v>
      </c>
      <c r="AX54">
        <v>1.4999999999999999E-2</v>
      </c>
      <c r="AY54">
        <f t="shared" si="71"/>
        <v>5.0933463018387184E-4</v>
      </c>
      <c r="AZ54">
        <v>0</v>
      </c>
      <c r="BA54">
        <f t="shared" si="72"/>
        <v>0</v>
      </c>
      <c r="BB54">
        <v>0</v>
      </c>
      <c r="BC54">
        <f t="shared" si="73"/>
        <v>0</v>
      </c>
      <c r="BD54">
        <v>0</v>
      </c>
      <c r="BE54">
        <f t="shared" si="74"/>
        <v>0</v>
      </c>
      <c r="BF54">
        <v>0</v>
      </c>
      <c r="BG54">
        <f t="shared" si="75"/>
        <v>0</v>
      </c>
      <c r="BH54">
        <v>0</v>
      </c>
      <c r="BI54">
        <f t="shared" si="76"/>
        <v>0</v>
      </c>
      <c r="BJ54">
        <v>0</v>
      </c>
      <c r="BK54">
        <f t="shared" si="77"/>
        <v>0</v>
      </c>
      <c r="BL54">
        <v>0</v>
      </c>
      <c r="BM54">
        <f t="shared" si="78"/>
        <v>0</v>
      </c>
      <c r="BN54">
        <v>0</v>
      </c>
      <c r="BO54">
        <f t="shared" si="79"/>
        <v>0</v>
      </c>
      <c r="BP54">
        <v>0</v>
      </c>
      <c r="BQ54">
        <f t="shared" si="80"/>
        <v>0</v>
      </c>
      <c r="BR54">
        <v>0</v>
      </c>
      <c r="BS54">
        <f t="shared" si="81"/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f t="shared" si="29"/>
        <v>0</v>
      </c>
      <c r="DF54">
        <v>0</v>
      </c>
      <c r="DG54">
        <f t="shared" si="30"/>
        <v>0</v>
      </c>
      <c r="DH54">
        <v>0</v>
      </c>
      <c r="DI54">
        <f t="shared" si="31"/>
        <v>0</v>
      </c>
      <c r="DJ54">
        <v>0</v>
      </c>
      <c r="DK54">
        <f t="shared" si="32"/>
        <v>0</v>
      </c>
      <c r="DL54">
        <v>0</v>
      </c>
      <c r="DM54">
        <f t="shared" si="33"/>
        <v>0</v>
      </c>
      <c r="DN54">
        <v>0</v>
      </c>
      <c r="DO54">
        <f t="shared" si="34"/>
        <v>0</v>
      </c>
      <c r="DP54">
        <v>0</v>
      </c>
      <c r="DQ54">
        <f t="shared" si="35"/>
        <v>0</v>
      </c>
      <c r="DR54">
        <v>0</v>
      </c>
      <c r="DS54">
        <f t="shared" si="36"/>
        <v>0</v>
      </c>
      <c r="DT54">
        <v>100</v>
      </c>
      <c r="DU54">
        <f t="shared" si="37"/>
        <v>1</v>
      </c>
      <c r="DV54">
        <v>0</v>
      </c>
      <c r="DW54">
        <f t="shared" si="38"/>
        <v>0</v>
      </c>
      <c r="DX54">
        <v>0</v>
      </c>
      <c r="DY54">
        <f t="shared" si="39"/>
        <v>0</v>
      </c>
      <c r="DZ54">
        <v>0</v>
      </c>
      <c r="EA54">
        <f t="shared" si="40"/>
        <v>0</v>
      </c>
      <c r="EB54">
        <v>0</v>
      </c>
      <c r="EC54">
        <f t="shared" si="41"/>
        <v>0</v>
      </c>
      <c r="ED54">
        <v>0</v>
      </c>
      <c r="EE54">
        <f t="shared" si="42"/>
        <v>0</v>
      </c>
      <c r="EF54">
        <v>0</v>
      </c>
      <c r="EG54">
        <f t="shared" si="43"/>
        <v>0</v>
      </c>
      <c r="EH54">
        <v>0</v>
      </c>
      <c r="EI54">
        <f t="shared" si="44"/>
        <v>0</v>
      </c>
      <c r="EJ54">
        <v>0</v>
      </c>
      <c r="EK54">
        <f t="shared" si="45"/>
        <v>0</v>
      </c>
      <c r="EL54">
        <v>0</v>
      </c>
      <c r="EM54">
        <f t="shared" si="46"/>
        <v>0</v>
      </c>
      <c r="EN54">
        <v>0</v>
      </c>
      <c r="EO54">
        <f t="shared" si="47"/>
        <v>0</v>
      </c>
      <c r="EP54">
        <v>0</v>
      </c>
      <c r="EQ54">
        <f t="shared" si="48"/>
        <v>0</v>
      </c>
      <c r="ER54">
        <v>0</v>
      </c>
      <c r="ES54">
        <f t="shared" si="49"/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 s="1" t="s">
        <v>382</v>
      </c>
      <c r="FG54" t="s">
        <v>264</v>
      </c>
    </row>
    <row r="55" spans="1:163" x14ac:dyDescent="0.45">
      <c r="A55">
        <v>54</v>
      </c>
      <c r="B55">
        <v>66</v>
      </c>
      <c r="C55" t="s">
        <v>33</v>
      </c>
      <c r="D55" t="s">
        <v>51</v>
      </c>
      <c r="E55" t="s">
        <v>383</v>
      </c>
      <c r="F55" t="s">
        <v>384</v>
      </c>
      <c r="G55" s="2">
        <v>1</v>
      </c>
      <c r="H55">
        <v>234.3</v>
      </c>
      <c r="I55">
        <f>1000+273</f>
        <v>1273</v>
      </c>
      <c r="J55">
        <v>298</v>
      </c>
      <c r="K55" s="2">
        <f t="shared" ref="K55:K116" si="86">J55/I55</f>
        <v>0.23409269442262373</v>
      </c>
      <c r="L55">
        <f>0.00423/(6.86/4)</f>
        <v>2.4664723032069972E-3</v>
      </c>
      <c r="M55" t="s">
        <v>64</v>
      </c>
      <c r="N55">
        <f>100-X55-AD55</f>
        <v>91.2</v>
      </c>
      <c r="O55">
        <f t="shared" si="53"/>
        <v>0.83760370100132131</v>
      </c>
      <c r="P55">
        <v>0</v>
      </c>
      <c r="Q55">
        <f t="shared" si="54"/>
        <v>0</v>
      </c>
      <c r="R55">
        <v>0</v>
      </c>
      <c r="S55">
        <f t="shared" si="55"/>
        <v>0</v>
      </c>
      <c r="T55">
        <v>0</v>
      </c>
      <c r="U55">
        <f t="shared" si="56"/>
        <v>0</v>
      </c>
      <c r="V55">
        <v>0</v>
      </c>
      <c r="W55">
        <f t="shared" si="57"/>
        <v>0</v>
      </c>
      <c r="X55">
        <v>6.3</v>
      </c>
      <c r="Y55">
        <f t="shared" si="58"/>
        <v>0.13626941114500665</v>
      </c>
      <c r="Z55">
        <v>0</v>
      </c>
      <c r="AA55">
        <f t="shared" si="59"/>
        <v>0</v>
      </c>
      <c r="AB55">
        <v>0</v>
      </c>
      <c r="AC55">
        <f t="shared" si="60"/>
        <v>0</v>
      </c>
      <c r="AD55">
        <v>2.5</v>
      </c>
      <c r="AE55">
        <f t="shared" si="61"/>
        <v>2.6126887853672152E-2</v>
      </c>
      <c r="AF55">
        <v>0</v>
      </c>
      <c r="AG55">
        <f t="shared" si="62"/>
        <v>0</v>
      </c>
      <c r="AH55">
        <v>0</v>
      </c>
      <c r="AI55">
        <f t="shared" si="63"/>
        <v>0</v>
      </c>
      <c r="AJ55">
        <v>0</v>
      </c>
      <c r="AK55">
        <f t="shared" si="64"/>
        <v>0</v>
      </c>
      <c r="AL55">
        <v>0</v>
      </c>
      <c r="AM55">
        <f t="shared" si="65"/>
        <v>0</v>
      </c>
      <c r="AN55">
        <v>0</v>
      </c>
      <c r="AO55">
        <f t="shared" si="66"/>
        <v>0</v>
      </c>
      <c r="AP55">
        <v>0</v>
      </c>
      <c r="AQ55">
        <f t="shared" si="67"/>
        <v>0</v>
      </c>
      <c r="AR55">
        <v>0</v>
      </c>
      <c r="AS55">
        <f t="shared" si="68"/>
        <v>0</v>
      </c>
      <c r="AT55">
        <v>0</v>
      </c>
      <c r="AU55">
        <f t="shared" si="69"/>
        <v>0</v>
      </c>
      <c r="AV55">
        <v>0</v>
      </c>
      <c r="AW55">
        <f t="shared" si="70"/>
        <v>0</v>
      </c>
      <c r="AX55">
        <v>0</v>
      </c>
      <c r="AY55">
        <f t="shared" si="71"/>
        <v>0</v>
      </c>
      <c r="AZ55">
        <v>0</v>
      </c>
      <c r="BA55">
        <f t="shared" si="72"/>
        <v>0</v>
      </c>
      <c r="BB55">
        <v>0</v>
      </c>
      <c r="BC55">
        <f t="shared" si="73"/>
        <v>0</v>
      </c>
      <c r="BD55">
        <v>0</v>
      </c>
      <c r="BE55">
        <f t="shared" si="74"/>
        <v>0</v>
      </c>
      <c r="BF55">
        <v>0</v>
      </c>
      <c r="BG55">
        <f t="shared" si="75"/>
        <v>0</v>
      </c>
      <c r="BH55">
        <v>0</v>
      </c>
      <c r="BI55">
        <f t="shared" si="76"/>
        <v>0</v>
      </c>
      <c r="BJ55">
        <v>0</v>
      </c>
      <c r="BK55">
        <f t="shared" si="77"/>
        <v>0</v>
      </c>
      <c r="BL55">
        <v>0</v>
      </c>
      <c r="BM55">
        <f t="shared" si="78"/>
        <v>0</v>
      </c>
      <c r="BN55">
        <v>0</v>
      </c>
      <c r="BO55">
        <f t="shared" si="79"/>
        <v>0</v>
      </c>
      <c r="BP55">
        <v>0</v>
      </c>
      <c r="BQ55">
        <f t="shared" si="80"/>
        <v>0</v>
      </c>
      <c r="BR55">
        <v>0</v>
      </c>
      <c r="BS55">
        <f t="shared" si="81"/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f t="shared" si="29"/>
        <v>0</v>
      </c>
      <c r="DF55">
        <v>0</v>
      </c>
      <c r="DG55">
        <f t="shared" si="30"/>
        <v>0</v>
      </c>
      <c r="DH55">
        <v>100</v>
      </c>
      <c r="DI55">
        <f t="shared" si="31"/>
        <v>1</v>
      </c>
      <c r="DJ55">
        <v>0</v>
      </c>
      <c r="DK55">
        <f t="shared" si="32"/>
        <v>0</v>
      </c>
      <c r="DL55">
        <v>0</v>
      </c>
      <c r="DM55">
        <f t="shared" si="33"/>
        <v>0</v>
      </c>
      <c r="DN55">
        <v>0</v>
      </c>
      <c r="DO55">
        <f t="shared" si="34"/>
        <v>0</v>
      </c>
      <c r="DP55">
        <v>0</v>
      </c>
      <c r="DQ55">
        <f t="shared" si="35"/>
        <v>0</v>
      </c>
      <c r="DR55">
        <v>0</v>
      </c>
      <c r="DS55">
        <f t="shared" si="36"/>
        <v>0</v>
      </c>
      <c r="DT55">
        <v>0</v>
      </c>
      <c r="DU55">
        <f t="shared" si="37"/>
        <v>0</v>
      </c>
      <c r="DV55">
        <v>0</v>
      </c>
      <c r="DW55">
        <f t="shared" si="38"/>
        <v>0</v>
      </c>
      <c r="DX55">
        <v>0</v>
      </c>
      <c r="DY55">
        <f t="shared" si="39"/>
        <v>0</v>
      </c>
      <c r="DZ55">
        <v>0</v>
      </c>
      <c r="EA55">
        <f t="shared" si="40"/>
        <v>0</v>
      </c>
      <c r="EB55">
        <v>0</v>
      </c>
      <c r="EC55">
        <f t="shared" si="41"/>
        <v>0</v>
      </c>
      <c r="ED55">
        <v>0</v>
      </c>
      <c r="EE55">
        <f t="shared" si="42"/>
        <v>0</v>
      </c>
      <c r="EF55">
        <v>0</v>
      </c>
      <c r="EG55">
        <f t="shared" si="43"/>
        <v>0</v>
      </c>
      <c r="EH55">
        <v>0</v>
      </c>
      <c r="EI55">
        <f t="shared" si="44"/>
        <v>0</v>
      </c>
      <c r="EJ55">
        <v>0</v>
      </c>
      <c r="EK55">
        <f t="shared" si="45"/>
        <v>0</v>
      </c>
      <c r="EL55">
        <v>0</v>
      </c>
      <c r="EM55">
        <f t="shared" si="46"/>
        <v>0</v>
      </c>
      <c r="EN55">
        <v>0</v>
      </c>
      <c r="EO55">
        <f t="shared" si="47"/>
        <v>0</v>
      </c>
      <c r="EP55">
        <v>0</v>
      </c>
      <c r="EQ55">
        <f t="shared" si="48"/>
        <v>0</v>
      </c>
      <c r="ER55">
        <v>0</v>
      </c>
      <c r="ES55">
        <f t="shared" si="49"/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 s="1" t="s">
        <v>386</v>
      </c>
      <c r="FG55" t="s">
        <v>387</v>
      </c>
    </row>
    <row r="56" spans="1:163" x14ac:dyDescent="0.45">
      <c r="A56">
        <v>55</v>
      </c>
      <c r="B56">
        <v>68</v>
      </c>
      <c r="C56" t="s">
        <v>33</v>
      </c>
      <c r="D56" t="s">
        <v>51</v>
      </c>
      <c r="F56" t="s">
        <v>389</v>
      </c>
      <c r="G56" s="2">
        <v>1</v>
      </c>
      <c r="H56">
        <v>234.3</v>
      </c>
      <c r="I56">
        <f>1000+273</f>
        <v>1273</v>
      </c>
      <c r="J56">
        <v>298</v>
      </c>
      <c r="K56" s="2">
        <f t="shared" si="86"/>
        <v>0.23409269442262373</v>
      </c>
      <c r="L56">
        <f>0.00423/(6.86/4)</f>
        <v>2.4664723032069972E-3</v>
      </c>
      <c r="M56" t="s">
        <v>64</v>
      </c>
      <c r="N56">
        <f>100-X56-AD56</f>
        <v>94.5</v>
      </c>
      <c r="O56">
        <f t="shared" si="53"/>
        <v>0.87945270965218525</v>
      </c>
      <c r="P56">
        <v>0</v>
      </c>
      <c r="Q56">
        <f t="shared" si="54"/>
        <v>0</v>
      </c>
      <c r="R56">
        <v>0</v>
      </c>
      <c r="S56">
        <f t="shared" si="55"/>
        <v>0</v>
      </c>
      <c r="T56">
        <v>0</v>
      </c>
      <c r="U56">
        <f t="shared" si="56"/>
        <v>0</v>
      </c>
      <c r="V56">
        <v>0</v>
      </c>
      <c r="W56">
        <f t="shared" si="57"/>
        <v>0</v>
      </c>
      <c r="X56">
        <v>5.5</v>
      </c>
      <c r="Y56">
        <f t="shared" si="58"/>
        <v>0.12054729034781476</v>
      </c>
      <c r="Z56">
        <v>0</v>
      </c>
      <c r="AA56">
        <f t="shared" si="59"/>
        <v>0</v>
      </c>
      <c r="AB56">
        <v>0</v>
      </c>
      <c r="AC56">
        <f t="shared" si="60"/>
        <v>0</v>
      </c>
      <c r="AD56">
        <v>0</v>
      </c>
      <c r="AE56">
        <f t="shared" si="61"/>
        <v>0</v>
      </c>
      <c r="AF56">
        <v>0</v>
      </c>
      <c r="AG56">
        <f t="shared" si="62"/>
        <v>0</v>
      </c>
      <c r="AH56">
        <v>0</v>
      </c>
      <c r="AI56">
        <f t="shared" si="63"/>
        <v>0</v>
      </c>
      <c r="AJ56">
        <v>0</v>
      </c>
      <c r="AK56">
        <f t="shared" si="64"/>
        <v>0</v>
      </c>
      <c r="AL56">
        <v>0</v>
      </c>
      <c r="AM56">
        <f t="shared" si="65"/>
        <v>0</v>
      </c>
      <c r="AN56">
        <v>0</v>
      </c>
      <c r="AO56">
        <f t="shared" si="66"/>
        <v>0</v>
      </c>
      <c r="AP56">
        <v>0</v>
      </c>
      <c r="AQ56">
        <f t="shared" si="67"/>
        <v>0</v>
      </c>
      <c r="AR56">
        <v>0</v>
      </c>
      <c r="AS56">
        <f t="shared" si="68"/>
        <v>0</v>
      </c>
      <c r="AT56">
        <v>0</v>
      </c>
      <c r="AU56">
        <f t="shared" si="69"/>
        <v>0</v>
      </c>
      <c r="AV56">
        <v>0</v>
      </c>
      <c r="AW56">
        <f t="shared" si="70"/>
        <v>0</v>
      </c>
      <c r="AX56">
        <v>0</v>
      </c>
      <c r="AY56">
        <f t="shared" si="71"/>
        <v>0</v>
      </c>
      <c r="AZ56">
        <v>0</v>
      </c>
      <c r="BA56">
        <f t="shared" si="72"/>
        <v>0</v>
      </c>
      <c r="BB56">
        <v>0</v>
      </c>
      <c r="BC56">
        <f t="shared" si="73"/>
        <v>0</v>
      </c>
      <c r="BD56">
        <v>0</v>
      </c>
      <c r="BE56">
        <f t="shared" si="74"/>
        <v>0</v>
      </c>
      <c r="BF56">
        <v>0</v>
      </c>
      <c r="BG56">
        <f t="shared" si="75"/>
        <v>0</v>
      </c>
      <c r="BH56">
        <v>0</v>
      </c>
      <c r="BI56">
        <f t="shared" si="76"/>
        <v>0</v>
      </c>
      <c r="BJ56">
        <v>0</v>
      </c>
      <c r="BK56">
        <f t="shared" si="77"/>
        <v>0</v>
      </c>
      <c r="BL56">
        <v>0</v>
      </c>
      <c r="BM56">
        <f t="shared" si="78"/>
        <v>0</v>
      </c>
      <c r="BN56">
        <v>0</v>
      </c>
      <c r="BO56">
        <f t="shared" si="79"/>
        <v>0</v>
      </c>
      <c r="BP56">
        <v>0</v>
      </c>
      <c r="BQ56">
        <f t="shared" si="80"/>
        <v>0</v>
      </c>
      <c r="BR56">
        <v>0</v>
      </c>
      <c r="BS56">
        <f t="shared" si="81"/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f t="shared" si="29"/>
        <v>0</v>
      </c>
      <c r="DF56">
        <v>0</v>
      </c>
      <c r="DG56">
        <f t="shared" si="30"/>
        <v>0</v>
      </c>
      <c r="DH56">
        <v>100</v>
      </c>
      <c r="DI56">
        <f t="shared" si="31"/>
        <v>1</v>
      </c>
      <c r="DJ56">
        <v>0</v>
      </c>
      <c r="DK56">
        <f t="shared" si="32"/>
        <v>0</v>
      </c>
      <c r="DL56">
        <v>0</v>
      </c>
      <c r="DM56">
        <f t="shared" si="33"/>
        <v>0</v>
      </c>
      <c r="DN56">
        <v>0</v>
      </c>
      <c r="DO56">
        <f t="shared" si="34"/>
        <v>0</v>
      </c>
      <c r="DP56">
        <v>0</v>
      </c>
      <c r="DQ56">
        <f t="shared" si="35"/>
        <v>0</v>
      </c>
      <c r="DR56">
        <v>0</v>
      </c>
      <c r="DS56">
        <f t="shared" si="36"/>
        <v>0</v>
      </c>
      <c r="DT56">
        <v>0</v>
      </c>
      <c r="DU56">
        <f t="shared" si="37"/>
        <v>0</v>
      </c>
      <c r="DV56">
        <v>0</v>
      </c>
      <c r="DW56">
        <f t="shared" si="38"/>
        <v>0</v>
      </c>
      <c r="DX56">
        <v>0</v>
      </c>
      <c r="DY56">
        <f t="shared" si="39"/>
        <v>0</v>
      </c>
      <c r="DZ56">
        <v>0</v>
      </c>
      <c r="EA56">
        <f t="shared" si="40"/>
        <v>0</v>
      </c>
      <c r="EB56">
        <v>0</v>
      </c>
      <c r="EC56">
        <f t="shared" si="41"/>
        <v>0</v>
      </c>
      <c r="ED56">
        <v>0</v>
      </c>
      <c r="EE56">
        <f t="shared" si="42"/>
        <v>0</v>
      </c>
      <c r="EF56">
        <v>0</v>
      </c>
      <c r="EG56">
        <f t="shared" si="43"/>
        <v>0</v>
      </c>
      <c r="EH56">
        <v>0</v>
      </c>
      <c r="EI56">
        <f t="shared" si="44"/>
        <v>0</v>
      </c>
      <c r="EJ56">
        <v>0</v>
      </c>
      <c r="EK56">
        <f t="shared" si="45"/>
        <v>0</v>
      </c>
      <c r="EL56">
        <v>0</v>
      </c>
      <c r="EM56">
        <f t="shared" si="46"/>
        <v>0</v>
      </c>
      <c r="EN56">
        <v>0</v>
      </c>
      <c r="EO56">
        <f t="shared" si="47"/>
        <v>0</v>
      </c>
      <c r="EP56">
        <v>0</v>
      </c>
      <c r="EQ56">
        <f t="shared" si="48"/>
        <v>0</v>
      </c>
      <c r="ER56">
        <v>0</v>
      </c>
      <c r="ES56">
        <f t="shared" si="49"/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 s="1" t="s">
        <v>390</v>
      </c>
      <c r="FG56" t="s">
        <v>387</v>
      </c>
    </row>
    <row r="57" spans="1:163" x14ac:dyDescent="0.45">
      <c r="A57">
        <v>56</v>
      </c>
      <c r="B57">
        <v>69</v>
      </c>
      <c r="C57" t="s">
        <v>33</v>
      </c>
      <c r="D57" t="s">
        <v>51</v>
      </c>
      <c r="F57" t="s">
        <v>391</v>
      </c>
      <c r="G57" s="2">
        <v>1</v>
      </c>
      <c r="H57">
        <v>234.3</v>
      </c>
      <c r="I57">
        <f>1000+273</f>
        <v>1273</v>
      </c>
      <c r="J57">
        <v>298</v>
      </c>
      <c r="K57" s="2">
        <f t="shared" si="86"/>
        <v>0.23409269442262373</v>
      </c>
      <c r="L57">
        <f>0.00423/(6.86/4)</f>
        <v>2.4664723032069972E-3</v>
      </c>
      <c r="M57" t="s">
        <v>64</v>
      </c>
      <c r="N57">
        <f>100-X57-AD57</f>
        <v>92.7</v>
      </c>
      <c r="O57">
        <f t="shared" si="53"/>
        <v>0.84355228859081866</v>
      </c>
      <c r="P57">
        <v>0</v>
      </c>
      <c r="Q57">
        <f t="shared" si="54"/>
        <v>0</v>
      </c>
      <c r="R57">
        <v>0</v>
      </c>
      <c r="S57">
        <f t="shared" si="55"/>
        <v>0</v>
      </c>
      <c r="T57">
        <v>0</v>
      </c>
      <c r="U57">
        <f t="shared" si="56"/>
        <v>0</v>
      </c>
      <c r="V57">
        <v>0</v>
      </c>
      <c r="W57">
        <f t="shared" si="57"/>
        <v>0</v>
      </c>
      <c r="X57">
        <v>7.3</v>
      </c>
      <c r="Y57">
        <f t="shared" si="58"/>
        <v>0.1564477114091814</v>
      </c>
      <c r="Z57">
        <v>0</v>
      </c>
      <c r="AA57">
        <f t="shared" si="59"/>
        <v>0</v>
      </c>
      <c r="AB57">
        <v>0</v>
      </c>
      <c r="AC57">
        <f t="shared" si="60"/>
        <v>0</v>
      </c>
      <c r="AD57">
        <v>0</v>
      </c>
      <c r="AE57">
        <f t="shared" si="61"/>
        <v>0</v>
      </c>
      <c r="AF57">
        <v>0</v>
      </c>
      <c r="AG57">
        <f t="shared" si="62"/>
        <v>0</v>
      </c>
      <c r="AH57">
        <v>0</v>
      </c>
      <c r="AI57">
        <f t="shared" si="63"/>
        <v>0</v>
      </c>
      <c r="AJ57">
        <v>0</v>
      </c>
      <c r="AK57">
        <f t="shared" si="64"/>
        <v>0</v>
      </c>
      <c r="AL57">
        <v>0</v>
      </c>
      <c r="AM57">
        <f t="shared" si="65"/>
        <v>0</v>
      </c>
      <c r="AN57">
        <v>0</v>
      </c>
      <c r="AO57">
        <f t="shared" si="66"/>
        <v>0</v>
      </c>
      <c r="AP57">
        <v>0</v>
      </c>
      <c r="AQ57">
        <f t="shared" si="67"/>
        <v>0</v>
      </c>
      <c r="AR57">
        <v>0</v>
      </c>
      <c r="AS57">
        <f t="shared" si="68"/>
        <v>0</v>
      </c>
      <c r="AT57">
        <v>0</v>
      </c>
      <c r="AU57">
        <f t="shared" si="69"/>
        <v>0</v>
      </c>
      <c r="AV57">
        <v>0</v>
      </c>
      <c r="AW57">
        <f t="shared" si="70"/>
        <v>0</v>
      </c>
      <c r="AX57">
        <v>0</v>
      </c>
      <c r="AY57">
        <f t="shared" si="71"/>
        <v>0</v>
      </c>
      <c r="AZ57">
        <v>0</v>
      </c>
      <c r="BA57">
        <f t="shared" si="72"/>
        <v>0</v>
      </c>
      <c r="BB57">
        <v>0</v>
      </c>
      <c r="BC57">
        <f t="shared" si="73"/>
        <v>0</v>
      </c>
      <c r="BD57">
        <v>0</v>
      </c>
      <c r="BE57">
        <f t="shared" si="74"/>
        <v>0</v>
      </c>
      <c r="BF57">
        <v>0</v>
      </c>
      <c r="BG57">
        <f t="shared" si="75"/>
        <v>0</v>
      </c>
      <c r="BH57">
        <v>0</v>
      </c>
      <c r="BI57">
        <f t="shared" si="76"/>
        <v>0</v>
      </c>
      <c r="BJ57">
        <v>0</v>
      </c>
      <c r="BK57">
        <f t="shared" si="77"/>
        <v>0</v>
      </c>
      <c r="BL57">
        <v>0</v>
      </c>
      <c r="BM57">
        <f t="shared" si="78"/>
        <v>0</v>
      </c>
      <c r="BN57">
        <v>0</v>
      </c>
      <c r="BO57">
        <f t="shared" si="79"/>
        <v>0</v>
      </c>
      <c r="BP57">
        <v>0</v>
      </c>
      <c r="BQ57">
        <f t="shared" si="80"/>
        <v>0</v>
      </c>
      <c r="BR57">
        <v>0</v>
      </c>
      <c r="BS57">
        <f t="shared" si="81"/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f t="shared" si="29"/>
        <v>0</v>
      </c>
      <c r="DF57">
        <v>0</v>
      </c>
      <c r="DG57">
        <f t="shared" si="30"/>
        <v>0</v>
      </c>
      <c r="DH57">
        <v>100</v>
      </c>
      <c r="DI57">
        <f t="shared" si="31"/>
        <v>1</v>
      </c>
      <c r="DJ57">
        <v>0</v>
      </c>
      <c r="DK57">
        <f t="shared" si="32"/>
        <v>0</v>
      </c>
      <c r="DL57">
        <v>0</v>
      </c>
      <c r="DM57">
        <f t="shared" si="33"/>
        <v>0</v>
      </c>
      <c r="DN57">
        <v>0</v>
      </c>
      <c r="DO57">
        <f t="shared" si="34"/>
        <v>0</v>
      </c>
      <c r="DP57">
        <v>0</v>
      </c>
      <c r="DQ57">
        <f t="shared" si="35"/>
        <v>0</v>
      </c>
      <c r="DR57">
        <v>0</v>
      </c>
      <c r="DS57">
        <f t="shared" si="36"/>
        <v>0</v>
      </c>
      <c r="DT57">
        <v>0</v>
      </c>
      <c r="DU57">
        <f t="shared" si="37"/>
        <v>0</v>
      </c>
      <c r="DV57">
        <v>0</v>
      </c>
      <c r="DW57">
        <f t="shared" si="38"/>
        <v>0</v>
      </c>
      <c r="DX57">
        <v>0</v>
      </c>
      <c r="DY57">
        <f t="shared" si="39"/>
        <v>0</v>
      </c>
      <c r="DZ57">
        <v>0</v>
      </c>
      <c r="EA57">
        <f t="shared" si="40"/>
        <v>0</v>
      </c>
      <c r="EB57">
        <v>0</v>
      </c>
      <c r="EC57">
        <f t="shared" si="41"/>
        <v>0</v>
      </c>
      <c r="ED57">
        <v>0</v>
      </c>
      <c r="EE57">
        <f t="shared" si="42"/>
        <v>0</v>
      </c>
      <c r="EF57">
        <v>0</v>
      </c>
      <c r="EG57">
        <f t="shared" si="43"/>
        <v>0</v>
      </c>
      <c r="EH57">
        <v>0</v>
      </c>
      <c r="EI57">
        <f t="shared" si="44"/>
        <v>0</v>
      </c>
      <c r="EJ57">
        <v>0</v>
      </c>
      <c r="EK57">
        <f t="shared" si="45"/>
        <v>0</v>
      </c>
      <c r="EL57">
        <v>0</v>
      </c>
      <c r="EM57">
        <f t="shared" si="46"/>
        <v>0</v>
      </c>
      <c r="EN57">
        <v>0</v>
      </c>
      <c r="EO57">
        <f t="shared" si="47"/>
        <v>0</v>
      </c>
      <c r="EP57">
        <v>0</v>
      </c>
      <c r="EQ57">
        <f t="shared" si="48"/>
        <v>0</v>
      </c>
      <c r="ER57">
        <v>0</v>
      </c>
      <c r="ES57">
        <f t="shared" si="49"/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 s="1" t="s">
        <v>392</v>
      </c>
      <c r="FG57" t="s">
        <v>387</v>
      </c>
    </row>
    <row r="58" spans="1:163" x14ac:dyDescent="0.45">
      <c r="A58">
        <v>57</v>
      </c>
      <c r="B58">
        <v>70</v>
      </c>
      <c r="C58" t="s">
        <v>53</v>
      </c>
      <c r="D58" t="s">
        <v>51</v>
      </c>
      <c r="F58" t="s">
        <v>393</v>
      </c>
      <c r="G58" s="2">
        <v>1</v>
      </c>
      <c r="H58">
        <v>234.3</v>
      </c>
      <c r="I58">
        <f>650+273</f>
        <v>923</v>
      </c>
      <c r="J58">
        <v>298</v>
      </c>
      <c r="K58" s="2">
        <f t="shared" si="86"/>
        <v>0.32286023835319611</v>
      </c>
      <c r="L58">
        <f>5*10^-4</f>
        <v>5.0000000000000001E-4</v>
      </c>
      <c r="M58" t="s">
        <v>64</v>
      </c>
      <c r="N58">
        <v>0</v>
      </c>
      <c r="O58">
        <f t="shared" si="53"/>
        <v>0</v>
      </c>
      <c r="P58">
        <v>6</v>
      </c>
      <c r="Q58">
        <f t="shared" si="54"/>
        <v>2.5574714888204331E-2</v>
      </c>
      <c r="R58">
        <v>0</v>
      </c>
      <c r="S58">
        <f t="shared" si="55"/>
        <v>0</v>
      </c>
      <c r="T58">
        <v>0</v>
      </c>
      <c r="U58">
        <f t="shared" si="56"/>
        <v>0</v>
      </c>
      <c r="V58">
        <v>0</v>
      </c>
      <c r="W58">
        <f t="shared" si="57"/>
        <v>0</v>
      </c>
      <c r="X58">
        <v>91</v>
      </c>
      <c r="Y58">
        <f t="shared" si="58"/>
        <v>0.94002226913690001</v>
      </c>
      <c r="Z58">
        <v>3</v>
      </c>
      <c r="AA58">
        <f t="shared" si="59"/>
        <v>3.4403015974895722E-2</v>
      </c>
      <c r="AB58">
        <v>0</v>
      </c>
      <c r="AC58">
        <f t="shared" si="60"/>
        <v>0</v>
      </c>
      <c r="AD58">
        <v>0</v>
      </c>
      <c r="AE58">
        <f t="shared" si="61"/>
        <v>0</v>
      </c>
      <c r="AF58">
        <v>0</v>
      </c>
      <c r="AG58">
        <f t="shared" si="62"/>
        <v>0</v>
      </c>
      <c r="AH58">
        <v>0</v>
      </c>
      <c r="AI58">
        <f t="shared" si="63"/>
        <v>0</v>
      </c>
      <c r="AJ58">
        <v>0</v>
      </c>
      <c r="AK58">
        <f t="shared" si="64"/>
        <v>0</v>
      </c>
      <c r="AL58">
        <v>0</v>
      </c>
      <c r="AM58">
        <f t="shared" si="65"/>
        <v>0</v>
      </c>
      <c r="AN58">
        <v>0</v>
      </c>
      <c r="AO58">
        <f t="shared" si="66"/>
        <v>0</v>
      </c>
      <c r="AP58">
        <v>0</v>
      </c>
      <c r="AQ58">
        <f t="shared" si="67"/>
        <v>0</v>
      </c>
      <c r="AR58">
        <v>0</v>
      </c>
      <c r="AS58">
        <f t="shared" si="68"/>
        <v>0</v>
      </c>
      <c r="AT58">
        <v>0</v>
      </c>
      <c r="AU58">
        <f t="shared" si="69"/>
        <v>0</v>
      </c>
      <c r="AV58">
        <v>0</v>
      </c>
      <c r="AW58">
        <f t="shared" si="70"/>
        <v>0</v>
      </c>
      <c r="AX58">
        <v>0</v>
      </c>
      <c r="AY58">
        <f t="shared" si="71"/>
        <v>0</v>
      </c>
      <c r="AZ58">
        <v>0</v>
      </c>
      <c r="BA58">
        <f t="shared" si="72"/>
        <v>0</v>
      </c>
      <c r="BB58">
        <v>0</v>
      </c>
      <c r="BC58">
        <f t="shared" si="73"/>
        <v>0</v>
      </c>
      <c r="BD58">
        <v>0</v>
      </c>
      <c r="BE58">
        <f t="shared" si="74"/>
        <v>0</v>
      </c>
      <c r="BF58">
        <v>0</v>
      </c>
      <c r="BG58">
        <f t="shared" si="75"/>
        <v>0</v>
      </c>
      <c r="BH58">
        <v>0</v>
      </c>
      <c r="BI58">
        <f t="shared" si="76"/>
        <v>0</v>
      </c>
      <c r="BJ58">
        <v>0</v>
      </c>
      <c r="BK58">
        <f t="shared" si="77"/>
        <v>0</v>
      </c>
      <c r="BL58">
        <v>0</v>
      </c>
      <c r="BM58">
        <f t="shared" si="78"/>
        <v>0</v>
      </c>
      <c r="BN58">
        <v>0</v>
      </c>
      <c r="BO58">
        <f t="shared" si="79"/>
        <v>0</v>
      </c>
      <c r="BP58">
        <v>0</v>
      </c>
      <c r="BQ58">
        <f t="shared" si="80"/>
        <v>0</v>
      </c>
      <c r="BR58">
        <v>0</v>
      </c>
      <c r="BS58">
        <f t="shared" si="81"/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f t="shared" si="29"/>
        <v>0</v>
      </c>
      <c r="DF58">
        <v>0</v>
      </c>
      <c r="DG58">
        <f t="shared" si="30"/>
        <v>0</v>
      </c>
      <c r="DH58">
        <v>100</v>
      </c>
      <c r="DI58">
        <f t="shared" si="31"/>
        <v>1</v>
      </c>
      <c r="DJ58">
        <v>0</v>
      </c>
      <c r="DK58">
        <f t="shared" si="32"/>
        <v>0</v>
      </c>
      <c r="DL58">
        <v>0</v>
      </c>
      <c r="DM58">
        <f t="shared" si="33"/>
        <v>0</v>
      </c>
      <c r="DN58">
        <v>0</v>
      </c>
      <c r="DO58">
        <f t="shared" si="34"/>
        <v>0</v>
      </c>
      <c r="DP58">
        <v>0</v>
      </c>
      <c r="DQ58">
        <f t="shared" si="35"/>
        <v>0</v>
      </c>
      <c r="DR58">
        <v>0</v>
      </c>
      <c r="DS58">
        <f t="shared" si="36"/>
        <v>0</v>
      </c>
      <c r="DT58">
        <v>0</v>
      </c>
      <c r="DU58">
        <f t="shared" si="37"/>
        <v>0</v>
      </c>
      <c r="DV58">
        <v>0</v>
      </c>
      <c r="DW58">
        <f t="shared" si="38"/>
        <v>0</v>
      </c>
      <c r="DX58">
        <v>0</v>
      </c>
      <c r="DY58">
        <f t="shared" si="39"/>
        <v>0</v>
      </c>
      <c r="DZ58">
        <v>0</v>
      </c>
      <c r="EA58">
        <f t="shared" si="40"/>
        <v>0</v>
      </c>
      <c r="EB58">
        <v>0</v>
      </c>
      <c r="EC58">
        <f t="shared" si="41"/>
        <v>0</v>
      </c>
      <c r="ED58">
        <v>0</v>
      </c>
      <c r="EE58">
        <f t="shared" si="42"/>
        <v>0</v>
      </c>
      <c r="EF58">
        <v>0</v>
      </c>
      <c r="EG58">
        <f t="shared" si="43"/>
        <v>0</v>
      </c>
      <c r="EH58">
        <v>0</v>
      </c>
      <c r="EI58">
        <f t="shared" si="44"/>
        <v>0</v>
      </c>
      <c r="EJ58">
        <v>0</v>
      </c>
      <c r="EK58">
        <f t="shared" si="45"/>
        <v>0</v>
      </c>
      <c r="EL58">
        <v>0</v>
      </c>
      <c r="EM58">
        <f t="shared" si="46"/>
        <v>0</v>
      </c>
      <c r="EN58">
        <v>0</v>
      </c>
      <c r="EO58">
        <f t="shared" si="47"/>
        <v>0</v>
      </c>
      <c r="EP58">
        <v>0</v>
      </c>
      <c r="EQ58">
        <f t="shared" si="48"/>
        <v>0</v>
      </c>
      <c r="ER58">
        <v>0</v>
      </c>
      <c r="ES58">
        <f t="shared" si="49"/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 s="1" t="s">
        <v>396</v>
      </c>
    </row>
    <row r="59" spans="1:163" x14ac:dyDescent="0.45">
      <c r="A59">
        <v>58</v>
      </c>
      <c r="B59">
        <v>71</v>
      </c>
      <c r="C59" t="s">
        <v>397</v>
      </c>
      <c r="D59" t="s">
        <v>398</v>
      </c>
      <c r="E59" t="s">
        <v>399</v>
      </c>
      <c r="F59" t="s">
        <v>400</v>
      </c>
      <c r="G59" s="2">
        <v>3</v>
      </c>
      <c r="H59">
        <f>231.9+273</f>
        <v>504.9</v>
      </c>
      <c r="I59">
        <f>1500+273</f>
        <v>1773</v>
      </c>
      <c r="J59">
        <f>350+273</f>
        <v>623</v>
      </c>
      <c r="K59" s="2">
        <f t="shared" si="86"/>
        <v>0.35138183869148337</v>
      </c>
      <c r="L59">
        <v>1E-3</v>
      </c>
      <c r="M59" t="s">
        <v>38</v>
      </c>
      <c r="N59">
        <v>0</v>
      </c>
      <c r="O59">
        <f t="shared" si="53"/>
        <v>0</v>
      </c>
      <c r="P59">
        <v>0</v>
      </c>
      <c r="Q59">
        <f t="shared" si="54"/>
        <v>0</v>
      </c>
      <c r="R59">
        <v>0</v>
      </c>
      <c r="S59">
        <f t="shared" si="55"/>
        <v>0</v>
      </c>
      <c r="T59">
        <v>0.49</v>
      </c>
      <c r="U59">
        <f t="shared" si="56"/>
        <v>4.9339494317174361E-3</v>
      </c>
      <c r="V59">
        <v>0</v>
      </c>
      <c r="W59">
        <f t="shared" si="57"/>
        <v>0</v>
      </c>
      <c r="X59">
        <v>0</v>
      </c>
      <c r="Y59">
        <f t="shared" si="58"/>
        <v>0</v>
      </c>
      <c r="Z59">
        <v>0</v>
      </c>
      <c r="AA59">
        <f t="shared" si="59"/>
        <v>0</v>
      </c>
      <c r="AB59">
        <v>0</v>
      </c>
      <c r="AC59">
        <f t="shared" si="60"/>
        <v>0</v>
      </c>
      <c r="AD59">
        <f t="shared" ref="AD59:AD70" si="87">100-T59-AF59-AH59-AJ59-AL59</f>
        <v>99.058000000000007</v>
      </c>
      <c r="AE59">
        <f t="shared" si="61"/>
        <v>0.98124333314310497</v>
      </c>
      <c r="AF59">
        <v>0.19</v>
      </c>
      <c r="AG59">
        <f t="shared" si="62"/>
        <v>8.7514910426925822E-3</v>
      </c>
      <c r="AH59">
        <v>2.1999999999999999E-2</v>
      </c>
      <c r="AI59">
        <f t="shared" si="63"/>
        <v>3.9296415262652035E-4</v>
      </c>
      <c r="AJ59">
        <v>0.02</v>
      </c>
      <c r="AK59">
        <f t="shared" si="64"/>
        <v>3.4502984772439047E-4</v>
      </c>
      <c r="AL59">
        <v>0.22</v>
      </c>
      <c r="AM59">
        <f t="shared" si="65"/>
        <v>4.3332323821343175E-3</v>
      </c>
      <c r="AN59">
        <v>0</v>
      </c>
      <c r="AO59">
        <f t="shared" si="66"/>
        <v>0</v>
      </c>
      <c r="AP59">
        <v>0</v>
      </c>
      <c r="AQ59">
        <f t="shared" si="67"/>
        <v>0</v>
      </c>
      <c r="AR59">
        <v>0</v>
      </c>
      <c r="AS59">
        <f t="shared" si="68"/>
        <v>0</v>
      </c>
      <c r="AT59">
        <v>0</v>
      </c>
      <c r="AU59">
        <f t="shared" si="69"/>
        <v>0</v>
      </c>
      <c r="AV59">
        <v>0</v>
      </c>
      <c r="AW59">
        <f t="shared" si="70"/>
        <v>0</v>
      </c>
      <c r="AX59">
        <v>0</v>
      </c>
      <c r="AY59">
        <f t="shared" si="71"/>
        <v>0</v>
      </c>
      <c r="AZ59">
        <v>0</v>
      </c>
      <c r="BA59">
        <f t="shared" si="72"/>
        <v>0</v>
      </c>
      <c r="BB59">
        <v>0</v>
      </c>
      <c r="BC59">
        <f t="shared" si="73"/>
        <v>0</v>
      </c>
      <c r="BD59">
        <v>0</v>
      </c>
      <c r="BE59">
        <f t="shared" si="74"/>
        <v>0</v>
      </c>
      <c r="BF59">
        <v>0</v>
      </c>
      <c r="BG59">
        <f t="shared" si="75"/>
        <v>0</v>
      </c>
      <c r="BH59">
        <v>0</v>
      </c>
      <c r="BI59">
        <f t="shared" si="76"/>
        <v>0</v>
      </c>
      <c r="BJ59">
        <v>0</v>
      </c>
      <c r="BK59">
        <f t="shared" si="77"/>
        <v>0</v>
      </c>
      <c r="BL59">
        <v>0</v>
      </c>
      <c r="BM59">
        <f t="shared" si="78"/>
        <v>0</v>
      </c>
      <c r="BN59">
        <v>0</v>
      </c>
      <c r="BO59">
        <f t="shared" si="79"/>
        <v>0</v>
      </c>
      <c r="BP59">
        <v>0</v>
      </c>
      <c r="BQ59">
        <f t="shared" si="80"/>
        <v>0</v>
      </c>
      <c r="BR59">
        <v>0</v>
      </c>
      <c r="BS59">
        <f t="shared" si="81"/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f t="shared" si="29"/>
        <v>0</v>
      </c>
      <c r="DF59">
        <v>0</v>
      </c>
      <c r="DG59">
        <f t="shared" si="30"/>
        <v>0</v>
      </c>
      <c r="DH59">
        <v>0</v>
      </c>
      <c r="DI59">
        <f t="shared" si="31"/>
        <v>0</v>
      </c>
      <c r="DJ59">
        <v>0</v>
      </c>
      <c r="DK59">
        <f t="shared" si="32"/>
        <v>0</v>
      </c>
      <c r="DL59">
        <v>0</v>
      </c>
      <c r="DM59">
        <f t="shared" si="33"/>
        <v>0</v>
      </c>
      <c r="DN59">
        <v>100</v>
      </c>
      <c r="DO59">
        <f t="shared" si="34"/>
        <v>1</v>
      </c>
      <c r="DP59">
        <v>0</v>
      </c>
      <c r="DQ59">
        <f t="shared" si="35"/>
        <v>0</v>
      </c>
      <c r="DR59">
        <v>0</v>
      </c>
      <c r="DS59">
        <f t="shared" si="36"/>
        <v>0</v>
      </c>
      <c r="DT59">
        <v>0</v>
      </c>
      <c r="DU59">
        <f t="shared" si="37"/>
        <v>0</v>
      </c>
      <c r="DV59">
        <v>0</v>
      </c>
      <c r="DW59">
        <f t="shared" si="38"/>
        <v>0</v>
      </c>
      <c r="DX59">
        <v>0</v>
      </c>
      <c r="DY59">
        <f t="shared" si="39"/>
        <v>0</v>
      </c>
      <c r="DZ59">
        <v>0</v>
      </c>
      <c r="EA59">
        <f t="shared" si="40"/>
        <v>0</v>
      </c>
      <c r="EB59">
        <v>0</v>
      </c>
      <c r="EC59">
        <f t="shared" si="41"/>
        <v>0</v>
      </c>
      <c r="ED59">
        <v>0</v>
      </c>
      <c r="EE59">
        <f t="shared" si="42"/>
        <v>0</v>
      </c>
      <c r="EF59">
        <v>0</v>
      </c>
      <c r="EG59">
        <f t="shared" si="43"/>
        <v>0</v>
      </c>
      <c r="EH59">
        <v>0</v>
      </c>
      <c r="EI59">
        <f t="shared" si="44"/>
        <v>0</v>
      </c>
      <c r="EJ59">
        <v>0</v>
      </c>
      <c r="EK59">
        <f t="shared" si="45"/>
        <v>0</v>
      </c>
      <c r="EL59">
        <v>0</v>
      </c>
      <c r="EM59">
        <f t="shared" si="46"/>
        <v>0</v>
      </c>
      <c r="EN59">
        <v>0</v>
      </c>
      <c r="EO59">
        <f t="shared" si="47"/>
        <v>0</v>
      </c>
      <c r="EP59">
        <v>0</v>
      </c>
      <c r="EQ59">
        <f t="shared" si="48"/>
        <v>0</v>
      </c>
      <c r="ER59">
        <v>0</v>
      </c>
      <c r="ES59">
        <f t="shared" si="49"/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 s="1" t="s">
        <v>403</v>
      </c>
      <c r="FG59" t="s">
        <v>404</v>
      </c>
    </row>
    <row r="60" spans="1:163" x14ac:dyDescent="0.45">
      <c r="A60">
        <v>59</v>
      </c>
      <c r="B60">
        <v>72</v>
      </c>
      <c r="C60" t="s">
        <v>397</v>
      </c>
      <c r="D60" t="s">
        <v>369</v>
      </c>
      <c r="E60" t="s">
        <v>399</v>
      </c>
      <c r="F60" t="s">
        <v>400</v>
      </c>
      <c r="G60" s="2">
        <v>0</v>
      </c>
      <c r="H60">
        <v>600.5</v>
      </c>
      <c r="I60">
        <f>1500+273</f>
        <v>1773</v>
      </c>
      <c r="J60">
        <f>350+273</f>
        <v>623</v>
      </c>
      <c r="K60" s="2">
        <f t="shared" si="86"/>
        <v>0.35138183869148337</v>
      </c>
      <c r="L60">
        <v>1E-3</v>
      </c>
      <c r="M60" t="s">
        <v>38</v>
      </c>
      <c r="N60">
        <v>0</v>
      </c>
      <c r="O60">
        <f t="shared" si="53"/>
        <v>0</v>
      </c>
      <c r="P60">
        <v>0</v>
      </c>
      <c r="Q60">
        <f t="shared" si="54"/>
        <v>0</v>
      </c>
      <c r="R60">
        <v>0</v>
      </c>
      <c r="S60">
        <f t="shared" si="55"/>
        <v>0</v>
      </c>
      <c r="T60">
        <v>0.49</v>
      </c>
      <c r="U60">
        <f t="shared" si="56"/>
        <v>4.9339494317174361E-3</v>
      </c>
      <c r="V60">
        <v>0</v>
      </c>
      <c r="W60">
        <f t="shared" si="57"/>
        <v>0</v>
      </c>
      <c r="X60">
        <v>0</v>
      </c>
      <c r="Y60">
        <f t="shared" si="58"/>
        <v>0</v>
      </c>
      <c r="Z60">
        <v>0</v>
      </c>
      <c r="AA60">
        <f t="shared" si="59"/>
        <v>0</v>
      </c>
      <c r="AB60">
        <v>0</v>
      </c>
      <c r="AC60">
        <f t="shared" si="60"/>
        <v>0</v>
      </c>
      <c r="AD60">
        <f t="shared" si="87"/>
        <v>99.058000000000007</v>
      </c>
      <c r="AE60">
        <f t="shared" si="61"/>
        <v>0.98124333314310497</v>
      </c>
      <c r="AF60">
        <v>0.19</v>
      </c>
      <c r="AG60">
        <f t="shared" si="62"/>
        <v>8.7514910426925822E-3</v>
      </c>
      <c r="AH60">
        <v>2.1999999999999999E-2</v>
      </c>
      <c r="AI60">
        <f t="shared" si="63"/>
        <v>3.9296415262652035E-4</v>
      </c>
      <c r="AJ60">
        <v>0.02</v>
      </c>
      <c r="AK60">
        <f t="shared" si="64"/>
        <v>3.4502984772439047E-4</v>
      </c>
      <c r="AL60">
        <v>0.22</v>
      </c>
      <c r="AM60">
        <f t="shared" si="65"/>
        <v>4.3332323821343175E-3</v>
      </c>
      <c r="AN60">
        <v>0</v>
      </c>
      <c r="AO60">
        <f t="shared" si="66"/>
        <v>0</v>
      </c>
      <c r="AP60">
        <v>0</v>
      </c>
      <c r="AQ60">
        <f t="shared" si="67"/>
        <v>0</v>
      </c>
      <c r="AR60">
        <v>0</v>
      </c>
      <c r="AS60">
        <f t="shared" si="68"/>
        <v>0</v>
      </c>
      <c r="AT60">
        <v>0</v>
      </c>
      <c r="AU60">
        <f t="shared" si="69"/>
        <v>0</v>
      </c>
      <c r="AV60">
        <v>0</v>
      </c>
      <c r="AW60">
        <f t="shared" si="70"/>
        <v>0</v>
      </c>
      <c r="AX60">
        <v>0</v>
      </c>
      <c r="AY60">
        <f t="shared" si="71"/>
        <v>0</v>
      </c>
      <c r="AZ60">
        <v>0</v>
      </c>
      <c r="BA60">
        <f t="shared" si="72"/>
        <v>0</v>
      </c>
      <c r="BB60">
        <v>0</v>
      </c>
      <c r="BC60">
        <f t="shared" si="73"/>
        <v>0</v>
      </c>
      <c r="BD60">
        <v>0</v>
      </c>
      <c r="BE60">
        <f t="shared" si="74"/>
        <v>0</v>
      </c>
      <c r="BF60">
        <v>0</v>
      </c>
      <c r="BG60">
        <f t="shared" si="75"/>
        <v>0</v>
      </c>
      <c r="BH60">
        <v>0</v>
      </c>
      <c r="BI60">
        <f t="shared" si="76"/>
        <v>0</v>
      </c>
      <c r="BJ60">
        <v>0</v>
      </c>
      <c r="BK60">
        <f t="shared" si="77"/>
        <v>0</v>
      </c>
      <c r="BL60">
        <v>0</v>
      </c>
      <c r="BM60">
        <f t="shared" si="78"/>
        <v>0</v>
      </c>
      <c r="BN60">
        <v>0</v>
      </c>
      <c r="BO60">
        <f t="shared" si="79"/>
        <v>0</v>
      </c>
      <c r="BP60">
        <v>0</v>
      </c>
      <c r="BQ60">
        <f t="shared" si="80"/>
        <v>0</v>
      </c>
      <c r="BR60">
        <v>0</v>
      </c>
      <c r="BS60">
        <f t="shared" si="81"/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f t="shared" si="29"/>
        <v>0</v>
      </c>
      <c r="DF60">
        <v>0</v>
      </c>
      <c r="DG60">
        <f t="shared" si="30"/>
        <v>0</v>
      </c>
      <c r="DH60">
        <v>0</v>
      </c>
      <c r="DI60">
        <f t="shared" si="31"/>
        <v>0</v>
      </c>
      <c r="DJ60">
        <v>0</v>
      </c>
      <c r="DK60">
        <f t="shared" si="32"/>
        <v>0</v>
      </c>
      <c r="DL60">
        <v>100</v>
      </c>
      <c r="DM60">
        <f t="shared" si="33"/>
        <v>1</v>
      </c>
      <c r="DN60">
        <v>0</v>
      </c>
      <c r="DO60">
        <f t="shared" si="34"/>
        <v>0</v>
      </c>
      <c r="DP60">
        <v>0</v>
      </c>
      <c r="DQ60">
        <f t="shared" si="35"/>
        <v>0</v>
      </c>
      <c r="DR60">
        <v>0</v>
      </c>
      <c r="DS60">
        <f t="shared" si="36"/>
        <v>0</v>
      </c>
      <c r="DT60">
        <v>0</v>
      </c>
      <c r="DU60">
        <f t="shared" si="37"/>
        <v>0</v>
      </c>
      <c r="DV60">
        <v>0</v>
      </c>
      <c r="DW60">
        <f t="shared" si="38"/>
        <v>0</v>
      </c>
      <c r="DX60">
        <v>0</v>
      </c>
      <c r="DY60">
        <f t="shared" si="39"/>
        <v>0</v>
      </c>
      <c r="DZ60">
        <v>0</v>
      </c>
      <c r="EA60">
        <f t="shared" si="40"/>
        <v>0</v>
      </c>
      <c r="EB60">
        <v>0</v>
      </c>
      <c r="EC60">
        <f t="shared" si="41"/>
        <v>0</v>
      </c>
      <c r="ED60">
        <v>0</v>
      </c>
      <c r="EE60">
        <f t="shared" si="42"/>
        <v>0</v>
      </c>
      <c r="EF60">
        <v>0</v>
      </c>
      <c r="EG60">
        <f t="shared" si="43"/>
        <v>0</v>
      </c>
      <c r="EH60">
        <v>0</v>
      </c>
      <c r="EI60">
        <f t="shared" si="44"/>
        <v>0</v>
      </c>
      <c r="EJ60">
        <v>0</v>
      </c>
      <c r="EK60">
        <f t="shared" si="45"/>
        <v>0</v>
      </c>
      <c r="EL60">
        <v>0</v>
      </c>
      <c r="EM60">
        <f t="shared" si="46"/>
        <v>0</v>
      </c>
      <c r="EN60">
        <v>0</v>
      </c>
      <c r="EO60">
        <f t="shared" si="47"/>
        <v>0</v>
      </c>
      <c r="EP60">
        <v>0</v>
      </c>
      <c r="EQ60">
        <f t="shared" si="48"/>
        <v>0</v>
      </c>
      <c r="ER60">
        <v>0</v>
      </c>
      <c r="ES60">
        <f t="shared" si="49"/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 s="1" t="s">
        <v>405</v>
      </c>
      <c r="FG60" t="s">
        <v>404</v>
      </c>
    </row>
    <row r="61" spans="1:163" x14ac:dyDescent="0.45">
      <c r="A61">
        <v>60</v>
      </c>
      <c r="B61">
        <v>73</v>
      </c>
      <c r="C61" t="s">
        <v>397</v>
      </c>
      <c r="D61" t="s">
        <v>398</v>
      </c>
      <c r="E61" t="s">
        <v>399</v>
      </c>
      <c r="F61" t="s">
        <v>400</v>
      </c>
      <c r="G61" s="2">
        <v>0</v>
      </c>
      <c r="H61">
        <v>504.9</v>
      </c>
      <c r="I61">
        <f t="shared" ref="I61:I74" si="88">1500+273</f>
        <v>1773</v>
      </c>
      <c r="J61">
        <f>460+273</f>
        <v>733</v>
      </c>
      <c r="K61" s="2">
        <f t="shared" si="86"/>
        <v>0.41342357586012407</v>
      </c>
      <c r="L61">
        <v>1E-3</v>
      </c>
      <c r="M61" t="s">
        <v>38</v>
      </c>
      <c r="N61">
        <v>0</v>
      </c>
      <c r="O61">
        <f t="shared" si="53"/>
        <v>0</v>
      </c>
      <c r="P61">
        <v>0</v>
      </c>
      <c r="Q61">
        <f t="shared" si="54"/>
        <v>0</v>
      </c>
      <c r="R61">
        <v>0</v>
      </c>
      <c r="S61">
        <f t="shared" si="55"/>
        <v>0</v>
      </c>
      <c r="T61">
        <v>0.49</v>
      </c>
      <c r="U61">
        <f t="shared" si="56"/>
        <v>4.9339494317174361E-3</v>
      </c>
      <c r="V61">
        <v>0</v>
      </c>
      <c r="W61">
        <f t="shared" si="57"/>
        <v>0</v>
      </c>
      <c r="X61">
        <v>0</v>
      </c>
      <c r="Y61">
        <f t="shared" si="58"/>
        <v>0</v>
      </c>
      <c r="Z61">
        <v>0</v>
      </c>
      <c r="AA61">
        <f t="shared" si="59"/>
        <v>0</v>
      </c>
      <c r="AB61">
        <v>0</v>
      </c>
      <c r="AC61">
        <f t="shared" si="60"/>
        <v>0</v>
      </c>
      <c r="AD61">
        <f t="shared" si="87"/>
        <v>99.058000000000007</v>
      </c>
      <c r="AE61">
        <f t="shared" si="61"/>
        <v>0.98124333314310497</v>
      </c>
      <c r="AF61">
        <v>0.19</v>
      </c>
      <c r="AG61">
        <f t="shared" si="62"/>
        <v>8.7514910426925822E-3</v>
      </c>
      <c r="AH61">
        <v>2.1999999999999999E-2</v>
      </c>
      <c r="AI61">
        <f t="shared" si="63"/>
        <v>3.9296415262652035E-4</v>
      </c>
      <c r="AJ61">
        <v>0.02</v>
      </c>
      <c r="AK61">
        <f t="shared" si="64"/>
        <v>3.4502984772439047E-4</v>
      </c>
      <c r="AL61">
        <v>0.22</v>
      </c>
      <c r="AM61">
        <f t="shared" si="65"/>
        <v>4.3332323821343175E-3</v>
      </c>
      <c r="AN61">
        <v>0</v>
      </c>
      <c r="AO61">
        <f t="shared" si="66"/>
        <v>0</v>
      </c>
      <c r="AP61">
        <v>0</v>
      </c>
      <c r="AQ61">
        <f t="shared" si="67"/>
        <v>0</v>
      </c>
      <c r="AR61">
        <v>0</v>
      </c>
      <c r="AS61">
        <f t="shared" si="68"/>
        <v>0</v>
      </c>
      <c r="AT61">
        <v>0</v>
      </c>
      <c r="AU61">
        <f t="shared" si="69"/>
        <v>0</v>
      </c>
      <c r="AV61">
        <v>0</v>
      </c>
      <c r="AW61">
        <f t="shared" si="70"/>
        <v>0</v>
      </c>
      <c r="AX61">
        <v>0</v>
      </c>
      <c r="AY61">
        <f t="shared" si="71"/>
        <v>0</v>
      </c>
      <c r="AZ61">
        <v>0</v>
      </c>
      <c r="BA61">
        <f t="shared" si="72"/>
        <v>0</v>
      </c>
      <c r="BB61">
        <v>0</v>
      </c>
      <c r="BC61">
        <f t="shared" si="73"/>
        <v>0</v>
      </c>
      <c r="BD61">
        <v>0</v>
      </c>
      <c r="BE61">
        <f t="shared" si="74"/>
        <v>0</v>
      </c>
      <c r="BF61">
        <v>0</v>
      </c>
      <c r="BG61">
        <f t="shared" si="75"/>
        <v>0</v>
      </c>
      <c r="BH61">
        <v>0</v>
      </c>
      <c r="BI61">
        <f t="shared" si="76"/>
        <v>0</v>
      </c>
      <c r="BJ61">
        <v>0</v>
      </c>
      <c r="BK61">
        <f t="shared" si="77"/>
        <v>0</v>
      </c>
      <c r="BL61">
        <v>0</v>
      </c>
      <c r="BM61">
        <f t="shared" si="78"/>
        <v>0</v>
      </c>
      <c r="BN61">
        <v>0</v>
      </c>
      <c r="BO61">
        <f t="shared" si="79"/>
        <v>0</v>
      </c>
      <c r="BP61">
        <v>0</v>
      </c>
      <c r="BQ61">
        <f t="shared" si="80"/>
        <v>0</v>
      </c>
      <c r="BR61">
        <v>0</v>
      </c>
      <c r="BS61">
        <f t="shared" si="81"/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f t="shared" si="29"/>
        <v>0</v>
      </c>
      <c r="DF61">
        <v>0</v>
      </c>
      <c r="DG61">
        <f t="shared" si="30"/>
        <v>0</v>
      </c>
      <c r="DH61">
        <v>0</v>
      </c>
      <c r="DI61">
        <f t="shared" si="31"/>
        <v>0</v>
      </c>
      <c r="DJ61">
        <v>0</v>
      </c>
      <c r="DK61">
        <f t="shared" si="32"/>
        <v>0</v>
      </c>
      <c r="DL61">
        <v>0</v>
      </c>
      <c r="DM61">
        <f t="shared" si="33"/>
        <v>0</v>
      </c>
      <c r="DN61">
        <v>100</v>
      </c>
      <c r="DO61">
        <f t="shared" si="34"/>
        <v>1</v>
      </c>
      <c r="DP61">
        <v>0</v>
      </c>
      <c r="DQ61">
        <f t="shared" si="35"/>
        <v>0</v>
      </c>
      <c r="DR61">
        <v>0</v>
      </c>
      <c r="DS61">
        <f t="shared" si="36"/>
        <v>0</v>
      </c>
      <c r="DT61">
        <v>0</v>
      </c>
      <c r="DU61">
        <f t="shared" si="37"/>
        <v>0</v>
      </c>
      <c r="DV61">
        <v>0</v>
      </c>
      <c r="DW61">
        <f t="shared" si="38"/>
        <v>0</v>
      </c>
      <c r="DX61">
        <v>0</v>
      </c>
      <c r="DY61">
        <f t="shared" si="39"/>
        <v>0</v>
      </c>
      <c r="DZ61">
        <v>0</v>
      </c>
      <c r="EA61">
        <f t="shared" si="40"/>
        <v>0</v>
      </c>
      <c r="EB61">
        <v>0</v>
      </c>
      <c r="EC61">
        <f t="shared" si="41"/>
        <v>0</v>
      </c>
      <c r="ED61">
        <v>0</v>
      </c>
      <c r="EE61">
        <f t="shared" si="42"/>
        <v>0</v>
      </c>
      <c r="EF61">
        <v>0</v>
      </c>
      <c r="EG61">
        <f t="shared" si="43"/>
        <v>0</v>
      </c>
      <c r="EH61">
        <v>0</v>
      </c>
      <c r="EI61">
        <f t="shared" si="44"/>
        <v>0</v>
      </c>
      <c r="EJ61">
        <v>0</v>
      </c>
      <c r="EK61">
        <f t="shared" si="45"/>
        <v>0</v>
      </c>
      <c r="EL61">
        <v>0</v>
      </c>
      <c r="EM61">
        <f t="shared" si="46"/>
        <v>0</v>
      </c>
      <c r="EN61">
        <v>0</v>
      </c>
      <c r="EO61">
        <f t="shared" si="47"/>
        <v>0</v>
      </c>
      <c r="EP61">
        <v>0</v>
      </c>
      <c r="EQ61">
        <f t="shared" si="48"/>
        <v>0</v>
      </c>
      <c r="ER61">
        <v>0</v>
      </c>
      <c r="ES61">
        <f t="shared" si="49"/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 s="1" t="s">
        <v>406</v>
      </c>
      <c r="FG61" t="s">
        <v>404</v>
      </c>
    </row>
    <row r="62" spans="1:163" x14ac:dyDescent="0.45">
      <c r="A62">
        <v>61</v>
      </c>
      <c r="B62">
        <v>74</v>
      </c>
      <c r="C62" t="s">
        <v>397</v>
      </c>
      <c r="D62" t="s">
        <v>369</v>
      </c>
      <c r="E62" t="s">
        <v>399</v>
      </c>
      <c r="F62" t="s">
        <v>400</v>
      </c>
      <c r="G62" s="2">
        <v>0</v>
      </c>
      <c r="H62">
        <v>600.5</v>
      </c>
      <c r="I62">
        <f t="shared" si="88"/>
        <v>1773</v>
      </c>
      <c r="J62">
        <f>460+273</f>
        <v>733</v>
      </c>
      <c r="K62" s="2">
        <f t="shared" si="86"/>
        <v>0.41342357586012407</v>
      </c>
      <c r="L62">
        <v>1E-3</v>
      </c>
      <c r="M62" t="s">
        <v>38</v>
      </c>
      <c r="N62">
        <v>0</v>
      </c>
      <c r="O62">
        <f t="shared" si="53"/>
        <v>0</v>
      </c>
      <c r="P62">
        <v>0</v>
      </c>
      <c r="Q62">
        <f t="shared" si="54"/>
        <v>0</v>
      </c>
      <c r="R62">
        <v>0</v>
      </c>
      <c r="S62">
        <f t="shared" si="55"/>
        <v>0</v>
      </c>
      <c r="T62">
        <v>0.49</v>
      </c>
      <c r="U62">
        <f t="shared" si="56"/>
        <v>4.9339494317174361E-3</v>
      </c>
      <c r="V62">
        <v>0</v>
      </c>
      <c r="W62">
        <f t="shared" si="57"/>
        <v>0</v>
      </c>
      <c r="X62">
        <v>0</v>
      </c>
      <c r="Y62">
        <f t="shared" si="58"/>
        <v>0</v>
      </c>
      <c r="Z62">
        <v>0</v>
      </c>
      <c r="AA62">
        <f t="shared" si="59"/>
        <v>0</v>
      </c>
      <c r="AB62">
        <v>0</v>
      </c>
      <c r="AC62">
        <f t="shared" si="60"/>
        <v>0</v>
      </c>
      <c r="AD62">
        <f t="shared" si="87"/>
        <v>99.058000000000007</v>
      </c>
      <c r="AE62">
        <f t="shared" si="61"/>
        <v>0.98124333314310497</v>
      </c>
      <c r="AF62">
        <v>0.19</v>
      </c>
      <c r="AG62">
        <f t="shared" si="62"/>
        <v>8.7514910426925822E-3</v>
      </c>
      <c r="AH62">
        <v>2.1999999999999999E-2</v>
      </c>
      <c r="AI62">
        <f t="shared" si="63"/>
        <v>3.9296415262652035E-4</v>
      </c>
      <c r="AJ62">
        <v>0.02</v>
      </c>
      <c r="AK62">
        <f t="shared" si="64"/>
        <v>3.4502984772439047E-4</v>
      </c>
      <c r="AL62">
        <v>0.22</v>
      </c>
      <c r="AM62">
        <f t="shared" si="65"/>
        <v>4.3332323821343175E-3</v>
      </c>
      <c r="AN62">
        <v>0</v>
      </c>
      <c r="AO62">
        <f t="shared" si="66"/>
        <v>0</v>
      </c>
      <c r="AP62">
        <v>0</v>
      </c>
      <c r="AQ62">
        <f t="shared" si="67"/>
        <v>0</v>
      </c>
      <c r="AR62">
        <v>0</v>
      </c>
      <c r="AS62">
        <f t="shared" si="68"/>
        <v>0</v>
      </c>
      <c r="AT62">
        <v>0</v>
      </c>
      <c r="AU62">
        <f t="shared" si="69"/>
        <v>0</v>
      </c>
      <c r="AV62">
        <v>0</v>
      </c>
      <c r="AW62">
        <f t="shared" si="70"/>
        <v>0</v>
      </c>
      <c r="AX62">
        <v>0</v>
      </c>
      <c r="AY62">
        <f t="shared" si="71"/>
        <v>0</v>
      </c>
      <c r="AZ62">
        <v>0</v>
      </c>
      <c r="BA62">
        <f t="shared" si="72"/>
        <v>0</v>
      </c>
      <c r="BB62">
        <v>0</v>
      </c>
      <c r="BC62">
        <f t="shared" si="73"/>
        <v>0</v>
      </c>
      <c r="BD62">
        <v>0</v>
      </c>
      <c r="BE62">
        <f t="shared" si="74"/>
        <v>0</v>
      </c>
      <c r="BF62">
        <v>0</v>
      </c>
      <c r="BG62">
        <f t="shared" si="75"/>
        <v>0</v>
      </c>
      <c r="BH62">
        <v>0</v>
      </c>
      <c r="BI62">
        <f t="shared" si="76"/>
        <v>0</v>
      </c>
      <c r="BJ62">
        <v>0</v>
      </c>
      <c r="BK62">
        <f t="shared" si="77"/>
        <v>0</v>
      </c>
      <c r="BL62">
        <v>0</v>
      </c>
      <c r="BM62">
        <f t="shared" si="78"/>
        <v>0</v>
      </c>
      <c r="BN62">
        <v>0</v>
      </c>
      <c r="BO62">
        <f t="shared" si="79"/>
        <v>0</v>
      </c>
      <c r="BP62">
        <v>0</v>
      </c>
      <c r="BQ62">
        <f t="shared" si="80"/>
        <v>0</v>
      </c>
      <c r="BR62">
        <v>0</v>
      </c>
      <c r="BS62">
        <f t="shared" si="81"/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f t="shared" si="29"/>
        <v>0</v>
      </c>
      <c r="DF62">
        <v>0</v>
      </c>
      <c r="DG62">
        <f t="shared" si="30"/>
        <v>0</v>
      </c>
      <c r="DH62">
        <v>0</v>
      </c>
      <c r="DI62">
        <f t="shared" si="31"/>
        <v>0</v>
      </c>
      <c r="DJ62">
        <v>0</v>
      </c>
      <c r="DK62">
        <f t="shared" si="32"/>
        <v>0</v>
      </c>
      <c r="DL62">
        <v>100</v>
      </c>
      <c r="DM62">
        <f t="shared" si="33"/>
        <v>1</v>
      </c>
      <c r="DN62">
        <v>0</v>
      </c>
      <c r="DO62">
        <f t="shared" si="34"/>
        <v>0</v>
      </c>
      <c r="DP62">
        <v>0</v>
      </c>
      <c r="DQ62">
        <f t="shared" si="35"/>
        <v>0</v>
      </c>
      <c r="DR62">
        <v>0</v>
      </c>
      <c r="DS62">
        <f t="shared" si="36"/>
        <v>0</v>
      </c>
      <c r="DT62">
        <v>0</v>
      </c>
      <c r="DU62">
        <f t="shared" si="37"/>
        <v>0</v>
      </c>
      <c r="DV62">
        <v>0</v>
      </c>
      <c r="DW62">
        <f t="shared" si="38"/>
        <v>0</v>
      </c>
      <c r="DX62">
        <v>0</v>
      </c>
      <c r="DY62">
        <f t="shared" si="39"/>
        <v>0</v>
      </c>
      <c r="DZ62">
        <v>0</v>
      </c>
      <c r="EA62">
        <f t="shared" si="40"/>
        <v>0</v>
      </c>
      <c r="EB62">
        <v>0</v>
      </c>
      <c r="EC62">
        <f t="shared" si="41"/>
        <v>0</v>
      </c>
      <c r="ED62">
        <v>0</v>
      </c>
      <c r="EE62">
        <f t="shared" si="42"/>
        <v>0</v>
      </c>
      <c r="EF62">
        <v>0</v>
      </c>
      <c r="EG62">
        <f t="shared" si="43"/>
        <v>0</v>
      </c>
      <c r="EH62">
        <v>0</v>
      </c>
      <c r="EI62">
        <f t="shared" si="44"/>
        <v>0</v>
      </c>
      <c r="EJ62">
        <v>0</v>
      </c>
      <c r="EK62">
        <f t="shared" si="45"/>
        <v>0</v>
      </c>
      <c r="EL62">
        <v>0</v>
      </c>
      <c r="EM62">
        <f t="shared" si="46"/>
        <v>0</v>
      </c>
      <c r="EN62">
        <v>0</v>
      </c>
      <c r="EO62">
        <f t="shared" si="47"/>
        <v>0</v>
      </c>
      <c r="EP62">
        <v>0</v>
      </c>
      <c r="EQ62">
        <f t="shared" si="48"/>
        <v>0</v>
      </c>
      <c r="ER62">
        <v>0</v>
      </c>
      <c r="ES62">
        <f t="shared" si="49"/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 s="1" t="s">
        <v>407</v>
      </c>
      <c r="FG62" t="s">
        <v>404</v>
      </c>
    </row>
    <row r="63" spans="1:163" x14ac:dyDescent="0.45">
      <c r="A63">
        <v>62</v>
      </c>
      <c r="B63">
        <v>75</v>
      </c>
      <c r="C63" t="s">
        <v>397</v>
      </c>
      <c r="D63" t="s">
        <v>408</v>
      </c>
      <c r="E63" t="s">
        <v>399</v>
      </c>
      <c r="F63" t="s">
        <v>400</v>
      </c>
      <c r="G63" s="2">
        <v>0</v>
      </c>
      <c r="H63">
        <f>419.5+273</f>
        <v>692.5</v>
      </c>
      <c r="I63">
        <f t="shared" si="88"/>
        <v>1773</v>
      </c>
      <c r="J63">
        <f>460+273</f>
        <v>733</v>
      </c>
      <c r="K63" s="2">
        <f t="shared" si="86"/>
        <v>0.41342357586012407</v>
      </c>
      <c r="L63">
        <v>1E-3</v>
      </c>
      <c r="M63" t="s">
        <v>38</v>
      </c>
      <c r="N63">
        <v>0</v>
      </c>
      <c r="O63">
        <f t="shared" si="53"/>
        <v>0</v>
      </c>
      <c r="P63">
        <v>0</v>
      </c>
      <c r="Q63">
        <f t="shared" si="54"/>
        <v>0</v>
      </c>
      <c r="R63">
        <v>0</v>
      </c>
      <c r="S63">
        <f t="shared" si="55"/>
        <v>0</v>
      </c>
      <c r="T63">
        <v>0.49</v>
      </c>
      <c r="U63">
        <f t="shared" si="56"/>
        <v>4.9339494317174361E-3</v>
      </c>
      <c r="V63">
        <v>0</v>
      </c>
      <c r="W63">
        <f t="shared" si="57"/>
        <v>0</v>
      </c>
      <c r="X63">
        <v>0</v>
      </c>
      <c r="Y63">
        <f t="shared" si="58"/>
        <v>0</v>
      </c>
      <c r="Z63">
        <v>0</v>
      </c>
      <c r="AA63">
        <f t="shared" si="59"/>
        <v>0</v>
      </c>
      <c r="AB63">
        <v>0</v>
      </c>
      <c r="AC63">
        <f t="shared" si="60"/>
        <v>0</v>
      </c>
      <c r="AD63">
        <f t="shared" si="87"/>
        <v>99.058000000000007</v>
      </c>
      <c r="AE63">
        <f t="shared" si="61"/>
        <v>0.98124333314310497</v>
      </c>
      <c r="AF63">
        <v>0.19</v>
      </c>
      <c r="AG63">
        <f t="shared" si="62"/>
        <v>8.7514910426925822E-3</v>
      </c>
      <c r="AH63">
        <v>2.1999999999999999E-2</v>
      </c>
      <c r="AI63">
        <f t="shared" si="63"/>
        <v>3.9296415262652035E-4</v>
      </c>
      <c r="AJ63">
        <v>0.02</v>
      </c>
      <c r="AK63">
        <f t="shared" si="64"/>
        <v>3.4502984772439047E-4</v>
      </c>
      <c r="AL63">
        <v>0.22</v>
      </c>
      <c r="AM63">
        <f t="shared" si="65"/>
        <v>4.3332323821343175E-3</v>
      </c>
      <c r="AN63">
        <v>0</v>
      </c>
      <c r="AO63">
        <f t="shared" si="66"/>
        <v>0</v>
      </c>
      <c r="AP63">
        <v>0</v>
      </c>
      <c r="AQ63">
        <f t="shared" si="67"/>
        <v>0</v>
      </c>
      <c r="AR63">
        <v>0</v>
      </c>
      <c r="AS63">
        <f t="shared" si="68"/>
        <v>0</v>
      </c>
      <c r="AT63">
        <v>0</v>
      </c>
      <c r="AU63">
        <f t="shared" si="69"/>
        <v>0</v>
      </c>
      <c r="AV63">
        <v>0</v>
      </c>
      <c r="AW63">
        <f t="shared" si="70"/>
        <v>0</v>
      </c>
      <c r="AX63">
        <v>0</v>
      </c>
      <c r="AY63">
        <f t="shared" si="71"/>
        <v>0</v>
      </c>
      <c r="AZ63">
        <v>0</v>
      </c>
      <c r="BA63">
        <f t="shared" si="72"/>
        <v>0</v>
      </c>
      <c r="BB63">
        <v>0</v>
      </c>
      <c r="BC63">
        <f t="shared" si="73"/>
        <v>0</v>
      </c>
      <c r="BD63">
        <v>0</v>
      </c>
      <c r="BE63">
        <f t="shared" si="74"/>
        <v>0</v>
      </c>
      <c r="BF63">
        <v>0</v>
      </c>
      <c r="BG63">
        <f t="shared" si="75"/>
        <v>0</v>
      </c>
      <c r="BH63">
        <v>0</v>
      </c>
      <c r="BI63">
        <f t="shared" si="76"/>
        <v>0</v>
      </c>
      <c r="BJ63">
        <v>0</v>
      </c>
      <c r="BK63">
        <f t="shared" si="77"/>
        <v>0</v>
      </c>
      <c r="BL63">
        <v>0</v>
      </c>
      <c r="BM63">
        <f t="shared" si="78"/>
        <v>0</v>
      </c>
      <c r="BN63">
        <v>0</v>
      </c>
      <c r="BO63">
        <f t="shared" si="79"/>
        <v>0</v>
      </c>
      <c r="BP63">
        <v>0</v>
      </c>
      <c r="BQ63">
        <f t="shared" si="80"/>
        <v>0</v>
      </c>
      <c r="BR63">
        <v>0</v>
      </c>
      <c r="BS63">
        <f t="shared" si="81"/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f t="shared" si="29"/>
        <v>0</v>
      </c>
      <c r="DF63">
        <v>0</v>
      </c>
      <c r="DG63">
        <f t="shared" si="30"/>
        <v>0</v>
      </c>
      <c r="DH63">
        <v>0</v>
      </c>
      <c r="DI63">
        <f t="shared" si="31"/>
        <v>0</v>
      </c>
      <c r="DJ63">
        <v>100</v>
      </c>
      <c r="DK63">
        <f t="shared" si="32"/>
        <v>1</v>
      </c>
      <c r="DL63">
        <v>0</v>
      </c>
      <c r="DM63">
        <f t="shared" si="33"/>
        <v>0</v>
      </c>
      <c r="DN63">
        <v>0</v>
      </c>
      <c r="DO63">
        <f t="shared" si="34"/>
        <v>0</v>
      </c>
      <c r="DP63">
        <v>0</v>
      </c>
      <c r="DQ63">
        <f t="shared" si="35"/>
        <v>0</v>
      </c>
      <c r="DR63">
        <v>0</v>
      </c>
      <c r="DS63">
        <f t="shared" si="36"/>
        <v>0</v>
      </c>
      <c r="DT63">
        <v>0</v>
      </c>
      <c r="DU63">
        <f t="shared" si="37"/>
        <v>0</v>
      </c>
      <c r="DV63">
        <v>0</v>
      </c>
      <c r="DW63">
        <f t="shared" si="38"/>
        <v>0</v>
      </c>
      <c r="DX63">
        <v>0</v>
      </c>
      <c r="DY63">
        <f t="shared" si="39"/>
        <v>0</v>
      </c>
      <c r="DZ63">
        <v>0</v>
      </c>
      <c r="EA63">
        <f t="shared" si="40"/>
        <v>0</v>
      </c>
      <c r="EB63">
        <v>0</v>
      </c>
      <c r="EC63">
        <f t="shared" si="41"/>
        <v>0</v>
      </c>
      <c r="ED63">
        <v>0</v>
      </c>
      <c r="EE63">
        <f t="shared" si="42"/>
        <v>0</v>
      </c>
      <c r="EF63">
        <v>0</v>
      </c>
      <c r="EG63">
        <f t="shared" si="43"/>
        <v>0</v>
      </c>
      <c r="EH63">
        <v>0</v>
      </c>
      <c r="EI63">
        <f t="shared" si="44"/>
        <v>0</v>
      </c>
      <c r="EJ63">
        <v>0</v>
      </c>
      <c r="EK63">
        <f t="shared" si="45"/>
        <v>0</v>
      </c>
      <c r="EL63">
        <v>0</v>
      </c>
      <c r="EM63">
        <f t="shared" si="46"/>
        <v>0</v>
      </c>
      <c r="EN63">
        <v>0</v>
      </c>
      <c r="EO63">
        <f t="shared" si="47"/>
        <v>0</v>
      </c>
      <c r="EP63">
        <v>0</v>
      </c>
      <c r="EQ63">
        <f t="shared" si="48"/>
        <v>0</v>
      </c>
      <c r="ER63">
        <v>0</v>
      </c>
      <c r="ES63">
        <f t="shared" si="49"/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 s="1" t="s">
        <v>409</v>
      </c>
      <c r="FG63" t="s">
        <v>404</v>
      </c>
    </row>
    <row r="64" spans="1:163" x14ac:dyDescent="0.45">
      <c r="A64">
        <v>63</v>
      </c>
      <c r="B64">
        <v>76</v>
      </c>
      <c r="C64" t="s">
        <v>397</v>
      </c>
      <c r="D64" t="s">
        <v>410</v>
      </c>
      <c r="E64" t="s">
        <v>399</v>
      </c>
      <c r="F64" t="s">
        <v>400</v>
      </c>
      <c r="G64" s="2">
        <v>0</v>
      </c>
      <c r="H64">
        <v>600.5</v>
      </c>
      <c r="I64">
        <f t="shared" si="88"/>
        <v>1773</v>
      </c>
      <c r="J64">
        <f>550+273</f>
        <v>823</v>
      </c>
      <c r="K64" s="2">
        <f t="shared" si="86"/>
        <v>0.46418499717992101</v>
      </c>
      <c r="L64">
        <v>1E-3</v>
      </c>
      <c r="M64" t="s">
        <v>38</v>
      </c>
      <c r="N64">
        <v>0</v>
      </c>
      <c r="O64">
        <f t="shared" si="53"/>
        <v>0</v>
      </c>
      <c r="P64">
        <v>0</v>
      </c>
      <c r="Q64">
        <f t="shared" si="54"/>
        <v>0</v>
      </c>
      <c r="R64">
        <v>0</v>
      </c>
      <c r="S64">
        <f t="shared" si="55"/>
        <v>0</v>
      </c>
      <c r="T64">
        <v>0.49</v>
      </c>
      <c r="U64">
        <f t="shared" si="56"/>
        <v>4.9339494317174361E-3</v>
      </c>
      <c r="V64">
        <v>0</v>
      </c>
      <c r="W64">
        <f t="shared" si="57"/>
        <v>0</v>
      </c>
      <c r="X64">
        <v>0</v>
      </c>
      <c r="Y64">
        <f t="shared" si="58"/>
        <v>0</v>
      </c>
      <c r="Z64">
        <v>0</v>
      </c>
      <c r="AA64">
        <f t="shared" si="59"/>
        <v>0</v>
      </c>
      <c r="AB64">
        <v>0</v>
      </c>
      <c r="AC64">
        <f t="shared" si="60"/>
        <v>0</v>
      </c>
      <c r="AD64">
        <f t="shared" si="87"/>
        <v>99.058000000000007</v>
      </c>
      <c r="AE64">
        <f t="shared" si="61"/>
        <v>0.98124333314310497</v>
      </c>
      <c r="AF64">
        <v>0.19</v>
      </c>
      <c r="AG64">
        <f t="shared" si="62"/>
        <v>8.7514910426925822E-3</v>
      </c>
      <c r="AH64">
        <v>2.1999999999999999E-2</v>
      </c>
      <c r="AI64">
        <f t="shared" si="63"/>
        <v>3.9296415262652035E-4</v>
      </c>
      <c r="AJ64">
        <v>0.02</v>
      </c>
      <c r="AK64">
        <f t="shared" si="64"/>
        <v>3.4502984772439047E-4</v>
      </c>
      <c r="AL64">
        <v>0.22</v>
      </c>
      <c r="AM64">
        <f t="shared" si="65"/>
        <v>4.3332323821343175E-3</v>
      </c>
      <c r="AN64">
        <v>0</v>
      </c>
      <c r="AO64">
        <f t="shared" si="66"/>
        <v>0</v>
      </c>
      <c r="AP64">
        <v>0</v>
      </c>
      <c r="AQ64">
        <f t="shared" si="67"/>
        <v>0</v>
      </c>
      <c r="AR64">
        <v>0</v>
      </c>
      <c r="AS64">
        <f t="shared" si="68"/>
        <v>0</v>
      </c>
      <c r="AT64">
        <v>0</v>
      </c>
      <c r="AU64">
        <f t="shared" si="69"/>
        <v>0</v>
      </c>
      <c r="AV64">
        <v>0</v>
      </c>
      <c r="AW64">
        <f t="shared" si="70"/>
        <v>0</v>
      </c>
      <c r="AX64">
        <v>0</v>
      </c>
      <c r="AY64">
        <f t="shared" si="71"/>
        <v>0</v>
      </c>
      <c r="AZ64">
        <v>0</v>
      </c>
      <c r="BA64">
        <f t="shared" si="72"/>
        <v>0</v>
      </c>
      <c r="BB64">
        <v>0</v>
      </c>
      <c r="BC64">
        <f t="shared" si="73"/>
        <v>0</v>
      </c>
      <c r="BD64">
        <v>0</v>
      </c>
      <c r="BE64">
        <f t="shared" si="74"/>
        <v>0</v>
      </c>
      <c r="BF64">
        <v>0</v>
      </c>
      <c r="BG64">
        <f t="shared" si="75"/>
        <v>0</v>
      </c>
      <c r="BH64">
        <v>0</v>
      </c>
      <c r="BI64">
        <f t="shared" si="76"/>
        <v>0</v>
      </c>
      <c r="BJ64">
        <v>0</v>
      </c>
      <c r="BK64">
        <f t="shared" si="77"/>
        <v>0</v>
      </c>
      <c r="BL64">
        <v>0</v>
      </c>
      <c r="BM64">
        <f t="shared" si="78"/>
        <v>0</v>
      </c>
      <c r="BN64">
        <v>0</v>
      </c>
      <c r="BO64">
        <f t="shared" si="79"/>
        <v>0</v>
      </c>
      <c r="BP64">
        <v>0</v>
      </c>
      <c r="BQ64">
        <f t="shared" si="80"/>
        <v>0</v>
      </c>
      <c r="BR64">
        <v>0</v>
      </c>
      <c r="BS64">
        <f t="shared" si="81"/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f t="shared" si="29"/>
        <v>0</v>
      </c>
      <c r="DF64">
        <v>0</v>
      </c>
      <c r="DG64">
        <f t="shared" si="30"/>
        <v>0</v>
      </c>
      <c r="DH64">
        <v>0</v>
      </c>
      <c r="DI64">
        <f t="shared" si="31"/>
        <v>0</v>
      </c>
      <c r="DJ64">
        <v>0</v>
      </c>
      <c r="DK64">
        <f t="shared" si="32"/>
        <v>0</v>
      </c>
      <c r="DL64">
        <v>100</v>
      </c>
      <c r="DM64">
        <f t="shared" si="33"/>
        <v>1</v>
      </c>
      <c r="DN64">
        <v>0</v>
      </c>
      <c r="DO64">
        <f t="shared" si="34"/>
        <v>0</v>
      </c>
      <c r="DP64">
        <v>0</v>
      </c>
      <c r="DQ64">
        <f t="shared" si="35"/>
        <v>0</v>
      </c>
      <c r="DR64">
        <v>0</v>
      </c>
      <c r="DS64">
        <f t="shared" si="36"/>
        <v>0</v>
      </c>
      <c r="DT64">
        <v>0</v>
      </c>
      <c r="DU64">
        <f t="shared" si="37"/>
        <v>0</v>
      </c>
      <c r="DV64">
        <v>0</v>
      </c>
      <c r="DW64">
        <f t="shared" si="38"/>
        <v>0</v>
      </c>
      <c r="DX64">
        <v>0</v>
      </c>
      <c r="DY64">
        <f t="shared" si="39"/>
        <v>0</v>
      </c>
      <c r="DZ64">
        <v>0</v>
      </c>
      <c r="EA64">
        <f t="shared" si="40"/>
        <v>0</v>
      </c>
      <c r="EB64">
        <v>0</v>
      </c>
      <c r="EC64">
        <f t="shared" si="41"/>
        <v>0</v>
      </c>
      <c r="ED64">
        <v>0</v>
      </c>
      <c r="EE64">
        <f t="shared" si="42"/>
        <v>0</v>
      </c>
      <c r="EF64">
        <v>0</v>
      </c>
      <c r="EG64">
        <f t="shared" si="43"/>
        <v>0</v>
      </c>
      <c r="EH64">
        <v>0</v>
      </c>
      <c r="EI64">
        <f t="shared" si="44"/>
        <v>0</v>
      </c>
      <c r="EJ64">
        <v>0</v>
      </c>
      <c r="EK64">
        <f t="shared" si="45"/>
        <v>0</v>
      </c>
      <c r="EL64">
        <v>0</v>
      </c>
      <c r="EM64">
        <f t="shared" si="46"/>
        <v>0</v>
      </c>
      <c r="EN64">
        <v>0</v>
      </c>
      <c r="EO64">
        <f t="shared" si="47"/>
        <v>0</v>
      </c>
      <c r="EP64">
        <v>0</v>
      </c>
      <c r="EQ64">
        <f t="shared" si="48"/>
        <v>0</v>
      </c>
      <c r="ER64">
        <v>0</v>
      </c>
      <c r="ES64">
        <f t="shared" si="49"/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 s="1" t="s">
        <v>411</v>
      </c>
      <c r="FG64" t="s">
        <v>404</v>
      </c>
    </row>
    <row r="65" spans="1:163" x14ac:dyDescent="0.45">
      <c r="A65">
        <v>64</v>
      </c>
      <c r="B65">
        <v>77</v>
      </c>
      <c r="C65" t="s">
        <v>397</v>
      </c>
      <c r="D65" t="s">
        <v>408</v>
      </c>
      <c r="E65" t="s">
        <v>399</v>
      </c>
      <c r="F65" t="s">
        <v>400</v>
      </c>
      <c r="G65" s="2">
        <v>0</v>
      </c>
      <c r="H65">
        <v>692.5</v>
      </c>
      <c r="I65">
        <f t="shared" si="88"/>
        <v>1773</v>
      </c>
      <c r="J65">
        <f>550+273</f>
        <v>823</v>
      </c>
      <c r="K65" s="2">
        <f t="shared" si="86"/>
        <v>0.46418499717992101</v>
      </c>
      <c r="L65">
        <v>1E-3</v>
      </c>
      <c r="M65" t="s">
        <v>38</v>
      </c>
      <c r="N65">
        <v>0</v>
      </c>
      <c r="O65">
        <f t="shared" si="53"/>
        <v>0</v>
      </c>
      <c r="P65">
        <v>0</v>
      </c>
      <c r="Q65">
        <f t="shared" si="54"/>
        <v>0</v>
      </c>
      <c r="R65">
        <v>0</v>
      </c>
      <c r="S65">
        <f t="shared" si="55"/>
        <v>0</v>
      </c>
      <c r="T65">
        <v>0.49</v>
      </c>
      <c r="U65">
        <f t="shared" si="56"/>
        <v>4.9339494317174361E-3</v>
      </c>
      <c r="V65">
        <v>0</v>
      </c>
      <c r="W65">
        <f t="shared" si="57"/>
        <v>0</v>
      </c>
      <c r="X65">
        <v>0</v>
      </c>
      <c r="Y65">
        <f t="shared" si="58"/>
        <v>0</v>
      </c>
      <c r="Z65">
        <v>0</v>
      </c>
      <c r="AA65">
        <f t="shared" si="59"/>
        <v>0</v>
      </c>
      <c r="AB65">
        <v>0</v>
      </c>
      <c r="AC65">
        <f t="shared" si="60"/>
        <v>0</v>
      </c>
      <c r="AD65">
        <f t="shared" si="87"/>
        <v>99.058000000000007</v>
      </c>
      <c r="AE65">
        <f t="shared" si="61"/>
        <v>0.98124333314310497</v>
      </c>
      <c r="AF65">
        <v>0.19</v>
      </c>
      <c r="AG65">
        <f t="shared" si="62"/>
        <v>8.7514910426925822E-3</v>
      </c>
      <c r="AH65">
        <v>2.1999999999999999E-2</v>
      </c>
      <c r="AI65">
        <f t="shared" si="63"/>
        <v>3.9296415262652035E-4</v>
      </c>
      <c r="AJ65">
        <v>0.02</v>
      </c>
      <c r="AK65">
        <f t="shared" si="64"/>
        <v>3.4502984772439047E-4</v>
      </c>
      <c r="AL65">
        <v>0.22</v>
      </c>
      <c r="AM65">
        <f t="shared" si="65"/>
        <v>4.3332323821343175E-3</v>
      </c>
      <c r="AN65">
        <v>0</v>
      </c>
      <c r="AO65">
        <f t="shared" si="66"/>
        <v>0</v>
      </c>
      <c r="AP65">
        <v>0</v>
      </c>
      <c r="AQ65">
        <f t="shared" si="67"/>
        <v>0</v>
      </c>
      <c r="AR65">
        <v>0</v>
      </c>
      <c r="AS65">
        <f t="shared" si="68"/>
        <v>0</v>
      </c>
      <c r="AT65">
        <v>0</v>
      </c>
      <c r="AU65">
        <f t="shared" si="69"/>
        <v>0</v>
      </c>
      <c r="AV65">
        <v>0</v>
      </c>
      <c r="AW65">
        <f t="shared" si="70"/>
        <v>0</v>
      </c>
      <c r="AX65">
        <v>0</v>
      </c>
      <c r="AY65">
        <f t="shared" si="71"/>
        <v>0</v>
      </c>
      <c r="AZ65">
        <v>0</v>
      </c>
      <c r="BA65">
        <f t="shared" si="72"/>
        <v>0</v>
      </c>
      <c r="BB65">
        <v>0</v>
      </c>
      <c r="BC65">
        <f t="shared" si="73"/>
        <v>0</v>
      </c>
      <c r="BD65">
        <v>0</v>
      </c>
      <c r="BE65">
        <f t="shared" si="74"/>
        <v>0</v>
      </c>
      <c r="BF65">
        <v>0</v>
      </c>
      <c r="BG65">
        <f t="shared" si="75"/>
        <v>0</v>
      </c>
      <c r="BH65">
        <v>0</v>
      </c>
      <c r="BI65">
        <f t="shared" si="76"/>
        <v>0</v>
      </c>
      <c r="BJ65">
        <v>0</v>
      </c>
      <c r="BK65">
        <f t="shared" si="77"/>
        <v>0</v>
      </c>
      <c r="BL65">
        <v>0</v>
      </c>
      <c r="BM65">
        <f t="shared" si="78"/>
        <v>0</v>
      </c>
      <c r="BN65">
        <v>0</v>
      </c>
      <c r="BO65">
        <f t="shared" si="79"/>
        <v>0</v>
      </c>
      <c r="BP65">
        <v>0</v>
      </c>
      <c r="BQ65">
        <f t="shared" si="80"/>
        <v>0</v>
      </c>
      <c r="BR65">
        <v>0</v>
      </c>
      <c r="BS65">
        <f t="shared" si="81"/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f t="shared" si="29"/>
        <v>0</v>
      </c>
      <c r="DF65">
        <v>0</v>
      </c>
      <c r="DG65">
        <f t="shared" si="30"/>
        <v>0</v>
      </c>
      <c r="DH65">
        <v>0</v>
      </c>
      <c r="DI65">
        <f t="shared" si="31"/>
        <v>0</v>
      </c>
      <c r="DJ65">
        <v>100</v>
      </c>
      <c r="DK65">
        <f t="shared" si="32"/>
        <v>1</v>
      </c>
      <c r="DL65">
        <v>0</v>
      </c>
      <c r="DM65">
        <f t="shared" si="33"/>
        <v>0</v>
      </c>
      <c r="DN65">
        <v>0</v>
      </c>
      <c r="DO65">
        <f t="shared" si="34"/>
        <v>0</v>
      </c>
      <c r="DP65">
        <v>0</v>
      </c>
      <c r="DQ65">
        <f t="shared" si="35"/>
        <v>0</v>
      </c>
      <c r="DR65">
        <v>0</v>
      </c>
      <c r="DS65">
        <f t="shared" si="36"/>
        <v>0</v>
      </c>
      <c r="DT65">
        <v>0</v>
      </c>
      <c r="DU65">
        <f t="shared" si="37"/>
        <v>0</v>
      </c>
      <c r="DV65">
        <v>0</v>
      </c>
      <c r="DW65">
        <f t="shared" si="38"/>
        <v>0</v>
      </c>
      <c r="DX65">
        <v>0</v>
      </c>
      <c r="DY65">
        <f t="shared" si="39"/>
        <v>0</v>
      </c>
      <c r="DZ65">
        <v>0</v>
      </c>
      <c r="EA65">
        <f t="shared" si="40"/>
        <v>0</v>
      </c>
      <c r="EB65">
        <v>0</v>
      </c>
      <c r="EC65">
        <f t="shared" si="41"/>
        <v>0</v>
      </c>
      <c r="ED65">
        <v>0</v>
      </c>
      <c r="EE65">
        <f t="shared" si="42"/>
        <v>0</v>
      </c>
      <c r="EF65">
        <v>0</v>
      </c>
      <c r="EG65">
        <f t="shared" si="43"/>
        <v>0</v>
      </c>
      <c r="EH65">
        <v>0</v>
      </c>
      <c r="EI65">
        <f t="shared" si="44"/>
        <v>0</v>
      </c>
      <c r="EJ65">
        <v>0</v>
      </c>
      <c r="EK65">
        <f t="shared" si="45"/>
        <v>0</v>
      </c>
      <c r="EL65">
        <v>0</v>
      </c>
      <c r="EM65">
        <f t="shared" si="46"/>
        <v>0</v>
      </c>
      <c r="EN65">
        <v>0</v>
      </c>
      <c r="EO65">
        <f t="shared" si="47"/>
        <v>0</v>
      </c>
      <c r="EP65">
        <v>0</v>
      </c>
      <c r="EQ65">
        <f t="shared" si="48"/>
        <v>0</v>
      </c>
      <c r="ER65">
        <v>0</v>
      </c>
      <c r="ES65">
        <f t="shared" si="49"/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 s="1" t="s">
        <v>412</v>
      </c>
      <c r="FG65" t="s">
        <v>404</v>
      </c>
    </row>
    <row r="66" spans="1:163" x14ac:dyDescent="0.45">
      <c r="A66">
        <v>65</v>
      </c>
      <c r="B66">
        <v>78</v>
      </c>
      <c r="C66" t="s">
        <v>397</v>
      </c>
      <c r="D66" t="s">
        <v>413</v>
      </c>
      <c r="E66" t="s">
        <v>399</v>
      </c>
      <c r="F66" t="s">
        <v>400</v>
      </c>
      <c r="G66" s="2">
        <v>1</v>
      </c>
      <c r="H66">
        <f>271+273</f>
        <v>544</v>
      </c>
      <c r="I66">
        <f t="shared" si="88"/>
        <v>1773</v>
      </c>
      <c r="J66">
        <f>350+273</f>
        <v>623</v>
      </c>
      <c r="K66" s="2">
        <f t="shared" si="86"/>
        <v>0.35138183869148337</v>
      </c>
      <c r="L66">
        <v>1E-3</v>
      </c>
      <c r="M66" t="s">
        <v>38</v>
      </c>
      <c r="N66">
        <v>0</v>
      </c>
      <c r="O66">
        <f t="shared" ref="O66:O97" si="89">((N66/100)/FI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P66">
        <v>0</v>
      </c>
      <c r="Q66">
        <f t="shared" ref="Q66:Q97" si="90">((P66/100)/FK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R66">
        <v>0</v>
      </c>
      <c r="S66">
        <f t="shared" ref="S66:S97" si="91">((R66/100)/FM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T66">
        <v>0.49</v>
      </c>
      <c r="U66">
        <f t="shared" ref="U66:U97" si="92">((T66/100)/FO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4.9339494317174361E-3</v>
      </c>
      <c r="V66">
        <v>0</v>
      </c>
      <c r="W66">
        <f t="shared" ref="W66:W97" si="93">((V66/100)/FQ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X66">
        <v>0</v>
      </c>
      <c r="Y66">
        <f t="shared" ref="Y66:Y97" si="94">((X66/100)/FS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Z66">
        <v>0</v>
      </c>
      <c r="AA66">
        <f t="shared" ref="AA66:AA97" si="95">((Z66/100)/FU$2)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B66">
        <v>0</v>
      </c>
      <c r="AC66">
        <f t="shared" ref="AC66:AC97" si="96">((AB66/100)/FO$13)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D66">
        <f t="shared" si="87"/>
        <v>99.058000000000007</v>
      </c>
      <c r="AE66">
        <f t="shared" ref="AE66:AE97" si="97">((AD66/100)/FI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0.98124333314310497</v>
      </c>
      <c r="AF66">
        <v>0.19</v>
      </c>
      <c r="AG66">
        <f t="shared" ref="AG66:AG97" si="98">((AF66/100)/FK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8.7514910426925822E-3</v>
      </c>
      <c r="AH66">
        <v>2.1999999999999999E-2</v>
      </c>
      <c r="AI66">
        <f t="shared" ref="AI66:AI97" si="99">((AH66/100)/FM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3.9296415262652035E-4</v>
      </c>
      <c r="AJ66">
        <v>0.02</v>
      </c>
      <c r="AK66">
        <f t="shared" ref="AK66:AK97" si="100">((AJ66/100)/FO$6)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3.4502984772439047E-4</v>
      </c>
      <c r="AL66">
        <v>0.22</v>
      </c>
      <c r="AM66">
        <f t="shared" ref="AM66:AM97" si="101">((AL66/100)/FI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4.3332323821343175E-3</v>
      </c>
      <c r="AN66">
        <v>0</v>
      </c>
      <c r="AO66">
        <f t="shared" ref="AO66:AO97" si="102">((AN66/100)/FK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P66">
        <v>0</v>
      </c>
      <c r="AQ66">
        <f t="shared" ref="AQ66:AQ97" si="103">((AP66/100)/FM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R66">
        <v>0</v>
      </c>
      <c r="AS66">
        <f t="shared" ref="AS66:AS97" si="104">((AR66/100)/FI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T66">
        <v>0</v>
      </c>
      <c r="AU66">
        <f t="shared" ref="AU66:AU97" si="105">((AT66/100)/FK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V66">
        <v>0</v>
      </c>
      <c r="AW66">
        <f t="shared" ref="AW66:AW97" si="106">((AV66/100)/FM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X66">
        <v>0</v>
      </c>
      <c r="AY66">
        <f t="shared" ref="AY66:AY97" si="107">((AX66/100)/FO$16)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AZ66">
        <v>0</v>
      </c>
      <c r="BA66">
        <f t="shared" ref="BA66:BA97" si="108">((AZ66/100)/FK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B66">
        <v>0</v>
      </c>
      <c r="BC66">
        <f t="shared" ref="BC66:BC97" si="109">((BB66/100)/FM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D66">
        <v>0</v>
      </c>
      <c r="BE66">
        <f t="shared" ref="BE66:BE97" si="110">((BD66/100)/FO$19)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F66">
        <v>0</v>
      </c>
      <c r="BG66">
        <f t="shared" ref="BG66:BG97" si="111">((BF66/100)/FI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H66">
        <v>0</v>
      </c>
      <c r="BI66">
        <f t="shared" ref="BI66:BI97" si="112">((BH66/100)/FK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J66">
        <v>0</v>
      </c>
      <c r="BK66">
        <f t="shared" ref="BK66:BK97" si="113">((BJ66/100)/FO$23)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L66">
        <v>0</v>
      </c>
      <c r="BM66">
        <f t="shared" ref="BM66:BM97" si="114">((BL66/100)/FI$13)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N66">
        <v>0</v>
      </c>
      <c r="BO66">
        <f t="shared" ref="BO66:BO97" si="115">((BN66/100)/FO$10)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P66">
        <v>0</v>
      </c>
      <c r="BQ66">
        <f t="shared" ref="BQ66:BQ97" si="116">((BP66/100)/FK$26)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R66">
        <v>0</v>
      </c>
      <c r="BS66">
        <f t="shared" ref="BS66:BS97" si="117">((BR66/100)/FM$26)/((AD66/100)/FI$6+(T66/100)/FO$2+(AF66/100)/FK$6+(AH66/100)/FM$6+(AJ66/100)/FO$6+(AL66/100)/FI$10+(AN66/100)/FK$10+(AP66/100)/FM$10+(R66/100)/FM$2+(N66/100)/FI$2+(AR66/100)/FI$16+(AT66/100)/FK$16+(AV66/100)/FM$16+(AX66/100)/FO$16+(X66/100)/FS$2+(AZ66/100)/FK$19+(BB66/100)/FM$19+(BD66/100)/FO$19+(AB66/100)/FO$13+(BL66/100)/FI$13+(BN66/100)/FO$10+(BF66/100)/FI$23+(BH66/100)/FK$23+(BJ66/100)/FO$23+(BP66/100)/FK$26+(BR66/100)/FM$26+(P66/100)/FK$2+(V66/100)/FQ$2+(Z66/100)/FU$2)</f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f t="shared" ref="DE66:DE129" si="118">((DD66/100)/FY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F66">
        <v>0</v>
      </c>
      <c r="DG66">
        <f t="shared" ref="DG66:DG129" si="119">((DF66/100)/GA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H66">
        <v>0</v>
      </c>
      <c r="DI66">
        <f t="shared" ref="DI66:DI129" si="120">((DH66/100)/GC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J66">
        <v>0</v>
      </c>
      <c r="DK66">
        <f t="shared" ref="DK66:DK129" si="121">((DJ66/100)/FK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L66">
        <v>0</v>
      </c>
      <c r="DM66">
        <f t="shared" ref="DM66:DM129" si="122">((DL66/100)/FO$10)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N66">
        <v>0</v>
      </c>
      <c r="DO66">
        <f t="shared" ref="DO66:DO129" si="123">((DN66/100)/FI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P66">
        <v>0</v>
      </c>
      <c r="DQ66">
        <f t="shared" ref="DQ66:DQ129" si="124">((DP66/100)/FK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R66">
        <v>100</v>
      </c>
      <c r="DS66">
        <f t="shared" ref="DS66:DS129" si="125">((DR66/100)/FM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1</v>
      </c>
      <c r="DT66">
        <v>0</v>
      </c>
      <c r="DU66">
        <f t="shared" ref="DU66:DU129" si="126">((DT66/100)/FO$13)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V66">
        <v>0</v>
      </c>
      <c r="DW66">
        <f t="shared" ref="DW66:DW129" si="127">((DV66/100)/FI$19)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X66">
        <v>0</v>
      </c>
      <c r="DY66">
        <f t="shared" ref="DY66:DY129" si="128">((DX66/100)/FI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DZ66">
        <v>0</v>
      </c>
      <c r="EA66">
        <f t="shared" ref="EA66:EA129" si="129">((DZ66/100)/FQ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B66">
        <v>0</v>
      </c>
      <c r="EC66">
        <f t="shared" ref="EC66:EC129" si="130">((EB66/100)/FM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D66">
        <v>0</v>
      </c>
      <c r="EE66">
        <f t="shared" ref="EE66:EE129" si="131">((ED66/100)/FI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F66">
        <v>0</v>
      </c>
      <c r="EG66">
        <f t="shared" ref="EG66:EG129" si="132">((EF66/100)/FK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H66">
        <v>0</v>
      </c>
      <c r="EI66">
        <f t="shared" ref="EI66:EI129" si="133">((EH66/100)/FS$2)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J66">
        <v>0</v>
      </c>
      <c r="EK66">
        <f t="shared" ref="EK66:EK129" si="134">((EJ66/100)/FI$6)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L66">
        <v>0</v>
      </c>
      <c r="EM66">
        <f t="shared" ref="EM66:EM129" si="135">((EL66/100)/FI$10)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N66">
        <v>0</v>
      </c>
      <c r="EO66">
        <f t="shared" ref="EO66:EO129" si="136">((EN66/100)/FN$22)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P66">
        <v>0</v>
      </c>
      <c r="EQ66">
        <f t="shared" ref="EQ66:EQ129" si="137">((EP66/100)/FM$23)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</f>
        <v>0</v>
      </c>
      <c r="ER66">
        <v>0</v>
      </c>
      <c r="ES66">
        <f t="shared" ref="ES66:ES129" si="138">(((ER66/100)/FI$26)/((DD66/100)/FY$2+(DF66/100)/GA$2+(DH66/100)/GC$2+(DJ66/100)/FK$2+(DL66/100)/FO$10+(DN66/100)/FI$13+(DP66/100)/FK$13+(DR66/100)/FM$13+(DT66/100)/FO$13+(DV66/100)/FI$19+(DX66/100)/FI$2+(DZ66/100)/FQ$2+(EB66/100)/FM$2+(ED66/100)/FI$22+(EF66/100)/FK$22+(EH66/100)/FS$2+(EJ66/100)/FI$6+(EL66/100)/FI$10+(EN66/100)/FN$22+(EP66/100)/FM$23+(ER66/100)/FI$26))</f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 s="1" t="s">
        <v>414</v>
      </c>
      <c r="FG66" t="s">
        <v>404</v>
      </c>
    </row>
    <row r="67" spans="1:163" x14ac:dyDescent="0.45">
      <c r="A67">
        <v>66</v>
      </c>
      <c r="B67">
        <v>79</v>
      </c>
      <c r="C67" t="s">
        <v>397</v>
      </c>
      <c r="D67" t="s">
        <v>413</v>
      </c>
      <c r="E67" t="s">
        <v>399</v>
      </c>
      <c r="F67" t="s">
        <v>400</v>
      </c>
      <c r="G67" s="2">
        <v>1</v>
      </c>
      <c r="H67">
        <f>271+273</f>
        <v>544</v>
      </c>
      <c r="I67">
        <f t="shared" si="88"/>
        <v>1773</v>
      </c>
      <c r="J67">
        <f>460+273</f>
        <v>733</v>
      </c>
      <c r="K67" s="2">
        <f t="shared" si="86"/>
        <v>0.41342357586012407</v>
      </c>
      <c r="L67">
        <v>1E-3</v>
      </c>
      <c r="M67" t="s">
        <v>38</v>
      </c>
      <c r="N67">
        <v>0</v>
      </c>
      <c r="O67">
        <f t="shared" si="89"/>
        <v>0</v>
      </c>
      <c r="P67">
        <v>0</v>
      </c>
      <c r="Q67">
        <f t="shared" si="90"/>
        <v>0</v>
      </c>
      <c r="R67">
        <v>0</v>
      </c>
      <c r="S67">
        <f t="shared" si="91"/>
        <v>0</v>
      </c>
      <c r="T67">
        <v>0.49</v>
      </c>
      <c r="U67">
        <f t="shared" si="92"/>
        <v>4.9339494317174361E-3</v>
      </c>
      <c r="V67">
        <v>0</v>
      </c>
      <c r="W67">
        <f t="shared" si="93"/>
        <v>0</v>
      </c>
      <c r="X67">
        <v>0</v>
      </c>
      <c r="Y67">
        <f t="shared" si="94"/>
        <v>0</v>
      </c>
      <c r="Z67">
        <v>0</v>
      </c>
      <c r="AA67">
        <f t="shared" si="95"/>
        <v>0</v>
      </c>
      <c r="AB67">
        <v>0</v>
      </c>
      <c r="AC67">
        <f t="shared" si="96"/>
        <v>0</v>
      </c>
      <c r="AD67">
        <f t="shared" si="87"/>
        <v>99.058000000000007</v>
      </c>
      <c r="AE67">
        <f t="shared" si="97"/>
        <v>0.98124333314310497</v>
      </c>
      <c r="AF67">
        <v>0.19</v>
      </c>
      <c r="AG67">
        <f t="shared" si="98"/>
        <v>8.7514910426925822E-3</v>
      </c>
      <c r="AH67">
        <v>2.1999999999999999E-2</v>
      </c>
      <c r="AI67">
        <f t="shared" si="99"/>
        <v>3.9296415262652035E-4</v>
      </c>
      <c r="AJ67">
        <v>0.02</v>
      </c>
      <c r="AK67">
        <f t="shared" si="100"/>
        <v>3.4502984772439047E-4</v>
      </c>
      <c r="AL67">
        <v>0.22</v>
      </c>
      <c r="AM67">
        <f t="shared" si="101"/>
        <v>4.3332323821343175E-3</v>
      </c>
      <c r="AN67">
        <v>0</v>
      </c>
      <c r="AO67">
        <f t="shared" si="102"/>
        <v>0</v>
      </c>
      <c r="AP67">
        <v>0</v>
      </c>
      <c r="AQ67">
        <f t="shared" si="103"/>
        <v>0</v>
      </c>
      <c r="AR67">
        <v>0</v>
      </c>
      <c r="AS67">
        <f t="shared" si="104"/>
        <v>0</v>
      </c>
      <c r="AT67">
        <v>0</v>
      </c>
      <c r="AU67">
        <f t="shared" si="105"/>
        <v>0</v>
      </c>
      <c r="AV67">
        <v>0</v>
      </c>
      <c r="AW67">
        <f t="shared" si="106"/>
        <v>0</v>
      </c>
      <c r="AX67">
        <v>0</v>
      </c>
      <c r="AY67">
        <f t="shared" si="107"/>
        <v>0</v>
      </c>
      <c r="AZ67">
        <v>0</v>
      </c>
      <c r="BA67">
        <f t="shared" si="108"/>
        <v>0</v>
      </c>
      <c r="BB67">
        <v>0</v>
      </c>
      <c r="BC67">
        <f t="shared" si="109"/>
        <v>0</v>
      </c>
      <c r="BD67">
        <v>0</v>
      </c>
      <c r="BE67">
        <f t="shared" si="110"/>
        <v>0</v>
      </c>
      <c r="BF67">
        <v>0</v>
      </c>
      <c r="BG67">
        <f t="shared" si="111"/>
        <v>0</v>
      </c>
      <c r="BH67">
        <v>0</v>
      </c>
      <c r="BI67">
        <f t="shared" si="112"/>
        <v>0</v>
      </c>
      <c r="BJ67">
        <v>0</v>
      </c>
      <c r="BK67">
        <f t="shared" si="113"/>
        <v>0</v>
      </c>
      <c r="BL67">
        <v>0</v>
      </c>
      <c r="BM67">
        <f t="shared" si="114"/>
        <v>0</v>
      </c>
      <c r="BN67">
        <v>0</v>
      </c>
      <c r="BO67">
        <f t="shared" si="115"/>
        <v>0</v>
      </c>
      <c r="BP67">
        <v>0</v>
      </c>
      <c r="BQ67">
        <f t="shared" si="116"/>
        <v>0</v>
      </c>
      <c r="BR67">
        <v>0</v>
      </c>
      <c r="BS67">
        <f t="shared" si="117"/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f t="shared" si="118"/>
        <v>0</v>
      </c>
      <c r="DF67">
        <v>0</v>
      </c>
      <c r="DG67">
        <f t="shared" si="119"/>
        <v>0</v>
      </c>
      <c r="DH67">
        <v>0</v>
      </c>
      <c r="DI67">
        <f t="shared" si="120"/>
        <v>0</v>
      </c>
      <c r="DJ67">
        <v>0</v>
      </c>
      <c r="DK67">
        <f t="shared" si="121"/>
        <v>0</v>
      </c>
      <c r="DL67">
        <v>0</v>
      </c>
      <c r="DM67">
        <f t="shared" si="122"/>
        <v>0</v>
      </c>
      <c r="DN67">
        <v>0</v>
      </c>
      <c r="DO67">
        <f t="shared" si="123"/>
        <v>0</v>
      </c>
      <c r="DP67">
        <v>0</v>
      </c>
      <c r="DQ67">
        <f t="shared" si="124"/>
        <v>0</v>
      </c>
      <c r="DR67">
        <v>100</v>
      </c>
      <c r="DS67">
        <f t="shared" si="125"/>
        <v>1</v>
      </c>
      <c r="DT67">
        <v>0</v>
      </c>
      <c r="DU67">
        <f t="shared" si="126"/>
        <v>0</v>
      </c>
      <c r="DV67">
        <v>0</v>
      </c>
      <c r="DW67">
        <f t="shared" si="127"/>
        <v>0</v>
      </c>
      <c r="DX67">
        <v>0</v>
      </c>
      <c r="DY67">
        <f t="shared" si="128"/>
        <v>0</v>
      </c>
      <c r="DZ67">
        <v>0</v>
      </c>
      <c r="EA67">
        <f t="shared" si="129"/>
        <v>0</v>
      </c>
      <c r="EB67">
        <v>0</v>
      </c>
      <c r="EC67">
        <f t="shared" si="130"/>
        <v>0</v>
      </c>
      <c r="ED67">
        <v>0</v>
      </c>
      <c r="EE67">
        <f t="shared" si="131"/>
        <v>0</v>
      </c>
      <c r="EF67">
        <v>0</v>
      </c>
      <c r="EG67">
        <f t="shared" si="132"/>
        <v>0</v>
      </c>
      <c r="EH67">
        <v>0</v>
      </c>
      <c r="EI67">
        <f t="shared" si="133"/>
        <v>0</v>
      </c>
      <c r="EJ67">
        <v>0</v>
      </c>
      <c r="EK67">
        <f t="shared" si="134"/>
        <v>0</v>
      </c>
      <c r="EL67">
        <v>0</v>
      </c>
      <c r="EM67">
        <f t="shared" si="135"/>
        <v>0</v>
      </c>
      <c r="EN67">
        <v>0</v>
      </c>
      <c r="EO67">
        <f t="shared" si="136"/>
        <v>0</v>
      </c>
      <c r="EP67">
        <v>0</v>
      </c>
      <c r="EQ67">
        <f t="shared" si="137"/>
        <v>0</v>
      </c>
      <c r="ER67">
        <v>0</v>
      </c>
      <c r="ES67">
        <f t="shared" si="138"/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 s="1" t="s">
        <v>415</v>
      </c>
      <c r="FG67" t="s">
        <v>404</v>
      </c>
    </row>
    <row r="68" spans="1:163" x14ac:dyDescent="0.45">
      <c r="A68">
        <v>67</v>
      </c>
      <c r="B68">
        <v>80</v>
      </c>
      <c r="C68" t="s">
        <v>397</v>
      </c>
      <c r="D68" t="s">
        <v>416</v>
      </c>
      <c r="E68" t="s">
        <v>399</v>
      </c>
      <c r="F68" t="s">
        <v>400</v>
      </c>
      <c r="G68" s="2">
        <v>0</v>
      </c>
      <c r="H68">
        <f>97.8+273</f>
        <v>370.8</v>
      </c>
      <c r="I68">
        <f t="shared" si="88"/>
        <v>1773</v>
      </c>
      <c r="J68">
        <f>150+273</f>
        <v>423</v>
      </c>
      <c r="K68" s="2">
        <f t="shared" si="86"/>
        <v>0.23857868020304568</v>
      </c>
      <c r="L68">
        <v>1E-3</v>
      </c>
      <c r="M68" t="s">
        <v>38</v>
      </c>
      <c r="N68">
        <v>0</v>
      </c>
      <c r="O68">
        <f t="shared" si="89"/>
        <v>0</v>
      </c>
      <c r="P68">
        <v>0</v>
      </c>
      <c r="Q68">
        <f t="shared" si="90"/>
        <v>0</v>
      </c>
      <c r="R68">
        <v>0</v>
      </c>
      <c r="S68">
        <f t="shared" si="91"/>
        <v>0</v>
      </c>
      <c r="T68">
        <v>0.49</v>
      </c>
      <c r="U68">
        <f t="shared" si="92"/>
        <v>4.9339494317174361E-3</v>
      </c>
      <c r="V68">
        <v>0</v>
      </c>
      <c r="W68">
        <f t="shared" si="93"/>
        <v>0</v>
      </c>
      <c r="X68">
        <v>0</v>
      </c>
      <c r="Y68">
        <f t="shared" si="94"/>
        <v>0</v>
      </c>
      <c r="Z68">
        <v>0</v>
      </c>
      <c r="AA68">
        <f t="shared" si="95"/>
        <v>0</v>
      </c>
      <c r="AB68">
        <v>0</v>
      </c>
      <c r="AC68">
        <f t="shared" si="96"/>
        <v>0</v>
      </c>
      <c r="AD68">
        <f t="shared" si="87"/>
        <v>99.058000000000007</v>
      </c>
      <c r="AE68">
        <f t="shared" si="97"/>
        <v>0.98124333314310497</v>
      </c>
      <c r="AF68">
        <v>0.19</v>
      </c>
      <c r="AG68">
        <f t="shared" si="98"/>
        <v>8.7514910426925822E-3</v>
      </c>
      <c r="AH68">
        <v>2.1999999999999999E-2</v>
      </c>
      <c r="AI68">
        <f t="shared" si="99"/>
        <v>3.9296415262652035E-4</v>
      </c>
      <c r="AJ68">
        <v>0.02</v>
      </c>
      <c r="AK68">
        <f t="shared" si="100"/>
        <v>3.4502984772439047E-4</v>
      </c>
      <c r="AL68">
        <v>0.22</v>
      </c>
      <c r="AM68">
        <f t="shared" si="101"/>
        <v>4.3332323821343175E-3</v>
      </c>
      <c r="AN68">
        <v>0</v>
      </c>
      <c r="AO68">
        <f t="shared" si="102"/>
        <v>0</v>
      </c>
      <c r="AP68">
        <v>0</v>
      </c>
      <c r="AQ68">
        <f t="shared" si="103"/>
        <v>0</v>
      </c>
      <c r="AR68">
        <v>0</v>
      </c>
      <c r="AS68">
        <f t="shared" si="104"/>
        <v>0</v>
      </c>
      <c r="AT68">
        <v>0</v>
      </c>
      <c r="AU68">
        <f t="shared" si="105"/>
        <v>0</v>
      </c>
      <c r="AV68">
        <v>0</v>
      </c>
      <c r="AW68">
        <f t="shared" si="106"/>
        <v>0</v>
      </c>
      <c r="AX68">
        <v>0</v>
      </c>
      <c r="AY68">
        <f t="shared" si="107"/>
        <v>0</v>
      </c>
      <c r="AZ68">
        <v>0</v>
      </c>
      <c r="BA68">
        <f t="shared" si="108"/>
        <v>0</v>
      </c>
      <c r="BB68">
        <v>0</v>
      </c>
      <c r="BC68">
        <f t="shared" si="109"/>
        <v>0</v>
      </c>
      <c r="BD68">
        <v>0</v>
      </c>
      <c r="BE68">
        <f t="shared" si="110"/>
        <v>0</v>
      </c>
      <c r="BF68">
        <v>0</v>
      </c>
      <c r="BG68">
        <f t="shared" si="111"/>
        <v>0</v>
      </c>
      <c r="BH68">
        <v>0</v>
      </c>
      <c r="BI68">
        <f t="shared" si="112"/>
        <v>0</v>
      </c>
      <c r="BJ68">
        <v>0</v>
      </c>
      <c r="BK68">
        <f t="shared" si="113"/>
        <v>0</v>
      </c>
      <c r="BL68">
        <v>0</v>
      </c>
      <c r="BM68">
        <f t="shared" si="114"/>
        <v>0</v>
      </c>
      <c r="BN68">
        <v>0</v>
      </c>
      <c r="BO68">
        <f t="shared" si="115"/>
        <v>0</v>
      </c>
      <c r="BP68">
        <v>0</v>
      </c>
      <c r="BQ68">
        <f t="shared" si="116"/>
        <v>0</v>
      </c>
      <c r="BR68">
        <v>0</v>
      </c>
      <c r="BS68">
        <f t="shared" si="117"/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f t="shared" si="118"/>
        <v>0</v>
      </c>
      <c r="DF68">
        <v>0</v>
      </c>
      <c r="DG68">
        <f t="shared" si="119"/>
        <v>0</v>
      </c>
      <c r="DH68">
        <v>0</v>
      </c>
      <c r="DI68">
        <f t="shared" si="120"/>
        <v>0</v>
      </c>
      <c r="DJ68">
        <v>0</v>
      </c>
      <c r="DK68">
        <f t="shared" si="121"/>
        <v>0</v>
      </c>
      <c r="DL68">
        <v>0</v>
      </c>
      <c r="DM68">
        <f t="shared" si="122"/>
        <v>0</v>
      </c>
      <c r="DN68">
        <v>0</v>
      </c>
      <c r="DO68">
        <f t="shared" si="123"/>
        <v>0</v>
      </c>
      <c r="DP68">
        <v>0</v>
      </c>
      <c r="DQ68">
        <f t="shared" si="124"/>
        <v>0</v>
      </c>
      <c r="DR68">
        <v>0</v>
      </c>
      <c r="DS68">
        <f t="shared" si="125"/>
        <v>0</v>
      </c>
      <c r="DT68">
        <v>0</v>
      </c>
      <c r="DU68">
        <f t="shared" si="126"/>
        <v>0</v>
      </c>
      <c r="DV68">
        <v>100</v>
      </c>
      <c r="DW68">
        <f t="shared" si="127"/>
        <v>1</v>
      </c>
      <c r="DX68">
        <v>0</v>
      </c>
      <c r="DY68">
        <f t="shared" si="128"/>
        <v>0</v>
      </c>
      <c r="DZ68">
        <v>0</v>
      </c>
      <c r="EA68">
        <f t="shared" si="129"/>
        <v>0</v>
      </c>
      <c r="EB68">
        <v>0</v>
      </c>
      <c r="EC68">
        <f t="shared" si="130"/>
        <v>0</v>
      </c>
      <c r="ED68">
        <v>0</v>
      </c>
      <c r="EE68">
        <f t="shared" si="131"/>
        <v>0</v>
      </c>
      <c r="EF68">
        <v>0</v>
      </c>
      <c r="EG68">
        <f t="shared" si="132"/>
        <v>0</v>
      </c>
      <c r="EH68">
        <v>0</v>
      </c>
      <c r="EI68">
        <f t="shared" si="133"/>
        <v>0</v>
      </c>
      <c r="EJ68">
        <v>0</v>
      </c>
      <c r="EK68">
        <f t="shared" si="134"/>
        <v>0</v>
      </c>
      <c r="EL68">
        <v>0</v>
      </c>
      <c r="EM68">
        <f t="shared" si="135"/>
        <v>0</v>
      </c>
      <c r="EN68">
        <v>0</v>
      </c>
      <c r="EO68">
        <f t="shared" si="136"/>
        <v>0</v>
      </c>
      <c r="EP68">
        <v>0</v>
      </c>
      <c r="EQ68">
        <f t="shared" si="137"/>
        <v>0</v>
      </c>
      <c r="ER68">
        <v>0</v>
      </c>
      <c r="ES68">
        <f t="shared" si="138"/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 s="1" t="s">
        <v>417</v>
      </c>
      <c r="FG68" t="s">
        <v>404</v>
      </c>
    </row>
    <row r="69" spans="1:163" x14ac:dyDescent="0.45">
      <c r="A69">
        <v>68</v>
      </c>
      <c r="B69">
        <v>81</v>
      </c>
      <c r="C69" t="s">
        <v>397</v>
      </c>
      <c r="D69" t="s">
        <v>416</v>
      </c>
      <c r="E69" t="s">
        <v>399</v>
      </c>
      <c r="F69" t="s">
        <v>400</v>
      </c>
      <c r="G69" s="2">
        <v>0</v>
      </c>
      <c r="H69">
        <f>97.8+273</f>
        <v>370.8</v>
      </c>
      <c r="I69">
        <f t="shared" si="88"/>
        <v>1773</v>
      </c>
      <c r="J69">
        <f>250+273</f>
        <v>523</v>
      </c>
      <c r="K69" s="2">
        <f t="shared" si="86"/>
        <v>0.29498025944726453</v>
      </c>
      <c r="L69">
        <v>1E-3</v>
      </c>
      <c r="M69" t="s">
        <v>38</v>
      </c>
      <c r="N69">
        <v>0</v>
      </c>
      <c r="O69">
        <f t="shared" si="89"/>
        <v>0</v>
      </c>
      <c r="P69">
        <v>0</v>
      </c>
      <c r="Q69">
        <f t="shared" si="90"/>
        <v>0</v>
      </c>
      <c r="R69">
        <v>0</v>
      </c>
      <c r="S69">
        <f t="shared" si="91"/>
        <v>0</v>
      </c>
      <c r="T69">
        <v>0.49</v>
      </c>
      <c r="U69">
        <f t="shared" si="92"/>
        <v>4.9339494317174361E-3</v>
      </c>
      <c r="V69">
        <v>0</v>
      </c>
      <c r="W69">
        <f t="shared" si="93"/>
        <v>0</v>
      </c>
      <c r="X69">
        <v>0</v>
      </c>
      <c r="Y69">
        <f t="shared" si="94"/>
        <v>0</v>
      </c>
      <c r="Z69">
        <v>0</v>
      </c>
      <c r="AA69">
        <f t="shared" si="95"/>
        <v>0</v>
      </c>
      <c r="AB69">
        <v>0</v>
      </c>
      <c r="AC69">
        <f t="shared" si="96"/>
        <v>0</v>
      </c>
      <c r="AD69">
        <f t="shared" si="87"/>
        <v>99.058000000000007</v>
      </c>
      <c r="AE69">
        <f t="shared" si="97"/>
        <v>0.98124333314310497</v>
      </c>
      <c r="AF69">
        <v>0.19</v>
      </c>
      <c r="AG69">
        <f t="shared" si="98"/>
        <v>8.7514910426925822E-3</v>
      </c>
      <c r="AH69">
        <v>2.1999999999999999E-2</v>
      </c>
      <c r="AI69">
        <f t="shared" si="99"/>
        <v>3.9296415262652035E-4</v>
      </c>
      <c r="AJ69">
        <v>0.02</v>
      </c>
      <c r="AK69">
        <f t="shared" si="100"/>
        <v>3.4502984772439047E-4</v>
      </c>
      <c r="AL69">
        <v>0.22</v>
      </c>
      <c r="AM69">
        <f t="shared" si="101"/>
        <v>4.3332323821343175E-3</v>
      </c>
      <c r="AN69">
        <v>0</v>
      </c>
      <c r="AO69">
        <f t="shared" si="102"/>
        <v>0</v>
      </c>
      <c r="AP69">
        <v>0</v>
      </c>
      <c r="AQ69">
        <f t="shared" si="103"/>
        <v>0</v>
      </c>
      <c r="AR69">
        <v>0</v>
      </c>
      <c r="AS69">
        <f t="shared" si="104"/>
        <v>0</v>
      </c>
      <c r="AT69">
        <v>0</v>
      </c>
      <c r="AU69">
        <f t="shared" si="105"/>
        <v>0</v>
      </c>
      <c r="AV69">
        <v>0</v>
      </c>
      <c r="AW69">
        <f t="shared" si="106"/>
        <v>0</v>
      </c>
      <c r="AX69">
        <v>0</v>
      </c>
      <c r="AY69">
        <f t="shared" si="107"/>
        <v>0</v>
      </c>
      <c r="AZ69">
        <v>0</v>
      </c>
      <c r="BA69">
        <f t="shared" si="108"/>
        <v>0</v>
      </c>
      <c r="BB69">
        <v>0</v>
      </c>
      <c r="BC69">
        <f t="shared" si="109"/>
        <v>0</v>
      </c>
      <c r="BD69">
        <v>0</v>
      </c>
      <c r="BE69">
        <f t="shared" si="110"/>
        <v>0</v>
      </c>
      <c r="BF69">
        <v>0</v>
      </c>
      <c r="BG69">
        <f t="shared" si="111"/>
        <v>0</v>
      </c>
      <c r="BH69">
        <v>0</v>
      </c>
      <c r="BI69">
        <f t="shared" si="112"/>
        <v>0</v>
      </c>
      <c r="BJ69">
        <v>0</v>
      </c>
      <c r="BK69">
        <f t="shared" si="113"/>
        <v>0</v>
      </c>
      <c r="BL69">
        <v>0</v>
      </c>
      <c r="BM69">
        <f t="shared" si="114"/>
        <v>0</v>
      </c>
      <c r="BN69">
        <v>0</v>
      </c>
      <c r="BO69">
        <f t="shared" si="115"/>
        <v>0</v>
      </c>
      <c r="BP69">
        <v>0</v>
      </c>
      <c r="BQ69">
        <f t="shared" si="116"/>
        <v>0</v>
      </c>
      <c r="BR69">
        <v>0</v>
      </c>
      <c r="BS69">
        <f t="shared" si="117"/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f t="shared" si="118"/>
        <v>0</v>
      </c>
      <c r="DF69">
        <v>0</v>
      </c>
      <c r="DG69">
        <f t="shared" si="119"/>
        <v>0</v>
      </c>
      <c r="DH69">
        <v>0</v>
      </c>
      <c r="DI69">
        <f t="shared" si="120"/>
        <v>0</v>
      </c>
      <c r="DJ69">
        <v>0</v>
      </c>
      <c r="DK69">
        <f t="shared" si="121"/>
        <v>0</v>
      </c>
      <c r="DL69">
        <v>0</v>
      </c>
      <c r="DM69">
        <f t="shared" si="122"/>
        <v>0</v>
      </c>
      <c r="DN69">
        <v>0</v>
      </c>
      <c r="DO69">
        <f t="shared" si="123"/>
        <v>0</v>
      </c>
      <c r="DP69">
        <v>0</v>
      </c>
      <c r="DQ69">
        <f t="shared" si="124"/>
        <v>0</v>
      </c>
      <c r="DR69">
        <v>0</v>
      </c>
      <c r="DS69">
        <f t="shared" si="125"/>
        <v>0</v>
      </c>
      <c r="DT69">
        <v>0</v>
      </c>
      <c r="DU69">
        <f t="shared" si="126"/>
        <v>0</v>
      </c>
      <c r="DV69">
        <v>100</v>
      </c>
      <c r="DW69">
        <f t="shared" si="127"/>
        <v>1</v>
      </c>
      <c r="DX69">
        <v>0</v>
      </c>
      <c r="DY69">
        <f t="shared" si="128"/>
        <v>0</v>
      </c>
      <c r="DZ69">
        <v>0</v>
      </c>
      <c r="EA69">
        <f t="shared" si="129"/>
        <v>0</v>
      </c>
      <c r="EB69">
        <v>0</v>
      </c>
      <c r="EC69">
        <f t="shared" si="130"/>
        <v>0</v>
      </c>
      <c r="ED69">
        <v>0</v>
      </c>
      <c r="EE69">
        <f t="shared" si="131"/>
        <v>0</v>
      </c>
      <c r="EF69">
        <v>0</v>
      </c>
      <c r="EG69">
        <f t="shared" si="132"/>
        <v>0</v>
      </c>
      <c r="EH69">
        <v>0</v>
      </c>
      <c r="EI69">
        <f t="shared" si="133"/>
        <v>0</v>
      </c>
      <c r="EJ69">
        <v>0</v>
      </c>
      <c r="EK69">
        <f t="shared" si="134"/>
        <v>0</v>
      </c>
      <c r="EL69">
        <v>0</v>
      </c>
      <c r="EM69">
        <f t="shared" si="135"/>
        <v>0</v>
      </c>
      <c r="EN69">
        <v>0</v>
      </c>
      <c r="EO69">
        <f t="shared" si="136"/>
        <v>0</v>
      </c>
      <c r="EP69">
        <v>0</v>
      </c>
      <c r="EQ69">
        <f t="shared" si="137"/>
        <v>0</v>
      </c>
      <c r="ER69">
        <v>0</v>
      </c>
      <c r="ES69">
        <f t="shared" si="138"/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 s="1" t="s">
        <v>418</v>
      </c>
      <c r="FG69" t="s">
        <v>404</v>
      </c>
    </row>
    <row r="70" spans="1:163" x14ac:dyDescent="0.45">
      <c r="A70">
        <v>69</v>
      </c>
      <c r="B70">
        <v>82</v>
      </c>
      <c r="C70" t="s">
        <v>397</v>
      </c>
      <c r="D70" t="s">
        <v>51</v>
      </c>
      <c r="E70" t="s">
        <v>399</v>
      </c>
      <c r="F70" t="s">
        <v>400</v>
      </c>
      <c r="G70" s="2">
        <v>0</v>
      </c>
      <c r="H70">
        <v>234.3</v>
      </c>
      <c r="I70">
        <f t="shared" si="88"/>
        <v>1773</v>
      </c>
      <c r="J70">
        <v>298</v>
      </c>
      <c r="K70" s="2">
        <f t="shared" si="86"/>
        <v>0.16807670614777215</v>
      </c>
      <c r="L70">
        <v>1E-3</v>
      </c>
      <c r="M70" t="s">
        <v>38</v>
      </c>
      <c r="N70">
        <v>0</v>
      </c>
      <c r="O70">
        <f t="shared" si="89"/>
        <v>0</v>
      </c>
      <c r="P70">
        <v>0</v>
      </c>
      <c r="Q70">
        <f t="shared" si="90"/>
        <v>0</v>
      </c>
      <c r="R70">
        <v>0</v>
      </c>
      <c r="S70">
        <f t="shared" si="91"/>
        <v>0</v>
      </c>
      <c r="T70">
        <v>0.49</v>
      </c>
      <c r="U70">
        <f t="shared" si="92"/>
        <v>4.9339494317174361E-3</v>
      </c>
      <c r="V70">
        <v>0</v>
      </c>
      <c r="W70">
        <f t="shared" si="93"/>
        <v>0</v>
      </c>
      <c r="X70">
        <v>0</v>
      </c>
      <c r="Y70">
        <f t="shared" si="94"/>
        <v>0</v>
      </c>
      <c r="Z70">
        <v>0</v>
      </c>
      <c r="AA70">
        <f t="shared" si="95"/>
        <v>0</v>
      </c>
      <c r="AB70">
        <v>0</v>
      </c>
      <c r="AC70">
        <f t="shared" si="96"/>
        <v>0</v>
      </c>
      <c r="AD70">
        <f t="shared" si="87"/>
        <v>99.058000000000007</v>
      </c>
      <c r="AE70">
        <f t="shared" si="97"/>
        <v>0.98124333314310497</v>
      </c>
      <c r="AF70">
        <v>0.19</v>
      </c>
      <c r="AG70">
        <f t="shared" si="98"/>
        <v>8.7514910426925822E-3</v>
      </c>
      <c r="AH70">
        <v>2.1999999999999999E-2</v>
      </c>
      <c r="AI70">
        <f t="shared" si="99"/>
        <v>3.9296415262652035E-4</v>
      </c>
      <c r="AJ70">
        <v>0.02</v>
      </c>
      <c r="AK70">
        <f t="shared" si="100"/>
        <v>3.4502984772439047E-4</v>
      </c>
      <c r="AL70">
        <v>0.22</v>
      </c>
      <c r="AM70">
        <f t="shared" si="101"/>
        <v>4.3332323821343175E-3</v>
      </c>
      <c r="AN70">
        <v>0</v>
      </c>
      <c r="AO70">
        <f t="shared" si="102"/>
        <v>0</v>
      </c>
      <c r="AP70">
        <v>0</v>
      </c>
      <c r="AQ70">
        <f t="shared" si="103"/>
        <v>0</v>
      </c>
      <c r="AR70">
        <v>0</v>
      </c>
      <c r="AS70">
        <f t="shared" si="104"/>
        <v>0</v>
      </c>
      <c r="AT70">
        <v>0</v>
      </c>
      <c r="AU70">
        <f t="shared" si="105"/>
        <v>0</v>
      </c>
      <c r="AV70">
        <v>0</v>
      </c>
      <c r="AW70">
        <f t="shared" si="106"/>
        <v>0</v>
      </c>
      <c r="AX70">
        <v>0</v>
      </c>
      <c r="AY70">
        <f t="shared" si="107"/>
        <v>0</v>
      </c>
      <c r="AZ70">
        <v>0</v>
      </c>
      <c r="BA70">
        <f t="shared" si="108"/>
        <v>0</v>
      </c>
      <c r="BB70">
        <v>0</v>
      </c>
      <c r="BC70">
        <f t="shared" si="109"/>
        <v>0</v>
      </c>
      <c r="BD70">
        <v>0</v>
      </c>
      <c r="BE70">
        <f t="shared" si="110"/>
        <v>0</v>
      </c>
      <c r="BF70">
        <v>0</v>
      </c>
      <c r="BG70">
        <f t="shared" si="111"/>
        <v>0</v>
      </c>
      <c r="BH70">
        <v>0</v>
      </c>
      <c r="BI70">
        <f t="shared" si="112"/>
        <v>0</v>
      </c>
      <c r="BJ70">
        <v>0</v>
      </c>
      <c r="BK70">
        <f t="shared" si="113"/>
        <v>0</v>
      </c>
      <c r="BL70">
        <v>0</v>
      </c>
      <c r="BM70">
        <f t="shared" si="114"/>
        <v>0</v>
      </c>
      <c r="BN70">
        <v>0</v>
      </c>
      <c r="BO70">
        <f t="shared" si="115"/>
        <v>0</v>
      </c>
      <c r="BP70">
        <v>0</v>
      </c>
      <c r="BQ70">
        <f t="shared" si="116"/>
        <v>0</v>
      </c>
      <c r="BR70">
        <v>0</v>
      </c>
      <c r="BS70">
        <f t="shared" si="117"/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f t="shared" si="118"/>
        <v>0</v>
      </c>
      <c r="DF70">
        <v>0</v>
      </c>
      <c r="DG70">
        <f t="shared" si="119"/>
        <v>0</v>
      </c>
      <c r="DH70">
        <v>100</v>
      </c>
      <c r="DI70">
        <f t="shared" si="120"/>
        <v>1</v>
      </c>
      <c r="DJ70">
        <v>0</v>
      </c>
      <c r="DK70">
        <f t="shared" si="121"/>
        <v>0</v>
      </c>
      <c r="DL70">
        <v>0</v>
      </c>
      <c r="DM70">
        <f t="shared" si="122"/>
        <v>0</v>
      </c>
      <c r="DN70">
        <v>0</v>
      </c>
      <c r="DO70">
        <f t="shared" si="123"/>
        <v>0</v>
      </c>
      <c r="DP70">
        <v>0</v>
      </c>
      <c r="DQ70">
        <f t="shared" si="124"/>
        <v>0</v>
      </c>
      <c r="DR70">
        <v>0</v>
      </c>
      <c r="DS70">
        <f t="shared" si="125"/>
        <v>0</v>
      </c>
      <c r="DT70">
        <v>0</v>
      </c>
      <c r="DU70">
        <f t="shared" si="126"/>
        <v>0</v>
      </c>
      <c r="DV70">
        <v>0</v>
      </c>
      <c r="DW70">
        <f t="shared" si="127"/>
        <v>0</v>
      </c>
      <c r="DX70">
        <v>0</v>
      </c>
      <c r="DY70">
        <f t="shared" si="128"/>
        <v>0</v>
      </c>
      <c r="DZ70">
        <v>0</v>
      </c>
      <c r="EA70">
        <f t="shared" si="129"/>
        <v>0</v>
      </c>
      <c r="EB70">
        <v>0</v>
      </c>
      <c r="EC70">
        <f t="shared" si="130"/>
        <v>0</v>
      </c>
      <c r="ED70">
        <v>0</v>
      </c>
      <c r="EE70">
        <f t="shared" si="131"/>
        <v>0</v>
      </c>
      <c r="EF70">
        <v>0</v>
      </c>
      <c r="EG70">
        <f t="shared" si="132"/>
        <v>0</v>
      </c>
      <c r="EH70">
        <v>0</v>
      </c>
      <c r="EI70">
        <f t="shared" si="133"/>
        <v>0</v>
      </c>
      <c r="EJ70">
        <v>0</v>
      </c>
      <c r="EK70">
        <f t="shared" si="134"/>
        <v>0</v>
      </c>
      <c r="EL70">
        <v>0</v>
      </c>
      <c r="EM70">
        <f t="shared" si="135"/>
        <v>0</v>
      </c>
      <c r="EN70">
        <v>0</v>
      </c>
      <c r="EO70">
        <f t="shared" si="136"/>
        <v>0</v>
      </c>
      <c r="EP70">
        <v>0</v>
      </c>
      <c r="EQ70">
        <f t="shared" si="137"/>
        <v>0</v>
      </c>
      <c r="ER70">
        <v>0</v>
      </c>
      <c r="ES70">
        <f t="shared" si="138"/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 s="1" t="s">
        <v>419</v>
      </c>
      <c r="FG70" t="s">
        <v>404</v>
      </c>
    </row>
    <row r="71" spans="1:163" x14ac:dyDescent="0.45">
      <c r="A71">
        <v>70</v>
      </c>
      <c r="B71">
        <v>83</v>
      </c>
      <c r="C71" t="s">
        <v>420</v>
      </c>
      <c r="D71" t="s">
        <v>51</v>
      </c>
      <c r="E71">
        <v>91</v>
      </c>
      <c r="F71" t="s">
        <v>421</v>
      </c>
      <c r="G71" s="2">
        <v>0</v>
      </c>
      <c r="H71">
        <v>234.3</v>
      </c>
      <c r="I71">
        <f t="shared" si="88"/>
        <v>1773</v>
      </c>
      <c r="J71">
        <v>298</v>
      </c>
      <c r="K71" s="2">
        <f t="shared" si="86"/>
        <v>0.16807670614777215</v>
      </c>
      <c r="L71">
        <f>10^-4</f>
        <v>1E-4</v>
      </c>
      <c r="M71" t="s">
        <v>1145</v>
      </c>
      <c r="N71">
        <v>0</v>
      </c>
      <c r="O71">
        <f t="shared" si="89"/>
        <v>0</v>
      </c>
      <c r="P71">
        <v>0</v>
      </c>
      <c r="Q71">
        <f t="shared" si="90"/>
        <v>0</v>
      </c>
      <c r="R71">
        <v>0.17</v>
      </c>
      <c r="S71">
        <f t="shared" si="91"/>
        <v>1.6009389154679854E-3</v>
      </c>
      <c r="T71">
        <v>0.38</v>
      </c>
      <c r="U71">
        <f t="shared" si="92"/>
        <v>3.8231898090070392E-3</v>
      </c>
      <c r="V71">
        <v>0</v>
      </c>
      <c r="W71">
        <f t="shared" si="93"/>
        <v>0</v>
      </c>
      <c r="X71">
        <v>0</v>
      </c>
      <c r="Y71">
        <f t="shared" si="94"/>
        <v>0</v>
      </c>
      <c r="Z71">
        <v>0</v>
      </c>
      <c r="AA71">
        <f t="shared" si="95"/>
        <v>0</v>
      </c>
      <c r="AB71">
        <v>0</v>
      </c>
      <c r="AC71">
        <f t="shared" si="96"/>
        <v>0</v>
      </c>
      <c r="AD71">
        <f>100-R71-T71-AL71-AN71-AP71-AZ71-AF71-BB71</f>
        <v>88.810000000000016</v>
      </c>
      <c r="AE71">
        <f t="shared" si="97"/>
        <v>0.87900770730052591</v>
      </c>
      <c r="AF71">
        <v>0.11</v>
      </c>
      <c r="AG71">
        <f t="shared" si="98"/>
        <v>5.0624970835696495E-3</v>
      </c>
      <c r="AH71">
        <v>0</v>
      </c>
      <c r="AI71">
        <f t="shared" si="99"/>
        <v>0</v>
      </c>
      <c r="AJ71">
        <v>0</v>
      </c>
      <c r="AK71">
        <f t="shared" si="100"/>
        <v>0</v>
      </c>
      <c r="AL71">
        <v>0.41</v>
      </c>
      <c r="AM71">
        <f t="shared" si="101"/>
        <v>8.0689459262237549E-3</v>
      </c>
      <c r="AN71">
        <v>8.8000000000000007</v>
      </c>
      <c r="AO71">
        <f t="shared" si="102"/>
        <v>9.3546385169151522E-2</v>
      </c>
      <c r="AP71">
        <v>1</v>
      </c>
      <c r="AQ71">
        <f t="shared" si="103"/>
        <v>5.761232396542487E-3</v>
      </c>
      <c r="AR71">
        <v>0</v>
      </c>
      <c r="AS71">
        <f t="shared" si="104"/>
        <v>0</v>
      </c>
      <c r="AT71">
        <v>0</v>
      </c>
      <c r="AU71">
        <f t="shared" si="105"/>
        <v>0</v>
      </c>
      <c r="AV71">
        <v>0</v>
      </c>
      <c r="AW71">
        <f t="shared" si="106"/>
        <v>0</v>
      </c>
      <c r="AX71">
        <v>0</v>
      </c>
      <c r="AY71">
        <f t="shared" si="107"/>
        <v>0</v>
      </c>
      <c r="AZ71">
        <v>7.0000000000000007E-2</v>
      </c>
      <c r="BA71">
        <f t="shared" si="108"/>
        <v>4.1643832234097557E-4</v>
      </c>
      <c r="BB71">
        <v>0.25</v>
      </c>
      <c r="BC71">
        <f t="shared" si="109"/>
        <v>2.7126650771706231E-3</v>
      </c>
      <c r="BD71">
        <v>0</v>
      </c>
      <c r="BE71">
        <f t="shared" si="110"/>
        <v>0</v>
      </c>
      <c r="BF71">
        <v>0</v>
      </c>
      <c r="BG71">
        <f t="shared" si="111"/>
        <v>0</v>
      </c>
      <c r="BH71">
        <v>0</v>
      </c>
      <c r="BI71">
        <f t="shared" si="112"/>
        <v>0</v>
      </c>
      <c r="BJ71">
        <v>0</v>
      </c>
      <c r="BK71">
        <f t="shared" si="113"/>
        <v>0</v>
      </c>
      <c r="BL71">
        <v>0</v>
      </c>
      <c r="BM71">
        <f t="shared" si="114"/>
        <v>0</v>
      </c>
      <c r="BN71">
        <v>0</v>
      </c>
      <c r="BO71">
        <f t="shared" si="115"/>
        <v>0</v>
      </c>
      <c r="BP71">
        <v>0</v>
      </c>
      <c r="BQ71">
        <f t="shared" si="116"/>
        <v>0</v>
      </c>
      <c r="BR71">
        <v>0</v>
      </c>
      <c r="BS71">
        <f t="shared" si="117"/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f t="shared" si="118"/>
        <v>0</v>
      </c>
      <c r="DF71">
        <v>0</v>
      </c>
      <c r="DG71">
        <f t="shared" si="119"/>
        <v>0</v>
      </c>
      <c r="DH71">
        <v>100</v>
      </c>
      <c r="DI71">
        <f t="shared" si="120"/>
        <v>1</v>
      </c>
      <c r="DJ71">
        <v>0</v>
      </c>
      <c r="DK71">
        <f t="shared" si="121"/>
        <v>0</v>
      </c>
      <c r="DL71">
        <v>0</v>
      </c>
      <c r="DM71">
        <f t="shared" si="122"/>
        <v>0</v>
      </c>
      <c r="DN71">
        <v>0</v>
      </c>
      <c r="DO71">
        <f t="shared" si="123"/>
        <v>0</v>
      </c>
      <c r="DP71">
        <v>0</v>
      </c>
      <c r="DQ71">
        <f t="shared" si="124"/>
        <v>0</v>
      </c>
      <c r="DR71">
        <v>0</v>
      </c>
      <c r="DS71">
        <f t="shared" si="125"/>
        <v>0</v>
      </c>
      <c r="DT71">
        <v>0</v>
      </c>
      <c r="DU71">
        <f t="shared" si="126"/>
        <v>0</v>
      </c>
      <c r="DV71">
        <v>0</v>
      </c>
      <c r="DW71">
        <f t="shared" si="127"/>
        <v>0</v>
      </c>
      <c r="DX71">
        <v>0</v>
      </c>
      <c r="DY71">
        <f t="shared" si="128"/>
        <v>0</v>
      </c>
      <c r="DZ71">
        <v>0</v>
      </c>
      <c r="EA71">
        <f t="shared" si="129"/>
        <v>0</v>
      </c>
      <c r="EB71">
        <v>0</v>
      </c>
      <c r="EC71">
        <f t="shared" si="130"/>
        <v>0</v>
      </c>
      <c r="ED71">
        <v>0</v>
      </c>
      <c r="EE71">
        <f t="shared" si="131"/>
        <v>0</v>
      </c>
      <c r="EF71">
        <v>0</v>
      </c>
      <c r="EG71">
        <f t="shared" si="132"/>
        <v>0</v>
      </c>
      <c r="EH71">
        <v>0</v>
      </c>
      <c r="EI71">
        <f t="shared" si="133"/>
        <v>0</v>
      </c>
      <c r="EJ71">
        <v>0</v>
      </c>
      <c r="EK71">
        <f t="shared" si="134"/>
        <v>0</v>
      </c>
      <c r="EL71">
        <v>0</v>
      </c>
      <c r="EM71">
        <f t="shared" si="135"/>
        <v>0</v>
      </c>
      <c r="EN71">
        <v>0</v>
      </c>
      <c r="EO71">
        <f t="shared" si="136"/>
        <v>0</v>
      </c>
      <c r="EP71">
        <v>0</v>
      </c>
      <c r="EQ71">
        <f t="shared" si="137"/>
        <v>0</v>
      </c>
      <c r="ER71">
        <v>0</v>
      </c>
      <c r="ES71">
        <f t="shared" si="138"/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 s="1" t="s">
        <v>424</v>
      </c>
      <c r="FG71" t="s">
        <v>425</v>
      </c>
    </row>
    <row r="72" spans="1:163" x14ac:dyDescent="0.45">
      <c r="A72">
        <v>71</v>
      </c>
      <c r="B72">
        <v>84</v>
      </c>
      <c r="C72" t="s">
        <v>420</v>
      </c>
      <c r="D72" t="s">
        <v>369</v>
      </c>
      <c r="E72">
        <v>91</v>
      </c>
      <c r="F72" t="s">
        <v>421</v>
      </c>
      <c r="G72" s="2">
        <v>1</v>
      </c>
      <c r="H72">
        <v>600.5</v>
      </c>
      <c r="I72">
        <f t="shared" si="88"/>
        <v>1773</v>
      </c>
      <c r="J72">
        <f>350+273</f>
        <v>623</v>
      </c>
      <c r="K72" s="2">
        <f t="shared" si="86"/>
        <v>0.35138183869148337</v>
      </c>
      <c r="L72">
        <f>10^-4</f>
        <v>1E-4</v>
      </c>
      <c r="M72" t="s">
        <v>1145</v>
      </c>
      <c r="N72">
        <v>0</v>
      </c>
      <c r="O72">
        <f t="shared" si="89"/>
        <v>0</v>
      </c>
      <c r="P72">
        <v>0</v>
      </c>
      <c r="Q72">
        <f t="shared" si="90"/>
        <v>0</v>
      </c>
      <c r="R72">
        <v>0.17</v>
      </c>
      <c r="S72">
        <f t="shared" si="91"/>
        <v>1.6009389154679854E-3</v>
      </c>
      <c r="T72">
        <v>0.38</v>
      </c>
      <c r="U72">
        <f t="shared" si="92"/>
        <v>3.8231898090070392E-3</v>
      </c>
      <c r="V72">
        <v>0</v>
      </c>
      <c r="W72">
        <f t="shared" si="93"/>
        <v>0</v>
      </c>
      <c r="X72">
        <v>0</v>
      </c>
      <c r="Y72">
        <f t="shared" si="94"/>
        <v>0</v>
      </c>
      <c r="Z72">
        <v>0</v>
      </c>
      <c r="AA72">
        <f t="shared" si="95"/>
        <v>0</v>
      </c>
      <c r="AB72">
        <v>0</v>
      </c>
      <c r="AC72">
        <f t="shared" si="96"/>
        <v>0</v>
      </c>
      <c r="AD72">
        <f>100-R72-T72-AL72-AN72-AP72-AZ72-AF72-BB72</f>
        <v>88.810000000000016</v>
      </c>
      <c r="AE72">
        <f t="shared" si="97"/>
        <v>0.87900770730052591</v>
      </c>
      <c r="AF72">
        <v>0.11</v>
      </c>
      <c r="AG72">
        <f t="shared" si="98"/>
        <v>5.0624970835696495E-3</v>
      </c>
      <c r="AH72">
        <v>0</v>
      </c>
      <c r="AI72">
        <f t="shared" si="99"/>
        <v>0</v>
      </c>
      <c r="AJ72">
        <v>0</v>
      </c>
      <c r="AK72">
        <f t="shared" si="100"/>
        <v>0</v>
      </c>
      <c r="AL72">
        <v>0.41</v>
      </c>
      <c r="AM72">
        <f t="shared" si="101"/>
        <v>8.0689459262237549E-3</v>
      </c>
      <c r="AN72">
        <v>8.8000000000000007</v>
      </c>
      <c r="AO72">
        <f t="shared" si="102"/>
        <v>9.3546385169151522E-2</v>
      </c>
      <c r="AP72">
        <v>1</v>
      </c>
      <c r="AQ72">
        <f t="shared" si="103"/>
        <v>5.761232396542487E-3</v>
      </c>
      <c r="AR72">
        <v>0</v>
      </c>
      <c r="AS72">
        <f t="shared" si="104"/>
        <v>0</v>
      </c>
      <c r="AT72">
        <v>0</v>
      </c>
      <c r="AU72">
        <f t="shared" si="105"/>
        <v>0</v>
      </c>
      <c r="AV72">
        <v>0</v>
      </c>
      <c r="AW72">
        <f t="shared" si="106"/>
        <v>0</v>
      </c>
      <c r="AX72">
        <v>0</v>
      </c>
      <c r="AY72">
        <f t="shared" si="107"/>
        <v>0</v>
      </c>
      <c r="AZ72">
        <v>7.0000000000000007E-2</v>
      </c>
      <c r="BA72">
        <f t="shared" si="108"/>
        <v>4.1643832234097557E-4</v>
      </c>
      <c r="BB72">
        <v>0.25</v>
      </c>
      <c r="BC72">
        <f t="shared" si="109"/>
        <v>2.7126650771706231E-3</v>
      </c>
      <c r="BD72">
        <v>0</v>
      </c>
      <c r="BE72">
        <f t="shared" si="110"/>
        <v>0</v>
      </c>
      <c r="BF72">
        <v>0</v>
      </c>
      <c r="BG72">
        <f t="shared" si="111"/>
        <v>0</v>
      </c>
      <c r="BH72">
        <v>0</v>
      </c>
      <c r="BI72">
        <f t="shared" si="112"/>
        <v>0</v>
      </c>
      <c r="BJ72">
        <v>0</v>
      </c>
      <c r="BK72">
        <f t="shared" si="113"/>
        <v>0</v>
      </c>
      <c r="BL72">
        <v>0</v>
      </c>
      <c r="BM72">
        <f t="shared" si="114"/>
        <v>0</v>
      </c>
      <c r="BN72">
        <v>0</v>
      </c>
      <c r="BO72">
        <f t="shared" si="115"/>
        <v>0</v>
      </c>
      <c r="BP72">
        <v>0</v>
      </c>
      <c r="BQ72">
        <f t="shared" si="116"/>
        <v>0</v>
      </c>
      <c r="BR72">
        <v>0</v>
      </c>
      <c r="BS72">
        <f t="shared" si="117"/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f t="shared" si="118"/>
        <v>0</v>
      </c>
      <c r="DF72">
        <v>0</v>
      </c>
      <c r="DG72">
        <f t="shared" si="119"/>
        <v>0</v>
      </c>
      <c r="DH72">
        <v>0</v>
      </c>
      <c r="DI72">
        <f t="shared" si="120"/>
        <v>0</v>
      </c>
      <c r="DJ72">
        <v>0</v>
      </c>
      <c r="DK72">
        <f t="shared" si="121"/>
        <v>0</v>
      </c>
      <c r="DL72">
        <v>100</v>
      </c>
      <c r="DM72">
        <f t="shared" si="122"/>
        <v>1</v>
      </c>
      <c r="DN72">
        <v>0</v>
      </c>
      <c r="DO72">
        <f t="shared" si="123"/>
        <v>0</v>
      </c>
      <c r="DP72">
        <v>0</v>
      </c>
      <c r="DQ72">
        <f t="shared" si="124"/>
        <v>0</v>
      </c>
      <c r="DR72">
        <v>0</v>
      </c>
      <c r="DS72">
        <f t="shared" si="125"/>
        <v>0</v>
      </c>
      <c r="DT72">
        <v>0</v>
      </c>
      <c r="DU72">
        <f t="shared" si="126"/>
        <v>0</v>
      </c>
      <c r="DV72">
        <v>0</v>
      </c>
      <c r="DW72">
        <f t="shared" si="127"/>
        <v>0</v>
      </c>
      <c r="DX72">
        <v>0</v>
      </c>
      <c r="DY72">
        <f t="shared" si="128"/>
        <v>0</v>
      </c>
      <c r="DZ72">
        <v>0</v>
      </c>
      <c r="EA72">
        <f t="shared" si="129"/>
        <v>0</v>
      </c>
      <c r="EB72">
        <v>0</v>
      </c>
      <c r="EC72">
        <f t="shared" si="130"/>
        <v>0</v>
      </c>
      <c r="ED72">
        <v>0</v>
      </c>
      <c r="EE72">
        <f t="shared" si="131"/>
        <v>0</v>
      </c>
      <c r="EF72">
        <v>0</v>
      </c>
      <c r="EG72">
        <f t="shared" si="132"/>
        <v>0</v>
      </c>
      <c r="EH72">
        <v>0</v>
      </c>
      <c r="EI72">
        <f t="shared" si="133"/>
        <v>0</v>
      </c>
      <c r="EJ72">
        <v>0</v>
      </c>
      <c r="EK72">
        <f t="shared" si="134"/>
        <v>0</v>
      </c>
      <c r="EL72">
        <v>0</v>
      </c>
      <c r="EM72">
        <f t="shared" si="135"/>
        <v>0</v>
      </c>
      <c r="EN72">
        <v>0</v>
      </c>
      <c r="EO72">
        <f t="shared" si="136"/>
        <v>0</v>
      </c>
      <c r="EP72">
        <v>0</v>
      </c>
      <c r="EQ72">
        <f t="shared" si="137"/>
        <v>0</v>
      </c>
      <c r="ER72">
        <v>0</v>
      </c>
      <c r="ES72">
        <f t="shared" si="138"/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 s="1" t="s">
        <v>426</v>
      </c>
      <c r="FG72" t="s">
        <v>425</v>
      </c>
    </row>
    <row r="73" spans="1:163" x14ac:dyDescent="0.45">
      <c r="A73">
        <v>72</v>
      </c>
      <c r="B73">
        <v>85</v>
      </c>
      <c r="C73" t="s">
        <v>420</v>
      </c>
      <c r="D73" t="s">
        <v>427</v>
      </c>
      <c r="E73">
        <v>91</v>
      </c>
      <c r="F73" t="s">
        <v>421</v>
      </c>
      <c r="G73" s="2">
        <v>1</v>
      </c>
      <c r="H73">
        <f>127.6+273</f>
        <v>400.6</v>
      </c>
      <c r="I73">
        <f t="shared" si="88"/>
        <v>1773</v>
      </c>
      <c r="J73">
        <f>260+273</f>
        <v>533</v>
      </c>
      <c r="K73" s="2">
        <f t="shared" si="86"/>
        <v>0.30062041737168643</v>
      </c>
      <c r="L73">
        <f>10^-4</f>
        <v>1E-4</v>
      </c>
      <c r="M73" t="s">
        <v>1145</v>
      </c>
      <c r="N73">
        <v>0</v>
      </c>
      <c r="O73">
        <f t="shared" si="89"/>
        <v>0</v>
      </c>
      <c r="P73">
        <v>0</v>
      </c>
      <c r="Q73">
        <f t="shared" si="90"/>
        <v>0</v>
      </c>
      <c r="R73">
        <v>0.17</v>
      </c>
      <c r="S73">
        <f t="shared" si="91"/>
        <v>1.6009389154679854E-3</v>
      </c>
      <c r="T73">
        <v>0.38</v>
      </c>
      <c r="U73">
        <f t="shared" si="92"/>
        <v>3.8231898090070392E-3</v>
      </c>
      <c r="V73">
        <v>0</v>
      </c>
      <c r="W73">
        <f t="shared" si="93"/>
        <v>0</v>
      </c>
      <c r="X73">
        <v>0</v>
      </c>
      <c r="Y73">
        <f t="shared" si="94"/>
        <v>0</v>
      </c>
      <c r="Z73">
        <v>0</v>
      </c>
      <c r="AA73">
        <f t="shared" si="95"/>
        <v>0</v>
      </c>
      <c r="AB73">
        <v>0</v>
      </c>
      <c r="AC73">
        <f t="shared" si="96"/>
        <v>0</v>
      </c>
      <c r="AD73">
        <f>100-R73-T73-AL73-AN73-AP73-AZ73-AF73-BB73</f>
        <v>88.810000000000016</v>
      </c>
      <c r="AE73">
        <f t="shared" si="97"/>
        <v>0.87900770730052591</v>
      </c>
      <c r="AF73">
        <v>0.11</v>
      </c>
      <c r="AG73">
        <f t="shared" si="98"/>
        <v>5.0624970835696495E-3</v>
      </c>
      <c r="AH73">
        <v>0</v>
      </c>
      <c r="AI73">
        <f t="shared" si="99"/>
        <v>0</v>
      </c>
      <c r="AJ73">
        <v>0</v>
      </c>
      <c r="AK73">
        <f t="shared" si="100"/>
        <v>0</v>
      </c>
      <c r="AL73">
        <v>0.41</v>
      </c>
      <c r="AM73">
        <f t="shared" si="101"/>
        <v>8.0689459262237549E-3</v>
      </c>
      <c r="AN73">
        <v>8.8000000000000007</v>
      </c>
      <c r="AO73">
        <f t="shared" si="102"/>
        <v>9.3546385169151522E-2</v>
      </c>
      <c r="AP73">
        <v>1</v>
      </c>
      <c r="AQ73">
        <f t="shared" si="103"/>
        <v>5.761232396542487E-3</v>
      </c>
      <c r="AR73">
        <v>0</v>
      </c>
      <c r="AS73">
        <f t="shared" si="104"/>
        <v>0</v>
      </c>
      <c r="AT73">
        <v>0</v>
      </c>
      <c r="AU73">
        <f t="shared" si="105"/>
        <v>0</v>
      </c>
      <c r="AV73">
        <v>0</v>
      </c>
      <c r="AW73">
        <f t="shared" si="106"/>
        <v>0</v>
      </c>
      <c r="AX73">
        <v>0</v>
      </c>
      <c r="AY73">
        <f t="shared" si="107"/>
        <v>0</v>
      </c>
      <c r="AZ73">
        <v>7.0000000000000007E-2</v>
      </c>
      <c r="BA73">
        <f t="shared" si="108"/>
        <v>4.1643832234097557E-4</v>
      </c>
      <c r="BB73">
        <v>0.25</v>
      </c>
      <c r="BC73">
        <f t="shared" si="109"/>
        <v>2.7126650771706231E-3</v>
      </c>
      <c r="BD73">
        <v>0</v>
      </c>
      <c r="BE73">
        <f t="shared" si="110"/>
        <v>0</v>
      </c>
      <c r="BF73">
        <v>0</v>
      </c>
      <c r="BG73">
        <f t="shared" si="111"/>
        <v>0</v>
      </c>
      <c r="BH73">
        <v>0</v>
      </c>
      <c r="BI73">
        <f t="shared" si="112"/>
        <v>0</v>
      </c>
      <c r="BJ73">
        <v>0</v>
      </c>
      <c r="BK73">
        <f t="shared" si="113"/>
        <v>0</v>
      </c>
      <c r="BL73">
        <v>0</v>
      </c>
      <c r="BM73">
        <f t="shared" si="114"/>
        <v>0</v>
      </c>
      <c r="BN73">
        <v>0</v>
      </c>
      <c r="BO73">
        <f t="shared" si="115"/>
        <v>0</v>
      </c>
      <c r="BP73">
        <v>0</v>
      </c>
      <c r="BQ73">
        <f t="shared" si="116"/>
        <v>0</v>
      </c>
      <c r="BR73">
        <v>0</v>
      </c>
      <c r="BS73">
        <f t="shared" si="117"/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f t="shared" si="118"/>
        <v>0</v>
      </c>
      <c r="DF73">
        <v>0</v>
      </c>
      <c r="DG73">
        <f t="shared" si="119"/>
        <v>0</v>
      </c>
      <c r="DH73">
        <v>0</v>
      </c>
      <c r="DI73">
        <f t="shared" si="120"/>
        <v>0</v>
      </c>
      <c r="DJ73">
        <v>0</v>
      </c>
      <c r="DK73">
        <f t="shared" si="121"/>
        <v>0</v>
      </c>
      <c r="DL73">
        <v>45</v>
      </c>
      <c r="DM73">
        <f t="shared" si="122"/>
        <v>0.45211801866337181</v>
      </c>
      <c r="DN73">
        <v>0</v>
      </c>
      <c r="DO73">
        <f t="shared" si="123"/>
        <v>0</v>
      </c>
      <c r="DP73">
        <v>0</v>
      </c>
      <c r="DQ73">
        <f t="shared" si="124"/>
        <v>0</v>
      </c>
      <c r="DR73">
        <v>55</v>
      </c>
      <c r="DS73">
        <f t="shared" si="125"/>
        <v>0.54788198133662824</v>
      </c>
      <c r="DT73">
        <v>0</v>
      </c>
      <c r="DU73">
        <f t="shared" si="126"/>
        <v>0</v>
      </c>
      <c r="DV73">
        <v>0</v>
      </c>
      <c r="DW73">
        <f t="shared" si="127"/>
        <v>0</v>
      </c>
      <c r="DX73">
        <v>0</v>
      </c>
      <c r="DY73">
        <f t="shared" si="128"/>
        <v>0</v>
      </c>
      <c r="DZ73">
        <v>0</v>
      </c>
      <c r="EA73">
        <f t="shared" si="129"/>
        <v>0</v>
      </c>
      <c r="EB73">
        <v>0</v>
      </c>
      <c r="EC73">
        <f t="shared" si="130"/>
        <v>0</v>
      </c>
      <c r="ED73">
        <v>0</v>
      </c>
      <c r="EE73">
        <f t="shared" si="131"/>
        <v>0</v>
      </c>
      <c r="EF73">
        <v>0</v>
      </c>
      <c r="EG73">
        <f t="shared" si="132"/>
        <v>0</v>
      </c>
      <c r="EH73">
        <v>0</v>
      </c>
      <c r="EI73">
        <f t="shared" si="133"/>
        <v>0</v>
      </c>
      <c r="EJ73">
        <v>0</v>
      </c>
      <c r="EK73">
        <f t="shared" si="134"/>
        <v>0</v>
      </c>
      <c r="EL73">
        <v>0</v>
      </c>
      <c r="EM73">
        <f t="shared" si="135"/>
        <v>0</v>
      </c>
      <c r="EN73">
        <v>0</v>
      </c>
      <c r="EO73">
        <f t="shared" si="136"/>
        <v>0</v>
      </c>
      <c r="EP73">
        <v>0</v>
      </c>
      <c r="EQ73">
        <f t="shared" si="137"/>
        <v>0</v>
      </c>
      <c r="ER73">
        <v>0</v>
      </c>
      <c r="ES73">
        <f t="shared" si="138"/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 s="1" t="s">
        <v>428</v>
      </c>
      <c r="FG73" t="s">
        <v>425</v>
      </c>
    </row>
    <row r="74" spans="1:163" x14ac:dyDescent="0.45">
      <c r="A74">
        <v>73</v>
      </c>
      <c r="B74">
        <v>86</v>
      </c>
      <c r="C74" t="s">
        <v>420</v>
      </c>
      <c r="D74" t="s">
        <v>398</v>
      </c>
      <c r="E74">
        <v>91</v>
      </c>
      <c r="F74" t="s">
        <v>421</v>
      </c>
      <c r="G74" s="2">
        <v>3</v>
      </c>
      <c r="H74">
        <v>504.9</v>
      </c>
      <c r="I74">
        <f t="shared" si="88"/>
        <v>1773</v>
      </c>
      <c r="J74">
        <f>260+273</f>
        <v>533</v>
      </c>
      <c r="K74" s="2">
        <f t="shared" si="86"/>
        <v>0.30062041737168643</v>
      </c>
      <c r="L74">
        <f>10^-4</f>
        <v>1E-4</v>
      </c>
      <c r="M74" t="s">
        <v>1145</v>
      </c>
      <c r="N74">
        <v>0</v>
      </c>
      <c r="O74">
        <f t="shared" si="89"/>
        <v>0</v>
      </c>
      <c r="P74">
        <v>0</v>
      </c>
      <c r="Q74">
        <f t="shared" si="90"/>
        <v>0</v>
      </c>
      <c r="R74">
        <v>0.17</v>
      </c>
      <c r="S74">
        <f t="shared" si="91"/>
        <v>1.6009389154679854E-3</v>
      </c>
      <c r="T74">
        <v>0.38</v>
      </c>
      <c r="U74">
        <f t="shared" si="92"/>
        <v>3.8231898090070392E-3</v>
      </c>
      <c r="V74">
        <v>0</v>
      </c>
      <c r="W74">
        <f t="shared" si="93"/>
        <v>0</v>
      </c>
      <c r="X74">
        <v>0</v>
      </c>
      <c r="Y74">
        <f t="shared" si="94"/>
        <v>0</v>
      </c>
      <c r="Z74">
        <v>0</v>
      </c>
      <c r="AA74">
        <f t="shared" si="95"/>
        <v>0</v>
      </c>
      <c r="AB74">
        <v>0</v>
      </c>
      <c r="AC74">
        <f t="shared" si="96"/>
        <v>0</v>
      </c>
      <c r="AD74">
        <f>100-R74-T74-AL74-AN74-AP74-AZ74-AF74-BB74</f>
        <v>88.810000000000016</v>
      </c>
      <c r="AE74">
        <f t="shared" si="97"/>
        <v>0.87900770730052591</v>
      </c>
      <c r="AF74">
        <v>0.11</v>
      </c>
      <c r="AG74">
        <f t="shared" si="98"/>
        <v>5.0624970835696495E-3</v>
      </c>
      <c r="AH74">
        <v>0</v>
      </c>
      <c r="AI74">
        <f t="shared" si="99"/>
        <v>0</v>
      </c>
      <c r="AJ74">
        <v>0</v>
      </c>
      <c r="AK74">
        <f t="shared" si="100"/>
        <v>0</v>
      </c>
      <c r="AL74">
        <v>0.41</v>
      </c>
      <c r="AM74">
        <f t="shared" si="101"/>
        <v>8.0689459262237549E-3</v>
      </c>
      <c r="AN74">
        <v>8.8000000000000007</v>
      </c>
      <c r="AO74">
        <f t="shared" si="102"/>
        <v>9.3546385169151522E-2</v>
      </c>
      <c r="AP74">
        <v>1</v>
      </c>
      <c r="AQ74">
        <f t="shared" si="103"/>
        <v>5.761232396542487E-3</v>
      </c>
      <c r="AR74">
        <v>0</v>
      </c>
      <c r="AS74">
        <f t="shared" si="104"/>
        <v>0</v>
      </c>
      <c r="AT74">
        <v>0</v>
      </c>
      <c r="AU74">
        <f t="shared" si="105"/>
        <v>0</v>
      </c>
      <c r="AV74">
        <v>0</v>
      </c>
      <c r="AW74">
        <f t="shared" si="106"/>
        <v>0</v>
      </c>
      <c r="AX74">
        <v>0</v>
      </c>
      <c r="AY74">
        <f t="shared" si="107"/>
        <v>0</v>
      </c>
      <c r="AZ74">
        <v>7.0000000000000007E-2</v>
      </c>
      <c r="BA74">
        <f t="shared" si="108"/>
        <v>4.1643832234097557E-4</v>
      </c>
      <c r="BB74">
        <v>0.25</v>
      </c>
      <c r="BC74">
        <f t="shared" si="109"/>
        <v>2.7126650771706231E-3</v>
      </c>
      <c r="BD74">
        <v>0</v>
      </c>
      <c r="BE74">
        <f t="shared" si="110"/>
        <v>0</v>
      </c>
      <c r="BF74">
        <v>0</v>
      </c>
      <c r="BG74">
        <f t="shared" si="111"/>
        <v>0</v>
      </c>
      <c r="BH74">
        <v>0</v>
      </c>
      <c r="BI74">
        <f t="shared" si="112"/>
        <v>0</v>
      </c>
      <c r="BJ74">
        <v>0</v>
      </c>
      <c r="BK74">
        <f t="shared" si="113"/>
        <v>0</v>
      </c>
      <c r="BL74">
        <v>0</v>
      </c>
      <c r="BM74">
        <f t="shared" si="114"/>
        <v>0</v>
      </c>
      <c r="BN74">
        <v>0</v>
      </c>
      <c r="BO74">
        <f t="shared" si="115"/>
        <v>0</v>
      </c>
      <c r="BP74">
        <v>0</v>
      </c>
      <c r="BQ74">
        <f t="shared" si="116"/>
        <v>0</v>
      </c>
      <c r="BR74">
        <v>0</v>
      </c>
      <c r="BS74">
        <f t="shared" si="117"/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f t="shared" si="118"/>
        <v>0</v>
      </c>
      <c r="DF74">
        <v>0</v>
      </c>
      <c r="DG74">
        <f t="shared" si="119"/>
        <v>0</v>
      </c>
      <c r="DH74">
        <v>0</v>
      </c>
      <c r="DI74">
        <f t="shared" si="120"/>
        <v>0</v>
      </c>
      <c r="DJ74">
        <v>0</v>
      </c>
      <c r="DK74">
        <f t="shared" si="121"/>
        <v>0</v>
      </c>
      <c r="DL74">
        <v>0</v>
      </c>
      <c r="DM74">
        <f t="shared" si="122"/>
        <v>0</v>
      </c>
      <c r="DN74">
        <v>100</v>
      </c>
      <c r="DO74">
        <f t="shared" si="123"/>
        <v>1</v>
      </c>
      <c r="DP74">
        <v>0</v>
      </c>
      <c r="DQ74">
        <f t="shared" si="124"/>
        <v>0</v>
      </c>
      <c r="DR74">
        <v>0</v>
      </c>
      <c r="DS74">
        <f t="shared" si="125"/>
        <v>0</v>
      </c>
      <c r="DT74">
        <v>0</v>
      </c>
      <c r="DU74">
        <f t="shared" si="126"/>
        <v>0</v>
      </c>
      <c r="DV74">
        <v>0</v>
      </c>
      <c r="DW74">
        <f t="shared" si="127"/>
        <v>0</v>
      </c>
      <c r="DX74">
        <v>0</v>
      </c>
      <c r="DY74">
        <f t="shared" si="128"/>
        <v>0</v>
      </c>
      <c r="DZ74">
        <v>0</v>
      </c>
      <c r="EA74">
        <f t="shared" si="129"/>
        <v>0</v>
      </c>
      <c r="EB74">
        <v>0</v>
      </c>
      <c r="EC74">
        <f t="shared" si="130"/>
        <v>0</v>
      </c>
      <c r="ED74">
        <v>0</v>
      </c>
      <c r="EE74">
        <f t="shared" si="131"/>
        <v>0</v>
      </c>
      <c r="EF74">
        <v>0</v>
      </c>
      <c r="EG74">
        <f t="shared" si="132"/>
        <v>0</v>
      </c>
      <c r="EH74">
        <v>0</v>
      </c>
      <c r="EI74">
        <f t="shared" si="133"/>
        <v>0</v>
      </c>
      <c r="EJ74">
        <v>0</v>
      </c>
      <c r="EK74">
        <f t="shared" si="134"/>
        <v>0</v>
      </c>
      <c r="EL74">
        <v>0</v>
      </c>
      <c r="EM74">
        <f t="shared" si="135"/>
        <v>0</v>
      </c>
      <c r="EN74">
        <v>0</v>
      </c>
      <c r="EO74">
        <f t="shared" si="136"/>
        <v>0</v>
      </c>
      <c r="EP74">
        <v>0</v>
      </c>
      <c r="EQ74">
        <f t="shared" si="137"/>
        <v>0</v>
      </c>
      <c r="ER74">
        <v>0</v>
      </c>
      <c r="ES74">
        <f t="shared" si="138"/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 s="1" t="s">
        <v>429</v>
      </c>
      <c r="FG74" t="s">
        <v>425</v>
      </c>
    </row>
    <row r="75" spans="1:163" x14ac:dyDescent="0.45">
      <c r="A75">
        <v>74</v>
      </c>
      <c r="B75">
        <v>87</v>
      </c>
      <c r="C75" t="s">
        <v>368</v>
      </c>
      <c r="D75" t="s">
        <v>416</v>
      </c>
      <c r="E75" t="s">
        <v>430</v>
      </c>
      <c r="F75" t="s">
        <v>431</v>
      </c>
      <c r="G75" s="2">
        <v>3</v>
      </c>
      <c r="H75">
        <v>370.8</v>
      </c>
      <c r="I75">
        <v>1773</v>
      </c>
      <c r="J75">
        <f>200+273</f>
        <v>473</v>
      </c>
      <c r="K75" s="2">
        <f t="shared" si="86"/>
        <v>0.2667794698251551</v>
      </c>
      <c r="L75">
        <f>10^-6</f>
        <v>9.9999999999999995E-7</v>
      </c>
      <c r="M75" t="s">
        <v>1145</v>
      </c>
      <c r="N75">
        <v>0.06</v>
      </c>
      <c r="O75">
        <f t="shared" si="89"/>
        <v>5.2385875815706023E-4</v>
      </c>
      <c r="P75">
        <v>0</v>
      </c>
      <c r="Q75">
        <f t="shared" si="90"/>
        <v>0</v>
      </c>
      <c r="R75">
        <v>0.75</v>
      </c>
      <c r="S75">
        <f t="shared" si="91"/>
        <v>7.0896235023547262E-3</v>
      </c>
      <c r="T75">
        <v>1.27</v>
      </c>
      <c r="U75">
        <f t="shared" si="92"/>
        <v>1.282572881558231E-2</v>
      </c>
      <c r="V75">
        <v>0</v>
      </c>
      <c r="W75">
        <f t="shared" si="93"/>
        <v>0</v>
      </c>
      <c r="X75">
        <v>0</v>
      </c>
      <c r="Y75">
        <f t="shared" si="94"/>
        <v>0</v>
      </c>
      <c r="Z75">
        <v>0</v>
      </c>
      <c r="AA75">
        <f t="shared" si="95"/>
        <v>0</v>
      </c>
      <c r="AB75">
        <v>0</v>
      </c>
      <c r="AC75">
        <f t="shared" si="96"/>
        <v>0</v>
      </c>
      <c r="AD75">
        <f>100-AF75-AH75-AJ75-AL75-AN75-AP75-N75-R75-T75-BB75</f>
        <v>97.320999999999984</v>
      </c>
      <c r="AE75">
        <f t="shared" si="97"/>
        <v>0.96688193181801596</v>
      </c>
      <c r="AF75">
        <v>0.15</v>
      </c>
      <c r="AG75">
        <f t="shared" si="98"/>
        <v>6.9294605840650621E-3</v>
      </c>
      <c r="AH75">
        <v>5.0000000000000001E-3</v>
      </c>
      <c r="AI75">
        <f t="shared" si="99"/>
        <v>8.9573589080423416E-5</v>
      </c>
      <c r="AJ75">
        <v>3.0000000000000001E-3</v>
      </c>
      <c r="AK75">
        <f t="shared" si="100"/>
        <v>5.1907204899034103E-5</v>
      </c>
      <c r="AL75">
        <v>0.18</v>
      </c>
      <c r="AM75">
        <f t="shared" si="101"/>
        <v>3.5558343607037675E-3</v>
      </c>
      <c r="AN75">
        <v>0.11</v>
      </c>
      <c r="AO75">
        <f t="shared" si="102"/>
        <v>1.1737432073570073E-3</v>
      </c>
      <c r="AP75">
        <v>0.15</v>
      </c>
      <c r="AQ75">
        <f t="shared" si="103"/>
        <v>8.6744654591016659E-4</v>
      </c>
      <c r="AR75">
        <v>0</v>
      </c>
      <c r="AS75">
        <f t="shared" si="104"/>
        <v>0</v>
      </c>
      <c r="AT75">
        <v>0</v>
      </c>
      <c r="AU75">
        <f t="shared" si="105"/>
        <v>0</v>
      </c>
      <c r="AV75">
        <v>0</v>
      </c>
      <c r="AW75">
        <f t="shared" si="106"/>
        <v>0</v>
      </c>
      <c r="AX75">
        <v>0</v>
      </c>
      <c r="AY75">
        <f t="shared" si="107"/>
        <v>0</v>
      </c>
      <c r="AZ75">
        <v>0</v>
      </c>
      <c r="BA75">
        <f t="shared" si="108"/>
        <v>0</v>
      </c>
      <c r="BB75">
        <v>1E-3</v>
      </c>
      <c r="BC75">
        <f t="shared" si="109"/>
        <v>1.0891613874443318E-5</v>
      </c>
      <c r="BD75">
        <v>0</v>
      </c>
      <c r="BE75">
        <f t="shared" si="110"/>
        <v>0</v>
      </c>
      <c r="BF75">
        <v>0</v>
      </c>
      <c r="BG75">
        <f t="shared" si="111"/>
        <v>0</v>
      </c>
      <c r="BH75">
        <v>0</v>
      </c>
      <c r="BI75">
        <f t="shared" si="112"/>
        <v>0</v>
      </c>
      <c r="BJ75">
        <v>0</v>
      </c>
      <c r="BK75">
        <f t="shared" si="113"/>
        <v>0</v>
      </c>
      <c r="BL75">
        <v>0</v>
      </c>
      <c r="BM75">
        <f t="shared" si="114"/>
        <v>0</v>
      </c>
      <c r="BN75">
        <v>0</v>
      </c>
      <c r="BO75">
        <f t="shared" si="115"/>
        <v>0</v>
      </c>
      <c r="BP75">
        <v>0</v>
      </c>
      <c r="BQ75">
        <f t="shared" si="116"/>
        <v>0</v>
      </c>
      <c r="BR75">
        <v>0</v>
      </c>
      <c r="BS75">
        <f t="shared" si="117"/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f t="shared" si="118"/>
        <v>0</v>
      </c>
      <c r="DF75">
        <v>0</v>
      </c>
      <c r="DG75">
        <f t="shared" si="119"/>
        <v>0</v>
      </c>
      <c r="DH75">
        <v>0</v>
      </c>
      <c r="DI75">
        <f t="shared" si="120"/>
        <v>0</v>
      </c>
      <c r="DJ75">
        <v>0</v>
      </c>
      <c r="DK75">
        <f t="shared" si="121"/>
        <v>0</v>
      </c>
      <c r="DL75">
        <v>0</v>
      </c>
      <c r="DM75">
        <f t="shared" si="122"/>
        <v>0</v>
      </c>
      <c r="DN75">
        <v>0</v>
      </c>
      <c r="DO75">
        <f t="shared" si="123"/>
        <v>0</v>
      </c>
      <c r="DP75">
        <v>0</v>
      </c>
      <c r="DQ75">
        <f t="shared" si="124"/>
        <v>0</v>
      </c>
      <c r="DR75">
        <v>0</v>
      </c>
      <c r="DS75">
        <f t="shared" si="125"/>
        <v>0</v>
      </c>
      <c r="DT75">
        <v>0</v>
      </c>
      <c r="DU75">
        <f t="shared" si="126"/>
        <v>0</v>
      </c>
      <c r="DV75">
        <v>100</v>
      </c>
      <c r="DW75">
        <f t="shared" si="127"/>
        <v>1</v>
      </c>
      <c r="DX75">
        <v>0</v>
      </c>
      <c r="DY75">
        <f t="shared" si="128"/>
        <v>0</v>
      </c>
      <c r="DZ75">
        <v>0</v>
      </c>
      <c r="EA75">
        <f t="shared" si="129"/>
        <v>0</v>
      </c>
      <c r="EB75">
        <v>0</v>
      </c>
      <c r="EC75">
        <f t="shared" si="130"/>
        <v>0</v>
      </c>
      <c r="ED75">
        <v>0</v>
      </c>
      <c r="EE75">
        <f t="shared" si="131"/>
        <v>0</v>
      </c>
      <c r="EF75">
        <v>0</v>
      </c>
      <c r="EG75">
        <f t="shared" si="132"/>
        <v>0</v>
      </c>
      <c r="EH75">
        <v>0</v>
      </c>
      <c r="EI75">
        <f t="shared" si="133"/>
        <v>0</v>
      </c>
      <c r="EJ75">
        <v>0</v>
      </c>
      <c r="EK75">
        <f t="shared" si="134"/>
        <v>0</v>
      </c>
      <c r="EL75">
        <v>0</v>
      </c>
      <c r="EM75">
        <f t="shared" si="135"/>
        <v>0</v>
      </c>
      <c r="EN75">
        <v>0</v>
      </c>
      <c r="EO75">
        <f t="shared" si="136"/>
        <v>0</v>
      </c>
      <c r="EP75">
        <v>0</v>
      </c>
      <c r="EQ75">
        <f t="shared" si="137"/>
        <v>0</v>
      </c>
      <c r="ER75">
        <v>0</v>
      </c>
      <c r="ES75">
        <f t="shared" si="138"/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 s="1" t="s">
        <v>435</v>
      </c>
      <c r="FG75" t="s">
        <v>264</v>
      </c>
    </row>
    <row r="76" spans="1:163" x14ac:dyDescent="0.45">
      <c r="A76">
        <v>75</v>
      </c>
      <c r="B76">
        <v>88</v>
      </c>
      <c r="C76" t="s">
        <v>368</v>
      </c>
      <c r="D76" t="s">
        <v>416</v>
      </c>
      <c r="E76" t="s">
        <v>436</v>
      </c>
      <c r="F76" t="s">
        <v>437</v>
      </c>
      <c r="G76" s="2">
        <v>3</v>
      </c>
      <c r="H76">
        <v>370.8</v>
      </c>
      <c r="I76">
        <v>1773</v>
      </c>
      <c r="J76">
        <f>400+273</f>
        <v>673</v>
      </c>
      <c r="K76" s="2">
        <f t="shared" si="86"/>
        <v>0.3795826283135928</v>
      </c>
      <c r="L76">
        <f>10^-6</f>
        <v>9.9999999999999995E-7</v>
      </c>
      <c r="M76" t="s">
        <v>1145</v>
      </c>
      <c r="N76">
        <v>0.12</v>
      </c>
      <c r="O76">
        <f t="shared" si="89"/>
        <v>1.0507774738451703E-3</v>
      </c>
      <c r="P76">
        <v>0</v>
      </c>
      <c r="Q76">
        <f t="shared" si="90"/>
        <v>0</v>
      </c>
      <c r="R76">
        <v>0.2</v>
      </c>
      <c r="S76">
        <f t="shared" si="91"/>
        <v>1.8960878438622059E-3</v>
      </c>
      <c r="T76">
        <v>0.56000000000000005</v>
      </c>
      <c r="U76">
        <f t="shared" si="92"/>
        <v>5.671956720554764E-3</v>
      </c>
      <c r="V76">
        <v>0</v>
      </c>
      <c r="W76">
        <f t="shared" si="93"/>
        <v>0</v>
      </c>
      <c r="X76">
        <v>0</v>
      </c>
      <c r="Y76">
        <f t="shared" si="94"/>
        <v>0</v>
      </c>
      <c r="Z76">
        <v>0</v>
      </c>
      <c r="AA76">
        <f t="shared" si="95"/>
        <v>0</v>
      </c>
      <c r="AB76">
        <v>0</v>
      </c>
      <c r="AC76">
        <f t="shared" si="96"/>
        <v>0</v>
      </c>
      <c r="AD76">
        <f>100-AF76-AH76-AJ76-AL76-AN76-AP76-N76-R76-T76-BB76</f>
        <v>95.256999999999977</v>
      </c>
      <c r="AE76">
        <f t="shared" si="97"/>
        <v>0.94914011905085571</v>
      </c>
      <c r="AF76">
        <v>0.12</v>
      </c>
      <c r="AG76">
        <f t="shared" si="98"/>
        <v>5.5597589802635463E-3</v>
      </c>
      <c r="AH76">
        <v>8.0000000000000002E-3</v>
      </c>
      <c r="AI76">
        <f t="shared" si="99"/>
        <v>1.4373631547296353E-4</v>
      </c>
      <c r="AJ76">
        <v>7.0000000000000001E-3</v>
      </c>
      <c r="AK76">
        <f t="shared" si="100"/>
        <v>1.2147054446837677E-4</v>
      </c>
      <c r="AL76">
        <v>0.22</v>
      </c>
      <c r="AM76">
        <f t="shared" si="101"/>
        <v>4.3587127336325226E-3</v>
      </c>
      <c r="AN76">
        <v>2.36</v>
      </c>
      <c r="AO76">
        <f t="shared" si="102"/>
        <v>2.5255673764153764E-2</v>
      </c>
      <c r="AP76">
        <v>1.1200000000000001</v>
      </c>
      <c r="AQ76">
        <f t="shared" si="103"/>
        <v>6.4958507048955101E-3</v>
      </c>
      <c r="AR76">
        <v>0</v>
      </c>
      <c r="AS76">
        <f t="shared" si="104"/>
        <v>0</v>
      </c>
      <c r="AT76">
        <v>0</v>
      </c>
      <c r="AU76">
        <f t="shared" si="105"/>
        <v>0</v>
      </c>
      <c r="AV76">
        <v>0</v>
      </c>
      <c r="AW76">
        <f t="shared" si="106"/>
        <v>0</v>
      </c>
      <c r="AX76">
        <v>0</v>
      </c>
      <c r="AY76">
        <f t="shared" si="107"/>
        <v>0</v>
      </c>
      <c r="AZ76">
        <v>0</v>
      </c>
      <c r="BA76">
        <f t="shared" si="108"/>
        <v>0</v>
      </c>
      <c r="BB76">
        <v>2.8000000000000001E-2</v>
      </c>
      <c r="BC76">
        <f t="shared" si="109"/>
        <v>3.0585586799552182E-4</v>
      </c>
      <c r="BD76">
        <v>0</v>
      </c>
      <c r="BE76">
        <f t="shared" si="110"/>
        <v>0</v>
      </c>
      <c r="BF76">
        <v>0</v>
      </c>
      <c r="BG76">
        <f t="shared" si="111"/>
        <v>0</v>
      </c>
      <c r="BH76">
        <v>0</v>
      </c>
      <c r="BI76">
        <f t="shared" si="112"/>
        <v>0</v>
      </c>
      <c r="BJ76">
        <v>0</v>
      </c>
      <c r="BK76">
        <f t="shared" si="113"/>
        <v>0</v>
      </c>
      <c r="BL76">
        <v>0</v>
      </c>
      <c r="BM76">
        <f t="shared" si="114"/>
        <v>0</v>
      </c>
      <c r="BN76">
        <v>0</v>
      </c>
      <c r="BO76">
        <f t="shared" si="115"/>
        <v>0</v>
      </c>
      <c r="BP76">
        <v>0</v>
      </c>
      <c r="BQ76">
        <f t="shared" si="116"/>
        <v>0</v>
      </c>
      <c r="BR76">
        <v>0</v>
      </c>
      <c r="BS76">
        <f t="shared" si="117"/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f t="shared" si="118"/>
        <v>0</v>
      </c>
      <c r="DF76">
        <v>0</v>
      </c>
      <c r="DG76">
        <f t="shared" si="119"/>
        <v>0</v>
      </c>
      <c r="DH76">
        <v>0</v>
      </c>
      <c r="DI76">
        <f t="shared" si="120"/>
        <v>0</v>
      </c>
      <c r="DJ76">
        <v>0</v>
      </c>
      <c r="DK76">
        <f t="shared" si="121"/>
        <v>0</v>
      </c>
      <c r="DL76">
        <v>0</v>
      </c>
      <c r="DM76">
        <f t="shared" si="122"/>
        <v>0</v>
      </c>
      <c r="DN76">
        <v>0</v>
      </c>
      <c r="DO76">
        <f t="shared" si="123"/>
        <v>0</v>
      </c>
      <c r="DP76">
        <v>0</v>
      </c>
      <c r="DQ76">
        <f t="shared" si="124"/>
        <v>0</v>
      </c>
      <c r="DR76">
        <v>0</v>
      </c>
      <c r="DS76">
        <f t="shared" si="125"/>
        <v>0</v>
      </c>
      <c r="DT76">
        <v>0</v>
      </c>
      <c r="DU76">
        <f t="shared" si="126"/>
        <v>0</v>
      </c>
      <c r="DV76">
        <v>100</v>
      </c>
      <c r="DW76">
        <f t="shared" si="127"/>
        <v>1</v>
      </c>
      <c r="DX76">
        <v>0</v>
      </c>
      <c r="DY76">
        <f t="shared" si="128"/>
        <v>0</v>
      </c>
      <c r="DZ76">
        <v>0</v>
      </c>
      <c r="EA76">
        <f t="shared" si="129"/>
        <v>0</v>
      </c>
      <c r="EB76">
        <v>0</v>
      </c>
      <c r="EC76">
        <f t="shared" si="130"/>
        <v>0</v>
      </c>
      <c r="ED76">
        <v>0</v>
      </c>
      <c r="EE76">
        <f t="shared" si="131"/>
        <v>0</v>
      </c>
      <c r="EF76">
        <v>0</v>
      </c>
      <c r="EG76">
        <f t="shared" si="132"/>
        <v>0</v>
      </c>
      <c r="EH76">
        <v>0</v>
      </c>
      <c r="EI76">
        <f t="shared" si="133"/>
        <v>0</v>
      </c>
      <c r="EJ76">
        <v>0</v>
      </c>
      <c r="EK76">
        <f t="shared" si="134"/>
        <v>0</v>
      </c>
      <c r="EL76">
        <v>0</v>
      </c>
      <c r="EM76">
        <f t="shared" si="135"/>
        <v>0</v>
      </c>
      <c r="EN76">
        <v>0</v>
      </c>
      <c r="EO76">
        <f t="shared" si="136"/>
        <v>0</v>
      </c>
      <c r="EP76">
        <v>0</v>
      </c>
      <c r="EQ76">
        <f t="shared" si="137"/>
        <v>0</v>
      </c>
      <c r="ER76">
        <v>0</v>
      </c>
      <c r="ES76">
        <f t="shared" si="138"/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 s="1" t="s">
        <v>439</v>
      </c>
      <c r="FG76" t="s">
        <v>264</v>
      </c>
    </row>
    <row r="77" spans="1:163" x14ac:dyDescent="0.45">
      <c r="A77">
        <v>76</v>
      </c>
      <c r="B77">
        <v>89</v>
      </c>
      <c r="C77" t="s">
        <v>440</v>
      </c>
      <c r="D77" t="s">
        <v>416</v>
      </c>
      <c r="F77" t="s">
        <v>441</v>
      </c>
      <c r="G77" s="2">
        <v>3</v>
      </c>
      <c r="H77">
        <v>370.8</v>
      </c>
      <c r="I77">
        <v>1773</v>
      </c>
      <c r="J77">
        <v>473</v>
      </c>
      <c r="K77" s="2">
        <f t="shared" si="86"/>
        <v>0.2667794698251551</v>
      </c>
      <c r="L77">
        <f>10^-6</f>
        <v>9.9999999999999995E-7</v>
      </c>
      <c r="M77" t="s">
        <v>38</v>
      </c>
      <c r="N77">
        <v>0</v>
      </c>
      <c r="O77">
        <f t="shared" si="89"/>
        <v>0</v>
      </c>
      <c r="P77">
        <v>0</v>
      </c>
      <c r="Q77">
        <f t="shared" si="90"/>
        <v>0</v>
      </c>
      <c r="R77">
        <v>0</v>
      </c>
      <c r="S77">
        <f t="shared" si="91"/>
        <v>0</v>
      </c>
      <c r="T77">
        <v>0.08</v>
      </c>
      <c r="U77">
        <f t="shared" si="92"/>
        <v>8.1238300112589264E-4</v>
      </c>
      <c r="V77">
        <v>0</v>
      </c>
      <c r="W77">
        <f t="shared" si="93"/>
        <v>0</v>
      </c>
      <c r="X77">
        <v>0</v>
      </c>
      <c r="Y77">
        <f t="shared" si="94"/>
        <v>0</v>
      </c>
      <c r="Z77">
        <v>0</v>
      </c>
      <c r="AA77">
        <f t="shared" si="95"/>
        <v>0</v>
      </c>
      <c r="AB77">
        <v>0</v>
      </c>
      <c r="AC77">
        <f t="shared" si="96"/>
        <v>0</v>
      </c>
      <c r="AD77">
        <f>100-AF77-AH77-AJ77-AL77-AN77-AP77-N77-R77-T77-BB77</f>
        <v>99.865000000000009</v>
      </c>
      <c r="AE77">
        <f t="shared" si="97"/>
        <v>0.99763734162588158</v>
      </c>
      <c r="AF77">
        <v>0.02</v>
      </c>
      <c r="AG77">
        <f t="shared" si="98"/>
        <v>9.2903200074634254E-4</v>
      </c>
      <c r="AH77">
        <v>0.02</v>
      </c>
      <c r="AI77">
        <f t="shared" si="99"/>
        <v>3.6027363025390938E-4</v>
      </c>
      <c r="AJ77">
        <v>1.4999999999999999E-2</v>
      </c>
      <c r="AK77">
        <f t="shared" si="100"/>
        <v>2.6096974199222472E-4</v>
      </c>
      <c r="AL77">
        <v>0</v>
      </c>
      <c r="AM77">
        <f t="shared" si="101"/>
        <v>0</v>
      </c>
      <c r="AN77">
        <v>0</v>
      </c>
      <c r="AO77">
        <f t="shared" si="102"/>
        <v>0</v>
      </c>
      <c r="AP77">
        <v>0</v>
      </c>
      <c r="AQ77">
        <f t="shared" si="103"/>
        <v>0</v>
      </c>
      <c r="AR77">
        <v>0</v>
      </c>
      <c r="AS77">
        <f t="shared" si="104"/>
        <v>0</v>
      </c>
      <c r="AT77">
        <v>0</v>
      </c>
      <c r="AU77">
        <f t="shared" si="105"/>
        <v>0</v>
      </c>
      <c r="AV77">
        <v>0</v>
      </c>
      <c r="AW77">
        <f t="shared" si="106"/>
        <v>0</v>
      </c>
      <c r="AX77">
        <v>0</v>
      </c>
      <c r="AY77">
        <f t="shared" si="107"/>
        <v>0</v>
      </c>
      <c r="AZ77">
        <v>0</v>
      </c>
      <c r="BA77">
        <f t="shared" si="108"/>
        <v>0</v>
      </c>
      <c r="BB77">
        <v>0</v>
      </c>
      <c r="BC77">
        <f t="shared" si="109"/>
        <v>0</v>
      </c>
      <c r="BD77">
        <v>0</v>
      </c>
      <c r="BE77">
        <f t="shared" si="110"/>
        <v>0</v>
      </c>
      <c r="BF77">
        <v>0</v>
      </c>
      <c r="BG77">
        <f t="shared" si="111"/>
        <v>0</v>
      </c>
      <c r="BH77">
        <v>0</v>
      </c>
      <c r="BI77">
        <f t="shared" si="112"/>
        <v>0</v>
      </c>
      <c r="BJ77">
        <v>0</v>
      </c>
      <c r="BK77">
        <f t="shared" si="113"/>
        <v>0</v>
      </c>
      <c r="BL77">
        <v>0</v>
      </c>
      <c r="BM77">
        <f t="shared" si="114"/>
        <v>0</v>
      </c>
      <c r="BN77">
        <v>0</v>
      </c>
      <c r="BO77">
        <f t="shared" si="115"/>
        <v>0</v>
      </c>
      <c r="BP77">
        <v>0</v>
      </c>
      <c r="BQ77">
        <f t="shared" si="116"/>
        <v>0</v>
      </c>
      <c r="BR77">
        <v>0</v>
      </c>
      <c r="BS77">
        <f t="shared" si="117"/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f t="shared" si="118"/>
        <v>0</v>
      </c>
      <c r="DF77">
        <v>0</v>
      </c>
      <c r="DG77">
        <f t="shared" si="119"/>
        <v>0</v>
      </c>
      <c r="DH77">
        <v>0</v>
      </c>
      <c r="DI77">
        <f t="shared" si="120"/>
        <v>0</v>
      </c>
      <c r="DJ77">
        <v>0</v>
      </c>
      <c r="DK77">
        <f t="shared" si="121"/>
        <v>0</v>
      </c>
      <c r="DL77">
        <v>0</v>
      </c>
      <c r="DM77">
        <f t="shared" si="122"/>
        <v>0</v>
      </c>
      <c r="DN77">
        <v>0</v>
      </c>
      <c r="DO77">
        <f t="shared" si="123"/>
        <v>0</v>
      </c>
      <c r="DP77">
        <v>0</v>
      </c>
      <c r="DQ77">
        <f t="shared" si="124"/>
        <v>0</v>
      </c>
      <c r="DR77">
        <v>0</v>
      </c>
      <c r="DS77">
        <f t="shared" si="125"/>
        <v>0</v>
      </c>
      <c r="DT77">
        <v>0</v>
      </c>
      <c r="DU77">
        <f t="shared" si="126"/>
        <v>0</v>
      </c>
      <c r="DV77">
        <v>100</v>
      </c>
      <c r="DW77">
        <f t="shared" si="127"/>
        <v>1</v>
      </c>
      <c r="DX77">
        <v>0</v>
      </c>
      <c r="DY77">
        <f t="shared" si="128"/>
        <v>0</v>
      </c>
      <c r="DZ77">
        <v>0</v>
      </c>
      <c r="EA77">
        <f t="shared" si="129"/>
        <v>0</v>
      </c>
      <c r="EB77">
        <v>0</v>
      </c>
      <c r="EC77">
        <f t="shared" si="130"/>
        <v>0</v>
      </c>
      <c r="ED77">
        <v>0</v>
      </c>
      <c r="EE77">
        <f t="shared" si="131"/>
        <v>0</v>
      </c>
      <c r="EF77">
        <v>0</v>
      </c>
      <c r="EG77">
        <f t="shared" si="132"/>
        <v>0</v>
      </c>
      <c r="EH77">
        <v>0</v>
      </c>
      <c r="EI77">
        <f t="shared" si="133"/>
        <v>0</v>
      </c>
      <c r="EJ77">
        <v>0</v>
      </c>
      <c r="EK77">
        <f t="shared" si="134"/>
        <v>0</v>
      </c>
      <c r="EL77">
        <v>0</v>
      </c>
      <c r="EM77">
        <f t="shared" si="135"/>
        <v>0</v>
      </c>
      <c r="EN77">
        <v>0</v>
      </c>
      <c r="EO77">
        <f t="shared" si="136"/>
        <v>0</v>
      </c>
      <c r="EP77">
        <v>0</v>
      </c>
      <c r="EQ77">
        <f t="shared" si="137"/>
        <v>0</v>
      </c>
      <c r="ER77">
        <v>0</v>
      </c>
      <c r="ES77">
        <f t="shared" si="138"/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 s="1" t="s">
        <v>443</v>
      </c>
      <c r="FG77" t="s">
        <v>264</v>
      </c>
    </row>
    <row r="78" spans="1:163" x14ac:dyDescent="0.45">
      <c r="A78">
        <v>77</v>
      </c>
      <c r="B78">
        <v>90</v>
      </c>
      <c r="C78" t="s">
        <v>444</v>
      </c>
      <c r="D78" t="s">
        <v>445</v>
      </c>
      <c r="E78" t="s">
        <v>446</v>
      </c>
      <c r="F78" t="s">
        <v>447</v>
      </c>
      <c r="G78" s="2">
        <v>2</v>
      </c>
      <c r="H78">
        <f>1083+273</f>
        <v>1356</v>
      </c>
      <c r="I78">
        <v>1773</v>
      </c>
      <c r="J78">
        <v>1373</v>
      </c>
      <c r="K78" s="2">
        <f t="shared" si="86"/>
        <v>0.77439368302312461</v>
      </c>
      <c r="L78">
        <f>0.043/60</f>
        <v>7.1666666666666656E-4</v>
      </c>
      <c r="M78" t="s">
        <v>64</v>
      </c>
      <c r="N78">
        <v>0</v>
      </c>
      <c r="O78">
        <f t="shared" si="89"/>
        <v>0</v>
      </c>
      <c r="P78">
        <v>0</v>
      </c>
      <c r="Q78">
        <f t="shared" si="90"/>
        <v>0</v>
      </c>
      <c r="R78">
        <v>6</v>
      </c>
      <c r="S78">
        <f t="shared" si="91"/>
        <v>5.5231751511227188E-2</v>
      </c>
      <c r="T78">
        <v>9</v>
      </c>
      <c r="U78">
        <f t="shared" si="92"/>
        <v>8.8510847250056285E-2</v>
      </c>
      <c r="V78">
        <v>0</v>
      </c>
      <c r="W78">
        <f t="shared" si="93"/>
        <v>0</v>
      </c>
      <c r="X78">
        <v>0</v>
      </c>
      <c r="Y78">
        <f t="shared" si="94"/>
        <v>0</v>
      </c>
      <c r="Z78">
        <v>0</v>
      </c>
      <c r="AA78">
        <f t="shared" si="95"/>
        <v>0</v>
      </c>
      <c r="AB78">
        <v>0</v>
      </c>
      <c r="AC78">
        <f t="shared" si="96"/>
        <v>0</v>
      </c>
      <c r="AD78">
        <f>100-AF78-AH78-AJ78-AL78-AN78-AP78-N78-R78-T78-BB78-AX78</f>
        <v>64.58</v>
      </c>
      <c r="AE78">
        <f t="shared" si="97"/>
        <v>0.62479936422343507</v>
      </c>
      <c r="AF78">
        <v>0.08</v>
      </c>
      <c r="AG78">
        <f t="shared" si="98"/>
        <v>3.5989334267544407E-3</v>
      </c>
      <c r="AH78">
        <v>0.06</v>
      </c>
      <c r="AI78">
        <f t="shared" si="99"/>
        <v>1.046735319389429E-3</v>
      </c>
      <c r="AJ78">
        <v>0.03</v>
      </c>
      <c r="AK78">
        <f t="shared" si="100"/>
        <v>5.0547921227297782E-4</v>
      </c>
      <c r="AL78">
        <v>1</v>
      </c>
      <c r="AM78">
        <f t="shared" si="101"/>
        <v>1.9237324622723834E-2</v>
      </c>
      <c r="AN78">
        <v>19</v>
      </c>
      <c r="AO78">
        <f t="shared" si="102"/>
        <v>0.19742841738397104</v>
      </c>
      <c r="AP78">
        <v>0</v>
      </c>
      <c r="AQ78">
        <f t="shared" si="103"/>
        <v>0</v>
      </c>
      <c r="AR78">
        <v>0</v>
      </c>
      <c r="AS78">
        <f t="shared" si="104"/>
        <v>0</v>
      </c>
      <c r="AT78">
        <v>0</v>
      </c>
      <c r="AU78">
        <f t="shared" si="105"/>
        <v>0</v>
      </c>
      <c r="AV78">
        <v>0</v>
      </c>
      <c r="AW78">
        <f t="shared" si="106"/>
        <v>0</v>
      </c>
      <c r="AX78">
        <v>0.25</v>
      </c>
      <c r="AY78">
        <f t="shared" si="107"/>
        <v>9.6411470501697061E-3</v>
      </c>
      <c r="AZ78">
        <v>0</v>
      </c>
      <c r="BA78">
        <f t="shared" si="108"/>
        <v>0</v>
      </c>
      <c r="BB78">
        <v>0</v>
      </c>
      <c r="BC78">
        <f t="shared" si="109"/>
        <v>0</v>
      </c>
      <c r="BD78">
        <v>0</v>
      </c>
      <c r="BE78">
        <f t="shared" si="110"/>
        <v>0</v>
      </c>
      <c r="BF78">
        <v>0</v>
      </c>
      <c r="BG78">
        <f t="shared" si="111"/>
        <v>0</v>
      </c>
      <c r="BH78">
        <v>0</v>
      </c>
      <c r="BI78">
        <f t="shared" si="112"/>
        <v>0</v>
      </c>
      <c r="BJ78">
        <v>0</v>
      </c>
      <c r="BK78">
        <f t="shared" si="113"/>
        <v>0</v>
      </c>
      <c r="BL78">
        <v>0</v>
      </c>
      <c r="BM78">
        <f t="shared" si="114"/>
        <v>0</v>
      </c>
      <c r="BN78">
        <v>0</v>
      </c>
      <c r="BO78">
        <f t="shared" si="115"/>
        <v>0</v>
      </c>
      <c r="BP78">
        <v>0</v>
      </c>
      <c r="BQ78">
        <f t="shared" si="116"/>
        <v>0</v>
      </c>
      <c r="BR78">
        <v>0</v>
      </c>
      <c r="BS78">
        <f t="shared" si="117"/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f t="shared" si="118"/>
        <v>0</v>
      </c>
      <c r="DF78">
        <v>0</v>
      </c>
      <c r="DG78">
        <f t="shared" si="119"/>
        <v>0</v>
      </c>
      <c r="DH78">
        <v>0</v>
      </c>
      <c r="DI78">
        <f t="shared" si="120"/>
        <v>0</v>
      </c>
      <c r="DJ78">
        <v>0</v>
      </c>
      <c r="DK78">
        <f t="shared" si="121"/>
        <v>0</v>
      </c>
      <c r="DL78">
        <v>0</v>
      </c>
      <c r="DM78">
        <f t="shared" si="122"/>
        <v>0</v>
      </c>
      <c r="DN78">
        <v>0</v>
      </c>
      <c r="DO78">
        <f t="shared" si="123"/>
        <v>0</v>
      </c>
      <c r="DP78">
        <v>0</v>
      </c>
      <c r="DQ78">
        <f t="shared" si="124"/>
        <v>0</v>
      </c>
      <c r="DR78">
        <v>0</v>
      </c>
      <c r="DS78">
        <f t="shared" si="125"/>
        <v>0</v>
      </c>
      <c r="DT78">
        <v>0</v>
      </c>
      <c r="DU78">
        <f t="shared" si="126"/>
        <v>0</v>
      </c>
      <c r="DV78">
        <v>0</v>
      </c>
      <c r="DW78">
        <f t="shared" si="127"/>
        <v>0</v>
      </c>
      <c r="DX78">
        <v>100</v>
      </c>
      <c r="DY78">
        <f t="shared" si="128"/>
        <v>1</v>
      </c>
      <c r="DZ78">
        <v>0</v>
      </c>
      <c r="EA78">
        <f t="shared" si="129"/>
        <v>0</v>
      </c>
      <c r="EB78">
        <v>0</v>
      </c>
      <c r="EC78">
        <f t="shared" si="130"/>
        <v>0</v>
      </c>
      <c r="ED78">
        <v>0</v>
      </c>
      <c r="EE78">
        <f t="shared" si="131"/>
        <v>0</v>
      </c>
      <c r="EF78">
        <v>0</v>
      </c>
      <c r="EG78">
        <f t="shared" si="132"/>
        <v>0</v>
      </c>
      <c r="EH78">
        <v>0</v>
      </c>
      <c r="EI78">
        <f t="shared" si="133"/>
        <v>0</v>
      </c>
      <c r="EJ78">
        <v>0</v>
      </c>
      <c r="EK78">
        <f t="shared" si="134"/>
        <v>0</v>
      </c>
      <c r="EL78">
        <v>0</v>
      </c>
      <c r="EM78">
        <f t="shared" si="135"/>
        <v>0</v>
      </c>
      <c r="EN78">
        <v>0</v>
      </c>
      <c r="EO78">
        <f t="shared" si="136"/>
        <v>0</v>
      </c>
      <c r="EP78">
        <v>0</v>
      </c>
      <c r="EQ78">
        <f t="shared" si="137"/>
        <v>0</v>
      </c>
      <c r="ER78">
        <v>0</v>
      </c>
      <c r="ES78">
        <f t="shared" si="138"/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 s="3" t="s">
        <v>449</v>
      </c>
      <c r="FG78" t="s">
        <v>264</v>
      </c>
    </row>
    <row r="79" spans="1:163" x14ac:dyDescent="0.45">
      <c r="A79">
        <v>78</v>
      </c>
      <c r="B79">
        <v>91</v>
      </c>
      <c r="C79" t="s">
        <v>444</v>
      </c>
      <c r="D79" t="s">
        <v>450</v>
      </c>
      <c r="E79" t="s">
        <v>446</v>
      </c>
      <c r="F79" t="s">
        <v>447</v>
      </c>
      <c r="G79" s="2">
        <v>2</v>
      </c>
      <c r="H79">
        <f>985+273</f>
        <v>1258</v>
      </c>
      <c r="I79">
        <v>1773</v>
      </c>
      <c r="J79">
        <v>1273</v>
      </c>
      <c r="K79" s="2">
        <f t="shared" si="86"/>
        <v>0.71799210377890577</v>
      </c>
      <c r="L79">
        <f t="shared" ref="L79:L105" si="139">0.043/60</f>
        <v>7.1666666666666656E-4</v>
      </c>
      <c r="M79" t="s">
        <v>64</v>
      </c>
      <c r="N79">
        <v>0</v>
      </c>
      <c r="O79">
        <f t="shared" si="89"/>
        <v>0</v>
      </c>
      <c r="P79">
        <v>0</v>
      </c>
      <c r="Q79">
        <f t="shared" si="90"/>
        <v>0</v>
      </c>
      <c r="R79">
        <v>6</v>
      </c>
      <c r="S79">
        <f t="shared" si="91"/>
        <v>5.5231751511227188E-2</v>
      </c>
      <c r="T79">
        <v>9</v>
      </c>
      <c r="U79">
        <f t="shared" si="92"/>
        <v>8.8510847250056285E-2</v>
      </c>
      <c r="V79">
        <v>0</v>
      </c>
      <c r="W79">
        <f t="shared" si="93"/>
        <v>0</v>
      </c>
      <c r="X79">
        <v>0</v>
      </c>
      <c r="Y79">
        <f t="shared" si="94"/>
        <v>0</v>
      </c>
      <c r="Z79">
        <v>0</v>
      </c>
      <c r="AA79">
        <f t="shared" si="95"/>
        <v>0</v>
      </c>
      <c r="AB79">
        <v>0</v>
      </c>
      <c r="AC79">
        <f t="shared" si="96"/>
        <v>0</v>
      </c>
      <c r="AD79">
        <f t="shared" ref="AD79:AD105" si="140">100-AF79-AH79-AJ79-AL79-AN79-AP79-N79-R79-T79-BB79-AX79</f>
        <v>64.58</v>
      </c>
      <c r="AE79">
        <f t="shared" si="97"/>
        <v>0.62479936422343507</v>
      </c>
      <c r="AF79">
        <v>0.08</v>
      </c>
      <c r="AG79">
        <f t="shared" si="98"/>
        <v>3.5989334267544407E-3</v>
      </c>
      <c r="AH79">
        <v>0.06</v>
      </c>
      <c r="AI79">
        <f t="shared" si="99"/>
        <v>1.046735319389429E-3</v>
      </c>
      <c r="AJ79">
        <v>0.03</v>
      </c>
      <c r="AK79">
        <f t="shared" si="100"/>
        <v>5.0547921227297782E-4</v>
      </c>
      <c r="AL79">
        <v>1</v>
      </c>
      <c r="AM79">
        <f t="shared" si="101"/>
        <v>1.9237324622723834E-2</v>
      </c>
      <c r="AN79">
        <v>19</v>
      </c>
      <c r="AO79">
        <f t="shared" si="102"/>
        <v>0.19742841738397104</v>
      </c>
      <c r="AP79">
        <v>0</v>
      </c>
      <c r="AQ79">
        <f t="shared" si="103"/>
        <v>0</v>
      </c>
      <c r="AR79">
        <v>0</v>
      </c>
      <c r="AS79">
        <f t="shared" si="104"/>
        <v>0</v>
      </c>
      <c r="AT79">
        <v>0</v>
      </c>
      <c r="AU79">
        <f t="shared" si="105"/>
        <v>0</v>
      </c>
      <c r="AV79">
        <v>0</v>
      </c>
      <c r="AW79">
        <f t="shared" si="106"/>
        <v>0</v>
      </c>
      <c r="AX79">
        <v>0.25</v>
      </c>
      <c r="AY79">
        <f t="shared" si="107"/>
        <v>9.6411470501697061E-3</v>
      </c>
      <c r="AZ79">
        <v>0</v>
      </c>
      <c r="BA79">
        <f t="shared" si="108"/>
        <v>0</v>
      </c>
      <c r="BB79">
        <v>0</v>
      </c>
      <c r="BC79">
        <f t="shared" si="109"/>
        <v>0</v>
      </c>
      <c r="BD79">
        <v>0</v>
      </c>
      <c r="BE79">
        <f t="shared" si="110"/>
        <v>0</v>
      </c>
      <c r="BF79">
        <v>0</v>
      </c>
      <c r="BG79">
        <f t="shared" si="111"/>
        <v>0</v>
      </c>
      <c r="BH79">
        <v>0</v>
      </c>
      <c r="BI79">
        <f t="shared" si="112"/>
        <v>0</v>
      </c>
      <c r="BJ79">
        <v>0</v>
      </c>
      <c r="BK79">
        <f t="shared" si="113"/>
        <v>0</v>
      </c>
      <c r="BL79">
        <v>0</v>
      </c>
      <c r="BM79">
        <f t="shared" si="114"/>
        <v>0</v>
      </c>
      <c r="BN79">
        <v>0</v>
      </c>
      <c r="BO79">
        <f t="shared" si="115"/>
        <v>0</v>
      </c>
      <c r="BP79">
        <v>0</v>
      </c>
      <c r="BQ79">
        <f t="shared" si="116"/>
        <v>0</v>
      </c>
      <c r="BR79">
        <v>0</v>
      </c>
      <c r="BS79">
        <f t="shared" si="117"/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f t="shared" si="118"/>
        <v>0</v>
      </c>
      <c r="DF79">
        <v>0</v>
      </c>
      <c r="DG79">
        <f t="shared" si="119"/>
        <v>0</v>
      </c>
      <c r="DH79">
        <v>0</v>
      </c>
      <c r="DI79">
        <f t="shared" si="120"/>
        <v>0</v>
      </c>
      <c r="DJ79">
        <v>0</v>
      </c>
      <c r="DK79">
        <f t="shared" si="121"/>
        <v>0</v>
      </c>
      <c r="DL79">
        <v>0</v>
      </c>
      <c r="DM79">
        <f t="shared" si="122"/>
        <v>0</v>
      </c>
      <c r="DN79">
        <v>8</v>
      </c>
      <c r="DO79">
        <f t="shared" si="123"/>
        <v>4.584745557957786E-2</v>
      </c>
      <c r="DP79">
        <v>0</v>
      </c>
      <c r="DQ79">
        <f t="shared" si="124"/>
        <v>0</v>
      </c>
      <c r="DR79">
        <v>0</v>
      </c>
      <c r="DS79">
        <f t="shared" si="125"/>
        <v>0</v>
      </c>
      <c r="DT79">
        <v>0</v>
      </c>
      <c r="DU79">
        <f t="shared" si="126"/>
        <v>0</v>
      </c>
      <c r="DV79">
        <v>0</v>
      </c>
      <c r="DW79">
        <f t="shared" si="127"/>
        <v>0</v>
      </c>
      <c r="DX79">
        <v>85</v>
      </c>
      <c r="DY79">
        <f t="shared" si="128"/>
        <v>0.91000392118975515</v>
      </c>
      <c r="DZ79">
        <v>7</v>
      </c>
      <c r="EA79">
        <f t="shared" si="129"/>
        <v>4.4148623230666935E-2</v>
      </c>
      <c r="EB79">
        <v>0</v>
      </c>
      <c r="EC79">
        <f t="shared" si="130"/>
        <v>0</v>
      </c>
      <c r="ED79">
        <v>0</v>
      </c>
      <c r="EE79">
        <f t="shared" si="131"/>
        <v>0</v>
      </c>
      <c r="EF79">
        <v>0</v>
      </c>
      <c r="EG79">
        <f t="shared" si="132"/>
        <v>0</v>
      </c>
      <c r="EH79">
        <v>0</v>
      </c>
      <c r="EI79">
        <f t="shared" si="133"/>
        <v>0</v>
      </c>
      <c r="EJ79">
        <v>0</v>
      </c>
      <c r="EK79">
        <f t="shared" si="134"/>
        <v>0</v>
      </c>
      <c r="EL79">
        <v>0</v>
      </c>
      <c r="EM79">
        <f t="shared" si="135"/>
        <v>0</v>
      </c>
      <c r="EN79">
        <v>0</v>
      </c>
      <c r="EO79">
        <f t="shared" si="136"/>
        <v>0</v>
      </c>
      <c r="EP79">
        <v>0</v>
      </c>
      <c r="EQ79">
        <f t="shared" si="137"/>
        <v>0</v>
      </c>
      <c r="ER79">
        <v>0</v>
      </c>
      <c r="ES79">
        <f t="shared" si="138"/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 s="3" t="s">
        <v>451</v>
      </c>
      <c r="FG79" t="s">
        <v>264</v>
      </c>
    </row>
    <row r="80" spans="1:163" x14ac:dyDescent="0.45">
      <c r="A80">
        <v>79</v>
      </c>
      <c r="B80">
        <v>92</v>
      </c>
      <c r="C80" t="s">
        <v>444</v>
      </c>
      <c r="D80" t="s">
        <v>452</v>
      </c>
      <c r="E80" t="s">
        <v>446</v>
      </c>
      <c r="F80" t="s">
        <v>447</v>
      </c>
      <c r="G80" s="2">
        <v>2</v>
      </c>
      <c r="H80">
        <f>730+273</f>
        <v>1003</v>
      </c>
      <c r="I80">
        <v>1773</v>
      </c>
      <c r="J80">
        <v>1073</v>
      </c>
      <c r="K80" s="2">
        <f t="shared" si="86"/>
        <v>0.60518894529046818</v>
      </c>
      <c r="L80">
        <f t="shared" si="139"/>
        <v>7.1666666666666656E-4</v>
      </c>
      <c r="M80" t="s">
        <v>64</v>
      </c>
      <c r="N80">
        <v>0</v>
      </c>
      <c r="O80">
        <f t="shared" si="89"/>
        <v>0</v>
      </c>
      <c r="P80">
        <v>0</v>
      </c>
      <c r="Q80">
        <f t="shared" si="90"/>
        <v>0</v>
      </c>
      <c r="R80">
        <v>6</v>
      </c>
      <c r="S80">
        <f t="shared" si="91"/>
        <v>5.5231751511227188E-2</v>
      </c>
      <c r="T80">
        <v>9</v>
      </c>
      <c r="U80">
        <f t="shared" si="92"/>
        <v>8.8510847250056285E-2</v>
      </c>
      <c r="V80">
        <v>0</v>
      </c>
      <c r="W80">
        <f t="shared" si="93"/>
        <v>0</v>
      </c>
      <c r="X80">
        <v>0</v>
      </c>
      <c r="Y80">
        <f t="shared" si="94"/>
        <v>0</v>
      </c>
      <c r="Z80">
        <v>0</v>
      </c>
      <c r="AA80">
        <f t="shared" si="95"/>
        <v>0</v>
      </c>
      <c r="AB80">
        <v>0</v>
      </c>
      <c r="AC80">
        <f t="shared" si="96"/>
        <v>0</v>
      </c>
      <c r="AD80">
        <f t="shared" si="140"/>
        <v>64.58</v>
      </c>
      <c r="AE80">
        <f t="shared" si="97"/>
        <v>0.62479936422343507</v>
      </c>
      <c r="AF80">
        <v>0.08</v>
      </c>
      <c r="AG80">
        <f t="shared" si="98"/>
        <v>3.5989334267544407E-3</v>
      </c>
      <c r="AH80">
        <v>0.06</v>
      </c>
      <c r="AI80">
        <f t="shared" si="99"/>
        <v>1.046735319389429E-3</v>
      </c>
      <c r="AJ80">
        <v>0.03</v>
      </c>
      <c r="AK80">
        <f t="shared" si="100"/>
        <v>5.0547921227297782E-4</v>
      </c>
      <c r="AL80">
        <v>1</v>
      </c>
      <c r="AM80">
        <f t="shared" si="101"/>
        <v>1.9237324622723834E-2</v>
      </c>
      <c r="AN80">
        <v>19</v>
      </c>
      <c r="AO80">
        <f t="shared" si="102"/>
        <v>0.19742841738397104</v>
      </c>
      <c r="AP80">
        <v>0</v>
      </c>
      <c r="AQ80">
        <f t="shared" si="103"/>
        <v>0</v>
      </c>
      <c r="AR80">
        <v>0</v>
      </c>
      <c r="AS80">
        <f t="shared" si="104"/>
        <v>0</v>
      </c>
      <c r="AT80">
        <v>0</v>
      </c>
      <c r="AU80">
        <f t="shared" si="105"/>
        <v>0</v>
      </c>
      <c r="AV80">
        <v>0</v>
      </c>
      <c r="AW80">
        <f t="shared" si="106"/>
        <v>0</v>
      </c>
      <c r="AX80">
        <v>0.25</v>
      </c>
      <c r="AY80">
        <f t="shared" si="107"/>
        <v>9.6411470501697061E-3</v>
      </c>
      <c r="AZ80">
        <v>0</v>
      </c>
      <c r="BA80">
        <f t="shared" si="108"/>
        <v>0</v>
      </c>
      <c r="BB80">
        <v>0</v>
      </c>
      <c r="BC80">
        <f t="shared" si="109"/>
        <v>0</v>
      </c>
      <c r="BD80">
        <v>0</v>
      </c>
      <c r="BE80">
        <f t="shared" si="110"/>
        <v>0</v>
      </c>
      <c r="BF80">
        <v>0</v>
      </c>
      <c r="BG80">
        <f t="shared" si="111"/>
        <v>0</v>
      </c>
      <c r="BH80">
        <v>0</v>
      </c>
      <c r="BI80">
        <f t="shared" si="112"/>
        <v>0</v>
      </c>
      <c r="BJ80">
        <v>0</v>
      </c>
      <c r="BK80">
        <f t="shared" si="113"/>
        <v>0</v>
      </c>
      <c r="BL80">
        <v>0</v>
      </c>
      <c r="BM80">
        <f t="shared" si="114"/>
        <v>0</v>
      </c>
      <c r="BN80">
        <v>0</v>
      </c>
      <c r="BO80">
        <f t="shared" si="115"/>
        <v>0</v>
      </c>
      <c r="BP80">
        <v>0</v>
      </c>
      <c r="BQ80">
        <f t="shared" si="116"/>
        <v>0</v>
      </c>
      <c r="BR80">
        <v>0</v>
      </c>
      <c r="BS80">
        <f t="shared" si="117"/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f t="shared" si="118"/>
        <v>0</v>
      </c>
      <c r="DF80">
        <v>0</v>
      </c>
      <c r="DG80">
        <f t="shared" si="119"/>
        <v>0</v>
      </c>
      <c r="DH80">
        <v>0</v>
      </c>
      <c r="DI80">
        <f t="shared" si="120"/>
        <v>0</v>
      </c>
      <c r="DJ80">
        <v>0</v>
      </c>
      <c r="DK80">
        <f t="shared" si="121"/>
        <v>0</v>
      </c>
      <c r="DL80">
        <v>0</v>
      </c>
      <c r="DM80">
        <f t="shared" si="122"/>
        <v>0</v>
      </c>
      <c r="DN80">
        <v>7</v>
      </c>
      <c r="DO80">
        <f t="shared" si="123"/>
        <v>5.092989299687263E-2</v>
      </c>
      <c r="DP80">
        <v>0</v>
      </c>
      <c r="DQ80">
        <f t="shared" si="124"/>
        <v>0</v>
      </c>
      <c r="DR80">
        <v>0</v>
      </c>
      <c r="DS80">
        <f t="shared" si="125"/>
        <v>0</v>
      </c>
      <c r="DT80">
        <v>0</v>
      </c>
      <c r="DU80">
        <f t="shared" si="126"/>
        <v>0</v>
      </c>
      <c r="DV80">
        <v>0</v>
      </c>
      <c r="DW80">
        <f t="shared" si="127"/>
        <v>0</v>
      </c>
      <c r="DX80">
        <v>33</v>
      </c>
      <c r="DY80">
        <f t="shared" si="128"/>
        <v>0.44852613117772661</v>
      </c>
      <c r="DZ80">
        <v>57</v>
      </c>
      <c r="EA80">
        <f t="shared" si="129"/>
        <v>0.45639770580678041</v>
      </c>
      <c r="EB80">
        <v>3</v>
      </c>
      <c r="EC80">
        <f t="shared" si="130"/>
        <v>4.4146270018620357E-2</v>
      </c>
      <c r="ED80">
        <v>0</v>
      </c>
      <c r="EE80">
        <f t="shared" si="131"/>
        <v>0</v>
      </c>
      <c r="EF80">
        <v>0</v>
      </c>
      <c r="EG80">
        <f t="shared" si="132"/>
        <v>0</v>
      </c>
      <c r="EH80">
        <v>0</v>
      </c>
      <c r="EI80">
        <f t="shared" si="133"/>
        <v>0</v>
      </c>
      <c r="EJ80">
        <v>0</v>
      </c>
      <c r="EK80">
        <f t="shared" si="134"/>
        <v>0</v>
      </c>
      <c r="EL80">
        <v>0</v>
      </c>
      <c r="EM80">
        <f t="shared" si="135"/>
        <v>0</v>
      </c>
      <c r="EN80">
        <v>0</v>
      </c>
      <c r="EO80">
        <f t="shared" si="136"/>
        <v>0</v>
      </c>
      <c r="EP80">
        <v>0</v>
      </c>
      <c r="EQ80">
        <f t="shared" si="137"/>
        <v>0</v>
      </c>
      <c r="ER80">
        <v>0</v>
      </c>
      <c r="ES80">
        <f t="shared" si="138"/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 s="3" t="s">
        <v>453</v>
      </c>
      <c r="FG80" t="s">
        <v>264</v>
      </c>
    </row>
    <row r="81" spans="1:163" x14ac:dyDescent="0.45">
      <c r="A81">
        <v>80</v>
      </c>
      <c r="B81">
        <v>93</v>
      </c>
      <c r="C81" t="s">
        <v>444</v>
      </c>
      <c r="D81" t="s">
        <v>454</v>
      </c>
      <c r="E81" t="s">
        <v>446</v>
      </c>
      <c r="F81" t="s">
        <v>447</v>
      </c>
      <c r="G81" s="2">
        <v>3</v>
      </c>
      <c r="H81">
        <f>845+273</f>
        <v>1118</v>
      </c>
      <c r="I81">
        <v>1773</v>
      </c>
      <c r="J81">
        <f>950+273</f>
        <v>1223</v>
      </c>
      <c r="K81" s="2">
        <f t="shared" si="86"/>
        <v>0.6897913141567964</v>
      </c>
      <c r="L81">
        <f t="shared" si="139"/>
        <v>7.1666666666666656E-4</v>
      </c>
      <c r="M81" t="s">
        <v>64</v>
      </c>
      <c r="N81">
        <v>0</v>
      </c>
      <c r="O81">
        <f t="shared" si="89"/>
        <v>0</v>
      </c>
      <c r="P81">
        <v>0</v>
      </c>
      <c r="Q81">
        <f t="shared" si="90"/>
        <v>0</v>
      </c>
      <c r="R81">
        <v>6</v>
      </c>
      <c r="S81">
        <f t="shared" si="91"/>
        <v>5.5231751511227188E-2</v>
      </c>
      <c r="T81">
        <v>9</v>
      </c>
      <c r="U81">
        <f t="shared" si="92"/>
        <v>8.8510847250056285E-2</v>
      </c>
      <c r="V81">
        <v>0</v>
      </c>
      <c r="W81">
        <f t="shared" si="93"/>
        <v>0</v>
      </c>
      <c r="X81">
        <v>0</v>
      </c>
      <c r="Y81">
        <f t="shared" si="94"/>
        <v>0</v>
      </c>
      <c r="Z81">
        <v>0</v>
      </c>
      <c r="AA81">
        <f t="shared" si="95"/>
        <v>0</v>
      </c>
      <c r="AB81">
        <v>0</v>
      </c>
      <c r="AC81">
        <f t="shared" si="96"/>
        <v>0</v>
      </c>
      <c r="AD81">
        <f t="shared" si="140"/>
        <v>64.58</v>
      </c>
      <c r="AE81">
        <f t="shared" si="97"/>
        <v>0.62479936422343507</v>
      </c>
      <c r="AF81">
        <v>0.08</v>
      </c>
      <c r="AG81">
        <f t="shared" si="98"/>
        <v>3.5989334267544407E-3</v>
      </c>
      <c r="AH81">
        <v>0.06</v>
      </c>
      <c r="AI81">
        <f t="shared" si="99"/>
        <v>1.046735319389429E-3</v>
      </c>
      <c r="AJ81">
        <v>0.03</v>
      </c>
      <c r="AK81">
        <f t="shared" si="100"/>
        <v>5.0547921227297782E-4</v>
      </c>
      <c r="AL81">
        <v>1</v>
      </c>
      <c r="AM81">
        <f t="shared" si="101"/>
        <v>1.9237324622723834E-2</v>
      </c>
      <c r="AN81">
        <v>19</v>
      </c>
      <c r="AO81">
        <f t="shared" si="102"/>
        <v>0.19742841738397104</v>
      </c>
      <c r="AP81">
        <v>0</v>
      </c>
      <c r="AQ81">
        <f t="shared" si="103"/>
        <v>0</v>
      </c>
      <c r="AR81">
        <v>0</v>
      </c>
      <c r="AS81">
        <f t="shared" si="104"/>
        <v>0</v>
      </c>
      <c r="AT81">
        <v>0</v>
      </c>
      <c r="AU81">
        <f t="shared" si="105"/>
        <v>0</v>
      </c>
      <c r="AV81">
        <v>0</v>
      </c>
      <c r="AW81">
        <f t="shared" si="106"/>
        <v>0</v>
      </c>
      <c r="AX81">
        <v>0.25</v>
      </c>
      <c r="AY81">
        <f t="shared" si="107"/>
        <v>9.6411470501697061E-3</v>
      </c>
      <c r="AZ81">
        <v>0</v>
      </c>
      <c r="BA81">
        <f t="shared" si="108"/>
        <v>0</v>
      </c>
      <c r="BB81">
        <v>0</v>
      </c>
      <c r="BC81">
        <f t="shared" si="109"/>
        <v>0</v>
      </c>
      <c r="BD81">
        <v>0</v>
      </c>
      <c r="BE81">
        <f t="shared" si="110"/>
        <v>0</v>
      </c>
      <c r="BF81">
        <v>0</v>
      </c>
      <c r="BG81">
        <f t="shared" si="111"/>
        <v>0</v>
      </c>
      <c r="BH81">
        <v>0</v>
      </c>
      <c r="BI81">
        <f t="shared" si="112"/>
        <v>0</v>
      </c>
      <c r="BJ81">
        <v>0</v>
      </c>
      <c r="BK81">
        <f t="shared" si="113"/>
        <v>0</v>
      </c>
      <c r="BL81">
        <v>0</v>
      </c>
      <c r="BM81">
        <f t="shared" si="114"/>
        <v>0</v>
      </c>
      <c r="BN81">
        <v>0</v>
      </c>
      <c r="BO81">
        <f t="shared" si="115"/>
        <v>0</v>
      </c>
      <c r="BP81">
        <v>0</v>
      </c>
      <c r="BQ81">
        <f t="shared" si="116"/>
        <v>0</v>
      </c>
      <c r="BR81">
        <v>0</v>
      </c>
      <c r="BS81">
        <f t="shared" si="117"/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f t="shared" si="118"/>
        <v>0</v>
      </c>
      <c r="DF81">
        <v>0</v>
      </c>
      <c r="DG81">
        <f t="shared" si="119"/>
        <v>0</v>
      </c>
      <c r="DH81">
        <v>0</v>
      </c>
      <c r="DI81">
        <f t="shared" si="120"/>
        <v>0</v>
      </c>
      <c r="DJ81">
        <v>0</v>
      </c>
      <c r="DK81">
        <f t="shared" si="121"/>
        <v>0</v>
      </c>
      <c r="DL81">
        <v>0</v>
      </c>
      <c r="DM81">
        <f t="shared" si="122"/>
        <v>0</v>
      </c>
      <c r="DN81">
        <v>0</v>
      </c>
      <c r="DO81">
        <f t="shared" si="123"/>
        <v>0</v>
      </c>
      <c r="DP81">
        <v>0</v>
      </c>
      <c r="DQ81">
        <f t="shared" si="124"/>
        <v>0</v>
      </c>
      <c r="DR81">
        <v>0</v>
      </c>
      <c r="DS81">
        <f t="shared" si="125"/>
        <v>0</v>
      </c>
      <c r="DT81">
        <v>0</v>
      </c>
      <c r="DU81">
        <f t="shared" si="126"/>
        <v>0</v>
      </c>
      <c r="DV81">
        <v>0</v>
      </c>
      <c r="DW81">
        <f t="shared" si="127"/>
        <v>0</v>
      </c>
      <c r="DX81">
        <v>20</v>
      </c>
      <c r="DY81">
        <f t="shared" si="128"/>
        <v>0.39108929767766037</v>
      </c>
      <c r="DZ81">
        <v>20</v>
      </c>
      <c r="EA81">
        <f t="shared" si="129"/>
        <v>0.23039376303882522</v>
      </c>
      <c r="EB81">
        <v>0</v>
      </c>
      <c r="EC81">
        <f t="shared" si="130"/>
        <v>0</v>
      </c>
      <c r="ED81">
        <v>60</v>
      </c>
      <c r="EE81">
        <f t="shared" si="131"/>
        <v>0.37851693928351432</v>
      </c>
      <c r="EF81">
        <v>0</v>
      </c>
      <c r="EG81">
        <f t="shared" si="132"/>
        <v>0</v>
      </c>
      <c r="EH81">
        <v>0</v>
      </c>
      <c r="EI81">
        <f t="shared" si="133"/>
        <v>0</v>
      </c>
      <c r="EJ81">
        <v>0</v>
      </c>
      <c r="EK81">
        <f t="shared" si="134"/>
        <v>0</v>
      </c>
      <c r="EL81">
        <v>0</v>
      </c>
      <c r="EM81">
        <f t="shared" si="135"/>
        <v>0</v>
      </c>
      <c r="EN81">
        <v>0</v>
      </c>
      <c r="EO81">
        <f t="shared" si="136"/>
        <v>0</v>
      </c>
      <c r="EP81">
        <v>0</v>
      </c>
      <c r="EQ81">
        <f t="shared" si="137"/>
        <v>0</v>
      </c>
      <c r="ER81">
        <v>0</v>
      </c>
      <c r="ES81">
        <f t="shared" si="138"/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 s="3" t="s">
        <v>455</v>
      </c>
      <c r="FG81" t="s">
        <v>264</v>
      </c>
    </row>
    <row r="82" spans="1:163" x14ac:dyDescent="0.45">
      <c r="A82">
        <v>81</v>
      </c>
      <c r="B82">
        <v>94</v>
      </c>
      <c r="C82" t="s">
        <v>444</v>
      </c>
      <c r="D82" t="s">
        <v>456</v>
      </c>
      <c r="E82" t="s">
        <v>446</v>
      </c>
      <c r="F82" t="s">
        <v>447</v>
      </c>
      <c r="G82" s="2">
        <v>2</v>
      </c>
      <c r="H82">
        <f>900+273</f>
        <v>1173</v>
      </c>
      <c r="I82">
        <v>1773</v>
      </c>
      <c r="J82">
        <v>1223</v>
      </c>
      <c r="K82" s="2">
        <f t="shared" si="86"/>
        <v>0.6897913141567964</v>
      </c>
      <c r="L82">
        <f t="shared" si="139"/>
        <v>7.1666666666666656E-4</v>
      </c>
      <c r="M82" t="s">
        <v>64</v>
      </c>
      <c r="N82">
        <v>0</v>
      </c>
      <c r="O82">
        <f t="shared" si="89"/>
        <v>0</v>
      </c>
      <c r="P82">
        <v>0</v>
      </c>
      <c r="Q82">
        <f t="shared" si="90"/>
        <v>0</v>
      </c>
      <c r="R82">
        <v>6</v>
      </c>
      <c r="S82">
        <f t="shared" si="91"/>
        <v>5.5231751511227188E-2</v>
      </c>
      <c r="T82">
        <v>9</v>
      </c>
      <c r="U82">
        <f t="shared" si="92"/>
        <v>8.8510847250056285E-2</v>
      </c>
      <c r="V82">
        <v>0</v>
      </c>
      <c r="W82">
        <f t="shared" si="93"/>
        <v>0</v>
      </c>
      <c r="X82">
        <v>0</v>
      </c>
      <c r="Y82">
        <f t="shared" si="94"/>
        <v>0</v>
      </c>
      <c r="Z82">
        <v>0</v>
      </c>
      <c r="AA82">
        <f t="shared" si="95"/>
        <v>0</v>
      </c>
      <c r="AB82">
        <v>0</v>
      </c>
      <c r="AC82">
        <f t="shared" si="96"/>
        <v>0</v>
      </c>
      <c r="AD82">
        <f t="shared" si="140"/>
        <v>64.58</v>
      </c>
      <c r="AE82">
        <f t="shared" si="97"/>
        <v>0.62479936422343507</v>
      </c>
      <c r="AF82">
        <v>0.08</v>
      </c>
      <c r="AG82">
        <f t="shared" si="98"/>
        <v>3.5989334267544407E-3</v>
      </c>
      <c r="AH82">
        <v>0.06</v>
      </c>
      <c r="AI82">
        <f t="shared" si="99"/>
        <v>1.046735319389429E-3</v>
      </c>
      <c r="AJ82">
        <v>0.03</v>
      </c>
      <c r="AK82">
        <f t="shared" si="100"/>
        <v>5.0547921227297782E-4</v>
      </c>
      <c r="AL82">
        <v>1</v>
      </c>
      <c r="AM82">
        <f t="shared" si="101"/>
        <v>1.9237324622723834E-2</v>
      </c>
      <c r="AN82">
        <v>19</v>
      </c>
      <c r="AO82">
        <f t="shared" si="102"/>
        <v>0.19742841738397104</v>
      </c>
      <c r="AP82">
        <v>0</v>
      </c>
      <c r="AQ82">
        <f t="shared" si="103"/>
        <v>0</v>
      </c>
      <c r="AR82">
        <v>0</v>
      </c>
      <c r="AS82">
        <f t="shared" si="104"/>
        <v>0</v>
      </c>
      <c r="AT82">
        <v>0</v>
      </c>
      <c r="AU82">
        <f t="shared" si="105"/>
        <v>0</v>
      </c>
      <c r="AV82">
        <v>0</v>
      </c>
      <c r="AW82">
        <f t="shared" si="106"/>
        <v>0</v>
      </c>
      <c r="AX82">
        <v>0.25</v>
      </c>
      <c r="AY82">
        <f t="shared" si="107"/>
        <v>9.6411470501697061E-3</v>
      </c>
      <c r="AZ82">
        <v>0</v>
      </c>
      <c r="BA82">
        <f t="shared" si="108"/>
        <v>0</v>
      </c>
      <c r="BB82">
        <v>0</v>
      </c>
      <c r="BC82">
        <f t="shared" si="109"/>
        <v>0</v>
      </c>
      <c r="BD82">
        <v>0</v>
      </c>
      <c r="BE82">
        <f t="shared" si="110"/>
        <v>0</v>
      </c>
      <c r="BF82">
        <v>0</v>
      </c>
      <c r="BG82">
        <f t="shared" si="111"/>
        <v>0</v>
      </c>
      <c r="BH82">
        <v>0</v>
      </c>
      <c r="BI82">
        <f t="shared" si="112"/>
        <v>0</v>
      </c>
      <c r="BJ82">
        <v>0</v>
      </c>
      <c r="BK82">
        <f t="shared" si="113"/>
        <v>0</v>
      </c>
      <c r="BL82">
        <v>0</v>
      </c>
      <c r="BM82">
        <f t="shared" si="114"/>
        <v>0</v>
      </c>
      <c r="BN82">
        <v>0</v>
      </c>
      <c r="BO82">
        <f t="shared" si="115"/>
        <v>0</v>
      </c>
      <c r="BP82">
        <v>0</v>
      </c>
      <c r="BQ82">
        <f t="shared" si="116"/>
        <v>0</v>
      </c>
      <c r="BR82">
        <v>0</v>
      </c>
      <c r="BS82">
        <f t="shared" si="117"/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f t="shared" si="118"/>
        <v>0</v>
      </c>
      <c r="DF82">
        <v>0</v>
      </c>
      <c r="DG82">
        <f t="shared" si="119"/>
        <v>0</v>
      </c>
      <c r="DH82">
        <v>0</v>
      </c>
      <c r="DI82">
        <f t="shared" si="120"/>
        <v>0</v>
      </c>
      <c r="DJ82">
        <v>0</v>
      </c>
      <c r="DK82">
        <f t="shared" si="121"/>
        <v>0</v>
      </c>
      <c r="DL82">
        <v>0</v>
      </c>
      <c r="DM82">
        <f t="shared" si="122"/>
        <v>0</v>
      </c>
      <c r="DN82">
        <v>0</v>
      </c>
      <c r="DO82">
        <f t="shared" si="123"/>
        <v>0</v>
      </c>
      <c r="DP82">
        <v>0</v>
      </c>
      <c r="DQ82">
        <f t="shared" si="124"/>
        <v>0</v>
      </c>
      <c r="DR82">
        <v>0</v>
      </c>
      <c r="DS82">
        <f t="shared" si="125"/>
        <v>0</v>
      </c>
      <c r="DT82">
        <v>0</v>
      </c>
      <c r="DU82">
        <f t="shared" si="126"/>
        <v>0</v>
      </c>
      <c r="DV82">
        <v>0</v>
      </c>
      <c r="DW82">
        <f t="shared" si="127"/>
        <v>0</v>
      </c>
      <c r="DX82">
        <v>20</v>
      </c>
      <c r="DY82">
        <f t="shared" si="128"/>
        <v>0.29740273483956009</v>
      </c>
      <c r="DZ82">
        <v>65</v>
      </c>
      <c r="EA82">
        <f t="shared" si="129"/>
        <v>0.56940739820793085</v>
      </c>
      <c r="EB82">
        <v>0</v>
      </c>
      <c r="EC82">
        <f t="shared" si="130"/>
        <v>0</v>
      </c>
      <c r="ED82">
        <v>0</v>
      </c>
      <c r="EE82">
        <f t="shared" si="131"/>
        <v>0</v>
      </c>
      <c r="EF82">
        <v>15</v>
      </c>
      <c r="EG82">
        <f t="shared" si="132"/>
        <v>0.13318986695250903</v>
      </c>
      <c r="EH82">
        <v>0</v>
      </c>
      <c r="EI82">
        <f t="shared" si="133"/>
        <v>0</v>
      </c>
      <c r="EJ82">
        <v>0</v>
      </c>
      <c r="EK82">
        <f t="shared" si="134"/>
        <v>0</v>
      </c>
      <c r="EL82">
        <v>0</v>
      </c>
      <c r="EM82">
        <f t="shared" si="135"/>
        <v>0</v>
      </c>
      <c r="EN82">
        <v>0</v>
      </c>
      <c r="EO82">
        <f t="shared" si="136"/>
        <v>0</v>
      </c>
      <c r="EP82">
        <v>0</v>
      </c>
      <c r="EQ82">
        <f t="shared" si="137"/>
        <v>0</v>
      </c>
      <c r="ER82">
        <v>0</v>
      </c>
      <c r="ES82">
        <f t="shared" si="138"/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 s="3" t="s">
        <v>457</v>
      </c>
      <c r="FG82" t="s">
        <v>264</v>
      </c>
    </row>
    <row r="83" spans="1:163" x14ac:dyDescent="0.45">
      <c r="A83">
        <v>82</v>
      </c>
      <c r="B83">
        <v>95</v>
      </c>
      <c r="C83" t="s">
        <v>444</v>
      </c>
      <c r="D83" t="s">
        <v>458</v>
      </c>
      <c r="E83" t="s">
        <v>446</v>
      </c>
      <c r="F83" t="s">
        <v>447</v>
      </c>
      <c r="G83" s="2">
        <v>0</v>
      </c>
      <c r="H83">
        <f>970+273</f>
        <v>1243</v>
      </c>
      <c r="I83">
        <v>1773</v>
      </c>
      <c r="J83">
        <v>1273</v>
      </c>
      <c r="K83" s="2">
        <f t="shared" si="86"/>
        <v>0.71799210377890577</v>
      </c>
      <c r="L83">
        <f t="shared" si="139"/>
        <v>7.1666666666666656E-4</v>
      </c>
      <c r="M83" t="s">
        <v>64</v>
      </c>
      <c r="N83">
        <v>0</v>
      </c>
      <c r="O83">
        <f t="shared" si="89"/>
        <v>0</v>
      </c>
      <c r="P83">
        <v>0</v>
      </c>
      <c r="Q83">
        <f t="shared" si="90"/>
        <v>0</v>
      </c>
      <c r="R83">
        <v>6</v>
      </c>
      <c r="S83">
        <f t="shared" si="91"/>
        <v>5.5231751511227188E-2</v>
      </c>
      <c r="T83">
        <v>9</v>
      </c>
      <c r="U83">
        <f t="shared" si="92"/>
        <v>8.8510847250056285E-2</v>
      </c>
      <c r="V83">
        <v>0</v>
      </c>
      <c r="W83">
        <f t="shared" si="93"/>
        <v>0</v>
      </c>
      <c r="X83">
        <v>0</v>
      </c>
      <c r="Y83">
        <f t="shared" si="94"/>
        <v>0</v>
      </c>
      <c r="Z83">
        <v>0</v>
      </c>
      <c r="AA83">
        <f t="shared" si="95"/>
        <v>0</v>
      </c>
      <c r="AB83">
        <v>0</v>
      </c>
      <c r="AC83">
        <f t="shared" si="96"/>
        <v>0</v>
      </c>
      <c r="AD83">
        <f t="shared" si="140"/>
        <v>64.58</v>
      </c>
      <c r="AE83">
        <f t="shared" si="97"/>
        <v>0.62479936422343507</v>
      </c>
      <c r="AF83">
        <v>0.08</v>
      </c>
      <c r="AG83">
        <f t="shared" si="98"/>
        <v>3.5989334267544407E-3</v>
      </c>
      <c r="AH83">
        <v>0.06</v>
      </c>
      <c r="AI83">
        <f t="shared" si="99"/>
        <v>1.046735319389429E-3</v>
      </c>
      <c r="AJ83">
        <v>0.03</v>
      </c>
      <c r="AK83">
        <f t="shared" si="100"/>
        <v>5.0547921227297782E-4</v>
      </c>
      <c r="AL83">
        <v>1</v>
      </c>
      <c r="AM83">
        <f t="shared" si="101"/>
        <v>1.9237324622723834E-2</v>
      </c>
      <c r="AN83">
        <v>19</v>
      </c>
      <c r="AO83">
        <f t="shared" si="102"/>
        <v>0.19742841738397104</v>
      </c>
      <c r="AP83">
        <v>0</v>
      </c>
      <c r="AQ83">
        <f t="shared" si="103"/>
        <v>0</v>
      </c>
      <c r="AR83">
        <v>0</v>
      </c>
      <c r="AS83">
        <f t="shared" si="104"/>
        <v>0</v>
      </c>
      <c r="AT83">
        <v>0</v>
      </c>
      <c r="AU83">
        <f t="shared" si="105"/>
        <v>0</v>
      </c>
      <c r="AV83">
        <v>0</v>
      </c>
      <c r="AW83">
        <f t="shared" si="106"/>
        <v>0</v>
      </c>
      <c r="AX83">
        <v>0.25</v>
      </c>
      <c r="AY83">
        <f t="shared" si="107"/>
        <v>9.6411470501697061E-3</v>
      </c>
      <c r="AZ83">
        <v>0</v>
      </c>
      <c r="BA83">
        <f t="shared" si="108"/>
        <v>0</v>
      </c>
      <c r="BB83">
        <v>0</v>
      </c>
      <c r="BC83">
        <f t="shared" si="109"/>
        <v>0</v>
      </c>
      <c r="BD83">
        <v>0</v>
      </c>
      <c r="BE83">
        <f t="shared" si="110"/>
        <v>0</v>
      </c>
      <c r="BF83">
        <v>0</v>
      </c>
      <c r="BG83">
        <f t="shared" si="111"/>
        <v>0</v>
      </c>
      <c r="BH83">
        <v>0</v>
      </c>
      <c r="BI83">
        <f t="shared" si="112"/>
        <v>0</v>
      </c>
      <c r="BJ83">
        <v>0</v>
      </c>
      <c r="BK83">
        <f t="shared" si="113"/>
        <v>0</v>
      </c>
      <c r="BL83">
        <v>0</v>
      </c>
      <c r="BM83">
        <f t="shared" si="114"/>
        <v>0</v>
      </c>
      <c r="BN83">
        <v>0</v>
      </c>
      <c r="BO83">
        <f t="shared" si="115"/>
        <v>0</v>
      </c>
      <c r="BP83">
        <v>0</v>
      </c>
      <c r="BQ83">
        <f t="shared" si="116"/>
        <v>0</v>
      </c>
      <c r="BR83">
        <v>0</v>
      </c>
      <c r="BS83">
        <f t="shared" si="117"/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f t="shared" si="118"/>
        <v>0</v>
      </c>
      <c r="DF83">
        <v>0</v>
      </c>
      <c r="DG83">
        <f t="shared" si="119"/>
        <v>0</v>
      </c>
      <c r="DH83">
        <v>0</v>
      </c>
      <c r="DI83">
        <f t="shared" si="120"/>
        <v>0</v>
      </c>
      <c r="DJ83">
        <v>0</v>
      </c>
      <c r="DK83">
        <f t="shared" si="121"/>
        <v>0</v>
      </c>
      <c r="DL83">
        <v>0</v>
      </c>
      <c r="DM83">
        <f t="shared" si="122"/>
        <v>0</v>
      </c>
      <c r="DN83">
        <v>0</v>
      </c>
      <c r="DO83">
        <f t="shared" si="123"/>
        <v>0</v>
      </c>
      <c r="DP83">
        <v>0</v>
      </c>
      <c r="DQ83">
        <f t="shared" si="124"/>
        <v>0</v>
      </c>
      <c r="DR83">
        <v>0</v>
      </c>
      <c r="DS83">
        <f t="shared" si="125"/>
        <v>0</v>
      </c>
      <c r="DT83">
        <v>0</v>
      </c>
      <c r="DU83">
        <f t="shared" si="126"/>
        <v>0</v>
      </c>
      <c r="DV83">
        <v>0</v>
      </c>
      <c r="DW83">
        <f t="shared" si="127"/>
        <v>0</v>
      </c>
      <c r="DX83">
        <v>0</v>
      </c>
      <c r="DY83">
        <f t="shared" si="128"/>
        <v>0</v>
      </c>
      <c r="DZ83">
        <v>85</v>
      </c>
      <c r="EA83">
        <f t="shared" si="129"/>
        <v>0.75510332888247278</v>
      </c>
      <c r="EB83">
        <v>15</v>
      </c>
      <c r="EC83">
        <f t="shared" si="130"/>
        <v>0.24489667111752725</v>
      </c>
      <c r="ED83">
        <v>0</v>
      </c>
      <c r="EE83">
        <f t="shared" si="131"/>
        <v>0</v>
      </c>
      <c r="EF83">
        <v>0</v>
      </c>
      <c r="EG83">
        <f t="shared" si="132"/>
        <v>0</v>
      </c>
      <c r="EH83">
        <v>0</v>
      </c>
      <c r="EI83">
        <f t="shared" si="133"/>
        <v>0</v>
      </c>
      <c r="EJ83">
        <v>0</v>
      </c>
      <c r="EK83">
        <f t="shared" si="134"/>
        <v>0</v>
      </c>
      <c r="EL83">
        <v>0</v>
      </c>
      <c r="EM83">
        <f t="shared" si="135"/>
        <v>0</v>
      </c>
      <c r="EN83">
        <v>0</v>
      </c>
      <c r="EO83">
        <f t="shared" si="136"/>
        <v>0</v>
      </c>
      <c r="EP83">
        <v>0</v>
      </c>
      <c r="EQ83">
        <f t="shared" si="137"/>
        <v>0</v>
      </c>
      <c r="ER83">
        <v>0</v>
      </c>
      <c r="ES83">
        <f t="shared" si="138"/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 s="3" t="s">
        <v>459</v>
      </c>
      <c r="FG83" t="s">
        <v>264</v>
      </c>
    </row>
    <row r="84" spans="1:163" x14ac:dyDescent="0.45">
      <c r="A84">
        <v>83</v>
      </c>
      <c r="B84">
        <v>96</v>
      </c>
      <c r="C84" t="s">
        <v>444</v>
      </c>
      <c r="D84" t="s">
        <v>460</v>
      </c>
      <c r="E84" t="s">
        <v>446</v>
      </c>
      <c r="F84" t="s">
        <v>447</v>
      </c>
      <c r="G84" s="2">
        <v>3</v>
      </c>
      <c r="H84">
        <f>1000+273</f>
        <v>1273</v>
      </c>
      <c r="I84">
        <v>1773</v>
      </c>
      <c r="J84">
        <v>1273</v>
      </c>
      <c r="K84" s="2">
        <f t="shared" si="86"/>
        <v>0.71799210377890577</v>
      </c>
      <c r="L84">
        <f t="shared" si="139"/>
        <v>7.1666666666666656E-4</v>
      </c>
      <c r="M84" t="s">
        <v>64</v>
      </c>
      <c r="N84">
        <v>0</v>
      </c>
      <c r="O84">
        <f t="shared" si="89"/>
        <v>0</v>
      </c>
      <c r="P84">
        <v>0</v>
      </c>
      <c r="Q84">
        <f t="shared" si="90"/>
        <v>0</v>
      </c>
      <c r="R84">
        <v>6</v>
      </c>
      <c r="S84">
        <f t="shared" si="91"/>
        <v>5.5231751511227188E-2</v>
      </c>
      <c r="T84">
        <v>9</v>
      </c>
      <c r="U84">
        <f t="shared" si="92"/>
        <v>8.8510847250056285E-2</v>
      </c>
      <c r="V84">
        <v>0</v>
      </c>
      <c r="W84">
        <f t="shared" si="93"/>
        <v>0</v>
      </c>
      <c r="X84">
        <v>0</v>
      </c>
      <c r="Y84">
        <f t="shared" si="94"/>
        <v>0</v>
      </c>
      <c r="Z84">
        <v>0</v>
      </c>
      <c r="AA84">
        <f t="shared" si="95"/>
        <v>0</v>
      </c>
      <c r="AB84">
        <v>0</v>
      </c>
      <c r="AC84">
        <f t="shared" si="96"/>
        <v>0</v>
      </c>
      <c r="AD84">
        <f t="shared" si="140"/>
        <v>64.58</v>
      </c>
      <c r="AE84">
        <f t="shared" si="97"/>
        <v>0.62479936422343507</v>
      </c>
      <c r="AF84">
        <v>0.08</v>
      </c>
      <c r="AG84">
        <f t="shared" si="98"/>
        <v>3.5989334267544407E-3</v>
      </c>
      <c r="AH84">
        <v>0.06</v>
      </c>
      <c r="AI84">
        <f t="shared" si="99"/>
        <v>1.046735319389429E-3</v>
      </c>
      <c r="AJ84">
        <v>0.03</v>
      </c>
      <c r="AK84">
        <f t="shared" si="100"/>
        <v>5.0547921227297782E-4</v>
      </c>
      <c r="AL84">
        <v>1</v>
      </c>
      <c r="AM84">
        <f t="shared" si="101"/>
        <v>1.9237324622723834E-2</v>
      </c>
      <c r="AN84">
        <v>19</v>
      </c>
      <c r="AO84">
        <f t="shared" si="102"/>
        <v>0.19742841738397104</v>
      </c>
      <c r="AP84">
        <v>0</v>
      </c>
      <c r="AQ84">
        <f t="shared" si="103"/>
        <v>0</v>
      </c>
      <c r="AR84">
        <v>0</v>
      </c>
      <c r="AS84">
        <f t="shared" si="104"/>
        <v>0</v>
      </c>
      <c r="AT84">
        <v>0</v>
      </c>
      <c r="AU84">
        <f t="shared" si="105"/>
        <v>0</v>
      </c>
      <c r="AV84">
        <v>0</v>
      </c>
      <c r="AW84">
        <f t="shared" si="106"/>
        <v>0</v>
      </c>
      <c r="AX84">
        <v>0.25</v>
      </c>
      <c r="AY84">
        <f t="shared" si="107"/>
        <v>9.6411470501697061E-3</v>
      </c>
      <c r="AZ84">
        <v>0</v>
      </c>
      <c r="BA84">
        <f t="shared" si="108"/>
        <v>0</v>
      </c>
      <c r="BB84">
        <v>0</v>
      </c>
      <c r="BC84">
        <f t="shared" si="109"/>
        <v>0</v>
      </c>
      <c r="BD84">
        <v>0</v>
      </c>
      <c r="BE84">
        <f t="shared" si="110"/>
        <v>0</v>
      </c>
      <c r="BF84">
        <v>0</v>
      </c>
      <c r="BG84">
        <f t="shared" si="111"/>
        <v>0</v>
      </c>
      <c r="BH84">
        <v>0</v>
      </c>
      <c r="BI84">
        <f t="shared" si="112"/>
        <v>0</v>
      </c>
      <c r="BJ84">
        <v>0</v>
      </c>
      <c r="BK84">
        <f t="shared" si="113"/>
        <v>0</v>
      </c>
      <c r="BL84">
        <v>0</v>
      </c>
      <c r="BM84">
        <f t="shared" si="114"/>
        <v>0</v>
      </c>
      <c r="BN84">
        <v>0</v>
      </c>
      <c r="BO84">
        <f t="shared" si="115"/>
        <v>0</v>
      </c>
      <c r="BP84">
        <v>0</v>
      </c>
      <c r="BQ84">
        <f t="shared" si="116"/>
        <v>0</v>
      </c>
      <c r="BR84">
        <v>0</v>
      </c>
      <c r="BS84">
        <f t="shared" si="117"/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f t="shared" si="118"/>
        <v>0</v>
      </c>
      <c r="DF84">
        <v>0</v>
      </c>
      <c r="DG84">
        <f t="shared" si="119"/>
        <v>0</v>
      </c>
      <c r="DH84">
        <v>0</v>
      </c>
      <c r="DI84">
        <f t="shared" si="120"/>
        <v>0</v>
      </c>
      <c r="DJ84">
        <v>0</v>
      </c>
      <c r="DK84">
        <f t="shared" si="121"/>
        <v>0</v>
      </c>
      <c r="DL84">
        <v>0</v>
      </c>
      <c r="DM84">
        <f t="shared" si="122"/>
        <v>0</v>
      </c>
      <c r="DN84">
        <v>10.8</v>
      </c>
      <c r="DO84">
        <f t="shared" si="123"/>
        <v>8.8952633391369149E-2</v>
      </c>
      <c r="DP84">
        <v>0</v>
      </c>
      <c r="DQ84">
        <f t="shared" si="124"/>
        <v>0</v>
      </c>
      <c r="DR84">
        <v>0</v>
      </c>
      <c r="DS84">
        <f t="shared" si="125"/>
        <v>0</v>
      </c>
      <c r="DT84">
        <v>0</v>
      </c>
      <c r="DU84">
        <f t="shared" si="126"/>
        <v>0</v>
      </c>
      <c r="DV84">
        <v>0</v>
      </c>
      <c r="DW84">
        <f t="shared" si="127"/>
        <v>0</v>
      </c>
      <c r="DX84">
        <v>0</v>
      </c>
      <c r="DY84">
        <f t="shared" si="128"/>
        <v>0</v>
      </c>
      <c r="DZ84">
        <v>75.7</v>
      </c>
      <c r="EA84">
        <f t="shared" si="129"/>
        <v>0.68615906762847645</v>
      </c>
      <c r="EB84">
        <v>13.5</v>
      </c>
      <c r="EC84">
        <f t="shared" si="130"/>
        <v>0.22488829898015428</v>
      </c>
      <c r="ED84">
        <v>0</v>
      </c>
      <c r="EE84">
        <f t="shared" si="131"/>
        <v>0</v>
      </c>
      <c r="EF84">
        <v>0</v>
      </c>
      <c r="EG84">
        <f t="shared" si="132"/>
        <v>0</v>
      </c>
      <c r="EH84">
        <v>0</v>
      </c>
      <c r="EI84">
        <f t="shared" si="133"/>
        <v>0</v>
      </c>
      <c r="EJ84">
        <v>0</v>
      </c>
      <c r="EK84">
        <f t="shared" si="134"/>
        <v>0</v>
      </c>
      <c r="EL84">
        <v>0</v>
      </c>
      <c r="EM84">
        <f t="shared" si="135"/>
        <v>0</v>
      </c>
      <c r="EN84">
        <v>0</v>
      </c>
      <c r="EO84">
        <f t="shared" si="136"/>
        <v>0</v>
      </c>
      <c r="EP84">
        <v>0</v>
      </c>
      <c r="EQ84">
        <f t="shared" si="137"/>
        <v>0</v>
      </c>
      <c r="ER84">
        <v>0</v>
      </c>
      <c r="ES84">
        <f t="shared" si="138"/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 s="3" t="s">
        <v>461</v>
      </c>
      <c r="FG84" t="s">
        <v>264</v>
      </c>
    </row>
    <row r="85" spans="1:163" x14ac:dyDescent="0.45">
      <c r="A85">
        <v>84</v>
      </c>
      <c r="B85">
        <v>97</v>
      </c>
      <c r="C85" t="s">
        <v>444</v>
      </c>
      <c r="D85" t="s">
        <v>445</v>
      </c>
      <c r="E85">
        <v>304</v>
      </c>
      <c r="F85" t="s">
        <v>462</v>
      </c>
      <c r="G85" s="2">
        <v>2</v>
      </c>
      <c r="H85">
        <f>1083+273</f>
        <v>1356</v>
      </c>
      <c r="I85">
        <v>1773</v>
      </c>
      <c r="J85">
        <v>1373</v>
      </c>
      <c r="K85" s="2">
        <f t="shared" si="86"/>
        <v>0.77439368302312461</v>
      </c>
      <c r="L85">
        <f t="shared" si="139"/>
        <v>7.1666666666666656E-4</v>
      </c>
      <c r="M85" t="s">
        <v>64</v>
      </c>
      <c r="N85">
        <v>0</v>
      </c>
      <c r="O85">
        <f t="shared" si="89"/>
        <v>0</v>
      </c>
      <c r="P85">
        <v>0</v>
      </c>
      <c r="Q85">
        <f t="shared" si="90"/>
        <v>0</v>
      </c>
      <c r="R85">
        <v>9</v>
      </c>
      <c r="S85">
        <f t="shared" si="91"/>
        <v>8.3673117095095256E-2</v>
      </c>
      <c r="T85">
        <v>2</v>
      </c>
      <c r="U85">
        <f t="shared" si="92"/>
        <v>1.9865058918575942E-2</v>
      </c>
      <c r="V85">
        <v>0</v>
      </c>
      <c r="W85">
        <f t="shared" si="93"/>
        <v>0</v>
      </c>
      <c r="X85">
        <v>0</v>
      </c>
      <c r="Y85">
        <f t="shared" si="94"/>
        <v>0</v>
      </c>
      <c r="Z85">
        <v>0</v>
      </c>
      <c r="AA85">
        <f t="shared" si="95"/>
        <v>0</v>
      </c>
      <c r="AB85">
        <v>0</v>
      </c>
      <c r="AC85">
        <f t="shared" si="96"/>
        <v>0</v>
      </c>
      <c r="AD85">
        <f t="shared" si="140"/>
        <v>68.844999999999999</v>
      </c>
      <c r="AE85">
        <f t="shared" si="97"/>
        <v>0.67269905228648397</v>
      </c>
      <c r="AF85">
        <v>0.08</v>
      </c>
      <c r="AG85">
        <f t="shared" si="98"/>
        <v>3.634793028705164E-3</v>
      </c>
      <c r="AH85">
        <v>4.4999999999999998E-2</v>
      </c>
      <c r="AI85">
        <f t="shared" si="99"/>
        <v>7.9287370534537676E-4</v>
      </c>
      <c r="AJ85">
        <v>0.03</v>
      </c>
      <c r="AK85">
        <f t="shared" si="100"/>
        <v>5.1051578316693312E-4</v>
      </c>
      <c r="AL85">
        <v>1</v>
      </c>
      <c r="AM85">
        <f t="shared" si="101"/>
        <v>1.9429004412752582E-2</v>
      </c>
      <c r="AN85">
        <v>19</v>
      </c>
      <c r="AO85">
        <f t="shared" si="102"/>
        <v>0.19939558476987487</v>
      </c>
      <c r="AP85">
        <v>0</v>
      </c>
      <c r="AQ85">
        <f t="shared" si="103"/>
        <v>0</v>
      </c>
      <c r="AR85">
        <v>0</v>
      </c>
      <c r="AS85">
        <f t="shared" si="104"/>
        <v>0</v>
      </c>
      <c r="AT85">
        <v>0</v>
      </c>
      <c r="AU85">
        <f t="shared" si="105"/>
        <v>0</v>
      </c>
      <c r="AV85">
        <v>0</v>
      </c>
      <c r="AW85">
        <f t="shared" si="106"/>
        <v>0</v>
      </c>
      <c r="AX85">
        <v>0</v>
      </c>
      <c r="AY85">
        <f t="shared" si="107"/>
        <v>0</v>
      </c>
      <c r="AZ85">
        <v>0</v>
      </c>
      <c r="BA85">
        <f t="shared" si="108"/>
        <v>0</v>
      </c>
      <c r="BB85">
        <v>0</v>
      </c>
      <c r="BC85">
        <f t="shared" si="109"/>
        <v>0</v>
      </c>
      <c r="BD85">
        <v>0</v>
      </c>
      <c r="BE85">
        <f t="shared" si="110"/>
        <v>0</v>
      </c>
      <c r="BF85">
        <v>0</v>
      </c>
      <c r="BG85">
        <f t="shared" si="111"/>
        <v>0</v>
      </c>
      <c r="BH85">
        <v>0</v>
      </c>
      <c r="BI85">
        <f t="shared" si="112"/>
        <v>0</v>
      </c>
      <c r="BJ85">
        <v>0</v>
      </c>
      <c r="BK85">
        <f t="shared" si="113"/>
        <v>0</v>
      </c>
      <c r="BL85">
        <v>0</v>
      </c>
      <c r="BM85">
        <f t="shared" si="114"/>
        <v>0</v>
      </c>
      <c r="BN85">
        <v>0</v>
      </c>
      <c r="BO85">
        <f t="shared" si="115"/>
        <v>0</v>
      </c>
      <c r="BP85">
        <v>0</v>
      </c>
      <c r="BQ85">
        <f t="shared" si="116"/>
        <v>0</v>
      </c>
      <c r="BR85">
        <v>0</v>
      </c>
      <c r="BS85">
        <f t="shared" si="117"/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f t="shared" si="118"/>
        <v>0</v>
      </c>
      <c r="DF85">
        <v>0</v>
      </c>
      <c r="DG85">
        <f t="shared" si="119"/>
        <v>0</v>
      </c>
      <c r="DH85">
        <v>0</v>
      </c>
      <c r="DI85">
        <f t="shared" si="120"/>
        <v>0</v>
      </c>
      <c r="DJ85">
        <v>0</v>
      </c>
      <c r="DK85">
        <f t="shared" si="121"/>
        <v>0</v>
      </c>
      <c r="DL85">
        <v>0</v>
      </c>
      <c r="DM85">
        <f t="shared" si="122"/>
        <v>0</v>
      </c>
      <c r="DN85">
        <v>0</v>
      </c>
      <c r="DO85">
        <f t="shared" si="123"/>
        <v>0</v>
      </c>
      <c r="DP85">
        <v>0</v>
      </c>
      <c r="DQ85">
        <f t="shared" si="124"/>
        <v>0</v>
      </c>
      <c r="DR85">
        <v>0</v>
      </c>
      <c r="DS85">
        <f t="shared" si="125"/>
        <v>0</v>
      </c>
      <c r="DT85">
        <v>0</v>
      </c>
      <c r="DU85">
        <f t="shared" si="126"/>
        <v>0</v>
      </c>
      <c r="DV85">
        <v>0</v>
      </c>
      <c r="DW85">
        <f t="shared" si="127"/>
        <v>0</v>
      </c>
      <c r="DX85">
        <v>100</v>
      </c>
      <c r="DY85">
        <f t="shared" si="128"/>
        <v>1</v>
      </c>
      <c r="DZ85">
        <v>0</v>
      </c>
      <c r="EA85">
        <f t="shared" si="129"/>
        <v>0</v>
      </c>
      <c r="EB85">
        <v>0</v>
      </c>
      <c r="EC85">
        <f t="shared" si="130"/>
        <v>0</v>
      </c>
      <c r="ED85">
        <v>0</v>
      </c>
      <c r="EE85">
        <f t="shared" si="131"/>
        <v>0</v>
      </c>
      <c r="EF85">
        <v>0</v>
      </c>
      <c r="EG85">
        <f t="shared" si="132"/>
        <v>0</v>
      </c>
      <c r="EH85">
        <v>0</v>
      </c>
      <c r="EI85">
        <f t="shared" si="133"/>
        <v>0</v>
      </c>
      <c r="EJ85">
        <v>0</v>
      </c>
      <c r="EK85">
        <f t="shared" si="134"/>
        <v>0</v>
      </c>
      <c r="EL85">
        <v>0</v>
      </c>
      <c r="EM85">
        <f t="shared" si="135"/>
        <v>0</v>
      </c>
      <c r="EN85">
        <v>0</v>
      </c>
      <c r="EO85">
        <f t="shared" si="136"/>
        <v>0</v>
      </c>
      <c r="EP85">
        <v>0</v>
      </c>
      <c r="EQ85">
        <f t="shared" si="137"/>
        <v>0</v>
      </c>
      <c r="ER85">
        <v>0</v>
      </c>
      <c r="ES85">
        <f t="shared" si="138"/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 s="3" t="s">
        <v>463</v>
      </c>
      <c r="FG85" t="s">
        <v>264</v>
      </c>
    </row>
    <row r="86" spans="1:163" x14ac:dyDescent="0.45">
      <c r="A86">
        <v>85</v>
      </c>
      <c r="B86">
        <v>98</v>
      </c>
      <c r="C86" t="s">
        <v>444</v>
      </c>
      <c r="D86" t="s">
        <v>450</v>
      </c>
      <c r="E86">
        <v>304</v>
      </c>
      <c r="F86" t="s">
        <v>462</v>
      </c>
      <c r="G86" s="2">
        <v>2</v>
      </c>
      <c r="H86">
        <f>985+273</f>
        <v>1258</v>
      </c>
      <c r="I86">
        <v>1773</v>
      </c>
      <c r="J86">
        <v>1273</v>
      </c>
      <c r="K86" s="2">
        <f t="shared" si="86"/>
        <v>0.71799210377890577</v>
      </c>
      <c r="L86">
        <f t="shared" si="139"/>
        <v>7.1666666666666656E-4</v>
      </c>
      <c r="M86" t="s">
        <v>64</v>
      </c>
      <c r="N86">
        <v>0</v>
      </c>
      <c r="O86">
        <f t="shared" si="89"/>
        <v>0</v>
      </c>
      <c r="P86">
        <v>0</v>
      </c>
      <c r="Q86">
        <f t="shared" si="90"/>
        <v>0</v>
      </c>
      <c r="R86">
        <v>9</v>
      </c>
      <c r="S86">
        <f t="shared" si="91"/>
        <v>8.3673117095095256E-2</v>
      </c>
      <c r="T86">
        <v>2</v>
      </c>
      <c r="U86">
        <f t="shared" si="92"/>
        <v>1.9865058918575942E-2</v>
      </c>
      <c r="V86">
        <v>0</v>
      </c>
      <c r="W86">
        <f t="shared" si="93"/>
        <v>0</v>
      </c>
      <c r="X86">
        <v>0</v>
      </c>
      <c r="Y86">
        <f t="shared" si="94"/>
        <v>0</v>
      </c>
      <c r="Z86">
        <v>0</v>
      </c>
      <c r="AA86">
        <f t="shared" si="95"/>
        <v>0</v>
      </c>
      <c r="AB86">
        <v>0</v>
      </c>
      <c r="AC86">
        <f t="shared" si="96"/>
        <v>0</v>
      </c>
      <c r="AD86">
        <f t="shared" si="140"/>
        <v>68.844999999999999</v>
      </c>
      <c r="AE86">
        <f t="shared" si="97"/>
        <v>0.67269905228648397</v>
      </c>
      <c r="AF86">
        <v>0.08</v>
      </c>
      <c r="AG86">
        <f t="shared" si="98"/>
        <v>3.634793028705164E-3</v>
      </c>
      <c r="AH86">
        <v>4.4999999999999998E-2</v>
      </c>
      <c r="AI86">
        <f t="shared" si="99"/>
        <v>7.9287370534537676E-4</v>
      </c>
      <c r="AJ86">
        <v>0.03</v>
      </c>
      <c r="AK86">
        <f t="shared" si="100"/>
        <v>5.1051578316693312E-4</v>
      </c>
      <c r="AL86">
        <v>1</v>
      </c>
      <c r="AM86">
        <f t="shared" si="101"/>
        <v>1.9429004412752582E-2</v>
      </c>
      <c r="AN86">
        <v>19</v>
      </c>
      <c r="AO86">
        <f t="shared" si="102"/>
        <v>0.19939558476987487</v>
      </c>
      <c r="AP86">
        <v>0</v>
      </c>
      <c r="AQ86">
        <f t="shared" si="103"/>
        <v>0</v>
      </c>
      <c r="AR86">
        <v>0</v>
      </c>
      <c r="AS86">
        <f t="shared" si="104"/>
        <v>0</v>
      </c>
      <c r="AT86">
        <v>0</v>
      </c>
      <c r="AU86">
        <f t="shared" si="105"/>
        <v>0</v>
      </c>
      <c r="AV86">
        <v>0</v>
      </c>
      <c r="AW86">
        <f t="shared" si="106"/>
        <v>0</v>
      </c>
      <c r="AX86">
        <v>0</v>
      </c>
      <c r="AY86">
        <f t="shared" si="107"/>
        <v>0</v>
      </c>
      <c r="AZ86">
        <v>0</v>
      </c>
      <c r="BA86">
        <f t="shared" si="108"/>
        <v>0</v>
      </c>
      <c r="BB86">
        <v>0</v>
      </c>
      <c r="BC86">
        <f t="shared" si="109"/>
        <v>0</v>
      </c>
      <c r="BD86">
        <v>0</v>
      </c>
      <c r="BE86">
        <f t="shared" si="110"/>
        <v>0</v>
      </c>
      <c r="BF86">
        <v>0</v>
      </c>
      <c r="BG86">
        <f t="shared" si="111"/>
        <v>0</v>
      </c>
      <c r="BH86">
        <v>0</v>
      </c>
      <c r="BI86">
        <f t="shared" si="112"/>
        <v>0</v>
      </c>
      <c r="BJ86">
        <v>0</v>
      </c>
      <c r="BK86">
        <f t="shared" si="113"/>
        <v>0</v>
      </c>
      <c r="BL86">
        <v>0</v>
      </c>
      <c r="BM86">
        <f t="shared" si="114"/>
        <v>0</v>
      </c>
      <c r="BN86">
        <v>0</v>
      </c>
      <c r="BO86">
        <f t="shared" si="115"/>
        <v>0</v>
      </c>
      <c r="BP86">
        <v>0</v>
      </c>
      <c r="BQ86">
        <f t="shared" si="116"/>
        <v>0</v>
      </c>
      <c r="BR86">
        <v>0</v>
      </c>
      <c r="BS86">
        <f t="shared" si="117"/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f t="shared" si="118"/>
        <v>0</v>
      </c>
      <c r="DF86">
        <v>0</v>
      </c>
      <c r="DG86">
        <f t="shared" si="119"/>
        <v>0</v>
      </c>
      <c r="DH86">
        <v>0</v>
      </c>
      <c r="DI86">
        <f t="shared" si="120"/>
        <v>0</v>
      </c>
      <c r="DJ86">
        <v>0</v>
      </c>
      <c r="DK86">
        <f t="shared" si="121"/>
        <v>0</v>
      </c>
      <c r="DL86">
        <v>0</v>
      </c>
      <c r="DM86">
        <f t="shared" si="122"/>
        <v>0</v>
      </c>
      <c r="DN86">
        <v>8</v>
      </c>
      <c r="DO86">
        <f t="shared" si="123"/>
        <v>4.584745557957786E-2</v>
      </c>
      <c r="DP86">
        <v>0</v>
      </c>
      <c r="DQ86">
        <f t="shared" si="124"/>
        <v>0</v>
      </c>
      <c r="DR86">
        <v>0</v>
      </c>
      <c r="DS86">
        <f t="shared" si="125"/>
        <v>0</v>
      </c>
      <c r="DT86">
        <v>0</v>
      </c>
      <c r="DU86">
        <f t="shared" si="126"/>
        <v>0</v>
      </c>
      <c r="DV86">
        <v>0</v>
      </c>
      <c r="DW86">
        <f t="shared" si="127"/>
        <v>0</v>
      </c>
      <c r="DX86">
        <v>85</v>
      </c>
      <c r="DY86">
        <f t="shared" si="128"/>
        <v>0.91000392118975515</v>
      </c>
      <c r="DZ86">
        <v>7</v>
      </c>
      <c r="EA86">
        <f t="shared" si="129"/>
        <v>4.4148623230666935E-2</v>
      </c>
      <c r="EB86">
        <v>0</v>
      </c>
      <c r="EC86">
        <f t="shared" si="130"/>
        <v>0</v>
      </c>
      <c r="ED86">
        <v>0</v>
      </c>
      <c r="EE86">
        <f t="shared" si="131"/>
        <v>0</v>
      </c>
      <c r="EF86">
        <v>0</v>
      </c>
      <c r="EG86">
        <f t="shared" si="132"/>
        <v>0</v>
      </c>
      <c r="EH86">
        <v>0</v>
      </c>
      <c r="EI86">
        <f t="shared" si="133"/>
        <v>0</v>
      </c>
      <c r="EJ86">
        <v>0</v>
      </c>
      <c r="EK86">
        <f t="shared" si="134"/>
        <v>0</v>
      </c>
      <c r="EL86">
        <v>0</v>
      </c>
      <c r="EM86">
        <f t="shared" si="135"/>
        <v>0</v>
      </c>
      <c r="EN86">
        <v>0</v>
      </c>
      <c r="EO86">
        <f t="shared" si="136"/>
        <v>0</v>
      </c>
      <c r="EP86">
        <v>0</v>
      </c>
      <c r="EQ86">
        <f t="shared" si="137"/>
        <v>0</v>
      </c>
      <c r="ER86">
        <v>0</v>
      </c>
      <c r="ES86">
        <f t="shared" si="138"/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 s="3" t="s">
        <v>464</v>
      </c>
      <c r="FG86" t="s">
        <v>264</v>
      </c>
    </row>
    <row r="87" spans="1:163" x14ac:dyDescent="0.45">
      <c r="A87">
        <v>86</v>
      </c>
      <c r="B87">
        <v>99</v>
      </c>
      <c r="C87" t="s">
        <v>444</v>
      </c>
      <c r="D87" t="s">
        <v>452</v>
      </c>
      <c r="E87">
        <v>304</v>
      </c>
      <c r="F87" t="s">
        <v>462</v>
      </c>
      <c r="G87" s="2">
        <v>2</v>
      </c>
      <c r="H87">
        <f>730+273</f>
        <v>1003</v>
      </c>
      <c r="I87">
        <v>1773</v>
      </c>
      <c r="J87">
        <v>1073</v>
      </c>
      <c r="K87" s="2">
        <f t="shared" si="86"/>
        <v>0.60518894529046818</v>
      </c>
      <c r="L87">
        <f t="shared" si="139"/>
        <v>7.1666666666666656E-4</v>
      </c>
      <c r="M87" t="s">
        <v>64</v>
      </c>
      <c r="N87">
        <v>0</v>
      </c>
      <c r="O87">
        <f t="shared" si="89"/>
        <v>0</v>
      </c>
      <c r="P87">
        <v>0</v>
      </c>
      <c r="Q87">
        <f t="shared" si="90"/>
        <v>0</v>
      </c>
      <c r="R87">
        <v>9</v>
      </c>
      <c r="S87">
        <f t="shared" si="91"/>
        <v>8.3673117095095256E-2</v>
      </c>
      <c r="T87">
        <v>2</v>
      </c>
      <c r="U87">
        <f t="shared" si="92"/>
        <v>1.9865058918575942E-2</v>
      </c>
      <c r="V87">
        <v>0</v>
      </c>
      <c r="W87">
        <f t="shared" si="93"/>
        <v>0</v>
      </c>
      <c r="X87">
        <v>0</v>
      </c>
      <c r="Y87">
        <f t="shared" si="94"/>
        <v>0</v>
      </c>
      <c r="Z87">
        <v>0</v>
      </c>
      <c r="AA87">
        <f t="shared" si="95"/>
        <v>0</v>
      </c>
      <c r="AB87">
        <v>0</v>
      </c>
      <c r="AC87">
        <f t="shared" si="96"/>
        <v>0</v>
      </c>
      <c r="AD87">
        <f t="shared" si="140"/>
        <v>68.844999999999999</v>
      </c>
      <c r="AE87">
        <f t="shared" si="97"/>
        <v>0.67269905228648397</v>
      </c>
      <c r="AF87">
        <v>0.08</v>
      </c>
      <c r="AG87">
        <f t="shared" si="98"/>
        <v>3.634793028705164E-3</v>
      </c>
      <c r="AH87">
        <v>4.4999999999999998E-2</v>
      </c>
      <c r="AI87">
        <f t="shared" si="99"/>
        <v>7.9287370534537676E-4</v>
      </c>
      <c r="AJ87">
        <v>0.03</v>
      </c>
      <c r="AK87">
        <f t="shared" si="100"/>
        <v>5.1051578316693312E-4</v>
      </c>
      <c r="AL87">
        <v>1</v>
      </c>
      <c r="AM87">
        <f t="shared" si="101"/>
        <v>1.9429004412752582E-2</v>
      </c>
      <c r="AN87">
        <v>19</v>
      </c>
      <c r="AO87">
        <f t="shared" si="102"/>
        <v>0.19939558476987487</v>
      </c>
      <c r="AP87">
        <v>0</v>
      </c>
      <c r="AQ87">
        <f t="shared" si="103"/>
        <v>0</v>
      </c>
      <c r="AR87">
        <v>0</v>
      </c>
      <c r="AS87">
        <f t="shared" si="104"/>
        <v>0</v>
      </c>
      <c r="AT87">
        <v>0</v>
      </c>
      <c r="AU87">
        <f t="shared" si="105"/>
        <v>0</v>
      </c>
      <c r="AV87">
        <v>0</v>
      </c>
      <c r="AW87">
        <f t="shared" si="106"/>
        <v>0</v>
      </c>
      <c r="AX87">
        <v>0</v>
      </c>
      <c r="AY87">
        <f t="shared" si="107"/>
        <v>0</v>
      </c>
      <c r="AZ87">
        <v>0</v>
      </c>
      <c r="BA87">
        <f t="shared" si="108"/>
        <v>0</v>
      </c>
      <c r="BB87">
        <v>0</v>
      </c>
      <c r="BC87">
        <f t="shared" si="109"/>
        <v>0</v>
      </c>
      <c r="BD87">
        <v>0</v>
      </c>
      <c r="BE87">
        <f t="shared" si="110"/>
        <v>0</v>
      </c>
      <c r="BF87">
        <v>0</v>
      </c>
      <c r="BG87">
        <f t="shared" si="111"/>
        <v>0</v>
      </c>
      <c r="BH87">
        <v>0</v>
      </c>
      <c r="BI87">
        <f t="shared" si="112"/>
        <v>0</v>
      </c>
      <c r="BJ87">
        <v>0</v>
      </c>
      <c r="BK87">
        <f t="shared" si="113"/>
        <v>0</v>
      </c>
      <c r="BL87">
        <v>0</v>
      </c>
      <c r="BM87">
        <f t="shared" si="114"/>
        <v>0</v>
      </c>
      <c r="BN87">
        <v>0</v>
      </c>
      <c r="BO87">
        <f t="shared" si="115"/>
        <v>0</v>
      </c>
      <c r="BP87">
        <v>0</v>
      </c>
      <c r="BQ87">
        <f t="shared" si="116"/>
        <v>0</v>
      </c>
      <c r="BR87">
        <v>0</v>
      </c>
      <c r="BS87">
        <f t="shared" si="117"/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f t="shared" si="118"/>
        <v>0</v>
      </c>
      <c r="DF87">
        <v>0</v>
      </c>
      <c r="DG87">
        <f t="shared" si="119"/>
        <v>0</v>
      </c>
      <c r="DH87">
        <v>0</v>
      </c>
      <c r="DI87">
        <f t="shared" si="120"/>
        <v>0</v>
      </c>
      <c r="DJ87">
        <v>0</v>
      </c>
      <c r="DK87">
        <f t="shared" si="121"/>
        <v>0</v>
      </c>
      <c r="DL87">
        <v>0</v>
      </c>
      <c r="DM87">
        <f t="shared" si="122"/>
        <v>0</v>
      </c>
      <c r="DN87">
        <v>7</v>
      </c>
      <c r="DO87">
        <f t="shared" si="123"/>
        <v>5.092989299687263E-2</v>
      </c>
      <c r="DP87">
        <v>0</v>
      </c>
      <c r="DQ87">
        <f t="shared" si="124"/>
        <v>0</v>
      </c>
      <c r="DR87">
        <v>0</v>
      </c>
      <c r="DS87">
        <f t="shared" si="125"/>
        <v>0</v>
      </c>
      <c r="DT87">
        <v>0</v>
      </c>
      <c r="DU87">
        <f t="shared" si="126"/>
        <v>0</v>
      </c>
      <c r="DV87">
        <v>0</v>
      </c>
      <c r="DW87">
        <f t="shared" si="127"/>
        <v>0</v>
      </c>
      <c r="DX87">
        <v>33</v>
      </c>
      <c r="DY87">
        <f t="shared" si="128"/>
        <v>0.44852613117772661</v>
      </c>
      <c r="DZ87">
        <v>57</v>
      </c>
      <c r="EA87">
        <f t="shared" si="129"/>
        <v>0.45639770580678041</v>
      </c>
      <c r="EB87">
        <v>3</v>
      </c>
      <c r="EC87">
        <f t="shared" si="130"/>
        <v>4.4146270018620357E-2</v>
      </c>
      <c r="ED87">
        <v>0</v>
      </c>
      <c r="EE87">
        <f t="shared" si="131"/>
        <v>0</v>
      </c>
      <c r="EF87">
        <v>0</v>
      </c>
      <c r="EG87">
        <f t="shared" si="132"/>
        <v>0</v>
      </c>
      <c r="EH87">
        <v>0</v>
      </c>
      <c r="EI87">
        <f t="shared" si="133"/>
        <v>0</v>
      </c>
      <c r="EJ87">
        <v>0</v>
      </c>
      <c r="EK87">
        <f t="shared" si="134"/>
        <v>0</v>
      </c>
      <c r="EL87">
        <v>0</v>
      </c>
      <c r="EM87">
        <f t="shared" si="135"/>
        <v>0</v>
      </c>
      <c r="EN87">
        <v>0</v>
      </c>
      <c r="EO87">
        <f t="shared" si="136"/>
        <v>0</v>
      </c>
      <c r="EP87">
        <v>0</v>
      </c>
      <c r="EQ87">
        <f t="shared" si="137"/>
        <v>0</v>
      </c>
      <c r="ER87">
        <v>0</v>
      </c>
      <c r="ES87">
        <f t="shared" si="138"/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 s="3" t="s">
        <v>465</v>
      </c>
      <c r="FG87" t="s">
        <v>264</v>
      </c>
    </row>
    <row r="88" spans="1:163" x14ac:dyDescent="0.45">
      <c r="A88">
        <v>87</v>
      </c>
      <c r="B88">
        <v>100</v>
      </c>
      <c r="C88" t="s">
        <v>444</v>
      </c>
      <c r="D88" t="s">
        <v>454</v>
      </c>
      <c r="E88">
        <v>304</v>
      </c>
      <c r="F88" t="s">
        <v>462</v>
      </c>
      <c r="G88" s="2">
        <v>3</v>
      </c>
      <c r="H88">
        <f>845+273</f>
        <v>1118</v>
      </c>
      <c r="I88">
        <v>1773</v>
      </c>
      <c r="J88">
        <f>950+273</f>
        <v>1223</v>
      </c>
      <c r="K88" s="2">
        <f t="shared" si="86"/>
        <v>0.6897913141567964</v>
      </c>
      <c r="L88">
        <f t="shared" si="139"/>
        <v>7.1666666666666656E-4</v>
      </c>
      <c r="M88" t="s">
        <v>64</v>
      </c>
      <c r="N88">
        <v>0</v>
      </c>
      <c r="O88">
        <f t="shared" si="89"/>
        <v>0</v>
      </c>
      <c r="P88">
        <v>0</v>
      </c>
      <c r="Q88">
        <f t="shared" si="90"/>
        <v>0</v>
      </c>
      <c r="R88">
        <v>9</v>
      </c>
      <c r="S88">
        <f t="shared" si="91"/>
        <v>8.3673117095095256E-2</v>
      </c>
      <c r="T88">
        <v>2</v>
      </c>
      <c r="U88">
        <f t="shared" si="92"/>
        <v>1.9865058918575942E-2</v>
      </c>
      <c r="V88">
        <v>0</v>
      </c>
      <c r="W88">
        <f t="shared" si="93"/>
        <v>0</v>
      </c>
      <c r="X88">
        <v>0</v>
      </c>
      <c r="Y88">
        <f t="shared" si="94"/>
        <v>0</v>
      </c>
      <c r="Z88">
        <v>0</v>
      </c>
      <c r="AA88">
        <f t="shared" si="95"/>
        <v>0</v>
      </c>
      <c r="AB88">
        <v>0</v>
      </c>
      <c r="AC88">
        <f t="shared" si="96"/>
        <v>0</v>
      </c>
      <c r="AD88">
        <f t="shared" si="140"/>
        <v>68.844999999999999</v>
      </c>
      <c r="AE88">
        <f t="shared" si="97"/>
        <v>0.67269905228648397</v>
      </c>
      <c r="AF88">
        <v>0.08</v>
      </c>
      <c r="AG88">
        <f t="shared" si="98"/>
        <v>3.634793028705164E-3</v>
      </c>
      <c r="AH88">
        <v>4.4999999999999998E-2</v>
      </c>
      <c r="AI88">
        <f t="shared" si="99"/>
        <v>7.9287370534537676E-4</v>
      </c>
      <c r="AJ88">
        <v>0.03</v>
      </c>
      <c r="AK88">
        <f t="shared" si="100"/>
        <v>5.1051578316693312E-4</v>
      </c>
      <c r="AL88">
        <v>1</v>
      </c>
      <c r="AM88">
        <f t="shared" si="101"/>
        <v>1.9429004412752582E-2</v>
      </c>
      <c r="AN88">
        <v>19</v>
      </c>
      <c r="AO88">
        <f t="shared" si="102"/>
        <v>0.19939558476987487</v>
      </c>
      <c r="AP88">
        <v>0</v>
      </c>
      <c r="AQ88">
        <f t="shared" si="103"/>
        <v>0</v>
      </c>
      <c r="AR88">
        <v>0</v>
      </c>
      <c r="AS88">
        <f t="shared" si="104"/>
        <v>0</v>
      </c>
      <c r="AT88">
        <v>0</v>
      </c>
      <c r="AU88">
        <f t="shared" si="105"/>
        <v>0</v>
      </c>
      <c r="AV88">
        <v>0</v>
      </c>
      <c r="AW88">
        <f t="shared" si="106"/>
        <v>0</v>
      </c>
      <c r="AX88">
        <v>0</v>
      </c>
      <c r="AY88">
        <f t="shared" si="107"/>
        <v>0</v>
      </c>
      <c r="AZ88">
        <v>0</v>
      </c>
      <c r="BA88">
        <f t="shared" si="108"/>
        <v>0</v>
      </c>
      <c r="BB88">
        <v>0</v>
      </c>
      <c r="BC88">
        <f t="shared" si="109"/>
        <v>0</v>
      </c>
      <c r="BD88">
        <v>0</v>
      </c>
      <c r="BE88">
        <f t="shared" si="110"/>
        <v>0</v>
      </c>
      <c r="BF88">
        <v>0</v>
      </c>
      <c r="BG88">
        <f t="shared" si="111"/>
        <v>0</v>
      </c>
      <c r="BH88">
        <v>0</v>
      </c>
      <c r="BI88">
        <f t="shared" si="112"/>
        <v>0</v>
      </c>
      <c r="BJ88">
        <v>0</v>
      </c>
      <c r="BK88">
        <f t="shared" si="113"/>
        <v>0</v>
      </c>
      <c r="BL88">
        <v>0</v>
      </c>
      <c r="BM88">
        <f t="shared" si="114"/>
        <v>0</v>
      </c>
      <c r="BN88">
        <v>0</v>
      </c>
      <c r="BO88">
        <f t="shared" si="115"/>
        <v>0</v>
      </c>
      <c r="BP88">
        <v>0</v>
      </c>
      <c r="BQ88">
        <f t="shared" si="116"/>
        <v>0</v>
      </c>
      <c r="BR88">
        <v>0</v>
      </c>
      <c r="BS88">
        <f t="shared" si="117"/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f t="shared" si="118"/>
        <v>0</v>
      </c>
      <c r="DF88">
        <v>0</v>
      </c>
      <c r="DG88">
        <f t="shared" si="119"/>
        <v>0</v>
      </c>
      <c r="DH88">
        <v>0</v>
      </c>
      <c r="DI88">
        <f t="shared" si="120"/>
        <v>0</v>
      </c>
      <c r="DJ88">
        <v>0</v>
      </c>
      <c r="DK88">
        <f t="shared" si="121"/>
        <v>0</v>
      </c>
      <c r="DL88">
        <v>0</v>
      </c>
      <c r="DM88">
        <f t="shared" si="122"/>
        <v>0</v>
      </c>
      <c r="DN88">
        <v>0</v>
      </c>
      <c r="DO88">
        <f t="shared" si="123"/>
        <v>0</v>
      </c>
      <c r="DP88">
        <v>0</v>
      </c>
      <c r="DQ88">
        <f t="shared" si="124"/>
        <v>0</v>
      </c>
      <c r="DR88">
        <v>0</v>
      </c>
      <c r="DS88">
        <f t="shared" si="125"/>
        <v>0</v>
      </c>
      <c r="DT88">
        <v>0</v>
      </c>
      <c r="DU88">
        <f t="shared" si="126"/>
        <v>0</v>
      </c>
      <c r="DV88">
        <v>0</v>
      </c>
      <c r="DW88">
        <f t="shared" si="127"/>
        <v>0</v>
      </c>
      <c r="DX88">
        <v>20</v>
      </c>
      <c r="DY88">
        <f t="shared" si="128"/>
        <v>0.39108929767766037</v>
      </c>
      <c r="DZ88">
        <v>20</v>
      </c>
      <c r="EA88">
        <f t="shared" si="129"/>
        <v>0.23039376303882522</v>
      </c>
      <c r="EB88">
        <v>0</v>
      </c>
      <c r="EC88">
        <f t="shared" si="130"/>
        <v>0</v>
      </c>
      <c r="ED88">
        <v>60</v>
      </c>
      <c r="EE88">
        <f t="shared" si="131"/>
        <v>0.37851693928351432</v>
      </c>
      <c r="EF88">
        <v>0</v>
      </c>
      <c r="EG88">
        <f t="shared" si="132"/>
        <v>0</v>
      </c>
      <c r="EH88">
        <v>0</v>
      </c>
      <c r="EI88">
        <f t="shared" si="133"/>
        <v>0</v>
      </c>
      <c r="EJ88">
        <v>0</v>
      </c>
      <c r="EK88">
        <f t="shared" si="134"/>
        <v>0</v>
      </c>
      <c r="EL88">
        <v>0</v>
      </c>
      <c r="EM88">
        <f t="shared" si="135"/>
        <v>0</v>
      </c>
      <c r="EN88">
        <v>0</v>
      </c>
      <c r="EO88">
        <f t="shared" si="136"/>
        <v>0</v>
      </c>
      <c r="EP88">
        <v>0</v>
      </c>
      <c r="EQ88">
        <f t="shared" si="137"/>
        <v>0</v>
      </c>
      <c r="ER88">
        <v>0</v>
      </c>
      <c r="ES88">
        <f t="shared" si="138"/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 s="3" t="s">
        <v>466</v>
      </c>
      <c r="FG88" t="s">
        <v>264</v>
      </c>
    </row>
    <row r="89" spans="1:163" x14ac:dyDescent="0.45">
      <c r="A89">
        <v>88</v>
      </c>
      <c r="B89">
        <v>101</v>
      </c>
      <c r="C89" t="s">
        <v>444</v>
      </c>
      <c r="D89" t="s">
        <v>456</v>
      </c>
      <c r="E89">
        <v>304</v>
      </c>
      <c r="F89" t="s">
        <v>462</v>
      </c>
      <c r="G89" s="2">
        <v>0</v>
      </c>
      <c r="H89">
        <f>900+273</f>
        <v>1173</v>
      </c>
      <c r="I89">
        <v>1773</v>
      </c>
      <c r="J89">
        <v>1223</v>
      </c>
      <c r="K89" s="2">
        <f t="shared" si="86"/>
        <v>0.6897913141567964</v>
      </c>
      <c r="L89">
        <f t="shared" si="139"/>
        <v>7.1666666666666656E-4</v>
      </c>
      <c r="M89" t="s">
        <v>64</v>
      </c>
      <c r="N89">
        <v>0</v>
      </c>
      <c r="O89">
        <f t="shared" si="89"/>
        <v>0</v>
      </c>
      <c r="P89">
        <v>0</v>
      </c>
      <c r="Q89">
        <f t="shared" si="90"/>
        <v>0</v>
      </c>
      <c r="R89">
        <v>9</v>
      </c>
      <c r="S89">
        <f t="shared" si="91"/>
        <v>8.3673117095095256E-2</v>
      </c>
      <c r="T89">
        <v>2</v>
      </c>
      <c r="U89">
        <f t="shared" si="92"/>
        <v>1.9865058918575942E-2</v>
      </c>
      <c r="V89">
        <v>0</v>
      </c>
      <c r="W89">
        <f t="shared" si="93"/>
        <v>0</v>
      </c>
      <c r="X89">
        <v>0</v>
      </c>
      <c r="Y89">
        <f t="shared" si="94"/>
        <v>0</v>
      </c>
      <c r="Z89">
        <v>0</v>
      </c>
      <c r="AA89">
        <f t="shared" si="95"/>
        <v>0</v>
      </c>
      <c r="AB89">
        <v>0</v>
      </c>
      <c r="AC89">
        <f t="shared" si="96"/>
        <v>0</v>
      </c>
      <c r="AD89">
        <f t="shared" si="140"/>
        <v>68.844999999999999</v>
      </c>
      <c r="AE89">
        <f t="shared" si="97"/>
        <v>0.67269905228648397</v>
      </c>
      <c r="AF89">
        <v>0.08</v>
      </c>
      <c r="AG89">
        <f t="shared" si="98"/>
        <v>3.634793028705164E-3</v>
      </c>
      <c r="AH89">
        <v>4.4999999999999998E-2</v>
      </c>
      <c r="AI89">
        <f t="shared" si="99"/>
        <v>7.9287370534537676E-4</v>
      </c>
      <c r="AJ89">
        <v>0.03</v>
      </c>
      <c r="AK89">
        <f t="shared" si="100"/>
        <v>5.1051578316693312E-4</v>
      </c>
      <c r="AL89">
        <v>1</v>
      </c>
      <c r="AM89">
        <f t="shared" si="101"/>
        <v>1.9429004412752582E-2</v>
      </c>
      <c r="AN89">
        <v>19</v>
      </c>
      <c r="AO89">
        <f t="shared" si="102"/>
        <v>0.19939558476987487</v>
      </c>
      <c r="AP89">
        <v>0</v>
      </c>
      <c r="AQ89">
        <f t="shared" si="103"/>
        <v>0</v>
      </c>
      <c r="AR89">
        <v>0</v>
      </c>
      <c r="AS89">
        <f t="shared" si="104"/>
        <v>0</v>
      </c>
      <c r="AT89">
        <v>0</v>
      </c>
      <c r="AU89">
        <f t="shared" si="105"/>
        <v>0</v>
      </c>
      <c r="AV89">
        <v>0</v>
      </c>
      <c r="AW89">
        <f t="shared" si="106"/>
        <v>0</v>
      </c>
      <c r="AX89">
        <v>0</v>
      </c>
      <c r="AY89">
        <f t="shared" si="107"/>
        <v>0</v>
      </c>
      <c r="AZ89">
        <v>0</v>
      </c>
      <c r="BA89">
        <f t="shared" si="108"/>
        <v>0</v>
      </c>
      <c r="BB89">
        <v>0</v>
      </c>
      <c r="BC89">
        <f t="shared" si="109"/>
        <v>0</v>
      </c>
      <c r="BD89">
        <v>0</v>
      </c>
      <c r="BE89">
        <f t="shared" si="110"/>
        <v>0</v>
      </c>
      <c r="BF89">
        <v>0</v>
      </c>
      <c r="BG89">
        <f t="shared" si="111"/>
        <v>0</v>
      </c>
      <c r="BH89">
        <v>0</v>
      </c>
      <c r="BI89">
        <f t="shared" si="112"/>
        <v>0</v>
      </c>
      <c r="BJ89">
        <v>0</v>
      </c>
      <c r="BK89">
        <f t="shared" si="113"/>
        <v>0</v>
      </c>
      <c r="BL89">
        <v>0</v>
      </c>
      <c r="BM89">
        <f t="shared" si="114"/>
        <v>0</v>
      </c>
      <c r="BN89">
        <v>0</v>
      </c>
      <c r="BO89">
        <f t="shared" si="115"/>
        <v>0</v>
      </c>
      <c r="BP89">
        <v>0</v>
      </c>
      <c r="BQ89">
        <f t="shared" si="116"/>
        <v>0</v>
      </c>
      <c r="BR89">
        <v>0</v>
      </c>
      <c r="BS89">
        <f t="shared" si="117"/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f t="shared" si="118"/>
        <v>0</v>
      </c>
      <c r="DF89">
        <v>0</v>
      </c>
      <c r="DG89">
        <f t="shared" si="119"/>
        <v>0</v>
      </c>
      <c r="DH89">
        <v>0</v>
      </c>
      <c r="DI89">
        <f t="shared" si="120"/>
        <v>0</v>
      </c>
      <c r="DJ89">
        <v>0</v>
      </c>
      <c r="DK89">
        <f t="shared" si="121"/>
        <v>0</v>
      </c>
      <c r="DL89">
        <v>0</v>
      </c>
      <c r="DM89">
        <f t="shared" si="122"/>
        <v>0</v>
      </c>
      <c r="DN89">
        <v>0</v>
      </c>
      <c r="DO89">
        <f t="shared" si="123"/>
        <v>0</v>
      </c>
      <c r="DP89">
        <v>0</v>
      </c>
      <c r="DQ89">
        <f t="shared" si="124"/>
        <v>0</v>
      </c>
      <c r="DR89">
        <v>0</v>
      </c>
      <c r="DS89">
        <f t="shared" si="125"/>
        <v>0</v>
      </c>
      <c r="DT89">
        <v>0</v>
      </c>
      <c r="DU89">
        <f t="shared" si="126"/>
        <v>0</v>
      </c>
      <c r="DV89">
        <v>0</v>
      </c>
      <c r="DW89">
        <f t="shared" si="127"/>
        <v>0</v>
      </c>
      <c r="DX89">
        <v>20</v>
      </c>
      <c r="DY89">
        <f t="shared" si="128"/>
        <v>0.29740273483956009</v>
      </c>
      <c r="DZ89">
        <v>65</v>
      </c>
      <c r="EA89">
        <f t="shared" si="129"/>
        <v>0.56940739820793085</v>
      </c>
      <c r="EB89">
        <v>0</v>
      </c>
      <c r="EC89">
        <f t="shared" si="130"/>
        <v>0</v>
      </c>
      <c r="ED89">
        <v>0</v>
      </c>
      <c r="EE89">
        <f t="shared" si="131"/>
        <v>0</v>
      </c>
      <c r="EF89">
        <v>15</v>
      </c>
      <c r="EG89">
        <f t="shared" si="132"/>
        <v>0.13318986695250903</v>
      </c>
      <c r="EH89">
        <v>0</v>
      </c>
      <c r="EI89">
        <f t="shared" si="133"/>
        <v>0</v>
      </c>
      <c r="EJ89">
        <v>0</v>
      </c>
      <c r="EK89">
        <f t="shared" si="134"/>
        <v>0</v>
      </c>
      <c r="EL89">
        <v>0</v>
      </c>
      <c r="EM89">
        <f t="shared" si="135"/>
        <v>0</v>
      </c>
      <c r="EN89">
        <v>0</v>
      </c>
      <c r="EO89">
        <f t="shared" si="136"/>
        <v>0</v>
      </c>
      <c r="EP89">
        <v>0</v>
      </c>
      <c r="EQ89">
        <f t="shared" si="137"/>
        <v>0</v>
      </c>
      <c r="ER89">
        <v>0</v>
      </c>
      <c r="ES89">
        <f t="shared" si="138"/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 s="3" t="s">
        <v>467</v>
      </c>
      <c r="FG89" t="s">
        <v>264</v>
      </c>
    </row>
    <row r="90" spans="1:163" x14ac:dyDescent="0.45">
      <c r="A90">
        <v>89</v>
      </c>
      <c r="B90">
        <v>102</v>
      </c>
      <c r="C90" t="s">
        <v>444</v>
      </c>
      <c r="D90" t="s">
        <v>458</v>
      </c>
      <c r="E90">
        <v>304</v>
      </c>
      <c r="F90" t="s">
        <v>462</v>
      </c>
      <c r="G90" s="2">
        <v>3</v>
      </c>
      <c r="H90">
        <f>970+273</f>
        <v>1243</v>
      </c>
      <c r="I90">
        <v>1773</v>
      </c>
      <c r="J90">
        <v>1273</v>
      </c>
      <c r="K90" s="2">
        <f t="shared" si="86"/>
        <v>0.71799210377890577</v>
      </c>
      <c r="L90">
        <f t="shared" si="139"/>
        <v>7.1666666666666656E-4</v>
      </c>
      <c r="M90" t="s">
        <v>64</v>
      </c>
      <c r="N90">
        <v>0</v>
      </c>
      <c r="O90">
        <f t="shared" si="89"/>
        <v>0</v>
      </c>
      <c r="P90">
        <v>0</v>
      </c>
      <c r="Q90">
        <f t="shared" si="90"/>
        <v>0</v>
      </c>
      <c r="R90">
        <v>9</v>
      </c>
      <c r="S90">
        <f t="shared" si="91"/>
        <v>8.3673117095095256E-2</v>
      </c>
      <c r="T90">
        <v>2</v>
      </c>
      <c r="U90">
        <f t="shared" si="92"/>
        <v>1.9865058918575942E-2</v>
      </c>
      <c r="V90">
        <v>0</v>
      </c>
      <c r="W90">
        <f t="shared" si="93"/>
        <v>0</v>
      </c>
      <c r="X90">
        <v>0</v>
      </c>
      <c r="Y90">
        <f t="shared" si="94"/>
        <v>0</v>
      </c>
      <c r="Z90">
        <v>0</v>
      </c>
      <c r="AA90">
        <f t="shared" si="95"/>
        <v>0</v>
      </c>
      <c r="AB90">
        <v>0</v>
      </c>
      <c r="AC90">
        <f t="shared" si="96"/>
        <v>0</v>
      </c>
      <c r="AD90">
        <f t="shared" si="140"/>
        <v>68.844999999999999</v>
      </c>
      <c r="AE90">
        <f t="shared" si="97"/>
        <v>0.67269905228648397</v>
      </c>
      <c r="AF90">
        <v>0.08</v>
      </c>
      <c r="AG90">
        <f t="shared" si="98"/>
        <v>3.634793028705164E-3</v>
      </c>
      <c r="AH90">
        <v>4.4999999999999998E-2</v>
      </c>
      <c r="AI90">
        <f t="shared" si="99"/>
        <v>7.9287370534537676E-4</v>
      </c>
      <c r="AJ90">
        <v>0.03</v>
      </c>
      <c r="AK90">
        <f t="shared" si="100"/>
        <v>5.1051578316693312E-4</v>
      </c>
      <c r="AL90">
        <v>1</v>
      </c>
      <c r="AM90">
        <f t="shared" si="101"/>
        <v>1.9429004412752582E-2</v>
      </c>
      <c r="AN90">
        <v>19</v>
      </c>
      <c r="AO90">
        <f t="shared" si="102"/>
        <v>0.19939558476987487</v>
      </c>
      <c r="AP90">
        <v>0</v>
      </c>
      <c r="AQ90">
        <f t="shared" si="103"/>
        <v>0</v>
      </c>
      <c r="AR90">
        <v>0</v>
      </c>
      <c r="AS90">
        <f t="shared" si="104"/>
        <v>0</v>
      </c>
      <c r="AT90">
        <v>0</v>
      </c>
      <c r="AU90">
        <f t="shared" si="105"/>
        <v>0</v>
      </c>
      <c r="AV90">
        <v>0</v>
      </c>
      <c r="AW90">
        <f t="shared" si="106"/>
        <v>0</v>
      </c>
      <c r="AX90">
        <v>0</v>
      </c>
      <c r="AY90">
        <f t="shared" si="107"/>
        <v>0</v>
      </c>
      <c r="AZ90">
        <v>0</v>
      </c>
      <c r="BA90">
        <f t="shared" si="108"/>
        <v>0</v>
      </c>
      <c r="BB90">
        <v>0</v>
      </c>
      <c r="BC90">
        <f t="shared" si="109"/>
        <v>0</v>
      </c>
      <c r="BD90">
        <v>0</v>
      </c>
      <c r="BE90">
        <f t="shared" si="110"/>
        <v>0</v>
      </c>
      <c r="BF90">
        <v>0</v>
      </c>
      <c r="BG90">
        <f t="shared" si="111"/>
        <v>0</v>
      </c>
      <c r="BH90">
        <v>0</v>
      </c>
      <c r="BI90">
        <f t="shared" si="112"/>
        <v>0</v>
      </c>
      <c r="BJ90">
        <v>0</v>
      </c>
      <c r="BK90">
        <f t="shared" si="113"/>
        <v>0</v>
      </c>
      <c r="BL90">
        <v>0</v>
      </c>
      <c r="BM90">
        <f t="shared" si="114"/>
        <v>0</v>
      </c>
      <c r="BN90">
        <v>0</v>
      </c>
      <c r="BO90">
        <f t="shared" si="115"/>
        <v>0</v>
      </c>
      <c r="BP90">
        <v>0</v>
      </c>
      <c r="BQ90">
        <f t="shared" si="116"/>
        <v>0</v>
      </c>
      <c r="BR90">
        <v>0</v>
      </c>
      <c r="BS90">
        <f t="shared" si="117"/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f t="shared" si="118"/>
        <v>0</v>
      </c>
      <c r="DF90">
        <v>0</v>
      </c>
      <c r="DG90">
        <f t="shared" si="119"/>
        <v>0</v>
      </c>
      <c r="DH90">
        <v>0</v>
      </c>
      <c r="DI90">
        <f t="shared" si="120"/>
        <v>0</v>
      </c>
      <c r="DJ90">
        <v>0</v>
      </c>
      <c r="DK90">
        <f t="shared" si="121"/>
        <v>0</v>
      </c>
      <c r="DL90">
        <v>0</v>
      </c>
      <c r="DM90">
        <f t="shared" si="122"/>
        <v>0</v>
      </c>
      <c r="DN90">
        <v>0</v>
      </c>
      <c r="DO90">
        <f t="shared" si="123"/>
        <v>0</v>
      </c>
      <c r="DP90">
        <v>0</v>
      </c>
      <c r="DQ90">
        <f t="shared" si="124"/>
        <v>0</v>
      </c>
      <c r="DR90">
        <v>0</v>
      </c>
      <c r="DS90">
        <f t="shared" si="125"/>
        <v>0</v>
      </c>
      <c r="DT90">
        <v>0</v>
      </c>
      <c r="DU90">
        <f t="shared" si="126"/>
        <v>0</v>
      </c>
      <c r="DV90">
        <v>0</v>
      </c>
      <c r="DW90">
        <f t="shared" si="127"/>
        <v>0</v>
      </c>
      <c r="DX90">
        <v>0</v>
      </c>
      <c r="DY90">
        <f t="shared" si="128"/>
        <v>0</v>
      </c>
      <c r="DZ90">
        <v>85</v>
      </c>
      <c r="EA90">
        <f t="shared" si="129"/>
        <v>0.75510332888247278</v>
      </c>
      <c r="EB90">
        <v>15</v>
      </c>
      <c r="EC90">
        <f t="shared" si="130"/>
        <v>0.24489667111752725</v>
      </c>
      <c r="ED90">
        <v>0</v>
      </c>
      <c r="EE90">
        <f t="shared" si="131"/>
        <v>0</v>
      </c>
      <c r="EF90">
        <v>0</v>
      </c>
      <c r="EG90">
        <f t="shared" si="132"/>
        <v>0</v>
      </c>
      <c r="EH90">
        <v>0</v>
      </c>
      <c r="EI90">
        <f t="shared" si="133"/>
        <v>0</v>
      </c>
      <c r="EJ90">
        <v>0</v>
      </c>
      <c r="EK90">
        <f t="shared" si="134"/>
        <v>0</v>
      </c>
      <c r="EL90">
        <v>0</v>
      </c>
      <c r="EM90">
        <f t="shared" si="135"/>
        <v>0</v>
      </c>
      <c r="EN90">
        <v>0</v>
      </c>
      <c r="EO90">
        <f t="shared" si="136"/>
        <v>0</v>
      </c>
      <c r="EP90">
        <v>0</v>
      </c>
      <c r="EQ90">
        <f t="shared" si="137"/>
        <v>0</v>
      </c>
      <c r="ER90">
        <v>0</v>
      </c>
      <c r="ES90">
        <f t="shared" si="138"/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 s="3" t="s">
        <v>468</v>
      </c>
      <c r="FG90" t="s">
        <v>264</v>
      </c>
    </row>
    <row r="91" spans="1:163" x14ac:dyDescent="0.45">
      <c r="A91">
        <v>90</v>
      </c>
      <c r="B91">
        <v>103</v>
      </c>
      <c r="C91" t="s">
        <v>444</v>
      </c>
      <c r="D91" t="s">
        <v>452</v>
      </c>
      <c r="E91">
        <v>316</v>
      </c>
      <c r="F91" t="s">
        <v>469</v>
      </c>
      <c r="G91" s="2">
        <v>2</v>
      </c>
      <c r="H91">
        <f>730+273</f>
        <v>1003</v>
      </c>
      <c r="I91">
        <v>1773</v>
      </c>
      <c r="J91">
        <v>1073</v>
      </c>
      <c r="K91" s="2">
        <f t="shared" si="86"/>
        <v>0.60518894529046818</v>
      </c>
      <c r="L91">
        <f t="shared" si="139"/>
        <v>7.1666666666666656E-4</v>
      </c>
      <c r="M91" t="s">
        <v>64</v>
      </c>
      <c r="N91">
        <v>0</v>
      </c>
      <c r="O91">
        <f t="shared" si="89"/>
        <v>0</v>
      </c>
      <c r="P91">
        <v>0</v>
      </c>
      <c r="Q91">
        <f t="shared" si="90"/>
        <v>0</v>
      </c>
      <c r="R91">
        <v>12</v>
      </c>
      <c r="S91">
        <f t="shared" si="91"/>
        <v>0.11304253553290416</v>
      </c>
      <c r="T91">
        <v>2</v>
      </c>
      <c r="U91">
        <f t="shared" si="92"/>
        <v>2.0128298430494244E-2</v>
      </c>
      <c r="V91">
        <v>0</v>
      </c>
      <c r="W91">
        <f t="shared" si="93"/>
        <v>0</v>
      </c>
      <c r="X91">
        <v>0</v>
      </c>
      <c r="Y91">
        <f t="shared" si="94"/>
        <v>0</v>
      </c>
      <c r="Z91">
        <v>0</v>
      </c>
      <c r="AA91">
        <f t="shared" si="95"/>
        <v>0</v>
      </c>
      <c r="AB91">
        <v>0</v>
      </c>
      <c r="AC91">
        <f t="shared" si="96"/>
        <v>0</v>
      </c>
      <c r="AD91">
        <f t="shared" si="140"/>
        <v>65.344999999999999</v>
      </c>
      <c r="AE91">
        <f t="shared" si="97"/>
        <v>0.64696081802092609</v>
      </c>
      <c r="AF91">
        <v>0.08</v>
      </c>
      <c r="AG91">
        <f t="shared" si="98"/>
        <v>3.6829590646943982E-3</v>
      </c>
      <c r="AH91">
        <v>4.4999999999999998E-2</v>
      </c>
      <c r="AI91">
        <f t="shared" si="99"/>
        <v>8.0338037879968001E-4</v>
      </c>
      <c r="AJ91">
        <v>0.03</v>
      </c>
      <c r="AK91">
        <f t="shared" si="100"/>
        <v>5.1728082353949328E-4</v>
      </c>
      <c r="AL91">
        <v>1</v>
      </c>
      <c r="AM91">
        <f t="shared" si="101"/>
        <v>1.9686465599232573E-2</v>
      </c>
      <c r="AN91">
        <v>17</v>
      </c>
      <c r="AO91">
        <f t="shared" si="102"/>
        <v>0.18077070978367976</v>
      </c>
      <c r="AP91">
        <v>2.5</v>
      </c>
      <c r="AQ91">
        <f t="shared" si="103"/>
        <v>1.4407552365729791E-2</v>
      </c>
      <c r="AR91">
        <v>0</v>
      </c>
      <c r="AS91">
        <f t="shared" si="104"/>
        <v>0</v>
      </c>
      <c r="AT91">
        <v>0</v>
      </c>
      <c r="AU91">
        <f t="shared" si="105"/>
        <v>0</v>
      </c>
      <c r="AV91">
        <v>0</v>
      </c>
      <c r="AW91">
        <f t="shared" si="106"/>
        <v>0</v>
      </c>
      <c r="AX91">
        <v>0</v>
      </c>
      <c r="AY91">
        <f t="shared" si="107"/>
        <v>0</v>
      </c>
      <c r="AZ91">
        <v>0</v>
      </c>
      <c r="BA91">
        <f t="shared" si="108"/>
        <v>0</v>
      </c>
      <c r="BB91">
        <v>0</v>
      </c>
      <c r="BC91">
        <f t="shared" si="109"/>
        <v>0</v>
      </c>
      <c r="BD91">
        <v>0</v>
      </c>
      <c r="BE91">
        <f t="shared" si="110"/>
        <v>0</v>
      </c>
      <c r="BF91">
        <v>0</v>
      </c>
      <c r="BG91">
        <f t="shared" si="111"/>
        <v>0</v>
      </c>
      <c r="BH91">
        <v>0</v>
      </c>
      <c r="BI91">
        <f t="shared" si="112"/>
        <v>0</v>
      </c>
      <c r="BJ91">
        <v>0</v>
      </c>
      <c r="BK91">
        <f t="shared" si="113"/>
        <v>0</v>
      </c>
      <c r="BL91">
        <v>0</v>
      </c>
      <c r="BM91">
        <f t="shared" si="114"/>
        <v>0</v>
      </c>
      <c r="BN91">
        <v>0</v>
      </c>
      <c r="BO91">
        <f t="shared" si="115"/>
        <v>0</v>
      </c>
      <c r="BP91">
        <v>0</v>
      </c>
      <c r="BQ91">
        <f t="shared" si="116"/>
        <v>0</v>
      </c>
      <c r="BR91">
        <v>0</v>
      </c>
      <c r="BS91">
        <f t="shared" si="117"/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f t="shared" si="118"/>
        <v>0</v>
      </c>
      <c r="DF91">
        <v>0</v>
      </c>
      <c r="DG91">
        <f t="shared" si="119"/>
        <v>0</v>
      </c>
      <c r="DH91">
        <v>0</v>
      </c>
      <c r="DI91">
        <f t="shared" si="120"/>
        <v>0</v>
      </c>
      <c r="DJ91">
        <v>0</v>
      </c>
      <c r="DK91">
        <f t="shared" si="121"/>
        <v>0</v>
      </c>
      <c r="DL91">
        <v>0</v>
      </c>
      <c r="DM91">
        <f t="shared" si="122"/>
        <v>0</v>
      </c>
      <c r="DN91">
        <v>7</v>
      </c>
      <c r="DO91">
        <f t="shared" si="123"/>
        <v>5.092989299687263E-2</v>
      </c>
      <c r="DP91">
        <v>0</v>
      </c>
      <c r="DQ91">
        <f t="shared" si="124"/>
        <v>0</v>
      </c>
      <c r="DR91">
        <v>0</v>
      </c>
      <c r="DS91">
        <f t="shared" si="125"/>
        <v>0</v>
      </c>
      <c r="DT91">
        <v>0</v>
      </c>
      <c r="DU91">
        <f t="shared" si="126"/>
        <v>0</v>
      </c>
      <c r="DV91">
        <v>0</v>
      </c>
      <c r="DW91">
        <f t="shared" si="127"/>
        <v>0</v>
      </c>
      <c r="DX91">
        <v>33</v>
      </c>
      <c r="DY91">
        <f t="shared" si="128"/>
        <v>0.44852613117772661</v>
      </c>
      <c r="DZ91">
        <v>57</v>
      </c>
      <c r="EA91">
        <f t="shared" si="129"/>
        <v>0.45639770580678041</v>
      </c>
      <c r="EB91">
        <v>3</v>
      </c>
      <c r="EC91">
        <f t="shared" si="130"/>
        <v>4.4146270018620357E-2</v>
      </c>
      <c r="ED91">
        <v>0</v>
      </c>
      <c r="EE91">
        <f t="shared" si="131"/>
        <v>0</v>
      </c>
      <c r="EF91">
        <v>0</v>
      </c>
      <c r="EG91">
        <f t="shared" si="132"/>
        <v>0</v>
      </c>
      <c r="EH91">
        <v>0</v>
      </c>
      <c r="EI91">
        <f t="shared" si="133"/>
        <v>0</v>
      </c>
      <c r="EJ91">
        <v>0</v>
      </c>
      <c r="EK91">
        <f t="shared" si="134"/>
        <v>0</v>
      </c>
      <c r="EL91">
        <v>0</v>
      </c>
      <c r="EM91">
        <f t="shared" si="135"/>
        <v>0</v>
      </c>
      <c r="EN91">
        <v>0</v>
      </c>
      <c r="EO91">
        <f t="shared" si="136"/>
        <v>0</v>
      </c>
      <c r="EP91">
        <v>0</v>
      </c>
      <c r="EQ91">
        <f t="shared" si="137"/>
        <v>0</v>
      </c>
      <c r="ER91">
        <v>0</v>
      </c>
      <c r="ES91">
        <f t="shared" si="138"/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 s="3" t="s">
        <v>470</v>
      </c>
      <c r="FG91" t="s">
        <v>264</v>
      </c>
    </row>
    <row r="92" spans="1:163" x14ac:dyDescent="0.45">
      <c r="A92">
        <v>91</v>
      </c>
      <c r="B92">
        <v>104</v>
      </c>
      <c r="C92" t="s">
        <v>444</v>
      </c>
      <c r="D92" t="s">
        <v>445</v>
      </c>
      <c r="E92" t="s">
        <v>471</v>
      </c>
      <c r="F92" t="s">
        <v>472</v>
      </c>
      <c r="G92" s="2">
        <v>2</v>
      </c>
      <c r="H92">
        <f>1083+273</f>
        <v>1356</v>
      </c>
      <c r="I92">
        <f>1430+273</f>
        <v>1703</v>
      </c>
      <c r="J92">
        <v>1373</v>
      </c>
      <c r="K92" s="2">
        <f t="shared" si="86"/>
        <v>0.80622431004110395</v>
      </c>
      <c r="L92">
        <f t="shared" si="139"/>
        <v>7.1666666666666656E-4</v>
      </c>
      <c r="M92" t="s">
        <v>64</v>
      </c>
      <c r="N92">
        <v>0</v>
      </c>
      <c r="O92">
        <f t="shared" si="89"/>
        <v>0</v>
      </c>
      <c r="P92">
        <v>0</v>
      </c>
      <c r="Q92">
        <f t="shared" si="90"/>
        <v>0</v>
      </c>
      <c r="R92">
        <v>30</v>
      </c>
      <c r="S92">
        <f t="shared" si="91"/>
        <v>0.27861005900111574</v>
      </c>
      <c r="T92">
        <v>0.3</v>
      </c>
      <c r="U92">
        <f t="shared" si="92"/>
        <v>2.9765502269787922E-3</v>
      </c>
      <c r="V92">
        <v>0</v>
      </c>
      <c r="W92">
        <f t="shared" si="93"/>
        <v>0</v>
      </c>
      <c r="X92">
        <v>0.25</v>
      </c>
      <c r="Y92">
        <f t="shared" si="94"/>
        <v>5.0504569827341953E-3</v>
      </c>
      <c r="Z92">
        <v>0</v>
      </c>
      <c r="AA92">
        <f t="shared" si="95"/>
        <v>0</v>
      </c>
      <c r="AB92">
        <v>0</v>
      </c>
      <c r="AC92">
        <f t="shared" si="96"/>
        <v>0</v>
      </c>
      <c r="AD92">
        <f t="shared" si="140"/>
        <v>53.179999999999993</v>
      </c>
      <c r="AE92">
        <f t="shared" si="97"/>
        <v>0.51907348294648181</v>
      </c>
      <c r="AF92">
        <v>0.02</v>
      </c>
      <c r="AG92">
        <f t="shared" si="98"/>
        <v>9.0771976891346597E-4</v>
      </c>
      <c r="AH92">
        <v>0.01</v>
      </c>
      <c r="AI92">
        <f t="shared" si="99"/>
        <v>1.7600443049161651E-4</v>
      </c>
      <c r="AJ92">
        <v>0.01</v>
      </c>
      <c r="AK92">
        <f t="shared" si="100"/>
        <v>1.6998868621983916E-4</v>
      </c>
      <c r="AL92">
        <v>0.2</v>
      </c>
      <c r="AM92">
        <f t="shared" si="101"/>
        <v>3.881616643695403E-3</v>
      </c>
      <c r="AN92">
        <v>15</v>
      </c>
      <c r="AO92">
        <f t="shared" si="102"/>
        <v>0.15724805934460553</v>
      </c>
      <c r="AP92">
        <v>1.25</v>
      </c>
      <c r="AQ92">
        <f t="shared" si="103"/>
        <v>7.1019090216872032E-3</v>
      </c>
      <c r="AR92">
        <v>2.15</v>
      </c>
      <c r="AS92">
        <f t="shared" si="104"/>
        <v>2.44831366212621E-2</v>
      </c>
      <c r="AT92">
        <v>0</v>
      </c>
      <c r="AU92">
        <f t="shared" si="105"/>
        <v>0</v>
      </c>
      <c r="AV92">
        <v>0</v>
      </c>
      <c r="AW92">
        <f t="shared" si="106"/>
        <v>0</v>
      </c>
      <c r="AX92">
        <v>0</v>
      </c>
      <c r="AY92">
        <f t="shared" si="107"/>
        <v>0</v>
      </c>
      <c r="AZ92">
        <v>0</v>
      </c>
      <c r="BA92">
        <f t="shared" si="108"/>
        <v>0</v>
      </c>
      <c r="BB92">
        <v>0.03</v>
      </c>
      <c r="BC92">
        <f t="shared" si="109"/>
        <v>3.2101632581421451E-4</v>
      </c>
      <c r="BD92">
        <v>0</v>
      </c>
      <c r="BE92">
        <f t="shared" si="110"/>
        <v>0</v>
      </c>
      <c r="BF92">
        <v>0</v>
      </c>
      <c r="BG92">
        <f t="shared" si="111"/>
        <v>0</v>
      </c>
      <c r="BH92">
        <v>0</v>
      </c>
      <c r="BI92">
        <f t="shared" si="112"/>
        <v>0</v>
      </c>
      <c r="BJ92">
        <v>0</v>
      </c>
      <c r="BK92">
        <f t="shared" si="113"/>
        <v>0</v>
      </c>
      <c r="BL92">
        <v>0</v>
      </c>
      <c r="BM92">
        <f t="shared" si="114"/>
        <v>0</v>
      </c>
      <c r="BN92">
        <v>0</v>
      </c>
      <c r="BO92">
        <f t="shared" si="115"/>
        <v>0</v>
      </c>
      <c r="BP92">
        <v>0</v>
      </c>
      <c r="BQ92">
        <f t="shared" si="116"/>
        <v>0</v>
      </c>
      <c r="BR92">
        <v>0</v>
      </c>
      <c r="BS92">
        <f t="shared" si="117"/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f t="shared" si="118"/>
        <v>0</v>
      </c>
      <c r="DF92">
        <v>0</v>
      </c>
      <c r="DG92">
        <f t="shared" si="119"/>
        <v>0</v>
      </c>
      <c r="DH92">
        <v>0</v>
      </c>
      <c r="DI92">
        <f t="shared" si="120"/>
        <v>0</v>
      </c>
      <c r="DJ92">
        <v>0</v>
      </c>
      <c r="DK92">
        <f t="shared" si="121"/>
        <v>0</v>
      </c>
      <c r="DL92">
        <v>0</v>
      </c>
      <c r="DM92">
        <f t="shared" si="122"/>
        <v>0</v>
      </c>
      <c r="DN92">
        <v>0</v>
      </c>
      <c r="DO92">
        <f t="shared" si="123"/>
        <v>0</v>
      </c>
      <c r="DP92">
        <v>0</v>
      </c>
      <c r="DQ92">
        <f t="shared" si="124"/>
        <v>0</v>
      </c>
      <c r="DR92">
        <v>0</v>
      </c>
      <c r="DS92">
        <f t="shared" si="125"/>
        <v>0</v>
      </c>
      <c r="DT92">
        <v>0</v>
      </c>
      <c r="DU92">
        <f t="shared" si="126"/>
        <v>0</v>
      </c>
      <c r="DV92">
        <v>0</v>
      </c>
      <c r="DW92">
        <f t="shared" si="127"/>
        <v>0</v>
      </c>
      <c r="DX92">
        <v>100</v>
      </c>
      <c r="DY92">
        <f t="shared" si="128"/>
        <v>1</v>
      </c>
      <c r="DZ92">
        <v>0</v>
      </c>
      <c r="EA92">
        <f t="shared" si="129"/>
        <v>0</v>
      </c>
      <c r="EB92">
        <v>0</v>
      </c>
      <c r="EC92">
        <f t="shared" si="130"/>
        <v>0</v>
      </c>
      <c r="ED92">
        <v>0</v>
      </c>
      <c r="EE92">
        <f t="shared" si="131"/>
        <v>0</v>
      </c>
      <c r="EF92">
        <v>0</v>
      </c>
      <c r="EG92">
        <f t="shared" si="132"/>
        <v>0</v>
      </c>
      <c r="EH92">
        <v>0</v>
      </c>
      <c r="EI92">
        <f t="shared" si="133"/>
        <v>0</v>
      </c>
      <c r="EJ92">
        <v>0</v>
      </c>
      <c r="EK92">
        <f t="shared" si="134"/>
        <v>0</v>
      </c>
      <c r="EL92">
        <v>0</v>
      </c>
      <c r="EM92">
        <f t="shared" si="135"/>
        <v>0</v>
      </c>
      <c r="EN92">
        <v>0</v>
      </c>
      <c r="EO92">
        <f t="shared" si="136"/>
        <v>0</v>
      </c>
      <c r="EP92">
        <v>0</v>
      </c>
      <c r="EQ92">
        <f t="shared" si="137"/>
        <v>0</v>
      </c>
      <c r="ER92">
        <v>0</v>
      </c>
      <c r="ES92">
        <f t="shared" si="138"/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 s="3" t="s">
        <v>473</v>
      </c>
      <c r="FG92" t="s">
        <v>264</v>
      </c>
    </row>
    <row r="93" spans="1:163" x14ac:dyDescent="0.45">
      <c r="A93">
        <v>92</v>
      </c>
      <c r="B93">
        <v>105</v>
      </c>
      <c r="C93" t="s">
        <v>444</v>
      </c>
      <c r="D93" t="s">
        <v>450</v>
      </c>
      <c r="E93" t="s">
        <v>471</v>
      </c>
      <c r="F93" t="s">
        <v>472</v>
      </c>
      <c r="G93" s="2">
        <v>2</v>
      </c>
      <c r="H93">
        <f>985+273</f>
        <v>1258</v>
      </c>
      <c r="I93">
        <f t="shared" ref="I93:I98" si="141">1430+273</f>
        <v>1703</v>
      </c>
      <c r="J93">
        <v>1273</v>
      </c>
      <c r="K93" s="2">
        <f t="shared" si="86"/>
        <v>0.74750440399295359</v>
      </c>
      <c r="L93">
        <f t="shared" si="139"/>
        <v>7.1666666666666656E-4</v>
      </c>
      <c r="M93" t="s">
        <v>64</v>
      </c>
      <c r="N93">
        <v>0</v>
      </c>
      <c r="O93">
        <f t="shared" si="89"/>
        <v>0</v>
      </c>
      <c r="P93">
        <v>0</v>
      </c>
      <c r="Q93">
        <f t="shared" si="90"/>
        <v>0</v>
      </c>
      <c r="R93">
        <v>30</v>
      </c>
      <c r="S93">
        <f t="shared" si="91"/>
        <v>0.27861005900111574</v>
      </c>
      <c r="T93">
        <v>0.3</v>
      </c>
      <c r="U93">
        <f t="shared" si="92"/>
        <v>2.9765502269787922E-3</v>
      </c>
      <c r="V93">
        <v>0</v>
      </c>
      <c r="W93">
        <f t="shared" si="93"/>
        <v>0</v>
      </c>
      <c r="X93">
        <v>0.25</v>
      </c>
      <c r="Y93">
        <f t="shared" si="94"/>
        <v>5.0504569827341953E-3</v>
      </c>
      <c r="Z93">
        <v>0</v>
      </c>
      <c r="AA93">
        <f t="shared" si="95"/>
        <v>0</v>
      </c>
      <c r="AB93">
        <v>0</v>
      </c>
      <c r="AC93">
        <f t="shared" si="96"/>
        <v>0</v>
      </c>
      <c r="AD93">
        <f t="shared" si="140"/>
        <v>53.179999999999993</v>
      </c>
      <c r="AE93">
        <f t="shared" si="97"/>
        <v>0.51907348294648181</v>
      </c>
      <c r="AF93">
        <v>0.02</v>
      </c>
      <c r="AG93">
        <f t="shared" si="98"/>
        <v>9.0771976891346597E-4</v>
      </c>
      <c r="AH93">
        <v>0.01</v>
      </c>
      <c r="AI93">
        <f t="shared" si="99"/>
        <v>1.7600443049161651E-4</v>
      </c>
      <c r="AJ93">
        <v>0.01</v>
      </c>
      <c r="AK93">
        <f t="shared" si="100"/>
        <v>1.6998868621983916E-4</v>
      </c>
      <c r="AL93">
        <v>0.2</v>
      </c>
      <c r="AM93">
        <f t="shared" si="101"/>
        <v>3.881616643695403E-3</v>
      </c>
      <c r="AN93">
        <v>15</v>
      </c>
      <c r="AO93">
        <f t="shared" si="102"/>
        <v>0.15724805934460553</v>
      </c>
      <c r="AP93">
        <v>1.25</v>
      </c>
      <c r="AQ93">
        <f t="shared" si="103"/>
        <v>7.1019090216872032E-3</v>
      </c>
      <c r="AR93">
        <v>2.15</v>
      </c>
      <c r="AS93">
        <f t="shared" si="104"/>
        <v>2.44831366212621E-2</v>
      </c>
      <c r="AT93">
        <v>0</v>
      </c>
      <c r="AU93">
        <f t="shared" si="105"/>
        <v>0</v>
      </c>
      <c r="AV93">
        <v>0</v>
      </c>
      <c r="AW93">
        <f t="shared" si="106"/>
        <v>0</v>
      </c>
      <c r="AX93">
        <v>0</v>
      </c>
      <c r="AY93">
        <f t="shared" si="107"/>
        <v>0</v>
      </c>
      <c r="AZ93">
        <v>0</v>
      </c>
      <c r="BA93">
        <f t="shared" si="108"/>
        <v>0</v>
      </c>
      <c r="BB93">
        <v>0.03</v>
      </c>
      <c r="BC93">
        <f t="shared" si="109"/>
        <v>3.2101632581421451E-4</v>
      </c>
      <c r="BD93">
        <v>0</v>
      </c>
      <c r="BE93">
        <f t="shared" si="110"/>
        <v>0</v>
      </c>
      <c r="BF93">
        <v>0</v>
      </c>
      <c r="BG93">
        <f t="shared" si="111"/>
        <v>0</v>
      </c>
      <c r="BH93">
        <v>0</v>
      </c>
      <c r="BI93">
        <f t="shared" si="112"/>
        <v>0</v>
      </c>
      <c r="BJ93">
        <v>0</v>
      </c>
      <c r="BK93">
        <f t="shared" si="113"/>
        <v>0</v>
      </c>
      <c r="BL93">
        <v>0</v>
      </c>
      <c r="BM93">
        <f t="shared" si="114"/>
        <v>0</v>
      </c>
      <c r="BN93">
        <v>0</v>
      </c>
      <c r="BO93">
        <f t="shared" si="115"/>
        <v>0</v>
      </c>
      <c r="BP93">
        <v>0</v>
      </c>
      <c r="BQ93">
        <f t="shared" si="116"/>
        <v>0</v>
      </c>
      <c r="BR93">
        <v>0</v>
      </c>
      <c r="BS93">
        <f t="shared" si="117"/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f t="shared" si="118"/>
        <v>0</v>
      </c>
      <c r="DF93">
        <v>0</v>
      </c>
      <c r="DG93">
        <f t="shared" si="119"/>
        <v>0</v>
      </c>
      <c r="DH93">
        <v>0</v>
      </c>
      <c r="DI93">
        <f t="shared" si="120"/>
        <v>0</v>
      </c>
      <c r="DJ93">
        <v>0</v>
      </c>
      <c r="DK93">
        <f t="shared" si="121"/>
        <v>0</v>
      </c>
      <c r="DL93">
        <v>0</v>
      </c>
      <c r="DM93">
        <f t="shared" si="122"/>
        <v>0</v>
      </c>
      <c r="DN93">
        <v>8</v>
      </c>
      <c r="DO93">
        <f t="shared" si="123"/>
        <v>4.584745557957786E-2</v>
      </c>
      <c r="DP93">
        <v>0</v>
      </c>
      <c r="DQ93">
        <f t="shared" si="124"/>
        <v>0</v>
      </c>
      <c r="DR93">
        <v>0</v>
      </c>
      <c r="DS93">
        <f t="shared" si="125"/>
        <v>0</v>
      </c>
      <c r="DT93">
        <v>0</v>
      </c>
      <c r="DU93">
        <f t="shared" si="126"/>
        <v>0</v>
      </c>
      <c r="DV93">
        <v>0</v>
      </c>
      <c r="DW93">
        <f t="shared" si="127"/>
        <v>0</v>
      </c>
      <c r="DX93">
        <v>85</v>
      </c>
      <c r="DY93">
        <f t="shared" si="128"/>
        <v>0.91000392118975515</v>
      </c>
      <c r="DZ93">
        <v>7</v>
      </c>
      <c r="EA93">
        <f t="shared" si="129"/>
        <v>4.4148623230666935E-2</v>
      </c>
      <c r="EB93">
        <v>0</v>
      </c>
      <c r="EC93">
        <f t="shared" si="130"/>
        <v>0</v>
      </c>
      <c r="ED93">
        <v>0</v>
      </c>
      <c r="EE93">
        <f t="shared" si="131"/>
        <v>0</v>
      </c>
      <c r="EF93">
        <v>0</v>
      </c>
      <c r="EG93">
        <f t="shared" si="132"/>
        <v>0</v>
      </c>
      <c r="EH93">
        <v>0</v>
      </c>
      <c r="EI93">
        <f t="shared" si="133"/>
        <v>0</v>
      </c>
      <c r="EJ93">
        <v>0</v>
      </c>
      <c r="EK93">
        <f t="shared" si="134"/>
        <v>0</v>
      </c>
      <c r="EL93">
        <v>0</v>
      </c>
      <c r="EM93">
        <f t="shared" si="135"/>
        <v>0</v>
      </c>
      <c r="EN93">
        <v>0</v>
      </c>
      <c r="EO93">
        <f t="shared" si="136"/>
        <v>0</v>
      </c>
      <c r="EP93">
        <v>0</v>
      </c>
      <c r="EQ93">
        <f t="shared" si="137"/>
        <v>0</v>
      </c>
      <c r="ER93">
        <v>0</v>
      </c>
      <c r="ES93">
        <f t="shared" si="138"/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 s="3" t="s">
        <v>474</v>
      </c>
      <c r="FG93" t="s">
        <v>264</v>
      </c>
    </row>
    <row r="94" spans="1:163" x14ac:dyDescent="0.45">
      <c r="A94">
        <v>93</v>
      </c>
      <c r="B94">
        <v>106</v>
      </c>
      <c r="C94" t="s">
        <v>444</v>
      </c>
      <c r="D94" t="s">
        <v>475</v>
      </c>
      <c r="E94" t="s">
        <v>471</v>
      </c>
      <c r="F94" t="s">
        <v>472</v>
      </c>
      <c r="G94" s="2">
        <v>3</v>
      </c>
      <c r="H94">
        <f>660+273</f>
        <v>933</v>
      </c>
      <c r="I94">
        <f t="shared" si="141"/>
        <v>1703</v>
      </c>
      <c r="J94">
        <v>973</v>
      </c>
      <c r="K94" s="2">
        <f t="shared" si="86"/>
        <v>0.57134468584850262</v>
      </c>
      <c r="L94">
        <f t="shared" si="139"/>
        <v>7.1666666666666656E-4</v>
      </c>
      <c r="M94" t="s">
        <v>64</v>
      </c>
      <c r="N94">
        <v>0</v>
      </c>
      <c r="O94">
        <f t="shared" si="89"/>
        <v>0</v>
      </c>
      <c r="P94">
        <v>0</v>
      </c>
      <c r="Q94">
        <f t="shared" si="90"/>
        <v>0</v>
      </c>
      <c r="R94">
        <v>30</v>
      </c>
      <c r="S94">
        <f t="shared" si="91"/>
        <v>0.27861005900111574</v>
      </c>
      <c r="T94">
        <v>0.3</v>
      </c>
      <c r="U94">
        <f t="shared" si="92"/>
        <v>2.9765502269787922E-3</v>
      </c>
      <c r="V94">
        <v>0</v>
      </c>
      <c r="W94">
        <f t="shared" si="93"/>
        <v>0</v>
      </c>
      <c r="X94">
        <v>0.25</v>
      </c>
      <c r="Y94">
        <f t="shared" si="94"/>
        <v>5.0504569827341953E-3</v>
      </c>
      <c r="Z94">
        <v>0</v>
      </c>
      <c r="AA94">
        <f t="shared" si="95"/>
        <v>0</v>
      </c>
      <c r="AB94">
        <v>0</v>
      </c>
      <c r="AC94">
        <f t="shared" si="96"/>
        <v>0</v>
      </c>
      <c r="AD94">
        <f t="shared" si="140"/>
        <v>53.179999999999993</v>
      </c>
      <c r="AE94">
        <f t="shared" si="97"/>
        <v>0.51907348294648181</v>
      </c>
      <c r="AF94">
        <v>0.02</v>
      </c>
      <c r="AG94">
        <f t="shared" si="98"/>
        <v>9.0771976891346597E-4</v>
      </c>
      <c r="AH94">
        <v>0.01</v>
      </c>
      <c r="AI94">
        <f t="shared" si="99"/>
        <v>1.7600443049161651E-4</v>
      </c>
      <c r="AJ94">
        <v>0.01</v>
      </c>
      <c r="AK94">
        <f t="shared" si="100"/>
        <v>1.6998868621983916E-4</v>
      </c>
      <c r="AL94">
        <v>0.2</v>
      </c>
      <c r="AM94">
        <f t="shared" si="101"/>
        <v>3.881616643695403E-3</v>
      </c>
      <c r="AN94">
        <v>15</v>
      </c>
      <c r="AO94">
        <f t="shared" si="102"/>
        <v>0.15724805934460553</v>
      </c>
      <c r="AP94">
        <v>1.25</v>
      </c>
      <c r="AQ94">
        <f t="shared" si="103"/>
        <v>7.1019090216872032E-3</v>
      </c>
      <c r="AR94">
        <v>2.15</v>
      </c>
      <c r="AS94">
        <f t="shared" si="104"/>
        <v>2.44831366212621E-2</v>
      </c>
      <c r="AT94">
        <v>0</v>
      </c>
      <c r="AU94">
        <f t="shared" si="105"/>
        <v>0</v>
      </c>
      <c r="AV94">
        <v>0</v>
      </c>
      <c r="AW94">
        <f t="shared" si="106"/>
        <v>0</v>
      </c>
      <c r="AX94">
        <v>0</v>
      </c>
      <c r="AY94">
        <f t="shared" si="107"/>
        <v>0</v>
      </c>
      <c r="AZ94">
        <v>0</v>
      </c>
      <c r="BA94">
        <f t="shared" si="108"/>
        <v>0</v>
      </c>
      <c r="BB94">
        <v>0.03</v>
      </c>
      <c r="BC94">
        <f t="shared" si="109"/>
        <v>3.2101632581421451E-4</v>
      </c>
      <c r="BD94">
        <v>0</v>
      </c>
      <c r="BE94">
        <f t="shared" si="110"/>
        <v>0</v>
      </c>
      <c r="BF94">
        <v>0</v>
      </c>
      <c r="BG94">
        <f t="shared" si="111"/>
        <v>0</v>
      </c>
      <c r="BH94">
        <v>0</v>
      </c>
      <c r="BI94">
        <f t="shared" si="112"/>
        <v>0</v>
      </c>
      <c r="BJ94">
        <v>0</v>
      </c>
      <c r="BK94">
        <f t="shared" si="113"/>
        <v>0</v>
      </c>
      <c r="BL94">
        <v>0</v>
      </c>
      <c r="BM94">
        <f t="shared" si="114"/>
        <v>0</v>
      </c>
      <c r="BN94">
        <v>0</v>
      </c>
      <c r="BO94">
        <f t="shared" si="115"/>
        <v>0</v>
      </c>
      <c r="BP94">
        <v>0</v>
      </c>
      <c r="BQ94">
        <f t="shared" si="116"/>
        <v>0</v>
      </c>
      <c r="BR94">
        <v>0</v>
      </c>
      <c r="BS94">
        <f t="shared" si="117"/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f t="shared" si="118"/>
        <v>0</v>
      </c>
      <c r="DF94">
        <v>0</v>
      </c>
      <c r="DG94">
        <f t="shared" si="119"/>
        <v>0</v>
      </c>
      <c r="DH94">
        <v>0</v>
      </c>
      <c r="DI94">
        <f t="shared" si="120"/>
        <v>0</v>
      </c>
      <c r="DJ94">
        <v>0.1</v>
      </c>
      <c r="DK94">
        <f t="shared" si="121"/>
        <v>4.1421242367341277E-4</v>
      </c>
      <c r="DL94">
        <v>0</v>
      </c>
      <c r="DM94">
        <f t="shared" si="122"/>
        <v>0</v>
      </c>
      <c r="DN94">
        <v>0</v>
      </c>
      <c r="DO94">
        <f t="shared" si="123"/>
        <v>0</v>
      </c>
      <c r="DP94">
        <v>0</v>
      </c>
      <c r="DQ94">
        <f t="shared" si="124"/>
        <v>0</v>
      </c>
      <c r="DR94">
        <v>0</v>
      </c>
      <c r="DS94">
        <f t="shared" si="125"/>
        <v>0</v>
      </c>
      <c r="DT94">
        <v>0</v>
      </c>
      <c r="DU94">
        <f t="shared" si="126"/>
        <v>0</v>
      </c>
      <c r="DV94">
        <v>0</v>
      </c>
      <c r="DW94">
        <f t="shared" si="127"/>
        <v>0</v>
      </c>
      <c r="DX94">
        <v>0.2</v>
      </c>
      <c r="DY94">
        <f t="shared" si="128"/>
        <v>8.5246436861500217E-4</v>
      </c>
      <c r="DZ94">
        <v>0</v>
      </c>
      <c r="EA94">
        <f t="shared" si="129"/>
        <v>0</v>
      </c>
      <c r="EB94">
        <v>0.05</v>
      </c>
      <c r="EC94">
        <f t="shared" si="130"/>
        <v>2.3073591224911542E-4</v>
      </c>
      <c r="ED94">
        <v>0</v>
      </c>
      <c r="EE94">
        <f t="shared" si="131"/>
        <v>0</v>
      </c>
      <c r="EF94">
        <v>0</v>
      </c>
      <c r="EG94">
        <f t="shared" si="132"/>
        <v>0</v>
      </c>
      <c r="EH94">
        <v>99</v>
      </c>
      <c r="EI94">
        <f t="shared" si="133"/>
        <v>0.9937920421082358</v>
      </c>
      <c r="EJ94">
        <v>0.32500000000000001</v>
      </c>
      <c r="EK94">
        <f t="shared" si="134"/>
        <v>1.5762805756650462E-3</v>
      </c>
      <c r="EL94">
        <f>0.65/2</f>
        <v>0.32500000000000001</v>
      </c>
      <c r="EM94">
        <f t="shared" si="135"/>
        <v>3.1342646115616424E-3</v>
      </c>
      <c r="EN94">
        <v>0</v>
      </c>
      <c r="EO94">
        <f t="shared" si="136"/>
        <v>0</v>
      </c>
      <c r="EP94">
        <v>0</v>
      </c>
      <c r="EQ94">
        <f t="shared" si="137"/>
        <v>0</v>
      </c>
      <c r="ER94">
        <v>0</v>
      </c>
      <c r="ES94">
        <f t="shared" si="138"/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 s="3" t="s">
        <v>476</v>
      </c>
      <c r="FG94" t="s">
        <v>264</v>
      </c>
    </row>
    <row r="95" spans="1:163" x14ac:dyDescent="0.45">
      <c r="A95">
        <v>94</v>
      </c>
      <c r="B95">
        <v>107</v>
      </c>
      <c r="C95" t="s">
        <v>444</v>
      </c>
      <c r="D95" t="s">
        <v>477</v>
      </c>
      <c r="E95" t="s">
        <v>471</v>
      </c>
      <c r="F95" t="s">
        <v>472</v>
      </c>
      <c r="G95" s="2">
        <v>0</v>
      </c>
      <c r="H95">
        <f>660+273</f>
        <v>933</v>
      </c>
      <c r="I95">
        <f t="shared" si="141"/>
        <v>1703</v>
      </c>
      <c r="J95">
        <v>973</v>
      </c>
      <c r="K95" s="2">
        <f t="shared" si="86"/>
        <v>0.57134468584850262</v>
      </c>
      <c r="L95">
        <f t="shared" si="139"/>
        <v>7.1666666666666656E-4</v>
      </c>
      <c r="M95" t="s">
        <v>64</v>
      </c>
      <c r="N95">
        <v>0</v>
      </c>
      <c r="O95">
        <f t="shared" si="89"/>
        <v>0</v>
      </c>
      <c r="P95">
        <v>0</v>
      </c>
      <c r="Q95">
        <f t="shared" si="90"/>
        <v>0</v>
      </c>
      <c r="R95">
        <v>30</v>
      </c>
      <c r="S95">
        <f t="shared" si="91"/>
        <v>0.27861005900111574</v>
      </c>
      <c r="T95">
        <v>0.3</v>
      </c>
      <c r="U95">
        <f t="shared" si="92"/>
        <v>2.9765502269787922E-3</v>
      </c>
      <c r="V95">
        <v>0</v>
      </c>
      <c r="W95">
        <f t="shared" si="93"/>
        <v>0</v>
      </c>
      <c r="X95">
        <v>0.25</v>
      </c>
      <c r="Y95">
        <f t="shared" si="94"/>
        <v>5.0504569827341953E-3</v>
      </c>
      <c r="Z95">
        <v>0</v>
      </c>
      <c r="AA95">
        <f t="shared" si="95"/>
        <v>0</v>
      </c>
      <c r="AB95">
        <v>0</v>
      </c>
      <c r="AC95">
        <f t="shared" si="96"/>
        <v>0</v>
      </c>
      <c r="AD95">
        <f t="shared" si="140"/>
        <v>53.179999999999993</v>
      </c>
      <c r="AE95">
        <f t="shared" si="97"/>
        <v>0.51907348294648181</v>
      </c>
      <c r="AF95">
        <v>0.02</v>
      </c>
      <c r="AG95">
        <f t="shared" si="98"/>
        <v>9.0771976891346597E-4</v>
      </c>
      <c r="AH95">
        <v>0.01</v>
      </c>
      <c r="AI95">
        <f t="shared" si="99"/>
        <v>1.7600443049161651E-4</v>
      </c>
      <c r="AJ95">
        <v>0.01</v>
      </c>
      <c r="AK95">
        <f t="shared" si="100"/>
        <v>1.6998868621983916E-4</v>
      </c>
      <c r="AL95">
        <v>0.2</v>
      </c>
      <c r="AM95">
        <f t="shared" si="101"/>
        <v>3.881616643695403E-3</v>
      </c>
      <c r="AN95">
        <v>15</v>
      </c>
      <c r="AO95">
        <f t="shared" si="102"/>
        <v>0.15724805934460553</v>
      </c>
      <c r="AP95">
        <v>1.25</v>
      </c>
      <c r="AQ95">
        <f t="shared" si="103"/>
        <v>7.1019090216872032E-3</v>
      </c>
      <c r="AR95">
        <v>2.15</v>
      </c>
      <c r="AS95">
        <f t="shared" si="104"/>
        <v>2.44831366212621E-2</v>
      </c>
      <c r="AT95">
        <v>0</v>
      </c>
      <c r="AU95">
        <f t="shared" si="105"/>
        <v>0</v>
      </c>
      <c r="AV95">
        <v>0</v>
      </c>
      <c r="AW95">
        <f t="shared" si="106"/>
        <v>0</v>
      </c>
      <c r="AX95">
        <v>0</v>
      </c>
      <c r="AY95">
        <f t="shared" si="107"/>
        <v>0</v>
      </c>
      <c r="AZ95">
        <v>0</v>
      </c>
      <c r="BA95">
        <f t="shared" si="108"/>
        <v>0</v>
      </c>
      <c r="BB95">
        <v>0.03</v>
      </c>
      <c r="BC95">
        <f t="shared" si="109"/>
        <v>3.2101632581421451E-4</v>
      </c>
      <c r="BD95">
        <v>0</v>
      </c>
      <c r="BE95">
        <f t="shared" si="110"/>
        <v>0</v>
      </c>
      <c r="BF95">
        <v>0</v>
      </c>
      <c r="BG95">
        <f t="shared" si="111"/>
        <v>0</v>
      </c>
      <c r="BH95">
        <v>0</v>
      </c>
      <c r="BI95">
        <f t="shared" si="112"/>
        <v>0</v>
      </c>
      <c r="BJ95">
        <v>0</v>
      </c>
      <c r="BK95">
        <f t="shared" si="113"/>
        <v>0</v>
      </c>
      <c r="BL95">
        <v>0</v>
      </c>
      <c r="BM95">
        <f t="shared" si="114"/>
        <v>0</v>
      </c>
      <c r="BN95">
        <v>0</v>
      </c>
      <c r="BO95">
        <f t="shared" si="115"/>
        <v>0</v>
      </c>
      <c r="BP95">
        <v>0</v>
      </c>
      <c r="BQ95">
        <f t="shared" si="116"/>
        <v>0</v>
      </c>
      <c r="BR95">
        <v>0</v>
      </c>
      <c r="BS95">
        <f t="shared" si="117"/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f t="shared" si="118"/>
        <v>0</v>
      </c>
      <c r="DF95">
        <v>0</v>
      </c>
      <c r="DG95">
        <f t="shared" si="119"/>
        <v>0</v>
      </c>
      <c r="DH95">
        <v>0</v>
      </c>
      <c r="DI95">
        <f t="shared" si="120"/>
        <v>0</v>
      </c>
      <c r="DJ95">
        <v>0</v>
      </c>
      <c r="DK95">
        <f t="shared" si="121"/>
        <v>0</v>
      </c>
      <c r="DL95">
        <v>0</v>
      </c>
      <c r="DM95">
        <f t="shared" si="122"/>
        <v>0</v>
      </c>
      <c r="DN95">
        <v>0</v>
      </c>
      <c r="DO95">
        <f t="shared" si="123"/>
        <v>0</v>
      </c>
      <c r="DP95">
        <v>0</v>
      </c>
      <c r="DQ95">
        <f t="shared" si="124"/>
        <v>0</v>
      </c>
      <c r="DR95">
        <v>0</v>
      </c>
      <c r="DS95">
        <f t="shared" si="125"/>
        <v>0</v>
      </c>
      <c r="DT95">
        <v>0</v>
      </c>
      <c r="DU95">
        <f t="shared" si="126"/>
        <v>0</v>
      </c>
      <c r="DV95">
        <v>0</v>
      </c>
      <c r="DW95">
        <f t="shared" si="127"/>
        <v>0</v>
      </c>
      <c r="DX95">
        <v>0</v>
      </c>
      <c r="DY95">
        <f t="shared" si="128"/>
        <v>0</v>
      </c>
      <c r="DZ95">
        <v>0</v>
      </c>
      <c r="EA95">
        <f t="shared" si="129"/>
        <v>0</v>
      </c>
      <c r="EB95">
        <v>0</v>
      </c>
      <c r="EC95">
        <f t="shared" si="130"/>
        <v>0</v>
      </c>
      <c r="ED95">
        <v>0</v>
      </c>
      <c r="EE95">
        <f t="shared" si="131"/>
        <v>0</v>
      </c>
      <c r="EF95">
        <v>0</v>
      </c>
      <c r="EG95">
        <f t="shared" si="132"/>
        <v>0</v>
      </c>
      <c r="EH95">
        <v>100</v>
      </c>
      <c r="EI95">
        <f t="shared" si="133"/>
        <v>1</v>
      </c>
      <c r="EJ95">
        <v>0</v>
      </c>
      <c r="EK95">
        <f t="shared" si="134"/>
        <v>0</v>
      </c>
      <c r="EL95">
        <v>0</v>
      </c>
      <c r="EM95">
        <f t="shared" si="135"/>
        <v>0</v>
      </c>
      <c r="EN95">
        <v>0</v>
      </c>
      <c r="EO95">
        <f t="shared" si="136"/>
        <v>0</v>
      </c>
      <c r="EP95">
        <v>0</v>
      </c>
      <c r="EQ95">
        <f t="shared" si="137"/>
        <v>0</v>
      </c>
      <c r="ER95">
        <v>0</v>
      </c>
      <c r="ES95">
        <f t="shared" si="138"/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 s="3" t="s">
        <v>478</v>
      </c>
      <c r="FG95" t="s">
        <v>264</v>
      </c>
    </row>
    <row r="96" spans="1:163" x14ac:dyDescent="0.45">
      <c r="A96">
        <v>95</v>
      </c>
      <c r="B96">
        <v>108</v>
      </c>
      <c r="C96" t="s">
        <v>444</v>
      </c>
      <c r="D96" t="s">
        <v>479</v>
      </c>
      <c r="E96" t="s">
        <v>471</v>
      </c>
      <c r="F96" t="s">
        <v>472</v>
      </c>
      <c r="G96" s="2">
        <v>3</v>
      </c>
      <c r="H96">
        <f>1063+273</f>
        <v>1336</v>
      </c>
      <c r="I96">
        <f t="shared" si="141"/>
        <v>1703</v>
      </c>
      <c r="J96">
        <v>1373</v>
      </c>
      <c r="K96" s="2">
        <f t="shared" si="86"/>
        <v>0.80622431004110395</v>
      </c>
      <c r="L96">
        <f t="shared" si="139"/>
        <v>7.1666666666666656E-4</v>
      </c>
      <c r="M96" t="s">
        <v>64</v>
      </c>
      <c r="N96">
        <v>0</v>
      </c>
      <c r="O96">
        <f t="shared" si="89"/>
        <v>0</v>
      </c>
      <c r="P96">
        <v>0</v>
      </c>
      <c r="Q96">
        <f t="shared" si="90"/>
        <v>0</v>
      </c>
      <c r="R96">
        <v>30</v>
      </c>
      <c r="S96">
        <f t="shared" si="91"/>
        <v>0.27861005900111574</v>
      </c>
      <c r="T96">
        <v>0.3</v>
      </c>
      <c r="U96">
        <f t="shared" si="92"/>
        <v>2.9765502269787922E-3</v>
      </c>
      <c r="V96">
        <v>0</v>
      </c>
      <c r="W96">
        <f t="shared" si="93"/>
        <v>0</v>
      </c>
      <c r="X96">
        <v>0.25</v>
      </c>
      <c r="Y96">
        <f t="shared" si="94"/>
        <v>5.0504569827341953E-3</v>
      </c>
      <c r="Z96">
        <v>0</v>
      </c>
      <c r="AA96">
        <f t="shared" si="95"/>
        <v>0</v>
      </c>
      <c r="AB96">
        <v>0</v>
      </c>
      <c r="AC96">
        <f t="shared" si="96"/>
        <v>0</v>
      </c>
      <c r="AD96">
        <f t="shared" si="140"/>
        <v>53.179999999999993</v>
      </c>
      <c r="AE96">
        <f t="shared" si="97"/>
        <v>0.51907348294648181</v>
      </c>
      <c r="AF96">
        <v>0.02</v>
      </c>
      <c r="AG96">
        <f t="shared" si="98"/>
        <v>9.0771976891346597E-4</v>
      </c>
      <c r="AH96">
        <v>0.01</v>
      </c>
      <c r="AI96">
        <f t="shared" si="99"/>
        <v>1.7600443049161651E-4</v>
      </c>
      <c r="AJ96">
        <v>0.01</v>
      </c>
      <c r="AK96">
        <f t="shared" si="100"/>
        <v>1.6998868621983916E-4</v>
      </c>
      <c r="AL96">
        <v>0.2</v>
      </c>
      <c r="AM96">
        <f t="shared" si="101"/>
        <v>3.881616643695403E-3</v>
      </c>
      <c r="AN96">
        <v>15</v>
      </c>
      <c r="AO96">
        <f t="shared" si="102"/>
        <v>0.15724805934460553</v>
      </c>
      <c r="AP96">
        <v>1.25</v>
      </c>
      <c r="AQ96">
        <f t="shared" si="103"/>
        <v>7.1019090216872032E-3</v>
      </c>
      <c r="AR96">
        <v>2.15</v>
      </c>
      <c r="AS96">
        <f t="shared" si="104"/>
        <v>2.44831366212621E-2</v>
      </c>
      <c r="AT96">
        <v>0</v>
      </c>
      <c r="AU96">
        <f t="shared" si="105"/>
        <v>0</v>
      </c>
      <c r="AV96">
        <v>0</v>
      </c>
      <c r="AW96">
        <f t="shared" si="106"/>
        <v>0</v>
      </c>
      <c r="AX96">
        <v>0</v>
      </c>
      <c r="AY96">
        <f t="shared" si="107"/>
        <v>0</v>
      </c>
      <c r="AZ96">
        <v>0</v>
      </c>
      <c r="BA96">
        <f t="shared" si="108"/>
        <v>0</v>
      </c>
      <c r="BB96">
        <v>0.03</v>
      </c>
      <c r="BC96">
        <f t="shared" si="109"/>
        <v>3.2101632581421451E-4</v>
      </c>
      <c r="BD96">
        <v>0</v>
      </c>
      <c r="BE96">
        <f t="shared" si="110"/>
        <v>0</v>
      </c>
      <c r="BF96">
        <v>0</v>
      </c>
      <c r="BG96">
        <f t="shared" si="111"/>
        <v>0</v>
      </c>
      <c r="BH96">
        <v>0</v>
      </c>
      <c r="BI96">
        <f t="shared" si="112"/>
        <v>0</v>
      </c>
      <c r="BJ96">
        <v>0</v>
      </c>
      <c r="BK96">
        <f t="shared" si="113"/>
        <v>0</v>
      </c>
      <c r="BL96">
        <v>0</v>
      </c>
      <c r="BM96">
        <f t="shared" si="114"/>
        <v>0</v>
      </c>
      <c r="BN96">
        <v>0</v>
      </c>
      <c r="BO96">
        <f t="shared" si="115"/>
        <v>0</v>
      </c>
      <c r="BP96">
        <v>0</v>
      </c>
      <c r="BQ96">
        <f t="shared" si="116"/>
        <v>0</v>
      </c>
      <c r="BR96">
        <v>0</v>
      </c>
      <c r="BS96">
        <f t="shared" si="117"/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f t="shared" si="118"/>
        <v>0</v>
      </c>
      <c r="DF96">
        <v>0</v>
      </c>
      <c r="DG96">
        <f t="shared" si="119"/>
        <v>0</v>
      </c>
      <c r="DH96">
        <v>0</v>
      </c>
      <c r="DI96">
        <f t="shared" si="120"/>
        <v>0</v>
      </c>
      <c r="DJ96">
        <v>0</v>
      </c>
      <c r="DK96">
        <f t="shared" si="121"/>
        <v>0</v>
      </c>
      <c r="DL96">
        <v>0</v>
      </c>
      <c r="DM96">
        <f t="shared" si="122"/>
        <v>0</v>
      </c>
      <c r="DN96">
        <v>0</v>
      </c>
      <c r="DO96">
        <f t="shared" si="123"/>
        <v>0</v>
      </c>
      <c r="DP96">
        <v>0</v>
      </c>
      <c r="DQ96">
        <f t="shared" si="124"/>
        <v>0</v>
      </c>
      <c r="DR96">
        <v>0</v>
      </c>
      <c r="DS96">
        <f t="shared" si="125"/>
        <v>0</v>
      </c>
      <c r="DT96">
        <v>0</v>
      </c>
      <c r="DU96">
        <f t="shared" si="126"/>
        <v>0</v>
      </c>
      <c r="DV96">
        <v>0</v>
      </c>
      <c r="DW96">
        <f t="shared" si="127"/>
        <v>0</v>
      </c>
      <c r="DX96">
        <v>0</v>
      </c>
      <c r="DY96">
        <f t="shared" si="128"/>
        <v>0</v>
      </c>
      <c r="DZ96">
        <v>0</v>
      </c>
      <c r="EA96">
        <f t="shared" si="129"/>
        <v>0</v>
      </c>
      <c r="EB96">
        <v>0</v>
      </c>
      <c r="EC96">
        <f t="shared" si="130"/>
        <v>0</v>
      </c>
      <c r="ED96">
        <v>100</v>
      </c>
      <c r="EE96">
        <f t="shared" si="131"/>
        <v>1</v>
      </c>
      <c r="EF96">
        <v>0</v>
      </c>
      <c r="EG96">
        <f t="shared" si="132"/>
        <v>0</v>
      </c>
      <c r="EH96">
        <v>0</v>
      </c>
      <c r="EI96">
        <f t="shared" si="133"/>
        <v>0</v>
      </c>
      <c r="EJ96">
        <v>0</v>
      </c>
      <c r="EK96">
        <f t="shared" si="134"/>
        <v>0</v>
      </c>
      <c r="EL96">
        <v>0</v>
      </c>
      <c r="EM96">
        <f t="shared" si="135"/>
        <v>0</v>
      </c>
      <c r="EN96">
        <v>0</v>
      </c>
      <c r="EO96">
        <f t="shared" si="136"/>
        <v>0</v>
      </c>
      <c r="EP96">
        <v>0</v>
      </c>
      <c r="EQ96">
        <f t="shared" si="137"/>
        <v>0</v>
      </c>
      <c r="ER96">
        <v>0</v>
      </c>
      <c r="ES96">
        <f t="shared" si="138"/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 s="3" t="s">
        <v>480</v>
      </c>
      <c r="FG96" t="s">
        <v>264</v>
      </c>
    </row>
    <row r="97" spans="1:163" x14ac:dyDescent="0.45">
      <c r="A97">
        <v>96</v>
      </c>
      <c r="B97">
        <v>109</v>
      </c>
      <c r="C97" t="s">
        <v>444</v>
      </c>
      <c r="D97" t="s">
        <v>445</v>
      </c>
      <c r="E97" t="s">
        <v>481</v>
      </c>
      <c r="F97" t="s">
        <v>472</v>
      </c>
      <c r="G97" s="2">
        <v>2</v>
      </c>
      <c r="H97">
        <f>1083+273</f>
        <v>1356</v>
      </c>
      <c r="I97">
        <f>1430+273</f>
        <v>1703</v>
      </c>
      <c r="J97">
        <v>1373</v>
      </c>
      <c r="K97" s="2">
        <f t="shared" si="86"/>
        <v>0.80622431004110395</v>
      </c>
      <c r="L97">
        <f t="shared" si="139"/>
        <v>7.1666666666666656E-4</v>
      </c>
      <c r="M97" t="s">
        <v>64</v>
      </c>
      <c r="N97">
        <v>0</v>
      </c>
      <c r="O97">
        <f t="shared" si="89"/>
        <v>0</v>
      </c>
      <c r="P97">
        <v>0</v>
      </c>
      <c r="Q97">
        <f t="shared" si="90"/>
        <v>0</v>
      </c>
      <c r="R97">
        <v>30</v>
      </c>
      <c r="S97">
        <f t="shared" si="91"/>
        <v>0.27861005900111574</v>
      </c>
      <c r="T97">
        <v>0.3</v>
      </c>
      <c r="U97">
        <f t="shared" si="92"/>
        <v>2.9765502269787922E-3</v>
      </c>
      <c r="V97">
        <v>0</v>
      </c>
      <c r="W97">
        <f t="shared" si="93"/>
        <v>0</v>
      </c>
      <c r="X97">
        <v>0.25</v>
      </c>
      <c r="Y97">
        <f t="shared" si="94"/>
        <v>5.0504569827341953E-3</v>
      </c>
      <c r="Z97">
        <v>0</v>
      </c>
      <c r="AA97">
        <f t="shared" si="95"/>
        <v>0</v>
      </c>
      <c r="AB97">
        <v>0</v>
      </c>
      <c r="AC97">
        <f t="shared" si="96"/>
        <v>0</v>
      </c>
      <c r="AD97">
        <f t="shared" si="140"/>
        <v>53.179999999999993</v>
      </c>
      <c r="AE97">
        <f t="shared" si="97"/>
        <v>0.51907348294648181</v>
      </c>
      <c r="AF97">
        <v>0.02</v>
      </c>
      <c r="AG97">
        <f t="shared" si="98"/>
        <v>9.0771976891346597E-4</v>
      </c>
      <c r="AH97">
        <v>0.01</v>
      </c>
      <c r="AI97">
        <f t="shared" si="99"/>
        <v>1.7600443049161651E-4</v>
      </c>
      <c r="AJ97">
        <v>0.01</v>
      </c>
      <c r="AK97">
        <f t="shared" si="100"/>
        <v>1.6998868621983916E-4</v>
      </c>
      <c r="AL97">
        <v>0.2</v>
      </c>
      <c r="AM97">
        <f t="shared" si="101"/>
        <v>3.881616643695403E-3</v>
      </c>
      <c r="AN97">
        <v>15</v>
      </c>
      <c r="AO97">
        <f t="shared" si="102"/>
        <v>0.15724805934460553</v>
      </c>
      <c r="AP97">
        <v>1.25</v>
      </c>
      <c r="AQ97">
        <f t="shared" si="103"/>
        <v>7.1019090216872032E-3</v>
      </c>
      <c r="AR97">
        <v>2.15</v>
      </c>
      <c r="AS97">
        <f t="shared" si="104"/>
        <v>2.44831366212621E-2</v>
      </c>
      <c r="AT97">
        <v>0</v>
      </c>
      <c r="AU97">
        <f t="shared" si="105"/>
        <v>0</v>
      </c>
      <c r="AV97">
        <v>0</v>
      </c>
      <c r="AW97">
        <f t="shared" si="106"/>
        <v>0</v>
      </c>
      <c r="AX97">
        <v>0</v>
      </c>
      <c r="AY97">
        <f t="shared" si="107"/>
        <v>0</v>
      </c>
      <c r="AZ97">
        <v>0</v>
      </c>
      <c r="BA97">
        <f t="shared" si="108"/>
        <v>0</v>
      </c>
      <c r="BB97">
        <v>0.03</v>
      </c>
      <c r="BC97">
        <f t="shared" si="109"/>
        <v>3.2101632581421451E-4</v>
      </c>
      <c r="BD97">
        <v>0</v>
      </c>
      <c r="BE97">
        <f t="shared" si="110"/>
        <v>0</v>
      </c>
      <c r="BF97">
        <v>0</v>
      </c>
      <c r="BG97">
        <f t="shared" si="111"/>
        <v>0</v>
      </c>
      <c r="BH97">
        <v>0</v>
      </c>
      <c r="BI97">
        <f t="shared" si="112"/>
        <v>0</v>
      </c>
      <c r="BJ97">
        <v>0</v>
      </c>
      <c r="BK97">
        <f t="shared" si="113"/>
        <v>0</v>
      </c>
      <c r="BL97">
        <v>0</v>
      </c>
      <c r="BM97">
        <f t="shared" si="114"/>
        <v>0</v>
      </c>
      <c r="BN97">
        <v>0</v>
      </c>
      <c r="BO97">
        <f t="shared" si="115"/>
        <v>0</v>
      </c>
      <c r="BP97">
        <v>0</v>
      </c>
      <c r="BQ97">
        <f t="shared" si="116"/>
        <v>0</v>
      </c>
      <c r="BR97">
        <v>0</v>
      </c>
      <c r="BS97">
        <f t="shared" si="117"/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f t="shared" si="118"/>
        <v>0</v>
      </c>
      <c r="DF97">
        <v>0</v>
      </c>
      <c r="DG97">
        <f t="shared" si="119"/>
        <v>0</v>
      </c>
      <c r="DH97">
        <v>0</v>
      </c>
      <c r="DI97">
        <f t="shared" si="120"/>
        <v>0</v>
      </c>
      <c r="DJ97">
        <v>0</v>
      </c>
      <c r="DK97">
        <f t="shared" si="121"/>
        <v>0</v>
      </c>
      <c r="DL97">
        <v>0</v>
      </c>
      <c r="DM97">
        <f t="shared" si="122"/>
        <v>0</v>
      </c>
      <c r="DN97">
        <v>0</v>
      </c>
      <c r="DO97">
        <f t="shared" si="123"/>
        <v>0</v>
      </c>
      <c r="DP97">
        <v>0</v>
      </c>
      <c r="DQ97">
        <f t="shared" si="124"/>
        <v>0</v>
      </c>
      <c r="DR97">
        <v>0</v>
      </c>
      <c r="DS97">
        <f t="shared" si="125"/>
        <v>0</v>
      </c>
      <c r="DT97">
        <v>0</v>
      </c>
      <c r="DU97">
        <f t="shared" si="126"/>
        <v>0</v>
      </c>
      <c r="DV97">
        <v>0</v>
      </c>
      <c r="DW97">
        <f t="shared" si="127"/>
        <v>0</v>
      </c>
      <c r="DX97">
        <v>100</v>
      </c>
      <c r="DY97">
        <f t="shared" si="128"/>
        <v>1</v>
      </c>
      <c r="DZ97">
        <v>0</v>
      </c>
      <c r="EA97">
        <f t="shared" si="129"/>
        <v>0</v>
      </c>
      <c r="EB97">
        <v>0</v>
      </c>
      <c r="EC97">
        <f t="shared" si="130"/>
        <v>0</v>
      </c>
      <c r="ED97">
        <v>0</v>
      </c>
      <c r="EE97">
        <f t="shared" si="131"/>
        <v>0</v>
      </c>
      <c r="EF97">
        <v>0</v>
      </c>
      <c r="EG97">
        <f t="shared" si="132"/>
        <v>0</v>
      </c>
      <c r="EH97">
        <v>0</v>
      </c>
      <c r="EI97">
        <f t="shared" si="133"/>
        <v>0</v>
      </c>
      <c r="EJ97">
        <v>0</v>
      </c>
      <c r="EK97">
        <f t="shared" si="134"/>
        <v>0</v>
      </c>
      <c r="EL97">
        <v>0</v>
      </c>
      <c r="EM97">
        <f t="shared" si="135"/>
        <v>0</v>
      </c>
      <c r="EN97">
        <v>0</v>
      </c>
      <c r="EO97">
        <f t="shared" si="136"/>
        <v>0</v>
      </c>
      <c r="EP97">
        <v>0</v>
      </c>
      <c r="EQ97">
        <f t="shared" si="137"/>
        <v>0</v>
      </c>
      <c r="ER97">
        <v>0</v>
      </c>
      <c r="ES97">
        <f t="shared" si="138"/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 s="3" t="s">
        <v>482</v>
      </c>
      <c r="FG97" t="s">
        <v>264</v>
      </c>
    </row>
    <row r="98" spans="1:163" x14ac:dyDescent="0.45">
      <c r="A98">
        <v>97</v>
      </c>
      <c r="B98">
        <v>110</v>
      </c>
      <c r="C98" t="s">
        <v>444</v>
      </c>
      <c r="D98" t="s">
        <v>450</v>
      </c>
      <c r="E98" t="s">
        <v>481</v>
      </c>
      <c r="F98" t="s">
        <v>472</v>
      </c>
      <c r="G98" s="2">
        <v>2</v>
      </c>
      <c r="H98">
        <f>985+273</f>
        <v>1258</v>
      </c>
      <c r="I98">
        <f t="shared" si="141"/>
        <v>1703</v>
      </c>
      <c r="J98">
        <v>1273</v>
      </c>
      <c r="K98" s="2">
        <f t="shared" si="86"/>
        <v>0.74750440399295359</v>
      </c>
      <c r="L98">
        <f t="shared" si="139"/>
        <v>7.1666666666666656E-4</v>
      </c>
      <c r="M98" t="s">
        <v>64</v>
      </c>
      <c r="N98">
        <v>0</v>
      </c>
      <c r="O98">
        <f t="shared" ref="O98:O129" si="142">((N98/100)/FI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P98">
        <v>0</v>
      </c>
      <c r="Q98">
        <f t="shared" ref="Q98:Q129" si="143">((P98/100)/FK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R98">
        <v>30</v>
      </c>
      <c r="S98">
        <f t="shared" ref="S98:S129" si="144">((R98/100)/FM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0.27861005900111574</v>
      </c>
      <c r="T98">
        <v>0.3</v>
      </c>
      <c r="U98">
        <f t="shared" ref="U98:U129" si="145">((T98/100)/FO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2.9765502269787922E-3</v>
      </c>
      <c r="V98">
        <v>0</v>
      </c>
      <c r="W98">
        <f t="shared" ref="W98:W129" si="146">((V98/100)/FQ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X98">
        <v>0.25</v>
      </c>
      <c r="Y98">
        <f t="shared" ref="Y98:Y129" si="147">((X98/100)/FS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5.0504569827341953E-3</v>
      </c>
      <c r="Z98">
        <v>0</v>
      </c>
      <c r="AA98">
        <f t="shared" ref="AA98:AA129" si="148">((Z98/100)/FU$2)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B98">
        <v>0</v>
      </c>
      <c r="AC98">
        <f t="shared" ref="AC98:AC129" si="149">((AB98/100)/FO$13)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D98">
        <f t="shared" si="140"/>
        <v>53.179999999999993</v>
      </c>
      <c r="AE98">
        <f t="shared" ref="AE98:AE129" si="150">((AD98/100)/FI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0.51907348294648181</v>
      </c>
      <c r="AF98">
        <v>0.02</v>
      </c>
      <c r="AG98">
        <f t="shared" ref="AG98:AG129" si="151">((AF98/100)/FK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9.0771976891346597E-4</v>
      </c>
      <c r="AH98">
        <v>0.01</v>
      </c>
      <c r="AI98">
        <f t="shared" ref="AI98:AI129" si="152">((AH98/100)/FM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1.7600443049161651E-4</v>
      </c>
      <c r="AJ98">
        <v>0.01</v>
      </c>
      <c r="AK98">
        <f t="shared" ref="AK98:AK129" si="153">((AJ98/100)/FO$6)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1.6998868621983916E-4</v>
      </c>
      <c r="AL98">
        <v>0.2</v>
      </c>
      <c r="AM98">
        <f t="shared" ref="AM98:AM129" si="154">((AL98/100)/FI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3.881616643695403E-3</v>
      </c>
      <c r="AN98">
        <v>15</v>
      </c>
      <c r="AO98">
        <f t="shared" ref="AO98:AO129" si="155">((AN98/100)/FK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0.15724805934460553</v>
      </c>
      <c r="AP98">
        <v>1.25</v>
      </c>
      <c r="AQ98">
        <f t="shared" ref="AQ98:AQ129" si="156">((AP98/100)/FM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7.1019090216872032E-3</v>
      </c>
      <c r="AR98">
        <v>2.15</v>
      </c>
      <c r="AS98">
        <f t="shared" ref="AS98:AS129" si="157">((AR98/100)/FI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2.44831366212621E-2</v>
      </c>
      <c r="AT98">
        <v>0</v>
      </c>
      <c r="AU98">
        <f t="shared" ref="AU98:AU129" si="158">((AT98/100)/FK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V98">
        <v>0</v>
      </c>
      <c r="AW98">
        <f t="shared" ref="AW98:AW129" si="159">((AV98/100)/FM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X98">
        <v>0</v>
      </c>
      <c r="AY98">
        <f t="shared" ref="AY98:AY129" si="160">((AX98/100)/FO$16)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AZ98">
        <v>0</v>
      </c>
      <c r="BA98">
        <f t="shared" ref="BA98:BA129" si="161">((AZ98/100)/FK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B98">
        <v>0.03</v>
      </c>
      <c r="BC98">
        <f t="shared" ref="BC98:BC129" si="162">((BB98/100)/FM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3.2101632581421451E-4</v>
      </c>
      <c r="BD98">
        <v>0</v>
      </c>
      <c r="BE98">
        <f t="shared" ref="BE98:BE129" si="163">((BD98/100)/FO$19)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F98">
        <v>0</v>
      </c>
      <c r="BG98">
        <f t="shared" ref="BG98:BG129" si="164">((BF98/100)/FI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H98">
        <v>0</v>
      </c>
      <c r="BI98">
        <f t="shared" ref="BI98:BI129" si="165">((BH98/100)/FK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J98">
        <v>0</v>
      </c>
      <c r="BK98">
        <f t="shared" ref="BK98:BK129" si="166">((BJ98/100)/FO$23)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L98">
        <v>0</v>
      </c>
      <c r="BM98">
        <f t="shared" ref="BM98:BM129" si="167">((BL98/100)/FI$13)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N98">
        <v>0</v>
      </c>
      <c r="BO98">
        <f t="shared" ref="BO98:BO129" si="168">((BN98/100)/FO$10)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P98">
        <v>0</v>
      </c>
      <c r="BQ98">
        <f t="shared" ref="BQ98:BQ129" si="169">((BP98/100)/FK$26)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R98">
        <v>0</v>
      </c>
      <c r="BS98">
        <f t="shared" ref="BS98:BS129" si="170">((BR98/100)/FM$26)/((AD98/100)/FI$6+(T98/100)/FO$2+(AF98/100)/FK$6+(AH98/100)/FM$6+(AJ98/100)/FO$6+(AL98/100)/FI$10+(AN98/100)/FK$10+(AP98/100)/FM$10+(R98/100)/FM$2+(N98/100)/FI$2+(AR98/100)/FI$16+(AT98/100)/FK$16+(AV98/100)/FM$16+(AX98/100)/FO$16+(X98/100)/FS$2+(AZ98/100)/FK$19+(BB98/100)/FM$19+(BD98/100)/FO$19+(AB98/100)/FO$13+(BL98/100)/FI$13+(BN98/100)/FO$10+(BF98/100)/FI$23+(BH98/100)/FK$23+(BJ98/100)/FO$23+(BP98/100)/FK$26+(BR98/100)/FM$26+(P98/100)/FK$2+(V98/100)/FQ$2+(Z98/100)/FU$2)</f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f t="shared" si="118"/>
        <v>0</v>
      </c>
      <c r="DF98">
        <v>0</v>
      </c>
      <c r="DG98">
        <f t="shared" si="119"/>
        <v>0</v>
      </c>
      <c r="DH98">
        <v>0</v>
      </c>
      <c r="DI98">
        <f t="shared" si="120"/>
        <v>0</v>
      </c>
      <c r="DJ98">
        <v>0</v>
      </c>
      <c r="DK98">
        <f t="shared" si="121"/>
        <v>0</v>
      </c>
      <c r="DL98">
        <v>0</v>
      </c>
      <c r="DM98">
        <f t="shared" si="122"/>
        <v>0</v>
      </c>
      <c r="DN98">
        <v>8</v>
      </c>
      <c r="DO98">
        <f t="shared" si="123"/>
        <v>4.584745557957786E-2</v>
      </c>
      <c r="DP98">
        <v>0</v>
      </c>
      <c r="DQ98">
        <f t="shared" si="124"/>
        <v>0</v>
      </c>
      <c r="DR98">
        <v>0</v>
      </c>
      <c r="DS98">
        <f t="shared" si="125"/>
        <v>0</v>
      </c>
      <c r="DT98">
        <v>0</v>
      </c>
      <c r="DU98">
        <f t="shared" si="126"/>
        <v>0</v>
      </c>
      <c r="DV98">
        <v>0</v>
      </c>
      <c r="DW98">
        <f t="shared" si="127"/>
        <v>0</v>
      </c>
      <c r="DX98">
        <v>85</v>
      </c>
      <c r="DY98">
        <f t="shared" si="128"/>
        <v>0.91000392118975515</v>
      </c>
      <c r="DZ98">
        <v>7</v>
      </c>
      <c r="EA98">
        <f t="shared" si="129"/>
        <v>4.4148623230666935E-2</v>
      </c>
      <c r="EB98">
        <v>0</v>
      </c>
      <c r="EC98">
        <f t="shared" si="130"/>
        <v>0</v>
      </c>
      <c r="ED98">
        <v>0</v>
      </c>
      <c r="EE98">
        <f t="shared" si="131"/>
        <v>0</v>
      </c>
      <c r="EF98">
        <v>0</v>
      </c>
      <c r="EG98">
        <f t="shared" si="132"/>
        <v>0</v>
      </c>
      <c r="EH98">
        <v>0</v>
      </c>
      <c r="EI98">
        <f t="shared" si="133"/>
        <v>0</v>
      </c>
      <c r="EJ98">
        <v>0</v>
      </c>
      <c r="EK98">
        <f t="shared" si="134"/>
        <v>0</v>
      </c>
      <c r="EL98">
        <v>0</v>
      </c>
      <c r="EM98">
        <f t="shared" si="135"/>
        <v>0</v>
      </c>
      <c r="EN98">
        <v>0</v>
      </c>
      <c r="EO98">
        <f t="shared" si="136"/>
        <v>0</v>
      </c>
      <c r="EP98">
        <v>0</v>
      </c>
      <c r="EQ98">
        <f t="shared" si="137"/>
        <v>0</v>
      </c>
      <c r="ER98">
        <v>0</v>
      </c>
      <c r="ES98">
        <f t="shared" si="138"/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 s="3" t="s">
        <v>483</v>
      </c>
      <c r="FG98" t="s">
        <v>264</v>
      </c>
    </row>
    <row r="99" spans="1:163" x14ac:dyDescent="0.45">
      <c r="A99">
        <v>98</v>
      </c>
      <c r="B99">
        <v>111</v>
      </c>
      <c r="C99" t="s">
        <v>484</v>
      </c>
      <c r="D99" t="s">
        <v>445</v>
      </c>
      <c r="E99" t="s">
        <v>485</v>
      </c>
      <c r="F99" t="s">
        <v>486</v>
      </c>
      <c r="G99" s="2">
        <v>2</v>
      </c>
      <c r="H99">
        <f>1083+273</f>
        <v>1356</v>
      </c>
      <c r="I99">
        <v>1773</v>
      </c>
      <c r="J99">
        <v>1373</v>
      </c>
      <c r="K99" s="2">
        <f t="shared" si="86"/>
        <v>0.77439368302312461</v>
      </c>
      <c r="L99">
        <f t="shared" si="139"/>
        <v>7.1666666666666656E-4</v>
      </c>
      <c r="M99" t="s">
        <v>1145</v>
      </c>
      <c r="N99">
        <v>0</v>
      </c>
      <c r="O99">
        <f t="shared" si="142"/>
        <v>0</v>
      </c>
      <c r="P99">
        <v>0</v>
      </c>
      <c r="Q99">
        <f t="shared" si="143"/>
        <v>0</v>
      </c>
      <c r="R99">
        <v>9</v>
      </c>
      <c r="S99">
        <f t="shared" si="144"/>
        <v>8.1899863599696379E-2</v>
      </c>
      <c r="T99">
        <v>0.3</v>
      </c>
      <c r="U99">
        <f t="shared" si="145"/>
        <v>2.9166099082616886E-3</v>
      </c>
      <c r="V99">
        <v>0</v>
      </c>
      <c r="W99">
        <f t="shared" si="146"/>
        <v>0</v>
      </c>
      <c r="X99">
        <v>0</v>
      </c>
      <c r="Y99">
        <f t="shared" si="147"/>
        <v>0</v>
      </c>
      <c r="Z99">
        <v>0</v>
      </c>
      <c r="AA99">
        <f t="shared" si="148"/>
        <v>0</v>
      </c>
      <c r="AB99">
        <v>0</v>
      </c>
      <c r="AC99">
        <f t="shared" si="149"/>
        <v>0</v>
      </c>
      <c r="AD99">
        <f t="shared" si="140"/>
        <v>88.31</v>
      </c>
      <c r="AE99">
        <f t="shared" si="150"/>
        <v>0.84460865335724022</v>
      </c>
      <c r="AF99">
        <v>0.2</v>
      </c>
      <c r="AG99">
        <f t="shared" si="151"/>
        <v>8.8944055031962618E-3</v>
      </c>
      <c r="AH99">
        <v>0.1</v>
      </c>
      <c r="AI99">
        <f t="shared" si="152"/>
        <v>1.724601389948129E-3</v>
      </c>
      <c r="AJ99">
        <v>0.1</v>
      </c>
      <c r="AK99">
        <f t="shared" si="153"/>
        <v>1.6656553685116182E-3</v>
      </c>
      <c r="AL99">
        <v>0.2</v>
      </c>
      <c r="AM99">
        <f t="shared" si="154"/>
        <v>3.8034505382986633E-3</v>
      </c>
      <c r="AN99">
        <v>0.7</v>
      </c>
      <c r="AO99">
        <f t="shared" si="155"/>
        <v>7.1904688106772408E-3</v>
      </c>
      <c r="AP99">
        <v>1</v>
      </c>
      <c r="AQ99">
        <f t="shared" si="156"/>
        <v>5.567115389482338E-3</v>
      </c>
      <c r="AR99">
        <v>0</v>
      </c>
      <c r="AS99">
        <f t="shared" si="157"/>
        <v>0</v>
      </c>
      <c r="AT99">
        <v>0</v>
      </c>
      <c r="AU99">
        <f t="shared" si="158"/>
        <v>0</v>
      </c>
      <c r="AV99">
        <v>0</v>
      </c>
      <c r="AW99">
        <f t="shared" si="159"/>
        <v>0</v>
      </c>
      <c r="AX99">
        <v>0</v>
      </c>
      <c r="AY99">
        <f t="shared" si="160"/>
        <v>0</v>
      </c>
      <c r="AZ99">
        <v>0</v>
      </c>
      <c r="BA99">
        <f t="shared" si="161"/>
        <v>0</v>
      </c>
      <c r="BB99">
        <v>0.09</v>
      </c>
      <c r="BC99">
        <f t="shared" si="162"/>
        <v>9.4365556619599921E-4</v>
      </c>
      <c r="BD99">
        <v>4.5</v>
      </c>
      <c r="BE99">
        <f t="shared" si="163"/>
        <v>4.07855205684916E-2</v>
      </c>
      <c r="BF99">
        <v>0</v>
      </c>
      <c r="BG99">
        <f t="shared" si="164"/>
        <v>0</v>
      </c>
      <c r="BH99">
        <v>0</v>
      </c>
      <c r="BI99">
        <f t="shared" si="165"/>
        <v>0</v>
      </c>
      <c r="BJ99">
        <v>0</v>
      </c>
      <c r="BK99">
        <f t="shared" si="166"/>
        <v>0</v>
      </c>
      <c r="BL99">
        <v>0</v>
      </c>
      <c r="BM99">
        <f t="shared" si="167"/>
        <v>0</v>
      </c>
      <c r="BN99">
        <v>0</v>
      </c>
      <c r="BO99">
        <f t="shared" si="168"/>
        <v>0</v>
      </c>
      <c r="BP99">
        <v>0</v>
      </c>
      <c r="BQ99">
        <f t="shared" si="169"/>
        <v>0</v>
      </c>
      <c r="BR99">
        <v>0</v>
      </c>
      <c r="BS99">
        <f t="shared" si="170"/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f t="shared" si="118"/>
        <v>0</v>
      </c>
      <c r="DF99">
        <v>0</v>
      </c>
      <c r="DG99">
        <f t="shared" si="119"/>
        <v>0</v>
      </c>
      <c r="DH99">
        <v>0</v>
      </c>
      <c r="DI99">
        <f t="shared" si="120"/>
        <v>0</v>
      </c>
      <c r="DJ99">
        <v>0</v>
      </c>
      <c r="DK99">
        <f t="shared" si="121"/>
        <v>0</v>
      </c>
      <c r="DL99">
        <v>0</v>
      </c>
      <c r="DM99">
        <f t="shared" si="122"/>
        <v>0</v>
      </c>
      <c r="DN99">
        <v>0</v>
      </c>
      <c r="DO99">
        <f t="shared" si="123"/>
        <v>0</v>
      </c>
      <c r="DP99">
        <v>0</v>
      </c>
      <c r="DQ99">
        <f t="shared" si="124"/>
        <v>0</v>
      </c>
      <c r="DR99">
        <v>0</v>
      </c>
      <c r="DS99">
        <f t="shared" si="125"/>
        <v>0</v>
      </c>
      <c r="DT99">
        <v>0</v>
      </c>
      <c r="DU99">
        <f t="shared" si="126"/>
        <v>0</v>
      </c>
      <c r="DV99">
        <v>0</v>
      </c>
      <c r="DW99">
        <f t="shared" si="127"/>
        <v>0</v>
      </c>
      <c r="DX99">
        <v>100</v>
      </c>
      <c r="DY99">
        <f t="shared" si="128"/>
        <v>1</v>
      </c>
      <c r="DZ99">
        <v>0</v>
      </c>
      <c r="EA99">
        <f t="shared" si="129"/>
        <v>0</v>
      </c>
      <c r="EB99">
        <v>0</v>
      </c>
      <c r="EC99">
        <f t="shared" si="130"/>
        <v>0</v>
      </c>
      <c r="ED99">
        <v>0</v>
      </c>
      <c r="EE99">
        <f t="shared" si="131"/>
        <v>0</v>
      </c>
      <c r="EF99">
        <v>0</v>
      </c>
      <c r="EG99">
        <f t="shared" si="132"/>
        <v>0</v>
      </c>
      <c r="EH99">
        <v>0</v>
      </c>
      <c r="EI99">
        <f t="shared" si="133"/>
        <v>0</v>
      </c>
      <c r="EJ99">
        <v>0</v>
      </c>
      <c r="EK99">
        <f t="shared" si="134"/>
        <v>0</v>
      </c>
      <c r="EL99">
        <v>0</v>
      </c>
      <c r="EM99">
        <f t="shared" si="135"/>
        <v>0</v>
      </c>
      <c r="EN99">
        <v>0</v>
      </c>
      <c r="EO99">
        <f t="shared" si="136"/>
        <v>0</v>
      </c>
      <c r="EP99">
        <v>0</v>
      </c>
      <c r="EQ99">
        <f t="shared" si="137"/>
        <v>0</v>
      </c>
      <c r="ER99">
        <v>0</v>
      </c>
      <c r="ES99">
        <f t="shared" si="138"/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 s="3" t="s">
        <v>487</v>
      </c>
      <c r="FG99" t="s">
        <v>264</v>
      </c>
    </row>
    <row r="100" spans="1:163" x14ac:dyDescent="0.45">
      <c r="A100">
        <v>99</v>
      </c>
      <c r="B100">
        <v>112</v>
      </c>
      <c r="C100" t="s">
        <v>444</v>
      </c>
      <c r="D100" t="s">
        <v>445</v>
      </c>
      <c r="E100">
        <v>430</v>
      </c>
      <c r="F100" t="s">
        <v>488</v>
      </c>
      <c r="G100" s="2">
        <v>2</v>
      </c>
      <c r="H100">
        <f>1083+273</f>
        <v>1356</v>
      </c>
      <c r="I100">
        <f t="shared" ref="I100:I105" si="171">1515+273</f>
        <v>1788</v>
      </c>
      <c r="J100">
        <v>1373</v>
      </c>
      <c r="K100" s="2">
        <f t="shared" si="86"/>
        <v>0.76789709172259513</v>
      </c>
      <c r="L100">
        <f t="shared" si="139"/>
        <v>7.1666666666666656E-4</v>
      </c>
      <c r="M100" t="s">
        <v>38</v>
      </c>
      <c r="N100">
        <v>0</v>
      </c>
      <c r="O100">
        <f t="shared" si="142"/>
        <v>0</v>
      </c>
      <c r="P100">
        <v>0</v>
      </c>
      <c r="Q100">
        <f t="shared" si="143"/>
        <v>0</v>
      </c>
      <c r="R100">
        <v>0</v>
      </c>
      <c r="S100">
        <f t="shared" si="144"/>
        <v>0</v>
      </c>
      <c r="T100">
        <v>1</v>
      </c>
      <c r="U100">
        <f t="shared" si="145"/>
        <v>9.8782605187795434E-3</v>
      </c>
      <c r="V100">
        <v>0</v>
      </c>
      <c r="W100">
        <f t="shared" si="146"/>
        <v>0</v>
      </c>
      <c r="X100">
        <v>0</v>
      </c>
      <c r="Y100">
        <f t="shared" si="147"/>
        <v>0</v>
      </c>
      <c r="Z100">
        <v>0</v>
      </c>
      <c r="AA100">
        <f t="shared" si="148"/>
        <v>0</v>
      </c>
      <c r="AB100">
        <v>0</v>
      </c>
      <c r="AC100">
        <f t="shared" si="149"/>
        <v>0</v>
      </c>
      <c r="AD100">
        <f t="shared" si="140"/>
        <v>78.809999999999988</v>
      </c>
      <c r="AE100">
        <f t="shared" si="150"/>
        <v>0.76586170252598795</v>
      </c>
      <c r="AF100">
        <v>0.12</v>
      </c>
      <c r="AG100">
        <f t="shared" si="151"/>
        <v>5.4224000970595557E-3</v>
      </c>
      <c r="AH100">
        <v>0.04</v>
      </c>
      <c r="AI100">
        <f t="shared" si="152"/>
        <v>7.0092589781170251E-4</v>
      </c>
      <c r="AJ100">
        <v>0.03</v>
      </c>
      <c r="AK100">
        <f t="shared" si="153"/>
        <v>5.0772644830728237E-4</v>
      </c>
      <c r="AL100">
        <v>1</v>
      </c>
      <c r="AM100">
        <f t="shared" si="154"/>
        <v>1.9322849028171496E-2</v>
      </c>
      <c r="AN100">
        <v>19</v>
      </c>
      <c r="AO100">
        <f t="shared" si="155"/>
        <v>0.19830613548388248</v>
      </c>
      <c r="AP100">
        <v>0</v>
      </c>
      <c r="AQ100">
        <f t="shared" si="156"/>
        <v>0</v>
      </c>
      <c r="AR100">
        <v>0</v>
      </c>
      <c r="AS100">
        <f t="shared" si="157"/>
        <v>0</v>
      </c>
      <c r="AT100">
        <v>0</v>
      </c>
      <c r="AU100">
        <f t="shared" si="158"/>
        <v>0</v>
      </c>
      <c r="AV100">
        <v>0</v>
      </c>
      <c r="AW100">
        <f t="shared" si="159"/>
        <v>0</v>
      </c>
      <c r="AX100">
        <v>0</v>
      </c>
      <c r="AY100">
        <f t="shared" si="160"/>
        <v>0</v>
      </c>
      <c r="AZ100">
        <v>0</v>
      </c>
      <c r="BA100">
        <f t="shared" si="161"/>
        <v>0</v>
      </c>
      <c r="BB100">
        <v>0</v>
      </c>
      <c r="BC100">
        <f t="shared" si="162"/>
        <v>0</v>
      </c>
      <c r="BD100">
        <v>0</v>
      </c>
      <c r="BE100">
        <f t="shared" si="163"/>
        <v>0</v>
      </c>
      <c r="BF100">
        <v>0</v>
      </c>
      <c r="BG100">
        <f t="shared" si="164"/>
        <v>0</v>
      </c>
      <c r="BH100">
        <v>0</v>
      </c>
      <c r="BI100">
        <f t="shared" si="165"/>
        <v>0</v>
      </c>
      <c r="BJ100">
        <v>0</v>
      </c>
      <c r="BK100">
        <f t="shared" si="166"/>
        <v>0</v>
      </c>
      <c r="BL100">
        <v>0</v>
      </c>
      <c r="BM100">
        <f t="shared" si="167"/>
        <v>0</v>
      </c>
      <c r="BN100">
        <v>0</v>
      </c>
      <c r="BO100">
        <f t="shared" si="168"/>
        <v>0</v>
      </c>
      <c r="BP100">
        <v>0</v>
      </c>
      <c r="BQ100">
        <f t="shared" si="169"/>
        <v>0</v>
      </c>
      <c r="BR100">
        <v>0</v>
      </c>
      <c r="BS100">
        <f t="shared" si="170"/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f t="shared" si="118"/>
        <v>0</v>
      </c>
      <c r="DF100">
        <v>0</v>
      </c>
      <c r="DG100">
        <f t="shared" si="119"/>
        <v>0</v>
      </c>
      <c r="DH100">
        <v>0</v>
      </c>
      <c r="DI100">
        <f t="shared" si="120"/>
        <v>0</v>
      </c>
      <c r="DJ100">
        <v>0</v>
      </c>
      <c r="DK100">
        <f t="shared" si="121"/>
        <v>0</v>
      </c>
      <c r="DL100">
        <v>0</v>
      </c>
      <c r="DM100">
        <f t="shared" si="122"/>
        <v>0</v>
      </c>
      <c r="DN100">
        <v>0</v>
      </c>
      <c r="DO100">
        <f t="shared" si="123"/>
        <v>0</v>
      </c>
      <c r="DP100">
        <v>0</v>
      </c>
      <c r="DQ100">
        <f t="shared" si="124"/>
        <v>0</v>
      </c>
      <c r="DR100">
        <v>0</v>
      </c>
      <c r="DS100">
        <f t="shared" si="125"/>
        <v>0</v>
      </c>
      <c r="DT100">
        <v>0</v>
      </c>
      <c r="DU100">
        <f t="shared" si="126"/>
        <v>0</v>
      </c>
      <c r="DV100">
        <v>0</v>
      </c>
      <c r="DW100">
        <f t="shared" si="127"/>
        <v>0</v>
      </c>
      <c r="DX100">
        <v>100</v>
      </c>
      <c r="DY100">
        <f t="shared" si="128"/>
        <v>1</v>
      </c>
      <c r="DZ100">
        <v>0</v>
      </c>
      <c r="EA100">
        <f t="shared" si="129"/>
        <v>0</v>
      </c>
      <c r="EB100">
        <v>0</v>
      </c>
      <c r="EC100">
        <f t="shared" si="130"/>
        <v>0</v>
      </c>
      <c r="ED100">
        <v>0</v>
      </c>
      <c r="EE100">
        <f t="shared" si="131"/>
        <v>0</v>
      </c>
      <c r="EF100">
        <v>0</v>
      </c>
      <c r="EG100">
        <f t="shared" si="132"/>
        <v>0</v>
      </c>
      <c r="EH100">
        <v>0</v>
      </c>
      <c r="EI100">
        <f t="shared" si="133"/>
        <v>0</v>
      </c>
      <c r="EJ100">
        <v>0</v>
      </c>
      <c r="EK100">
        <f t="shared" si="134"/>
        <v>0</v>
      </c>
      <c r="EL100">
        <v>0</v>
      </c>
      <c r="EM100">
        <f t="shared" si="135"/>
        <v>0</v>
      </c>
      <c r="EN100">
        <v>0</v>
      </c>
      <c r="EO100">
        <f t="shared" si="136"/>
        <v>0</v>
      </c>
      <c r="EP100">
        <v>0</v>
      </c>
      <c r="EQ100">
        <f t="shared" si="137"/>
        <v>0</v>
      </c>
      <c r="ER100">
        <v>0</v>
      </c>
      <c r="ES100">
        <f t="shared" si="138"/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 s="3" t="s">
        <v>489</v>
      </c>
      <c r="FG100" t="s">
        <v>264</v>
      </c>
    </row>
    <row r="101" spans="1:163" x14ac:dyDescent="0.45">
      <c r="A101">
        <v>100</v>
      </c>
      <c r="B101">
        <v>113</v>
      </c>
      <c r="C101" t="s">
        <v>444</v>
      </c>
      <c r="D101" t="s">
        <v>450</v>
      </c>
      <c r="E101">
        <v>430</v>
      </c>
      <c r="F101" t="s">
        <v>488</v>
      </c>
      <c r="G101" s="2">
        <v>0</v>
      </c>
      <c r="H101">
        <f>985+273</f>
        <v>1258</v>
      </c>
      <c r="I101">
        <f t="shared" si="171"/>
        <v>1788</v>
      </c>
      <c r="J101">
        <v>1273</v>
      </c>
      <c r="K101" s="2">
        <f t="shared" si="86"/>
        <v>0.71196868008948544</v>
      </c>
      <c r="L101">
        <f t="shared" si="139"/>
        <v>7.1666666666666656E-4</v>
      </c>
      <c r="M101" t="s">
        <v>38</v>
      </c>
      <c r="N101">
        <v>0</v>
      </c>
      <c r="O101">
        <f t="shared" si="142"/>
        <v>0</v>
      </c>
      <c r="P101">
        <v>0</v>
      </c>
      <c r="Q101">
        <f t="shared" si="143"/>
        <v>0</v>
      </c>
      <c r="R101">
        <v>0</v>
      </c>
      <c r="S101">
        <f t="shared" si="144"/>
        <v>0</v>
      </c>
      <c r="T101">
        <v>1</v>
      </c>
      <c r="U101">
        <f t="shared" si="145"/>
        <v>9.8782605187795434E-3</v>
      </c>
      <c r="V101">
        <v>0</v>
      </c>
      <c r="W101">
        <f t="shared" si="146"/>
        <v>0</v>
      </c>
      <c r="X101">
        <v>0</v>
      </c>
      <c r="Y101">
        <f t="shared" si="147"/>
        <v>0</v>
      </c>
      <c r="Z101">
        <v>0</v>
      </c>
      <c r="AA101">
        <f t="shared" si="148"/>
        <v>0</v>
      </c>
      <c r="AB101">
        <v>0</v>
      </c>
      <c r="AC101">
        <f t="shared" si="149"/>
        <v>0</v>
      </c>
      <c r="AD101">
        <f t="shared" si="140"/>
        <v>78.809999999999988</v>
      </c>
      <c r="AE101">
        <f t="shared" si="150"/>
        <v>0.76586170252598795</v>
      </c>
      <c r="AF101">
        <v>0.12</v>
      </c>
      <c r="AG101">
        <f t="shared" si="151"/>
        <v>5.4224000970595557E-3</v>
      </c>
      <c r="AH101">
        <v>0.04</v>
      </c>
      <c r="AI101">
        <f t="shared" si="152"/>
        <v>7.0092589781170251E-4</v>
      </c>
      <c r="AJ101">
        <v>0.03</v>
      </c>
      <c r="AK101">
        <f t="shared" si="153"/>
        <v>5.0772644830728237E-4</v>
      </c>
      <c r="AL101">
        <v>1</v>
      </c>
      <c r="AM101">
        <f t="shared" si="154"/>
        <v>1.9322849028171496E-2</v>
      </c>
      <c r="AN101">
        <v>19</v>
      </c>
      <c r="AO101">
        <f t="shared" si="155"/>
        <v>0.19830613548388248</v>
      </c>
      <c r="AP101">
        <v>0</v>
      </c>
      <c r="AQ101">
        <f t="shared" si="156"/>
        <v>0</v>
      </c>
      <c r="AR101">
        <v>0</v>
      </c>
      <c r="AS101">
        <f t="shared" si="157"/>
        <v>0</v>
      </c>
      <c r="AT101">
        <v>0</v>
      </c>
      <c r="AU101">
        <f t="shared" si="158"/>
        <v>0</v>
      </c>
      <c r="AV101">
        <v>0</v>
      </c>
      <c r="AW101">
        <f t="shared" si="159"/>
        <v>0</v>
      </c>
      <c r="AX101">
        <v>0</v>
      </c>
      <c r="AY101">
        <f t="shared" si="160"/>
        <v>0</v>
      </c>
      <c r="AZ101">
        <v>0</v>
      </c>
      <c r="BA101">
        <f t="shared" si="161"/>
        <v>0</v>
      </c>
      <c r="BB101">
        <v>0</v>
      </c>
      <c r="BC101">
        <f t="shared" si="162"/>
        <v>0</v>
      </c>
      <c r="BD101">
        <v>0</v>
      </c>
      <c r="BE101">
        <f t="shared" si="163"/>
        <v>0</v>
      </c>
      <c r="BF101">
        <v>0</v>
      </c>
      <c r="BG101">
        <f t="shared" si="164"/>
        <v>0</v>
      </c>
      <c r="BH101">
        <v>0</v>
      </c>
      <c r="BI101">
        <f t="shared" si="165"/>
        <v>0</v>
      </c>
      <c r="BJ101">
        <v>0</v>
      </c>
      <c r="BK101">
        <f t="shared" si="166"/>
        <v>0</v>
      </c>
      <c r="BL101">
        <v>0</v>
      </c>
      <c r="BM101">
        <f t="shared" si="167"/>
        <v>0</v>
      </c>
      <c r="BN101">
        <v>0</v>
      </c>
      <c r="BO101">
        <f t="shared" si="168"/>
        <v>0</v>
      </c>
      <c r="BP101">
        <v>0</v>
      </c>
      <c r="BQ101">
        <f t="shared" si="169"/>
        <v>0</v>
      </c>
      <c r="BR101">
        <v>0</v>
      </c>
      <c r="BS101">
        <f t="shared" si="170"/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f t="shared" si="118"/>
        <v>0</v>
      </c>
      <c r="DF101">
        <v>0</v>
      </c>
      <c r="DG101">
        <f t="shared" si="119"/>
        <v>0</v>
      </c>
      <c r="DH101">
        <v>0</v>
      </c>
      <c r="DI101">
        <f t="shared" si="120"/>
        <v>0</v>
      </c>
      <c r="DJ101">
        <v>0</v>
      </c>
      <c r="DK101">
        <f t="shared" si="121"/>
        <v>0</v>
      </c>
      <c r="DL101">
        <v>0</v>
      </c>
      <c r="DM101">
        <f t="shared" si="122"/>
        <v>0</v>
      </c>
      <c r="DN101">
        <v>8</v>
      </c>
      <c r="DO101">
        <f t="shared" si="123"/>
        <v>4.584745557957786E-2</v>
      </c>
      <c r="DP101">
        <v>0</v>
      </c>
      <c r="DQ101">
        <f t="shared" si="124"/>
        <v>0</v>
      </c>
      <c r="DR101">
        <v>0</v>
      </c>
      <c r="DS101">
        <f t="shared" si="125"/>
        <v>0</v>
      </c>
      <c r="DT101">
        <v>0</v>
      </c>
      <c r="DU101">
        <f t="shared" si="126"/>
        <v>0</v>
      </c>
      <c r="DV101">
        <v>0</v>
      </c>
      <c r="DW101">
        <f t="shared" si="127"/>
        <v>0</v>
      </c>
      <c r="DX101">
        <v>85</v>
      </c>
      <c r="DY101">
        <f t="shared" si="128"/>
        <v>0.91000392118975515</v>
      </c>
      <c r="DZ101">
        <v>7</v>
      </c>
      <c r="EA101">
        <f t="shared" si="129"/>
        <v>4.4148623230666935E-2</v>
      </c>
      <c r="EB101">
        <v>0</v>
      </c>
      <c r="EC101">
        <f t="shared" si="130"/>
        <v>0</v>
      </c>
      <c r="ED101">
        <v>0</v>
      </c>
      <c r="EE101">
        <f t="shared" si="131"/>
        <v>0</v>
      </c>
      <c r="EF101">
        <v>0</v>
      </c>
      <c r="EG101">
        <f t="shared" si="132"/>
        <v>0</v>
      </c>
      <c r="EH101">
        <v>0</v>
      </c>
      <c r="EI101">
        <f t="shared" si="133"/>
        <v>0</v>
      </c>
      <c r="EJ101">
        <v>0</v>
      </c>
      <c r="EK101">
        <f t="shared" si="134"/>
        <v>0</v>
      </c>
      <c r="EL101">
        <v>0</v>
      </c>
      <c r="EM101">
        <f t="shared" si="135"/>
        <v>0</v>
      </c>
      <c r="EN101">
        <v>0</v>
      </c>
      <c r="EO101">
        <f t="shared" si="136"/>
        <v>0</v>
      </c>
      <c r="EP101">
        <v>0</v>
      </c>
      <c r="EQ101">
        <f t="shared" si="137"/>
        <v>0</v>
      </c>
      <c r="ER101">
        <v>0</v>
      </c>
      <c r="ES101">
        <f t="shared" si="138"/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 s="3" t="s">
        <v>490</v>
      </c>
      <c r="FG101" t="s">
        <v>264</v>
      </c>
    </row>
    <row r="102" spans="1:163" x14ac:dyDescent="0.45">
      <c r="A102">
        <v>101</v>
      </c>
      <c r="B102">
        <v>114</v>
      </c>
      <c r="C102" t="s">
        <v>444</v>
      </c>
      <c r="D102" t="s">
        <v>452</v>
      </c>
      <c r="E102">
        <v>430</v>
      </c>
      <c r="F102" t="s">
        <v>488</v>
      </c>
      <c r="G102" s="2">
        <v>0</v>
      </c>
      <c r="H102">
        <f>730+273</f>
        <v>1003</v>
      </c>
      <c r="I102">
        <f t="shared" si="171"/>
        <v>1788</v>
      </c>
      <c r="J102">
        <v>1073</v>
      </c>
      <c r="K102" s="2">
        <f t="shared" si="86"/>
        <v>0.60011185682326618</v>
      </c>
      <c r="L102">
        <f t="shared" si="139"/>
        <v>7.1666666666666656E-4</v>
      </c>
      <c r="M102" t="s">
        <v>38</v>
      </c>
      <c r="N102">
        <v>0</v>
      </c>
      <c r="O102">
        <f t="shared" si="142"/>
        <v>0</v>
      </c>
      <c r="P102">
        <v>0</v>
      </c>
      <c r="Q102">
        <f t="shared" si="143"/>
        <v>0</v>
      </c>
      <c r="R102">
        <v>0</v>
      </c>
      <c r="S102">
        <f t="shared" si="144"/>
        <v>0</v>
      </c>
      <c r="T102">
        <v>1</v>
      </c>
      <c r="U102">
        <f t="shared" si="145"/>
        <v>9.8782605187795434E-3</v>
      </c>
      <c r="V102">
        <v>0</v>
      </c>
      <c r="W102">
        <f t="shared" si="146"/>
        <v>0</v>
      </c>
      <c r="X102">
        <v>0</v>
      </c>
      <c r="Y102">
        <f t="shared" si="147"/>
        <v>0</v>
      </c>
      <c r="Z102">
        <v>0</v>
      </c>
      <c r="AA102">
        <f t="shared" si="148"/>
        <v>0</v>
      </c>
      <c r="AB102">
        <v>0</v>
      </c>
      <c r="AC102">
        <f t="shared" si="149"/>
        <v>0</v>
      </c>
      <c r="AD102">
        <f t="shared" si="140"/>
        <v>78.809999999999988</v>
      </c>
      <c r="AE102">
        <f t="shared" si="150"/>
        <v>0.76586170252598795</v>
      </c>
      <c r="AF102">
        <v>0.12</v>
      </c>
      <c r="AG102">
        <f t="shared" si="151"/>
        <v>5.4224000970595557E-3</v>
      </c>
      <c r="AH102">
        <v>0.04</v>
      </c>
      <c r="AI102">
        <f t="shared" si="152"/>
        <v>7.0092589781170251E-4</v>
      </c>
      <c r="AJ102">
        <v>0.03</v>
      </c>
      <c r="AK102">
        <f t="shared" si="153"/>
        <v>5.0772644830728237E-4</v>
      </c>
      <c r="AL102">
        <v>1</v>
      </c>
      <c r="AM102">
        <f t="shared" si="154"/>
        <v>1.9322849028171496E-2</v>
      </c>
      <c r="AN102">
        <v>19</v>
      </c>
      <c r="AO102">
        <f t="shared" si="155"/>
        <v>0.19830613548388248</v>
      </c>
      <c r="AP102">
        <v>0</v>
      </c>
      <c r="AQ102">
        <f t="shared" si="156"/>
        <v>0</v>
      </c>
      <c r="AR102">
        <v>0</v>
      </c>
      <c r="AS102">
        <f t="shared" si="157"/>
        <v>0</v>
      </c>
      <c r="AT102">
        <v>0</v>
      </c>
      <c r="AU102">
        <f t="shared" si="158"/>
        <v>0</v>
      </c>
      <c r="AV102">
        <v>0</v>
      </c>
      <c r="AW102">
        <f t="shared" si="159"/>
        <v>0</v>
      </c>
      <c r="AX102">
        <v>0</v>
      </c>
      <c r="AY102">
        <f t="shared" si="160"/>
        <v>0</v>
      </c>
      <c r="AZ102">
        <v>0</v>
      </c>
      <c r="BA102">
        <f t="shared" si="161"/>
        <v>0</v>
      </c>
      <c r="BB102">
        <v>0</v>
      </c>
      <c r="BC102">
        <f t="shared" si="162"/>
        <v>0</v>
      </c>
      <c r="BD102">
        <v>0</v>
      </c>
      <c r="BE102">
        <f t="shared" si="163"/>
        <v>0</v>
      </c>
      <c r="BF102">
        <v>0</v>
      </c>
      <c r="BG102">
        <f t="shared" si="164"/>
        <v>0</v>
      </c>
      <c r="BH102">
        <v>0</v>
      </c>
      <c r="BI102">
        <f t="shared" si="165"/>
        <v>0</v>
      </c>
      <c r="BJ102">
        <v>0</v>
      </c>
      <c r="BK102">
        <f t="shared" si="166"/>
        <v>0</v>
      </c>
      <c r="BL102">
        <v>0</v>
      </c>
      <c r="BM102">
        <f t="shared" si="167"/>
        <v>0</v>
      </c>
      <c r="BN102">
        <v>0</v>
      </c>
      <c r="BO102">
        <f t="shared" si="168"/>
        <v>0</v>
      </c>
      <c r="BP102">
        <v>0</v>
      </c>
      <c r="BQ102">
        <f t="shared" si="169"/>
        <v>0</v>
      </c>
      <c r="BR102">
        <v>0</v>
      </c>
      <c r="BS102">
        <f t="shared" si="170"/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f t="shared" si="118"/>
        <v>0</v>
      </c>
      <c r="DF102">
        <v>0</v>
      </c>
      <c r="DG102">
        <f t="shared" si="119"/>
        <v>0</v>
      </c>
      <c r="DH102">
        <v>0</v>
      </c>
      <c r="DI102">
        <f t="shared" si="120"/>
        <v>0</v>
      </c>
      <c r="DJ102">
        <v>0</v>
      </c>
      <c r="DK102">
        <f t="shared" si="121"/>
        <v>0</v>
      </c>
      <c r="DL102">
        <v>0</v>
      </c>
      <c r="DM102">
        <f t="shared" si="122"/>
        <v>0</v>
      </c>
      <c r="DN102">
        <v>7</v>
      </c>
      <c r="DO102">
        <f t="shared" si="123"/>
        <v>5.092989299687263E-2</v>
      </c>
      <c r="DP102">
        <v>0</v>
      </c>
      <c r="DQ102">
        <f t="shared" si="124"/>
        <v>0</v>
      </c>
      <c r="DR102">
        <v>0</v>
      </c>
      <c r="DS102">
        <f t="shared" si="125"/>
        <v>0</v>
      </c>
      <c r="DT102">
        <v>0</v>
      </c>
      <c r="DU102">
        <f t="shared" si="126"/>
        <v>0</v>
      </c>
      <c r="DV102">
        <v>0</v>
      </c>
      <c r="DW102">
        <f t="shared" si="127"/>
        <v>0</v>
      </c>
      <c r="DX102">
        <v>33</v>
      </c>
      <c r="DY102">
        <f t="shared" si="128"/>
        <v>0.44852613117772661</v>
      </c>
      <c r="DZ102">
        <v>57</v>
      </c>
      <c r="EA102">
        <f t="shared" si="129"/>
        <v>0.45639770580678041</v>
      </c>
      <c r="EB102">
        <v>3</v>
      </c>
      <c r="EC102">
        <f t="shared" si="130"/>
        <v>4.4146270018620357E-2</v>
      </c>
      <c r="ED102">
        <v>0</v>
      </c>
      <c r="EE102">
        <f t="shared" si="131"/>
        <v>0</v>
      </c>
      <c r="EF102">
        <v>0</v>
      </c>
      <c r="EG102">
        <f t="shared" si="132"/>
        <v>0</v>
      </c>
      <c r="EH102">
        <v>0</v>
      </c>
      <c r="EI102">
        <f t="shared" si="133"/>
        <v>0</v>
      </c>
      <c r="EJ102">
        <v>0</v>
      </c>
      <c r="EK102">
        <f t="shared" si="134"/>
        <v>0</v>
      </c>
      <c r="EL102">
        <v>0</v>
      </c>
      <c r="EM102">
        <f t="shared" si="135"/>
        <v>0</v>
      </c>
      <c r="EN102">
        <v>0</v>
      </c>
      <c r="EO102">
        <f t="shared" si="136"/>
        <v>0</v>
      </c>
      <c r="EP102">
        <v>0</v>
      </c>
      <c r="EQ102">
        <f t="shared" si="137"/>
        <v>0</v>
      </c>
      <c r="ER102">
        <v>0</v>
      </c>
      <c r="ES102">
        <f t="shared" si="138"/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 s="3" t="s">
        <v>491</v>
      </c>
      <c r="FG102" t="s">
        <v>264</v>
      </c>
    </row>
    <row r="103" spans="1:163" x14ac:dyDescent="0.45">
      <c r="A103">
        <v>102</v>
      </c>
      <c r="B103">
        <v>115</v>
      </c>
      <c r="C103" t="s">
        <v>444</v>
      </c>
      <c r="D103" t="s">
        <v>454</v>
      </c>
      <c r="E103">
        <v>430</v>
      </c>
      <c r="F103" t="s">
        <v>488</v>
      </c>
      <c r="G103" s="2">
        <v>0</v>
      </c>
      <c r="H103">
        <f>845+273</f>
        <v>1118</v>
      </c>
      <c r="I103">
        <f t="shared" si="171"/>
        <v>1788</v>
      </c>
      <c r="J103">
        <f>950+273</f>
        <v>1223</v>
      </c>
      <c r="K103" s="2">
        <f t="shared" si="86"/>
        <v>0.68400447427293065</v>
      </c>
      <c r="L103">
        <f t="shared" si="139"/>
        <v>7.1666666666666656E-4</v>
      </c>
      <c r="M103" t="s">
        <v>38</v>
      </c>
      <c r="N103">
        <v>0</v>
      </c>
      <c r="O103">
        <f t="shared" si="142"/>
        <v>0</v>
      </c>
      <c r="P103">
        <v>0</v>
      </c>
      <c r="Q103">
        <f t="shared" si="143"/>
        <v>0</v>
      </c>
      <c r="R103">
        <v>0</v>
      </c>
      <c r="S103">
        <f t="shared" si="144"/>
        <v>0</v>
      </c>
      <c r="T103">
        <v>1</v>
      </c>
      <c r="U103">
        <f t="shared" si="145"/>
        <v>9.8782605187795434E-3</v>
      </c>
      <c r="V103">
        <v>0</v>
      </c>
      <c r="W103">
        <f t="shared" si="146"/>
        <v>0</v>
      </c>
      <c r="X103">
        <v>0</v>
      </c>
      <c r="Y103">
        <f t="shared" si="147"/>
        <v>0</v>
      </c>
      <c r="Z103">
        <v>0</v>
      </c>
      <c r="AA103">
        <f t="shared" si="148"/>
        <v>0</v>
      </c>
      <c r="AB103">
        <v>0</v>
      </c>
      <c r="AC103">
        <f t="shared" si="149"/>
        <v>0</v>
      </c>
      <c r="AD103">
        <f t="shared" si="140"/>
        <v>78.809999999999988</v>
      </c>
      <c r="AE103">
        <f t="shared" si="150"/>
        <v>0.76586170252598795</v>
      </c>
      <c r="AF103">
        <v>0.12</v>
      </c>
      <c r="AG103">
        <f t="shared" si="151"/>
        <v>5.4224000970595557E-3</v>
      </c>
      <c r="AH103">
        <v>0.04</v>
      </c>
      <c r="AI103">
        <f t="shared" si="152"/>
        <v>7.0092589781170251E-4</v>
      </c>
      <c r="AJ103">
        <v>0.03</v>
      </c>
      <c r="AK103">
        <f t="shared" si="153"/>
        <v>5.0772644830728237E-4</v>
      </c>
      <c r="AL103">
        <v>1</v>
      </c>
      <c r="AM103">
        <f t="shared" si="154"/>
        <v>1.9322849028171496E-2</v>
      </c>
      <c r="AN103">
        <v>19</v>
      </c>
      <c r="AO103">
        <f t="shared" si="155"/>
        <v>0.19830613548388248</v>
      </c>
      <c r="AP103">
        <v>0</v>
      </c>
      <c r="AQ103">
        <f t="shared" si="156"/>
        <v>0</v>
      </c>
      <c r="AR103">
        <v>0</v>
      </c>
      <c r="AS103">
        <f t="shared" si="157"/>
        <v>0</v>
      </c>
      <c r="AT103">
        <v>0</v>
      </c>
      <c r="AU103">
        <f t="shared" si="158"/>
        <v>0</v>
      </c>
      <c r="AV103">
        <v>0</v>
      </c>
      <c r="AW103">
        <f t="shared" si="159"/>
        <v>0</v>
      </c>
      <c r="AX103">
        <v>0</v>
      </c>
      <c r="AY103">
        <f t="shared" si="160"/>
        <v>0</v>
      </c>
      <c r="AZ103">
        <v>0</v>
      </c>
      <c r="BA103">
        <f t="shared" si="161"/>
        <v>0</v>
      </c>
      <c r="BB103">
        <v>0</v>
      </c>
      <c r="BC103">
        <f t="shared" si="162"/>
        <v>0</v>
      </c>
      <c r="BD103">
        <v>0</v>
      </c>
      <c r="BE103">
        <f t="shared" si="163"/>
        <v>0</v>
      </c>
      <c r="BF103">
        <v>0</v>
      </c>
      <c r="BG103">
        <f t="shared" si="164"/>
        <v>0</v>
      </c>
      <c r="BH103">
        <v>0</v>
      </c>
      <c r="BI103">
        <f t="shared" si="165"/>
        <v>0</v>
      </c>
      <c r="BJ103">
        <v>0</v>
      </c>
      <c r="BK103">
        <f t="shared" si="166"/>
        <v>0</v>
      </c>
      <c r="BL103">
        <v>0</v>
      </c>
      <c r="BM103">
        <f t="shared" si="167"/>
        <v>0</v>
      </c>
      <c r="BN103">
        <v>0</v>
      </c>
      <c r="BO103">
        <f t="shared" si="168"/>
        <v>0</v>
      </c>
      <c r="BP103">
        <v>0</v>
      </c>
      <c r="BQ103">
        <f t="shared" si="169"/>
        <v>0</v>
      </c>
      <c r="BR103">
        <v>0</v>
      </c>
      <c r="BS103">
        <f t="shared" si="170"/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f t="shared" si="118"/>
        <v>0</v>
      </c>
      <c r="DF103">
        <v>0</v>
      </c>
      <c r="DG103">
        <f t="shared" si="119"/>
        <v>0</v>
      </c>
      <c r="DH103">
        <v>0</v>
      </c>
      <c r="DI103">
        <f t="shared" si="120"/>
        <v>0</v>
      </c>
      <c r="DJ103">
        <v>0</v>
      </c>
      <c r="DK103">
        <f t="shared" si="121"/>
        <v>0</v>
      </c>
      <c r="DL103">
        <v>0</v>
      </c>
      <c r="DM103">
        <f t="shared" si="122"/>
        <v>0</v>
      </c>
      <c r="DN103">
        <v>0</v>
      </c>
      <c r="DO103">
        <f t="shared" si="123"/>
        <v>0</v>
      </c>
      <c r="DP103">
        <v>0</v>
      </c>
      <c r="DQ103">
        <f t="shared" si="124"/>
        <v>0</v>
      </c>
      <c r="DR103">
        <v>0</v>
      </c>
      <c r="DS103">
        <f t="shared" si="125"/>
        <v>0</v>
      </c>
      <c r="DT103">
        <v>0</v>
      </c>
      <c r="DU103">
        <f t="shared" si="126"/>
        <v>0</v>
      </c>
      <c r="DV103">
        <v>0</v>
      </c>
      <c r="DW103">
        <f t="shared" si="127"/>
        <v>0</v>
      </c>
      <c r="DX103">
        <v>20</v>
      </c>
      <c r="DY103">
        <f t="shared" si="128"/>
        <v>0.39108929767766037</v>
      </c>
      <c r="DZ103">
        <v>20</v>
      </c>
      <c r="EA103">
        <f t="shared" si="129"/>
        <v>0.23039376303882522</v>
      </c>
      <c r="EB103">
        <v>0</v>
      </c>
      <c r="EC103">
        <f t="shared" si="130"/>
        <v>0</v>
      </c>
      <c r="ED103">
        <v>60</v>
      </c>
      <c r="EE103">
        <f t="shared" si="131"/>
        <v>0.37851693928351432</v>
      </c>
      <c r="EF103">
        <v>0</v>
      </c>
      <c r="EG103">
        <f t="shared" si="132"/>
        <v>0</v>
      </c>
      <c r="EH103">
        <v>0</v>
      </c>
      <c r="EI103">
        <f t="shared" si="133"/>
        <v>0</v>
      </c>
      <c r="EJ103">
        <v>0</v>
      </c>
      <c r="EK103">
        <f t="shared" si="134"/>
        <v>0</v>
      </c>
      <c r="EL103">
        <v>0</v>
      </c>
      <c r="EM103">
        <f t="shared" si="135"/>
        <v>0</v>
      </c>
      <c r="EN103">
        <v>0</v>
      </c>
      <c r="EO103">
        <f t="shared" si="136"/>
        <v>0</v>
      </c>
      <c r="EP103">
        <v>0</v>
      </c>
      <c r="EQ103">
        <f t="shared" si="137"/>
        <v>0</v>
      </c>
      <c r="ER103">
        <v>0</v>
      </c>
      <c r="ES103">
        <f t="shared" si="138"/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 s="3" t="s">
        <v>492</v>
      </c>
      <c r="FG103" t="s">
        <v>264</v>
      </c>
    </row>
    <row r="104" spans="1:163" x14ac:dyDescent="0.45">
      <c r="A104">
        <v>103</v>
      </c>
      <c r="B104">
        <v>116</v>
      </c>
      <c r="C104" t="s">
        <v>444</v>
      </c>
      <c r="D104" t="s">
        <v>456</v>
      </c>
      <c r="E104">
        <v>430</v>
      </c>
      <c r="F104" t="s">
        <v>488</v>
      </c>
      <c r="G104" s="2">
        <v>0</v>
      </c>
      <c r="H104">
        <f>900+273</f>
        <v>1173</v>
      </c>
      <c r="I104">
        <f t="shared" si="171"/>
        <v>1788</v>
      </c>
      <c r="J104">
        <v>1223</v>
      </c>
      <c r="K104" s="2">
        <f t="shared" si="86"/>
        <v>0.68400447427293065</v>
      </c>
      <c r="L104">
        <f t="shared" si="139"/>
        <v>7.1666666666666656E-4</v>
      </c>
      <c r="M104" t="s">
        <v>38</v>
      </c>
      <c r="N104">
        <v>0</v>
      </c>
      <c r="O104">
        <f t="shared" si="142"/>
        <v>0</v>
      </c>
      <c r="P104">
        <v>0</v>
      </c>
      <c r="Q104">
        <f t="shared" si="143"/>
        <v>0</v>
      </c>
      <c r="R104">
        <v>0</v>
      </c>
      <c r="S104">
        <f t="shared" si="144"/>
        <v>0</v>
      </c>
      <c r="T104">
        <v>1</v>
      </c>
      <c r="U104">
        <f t="shared" si="145"/>
        <v>9.8782605187795434E-3</v>
      </c>
      <c r="V104">
        <v>0</v>
      </c>
      <c r="W104">
        <f t="shared" si="146"/>
        <v>0</v>
      </c>
      <c r="X104">
        <v>0</v>
      </c>
      <c r="Y104">
        <f t="shared" si="147"/>
        <v>0</v>
      </c>
      <c r="Z104">
        <v>0</v>
      </c>
      <c r="AA104">
        <f t="shared" si="148"/>
        <v>0</v>
      </c>
      <c r="AB104">
        <v>0</v>
      </c>
      <c r="AC104">
        <f t="shared" si="149"/>
        <v>0</v>
      </c>
      <c r="AD104">
        <f t="shared" si="140"/>
        <v>78.809999999999988</v>
      </c>
      <c r="AE104">
        <f t="shared" si="150"/>
        <v>0.76586170252598795</v>
      </c>
      <c r="AF104">
        <v>0.12</v>
      </c>
      <c r="AG104">
        <f t="shared" si="151"/>
        <v>5.4224000970595557E-3</v>
      </c>
      <c r="AH104">
        <v>0.04</v>
      </c>
      <c r="AI104">
        <f t="shared" si="152"/>
        <v>7.0092589781170251E-4</v>
      </c>
      <c r="AJ104">
        <v>0.03</v>
      </c>
      <c r="AK104">
        <f t="shared" si="153"/>
        <v>5.0772644830728237E-4</v>
      </c>
      <c r="AL104">
        <v>1</v>
      </c>
      <c r="AM104">
        <f t="shared" si="154"/>
        <v>1.9322849028171496E-2</v>
      </c>
      <c r="AN104">
        <v>19</v>
      </c>
      <c r="AO104">
        <f t="shared" si="155"/>
        <v>0.19830613548388248</v>
      </c>
      <c r="AP104">
        <v>0</v>
      </c>
      <c r="AQ104">
        <f t="shared" si="156"/>
        <v>0</v>
      </c>
      <c r="AR104">
        <v>0</v>
      </c>
      <c r="AS104">
        <f t="shared" si="157"/>
        <v>0</v>
      </c>
      <c r="AT104">
        <v>0</v>
      </c>
      <c r="AU104">
        <f t="shared" si="158"/>
        <v>0</v>
      </c>
      <c r="AV104">
        <v>0</v>
      </c>
      <c r="AW104">
        <f t="shared" si="159"/>
        <v>0</v>
      </c>
      <c r="AX104">
        <v>0</v>
      </c>
      <c r="AY104">
        <f t="shared" si="160"/>
        <v>0</v>
      </c>
      <c r="AZ104">
        <v>0</v>
      </c>
      <c r="BA104">
        <f t="shared" si="161"/>
        <v>0</v>
      </c>
      <c r="BB104">
        <v>0</v>
      </c>
      <c r="BC104">
        <f t="shared" si="162"/>
        <v>0</v>
      </c>
      <c r="BD104">
        <v>0</v>
      </c>
      <c r="BE104">
        <f t="shared" si="163"/>
        <v>0</v>
      </c>
      <c r="BF104">
        <v>0</v>
      </c>
      <c r="BG104">
        <f t="shared" si="164"/>
        <v>0</v>
      </c>
      <c r="BH104">
        <v>0</v>
      </c>
      <c r="BI104">
        <f t="shared" si="165"/>
        <v>0</v>
      </c>
      <c r="BJ104">
        <v>0</v>
      </c>
      <c r="BK104">
        <f t="shared" si="166"/>
        <v>0</v>
      </c>
      <c r="BL104">
        <v>0</v>
      </c>
      <c r="BM104">
        <f t="shared" si="167"/>
        <v>0</v>
      </c>
      <c r="BN104">
        <v>0</v>
      </c>
      <c r="BO104">
        <f t="shared" si="168"/>
        <v>0</v>
      </c>
      <c r="BP104">
        <v>0</v>
      </c>
      <c r="BQ104">
        <f t="shared" si="169"/>
        <v>0</v>
      </c>
      <c r="BR104">
        <v>0</v>
      </c>
      <c r="BS104">
        <f t="shared" si="170"/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f t="shared" si="118"/>
        <v>0</v>
      </c>
      <c r="DF104">
        <v>0</v>
      </c>
      <c r="DG104">
        <f t="shared" si="119"/>
        <v>0</v>
      </c>
      <c r="DH104">
        <v>0</v>
      </c>
      <c r="DI104">
        <f t="shared" si="120"/>
        <v>0</v>
      </c>
      <c r="DJ104">
        <v>0</v>
      </c>
      <c r="DK104">
        <f t="shared" si="121"/>
        <v>0</v>
      </c>
      <c r="DL104">
        <v>0</v>
      </c>
      <c r="DM104">
        <f t="shared" si="122"/>
        <v>0</v>
      </c>
      <c r="DN104">
        <v>0</v>
      </c>
      <c r="DO104">
        <f t="shared" si="123"/>
        <v>0</v>
      </c>
      <c r="DP104">
        <v>0</v>
      </c>
      <c r="DQ104">
        <f t="shared" si="124"/>
        <v>0</v>
      </c>
      <c r="DR104">
        <v>0</v>
      </c>
      <c r="DS104">
        <f t="shared" si="125"/>
        <v>0</v>
      </c>
      <c r="DT104">
        <v>0</v>
      </c>
      <c r="DU104">
        <f t="shared" si="126"/>
        <v>0</v>
      </c>
      <c r="DV104">
        <v>0</v>
      </c>
      <c r="DW104">
        <f t="shared" si="127"/>
        <v>0</v>
      </c>
      <c r="DX104">
        <v>20</v>
      </c>
      <c r="DY104">
        <f t="shared" si="128"/>
        <v>0.29740273483956009</v>
      </c>
      <c r="DZ104">
        <v>65</v>
      </c>
      <c r="EA104">
        <f t="shared" si="129"/>
        <v>0.56940739820793085</v>
      </c>
      <c r="EB104">
        <v>0</v>
      </c>
      <c r="EC104">
        <f t="shared" si="130"/>
        <v>0</v>
      </c>
      <c r="ED104">
        <v>0</v>
      </c>
      <c r="EE104">
        <f t="shared" si="131"/>
        <v>0</v>
      </c>
      <c r="EF104">
        <v>15</v>
      </c>
      <c r="EG104">
        <f t="shared" si="132"/>
        <v>0.13318986695250903</v>
      </c>
      <c r="EH104">
        <v>0</v>
      </c>
      <c r="EI104">
        <f t="shared" si="133"/>
        <v>0</v>
      </c>
      <c r="EJ104">
        <v>0</v>
      </c>
      <c r="EK104">
        <f t="shared" si="134"/>
        <v>0</v>
      </c>
      <c r="EL104">
        <v>0</v>
      </c>
      <c r="EM104">
        <f t="shared" si="135"/>
        <v>0</v>
      </c>
      <c r="EN104">
        <v>0</v>
      </c>
      <c r="EO104">
        <f t="shared" si="136"/>
        <v>0</v>
      </c>
      <c r="EP104">
        <v>0</v>
      </c>
      <c r="EQ104">
        <f t="shared" si="137"/>
        <v>0</v>
      </c>
      <c r="ER104">
        <v>0</v>
      </c>
      <c r="ES104">
        <f t="shared" si="138"/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 s="3" t="s">
        <v>493</v>
      </c>
      <c r="FG104" t="s">
        <v>264</v>
      </c>
    </row>
    <row r="105" spans="1:163" x14ac:dyDescent="0.45">
      <c r="A105">
        <v>104</v>
      </c>
      <c r="B105">
        <v>117</v>
      </c>
      <c r="C105" t="s">
        <v>444</v>
      </c>
      <c r="D105" t="s">
        <v>458</v>
      </c>
      <c r="E105">
        <v>430</v>
      </c>
      <c r="F105" t="s">
        <v>488</v>
      </c>
      <c r="G105" s="2">
        <v>0</v>
      </c>
      <c r="H105">
        <f>970+273</f>
        <v>1243</v>
      </c>
      <c r="I105">
        <f t="shared" si="171"/>
        <v>1788</v>
      </c>
      <c r="J105">
        <v>1273</v>
      </c>
      <c r="K105" s="2">
        <f t="shared" si="86"/>
        <v>0.71196868008948544</v>
      </c>
      <c r="L105">
        <f t="shared" si="139"/>
        <v>7.1666666666666656E-4</v>
      </c>
      <c r="M105" t="s">
        <v>38</v>
      </c>
      <c r="N105">
        <v>0</v>
      </c>
      <c r="O105">
        <f t="shared" si="142"/>
        <v>0</v>
      </c>
      <c r="P105">
        <v>0</v>
      </c>
      <c r="Q105">
        <f t="shared" si="143"/>
        <v>0</v>
      </c>
      <c r="R105">
        <v>0</v>
      </c>
      <c r="S105">
        <f t="shared" si="144"/>
        <v>0</v>
      </c>
      <c r="T105">
        <v>1</v>
      </c>
      <c r="U105">
        <f t="shared" si="145"/>
        <v>9.8782605187795434E-3</v>
      </c>
      <c r="V105">
        <v>0</v>
      </c>
      <c r="W105">
        <f t="shared" si="146"/>
        <v>0</v>
      </c>
      <c r="X105">
        <v>0</v>
      </c>
      <c r="Y105">
        <f t="shared" si="147"/>
        <v>0</v>
      </c>
      <c r="Z105">
        <v>0</v>
      </c>
      <c r="AA105">
        <f t="shared" si="148"/>
        <v>0</v>
      </c>
      <c r="AB105">
        <v>0</v>
      </c>
      <c r="AC105">
        <f t="shared" si="149"/>
        <v>0</v>
      </c>
      <c r="AD105">
        <f t="shared" si="140"/>
        <v>78.809999999999988</v>
      </c>
      <c r="AE105">
        <f t="shared" si="150"/>
        <v>0.76586170252598795</v>
      </c>
      <c r="AF105">
        <v>0.12</v>
      </c>
      <c r="AG105">
        <f t="shared" si="151"/>
        <v>5.4224000970595557E-3</v>
      </c>
      <c r="AH105">
        <v>0.04</v>
      </c>
      <c r="AI105">
        <f t="shared" si="152"/>
        <v>7.0092589781170251E-4</v>
      </c>
      <c r="AJ105">
        <v>0.03</v>
      </c>
      <c r="AK105">
        <f t="shared" si="153"/>
        <v>5.0772644830728237E-4</v>
      </c>
      <c r="AL105">
        <v>1</v>
      </c>
      <c r="AM105">
        <f t="shared" si="154"/>
        <v>1.9322849028171496E-2</v>
      </c>
      <c r="AN105">
        <v>19</v>
      </c>
      <c r="AO105">
        <f t="shared" si="155"/>
        <v>0.19830613548388248</v>
      </c>
      <c r="AP105">
        <v>0</v>
      </c>
      <c r="AQ105">
        <f t="shared" si="156"/>
        <v>0</v>
      </c>
      <c r="AR105">
        <v>0</v>
      </c>
      <c r="AS105">
        <f t="shared" si="157"/>
        <v>0</v>
      </c>
      <c r="AT105">
        <v>0</v>
      </c>
      <c r="AU105">
        <f t="shared" si="158"/>
        <v>0</v>
      </c>
      <c r="AV105">
        <v>0</v>
      </c>
      <c r="AW105">
        <f t="shared" si="159"/>
        <v>0</v>
      </c>
      <c r="AX105">
        <v>0</v>
      </c>
      <c r="AY105">
        <f t="shared" si="160"/>
        <v>0</v>
      </c>
      <c r="AZ105">
        <v>0</v>
      </c>
      <c r="BA105">
        <f t="shared" si="161"/>
        <v>0</v>
      </c>
      <c r="BB105">
        <v>0</v>
      </c>
      <c r="BC105">
        <f t="shared" si="162"/>
        <v>0</v>
      </c>
      <c r="BD105">
        <v>0</v>
      </c>
      <c r="BE105">
        <f t="shared" si="163"/>
        <v>0</v>
      </c>
      <c r="BF105">
        <v>0</v>
      </c>
      <c r="BG105">
        <f t="shared" si="164"/>
        <v>0</v>
      </c>
      <c r="BH105">
        <v>0</v>
      </c>
      <c r="BI105">
        <f t="shared" si="165"/>
        <v>0</v>
      </c>
      <c r="BJ105">
        <v>0</v>
      </c>
      <c r="BK105">
        <f t="shared" si="166"/>
        <v>0</v>
      </c>
      <c r="BL105">
        <v>0</v>
      </c>
      <c r="BM105">
        <f t="shared" si="167"/>
        <v>0</v>
      </c>
      <c r="BN105">
        <v>0</v>
      </c>
      <c r="BO105">
        <f t="shared" si="168"/>
        <v>0</v>
      </c>
      <c r="BP105">
        <v>0</v>
      </c>
      <c r="BQ105">
        <f t="shared" si="169"/>
        <v>0</v>
      </c>
      <c r="BR105">
        <v>0</v>
      </c>
      <c r="BS105">
        <f t="shared" si="170"/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f t="shared" si="118"/>
        <v>0</v>
      </c>
      <c r="DF105">
        <v>0</v>
      </c>
      <c r="DG105">
        <f t="shared" si="119"/>
        <v>0</v>
      </c>
      <c r="DH105">
        <v>0</v>
      </c>
      <c r="DI105">
        <f t="shared" si="120"/>
        <v>0</v>
      </c>
      <c r="DJ105">
        <v>0</v>
      </c>
      <c r="DK105">
        <f t="shared" si="121"/>
        <v>0</v>
      </c>
      <c r="DL105">
        <v>0</v>
      </c>
      <c r="DM105">
        <f t="shared" si="122"/>
        <v>0</v>
      </c>
      <c r="DN105">
        <v>0</v>
      </c>
      <c r="DO105">
        <f t="shared" si="123"/>
        <v>0</v>
      </c>
      <c r="DP105">
        <v>0</v>
      </c>
      <c r="DQ105">
        <f t="shared" si="124"/>
        <v>0</v>
      </c>
      <c r="DR105">
        <v>0</v>
      </c>
      <c r="DS105">
        <f t="shared" si="125"/>
        <v>0</v>
      </c>
      <c r="DT105">
        <v>0</v>
      </c>
      <c r="DU105">
        <f t="shared" si="126"/>
        <v>0</v>
      </c>
      <c r="DV105">
        <v>0</v>
      </c>
      <c r="DW105">
        <f t="shared" si="127"/>
        <v>0</v>
      </c>
      <c r="DX105">
        <v>0</v>
      </c>
      <c r="DY105">
        <f t="shared" si="128"/>
        <v>0</v>
      </c>
      <c r="DZ105">
        <v>85</v>
      </c>
      <c r="EA105">
        <f t="shared" si="129"/>
        <v>0.75510332888247278</v>
      </c>
      <c r="EB105">
        <v>15</v>
      </c>
      <c r="EC105">
        <f t="shared" si="130"/>
        <v>0.24489667111752725</v>
      </c>
      <c r="ED105">
        <v>0</v>
      </c>
      <c r="EE105">
        <f t="shared" si="131"/>
        <v>0</v>
      </c>
      <c r="EF105">
        <v>0</v>
      </c>
      <c r="EG105">
        <f t="shared" si="132"/>
        <v>0</v>
      </c>
      <c r="EH105">
        <v>0</v>
      </c>
      <c r="EI105">
        <f t="shared" si="133"/>
        <v>0</v>
      </c>
      <c r="EJ105">
        <v>0</v>
      </c>
      <c r="EK105">
        <f t="shared" si="134"/>
        <v>0</v>
      </c>
      <c r="EL105">
        <v>0</v>
      </c>
      <c r="EM105">
        <f t="shared" si="135"/>
        <v>0</v>
      </c>
      <c r="EN105">
        <v>0</v>
      </c>
      <c r="EO105">
        <f t="shared" si="136"/>
        <v>0</v>
      </c>
      <c r="EP105">
        <v>0</v>
      </c>
      <c r="EQ105">
        <f t="shared" si="137"/>
        <v>0</v>
      </c>
      <c r="ER105">
        <v>0</v>
      </c>
      <c r="ES105">
        <f t="shared" si="138"/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 s="3" t="s">
        <v>494</v>
      </c>
      <c r="FG105" t="s">
        <v>264</v>
      </c>
    </row>
    <row r="106" spans="1:163" x14ac:dyDescent="0.45">
      <c r="A106">
        <v>105</v>
      </c>
      <c r="B106">
        <v>118</v>
      </c>
      <c r="C106" t="s">
        <v>71</v>
      </c>
      <c r="D106" t="s">
        <v>51</v>
      </c>
      <c r="F106" t="s">
        <v>72</v>
      </c>
      <c r="G106" s="2">
        <v>0</v>
      </c>
      <c r="H106">
        <v>234.3</v>
      </c>
      <c r="I106">
        <v>594.20000000000005</v>
      </c>
      <c r="J106">
        <v>298</v>
      </c>
      <c r="K106" s="2">
        <f t="shared" si="86"/>
        <v>0.50151464153483671</v>
      </c>
      <c r="L106">
        <f>0.02/60</f>
        <v>3.3333333333333332E-4</v>
      </c>
      <c r="M106" t="s">
        <v>1144</v>
      </c>
      <c r="N106">
        <v>0</v>
      </c>
      <c r="O106">
        <f t="shared" si="142"/>
        <v>0</v>
      </c>
      <c r="P106">
        <v>0</v>
      </c>
      <c r="Q106">
        <f t="shared" si="143"/>
        <v>0</v>
      </c>
      <c r="R106">
        <v>0</v>
      </c>
      <c r="S106">
        <f t="shared" si="144"/>
        <v>0</v>
      </c>
      <c r="T106">
        <v>0</v>
      </c>
      <c r="U106">
        <f t="shared" si="145"/>
        <v>0</v>
      </c>
      <c r="V106">
        <v>0</v>
      </c>
      <c r="W106">
        <f t="shared" si="146"/>
        <v>0</v>
      </c>
      <c r="X106">
        <v>0</v>
      </c>
      <c r="Y106">
        <f t="shared" si="147"/>
        <v>0</v>
      </c>
      <c r="Z106">
        <v>0</v>
      </c>
      <c r="AA106">
        <f t="shared" si="148"/>
        <v>0</v>
      </c>
      <c r="AB106">
        <v>100</v>
      </c>
      <c r="AC106">
        <f t="shared" si="149"/>
        <v>1</v>
      </c>
      <c r="AD106">
        <v>0</v>
      </c>
      <c r="AE106">
        <f t="shared" si="150"/>
        <v>0</v>
      </c>
      <c r="AF106">
        <v>0</v>
      </c>
      <c r="AG106">
        <f t="shared" si="151"/>
        <v>0</v>
      </c>
      <c r="AH106">
        <v>0</v>
      </c>
      <c r="AI106">
        <f t="shared" si="152"/>
        <v>0</v>
      </c>
      <c r="AJ106">
        <v>0</v>
      </c>
      <c r="AK106">
        <f t="shared" si="153"/>
        <v>0</v>
      </c>
      <c r="AL106">
        <v>0</v>
      </c>
      <c r="AM106">
        <f t="shared" si="154"/>
        <v>0</v>
      </c>
      <c r="AN106">
        <v>0</v>
      </c>
      <c r="AO106">
        <f t="shared" si="155"/>
        <v>0</v>
      </c>
      <c r="AP106">
        <v>0</v>
      </c>
      <c r="AQ106">
        <f t="shared" si="156"/>
        <v>0</v>
      </c>
      <c r="AR106">
        <v>0</v>
      </c>
      <c r="AS106">
        <f t="shared" si="157"/>
        <v>0</v>
      </c>
      <c r="AT106">
        <v>0</v>
      </c>
      <c r="AU106">
        <f t="shared" si="158"/>
        <v>0</v>
      </c>
      <c r="AV106">
        <v>0</v>
      </c>
      <c r="AW106">
        <f t="shared" si="159"/>
        <v>0</v>
      </c>
      <c r="AX106">
        <v>0</v>
      </c>
      <c r="AY106">
        <f t="shared" si="160"/>
        <v>0</v>
      </c>
      <c r="AZ106">
        <v>0</v>
      </c>
      <c r="BA106">
        <f t="shared" si="161"/>
        <v>0</v>
      </c>
      <c r="BB106">
        <v>0</v>
      </c>
      <c r="BC106">
        <f t="shared" si="162"/>
        <v>0</v>
      </c>
      <c r="BD106">
        <v>0</v>
      </c>
      <c r="BE106">
        <f t="shared" si="163"/>
        <v>0</v>
      </c>
      <c r="BF106">
        <v>0</v>
      </c>
      <c r="BG106">
        <f t="shared" si="164"/>
        <v>0</v>
      </c>
      <c r="BH106">
        <v>0</v>
      </c>
      <c r="BI106">
        <f t="shared" si="165"/>
        <v>0</v>
      </c>
      <c r="BJ106">
        <v>0</v>
      </c>
      <c r="BK106">
        <f t="shared" si="166"/>
        <v>0</v>
      </c>
      <c r="BL106">
        <v>0</v>
      </c>
      <c r="BM106">
        <f t="shared" si="167"/>
        <v>0</v>
      </c>
      <c r="BN106">
        <v>0</v>
      </c>
      <c r="BO106">
        <f t="shared" si="168"/>
        <v>0</v>
      </c>
      <c r="BP106">
        <v>0</v>
      </c>
      <c r="BQ106">
        <f t="shared" si="169"/>
        <v>0</v>
      </c>
      <c r="BR106">
        <v>0</v>
      </c>
      <c r="BS106">
        <f t="shared" si="170"/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f t="shared" si="118"/>
        <v>0</v>
      </c>
      <c r="DF106">
        <v>0</v>
      </c>
      <c r="DG106">
        <f t="shared" si="119"/>
        <v>0</v>
      </c>
      <c r="DH106">
        <v>100</v>
      </c>
      <c r="DI106">
        <f t="shared" si="120"/>
        <v>1</v>
      </c>
      <c r="DJ106">
        <v>0</v>
      </c>
      <c r="DK106">
        <f t="shared" si="121"/>
        <v>0</v>
      </c>
      <c r="DL106">
        <v>0</v>
      </c>
      <c r="DM106">
        <f t="shared" si="122"/>
        <v>0</v>
      </c>
      <c r="DN106">
        <v>0</v>
      </c>
      <c r="DO106">
        <f t="shared" si="123"/>
        <v>0</v>
      </c>
      <c r="DP106">
        <v>0</v>
      </c>
      <c r="DQ106">
        <f t="shared" si="124"/>
        <v>0</v>
      </c>
      <c r="DR106">
        <v>0</v>
      </c>
      <c r="DS106">
        <f t="shared" si="125"/>
        <v>0</v>
      </c>
      <c r="DT106">
        <v>0</v>
      </c>
      <c r="DU106">
        <f t="shared" si="126"/>
        <v>0</v>
      </c>
      <c r="DV106">
        <v>0</v>
      </c>
      <c r="DW106">
        <f t="shared" si="127"/>
        <v>0</v>
      </c>
      <c r="DX106">
        <v>0</v>
      </c>
      <c r="DY106">
        <f t="shared" si="128"/>
        <v>0</v>
      </c>
      <c r="DZ106">
        <v>0</v>
      </c>
      <c r="EA106">
        <f t="shared" si="129"/>
        <v>0</v>
      </c>
      <c r="EB106">
        <v>0</v>
      </c>
      <c r="EC106">
        <f t="shared" si="130"/>
        <v>0</v>
      </c>
      <c r="ED106">
        <v>0</v>
      </c>
      <c r="EE106">
        <f t="shared" si="131"/>
        <v>0</v>
      </c>
      <c r="EF106">
        <v>0</v>
      </c>
      <c r="EG106">
        <f t="shared" si="132"/>
        <v>0</v>
      </c>
      <c r="EH106">
        <v>0</v>
      </c>
      <c r="EI106">
        <f t="shared" si="133"/>
        <v>0</v>
      </c>
      <c r="EJ106">
        <v>0</v>
      </c>
      <c r="EK106">
        <f t="shared" si="134"/>
        <v>0</v>
      </c>
      <c r="EL106">
        <v>0</v>
      </c>
      <c r="EM106">
        <f t="shared" si="135"/>
        <v>0</v>
      </c>
      <c r="EN106">
        <v>0</v>
      </c>
      <c r="EO106">
        <f t="shared" si="136"/>
        <v>0</v>
      </c>
      <c r="EP106">
        <v>0</v>
      </c>
      <c r="EQ106">
        <f t="shared" si="137"/>
        <v>0</v>
      </c>
      <c r="ER106">
        <v>0</v>
      </c>
      <c r="ES106">
        <f t="shared" si="138"/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 s="3" t="s">
        <v>495</v>
      </c>
      <c r="FG106" t="s">
        <v>264</v>
      </c>
    </row>
    <row r="107" spans="1:163" x14ac:dyDescent="0.45">
      <c r="A107">
        <v>106</v>
      </c>
      <c r="B107">
        <v>119</v>
      </c>
      <c r="C107" t="s">
        <v>71</v>
      </c>
      <c r="D107" t="s">
        <v>496</v>
      </c>
      <c r="F107" t="s">
        <v>72</v>
      </c>
      <c r="G107" s="2">
        <v>2</v>
      </c>
      <c r="H107">
        <f>-14+273</f>
        <v>259</v>
      </c>
      <c r="I107">
        <v>594.20000000000005</v>
      </c>
      <c r="J107">
        <v>298</v>
      </c>
      <c r="K107" s="2">
        <f t="shared" si="86"/>
        <v>0.50151464153483671</v>
      </c>
      <c r="L107">
        <f t="shared" ref="L107:L112" si="172">0.02/60</f>
        <v>3.3333333333333332E-4</v>
      </c>
      <c r="M107" t="s">
        <v>1144</v>
      </c>
      <c r="N107">
        <v>0</v>
      </c>
      <c r="O107">
        <f t="shared" si="142"/>
        <v>0</v>
      </c>
      <c r="P107">
        <v>0</v>
      </c>
      <c r="Q107">
        <f t="shared" si="143"/>
        <v>0</v>
      </c>
      <c r="R107">
        <v>0</v>
      </c>
      <c r="S107">
        <f t="shared" si="144"/>
        <v>0</v>
      </c>
      <c r="T107">
        <v>0</v>
      </c>
      <c r="U107">
        <f t="shared" si="145"/>
        <v>0</v>
      </c>
      <c r="V107">
        <v>0</v>
      </c>
      <c r="W107">
        <f t="shared" si="146"/>
        <v>0</v>
      </c>
      <c r="X107">
        <v>0</v>
      </c>
      <c r="Y107">
        <f t="shared" si="147"/>
        <v>0</v>
      </c>
      <c r="Z107">
        <v>0</v>
      </c>
      <c r="AA107">
        <f t="shared" si="148"/>
        <v>0</v>
      </c>
      <c r="AB107">
        <v>100</v>
      </c>
      <c r="AC107">
        <f t="shared" si="149"/>
        <v>1</v>
      </c>
      <c r="AD107">
        <v>0</v>
      </c>
      <c r="AE107">
        <f t="shared" si="150"/>
        <v>0</v>
      </c>
      <c r="AF107">
        <v>0</v>
      </c>
      <c r="AG107">
        <f t="shared" si="151"/>
        <v>0</v>
      </c>
      <c r="AH107">
        <v>0</v>
      </c>
      <c r="AI107">
        <f t="shared" si="152"/>
        <v>0</v>
      </c>
      <c r="AJ107">
        <v>0</v>
      </c>
      <c r="AK107">
        <f t="shared" si="153"/>
        <v>0</v>
      </c>
      <c r="AL107">
        <v>0</v>
      </c>
      <c r="AM107">
        <f t="shared" si="154"/>
        <v>0</v>
      </c>
      <c r="AN107">
        <v>0</v>
      </c>
      <c r="AO107">
        <f t="shared" si="155"/>
        <v>0</v>
      </c>
      <c r="AP107">
        <v>0</v>
      </c>
      <c r="AQ107">
        <f t="shared" si="156"/>
        <v>0</v>
      </c>
      <c r="AR107">
        <v>0</v>
      </c>
      <c r="AS107">
        <f t="shared" si="157"/>
        <v>0</v>
      </c>
      <c r="AT107">
        <v>0</v>
      </c>
      <c r="AU107">
        <f t="shared" si="158"/>
        <v>0</v>
      </c>
      <c r="AV107">
        <v>0</v>
      </c>
      <c r="AW107">
        <f t="shared" si="159"/>
        <v>0</v>
      </c>
      <c r="AX107">
        <v>0</v>
      </c>
      <c r="AY107">
        <f t="shared" si="160"/>
        <v>0</v>
      </c>
      <c r="AZ107">
        <v>0</v>
      </c>
      <c r="BA107">
        <f t="shared" si="161"/>
        <v>0</v>
      </c>
      <c r="BB107">
        <v>0</v>
      </c>
      <c r="BC107">
        <f t="shared" si="162"/>
        <v>0</v>
      </c>
      <c r="BD107">
        <v>0</v>
      </c>
      <c r="BE107">
        <f t="shared" si="163"/>
        <v>0</v>
      </c>
      <c r="BF107">
        <v>0</v>
      </c>
      <c r="BG107">
        <f t="shared" si="164"/>
        <v>0</v>
      </c>
      <c r="BH107">
        <v>0</v>
      </c>
      <c r="BI107">
        <f t="shared" si="165"/>
        <v>0</v>
      </c>
      <c r="BJ107">
        <v>0</v>
      </c>
      <c r="BK107">
        <f t="shared" si="166"/>
        <v>0</v>
      </c>
      <c r="BL107">
        <v>0</v>
      </c>
      <c r="BM107">
        <f t="shared" si="167"/>
        <v>0</v>
      </c>
      <c r="BN107">
        <v>0</v>
      </c>
      <c r="BO107">
        <f t="shared" si="168"/>
        <v>0</v>
      </c>
      <c r="BP107">
        <v>0</v>
      </c>
      <c r="BQ107">
        <f t="shared" si="169"/>
        <v>0</v>
      </c>
      <c r="BR107">
        <v>0</v>
      </c>
      <c r="BS107">
        <f t="shared" si="170"/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f t="shared" si="118"/>
        <v>0</v>
      </c>
      <c r="DF107">
        <v>20.7</v>
      </c>
      <c r="DG107">
        <f t="shared" si="119"/>
        <v>0.31320247250710642</v>
      </c>
      <c r="DH107">
        <v>79.3</v>
      </c>
      <c r="DI107">
        <f t="shared" si="120"/>
        <v>0.68679752749289369</v>
      </c>
      <c r="DJ107">
        <v>0</v>
      </c>
      <c r="DK107">
        <f t="shared" si="121"/>
        <v>0</v>
      </c>
      <c r="DL107">
        <v>0</v>
      </c>
      <c r="DM107">
        <f t="shared" si="122"/>
        <v>0</v>
      </c>
      <c r="DN107">
        <v>0</v>
      </c>
      <c r="DO107">
        <f t="shared" si="123"/>
        <v>0</v>
      </c>
      <c r="DP107">
        <v>0</v>
      </c>
      <c r="DQ107">
        <f t="shared" si="124"/>
        <v>0</v>
      </c>
      <c r="DR107">
        <v>0</v>
      </c>
      <c r="DS107">
        <f t="shared" si="125"/>
        <v>0</v>
      </c>
      <c r="DT107">
        <v>0</v>
      </c>
      <c r="DU107">
        <f t="shared" si="126"/>
        <v>0</v>
      </c>
      <c r="DV107">
        <v>0</v>
      </c>
      <c r="DW107">
        <f t="shared" si="127"/>
        <v>0</v>
      </c>
      <c r="DX107">
        <v>0</v>
      </c>
      <c r="DY107">
        <f t="shared" si="128"/>
        <v>0</v>
      </c>
      <c r="DZ107">
        <v>0</v>
      </c>
      <c r="EA107">
        <f t="shared" si="129"/>
        <v>0</v>
      </c>
      <c r="EB107">
        <v>0</v>
      </c>
      <c r="EC107">
        <f t="shared" si="130"/>
        <v>0</v>
      </c>
      <c r="ED107">
        <v>0</v>
      </c>
      <c r="EE107">
        <f t="shared" si="131"/>
        <v>0</v>
      </c>
      <c r="EF107">
        <v>0</v>
      </c>
      <c r="EG107">
        <f t="shared" si="132"/>
        <v>0</v>
      </c>
      <c r="EH107">
        <v>0</v>
      </c>
      <c r="EI107">
        <f t="shared" si="133"/>
        <v>0</v>
      </c>
      <c r="EJ107">
        <v>0</v>
      </c>
      <c r="EK107">
        <f t="shared" si="134"/>
        <v>0</v>
      </c>
      <c r="EL107">
        <v>0</v>
      </c>
      <c r="EM107">
        <f t="shared" si="135"/>
        <v>0</v>
      </c>
      <c r="EN107">
        <v>0</v>
      </c>
      <c r="EO107">
        <f t="shared" si="136"/>
        <v>0</v>
      </c>
      <c r="EP107">
        <v>0</v>
      </c>
      <c r="EQ107">
        <f t="shared" si="137"/>
        <v>0</v>
      </c>
      <c r="ER107">
        <v>0</v>
      </c>
      <c r="ES107">
        <f t="shared" si="138"/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 s="3" t="s">
        <v>495</v>
      </c>
      <c r="FG107" t="s">
        <v>264</v>
      </c>
    </row>
    <row r="108" spans="1:163" x14ac:dyDescent="0.45">
      <c r="A108">
        <v>107</v>
      </c>
      <c r="B108">
        <v>120</v>
      </c>
      <c r="C108" t="s">
        <v>71</v>
      </c>
      <c r="D108" t="s">
        <v>496</v>
      </c>
      <c r="F108" t="s">
        <v>72</v>
      </c>
      <c r="G108" s="2">
        <v>2</v>
      </c>
      <c r="H108">
        <f>273-25</f>
        <v>248</v>
      </c>
      <c r="I108">
        <v>594.20000000000005</v>
      </c>
      <c r="J108">
        <v>298</v>
      </c>
      <c r="K108" s="2">
        <f t="shared" si="86"/>
        <v>0.50151464153483671</v>
      </c>
      <c r="L108">
        <f t="shared" si="172"/>
        <v>3.3333333333333332E-4</v>
      </c>
      <c r="M108" t="s">
        <v>1144</v>
      </c>
      <c r="N108">
        <v>0</v>
      </c>
      <c r="O108">
        <f t="shared" si="142"/>
        <v>0</v>
      </c>
      <c r="P108">
        <v>0</v>
      </c>
      <c r="Q108">
        <f t="shared" si="143"/>
        <v>0</v>
      </c>
      <c r="R108">
        <v>0</v>
      </c>
      <c r="S108">
        <f t="shared" si="144"/>
        <v>0</v>
      </c>
      <c r="T108">
        <v>0</v>
      </c>
      <c r="U108">
        <f t="shared" si="145"/>
        <v>0</v>
      </c>
      <c r="V108">
        <v>0</v>
      </c>
      <c r="W108">
        <f t="shared" si="146"/>
        <v>0</v>
      </c>
      <c r="X108">
        <v>0</v>
      </c>
      <c r="Y108">
        <f t="shared" si="147"/>
        <v>0</v>
      </c>
      <c r="Z108">
        <v>0</v>
      </c>
      <c r="AA108">
        <f t="shared" si="148"/>
        <v>0</v>
      </c>
      <c r="AB108">
        <v>100</v>
      </c>
      <c r="AC108">
        <f t="shared" si="149"/>
        <v>1</v>
      </c>
      <c r="AD108">
        <v>0</v>
      </c>
      <c r="AE108">
        <f t="shared" si="150"/>
        <v>0</v>
      </c>
      <c r="AF108">
        <v>0</v>
      </c>
      <c r="AG108">
        <f t="shared" si="151"/>
        <v>0</v>
      </c>
      <c r="AH108">
        <v>0</v>
      </c>
      <c r="AI108">
        <f t="shared" si="152"/>
        <v>0</v>
      </c>
      <c r="AJ108">
        <v>0</v>
      </c>
      <c r="AK108">
        <f t="shared" si="153"/>
        <v>0</v>
      </c>
      <c r="AL108">
        <v>0</v>
      </c>
      <c r="AM108">
        <f t="shared" si="154"/>
        <v>0</v>
      </c>
      <c r="AN108">
        <v>0</v>
      </c>
      <c r="AO108">
        <f t="shared" si="155"/>
        <v>0</v>
      </c>
      <c r="AP108">
        <v>0</v>
      </c>
      <c r="AQ108">
        <f t="shared" si="156"/>
        <v>0</v>
      </c>
      <c r="AR108">
        <v>0</v>
      </c>
      <c r="AS108">
        <f t="shared" si="157"/>
        <v>0</v>
      </c>
      <c r="AT108">
        <v>0</v>
      </c>
      <c r="AU108">
        <f t="shared" si="158"/>
        <v>0</v>
      </c>
      <c r="AV108">
        <v>0</v>
      </c>
      <c r="AW108">
        <f t="shared" si="159"/>
        <v>0</v>
      </c>
      <c r="AX108">
        <v>0</v>
      </c>
      <c r="AY108">
        <f t="shared" si="160"/>
        <v>0</v>
      </c>
      <c r="AZ108">
        <v>0</v>
      </c>
      <c r="BA108">
        <f t="shared" si="161"/>
        <v>0</v>
      </c>
      <c r="BB108">
        <v>0</v>
      </c>
      <c r="BC108">
        <f t="shared" si="162"/>
        <v>0</v>
      </c>
      <c r="BD108">
        <v>0</v>
      </c>
      <c r="BE108">
        <f t="shared" si="163"/>
        <v>0</v>
      </c>
      <c r="BF108">
        <v>0</v>
      </c>
      <c r="BG108">
        <f t="shared" si="164"/>
        <v>0</v>
      </c>
      <c r="BH108">
        <v>0</v>
      </c>
      <c r="BI108">
        <f t="shared" si="165"/>
        <v>0</v>
      </c>
      <c r="BJ108">
        <v>0</v>
      </c>
      <c r="BK108">
        <f t="shared" si="166"/>
        <v>0</v>
      </c>
      <c r="BL108">
        <v>0</v>
      </c>
      <c r="BM108">
        <f t="shared" si="167"/>
        <v>0</v>
      </c>
      <c r="BN108">
        <v>0</v>
      </c>
      <c r="BO108">
        <f t="shared" si="168"/>
        <v>0</v>
      </c>
      <c r="BP108">
        <v>0</v>
      </c>
      <c r="BQ108">
        <f t="shared" si="169"/>
        <v>0</v>
      </c>
      <c r="BR108">
        <v>0</v>
      </c>
      <c r="BS108">
        <f t="shared" si="170"/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f t="shared" si="118"/>
        <v>0</v>
      </c>
      <c r="DF108">
        <v>53.8</v>
      </c>
      <c r="DG108">
        <f t="shared" si="119"/>
        <v>0.67044721289822173</v>
      </c>
      <c r="DH108">
        <v>46.2</v>
      </c>
      <c r="DI108">
        <f t="shared" si="120"/>
        <v>0.32955278710177827</v>
      </c>
      <c r="DJ108">
        <v>0</v>
      </c>
      <c r="DK108">
        <f t="shared" si="121"/>
        <v>0</v>
      </c>
      <c r="DL108">
        <v>0</v>
      </c>
      <c r="DM108">
        <f t="shared" si="122"/>
        <v>0</v>
      </c>
      <c r="DN108">
        <v>0</v>
      </c>
      <c r="DO108">
        <f t="shared" si="123"/>
        <v>0</v>
      </c>
      <c r="DP108">
        <v>0</v>
      </c>
      <c r="DQ108">
        <f t="shared" si="124"/>
        <v>0</v>
      </c>
      <c r="DR108">
        <v>0</v>
      </c>
      <c r="DS108">
        <f t="shared" si="125"/>
        <v>0</v>
      </c>
      <c r="DT108">
        <v>0</v>
      </c>
      <c r="DU108">
        <f t="shared" si="126"/>
        <v>0</v>
      </c>
      <c r="DV108">
        <v>0</v>
      </c>
      <c r="DW108">
        <f t="shared" si="127"/>
        <v>0</v>
      </c>
      <c r="DX108">
        <v>0</v>
      </c>
      <c r="DY108">
        <f t="shared" si="128"/>
        <v>0</v>
      </c>
      <c r="DZ108">
        <v>0</v>
      </c>
      <c r="EA108">
        <f t="shared" si="129"/>
        <v>0</v>
      </c>
      <c r="EB108">
        <v>0</v>
      </c>
      <c r="EC108">
        <f t="shared" si="130"/>
        <v>0</v>
      </c>
      <c r="ED108">
        <v>0</v>
      </c>
      <c r="EE108">
        <f t="shared" si="131"/>
        <v>0</v>
      </c>
      <c r="EF108">
        <v>0</v>
      </c>
      <c r="EG108">
        <f t="shared" si="132"/>
        <v>0</v>
      </c>
      <c r="EH108">
        <v>0</v>
      </c>
      <c r="EI108">
        <f t="shared" si="133"/>
        <v>0</v>
      </c>
      <c r="EJ108">
        <v>0</v>
      </c>
      <c r="EK108">
        <f t="shared" si="134"/>
        <v>0</v>
      </c>
      <c r="EL108">
        <v>0</v>
      </c>
      <c r="EM108">
        <f t="shared" si="135"/>
        <v>0</v>
      </c>
      <c r="EN108">
        <v>0</v>
      </c>
      <c r="EO108">
        <f t="shared" si="136"/>
        <v>0</v>
      </c>
      <c r="EP108">
        <v>0</v>
      </c>
      <c r="EQ108">
        <f t="shared" si="137"/>
        <v>0</v>
      </c>
      <c r="ER108">
        <v>0</v>
      </c>
      <c r="ES108">
        <f t="shared" si="138"/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 s="3" t="s">
        <v>495</v>
      </c>
      <c r="FG108" t="s">
        <v>264</v>
      </c>
    </row>
    <row r="109" spans="1:163" x14ac:dyDescent="0.45">
      <c r="A109">
        <v>108</v>
      </c>
      <c r="B109">
        <v>121</v>
      </c>
      <c r="C109" t="s">
        <v>71</v>
      </c>
      <c r="D109" t="s">
        <v>496</v>
      </c>
      <c r="F109" t="s">
        <v>72</v>
      </c>
      <c r="G109" s="2">
        <v>2</v>
      </c>
      <c r="H109">
        <f>273-30</f>
        <v>243</v>
      </c>
      <c r="I109">
        <v>594.20000000000005</v>
      </c>
      <c r="J109">
        <v>298</v>
      </c>
      <c r="K109" s="2">
        <f t="shared" si="86"/>
        <v>0.50151464153483671</v>
      </c>
      <c r="L109">
        <f t="shared" si="172"/>
        <v>3.3333333333333332E-4</v>
      </c>
      <c r="M109" t="s">
        <v>1144</v>
      </c>
      <c r="N109">
        <v>0</v>
      </c>
      <c r="O109">
        <f t="shared" si="142"/>
        <v>0</v>
      </c>
      <c r="P109">
        <v>0</v>
      </c>
      <c r="Q109">
        <f t="shared" si="143"/>
        <v>0</v>
      </c>
      <c r="R109">
        <v>0</v>
      </c>
      <c r="S109">
        <f t="shared" si="144"/>
        <v>0</v>
      </c>
      <c r="T109">
        <v>0</v>
      </c>
      <c r="U109">
        <f t="shared" si="145"/>
        <v>0</v>
      </c>
      <c r="V109">
        <v>0</v>
      </c>
      <c r="W109">
        <f t="shared" si="146"/>
        <v>0</v>
      </c>
      <c r="X109">
        <v>0</v>
      </c>
      <c r="Y109">
        <f t="shared" si="147"/>
        <v>0</v>
      </c>
      <c r="Z109">
        <v>0</v>
      </c>
      <c r="AA109">
        <f t="shared" si="148"/>
        <v>0</v>
      </c>
      <c r="AB109">
        <v>100</v>
      </c>
      <c r="AC109">
        <f t="shared" si="149"/>
        <v>1</v>
      </c>
      <c r="AD109">
        <v>0</v>
      </c>
      <c r="AE109">
        <f t="shared" si="150"/>
        <v>0</v>
      </c>
      <c r="AF109">
        <v>0</v>
      </c>
      <c r="AG109">
        <f t="shared" si="151"/>
        <v>0</v>
      </c>
      <c r="AH109">
        <v>0</v>
      </c>
      <c r="AI109">
        <f t="shared" si="152"/>
        <v>0</v>
      </c>
      <c r="AJ109">
        <v>0</v>
      </c>
      <c r="AK109">
        <f t="shared" si="153"/>
        <v>0</v>
      </c>
      <c r="AL109">
        <v>0</v>
      </c>
      <c r="AM109">
        <f t="shared" si="154"/>
        <v>0</v>
      </c>
      <c r="AN109">
        <v>0</v>
      </c>
      <c r="AO109">
        <f t="shared" si="155"/>
        <v>0</v>
      </c>
      <c r="AP109">
        <v>0</v>
      </c>
      <c r="AQ109">
        <f t="shared" si="156"/>
        <v>0</v>
      </c>
      <c r="AR109">
        <v>0</v>
      </c>
      <c r="AS109">
        <f t="shared" si="157"/>
        <v>0</v>
      </c>
      <c r="AT109">
        <v>0</v>
      </c>
      <c r="AU109">
        <f t="shared" si="158"/>
        <v>0</v>
      </c>
      <c r="AV109">
        <v>0</v>
      </c>
      <c r="AW109">
        <f t="shared" si="159"/>
        <v>0</v>
      </c>
      <c r="AX109">
        <v>0</v>
      </c>
      <c r="AY109">
        <f t="shared" si="160"/>
        <v>0</v>
      </c>
      <c r="AZ109">
        <v>0</v>
      </c>
      <c r="BA109">
        <f t="shared" si="161"/>
        <v>0</v>
      </c>
      <c r="BB109">
        <v>0</v>
      </c>
      <c r="BC109">
        <f t="shared" si="162"/>
        <v>0</v>
      </c>
      <c r="BD109">
        <v>0</v>
      </c>
      <c r="BE109">
        <f t="shared" si="163"/>
        <v>0</v>
      </c>
      <c r="BF109">
        <v>0</v>
      </c>
      <c r="BG109">
        <f t="shared" si="164"/>
        <v>0</v>
      </c>
      <c r="BH109">
        <v>0</v>
      </c>
      <c r="BI109">
        <f t="shared" si="165"/>
        <v>0</v>
      </c>
      <c r="BJ109">
        <v>0</v>
      </c>
      <c r="BK109">
        <f t="shared" si="166"/>
        <v>0</v>
      </c>
      <c r="BL109">
        <v>0</v>
      </c>
      <c r="BM109">
        <f t="shared" si="167"/>
        <v>0</v>
      </c>
      <c r="BN109">
        <v>0</v>
      </c>
      <c r="BO109">
        <f t="shared" si="168"/>
        <v>0</v>
      </c>
      <c r="BP109">
        <v>0</v>
      </c>
      <c r="BQ109">
        <f t="shared" si="169"/>
        <v>0</v>
      </c>
      <c r="BR109">
        <v>0</v>
      </c>
      <c r="BS109">
        <f t="shared" si="170"/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f t="shared" si="118"/>
        <v>0</v>
      </c>
      <c r="DF109">
        <v>72.400000000000006</v>
      </c>
      <c r="DG109">
        <f t="shared" si="119"/>
        <v>0.82087769464321703</v>
      </c>
      <c r="DH109">
        <f>100-DF109</f>
        <v>27.599999999999994</v>
      </c>
      <c r="DI109">
        <f t="shared" si="120"/>
        <v>0.179122305356783</v>
      </c>
      <c r="DJ109">
        <v>0</v>
      </c>
      <c r="DK109">
        <f t="shared" si="121"/>
        <v>0</v>
      </c>
      <c r="DL109">
        <v>0</v>
      </c>
      <c r="DM109">
        <f t="shared" si="122"/>
        <v>0</v>
      </c>
      <c r="DN109">
        <v>0</v>
      </c>
      <c r="DO109">
        <f t="shared" si="123"/>
        <v>0</v>
      </c>
      <c r="DP109">
        <v>0</v>
      </c>
      <c r="DQ109">
        <f t="shared" si="124"/>
        <v>0</v>
      </c>
      <c r="DR109">
        <v>0</v>
      </c>
      <c r="DS109">
        <f t="shared" si="125"/>
        <v>0</v>
      </c>
      <c r="DT109">
        <v>0</v>
      </c>
      <c r="DU109">
        <f t="shared" si="126"/>
        <v>0</v>
      </c>
      <c r="DV109">
        <v>0</v>
      </c>
      <c r="DW109">
        <f t="shared" si="127"/>
        <v>0</v>
      </c>
      <c r="DX109">
        <v>0</v>
      </c>
      <c r="DY109">
        <f t="shared" si="128"/>
        <v>0</v>
      </c>
      <c r="DZ109">
        <v>0</v>
      </c>
      <c r="EA109">
        <f t="shared" si="129"/>
        <v>0</v>
      </c>
      <c r="EB109">
        <v>0</v>
      </c>
      <c r="EC109">
        <f t="shared" si="130"/>
        <v>0</v>
      </c>
      <c r="ED109">
        <v>0</v>
      </c>
      <c r="EE109">
        <f t="shared" si="131"/>
        <v>0</v>
      </c>
      <c r="EF109">
        <v>0</v>
      </c>
      <c r="EG109">
        <f t="shared" si="132"/>
        <v>0</v>
      </c>
      <c r="EH109">
        <v>0</v>
      </c>
      <c r="EI109">
        <f t="shared" si="133"/>
        <v>0</v>
      </c>
      <c r="EJ109">
        <v>0</v>
      </c>
      <c r="EK109">
        <f t="shared" si="134"/>
        <v>0</v>
      </c>
      <c r="EL109">
        <v>0</v>
      </c>
      <c r="EM109">
        <f t="shared" si="135"/>
        <v>0</v>
      </c>
      <c r="EN109">
        <v>0</v>
      </c>
      <c r="EO109">
        <f t="shared" si="136"/>
        <v>0</v>
      </c>
      <c r="EP109">
        <v>0</v>
      </c>
      <c r="EQ109">
        <f t="shared" si="137"/>
        <v>0</v>
      </c>
      <c r="ER109">
        <v>0</v>
      </c>
      <c r="ES109">
        <f t="shared" si="138"/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 s="3" t="s">
        <v>495</v>
      </c>
      <c r="FG109" t="s">
        <v>264</v>
      </c>
    </row>
    <row r="110" spans="1:163" x14ac:dyDescent="0.45">
      <c r="A110">
        <v>109</v>
      </c>
      <c r="B110">
        <v>122</v>
      </c>
      <c r="C110" t="s">
        <v>71</v>
      </c>
      <c r="D110" t="s">
        <v>497</v>
      </c>
      <c r="F110" t="s">
        <v>72</v>
      </c>
      <c r="G110" s="2">
        <v>0</v>
      </c>
      <c r="H110">
        <v>298</v>
      </c>
      <c r="I110">
        <v>594.20000000000005</v>
      </c>
      <c r="J110">
        <v>298</v>
      </c>
      <c r="K110" s="2">
        <f t="shared" si="86"/>
        <v>0.50151464153483671</v>
      </c>
      <c r="L110">
        <f t="shared" si="172"/>
        <v>3.3333333333333332E-4</v>
      </c>
      <c r="M110" t="s">
        <v>1144</v>
      </c>
      <c r="N110">
        <v>0</v>
      </c>
      <c r="O110">
        <f t="shared" si="142"/>
        <v>0</v>
      </c>
      <c r="P110">
        <v>0</v>
      </c>
      <c r="Q110">
        <f t="shared" si="143"/>
        <v>0</v>
      </c>
      <c r="R110">
        <v>0</v>
      </c>
      <c r="S110">
        <f t="shared" si="144"/>
        <v>0</v>
      </c>
      <c r="T110">
        <v>0</v>
      </c>
      <c r="U110">
        <f t="shared" si="145"/>
        <v>0</v>
      </c>
      <c r="V110">
        <v>0</v>
      </c>
      <c r="W110">
        <f t="shared" si="146"/>
        <v>0</v>
      </c>
      <c r="X110">
        <v>0</v>
      </c>
      <c r="Y110">
        <f t="shared" si="147"/>
        <v>0</v>
      </c>
      <c r="Z110">
        <v>0</v>
      </c>
      <c r="AA110">
        <f t="shared" si="148"/>
        <v>0</v>
      </c>
      <c r="AB110">
        <v>100</v>
      </c>
      <c r="AC110">
        <f t="shared" si="149"/>
        <v>1</v>
      </c>
      <c r="AD110">
        <v>0</v>
      </c>
      <c r="AE110">
        <f t="shared" si="150"/>
        <v>0</v>
      </c>
      <c r="AF110">
        <v>0</v>
      </c>
      <c r="AG110">
        <f t="shared" si="151"/>
        <v>0</v>
      </c>
      <c r="AH110">
        <v>0</v>
      </c>
      <c r="AI110">
        <f t="shared" si="152"/>
        <v>0</v>
      </c>
      <c r="AJ110">
        <v>0</v>
      </c>
      <c r="AK110">
        <f t="shared" si="153"/>
        <v>0</v>
      </c>
      <c r="AL110">
        <v>0</v>
      </c>
      <c r="AM110">
        <f t="shared" si="154"/>
        <v>0</v>
      </c>
      <c r="AN110">
        <v>0</v>
      </c>
      <c r="AO110">
        <f t="shared" si="155"/>
        <v>0</v>
      </c>
      <c r="AP110">
        <v>0</v>
      </c>
      <c r="AQ110">
        <f t="shared" si="156"/>
        <v>0</v>
      </c>
      <c r="AR110">
        <v>0</v>
      </c>
      <c r="AS110">
        <f t="shared" si="157"/>
        <v>0</v>
      </c>
      <c r="AT110">
        <v>0</v>
      </c>
      <c r="AU110">
        <f t="shared" si="158"/>
        <v>0</v>
      </c>
      <c r="AV110">
        <v>0</v>
      </c>
      <c r="AW110">
        <f t="shared" si="159"/>
        <v>0</v>
      </c>
      <c r="AX110">
        <v>0</v>
      </c>
      <c r="AY110">
        <f t="shared" si="160"/>
        <v>0</v>
      </c>
      <c r="AZ110">
        <v>0</v>
      </c>
      <c r="BA110">
        <f t="shared" si="161"/>
        <v>0</v>
      </c>
      <c r="BB110">
        <v>0</v>
      </c>
      <c r="BC110">
        <f t="shared" si="162"/>
        <v>0</v>
      </c>
      <c r="BD110">
        <v>0</v>
      </c>
      <c r="BE110">
        <f t="shared" si="163"/>
        <v>0</v>
      </c>
      <c r="BF110">
        <v>0</v>
      </c>
      <c r="BG110">
        <f t="shared" si="164"/>
        <v>0</v>
      </c>
      <c r="BH110">
        <v>0</v>
      </c>
      <c r="BI110">
        <f t="shared" si="165"/>
        <v>0</v>
      </c>
      <c r="BJ110">
        <v>0</v>
      </c>
      <c r="BK110">
        <f t="shared" si="166"/>
        <v>0</v>
      </c>
      <c r="BL110">
        <v>0</v>
      </c>
      <c r="BM110">
        <f t="shared" si="167"/>
        <v>0</v>
      </c>
      <c r="BN110">
        <v>0</v>
      </c>
      <c r="BO110">
        <f t="shared" si="168"/>
        <v>0</v>
      </c>
      <c r="BP110">
        <v>0</v>
      </c>
      <c r="BQ110">
        <f t="shared" si="169"/>
        <v>0</v>
      </c>
      <c r="BR110">
        <v>0</v>
      </c>
      <c r="BS110">
        <f t="shared" si="170"/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f t="shared" si="118"/>
        <v>0</v>
      </c>
      <c r="DF110">
        <v>0</v>
      </c>
      <c r="DG110">
        <f t="shared" si="119"/>
        <v>0</v>
      </c>
      <c r="DH110">
        <f>100-DF110-EN110</f>
        <v>60.4</v>
      </c>
      <c r="DI110">
        <f t="shared" si="120"/>
        <v>0.60846821329504719</v>
      </c>
      <c r="DJ110">
        <v>0</v>
      </c>
      <c r="DK110">
        <f t="shared" si="121"/>
        <v>0</v>
      </c>
      <c r="DL110">
        <v>0</v>
      </c>
      <c r="DM110">
        <f t="shared" si="122"/>
        <v>0</v>
      </c>
      <c r="DN110">
        <v>0</v>
      </c>
      <c r="DO110">
        <f t="shared" si="123"/>
        <v>0</v>
      </c>
      <c r="DP110">
        <v>0</v>
      </c>
      <c r="DQ110">
        <f t="shared" si="124"/>
        <v>0</v>
      </c>
      <c r="DR110">
        <v>0</v>
      </c>
      <c r="DS110">
        <f t="shared" si="125"/>
        <v>0</v>
      </c>
      <c r="DT110">
        <v>0</v>
      </c>
      <c r="DU110">
        <f t="shared" si="126"/>
        <v>0</v>
      </c>
      <c r="DV110">
        <v>0</v>
      </c>
      <c r="DW110">
        <f t="shared" si="127"/>
        <v>0</v>
      </c>
      <c r="DX110">
        <v>0</v>
      </c>
      <c r="DY110">
        <f t="shared" si="128"/>
        <v>0</v>
      </c>
      <c r="DZ110">
        <v>0</v>
      </c>
      <c r="EA110">
        <f t="shared" si="129"/>
        <v>0</v>
      </c>
      <c r="EB110">
        <v>0</v>
      </c>
      <c r="EC110">
        <f t="shared" si="130"/>
        <v>0</v>
      </c>
      <c r="ED110">
        <v>0</v>
      </c>
      <c r="EE110">
        <f t="shared" si="131"/>
        <v>0</v>
      </c>
      <c r="EF110">
        <v>0</v>
      </c>
      <c r="EG110">
        <f t="shared" si="132"/>
        <v>0</v>
      </c>
      <c r="EH110">
        <v>0</v>
      </c>
      <c r="EI110">
        <f t="shared" si="133"/>
        <v>0</v>
      </c>
      <c r="EJ110">
        <v>0</v>
      </c>
      <c r="EK110">
        <f t="shared" si="134"/>
        <v>0</v>
      </c>
      <c r="EL110">
        <v>0</v>
      </c>
      <c r="EM110">
        <f t="shared" si="135"/>
        <v>0</v>
      </c>
      <c r="EN110">
        <v>39.6</v>
      </c>
      <c r="EO110">
        <f t="shared" si="136"/>
        <v>0.39153178670495292</v>
      </c>
      <c r="EP110">
        <v>0</v>
      </c>
      <c r="EQ110">
        <f t="shared" si="137"/>
        <v>0</v>
      </c>
      <c r="ER110">
        <v>0</v>
      </c>
      <c r="ES110">
        <f t="shared" si="138"/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 s="3" t="s">
        <v>495</v>
      </c>
      <c r="FG110" t="s">
        <v>264</v>
      </c>
    </row>
    <row r="111" spans="1:163" x14ac:dyDescent="0.45">
      <c r="A111">
        <v>110</v>
      </c>
      <c r="B111">
        <v>123</v>
      </c>
      <c r="C111" t="s">
        <v>71</v>
      </c>
      <c r="D111" t="s">
        <v>498</v>
      </c>
      <c r="F111" t="s">
        <v>72</v>
      </c>
      <c r="G111" s="2">
        <v>2</v>
      </c>
      <c r="H111">
        <f>273+29</f>
        <v>302</v>
      </c>
      <c r="I111">
        <v>594.20000000000005</v>
      </c>
      <c r="J111">
        <v>298</v>
      </c>
      <c r="K111" s="2">
        <f t="shared" si="86"/>
        <v>0.50151464153483671</v>
      </c>
      <c r="L111">
        <f t="shared" si="172"/>
        <v>3.3333333333333332E-4</v>
      </c>
      <c r="M111" t="s">
        <v>1144</v>
      </c>
      <c r="N111">
        <v>0</v>
      </c>
      <c r="O111">
        <f t="shared" si="142"/>
        <v>0</v>
      </c>
      <c r="P111">
        <v>0</v>
      </c>
      <c r="Q111">
        <f t="shared" si="143"/>
        <v>0</v>
      </c>
      <c r="R111">
        <v>0</v>
      </c>
      <c r="S111">
        <f t="shared" si="144"/>
        <v>0</v>
      </c>
      <c r="T111">
        <v>0</v>
      </c>
      <c r="U111">
        <f t="shared" si="145"/>
        <v>0</v>
      </c>
      <c r="V111">
        <v>0</v>
      </c>
      <c r="W111">
        <f t="shared" si="146"/>
        <v>0</v>
      </c>
      <c r="X111">
        <v>0</v>
      </c>
      <c r="Y111">
        <f t="shared" si="147"/>
        <v>0</v>
      </c>
      <c r="Z111">
        <v>0</v>
      </c>
      <c r="AA111">
        <f t="shared" si="148"/>
        <v>0</v>
      </c>
      <c r="AB111">
        <v>100</v>
      </c>
      <c r="AC111">
        <f t="shared" si="149"/>
        <v>1</v>
      </c>
      <c r="AD111">
        <v>0</v>
      </c>
      <c r="AE111">
        <f t="shared" si="150"/>
        <v>0</v>
      </c>
      <c r="AF111">
        <v>0</v>
      </c>
      <c r="AG111">
        <f t="shared" si="151"/>
        <v>0</v>
      </c>
      <c r="AH111">
        <v>0</v>
      </c>
      <c r="AI111">
        <f t="shared" si="152"/>
        <v>0</v>
      </c>
      <c r="AJ111">
        <v>0</v>
      </c>
      <c r="AK111">
        <f t="shared" si="153"/>
        <v>0</v>
      </c>
      <c r="AL111">
        <v>0</v>
      </c>
      <c r="AM111">
        <f t="shared" si="154"/>
        <v>0</v>
      </c>
      <c r="AN111">
        <v>0</v>
      </c>
      <c r="AO111">
        <f t="shared" si="155"/>
        <v>0</v>
      </c>
      <c r="AP111">
        <v>0</v>
      </c>
      <c r="AQ111">
        <f t="shared" si="156"/>
        <v>0</v>
      </c>
      <c r="AR111">
        <v>0</v>
      </c>
      <c r="AS111">
        <f t="shared" si="157"/>
        <v>0</v>
      </c>
      <c r="AT111">
        <v>0</v>
      </c>
      <c r="AU111">
        <f t="shared" si="158"/>
        <v>0</v>
      </c>
      <c r="AV111">
        <v>0</v>
      </c>
      <c r="AW111">
        <f t="shared" si="159"/>
        <v>0</v>
      </c>
      <c r="AX111">
        <v>0</v>
      </c>
      <c r="AY111">
        <f t="shared" si="160"/>
        <v>0</v>
      </c>
      <c r="AZ111">
        <v>0</v>
      </c>
      <c r="BA111">
        <f t="shared" si="161"/>
        <v>0</v>
      </c>
      <c r="BB111">
        <v>0</v>
      </c>
      <c r="BC111">
        <f t="shared" si="162"/>
        <v>0</v>
      </c>
      <c r="BD111">
        <v>0</v>
      </c>
      <c r="BE111">
        <f t="shared" si="163"/>
        <v>0</v>
      </c>
      <c r="BF111">
        <v>0</v>
      </c>
      <c r="BG111">
        <f t="shared" si="164"/>
        <v>0</v>
      </c>
      <c r="BH111">
        <v>0</v>
      </c>
      <c r="BI111">
        <f t="shared" si="165"/>
        <v>0</v>
      </c>
      <c r="BJ111">
        <v>0</v>
      </c>
      <c r="BK111">
        <f t="shared" si="166"/>
        <v>0</v>
      </c>
      <c r="BL111">
        <v>0</v>
      </c>
      <c r="BM111">
        <f t="shared" si="167"/>
        <v>0</v>
      </c>
      <c r="BN111">
        <v>0</v>
      </c>
      <c r="BO111">
        <f t="shared" si="168"/>
        <v>0</v>
      </c>
      <c r="BP111">
        <v>0</v>
      </c>
      <c r="BQ111">
        <f t="shared" si="169"/>
        <v>0</v>
      </c>
      <c r="BR111">
        <v>0</v>
      </c>
      <c r="BS111">
        <f t="shared" si="170"/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100</v>
      </c>
      <c r="DE111">
        <f t="shared" si="118"/>
        <v>1</v>
      </c>
      <c r="DF111">
        <v>0</v>
      </c>
      <c r="DG111">
        <f t="shared" si="119"/>
        <v>0</v>
      </c>
      <c r="DH111">
        <v>0</v>
      </c>
      <c r="DI111">
        <f t="shared" si="120"/>
        <v>0</v>
      </c>
      <c r="DJ111">
        <v>0</v>
      </c>
      <c r="DK111">
        <f t="shared" si="121"/>
        <v>0</v>
      </c>
      <c r="DL111">
        <v>0</v>
      </c>
      <c r="DM111">
        <f t="shared" si="122"/>
        <v>0</v>
      </c>
      <c r="DN111">
        <v>0</v>
      </c>
      <c r="DO111">
        <f t="shared" si="123"/>
        <v>0</v>
      </c>
      <c r="DP111">
        <v>0</v>
      </c>
      <c r="DQ111">
        <f t="shared" si="124"/>
        <v>0</v>
      </c>
      <c r="DR111">
        <v>0</v>
      </c>
      <c r="DS111">
        <f t="shared" si="125"/>
        <v>0</v>
      </c>
      <c r="DT111">
        <v>0</v>
      </c>
      <c r="DU111">
        <f t="shared" si="126"/>
        <v>0</v>
      </c>
      <c r="DV111">
        <v>0</v>
      </c>
      <c r="DW111">
        <f t="shared" si="127"/>
        <v>0</v>
      </c>
      <c r="DX111">
        <v>0</v>
      </c>
      <c r="DY111">
        <f t="shared" si="128"/>
        <v>0</v>
      </c>
      <c r="DZ111">
        <v>0</v>
      </c>
      <c r="EA111">
        <f t="shared" si="129"/>
        <v>0</v>
      </c>
      <c r="EB111">
        <v>0</v>
      </c>
      <c r="EC111">
        <f t="shared" si="130"/>
        <v>0</v>
      </c>
      <c r="ED111">
        <v>0</v>
      </c>
      <c r="EE111">
        <f t="shared" si="131"/>
        <v>0</v>
      </c>
      <c r="EF111">
        <v>0</v>
      </c>
      <c r="EG111">
        <f t="shared" si="132"/>
        <v>0</v>
      </c>
      <c r="EH111">
        <v>0</v>
      </c>
      <c r="EI111">
        <f t="shared" si="133"/>
        <v>0</v>
      </c>
      <c r="EJ111">
        <v>0</v>
      </c>
      <c r="EK111">
        <f t="shared" si="134"/>
        <v>0</v>
      </c>
      <c r="EL111">
        <v>0</v>
      </c>
      <c r="EM111">
        <f t="shared" si="135"/>
        <v>0</v>
      </c>
      <c r="EN111">
        <v>0</v>
      </c>
      <c r="EO111">
        <f t="shared" si="136"/>
        <v>0</v>
      </c>
      <c r="EP111">
        <v>0</v>
      </c>
      <c r="EQ111">
        <f t="shared" si="137"/>
        <v>0</v>
      </c>
      <c r="ER111">
        <v>0</v>
      </c>
      <c r="ES111">
        <f t="shared" si="138"/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 s="3" t="s">
        <v>495</v>
      </c>
      <c r="FG111" t="s">
        <v>264</v>
      </c>
    </row>
    <row r="112" spans="1:163" x14ac:dyDescent="0.45">
      <c r="A112">
        <v>111</v>
      </c>
      <c r="B112">
        <v>124</v>
      </c>
      <c r="C112" t="s">
        <v>71</v>
      </c>
      <c r="D112" t="s">
        <v>499</v>
      </c>
      <c r="F112" t="s">
        <v>72</v>
      </c>
      <c r="G112" s="2">
        <v>2</v>
      </c>
      <c r="H112">
        <v>288</v>
      </c>
      <c r="I112">
        <v>594.20000000000005</v>
      </c>
      <c r="J112">
        <v>298</v>
      </c>
      <c r="K112" s="2">
        <f t="shared" si="86"/>
        <v>0.50151464153483671</v>
      </c>
      <c r="L112">
        <f t="shared" si="172"/>
        <v>3.3333333333333332E-4</v>
      </c>
      <c r="M112" t="s">
        <v>1144</v>
      </c>
      <c r="N112">
        <v>0</v>
      </c>
      <c r="O112">
        <f t="shared" si="142"/>
        <v>0</v>
      </c>
      <c r="P112">
        <v>0</v>
      </c>
      <c r="Q112">
        <f t="shared" si="143"/>
        <v>0</v>
      </c>
      <c r="R112">
        <v>0</v>
      </c>
      <c r="S112">
        <f t="shared" si="144"/>
        <v>0</v>
      </c>
      <c r="T112">
        <v>0</v>
      </c>
      <c r="U112">
        <f t="shared" si="145"/>
        <v>0</v>
      </c>
      <c r="V112">
        <v>0</v>
      </c>
      <c r="W112">
        <f t="shared" si="146"/>
        <v>0</v>
      </c>
      <c r="X112">
        <v>0</v>
      </c>
      <c r="Y112">
        <f t="shared" si="147"/>
        <v>0</v>
      </c>
      <c r="Z112">
        <v>0</v>
      </c>
      <c r="AA112">
        <f t="shared" si="148"/>
        <v>0</v>
      </c>
      <c r="AB112">
        <v>100</v>
      </c>
      <c r="AC112">
        <f t="shared" si="149"/>
        <v>1</v>
      </c>
      <c r="AD112">
        <v>0</v>
      </c>
      <c r="AE112">
        <f t="shared" si="150"/>
        <v>0</v>
      </c>
      <c r="AF112">
        <v>0</v>
      </c>
      <c r="AG112">
        <f t="shared" si="151"/>
        <v>0</v>
      </c>
      <c r="AH112">
        <v>0</v>
      </c>
      <c r="AI112">
        <f t="shared" si="152"/>
        <v>0</v>
      </c>
      <c r="AJ112">
        <v>0</v>
      </c>
      <c r="AK112">
        <f t="shared" si="153"/>
        <v>0</v>
      </c>
      <c r="AL112">
        <v>0</v>
      </c>
      <c r="AM112">
        <f t="shared" si="154"/>
        <v>0</v>
      </c>
      <c r="AN112">
        <v>0</v>
      </c>
      <c r="AO112">
        <f t="shared" si="155"/>
        <v>0</v>
      </c>
      <c r="AP112">
        <v>0</v>
      </c>
      <c r="AQ112">
        <f t="shared" si="156"/>
        <v>0</v>
      </c>
      <c r="AR112">
        <v>0</v>
      </c>
      <c r="AS112">
        <f t="shared" si="157"/>
        <v>0</v>
      </c>
      <c r="AT112">
        <v>0</v>
      </c>
      <c r="AU112">
        <f t="shared" si="158"/>
        <v>0</v>
      </c>
      <c r="AV112">
        <v>0</v>
      </c>
      <c r="AW112">
        <f t="shared" si="159"/>
        <v>0</v>
      </c>
      <c r="AX112">
        <v>0</v>
      </c>
      <c r="AY112">
        <f t="shared" si="160"/>
        <v>0</v>
      </c>
      <c r="AZ112">
        <v>0</v>
      </c>
      <c r="BA112">
        <f t="shared" si="161"/>
        <v>0</v>
      </c>
      <c r="BB112">
        <v>0</v>
      </c>
      <c r="BC112">
        <f t="shared" si="162"/>
        <v>0</v>
      </c>
      <c r="BD112">
        <v>0</v>
      </c>
      <c r="BE112">
        <f t="shared" si="163"/>
        <v>0</v>
      </c>
      <c r="BF112">
        <v>0</v>
      </c>
      <c r="BG112">
        <f t="shared" si="164"/>
        <v>0</v>
      </c>
      <c r="BH112">
        <v>0</v>
      </c>
      <c r="BI112">
        <f t="shared" si="165"/>
        <v>0</v>
      </c>
      <c r="BJ112">
        <v>0</v>
      </c>
      <c r="BK112">
        <f t="shared" si="166"/>
        <v>0</v>
      </c>
      <c r="BL112">
        <v>0</v>
      </c>
      <c r="BM112">
        <f t="shared" si="167"/>
        <v>0</v>
      </c>
      <c r="BN112">
        <v>0</v>
      </c>
      <c r="BO112">
        <f t="shared" si="168"/>
        <v>0</v>
      </c>
      <c r="BP112">
        <v>0</v>
      </c>
      <c r="BQ112">
        <f t="shared" si="169"/>
        <v>0</v>
      </c>
      <c r="BR112">
        <v>0</v>
      </c>
      <c r="BS112">
        <f t="shared" si="170"/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f>100-DF112</f>
        <v>91.7</v>
      </c>
      <c r="DE112">
        <f t="shared" si="118"/>
        <v>0.94790004043660003</v>
      </c>
      <c r="DF112">
        <v>8.3000000000000007</v>
      </c>
      <c r="DG112">
        <f t="shared" si="119"/>
        <v>5.2099959563399953E-2</v>
      </c>
      <c r="DH112">
        <v>0</v>
      </c>
      <c r="DI112">
        <f t="shared" si="120"/>
        <v>0</v>
      </c>
      <c r="DJ112">
        <v>0</v>
      </c>
      <c r="DK112">
        <f t="shared" si="121"/>
        <v>0</v>
      </c>
      <c r="DL112">
        <v>0</v>
      </c>
      <c r="DM112">
        <f t="shared" si="122"/>
        <v>0</v>
      </c>
      <c r="DN112">
        <v>0</v>
      </c>
      <c r="DO112">
        <f t="shared" si="123"/>
        <v>0</v>
      </c>
      <c r="DP112">
        <v>0</v>
      </c>
      <c r="DQ112">
        <f t="shared" si="124"/>
        <v>0</v>
      </c>
      <c r="DR112">
        <v>0</v>
      </c>
      <c r="DS112">
        <f t="shared" si="125"/>
        <v>0</v>
      </c>
      <c r="DT112">
        <v>0</v>
      </c>
      <c r="DU112">
        <f t="shared" si="126"/>
        <v>0</v>
      </c>
      <c r="DV112">
        <v>0</v>
      </c>
      <c r="DW112">
        <f t="shared" si="127"/>
        <v>0</v>
      </c>
      <c r="DX112">
        <v>0</v>
      </c>
      <c r="DY112">
        <f t="shared" si="128"/>
        <v>0</v>
      </c>
      <c r="DZ112">
        <v>0</v>
      </c>
      <c r="EA112">
        <f t="shared" si="129"/>
        <v>0</v>
      </c>
      <c r="EB112">
        <v>0</v>
      </c>
      <c r="EC112">
        <f t="shared" si="130"/>
        <v>0</v>
      </c>
      <c r="ED112">
        <v>0</v>
      </c>
      <c r="EE112">
        <f t="shared" si="131"/>
        <v>0</v>
      </c>
      <c r="EF112">
        <v>0</v>
      </c>
      <c r="EG112">
        <f t="shared" si="132"/>
        <v>0</v>
      </c>
      <c r="EH112">
        <v>0</v>
      </c>
      <c r="EI112">
        <f t="shared" si="133"/>
        <v>0</v>
      </c>
      <c r="EJ112">
        <v>0</v>
      </c>
      <c r="EK112">
        <f t="shared" si="134"/>
        <v>0</v>
      </c>
      <c r="EL112">
        <v>0</v>
      </c>
      <c r="EM112">
        <f t="shared" si="135"/>
        <v>0</v>
      </c>
      <c r="EN112">
        <v>0</v>
      </c>
      <c r="EO112">
        <f t="shared" si="136"/>
        <v>0</v>
      </c>
      <c r="EP112">
        <v>0</v>
      </c>
      <c r="EQ112">
        <f t="shared" si="137"/>
        <v>0</v>
      </c>
      <c r="ER112">
        <v>0</v>
      </c>
      <c r="ES112">
        <f t="shared" si="138"/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 s="3" t="s">
        <v>495</v>
      </c>
      <c r="FG112" t="s">
        <v>264</v>
      </c>
    </row>
    <row r="113" spans="1:163" x14ac:dyDescent="0.45">
      <c r="A113">
        <v>112</v>
      </c>
      <c r="B113">
        <v>125</v>
      </c>
      <c r="C113" t="s">
        <v>397</v>
      </c>
      <c r="D113" t="s">
        <v>500</v>
      </c>
      <c r="E113" t="s">
        <v>501</v>
      </c>
      <c r="F113" t="s">
        <v>502</v>
      </c>
      <c r="G113" s="2">
        <v>2</v>
      </c>
      <c r="H113">
        <f>183+273</f>
        <v>456</v>
      </c>
      <c r="I113">
        <f>1773</f>
        <v>1773</v>
      </c>
      <c r="J113">
        <f>232+273</f>
        <v>505</v>
      </c>
      <c r="K113" s="2">
        <f t="shared" si="86"/>
        <v>0.28482797518330516</v>
      </c>
      <c r="M113" t="s">
        <v>38</v>
      </c>
      <c r="N113">
        <v>0</v>
      </c>
      <c r="O113">
        <f t="shared" si="142"/>
        <v>0</v>
      </c>
      <c r="P113">
        <v>0</v>
      </c>
      <c r="Q113">
        <f t="shared" si="143"/>
        <v>0</v>
      </c>
      <c r="R113">
        <v>0</v>
      </c>
      <c r="S113">
        <f t="shared" si="144"/>
        <v>0</v>
      </c>
      <c r="T113">
        <v>0.64</v>
      </c>
      <c r="U113">
        <f t="shared" si="145"/>
        <v>6.4576297287431495E-3</v>
      </c>
      <c r="V113">
        <v>0</v>
      </c>
      <c r="W113">
        <f t="shared" si="146"/>
        <v>0</v>
      </c>
      <c r="X113">
        <v>0</v>
      </c>
      <c r="Y113">
        <f t="shared" si="147"/>
        <v>0</v>
      </c>
      <c r="Z113">
        <v>0</v>
      </c>
      <c r="AA113">
        <f t="shared" si="148"/>
        <v>0</v>
      </c>
      <c r="AB113">
        <v>0</v>
      </c>
      <c r="AC113">
        <f t="shared" si="149"/>
        <v>0</v>
      </c>
      <c r="AD113">
        <f>100-AF113-AH113-AJ113-AL113-T113-R113-AN113-AP113-BF113-BB113</f>
        <v>99.068999999999988</v>
      </c>
      <c r="AE113">
        <f t="shared" si="150"/>
        <v>0.98337575042562064</v>
      </c>
      <c r="AF113">
        <v>0.17</v>
      </c>
      <c r="AG113">
        <f t="shared" si="151"/>
        <v>7.8464267467744982E-3</v>
      </c>
      <c r="AH113">
        <v>1.2999999999999999E-2</v>
      </c>
      <c r="AI113">
        <f t="shared" si="152"/>
        <v>2.3268487682081372E-4</v>
      </c>
      <c r="AJ113">
        <v>1.7999999999999999E-2</v>
      </c>
      <c r="AK113">
        <f t="shared" si="153"/>
        <v>3.1116713948762121E-4</v>
      </c>
      <c r="AL113">
        <v>0.09</v>
      </c>
      <c r="AM113">
        <f t="shared" si="154"/>
        <v>1.7763410825532861E-3</v>
      </c>
      <c r="AN113">
        <v>0</v>
      </c>
      <c r="AO113">
        <f t="shared" si="155"/>
        <v>0</v>
      </c>
      <c r="AP113">
        <v>0</v>
      </c>
      <c r="AQ113">
        <f t="shared" si="156"/>
        <v>0</v>
      </c>
      <c r="AR113">
        <v>0</v>
      </c>
      <c r="AS113">
        <f t="shared" si="157"/>
        <v>0</v>
      </c>
      <c r="AT113">
        <v>0</v>
      </c>
      <c r="AU113">
        <f t="shared" si="158"/>
        <v>0</v>
      </c>
      <c r="AV113">
        <v>0</v>
      </c>
      <c r="AW113">
        <f t="shared" si="159"/>
        <v>0</v>
      </c>
      <c r="AX113">
        <v>0</v>
      </c>
      <c r="AY113">
        <f t="shared" si="160"/>
        <v>0</v>
      </c>
      <c r="AZ113">
        <v>0</v>
      </c>
      <c r="BA113">
        <f t="shared" si="161"/>
        <v>0</v>
      </c>
      <c r="BB113">
        <v>0</v>
      </c>
      <c r="BC113">
        <f t="shared" si="162"/>
        <v>0</v>
      </c>
      <c r="BD113">
        <v>0</v>
      </c>
      <c r="BE113">
        <f t="shared" si="163"/>
        <v>0</v>
      </c>
      <c r="BF113">
        <v>0</v>
      </c>
      <c r="BG113">
        <f t="shared" si="164"/>
        <v>0</v>
      </c>
      <c r="BH113">
        <v>0</v>
      </c>
      <c r="BI113">
        <f t="shared" si="165"/>
        <v>0</v>
      </c>
      <c r="BJ113">
        <v>0</v>
      </c>
      <c r="BK113">
        <f t="shared" si="166"/>
        <v>0</v>
      </c>
      <c r="BL113">
        <v>0</v>
      </c>
      <c r="BM113">
        <f t="shared" si="167"/>
        <v>0</v>
      </c>
      <c r="BN113">
        <v>0</v>
      </c>
      <c r="BO113">
        <f t="shared" si="168"/>
        <v>0</v>
      </c>
      <c r="BP113">
        <v>0</v>
      </c>
      <c r="BQ113">
        <f t="shared" si="169"/>
        <v>0</v>
      </c>
      <c r="BR113">
        <v>0</v>
      </c>
      <c r="BS113">
        <f t="shared" si="170"/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f t="shared" si="118"/>
        <v>0</v>
      </c>
      <c r="DF113">
        <v>0</v>
      </c>
      <c r="DG113">
        <f t="shared" si="119"/>
        <v>0</v>
      </c>
      <c r="DH113">
        <v>0</v>
      </c>
      <c r="DI113">
        <f t="shared" si="120"/>
        <v>0</v>
      </c>
      <c r="DJ113">
        <v>0</v>
      </c>
      <c r="DK113">
        <f t="shared" si="121"/>
        <v>0</v>
      </c>
      <c r="DL113">
        <v>39.89</v>
      </c>
      <c r="DM113">
        <f t="shared" si="122"/>
        <v>0.27500717597501406</v>
      </c>
      <c r="DN113">
        <v>59.89</v>
      </c>
      <c r="DO113">
        <f t="shared" si="123"/>
        <v>0.72067050705811797</v>
      </c>
      <c r="DP113">
        <v>0.12</v>
      </c>
      <c r="DQ113">
        <f t="shared" si="124"/>
        <v>1.4078174620982067E-3</v>
      </c>
      <c r="DR113">
        <v>0</v>
      </c>
      <c r="DS113">
        <f t="shared" si="125"/>
        <v>0</v>
      </c>
      <c r="DT113">
        <v>0</v>
      </c>
      <c r="DU113">
        <f t="shared" si="126"/>
        <v>0</v>
      </c>
      <c r="DV113">
        <v>0</v>
      </c>
      <c r="DW113">
        <f t="shared" si="127"/>
        <v>0</v>
      </c>
      <c r="DX113">
        <v>0.05</v>
      </c>
      <c r="DY113">
        <f t="shared" si="128"/>
        <v>1.1239617375934866E-3</v>
      </c>
      <c r="DZ113">
        <v>0</v>
      </c>
      <c r="EA113">
        <f t="shared" si="129"/>
        <v>0</v>
      </c>
      <c r="EB113">
        <v>0</v>
      </c>
      <c r="EC113">
        <f t="shared" si="130"/>
        <v>0</v>
      </c>
      <c r="ED113">
        <v>0</v>
      </c>
      <c r="EE113">
        <f t="shared" si="131"/>
        <v>0</v>
      </c>
      <c r="EF113">
        <v>0</v>
      </c>
      <c r="EG113">
        <f t="shared" si="132"/>
        <v>0</v>
      </c>
      <c r="EH113">
        <v>0</v>
      </c>
      <c r="EI113">
        <f t="shared" si="133"/>
        <v>0</v>
      </c>
      <c r="EJ113">
        <v>7.0000000000000007E-2</v>
      </c>
      <c r="EK113">
        <f t="shared" si="134"/>
        <v>1.7905377671763273E-3</v>
      </c>
      <c r="EL113">
        <v>0</v>
      </c>
      <c r="EM113">
        <f t="shared" si="135"/>
        <v>0</v>
      </c>
      <c r="EN113">
        <v>0</v>
      </c>
      <c r="EO113">
        <f t="shared" si="136"/>
        <v>0</v>
      </c>
      <c r="EP113">
        <v>0</v>
      </c>
      <c r="EQ113">
        <f t="shared" si="137"/>
        <v>0</v>
      </c>
      <c r="ER113">
        <v>0</v>
      </c>
      <c r="ES113">
        <f t="shared" si="138"/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 s="3" t="s">
        <v>503</v>
      </c>
      <c r="FG113" t="s">
        <v>264</v>
      </c>
    </row>
    <row r="114" spans="1:163" x14ac:dyDescent="0.45">
      <c r="A114">
        <v>113</v>
      </c>
      <c r="B114">
        <v>126</v>
      </c>
      <c r="C114" t="s">
        <v>397</v>
      </c>
      <c r="D114" t="s">
        <v>500</v>
      </c>
      <c r="E114" t="s">
        <v>501</v>
      </c>
      <c r="F114" t="s">
        <v>502</v>
      </c>
      <c r="G114" s="2">
        <v>0</v>
      </c>
      <c r="H114">
        <f t="shared" ref="H114:H118" si="173">183+273</f>
        <v>456</v>
      </c>
      <c r="I114">
        <f>1773</f>
        <v>1773</v>
      </c>
      <c r="J114">
        <f>268+273</f>
        <v>541</v>
      </c>
      <c r="K114" s="2">
        <f t="shared" si="86"/>
        <v>0.30513254371122389</v>
      </c>
      <c r="M114" t="s">
        <v>38</v>
      </c>
      <c r="N114">
        <v>0</v>
      </c>
      <c r="O114">
        <f t="shared" si="142"/>
        <v>0</v>
      </c>
      <c r="P114">
        <v>0</v>
      </c>
      <c r="Q114">
        <f t="shared" si="143"/>
        <v>0</v>
      </c>
      <c r="R114">
        <v>0</v>
      </c>
      <c r="S114">
        <f t="shared" si="144"/>
        <v>0</v>
      </c>
      <c r="T114">
        <v>0.64</v>
      </c>
      <c r="U114">
        <f t="shared" si="145"/>
        <v>6.4576297287431495E-3</v>
      </c>
      <c r="V114">
        <v>0</v>
      </c>
      <c r="W114">
        <f t="shared" si="146"/>
        <v>0</v>
      </c>
      <c r="X114">
        <v>0</v>
      </c>
      <c r="Y114">
        <f t="shared" si="147"/>
        <v>0</v>
      </c>
      <c r="Z114">
        <v>0</v>
      </c>
      <c r="AA114">
        <f t="shared" si="148"/>
        <v>0</v>
      </c>
      <c r="AB114">
        <v>0</v>
      </c>
      <c r="AC114">
        <f t="shared" si="149"/>
        <v>0</v>
      </c>
      <c r="AD114">
        <f t="shared" ref="AD114:AD133" si="174">100-AF114-AH114-AJ114-AL114-T114-R114-AN114-AP114-BF114-BB114</f>
        <v>99.068999999999988</v>
      </c>
      <c r="AE114">
        <f t="shared" si="150"/>
        <v>0.98337575042562064</v>
      </c>
      <c r="AF114">
        <v>0.17</v>
      </c>
      <c r="AG114">
        <f t="shared" si="151"/>
        <v>7.8464267467744982E-3</v>
      </c>
      <c r="AH114">
        <v>1.2999999999999999E-2</v>
      </c>
      <c r="AI114">
        <f t="shared" si="152"/>
        <v>2.3268487682081372E-4</v>
      </c>
      <c r="AJ114">
        <v>1.7999999999999999E-2</v>
      </c>
      <c r="AK114">
        <f t="shared" si="153"/>
        <v>3.1116713948762121E-4</v>
      </c>
      <c r="AL114">
        <v>0.09</v>
      </c>
      <c r="AM114">
        <f t="shared" si="154"/>
        <v>1.7763410825532861E-3</v>
      </c>
      <c r="AN114">
        <v>0</v>
      </c>
      <c r="AO114">
        <f t="shared" si="155"/>
        <v>0</v>
      </c>
      <c r="AP114">
        <v>0</v>
      </c>
      <c r="AQ114">
        <f t="shared" si="156"/>
        <v>0</v>
      </c>
      <c r="AR114">
        <v>0</v>
      </c>
      <c r="AS114">
        <f t="shared" si="157"/>
        <v>0</v>
      </c>
      <c r="AT114">
        <v>0</v>
      </c>
      <c r="AU114">
        <f t="shared" si="158"/>
        <v>0</v>
      </c>
      <c r="AV114">
        <v>0</v>
      </c>
      <c r="AW114">
        <f t="shared" si="159"/>
        <v>0</v>
      </c>
      <c r="AX114">
        <v>0</v>
      </c>
      <c r="AY114">
        <f t="shared" si="160"/>
        <v>0</v>
      </c>
      <c r="AZ114">
        <v>0</v>
      </c>
      <c r="BA114">
        <f t="shared" si="161"/>
        <v>0</v>
      </c>
      <c r="BB114">
        <v>0</v>
      </c>
      <c r="BC114">
        <f t="shared" si="162"/>
        <v>0</v>
      </c>
      <c r="BD114">
        <v>0</v>
      </c>
      <c r="BE114">
        <f t="shared" si="163"/>
        <v>0</v>
      </c>
      <c r="BF114">
        <v>0</v>
      </c>
      <c r="BG114">
        <f t="shared" si="164"/>
        <v>0</v>
      </c>
      <c r="BH114">
        <v>0</v>
      </c>
      <c r="BI114">
        <f t="shared" si="165"/>
        <v>0</v>
      </c>
      <c r="BJ114">
        <v>0</v>
      </c>
      <c r="BK114">
        <f t="shared" si="166"/>
        <v>0</v>
      </c>
      <c r="BL114">
        <v>0</v>
      </c>
      <c r="BM114">
        <f t="shared" si="167"/>
        <v>0</v>
      </c>
      <c r="BN114">
        <v>0</v>
      </c>
      <c r="BO114">
        <f t="shared" si="168"/>
        <v>0</v>
      </c>
      <c r="BP114">
        <v>0</v>
      </c>
      <c r="BQ114">
        <f t="shared" si="169"/>
        <v>0</v>
      </c>
      <c r="BR114">
        <v>0</v>
      </c>
      <c r="BS114">
        <f t="shared" si="170"/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f t="shared" si="118"/>
        <v>0</v>
      </c>
      <c r="DF114">
        <v>0</v>
      </c>
      <c r="DG114">
        <f t="shared" si="119"/>
        <v>0</v>
      </c>
      <c r="DH114">
        <v>0</v>
      </c>
      <c r="DI114">
        <f t="shared" si="120"/>
        <v>0</v>
      </c>
      <c r="DJ114">
        <v>0</v>
      </c>
      <c r="DK114">
        <f t="shared" si="121"/>
        <v>0</v>
      </c>
      <c r="DL114">
        <v>39.89</v>
      </c>
      <c r="DM114">
        <f t="shared" si="122"/>
        <v>0.27500717597501406</v>
      </c>
      <c r="DN114">
        <v>59.89</v>
      </c>
      <c r="DO114">
        <f t="shared" si="123"/>
        <v>0.72067050705811797</v>
      </c>
      <c r="DP114">
        <v>0.12</v>
      </c>
      <c r="DQ114">
        <f t="shared" si="124"/>
        <v>1.4078174620982067E-3</v>
      </c>
      <c r="DR114">
        <v>0</v>
      </c>
      <c r="DS114">
        <f t="shared" si="125"/>
        <v>0</v>
      </c>
      <c r="DT114">
        <v>0</v>
      </c>
      <c r="DU114">
        <f t="shared" si="126"/>
        <v>0</v>
      </c>
      <c r="DV114">
        <v>0</v>
      </c>
      <c r="DW114">
        <f t="shared" si="127"/>
        <v>0</v>
      </c>
      <c r="DX114">
        <v>0.05</v>
      </c>
      <c r="DY114">
        <f t="shared" si="128"/>
        <v>1.1239617375934866E-3</v>
      </c>
      <c r="DZ114">
        <v>0</v>
      </c>
      <c r="EA114">
        <f t="shared" si="129"/>
        <v>0</v>
      </c>
      <c r="EB114">
        <v>0</v>
      </c>
      <c r="EC114">
        <f t="shared" si="130"/>
        <v>0</v>
      </c>
      <c r="ED114">
        <v>0</v>
      </c>
      <c r="EE114">
        <f t="shared" si="131"/>
        <v>0</v>
      </c>
      <c r="EF114">
        <v>0</v>
      </c>
      <c r="EG114">
        <f t="shared" si="132"/>
        <v>0</v>
      </c>
      <c r="EH114">
        <v>0</v>
      </c>
      <c r="EI114">
        <f t="shared" si="133"/>
        <v>0</v>
      </c>
      <c r="EJ114">
        <v>7.0000000000000007E-2</v>
      </c>
      <c r="EK114">
        <f t="shared" si="134"/>
        <v>1.7905377671763273E-3</v>
      </c>
      <c r="EL114">
        <v>0</v>
      </c>
      <c r="EM114">
        <f t="shared" si="135"/>
        <v>0</v>
      </c>
      <c r="EN114">
        <v>0</v>
      </c>
      <c r="EO114">
        <f t="shared" si="136"/>
        <v>0</v>
      </c>
      <c r="EP114">
        <v>0</v>
      </c>
      <c r="EQ114">
        <f t="shared" si="137"/>
        <v>0</v>
      </c>
      <c r="ER114">
        <v>0</v>
      </c>
      <c r="ES114">
        <f t="shared" si="138"/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 s="3" t="s">
        <v>503</v>
      </c>
      <c r="FG114" t="s">
        <v>264</v>
      </c>
    </row>
    <row r="115" spans="1:163" x14ac:dyDescent="0.45">
      <c r="A115">
        <v>114</v>
      </c>
      <c r="B115">
        <v>127</v>
      </c>
      <c r="C115" t="s">
        <v>397</v>
      </c>
      <c r="D115" t="s">
        <v>500</v>
      </c>
      <c r="E115" t="s">
        <v>504</v>
      </c>
      <c r="F115" t="s">
        <v>505</v>
      </c>
      <c r="G115" s="2">
        <v>0</v>
      </c>
      <c r="H115">
        <f t="shared" si="173"/>
        <v>456</v>
      </c>
      <c r="I115">
        <f>1773</f>
        <v>1773</v>
      </c>
      <c r="J115">
        <f>232+273</f>
        <v>505</v>
      </c>
      <c r="K115" s="2">
        <f t="shared" si="86"/>
        <v>0.28482797518330516</v>
      </c>
      <c r="M115" t="s">
        <v>38</v>
      </c>
      <c r="N115">
        <v>0</v>
      </c>
      <c r="O115">
        <f t="shared" si="142"/>
        <v>0</v>
      </c>
      <c r="P115">
        <v>0</v>
      </c>
      <c r="Q115">
        <f t="shared" si="143"/>
        <v>0</v>
      </c>
      <c r="R115">
        <v>0</v>
      </c>
      <c r="S115">
        <f t="shared" si="144"/>
        <v>0</v>
      </c>
      <c r="T115">
        <v>0.76</v>
      </c>
      <c r="U115">
        <f t="shared" si="145"/>
        <v>7.6585373264803991E-3</v>
      </c>
      <c r="V115">
        <v>0</v>
      </c>
      <c r="W115">
        <f t="shared" si="146"/>
        <v>0</v>
      </c>
      <c r="X115">
        <v>0</v>
      </c>
      <c r="Y115">
        <f t="shared" si="147"/>
        <v>0</v>
      </c>
      <c r="Z115">
        <v>0</v>
      </c>
      <c r="AA115">
        <f t="shared" si="148"/>
        <v>0</v>
      </c>
      <c r="AB115">
        <v>0</v>
      </c>
      <c r="AC115">
        <f t="shared" si="149"/>
        <v>0</v>
      </c>
      <c r="AD115">
        <f t="shared" si="174"/>
        <v>98.891999999999996</v>
      </c>
      <c r="AE115">
        <f t="shared" si="150"/>
        <v>0.98035180104760078</v>
      </c>
      <c r="AF115">
        <v>0.2</v>
      </c>
      <c r="AG115">
        <f t="shared" si="151"/>
        <v>9.2191753285021313E-3</v>
      </c>
      <c r="AH115">
        <v>3.2000000000000001E-2</v>
      </c>
      <c r="AI115">
        <f t="shared" si="152"/>
        <v>5.7202348438003538E-4</v>
      </c>
      <c r="AJ115">
        <v>3.5999999999999997E-2</v>
      </c>
      <c r="AK115">
        <f t="shared" si="153"/>
        <v>6.2153100558709853E-4</v>
      </c>
      <c r="AL115">
        <v>0.08</v>
      </c>
      <c r="AM115">
        <f t="shared" si="154"/>
        <v>1.5769318074495464E-3</v>
      </c>
      <c r="AN115">
        <v>0</v>
      </c>
      <c r="AO115">
        <f t="shared" si="155"/>
        <v>0</v>
      </c>
      <c r="AP115">
        <v>0</v>
      </c>
      <c r="AQ115">
        <f t="shared" si="156"/>
        <v>0</v>
      </c>
      <c r="AR115">
        <v>0</v>
      </c>
      <c r="AS115">
        <f t="shared" si="157"/>
        <v>0</v>
      </c>
      <c r="AT115">
        <v>0</v>
      </c>
      <c r="AU115">
        <f t="shared" si="158"/>
        <v>0</v>
      </c>
      <c r="AV115">
        <v>0</v>
      </c>
      <c r="AW115">
        <f t="shared" si="159"/>
        <v>0</v>
      </c>
      <c r="AX115">
        <v>0</v>
      </c>
      <c r="AY115">
        <f t="shared" si="160"/>
        <v>0</v>
      </c>
      <c r="AZ115">
        <v>0</v>
      </c>
      <c r="BA115">
        <f t="shared" si="161"/>
        <v>0</v>
      </c>
      <c r="BB115">
        <v>0</v>
      </c>
      <c r="BC115">
        <f t="shared" si="162"/>
        <v>0</v>
      </c>
      <c r="BD115">
        <v>0</v>
      </c>
      <c r="BE115">
        <f t="shared" si="163"/>
        <v>0</v>
      </c>
      <c r="BF115">
        <v>0</v>
      </c>
      <c r="BG115">
        <f t="shared" si="164"/>
        <v>0</v>
      </c>
      <c r="BH115">
        <v>0</v>
      </c>
      <c r="BI115">
        <f t="shared" si="165"/>
        <v>0</v>
      </c>
      <c r="BJ115">
        <v>0</v>
      </c>
      <c r="BK115">
        <f t="shared" si="166"/>
        <v>0</v>
      </c>
      <c r="BL115">
        <v>0</v>
      </c>
      <c r="BM115">
        <f t="shared" si="167"/>
        <v>0</v>
      </c>
      <c r="BN115">
        <v>0</v>
      </c>
      <c r="BO115">
        <f t="shared" si="168"/>
        <v>0</v>
      </c>
      <c r="BP115">
        <v>0</v>
      </c>
      <c r="BQ115">
        <f t="shared" si="169"/>
        <v>0</v>
      </c>
      <c r="BR115">
        <v>0</v>
      </c>
      <c r="BS115">
        <f t="shared" si="170"/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f t="shared" si="118"/>
        <v>0</v>
      </c>
      <c r="DF115">
        <v>0</v>
      </c>
      <c r="DG115">
        <f t="shared" si="119"/>
        <v>0</v>
      </c>
      <c r="DH115">
        <v>0</v>
      </c>
      <c r="DI115">
        <f t="shared" si="120"/>
        <v>0</v>
      </c>
      <c r="DJ115">
        <v>0</v>
      </c>
      <c r="DK115">
        <f t="shared" si="121"/>
        <v>0</v>
      </c>
      <c r="DL115">
        <v>39.89</v>
      </c>
      <c r="DM115">
        <f t="shared" si="122"/>
        <v>0.27500717597501406</v>
      </c>
      <c r="DN115">
        <v>59.89</v>
      </c>
      <c r="DO115">
        <f t="shared" si="123"/>
        <v>0.72067050705811797</v>
      </c>
      <c r="DP115">
        <v>0.12</v>
      </c>
      <c r="DQ115">
        <f t="shared" si="124"/>
        <v>1.4078174620982067E-3</v>
      </c>
      <c r="DR115">
        <v>0</v>
      </c>
      <c r="DS115">
        <f t="shared" si="125"/>
        <v>0</v>
      </c>
      <c r="DT115">
        <v>0</v>
      </c>
      <c r="DU115">
        <f t="shared" si="126"/>
        <v>0</v>
      </c>
      <c r="DV115">
        <v>0</v>
      </c>
      <c r="DW115">
        <f t="shared" si="127"/>
        <v>0</v>
      </c>
      <c r="DX115">
        <v>0.05</v>
      </c>
      <c r="DY115">
        <f t="shared" si="128"/>
        <v>1.1239617375934866E-3</v>
      </c>
      <c r="DZ115">
        <v>0</v>
      </c>
      <c r="EA115">
        <f t="shared" si="129"/>
        <v>0</v>
      </c>
      <c r="EB115">
        <v>0</v>
      </c>
      <c r="EC115">
        <f t="shared" si="130"/>
        <v>0</v>
      </c>
      <c r="ED115">
        <v>0</v>
      </c>
      <c r="EE115">
        <f t="shared" si="131"/>
        <v>0</v>
      </c>
      <c r="EF115">
        <v>0</v>
      </c>
      <c r="EG115">
        <f t="shared" si="132"/>
        <v>0</v>
      </c>
      <c r="EH115">
        <v>0</v>
      </c>
      <c r="EI115">
        <f t="shared" si="133"/>
        <v>0</v>
      </c>
      <c r="EJ115">
        <v>7.0000000000000007E-2</v>
      </c>
      <c r="EK115">
        <f t="shared" si="134"/>
        <v>1.7905377671763273E-3</v>
      </c>
      <c r="EL115">
        <v>0</v>
      </c>
      <c r="EM115">
        <f t="shared" si="135"/>
        <v>0</v>
      </c>
      <c r="EN115">
        <v>0</v>
      </c>
      <c r="EO115">
        <f t="shared" si="136"/>
        <v>0</v>
      </c>
      <c r="EP115">
        <v>0</v>
      </c>
      <c r="EQ115">
        <f t="shared" si="137"/>
        <v>0</v>
      </c>
      <c r="ER115">
        <v>0</v>
      </c>
      <c r="ES115">
        <f t="shared" si="138"/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 s="3" t="s">
        <v>503</v>
      </c>
      <c r="FG115" t="s">
        <v>264</v>
      </c>
    </row>
    <row r="116" spans="1:163" x14ac:dyDescent="0.45">
      <c r="A116">
        <v>115</v>
      </c>
      <c r="B116">
        <v>128</v>
      </c>
      <c r="C116" t="s">
        <v>397</v>
      </c>
      <c r="D116" t="s">
        <v>500</v>
      </c>
      <c r="E116" t="s">
        <v>504</v>
      </c>
      <c r="F116" t="s">
        <v>505</v>
      </c>
      <c r="G116" s="2">
        <v>0</v>
      </c>
      <c r="H116">
        <f t="shared" si="173"/>
        <v>456</v>
      </c>
      <c r="I116">
        <f>1773</f>
        <v>1773</v>
      </c>
      <c r="J116">
        <f>268+273</f>
        <v>541</v>
      </c>
      <c r="K116" s="2">
        <f t="shared" si="86"/>
        <v>0.30513254371122389</v>
      </c>
      <c r="M116" t="s">
        <v>38</v>
      </c>
      <c r="N116">
        <v>0</v>
      </c>
      <c r="O116">
        <f t="shared" si="142"/>
        <v>0</v>
      </c>
      <c r="P116">
        <v>0</v>
      </c>
      <c r="Q116">
        <f t="shared" si="143"/>
        <v>0</v>
      </c>
      <c r="R116">
        <v>0</v>
      </c>
      <c r="S116">
        <f t="shared" si="144"/>
        <v>0</v>
      </c>
      <c r="T116">
        <v>0.76</v>
      </c>
      <c r="U116">
        <f t="shared" si="145"/>
        <v>7.6585373264803991E-3</v>
      </c>
      <c r="V116">
        <v>0</v>
      </c>
      <c r="W116">
        <f t="shared" si="146"/>
        <v>0</v>
      </c>
      <c r="X116">
        <v>0</v>
      </c>
      <c r="Y116">
        <f t="shared" si="147"/>
        <v>0</v>
      </c>
      <c r="Z116">
        <v>0</v>
      </c>
      <c r="AA116">
        <f t="shared" si="148"/>
        <v>0</v>
      </c>
      <c r="AB116">
        <v>0</v>
      </c>
      <c r="AC116">
        <f t="shared" si="149"/>
        <v>0</v>
      </c>
      <c r="AD116">
        <f t="shared" si="174"/>
        <v>98.891999999999996</v>
      </c>
      <c r="AE116">
        <f t="shared" si="150"/>
        <v>0.98035180104760078</v>
      </c>
      <c r="AF116">
        <v>0.2</v>
      </c>
      <c r="AG116">
        <f t="shared" si="151"/>
        <v>9.2191753285021313E-3</v>
      </c>
      <c r="AH116">
        <v>3.2000000000000001E-2</v>
      </c>
      <c r="AI116">
        <f t="shared" si="152"/>
        <v>5.7202348438003538E-4</v>
      </c>
      <c r="AJ116">
        <v>3.5999999999999997E-2</v>
      </c>
      <c r="AK116">
        <f t="shared" si="153"/>
        <v>6.2153100558709853E-4</v>
      </c>
      <c r="AL116">
        <v>0.08</v>
      </c>
      <c r="AM116">
        <f t="shared" si="154"/>
        <v>1.5769318074495464E-3</v>
      </c>
      <c r="AN116">
        <v>0</v>
      </c>
      <c r="AO116">
        <f t="shared" si="155"/>
        <v>0</v>
      </c>
      <c r="AP116">
        <v>0</v>
      </c>
      <c r="AQ116">
        <f t="shared" si="156"/>
        <v>0</v>
      </c>
      <c r="AR116">
        <v>0</v>
      </c>
      <c r="AS116">
        <f t="shared" si="157"/>
        <v>0</v>
      </c>
      <c r="AT116">
        <v>0</v>
      </c>
      <c r="AU116">
        <f t="shared" si="158"/>
        <v>0</v>
      </c>
      <c r="AV116">
        <v>0</v>
      </c>
      <c r="AW116">
        <f t="shared" si="159"/>
        <v>0</v>
      </c>
      <c r="AX116">
        <v>0</v>
      </c>
      <c r="AY116">
        <f t="shared" si="160"/>
        <v>0</v>
      </c>
      <c r="AZ116">
        <v>0</v>
      </c>
      <c r="BA116">
        <f t="shared" si="161"/>
        <v>0</v>
      </c>
      <c r="BB116">
        <v>0</v>
      </c>
      <c r="BC116">
        <f t="shared" si="162"/>
        <v>0</v>
      </c>
      <c r="BD116">
        <v>0</v>
      </c>
      <c r="BE116">
        <f t="shared" si="163"/>
        <v>0</v>
      </c>
      <c r="BF116">
        <v>0</v>
      </c>
      <c r="BG116">
        <f t="shared" si="164"/>
        <v>0</v>
      </c>
      <c r="BH116">
        <v>0</v>
      </c>
      <c r="BI116">
        <f t="shared" si="165"/>
        <v>0</v>
      </c>
      <c r="BJ116">
        <v>0</v>
      </c>
      <c r="BK116">
        <f t="shared" si="166"/>
        <v>0</v>
      </c>
      <c r="BL116">
        <v>0</v>
      </c>
      <c r="BM116">
        <f t="shared" si="167"/>
        <v>0</v>
      </c>
      <c r="BN116">
        <v>0</v>
      </c>
      <c r="BO116">
        <f t="shared" si="168"/>
        <v>0</v>
      </c>
      <c r="BP116">
        <v>0</v>
      </c>
      <c r="BQ116">
        <f t="shared" si="169"/>
        <v>0</v>
      </c>
      <c r="BR116">
        <v>0</v>
      </c>
      <c r="BS116">
        <f t="shared" si="170"/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f t="shared" si="118"/>
        <v>0</v>
      </c>
      <c r="DF116">
        <v>0</v>
      </c>
      <c r="DG116">
        <f t="shared" si="119"/>
        <v>0</v>
      </c>
      <c r="DH116">
        <v>0</v>
      </c>
      <c r="DI116">
        <f t="shared" si="120"/>
        <v>0</v>
      </c>
      <c r="DJ116">
        <v>0</v>
      </c>
      <c r="DK116">
        <f t="shared" si="121"/>
        <v>0</v>
      </c>
      <c r="DL116">
        <v>39.89</v>
      </c>
      <c r="DM116">
        <f t="shared" si="122"/>
        <v>0.27500717597501406</v>
      </c>
      <c r="DN116">
        <v>59.89</v>
      </c>
      <c r="DO116">
        <f t="shared" si="123"/>
        <v>0.72067050705811797</v>
      </c>
      <c r="DP116">
        <v>0.12</v>
      </c>
      <c r="DQ116">
        <f t="shared" si="124"/>
        <v>1.4078174620982067E-3</v>
      </c>
      <c r="DR116">
        <v>0</v>
      </c>
      <c r="DS116">
        <f t="shared" si="125"/>
        <v>0</v>
      </c>
      <c r="DT116">
        <v>0</v>
      </c>
      <c r="DU116">
        <f t="shared" si="126"/>
        <v>0</v>
      </c>
      <c r="DV116">
        <v>0</v>
      </c>
      <c r="DW116">
        <f t="shared" si="127"/>
        <v>0</v>
      </c>
      <c r="DX116">
        <v>0.05</v>
      </c>
      <c r="DY116">
        <f t="shared" si="128"/>
        <v>1.1239617375934866E-3</v>
      </c>
      <c r="DZ116">
        <v>0</v>
      </c>
      <c r="EA116">
        <f t="shared" si="129"/>
        <v>0</v>
      </c>
      <c r="EB116">
        <v>0</v>
      </c>
      <c r="EC116">
        <f t="shared" si="130"/>
        <v>0</v>
      </c>
      <c r="ED116">
        <v>0</v>
      </c>
      <c r="EE116">
        <f t="shared" si="131"/>
        <v>0</v>
      </c>
      <c r="EF116">
        <v>0</v>
      </c>
      <c r="EG116">
        <f t="shared" si="132"/>
        <v>0</v>
      </c>
      <c r="EH116">
        <v>0</v>
      </c>
      <c r="EI116">
        <f t="shared" si="133"/>
        <v>0</v>
      </c>
      <c r="EJ116">
        <v>7.0000000000000007E-2</v>
      </c>
      <c r="EK116">
        <f t="shared" si="134"/>
        <v>1.7905377671763273E-3</v>
      </c>
      <c r="EL116">
        <v>0</v>
      </c>
      <c r="EM116">
        <f t="shared" si="135"/>
        <v>0</v>
      </c>
      <c r="EN116">
        <v>0</v>
      </c>
      <c r="EO116">
        <f t="shared" si="136"/>
        <v>0</v>
      </c>
      <c r="EP116">
        <v>0</v>
      </c>
      <c r="EQ116">
        <f t="shared" si="137"/>
        <v>0</v>
      </c>
      <c r="ER116">
        <v>0</v>
      </c>
      <c r="ES116">
        <f t="shared" si="138"/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 s="3" t="s">
        <v>503</v>
      </c>
      <c r="FG116" t="s">
        <v>264</v>
      </c>
    </row>
    <row r="117" spans="1:163" x14ac:dyDescent="0.45">
      <c r="A117">
        <v>116</v>
      </c>
      <c r="B117">
        <v>131</v>
      </c>
      <c r="C117" t="s">
        <v>506</v>
      </c>
      <c r="D117" t="s">
        <v>500</v>
      </c>
      <c r="E117" t="s">
        <v>508</v>
      </c>
      <c r="F117" t="s">
        <v>507</v>
      </c>
      <c r="G117" s="2">
        <v>2</v>
      </c>
      <c r="H117">
        <f t="shared" si="173"/>
        <v>456</v>
      </c>
      <c r="I117">
        <f>1773</f>
        <v>1773</v>
      </c>
      <c r="J117">
        <f>232+273</f>
        <v>505</v>
      </c>
      <c r="K117" s="2">
        <f t="shared" ref="K117:K157" si="175">J117/I117</f>
        <v>0.28482797518330516</v>
      </c>
      <c r="M117" t="s">
        <v>1145</v>
      </c>
      <c r="N117">
        <v>0</v>
      </c>
      <c r="O117">
        <f t="shared" si="142"/>
        <v>0</v>
      </c>
      <c r="P117">
        <v>0</v>
      </c>
      <c r="Q117">
        <f t="shared" si="143"/>
        <v>0</v>
      </c>
      <c r="R117">
        <v>0.03</v>
      </c>
      <c r="S117">
        <f t="shared" si="144"/>
        <v>2.8063552926987158E-4</v>
      </c>
      <c r="T117">
        <v>0.64</v>
      </c>
      <c r="U117">
        <f t="shared" si="145"/>
        <v>6.3961375606046205E-3</v>
      </c>
      <c r="V117">
        <v>0</v>
      </c>
      <c r="W117">
        <f t="shared" si="146"/>
        <v>0</v>
      </c>
      <c r="X117">
        <v>0</v>
      </c>
      <c r="Y117">
        <f t="shared" si="147"/>
        <v>0</v>
      </c>
      <c r="Z117">
        <v>0</v>
      </c>
      <c r="AA117">
        <f t="shared" si="148"/>
        <v>0</v>
      </c>
      <c r="AB117">
        <v>0</v>
      </c>
      <c r="AC117">
        <f t="shared" si="149"/>
        <v>0</v>
      </c>
      <c r="AD117">
        <f t="shared" si="174"/>
        <v>98.643999999999991</v>
      </c>
      <c r="AE117">
        <f t="shared" si="150"/>
        <v>0.96983319699773818</v>
      </c>
      <c r="AF117">
        <v>0.4</v>
      </c>
      <c r="AG117">
        <f t="shared" si="151"/>
        <v>1.8286376212765233E-2</v>
      </c>
      <c r="AH117">
        <v>0.03</v>
      </c>
      <c r="AI117">
        <f t="shared" si="152"/>
        <v>5.3185190098961187E-4</v>
      </c>
      <c r="AJ117">
        <v>2.5999999999999999E-2</v>
      </c>
      <c r="AK117">
        <f t="shared" si="153"/>
        <v>4.451836708817805E-4</v>
      </c>
      <c r="AL117">
        <v>0.2</v>
      </c>
      <c r="AM117">
        <f t="shared" si="154"/>
        <v>3.9098356503411086E-3</v>
      </c>
      <c r="AN117">
        <v>0.03</v>
      </c>
      <c r="AO117">
        <f t="shared" si="155"/>
        <v>3.1678247740981116E-4</v>
      </c>
      <c r="AP117">
        <v>0</v>
      </c>
      <c r="AQ117">
        <f t="shared" si="156"/>
        <v>0</v>
      </c>
      <c r="AR117">
        <v>0</v>
      </c>
      <c r="AS117">
        <f t="shared" si="157"/>
        <v>0</v>
      </c>
      <c r="AT117">
        <v>0</v>
      </c>
      <c r="AU117">
        <f t="shared" si="158"/>
        <v>0</v>
      </c>
      <c r="AV117">
        <v>0</v>
      </c>
      <c r="AW117">
        <f t="shared" si="159"/>
        <v>0</v>
      </c>
      <c r="AX117">
        <v>0</v>
      </c>
      <c r="AY117">
        <f t="shared" si="160"/>
        <v>0</v>
      </c>
      <c r="AZ117">
        <v>0</v>
      </c>
      <c r="BA117">
        <f t="shared" si="161"/>
        <v>0</v>
      </c>
      <c r="BB117">
        <v>0</v>
      </c>
      <c r="BC117">
        <f t="shared" si="162"/>
        <v>0</v>
      </c>
      <c r="BD117">
        <v>0</v>
      </c>
      <c r="BE117">
        <f t="shared" si="163"/>
        <v>0</v>
      </c>
      <c r="BF117">
        <v>0</v>
      </c>
      <c r="BG117">
        <f t="shared" si="164"/>
        <v>0</v>
      </c>
      <c r="BH117">
        <v>0</v>
      </c>
      <c r="BI117">
        <f t="shared" si="165"/>
        <v>0</v>
      </c>
      <c r="BJ117">
        <v>0</v>
      </c>
      <c r="BK117">
        <f t="shared" si="166"/>
        <v>0</v>
      </c>
      <c r="BL117">
        <v>0</v>
      </c>
      <c r="BM117">
        <f t="shared" si="167"/>
        <v>0</v>
      </c>
      <c r="BN117">
        <v>0</v>
      </c>
      <c r="BO117">
        <f t="shared" si="168"/>
        <v>0</v>
      </c>
      <c r="BP117">
        <v>0</v>
      </c>
      <c r="BQ117">
        <f t="shared" si="169"/>
        <v>0</v>
      </c>
      <c r="BR117">
        <v>0</v>
      </c>
      <c r="BS117">
        <f t="shared" si="170"/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f t="shared" si="118"/>
        <v>0</v>
      </c>
      <c r="DF117">
        <v>0</v>
      </c>
      <c r="DG117">
        <f t="shared" si="119"/>
        <v>0</v>
      </c>
      <c r="DH117">
        <v>0</v>
      </c>
      <c r="DI117">
        <f t="shared" si="120"/>
        <v>0</v>
      </c>
      <c r="DJ117">
        <v>0</v>
      </c>
      <c r="DK117">
        <f t="shared" si="121"/>
        <v>0</v>
      </c>
      <c r="DL117">
        <v>39.89</v>
      </c>
      <c r="DM117">
        <f t="shared" si="122"/>
        <v>0.27500717597501406</v>
      </c>
      <c r="DN117">
        <v>59.89</v>
      </c>
      <c r="DO117">
        <f t="shared" si="123"/>
        <v>0.72067050705811797</v>
      </c>
      <c r="DP117">
        <v>0.12</v>
      </c>
      <c r="DQ117">
        <f t="shared" si="124"/>
        <v>1.4078174620982067E-3</v>
      </c>
      <c r="DR117">
        <v>0</v>
      </c>
      <c r="DS117">
        <f t="shared" si="125"/>
        <v>0</v>
      </c>
      <c r="DT117">
        <v>0</v>
      </c>
      <c r="DU117">
        <f t="shared" si="126"/>
        <v>0</v>
      </c>
      <c r="DV117">
        <v>0</v>
      </c>
      <c r="DW117">
        <f t="shared" si="127"/>
        <v>0</v>
      </c>
      <c r="DX117">
        <v>0.05</v>
      </c>
      <c r="DY117">
        <f t="shared" si="128"/>
        <v>1.1239617375934866E-3</v>
      </c>
      <c r="DZ117">
        <v>0</v>
      </c>
      <c r="EA117">
        <f t="shared" si="129"/>
        <v>0</v>
      </c>
      <c r="EB117">
        <v>0</v>
      </c>
      <c r="EC117">
        <f t="shared" si="130"/>
        <v>0</v>
      </c>
      <c r="ED117">
        <v>0</v>
      </c>
      <c r="EE117">
        <f t="shared" si="131"/>
        <v>0</v>
      </c>
      <c r="EF117">
        <v>0</v>
      </c>
      <c r="EG117">
        <f t="shared" si="132"/>
        <v>0</v>
      </c>
      <c r="EH117">
        <v>0</v>
      </c>
      <c r="EI117">
        <f t="shared" si="133"/>
        <v>0</v>
      </c>
      <c r="EJ117">
        <v>7.0000000000000007E-2</v>
      </c>
      <c r="EK117">
        <f t="shared" si="134"/>
        <v>1.7905377671763273E-3</v>
      </c>
      <c r="EL117">
        <v>0</v>
      </c>
      <c r="EM117">
        <f t="shared" si="135"/>
        <v>0</v>
      </c>
      <c r="EN117">
        <v>0</v>
      </c>
      <c r="EO117">
        <f t="shared" si="136"/>
        <v>0</v>
      </c>
      <c r="EP117">
        <v>0</v>
      </c>
      <c r="EQ117">
        <f t="shared" si="137"/>
        <v>0</v>
      </c>
      <c r="ER117">
        <v>0</v>
      </c>
      <c r="ES117">
        <f t="shared" si="138"/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 s="3" t="s">
        <v>503</v>
      </c>
      <c r="FG117" t="s">
        <v>264</v>
      </c>
    </row>
    <row r="118" spans="1:163" x14ac:dyDescent="0.45">
      <c r="A118">
        <v>117</v>
      </c>
      <c r="B118">
        <v>132</v>
      </c>
      <c r="C118" t="s">
        <v>506</v>
      </c>
      <c r="D118" t="s">
        <v>500</v>
      </c>
      <c r="E118" t="s">
        <v>508</v>
      </c>
      <c r="F118" t="s">
        <v>507</v>
      </c>
      <c r="G118" s="2">
        <v>2</v>
      </c>
      <c r="H118">
        <f t="shared" si="173"/>
        <v>456</v>
      </c>
      <c r="I118">
        <f>1773</f>
        <v>1773</v>
      </c>
      <c r="J118">
        <f>288+273</f>
        <v>561</v>
      </c>
      <c r="K118" s="2">
        <f t="shared" si="175"/>
        <v>0.31641285956006771</v>
      </c>
      <c r="M118" t="s">
        <v>1145</v>
      </c>
      <c r="N118">
        <v>0</v>
      </c>
      <c r="O118">
        <f t="shared" si="142"/>
        <v>0</v>
      </c>
      <c r="P118">
        <v>0</v>
      </c>
      <c r="Q118">
        <f t="shared" si="143"/>
        <v>0</v>
      </c>
      <c r="R118">
        <v>0.03</v>
      </c>
      <c r="S118">
        <f t="shared" si="144"/>
        <v>2.8063552926987158E-4</v>
      </c>
      <c r="T118">
        <v>0.64</v>
      </c>
      <c r="U118">
        <f t="shared" si="145"/>
        <v>6.3961375606046205E-3</v>
      </c>
      <c r="V118">
        <v>0</v>
      </c>
      <c r="W118">
        <f t="shared" si="146"/>
        <v>0</v>
      </c>
      <c r="X118">
        <v>0</v>
      </c>
      <c r="Y118">
        <f t="shared" si="147"/>
        <v>0</v>
      </c>
      <c r="Z118">
        <v>0</v>
      </c>
      <c r="AA118">
        <f t="shared" si="148"/>
        <v>0</v>
      </c>
      <c r="AB118">
        <v>0</v>
      </c>
      <c r="AC118">
        <f t="shared" si="149"/>
        <v>0</v>
      </c>
      <c r="AD118">
        <f t="shared" si="174"/>
        <v>98.643999999999991</v>
      </c>
      <c r="AE118">
        <f t="shared" si="150"/>
        <v>0.96983319699773818</v>
      </c>
      <c r="AF118">
        <v>0.4</v>
      </c>
      <c r="AG118">
        <f t="shared" si="151"/>
        <v>1.8286376212765233E-2</v>
      </c>
      <c r="AH118">
        <v>0.03</v>
      </c>
      <c r="AI118">
        <f t="shared" si="152"/>
        <v>5.3185190098961187E-4</v>
      </c>
      <c r="AJ118">
        <v>2.5999999999999999E-2</v>
      </c>
      <c r="AK118">
        <f t="shared" si="153"/>
        <v>4.451836708817805E-4</v>
      </c>
      <c r="AL118">
        <v>0.2</v>
      </c>
      <c r="AM118">
        <f t="shared" si="154"/>
        <v>3.9098356503411086E-3</v>
      </c>
      <c r="AN118">
        <v>0.03</v>
      </c>
      <c r="AO118">
        <f t="shared" si="155"/>
        <v>3.1678247740981116E-4</v>
      </c>
      <c r="AP118">
        <v>0</v>
      </c>
      <c r="AQ118">
        <f t="shared" si="156"/>
        <v>0</v>
      </c>
      <c r="AR118">
        <v>0</v>
      </c>
      <c r="AS118">
        <f t="shared" si="157"/>
        <v>0</v>
      </c>
      <c r="AT118">
        <v>0</v>
      </c>
      <c r="AU118">
        <f t="shared" si="158"/>
        <v>0</v>
      </c>
      <c r="AV118">
        <v>0</v>
      </c>
      <c r="AW118">
        <f t="shared" si="159"/>
        <v>0</v>
      </c>
      <c r="AX118">
        <v>0</v>
      </c>
      <c r="AY118">
        <f t="shared" si="160"/>
        <v>0</v>
      </c>
      <c r="AZ118">
        <v>0</v>
      </c>
      <c r="BA118">
        <f t="shared" si="161"/>
        <v>0</v>
      </c>
      <c r="BB118">
        <v>0</v>
      </c>
      <c r="BC118">
        <f t="shared" si="162"/>
        <v>0</v>
      </c>
      <c r="BD118">
        <v>0</v>
      </c>
      <c r="BE118">
        <f t="shared" si="163"/>
        <v>0</v>
      </c>
      <c r="BF118">
        <v>0</v>
      </c>
      <c r="BG118">
        <f t="shared" si="164"/>
        <v>0</v>
      </c>
      <c r="BH118">
        <v>0</v>
      </c>
      <c r="BI118">
        <f t="shared" si="165"/>
        <v>0</v>
      </c>
      <c r="BJ118">
        <v>0</v>
      </c>
      <c r="BK118">
        <f t="shared" si="166"/>
        <v>0</v>
      </c>
      <c r="BL118">
        <v>0</v>
      </c>
      <c r="BM118">
        <f t="shared" si="167"/>
        <v>0</v>
      </c>
      <c r="BN118">
        <v>0</v>
      </c>
      <c r="BO118">
        <f t="shared" si="168"/>
        <v>0</v>
      </c>
      <c r="BP118">
        <v>0</v>
      </c>
      <c r="BQ118">
        <f t="shared" si="169"/>
        <v>0</v>
      </c>
      <c r="BR118">
        <v>0</v>
      </c>
      <c r="BS118">
        <f t="shared" si="170"/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f t="shared" si="118"/>
        <v>0</v>
      </c>
      <c r="DF118">
        <v>0</v>
      </c>
      <c r="DG118">
        <f t="shared" si="119"/>
        <v>0</v>
      </c>
      <c r="DH118">
        <v>0</v>
      </c>
      <c r="DI118">
        <f t="shared" si="120"/>
        <v>0</v>
      </c>
      <c r="DJ118">
        <v>0</v>
      </c>
      <c r="DK118">
        <f t="shared" si="121"/>
        <v>0</v>
      </c>
      <c r="DL118">
        <v>39.89</v>
      </c>
      <c r="DM118">
        <f t="shared" si="122"/>
        <v>0.27500717597501406</v>
      </c>
      <c r="DN118">
        <v>59.89</v>
      </c>
      <c r="DO118">
        <f t="shared" si="123"/>
        <v>0.72067050705811797</v>
      </c>
      <c r="DP118">
        <v>0.12</v>
      </c>
      <c r="DQ118">
        <f t="shared" si="124"/>
        <v>1.4078174620982067E-3</v>
      </c>
      <c r="DR118">
        <v>0</v>
      </c>
      <c r="DS118">
        <f t="shared" si="125"/>
        <v>0</v>
      </c>
      <c r="DT118">
        <v>0</v>
      </c>
      <c r="DU118">
        <f t="shared" si="126"/>
        <v>0</v>
      </c>
      <c r="DV118">
        <v>0</v>
      </c>
      <c r="DW118">
        <f t="shared" si="127"/>
        <v>0</v>
      </c>
      <c r="DX118">
        <v>0.05</v>
      </c>
      <c r="DY118">
        <f t="shared" si="128"/>
        <v>1.1239617375934866E-3</v>
      </c>
      <c r="DZ118">
        <v>0</v>
      </c>
      <c r="EA118">
        <f t="shared" si="129"/>
        <v>0</v>
      </c>
      <c r="EB118">
        <v>0</v>
      </c>
      <c r="EC118">
        <f t="shared" si="130"/>
        <v>0</v>
      </c>
      <c r="ED118">
        <v>0</v>
      </c>
      <c r="EE118">
        <f t="shared" si="131"/>
        <v>0</v>
      </c>
      <c r="EF118">
        <v>0</v>
      </c>
      <c r="EG118">
        <f t="shared" si="132"/>
        <v>0</v>
      </c>
      <c r="EH118">
        <v>0</v>
      </c>
      <c r="EI118">
        <f t="shared" si="133"/>
        <v>0</v>
      </c>
      <c r="EJ118">
        <v>7.0000000000000007E-2</v>
      </c>
      <c r="EK118">
        <f t="shared" si="134"/>
        <v>1.7905377671763273E-3</v>
      </c>
      <c r="EL118">
        <v>0</v>
      </c>
      <c r="EM118">
        <f t="shared" si="135"/>
        <v>0</v>
      </c>
      <c r="EN118">
        <v>0</v>
      </c>
      <c r="EO118">
        <f t="shared" si="136"/>
        <v>0</v>
      </c>
      <c r="EP118">
        <v>0</v>
      </c>
      <c r="EQ118">
        <f t="shared" si="137"/>
        <v>0</v>
      </c>
      <c r="ER118">
        <v>0</v>
      </c>
      <c r="ES118">
        <f t="shared" si="138"/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 s="3" t="s">
        <v>503</v>
      </c>
      <c r="FG118" t="s">
        <v>264</v>
      </c>
    </row>
    <row r="119" spans="1:163" x14ac:dyDescent="0.45">
      <c r="A119">
        <v>118</v>
      </c>
      <c r="B119">
        <v>133</v>
      </c>
      <c r="C119" t="s">
        <v>509</v>
      </c>
      <c r="D119" t="s">
        <v>398</v>
      </c>
      <c r="F119" t="s">
        <v>510</v>
      </c>
      <c r="G119" s="2">
        <v>3</v>
      </c>
      <c r="H119">
        <v>504.9</v>
      </c>
      <c r="I119">
        <f>1773</f>
        <v>1773</v>
      </c>
      <c r="J119">
        <f>316+273</f>
        <v>589</v>
      </c>
      <c r="K119" s="2">
        <f t="shared" si="175"/>
        <v>0.33220530174844898</v>
      </c>
      <c r="M119" t="s">
        <v>38</v>
      </c>
      <c r="N119">
        <v>0</v>
      </c>
      <c r="O119">
        <f t="shared" si="142"/>
        <v>0</v>
      </c>
      <c r="P119">
        <v>0</v>
      </c>
      <c r="Q119">
        <f t="shared" si="143"/>
        <v>0</v>
      </c>
      <c r="R119">
        <v>0.28000000000000003</v>
      </c>
      <c r="S119">
        <f t="shared" si="144"/>
        <v>2.5918043156105898E-3</v>
      </c>
      <c r="T119">
        <v>0.51</v>
      </c>
      <c r="U119">
        <f t="shared" si="145"/>
        <v>5.0434854994401397E-3</v>
      </c>
      <c r="V119">
        <v>0</v>
      </c>
      <c r="W119">
        <f t="shared" si="146"/>
        <v>0</v>
      </c>
      <c r="X119">
        <v>0</v>
      </c>
      <c r="Y119">
        <f t="shared" si="147"/>
        <v>0</v>
      </c>
      <c r="Z119">
        <v>0</v>
      </c>
      <c r="AA119">
        <f t="shared" si="148"/>
        <v>0</v>
      </c>
      <c r="AB119">
        <v>0</v>
      </c>
      <c r="AC119">
        <f t="shared" si="149"/>
        <v>0</v>
      </c>
      <c r="AD119">
        <f t="shared" si="174"/>
        <v>85.59099999999998</v>
      </c>
      <c r="AE119">
        <f t="shared" si="150"/>
        <v>0.83267830722164227</v>
      </c>
      <c r="AF119">
        <v>0.28999999999999998</v>
      </c>
      <c r="AG119">
        <f t="shared" si="151"/>
        <v>1.3118628568805456E-2</v>
      </c>
      <c r="AH119">
        <v>2.7E-2</v>
      </c>
      <c r="AI119">
        <f t="shared" si="152"/>
        <v>4.7364832329468401E-4</v>
      </c>
      <c r="AJ119">
        <v>1.2E-2</v>
      </c>
      <c r="AK119">
        <f t="shared" si="153"/>
        <v>2.0331522585273932E-4</v>
      </c>
      <c r="AL119">
        <v>0.79</v>
      </c>
      <c r="AM119">
        <f t="shared" si="154"/>
        <v>1.5281936009189831E-2</v>
      </c>
      <c r="AN119">
        <v>12.5</v>
      </c>
      <c r="AO119">
        <f t="shared" si="155"/>
        <v>0.13060887483616437</v>
      </c>
      <c r="AP119">
        <v>0</v>
      </c>
      <c r="AQ119">
        <f t="shared" si="156"/>
        <v>0</v>
      </c>
      <c r="AR119">
        <v>0</v>
      </c>
      <c r="AS119">
        <f t="shared" si="157"/>
        <v>0</v>
      </c>
      <c r="AT119">
        <v>0</v>
      </c>
      <c r="AU119">
        <f t="shared" si="158"/>
        <v>0</v>
      </c>
      <c r="AV119">
        <v>0</v>
      </c>
      <c r="AW119">
        <f t="shared" si="159"/>
        <v>0</v>
      </c>
      <c r="AX119">
        <v>0</v>
      </c>
      <c r="AY119">
        <f t="shared" si="160"/>
        <v>0</v>
      </c>
      <c r="AZ119">
        <v>0</v>
      </c>
      <c r="BA119">
        <f t="shared" si="161"/>
        <v>0</v>
      </c>
      <c r="BB119">
        <v>0</v>
      </c>
      <c r="BC119">
        <f t="shared" si="162"/>
        <v>0</v>
      </c>
      <c r="BD119">
        <v>0</v>
      </c>
      <c r="BE119">
        <f t="shared" si="163"/>
        <v>0</v>
      </c>
      <c r="BF119">
        <v>0</v>
      </c>
      <c r="BG119">
        <f t="shared" si="164"/>
        <v>0</v>
      </c>
      <c r="BH119">
        <v>0</v>
      </c>
      <c r="BI119">
        <f t="shared" si="165"/>
        <v>0</v>
      </c>
      <c r="BJ119">
        <v>0</v>
      </c>
      <c r="BK119">
        <f t="shared" si="166"/>
        <v>0</v>
      </c>
      <c r="BL119">
        <v>0</v>
      </c>
      <c r="BM119">
        <f t="shared" si="167"/>
        <v>0</v>
      </c>
      <c r="BN119">
        <v>0</v>
      </c>
      <c r="BO119">
        <f t="shared" si="168"/>
        <v>0</v>
      </c>
      <c r="BP119">
        <v>0</v>
      </c>
      <c r="BQ119">
        <f t="shared" si="169"/>
        <v>0</v>
      </c>
      <c r="BR119">
        <v>0</v>
      </c>
      <c r="BS119">
        <f t="shared" si="170"/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f t="shared" si="118"/>
        <v>0</v>
      </c>
      <c r="DF119">
        <v>0</v>
      </c>
      <c r="DG119">
        <f t="shared" si="119"/>
        <v>0</v>
      </c>
      <c r="DH119">
        <v>0</v>
      </c>
      <c r="DI119">
        <f t="shared" si="120"/>
        <v>0</v>
      </c>
      <c r="DJ119">
        <v>0</v>
      </c>
      <c r="DK119">
        <f t="shared" si="121"/>
        <v>0</v>
      </c>
      <c r="DL119">
        <v>0</v>
      </c>
      <c r="DM119">
        <f t="shared" si="122"/>
        <v>0</v>
      </c>
      <c r="DN119">
        <v>100</v>
      </c>
      <c r="DO119">
        <f t="shared" si="123"/>
        <v>1</v>
      </c>
      <c r="DP119">
        <v>0</v>
      </c>
      <c r="DQ119">
        <f t="shared" si="124"/>
        <v>0</v>
      </c>
      <c r="DR119">
        <v>0</v>
      </c>
      <c r="DS119">
        <f t="shared" si="125"/>
        <v>0</v>
      </c>
      <c r="DT119">
        <v>0</v>
      </c>
      <c r="DU119">
        <f t="shared" si="126"/>
        <v>0</v>
      </c>
      <c r="DV119">
        <v>0</v>
      </c>
      <c r="DW119">
        <f t="shared" si="127"/>
        <v>0</v>
      </c>
      <c r="DX119">
        <v>0</v>
      </c>
      <c r="DY119">
        <f t="shared" si="128"/>
        <v>0</v>
      </c>
      <c r="DZ119">
        <v>0</v>
      </c>
      <c r="EA119">
        <f t="shared" si="129"/>
        <v>0</v>
      </c>
      <c r="EB119">
        <v>0</v>
      </c>
      <c r="EC119">
        <f t="shared" si="130"/>
        <v>0</v>
      </c>
      <c r="ED119">
        <v>0</v>
      </c>
      <c r="EE119">
        <f t="shared" si="131"/>
        <v>0</v>
      </c>
      <c r="EF119">
        <v>0</v>
      </c>
      <c r="EG119">
        <f t="shared" si="132"/>
        <v>0</v>
      </c>
      <c r="EH119">
        <v>0</v>
      </c>
      <c r="EI119">
        <f t="shared" si="133"/>
        <v>0</v>
      </c>
      <c r="EJ119">
        <v>0</v>
      </c>
      <c r="EK119">
        <f t="shared" si="134"/>
        <v>0</v>
      </c>
      <c r="EL119">
        <v>0</v>
      </c>
      <c r="EM119">
        <f t="shared" si="135"/>
        <v>0</v>
      </c>
      <c r="EN119">
        <v>0</v>
      </c>
      <c r="EO119">
        <f t="shared" si="136"/>
        <v>0</v>
      </c>
      <c r="EP119">
        <v>0</v>
      </c>
      <c r="EQ119">
        <f t="shared" si="137"/>
        <v>0</v>
      </c>
      <c r="ER119">
        <v>0</v>
      </c>
      <c r="ES119">
        <f t="shared" si="138"/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 s="3" t="s">
        <v>503</v>
      </c>
      <c r="FG119" t="s">
        <v>264</v>
      </c>
    </row>
    <row r="120" spans="1:163" x14ac:dyDescent="0.45">
      <c r="A120">
        <v>119</v>
      </c>
      <c r="B120">
        <v>134</v>
      </c>
      <c r="C120" t="s">
        <v>509</v>
      </c>
      <c r="D120" t="s">
        <v>398</v>
      </c>
      <c r="F120" t="s">
        <v>512</v>
      </c>
      <c r="G120" s="2">
        <v>0</v>
      </c>
      <c r="H120">
        <v>504.9</v>
      </c>
      <c r="I120">
        <f>1773</f>
        <v>1773</v>
      </c>
      <c r="J120">
        <f t="shared" ref="J120:J127" si="176">316+273</f>
        <v>589</v>
      </c>
      <c r="K120" s="2">
        <f t="shared" si="175"/>
        <v>0.33220530174844898</v>
      </c>
      <c r="M120" t="s">
        <v>38</v>
      </c>
      <c r="N120">
        <v>0</v>
      </c>
      <c r="O120">
        <f t="shared" si="142"/>
        <v>0</v>
      </c>
      <c r="P120">
        <v>0</v>
      </c>
      <c r="Q120">
        <f t="shared" si="143"/>
        <v>0</v>
      </c>
      <c r="R120">
        <v>0.41</v>
      </c>
      <c r="S120">
        <f t="shared" si="144"/>
        <v>3.8180850304950198E-3</v>
      </c>
      <c r="T120">
        <v>0.23</v>
      </c>
      <c r="U120">
        <f t="shared" si="145"/>
        <v>2.2882633169469518E-3</v>
      </c>
      <c r="V120">
        <v>0</v>
      </c>
      <c r="W120">
        <f t="shared" si="146"/>
        <v>0</v>
      </c>
      <c r="X120">
        <v>0</v>
      </c>
      <c r="Y120">
        <f t="shared" si="147"/>
        <v>0</v>
      </c>
      <c r="Z120">
        <v>0</v>
      </c>
      <c r="AA120">
        <f t="shared" si="148"/>
        <v>0</v>
      </c>
      <c r="AB120">
        <v>0</v>
      </c>
      <c r="AC120">
        <f t="shared" si="149"/>
        <v>0</v>
      </c>
      <c r="AD120">
        <f t="shared" si="174"/>
        <v>85.647999999999996</v>
      </c>
      <c r="AE120">
        <f t="shared" si="150"/>
        <v>0.83827002770834314</v>
      </c>
      <c r="AF120">
        <v>0.27</v>
      </c>
      <c r="AG120">
        <f t="shared" si="151"/>
        <v>1.2287732950344478E-2</v>
      </c>
      <c r="AH120">
        <v>3.2000000000000001E-2</v>
      </c>
      <c r="AI120">
        <f t="shared" si="152"/>
        <v>5.6475460451289655E-4</v>
      </c>
      <c r="AJ120">
        <v>0.03</v>
      </c>
      <c r="AK120">
        <f t="shared" si="153"/>
        <v>5.1136084857494315E-4</v>
      </c>
      <c r="AL120">
        <v>0.18</v>
      </c>
      <c r="AM120">
        <f t="shared" si="154"/>
        <v>3.5030098030095522E-3</v>
      </c>
      <c r="AN120">
        <v>13.2</v>
      </c>
      <c r="AO120">
        <f t="shared" si="155"/>
        <v>0.13875676573777296</v>
      </c>
      <c r="AP120">
        <v>0</v>
      </c>
      <c r="AQ120">
        <f t="shared" si="156"/>
        <v>0</v>
      </c>
      <c r="AR120">
        <v>0</v>
      </c>
      <c r="AS120">
        <f t="shared" si="157"/>
        <v>0</v>
      </c>
      <c r="AT120">
        <v>0</v>
      </c>
      <c r="AU120">
        <f t="shared" si="158"/>
        <v>0</v>
      </c>
      <c r="AV120">
        <v>0</v>
      </c>
      <c r="AW120">
        <f t="shared" si="159"/>
        <v>0</v>
      </c>
      <c r="AX120">
        <v>0</v>
      </c>
      <c r="AY120">
        <f t="shared" si="160"/>
        <v>0</v>
      </c>
      <c r="AZ120">
        <v>0</v>
      </c>
      <c r="BA120">
        <f t="shared" si="161"/>
        <v>0</v>
      </c>
      <c r="BB120">
        <v>0</v>
      </c>
      <c r="BC120">
        <f t="shared" si="162"/>
        <v>0</v>
      </c>
      <c r="BD120">
        <v>0</v>
      </c>
      <c r="BE120">
        <f t="shared" si="163"/>
        <v>0</v>
      </c>
      <c r="BF120">
        <v>0</v>
      </c>
      <c r="BG120">
        <f t="shared" si="164"/>
        <v>0</v>
      </c>
      <c r="BH120">
        <v>0</v>
      </c>
      <c r="BI120">
        <f t="shared" si="165"/>
        <v>0</v>
      </c>
      <c r="BJ120">
        <v>0</v>
      </c>
      <c r="BK120">
        <f t="shared" si="166"/>
        <v>0</v>
      </c>
      <c r="BL120">
        <v>0</v>
      </c>
      <c r="BM120">
        <f t="shared" si="167"/>
        <v>0</v>
      </c>
      <c r="BN120">
        <v>0</v>
      </c>
      <c r="BO120">
        <f t="shared" si="168"/>
        <v>0</v>
      </c>
      <c r="BP120">
        <v>0</v>
      </c>
      <c r="BQ120">
        <f t="shared" si="169"/>
        <v>0</v>
      </c>
      <c r="BR120">
        <v>0</v>
      </c>
      <c r="BS120">
        <f t="shared" si="170"/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f t="shared" si="118"/>
        <v>0</v>
      </c>
      <c r="DF120">
        <v>0</v>
      </c>
      <c r="DG120">
        <f t="shared" si="119"/>
        <v>0</v>
      </c>
      <c r="DH120">
        <v>0</v>
      </c>
      <c r="DI120">
        <f t="shared" si="120"/>
        <v>0</v>
      </c>
      <c r="DJ120">
        <v>0</v>
      </c>
      <c r="DK120">
        <f t="shared" si="121"/>
        <v>0</v>
      </c>
      <c r="DL120">
        <v>0</v>
      </c>
      <c r="DM120">
        <f t="shared" si="122"/>
        <v>0</v>
      </c>
      <c r="DN120">
        <v>100</v>
      </c>
      <c r="DO120">
        <f t="shared" si="123"/>
        <v>1</v>
      </c>
      <c r="DP120">
        <v>0</v>
      </c>
      <c r="DQ120">
        <f t="shared" si="124"/>
        <v>0</v>
      </c>
      <c r="DR120">
        <v>0</v>
      </c>
      <c r="DS120">
        <f t="shared" si="125"/>
        <v>0</v>
      </c>
      <c r="DT120">
        <v>0</v>
      </c>
      <c r="DU120">
        <f t="shared" si="126"/>
        <v>0</v>
      </c>
      <c r="DV120">
        <v>0</v>
      </c>
      <c r="DW120">
        <f t="shared" si="127"/>
        <v>0</v>
      </c>
      <c r="DX120">
        <v>0</v>
      </c>
      <c r="DY120">
        <f t="shared" si="128"/>
        <v>0</v>
      </c>
      <c r="DZ120">
        <v>0</v>
      </c>
      <c r="EA120">
        <f t="shared" si="129"/>
        <v>0</v>
      </c>
      <c r="EB120">
        <v>0</v>
      </c>
      <c r="EC120">
        <f t="shared" si="130"/>
        <v>0</v>
      </c>
      <c r="ED120">
        <v>0</v>
      </c>
      <c r="EE120">
        <f t="shared" si="131"/>
        <v>0</v>
      </c>
      <c r="EF120">
        <v>0</v>
      </c>
      <c r="EG120">
        <f t="shared" si="132"/>
        <v>0</v>
      </c>
      <c r="EH120">
        <v>0</v>
      </c>
      <c r="EI120">
        <f t="shared" si="133"/>
        <v>0</v>
      </c>
      <c r="EJ120">
        <v>0</v>
      </c>
      <c r="EK120">
        <f t="shared" si="134"/>
        <v>0</v>
      </c>
      <c r="EL120">
        <v>0</v>
      </c>
      <c r="EM120">
        <f t="shared" si="135"/>
        <v>0</v>
      </c>
      <c r="EN120">
        <v>0</v>
      </c>
      <c r="EO120">
        <f t="shared" si="136"/>
        <v>0</v>
      </c>
      <c r="EP120">
        <v>0</v>
      </c>
      <c r="EQ120">
        <f t="shared" si="137"/>
        <v>0</v>
      </c>
      <c r="ER120">
        <v>0</v>
      </c>
      <c r="ES120">
        <f t="shared" si="138"/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 s="3" t="s">
        <v>503</v>
      </c>
      <c r="FG120" t="s">
        <v>264</v>
      </c>
    </row>
    <row r="121" spans="1:163" x14ac:dyDescent="0.45">
      <c r="A121">
        <v>120</v>
      </c>
      <c r="B121">
        <v>135</v>
      </c>
      <c r="C121" t="s">
        <v>513</v>
      </c>
      <c r="D121" t="s">
        <v>398</v>
      </c>
      <c r="F121" t="s">
        <v>514</v>
      </c>
      <c r="G121" s="2">
        <v>0</v>
      </c>
      <c r="H121">
        <v>504.9</v>
      </c>
      <c r="I121">
        <f>1773</f>
        <v>1773</v>
      </c>
      <c r="J121">
        <f t="shared" si="176"/>
        <v>589</v>
      </c>
      <c r="K121" s="2">
        <f t="shared" si="175"/>
        <v>0.33220530174844898</v>
      </c>
      <c r="M121" t="s">
        <v>64</v>
      </c>
      <c r="N121">
        <v>0</v>
      </c>
      <c r="O121">
        <f t="shared" si="142"/>
        <v>0</v>
      </c>
      <c r="P121">
        <v>0</v>
      </c>
      <c r="Q121">
        <f t="shared" si="143"/>
        <v>0</v>
      </c>
      <c r="R121">
        <v>10</v>
      </c>
      <c r="S121">
        <f t="shared" si="144"/>
        <v>9.3645904511309205E-2</v>
      </c>
      <c r="T121">
        <v>0.18</v>
      </c>
      <c r="U121">
        <f t="shared" si="145"/>
        <v>1.8008507330662447E-3</v>
      </c>
      <c r="V121">
        <v>0</v>
      </c>
      <c r="W121">
        <f t="shared" si="146"/>
        <v>0</v>
      </c>
      <c r="X121">
        <v>0</v>
      </c>
      <c r="Y121">
        <f t="shared" si="147"/>
        <v>0</v>
      </c>
      <c r="Z121">
        <v>0</v>
      </c>
      <c r="AA121">
        <f t="shared" si="148"/>
        <v>0</v>
      </c>
      <c r="AB121">
        <v>0</v>
      </c>
      <c r="AC121">
        <f t="shared" si="149"/>
        <v>0</v>
      </c>
      <c r="AD121">
        <f t="shared" si="174"/>
        <v>73.884</v>
      </c>
      <c r="AE121">
        <f t="shared" si="150"/>
        <v>0.72718374314400158</v>
      </c>
      <c r="AF121">
        <v>0.16</v>
      </c>
      <c r="AG121">
        <f t="shared" si="151"/>
        <v>7.3224266868863628E-3</v>
      </c>
      <c r="AH121">
        <v>1.7000000000000001E-2</v>
      </c>
      <c r="AI121">
        <f t="shared" si="152"/>
        <v>3.0170726845769869E-4</v>
      </c>
      <c r="AJ121">
        <v>2.9000000000000001E-2</v>
      </c>
      <c r="AK121">
        <f t="shared" si="153"/>
        <v>4.9708569644944236E-4</v>
      </c>
      <c r="AL121">
        <v>0.33</v>
      </c>
      <c r="AM121">
        <f t="shared" si="154"/>
        <v>6.458175412609869E-3</v>
      </c>
      <c r="AN121">
        <v>15.4</v>
      </c>
      <c r="AO121">
        <f t="shared" si="155"/>
        <v>0.16279010654721943</v>
      </c>
      <c r="AP121">
        <v>0</v>
      </c>
      <c r="AQ121">
        <f t="shared" si="156"/>
        <v>0</v>
      </c>
      <c r="AR121">
        <v>0</v>
      </c>
      <c r="AS121">
        <f t="shared" si="157"/>
        <v>0</v>
      </c>
      <c r="AT121">
        <v>0</v>
      </c>
      <c r="AU121">
        <f t="shared" si="158"/>
        <v>0</v>
      </c>
      <c r="AV121">
        <v>0</v>
      </c>
      <c r="AW121">
        <f t="shared" si="159"/>
        <v>0</v>
      </c>
      <c r="AX121">
        <v>0</v>
      </c>
      <c r="AY121">
        <f t="shared" si="160"/>
        <v>0</v>
      </c>
      <c r="AZ121">
        <v>0</v>
      </c>
      <c r="BA121">
        <f t="shared" si="161"/>
        <v>0</v>
      </c>
      <c r="BB121">
        <v>0</v>
      </c>
      <c r="BC121">
        <f t="shared" si="162"/>
        <v>0</v>
      </c>
      <c r="BD121">
        <v>0</v>
      </c>
      <c r="BE121">
        <f t="shared" si="163"/>
        <v>0</v>
      </c>
      <c r="BF121">
        <v>0</v>
      </c>
      <c r="BG121">
        <f t="shared" si="164"/>
        <v>0</v>
      </c>
      <c r="BH121">
        <v>0</v>
      </c>
      <c r="BI121">
        <f t="shared" si="165"/>
        <v>0</v>
      </c>
      <c r="BJ121">
        <v>0</v>
      </c>
      <c r="BK121">
        <f t="shared" si="166"/>
        <v>0</v>
      </c>
      <c r="BL121">
        <v>0</v>
      </c>
      <c r="BM121">
        <f t="shared" si="167"/>
        <v>0</v>
      </c>
      <c r="BN121">
        <v>0</v>
      </c>
      <c r="BO121">
        <f t="shared" si="168"/>
        <v>0</v>
      </c>
      <c r="BP121">
        <v>0</v>
      </c>
      <c r="BQ121">
        <f t="shared" si="169"/>
        <v>0</v>
      </c>
      <c r="BR121">
        <v>0</v>
      </c>
      <c r="BS121">
        <f t="shared" si="170"/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f t="shared" si="118"/>
        <v>0</v>
      </c>
      <c r="DF121">
        <v>0</v>
      </c>
      <c r="DG121">
        <f t="shared" si="119"/>
        <v>0</v>
      </c>
      <c r="DH121">
        <v>0</v>
      </c>
      <c r="DI121">
        <f t="shared" si="120"/>
        <v>0</v>
      </c>
      <c r="DJ121">
        <v>0</v>
      </c>
      <c r="DK121">
        <f t="shared" si="121"/>
        <v>0</v>
      </c>
      <c r="DL121">
        <v>0</v>
      </c>
      <c r="DM121">
        <f t="shared" si="122"/>
        <v>0</v>
      </c>
      <c r="DN121">
        <v>100</v>
      </c>
      <c r="DO121">
        <f t="shared" si="123"/>
        <v>1</v>
      </c>
      <c r="DP121">
        <v>0</v>
      </c>
      <c r="DQ121">
        <f t="shared" si="124"/>
        <v>0</v>
      </c>
      <c r="DR121">
        <v>0</v>
      </c>
      <c r="DS121">
        <f t="shared" si="125"/>
        <v>0</v>
      </c>
      <c r="DT121">
        <v>0</v>
      </c>
      <c r="DU121">
        <f t="shared" si="126"/>
        <v>0</v>
      </c>
      <c r="DV121">
        <v>0</v>
      </c>
      <c r="DW121">
        <f t="shared" si="127"/>
        <v>0</v>
      </c>
      <c r="DX121">
        <v>0</v>
      </c>
      <c r="DY121">
        <f t="shared" si="128"/>
        <v>0</v>
      </c>
      <c r="DZ121">
        <v>0</v>
      </c>
      <c r="EA121">
        <f t="shared" si="129"/>
        <v>0</v>
      </c>
      <c r="EB121">
        <v>0</v>
      </c>
      <c r="EC121">
        <f t="shared" si="130"/>
        <v>0</v>
      </c>
      <c r="ED121">
        <v>0</v>
      </c>
      <c r="EE121">
        <f t="shared" si="131"/>
        <v>0</v>
      </c>
      <c r="EF121">
        <v>0</v>
      </c>
      <c r="EG121">
        <f t="shared" si="132"/>
        <v>0</v>
      </c>
      <c r="EH121">
        <v>0</v>
      </c>
      <c r="EI121">
        <f t="shared" si="133"/>
        <v>0</v>
      </c>
      <c r="EJ121">
        <v>0</v>
      </c>
      <c r="EK121">
        <f t="shared" si="134"/>
        <v>0</v>
      </c>
      <c r="EL121">
        <v>0</v>
      </c>
      <c r="EM121">
        <f t="shared" si="135"/>
        <v>0</v>
      </c>
      <c r="EN121">
        <v>0</v>
      </c>
      <c r="EO121">
        <f t="shared" si="136"/>
        <v>0</v>
      </c>
      <c r="EP121">
        <v>0</v>
      </c>
      <c r="EQ121">
        <f t="shared" si="137"/>
        <v>0</v>
      </c>
      <c r="ER121">
        <v>0</v>
      </c>
      <c r="ES121">
        <f t="shared" si="138"/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 s="3" t="s">
        <v>503</v>
      </c>
      <c r="FG121" t="s">
        <v>264</v>
      </c>
    </row>
    <row r="122" spans="1:163" x14ac:dyDescent="0.45">
      <c r="A122">
        <v>121</v>
      </c>
      <c r="B122">
        <v>136</v>
      </c>
      <c r="C122" t="s">
        <v>513</v>
      </c>
      <c r="D122" t="s">
        <v>398</v>
      </c>
      <c r="F122" t="s">
        <v>516</v>
      </c>
      <c r="G122" s="2">
        <v>3</v>
      </c>
      <c r="H122">
        <v>504.9</v>
      </c>
      <c r="I122">
        <f>1773</f>
        <v>1773</v>
      </c>
      <c r="J122">
        <f t="shared" si="176"/>
        <v>589</v>
      </c>
      <c r="K122" s="2">
        <f t="shared" si="175"/>
        <v>0.33220530174844898</v>
      </c>
      <c r="M122" t="s">
        <v>64</v>
      </c>
      <c r="N122">
        <v>0</v>
      </c>
      <c r="O122">
        <f t="shared" si="142"/>
        <v>0</v>
      </c>
      <c r="P122">
        <v>0</v>
      </c>
      <c r="Q122">
        <f t="shared" si="143"/>
        <v>0</v>
      </c>
      <c r="R122">
        <v>8.1999999999999993</v>
      </c>
      <c r="S122">
        <f t="shared" si="144"/>
        <v>7.6492855898146583E-2</v>
      </c>
      <c r="T122">
        <v>0.24</v>
      </c>
      <c r="U122">
        <f t="shared" si="145"/>
        <v>2.3918541193872346E-3</v>
      </c>
      <c r="V122">
        <v>0</v>
      </c>
      <c r="W122">
        <f t="shared" si="146"/>
        <v>0</v>
      </c>
      <c r="X122">
        <v>0</v>
      </c>
      <c r="Y122">
        <f t="shared" si="147"/>
        <v>0</v>
      </c>
      <c r="Z122">
        <v>0</v>
      </c>
      <c r="AA122">
        <f t="shared" si="148"/>
        <v>0</v>
      </c>
      <c r="AB122">
        <v>0</v>
      </c>
      <c r="AC122">
        <f t="shared" si="149"/>
        <v>0</v>
      </c>
      <c r="AD122">
        <f t="shared" si="174"/>
        <v>73.056999999999988</v>
      </c>
      <c r="AE122">
        <f t="shared" si="150"/>
        <v>0.71626516604345514</v>
      </c>
      <c r="AF122">
        <v>0.18</v>
      </c>
      <c r="AG122">
        <f t="shared" si="151"/>
        <v>8.2058918574664397E-3</v>
      </c>
      <c r="AH122">
        <v>2.7E-2</v>
      </c>
      <c r="AI122">
        <f t="shared" si="152"/>
        <v>4.7733013177997385E-4</v>
      </c>
      <c r="AJ122">
        <v>1.6E-2</v>
      </c>
      <c r="AK122">
        <f t="shared" si="153"/>
        <v>2.7319420697082252E-4</v>
      </c>
      <c r="AL122">
        <v>0.38</v>
      </c>
      <c r="AM122">
        <f t="shared" si="154"/>
        <v>7.4079446410871049E-3</v>
      </c>
      <c r="AN122">
        <v>17.899999999999999</v>
      </c>
      <c r="AO122">
        <f t="shared" si="155"/>
        <v>0.18848576310170673</v>
      </c>
      <c r="AP122">
        <v>0</v>
      </c>
      <c r="AQ122">
        <f t="shared" si="156"/>
        <v>0</v>
      </c>
      <c r="AR122">
        <v>0</v>
      </c>
      <c r="AS122">
        <f t="shared" si="157"/>
        <v>0</v>
      </c>
      <c r="AT122">
        <v>0</v>
      </c>
      <c r="AU122">
        <f t="shared" si="158"/>
        <v>0</v>
      </c>
      <c r="AV122">
        <v>0</v>
      </c>
      <c r="AW122">
        <f t="shared" si="159"/>
        <v>0</v>
      </c>
      <c r="AX122">
        <v>0</v>
      </c>
      <c r="AY122">
        <f t="shared" si="160"/>
        <v>0</v>
      </c>
      <c r="AZ122">
        <v>0</v>
      </c>
      <c r="BA122">
        <f t="shared" si="161"/>
        <v>0</v>
      </c>
      <c r="BB122">
        <v>0</v>
      </c>
      <c r="BC122">
        <f t="shared" si="162"/>
        <v>0</v>
      </c>
      <c r="BD122">
        <v>0</v>
      </c>
      <c r="BE122">
        <f t="shared" si="163"/>
        <v>0</v>
      </c>
      <c r="BF122">
        <v>0</v>
      </c>
      <c r="BG122">
        <f t="shared" si="164"/>
        <v>0</v>
      </c>
      <c r="BH122">
        <v>0</v>
      </c>
      <c r="BI122">
        <f t="shared" si="165"/>
        <v>0</v>
      </c>
      <c r="BJ122">
        <v>0</v>
      </c>
      <c r="BK122">
        <f t="shared" si="166"/>
        <v>0</v>
      </c>
      <c r="BL122">
        <v>0</v>
      </c>
      <c r="BM122">
        <f t="shared" si="167"/>
        <v>0</v>
      </c>
      <c r="BN122">
        <v>0</v>
      </c>
      <c r="BO122">
        <f t="shared" si="168"/>
        <v>0</v>
      </c>
      <c r="BP122">
        <v>0</v>
      </c>
      <c r="BQ122">
        <f t="shared" si="169"/>
        <v>0</v>
      </c>
      <c r="BR122">
        <v>0</v>
      </c>
      <c r="BS122">
        <f t="shared" si="170"/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f t="shared" si="118"/>
        <v>0</v>
      </c>
      <c r="DF122">
        <v>0</v>
      </c>
      <c r="DG122">
        <f t="shared" si="119"/>
        <v>0</v>
      </c>
      <c r="DH122">
        <v>0</v>
      </c>
      <c r="DI122">
        <f t="shared" si="120"/>
        <v>0</v>
      </c>
      <c r="DJ122">
        <v>0</v>
      </c>
      <c r="DK122">
        <f t="shared" si="121"/>
        <v>0</v>
      </c>
      <c r="DL122">
        <v>0</v>
      </c>
      <c r="DM122">
        <f t="shared" si="122"/>
        <v>0</v>
      </c>
      <c r="DN122">
        <v>100</v>
      </c>
      <c r="DO122">
        <f t="shared" si="123"/>
        <v>1</v>
      </c>
      <c r="DP122">
        <v>0</v>
      </c>
      <c r="DQ122">
        <f t="shared" si="124"/>
        <v>0</v>
      </c>
      <c r="DR122">
        <v>0</v>
      </c>
      <c r="DS122">
        <f t="shared" si="125"/>
        <v>0</v>
      </c>
      <c r="DT122">
        <v>0</v>
      </c>
      <c r="DU122">
        <f t="shared" si="126"/>
        <v>0</v>
      </c>
      <c r="DV122">
        <v>0</v>
      </c>
      <c r="DW122">
        <f t="shared" si="127"/>
        <v>0</v>
      </c>
      <c r="DX122">
        <v>0</v>
      </c>
      <c r="DY122">
        <f t="shared" si="128"/>
        <v>0</v>
      </c>
      <c r="DZ122">
        <v>0</v>
      </c>
      <c r="EA122">
        <f t="shared" si="129"/>
        <v>0</v>
      </c>
      <c r="EB122">
        <v>0</v>
      </c>
      <c r="EC122">
        <f t="shared" si="130"/>
        <v>0</v>
      </c>
      <c r="ED122">
        <v>0</v>
      </c>
      <c r="EE122">
        <f t="shared" si="131"/>
        <v>0</v>
      </c>
      <c r="EF122">
        <v>0</v>
      </c>
      <c r="EG122">
        <f t="shared" si="132"/>
        <v>0</v>
      </c>
      <c r="EH122">
        <v>0</v>
      </c>
      <c r="EI122">
        <f t="shared" si="133"/>
        <v>0</v>
      </c>
      <c r="EJ122">
        <v>0</v>
      </c>
      <c r="EK122">
        <f t="shared" si="134"/>
        <v>0</v>
      </c>
      <c r="EL122">
        <v>0</v>
      </c>
      <c r="EM122">
        <f t="shared" si="135"/>
        <v>0</v>
      </c>
      <c r="EN122">
        <v>0</v>
      </c>
      <c r="EO122">
        <f t="shared" si="136"/>
        <v>0</v>
      </c>
      <c r="EP122">
        <v>0</v>
      </c>
      <c r="EQ122">
        <f t="shared" si="137"/>
        <v>0</v>
      </c>
      <c r="ER122">
        <v>0</v>
      </c>
      <c r="ES122">
        <f t="shared" si="138"/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 s="3" t="s">
        <v>503</v>
      </c>
      <c r="FG122" t="s">
        <v>264</v>
      </c>
    </row>
    <row r="123" spans="1:163" x14ac:dyDescent="0.45">
      <c r="A123">
        <v>122</v>
      </c>
      <c r="B123">
        <v>137</v>
      </c>
      <c r="C123" t="s">
        <v>517</v>
      </c>
      <c r="D123" t="s">
        <v>398</v>
      </c>
      <c r="F123" t="s">
        <v>518</v>
      </c>
      <c r="G123" s="2">
        <v>0</v>
      </c>
      <c r="H123">
        <v>504.9</v>
      </c>
      <c r="I123">
        <f>1773</f>
        <v>1773</v>
      </c>
      <c r="J123">
        <f t="shared" si="176"/>
        <v>589</v>
      </c>
      <c r="K123" s="2">
        <f t="shared" si="175"/>
        <v>0.33220530174844898</v>
      </c>
      <c r="M123" t="s">
        <v>64</v>
      </c>
      <c r="N123">
        <v>0</v>
      </c>
      <c r="O123">
        <f t="shared" si="142"/>
        <v>0</v>
      </c>
      <c r="P123">
        <v>0</v>
      </c>
      <c r="Q123">
        <f t="shared" si="143"/>
        <v>0</v>
      </c>
      <c r="R123">
        <v>9.1</v>
      </c>
      <c r="S123">
        <f t="shared" si="144"/>
        <v>8.5133334137609387E-2</v>
      </c>
      <c r="T123">
        <v>0.3</v>
      </c>
      <c r="U123">
        <f t="shared" si="145"/>
        <v>2.9984439005202443E-3</v>
      </c>
      <c r="V123">
        <v>0</v>
      </c>
      <c r="W123">
        <f t="shared" si="146"/>
        <v>0</v>
      </c>
      <c r="X123">
        <v>0</v>
      </c>
      <c r="Y123">
        <f t="shared" si="147"/>
        <v>0</v>
      </c>
      <c r="Z123">
        <v>0</v>
      </c>
      <c r="AA123">
        <f t="shared" si="148"/>
        <v>0</v>
      </c>
      <c r="AB123">
        <v>0</v>
      </c>
      <c r="AC123">
        <f t="shared" si="149"/>
        <v>0</v>
      </c>
      <c r="AD123">
        <f t="shared" si="174"/>
        <v>71.064000000000007</v>
      </c>
      <c r="AE123">
        <f t="shared" si="150"/>
        <v>0.69873560188533135</v>
      </c>
      <c r="AF123">
        <v>0.16</v>
      </c>
      <c r="AG123">
        <f t="shared" si="151"/>
        <v>7.3151711798737137E-3</v>
      </c>
      <c r="AH123">
        <v>2.5000000000000001E-2</v>
      </c>
      <c r="AI123">
        <f t="shared" si="152"/>
        <v>4.4324752719508443E-4</v>
      </c>
      <c r="AJ123">
        <v>1.0999999999999999E-2</v>
      </c>
      <c r="AK123">
        <f t="shared" si="153"/>
        <v>1.8836292033873808E-4</v>
      </c>
      <c r="AL123">
        <v>0.67</v>
      </c>
      <c r="AM123">
        <f t="shared" si="154"/>
        <v>1.3099060888423253E-2</v>
      </c>
      <c r="AN123">
        <v>18</v>
      </c>
      <c r="AO123">
        <f t="shared" si="155"/>
        <v>0.19008561527512391</v>
      </c>
      <c r="AP123">
        <v>0</v>
      </c>
      <c r="AQ123">
        <f t="shared" si="156"/>
        <v>0</v>
      </c>
      <c r="AR123">
        <v>0</v>
      </c>
      <c r="AS123">
        <f t="shared" si="157"/>
        <v>0</v>
      </c>
      <c r="AT123">
        <v>0</v>
      </c>
      <c r="AU123">
        <f t="shared" si="158"/>
        <v>0</v>
      </c>
      <c r="AV123">
        <v>0</v>
      </c>
      <c r="AW123">
        <f t="shared" si="159"/>
        <v>0</v>
      </c>
      <c r="AX123">
        <v>0</v>
      </c>
      <c r="AY123">
        <f t="shared" si="160"/>
        <v>0</v>
      </c>
      <c r="AZ123">
        <v>0</v>
      </c>
      <c r="BA123">
        <f t="shared" si="161"/>
        <v>0</v>
      </c>
      <c r="BB123">
        <v>0</v>
      </c>
      <c r="BC123">
        <f t="shared" si="162"/>
        <v>0</v>
      </c>
      <c r="BD123">
        <v>0</v>
      </c>
      <c r="BE123">
        <f t="shared" si="163"/>
        <v>0</v>
      </c>
      <c r="BF123">
        <v>0.67</v>
      </c>
      <c r="BG123">
        <f t="shared" si="164"/>
        <v>2.0011622855842653E-3</v>
      </c>
      <c r="BH123">
        <v>0</v>
      </c>
      <c r="BI123">
        <f t="shared" si="165"/>
        <v>0</v>
      </c>
      <c r="BJ123">
        <v>0</v>
      </c>
      <c r="BK123">
        <f t="shared" si="166"/>
        <v>0</v>
      </c>
      <c r="BL123">
        <v>0</v>
      </c>
      <c r="BM123">
        <f t="shared" si="167"/>
        <v>0</v>
      </c>
      <c r="BN123">
        <v>0</v>
      </c>
      <c r="BO123">
        <f t="shared" si="168"/>
        <v>0</v>
      </c>
      <c r="BP123">
        <v>0</v>
      </c>
      <c r="BQ123">
        <f t="shared" si="169"/>
        <v>0</v>
      </c>
      <c r="BR123">
        <v>0</v>
      </c>
      <c r="BS123">
        <f t="shared" si="170"/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f t="shared" si="118"/>
        <v>0</v>
      </c>
      <c r="DF123">
        <v>0</v>
      </c>
      <c r="DG123">
        <f t="shared" si="119"/>
        <v>0</v>
      </c>
      <c r="DH123">
        <v>0</v>
      </c>
      <c r="DI123">
        <f t="shared" si="120"/>
        <v>0</v>
      </c>
      <c r="DJ123">
        <v>0</v>
      </c>
      <c r="DK123">
        <f t="shared" si="121"/>
        <v>0</v>
      </c>
      <c r="DL123">
        <v>0</v>
      </c>
      <c r="DM123">
        <f t="shared" si="122"/>
        <v>0</v>
      </c>
      <c r="DN123">
        <v>100</v>
      </c>
      <c r="DO123">
        <f t="shared" si="123"/>
        <v>1</v>
      </c>
      <c r="DP123">
        <v>0</v>
      </c>
      <c r="DQ123">
        <f t="shared" si="124"/>
        <v>0</v>
      </c>
      <c r="DR123">
        <v>0</v>
      </c>
      <c r="DS123">
        <f t="shared" si="125"/>
        <v>0</v>
      </c>
      <c r="DT123">
        <v>0</v>
      </c>
      <c r="DU123">
        <f t="shared" si="126"/>
        <v>0</v>
      </c>
      <c r="DV123">
        <v>0</v>
      </c>
      <c r="DW123">
        <f t="shared" si="127"/>
        <v>0</v>
      </c>
      <c r="DX123">
        <v>0</v>
      </c>
      <c r="DY123">
        <f t="shared" si="128"/>
        <v>0</v>
      </c>
      <c r="DZ123">
        <v>0</v>
      </c>
      <c r="EA123">
        <f t="shared" si="129"/>
        <v>0</v>
      </c>
      <c r="EB123">
        <v>0</v>
      </c>
      <c r="EC123">
        <f t="shared" si="130"/>
        <v>0</v>
      </c>
      <c r="ED123">
        <v>0</v>
      </c>
      <c r="EE123">
        <f t="shared" si="131"/>
        <v>0</v>
      </c>
      <c r="EF123">
        <v>0</v>
      </c>
      <c r="EG123">
        <f t="shared" si="132"/>
        <v>0</v>
      </c>
      <c r="EH123">
        <v>0</v>
      </c>
      <c r="EI123">
        <f t="shared" si="133"/>
        <v>0</v>
      </c>
      <c r="EJ123">
        <v>0</v>
      </c>
      <c r="EK123">
        <f t="shared" si="134"/>
        <v>0</v>
      </c>
      <c r="EL123">
        <v>0</v>
      </c>
      <c r="EM123">
        <f t="shared" si="135"/>
        <v>0</v>
      </c>
      <c r="EN123">
        <v>0</v>
      </c>
      <c r="EO123">
        <f t="shared" si="136"/>
        <v>0</v>
      </c>
      <c r="EP123">
        <v>0</v>
      </c>
      <c r="EQ123">
        <f t="shared" si="137"/>
        <v>0</v>
      </c>
      <c r="ER123">
        <v>0</v>
      </c>
      <c r="ES123">
        <f t="shared" si="138"/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 s="3" t="s">
        <v>503</v>
      </c>
      <c r="FG123" t="s">
        <v>264</v>
      </c>
    </row>
    <row r="124" spans="1:163" x14ac:dyDescent="0.45">
      <c r="A124">
        <v>123</v>
      </c>
      <c r="B124">
        <v>138</v>
      </c>
      <c r="C124" t="s">
        <v>517</v>
      </c>
      <c r="D124" t="s">
        <v>398</v>
      </c>
      <c r="F124" t="s">
        <v>519</v>
      </c>
      <c r="G124" s="2">
        <v>3</v>
      </c>
      <c r="H124">
        <v>504.9</v>
      </c>
      <c r="I124">
        <f>1773</f>
        <v>1773</v>
      </c>
      <c r="J124">
        <f t="shared" si="176"/>
        <v>589</v>
      </c>
      <c r="K124" s="2">
        <f t="shared" si="175"/>
        <v>0.33220530174844898</v>
      </c>
      <c r="M124" t="s">
        <v>64</v>
      </c>
      <c r="N124">
        <v>0</v>
      </c>
      <c r="O124">
        <f t="shared" si="142"/>
        <v>0</v>
      </c>
      <c r="P124">
        <v>0</v>
      </c>
      <c r="Q124">
        <f t="shared" si="143"/>
        <v>0</v>
      </c>
      <c r="R124">
        <v>24.5</v>
      </c>
      <c r="S124">
        <f t="shared" si="144"/>
        <v>0.22405714593382481</v>
      </c>
      <c r="T124">
        <v>0.84</v>
      </c>
      <c r="U124">
        <f t="shared" si="145"/>
        <v>8.2070754185148056E-3</v>
      </c>
      <c r="V124">
        <v>0</v>
      </c>
      <c r="W124">
        <f t="shared" si="146"/>
        <v>0</v>
      </c>
      <c r="X124">
        <v>0</v>
      </c>
      <c r="Y124">
        <f t="shared" si="147"/>
        <v>0</v>
      </c>
      <c r="Z124">
        <v>0</v>
      </c>
      <c r="AA124">
        <f t="shared" si="148"/>
        <v>0</v>
      </c>
      <c r="AB124">
        <v>0</v>
      </c>
      <c r="AC124">
        <f t="shared" si="149"/>
        <v>0</v>
      </c>
      <c r="AD124">
        <f t="shared" si="174"/>
        <v>55.512</v>
      </c>
      <c r="AE124">
        <f t="shared" si="150"/>
        <v>0.53356159549206017</v>
      </c>
      <c r="AF124">
        <v>0.42</v>
      </c>
      <c r="AG124">
        <f t="shared" si="151"/>
        <v>1.8771037025077701E-2</v>
      </c>
      <c r="AH124">
        <v>2.5999999999999999E-2</v>
      </c>
      <c r="AI124">
        <f t="shared" si="152"/>
        <v>4.5062380040982537E-4</v>
      </c>
      <c r="AJ124">
        <v>4.2000000000000003E-2</v>
      </c>
      <c r="AK124">
        <f t="shared" si="153"/>
        <v>7.0305044181121184E-4</v>
      </c>
      <c r="AL124">
        <v>2.46</v>
      </c>
      <c r="AM124">
        <f t="shared" si="154"/>
        <v>4.7014836540047414E-2</v>
      </c>
      <c r="AN124">
        <v>16.2</v>
      </c>
      <c r="AO124">
        <f t="shared" si="155"/>
        <v>0.16723463534825406</v>
      </c>
      <c r="AP124">
        <v>0</v>
      </c>
      <c r="AQ124">
        <f t="shared" si="156"/>
        <v>0</v>
      </c>
      <c r="AR124">
        <v>0</v>
      </c>
      <c r="AS124">
        <f t="shared" si="157"/>
        <v>0</v>
      </c>
      <c r="AT124">
        <v>0</v>
      </c>
      <c r="AU124">
        <f t="shared" si="158"/>
        <v>0</v>
      </c>
      <c r="AV124">
        <v>0</v>
      </c>
      <c r="AW124">
        <f t="shared" si="159"/>
        <v>0</v>
      </c>
      <c r="AX124">
        <v>0</v>
      </c>
      <c r="AY124">
        <f t="shared" si="160"/>
        <v>0</v>
      </c>
      <c r="AZ124">
        <v>0</v>
      </c>
      <c r="BA124">
        <f t="shared" si="161"/>
        <v>0</v>
      </c>
      <c r="BB124">
        <v>0</v>
      </c>
      <c r="BC124">
        <f t="shared" si="162"/>
        <v>0</v>
      </c>
      <c r="BD124">
        <v>0</v>
      </c>
      <c r="BE124">
        <f t="shared" si="163"/>
        <v>0</v>
      </c>
      <c r="BF124">
        <v>0</v>
      </c>
      <c r="BG124">
        <f t="shared" si="164"/>
        <v>0</v>
      </c>
      <c r="BH124">
        <v>0</v>
      </c>
      <c r="BI124">
        <f t="shared" si="165"/>
        <v>0</v>
      </c>
      <c r="BJ124">
        <v>0</v>
      </c>
      <c r="BK124">
        <f t="shared" si="166"/>
        <v>0</v>
      </c>
      <c r="BL124">
        <v>0</v>
      </c>
      <c r="BM124">
        <f t="shared" si="167"/>
        <v>0</v>
      </c>
      <c r="BN124">
        <v>0</v>
      </c>
      <c r="BO124">
        <f t="shared" si="168"/>
        <v>0</v>
      </c>
      <c r="BP124">
        <v>0</v>
      </c>
      <c r="BQ124">
        <f t="shared" si="169"/>
        <v>0</v>
      </c>
      <c r="BR124">
        <v>0</v>
      </c>
      <c r="BS124">
        <f t="shared" si="170"/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f t="shared" si="118"/>
        <v>0</v>
      </c>
      <c r="DF124">
        <v>0</v>
      </c>
      <c r="DG124">
        <f t="shared" si="119"/>
        <v>0</v>
      </c>
      <c r="DH124">
        <v>0</v>
      </c>
      <c r="DI124">
        <f t="shared" si="120"/>
        <v>0</v>
      </c>
      <c r="DJ124">
        <v>0</v>
      </c>
      <c r="DK124">
        <f t="shared" si="121"/>
        <v>0</v>
      </c>
      <c r="DL124">
        <v>0</v>
      </c>
      <c r="DM124">
        <f t="shared" si="122"/>
        <v>0</v>
      </c>
      <c r="DN124">
        <v>100</v>
      </c>
      <c r="DO124">
        <f t="shared" si="123"/>
        <v>1</v>
      </c>
      <c r="DP124">
        <v>0</v>
      </c>
      <c r="DQ124">
        <f t="shared" si="124"/>
        <v>0</v>
      </c>
      <c r="DR124">
        <v>0</v>
      </c>
      <c r="DS124">
        <f t="shared" si="125"/>
        <v>0</v>
      </c>
      <c r="DT124">
        <v>0</v>
      </c>
      <c r="DU124">
        <f t="shared" si="126"/>
        <v>0</v>
      </c>
      <c r="DV124">
        <v>0</v>
      </c>
      <c r="DW124">
        <f t="shared" si="127"/>
        <v>0</v>
      </c>
      <c r="DX124">
        <v>0</v>
      </c>
      <c r="DY124">
        <f t="shared" si="128"/>
        <v>0</v>
      </c>
      <c r="DZ124">
        <v>0</v>
      </c>
      <c r="EA124">
        <f t="shared" si="129"/>
        <v>0</v>
      </c>
      <c r="EB124">
        <v>0</v>
      </c>
      <c r="EC124">
        <f t="shared" si="130"/>
        <v>0</v>
      </c>
      <c r="ED124">
        <v>0</v>
      </c>
      <c r="EE124">
        <f t="shared" si="131"/>
        <v>0</v>
      </c>
      <c r="EF124">
        <v>0</v>
      </c>
      <c r="EG124">
        <f t="shared" si="132"/>
        <v>0</v>
      </c>
      <c r="EH124">
        <v>0</v>
      </c>
      <c r="EI124">
        <f t="shared" si="133"/>
        <v>0</v>
      </c>
      <c r="EJ124">
        <v>0</v>
      </c>
      <c r="EK124">
        <f t="shared" si="134"/>
        <v>0</v>
      </c>
      <c r="EL124">
        <v>0</v>
      </c>
      <c r="EM124">
        <f t="shared" si="135"/>
        <v>0</v>
      </c>
      <c r="EN124">
        <v>0</v>
      </c>
      <c r="EO124">
        <f t="shared" si="136"/>
        <v>0</v>
      </c>
      <c r="EP124">
        <v>0</v>
      </c>
      <c r="EQ124">
        <f t="shared" si="137"/>
        <v>0</v>
      </c>
      <c r="ER124">
        <v>0</v>
      </c>
      <c r="ES124">
        <f t="shared" si="138"/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 s="3" t="s">
        <v>503</v>
      </c>
      <c r="FG124" t="s">
        <v>264</v>
      </c>
    </row>
    <row r="125" spans="1:163" x14ac:dyDescent="0.45">
      <c r="A125">
        <v>124</v>
      </c>
      <c r="B125">
        <v>139</v>
      </c>
      <c r="C125" t="s">
        <v>517</v>
      </c>
      <c r="D125" t="s">
        <v>398</v>
      </c>
      <c r="F125" t="s">
        <v>520</v>
      </c>
      <c r="G125" s="2">
        <v>3</v>
      </c>
      <c r="H125">
        <v>504.9</v>
      </c>
      <c r="I125">
        <f>1773</f>
        <v>1773</v>
      </c>
      <c r="J125">
        <f t="shared" si="176"/>
        <v>589</v>
      </c>
      <c r="K125" s="2">
        <f t="shared" si="175"/>
        <v>0.33220530174844898</v>
      </c>
      <c r="M125" t="s">
        <v>64</v>
      </c>
      <c r="N125">
        <v>0</v>
      </c>
      <c r="O125">
        <f t="shared" si="142"/>
        <v>0</v>
      </c>
      <c r="P125">
        <v>0</v>
      </c>
      <c r="Q125">
        <f t="shared" si="143"/>
        <v>0</v>
      </c>
      <c r="R125">
        <v>8.8000000000000007</v>
      </c>
      <c r="S125">
        <f t="shared" si="144"/>
        <v>8.2995226478579279E-2</v>
      </c>
      <c r="T125">
        <v>0.78</v>
      </c>
      <c r="U125">
        <f t="shared" si="145"/>
        <v>7.8592565919812073E-3</v>
      </c>
      <c r="V125">
        <v>0</v>
      </c>
      <c r="W125">
        <f t="shared" si="146"/>
        <v>0</v>
      </c>
      <c r="X125">
        <v>0</v>
      </c>
      <c r="Y125">
        <f t="shared" si="147"/>
        <v>0</v>
      </c>
      <c r="Z125">
        <v>0</v>
      </c>
      <c r="AA125">
        <f t="shared" si="148"/>
        <v>0</v>
      </c>
      <c r="AB125">
        <v>0</v>
      </c>
      <c r="AC125">
        <f t="shared" si="149"/>
        <v>0</v>
      </c>
      <c r="AD125">
        <f t="shared" si="174"/>
        <v>72.702999999999975</v>
      </c>
      <c r="AE125">
        <f t="shared" si="150"/>
        <v>0.7206555687649675</v>
      </c>
      <c r="AF125">
        <v>0.44</v>
      </c>
      <c r="AG125">
        <f t="shared" si="151"/>
        <v>2.0280066718558889E-2</v>
      </c>
      <c r="AH125">
        <v>2.8000000000000001E-2</v>
      </c>
      <c r="AI125">
        <f t="shared" si="152"/>
        <v>5.0046825638572396E-4</v>
      </c>
      <c r="AJ125">
        <v>1.9E-2</v>
      </c>
      <c r="AK125">
        <f t="shared" si="153"/>
        <v>3.2799598161944055E-4</v>
      </c>
      <c r="AL125">
        <v>0.79</v>
      </c>
      <c r="AM125">
        <f t="shared" si="154"/>
        <v>1.5570574675302758E-2</v>
      </c>
      <c r="AN125">
        <v>13.4</v>
      </c>
      <c r="AO125">
        <f t="shared" si="155"/>
        <v>0.14265721403251033</v>
      </c>
      <c r="AP125">
        <v>0</v>
      </c>
      <c r="AQ125">
        <f t="shared" si="156"/>
        <v>0</v>
      </c>
      <c r="AR125">
        <v>0</v>
      </c>
      <c r="AS125">
        <f t="shared" si="157"/>
        <v>0</v>
      </c>
      <c r="AT125">
        <v>0</v>
      </c>
      <c r="AU125">
        <f t="shared" si="158"/>
        <v>0</v>
      </c>
      <c r="AV125">
        <v>0</v>
      </c>
      <c r="AW125">
        <f t="shared" si="159"/>
        <v>0</v>
      </c>
      <c r="AX125">
        <v>0</v>
      </c>
      <c r="AY125">
        <f t="shared" si="160"/>
        <v>0</v>
      </c>
      <c r="AZ125">
        <v>0</v>
      </c>
      <c r="BA125">
        <f t="shared" si="161"/>
        <v>0</v>
      </c>
      <c r="BB125">
        <v>0</v>
      </c>
      <c r="BC125">
        <f t="shared" si="162"/>
        <v>0</v>
      </c>
      <c r="BD125">
        <v>0</v>
      </c>
      <c r="BE125">
        <f t="shared" si="163"/>
        <v>0</v>
      </c>
      <c r="BF125">
        <v>3.04</v>
      </c>
      <c r="BG125">
        <f t="shared" si="164"/>
        <v>9.1536285000948497E-3</v>
      </c>
      <c r="BH125">
        <v>0</v>
      </c>
      <c r="BI125">
        <f t="shared" si="165"/>
        <v>0</v>
      </c>
      <c r="BJ125">
        <v>0</v>
      </c>
      <c r="BK125">
        <f t="shared" si="166"/>
        <v>0</v>
      </c>
      <c r="BL125">
        <v>0</v>
      </c>
      <c r="BM125">
        <f t="shared" si="167"/>
        <v>0</v>
      </c>
      <c r="BN125">
        <v>0</v>
      </c>
      <c r="BO125">
        <f t="shared" si="168"/>
        <v>0</v>
      </c>
      <c r="BP125">
        <v>0</v>
      </c>
      <c r="BQ125">
        <f t="shared" si="169"/>
        <v>0</v>
      </c>
      <c r="BR125">
        <v>0</v>
      </c>
      <c r="BS125">
        <f t="shared" si="170"/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f t="shared" si="118"/>
        <v>0</v>
      </c>
      <c r="DF125">
        <v>0</v>
      </c>
      <c r="DG125">
        <f t="shared" si="119"/>
        <v>0</v>
      </c>
      <c r="DH125">
        <v>0</v>
      </c>
      <c r="DI125">
        <f t="shared" si="120"/>
        <v>0</v>
      </c>
      <c r="DJ125">
        <v>0</v>
      </c>
      <c r="DK125">
        <f t="shared" si="121"/>
        <v>0</v>
      </c>
      <c r="DL125">
        <v>0</v>
      </c>
      <c r="DM125">
        <f t="shared" si="122"/>
        <v>0</v>
      </c>
      <c r="DN125">
        <v>100</v>
      </c>
      <c r="DO125">
        <f t="shared" si="123"/>
        <v>1</v>
      </c>
      <c r="DP125">
        <v>0</v>
      </c>
      <c r="DQ125">
        <f t="shared" si="124"/>
        <v>0</v>
      </c>
      <c r="DR125">
        <v>0</v>
      </c>
      <c r="DS125">
        <f t="shared" si="125"/>
        <v>0</v>
      </c>
      <c r="DT125">
        <v>0</v>
      </c>
      <c r="DU125">
        <f t="shared" si="126"/>
        <v>0</v>
      </c>
      <c r="DV125">
        <v>0</v>
      </c>
      <c r="DW125">
        <f t="shared" si="127"/>
        <v>0</v>
      </c>
      <c r="DX125">
        <v>0</v>
      </c>
      <c r="DY125">
        <f t="shared" si="128"/>
        <v>0</v>
      </c>
      <c r="DZ125">
        <v>0</v>
      </c>
      <c r="EA125">
        <f t="shared" si="129"/>
        <v>0</v>
      </c>
      <c r="EB125">
        <v>0</v>
      </c>
      <c r="EC125">
        <f t="shared" si="130"/>
        <v>0</v>
      </c>
      <c r="ED125">
        <v>0</v>
      </c>
      <c r="EE125">
        <f t="shared" si="131"/>
        <v>0</v>
      </c>
      <c r="EF125">
        <v>0</v>
      </c>
      <c r="EG125">
        <f t="shared" si="132"/>
        <v>0</v>
      </c>
      <c r="EH125">
        <v>0</v>
      </c>
      <c r="EI125">
        <f t="shared" si="133"/>
        <v>0</v>
      </c>
      <c r="EJ125">
        <v>0</v>
      </c>
      <c r="EK125">
        <f t="shared" si="134"/>
        <v>0</v>
      </c>
      <c r="EL125">
        <v>0</v>
      </c>
      <c r="EM125">
        <f t="shared" si="135"/>
        <v>0</v>
      </c>
      <c r="EN125">
        <v>0</v>
      </c>
      <c r="EO125">
        <f t="shared" si="136"/>
        <v>0</v>
      </c>
      <c r="EP125">
        <v>0</v>
      </c>
      <c r="EQ125">
        <f t="shared" si="137"/>
        <v>0</v>
      </c>
      <c r="ER125">
        <v>0</v>
      </c>
      <c r="ES125">
        <f t="shared" si="138"/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 s="3" t="s">
        <v>503</v>
      </c>
      <c r="FG125" t="s">
        <v>264</v>
      </c>
    </row>
    <row r="126" spans="1:163" x14ac:dyDescent="0.45">
      <c r="A126">
        <v>125</v>
      </c>
      <c r="B126">
        <v>140</v>
      </c>
      <c r="C126" t="s">
        <v>517</v>
      </c>
      <c r="D126" t="s">
        <v>398</v>
      </c>
      <c r="F126" t="s">
        <v>521</v>
      </c>
      <c r="G126" s="2">
        <v>3</v>
      </c>
      <c r="H126">
        <v>504.9</v>
      </c>
      <c r="I126">
        <f>1773</f>
        <v>1773</v>
      </c>
      <c r="J126">
        <f t="shared" si="176"/>
        <v>589</v>
      </c>
      <c r="K126" s="2">
        <f t="shared" si="175"/>
        <v>0.33220530174844898</v>
      </c>
      <c r="M126" t="s">
        <v>64</v>
      </c>
      <c r="N126">
        <v>0</v>
      </c>
      <c r="O126">
        <f t="shared" si="142"/>
        <v>0</v>
      </c>
      <c r="P126">
        <v>0</v>
      </c>
      <c r="Q126">
        <f t="shared" si="143"/>
        <v>0</v>
      </c>
      <c r="R126">
        <v>14.1</v>
      </c>
      <c r="S126">
        <f t="shared" si="144"/>
        <v>0.13204877476418631</v>
      </c>
      <c r="T126">
        <v>0.74</v>
      </c>
      <c r="U126">
        <f t="shared" si="145"/>
        <v>7.403948786615132E-3</v>
      </c>
      <c r="V126">
        <v>0</v>
      </c>
      <c r="W126">
        <f t="shared" si="146"/>
        <v>0</v>
      </c>
      <c r="X126">
        <v>0</v>
      </c>
      <c r="Y126">
        <f t="shared" si="147"/>
        <v>0</v>
      </c>
      <c r="Z126">
        <v>0</v>
      </c>
      <c r="AA126">
        <f t="shared" si="148"/>
        <v>0</v>
      </c>
      <c r="AB126">
        <v>0</v>
      </c>
      <c r="AC126">
        <f t="shared" si="149"/>
        <v>0</v>
      </c>
      <c r="AD126">
        <f t="shared" si="174"/>
        <v>66.66</v>
      </c>
      <c r="AE126">
        <f t="shared" si="150"/>
        <v>0.65612342822309533</v>
      </c>
      <c r="AF126">
        <v>0.37</v>
      </c>
      <c r="AG126">
        <f t="shared" si="151"/>
        <v>1.6934143981642891E-2</v>
      </c>
      <c r="AH126">
        <v>2.1999999999999999E-2</v>
      </c>
      <c r="AI126">
        <f t="shared" si="152"/>
        <v>3.904685024591962E-4</v>
      </c>
      <c r="AJ126">
        <v>1.7999999999999999E-2</v>
      </c>
      <c r="AK126">
        <f t="shared" si="153"/>
        <v>3.0855475834061491E-4</v>
      </c>
      <c r="AL126">
        <v>1.5</v>
      </c>
      <c r="AM126">
        <f t="shared" si="154"/>
        <v>2.9357132330888894E-2</v>
      </c>
      <c r="AN126">
        <v>14.1</v>
      </c>
      <c r="AO126">
        <f t="shared" si="155"/>
        <v>0.14905717076365904</v>
      </c>
      <c r="AP126">
        <v>0.34</v>
      </c>
      <c r="AQ126">
        <f t="shared" si="156"/>
        <v>1.9479765938914687E-3</v>
      </c>
      <c r="AR126">
        <v>0</v>
      </c>
      <c r="AS126">
        <f t="shared" si="157"/>
        <v>0</v>
      </c>
      <c r="AT126">
        <v>0</v>
      </c>
      <c r="AU126">
        <f t="shared" si="158"/>
        <v>0</v>
      </c>
      <c r="AV126">
        <v>0</v>
      </c>
      <c r="AW126">
        <f t="shared" si="159"/>
        <v>0</v>
      </c>
      <c r="AX126">
        <v>0</v>
      </c>
      <c r="AY126">
        <f t="shared" si="160"/>
        <v>0</v>
      </c>
      <c r="AZ126">
        <v>0</v>
      </c>
      <c r="BA126">
        <f t="shared" si="161"/>
        <v>0</v>
      </c>
      <c r="BB126">
        <v>0</v>
      </c>
      <c r="BC126">
        <f t="shared" si="162"/>
        <v>0</v>
      </c>
      <c r="BD126">
        <v>0</v>
      </c>
      <c r="BE126">
        <f t="shared" si="163"/>
        <v>0</v>
      </c>
      <c r="BF126">
        <v>2.15</v>
      </c>
      <c r="BG126">
        <f t="shared" si="164"/>
        <v>6.4284012952213407E-3</v>
      </c>
      <c r="BH126">
        <v>0</v>
      </c>
      <c r="BI126">
        <f t="shared" si="165"/>
        <v>0</v>
      </c>
      <c r="BJ126">
        <v>0</v>
      </c>
      <c r="BK126">
        <f t="shared" si="166"/>
        <v>0</v>
      </c>
      <c r="BL126">
        <v>0</v>
      </c>
      <c r="BM126">
        <f t="shared" si="167"/>
        <v>0</v>
      </c>
      <c r="BN126">
        <v>0</v>
      </c>
      <c r="BO126">
        <f t="shared" si="168"/>
        <v>0</v>
      </c>
      <c r="BP126">
        <v>0</v>
      </c>
      <c r="BQ126">
        <f t="shared" si="169"/>
        <v>0</v>
      </c>
      <c r="BR126">
        <v>0</v>
      </c>
      <c r="BS126">
        <f t="shared" si="170"/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f t="shared" si="118"/>
        <v>0</v>
      </c>
      <c r="DF126">
        <v>0</v>
      </c>
      <c r="DG126">
        <f t="shared" si="119"/>
        <v>0</v>
      </c>
      <c r="DH126">
        <v>0</v>
      </c>
      <c r="DI126">
        <f t="shared" si="120"/>
        <v>0</v>
      </c>
      <c r="DJ126">
        <v>0</v>
      </c>
      <c r="DK126">
        <f t="shared" si="121"/>
        <v>0</v>
      </c>
      <c r="DL126">
        <v>0</v>
      </c>
      <c r="DM126">
        <f t="shared" si="122"/>
        <v>0</v>
      </c>
      <c r="DN126">
        <v>100</v>
      </c>
      <c r="DO126">
        <f t="shared" si="123"/>
        <v>1</v>
      </c>
      <c r="DP126">
        <v>0</v>
      </c>
      <c r="DQ126">
        <f t="shared" si="124"/>
        <v>0</v>
      </c>
      <c r="DR126">
        <v>0</v>
      </c>
      <c r="DS126">
        <f t="shared" si="125"/>
        <v>0</v>
      </c>
      <c r="DT126">
        <v>0</v>
      </c>
      <c r="DU126">
        <f t="shared" si="126"/>
        <v>0</v>
      </c>
      <c r="DV126">
        <v>0</v>
      </c>
      <c r="DW126">
        <f t="shared" si="127"/>
        <v>0</v>
      </c>
      <c r="DX126">
        <v>0</v>
      </c>
      <c r="DY126">
        <f t="shared" si="128"/>
        <v>0</v>
      </c>
      <c r="DZ126">
        <v>0</v>
      </c>
      <c r="EA126">
        <f t="shared" si="129"/>
        <v>0</v>
      </c>
      <c r="EB126">
        <v>0</v>
      </c>
      <c r="EC126">
        <f t="shared" si="130"/>
        <v>0</v>
      </c>
      <c r="ED126">
        <v>0</v>
      </c>
      <c r="EE126">
        <f t="shared" si="131"/>
        <v>0</v>
      </c>
      <c r="EF126">
        <v>0</v>
      </c>
      <c r="EG126">
        <f t="shared" si="132"/>
        <v>0</v>
      </c>
      <c r="EH126">
        <v>0</v>
      </c>
      <c r="EI126">
        <f t="shared" si="133"/>
        <v>0</v>
      </c>
      <c r="EJ126">
        <v>0</v>
      </c>
      <c r="EK126">
        <f t="shared" si="134"/>
        <v>0</v>
      </c>
      <c r="EL126">
        <v>0</v>
      </c>
      <c r="EM126">
        <f t="shared" si="135"/>
        <v>0</v>
      </c>
      <c r="EN126">
        <v>0</v>
      </c>
      <c r="EO126">
        <f t="shared" si="136"/>
        <v>0</v>
      </c>
      <c r="EP126">
        <v>0</v>
      </c>
      <c r="EQ126">
        <f t="shared" si="137"/>
        <v>0</v>
      </c>
      <c r="ER126">
        <v>0</v>
      </c>
      <c r="ES126">
        <f t="shared" si="138"/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 s="3" t="s">
        <v>503</v>
      </c>
      <c r="FG126" t="s">
        <v>264</v>
      </c>
    </row>
    <row r="127" spans="1:163" x14ac:dyDescent="0.45">
      <c r="A127">
        <v>126</v>
      </c>
      <c r="B127">
        <v>141</v>
      </c>
      <c r="C127" t="s">
        <v>517</v>
      </c>
      <c r="D127" t="s">
        <v>398</v>
      </c>
      <c r="F127" t="s">
        <v>522</v>
      </c>
      <c r="G127" s="2">
        <v>3</v>
      </c>
      <c r="H127">
        <v>504.9</v>
      </c>
      <c r="I127">
        <f>1773</f>
        <v>1773</v>
      </c>
      <c r="J127">
        <f t="shared" si="176"/>
        <v>589</v>
      </c>
      <c r="K127" s="2">
        <f t="shared" si="175"/>
        <v>0.33220530174844898</v>
      </c>
      <c r="M127" t="s">
        <v>64</v>
      </c>
      <c r="N127">
        <v>0</v>
      </c>
      <c r="O127">
        <f t="shared" si="142"/>
        <v>0</v>
      </c>
      <c r="P127">
        <v>0</v>
      </c>
      <c r="Q127">
        <f t="shared" si="143"/>
        <v>0</v>
      </c>
      <c r="R127">
        <v>27.6</v>
      </c>
      <c r="S127">
        <f t="shared" si="144"/>
        <v>0.26231658603993468</v>
      </c>
      <c r="T127">
        <v>1.34</v>
      </c>
      <c r="U127">
        <f t="shared" si="145"/>
        <v>1.3606232596878803E-2</v>
      </c>
      <c r="V127">
        <v>0</v>
      </c>
      <c r="W127">
        <f t="shared" si="146"/>
        <v>0</v>
      </c>
      <c r="X127">
        <v>0</v>
      </c>
      <c r="Y127">
        <f t="shared" si="147"/>
        <v>0</v>
      </c>
      <c r="Z127">
        <v>0</v>
      </c>
      <c r="AA127">
        <f t="shared" si="148"/>
        <v>0</v>
      </c>
      <c r="AB127">
        <v>0</v>
      </c>
      <c r="AC127">
        <f t="shared" si="149"/>
        <v>0</v>
      </c>
      <c r="AD127">
        <f t="shared" si="174"/>
        <v>50.818999999999974</v>
      </c>
      <c r="AE127">
        <f t="shared" si="150"/>
        <v>0.50763055753216135</v>
      </c>
      <c r="AF127">
        <v>0.33</v>
      </c>
      <c r="AG127">
        <f t="shared" si="151"/>
        <v>1.5327695708453038E-2</v>
      </c>
      <c r="AH127">
        <v>2.1000000000000001E-2</v>
      </c>
      <c r="AI127">
        <f t="shared" si="152"/>
        <v>3.7825443338410981E-4</v>
      </c>
      <c r="AJ127">
        <v>0.01</v>
      </c>
      <c r="AK127">
        <f t="shared" si="153"/>
        <v>1.7396470674926239E-4</v>
      </c>
      <c r="AL127">
        <v>1.43</v>
      </c>
      <c r="AM127">
        <f t="shared" si="154"/>
        <v>2.8402712324399577E-2</v>
      </c>
      <c r="AN127">
        <v>15.1</v>
      </c>
      <c r="AO127">
        <f t="shared" si="155"/>
        <v>0.16199891824192567</v>
      </c>
      <c r="AP127">
        <v>0</v>
      </c>
      <c r="AQ127">
        <f t="shared" si="156"/>
        <v>0</v>
      </c>
      <c r="AR127">
        <v>0</v>
      </c>
      <c r="AS127">
        <f t="shared" si="157"/>
        <v>0</v>
      </c>
      <c r="AT127">
        <v>0</v>
      </c>
      <c r="AU127">
        <f t="shared" si="158"/>
        <v>0</v>
      </c>
      <c r="AV127">
        <v>0</v>
      </c>
      <c r="AW127">
        <f t="shared" si="159"/>
        <v>0</v>
      </c>
      <c r="AX127">
        <v>0</v>
      </c>
      <c r="AY127">
        <f t="shared" si="160"/>
        <v>0</v>
      </c>
      <c r="AZ127">
        <v>0</v>
      </c>
      <c r="BA127">
        <f t="shared" si="161"/>
        <v>0</v>
      </c>
      <c r="BB127">
        <v>0</v>
      </c>
      <c r="BC127">
        <f t="shared" si="162"/>
        <v>0</v>
      </c>
      <c r="BD127">
        <v>0</v>
      </c>
      <c r="BE127">
        <f t="shared" si="163"/>
        <v>0</v>
      </c>
      <c r="BF127">
        <v>3.35</v>
      </c>
      <c r="BG127">
        <f t="shared" si="164"/>
        <v>1.0165078416113572E-2</v>
      </c>
      <c r="BH127">
        <v>0</v>
      </c>
      <c r="BI127">
        <f t="shared" si="165"/>
        <v>0</v>
      </c>
      <c r="BJ127">
        <v>0</v>
      </c>
      <c r="BK127">
        <f t="shared" si="166"/>
        <v>0</v>
      </c>
      <c r="BL127">
        <v>0</v>
      </c>
      <c r="BM127">
        <f t="shared" si="167"/>
        <v>0</v>
      </c>
      <c r="BN127">
        <v>0</v>
      </c>
      <c r="BO127">
        <f t="shared" si="168"/>
        <v>0</v>
      </c>
      <c r="BP127">
        <v>0</v>
      </c>
      <c r="BQ127">
        <f t="shared" si="169"/>
        <v>0</v>
      </c>
      <c r="BR127">
        <v>0</v>
      </c>
      <c r="BS127">
        <f t="shared" si="170"/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f t="shared" si="118"/>
        <v>0</v>
      </c>
      <c r="DF127">
        <v>0</v>
      </c>
      <c r="DG127">
        <f t="shared" si="119"/>
        <v>0</v>
      </c>
      <c r="DH127">
        <v>0</v>
      </c>
      <c r="DI127">
        <f t="shared" si="120"/>
        <v>0</v>
      </c>
      <c r="DJ127">
        <v>0</v>
      </c>
      <c r="DK127">
        <f t="shared" si="121"/>
        <v>0</v>
      </c>
      <c r="DL127">
        <v>0</v>
      </c>
      <c r="DM127">
        <f t="shared" si="122"/>
        <v>0</v>
      </c>
      <c r="DN127">
        <v>100</v>
      </c>
      <c r="DO127">
        <f t="shared" si="123"/>
        <v>1</v>
      </c>
      <c r="DP127">
        <v>0</v>
      </c>
      <c r="DQ127">
        <f t="shared" si="124"/>
        <v>0</v>
      </c>
      <c r="DR127">
        <v>0</v>
      </c>
      <c r="DS127">
        <f t="shared" si="125"/>
        <v>0</v>
      </c>
      <c r="DT127">
        <v>0</v>
      </c>
      <c r="DU127">
        <f t="shared" si="126"/>
        <v>0</v>
      </c>
      <c r="DV127">
        <v>0</v>
      </c>
      <c r="DW127">
        <f t="shared" si="127"/>
        <v>0</v>
      </c>
      <c r="DX127">
        <v>0</v>
      </c>
      <c r="DY127">
        <f t="shared" si="128"/>
        <v>0</v>
      </c>
      <c r="DZ127">
        <v>0</v>
      </c>
      <c r="EA127">
        <f t="shared" si="129"/>
        <v>0</v>
      </c>
      <c r="EB127">
        <v>0</v>
      </c>
      <c r="EC127">
        <f t="shared" si="130"/>
        <v>0</v>
      </c>
      <c r="ED127">
        <v>0</v>
      </c>
      <c r="EE127">
        <f t="shared" si="131"/>
        <v>0</v>
      </c>
      <c r="EF127">
        <v>0</v>
      </c>
      <c r="EG127">
        <f t="shared" si="132"/>
        <v>0</v>
      </c>
      <c r="EH127">
        <v>0</v>
      </c>
      <c r="EI127">
        <f t="shared" si="133"/>
        <v>0</v>
      </c>
      <c r="EJ127">
        <v>0</v>
      </c>
      <c r="EK127">
        <f t="shared" si="134"/>
        <v>0</v>
      </c>
      <c r="EL127">
        <v>0</v>
      </c>
      <c r="EM127">
        <f t="shared" si="135"/>
        <v>0</v>
      </c>
      <c r="EN127">
        <v>0</v>
      </c>
      <c r="EO127">
        <f t="shared" si="136"/>
        <v>0</v>
      </c>
      <c r="EP127">
        <v>0</v>
      </c>
      <c r="EQ127">
        <f t="shared" si="137"/>
        <v>0</v>
      </c>
      <c r="ER127">
        <v>0</v>
      </c>
      <c r="ES127">
        <f t="shared" si="138"/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 s="3" t="s">
        <v>503</v>
      </c>
      <c r="FG127" t="s">
        <v>264</v>
      </c>
    </row>
    <row r="128" spans="1:163" x14ac:dyDescent="0.45">
      <c r="A128">
        <v>127</v>
      </c>
      <c r="B128">
        <v>142</v>
      </c>
      <c r="C128" t="s">
        <v>523</v>
      </c>
      <c r="D128" t="s">
        <v>500</v>
      </c>
      <c r="F128" t="s">
        <v>524</v>
      </c>
      <c r="G128" s="2">
        <v>2</v>
      </c>
      <c r="H128">
        <f t="shared" ref="H128:H133" si="177">183+273</f>
        <v>456</v>
      </c>
      <c r="I128">
        <f>1773</f>
        <v>1773</v>
      </c>
      <c r="J128">
        <f>232+273</f>
        <v>505</v>
      </c>
      <c r="K128" s="2">
        <f t="shared" si="175"/>
        <v>0.28482797518330516</v>
      </c>
      <c r="M128" t="s">
        <v>1145</v>
      </c>
      <c r="N128">
        <v>0</v>
      </c>
      <c r="O128">
        <f t="shared" si="142"/>
        <v>0</v>
      </c>
      <c r="P128">
        <v>0</v>
      </c>
      <c r="Q128">
        <f t="shared" si="143"/>
        <v>0</v>
      </c>
      <c r="R128">
        <v>3.49</v>
      </c>
      <c r="S128">
        <f t="shared" si="144"/>
        <v>3.2823854830967884E-2</v>
      </c>
      <c r="T128">
        <v>0.31</v>
      </c>
      <c r="U128">
        <f t="shared" si="145"/>
        <v>3.1148868349334794E-3</v>
      </c>
      <c r="V128">
        <v>0</v>
      </c>
      <c r="W128">
        <f t="shared" si="146"/>
        <v>0</v>
      </c>
      <c r="X128">
        <v>0</v>
      </c>
      <c r="Y128">
        <f t="shared" si="147"/>
        <v>0</v>
      </c>
      <c r="Z128">
        <v>0</v>
      </c>
      <c r="AA128">
        <f t="shared" si="148"/>
        <v>0</v>
      </c>
      <c r="AB128">
        <v>0</v>
      </c>
      <c r="AC128">
        <f t="shared" si="149"/>
        <v>0</v>
      </c>
      <c r="AD128">
        <f t="shared" si="174"/>
        <v>94.679999999999978</v>
      </c>
      <c r="AE128">
        <f t="shared" si="150"/>
        <v>0.93589554152649734</v>
      </c>
      <c r="AF128">
        <v>0.31</v>
      </c>
      <c r="AG128">
        <f t="shared" si="151"/>
        <v>1.4248597247092048E-2</v>
      </c>
      <c r="AH128">
        <v>2.8000000000000001E-2</v>
      </c>
      <c r="AI128">
        <f t="shared" si="152"/>
        <v>4.9908009647756037E-4</v>
      </c>
      <c r="AJ128">
        <v>2.1999999999999999E-2</v>
      </c>
      <c r="AK128">
        <f t="shared" si="153"/>
        <v>3.7873140323754236E-4</v>
      </c>
      <c r="AL128">
        <v>0.22</v>
      </c>
      <c r="AM128">
        <f t="shared" si="154"/>
        <v>4.3240822403785E-3</v>
      </c>
      <c r="AN128">
        <v>0.68</v>
      </c>
      <c r="AO128">
        <f t="shared" si="155"/>
        <v>7.2192414429563204E-3</v>
      </c>
      <c r="AP128">
        <v>0.26</v>
      </c>
      <c r="AQ128">
        <f t="shared" si="156"/>
        <v>1.4959843774593538E-3</v>
      </c>
      <c r="AR128">
        <v>0</v>
      </c>
      <c r="AS128">
        <f t="shared" si="157"/>
        <v>0</v>
      </c>
      <c r="AT128">
        <v>0</v>
      </c>
      <c r="AU128">
        <f t="shared" si="158"/>
        <v>0</v>
      </c>
      <c r="AV128">
        <v>0</v>
      </c>
      <c r="AW128">
        <f t="shared" si="159"/>
        <v>0</v>
      </c>
      <c r="AX128">
        <v>0</v>
      </c>
      <c r="AY128">
        <f t="shared" si="160"/>
        <v>0</v>
      </c>
      <c r="AZ128">
        <v>0</v>
      </c>
      <c r="BA128">
        <f t="shared" si="161"/>
        <v>0</v>
      </c>
      <c r="BB128">
        <v>0</v>
      </c>
      <c r="BC128">
        <f t="shared" si="162"/>
        <v>0</v>
      </c>
      <c r="BD128">
        <v>0</v>
      </c>
      <c r="BE128">
        <f t="shared" si="163"/>
        <v>0</v>
      </c>
      <c r="BF128">
        <v>0</v>
      </c>
      <c r="BG128">
        <f t="shared" si="164"/>
        <v>0</v>
      </c>
      <c r="BH128">
        <v>0</v>
      </c>
      <c r="BI128">
        <f t="shared" si="165"/>
        <v>0</v>
      </c>
      <c r="BJ128">
        <v>0</v>
      </c>
      <c r="BK128">
        <f t="shared" si="166"/>
        <v>0</v>
      </c>
      <c r="BL128">
        <v>0</v>
      </c>
      <c r="BM128">
        <f t="shared" si="167"/>
        <v>0</v>
      </c>
      <c r="BN128">
        <v>0</v>
      </c>
      <c r="BO128">
        <f t="shared" si="168"/>
        <v>0</v>
      </c>
      <c r="BP128">
        <v>0</v>
      </c>
      <c r="BQ128">
        <f t="shared" si="169"/>
        <v>0</v>
      </c>
      <c r="BR128">
        <v>0</v>
      </c>
      <c r="BS128">
        <f t="shared" si="170"/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f t="shared" si="118"/>
        <v>0</v>
      </c>
      <c r="DF128">
        <v>0</v>
      </c>
      <c r="DG128">
        <f t="shared" si="119"/>
        <v>0</v>
      </c>
      <c r="DH128">
        <v>0</v>
      </c>
      <c r="DI128">
        <f t="shared" si="120"/>
        <v>0</v>
      </c>
      <c r="DJ128">
        <v>0</v>
      </c>
      <c r="DK128">
        <f t="shared" si="121"/>
        <v>0</v>
      </c>
      <c r="DL128">
        <v>39.89</v>
      </c>
      <c r="DM128">
        <f t="shared" si="122"/>
        <v>0.27500717597501406</v>
      </c>
      <c r="DN128">
        <v>59.89</v>
      </c>
      <c r="DO128">
        <f t="shared" si="123"/>
        <v>0.72067050705811797</v>
      </c>
      <c r="DP128">
        <v>0.12</v>
      </c>
      <c r="DQ128">
        <f t="shared" si="124"/>
        <v>1.4078174620982067E-3</v>
      </c>
      <c r="DR128">
        <v>0</v>
      </c>
      <c r="DS128">
        <f t="shared" si="125"/>
        <v>0</v>
      </c>
      <c r="DT128">
        <v>0</v>
      </c>
      <c r="DU128">
        <f t="shared" si="126"/>
        <v>0</v>
      </c>
      <c r="DV128">
        <v>0</v>
      </c>
      <c r="DW128">
        <f t="shared" si="127"/>
        <v>0</v>
      </c>
      <c r="DX128">
        <v>0.05</v>
      </c>
      <c r="DY128">
        <f t="shared" si="128"/>
        <v>1.1239617375934866E-3</v>
      </c>
      <c r="DZ128">
        <v>0</v>
      </c>
      <c r="EA128">
        <f t="shared" si="129"/>
        <v>0</v>
      </c>
      <c r="EB128">
        <v>0</v>
      </c>
      <c r="EC128">
        <f t="shared" si="130"/>
        <v>0</v>
      </c>
      <c r="ED128">
        <v>0</v>
      </c>
      <c r="EE128">
        <f t="shared" si="131"/>
        <v>0</v>
      </c>
      <c r="EF128">
        <v>0</v>
      </c>
      <c r="EG128">
        <f t="shared" si="132"/>
        <v>0</v>
      </c>
      <c r="EH128">
        <v>0</v>
      </c>
      <c r="EI128">
        <f t="shared" si="133"/>
        <v>0</v>
      </c>
      <c r="EJ128">
        <v>7.0000000000000007E-2</v>
      </c>
      <c r="EK128">
        <f t="shared" si="134"/>
        <v>1.7905377671763273E-3</v>
      </c>
      <c r="EL128">
        <v>0</v>
      </c>
      <c r="EM128">
        <f t="shared" si="135"/>
        <v>0</v>
      </c>
      <c r="EN128">
        <v>0</v>
      </c>
      <c r="EO128">
        <f t="shared" si="136"/>
        <v>0</v>
      </c>
      <c r="EP128">
        <v>0</v>
      </c>
      <c r="EQ128">
        <f t="shared" si="137"/>
        <v>0</v>
      </c>
      <c r="ER128">
        <v>0</v>
      </c>
      <c r="ES128">
        <f t="shared" si="138"/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 s="3" t="s">
        <v>503</v>
      </c>
      <c r="FG128" t="s">
        <v>264</v>
      </c>
    </row>
    <row r="129" spans="1:163" ht="14.25" customHeight="1" x14ac:dyDescent="0.45">
      <c r="A129">
        <v>128</v>
      </c>
      <c r="B129">
        <v>143</v>
      </c>
      <c r="C129" t="s">
        <v>523</v>
      </c>
      <c r="D129" t="s">
        <v>500</v>
      </c>
      <c r="F129" t="s">
        <v>524</v>
      </c>
      <c r="G129" s="2">
        <v>2</v>
      </c>
      <c r="H129">
        <f t="shared" si="177"/>
        <v>456</v>
      </c>
      <c r="I129">
        <f>1773</f>
        <v>1773</v>
      </c>
      <c r="J129">
        <f>343+273</f>
        <v>616</v>
      </c>
      <c r="K129" s="2">
        <f t="shared" si="175"/>
        <v>0.34743372814438805</v>
      </c>
      <c r="M129" t="s">
        <v>1145</v>
      </c>
      <c r="N129">
        <v>0</v>
      </c>
      <c r="O129">
        <f t="shared" si="142"/>
        <v>0</v>
      </c>
      <c r="P129">
        <v>0</v>
      </c>
      <c r="Q129">
        <f t="shared" si="143"/>
        <v>0</v>
      </c>
      <c r="R129">
        <v>3.49</v>
      </c>
      <c r="S129">
        <f t="shared" si="144"/>
        <v>3.2823854830967884E-2</v>
      </c>
      <c r="T129">
        <v>0.31</v>
      </c>
      <c r="U129">
        <f t="shared" si="145"/>
        <v>3.1148868349334794E-3</v>
      </c>
      <c r="V129">
        <v>0</v>
      </c>
      <c r="W129">
        <f t="shared" si="146"/>
        <v>0</v>
      </c>
      <c r="X129">
        <v>0</v>
      </c>
      <c r="Y129">
        <f t="shared" si="147"/>
        <v>0</v>
      </c>
      <c r="Z129">
        <v>0</v>
      </c>
      <c r="AA129">
        <f t="shared" si="148"/>
        <v>0</v>
      </c>
      <c r="AB129">
        <v>0</v>
      </c>
      <c r="AC129">
        <f t="shared" si="149"/>
        <v>0</v>
      </c>
      <c r="AD129">
        <f t="shared" si="174"/>
        <v>94.679999999999978</v>
      </c>
      <c r="AE129">
        <f t="shared" si="150"/>
        <v>0.93589554152649734</v>
      </c>
      <c r="AF129">
        <v>0.31</v>
      </c>
      <c r="AG129">
        <f t="shared" si="151"/>
        <v>1.4248597247092048E-2</v>
      </c>
      <c r="AH129">
        <v>2.8000000000000001E-2</v>
      </c>
      <c r="AI129">
        <f t="shared" si="152"/>
        <v>4.9908009647756037E-4</v>
      </c>
      <c r="AJ129">
        <v>2.1999999999999999E-2</v>
      </c>
      <c r="AK129">
        <f t="shared" si="153"/>
        <v>3.7873140323754236E-4</v>
      </c>
      <c r="AL129">
        <v>0.22</v>
      </c>
      <c r="AM129">
        <f t="shared" si="154"/>
        <v>4.3240822403785E-3</v>
      </c>
      <c r="AN129">
        <v>0.68</v>
      </c>
      <c r="AO129">
        <f t="shared" si="155"/>
        <v>7.2192414429563204E-3</v>
      </c>
      <c r="AP129">
        <v>0.26</v>
      </c>
      <c r="AQ129">
        <f t="shared" si="156"/>
        <v>1.4959843774593538E-3</v>
      </c>
      <c r="AR129">
        <v>0</v>
      </c>
      <c r="AS129">
        <f t="shared" si="157"/>
        <v>0</v>
      </c>
      <c r="AT129">
        <v>0</v>
      </c>
      <c r="AU129">
        <f t="shared" si="158"/>
        <v>0</v>
      </c>
      <c r="AV129">
        <v>0</v>
      </c>
      <c r="AW129">
        <f t="shared" si="159"/>
        <v>0</v>
      </c>
      <c r="AX129">
        <v>0</v>
      </c>
      <c r="AY129">
        <f t="shared" si="160"/>
        <v>0</v>
      </c>
      <c r="AZ129">
        <v>0</v>
      </c>
      <c r="BA129">
        <f t="shared" si="161"/>
        <v>0</v>
      </c>
      <c r="BB129">
        <v>0</v>
      </c>
      <c r="BC129">
        <f t="shared" si="162"/>
        <v>0</v>
      </c>
      <c r="BD129">
        <v>0</v>
      </c>
      <c r="BE129">
        <f t="shared" si="163"/>
        <v>0</v>
      </c>
      <c r="BF129">
        <v>0</v>
      </c>
      <c r="BG129">
        <f t="shared" si="164"/>
        <v>0</v>
      </c>
      <c r="BH129">
        <v>0</v>
      </c>
      <c r="BI129">
        <f t="shared" si="165"/>
        <v>0</v>
      </c>
      <c r="BJ129">
        <v>0</v>
      </c>
      <c r="BK129">
        <f t="shared" si="166"/>
        <v>0</v>
      </c>
      <c r="BL129">
        <v>0</v>
      </c>
      <c r="BM129">
        <f t="shared" si="167"/>
        <v>0</v>
      </c>
      <c r="BN129">
        <v>0</v>
      </c>
      <c r="BO129">
        <f t="shared" si="168"/>
        <v>0</v>
      </c>
      <c r="BP129">
        <v>0</v>
      </c>
      <c r="BQ129">
        <f t="shared" si="169"/>
        <v>0</v>
      </c>
      <c r="BR129">
        <v>0</v>
      </c>
      <c r="BS129">
        <f t="shared" si="170"/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f t="shared" si="118"/>
        <v>0</v>
      </c>
      <c r="DF129">
        <v>0</v>
      </c>
      <c r="DG129">
        <f t="shared" si="119"/>
        <v>0</v>
      </c>
      <c r="DH129">
        <v>0</v>
      </c>
      <c r="DI129">
        <f t="shared" si="120"/>
        <v>0</v>
      </c>
      <c r="DJ129">
        <v>0</v>
      </c>
      <c r="DK129">
        <f t="shared" si="121"/>
        <v>0</v>
      </c>
      <c r="DL129">
        <v>39.89</v>
      </c>
      <c r="DM129">
        <f t="shared" si="122"/>
        <v>0.27500717597501406</v>
      </c>
      <c r="DN129">
        <v>59.89</v>
      </c>
      <c r="DO129">
        <f t="shared" si="123"/>
        <v>0.72067050705811797</v>
      </c>
      <c r="DP129">
        <v>0.12</v>
      </c>
      <c r="DQ129">
        <f t="shared" si="124"/>
        <v>1.4078174620982067E-3</v>
      </c>
      <c r="DR129">
        <v>0</v>
      </c>
      <c r="DS129">
        <f t="shared" si="125"/>
        <v>0</v>
      </c>
      <c r="DT129">
        <v>0</v>
      </c>
      <c r="DU129">
        <f t="shared" si="126"/>
        <v>0</v>
      </c>
      <c r="DV129">
        <v>0</v>
      </c>
      <c r="DW129">
        <f t="shared" si="127"/>
        <v>0</v>
      </c>
      <c r="DX129">
        <v>0.05</v>
      </c>
      <c r="DY129">
        <f t="shared" si="128"/>
        <v>1.1239617375934866E-3</v>
      </c>
      <c r="DZ129">
        <v>0</v>
      </c>
      <c r="EA129">
        <f t="shared" si="129"/>
        <v>0</v>
      </c>
      <c r="EB129">
        <v>0</v>
      </c>
      <c r="EC129">
        <f t="shared" si="130"/>
        <v>0</v>
      </c>
      <c r="ED129">
        <v>0</v>
      </c>
      <c r="EE129">
        <f t="shared" si="131"/>
        <v>0</v>
      </c>
      <c r="EF129">
        <v>0</v>
      </c>
      <c r="EG129">
        <f t="shared" si="132"/>
        <v>0</v>
      </c>
      <c r="EH129">
        <v>0</v>
      </c>
      <c r="EI129">
        <f t="shared" si="133"/>
        <v>0</v>
      </c>
      <c r="EJ129">
        <v>7.0000000000000007E-2</v>
      </c>
      <c r="EK129">
        <f t="shared" si="134"/>
        <v>1.7905377671763273E-3</v>
      </c>
      <c r="EL129">
        <v>0</v>
      </c>
      <c r="EM129">
        <f t="shared" si="135"/>
        <v>0</v>
      </c>
      <c r="EN129">
        <v>0</v>
      </c>
      <c r="EO129">
        <f t="shared" si="136"/>
        <v>0</v>
      </c>
      <c r="EP129">
        <v>0</v>
      </c>
      <c r="EQ129">
        <f t="shared" si="137"/>
        <v>0</v>
      </c>
      <c r="ER129">
        <v>0</v>
      </c>
      <c r="ES129">
        <f t="shared" si="138"/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 s="3" t="s">
        <v>503</v>
      </c>
      <c r="FG129" t="s">
        <v>264</v>
      </c>
    </row>
    <row r="130" spans="1:163" x14ac:dyDescent="0.45">
      <c r="A130">
        <v>129</v>
      </c>
      <c r="B130">
        <v>162</v>
      </c>
      <c r="C130" t="s">
        <v>537</v>
      </c>
      <c r="D130" t="s">
        <v>398</v>
      </c>
      <c r="F130" t="s">
        <v>538</v>
      </c>
      <c r="G130" s="2">
        <v>3</v>
      </c>
      <c r="H130">
        <v>504.9</v>
      </c>
      <c r="I130">
        <f>1773</f>
        <v>1773</v>
      </c>
      <c r="J130">
        <f>288+273</f>
        <v>561</v>
      </c>
      <c r="K130" s="2">
        <f t="shared" si="175"/>
        <v>0.31641285956006771</v>
      </c>
      <c r="M130" t="s">
        <v>1145</v>
      </c>
      <c r="N130">
        <v>0</v>
      </c>
      <c r="O130">
        <f t="shared" ref="O130:O161" si="178">((N130/100)/FI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P130">
        <v>0</v>
      </c>
      <c r="Q130">
        <f t="shared" ref="Q130:Q161" si="179">((P130/100)/FK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R130">
        <v>4.42</v>
      </c>
      <c r="S130">
        <f t="shared" ref="S130:S161" si="180">((R130/100)/FM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4.1446780483919553E-2</v>
      </c>
      <c r="T130">
        <v>0.31</v>
      </c>
      <c r="U130">
        <f t="shared" ref="U130:U161" si="181">((T130/100)/FO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3.1056080838844993E-3</v>
      </c>
      <c r="V130">
        <v>0</v>
      </c>
      <c r="W130">
        <f t="shared" ref="W130:W161" si="182">((V130/100)/FQ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X130">
        <v>0</v>
      </c>
      <c r="Y130">
        <f t="shared" ref="Y130:Y161" si="183">((X130/100)/FS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Z130">
        <v>0</v>
      </c>
      <c r="AA130">
        <f t="shared" ref="AA130:AA161" si="184">((Z130/100)/FU$2)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B130">
        <v>0</v>
      </c>
      <c r="AC130">
        <f t="shared" ref="AC130:AC161" si="185">((AB130/100)/FO$13)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D130">
        <f t="shared" si="174"/>
        <v>93.280999999999992</v>
      </c>
      <c r="AE130">
        <f t="shared" ref="AE130:AE161" si="186">((AD130/100)/FI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0.9193199772347963</v>
      </c>
      <c r="AF130">
        <v>0.36</v>
      </c>
      <c r="AG130">
        <f t="shared" ref="AG130:AG161" si="187">((AF130/100)/FK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1.6497467940286531E-2</v>
      </c>
      <c r="AH130">
        <v>2.1999999999999999E-2</v>
      </c>
      <c r="AI130">
        <f t="shared" ref="AI130:AI161" si="188">((AH130/100)/FM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3.9096625580153796E-4</v>
      </c>
      <c r="AJ130">
        <v>3.2000000000000001E-2</v>
      </c>
      <c r="AK130">
        <f t="shared" ref="AK130:AK161" si="189">((AJ130/100)/FO$6)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5.492410513395046E-4</v>
      </c>
      <c r="AL130">
        <v>0.22</v>
      </c>
      <c r="AM130">
        <f t="shared" ref="AM130:AM161" si="190">((AL130/100)/FI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4.3112014890864083E-3</v>
      </c>
      <c r="AN130">
        <v>1.19</v>
      </c>
      <c r="AO130">
        <f t="shared" ref="AO130:AO161" si="191">((AN130/100)/FK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1.259603882982362E-2</v>
      </c>
      <c r="AP130">
        <v>0</v>
      </c>
      <c r="AQ130">
        <f t="shared" ref="AQ130:AQ161" si="192">((AP130/100)/FM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R130">
        <v>0</v>
      </c>
      <c r="AS130">
        <f t="shared" ref="AS130:AS161" si="193">((AR130/100)/FI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T130">
        <v>0</v>
      </c>
      <c r="AU130">
        <f t="shared" ref="AU130:AU161" si="194">((AT130/100)/FK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V130">
        <v>0</v>
      </c>
      <c r="AW130">
        <f t="shared" ref="AW130:AW161" si="195">((AV130/100)/FM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X130">
        <v>0</v>
      </c>
      <c r="AY130">
        <f t="shared" ref="AY130:AY161" si="196">((AX130/100)/FO$16)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AZ130">
        <v>0</v>
      </c>
      <c r="BA130">
        <f t="shared" ref="BA130:BA161" si="197">((AZ130/100)/FK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B130">
        <v>0.16500000000000001</v>
      </c>
      <c r="BC130">
        <f t="shared" ref="BC130:BC161" si="198">((BB130/100)/FM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1.7827186310620778E-3</v>
      </c>
      <c r="BD130">
        <v>0</v>
      </c>
      <c r="BE130">
        <f t="shared" ref="BE130:BE161" si="199">((BD130/100)/FO$19)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F130">
        <v>0</v>
      </c>
      <c r="BG130">
        <f t="shared" ref="BG130:BG161" si="200">((BF130/100)/FI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H130">
        <v>0</v>
      </c>
      <c r="BI130">
        <f t="shared" ref="BI130:BI161" si="201">((BH130/100)/FK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J130">
        <v>0</v>
      </c>
      <c r="BK130">
        <f t="shared" ref="BK130:BK161" si="202">((BJ130/100)/FO$23)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L130">
        <v>0</v>
      </c>
      <c r="BM130">
        <f t="shared" ref="BM130:BM161" si="203">((BL130/100)/FI$13)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N130">
        <v>0</v>
      </c>
      <c r="BO130">
        <f t="shared" ref="BO130:BO161" si="204">((BN130/100)/FO$10)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P130">
        <v>0</v>
      </c>
      <c r="BQ130">
        <f t="shared" ref="BQ130:BQ161" si="205">((BP130/100)/FK$26)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R130">
        <v>0</v>
      </c>
      <c r="BS130">
        <f t="shared" ref="BS130:BS161" si="206">((BR130/100)/FM$26)/((AD130/100)/FI$6+(T130/100)/FO$2+(AF130/100)/FK$6+(AH130/100)/FM$6+(AJ130/100)/FO$6+(AL130/100)/FI$10+(AN130/100)/FK$10+(AP130/100)/FM$10+(R130/100)/FM$2+(N130/100)/FI$2+(AR130/100)/FI$16+(AT130/100)/FK$16+(AV130/100)/FM$16+(AX130/100)/FO$16+(X130/100)/FS$2+(AZ130/100)/FK$19+(BB130/100)/FM$19+(BD130/100)/FO$19+(AB130/100)/FO$13+(BL130/100)/FI$13+(BN130/100)/FO$10+(BF130/100)/FI$23+(BH130/100)/FK$23+(BJ130/100)/FO$23+(BP130/100)/FK$26+(BR130/100)/FM$26+(P130/100)/FK$2+(V130/100)/FQ$2+(Z130/100)/FU$2)</f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f t="shared" ref="DE130:DE193" si="207">((DD130/100)/FY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F130">
        <v>0</v>
      </c>
      <c r="DG130">
        <f t="shared" ref="DG130:DG193" si="208">((DF130/100)/GA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H130">
        <v>0</v>
      </c>
      <c r="DI130">
        <f t="shared" ref="DI130:DI193" si="209">((DH130/100)/GC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J130">
        <v>0</v>
      </c>
      <c r="DK130">
        <f t="shared" ref="DK130:DK193" si="210">((DJ130/100)/FK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L130">
        <v>0</v>
      </c>
      <c r="DM130">
        <f t="shared" ref="DM130:DM193" si="211">((DL130/100)/FO$10)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N130">
        <v>100</v>
      </c>
      <c r="DO130">
        <f t="shared" ref="DO130:DO193" si="212">((DN130/100)/FI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1</v>
      </c>
      <c r="DP130">
        <v>0</v>
      </c>
      <c r="DQ130">
        <f t="shared" ref="DQ130:DQ193" si="213">((DP130/100)/FK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R130">
        <v>0</v>
      </c>
      <c r="DS130">
        <f t="shared" ref="DS130:DS193" si="214">((DR130/100)/FM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T130">
        <v>0</v>
      </c>
      <c r="DU130">
        <f t="shared" ref="DU130:DU193" si="215">((DT130/100)/FO$13)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V130">
        <v>0</v>
      </c>
      <c r="DW130">
        <f t="shared" ref="DW130:DW193" si="216">((DV130/100)/FI$19)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X130">
        <v>0</v>
      </c>
      <c r="DY130">
        <f t="shared" ref="DY130:DY193" si="217">((DX130/100)/FI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DZ130">
        <v>0</v>
      </c>
      <c r="EA130">
        <f t="shared" ref="EA130:EA193" si="218">((DZ130/100)/FQ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B130">
        <v>0</v>
      </c>
      <c r="EC130">
        <f t="shared" ref="EC130:EC193" si="219">((EB130/100)/FM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D130">
        <v>0</v>
      </c>
      <c r="EE130">
        <f t="shared" ref="EE130:EE193" si="220">((ED130/100)/FI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F130">
        <v>0</v>
      </c>
      <c r="EG130">
        <f t="shared" ref="EG130:EG193" si="221">((EF130/100)/FK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H130">
        <v>0</v>
      </c>
      <c r="EI130">
        <f t="shared" ref="EI130:EI193" si="222">((EH130/100)/FS$2)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J130">
        <v>0</v>
      </c>
      <c r="EK130">
        <f t="shared" ref="EK130:EK193" si="223">((EJ130/100)/FI$6)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L130">
        <v>0</v>
      </c>
      <c r="EM130">
        <f t="shared" ref="EM130:EM193" si="224">((EL130/100)/FI$10)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N130">
        <v>0</v>
      </c>
      <c r="EO130">
        <f t="shared" ref="EO130:EO193" si="225">((EN130/100)/FN$22)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P130">
        <v>0</v>
      </c>
      <c r="EQ130">
        <f t="shared" ref="EQ130:EQ193" si="226">((EP130/100)/FM$23)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</f>
        <v>0</v>
      </c>
      <c r="ER130">
        <v>0</v>
      </c>
      <c r="ES130">
        <f t="shared" ref="ES130:ES193" si="227">(((ER130/100)/FI$26)/((DD130/100)/FY$2+(DF130/100)/GA$2+(DH130/100)/GC$2+(DJ130/100)/FK$2+(DL130/100)/FO$10+(DN130/100)/FI$13+(DP130/100)/FK$13+(DR130/100)/FM$13+(DT130/100)/FO$13+(DV130/100)/FI$19+(DX130/100)/FI$2+(DZ130/100)/FQ$2+(EB130/100)/FM$2+(ED130/100)/FI$22+(EF130/100)/FK$22+(EH130/100)/FS$2+(EJ130/100)/FI$6+(EL130/100)/FI$10+(EN130/100)/FN$22+(EP130/100)/FM$23+(ER130/100)/FI$26))</f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 s="3" t="s">
        <v>503</v>
      </c>
      <c r="FG130" t="s">
        <v>264</v>
      </c>
    </row>
    <row r="131" spans="1:163" x14ac:dyDescent="0.45">
      <c r="A131">
        <v>130</v>
      </c>
      <c r="B131">
        <v>163</v>
      </c>
      <c r="C131" t="s">
        <v>537</v>
      </c>
      <c r="D131" t="s">
        <v>539</v>
      </c>
      <c r="F131" t="s">
        <v>538</v>
      </c>
      <c r="G131" s="2">
        <v>2</v>
      </c>
      <c r="H131">
        <f t="shared" si="177"/>
        <v>456</v>
      </c>
      <c r="I131">
        <f>1773</f>
        <v>1773</v>
      </c>
      <c r="J131">
        <f>343+273</f>
        <v>616</v>
      </c>
      <c r="K131" s="2">
        <f t="shared" si="175"/>
        <v>0.34743372814438805</v>
      </c>
      <c r="M131" t="s">
        <v>1145</v>
      </c>
      <c r="N131">
        <v>0</v>
      </c>
      <c r="O131">
        <f t="shared" si="178"/>
        <v>0</v>
      </c>
      <c r="P131">
        <v>0</v>
      </c>
      <c r="Q131">
        <f t="shared" si="179"/>
        <v>0</v>
      </c>
      <c r="R131">
        <v>4.42</v>
      </c>
      <c r="S131">
        <f t="shared" si="180"/>
        <v>4.1446780483919553E-2</v>
      </c>
      <c r="T131">
        <v>0.31</v>
      </c>
      <c r="U131">
        <f t="shared" si="181"/>
        <v>3.1056080838844993E-3</v>
      </c>
      <c r="V131">
        <v>0</v>
      </c>
      <c r="W131">
        <f t="shared" si="182"/>
        <v>0</v>
      </c>
      <c r="X131">
        <v>0</v>
      </c>
      <c r="Y131">
        <f t="shared" si="183"/>
        <v>0</v>
      </c>
      <c r="Z131">
        <v>0</v>
      </c>
      <c r="AA131">
        <f t="shared" si="184"/>
        <v>0</v>
      </c>
      <c r="AB131">
        <v>0</v>
      </c>
      <c r="AC131">
        <f t="shared" si="185"/>
        <v>0</v>
      </c>
      <c r="AD131">
        <f t="shared" si="174"/>
        <v>93.280999999999992</v>
      </c>
      <c r="AE131">
        <f t="shared" si="186"/>
        <v>0.9193199772347963</v>
      </c>
      <c r="AF131">
        <v>0.36</v>
      </c>
      <c r="AG131">
        <f t="shared" si="187"/>
        <v>1.6497467940286531E-2</v>
      </c>
      <c r="AH131">
        <v>2.1999999999999999E-2</v>
      </c>
      <c r="AI131">
        <f t="shared" si="188"/>
        <v>3.9096625580153796E-4</v>
      </c>
      <c r="AJ131">
        <v>3.2000000000000001E-2</v>
      </c>
      <c r="AK131">
        <f t="shared" si="189"/>
        <v>5.492410513395046E-4</v>
      </c>
      <c r="AL131">
        <v>0.22</v>
      </c>
      <c r="AM131">
        <f t="shared" si="190"/>
        <v>4.3112014890864083E-3</v>
      </c>
      <c r="AN131">
        <v>1.19</v>
      </c>
      <c r="AO131">
        <f t="shared" si="191"/>
        <v>1.259603882982362E-2</v>
      </c>
      <c r="AP131">
        <v>0</v>
      </c>
      <c r="AQ131">
        <f t="shared" si="192"/>
        <v>0</v>
      </c>
      <c r="AR131">
        <v>0</v>
      </c>
      <c r="AS131">
        <f t="shared" si="193"/>
        <v>0</v>
      </c>
      <c r="AT131">
        <v>0</v>
      </c>
      <c r="AU131">
        <f t="shared" si="194"/>
        <v>0</v>
      </c>
      <c r="AV131">
        <v>0</v>
      </c>
      <c r="AW131">
        <f t="shared" si="195"/>
        <v>0</v>
      </c>
      <c r="AX131">
        <v>0</v>
      </c>
      <c r="AY131">
        <f t="shared" si="196"/>
        <v>0</v>
      </c>
      <c r="AZ131">
        <v>0</v>
      </c>
      <c r="BA131">
        <f t="shared" si="197"/>
        <v>0</v>
      </c>
      <c r="BB131">
        <v>0.16500000000000001</v>
      </c>
      <c r="BC131">
        <f t="shared" si="198"/>
        <v>1.7827186310620778E-3</v>
      </c>
      <c r="BD131">
        <v>0</v>
      </c>
      <c r="BE131">
        <f t="shared" si="199"/>
        <v>0</v>
      </c>
      <c r="BF131">
        <v>0</v>
      </c>
      <c r="BG131">
        <f t="shared" si="200"/>
        <v>0</v>
      </c>
      <c r="BH131">
        <v>0</v>
      </c>
      <c r="BI131">
        <f t="shared" si="201"/>
        <v>0</v>
      </c>
      <c r="BJ131">
        <v>0</v>
      </c>
      <c r="BK131">
        <f t="shared" si="202"/>
        <v>0</v>
      </c>
      <c r="BL131">
        <v>0</v>
      </c>
      <c r="BM131">
        <f t="shared" si="203"/>
        <v>0</v>
      </c>
      <c r="BN131">
        <v>0</v>
      </c>
      <c r="BO131">
        <f t="shared" si="204"/>
        <v>0</v>
      </c>
      <c r="BP131">
        <v>0</v>
      </c>
      <c r="BQ131">
        <f t="shared" si="205"/>
        <v>0</v>
      </c>
      <c r="BR131">
        <v>0</v>
      </c>
      <c r="BS131">
        <f t="shared" si="206"/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f t="shared" si="207"/>
        <v>0</v>
      </c>
      <c r="DF131">
        <v>0</v>
      </c>
      <c r="DG131">
        <f t="shared" si="208"/>
        <v>0</v>
      </c>
      <c r="DH131">
        <v>0</v>
      </c>
      <c r="DI131">
        <f t="shared" si="209"/>
        <v>0</v>
      </c>
      <c r="DJ131">
        <v>0</v>
      </c>
      <c r="DK131">
        <f t="shared" si="210"/>
        <v>0</v>
      </c>
      <c r="DL131">
        <v>39.89</v>
      </c>
      <c r="DM131">
        <f t="shared" si="211"/>
        <v>0.27500717597501406</v>
      </c>
      <c r="DN131">
        <v>59.89</v>
      </c>
      <c r="DO131">
        <f t="shared" si="212"/>
        <v>0.72067050705811797</v>
      </c>
      <c r="DP131">
        <v>0.12</v>
      </c>
      <c r="DQ131">
        <f t="shared" si="213"/>
        <v>1.4078174620982067E-3</v>
      </c>
      <c r="DR131">
        <v>0</v>
      </c>
      <c r="DS131">
        <f t="shared" si="214"/>
        <v>0</v>
      </c>
      <c r="DT131">
        <v>0</v>
      </c>
      <c r="DU131">
        <f t="shared" si="215"/>
        <v>0</v>
      </c>
      <c r="DV131">
        <v>0</v>
      </c>
      <c r="DW131">
        <f t="shared" si="216"/>
        <v>0</v>
      </c>
      <c r="DX131">
        <v>0.05</v>
      </c>
      <c r="DY131">
        <f t="shared" si="217"/>
        <v>1.1239617375934866E-3</v>
      </c>
      <c r="DZ131">
        <v>0</v>
      </c>
      <c r="EA131">
        <f t="shared" si="218"/>
        <v>0</v>
      </c>
      <c r="EB131">
        <v>0</v>
      </c>
      <c r="EC131">
        <f t="shared" si="219"/>
        <v>0</v>
      </c>
      <c r="ED131">
        <v>0</v>
      </c>
      <c r="EE131">
        <f t="shared" si="220"/>
        <v>0</v>
      </c>
      <c r="EF131">
        <v>0</v>
      </c>
      <c r="EG131">
        <f t="shared" si="221"/>
        <v>0</v>
      </c>
      <c r="EH131">
        <v>0</v>
      </c>
      <c r="EI131">
        <f t="shared" si="222"/>
        <v>0</v>
      </c>
      <c r="EJ131">
        <v>7.0000000000000007E-2</v>
      </c>
      <c r="EK131">
        <f t="shared" si="223"/>
        <v>1.7905377671763273E-3</v>
      </c>
      <c r="EL131">
        <v>0</v>
      </c>
      <c r="EM131">
        <f t="shared" si="224"/>
        <v>0</v>
      </c>
      <c r="EN131">
        <v>0</v>
      </c>
      <c r="EO131">
        <f t="shared" si="225"/>
        <v>0</v>
      </c>
      <c r="EP131">
        <v>0</v>
      </c>
      <c r="EQ131">
        <f t="shared" si="226"/>
        <v>0</v>
      </c>
      <c r="ER131">
        <v>0</v>
      </c>
      <c r="ES131">
        <f t="shared" si="227"/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 s="3" t="s">
        <v>503</v>
      </c>
      <c r="FG131" t="s">
        <v>264</v>
      </c>
    </row>
    <row r="132" spans="1:163" x14ac:dyDescent="0.45">
      <c r="A132">
        <v>131</v>
      </c>
      <c r="B132">
        <v>164</v>
      </c>
      <c r="C132" t="s">
        <v>540</v>
      </c>
      <c r="D132" t="s">
        <v>398</v>
      </c>
      <c r="F132" t="s">
        <v>538</v>
      </c>
      <c r="G132" s="2">
        <v>3</v>
      </c>
      <c r="H132">
        <v>504.9</v>
      </c>
      <c r="I132">
        <f>1773</f>
        <v>1773</v>
      </c>
      <c r="J132">
        <f>288+273</f>
        <v>561</v>
      </c>
      <c r="K132" s="2">
        <f t="shared" si="175"/>
        <v>0.31641285956006771</v>
      </c>
      <c r="M132" t="s">
        <v>1145</v>
      </c>
      <c r="N132">
        <v>0</v>
      </c>
      <c r="O132">
        <f t="shared" si="178"/>
        <v>0</v>
      </c>
      <c r="P132">
        <v>0</v>
      </c>
      <c r="Q132">
        <f t="shared" si="179"/>
        <v>0</v>
      </c>
      <c r="R132">
        <v>4.42</v>
      </c>
      <c r="S132">
        <f t="shared" si="180"/>
        <v>4.1446780483919553E-2</v>
      </c>
      <c r="T132">
        <v>0.31</v>
      </c>
      <c r="U132">
        <f t="shared" si="181"/>
        <v>3.1056080838844993E-3</v>
      </c>
      <c r="V132">
        <v>0</v>
      </c>
      <c r="W132">
        <f t="shared" si="182"/>
        <v>0</v>
      </c>
      <c r="X132">
        <v>0</v>
      </c>
      <c r="Y132">
        <f t="shared" si="183"/>
        <v>0</v>
      </c>
      <c r="Z132">
        <v>0</v>
      </c>
      <c r="AA132">
        <f t="shared" si="184"/>
        <v>0</v>
      </c>
      <c r="AB132">
        <v>0</v>
      </c>
      <c r="AC132">
        <f t="shared" si="185"/>
        <v>0</v>
      </c>
      <c r="AD132">
        <f t="shared" si="174"/>
        <v>93.280999999999992</v>
      </c>
      <c r="AE132">
        <f t="shared" si="186"/>
        <v>0.9193199772347963</v>
      </c>
      <c r="AF132">
        <v>0.36</v>
      </c>
      <c r="AG132">
        <f t="shared" si="187"/>
        <v>1.6497467940286531E-2</v>
      </c>
      <c r="AH132">
        <v>2.1999999999999999E-2</v>
      </c>
      <c r="AI132">
        <f t="shared" si="188"/>
        <v>3.9096625580153796E-4</v>
      </c>
      <c r="AJ132">
        <v>3.2000000000000001E-2</v>
      </c>
      <c r="AK132">
        <f t="shared" si="189"/>
        <v>5.492410513395046E-4</v>
      </c>
      <c r="AL132">
        <v>0.22</v>
      </c>
      <c r="AM132">
        <f t="shared" si="190"/>
        <v>4.3112014890864083E-3</v>
      </c>
      <c r="AN132">
        <v>1.19</v>
      </c>
      <c r="AO132">
        <f t="shared" si="191"/>
        <v>1.259603882982362E-2</v>
      </c>
      <c r="AP132">
        <v>0</v>
      </c>
      <c r="AQ132">
        <f t="shared" si="192"/>
        <v>0</v>
      </c>
      <c r="AR132">
        <v>0</v>
      </c>
      <c r="AS132">
        <f t="shared" si="193"/>
        <v>0</v>
      </c>
      <c r="AT132">
        <v>0</v>
      </c>
      <c r="AU132">
        <f t="shared" si="194"/>
        <v>0</v>
      </c>
      <c r="AV132">
        <v>0</v>
      </c>
      <c r="AW132">
        <f t="shared" si="195"/>
        <v>0</v>
      </c>
      <c r="AX132">
        <v>0</v>
      </c>
      <c r="AY132">
        <f t="shared" si="196"/>
        <v>0</v>
      </c>
      <c r="AZ132">
        <v>0</v>
      </c>
      <c r="BA132">
        <f t="shared" si="197"/>
        <v>0</v>
      </c>
      <c r="BB132">
        <v>0.16500000000000001</v>
      </c>
      <c r="BC132">
        <f t="shared" si="198"/>
        <v>1.7827186310620778E-3</v>
      </c>
      <c r="BD132">
        <v>0</v>
      </c>
      <c r="BE132">
        <f t="shared" si="199"/>
        <v>0</v>
      </c>
      <c r="BF132">
        <v>0</v>
      </c>
      <c r="BG132">
        <f t="shared" si="200"/>
        <v>0</v>
      </c>
      <c r="BH132">
        <v>0</v>
      </c>
      <c r="BI132">
        <f t="shared" si="201"/>
        <v>0</v>
      </c>
      <c r="BJ132">
        <v>0</v>
      </c>
      <c r="BK132">
        <f t="shared" si="202"/>
        <v>0</v>
      </c>
      <c r="BL132">
        <v>0</v>
      </c>
      <c r="BM132">
        <f t="shared" si="203"/>
        <v>0</v>
      </c>
      <c r="BN132">
        <v>0</v>
      </c>
      <c r="BO132">
        <f t="shared" si="204"/>
        <v>0</v>
      </c>
      <c r="BP132">
        <v>0</v>
      </c>
      <c r="BQ132">
        <f t="shared" si="205"/>
        <v>0</v>
      </c>
      <c r="BR132">
        <v>0</v>
      </c>
      <c r="BS132">
        <f t="shared" si="206"/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f t="shared" si="207"/>
        <v>0</v>
      </c>
      <c r="DF132">
        <v>0</v>
      </c>
      <c r="DG132">
        <f t="shared" si="208"/>
        <v>0</v>
      </c>
      <c r="DH132">
        <v>0</v>
      </c>
      <c r="DI132">
        <f t="shared" si="209"/>
        <v>0</v>
      </c>
      <c r="DJ132">
        <v>0</v>
      </c>
      <c r="DK132">
        <f t="shared" si="210"/>
        <v>0</v>
      </c>
      <c r="DL132">
        <v>0</v>
      </c>
      <c r="DM132">
        <f t="shared" si="211"/>
        <v>0</v>
      </c>
      <c r="DN132">
        <v>100</v>
      </c>
      <c r="DO132">
        <f t="shared" si="212"/>
        <v>1</v>
      </c>
      <c r="DP132">
        <v>0</v>
      </c>
      <c r="DQ132">
        <f t="shared" si="213"/>
        <v>0</v>
      </c>
      <c r="DR132">
        <v>0</v>
      </c>
      <c r="DS132">
        <f t="shared" si="214"/>
        <v>0</v>
      </c>
      <c r="DT132">
        <v>0</v>
      </c>
      <c r="DU132">
        <f t="shared" si="215"/>
        <v>0</v>
      </c>
      <c r="DV132">
        <v>0</v>
      </c>
      <c r="DW132">
        <f t="shared" si="216"/>
        <v>0</v>
      </c>
      <c r="DX132">
        <v>0</v>
      </c>
      <c r="DY132">
        <f t="shared" si="217"/>
        <v>0</v>
      </c>
      <c r="DZ132">
        <v>0</v>
      </c>
      <c r="EA132">
        <f t="shared" si="218"/>
        <v>0</v>
      </c>
      <c r="EB132">
        <v>0</v>
      </c>
      <c r="EC132">
        <f t="shared" si="219"/>
        <v>0</v>
      </c>
      <c r="ED132">
        <v>0</v>
      </c>
      <c r="EE132">
        <f t="shared" si="220"/>
        <v>0</v>
      </c>
      <c r="EF132">
        <v>0</v>
      </c>
      <c r="EG132">
        <f t="shared" si="221"/>
        <v>0</v>
      </c>
      <c r="EH132">
        <v>0</v>
      </c>
      <c r="EI132">
        <f t="shared" si="222"/>
        <v>0</v>
      </c>
      <c r="EJ132">
        <v>0</v>
      </c>
      <c r="EK132">
        <f t="shared" si="223"/>
        <v>0</v>
      </c>
      <c r="EL132">
        <v>0</v>
      </c>
      <c r="EM132">
        <f t="shared" si="224"/>
        <v>0</v>
      </c>
      <c r="EN132">
        <v>0</v>
      </c>
      <c r="EO132">
        <f t="shared" si="225"/>
        <v>0</v>
      </c>
      <c r="EP132">
        <v>0</v>
      </c>
      <c r="EQ132">
        <f t="shared" si="226"/>
        <v>0</v>
      </c>
      <c r="ER132">
        <v>0</v>
      </c>
      <c r="ES132">
        <f t="shared" si="227"/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 s="3" t="s">
        <v>503</v>
      </c>
      <c r="FG132" t="s">
        <v>264</v>
      </c>
    </row>
    <row r="133" spans="1:163" x14ac:dyDescent="0.45">
      <c r="A133">
        <v>132</v>
      </c>
      <c r="B133">
        <v>165</v>
      </c>
      <c r="C133" t="s">
        <v>540</v>
      </c>
      <c r="D133" t="s">
        <v>539</v>
      </c>
      <c r="F133" t="s">
        <v>538</v>
      </c>
      <c r="G133" s="2">
        <v>2</v>
      </c>
      <c r="H133">
        <f t="shared" si="177"/>
        <v>456</v>
      </c>
      <c r="I133">
        <f>1773</f>
        <v>1773</v>
      </c>
      <c r="J133">
        <f>343+273</f>
        <v>616</v>
      </c>
      <c r="K133" s="2">
        <f t="shared" si="175"/>
        <v>0.34743372814438805</v>
      </c>
      <c r="M133" t="s">
        <v>1145</v>
      </c>
      <c r="N133">
        <v>0</v>
      </c>
      <c r="O133">
        <f t="shared" si="178"/>
        <v>0</v>
      </c>
      <c r="P133">
        <v>0</v>
      </c>
      <c r="Q133">
        <f t="shared" si="179"/>
        <v>0</v>
      </c>
      <c r="R133">
        <v>4.42</v>
      </c>
      <c r="S133">
        <f t="shared" si="180"/>
        <v>4.1446780483919553E-2</v>
      </c>
      <c r="T133">
        <v>0.31</v>
      </c>
      <c r="U133">
        <f t="shared" si="181"/>
        <v>3.1056080838844993E-3</v>
      </c>
      <c r="V133">
        <v>0</v>
      </c>
      <c r="W133">
        <f t="shared" si="182"/>
        <v>0</v>
      </c>
      <c r="X133">
        <v>0</v>
      </c>
      <c r="Y133">
        <f t="shared" si="183"/>
        <v>0</v>
      </c>
      <c r="Z133">
        <v>0</v>
      </c>
      <c r="AA133">
        <f t="shared" si="184"/>
        <v>0</v>
      </c>
      <c r="AB133">
        <v>0</v>
      </c>
      <c r="AC133">
        <f t="shared" si="185"/>
        <v>0</v>
      </c>
      <c r="AD133">
        <f t="shared" si="174"/>
        <v>93.280999999999992</v>
      </c>
      <c r="AE133">
        <f t="shared" si="186"/>
        <v>0.9193199772347963</v>
      </c>
      <c r="AF133">
        <v>0.36</v>
      </c>
      <c r="AG133">
        <f t="shared" si="187"/>
        <v>1.6497467940286531E-2</v>
      </c>
      <c r="AH133">
        <v>2.1999999999999999E-2</v>
      </c>
      <c r="AI133">
        <f t="shared" si="188"/>
        <v>3.9096625580153796E-4</v>
      </c>
      <c r="AJ133">
        <v>3.2000000000000001E-2</v>
      </c>
      <c r="AK133">
        <f t="shared" si="189"/>
        <v>5.492410513395046E-4</v>
      </c>
      <c r="AL133">
        <v>0.22</v>
      </c>
      <c r="AM133">
        <f t="shared" si="190"/>
        <v>4.3112014890864083E-3</v>
      </c>
      <c r="AN133">
        <v>1.19</v>
      </c>
      <c r="AO133">
        <f t="shared" si="191"/>
        <v>1.259603882982362E-2</v>
      </c>
      <c r="AP133">
        <v>0</v>
      </c>
      <c r="AQ133">
        <f t="shared" si="192"/>
        <v>0</v>
      </c>
      <c r="AR133">
        <v>0</v>
      </c>
      <c r="AS133">
        <f t="shared" si="193"/>
        <v>0</v>
      </c>
      <c r="AT133">
        <v>0</v>
      </c>
      <c r="AU133">
        <f t="shared" si="194"/>
        <v>0</v>
      </c>
      <c r="AV133">
        <v>0</v>
      </c>
      <c r="AW133">
        <f t="shared" si="195"/>
        <v>0</v>
      </c>
      <c r="AX133">
        <v>0</v>
      </c>
      <c r="AY133">
        <f t="shared" si="196"/>
        <v>0</v>
      </c>
      <c r="AZ133">
        <v>0</v>
      </c>
      <c r="BA133">
        <f t="shared" si="197"/>
        <v>0</v>
      </c>
      <c r="BB133">
        <v>0.16500000000000001</v>
      </c>
      <c r="BC133">
        <f t="shared" si="198"/>
        <v>1.7827186310620778E-3</v>
      </c>
      <c r="BD133">
        <v>0</v>
      </c>
      <c r="BE133">
        <f t="shared" si="199"/>
        <v>0</v>
      </c>
      <c r="BF133">
        <v>0</v>
      </c>
      <c r="BG133">
        <f t="shared" si="200"/>
        <v>0</v>
      </c>
      <c r="BH133">
        <v>0</v>
      </c>
      <c r="BI133">
        <f t="shared" si="201"/>
        <v>0</v>
      </c>
      <c r="BJ133">
        <v>0</v>
      </c>
      <c r="BK133">
        <f t="shared" si="202"/>
        <v>0</v>
      </c>
      <c r="BL133">
        <v>0</v>
      </c>
      <c r="BM133">
        <f t="shared" si="203"/>
        <v>0</v>
      </c>
      <c r="BN133">
        <v>0</v>
      </c>
      <c r="BO133">
        <f t="shared" si="204"/>
        <v>0</v>
      </c>
      <c r="BP133">
        <v>0</v>
      </c>
      <c r="BQ133">
        <f t="shared" si="205"/>
        <v>0</v>
      </c>
      <c r="BR133">
        <v>0</v>
      </c>
      <c r="BS133">
        <f t="shared" si="206"/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f t="shared" si="207"/>
        <v>0</v>
      </c>
      <c r="DF133">
        <v>0</v>
      </c>
      <c r="DG133">
        <f t="shared" si="208"/>
        <v>0</v>
      </c>
      <c r="DH133">
        <v>0</v>
      </c>
      <c r="DI133">
        <f t="shared" si="209"/>
        <v>0</v>
      </c>
      <c r="DJ133">
        <v>0</v>
      </c>
      <c r="DK133">
        <f t="shared" si="210"/>
        <v>0</v>
      </c>
      <c r="DL133">
        <v>39.89</v>
      </c>
      <c r="DM133">
        <f t="shared" si="211"/>
        <v>0.27500717597501406</v>
      </c>
      <c r="DN133">
        <v>59.89</v>
      </c>
      <c r="DO133">
        <f t="shared" si="212"/>
        <v>0.72067050705811797</v>
      </c>
      <c r="DP133">
        <v>0.12</v>
      </c>
      <c r="DQ133">
        <f t="shared" si="213"/>
        <v>1.4078174620982067E-3</v>
      </c>
      <c r="DR133">
        <v>0</v>
      </c>
      <c r="DS133">
        <f t="shared" si="214"/>
        <v>0</v>
      </c>
      <c r="DT133">
        <v>0</v>
      </c>
      <c r="DU133">
        <f t="shared" si="215"/>
        <v>0</v>
      </c>
      <c r="DV133">
        <v>0</v>
      </c>
      <c r="DW133">
        <f t="shared" si="216"/>
        <v>0</v>
      </c>
      <c r="DX133">
        <v>0.05</v>
      </c>
      <c r="DY133">
        <f t="shared" si="217"/>
        <v>1.1239617375934866E-3</v>
      </c>
      <c r="DZ133">
        <v>0</v>
      </c>
      <c r="EA133">
        <f t="shared" si="218"/>
        <v>0</v>
      </c>
      <c r="EB133">
        <v>0</v>
      </c>
      <c r="EC133">
        <f t="shared" si="219"/>
        <v>0</v>
      </c>
      <c r="ED133">
        <v>0</v>
      </c>
      <c r="EE133">
        <f t="shared" si="220"/>
        <v>0</v>
      </c>
      <c r="EF133">
        <v>0</v>
      </c>
      <c r="EG133">
        <f t="shared" si="221"/>
        <v>0</v>
      </c>
      <c r="EH133">
        <v>0</v>
      </c>
      <c r="EI133">
        <f t="shared" si="222"/>
        <v>0</v>
      </c>
      <c r="EJ133">
        <v>7.0000000000000007E-2</v>
      </c>
      <c r="EK133">
        <f t="shared" si="223"/>
        <v>1.7905377671763273E-3</v>
      </c>
      <c r="EL133">
        <v>0</v>
      </c>
      <c r="EM133">
        <f t="shared" si="224"/>
        <v>0</v>
      </c>
      <c r="EN133">
        <v>0</v>
      </c>
      <c r="EO133">
        <f t="shared" si="225"/>
        <v>0</v>
      </c>
      <c r="EP133">
        <v>0</v>
      </c>
      <c r="EQ133">
        <f t="shared" si="226"/>
        <v>0</v>
      </c>
      <c r="ER133">
        <v>0</v>
      </c>
      <c r="ES133">
        <f t="shared" si="227"/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 s="3" t="s">
        <v>503</v>
      </c>
      <c r="FG133" t="s">
        <v>264</v>
      </c>
    </row>
    <row r="134" spans="1:163" x14ac:dyDescent="0.45">
      <c r="A134">
        <v>133</v>
      </c>
      <c r="B134">
        <v>168</v>
      </c>
      <c r="C134" t="s">
        <v>543</v>
      </c>
      <c r="D134" t="s">
        <v>500</v>
      </c>
      <c r="E134" t="s">
        <v>544</v>
      </c>
      <c r="F134" t="s">
        <v>545</v>
      </c>
      <c r="G134" s="2">
        <v>1</v>
      </c>
      <c r="H134">
        <v>456</v>
      </c>
      <c r="I134">
        <f>900+273</f>
        <v>1173</v>
      </c>
      <c r="J134">
        <f>200+273</f>
        <v>473</v>
      </c>
      <c r="K134" s="2">
        <f t="shared" si="175"/>
        <v>0.4032395566922421</v>
      </c>
      <c r="L134">
        <f t="shared" ref="L134:L144" si="228">0.005/60</f>
        <v>8.3333333333333331E-5</v>
      </c>
      <c r="M134" t="s">
        <v>64</v>
      </c>
      <c r="N134">
        <v>70</v>
      </c>
      <c r="O134">
        <f t="shared" si="178"/>
        <v>0.70597253411642769</v>
      </c>
      <c r="P134">
        <v>30</v>
      </c>
      <c r="Q134">
        <f t="shared" si="179"/>
        <v>0.29402746588357231</v>
      </c>
      <c r="R134">
        <v>0</v>
      </c>
      <c r="S134">
        <f t="shared" si="180"/>
        <v>0</v>
      </c>
      <c r="T134">
        <v>0</v>
      </c>
      <c r="U134">
        <f t="shared" si="181"/>
        <v>0</v>
      </c>
      <c r="V134">
        <v>0</v>
      </c>
      <c r="W134">
        <f t="shared" si="182"/>
        <v>0</v>
      </c>
      <c r="X134">
        <v>0</v>
      </c>
      <c r="Y134">
        <f t="shared" si="183"/>
        <v>0</v>
      </c>
      <c r="Z134">
        <v>0</v>
      </c>
      <c r="AA134">
        <f t="shared" si="184"/>
        <v>0</v>
      </c>
      <c r="AB134">
        <v>0</v>
      </c>
      <c r="AC134">
        <f t="shared" si="185"/>
        <v>0</v>
      </c>
      <c r="AD134">
        <v>0</v>
      </c>
      <c r="AE134">
        <f t="shared" si="186"/>
        <v>0</v>
      </c>
      <c r="AF134">
        <v>0</v>
      </c>
      <c r="AG134">
        <f t="shared" si="187"/>
        <v>0</v>
      </c>
      <c r="AH134">
        <v>0</v>
      </c>
      <c r="AI134">
        <f t="shared" si="188"/>
        <v>0</v>
      </c>
      <c r="AJ134">
        <v>0</v>
      </c>
      <c r="AK134">
        <f t="shared" si="189"/>
        <v>0</v>
      </c>
      <c r="AL134">
        <v>0</v>
      </c>
      <c r="AM134">
        <f t="shared" si="190"/>
        <v>0</v>
      </c>
      <c r="AN134">
        <v>0</v>
      </c>
      <c r="AO134">
        <f t="shared" si="191"/>
        <v>0</v>
      </c>
      <c r="AP134">
        <v>0</v>
      </c>
      <c r="AQ134">
        <f t="shared" si="192"/>
        <v>0</v>
      </c>
      <c r="AR134">
        <v>0</v>
      </c>
      <c r="AS134">
        <f t="shared" si="193"/>
        <v>0</v>
      </c>
      <c r="AT134">
        <v>0</v>
      </c>
      <c r="AU134">
        <f t="shared" si="194"/>
        <v>0</v>
      </c>
      <c r="AV134">
        <v>0</v>
      </c>
      <c r="AW134">
        <f t="shared" si="195"/>
        <v>0</v>
      </c>
      <c r="AX134">
        <v>0</v>
      </c>
      <c r="AY134">
        <f t="shared" si="196"/>
        <v>0</v>
      </c>
      <c r="AZ134">
        <v>0</v>
      </c>
      <c r="BA134">
        <f t="shared" si="197"/>
        <v>0</v>
      </c>
      <c r="BB134">
        <v>0</v>
      </c>
      <c r="BC134">
        <f t="shared" si="198"/>
        <v>0</v>
      </c>
      <c r="BD134">
        <v>0</v>
      </c>
      <c r="BE134">
        <f t="shared" si="199"/>
        <v>0</v>
      </c>
      <c r="BF134">
        <v>0</v>
      </c>
      <c r="BG134">
        <f t="shared" si="200"/>
        <v>0</v>
      </c>
      <c r="BH134">
        <v>0</v>
      </c>
      <c r="BI134">
        <f t="shared" si="201"/>
        <v>0</v>
      </c>
      <c r="BJ134">
        <v>0</v>
      </c>
      <c r="BK134">
        <f t="shared" si="202"/>
        <v>0</v>
      </c>
      <c r="BL134">
        <v>0</v>
      </c>
      <c r="BM134">
        <f t="shared" si="203"/>
        <v>0</v>
      </c>
      <c r="BN134">
        <v>0</v>
      </c>
      <c r="BO134">
        <f t="shared" si="204"/>
        <v>0</v>
      </c>
      <c r="BP134">
        <v>0</v>
      </c>
      <c r="BQ134">
        <f t="shared" si="205"/>
        <v>0</v>
      </c>
      <c r="BR134">
        <v>0</v>
      </c>
      <c r="BS134">
        <f t="shared" si="206"/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f t="shared" si="207"/>
        <v>0</v>
      </c>
      <c r="DF134">
        <v>0</v>
      </c>
      <c r="DG134">
        <f t="shared" si="208"/>
        <v>0</v>
      </c>
      <c r="DH134">
        <v>0</v>
      </c>
      <c r="DI134">
        <f t="shared" si="209"/>
        <v>0</v>
      </c>
      <c r="DJ134">
        <v>0</v>
      </c>
      <c r="DK134">
        <f t="shared" si="210"/>
        <v>0</v>
      </c>
      <c r="DL134">
        <v>40</v>
      </c>
      <c r="DM134">
        <f t="shared" si="211"/>
        <v>0.27638471746874343</v>
      </c>
      <c r="DN134">
        <v>60</v>
      </c>
      <c r="DO134">
        <f t="shared" si="212"/>
        <v>0.72361528253125651</v>
      </c>
      <c r="DP134">
        <v>0</v>
      </c>
      <c r="DQ134">
        <f t="shared" si="213"/>
        <v>0</v>
      </c>
      <c r="DR134">
        <v>0</v>
      </c>
      <c r="DS134">
        <f t="shared" si="214"/>
        <v>0</v>
      </c>
      <c r="DT134">
        <v>0</v>
      </c>
      <c r="DU134">
        <f t="shared" si="215"/>
        <v>0</v>
      </c>
      <c r="DV134">
        <v>0</v>
      </c>
      <c r="DW134">
        <f t="shared" si="216"/>
        <v>0</v>
      </c>
      <c r="DX134">
        <v>0</v>
      </c>
      <c r="DY134">
        <f t="shared" si="217"/>
        <v>0</v>
      </c>
      <c r="DZ134">
        <v>0</v>
      </c>
      <c r="EA134">
        <f t="shared" si="218"/>
        <v>0</v>
      </c>
      <c r="EB134">
        <v>0</v>
      </c>
      <c r="EC134">
        <f t="shared" si="219"/>
        <v>0</v>
      </c>
      <c r="ED134">
        <v>0</v>
      </c>
      <c r="EE134">
        <f t="shared" si="220"/>
        <v>0</v>
      </c>
      <c r="EF134">
        <v>0</v>
      </c>
      <c r="EG134">
        <f t="shared" si="221"/>
        <v>0</v>
      </c>
      <c r="EH134">
        <v>0</v>
      </c>
      <c r="EI134">
        <f t="shared" si="222"/>
        <v>0</v>
      </c>
      <c r="EJ134">
        <v>0</v>
      </c>
      <c r="EK134">
        <f t="shared" si="223"/>
        <v>0</v>
      </c>
      <c r="EL134">
        <v>0</v>
      </c>
      <c r="EM134">
        <f t="shared" si="224"/>
        <v>0</v>
      </c>
      <c r="EN134">
        <v>0</v>
      </c>
      <c r="EO134">
        <f t="shared" si="225"/>
        <v>0</v>
      </c>
      <c r="EP134">
        <v>0</v>
      </c>
      <c r="EQ134">
        <f t="shared" si="226"/>
        <v>0</v>
      </c>
      <c r="ER134">
        <v>0</v>
      </c>
      <c r="ES134">
        <f t="shared" si="227"/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 s="3" t="s">
        <v>546</v>
      </c>
      <c r="FG134" t="s">
        <v>264</v>
      </c>
    </row>
    <row r="135" spans="1:163" x14ac:dyDescent="0.45">
      <c r="A135">
        <v>134</v>
      </c>
      <c r="B135">
        <v>169</v>
      </c>
      <c r="C135" t="s">
        <v>543</v>
      </c>
      <c r="D135" t="s">
        <v>500</v>
      </c>
      <c r="E135" t="s">
        <v>544</v>
      </c>
      <c r="F135" t="s">
        <v>547</v>
      </c>
      <c r="G135" s="2">
        <v>1</v>
      </c>
      <c r="H135">
        <v>456</v>
      </c>
      <c r="I135">
        <f>950+273</f>
        <v>1223</v>
      </c>
      <c r="J135">
        <f t="shared" ref="J135:J146" si="229">200+273</f>
        <v>473</v>
      </c>
      <c r="K135" s="2">
        <f t="shared" si="175"/>
        <v>0.38675388389206866</v>
      </c>
      <c r="L135">
        <f t="shared" si="228"/>
        <v>8.3333333333333331E-5</v>
      </c>
      <c r="M135" t="s">
        <v>64</v>
      </c>
      <c r="N135">
        <v>81</v>
      </c>
      <c r="O135">
        <f t="shared" si="178"/>
        <v>0.77144692379473978</v>
      </c>
      <c r="P135">
        <v>15</v>
      </c>
      <c r="Q135">
        <f t="shared" si="179"/>
        <v>0.13883186980527246</v>
      </c>
      <c r="R135">
        <v>0</v>
      </c>
      <c r="S135">
        <f t="shared" si="180"/>
        <v>0</v>
      </c>
      <c r="T135">
        <v>0</v>
      </c>
      <c r="U135">
        <f t="shared" si="181"/>
        <v>0</v>
      </c>
      <c r="V135">
        <v>0</v>
      </c>
      <c r="W135">
        <f t="shared" si="182"/>
        <v>0</v>
      </c>
      <c r="X135">
        <v>4</v>
      </c>
      <c r="Y135">
        <f t="shared" si="183"/>
        <v>8.9721206399987791E-2</v>
      </c>
      <c r="Z135">
        <v>0</v>
      </c>
      <c r="AA135">
        <f t="shared" si="184"/>
        <v>0</v>
      </c>
      <c r="AB135">
        <v>0</v>
      </c>
      <c r="AC135">
        <f t="shared" si="185"/>
        <v>0</v>
      </c>
      <c r="AD135">
        <v>0</v>
      </c>
      <c r="AE135">
        <f t="shared" si="186"/>
        <v>0</v>
      </c>
      <c r="AF135">
        <v>0</v>
      </c>
      <c r="AG135">
        <f t="shared" si="187"/>
        <v>0</v>
      </c>
      <c r="AH135">
        <v>0</v>
      </c>
      <c r="AI135">
        <f t="shared" si="188"/>
        <v>0</v>
      </c>
      <c r="AJ135">
        <v>0</v>
      </c>
      <c r="AK135">
        <f t="shared" si="189"/>
        <v>0</v>
      </c>
      <c r="AL135">
        <v>0</v>
      </c>
      <c r="AM135">
        <f t="shared" si="190"/>
        <v>0</v>
      </c>
      <c r="AN135">
        <v>0</v>
      </c>
      <c r="AO135">
        <f t="shared" si="191"/>
        <v>0</v>
      </c>
      <c r="AP135">
        <v>0</v>
      </c>
      <c r="AQ135">
        <f t="shared" si="192"/>
        <v>0</v>
      </c>
      <c r="AR135">
        <v>0</v>
      </c>
      <c r="AS135">
        <f t="shared" si="193"/>
        <v>0</v>
      </c>
      <c r="AT135">
        <v>0</v>
      </c>
      <c r="AU135">
        <f t="shared" si="194"/>
        <v>0</v>
      </c>
      <c r="AV135">
        <v>0</v>
      </c>
      <c r="AW135">
        <f t="shared" si="195"/>
        <v>0</v>
      </c>
      <c r="AX135">
        <v>0</v>
      </c>
      <c r="AY135">
        <f t="shared" si="196"/>
        <v>0</v>
      </c>
      <c r="AZ135">
        <v>0</v>
      </c>
      <c r="BA135">
        <f t="shared" si="197"/>
        <v>0</v>
      </c>
      <c r="BB135">
        <v>0</v>
      </c>
      <c r="BC135">
        <f t="shared" si="198"/>
        <v>0</v>
      </c>
      <c r="BD135">
        <v>0</v>
      </c>
      <c r="BE135">
        <f t="shared" si="199"/>
        <v>0</v>
      </c>
      <c r="BF135">
        <v>0</v>
      </c>
      <c r="BG135">
        <f t="shared" si="200"/>
        <v>0</v>
      </c>
      <c r="BH135">
        <v>0</v>
      </c>
      <c r="BI135">
        <f t="shared" si="201"/>
        <v>0</v>
      </c>
      <c r="BJ135">
        <v>0</v>
      </c>
      <c r="BK135">
        <f t="shared" si="202"/>
        <v>0</v>
      </c>
      <c r="BL135">
        <v>0</v>
      </c>
      <c r="BM135">
        <f t="shared" si="203"/>
        <v>0</v>
      </c>
      <c r="BN135">
        <v>0</v>
      </c>
      <c r="BO135">
        <f t="shared" si="204"/>
        <v>0</v>
      </c>
      <c r="BP135">
        <v>0</v>
      </c>
      <c r="BQ135">
        <f t="shared" si="205"/>
        <v>0</v>
      </c>
      <c r="BR135">
        <v>0</v>
      </c>
      <c r="BS135">
        <f t="shared" si="206"/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f t="shared" si="207"/>
        <v>0</v>
      </c>
      <c r="DF135">
        <v>0</v>
      </c>
      <c r="DG135">
        <f t="shared" si="208"/>
        <v>0</v>
      </c>
      <c r="DH135">
        <v>0</v>
      </c>
      <c r="DI135">
        <f t="shared" si="209"/>
        <v>0</v>
      </c>
      <c r="DJ135">
        <v>0</v>
      </c>
      <c r="DK135">
        <f t="shared" si="210"/>
        <v>0</v>
      </c>
      <c r="DL135">
        <v>40</v>
      </c>
      <c r="DM135">
        <f t="shared" si="211"/>
        <v>0.27638471746874343</v>
      </c>
      <c r="DN135">
        <v>60</v>
      </c>
      <c r="DO135">
        <f t="shared" si="212"/>
        <v>0.72361528253125651</v>
      </c>
      <c r="DP135">
        <v>0</v>
      </c>
      <c r="DQ135">
        <f t="shared" si="213"/>
        <v>0</v>
      </c>
      <c r="DR135">
        <v>0</v>
      </c>
      <c r="DS135">
        <f t="shared" si="214"/>
        <v>0</v>
      </c>
      <c r="DT135">
        <v>0</v>
      </c>
      <c r="DU135">
        <f t="shared" si="215"/>
        <v>0</v>
      </c>
      <c r="DV135">
        <v>0</v>
      </c>
      <c r="DW135">
        <f t="shared" si="216"/>
        <v>0</v>
      </c>
      <c r="DX135">
        <v>0</v>
      </c>
      <c r="DY135">
        <f t="shared" si="217"/>
        <v>0</v>
      </c>
      <c r="DZ135">
        <v>0</v>
      </c>
      <c r="EA135">
        <f t="shared" si="218"/>
        <v>0</v>
      </c>
      <c r="EB135">
        <v>0</v>
      </c>
      <c r="EC135">
        <f t="shared" si="219"/>
        <v>0</v>
      </c>
      <c r="ED135">
        <v>0</v>
      </c>
      <c r="EE135">
        <f t="shared" si="220"/>
        <v>0</v>
      </c>
      <c r="EF135">
        <v>0</v>
      </c>
      <c r="EG135">
        <f t="shared" si="221"/>
        <v>0</v>
      </c>
      <c r="EH135">
        <v>0</v>
      </c>
      <c r="EI135">
        <f t="shared" si="222"/>
        <v>0</v>
      </c>
      <c r="EJ135">
        <v>0</v>
      </c>
      <c r="EK135">
        <f t="shared" si="223"/>
        <v>0</v>
      </c>
      <c r="EL135">
        <v>0</v>
      </c>
      <c r="EM135">
        <f t="shared" si="224"/>
        <v>0</v>
      </c>
      <c r="EN135">
        <v>0</v>
      </c>
      <c r="EO135">
        <f t="shared" si="225"/>
        <v>0</v>
      </c>
      <c r="EP135">
        <v>0</v>
      </c>
      <c r="EQ135">
        <f t="shared" si="226"/>
        <v>0</v>
      </c>
      <c r="ER135">
        <v>0</v>
      </c>
      <c r="ES135">
        <f t="shared" si="227"/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 s="3" t="s">
        <v>546</v>
      </c>
      <c r="FG135" t="s">
        <v>264</v>
      </c>
    </row>
    <row r="136" spans="1:163" x14ac:dyDescent="0.45">
      <c r="A136">
        <v>135</v>
      </c>
      <c r="B136">
        <v>170</v>
      </c>
      <c r="C136" t="s">
        <v>543</v>
      </c>
      <c r="D136" t="s">
        <v>500</v>
      </c>
      <c r="E136" t="s">
        <v>548</v>
      </c>
      <c r="F136" t="s">
        <v>549</v>
      </c>
      <c r="G136" s="2">
        <v>1</v>
      </c>
      <c r="H136">
        <v>456</v>
      </c>
      <c r="I136">
        <f>900+273</f>
        <v>1173</v>
      </c>
      <c r="J136">
        <f t="shared" si="229"/>
        <v>473</v>
      </c>
      <c r="K136" s="2">
        <f t="shared" si="175"/>
        <v>0.4032395566922421</v>
      </c>
      <c r="L136">
        <f t="shared" si="228"/>
        <v>8.3333333333333331E-5</v>
      </c>
      <c r="M136" t="s">
        <v>64</v>
      </c>
      <c r="N136">
        <v>60</v>
      </c>
      <c r="O136">
        <f t="shared" si="178"/>
        <v>0.60684522152309894</v>
      </c>
      <c r="P136">
        <v>40</v>
      </c>
      <c r="Q136">
        <f t="shared" si="179"/>
        <v>0.39315477847690106</v>
      </c>
      <c r="R136">
        <v>0</v>
      </c>
      <c r="S136">
        <f t="shared" si="180"/>
        <v>0</v>
      </c>
      <c r="T136">
        <v>0</v>
      </c>
      <c r="U136">
        <f t="shared" si="181"/>
        <v>0</v>
      </c>
      <c r="V136">
        <v>0</v>
      </c>
      <c r="W136">
        <f t="shared" si="182"/>
        <v>0</v>
      </c>
      <c r="X136">
        <v>0</v>
      </c>
      <c r="Y136">
        <f t="shared" si="183"/>
        <v>0</v>
      </c>
      <c r="Z136">
        <v>0</v>
      </c>
      <c r="AA136">
        <f t="shared" si="184"/>
        <v>0</v>
      </c>
      <c r="AB136">
        <v>0</v>
      </c>
      <c r="AC136">
        <f t="shared" si="185"/>
        <v>0</v>
      </c>
      <c r="AD136">
        <v>0</v>
      </c>
      <c r="AE136">
        <f t="shared" si="186"/>
        <v>0</v>
      </c>
      <c r="AF136">
        <v>0</v>
      </c>
      <c r="AG136">
        <f t="shared" si="187"/>
        <v>0</v>
      </c>
      <c r="AH136">
        <v>0</v>
      </c>
      <c r="AI136">
        <f t="shared" si="188"/>
        <v>0</v>
      </c>
      <c r="AJ136">
        <v>0</v>
      </c>
      <c r="AK136">
        <f t="shared" si="189"/>
        <v>0</v>
      </c>
      <c r="AL136">
        <v>0</v>
      </c>
      <c r="AM136">
        <f t="shared" si="190"/>
        <v>0</v>
      </c>
      <c r="AN136">
        <v>0</v>
      </c>
      <c r="AO136">
        <f t="shared" si="191"/>
        <v>0</v>
      </c>
      <c r="AP136">
        <v>0</v>
      </c>
      <c r="AQ136">
        <f t="shared" si="192"/>
        <v>0</v>
      </c>
      <c r="AR136">
        <v>0</v>
      </c>
      <c r="AS136">
        <f t="shared" si="193"/>
        <v>0</v>
      </c>
      <c r="AT136">
        <v>0</v>
      </c>
      <c r="AU136">
        <f t="shared" si="194"/>
        <v>0</v>
      </c>
      <c r="AV136">
        <v>0</v>
      </c>
      <c r="AW136">
        <f t="shared" si="195"/>
        <v>0</v>
      </c>
      <c r="AX136">
        <v>0</v>
      </c>
      <c r="AY136">
        <f t="shared" si="196"/>
        <v>0</v>
      </c>
      <c r="AZ136">
        <v>0</v>
      </c>
      <c r="BA136">
        <f t="shared" si="197"/>
        <v>0</v>
      </c>
      <c r="BB136">
        <v>0</v>
      </c>
      <c r="BC136">
        <f t="shared" si="198"/>
        <v>0</v>
      </c>
      <c r="BD136">
        <v>0</v>
      </c>
      <c r="BE136">
        <f t="shared" si="199"/>
        <v>0</v>
      </c>
      <c r="BF136">
        <v>0</v>
      </c>
      <c r="BG136">
        <f t="shared" si="200"/>
        <v>0</v>
      </c>
      <c r="BH136">
        <v>0</v>
      </c>
      <c r="BI136">
        <f t="shared" si="201"/>
        <v>0</v>
      </c>
      <c r="BJ136">
        <v>0</v>
      </c>
      <c r="BK136">
        <f t="shared" si="202"/>
        <v>0</v>
      </c>
      <c r="BL136">
        <v>0</v>
      </c>
      <c r="BM136">
        <f t="shared" si="203"/>
        <v>0</v>
      </c>
      <c r="BN136">
        <v>0</v>
      </c>
      <c r="BO136">
        <f t="shared" si="204"/>
        <v>0</v>
      </c>
      <c r="BP136">
        <v>0</v>
      </c>
      <c r="BQ136">
        <f t="shared" si="205"/>
        <v>0</v>
      </c>
      <c r="BR136">
        <v>0</v>
      </c>
      <c r="BS136">
        <f t="shared" si="206"/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f t="shared" si="207"/>
        <v>0</v>
      </c>
      <c r="DF136">
        <v>0</v>
      </c>
      <c r="DG136">
        <f t="shared" si="208"/>
        <v>0</v>
      </c>
      <c r="DH136">
        <v>0</v>
      </c>
      <c r="DI136">
        <f t="shared" si="209"/>
        <v>0</v>
      </c>
      <c r="DJ136">
        <v>0</v>
      </c>
      <c r="DK136">
        <f t="shared" si="210"/>
        <v>0</v>
      </c>
      <c r="DL136">
        <v>40</v>
      </c>
      <c r="DM136">
        <f t="shared" si="211"/>
        <v>0.27638471746874343</v>
      </c>
      <c r="DN136">
        <v>60</v>
      </c>
      <c r="DO136">
        <f t="shared" si="212"/>
        <v>0.72361528253125651</v>
      </c>
      <c r="DP136">
        <v>0</v>
      </c>
      <c r="DQ136">
        <f t="shared" si="213"/>
        <v>0</v>
      </c>
      <c r="DR136">
        <v>0</v>
      </c>
      <c r="DS136">
        <f t="shared" si="214"/>
        <v>0</v>
      </c>
      <c r="DT136">
        <v>0</v>
      </c>
      <c r="DU136">
        <f t="shared" si="215"/>
        <v>0</v>
      </c>
      <c r="DV136">
        <v>0</v>
      </c>
      <c r="DW136">
        <f t="shared" si="216"/>
        <v>0</v>
      </c>
      <c r="DX136">
        <v>0</v>
      </c>
      <c r="DY136">
        <f t="shared" si="217"/>
        <v>0</v>
      </c>
      <c r="DZ136">
        <v>0</v>
      </c>
      <c r="EA136">
        <f t="shared" si="218"/>
        <v>0</v>
      </c>
      <c r="EB136">
        <v>0</v>
      </c>
      <c r="EC136">
        <f t="shared" si="219"/>
        <v>0</v>
      </c>
      <c r="ED136">
        <v>0</v>
      </c>
      <c r="EE136">
        <f t="shared" si="220"/>
        <v>0</v>
      </c>
      <c r="EF136">
        <v>0</v>
      </c>
      <c r="EG136">
        <f t="shared" si="221"/>
        <v>0</v>
      </c>
      <c r="EH136">
        <v>0</v>
      </c>
      <c r="EI136">
        <f t="shared" si="222"/>
        <v>0</v>
      </c>
      <c r="EJ136">
        <v>0</v>
      </c>
      <c r="EK136">
        <f t="shared" si="223"/>
        <v>0</v>
      </c>
      <c r="EL136">
        <v>0</v>
      </c>
      <c r="EM136">
        <f t="shared" si="224"/>
        <v>0</v>
      </c>
      <c r="EN136">
        <v>0</v>
      </c>
      <c r="EO136">
        <f t="shared" si="225"/>
        <v>0</v>
      </c>
      <c r="EP136">
        <v>0</v>
      </c>
      <c r="EQ136">
        <f t="shared" si="226"/>
        <v>0</v>
      </c>
      <c r="ER136">
        <v>0</v>
      </c>
      <c r="ES136">
        <f t="shared" si="227"/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 s="3" t="s">
        <v>546</v>
      </c>
      <c r="FG136" t="s">
        <v>264</v>
      </c>
    </row>
    <row r="137" spans="1:163" x14ac:dyDescent="0.45">
      <c r="A137">
        <v>136</v>
      </c>
      <c r="B137">
        <v>171</v>
      </c>
      <c r="C137" t="s">
        <v>543</v>
      </c>
      <c r="D137" t="s">
        <v>500</v>
      </c>
      <c r="E137" t="s">
        <v>548</v>
      </c>
      <c r="F137" t="s">
        <v>550</v>
      </c>
      <c r="G137" s="2">
        <v>0</v>
      </c>
      <c r="H137">
        <v>456</v>
      </c>
      <c r="I137">
        <v>1173</v>
      </c>
      <c r="J137">
        <f t="shared" si="229"/>
        <v>473</v>
      </c>
      <c r="K137" s="2">
        <f t="shared" si="175"/>
        <v>0.4032395566922421</v>
      </c>
      <c r="L137">
        <f t="shared" si="228"/>
        <v>8.3333333333333331E-5</v>
      </c>
      <c r="M137" t="s">
        <v>64</v>
      </c>
      <c r="N137">
        <v>60.4</v>
      </c>
      <c r="O137">
        <f t="shared" si="178"/>
        <v>0.60996785623873606</v>
      </c>
      <c r="P137">
        <v>39.5</v>
      </c>
      <c r="Q137">
        <f t="shared" si="179"/>
        <v>0.38765374816956533</v>
      </c>
      <c r="R137">
        <v>0</v>
      </c>
      <c r="S137">
        <f t="shared" si="180"/>
        <v>0</v>
      </c>
      <c r="T137">
        <v>0</v>
      </c>
      <c r="U137">
        <f t="shared" si="181"/>
        <v>0</v>
      </c>
      <c r="V137">
        <v>0</v>
      </c>
      <c r="W137">
        <f t="shared" si="182"/>
        <v>0</v>
      </c>
      <c r="X137">
        <v>0.1</v>
      </c>
      <c r="Y137">
        <f t="shared" si="183"/>
        <v>2.3783955916985328E-3</v>
      </c>
      <c r="Z137">
        <v>0</v>
      </c>
      <c r="AA137">
        <f t="shared" si="184"/>
        <v>0</v>
      </c>
      <c r="AB137">
        <v>0</v>
      </c>
      <c r="AC137">
        <f t="shared" si="185"/>
        <v>0</v>
      </c>
      <c r="AD137">
        <v>0</v>
      </c>
      <c r="AE137">
        <f t="shared" si="186"/>
        <v>0</v>
      </c>
      <c r="AF137">
        <v>0</v>
      </c>
      <c r="AG137">
        <f t="shared" si="187"/>
        <v>0</v>
      </c>
      <c r="AH137">
        <v>0</v>
      </c>
      <c r="AI137">
        <f t="shared" si="188"/>
        <v>0</v>
      </c>
      <c r="AJ137">
        <v>0</v>
      </c>
      <c r="AK137">
        <f t="shared" si="189"/>
        <v>0</v>
      </c>
      <c r="AL137">
        <v>0</v>
      </c>
      <c r="AM137">
        <f t="shared" si="190"/>
        <v>0</v>
      </c>
      <c r="AN137">
        <v>0</v>
      </c>
      <c r="AO137">
        <f t="shared" si="191"/>
        <v>0</v>
      </c>
      <c r="AP137">
        <v>0</v>
      </c>
      <c r="AQ137">
        <f t="shared" si="192"/>
        <v>0</v>
      </c>
      <c r="AR137">
        <v>0</v>
      </c>
      <c r="AS137">
        <f t="shared" si="193"/>
        <v>0</v>
      </c>
      <c r="AT137">
        <v>0</v>
      </c>
      <c r="AU137">
        <f t="shared" si="194"/>
        <v>0</v>
      </c>
      <c r="AV137">
        <v>0</v>
      </c>
      <c r="AW137">
        <f t="shared" si="195"/>
        <v>0</v>
      </c>
      <c r="AX137">
        <v>0</v>
      </c>
      <c r="AY137">
        <f t="shared" si="196"/>
        <v>0</v>
      </c>
      <c r="AZ137">
        <v>0</v>
      </c>
      <c r="BA137">
        <f t="shared" si="197"/>
        <v>0</v>
      </c>
      <c r="BB137">
        <v>0</v>
      </c>
      <c r="BC137">
        <f t="shared" si="198"/>
        <v>0</v>
      </c>
      <c r="BD137">
        <v>0</v>
      </c>
      <c r="BE137">
        <f t="shared" si="199"/>
        <v>0</v>
      </c>
      <c r="BF137">
        <v>0</v>
      </c>
      <c r="BG137">
        <f t="shared" si="200"/>
        <v>0</v>
      </c>
      <c r="BH137">
        <v>0</v>
      </c>
      <c r="BI137">
        <f t="shared" si="201"/>
        <v>0</v>
      </c>
      <c r="BJ137">
        <v>0</v>
      </c>
      <c r="BK137">
        <f t="shared" si="202"/>
        <v>0</v>
      </c>
      <c r="BL137">
        <v>0</v>
      </c>
      <c r="BM137">
        <f t="shared" si="203"/>
        <v>0</v>
      </c>
      <c r="BN137">
        <v>0</v>
      </c>
      <c r="BO137">
        <f t="shared" si="204"/>
        <v>0</v>
      </c>
      <c r="BP137">
        <v>0</v>
      </c>
      <c r="BQ137">
        <f t="shared" si="205"/>
        <v>0</v>
      </c>
      <c r="BR137">
        <v>0</v>
      </c>
      <c r="BS137">
        <f t="shared" si="206"/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f t="shared" si="207"/>
        <v>0</v>
      </c>
      <c r="DF137">
        <v>0</v>
      </c>
      <c r="DG137">
        <f t="shared" si="208"/>
        <v>0</v>
      </c>
      <c r="DH137">
        <v>0</v>
      </c>
      <c r="DI137">
        <f t="shared" si="209"/>
        <v>0</v>
      </c>
      <c r="DJ137">
        <v>0</v>
      </c>
      <c r="DK137">
        <f t="shared" si="210"/>
        <v>0</v>
      </c>
      <c r="DL137">
        <v>40</v>
      </c>
      <c r="DM137">
        <f t="shared" si="211"/>
        <v>0.27638471746874343</v>
      </c>
      <c r="DN137">
        <v>60</v>
      </c>
      <c r="DO137">
        <f t="shared" si="212"/>
        <v>0.72361528253125651</v>
      </c>
      <c r="DP137">
        <v>0</v>
      </c>
      <c r="DQ137">
        <f t="shared" si="213"/>
        <v>0</v>
      </c>
      <c r="DR137">
        <v>0</v>
      </c>
      <c r="DS137">
        <f t="shared" si="214"/>
        <v>0</v>
      </c>
      <c r="DT137">
        <v>0</v>
      </c>
      <c r="DU137">
        <f t="shared" si="215"/>
        <v>0</v>
      </c>
      <c r="DV137">
        <v>0</v>
      </c>
      <c r="DW137">
        <f t="shared" si="216"/>
        <v>0</v>
      </c>
      <c r="DX137">
        <v>0</v>
      </c>
      <c r="DY137">
        <f t="shared" si="217"/>
        <v>0</v>
      </c>
      <c r="DZ137">
        <v>0</v>
      </c>
      <c r="EA137">
        <f t="shared" si="218"/>
        <v>0</v>
      </c>
      <c r="EB137">
        <v>0</v>
      </c>
      <c r="EC137">
        <f t="shared" si="219"/>
        <v>0</v>
      </c>
      <c r="ED137">
        <v>0</v>
      </c>
      <c r="EE137">
        <f t="shared" si="220"/>
        <v>0</v>
      </c>
      <c r="EF137">
        <v>0</v>
      </c>
      <c r="EG137">
        <f t="shared" si="221"/>
        <v>0</v>
      </c>
      <c r="EH137">
        <v>0</v>
      </c>
      <c r="EI137">
        <f t="shared" si="222"/>
        <v>0</v>
      </c>
      <c r="EJ137">
        <v>0</v>
      </c>
      <c r="EK137">
        <f t="shared" si="223"/>
        <v>0</v>
      </c>
      <c r="EL137">
        <v>0</v>
      </c>
      <c r="EM137">
        <f t="shared" si="224"/>
        <v>0</v>
      </c>
      <c r="EN137">
        <v>0</v>
      </c>
      <c r="EO137">
        <f t="shared" si="225"/>
        <v>0</v>
      </c>
      <c r="EP137">
        <v>0</v>
      </c>
      <c r="EQ137">
        <f t="shared" si="226"/>
        <v>0</v>
      </c>
      <c r="ER137">
        <v>0</v>
      </c>
      <c r="ES137">
        <f t="shared" si="227"/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 s="3" t="s">
        <v>546</v>
      </c>
      <c r="FG137" t="s">
        <v>264</v>
      </c>
    </row>
    <row r="138" spans="1:163" x14ac:dyDescent="0.45">
      <c r="A138">
        <v>137</v>
      </c>
      <c r="B138">
        <v>172</v>
      </c>
      <c r="C138" t="s">
        <v>543</v>
      </c>
      <c r="D138" t="s">
        <v>500</v>
      </c>
      <c r="E138" t="s">
        <v>548</v>
      </c>
      <c r="F138" t="s">
        <v>551</v>
      </c>
      <c r="G138" s="2">
        <v>1</v>
      </c>
      <c r="H138">
        <v>456</v>
      </c>
      <c r="I138">
        <v>1173</v>
      </c>
      <c r="J138">
        <f t="shared" si="229"/>
        <v>473</v>
      </c>
      <c r="K138" s="2">
        <f t="shared" si="175"/>
        <v>0.4032395566922421</v>
      </c>
      <c r="L138">
        <f t="shared" si="228"/>
        <v>8.3333333333333331E-5</v>
      </c>
      <c r="M138" t="s">
        <v>64</v>
      </c>
      <c r="N138">
        <v>62.5</v>
      </c>
      <c r="O138">
        <f t="shared" si="178"/>
        <v>0.62297021028430499</v>
      </c>
      <c r="P138">
        <v>36.5</v>
      </c>
      <c r="Q138">
        <f t="shared" si="179"/>
        <v>0.35355501987937366</v>
      </c>
      <c r="R138">
        <v>0</v>
      </c>
      <c r="S138">
        <f t="shared" si="180"/>
        <v>0</v>
      </c>
      <c r="T138">
        <v>0</v>
      </c>
      <c r="U138">
        <f t="shared" si="181"/>
        <v>0</v>
      </c>
      <c r="V138">
        <v>0</v>
      </c>
      <c r="W138">
        <f t="shared" si="182"/>
        <v>0</v>
      </c>
      <c r="X138">
        <v>1</v>
      </c>
      <c r="Y138">
        <f t="shared" si="183"/>
        <v>2.3474769836321366E-2</v>
      </c>
      <c r="Z138">
        <v>0</v>
      </c>
      <c r="AA138">
        <f t="shared" si="184"/>
        <v>0</v>
      </c>
      <c r="AB138">
        <v>0</v>
      </c>
      <c r="AC138">
        <f t="shared" si="185"/>
        <v>0</v>
      </c>
      <c r="AD138">
        <v>0</v>
      </c>
      <c r="AE138">
        <f t="shared" si="186"/>
        <v>0</v>
      </c>
      <c r="AF138">
        <v>0</v>
      </c>
      <c r="AG138">
        <f t="shared" si="187"/>
        <v>0</v>
      </c>
      <c r="AH138">
        <v>0</v>
      </c>
      <c r="AI138">
        <f t="shared" si="188"/>
        <v>0</v>
      </c>
      <c r="AJ138">
        <v>0</v>
      </c>
      <c r="AK138">
        <f t="shared" si="189"/>
        <v>0</v>
      </c>
      <c r="AL138">
        <v>0</v>
      </c>
      <c r="AM138">
        <f t="shared" si="190"/>
        <v>0</v>
      </c>
      <c r="AN138">
        <v>0</v>
      </c>
      <c r="AO138">
        <f t="shared" si="191"/>
        <v>0</v>
      </c>
      <c r="AP138">
        <v>0</v>
      </c>
      <c r="AQ138">
        <f t="shared" si="192"/>
        <v>0</v>
      </c>
      <c r="AR138">
        <v>0</v>
      </c>
      <c r="AS138">
        <f t="shared" si="193"/>
        <v>0</v>
      </c>
      <c r="AT138">
        <v>0</v>
      </c>
      <c r="AU138">
        <f t="shared" si="194"/>
        <v>0</v>
      </c>
      <c r="AV138">
        <v>0</v>
      </c>
      <c r="AW138">
        <f t="shared" si="195"/>
        <v>0</v>
      </c>
      <c r="AX138">
        <v>0</v>
      </c>
      <c r="AY138">
        <f t="shared" si="196"/>
        <v>0</v>
      </c>
      <c r="AZ138">
        <v>0</v>
      </c>
      <c r="BA138">
        <f t="shared" si="197"/>
        <v>0</v>
      </c>
      <c r="BB138">
        <v>0</v>
      </c>
      <c r="BC138">
        <f t="shared" si="198"/>
        <v>0</v>
      </c>
      <c r="BD138">
        <v>0</v>
      </c>
      <c r="BE138">
        <f t="shared" si="199"/>
        <v>0</v>
      </c>
      <c r="BF138">
        <v>0</v>
      </c>
      <c r="BG138">
        <f t="shared" si="200"/>
        <v>0</v>
      </c>
      <c r="BH138">
        <v>0</v>
      </c>
      <c r="BI138">
        <f t="shared" si="201"/>
        <v>0</v>
      </c>
      <c r="BJ138">
        <v>0</v>
      </c>
      <c r="BK138">
        <f t="shared" si="202"/>
        <v>0</v>
      </c>
      <c r="BL138">
        <v>0</v>
      </c>
      <c r="BM138">
        <f t="shared" si="203"/>
        <v>0</v>
      </c>
      <c r="BN138">
        <v>0</v>
      </c>
      <c r="BO138">
        <f t="shared" si="204"/>
        <v>0</v>
      </c>
      <c r="BP138">
        <v>0</v>
      </c>
      <c r="BQ138">
        <f t="shared" si="205"/>
        <v>0</v>
      </c>
      <c r="BR138">
        <v>0</v>
      </c>
      <c r="BS138">
        <f t="shared" si="206"/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f t="shared" si="207"/>
        <v>0</v>
      </c>
      <c r="DF138">
        <v>0</v>
      </c>
      <c r="DG138">
        <f t="shared" si="208"/>
        <v>0</v>
      </c>
      <c r="DH138">
        <v>0</v>
      </c>
      <c r="DI138">
        <f t="shared" si="209"/>
        <v>0</v>
      </c>
      <c r="DJ138">
        <v>0</v>
      </c>
      <c r="DK138">
        <f t="shared" si="210"/>
        <v>0</v>
      </c>
      <c r="DL138">
        <v>40</v>
      </c>
      <c r="DM138">
        <f t="shared" si="211"/>
        <v>0.27638471746874343</v>
      </c>
      <c r="DN138">
        <v>60</v>
      </c>
      <c r="DO138">
        <f t="shared" si="212"/>
        <v>0.72361528253125651</v>
      </c>
      <c r="DP138">
        <v>0</v>
      </c>
      <c r="DQ138">
        <f t="shared" si="213"/>
        <v>0</v>
      </c>
      <c r="DR138">
        <v>0</v>
      </c>
      <c r="DS138">
        <f t="shared" si="214"/>
        <v>0</v>
      </c>
      <c r="DT138">
        <v>0</v>
      </c>
      <c r="DU138">
        <f t="shared" si="215"/>
        <v>0</v>
      </c>
      <c r="DV138">
        <v>0</v>
      </c>
      <c r="DW138">
        <f t="shared" si="216"/>
        <v>0</v>
      </c>
      <c r="DX138">
        <v>0</v>
      </c>
      <c r="DY138">
        <f t="shared" si="217"/>
        <v>0</v>
      </c>
      <c r="DZ138">
        <v>0</v>
      </c>
      <c r="EA138">
        <f t="shared" si="218"/>
        <v>0</v>
      </c>
      <c r="EB138">
        <v>0</v>
      </c>
      <c r="EC138">
        <f t="shared" si="219"/>
        <v>0</v>
      </c>
      <c r="ED138">
        <v>0</v>
      </c>
      <c r="EE138">
        <f t="shared" si="220"/>
        <v>0</v>
      </c>
      <c r="EF138">
        <v>0</v>
      </c>
      <c r="EG138">
        <f t="shared" si="221"/>
        <v>0</v>
      </c>
      <c r="EH138">
        <v>0</v>
      </c>
      <c r="EI138">
        <f t="shared" si="222"/>
        <v>0</v>
      </c>
      <c r="EJ138">
        <v>0</v>
      </c>
      <c r="EK138">
        <f t="shared" si="223"/>
        <v>0</v>
      </c>
      <c r="EL138">
        <v>0</v>
      </c>
      <c r="EM138">
        <f t="shared" si="224"/>
        <v>0</v>
      </c>
      <c r="EN138">
        <v>0</v>
      </c>
      <c r="EO138">
        <f t="shared" si="225"/>
        <v>0</v>
      </c>
      <c r="EP138">
        <v>0</v>
      </c>
      <c r="EQ138">
        <f t="shared" si="226"/>
        <v>0</v>
      </c>
      <c r="ER138">
        <v>0</v>
      </c>
      <c r="ES138">
        <f t="shared" si="227"/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 s="3" t="s">
        <v>546</v>
      </c>
      <c r="FG138" t="s">
        <v>264</v>
      </c>
    </row>
    <row r="139" spans="1:163" x14ac:dyDescent="0.45">
      <c r="A139">
        <v>138</v>
      </c>
      <c r="B139">
        <v>173</v>
      </c>
      <c r="C139" t="s">
        <v>543</v>
      </c>
      <c r="D139" t="s">
        <v>500</v>
      </c>
      <c r="E139" t="s">
        <v>548</v>
      </c>
      <c r="F139" t="s">
        <v>552</v>
      </c>
      <c r="G139" s="2">
        <v>1</v>
      </c>
      <c r="H139">
        <v>456</v>
      </c>
      <c r="I139">
        <v>1173</v>
      </c>
      <c r="J139">
        <f t="shared" si="229"/>
        <v>473</v>
      </c>
      <c r="K139" s="2">
        <f t="shared" si="175"/>
        <v>0.4032395566922421</v>
      </c>
      <c r="L139">
        <f t="shared" si="228"/>
        <v>8.3333333333333331E-5</v>
      </c>
      <c r="M139" t="s">
        <v>64</v>
      </c>
      <c r="N139">
        <v>67.5</v>
      </c>
      <c r="O139">
        <f t="shared" si="178"/>
        <v>0.65826805579339875</v>
      </c>
      <c r="P139">
        <v>30</v>
      </c>
      <c r="Q139">
        <f t="shared" si="179"/>
        <v>0.28431327843841098</v>
      </c>
      <c r="R139">
        <v>0</v>
      </c>
      <c r="S139">
        <f t="shared" si="180"/>
        <v>0</v>
      </c>
      <c r="T139">
        <v>0</v>
      </c>
      <c r="U139">
        <f t="shared" si="181"/>
        <v>0</v>
      </c>
      <c r="V139">
        <v>0</v>
      </c>
      <c r="W139">
        <f t="shared" si="182"/>
        <v>0</v>
      </c>
      <c r="X139">
        <v>2.5</v>
      </c>
      <c r="Y139">
        <f t="shared" si="183"/>
        <v>5.74186657681902E-2</v>
      </c>
      <c r="Z139">
        <v>0</v>
      </c>
      <c r="AA139">
        <f t="shared" si="184"/>
        <v>0</v>
      </c>
      <c r="AB139">
        <v>0</v>
      </c>
      <c r="AC139">
        <f t="shared" si="185"/>
        <v>0</v>
      </c>
      <c r="AD139">
        <v>0</v>
      </c>
      <c r="AE139">
        <f t="shared" si="186"/>
        <v>0</v>
      </c>
      <c r="AF139">
        <v>0</v>
      </c>
      <c r="AG139">
        <f t="shared" si="187"/>
        <v>0</v>
      </c>
      <c r="AH139">
        <v>0</v>
      </c>
      <c r="AI139">
        <f t="shared" si="188"/>
        <v>0</v>
      </c>
      <c r="AJ139">
        <v>0</v>
      </c>
      <c r="AK139">
        <f t="shared" si="189"/>
        <v>0</v>
      </c>
      <c r="AL139">
        <v>0</v>
      </c>
      <c r="AM139">
        <f t="shared" si="190"/>
        <v>0</v>
      </c>
      <c r="AN139">
        <v>0</v>
      </c>
      <c r="AO139">
        <f t="shared" si="191"/>
        <v>0</v>
      </c>
      <c r="AP139">
        <v>0</v>
      </c>
      <c r="AQ139">
        <f t="shared" si="192"/>
        <v>0</v>
      </c>
      <c r="AR139">
        <v>0</v>
      </c>
      <c r="AS139">
        <f t="shared" si="193"/>
        <v>0</v>
      </c>
      <c r="AT139">
        <v>0</v>
      </c>
      <c r="AU139">
        <f t="shared" si="194"/>
        <v>0</v>
      </c>
      <c r="AV139">
        <v>0</v>
      </c>
      <c r="AW139">
        <f t="shared" si="195"/>
        <v>0</v>
      </c>
      <c r="AX139">
        <v>0</v>
      </c>
      <c r="AY139">
        <f t="shared" si="196"/>
        <v>0</v>
      </c>
      <c r="AZ139">
        <v>0</v>
      </c>
      <c r="BA139">
        <f t="shared" si="197"/>
        <v>0</v>
      </c>
      <c r="BB139">
        <v>0</v>
      </c>
      <c r="BC139">
        <f t="shared" si="198"/>
        <v>0</v>
      </c>
      <c r="BD139">
        <v>0</v>
      </c>
      <c r="BE139">
        <f t="shared" si="199"/>
        <v>0</v>
      </c>
      <c r="BF139">
        <v>0</v>
      </c>
      <c r="BG139">
        <f t="shared" si="200"/>
        <v>0</v>
      </c>
      <c r="BH139">
        <v>0</v>
      </c>
      <c r="BI139">
        <f t="shared" si="201"/>
        <v>0</v>
      </c>
      <c r="BJ139">
        <v>0</v>
      </c>
      <c r="BK139">
        <f t="shared" si="202"/>
        <v>0</v>
      </c>
      <c r="BL139">
        <v>0</v>
      </c>
      <c r="BM139">
        <f t="shared" si="203"/>
        <v>0</v>
      </c>
      <c r="BN139">
        <v>0</v>
      </c>
      <c r="BO139">
        <f t="shared" si="204"/>
        <v>0</v>
      </c>
      <c r="BP139">
        <v>0</v>
      </c>
      <c r="BQ139">
        <f t="shared" si="205"/>
        <v>0</v>
      </c>
      <c r="BR139">
        <v>0</v>
      </c>
      <c r="BS139">
        <f t="shared" si="206"/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f t="shared" si="207"/>
        <v>0</v>
      </c>
      <c r="DF139">
        <v>0</v>
      </c>
      <c r="DG139">
        <f t="shared" si="208"/>
        <v>0</v>
      </c>
      <c r="DH139">
        <v>0</v>
      </c>
      <c r="DI139">
        <f t="shared" si="209"/>
        <v>0</v>
      </c>
      <c r="DJ139">
        <v>0</v>
      </c>
      <c r="DK139">
        <f t="shared" si="210"/>
        <v>0</v>
      </c>
      <c r="DL139">
        <v>40</v>
      </c>
      <c r="DM139">
        <f t="shared" si="211"/>
        <v>0.27638471746874343</v>
      </c>
      <c r="DN139">
        <v>60</v>
      </c>
      <c r="DO139">
        <f t="shared" si="212"/>
        <v>0.72361528253125651</v>
      </c>
      <c r="DP139">
        <v>0</v>
      </c>
      <c r="DQ139">
        <f t="shared" si="213"/>
        <v>0</v>
      </c>
      <c r="DR139">
        <v>0</v>
      </c>
      <c r="DS139">
        <f t="shared" si="214"/>
        <v>0</v>
      </c>
      <c r="DT139">
        <v>0</v>
      </c>
      <c r="DU139">
        <f t="shared" si="215"/>
        <v>0</v>
      </c>
      <c r="DV139">
        <v>0</v>
      </c>
      <c r="DW139">
        <f t="shared" si="216"/>
        <v>0</v>
      </c>
      <c r="DX139">
        <v>0</v>
      </c>
      <c r="DY139">
        <f t="shared" si="217"/>
        <v>0</v>
      </c>
      <c r="DZ139">
        <v>0</v>
      </c>
      <c r="EA139">
        <f t="shared" si="218"/>
        <v>0</v>
      </c>
      <c r="EB139">
        <v>0</v>
      </c>
      <c r="EC139">
        <f t="shared" si="219"/>
        <v>0</v>
      </c>
      <c r="ED139">
        <v>0</v>
      </c>
      <c r="EE139">
        <f t="shared" si="220"/>
        <v>0</v>
      </c>
      <c r="EF139">
        <v>0</v>
      </c>
      <c r="EG139">
        <f t="shared" si="221"/>
        <v>0</v>
      </c>
      <c r="EH139">
        <v>0</v>
      </c>
      <c r="EI139">
        <f t="shared" si="222"/>
        <v>0</v>
      </c>
      <c r="EJ139">
        <v>0</v>
      </c>
      <c r="EK139">
        <f t="shared" si="223"/>
        <v>0</v>
      </c>
      <c r="EL139">
        <v>0</v>
      </c>
      <c r="EM139">
        <f t="shared" si="224"/>
        <v>0</v>
      </c>
      <c r="EN139">
        <v>0</v>
      </c>
      <c r="EO139">
        <f t="shared" si="225"/>
        <v>0</v>
      </c>
      <c r="EP139">
        <v>0</v>
      </c>
      <c r="EQ139">
        <f t="shared" si="226"/>
        <v>0</v>
      </c>
      <c r="ER139">
        <v>0</v>
      </c>
      <c r="ES139">
        <f t="shared" si="227"/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 s="3" t="s">
        <v>546</v>
      </c>
      <c r="FG139" t="s">
        <v>264</v>
      </c>
    </row>
    <row r="140" spans="1:163" x14ac:dyDescent="0.45">
      <c r="A140">
        <v>139</v>
      </c>
      <c r="B140">
        <v>174</v>
      </c>
      <c r="C140" t="s">
        <v>543</v>
      </c>
      <c r="D140" t="s">
        <v>500</v>
      </c>
      <c r="E140" t="s">
        <v>548</v>
      </c>
      <c r="F140" t="s">
        <v>553</v>
      </c>
      <c r="G140" s="2">
        <v>1</v>
      </c>
      <c r="H140">
        <v>456</v>
      </c>
      <c r="I140">
        <v>1173</v>
      </c>
      <c r="J140">
        <f t="shared" si="229"/>
        <v>473</v>
      </c>
      <c r="K140" s="2">
        <f t="shared" si="175"/>
        <v>0.4032395566922421</v>
      </c>
      <c r="L140">
        <f t="shared" si="228"/>
        <v>8.3333333333333331E-5</v>
      </c>
      <c r="M140" t="s">
        <v>64</v>
      </c>
      <c r="N140">
        <v>71</v>
      </c>
      <c r="O140">
        <f t="shared" si="178"/>
        <v>0.6780275965311332</v>
      </c>
      <c r="P140">
        <v>25</v>
      </c>
      <c r="Q140">
        <f t="shared" si="179"/>
        <v>0.23200957660950547</v>
      </c>
      <c r="R140">
        <v>0</v>
      </c>
      <c r="S140">
        <f t="shared" si="180"/>
        <v>0</v>
      </c>
      <c r="T140">
        <v>0</v>
      </c>
      <c r="U140">
        <f t="shared" si="181"/>
        <v>0</v>
      </c>
      <c r="V140">
        <v>0</v>
      </c>
      <c r="W140">
        <f t="shared" si="182"/>
        <v>0</v>
      </c>
      <c r="X140">
        <v>4</v>
      </c>
      <c r="Y140">
        <f t="shared" si="183"/>
        <v>8.9962826859361425E-2</v>
      </c>
      <c r="Z140">
        <v>0</v>
      </c>
      <c r="AA140">
        <f t="shared" si="184"/>
        <v>0</v>
      </c>
      <c r="AB140">
        <v>0</v>
      </c>
      <c r="AC140">
        <f t="shared" si="185"/>
        <v>0</v>
      </c>
      <c r="AD140">
        <v>0</v>
      </c>
      <c r="AE140">
        <f t="shared" si="186"/>
        <v>0</v>
      </c>
      <c r="AF140">
        <v>0</v>
      </c>
      <c r="AG140">
        <f t="shared" si="187"/>
        <v>0</v>
      </c>
      <c r="AH140">
        <v>0</v>
      </c>
      <c r="AI140">
        <f t="shared" si="188"/>
        <v>0</v>
      </c>
      <c r="AJ140">
        <v>0</v>
      </c>
      <c r="AK140">
        <f t="shared" si="189"/>
        <v>0</v>
      </c>
      <c r="AL140">
        <v>0</v>
      </c>
      <c r="AM140">
        <f t="shared" si="190"/>
        <v>0</v>
      </c>
      <c r="AN140">
        <v>0</v>
      </c>
      <c r="AO140">
        <f t="shared" si="191"/>
        <v>0</v>
      </c>
      <c r="AP140">
        <v>0</v>
      </c>
      <c r="AQ140">
        <f t="shared" si="192"/>
        <v>0</v>
      </c>
      <c r="AR140">
        <v>0</v>
      </c>
      <c r="AS140">
        <f t="shared" si="193"/>
        <v>0</v>
      </c>
      <c r="AT140">
        <v>0</v>
      </c>
      <c r="AU140">
        <f t="shared" si="194"/>
        <v>0</v>
      </c>
      <c r="AV140">
        <v>0</v>
      </c>
      <c r="AW140">
        <f t="shared" si="195"/>
        <v>0</v>
      </c>
      <c r="AX140">
        <v>0</v>
      </c>
      <c r="AY140">
        <f t="shared" si="196"/>
        <v>0</v>
      </c>
      <c r="AZ140">
        <v>0</v>
      </c>
      <c r="BA140">
        <f t="shared" si="197"/>
        <v>0</v>
      </c>
      <c r="BB140">
        <v>0</v>
      </c>
      <c r="BC140">
        <f t="shared" si="198"/>
        <v>0</v>
      </c>
      <c r="BD140">
        <v>0</v>
      </c>
      <c r="BE140">
        <f t="shared" si="199"/>
        <v>0</v>
      </c>
      <c r="BF140">
        <v>0</v>
      </c>
      <c r="BG140">
        <f t="shared" si="200"/>
        <v>0</v>
      </c>
      <c r="BH140">
        <v>0</v>
      </c>
      <c r="BI140">
        <f t="shared" si="201"/>
        <v>0</v>
      </c>
      <c r="BJ140">
        <v>0</v>
      </c>
      <c r="BK140">
        <f t="shared" si="202"/>
        <v>0</v>
      </c>
      <c r="BL140">
        <v>0</v>
      </c>
      <c r="BM140">
        <f t="shared" si="203"/>
        <v>0</v>
      </c>
      <c r="BN140">
        <v>0</v>
      </c>
      <c r="BO140">
        <f t="shared" si="204"/>
        <v>0</v>
      </c>
      <c r="BP140">
        <v>0</v>
      </c>
      <c r="BQ140">
        <f t="shared" si="205"/>
        <v>0</v>
      </c>
      <c r="BR140">
        <v>0</v>
      </c>
      <c r="BS140">
        <f t="shared" si="206"/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f t="shared" si="207"/>
        <v>0</v>
      </c>
      <c r="DF140">
        <v>0</v>
      </c>
      <c r="DG140">
        <f t="shared" si="208"/>
        <v>0</v>
      </c>
      <c r="DH140">
        <v>0</v>
      </c>
      <c r="DI140">
        <f t="shared" si="209"/>
        <v>0</v>
      </c>
      <c r="DJ140">
        <v>0</v>
      </c>
      <c r="DK140">
        <f t="shared" si="210"/>
        <v>0</v>
      </c>
      <c r="DL140">
        <v>40</v>
      </c>
      <c r="DM140">
        <f t="shared" si="211"/>
        <v>0.27638471746874343</v>
      </c>
      <c r="DN140">
        <v>60</v>
      </c>
      <c r="DO140">
        <f t="shared" si="212"/>
        <v>0.72361528253125651</v>
      </c>
      <c r="DP140">
        <v>0</v>
      </c>
      <c r="DQ140">
        <f t="shared" si="213"/>
        <v>0</v>
      </c>
      <c r="DR140">
        <v>0</v>
      </c>
      <c r="DS140">
        <f t="shared" si="214"/>
        <v>0</v>
      </c>
      <c r="DT140">
        <v>0</v>
      </c>
      <c r="DU140">
        <f t="shared" si="215"/>
        <v>0</v>
      </c>
      <c r="DV140">
        <v>0</v>
      </c>
      <c r="DW140">
        <f t="shared" si="216"/>
        <v>0</v>
      </c>
      <c r="DX140">
        <v>0</v>
      </c>
      <c r="DY140">
        <f t="shared" si="217"/>
        <v>0</v>
      </c>
      <c r="DZ140">
        <v>0</v>
      </c>
      <c r="EA140">
        <f t="shared" si="218"/>
        <v>0</v>
      </c>
      <c r="EB140">
        <v>0</v>
      </c>
      <c r="EC140">
        <f t="shared" si="219"/>
        <v>0</v>
      </c>
      <c r="ED140">
        <v>0</v>
      </c>
      <c r="EE140">
        <f t="shared" si="220"/>
        <v>0</v>
      </c>
      <c r="EF140">
        <v>0</v>
      </c>
      <c r="EG140">
        <f t="shared" si="221"/>
        <v>0</v>
      </c>
      <c r="EH140">
        <v>0</v>
      </c>
      <c r="EI140">
        <f t="shared" si="222"/>
        <v>0</v>
      </c>
      <c r="EJ140">
        <v>0</v>
      </c>
      <c r="EK140">
        <f t="shared" si="223"/>
        <v>0</v>
      </c>
      <c r="EL140">
        <v>0</v>
      </c>
      <c r="EM140">
        <f t="shared" si="224"/>
        <v>0</v>
      </c>
      <c r="EN140">
        <v>0</v>
      </c>
      <c r="EO140">
        <f t="shared" si="225"/>
        <v>0</v>
      </c>
      <c r="EP140">
        <v>0</v>
      </c>
      <c r="EQ140">
        <f t="shared" si="226"/>
        <v>0</v>
      </c>
      <c r="ER140">
        <v>0</v>
      </c>
      <c r="ES140">
        <f t="shared" si="227"/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 s="3" t="s">
        <v>546</v>
      </c>
      <c r="FG140" t="s">
        <v>264</v>
      </c>
    </row>
    <row r="141" spans="1:163" x14ac:dyDescent="0.45">
      <c r="A141">
        <v>140</v>
      </c>
      <c r="B141">
        <v>175</v>
      </c>
      <c r="C141" t="s">
        <v>543</v>
      </c>
      <c r="D141" t="s">
        <v>500</v>
      </c>
      <c r="E141" t="s">
        <v>554</v>
      </c>
      <c r="F141" t="s">
        <v>555</v>
      </c>
      <c r="G141" s="2">
        <v>2</v>
      </c>
      <c r="H141">
        <v>456</v>
      </c>
      <c r="I141">
        <f>875+273</f>
        <v>1148</v>
      </c>
      <c r="J141">
        <f t="shared" si="229"/>
        <v>473</v>
      </c>
      <c r="K141" s="2">
        <f t="shared" si="175"/>
        <v>0.41202090592334495</v>
      </c>
      <c r="L141">
        <f t="shared" si="228"/>
        <v>8.3333333333333331E-5</v>
      </c>
      <c r="M141" t="s">
        <v>38</v>
      </c>
      <c r="N141">
        <v>53</v>
      </c>
      <c r="O141">
        <f t="shared" si="178"/>
        <v>0.53711898271818626</v>
      </c>
      <c r="P141">
        <v>47</v>
      </c>
      <c r="Q141">
        <f t="shared" si="179"/>
        <v>0.46288101728181374</v>
      </c>
      <c r="R141">
        <v>0</v>
      </c>
      <c r="S141">
        <f t="shared" si="180"/>
        <v>0</v>
      </c>
      <c r="T141">
        <v>0</v>
      </c>
      <c r="U141">
        <f t="shared" si="181"/>
        <v>0</v>
      </c>
      <c r="V141">
        <v>0</v>
      </c>
      <c r="W141">
        <f t="shared" si="182"/>
        <v>0</v>
      </c>
      <c r="X141">
        <v>0</v>
      </c>
      <c r="Y141">
        <f t="shared" si="183"/>
        <v>0</v>
      </c>
      <c r="Z141">
        <v>0</v>
      </c>
      <c r="AA141">
        <f t="shared" si="184"/>
        <v>0</v>
      </c>
      <c r="AB141">
        <v>0</v>
      </c>
      <c r="AC141">
        <f t="shared" si="185"/>
        <v>0</v>
      </c>
      <c r="AD141">
        <v>0</v>
      </c>
      <c r="AE141">
        <f t="shared" si="186"/>
        <v>0</v>
      </c>
      <c r="AF141">
        <v>0</v>
      </c>
      <c r="AG141">
        <f t="shared" si="187"/>
        <v>0</v>
      </c>
      <c r="AH141">
        <v>0</v>
      </c>
      <c r="AI141">
        <f t="shared" si="188"/>
        <v>0</v>
      </c>
      <c r="AJ141">
        <v>0</v>
      </c>
      <c r="AK141">
        <f t="shared" si="189"/>
        <v>0</v>
      </c>
      <c r="AL141">
        <v>0</v>
      </c>
      <c r="AM141">
        <f t="shared" si="190"/>
        <v>0</v>
      </c>
      <c r="AN141">
        <v>0</v>
      </c>
      <c r="AO141">
        <f t="shared" si="191"/>
        <v>0</v>
      </c>
      <c r="AP141">
        <v>0</v>
      </c>
      <c r="AQ141">
        <f t="shared" si="192"/>
        <v>0</v>
      </c>
      <c r="AR141">
        <v>0</v>
      </c>
      <c r="AS141">
        <f t="shared" si="193"/>
        <v>0</v>
      </c>
      <c r="AT141">
        <v>0</v>
      </c>
      <c r="AU141">
        <f t="shared" si="194"/>
        <v>0</v>
      </c>
      <c r="AV141">
        <v>0</v>
      </c>
      <c r="AW141">
        <f t="shared" si="195"/>
        <v>0</v>
      </c>
      <c r="AX141">
        <v>0</v>
      </c>
      <c r="AY141">
        <f t="shared" si="196"/>
        <v>0</v>
      </c>
      <c r="AZ141">
        <v>0</v>
      </c>
      <c r="BA141">
        <f t="shared" si="197"/>
        <v>0</v>
      </c>
      <c r="BB141">
        <v>0</v>
      </c>
      <c r="BC141">
        <f t="shared" si="198"/>
        <v>0</v>
      </c>
      <c r="BD141">
        <v>0</v>
      </c>
      <c r="BE141">
        <f t="shared" si="199"/>
        <v>0</v>
      </c>
      <c r="BF141">
        <v>0</v>
      </c>
      <c r="BG141">
        <f t="shared" si="200"/>
        <v>0</v>
      </c>
      <c r="BH141">
        <v>0</v>
      </c>
      <c r="BI141">
        <f t="shared" si="201"/>
        <v>0</v>
      </c>
      <c r="BJ141">
        <v>0</v>
      </c>
      <c r="BK141">
        <f t="shared" si="202"/>
        <v>0</v>
      </c>
      <c r="BL141">
        <v>0</v>
      </c>
      <c r="BM141">
        <f t="shared" si="203"/>
        <v>0</v>
      </c>
      <c r="BN141">
        <v>0</v>
      </c>
      <c r="BO141">
        <f t="shared" si="204"/>
        <v>0</v>
      </c>
      <c r="BP141">
        <v>0</v>
      </c>
      <c r="BQ141">
        <f t="shared" si="205"/>
        <v>0</v>
      </c>
      <c r="BR141">
        <v>0</v>
      </c>
      <c r="BS141">
        <f t="shared" si="206"/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f t="shared" si="207"/>
        <v>0</v>
      </c>
      <c r="DF141">
        <v>0</v>
      </c>
      <c r="DG141">
        <f t="shared" si="208"/>
        <v>0</v>
      </c>
      <c r="DH141">
        <v>0</v>
      </c>
      <c r="DI141">
        <f t="shared" si="209"/>
        <v>0</v>
      </c>
      <c r="DJ141">
        <v>0</v>
      </c>
      <c r="DK141">
        <f t="shared" si="210"/>
        <v>0</v>
      </c>
      <c r="DL141">
        <v>40</v>
      </c>
      <c r="DM141">
        <f t="shared" si="211"/>
        <v>0.27638471746874343</v>
      </c>
      <c r="DN141">
        <v>60</v>
      </c>
      <c r="DO141">
        <f t="shared" si="212"/>
        <v>0.72361528253125651</v>
      </c>
      <c r="DP141">
        <v>0</v>
      </c>
      <c r="DQ141">
        <f t="shared" si="213"/>
        <v>0</v>
      </c>
      <c r="DR141">
        <v>0</v>
      </c>
      <c r="DS141">
        <f t="shared" si="214"/>
        <v>0</v>
      </c>
      <c r="DT141">
        <v>0</v>
      </c>
      <c r="DU141">
        <f t="shared" si="215"/>
        <v>0</v>
      </c>
      <c r="DV141">
        <v>0</v>
      </c>
      <c r="DW141">
        <f t="shared" si="216"/>
        <v>0</v>
      </c>
      <c r="DX141">
        <v>0</v>
      </c>
      <c r="DY141">
        <f t="shared" si="217"/>
        <v>0</v>
      </c>
      <c r="DZ141">
        <v>0</v>
      </c>
      <c r="EA141">
        <f t="shared" si="218"/>
        <v>0</v>
      </c>
      <c r="EB141">
        <v>0</v>
      </c>
      <c r="EC141">
        <f t="shared" si="219"/>
        <v>0</v>
      </c>
      <c r="ED141">
        <v>0</v>
      </c>
      <c r="EE141">
        <f t="shared" si="220"/>
        <v>0</v>
      </c>
      <c r="EF141">
        <v>0</v>
      </c>
      <c r="EG141">
        <f t="shared" si="221"/>
        <v>0</v>
      </c>
      <c r="EH141">
        <v>0</v>
      </c>
      <c r="EI141">
        <f t="shared" si="222"/>
        <v>0</v>
      </c>
      <c r="EJ141">
        <v>0</v>
      </c>
      <c r="EK141">
        <f t="shared" si="223"/>
        <v>0</v>
      </c>
      <c r="EL141">
        <v>0</v>
      </c>
      <c r="EM141">
        <f t="shared" si="224"/>
        <v>0</v>
      </c>
      <c r="EN141">
        <v>0</v>
      </c>
      <c r="EO141">
        <f t="shared" si="225"/>
        <v>0</v>
      </c>
      <c r="EP141">
        <v>0</v>
      </c>
      <c r="EQ141">
        <f t="shared" si="226"/>
        <v>0</v>
      </c>
      <c r="ER141">
        <v>0</v>
      </c>
      <c r="ES141">
        <f t="shared" si="227"/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 s="3" t="s">
        <v>546</v>
      </c>
      <c r="FG141" t="s">
        <v>264</v>
      </c>
    </row>
    <row r="142" spans="1:163" x14ac:dyDescent="0.45">
      <c r="A142">
        <v>141</v>
      </c>
      <c r="B142">
        <v>176</v>
      </c>
      <c r="C142" t="s">
        <v>543</v>
      </c>
      <c r="D142" t="s">
        <v>500</v>
      </c>
      <c r="E142" t="s">
        <v>554</v>
      </c>
      <c r="F142" t="s">
        <v>556</v>
      </c>
      <c r="G142" s="2">
        <v>2</v>
      </c>
      <c r="H142">
        <v>456</v>
      </c>
      <c r="I142">
        <v>1150</v>
      </c>
      <c r="J142">
        <f t="shared" si="229"/>
        <v>473</v>
      </c>
      <c r="K142" s="2">
        <f t="shared" si="175"/>
        <v>0.41130434782608694</v>
      </c>
      <c r="L142">
        <f t="shared" si="228"/>
        <v>8.3333333333333331E-5</v>
      </c>
      <c r="M142" t="s">
        <v>38</v>
      </c>
      <c r="N142">
        <v>53.4</v>
      </c>
      <c r="O142">
        <f t="shared" si="178"/>
        <v>0.54035341525199987</v>
      </c>
      <c r="P142">
        <v>46.5</v>
      </c>
      <c r="Q142">
        <f t="shared" si="179"/>
        <v>0.45726343833872773</v>
      </c>
      <c r="R142">
        <v>0</v>
      </c>
      <c r="S142">
        <f t="shared" si="180"/>
        <v>0</v>
      </c>
      <c r="T142">
        <v>0</v>
      </c>
      <c r="U142">
        <f t="shared" si="181"/>
        <v>0</v>
      </c>
      <c r="V142">
        <v>0</v>
      </c>
      <c r="W142">
        <f t="shared" si="182"/>
        <v>0</v>
      </c>
      <c r="X142">
        <v>0.1</v>
      </c>
      <c r="Y142">
        <f t="shared" si="183"/>
        <v>2.3831464092724025E-3</v>
      </c>
      <c r="Z142">
        <v>0</v>
      </c>
      <c r="AA142">
        <f t="shared" si="184"/>
        <v>0</v>
      </c>
      <c r="AB142">
        <v>0</v>
      </c>
      <c r="AC142">
        <f t="shared" si="185"/>
        <v>0</v>
      </c>
      <c r="AD142">
        <v>0</v>
      </c>
      <c r="AE142">
        <f t="shared" si="186"/>
        <v>0</v>
      </c>
      <c r="AF142">
        <v>0</v>
      </c>
      <c r="AG142">
        <f t="shared" si="187"/>
        <v>0</v>
      </c>
      <c r="AH142">
        <v>0</v>
      </c>
      <c r="AI142">
        <f t="shared" si="188"/>
        <v>0</v>
      </c>
      <c r="AJ142">
        <v>0</v>
      </c>
      <c r="AK142">
        <f t="shared" si="189"/>
        <v>0</v>
      </c>
      <c r="AL142">
        <v>0</v>
      </c>
      <c r="AM142">
        <f t="shared" si="190"/>
        <v>0</v>
      </c>
      <c r="AN142">
        <v>0</v>
      </c>
      <c r="AO142">
        <f t="shared" si="191"/>
        <v>0</v>
      </c>
      <c r="AP142">
        <v>0</v>
      </c>
      <c r="AQ142">
        <f t="shared" si="192"/>
        <v>0</v>
      </c>
      <c r="AR142">
        <v>0</v>
      </c>
      <c r="AS142">
        <f t="shared" si="193"/>
        <v>0</v>
      </c>
      <c r="AT142">
        <v>0</v>
      </c>
      <c r="AU142">
        <f t="shared" si="194"/>
        <v>0</v>
      </c>
      <c r="AV142">
        <v>0</v>
      </c>
      <c r="AW142">
        <f t="shared" si="195"/>
        <v>0</v>
      </c>
      <c r="AX142">
        <v>0</v>
      </c>
      <c r="AY142">
        <f t="shared" si="196"/>
        <v>0</v>
      </c>
      <c r="AZ142">
        <v>0</v>
      </c>
      <c r="BA142">
        <f t="shared" si="197"/>
        <v>0</v>
      </c>
      <c r="BB142">
        <v>0</v>
      </c>
      <c r="BC142">
        <f t="shared" si="198"/>
        <v>0</v>
      </c>
      <c r="BD142">
        <v>0</v>
      </c>
      <c r="BE142">
        <f t="shared" si="199"/>
        <v>0</v>
      </c>
      <c r="BF142">
        <v>0</v>
      </c>
      <c r="BG142">
        <f t="shared" si="200"/>
        <v>0</v>
      </c>
      <c r="BH142">
        <v>0</v>
      </c>
      <c r="BI142">
        <f t="shared" si="201"/>
        <v>0</v>
      </c>
      <c r="BJ142">
        <v>0</v>
      </c>
      <c r="BK142">
        <f t="shared" si="202"/>
        <v>0</v>
      </c>
      <c r="BL142">
        <v>0</v>
      </c>
      <c r="BM142">
        <f t="shared" si="203"/>
        <v>0</v>
      </c>
      <c r="BN142">
        <v>0</v>
      </c>
      <c r="BO142">
        <f t="shared" si="204"/>
        <v>0</v>
      </c>
      <c r="BP142">
        <v>0</v>
      </c>
      <c r="BQ142">
        <f t="shared" si="205"/>
        <v>0</v>
      </c>
      <c r="BR142">
        <v>0</v>
      </c>
      <c r="BS142">
        <f t="shared" si="206"/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f t="shared" si="207"/>
        <v>0</v>
      </c>
      <c r="DF142">
        <v>0</v>
      </c>
      <c r="DG142">
        <f t="shared" si="208"/>
        <v>0</v>
      </c>
      <c r="DH142">
        <v>0</v>
      </c>
      <c r="DI142">
        <f t="shared" si="209"/>
        <v>0</v>
      </c>
      <c r="DJ142">
        <v>0</v>
      </c>
      <c r="DK142">
        <f t="shared" si="210"/>
        <v>0</v>
      </c>
      <c r="DL142">
        <v>40</v>
      </c>
      <c r="DM142">
        <f t="shared" si="211"/>
        <v>0.27638471746874343</v>
      </c>
      <c r="DN142">
        <v>60</v>
      </c>
      <c r="DO142">
        <f t="shared" si="212"/>
        <v>0.72361528253125651</v>
      </c>
      <c r="DP142">
        <v>0</v>
      </c>
      <c r="DQ142">
        <f t="shared" si="213"/>
        <v>0</v>
      </c>
      <c r="DR142">
        <v>0</v>
      </c>
      <c r="DS142">
        <f t="shared" si="214"/>
        <v>0</v>
      </c>
      <c r="DT142">
        <v>0</v>
      </c>
      <c r="DU142">
        <f t="shared" si="215"/>
        <v>0</v>
      </c>
      <c r="DV142">
        <v>0</v>
      </c>
      <c r="DW142">
        <f t="shared" si="216"/>
        <v>0</v>
      </c>
      <c r="DX142">
        <v>0</v>
      </c>
      <c r="DY142">
        <f t="shared" si="217"/>
        <v>0</v>
      </c>
      <c r="DZ142">
        <v>0</v>
      </c>
      <c r="EA142">
        <f t="shared" si="218"/>
        <v>0</v>
      </c>
      <c r="EB142">
        <v>0</v>
      </c>
      <c r="EC142">
        <f t="shared" si="219"/>
        <v>0</v>
      </c>
      <c r="ED142">
        <v>0</v>
      </c>
      <c r="EE142">
        <f t="shared" si="220"/>
        <v>0</v>
      </c>
      <c r="EF142">
        <v>0</v>
      </c>
      <c r="EG142">
        <f t="shared" si="221"/>
        <v>0</v>
      </c>
      <c r="EH142">
        <v>0</v>
      </c>
      <c r="EI142">
        <f t="shared" si="222"/>
        <v>0</v>
      </c>
      <c r="EJ142">
        <v>0</v>
      </c>
      <c r="EK142">
        <f t="shared" si="223"/>
        <v>0</v>
      </c>
      <c r="EL142">
        <v>0</v>
      </c>
      <c r="EM142">
        <f t="shared" si="224"/>
        <v>0</v>
      </c>
      <c r="EN142">
        <v>0</v>
      </c>
      <c r="EO142">
        <f t="shared" si="225"/>
        <v>0</v>
      </c>
      <c r="EP142">
        <v>0</v>
      </c>
      <c r="EQ142">
        <f t="shared" si="226"/>
        <v>0</v>
      </c>
      <c r="ER142">
        <v>0</v>
      </c>
      <c r="ES142">
        <f t="shared" si="227"/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 s="3" t="s">
        <v>546</v>
      </c>
      <c r="FG142" t="s">
        <v>264</v>
      </c>
    </row>
    <row r="143" spans="1:163" x14ac:dyDescent="0.45">
      <c r="A143">
        <v>142</v>
      </c>
      <c r="B143">
        <v>177</v>
      </c>
      <c r="C143" t="s">
        <v>543</v>
      </c>
      <c r="D143" t="s">
        <v>500</v>
      </c>
      <c r="E143" t="s">
        <v>554</v>
      </c>
      <c r="F143" t="s">
        <v>557</v>
      </c>
      <c r="G143" s="2">
        <v>2</v>
      </c>
      <c r="H143">
        <v>456</v>
      </c>
      <c r="I143">
        <v>1150</v>
      </c>
      <c r="J143">
        <f t="shared" si="229"/>
        <v>473</v>
      </c>
      <c r="K143" s="2">
        <f t="shared" si="175"/>
        <v>0.41130434782608694</v>
      </c>
      <c r="L143">
        <f t="shared" si="228"/>
        <v>8.3333333333333331E-5</v>
      </c>
      <c r="M143" t="s">
        <v>38</v>
      </c>
      <c r="N143">
        <v>55.5</v>
      </c>
      <c r="O143">
        <f t="shared" si="178"/>
        <v>0.55428815926250496</v>
      </c>
      <c r="P143">
        <v>43.5</v>
      </c>
      <c r="Q143">
        <f t="shared" si="179"/>
        <v>0.42219079108978519</v>
      </c>
      <c r="R143">
        <v>0</v>
      </c>
      <c r="S143">
        <f t="shared" si="180"/>
        <v>0</v>
      </c>
      <c r="T143">
        <v>0</v>
      </c>
      <c r="U143">
        <f t="shared" si="181"/>
        <v>0</v>
      </c>
      <c r="V143">
        <v>0</v>
      </c>
      <c r="W143">
        <f t="shared" si="182"/>
        <v>0</v>
      </c>
      <c r="X143">
        <v>1</v>
      </c>
      <c r="Y143">
        <f t="shared" si="183"/>
        <v>2.3521049647709839E-2</v>
      </c>
      <c r="Z143">
        <v>0</v>
      </c>
      <c r="AA143">
        <f t="shared" si="184"/>
        <v>0</v>
      </c>
      <c r="AB143">
        <v>0</v>
      </c>
      <c r="AC143">
        <f t="shared" si="185"/>
        <v>0</v>
      </c>
      <c r="AD143">
        <v>0</v>
      </c>
      <c r="AE143">
        <f t="shared" si="186"/>
        <v>0</v>
      </c>
      <c r="AF143">
        <v>0</v>
      </c>
      <c r="AG143">
        <f t="shared" si="187"/>
        <v>0</v>
      </c>
      <c r="AH143">
        <v>0</v>
      </c>
      <c r="AI143">
        <f t="shared" si="188"/>
        <v>0</v>
      </c>
      <c r="AJ143">
        <v>0</v>
      </c>
      <c r="AK143">
        <f t="shared" si="189"/>
        <v>0</v>
      </c>
      <c r="AL143">
        <v>0</v>
      </c>
      <c r="AM143">
        <f t="shared" si="190"/>
        <v>0</v>
      </c>
      <c r="AN143">
        <v>0</v>
      </c>
      <c r="AO143">
        <f t="shared" si="191"/>
        <v>0</v>
      </c>
      <c r="AP143">
        <v>0</v>
      </c>
      <c r="AQ143">
        <f t="shared" si="192"/>
        <v>0</v>
      </c>
      <c r="AR143">
        <v>0</v>
      </c>
      <c r="AS143">
        <f t="shared" si="193"/>
        <v>0</v>
      </c>
      <c r="AT143">
        <v>0</v>
      </c>
      <c r="AU143">
        <f t="shared" si="194"/>
        <v>0</v>
      </c>
      <c r="AV143">
        <v>0</v>
      </c>
      <c r="AW143">
        <f t="shared" si="195"/>
        <v>0</v>
      </c>
      <c r="AX143">
        <v>0</v>
      </c>
      <c r="AY143">
        <f t="shared" si="196"/>
        <v>0</v>
      </c>
      <c r="AZ143">
        <v>0</v>
      </c>
      <c r="BA143">
        <f t="shared" si="197"/>
        <v>0</v>
      </c>
      <c r="BB143">
        <v>0</v>
      </c>
      <c r="BC143">
        <f t="shared" si="198"/>
        <v>0</v>
      </c>
      <c r="BD143">
        <v>0</v>
      </c>
      <c r="BE143">
        <f t="shared" si="199"/>
        <v>0</v>
      </c>
      <c r="BF143">
        <v>0</v>
      </c>
      <c r="BG143">
        <f t="shared" si="200"/>
        <v>0</v>
      </c>
      <c r="BH143">
        <v>0</v>
      </c>
      <c r="BI143">
        <f t="shared" si="201"/>
        <v>0</v>
      </c>
      <c r="BJ143">
        <v>0</v>
      </c>
      <c r="BK143">
        <f t="shared" si="202"/>
        <v>0</v>
      </c>
      <c r="BL143">
        <v>0</v>
      </c>
      <c r="BM143">
        <f t="shared" si="203"/>
        <v>0</v>
      </c>
      <c r="BN143">
        <v>0</v>
      </c>
      <c r="BO143">
        <f t="shared" si="204"/>
        <v>0</v>
      </c>
      <c r="BP143">
        <v>0</v>
      </c>
      <c r="BQ143">
        <f t="shared" si="205"/>
        <v>0</v>
      </c>
      <c r="BR143">
        <v>0</v>
      </c>
      <c r="BS143">
        <f t="shared" si="206"/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f t="shared" si="207"/>
        <v>0</v>
      </c>
      <c r="DF143">
        <v>0</v>
      </c>
      <c r="DG143">
        <f t="shared" si="208"/>
        <v>0</v>
      </c>
      <c r="DH143">
        <v>0</v>
      </c>
      <c r="DI143">
        <f t="shared" si="209"/>
        <v>0</v>
      </c>
      <c r="DJ143">
        <v>0</v>
      </c>
      <c r="DK143">
        <f t="shared" si="210"/>
        <v>0</v>
      </c>
      <c r="DL143">
        <v>40</v>
      </c>
      <c r="DM143">
        <f t="shared" si="211"/>
        <v>0.27638471746874343</v>
      </c>
      <c r="DN143">
        <v>60</v>
      </c>
      <c r="DO143">
        <f t="shared" si="212"/>
        <v>0.72361528253125651</v>
      </c>
      <c r="DP143">
        <v>0</v>
      </c>
      <c r="DQ143">
        <f t="shared" si="213"/>
        <v>0</v>
      </c>
      <c r="DR143">
        <v>0</v>
      </c>
      <c r="DS143">
        <f t="shared" si="214"/>
        <v>0</v>
      </c>
      <c r="DT143">
        <v>0</v>
      </c>
      <c r="DU143">
        <f t="shared" si="215"/>
        <v>0</v>
      </c>
      <c r="DV143">
        <v>0</v>
      </c>
      <c r="DW143">
        <f t="shared" si="216"/>
        <v>0</v>
      </c>
      <c r="DX143">
        <v>0</v>
      </c>
      <c r="DY143">
        <f t="shared" si="217"/>
        <v>0</v>
      </c>
      <c r="DZ143">
        <v>0</v>
      </c>
      <c r="EA143">
        <f t="shared" si="218"/>
        <v>0</v>
      </c>
      <c r="EB143">
        <v>0</v>
      </c>
      <c r="EC143">
        <f t="shared" si="219"/>
        <v>0</v>
      </c>
      <c r="ED143">
        <v>0</v>
      </c>
      <c r="EE143">
        <f t="shared" si="220"/>
        <v>0</v>
      </c>
      <c r="EF143">
        <v>0</v>
      </c>
      <c r="EG143">
        <f t="shared" si="221"/>
        <v>0</v>
      </c>
      <c r="EH143">
        <v>0</v>
      </c>
      <c r="EI143">
        <f t="shared" si="222"/>
        <v>0</v>
      </c>
      <c r="EJ143">
        <v>0</v>
      </c>
      <c r="EK143">
        <f t="shared" si="223"/>
        <v>0</v>
      </c>
      <c r="EL143">
        <v>0</v>
      </c>
      <c r="EM143">
        <f t="shared" si="224"/>
        <v>0</v>
      </c>
      <c r="EN143">
        <v>0</v>
      </c>
      <c r="EO143">
        <f t="shared" si="225"/>
        <v>0</v>
      </c>
      <c r="EP143">
        <v>0</v>
      </c>
      <c r="EQ143">
        <f t="shared" si="226"/>
        <v>0</v>
      </c>
      <c r="ER143">
        <v>0</v>
      </c>
      <c r="ES143">
        <f t="shared" si="227"/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 s="3" t="s">
        <v>546</v>
      </c>
      <c r="FG143" t="s">
        <v>264</v>
      </c>
    </row>
    <row r="144" spans="1:163" x14ac:dyDescent="0.45">
      <c r="A144">
        <v>143</v>
      </c>
      <c r="B144">
        <v>178</v>
      </c>
      <c r="C144" t="s">
        <v>543</v>
      </c>
      <c r="D144" t="s">
        <v>500</v>
      </c>
      <c r="E144" t="s">
        <v>554</v>
      </c>
      <c r="F144" t="s">
        <v>558</v>
      </c>
      <c r="G144" s="2">
        <v>2</v>
      </c>
      <c r="H144">
        <v>456</v>
      </c>
      <c r="I144">
        <v>1173</v>
      </c>
      <c r="J144">
        <f t="shared" si="229"/>
        <v>473</v>
      </c>
      <c r="K144" s="2">
        <f t="shared" si="175"/>
        <v>0.4032395566922421</v>
      </c>
      <c r="L144">
        <f t="shared" si="228"/>
        <v>8.3333333333333331E-5</v>
      </c>
      <c r="M144" t="s">
        <v>38</v>
      </c>
      <c r="N144">
        <v>60.5</v>
      </c>
      <c r="O144">
        <f t="shared" si="178"/>
        <v>0.59114120884873822</v>
      </c>
      <c r="P144">
        <v>37</v>
      </c>
      <c r="Q144">
        <f t="shared" si="179"/>
        <v>0.35132937720847723</v>
      </c>
      <c r="R144">
        <v>0</v>
      </c>
      <c r="S144">
        <f t="shared" si="180"/>
        <v>0</v>
      </c>
      <c r="T144">
        <v>0</v>
      </c>
      <c r="U144">
        <f t="shared" si="181"/>
        <v>0</v>
      </c>
      <c r="V144">
        <v>0</v>
      </c>
      <c r="W144">
        <f t="shared" si="182"/>
        <v>0</v>
      </c>
      <c r="X144">
        <v>2.5</v>
      </c>
      <c r="Y144">
        <f t="shared" si="183"/>
        <v>5.7529413942784505E-2</v>
      </c>
      <c r="Z144">
        <v>0</v>
      </c>
      <c r="AA144">
        <f t="shared" si="184"/>
        <v>0</v>
      </c>
      <c r="AB144">
        <v>0</v>
      </c>
      <c r="AC144">
        <f t="shared" si="185"/>
        <v>0</v>
      </c>
      <c r="AD144">
        <v>0</v>
      </c>
      <c r="AE144">
        <f t="shared" si="186"/>
        <v>0</v>
      </c>
      <c r="AF144">
        <v>0</v>
      </c>
      <c r="AG144">
        <f t="shared" si="187"/>
        <v>0</v>
      </c>
      <c r="AH144">
        <v>0</v>
      </c>
      <c r="AI144">
        <f t="shared" si="188"/>
        <v>0</v>
      </c>
      <c r="AJ144">
        <v>0</v>
      </c>
      <c r="AK144">
        <f t="shared" si="189"/>
        <v>0</v>
      </c>
      <c r="AL144">
        <v>0</v>
      </c>
      <c r="AM144">
        <f t="shared" si="190"/>
        <v>0</v>
      </c>
      <c r="AN144">
        <v>0</v>
      </c>
      <c r="AO144">
        <f t="shared" si="191"/>
        <v>0</v>
      </c>
      <c r="AP144">
        <v>0</v>
      </c>
      <c r="AQ144">
        <f t="shared" si="192"/>
        <v>0</v>
      </c>
      <c r="AR144">
        <v>0</v>
      </c>
      <c r="AS144">
        <f t="shared" si="193"/>
        <v>0</v>
      </c>
      <c r="AT144">
        <v>0</v>
      </c>
      <c r="AU144">
        <f t="shared" si="194"/>
        <v>0</v>
      </c>
      <c r="AV144">
        <v>0</v>
      </c>
      <c r="AW144">
        <f t="shared" si="195"/>
        <v>0</v>
      </c>
      <c r="AX144">
        <v>0</v>
      </c>
      <c r="AY144">
        <f t="shared" si="196"/>
        <v>0</v>
      </c>
      <c r="AZ144">
        <v>0</v>
      </c>
      <c r="BA144">
        <f t="shared" si="197"/>
        <v>0</v>
      </c>
      <c r="BB144">
        <v>0</v>
      </c>
      <c r="BC144">
        <f t="shared" si="198"/>
        <v>0</v>
      </c>
      <c r="BD144">
        <v>0</v>
      </c>
      <c r="BE144">
        <f t="shared" si="199"/>
        <v>0</v>
      </c>
      <c r="BF144">
        <v>0</v>
      </c>
      <c r="BG144">
        <f t="shared" si="200"/>
        <v>0</v>
      </c>
      <c r="BH144">
        <v>0</v>
      </c>
      <c r="BI144">
        <f t="shared" si="201"/>
        <v>0</v>
      </c>
      <c r="BJ144">
        <v>0</v>
      </c>
      <c r="BK144">
        <f t="shared" si="202"/>
        <v>0</v>
      </c>
      <c r="BL144">
        <v>0</v>
      </c>
      <c r="BM144">
        <f t="shared" si="203"/>
        <v>0</v>
      </c>
      <c r="BN144">
        <v>0</v>
      </c>
      <c r="BO144">
        <f t="shared" si="204"/>
        <v>0</v>
      </c>
      <c r="BP144">
        <v>0</v>
      </c>
      <c r="BQ144">
        <f t="shared" si="205"/>
        <v>0</v>
      </c>
      <c r="BR144">
        <v>0</v>
      </c>
      <c r="BS144">
        <f t="shared" si="206"/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f t="shared" si="207"/>
        <v>0</v>
      </c>
      <c r="DF144">
        <v>0</v>
      </c>
      <c r="DG144">
        <f t="shared" si="208"/>
        <v>0</v>
      </c>
      <c r="DH144">
        <v>0</v>
      </c>
      <c r="DI144">
        <f t="shared" si="209"/>
        <v>0</v>
      </c>
      <c r="DJ144">
        <v>0</v>
      </c>
      <c r="DK144">
        <f t="shared" si="210"/>
        <v>0</v>
      </c>
      <c r="DL144">
        <v>40</v>
      </c>
      <c r="DM144">
        <f t="shared" si="211"/>
        <v>0.27638471746874343</v>
      </c>
      <c r="DN144">
        <v>60</v>
      </c>
      <c r="DO144">
        <f t="shared" si="212"/>
        <v>0.72361528253125651</v>
      </c>
      <c r="DP144">
        <v>0</v>
      </c>
      <c r="DQ144">
        <f t="shared" si="213"/>
        <v>0</v>
      </c>
      <c r="DR144">
        <v>0</v>
      </c>
      <c r="DS144">
        <f t="shared" si="214"/>
        <v>0</v>
      </c>
      <c r="DT144">
        <v>0</v>
      </c>
      <c r="DU144">
        <f t="shared" si="215"/>
        <v>0</v>
      </c>
      <c r="DV144">
        <v>0</v>
      </c>
      <c r="DW144">
        <f t="shared" si="216"/>
        <v>0</v>
      </c>
      <c r="DX144">
        <v>0</v>
      </c>
      <c r="DY144">
        <f t="shared" si="217"/>
        <v>0</v>
      </c>
      <c r="DZ144">
        <v>0</v>
      </c>
      <c r="EA144">
        <f t="shared" si="218"/>
        <v>0</v>
      </c>
      <c r="EB144">
        <v>0</v>
      </c>
      <c r="EC144">
        <f t="shared" si="219"/>
        <v>0</v>
      </c>
      <c r="ED144">
        <v>0</v>
      </c>
      <c r="EE144">
        <f t="shared" si="220"/>
        <v>0</v>
      </c>
      <c r="EF144">
        <v>0</v>
      </c>
      <c r="EG144">
        <f t="shared" si="221"/>
        <v>0</v>
      </c>
      <c r="EH144">
        <v>0</v>
      </c>
      <c r="EI144">
        <f t="shared" si="222"/>
        <v>0</v>
      </c>
      <c r="EJ144">
        <v>0</v>
      </c>
      <c r="EK144">
        <f t="shared" si="223"/>
        <v>0</v>
      </c>
      <c r="EL144">
        <v>0</v>
      </c>
      <c r="EM144">
        <f t="shared" si="224"/>
        <v>0</v>
      </c>
      <c r="EN144">
        <v>0</v>
      </c>
      <c r="EO144">
        <f t="shared" si="225"/>
        <v>0</v>
      </c>
      <c r="EP144">
        <v>0</v>
      </c>
      <c r="EQ144">
        <f t="shared" si="226"/>
        <v>0</v>
      </c>
      <c r="ER144">
        <v>0</v>
      </c>
      <c r="ES144">
        <f t="shared" si="227"/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 s="3" t="s">
        <v>546</v>
      </c>
      <c r="FG144" t="s">
        <v>264</v>
      </c>
    </row>
    <row r="145" spans="1:163" x14ac:dyDescent="0.45">
      <c r="A145">
        <v>144</v>
      </c>
      <c r="B145">
        <v>179</v>
      </c>
      <c r="C145" t="s">
        <v>543</v>
      </c>
      <c r="D145" t="s">
        <v>500</v>
      </c>
      <c r="E145" t="s">
        <v>554</v>
      </c>
      <c r="F145" t="s">
        <v>559</v>
      </c>
      <c r="G145" s="2">
        <v>2</v>
      </c>
      <c r="H145">
        <v>456</v>
      </c>
      <c r="I145">
        <v>1173</v>
      </c>
      <c r="J145">
        <f t="shared" si="229"/>
        <v>473</v>
      </c>
      <c r="K145" s="2">
        <f t="shared" si="175"/>
        <v>0.4032395566922421</v>
      </c>
      <c r="L145">
        <f>0.005/60</f>
        <v>8.3333333333333331E-5</v>
      </c>
      <c r="M145" t="s">
        <v>38</v>
      </c>
      <c r="N145">
        <v>64</v>
      </c>
      <c r="O145">
        <f t="shared" si="178"/>
        <v>0.61233412235220408</v>
      </c>
      <c r="P145">
        <v>32</v>
      </c>
      <c r="Q145">
        <f t="shared" si="179"/>
        <v>0.29753314068659703</v>
      </c>
      <c r="R145">
        <v>0</v>
      </c>
      <c r="S145">
        <f t="shared" si="180"/>
        <v>0</v>
      </c>
      <c r="T145">
        <v>0</v>
      </c>
      <c r="U145">
        <f t="shared" si="181"/>
        <v>0</v>
      </c>
      <c r="V145">
        <v>0</v>
      </c>
      <c r="W145">
        <f t="shared" si="182"/>
        <v>0</v>
      </c>
      <c r="X145">
        <v>4</v>
      </c>
      <c r="Y145">
        <f t="shared" si="183"/>
        <v>9.0132736961199028E-2</v>
      </c>
      <c r="Z145">
        <v>0</v>
      </c>
      <c r="AA145">
        <f t="shared" si="184"/>
        <v>0</v>
      </c>
      <c r="AB145">
        <v>0</v>
      </c>
      <c r="AC145">
        <f t="shared" si="185"/>
        <v>0</v>
      </c>
      <c r="AD145">
        <v>0</v>
      </c>
      <c r="AE145">
        <f t="shared" si="186"/>
        <v>0</v>
      </c>
      <c r="AF145">
        <v>0</v>
      </c>
      <c r="AG145">
        <f t="shared" si="187"/>
        <v>0</v>
      </c>
      <c r="AH145">
        <v>0</v>
      </c>
      <c r="AI145">
        <f t="shared" si="188"/>
        <v>0</v>
      </c>
      <c r="AJ145">
        <v>0</v>
      </c>
      <c r="AK145">
        <f t="shared" si="189"/>
        <v>0</v>
      </c>
      <c r="AL145">
        <v>0</v>
      </c>
      <c r="AM145">
        <f t="shared" si="190"/>
        <v>0</v>
      </c>
      <c r="AN145">
        <v>0</v>
      </c>
      <c r="AO145">
        <f t="shared" si="191"/>
        <v>0</v>
      </c>
      <c r="AP145">
        <v>0</v>
      </c>
      <c r="AQ145">
        <f t="shared" si="192"/>
        <v>0</v>
      </c>
      <c r="AR145">
        <v>0</v>
      </c>
      <c r="AS145">
        <f t="shared" si="193"/>
        <v>0</v>
      </c>
      <c r="AT145">
        <v>0</v>
      </c>
      <c r="AU145">
        <f t="shared" si="194"/>
        <v>0</v>
      </c>
      <c r="AV145">
        <v>0</v>
      </c>
      <c r="AW145">
        <f t="shared" si="195"/>
        <v>0</v>
      </c>
      <c r="AX145">
        <v>0</v>
      </c>
      <c r="AY145">
        <f t="shared" si="196"/>
        <v>0</v>
      </c>
      <c r="AZ145">
        <v>0</v>
      </c>
      <c r="BA145">
        <f t="shared" si="197"/>
        <v>0</v>
      </c>
      <c r="BB145">
        <v>0</v>
      </c>
      <c r="BC145">
        <f t="shared" si="198"/>
        <v>0</v>
      </c>
      <c r="BD145">
        <v>0</v>
      </c>
      <c r="BE145">
        <f t="shared" si="199"/>
        <v>0</v>
      </c>
      <c r="BF145">
        <v>0</v>
      </c>
      <c r="BG145">
        <f t="shared" si="200"/>
        <v>0</v>
      </c>
      <c r="BH145">
        <v>0</v>
      </c>
      <c r="BI145">
        <f t="shared" si="201"/>
        <v>0</v>
      </c>
      <c r="BJ145">
        <v>0</v>
      </c>
      <c r="BK145">
        <f t="shared" si="202"/>
        <v>0</v>
      </c>
      <c r="BL145">
        <v>0</v>
      </c>
      <c r="BM145">
        <f t="shared" si="203"/>
        <v>0</v>
      </c>
      <c r="BN145">
        <v>0</v>
      </c>
      <c r="BO145">
        <f t="shared" si="204"/>
        <v>0</v>
      </c>
      <c r="BP145">
        <v>0</v>
      </c>
      <c r="BQ145">
        <f t="shared" si="205"/>
        <v>0</v>
      </c>
      <c r="BR145">
        <v>0</v>
      </c>
      <c r="BS145">
        <f t="shared" si="206"/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f t="shared" si="207"/>
        <v>0</v>
      </c>
      <c r="DF145">
        <v>0</v>
      </c>
      <c r="DG145">
        <f t="shared" si="208"/>
        <v>0</v>
      </c>
      <c r="DH145">
        <v>0</v>
      </c>
      <c r="DI145">
        <f t="shared" si="209"/>
        <v>0</v>
      </c>
      <c r="DJ145">
        <v>0</v>
      </c>
      <c r="DK145">
        <f t="shared" si="210"/>
        <v>0</v>
      </c>
      <c r="DL145">
        <v>40</v>
      </c>
      <c r="DM145">
        <f t="shared" si="211"/>
        <v>0.27638471746874343</v>
      </c>
      <c r="DN145">
        <v>60</v>
      </c>
      <c r="DO145">
        <f t="shared" si="212"/>
        <v>0.72361528253125651</v>
      </c>
      <c r="DP145">
        <v>0</v>
      </c>
      <c r="DQ145">
        <f t="shared" si="213"/>
        <v>0</v>
      </c>
      <c r="DR145">
        <v>0</v>
      </c>
      <c r="DS145">
        <f t="shared" si="214"/>
        <v>0</v>
      </c>
      <c r="DT145">
        <v>0</v>
      </c>
      <c r="DU145">
        <f t="shared" si="215"/>
        <v>0</v>
      </c>
      <c r="DV145">
        <v>0</v>
      </c>
      <c r="DW145">
        <f t="shared" si="216"/>
        <v>0</v>
      </c>
      <c r="DX145">
        <v>0</v>
      </c>
      <c r="DY145">
        <f t="shared" si="217"/>
        <v>0</v>
      </c>
      <c r="DZ145">
        <v>0</v>
      </c>
      <c r="EA145">
        <f t="shared" si="218"/>
        <v>0</v>
      </c>
      <c r="EB145">
        <v>0</v>
      </c>
      <c r="EC145">
        <f t="shared" si="219"/>
        <v>0</v>
      </c>
      <c r="ED145">
        <v>0</v>
      </c>
      <c r="EE145">
        <f t="shared" si="220"/>
        <v>0</v>
      </c>
      <c r="EF145">
        <v>0</v>
      </c>
      <c r="EG145">
        <f t="shared" si="221"/>
        <v>0</v>
      </c>
      <c r="EH145">
        <v>0</v>
      </c>
      <c r="EI145">
        <f t="shared" si="222"/>
        <v>0</v>
      </c>
      <c r="EJ145">
        <v>0</v>
      </c>
      <c r="EK145">
        <f t="shared" si="223"/>
        <v>0</v>
      </c>
      <c r="EL145">
        <v>0</v>
      </c>
      <c r="EM145">
        <f t="shared" si="224"/>
        <v>0</v>
      </c>
      <c r="EN145">
        <v>0</v>
      </c>
      <c r="EO145">
        <f t="shared" si="225"/>
        <v>0</v>
      </c>
      <c r="EP145">
        <v>0</v>
      </c>
      <c r="EQ145">
        <f t="shared" si="226"/>
        <v>0</v>
      </c>
      <c r="ER145">
        <v>0</v>
      </c>
      <c r="ES145">
        <f t="shared" si="227"/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 s="3" t="s">
        <v>546</v>
      </c>
      <c r="FG145" t="s">
        <v>264</v>
      </c>
    </row>
    <row r="146" spans="1:163" x14ac:dyDescent="0.45">
      <c r="A146">
        <v>145</v>
      </c>
      <c r="B146">
        <v>180</v>
      </c>
      <c r="C146" t="s">
        <v>543</v>
      </c>
      <c r="D146" t="s">
        <v>500</v>
      </c>
      <c r="E146" t="s">
        <v>560</v>
      </c>
      <c r="F146" t="s">
        <v>561</v>
      </c>
      <c r="G146" s="2">
        <v>2</v>
      </c>
      <c r="H146">
        <v>456</v>
      </c>
      <c r="I146">
        <v>1173</v>
      </c>
      <c r="J146">
        <f t="shared" si="229"/>
        <v>473</v>
      </c>
      <c r="K146" s="2">
        <f t="shared" si="175"/>
        <v>0.4032395566922421</v>
      </c>
      <c r="L146">
        <f>0.025/60</f>
        <v>4.1666666666666669E-4</v>
      </c>
      <c r="M146" t="s">
        <v>38</v>
      </c>
      <c r="N146">
        <v>56.72</v>
      </c>
      <c r="O146">
        <f t="shared" si="178"/>
        <v>0.57328240046900825</v>
      </c>
      <c r="P146">
        <v>40.340000000000003</v>
      </c>
      <c r="Q146">
        <f t="shared" si="179"/>
        <v>0.39622799979201856</v>
      </c>
      <c r="R146">
        <v>0</v>
      </c>
      <c r="S146">
        <f t="shared" si="180"/>
        <v>0</v>
      </c>
      <c r="T146">
        <v>0.74</v>
      </c>
      <c r="U146">
        <f t="shared" si="181"/>
        <v>8.6512623112080869E-3</v>
      </c>
      <c r="V146">
        <v>0</v>
      </c>
      <c r="W146">
        <f t="shared" si="182"/>
        <v>0</v>
      </c>
      <c r="X146">
        <v>0.4</v>
      </c>
      <c r="Y146">
        <f t="shared" si="183"/>
        <v>9.5215238357733972E-3</v>
      </c>
      <c r="Z146">
        <v>0</v>
      </c>
      <c r="AA146">
        <f t="shared" si="184"/>
        <v>0</v>
      </c>
      <c r="AB146">
        <v>0</v>
      </c>
      <c r="AC146">
        <f t="shared" si="185"/>
        <v>0</v>
      </c>
      <c r="AD146">
        <v>0.77</v>
      </c>
      <c r="AE146">
        <f t="shared" si="186"/>
        <v>8.8557844133478874E-3</v>
      </c>
      <c r="AF146">
        <v>0</v>
      </c>
      <c r="AG146">
        <f t="shared" si="187"/>
        <v>0</v>
      </c>
      <c r="AH146">
        <v>0</v>
      </c>
      <c r="AI146">
        <f t="shared" si="188"/>
        <v>0</v>
      </c>
      <c r="AJ146">
        <v>0</v>
      </c>
      <c r="AK146">
        <f t="shared" si="189"/>
        <v>0</v>
      </c>
      <c r="AL146">
        <v>0</v>
      </c>
      <c r="AM146">
        <f t="shared" si="190"/>
        <v>0</v>
      </c>
      <c r="AN146">
        <v>0</v>
      </c>
      <c r="AO146">
        <f t="shared" si="191"/>
        <v>0</v>
      </c>
      <c r="AP146">
        <v>0</v>
      </c>
      <c r="AQ146">
        <f t="shared" si="192"/>
        <v>0</v>
      </c>
      <c r="AR146">
        <v>0</v>
      </c>
      <c r="AS146">
        <f t="shared" si="193"/>
        <v>0</v>
      </c>
      <c r="AT146">
        <v>0</v>
      </c>
      <c r="AU146">
        <f t="shared" si="194"/>
        <v>0</v>
      </c>
      <c r="AV146">
        <v>0</v>
      </c>
      <c r="AW146">
        <f t="shared" si="195"/>
        <v>0</v>
      </c>
      <c r="AX146">
        <v>0</v>
      </c>
      <c r="AY146">
        <f t="shared" si="196"/>
        <v>0</v>
      </c>
      <c r="AZ146">
        <v>0</v>
      </c>
      <c r="BA146">
        <f t="shared" si="197"/>
        <v>0</v>
      </c>
      <c r="BB146">
        <v>0</v>
      </c>
      <c r="BC146">
        <f t="shared" si="198"/>
        <v>0</v>
      </c>
      <c r="BD146">
        <v>0</v>
      </c>
      <c r="BE146">
        <f t="shared" si="199"/>
        <v>0</v>
      </c>
      <c r="BF146">
        <v>0</v>
      </c>
      <c r="BG146">
        <f t="shared" si="200"/>
        <v>0</v>
      </c>
      <c r="BH146">
        <v>0</v>
      </c>
      <c r="BI146">
        <f t="shared" si="201"/>
        <v>0</v>
      </c>
      <c r="BJ146">
        <v>0</v>
      </c>
      <c r="BK146">
        <f t="shared" si="202"/>
        <v>0</v>
      </c>
      <c r="BL146">
        <v>0.21</v>
      </c>
      <c r="BM146">
        <f t="shared" si="203"/>
        <v>1.1361942715174783E-3</v>
      </c>
      <c r="BN146">
        <v>0.75</v>
      </c>
      <c r="BO146">
        <f t="shared" si="204"/>
        <v>2.3248349071263072E-3</v>
      </c>
      <c r="BP146">
        <v>0</v>
      </c>
      <c r="BQ146">
        <f t="shared" si="205"/>
        <v>0</v>
      </c>
      <c r="BR146">
        <v>0</v>
      </c>
      <c r="BS146">
        <f t="shared" si="206"/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f t="shared" si="207"/>
        <v>0</v>
      </c>
      <c r="DF146">
        <v>0</v>
      </c>
      <c r="DG146">
        <f t="shared" si="208"/>
        <v>0</v>
      </c>
      <c r="DH146">
        <v>0</v>
      </c>
      <c r="DI146">
        <f t="shared" si="209"/>
        <v>0</v>
      </c>
      <c r="DJ146">
        <v>0</v>
      </c>
      <c r="DK146">
        <f t="shared" si="210"/>
        <v>0</v>
      </c>
      <c r="DL146">
        <v>40</v>
      </c>
      <c r="DM146">
        <f t="shared" si="211"/>
        <v>0.27638471746874343</v>
      </c>
      <c r="DN146">
        <v>60</v>
      </c>
      <c r="DO146">
        <f t="shared" si="212"/>
        <v>0.72361528253125651</v>
      </c>
      <c r="DP146">
        <v>0</v>
      </c>
      <c r="DQ146">
        <f t="shared" si="213"/>
        <v>0</v>
      </c>
      <c r="DR146">
        <v>0</v>
      </c>
      <c r="DS146">
        <f t="shared" si="214"/>
        <v>0</v>
      </c>
      <c r="DT146">
        <v>0</v>
      </c>
      <c r="DU146">
        <f t="shared" si="215"/>
        <v>0</v>
      </c>
      <c r="DV146">
        <v>0</v>
      </c>
      <c r="DW146">
        <f t="shared" si="216"/>
        <v>0</v>
      </c>
      <c r="DX146">
        <v>0</v>
      </c>
      <c r="DY146">
        <f t="shared" si="217"/>
        <v>0</v>
      </c>
      <c r="DZ146">
        <v>0</v>
      </c>
      <c r="EA146">
        <f t="shared" si="218"/>
        <v>0</v>
      </c>
      <c r="EB146">
        <v>0</v>
      </c>
      <c r="EC146">
        <f t="shared" si="219"/>
        <v>0</v>
      </c>
      <c r="ED146">
        <v>0</v>
      </c>
      <c r="EE146">
        <f t="shared" si="220"/>
        <v>0</v>
      </c>
      <c r="EF146">
        <v>0</v>
      </c>
      <c r="EG146">
        <f t="shared" si="221"/>
        <v>0</v>
      </c>
      <c r="EH146">
        <v>0</v>
      </c>
      <c r="EI146">
        <f t="shared" si="222"/>
        <v>0</v>
      </c>
      <c r="EJ146">
        <v>0</v>
      </c>
      <c r="EK146">
        <f t="shared" si="223"/>
        <v>0</v>
      </c>
      <c r="EL146">
        <v>0</v>
      </c>
      <c r="EM146">
        <f t="shared" si="224"/>
        <v>0</v>
      </c>
      <c r="EN146">
        <v>0</v>
      </c>
      <c r="EO146">
        <f t="shared" si="225"/>
        <v>0</v>
      </c>
      <c r="EP146">
        <v>0</v>
      </c>
      <c r="EQ146">
        <f t="shared" si="226"/>
        <v>0</v>
      </c>
      <c r="ER146">
        <v>0</v>
      </c>
      <c r="ES146">
        <f t="shared" si="227"/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 s="3" t="s">
        <v>546</v>
      </c>
      <c r="FG146" t="s">
        <v>264</v>
      </c>
    </row>
    <row r="147" spans="1:163" x14ac:dyDescent="0.45">
      <c r="A147">
        <v>146</v>
      </c>
      <c r="B147">
        <v>182</v>
      </c>
      <c r="C147" t="s">
        <v>563</v>
      </c>
      <c r="D147" t="s">
        <v>564</v>
      </c>
      <c r="E147" t="s">
        <v>565</v>
      </c>
      <c r="F147" t="s">
        <v>566</v>
      </c>
      <c r="G147" s="2">
        <v>3</v>
      </c>
      <c r="H147">
        <f>640+273</f>
        <v>913</v>
      </c>
      <c r="I147">
        <v>3273</v>
      </c>
      <c r="J147">
        <v>1173</v>
      </c>
      <c r="K147" s="2">
        <f t="shared" si="175"/>
        <v>0.35838680109990834</v>
      </c>
      <c r="L147">
        <f t="shared" ref="L147:L152" si="230">0.025*10^-2</f>
        <v>2.5000000000000001E-4</v>
      </c>
      <c r="M147" t="s">
        <v>1144</v>
      </c>
      <c r="N147">
        <v>0</v>
      </c>
      <c r="O147">
        <f t="shared" si="178"/>
        <v>0</v>
      </c>
      <c r="P147">
        <v>0</v>
      </c>
      <c r="Q147">
        <f t="shared" si="179"/>
        <v>0</v>
      </c>
      <c r="R147">
        <v>0</v>
      </c>
      <c r="S147">
        <f t="shared" si="180"/>
        <v>0</v>
      </c>
      <c r="T147">
        <v>0</v>
      </c>
      <c r="U147">
        <f t="shared" si="181"/>
        <v>0</v>
      </c>
      <c r="V147">
        <v>0</v>
      </c>
      <c r="W147">
        <f t="shared" si="182"/>
        <v>0</v>
      </c>
      <c r="X147">
        <v>0</v>
      </c>
      <c r="Y147">
        <f t="shared" si="183"/>
        <v>0</v>
      </c>
      <c r="Z147">
        <v>0</v>
      </c>
      <c r="AA147">
        <f t="shared" si="184"/>
        <v>0</v>
      </c>
      <c r="AB147">
        <v>0</v>
      </c>
      <c r="AC147">
        <f t="shared" si="185"/>
        <v>0</v>
      </c>
      <c r="AD147">
        <v>0</v>
      </c>
      <c r="AE147">
        <f t="shared" si="186"/>
        <v>0</v>
      </c>
      <c r="AF147">
        <v>0</v>
      </c>
      <c r="AG147">
        <f t="shared" si="187"/>
        <v>0</v>
      </c>
      <c r="AH147">
        <v>0</v>
      </c>
      <c r="AI147">
        <f t="shared" si="188"/>
        <v>0</v>
      </c>
      <c r="AJ147">
        <v>0</v>
      </c>
      <c r="AK147">
        <f t="shared" si="189"/>
        <v>0</v>
      </c>
      <c r="AL147">
        <v>0</v>
      </c>
      <c r="AM147">
        <f t="shared" si="190"/>
        <v>0</v>
      </c>
      <c r="AN147">
        <v>0</v>
      </c>
      <c r="AO147">
        <f t="shared" si="191"/>
        <v>0</v>
      </c>
      <c r="AP147">
        <v>0</v>
      </c>
      <c r="AQ147">
        <f t="shared" si="192"/>
        <v>0</v>
      </c>
      <c r="AR147">
        <v>0</v>
      </c>
      <c r="AS147">
        <f t="shared" si="193"/>
        <v>0</v>
      </c>
      <c r="AT147">
        <v>0</v>
      </c>
      <c r="AU147">
        <f t="shared" si="194"/>
        <v>0</v>
      </c>
      <c r="AV147">
        <v>0</v>
      </c>
      <c r="AW147">
        <f t="shared" si="195"/>
        <v>0</v>
      </c>
      <c r="AX147">
        <v>0</v>
      </c>
      <c r="AY147">
        <f t="shared" si="196"/>
        <v>0</v>
      </c>
      <c r="AZ147">
        <v>0</v>
      </c>
      <c r="BA147">
        <f t="shared" si="197"/>
        <v>0</v>
      </c>
      <c r="BB147">
        <v>0</v>
      </c>
      <c r="BC147">
        <f t="shared" si="198"/>
        <v>0</v>
      </c>
      <c r="BD147">
        <v>0</v>
      </c>
      <c r="BE147">
        <f t="shared" si="199"/>
        <v>0</v>
      </c>
      <c r="BF147">
        <v>75</v>
      </c>
      <c r="BG147">
        <f t="shared" si="200"/>
        <v>0.75239103468060942</v>
      </c>
      <c r="BH147">
        <v>25</v>
      </c>
      <c r="BI147">
        <f t="shared" si="201"/>
        <v>0.24760896531939053</v>
      </c>
      <c r="BJ147">
        <v>0</v>
      </c>
      <c r="BK147">
        <f t="shared" si="202"/>
        <v>0</v>
      </c>
      <c r="BL147">
        <v>0</v>
      </c>
      <c r="BM147">
        <f t="shared" si="203"/>
        <v>0</v>
      </c>
      <c r="BN147">
        <v>0</v>
      </c>
      <c r="BO147">
        <f t="shared" si="204"/>
        <v>0</v>
      </c>
      <c r="BP147">
        <v>0</v>
      </c>
      <c r="BQ147">
        <f t="shared" si="205"/>
        <v>0</v>
      </c>
      <c r="BR147">
        <v>0</v>
      </c>
      <c r="BS147">
        <f t="shared" si="206"/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f t="shared" si="207"/>
        <v>3.4142219414973064E-2</v>
      </c>
      <c r="DF147">
        <v>0</v>
      </c>
      <c r="DG147">
        <f t="shared" si="208"/>
        <v>0</v>
      </c>
      <c r="DH147">
        <v>0</v>
      </c>
      <c r="DI147">
        <f t="shared" si="209"/>
        <v>0</v>
      </c>
      <c r="DJ147">
        <v>0</v>
      </c>
      <c r="DK147">
        <f t="shared" si="210"/>
        <v>0</v>
      </c>
      <c r="DL147">
        <v>0</v>
      </c>
      <c r="DM147">
        <f t="shared" si="211"/>
        <v>0</v>
      </c>
      <c r="DN147">
        <v>0</v>
      </c>
      <c r="DO147">
        <f t="shared" si="212"/>
        <v>0</v>
      </c>
      <c r="DP147">
        <v>0</v>
      </c>
      <c r="DQ147">
        <f t="shared" si="213"/>
        <v>0</v>
      </c>
      <c r="DR147">
        <v>0</v>
      </c>
      <c r="DS147">
        <f t="shared" si="214"/>
        <v>0</v>
      </c>
      <c r="DT147">
        <v>0</v>
      </c>
      <c r="DU147">
        <f t="shared" si="215"/>
        <v>0</v>
      </c>
      <c r="DV147">
        <v>0</v>
      </c>
      <c r="DW147">
        <f t="shared" si="216"/>
        <v>0</v>
      </c>
      <c r="DX147">
        <v>0</v>
      </c>
      <c r="DY147">
        <f t="shared" si="217"/>
        <v>0</v>
      </c>
      <c r="DZ147">
        <v>0</v>
      </c>
      <c r="EA147">
        <f t="shared" si="218"/>
        <v>0</v>
      </c>
      <c r="EB147">
        <v>0</v>
      </c>
      <c r="EC147">
        <f t="shared" si="219"/>
        <v>0</v>
      </c>
      <c r="ED147">
        <v>0</v>
      </c>
      <c r="EE147">
        <f t="shared" si="220"/>
        <v>0</v>
      </c>
      <c r="EF147">
        <v>0</v>
      </c>
      <c r="EG147">
        <f t="shared" si="221"/>
        <v>0</v>
      </c>
      <c r="EH147">
        <v>0</v>
      </c>
      <c r="EI147">
        <f t="shared" si="222"/>
        <v>0</v>
      </c>
      <c r="EJ147">
        <v>0</v>
      </c>
      <c r="EK147">
        <f t="shared" si="223"/>
        <v>0</v>
      </c>
      <c r="EL147">
        <v>0</v>
      </c>
      <c r="EM147">
        <f t="shared" si="224"/>
        <v>0</v>
      </c>
      <c r="EN147">
        <v>0</v>
      </c>
      <c r="EO147">
        <f t="shared" si="225"/>
        <v>0</v>
      </c>
      <c r="EP147">
        <v>99</v>
      </c>
      <c r="EQ147">
        <f t="shared" si="226"/>
        <v>0.9658577805850268</v>
      </c>
      <c r="ER147">
        <v>0</v>
      </c>
      <c r="ES147">
        <f t="shared" si="227"/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 s="3" t="s">
        <v>568</v>
      </c>
      <c r="FG147" t="s">
        <v>569</v>
      </c>
    </row>
    <row r="148" spans="1:163" x14ac:dyDescent="0.45">
      <c r="A148">
        <v>147</v>
      </c>
      <c r="B148">
        <v>183</v>
      </c>
      <c r="C148" t="s">
        <v>563</v>
      </c>
      <c r="D148" t="s">
        <v>564</v>
      </c>
      <c r="E148" t="s">
        <v>570</v>
      </c>
      <c r="F148" t="s">
        <v>566</v>
      </c>
      <c r="G148" s="2">
        <v>3</v>
      </c>
      <c r="H148">
        <f t="shared" ref="H148:H152" si="231">640+273</f>
        <v>913</v>
      </c>
      <c r="I148">
        <v>3273</v>
      </c>
      <c r="J148">
        <v>1173</v>
      </c>
      <c r="K148" s="2">
        <f t="shared" si="175"/>
        <v>0.35838680109990834</v>
      </c>
      <c r="L148">
        <f t="shared" si="230"/>
        <v>2.5000000000000001E-4</v>
      </c>
      <c r="M148" t="s">
        <v>1144</v>
      </c>
      <c r="N148">
        <v>0</v>
      </c>
      <c r="O148">
        <f t="shared" si="178"/>
        <v>0</v>
      </c>
      <c r="P148">
        <v>0</v>
      </c>
      <c r="Q148">
        <f t="shared" si="179"/>
        <v>0</v>
      </c>
      <c r="R148">
        <v>0</v>
      </c>
      <c r="S148">
        <f t="shared" si="180"/>
        <v>0</v>
      </c>
      <c r="T148">
        <v>0</v>
      </c>
      <c r="U148">
        <f t="shared" si="181"/>
        <v>0</v>
      </c>
      <c r="V148">
        <v>0</v>
      </c>
      <c r="W148">
        <f t="shared" si="182"/>
        <v>0</v>
      </c>
      <c r="X148">
        <v>0</v>
      </c>
      <c r="Y148">
        <f t="shared" si="183"/>
        <v>0</v>
      </c>
      <c r="Z148">
        <v>0</v>
      </c>
      <c r="AA148">
        <f t="shared" si="184"/>
        <v>0</v>
      </c>
      <c r="AB148">
        <v>0</v>
      </c>
      <c r="AC148">
        <f t="shared" si="185"/>
        <v>0</v>
      </c>
      <c r="AD148">
        <v>0</v>
      </c>
      <c r="AE148">
        <f t="shared" si="186"/>
        <v>0</v>
      </c>
      <c r="AF148">
        <v>0</v>
      </c>
      <c r="AG148">
        <f t="shared" si="187"/>
        <v>0</v>
      </c>
      <c r="AH148">
        <v>0</v>
      </c>
      <c r="AI148">
        <f t="shared" si="188"/>
        <v>0</v>
      </c>
      <c r="AJ148">
        <v>0</v>
      </c>
      <c r="AK148">
        <f t="shared" si="189"/>
        <v>0</v>
      </c>
      <c r="AL148">
        <v>0</v>
      </c>
      <c r="AM148">
        <f t="shared" si="190"/>
        <v>0</v>
      </c>
      <c r="AN148">
        <v>0</v>
      </c>
      <c r="AO148">
        <f t="shared" si="191"/>
        <v>0</v>
      </c>
      <c r="AP148">
        <v>0</v>
      </c>
      <c r="AQ148">
        <f t="shared" si="192"/>
        <v>0</v>
      </c>
      <c r="AR148">
        <v>0</v>
      </c>
      <c r="AS148">
        <f t="shared" si="193"/>
        <v>0</v>
      </c>
      <c r="AT148">
        <v>0</v>
      </c>
      <c r="AU148">
        <f t="shared" si="194"/>
        <v>0</v>
      </c>
      <c r="AV148">
        <v>0</v>
      </c>
      <c r="AW148">
        <f t="shared" si="195"/>
        <v>0</v>
      </c>
      <c r="AX148">
        <v>0</v>
      </c>
      <c r="AY148">
        <f t="shared" si="196"/>
        <v>0</v>
      </c>
      <c r="AZ148">
        <v>0</v>
      </c>
      <c r="BA148">
        <f t="shared" si="197"/>
        <v>0</v>
      </c>
      <c r="BB148">
        <v>0</v>
      </c>
      <c r="BC148">
        <f t="shared" si="198"/>
        <v>0</v>
      </c>
      <c r="BD148">
        <v>0</v>
      </c>
      <c r="BE148">
        <f t="shared" si="199"/>
        <v>0</v>
      </c>
      <c r="BF148">
        <v>75</v>
      </c>
      <c r="BG148">
        <f t="shared" si="200"/>
        <v>0.75239103468060942</v>
      </c>
      <c r="BH148">
        <v>25</v>
      </c>
      <c r="BI148">
        <f t="shared" si="201"/>
        <v>0.24760896531939053</v>
      </c>
      <c r="BJ148">
        <v>0</v>
      </c>
      <c r="BK148">
        <f t="shared" si="202"/>
        <v>0</v>
      </c>
      <c r="BL148">
        <v>0</v>
      </c>
      <c r="BM148">
        <f t="shared" si="203"/>
        <v>0</v>
      </c>
      <c r="BN148">
        <v>0</v>
      </c>
      <c r="BO148">
        <f t="shared" si="204"/>
        <v>0</v>
      </c>
      <c r="BP148">
        <v>0</v>
      </c>
      <c r="BQ148">
        <f t="shared" si="205"/>
        <v>0</v>
      </c>
      <c r="BR148">
        <v>0</v>
      </c>
      <c r="BS148">
        <f t="shared" si="206"/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f t="shared" si="207"/>
        <v>3.4142219414973064E-2</v>
      </c>
      <c r="DF148">
        <v>0</v>
      </c>
      <c r="DG148">
        <f t="shared" si="208"/>
        <v>0</v>
      </c>
      <c r="DH148">
        <v>0</v>
      </c>
      <c r="DI148">
        <f t="shared" si="209"/>
        <v>0</v>
      </c>
      <c r="DJ148">
        <v>0</v>
      </c>
      <c r="DK148">
        <f t="shared" si="210"/>
        <v>0</v>
      </c>
      <c r="DL148">
        <v>0</v>
      </c>
      <c r="DM148">
        <f t="shared" si="211"/>
        <v>0</v>
      </c>
      <c r="DN148">
        <v>0</v>
      </c>
      <c r="DO148">
        <f t="shared" si="212"/>
        <v>0</v>
      </c>
      <c r="DP148">
        <v>0</v>
      </c>
      <c r="DQ148">
        <f t="shared" si="213"/>
        <v>0</v>
      </c>
      <c r="DR148">
        <v>0</v>
      </c>
      <c r="DS148">
        <f t="shared" si="214"/>
        <v>0</v>
      </c>
      <c r="DT148">
        <v>0</v>
      </c>
      <c r="DU148">
        <f t="shared" si="215"/>
        <v>0</v>
      </c>
      <c r="DV148">
        <v>0</v>
      </c>
      <c r="DW148">
        <f t="shared" si="216"/>
        <v>0</v>
      </c>
      <c r="DX148">
        <v>0</v>
      </c>
      <c r="DY148">
        <f t="shared" si="217"/>
        <v>0</v>
      </c>
      <c r="DZ148">
        <v>0</v>
      </c>
      <c r="EA148">
        <f t="shared" si="218"/>
        <v>0</v>
      </c>
      <c r="EB148">
        <v>0</v>
      </c>
      <c r="EC148">
        <f t="shared" si="219"/>
        <v>0</v>
      </c>
      <c r="ED148">
        <v>0</v>
      </c>
      <c r="EE148">
        <f t="shared" si="220"/>
        <v>0</v>
      </c>
      <c r="EF148">
        <v>0</v>
      </c>
      <c r="EG148">
        <f t="shared" si="221"/>
        <v>0</v>
      </c>
      <c r="EH148">
        <v>0</v>
      </c>
      <c r="EI148">
        <f t="shared" si="222"/>
        <v>0</v>
      </c>
      <c r="EJ148">
        <v>0</v>
      </c>
      <c r="EK148">
        <f t="shared" si="223"/>
        <v>0</v>
      </c>
      <c r="EL148">
        <v>0</v>
      </c>
      <c r="EM148">
        <f t="shared" si="224"/>
        <v>0</v>
      </c>
      <c r="EN148">
        <v>0</v>
      </c>
      <c r="EO148">
        <f t="shared" si="225"/>
        <v>0</v>
      </c>
      <c r="EP148">
        <v>99</v>
      </c>
      <c r="EQ148">
        <f t="shared" si="226"/>
        <v>0.9658577805850268</v>
      </c>
      <c r="ER148">
        <v>0</v>
      </c>
      <c r="ES148">
        <f t="shared" si="227"/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 s="3" t="s">
        <v>568</v>
      </c>
      <c r="FG148" t="s">
        <v>569</v>
      </c>
    </row>
    <row r="149" spans="1:163" x14ac:dyDescent="0.45">
      <c r="A149">
        <v>148</v>
      </c>
      <c r="B149">
        <v>185</v>
      </c>
      <c r="C149" t="s">
        <v>573</v>
      </c>
      <c r="D149" t="s">
        <v>564</v>
      </c>
      <c r="E149" t="s">
        <v>574</v>
      </c>
      <c r="F149" t="s">
        <v>575</v>
      </c>
      <c r="G149" s="2">
        <v>3</v>
      </c>
      <c r="H149">
        <f t="shared" si="231"/>
        <v>913</v>
      </c>
      <c r="I149">
        <f>3300+273</f>
        <v>3573</v>
      </c>
      <c r="J149">
        <v>1173</v>
      </c>
      <c r="K149" s="2">
        <f t="shared" si="175"/>
        <v>0.32829554995801846</v>
      </c>
      <c r="L149">
        <f t="shared" si="230"/>
        <v>2.5000000000000001E-4</v>
      </c>
      <c r="M149" t="s">
        <v>38</v>
      </c>
      <c r="N149">
        <v>0</v>
      </c>
      <c r="O149">
        <f t="shared" si="178"/>
        <v>0</v>
      </c>
      <c r="P149">
        <v>0</v>
      </c>
      <c r="Q149">
        <f t="shared" si="179"/>
        <v>0</v>
      </c>
      <c r="R149">
        <v>0</v>
      </c>
      <c r="S149">
        <f t="shared" si="180"/>
        <v>0</v>
      </c>
      <c r="T149">
        <v>0</v>
      </c>
      <c r="U149">
        <f t="shared" si="181"/>
        <v>0</v>
      </c>
      <c r="V149">
        <v>0</v>
      </c>
      <c r="W149">
        <f t="shared" si="182"/>
        <v>0</v>
      </c>
      <c r="X149">
        <v>0</v>
      </c>
      <c r="Y149">
        <f t="shared" si="183"/>
        <v>0</v>
      </c>
      <c r="Z149">
        <v>0</v>
      </c>
      <c r="AA149">
        <f t="shared" si="184"/>
        <v>0</v>
      </c>
      <c r="AB149">
        <v>0</v>
      </c>
      <c r="AC149">
        <f t="shared" si="185"/>
        <v>0</v>
      </c>
      <c r="AD149">
        <v>0</v>
      </c>
      <c r="AE149">
        <f t="shared" si="186"/>
        <v>0</v>
      </c>
      <c r="AF149">
        <v>0</v>
      </c>
      <c r="AG149">
        <f t="shared" si="187"/>
        <v>0</v>
      </c>
      <c r="AH149">
        <v>0</v>
      </c>
      <c r="AI149">
        <f t="shared" si="188"/>
        <v>0</v>
      </c>
      <c r="AJ149">
        <v>0</v>
      </c>
      <c r="AK149">
        <f t="shared" si="189"/>
        <v>0</v>
      </c>
      <c r="AL149">
        <v>0</v>
      </c>
      <c r="AM149">
        <f t="shared" si="190"/>
        <v>0</v>
      </c>
      <c r="AN149">
        <v>0</v>
      </c>
      <c r="AO149">
        <f t="shared" si="191"/>
        <v>0</v>
      </c>
      <c r="AP149">
        <v>0</v>
      </c>
      <c r="AQ149">
        <f t="shared" si="192"/>
        <v>0</v>
      </c>
      <c r="AR149">
        <v>0</v>
      </c>
      <c r="AS149">
        <f t="shared" si="193"/>
        <v>0</v>
      </c>
      <c r="AT149">
        <v>0</v>
      </c>
      <c r="AU149">
        <f t="shared" si="194"/>
        <v>0</v>
      </c>
      <c r="AV149">
        <v>0</v>
      </c>
      <c r="AW149">
        <f t="shared" si="195"/>
        <v>0</v>
      </c>
      <c r="AX149">
        <v>0</v>
      </c>
      <c r="AY149">
        <f t="shared" si="196"/>
        <v>0</v>
      </c>
      <c r="AZ149">
        <v>0</v>
      </c>
      <c r="BA149">
        <f t="shared" si="197"/>
        <v>0</v>
      </c>
      <c r="BB149">
        <v>0</v>
      </c>
      <c r="BC149">
        <f t="shared" si="198"/>
        <v>0</v>
      </c>
      <c r="BD149">
        <v>0</v>
      </c>
      <c r="BE149">
        <f t="shared" si="199"/>
        <v>0</v>
      </c>
      <c r="BF149">
        <v>10</v>
      </c>
      <c r="BG149">
        <f t="shared" si="200"/>
        <v>0.10115728932559089</v>
      </c>
      <c r="BH149">
        <v>90</v>
      </c>
      <c r="BI149">
        <f t="shared" si="201"/>
        <v>0.89884271067440902</v>
      </c>
      <c r="BJ149">
        <v>0</v>
      </c>
      <c r="BK149">
        <f t="shared" si="202"/>
        <v>0</v>
      </c>
      <c r="BL149">
        <v>0</v>
      </c>
      <c r="BM149">
        <f t="shared" si="203"/>
        <v>0</v>
      </c>
      <c r="BN149">
        <v>0</v>
      </c>
      <c r="BO149">
        <f t="shared" si="204"/>
        <v>0</v>
      </c>
      <c r="BP149">
        <v>0</v>
      </c>
      <c r="BQ149">
        <f t="shared" si="205"/>
        <v>0</v>
      </c>
      <c r="BR149">
        <v>0</v>
      </c>
      <c r="BS149">
        <f t="shared" si="206"/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f t="shared" si="207"/>
        <v>3.4142219414973064E-2</v>
      </c>
      <c r="DF149">
        <v>0</v>
      </c>
      <c r="DG149">
        <f t="shared" si="208"/>
        <v>0</v>
      </c>
      <c r="DH149">
        <v>0</v>
      </c>
      <c r="DI149">
        <f t="shared" si="209"/>
        <v>0</v>
      </c>
      <c r="DJ149">
        <v>0</v>
      </c>
      <c r="DK149">
        <f t="shared" si="210"/>
        <v>0</v>
      </c>
      <c r="DL149">
        <v>0</v>
      </c>
      <c r="DM149">
        <f t="shared" si="211"/>
        <v>0</v>
      </c>
      <c r="DN149">
        <v>0</v>
      </c>
      <c r="DO149">
        <f t="shared" si="212"/>
        <v>0</v>
      </c>
      <c r="DP149">
        <v>0</v>
      </c>
      <c r="DQ149">
        <f t="shared" si="213"/>
        <v>0</v>
      </c>
      <c r="DR149">
        <v>0</v>
      </c>
      <c r="DS149">
        <f t="shared" si="214"/>
        <v>0</v>
      </c>
      <c r="DT149">
        <v>0</v>
      </c>
      <c r="DU149">
        <f t="shared" si="215"/>
        <v>0</v>
      </c>
      <c r="DV149">
        <v>0</v>
      </c>
      <c r="DW149">
        <f t="shared" si="216"/>
        <v>0</v>
      </c>
      <c r="DX149">
        <v>0</v>
      </c>
      <c r="DY149">
        <f t="shared" si="217"/>
        <v>0</v>
      </c>
      <c r="DZ149">
        <v>0</v>
      </c>
      <c r="EA149">
        <f t="shared" si="218"/>
        <v>0</v>
      </c>
      <c r="EB149">
        <v>0</v>
      </c>
      <c r="EC149">
        <f t="shared" si="219"/>
        <v>0</v>
      </c>
      <c r="ED149">
        <v>0</v>
      </c>
      <c r="EE149">
        <f t="shared" si="220"/>
        <v>0</v>
      </c>
      <c r="EF149">
        <v>0</v>
      </c>
      <c r="EG149">
        <f t="shared" si="221"/>
        <v>0</v>
      </c>
      <c r="EH149">
        <v>0</v>
      </c>
      <c r="EI149">
        <f t="shared" si="222"/>
        <v>0</v>
      </c>
      <c r="EJ149">
        <v>0</v>
      </c>
      <c r="EK149">
        <f t="shared" si="223"/>
        <v>0</v>
      </c>
      <c r="EL149">
        <v>0</v>
      </c>
      <c r="EM149">
        <f t="shared" si="224"/>
        <v>0</v>
      </c>
      <c r="EN149">
        <v>0</v>
      </c>
      <c r="EO149">
        <f t="shared" si="225"/>
        <v>0</v>
      </c>
      <c r="EP149">
        <v>99</v>
      </c>
      <c r="EQ149">
        <f t="shared" si="226"/>
        <v>0.9658577805850268</v>
      </c>
      <c r="ER149">
        <v>0</v>
      </c>
      <c r="ES149">
        <f t="shared" si="227"/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 s="3" t="s">
        <v>568</v>
      </c>
      <c r="FG149" t="s">
        <v>569</v>
      </c>
    </row>
    <row r="150" spans="1:163" x14ac:dyDescent="0.45">
      <c r="A150">
        <v>149</v>
      </c>
      <c r="B150">
        <v>186</v>
      </c>
      <c r="C150" t="s">
        <v>573</v>
      </c>
      <c r="D150" t="s">
        <v>564</v>
      </c>
      <c r="E150" t="s">
        <v>574</v>
      </c>
      <c r="F150" s="4" t="s">
        <v>577</v>
      </c>
      <c r="G150" s="2">
        <v>3</v>
      </c>
      <c r="H150">
        <f t="shared" si="231"/>
        <v>913</v>
      </c>
      <c r="I150">
        <f>3020+273</f>
        <v>3293</v>
      </c>
      <c r="J150">
        <v>1173</v>
      </c>
      <c r="K150" s="2">
        <f t="shared" si="175"/>
        <v>0.35621014272699664</v>
      </c>
      <c r="L150">
        <f t="shared" si="230"/>
        <v>2.5000000000000001E-4</v>
      </c>
      <c r="M150" t="s">
        <v>38</v>
      </c>
      <c r="N150">
        <v>0</v>
      </c>
      <c r="O150">
        <f t="shared" si="178"/>
        <v>0</v>
      </c>
      <c r="P150">
        <v>0</v>
      </c>
      <c r="Q150">
        <f t="shared" si="179"/>
        <v>0</v>
      </c>
      <c r="R150">
        <v>0</v>
      </c>
      <c r="S150">
        <f t="shared" si="180"/>
        <v>0</v>
      </c>
      <c r="T150">
        <v>0</v>
      </c>
      <c r="U150">
        <f t="shared" si="181"/>
        <v>0</v>
      </c>
      <c r="V150">
        <v>0</v>
      </c>
      <c r="W150">
        <f t="shared" si="182"/>
        <v>0</v>
      </c>
      <c r="X150">
        <v>0</v>
      </c>
      <c r="Y150">
        <f t="shared" si="183"/>
        <v>0</v>
      </c>
      <c r="Z150">
        <v>0</v>
      </c>
      <c r="AA150">
        <f t="shared" si="184"/>
        <v>0</v>
      </c>
      <c r="AB150">
        <v>0</v>
      </c>
      <c r="AC150">
        <f t="shared" si="185"/>
        <v>0</v>
      </c>
      <c r="AD150">
        <v>0</v>
      </c>
      <c r="AE150">
        <f t="shared" si="186"/>
        <v>0</v>
      </c>
      <c r="AF150">
        <v>0</v>
      </c>
      <c r="AG150">
        <f t="shared" si="187"/>
        <v>0</v>
      </c>
      <c r="AH150">
        <v>0</v>
      </c>
      <c r="AI150">
        <f t="shared" si="188"/>
        <v>0</v>
      </c>
      <c r="AJ150">
        <v>0</v>
      </c>
      <c r="AK150">
        <f t="shared" si="189"/>
        <v>0</v>
      </c>
      <c r="AL150">
        <v>0</v>
      </c>
      <c r="AM150">
        <f t="shared" si="190"/>
        <v>0</v>
      </c>
      <c r="AN150">
        <v>0</v>
      </c>
      <c r="AO150">
        <f t="shared" si="191"/>
        <v>0</v>
      </c>
      <c r="AP150">
        <v>0</v>
      </c>
      <c r="AQ150">
        <f t="shared" si="192"/>
        <v>0</v>
      </c>
      <c r="AR150">
        <v>0</v>
      </c>
      <c r="AS150">
        <f t="shared" si="193"/>
        <v>0</v>
      </c>
      <c r="AT150">
        <v>0</v>
      </c>
      <c r="AU150">
        <f t="shared" si="194"/>
        <v>0</v>
      </c>
      <c r="AV150">
        <v>0</v>
      </c>
      <c r="AW150">
        <f t="shared" si="195"/>
        <v>0</v>
      </c>
      <c r="AX150">
        <v>0</v>
      </c>
      <c r="AY150">
        <f t="shared" si="196"/>
        <v>0</v>
      </c>
      <c r="AZ150">
        <v>0</v>
      </c>
      <c r="BA150">
        <f t="shared" si="197"/>
        <v>0</v>
      </c>
      <c r="BB150">
        <v>0</v>
      </c>
      <c r="BC150">
        <f t="shared" si="198"/>
        <v>0</v>
      </c>
      <c r="BD150">
        <v>0</v>
      </c>
      <c r="BE150">
        <f t="shared" si="199"/>
        <v>0</v>
      </c>
      <c r="BF150">
        <v>0</v>
      </c>
      <c r="BG150">
        <f t="shared" si="200"/>
        <v>0</v>
      </c>
      <c r="BH150">
        <v>0</v>
      </c>
      <c r="BI150">
        <f t="shared" si="201"/>
        <v>0</v>
      </c>
      <c r="BJ150">
        <v>100</v>
      </c>
      <c r="BK150">
        <f t="shared" si="202"/>
        <v>1</v>
      </c>
      <c r="BL150">
        <v>0</v>
      </c>
      <c r="BM150">
        <f t="shared" si="203"/>
        <v>0</v>
      </c>
      <c r="BN150">
        <v>0</v>
      </c>
      <c r="BO150">
        <f t="shared" si="204"/>
        <v>0</v>
      </c>
      <c r="BP150">
        <v>0</v>
      </c>
      <c r="BQ150">
        <f t="shared" si="205"/>
        <v>0</v>
      </c>
      <c r="BR150">
        <v>0</v>
      </c>
      <c r="BS150">
        <f t="shared" si="206"/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</v>
      </c>
      <c r="DE150">
        <f t="shared" si="207"/>
        <v>3.4142219414973064E-2</v>
      </c>
      <c r="DF150">
        <v>0</v>
      </c>
      <c r="DG150">
        <f t="shared" si="208"/>
        <v>0</v>
      </c>
      <c r="DH150">
        <v>0</v>
      </c>
      <c r="DI150">
        <f t="shared" si="209"/>
        <v>0</v>
      </c>
      <c r="DJ150">
        <v>0</v>
      </c>
      <c r="DK150">
        <f t="shared" si="210"/>
        <v>0</v>
      </c>
      <c r="DL150">
        <v>0</v>
      </c>
      <c r="DM150">
        <f t="shared" si="211"/>
        <v>0</v>
      </c>
      <c r="DN150">
        <v>0</v>
      </c>
      <c r="DO150">
        <f t="shared" si="212"/>
        <v>0</v>
      </c>
      <c r="DP150">
        <v>0</v>
      </c>
      <c r="DQ150">
        <f t="shared" si="213"/>
        <v>0</v>
      </c>
      <c r="DR150">
        <v>0</v>
      </c>
      <c r="DS150">
        <f t="shared" si="214"/>
        <v>0</v>
      </c>
      <c r="DT150">
        <v>0</v>
      </c>
      <c r="DU150">
        <f t="shared" si="215"/>
        <v>0</v>
      </c>
      <c r="DV150">
        <v>0</v>
      </c>
      <c r="DW150">
        <f t="shared" si="216"/>
        <v>0</v>
      </c>
      <c r="DX150">
        <v>0</v>
      </c>
      <c r="DY150">
        <f t="shared" si="217"/>
        <v>0</v>
      </c>
      <c r="DZ150">
        <v>0</v>
      </c>
      <c r="EA150">
        <f t="shared" si="218"/>
        <v>0</v>
      </c>
      <c r="EB150">
        <v>0</v>
      </c>
      <c r="EC150">
        <f t="shared" si="219"/>
        <v>0</v>
      </c>
      <c r="ED150">
        <v>0</v>
      </c>
      <c r="EE150">
        <f t="shared" si="220"/>
        <v>0</v>
      </c>
      <c r="EF150">
        <v>0</v>
      </c>
      <c r="EG150">
        <f t="shared" si="221"/>
        <v>0</v>
      </c>
      <c r="EH150">
        <v>0</v>
      </c>
      <c r="EI150">
        <f t="shared" si="222"/>
        <v>0</v>
      </c>
      <c r="EJ150">
        <v>0</v>
      </c>
      <c r="EK150">
        <f t="shared" si="223"/>
        <v>0</v>
      </c>
      <c r="EL150">
        <v>0</v>
      </c>
      <c r="EM150">
        <f t="shared" si="224"/>
        <v>0</v>
      </c>
      <c r="EN150">
        <v>0</v>
      </c>
      <c r="EO150">
        <f t="shared" si="225"/>
        <v>0</v>
      </c>
      <c r="EP150">
        <v>99</v>
      </c>
      <c r="EQ150">
        <f t="shared" si="226"/>
        <v>0.9658577805850268</v>
      </c>
      <c r="ER150">
        <v>0</v>
      </c>
      <c r="ES150">
        <f t="shared" si="227"/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 s="3" t="s">
        <v>568</v>
      </c>
      <c r="FG150" t="s">
        <v>569</v>
      </c>
    </row>
    <row r="151" spans="1:163" x14ac:dyDescent="0.45">
      <c r="A151">
        <v>150</v>
      </c>
      <c r="B151">
        <v>187</v>
      </c>
      <c r="C151" t="s">
        <v>573</v>
      </c>
      <c r="D151" t="s">
        <v>564</v>
      </c>
      <c r="E151" t="s">
        <v>574</v>
      </c>
      <c r="F151" s="4" t="s">
        <v>577</v>
      </c>
      <c r="G151" s="2">
        <v>0</v>
      </c>
      <c r="H151">
        <f t="shared" si="231"/>
        <v>913</v>
      </c>
      <c r="I151">
        <f>3020+273</f>
        <v>3293</v>
      </c>
      <c r="J151">
        <v>973</v>
      </c>
      <c r="K151" s="2">
        <f t="shared" si="175"/>
        <v>0.29547525053143031</v>
      </c>
      <c r="L151">
        <f t="shared" si="230"/>
        <v>2.5000000000000001E-4</v>
      </c>
      <c r="M151" t="s">
        <v>38</v>
      </c>
      <c r="N151">
        <v>0</v>
      </c>
      <c r="O151">
        <f t="shared" si="178"/>
        <v>0</v>
      </c>
      <c r="P151">
        <v>0</v>
      </c>
      <c r="Q151">
        <f t="shared" si="179"/>
        <v>0</v>
      </c>
      <c r="R151">
        <v>0</v>
      </c>
      <c r="S151">
        <f t="shared" si="180"/>
        <v>0</v>
      </c>
      <c r="T151">
        <v>0</v>
      </c>
      <c r="U151">
        <f t="shared" si="181"/>
        <v>0</v>
      </c>
      <c r="V151">
        <v>0</v>
      </c>
      <c r="W151">
        <f t="shared" si="182"/>
        <v>0</v>
      </c>
      <c r="X151">
        <v>0</v>
      </c>
      <c r="Y151">
        <f t="shared" si="183"/>
        <v>0</v>
      </c>
      <c r="Z151">
        <v>0</v>
      </c>
      <c r="AA151">
        <f t="shared" si="184"/>
        <v>0</v>
      </c>
      <c r="AB151">
        <v>0</v>
      </c>
      <c r="AC151">
        <f t="shared" si="185"/>
        <v>0</v>
      </c>
      <c r="AD151">
        <v>0</v>
      </c>
      <c r="AE151">
        <f t="shared" si="186"/>
        <v>0</v>
      </c>
      <c r="AF151">
        <v>0</v>
      </c>
      <c r="AG151">
        <f t="shared" si="187"/>
        <v>0</v>
      </c>
      <c r="AH151">
        <v>0</v>
      </c>
      <c r="AI151">
        <f t="shared" si="188"/>
        <v>0</v>
      </c>
      <c r="AJ151">
        <v>0</v>
      </c>
      <c r="AK151">
        <f t="shared" si="189"/>
        <v>0</v>
      </c>
      <c r="AL151">
        <v>0</v>
      </c>
      <c r="AM151">
        <f t="shared" si="190"/>
        <v>0</v>
      </c>
      <c r="AN151">
        <v>0</v>
      </c>
      <c r="AO151">
        <f t="shared" si="191"/>
        <v>0</v>
      </c>
      <c r="AP151">
        <v>0</v>
      </c>
      <c r="AQ151">
        <f t="shared" si="192"/>
        <v>0</v>
      </c>
      <c r="AR151">
        <v>0</v>
      </c>
      <c r="AS151">
        <f t="shared" si="193"/>
        <v>0</v>
      </c>
      <c r="AT151">
        <v>0</v>
      </c>
      <c r="AU151">
        <f t="shared" si="194"/>
        <v>0</v>
      </c>
      <c r="AV151">
        <v>0</v>
      </c>
      <c r="AW151">
        <f t="shared" si="195"/>
        <v>0</v>
      </c>
      <c r="AX151">
        <v>0</v>
      </c>
      <c r="AY151">
        <f t="shared" si="196"/>
        <v>0</v>
      </c>
      <c r="AZ151">
        <v>0</v>
      </c>
      <c r="BA151">
        <f t="shared" si="197"/>
        <v>0</v>
      </c>
      <c r="BB151">
        <v>0</v>
      </c>
      <c r="BC151">
        <f t="shared" si="198"/>
        <v>0</v>
      </c>
      <c r="BD151">
        <v>0</v>
      </c>
      <c r="BE151">
        <f t="shared" si="199"/>
        <v>0</v>
      </c>
      <c r="BF151">
        <v>0</v>
      </c>
      <c r="BG151">
        <f t="shared" si="200"/>
        <v>0</v>
      </c>
      <c r="BH151">
        <v>0</v>
      </c>
      <c r="BI151">
        <f t="shared" si="201"/>
        <v>0</v>
      </c>
      <c r="BJ151">
        <v>100</v>
      </c>
      <c r="BK151">
        <f t="shared" si="202"/>
        <v>1</v>
      </c>
      <c r="BL151">
        <v>0</v>
      </c>
      <c r="BM151">
        <f t="shared" si="203"/>
        <v>0</v>
      </c>
      <c r="BN151">
        <v>0</v>
      </c>
      <c r="BO151">
        <f t="shared" si="204"/>
        <v>0</v>
      </c>
      <c r="BP151">
        <v>0</v>
      </c>
      <c r="BQ151">
        <f t="shared" si="205"/>
        <v>0</v>
      </c>
      <c r="BR151">
        <v>0</v>
      </c>
      <c r="BS151">
        <f t="shared" si="206"/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f t="shared" si="207"/>
        <v>3.4142219414973064E-2</v>
      </c>
      <c r="DF151">
        <v>0</v>
      </c>
      <c r="DG151">
        <f t="shared" si="208"/>
        <v>0</v>
      </c>
      <c r="DH151">
        <v>0</v>
      </c>
      <c r="DI151">
        <f t="shared" si="209"/>
        <v>0</v>
      </c>
      <c r="DJ151">
        <v>0</v>
      </c>
      <c r="DK151">
        <f t="shared" si="210"/>
        <v>0</v>
      </c>
      <c r="DL151">
        <v>0</v>
      </c>
      <c r="DM151">
        <f t="shared" si="211"/>
        <v>0</v>
      </c>
      <c r="DN151">
        <v>0</v>
      </c>
      <c r="DO151">
        <f t="shared" si="212"/>
        <v>0</v>
      </c>
      <c r="DP151">
        <v>0</v>
      </c>
      <c r="DQ151">
        <f t="shared" si="213"/>
        <v>0</v>
      </c>
      <c r="DR151">
        <v>0</v>
      </c>
      <c r="DS151">
        <f t="shared" si="214"/>
        <v>0</v>
      </c>
      <c r="DT151">
        <v>0</v>
      </c>
      <c r="DU151">
        <f t="shared" si="215"/>
        <v>0</v>
      </c>
      <c r="DV151">
        <v>0</v>
      </c>
      <c r="DW151">
        <f t="shared" si="216"/>
        <v>0</v>
      </c>
      <c r="DX151">
        <v>0</v>
      </c>
      <c r="DY151">
        <f t="shared" si="217"/>
        <v>0</v>
      </c>
      <c r="DZ151">
        <v>0</v>
      </c>
      <c r="EA151">
        <f t="shared" si="218"/>
        <v>0</v>
      </c>
      <c r="EB151">
        <v>0</v>
      </c>
      <c r="EC151">
        <f t="shared" si="219"/>
        <v>0</v>
      </c>
      <c r="ED151">
        <v>0</v>
      </c>
      <c r="EE151">
        <f t="shared" si="220"/>
        <v>0</v>
      </c>
      <c r="EF151">
        <v>0</v>
      </c>
      <c r="EG151">
        <f t="shared" si="221"/>
        <v>0</v>
      </c>
      <c r="EH151">
        <v>0</v>
      </c>
      <c r="EI151">
        <f t="shared" si="222"/>
        <v>0</v>
      </c>
      <c r="EJ151">
        <v>0</v>
      </c>
      <c r="EK151">
        <f t="shared" si="223"/>
        <v>0</v>
      </c>
      <c r="EL151">
        <v>0</v>
      </c>
      <c r="EM151">
        <f t="shared" si="224"/>
        <v>0</v>
      </c>
      <c r="EN151">
        <v>0</v>
      </c>
      <c r="EO151">
        <f t="shared" si="225"/>
        <v>0</v>
      </c>
      <c r="EP151">
        <v>99</v>
      </c>
      <c r="EQ151">
        <f t="shared" si="226"/>
        <v>0.9658577805850268</v>
      </c>
      <c r="ER151">
        <v>0</v>
      </c>
      <c r="ES151">
        <f t="shared" si="227"/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 s="3" t="s">
        <v>568</v>
      </c>
      <c r="FG151" t="s">
        <v>569</v>
      </c>
    </row>
    <row r="152" spans="1:163" x14ac:dyDescent="0.45">
      <c r="A152">
        <v>151</v>
      </c>
      <c r="B152">
        <v>188</v>
      </c>
      <c r="C152" t="s">
        <v>579</v>
      </c>
      <c r="D152" t="s">
        <v>564</v>
      </c>
      <c r="E152" t="s">
        <v>574</v>
      </c>
      <c r="F152" s="4" t="s">
        <v>577</v>
      </c>
      <c r="G152" s="2">
        <v>3</v>
      </c>
      <c r="H152">
        <f t="shared" si="231"/>
        <v>913</v>
      </c>
      <c r="I152">
        <f>2623+273</f>
        <v>2896</v>
      </c>
      <c r="J152">
        <v>1173</v>
      </c>
      <c r="K152" s="2">
        <f t="shared" si="175"/>
        <v>0.40504143646408841</v>
      </c>
      <c r="L152">
        <f t="shared" si="230"/>
        <v>2.5000000000000001E-4</v>
      </c>
      <c r="M152" t="s">
        <v>38</v>
      </c>
      <c r="N152">
        <v>0</v>
      </c>
      <c r="O152">
        <f t="shared" si="178"/>
        <v>0</v>
      </c>
      <c r="P152">
        <v>0</v>
      </c>
      <c r="Q152">
        <f t="shared" si="179"/>
        <v>0</v>
      </c>
      <c r="R152">
        <v>0</v>
      </c>
      <c r="S152">
        <f t="shared" si="180"/>
        <v>0</v>
      </c>
      <c r="T152">
        <v>0</v>
      </c>
      <c r="U152">
        <f t="shared" si="181"/>
        <v>0</v>
      </c>
      <c r="V152">
        <v>0</v>
      </c>
      <c r="W152">
        <f t="shared" si="182"/>
        <v>0</v>
      </c>
      <c r="X152">
        <v>0</v>
      </c>
      <c r="Y152">
        <f t="shared" si="183"/>
        <v>0</v>
      </c>
      <c r="Z152">
        <v>0</v>
      </c>
      <c r="AA152">
        <f t="shared" si="184"/>
        <v>0</v>
      </c>
      <c r="AB152">
        <v>0</v>
      </c>
      <c r="AC152">
        <f t="shared" si="185"/>
        <v>0</v>
      </c>
      <c r="AD152">
        <v>0</v>
      </c>
      <c r="AE152">
        <f t="shared" si="186"/>
        <v>0</v>
      </c>
      <c r="AF152">
        <v>0</v>
      </c>
      <c r="AG152">
        <f t="shared" si="187"/>
        <v>0</v>
      </c>
      <c r="AH152">
        <v>0</v>
      </c>
      <c r="AI152">
        <f t="shared" si="188"/>
        <v>0</v>
      </c>
      <c r="AJ152">
        <v>0</v>
      </c>
      <c r="AK152">
        <f t="shared" si="189"/>
        <v>0</v>
      </c>
      <c r="AL152">
        <v>0</v>
      </c>
      <c r="AM152">
        <f t="shared" si="190"/>
        <v>0</v>
      </c>
      <c r="AN152">
        <v>0</v>
      </c>
      <c r="AO152">
        <f t="shared" si="191"/>
        <v>0</v>
      </c>
      <c r="AP152">
        <v>100</v>
      </c>
      <c r="AQ152">
        <f t="shared" si="192"/>
        <v>1</v>
      </c>
      <c r="AR152">
        <v>0</v>
      </c>
      <c r="AS152">
        <f t="shared" si="193"/>
        <v>0</v>
      </c>
      <c r="AT152">
        <v>0</v>
      </c>
      <c r="AU152">
        <f t="shared" si="194"/>
        <v>0</v>
      </c>
      <c r="AV152">
        <v>0</v>
      </c>
      <c r="AW152">
        <f t="shared" si="195"/>
        <v>0</v>
      </c>
      <c r="AX152">
        <v>0</v>
      </c>
      <c r="AY152">
        <f t="shared" si="196"/>
        <v>0</v>
      </c>
      <c r="AZ152">
        <v>0</v>
      </c>
      <c r="BA152">
        <f t="shared" si="197"/>
        <v>0</v>
      </c>
      <c r="BB152">
        <v>0</v>
      </c>
      <c r="BC152">
        <f t="shared" si="198"/>
        <v>0</v>
      </c>
      <c r="BD152">
        <v>0</v>
      </c>
      <c r="BE152">
        <f t="shared" si="199"/>
        <v>0</v>
      </c>
      <c r="BF152">
        <v>0</v>
      </c>
      <c r="BG152">
        <f t="shared" si="200"/>
        <v>0</v>
      </c>
      <c r="BH152">
        <v>0</v>
      </c>
      <c r="BI152">
        <f t="shared" si="201"/>
        <v>0</v>
      </c>
      <c r="BJ152">
        <v>0</v>
      </c>
      <c r="BK152">
        <f t="shared" si="202"/>
        <v>0</v>
      </c>
      <c r="BL152">
        <v>0</v>
      </c>
      <c r="BM152">
        <f t="shared" si="203"/>
        <v>0</v>
      </c>
      <c r="BN152">
        <v>0</v>
      </c>
      <c r="BO152">
        <f t="shared" si="204"/>
        <v>0</v>
      </c>
      <c r="BP152">
        <v>0</v>
      </c>
      <c r="BQ152">
        <f t="shared" si="205"/>
        <v>0</v>
      </c>
      <c r="BR152">
        <v>0</v>
      </c>
      <c r="BS152">
        <f t="shared" si="206"/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f t="shared" si="207"/>
        <v>3.4142219414973064E-2</v>
      </c>
      <c r="DF152">
        <v>0</v>
      </c>
      <c r="DG152">
        <f t="shared" si="208"/>
        <v>0</v>
      </c>
      <c r="DH152">
        <v>0</v>
      </c>
      <c r="DI152">
        <f t="shared" si="209"/>
        <v>0</v>
      </c>
      <c r="DJ152">
        <v>0</v>
      </c>
      <c r="DK152">
        <f t="shared" si="210"/>
        <v>0</v>
      </c>
      <c r="DL152">
        <v>0</v>
      </c>
      <c r="DM152">
        <f t="shared" si="211"/>
        <v>0</v>
      </c>
      <c r="DN152">
        <v>0</v>
      </c>
      <c r="DO152">
        <f t="shared" si="212"/>
        <v>0</v>
      </c>
      <c r="DP152">
        <v>0</v>
      </c>
      <c r="DQ152">
        <f t="shared" si="213"/>
        <v>0</v>
      </c>
      <c r="DR152">
        <v>0</v>
      </c>
      <c r="DS152">
        <f t="shared" si="214"/>
        <v>0</v>
      </c>
      <c r="DT152">
        <v>0</v>
      </c>
      <c r="DU152">
        <f t="shared" si="215"/>
        <v>0</v>
      </c>
      <c r="DV152">
        <v>0</v>
      </c>
      <c r="DW152">
        <f t="shared" si="216"/>
        <v>0</v>
      </c>
      <c r="DX152">
        <v>0</v>
      </c>
      <c r="DY152">
        <f t="shared" si="217"/>
        <v>0</v>
      </c>
      <c r="DZ152">
        <v>0</v>
      </c>
      <c r="EA152">
        <f t="shared" si="218"/>
        <v>0</v>
      </c>
      <c r="EB152">
        <v>0</v>
      </c>
      <c r="EC152">
        <f t="shared" si="219"/>
        <v>0</v>
      </c>
      <c r="ED152">
        <v>0</v>
      </c>
      <c r="EE152">
        <f t="shared" si="220"/>
        <v>0</v>
      </c>
      <c r="EF152">
        <v>0</v>
      </c>
      <c r="EG152">
        <f t="shared" si="221"/>
        <v>0</v>
      </c>
      <c r="EH152">
        <v>0</v>
      </c>
      <c r="EI152">
        <f t="shared" si="222"/>
        <v>0</v>
      </c>
      <c r="EJ152">
        <v>0</v>
      </c>
      <c r="EK152">
        <f t="shared" si="223"/>
        <v>0</v>
      </c>
      <c r="EL152">
        <v>0</v>
      </c>
      <c r="EM152">
        <f t="shared" si="224"/>
        <v>0</v>
      </c>
      <c r="EN152">
        <v>0</v>
      </c>
      <c r="EO152">
        <f t="shared" si="225"/>
        <v>0</v>
      </c>
      <c r="EP152">
        <v>99</v>
      </c>
      <c r="EQ152">
        <f t="shared" si="226"/>
        <v>0.9658577805850268</v>
      </c>
      <c r="ER152">
        <v>0</v>
      </c>
      <c r="ES152">
        <f t="shared" si="227"/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 s="3" t="s">
        <v>568</v>
      </c>
      <c r="FG152" t="s">
        <v>569</v>
      </c>
    </row>
    <row r="153" spans="1:163" x14ac:dyDescent="0.45">
      <c r="A153">
        <v>152</v>
      </c>
      <c r="B153">
        <v>189</v>
      </c>
      <c r="C153" t="s">
        <v>440</v>
      </c>
      <c r="D153" t="s">
        <v>581</v>
      </c>
      <c r="E153" t="s">
        <v>582</v>
      </c>
      <c r="G153" s="2">
        <v>3</v>
      </c>
      <c r="H153">
        <v>453</v>
      </c>
      <c r="I153">
        <f>1538+273</f>
        <v>1811</v>
      </c>
      <c r="J153">
        <v>473</v>
      </c>
      <c r="K153" s="2">
        <f t="shared" si="175"/>
        <v>0.26118166758696854</v>
      </c>
      <c r="L153">
        <f t="shared" ref="L153:L158" si="232">0.13/50/60</f>
        <v>4.3333333333333334E-5</v>
      </c>
      <c r="M153" t="s">
        <v>1145</v>
      </c>
      <c r="N153">
        <v>0</v>
      </c>
      <c r="O153">
        <f t="shared" si="178"/>
        <v>0</v>
      </c>
      <c r="P153">
        <v>0</v>
      </c>
      <c r="Q153">
        <f t="shared" si="179"/>
        <v>0</v>
      </c>
      <c r="R153">
        <v>0</v>
      </c>
      <c r="S153">
        <f t="shared" si="180"/>
        <v>0</v>
      </c>
      <c r="T153">
        <v>0.14000000000000001</v>
      </c>
      <c r="U153">
        <f t="shared" si="181"/>
        <v>1.4189344985456351E-3</v>
      </c>
      <c r="V153">
        <v>0</v>
      </c>
      <c r="W153">
        <f t="shared" si="182"/>
        <v>0</v>
      </c>
      <c r="X153">
        <v>0</v>
      </c>
      <c r="Y153">
        <f t="shared" si="183"/>
        <v>0</v>
      </c>
      <c r="Z153">
        <v>0</v>
      </c>
      <c r="AA153">
        <f t="shared" si="184"/>
        <v>0</v>
      </c>
      <c r="AB153">
        <v>0</v>
      </c>
      <c r="AC153">
        <f t="shared" si="185"/>
        <v>0</v>
      </c>
      <c r="AD153">
        <f>100-T153-AF153-AH153-AJ153</f>
        <v>99.611999999999995</v>
      </c>
      <c r="AE153">
        <f t="shared" si="186"/>
        <v>0.99319499377094023</v>
      </c>
      <c r="AF153">
        <v>3.6999999999999998E-2</v>
      </c>
      <c r="AG153">
        <f t="shared" si="187"/>
        <v>1.7154018489358295E-3</v>
      </c>
      <c r="AH153">
        <v>1.0999999999999999E-2</v>
      </c>
      <c r="AI153">
        <f t="shared" si="188"/>
        <v>1.9776919098946007E-4</v>
      </c>
      <c r="AJ153">
        <v>0.2</v>
      </c>
      <c r="AK153">
        <f t="shared" si="189"/>
        <v>3.472900690589057E-3</v>
      </c>
      <c r="AL153">
        <v>0</v>
      </c>
      <c r="AM153">
        <f t="shared" si="190"/>
        <v>0</v>
      </c>
      <c r="AN153">
        <v>0</v>
      </c>
      <c r="AO153">
        <f t="shared" si="191"/>
        <v>0</v>
      </c>
      <c r="AP153">
        <v>0</v>
      </c>
      <c r="AQ153">
        <f t="shared" si="192"/>
        <v>0</v>
      </c>
      <c r="AR153">
        <v>0</v>
      </c>
      <c r="AS153">
        <f t="shared" si="193"/>
        <v>0</v>
      </c>
      <c r="AT153">
        <v>0</v>
      </c>
      <c r="AU153">
        <f t="shared" si="194"/>
        <v>0</v>
      </c>
      <c r="AV153">
        <v>0</v>
      </c>
      <c r="AW153">
        <f t="shared" si="195"/>
        <v>0</v>
      </c>
      <c r="AX153">
        <v>0</v>
      </c>
      <c r="AY153">
        <f t="shared" si="196"/>
        <v>0</v>
      </c>
      <c r="AZ153">
        <v>0</v>
      </c>
      <c r="BA153">
        <f t="shared" si="197"/>
        <v>0</v>
      </c>
      <c r="BB153">
        <v>0</v>
      </c>
      <c r="BC153">
        <f t="shared" si="198"/>
        <v>0</v>
      </c>
      <c r="BD153">
        <v>0</v>
      </c>
      <c r="BE153">
        <f t="shared" si="199"/>
        <v>0</v>
      </c>
      <c r="BF153">
        <v>0</v>
      </c>
      <c r="BG153">
        <f t="shared" si="200"/>
        <v>0</v>
      </c>
      <c r="BH153">
        <v>0</v>
      </c>
      <c r="BI153">
        <f t="shared" si="201"/>
        <v>0</v>
      </c>
      <c r="BJ153">
        <v>0</v>
      </c>
      <c r="BK153">
        <f t="shared" si="202"/>
        <v>0</v>
      </c>
      <c r="BL153">
        <v>0</v>
      </c>
      <c r="BM153">
        <f t="shared" si="203"/>
        <v>0</v>
      </c>
      <c r="BN153">
        <v>0</v>
      </c>
      <c r="BO153">
        <f t="shared" si="204"/>
        <v>0</v>
      </c>
      <c r="BP153">
        <v>0</v>
      </c>
      <c r="BQ153">
        <f t="shared" si="205"/>
        <v>0</v>
      </c>
      <c r="BR153">
        <v>0</v>
      </c>
      <c r="BS153">
        <f t="shared" si="206"/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f t="shared" si="207"/>
        <v>0</v>
      </c>
      <c r="DF153">
        <v>0</v>
      </c>
      <c r="DG153">
        <f t="shared" si="208"/>
        <v>0</v>
      </c>
      <c r="DH153">
        <v>0</v>
      </c>
      <c r="DI153">
        <f t="shared" si="209"/>
        <v>0</v>
      </c>
      <c r="DJ153">
        <v>0</v>
      </c>
      <c r="DK153">
        <f t="shared" si="210"/>
        <v>0</v>
      </c>
      <c r="DL153">
        <v>0</v>
      </c>
      <c r="DM153">
        <f t="shared" si="211"/>
        <v>0</v>
      </c>
      <c r="DN153">
        <v>0</v>
      </c>
      <c r="DO153">
        <f t="shared" si="212"/>
        <v>0</v>
      </c>
      <c r="DP153">
        <v>0</v>
      </c>
      <c r="DQ153">
        <f t="shared" si="213"/>
        <v>0</v>
      </c>
      <c r="DR153">
        <v>0</v>
      </c>
      <c r="DS153">
        <f t="shared" si="214"/>
        <v>0</v>
      </c>
      <c r="DT153">
        <v>0</v>
      </c>
      <c r="DU153">
        <f t="shared" si="215"/>
        <v>0</v>
      </c>
      <c r="DV153">
        <v>0</v>
      </c>
      <c r="DW153">
        <f t="shared" si="216"/>
        <v>0</v>
      </c>
      <c r="DX153">
        <v>0</v>
      </c>
      <c r="DY153">
        <f t="shared" si="217"/>
        <v>0</v>
      </c>
      <c r="DZ153">
        <v>0</v>
      </c>
      <c r="EA153">
        <f t="shared" si="218"/>
        <v>0</v>
      </c>
      <c r="EB153">
        <v>0</v>
      </c>
      <c r="EC153">
        <f t="shared" si="219"/>
        <v>0</v>
      </c>
      <c r="ED153">
        <v>0</v>
      </c>
      <c r="EE153">
        <f t="shared" si="220"/>
        <v>0</v>
      </c>
      <c r="EF153">
        <v>0</v>
      </c>
      <c r="EG153">
        <f t="shared" si="221"/>
        <v>0</v>
      </c>
      <c r="EH153">
        <v>0</v>
      </c>
      <c r="EI153">
        <f t="shared" si="222"/>
        <v>0</v>
      </c>
      <c r="EJ153">
        <v>0</v>
      </c>
      <c r="EK153">
        <f t="shared" si="223"/>
        <v>0</v>
      </c>
      <c r="EL153">
        <v>0</v>
      </c>
      <c r="EM153">
        <f t="shared" si="224"/>
        <v>0</v>
      </c>
      <c r="EN153">
        <v>0</v>
      </c>
      <c r="EO153">
        <f t="shared" si="225"/>
        <v>0</v>
      </c>
      <c r="EP153">
        <v>0</v>
      </c>
      <c r="EQ153">
        <f t="shared" si="226"/>
        <v>0</v>
      </c>
      <c r="ER153">
        <v>100</v>
      </c>
      <c r="ES153">
        <f t="shared" si="227"/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 s="3" t="s">
        <v>584</v>
      </c>
      <c r="FG153" t="s">
        <v>264</v>
      </c>
    </row>
    <row r="154" spans="1:163" x14ac:dyDescent="0.45">
      <c r="A154">
        <v>153</v>
      </c>
      <c r="B154">
        <v>190</v>
      </c>
      <c r="C154" t="s">
        <v>440</v>
      </c>
      <c r="D154" t="s">
        <v>581</v>
      </c>
      <c r="E154" t="s">
        <v>582</v>
      </c>
      <c r="G154" s="2">
        <v>3</v>
      </c>
      <c r="H154">
        <v>453</v>
      </c>
      <c r="I154">
        <f t="shared" ref="I154:I166" si="233">1538+273</f>
        <v>1811</v>
      </c>
      <c r="J154">
        <v>573</v>
      </c>
      <c r="K154" s="2">
        <f t="shared" si="175"/>
        <v>0.31639977912755385</v>
      </c>
      <c r="L154">
        <f t="shared" si="232"/>
        <v>4.3333333333333334E-5</v>
      </c>
      <c r="M154" t="s">
        <v>1145</v>
      </c>
      <c r="N154">
        <v>0</v>
      </c>
      <c r="O154">
        <f t="shared" si="178"/>
        <v>0</v>
      </c>
      <c r="P154">
        <v>0</v>
      </c>
      <c r="Q154">
        <f t="shared" si="179"/>
        <v>0</v>
      </c>
      <c r="R154">
        <v>0</v>
      </c>
      <c r="S154">
        <f t="shared" si="180"/>
        <v>0</v>
      </c>
      <c r="T154">
        <v>0.14000000000000001</v>
      </c>
      <c r="U154">
        <f t="shared" si="181"/>
        <v>1.4189344985456351E-3</v>
      </c>
      <c r="V154">
        <v>0</v>
      </c>
      <c r="W154">
        <f t="shared" si="182"/>
        <v>0</v>
      </c>
      <c r="X154">
        <v>0</v>
      </c>
      <c r="Y154">
        <f t="shared" si="183"/>
        <v>0</v>
      </c>
      <c r="Z154">
        <v>0</v>
      </c>
      <c r="AA154">
        <f t="shared" si="184"/>
        <v>0</v>
      </c>
      <c r="AB154">
        <v>0</v>
      </c>
      <c r="AC154">
        <f t="shared" si="185"/>
        <v>0</v>
      </c>
      <c r="AD154">
        <f t="shared" ref="AD154:AD170" si="234">100-T154-AF154-AH154-AJ154</f>
        <v>99.611999999999995</v>
      </c>
      <c r="AE154">
        <f t="shared" si="186"/>
        <v>0.99319499377094023</v>
      </c>
      <c r="AF154">
        <v>3.6999999999999998E-2</v>
      </c>
      <c r="AG154">
        <f t="shared" si="187"/>
        <v>1.7154018489358295E-3</v>
      </c>
      <c r="AH154">
        <v>1.0999999999999999E-2</v>
      </c>
      <c r="AI154">
        <f t="shared" si="188"/>
        <v>1.9776919098946007E-4</v>
      </c>
      <c r="AJ154">
        <v>0.2</v>
      </c>
      <c r="AK154">
        <f t="shared" si="189"/>
        <v>3.472900690589057E-3</v>
      </c>
      <c r="AL154">
        <v>0</v>
      </c>
      <c r="AM154">
        <f t="shared" si="190"/>
        <v>0</v>
      </c>
      <c r="AN154">
        <v>0</v>
      </c>
      <c r="AO154">
        <f t="shared" si="191"/>
        <v>0</v>
      </c>
      <c r="AP154">
        <v>0</v>
      </c>
      <c r="AQ154">
        <f t="shared" si="192"/>
        <v>0</v>
      </c>
      <c r="AR154">
        <v>0</v>
      </c>
      <c r="AS154">
        <f t="shared" si="193"/>
        <v>0</v>
      </c>
      <c r="AT154">
        <v>0</v>
      </c>
      <c r="AU154">
        <f t="shared" si="194"/>
        <v>0</v>
      </c>
      <c r="AV154">
        <v>0</v>
      </c>
      <c r="AW154">
        <f t="shared" si="195"/>
        <v>0</v>
      </c>
      <c r="AX154">
        <v>0</v>
      </c>
      <c r="AY154">
        <f t="shared" si="196"/>
        <v>0</v>
      </c>
      <c r="AZ154">
        <v>0</v>
      </c>
      <c r="BA154">
        <f t="shared" si="197"/>
        <v>0</v>
      </c>
      <c r="BB154">
        <v>0</v>
      </c>
      <c r="BC154">
        <f t="shared" si="198"/>
        <v>0</v>
      </c>
      <c r="BD154">
        <v>0</v>
      </c>
      <c r="BE154">
        <f t="shared" si="199"/>
        <v>0</v>
      </c>
      <c r="BF154">
        <v>0</v>
      </c>
      <c r="BG154">
        <f t="shared" si="200"/>
        <v>0</v>
      </c>
      <c r="BH154">
        <v>0</v>
      </c>
      <c r="BI154">
        <f t="shared" si="201"/>
        <v>0</v>
      </c>
      <c r="BJ154">
        <v>0</v>
      </c>
      <c r="BK154">
        <f t="shared" si="202"/>
        <v>0</v>
      </c>
      <c r="BL154">
        <v>0</v>
      </c>
      <c r="BM154">
        <f t="shared" si="203"/>
        <v>0</v>
      </c>
      <c r="BN154">
        <v>0</v>
      </c>
      <c r="BO154">
        <f t="shared" si="204"/>
        <v>0</v>
      </c>
      <c r="BP154">
        <v>0</v>
      </c>
      <c r="BQ154">
        <f t="shared" si="205"/>
        <v>0</v>
      </c>
      <c r="BR154">
        <v>0</v>
      </c>
      <c r="BS154">
        <f t="shared" si="206"/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f t="shared" si="207"/>
        <v>0</v>
      </c>
      <c r="DF154">
        <v>0</v>
      </c>
      <c r="DG154">
        <f t="shared" si="208"/>
        <v>0</v>
      </c>
      <c r="DH154">
        <v>0</v>
      </c>
      <c r="DI154">
        <f t="shared" si="209"/>
        <v>0</v>
      </c>
      <c r="DJ154">
        <v>0</v>
      </c>
      <c r="DK154">
        <f t="shared" si="210"/>
        <v>0</v>
      </c>
      <c r="DL154">
        <v>0</v>
      </c>
      <c r="DM154">
        <f t="shared" si="211"/>
        <v>0</v>
      </c>
      <c r="DN154">
        <v>0</v>
      </c>
      <c r="DO154">
        <f t="shared" si="212"/>
        <v>0</v>
      </c>
      <c r="DP154">
        <v>0</v>
      </c>
      <c r="DQ154">
        <f t="shared" si="213"/>
        <v>0</v>
      </c>
      <c r="DR154">
        <v>0</v>
      </c>
      <c r="DS154">
        <f t="shared" si="214"/>
        <v>0</v>
      </c>
      <c r="DT154">
        <v>0</v>
      </c>
      <c r="DU154">
        <f t="shared" si="215"/>
        <v>0</v>
      </c>
      <c r="DV154">
        <v>0</v>
      </c>
      <c r="DW154">
        <f t="shared" si="216"/>
        <v>0</v>
      </c>
      <c r="DX154">
        <v>0</v>
      </c>
      <c r="DY154">
        <f t="shared" si="217"/>
        <v>0</v>
      </c>
      <c r="DZ154">
        <v>0</v>
      </c>
      <c r="EA154">
        <f t="shared" si="218"/>
        <v>0</v>
      </c>
      <c r="EB154">
        <v>0</v>
      </c>
      <c r="EC154">
        <f t="shared" si="219"/>
        <v>0</v>
      </c>
      <c r="ED154">
        <v>0</v>
      </c>
      <c r="EE154">
        <f t="shared" si="220"/>
        <v>0</v>
      </c>
      <c r="EF154">
        <v>0</v>
      </c>
      <c r="EG154">
        <f t="shared" si="221"/>
        <v>0</v>
      </c>
      <c r="EH154">
        <v>0</v>
      </c>
      <c r="EI154">
        <f t="shared" si="222"/>
        <v>0</v>
      </c>
      <c r="EJ154">
        <v>0</v>
      </c>
      <c r="EK154">
        <f t="shared" si="223"/>
        <v>0</v>
      </c>
      <c r="EL154">
        <v>0</v>
      </c>
      <c r="EM154">
        <f t="shared" si="224"/>
        <v>0</v>
      </c>
      <c r="EN154">
        <v>0</v>
      </c>
      <c r="EO154">
        <f t="shared" si="225"/>
        <v>0</v>
      </c>
      <c r="EP154">
        <v>0</v>
      </c>
      <c r="EQ154">
        <f t="shared" si="226"/>
        <v>0</v>
      </c>
      <c r="ER154">
        <v>100</v>
      </c>
      <c r="ES154">
        <f t="shared" si="227"/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 s="3" t="s">
        <v>584</v>
      </c>
      <c r="FG154" t="s">
        <v>264</v>
      </c>
    </row>
    <row r="155" spans="1:163" x14ac:dyDescent="0.45">
      <c r="A155">
        <v>154</v>
      </c>
      <c r="B155">
        <v>191</v>
      </c>
      <c r="C155" t="s">
        <v>440</v>
      </c>
      <c r="D155" t="s">
        <v>581</v>
      </c>
      <c r="E155" t="s">
        <v>582</v>
      </c>
      <c r="G155" s="2">
        <v>3</v>
      </c>
      <c r="H155">
        <v>453</v>
      </c>
      <c r="I155">
        <f t="shared" si="233"/>
        <v>1811</v>
      </c>
      <c r="J155">
        <v>673</v>
      </c>
      <c r="K155" s="2">
        <f t="shared" si="175"/>
        <v>0.37161789066813916</v>
      </c>
      <c r="L155">
        <f t="shared" si="232"/>
        <v>4.3333333333333334E-5</v>
      </c>
      <c r="M155" t="s">
        <v>1145</v>
      </c>
      <c r="N155">
        <v>0</v>
      </c>
      <c r="O155">
        <f t="shared" si="178"/>
        <v>0</v>
      </c>
      <c r="P155">
        <v>0</v>
      </c>
      <c r="Q155">
        <f t="shared" si="179"/>
        <v>0</v>
      </c>
      <c r="R155">
        <v>0</v>
      </c>
      <c r="S155">
        <f t="shared" si="180"/>
        <v>0</v>
      </c>
      <c r="T155">
        <v>0.14000000000000001</v>
      </c>
      <c r="U155">
        <f t="shared" si="181"/>
        <v>1.4189344985456351E-3</v>
      </c>
      <c r="V155">
        <v>0</v>
      </c>
      <c r="W155">
        <f t="shared" si="182"/>
        <v>0</v>
      </c>
      <c r="X155">
        <v>0</v>
      </c>
      <c r="Y155">
        <f t="shared" si="183"/>
        <v>0</v>
      </c>
      <c r="Z155">
        <v>0</v>
      </c>
      <c r="AA155">
        <f t="shared" si="184"/>
        <v>0</v>
      </c>
      <c r="AB155">
        <v>0</v>
      </c>
      <c r="AC155">
        <f t="shared" si="185"/>
        <v>0</v>
      </c>
      <c r="AD155">
        <f t="shared" si="234"/>
        <v>99.611999999999995</v>
      </c>
      <c r="AE155">
        <f t="shared" si="186"/>
        <v>0.99319499377094023</v>
      </c>
      <c r="AF155">
        <v>3.6999999999999998E-2</v>
      </c>
      <c r="AG155">
        <f t="shared" si="187"/>
        <v>1.7154018489358295E-3</v>
      </c>
      <c r="AH155">
        <v>1.0999999999999999E-2</v>
      </c>
      <c r="AI155">
        <f t="shared" si="188"/>
        <v>1.9776919098946007E-4</v>
      </c>
      <c r="AJ155">
        <v>0.2</v>
      </c>
      <c r="AK155">
        <f t="shared" si="189"/>
        <v>3.472900690589057E-3</v>
      </c>
      <c r="AL155">
        <v>0</v>
      </c>
      <c r="AM155">
        <f t="shared" si="190"/>
        <v>0</v>
      </c>
      <c r="AN155">
        <v>0</v>
      </c>
      <c r="AO155">
        <f t="shared" si="191"/>
        <v>0</v>
      </c>
      <c r="AP155">
        <v>0</v>
      </c>
      <c r="AQ155">
        <f t="shared" si="192"/>
        <v>0</v>
      </c>
      <c r="AR155">
        <v>0</v>
      </c>
      <c r="AS155">
        <f t="shared" si="193"/>
        <v>0</v>
      </c>
      <c r="AT155">
        <v>0</v>
      </c>
      <c r="AU155">
        <f t="shared" si="194"/>
        <v>0</v>
      </c>
      <c r="AV155">
        <v>0</v>
      </c>
      <c r="AW155">
        <f t="shared" si="195"/>
        <v>0</v>
      </c>
      <c r="AX155">
        <v>0</v>
      </c>
      <c r="AY155">
        <f t="shared" si="196"/>
        <v>0</v>
      </c>
      <c r="AZ155">
        <v>0</v>
      </c>
      <c r="BA155">
        <f t="shared" si="197"/>
        <v>0</v>
      </c>
      <c r="BB155">
        <v>0</v>
      </c>
      <c r="BC155">
        <f t="shared" si="198"/>
        <v>0</v>
      </c>
      <c r="BD155">
        <v>0</v>
      </c>
      <c r="BE155">
        <f t="shared" si="199"/>
        <v>0</v>
      </c>
      <c r="BF155">
        <v>0</v>
      </c>
      <c r="BG155">
        <f t="shared" si="200"/>
        <v>0</v>
      </c>
      <c r="BH155">
        <v>0</v>
      </c>
      <c r="BI155">
        <f t="shared" si="201"/>
        <v>0</v>
      </c>
      <c r="BJ155">
        <v>0</v>
      </c>
      <c r="BK155">
        <f t="shared" si="202"/>
        <v>0</v>
      </c>
      <c r="BL155">
        <v>0</v>
      </c>
      <c r="BM155">
        <f t="shared" si="203"/>
        <v>0</v>
      </c>
      <c r="BN155">
        <v>0</v>
      </c>
      <c r="BO155">
        <f t="shared" si="204"/>
        <v>0</v>
      </c>
      <c r="BP155">
        <v>0</v>
      </c>
      <c r="BQ155">
        <f t="shared" si="205"/>
        <v>0</v>
      </c>
      <c r="BR155">
        <v>0</v>
      </c>
      <c r="BS155">
        <f t="shared" si="206"/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f t="shared" si="207"/>
        <v>0</v>
      </c>
      <c r="DF155">
        <v>0</v>
      </c>
      <c r="DG155">
        <f t="shared" si="208"/>
        <v>0</v>
      </c>
      <c r="DH155">
        <v>0</v>
      </c>
      <c r="DI155">
        <f t="shared" si="209"/>
        <v>0</v>
      </c>
      <c r="DJ155">
        <v>0</v>
      </c>
      <c r="DK155">
        <f t="shared" si="210"/>
        <v>0</v>
      </c>
      <c r="DL155">
        <v>0</v>
      </c>
      <c r="DM155">
        <f t="shared" si="211"/>
        <v>0</v>
      </c>
      <c r="DN155">
        <v>0</v>
      </c>
      <c r="DO155">
        <f t="shared" si="212"/>
        <v>0</v>
      </c>
      <c r="DP155">
        <v>0</v>
      </c>
      <c r="DQ155">
        <f t="shared" si="213"/>
        <v>0</v>
      </c>
      <c r="DR155">
        <v>0</v>
      </c>
      <c r="DS155">
        <f t="shared" si="214"/>
        <v>0</v>
      </c>
      <c r="DT155">
        <v>0</v>
      </c>
      <c r="DU155">
        <f t="shared" si="215"/>
        <v>0</v>
      </c>
      <c r="DV155">
        <v>0</v>
      </c>
      <c r="DW155">
        <f t="shared" si="216"/>
        <v>0</v>
      </c>
      <c r="DX155">
        <v>0</v>
      </c>
      <c r="DY155">
        <f t="shared" si="217"/>
        <v>0</v>
      </c>
      <c r="DZ155">
        <v>0</v>
      </c>
      <c r="EA155">
        <f t="shared" si="218"/>
        <v>0</v>
      </c>
      <c r="EB155">
        <v>0</v>
      </c>
      <c r="EC155">
        <f t="shared" si="219"/>
        <v>0</v>
      </c>
      <c r="ED155">
        <v>0</v>
      </c>
      <c r="EE155">
        <f t="shared" si="220"/>
        <v>0</v>
      </c>
      <c r="EF155">
        <v>0</v>
      </c>
      <c r="EG155">
        <f t="shared" si="221"/>
        <v>0</v>
      </c>
      <c r="EH155">
        <v>0</v>
      </c>
      <c r="EI155">
        <f t="shared" si="222"/>
        <v>0</v>
      </c>
      <c r="EJ155">
        <v>0</v>
      </c>
      <c r="EK155">
        <f t="shared" si="223"/>
        <v>0</v>
      </c>
      <c r="EL155">
        <v>0</v>
      </c>
      <c r="EM155">
        <f t="shared" si="224"/>
        <v>0</v>
      </c>
      <c r="EN155">
        <v>0</v>
      </c>
      <c r="EO155">
        <f t="shared" si="225"/>
        <v>0</v>
      </c>
      <c r="EP155">
        <v>0</v>
      </c>
      <c r="EQ155">
        <f t="shared" si="226"/>
        <v>0</v>
      </c>
      <c r="ER155">
        <v>100</v>
      </c>
      <c r="ES155">
        <f t="shared" si="227"/>
        <v>1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 s="3" t="s">
        <v>584</v>
      </c>
      <c r="FG155" t="s">
        <v>264</v>
      </c>
    </row>
    <row r="156" spans="1:163" x14ac:dyDescent="0.45">
      <c r="A156">
        <v>155</v>
      </c>
      <c r="B156">
        <v>192</v>
      </c>
      <c r="C156" t="s">
        <v>440</v>
      </c>
      <c r="D156" t="s">
        <v>581</v>
      </c>
      <c r="E156" t="s">
        <v>582</v>
      </c>
      <c r="G156" s="2">
        <v>3</v>
      </c>
      <c r="H156">
        <v>453</v>
      </c>
      <c r="I156">
        <f t="shared" si="233"/>
        <v>1811</v>
      </c>
      <c r="J156">
        <v>773</v>
      </c>
      <c r="K156" s="2">
        <f t="shared" si="175"/>
        <v>0.42683600220872447</v>
      </c>
      <c r="L156">
        <f t="shared" si="232"/>
        <v>4.3333333333333334E-5</v>
      </c>
      <c r="M156" t="s">
        <v>1145</v>
      </c>
      <c r="N156">
        <v>0</v>
      </c>
      <c r="O156">
        <f t="shared" si="178"/>
        <v>0</v>
      </c>
      <c r="P156">
        <v>0</v>
      </c>
      <c r="Q156">
        <f t="shared" si="179"/>
        <v>0</v>
      </c>
      <c r="R156">
        <v>0</v>
      </c>
      <c r="S156">
        <f t="shared" si="180"/>
        <v>0</v>
      </c>
      <c r="T156">
        <v>0.14000000000000001</v>
      </c>
      <c r="U156">
        <f t="shared" si="181"/>
        <v>1.4189344985456351E-3</v>
      </c>
      <c r="V156">
        <v>0</v>
      </c>
      <c r="W156">
        <f t="shared" si="182"/>
        <v>0</v>
      </c>
      <c r="X156">
        <v>0</v>
      </c>
      <c r="Y156">
        <f t="shared" si="183"/>
        <v>0</v>
      </c>
      <c r="Z156">
        <v>0</v>
      </c>
      <c r="AA156">
        <f t="shared" si="184"/>
        <v>0</v>
      </c>
      <c r="AB156">
        <v>0</v>
      </c>
      <c r="AC156">
        <f t="shared" si="185"/>
        <v>0</v>
      </c>
      <c r="AD156">
        <f t="shared" si="234"/>
        <v>99.611999999999995</v>
      </c>
      <c r="AE156">
        <f t="shared" si="186"/>
        <v>0.99319499377094023</v>
      </c>
      <c r="AF156">
        <v>3.6999999999999998E-2</v>
      </c>
      <c r="AG156">
        <f t="shared" si="187"/>
        <v>1.7154018489358295E-3</v>
      </c>
      <c r="AH156">
        <v>1.0999999999999999E-2</v>
      </c>
      <c r="AI156">
        <f t="shared" si="188"/>
        <v>1.9776919098946007E-4</v>
      </c>
      <c r="AJ156">
        <v>0.2</v>
      </c>
      <c r="AK156">
        <f t="shared" si="189"/>
        <v>3.472900690589057E-3</v>
      </c>
      <c r="AL156">
        <v>0</v>
      </c>
      <c r="AM156">
        <f t="shared" si="190"/>
        <v>0</v>
      </c>
      <c r="AN156">
        <v>0</v>
      </c>
      <c r="AO156">
        <f t="shared" si="191"/>
        <v>0</v>
      </c>
      <c r="AP156">
        <v>0</v>
      </c>
      <c r="AQ156">
        <f t="shared" si="192"/>
        <v>0</v>
      </c>
      <c r="AR156">
        <v>0</v>
      </c>
      <c r="AS156">
        <f t="shared" si="193"/>
        <v>0</v>
      </c>
      <c r="AT156">
        <v>0</v>
      </c>
      <c r="AU156">
        <f t="shared" si="194"/>
        <v>0</v>
      </c>
      <c r="AV156">
        <v>0</v>
      </c>
      <c r="AW156">
        <f t="shared" si="195"/>
        <v>0</v>
      </c>
      <c r="AX156">
        <v>0</v>
      </c>
      <c r="AY156">
        <f t="shared" si="196"/>
        <v>0</v>
      </c>
      <c r="AZ156">
        <v>0</v>
      </c>
      <c r="BA156">
        <f t="shared" si="197"/>
        <v>0</v>
      </c>
      <c r="BB156">
        <v>0</v>
      </c>
      <c r="BC156">
        <f t="shared" si="198"/>
        <v>0</v>
      </c>
      <c r="BD156">
        <v>0</v>
      </c>
      <c r="BE156">
        <f t="shared" si="199"/>
        <v>0</v>
      </c>
      <c r="BF156">
        <v>0</v>
      </c>
      <c r="BG156">
        <f t="shared" si="200"/>
        <v>0</v>
      </c>
      <c r="BH156">
        <v>0</v>
      </c>
      <c r="BI156">
        <f t="shared" si="201"/>
        <v>0</v>
      </c>
      <c r="BJ156">
        <v>0</v>
      </c>
      <c r="BK156">
        <f t="shared" si="202"/>
        <v>0</v>
      </c>
      <c r="BL156">
        <v>0</v>
      </c>
      <c r="BM156">
        <f t="shared" si="203"/>
        <v>0</v>
      </c>
      <c r="BN156">
        <v>0</v>
      </c>
      <c r="BO156">
        <f t="shared" si="204"/>
        <v>0</v>
      </c>
      <c r="BP156">
        <v>0</v>
      </c>
      <c r="BQ156">
        <f t="shared" si="205"/>
        <v>0</v>
      </c>
      <c r="BR156">
        <v>0</v>
      </c>
      <c r="BS156">
        <f t="shared" si="206"/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f t="shared" si="207"/>
        <v>0</v>
      </c>
      <c r="DF156">
        <v>0</v>
      </c>
      <c r="DG156">
        <f t="shared" si="208"/>
        <v>0</v>
      </c>
      <c r="DH156">
        <v>0</v>
      </c>
      <c r="DI156">
        <f t="shared" si="209"/>
        <v>0</v>
      </c>
      <c r="DJ156">
        <v>0</v>
      </c>
      <c r="DK156">
        <f t="shared" si="210"/>
        <v>0</v>
      </c>
      <c r="DL156">
        <v>0</v>
      </c>
      <c r="DM156">
        <f t="shared" si="211"/>
        <v>0</v>
      </c>
      <c r="DN156">
        <v>0</v>
      </c>
      <c r="DO156">
        <f t="shared" si="212"/>
        <v>0</v>
      </c>
      <c r="DP156">
        <v>0</v>
      </c>
      <c r="DQ156">
        <f t="shared" si="213"/>
        <v>0</v>
      </c>
      <c r="DR156">
        <v>0</v>
      </c>
      <c r="DS156">
        <f t="shared" si="214"/>
        <v>0</v>
      </c>
      <c r="DT156">
        <v>0</v>
      </c>
      <c r="DU156">
        <f t="shared" si="215"/>
        <v>0</v>
      </c>
      <c r="DV156">
        <v>0</v>
      </c>
      <c r="DW156">
        <f t="shared" si="216"/>
        <v>0</v>
      </c>
      <c r="DX156">
        <v>0</v>
      </c>
      <c r="DY156">
        <f t="shared" si="217"/>
        <v>0</v>
      </c>
      <c r="DZ156">
        <v>0</v>
      </c>
      <c r="EA156">
        <f t="shared" si="218"/>
        <v>0</v>
      </c>
      <c r="EB156">
        <v>0</v>
      </c>
      <c r="EC156">
        <f t="shared" si="219"/>
        <v>0</v>
      </c>
      <c r="ED156">
        <v>0</v>
      </c>
      <c r="EE156">
        <f t="shared" si="220"/>
        <v>0</v>
      </c>
      <c r="EF156">
        <v>0</v>
      </c>
      <c r="EG156">
        <f t="shared" si="221"/>
        <v>0</v>
      </c>
      <c r="EH156">
        <v>0</v>
      </c>
      <c r="EI156">
        <f t="shared" si="222"/>
        <v>0</v>
      </c>
      <c r="EJ156">
        <v>0</v>
      </c>
      <c r="EK156">
        <f t="shared" si="223"/>
        <v>0</v>
      </c>
      <c r="EL156">
        <v>0</v>
      </c>
      <c r="EM156">
        <f t="shared" si="224"/>
        <v>0</v>
      </c>
      <c r="EN156">
        <v>0</v>
      </c>
      <c r="EO156">
        <f t="shared" si="225"/>
        <v>0</v>
      </c>
      <c r="EP156">
        <v>0</v>
      </c>
      <c r="EQ156">
        <f t="shared" si="226"/>
        <v>0</v>
      </c>
      <c r="ER156">
        <v>100</v>
      </c>
      <c r="ES156">
        <f t="shared" si="227"/>
        <v>1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 s="3" t="s">
        <v>584</v>
      </c>
      <c r="FG156" t="s">
        <v>264</v>
      </c>
    </row>
    <row r="157" spans="1:163" x14ac:dyDescent="0.45">
      <c r="A157">
        <v>156</v>
      </c>
      <c r="B157">
        <v>193</v>
      </c>
      <c r="C157" t="s">
        <v>440</v>
      </c>
      <c r="D157" t="s">
        <v>581</v>
      </c>
      <c r="E157" t="s">
        <v>582</v>
      </c>
      <c r="G157" s="2">
        <v>3</v>
      </c>
      <c r="H157">
        <v>453</v>
      </c>
      <c r="I157">
        <f t="shared" si="233"/>
        <v>1811</v>
      </c>
      <c r="J157">
        <v>873</v>
      </c>
      <c r="K157" s="2">
        <f t="shared" si="175"/>
        <v>0.48205411374930979</v>
      </c>
      <c r="L157">
        <f t="shared" si="232"/>
        <v>4.3333333333333334E-5</v>
      </c>
      <c r="M157" t="s">
        <v>1145</v>
      </c>
      <c r="N157">
        <v>0</v>
      </c>
      <c r="O157">
        <f t="shared" si="178"/>
        <v>0</v>
      </c>
      <c r="P157">
        <v>0</v>
      </c>
      <c r="Q157">
        <f t="shared" si="179"/>
        <v>0</v>
      </c>
      <c r="R157">
        <v>0</v>
      </c>
      <c r="S157">
        <f t="shared" si="180"/>
        <v>0</v>
      </c>
      <c r="T157">
        <v>0.14000000000000001</v>
      </c>
      <c r="U157">
        <f t="shared" si="181"/>
        <v>1.4189344985456351E-3</v>
      </c>
      <c r="V157">
        <v>0</v>
      </c>
      <c r="W157">
        <f t="shared" si="182"/>
        <v>0</v>
      </c>
      <c r="X157">
        <v>0</v>
      </c>
      <c r="Y157">
        <f t="shared" si="183"/>
        <v>0</v>
      </c>
      <c r="Z157">
        <v>0</v>
      </c>
      <c r="AA157">
        <f t="shared" si="184"/>
        <v>0</v>
      </c>
      <c r="AB157">
        <v>0</v>
      </c>
      <c r="AC157">
        <f t="shared" si="185"/>
        <v>0</v>
      </c>
      <c r="AD157">
        <f t="shared" si="234"/>
        <v>99.611999999999995</v>
      </c>
      <c r="AE157">
        <f t="shared" si="186"/>
        <v>0.99319499377094023</v>
      </c>
      <c r="AF157">
        <v>3.6999999999999998E-2</v>
      </c>
      <c r="AG157">
        <f t="shared" si="187"/>
        <v>1.7154018489358295E-3</v>
      </c>
      <c r="AH157">
        <v>1.0999999999999999E-2</v>
      </c>
      <c r="AI157">
        <f t="shared" si="188"/>
        <v>1.9776919098946007E-4</v>
      </c>
      <c r="AJ157">
        <v>0.2</v>
      </c>
      <c r="AK157">
        <f t="shared" si="189"/>
        <v>3.472900690589057E-3</v>
      </c>
      <c r="AL157">
        <v>0</v>
      </c>
      <c r="AM157">
        <f t="shared" si="190"/>
        <v>0</v>
      </c>
      <c r="AN157">
        <v>0</v>
      </c>
      <c r="AO157">
        <f t="shared" si="191"/>
        <v>0</v>
      </c>
      <c r="AP157">
        <v>0</v>
      </c>
      <c r="AQ157">
        <f t="shared" si="192"/>
        <v>0</v>
      </c>
      <c r="AR157">
        <v>0</v>
      </c>
      <c r="AS157">
        <f t="shared" si="193"/>
        <v>0</v>
      </c>
      <c r="AT157">
        <v>0</v>
      </c>
      <c r="AU157">
        <f t="shared" si="194"/>
        <v>0</v>
      </c>
      <c r="AV157">
        <v>0</v>
      </c>
      <c r="AW157">
        <f t="shared" si="195"/>
        <v>0</v>
      </c>
      <c r="AX157">
        <v>0</v>
      </c>
      <c r="AY157">
        <f t="shared" si="196"/>
        <v>0</v>
      </c>
      <c r="AZ157">
        <v>0</v>
      </c>
      <c r="BA157">
        <f t="shared" si="197"/>
        <v>0</v>
      </c>
      <c r="BB157">
        <v>0</v>
      </c>
      <c r="BC157">
        <f t="shared" si="198"/>
        <v>0</v>
      </c>
      <c r="BD157">
        <v>0</v>
      </c>
      <c r="BE157">
        <f t="shared" si="199"/>
        <v>0</v>
      </c>
      <c r="BF157">
        <v>0</v>
      </c>
      <c r="BG157">
        <f t="shared" si="200"/>
        <v>0</v>
      </c>
      <c r="BH157">
        <v>0</v>
      </c>
      <c r="BI157">
        <f t="shared" si="201"/>
        <v>0</v>
      </c>
      <c r="BJ157">
        <v>0</v>
      </c>
      <c r="BK157">
        <f t="shared" si="202"/>
        <v>0</v>
      </c>
      <c r="BL157">
        <v>0</v>
      </c>
      <c r="BM157">
        <f t="shared" si="203"/>
        <v>0</v>
      </c>
      <c r="BN157">
        <v>0</v>
      </c>
      <c r="BO157">
        <f t="shared" si="204"/>
        <v>0</v>
      </c>
      <c r="BP157">
        <v>0</v>
      </c>
      <c r="BQ157">
        <f t="shared" si="205"/>
        <v>0</v>
      </c>
      <c r="BR157">
        <v>0</v>
      </c>
      <c r="BS157">
        <f t="shared" si="206"/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f t="shared" si="207"/>
        <v>0</v>
      </c>
      <c r="DF157">
        <v>0</v>
      </c>
      <c r="DG157">
        <f t="shared" si="208"/>
        <v>0</v>
      </c>
      <c r="DH157">
        <v>0</v>
      </c>
      <c r="DI157">
        <f t="shared" si="209"/>
        <v>0</v>
      </c>
      <c r="DJ157">
        <v>0</v>
      </c>
      <c r="DK157">
        <f t="shared" si="210"/>
        <v>0</v>
      </c>
      <c r="DL157">
        <v>0</v>
      </c>
      <c r="DM157">
        <f t="shared" si="211"/>
        <v>0</v>
      </c>
      <c r="DN157">
        <v>0</v>
      </c>
      <c r="DO157">
        <f t="shared" si="212"/>
        <v>0</v>
      </c>
      <c r="DP157">
        <v>0</v>
      </c>
      <c r="DQ157">
        <f t="shared" si="213"/>
        <v>0</v>
      </c>
      <c r="DR157">
        <v>0</v>
      </c>
      <c r="DS157">
        <f t="shared" si="214"/>
        <v>0</v>
      </c>
      <c r="DT157">
        <v>0</v>
      </c>
      <c r="DU157">
        <f t="shared" si="215"/>
        <v>0</v>
      </c>
      <c r="DV157">
        <v>0</v>
      </c>
      <c r="DW157">
        <f t="shared" si="216"/>
        <v>0</v>
      </c>
      <c r="DX157">
        <v>0</v>
      </c>
      <c r="DY157">
        <f t="shared" si="217"/>
        <v>0</v>
      </c>
      <c r="DZ157">
        <v>0</v>
      </c>
      <c r="EA157">
        <f t="shared" si="218"/>
        <v>0</v>
      </c>
      <c r="EB157">
        <v>0</v>
      </c>
      <c r="EC157">
        <f t="shared" si="219"/>
        <v>0</v>
      </c>
      <c r="ED157">
        <v>0</v>
      </c>
      <c r="EE157">
        <f t="shared" si="220"/>
        <v>0</v>
      </c>
      <c r="EF157">
        <v>0</v>
      </c>
      <c r="EG157">
        <f t="shared" si="221"/>
        <v>0</v>
      </c>
      <c r="EH157">
        <v>0</v>
      </c>
      <c r="EI157">
        <f t="shared" si="222"/>
        <v>0</v>
      </c>
      <c r="EJ157">
        <v>0</v>
      </c>
      <c r="EK157">
        <f t="shared" si="223"/>
        <v>0</v>
      </c>
      <c r="EL157">
        <v>0</v>
      </c>
      <c r="EM157">
        <f t="shared" si="224"/>
        <v>0</v>
      </c>
      <c r="EN157">
        <v>0</v>
      </c>
      <c r="EO157">
        <f t="shared" si="225"/>
        <v>0</v>
      </c>
      <c r="EP157">
        <v>0</v>
      </c>
      <c r="EQ157">
        <f t="shared" si="226"/>
        <v>0</v>
      </c>
      <c r="ER157">
        <v>100</v>
      </c>
      <c r="ES157">
        <f t="shared" si="227"/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 s="3" t="s">
        <v>584</v>
      </c>
      <c r="FG157" t="s">
        <v>264</v>
      </c>
    </row>
    <row r="158" spans="1:163" x14ac:dyDescent="0.45">
      <c r="A158">
        <v>157</v>
      </c>
      <c r="B158">
        <v>194</v>
      </c>
      <c r="C158" t="s">
        <v>440</v>
      </c>
      <c r="D158" t="s">
        <v>581</v>
      </c>
      <c r="E158" t="s">
        <v>582</v>
      </c>
      <c r="G158" s="2">
        <v>3</v>
      </c>
      <c r="H158">
        <v>453</v>
      </c>
      <c r="I158">
        <f t="shared" si="233"/>
        <v>1811</v>
      </c>
      <c r="J158">
        <v>1073</v>
      </c>
      <c r="K158" s="2">
        <f t="shared" ref="K158:K189" si="235">J158/I158</f>
        <v>0.59249033683048036</v>
      </c>
      <c r="L158">
        <f t="shared" si="232"/>
        <v>4.3333333333333334E-5</v>
      </c>
      <c r="M158" t="s">
        <v>1145</v>
      </c>
      <c r="N158">
        <v>0</v>
      </c>
      <c r="O158">
        <f t="shared" si="178"/>
        <v>0</v>
      </c>
      <c r="P158">
        <v>0</v>
      </c>
      <c r="Q158">
        <f t="shared" si="179"/>
        <v>0</v>
      </c>
      <c r="R158">
        <v>0</v>
      </c>
      <c r="S158">
        <f t="shared" si="180"/>
        <v>0</v>
      </c>
      <c r="T158">
        <v>0.14000000000000001</v>
      </c>
      <c r="U158">
        <f t="shared" si="181"/>
        <v>1.4189344985456351E-3</v>
      </c>
      <c r="V158">
        <v>0</v>
      </c>
      <c r="W158">
        <f t="shared" si="182"/>
        <v>0</v>
      </c>
      <c r="X158">
        <v>0</v>
      </c>
      <c r="Y158">
        <f t="shared" si="183"/>
        <v>0</v>
      </c>
      <c r="Z158">
        <v>0</v>
      </c>
      <c r="AA158">
        <f t="shared" si="184"/>
        <v>0</v>
      </c>
      <c r="AB158">
        <v>0</v>
      </c>
      <c r="AC158">
        <f t="shared" si="185"/>
        <v>0</v>
      </c>
      <c r="AD158">
        <f t="shared" si="234"/>
        <v>99.611999999999995</v>
      </c>
      <c r="AE158">
        <f t="shared" si="186"/>
        <v>0.99319499377094023</v>
      </c>
      <c r="AF158">
        <v>3.6999999999999998E-2</v>
      </c>
      <c r="AG158">
        <f t="shared" si="187"/>
        <v>1.7154018489358295E-3</v>
      </c>
      <c r="AH158">
        <v>1.0999999999999999E-2</v>
      </c>
      <c r="AI158">
        <f t="shared" si="188"/>
        <v>1.9776919098946007E-4</v>
      </c>
      <c r="AJ158">
        <v>0.2</v>
      </c>
      <c r="AK158">
        <f t="shared" si="189"/>
        <v>3.472900690589057E-3</v>
      </c>
      <c r="AL158">
        <v>0</v>
      </c>
      <c r="AM158">
        <f t="shared" si="190"/>
        <v>0</v>
      </c>
      <c r="AN158">
        <v>0</v>
      </c>
      <c r="AO158">
        <f t="shared" si="191"/>
        <v>0</v>
      </c>
      <c r="AP158">
        <v>0</v>
      </c>
      <c r="AQ158">
        <f t="shared" si="192"/>
        <v>0</v>
      </c>
      <c r="AR158">
        <v>0</v>
      </c>
      <c r="AS158">
        <f t="shared" si="193"/>
        <v>0</v>
      </c>
      <c r="AT158">
        <v>0</v>
      </c>
      <c r="AU158">
        <f t="shared" si="194"/>
        <v>0</v>
      </c>
      <c r="AV158">
        <v>0</v>
      </c>
      <c r="AW158">
        <f t="shared" si="195"/>
        <v>0</v>
      </c>
      <c r="AX158">
        <v>0</v>
      </c>
      <c r="AY158">
        <f t="shared" si="196"/>
        <v>0</v>
      </c>
      <c r="AZ158">
        <v>0</v>
      </c>
      <c r="BA158">
        <f t="shared" si="197"/>
        <v>0</v>
      </c>
      <c r="BB158">
        <v>0</v>
      </c>
      <c r="BC158">
        <f t="shared" si="198"/>
        <v>0</v>
      </c>
      <c r="BD158">
        <v>0</v>
      </c>
      <c r="BE158">
        <f t="shared" si="199"/>
        <v>0</v>
      </c>
      <c r="BF158">
        <v>0</v>
      </c>
      <c r="BG158">
        <f t="shared" si="200"/>
        <v>0</v>
      </c>
      <c r="BH158">
        <v>0</v>
      </c>
      <c r="BI158">
        <f t="shared" si="201"/>
        <v>0</v>
      </c>
      <c r="BJ158">
        <v>0</v>
      </c>
      <c r="BK158">
        <f t="shared" si="202"/>
        <v>0</v>
      </c>
      <c r="BL158">
        <v>0</v>
      </c>
      <c r="BM158">
        <f t="shared" si="203"/>
        <v>0</v>
      </c>
      <c r="BN158">
        <v>0</v>
      </c>
      <c r="BO158">
        <f t="shared" si="204"/>
        <v>0</v>
      </c>
      <c r="BP158">
        <v>0</v>
      </c>
      <c r="BQ158">
        <f t="shared" si="205"/>
        <v>0</v>
      </c>
      <c r="BR158">
        <v>0</v>
      </c>
      <c r="BS158">
        <f t="shared" si="206"/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f t="shared" si="207"/>
        <v>0</v>
      </c>
      <c r="DF158">
        <v>0</v>
      </c>
      <c r="DG158">
        <f t="shared" si="208"/>
        <v>0</v>
      </c>
      <c r="DH158">
        <v>0</v>
      </c>
      <c r="DI158">
        <f t="shared" si="209"/>
        <v>0</v>
      </c>
      <c r="DJ158">
        <v>0</v>
      </c>
      <c r="DK158">
        <f t="shared" si="210"/>
        <v>0</v>
      </c>
      <c r="DL158">
        <v>0</v>
      </c>
      <c r="DM158">
        <f t="shared" si="211"/>
        <v>0</v>
      </c>
      <c r="DN158">
        <v>0</v>
      </c>
      <c r="DO158">
        <f t="shared" si="212"/>
        <v>0</v>
      </c>
      <c r="DP158">
        <v>0</v>
      </c>
      <c r="DQ158">
        <f t="shared" si="213"/>
        <v>0</v>
      </c>
      <c r="DR158">
        <v>0</v>
      </c>
      <c r="DS158">
        <f t="shared" si="214"/>
        <v>0</v>
      </c>
      <c r="DT158">
        <v>0</v>
      </c>
      <c r="DU158">
        <f t="shared" si="215"/>
        <v>0</v>
      </c>
      <c r="DV158">
        <v>0</v>
      </c>
      <c r="DW158">
        <f t="shared" si="216"/>
        <v>0</v>
      </c>
      <c r="DX158">
        <v>0</v>
      </c>
      <c r="DY158">
        <f t="shared" si="217"/>
        <v>0</v>
      </c>
      <c r="DZ158">
        <v>0</v>
      </c>
      <c r="EA158">
        <f t="shared" si="218"/>
        <v>0</v>
      </c>
      <c r="EB158">
        <v>0</v>
      </c>
      <c r="EC158">
        <f t="shared" si="219"/>
        <v>0</v>
      </c>
      <c r="ED158">
        <v>0</v>
      </c>
      <c r="EE158">
        <f t="shared" si="220"/>
        <v>0</v>
      </c>
      <c r="EF158">
        <v>0</v>
      </c>
      <c r="EG158">
        <f t="shared" si="221"/>
        <v>0</v>
      </c>
      <c r="EH158">
        <v>0</v>
      </c>
      <c r="EI158">
        <f t="shared" si="222"/>
        <v>0</v>
      </c>
      <c r="EJ158">
        <v>0</v>
      </c>
      <c r="EK158">
        <f t="shared" si="223"/>
        <v>0</v>
      </c>
      <c r="EL158">
        <v>0</v>
      </c>
      <c r="EM158">
        <f t="shared" si="224"/>
        <v>0</v>
      </c>
      <c r="EN158">
        <v>0</v>
      </c>
      <c r="EO158">
        <f t="shared" si="225"/>
        <v>0</v>
      </c>
      <c r="EP158">
        <v>0</v>
      </c>
      <c r="EQ158">
        <f t="shared" si="226"/>
        <v>0</v>
      </c>
      <c r="ER158">
        <v>100</v>
      </c>
      <c r="ES158">
        <f t="shared" si="227"/>
        <v>1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 s="3" t="s">
        <v>584</v>
      </c>
      <c r="FG158" t="s">
        <v>264</v>
      </c>
    </row>
    <row r="159" spans="1:163" x14ac:dyDescent="0.45">
      <c r="A159">
        <v>158</v>
      </c>
      <c r="B159">
        <v>195</v>
      </c>
      <c r="C159" t="s">
        <v>368</v>
      </c>
      <c r="D159" t="s">
        <v>408</v>
      </c>
      <c r="E159" t="s">
        <v>585</v>
      </c>
      <c r="F159" t="s">
        <v>586</v>
      </c>
      <c r="G159" s="2">
        <v>0</v>
      </c>
      <c r="H159">
        <f>419.5+273</f>
        <v>692.5</v>
      </c>
      <c r="I159">
        <f t="shared" si="233"/>
        <v>1811</v>
      </c>
      <c r="J159">
        <v>699.8</v>
      </c>
      <c r="K159" s="2">
        <f t="shared" si="235"/>
        <v>0.38641634456101598</v>
      </c>
      <c r="L159">
        <v>2E-3</v>
      </c>
      <c r="M159" t="s">
        <v>38</v>
      </c>
      <c r="N159">
        <v>0</v>
      </c>
      <c r="O159">
        <f t="shared" si="178"/>
        <v>0</v>
      </c>
      <c r="P159">
        <v>0</v>
      </c>
      <c r="Q159">
        <f t="shared" si="179"/>
        <v>0</v>
      </c>
      <c r="R159">
        <v>0</v>
      </c>
      <c r="S159">
        <f t="shared" si="180"/>
        <v>0</v>
      </c>
      <c r="T159">
        <v>0</v>
      </c>
      <c r="U159">
        <f t="shared" si="181"/>
        <v>0</v>
      </c>
      <c r="V159">
        <v>0</v>
      </c>
      <c r="W159">
        <f t="shared" si="182"/>
        <v>0</v>
      </c>
      <c r="X159">
        <v>0</v>
      </c>
      <c r="Y159">
        <f t="shared" si="183"/>
        <v>0</v>
      </c>
      <c r="Z159">
        <v>0</v>
      </c>
      <c r="AA159">
        <f t="shared" si="184"/>
        <v>0</v>
      </c>
      <c r="AB159">
        <v>0</v>
      </c>
      <c r="AC159">
        <f t="shared" si="185"/>
        <v>0</v>
      </c>
      <c r="AD159">
        <f t="shared" si="234"/>
        <v>99.9</v>
      </c>
      <c r="AE159">
        <f t="shared" si="186"/>
        <v>0.99536703464084253</v>
      </c>
      <c r="AF159">
        <v>0.1</v>
      </c>
      <c r="AG159">
        <f t="shared" si="187"/>
        <v>4.63296535915748E-3</v>
      </c>
      <c r="AH159">
        <v>0</v>
      </c>
      <c r="AI159">
        <f t="shared" si="188"/>
        <v>0</v>
      </c>
      <c r="AJ159">
        <v>0</v>
      </c>
      <c r="AK159">
        <f t="shared" si="189"/>
        <v>0</v>
      </c>
      <c r="AL159">
        <v>0</v>
      </c>
      <c r="AM159">
        <f t="shared" si="190"/>
        <v>0</v>
      </c>
      <c r="AN159">
        <v>0</v>
      </c>
      <c r="AO159">
        <f t="shared" si="191"/>
        <v>0</v>
      </c>
      <c r="AP159">
        <v>0</v>
      </c>
      <c r="AQ159">
        <f t="shared" si="192"/>
        <v>0</v>
      </c>
      <c r="AR159">
        <v>0</v>
      </c>
      <c r="AS159">
        <f t="shared" si="193"/>
        <v>0</v>
      </c>
      <c r="AT159">
        <v>0</v>
      </c>
      <c r="AU159">
        <f t="shared" si="194"/>
        <v>0</v>
      </c>
      <c r="AV159">
        <v>0</v>
      </c>
      <c r="AW159">
        <f t="shared" si="195"/>
        <v>0</v>
      </c>
      <c r="AX159">
        <v>0</v>
      </c>
      <c r="AY159">
        <f t="shared" si="196"/>
        <v>0</v>
      </c>
      <c r="AZ159">
        <v>0</v>
      </c>
      <c r="BA159">
        <f t="shared" si="197"/>
        <v>0</v>
      </c>
      <c r="BB159">
        <v>0</v>
      </c>
      <c r="BC159">
        <f t="shared" si="198"/>
        <v>0</v>
      </c>
      <c r="BD159">
        <v>0</v>
      </c>
      <c r="BE159">
        <f t="shared" si="199"/>
        <v>0</v>
      </c>
      <c r="BF159">
        <v>0</v>
      </c>
      <c r="BG159">
        <f t="shared" si="200"/>
        <v>0</v>
      </c>
      <c r="BH159">
        <v>0</v>
      </c>
      <c r="BI159">
        <f t="shared" si="201"/>
        <v>0</v>
      </c>
      <c r="BJ159">
        <v>0</v>
      </c>
      <c r="BK159">
        <f t="shared" si="202"/>
        <v>0</v>
      </c>
      <c r="BL159">
        <v>0</v>
      </c>
      <c r="BM159">
        <f t="shared" si="203"/>
        <v>0</v>
      </c>
      <c r="BN159">
        <v>0</v>
      </c>
      <c r="BO159">
        <f t="shared" si="204"/>
        <v>0</v>
      </c>
      <c r="BP159">
        <v>0</v>
      </c>
      <c r="BQ159">
        <f t="shared" si="205"/>
        <v>0</v>
      </c>
      <c r="BR159">
        <v>0</v>
      </c>
      <c r="BS159">
        <f t="shared" si="206"/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f t="shared" si="207"/>
        <v>0</v>
      </c>
      <c r="DF159">
        <v>0</v>
      </c>
      <c r="DG159">
        <f t="shared" si="208"/>
        <v>0</v>
      </c>
      <c r="DH159">
        <v>0</v>
      </c>
      <c r="DI159">
        <f t="shared" si="209"/>
        <v>0</v>
      </c>
      <c r="DJ159">
        <v>100</v>
      </c>
      <c r="DK159">
        <f t="shared" si="210"/>
        <v>1</v>
      </c>
      <c r="DL159">
        <v>0</v>
      </c>
      <c r="DM159">
        <f t="shared" si="211"/>
        <v>0</v>
      </c>
      <c r="DN159">
        <v>0</v>
      </c>
      <c r="DO159">
        <f t="shared" si="212"/>
        <v>0</v>
      </c>
      <c r="DP159">
        <v>0</v>
      </c>
      <c r="DQ159">
        <f t="shared" si="213"/>
        <v>0</v>
      </c>
      <c r="DR159">
        <v>0</v>
      </c>
      <c r="DS159">
        <f t="shared" si="214"/>
        <v>0</v>
      </c>
      <c r="DT159">
        <v>0</v>
      </c>
      <c r="DU159">
        <f t="shared" si="215"/>
        <v>0</v>
      </c>
      <c r="DV159">
        <v>0</v>
      </c>
      <c r="DW159">
        <f t="shared" si="216"/>
        <v>0</v>
      </c>
      <c r="DX159">
        <v>0</v>
      </c>
      <c r="DY159">
        <f t="shared" si="217"/>
        <v>0</v>
      </c>
      <c r="DZ159">
        <v>0</v>
      </c>
      <c r="EA159">
        <f t="shared" si="218"/>
        <v>0</v>
      </c>
      <c r="EB159">
        <v>0</v>
      </c>
      <c r="EC159">
        <f t="shared" si="219"/>
        <v>0</v>
      </c>
      <c r="ED159">
        <v>0</v>
      </c>
      <c r="EE159">
        <f t="shared" si="220"/>
        <v>0</v>
      </c>
      <c r="EF159">
        <v>0</v>
      </c>
      <c r="EG159">
        <f t="shared" si="221"/>
        <v>0</v>
      </c>
      <c r="EH159">
        <v>0</v>
      </c>
      <c r="EI159">
        <f t="shared" si="222"/>
        <v>0</v>
      </c>
      <c r="EJ159">
        <v>0</v>
      </c>
      <c r="EK159">
        <f t="shared" si="223"/>
        <v>0</v>
      </c>
      <c r="EL159">
        <v>0</v>
      </c>
      <c r="EM159">
        <f t="shared" si="224"/>
        <v>0</v>
      </c>
      <c r="EN159">
        <v>0</v>
      </c>
      <c r="EO159">
        <f t="shared" si="225"/>
        <v>0</v>
      </c>
      <c r="EP159">
        <v>0</v>
      </c>
      <c r="EQ159">
        <f t="shared" si="226"/>
        <v>0</v>
      </c>
      <c r="ER159">
        <v>0</v>
      </c>
      <c r="ES159">
        <f t="shared" si="227"/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 s="3" t="s">
        <v>587</v>
      </c>
      <c r="FG159" t="s">
        <v>588</v>
      </c>
    </row>
    <row r="160" spans="1:163" x14ac:dyDescent="0.45">
      <c r="A160">
        <v>159</v>
      </c>
      <c r="B160">
        <v>196</v>
      </c>
      <c r="C160" t="s">
        <v>368</v>
      </c>
      <c r="D160" t="s">
        <v>408</v>
      </c>
      <c r="E160" t="s">
        <v>585</v>
      </c>
      <c r="F160" t="s">
        <v>586</v>
      </c>
      <c r="G160" s="2">
        <v>0</v>
      </c>
      <c r="H160">
        <f t="shared" ref="H160:H170" si="236">419.5+273</f>
        <v>692.5</v>
      </c>
      <c r="I160">
        <f t="shared" si="233"/>
        <v>1811</v>
      </c>
      <c r="J160">
        <v>810.9</v>
      </c>
      <c r="K160" s="2">
        <f t="shared" si="235"/>
        <v>0.44776366648260629</v>
      </c>
      <c r="L160">
        <v>2E-3</v>
      </c>
      <c r="M160" t="s">
        <v>38</v>
      </c>
      <c r="N160">
        <v>0</v>
      </c>
      <c r="O160">
        <f t="shared" si="178"/>
        <v>0</v>
      </c>
      <c r="P160">
        <v>0</v>
      </c>
      <c r="Q160">
        <f t="shared" si="179"/>
        <v>0</v>
      </c>
      <c r="R160">
        <v>0</v>
      </c>
      <c r="S160">
        <f t="shared" si="180"/>
        <v>0</v>
      </c>
      <c r="T160">
        <v>0</v>
      </c>
      <c r="U160">
        <f t="shared" si="181"/>
        <v>0</v>
      </c>
      <c r="V160">
        <v>0</v>
      </c>
      <c r="W160">
        <f t="shared" si="182"/>
        <v>0</v>
      </c>
      <c r="X160">
        <v>0</v>
      </c>
      <c r="Y160">
        <f t="shared" si="183"/>
        <v>0</v>
      </c>
      <c r="Z160">
        <v>0</v>
      </c>
      <c r="AA160">
        <f t="shared" si="184"/>
        <v>0</v>
      </c>
      <c r="AB160">
        <v>0</v>
      </c>
      <c r="AC160">
        <f t="shared" si="185"/>
        <v>0</v>
      </c>
      <c r="AD160">
        <f t="shared" si="234"/>
        <v>99.9</v>
      </c>
      <c r="AE160">
        <f t="shared" si="186"/>
        <v>0.99536703464084253</v>
      </c>
      <c r="AF160">
        <v>0.1</v>
      </c>
      <c r="AG160">
        <f t="shared" si="187"/>
        <v>4.63296535915748E-3</v>
      </c>
      <c r="AH160">
        <v>0</v>
      </c>
      <c r="AI160">
        <f t="shared" si="188"/>
        <v>0</v>
      </c>
      <c r="AJ160">
        <v>0</v>
      </c>
      <c r="AK160">
        <f t="shared" si="189"/>
        <v>0</v>
      </c>
      <c r="AL160">
        <v>0</v>
      </c>
      <c r="AM160">
        <f t="shared" si="190"/>
        <v>0</v>
      </c>
      <c r="AN160">
        <v>0</v>
      </c>
      <c r="AO160">
        <f t="shared" si="191"/>
        <v>0</v>
      </c>
      <c r="AP160">
        <v>0</v>
      </c>
      <c r="AQ160">
        <f t="shared" si="192"/>
        <v>0</v>
      </c>
      <c r="AR160">
        <v>0</v>
      </c>
      <c r="AS160">
        <f t="shared" si="193"/>
        <v>0</v>
      </c>
      <c r="AT160">
        <v>0</v>
      </c>
      <c r="AU160">
        <f t="shared" si="194"/>
        <v>0</v>
      </c>
      <c r="AV160">
        <v>0</v>
      </c>
      <c r="AW160">
        <f t="shared" si="195"/>
        <v>0</v>
      </c>
      <c r="AX160">
        <v>0</v>
      </c>
      <c r="AY160">
        <f t="shared" si="196"/>
        <v>0</v>
      </c>
      <c r="AZ160">
        <v>0</v>
      </c>
      <c r="BA160">
        <f t="shared" si="197"/>
        <v>0</v>
      </c>
      <c r="BB160">
        <v>0</v>
      </c>
      <c r="BC160">
        <f t="shared" si="198"/>
        <v>0</v>
      </c>
      <c r="BD160">
        <v>0</v>
      </c>
      <c r="BE160">
        <f t="shared" si="199"/>
        <v>0</v>
      </c>
      <c r="BF160">
        <v>0</v>
      </c>
      <c r="BG160">
        <f t="shared" si="200"/>
        <v>0</v>
      </c>
      <c r="BH160">
        <v>0</v>
      </c>
      <c r="BI160">
        <f t="shared" si="201"/>
        <v>0</v>
      </c>
      <c r="BJ160">
        <v>0</v>
      </c>
      <c r="BK160">
        <f t="shared" si="202"/>
        <v>0</v>
      </c>
      <c r="BL160">
        <v>0</v>
      </c>
      <c r="BM160">
        <f t="shared" si="203"/>
        <v>0</v>
      </c>
      <c r="BN160">
        <v>0</v>
      </c>
      <c r="BO160">
        <f t="shared" si="204"/>
        <v>0</v>
      </c>
      <c r="BP160">
        <v>0</v>
      </c>
      <c r="BQ160">
        <f t="shared" si="205"/>
        <v>0</v>
      </c>
      <c r="BR160">
        <v>0</v>
      </c>
      <c r="BS160">
        <f t="shared" si="206"/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f t="shared" si="207"/>
        <v>0</v>
      </c>
      <c r="DF160">
        <v>0</v>
      </c>
      <c r="DG160">
        <f t="shared" si="208"/>
        <v>0</v>
      </c>
      <c r="DH160">
        <v>0</v>
      </c>
      <c r="DI160">
        <f t="shared" si="209"/>
        <v>0</v>
      </c>
      <c r="DJ160">
        <v>100</v>
      </c>
      <c r="DK160">
        <f t="shared" si="210"/>
        <v>1</v>
      </c>
      <c r="DL160">
        <v>0</v>
      </c>
      <c r="DM160">
        <f t="shared" si="211"/>
        <v>0</v>
      </c>
      <c r="DN160">
        <v>0</v>
      </c>
      <c r="DO160">
        <f t="shared" si="212"/>
        <v>0</v>
      </c>
      <c r="DP160">
        <v>0</v>
      </c>
      <c r="DQ160">
        <f t="shared" si="213"/>
        <v>0</v>
      </c>
      <c r="DR160">
        <v>0</v>
      </c>
      <c r="DS160">
        <f t="shared" si="214"/>
        <v>0</v>
      </c>
      <c r="DT160">
        <v>0</v>
      </c>
      <c r="DU160">
        <f t="shared" si="215"/>
        <v>0</v>
      </c>
      <c r="DV160">
        <v>0</v>
      </c>
      <c r="DW160">
        <f t="shared" si="216"/>
        <v>0</v>
      </c>
      <c r="DX160">
        <v>0</v>
      </c>
      <c r="DY160">
        <f t="shared" si="217"/>
        <v>0</v>
      </c>
      <c r="DZ160">
        <v>0</v>
      </c>
      <c r="EA160">
        <f t="shared" si="218"/>
        <v>0</v>
      </c>
      <c r="EB160">
        <v>0</v>
      </c>
      <c r="EC160">
        <f t="shared" si="219"/>
        <v>0</v>
      </c>
      <c r="ED160">
        <v>0</v>
      </c>
      <c r="EE160">
        <f t="shared" si="220"/>
        <v>0</v>
      </c>
      <c r="EF160">
        <v>0</v>
      </c>
      <c r="EG160">
        <f t="shared" si="221"/>
        <v>0</v>
      </c>
      <c r="EH160">
        <v>0</v>
      </c>
      <c r="EI160">
        <f t="shared" si="222"/>
        <v>0</v>
      </c>
      <c r="EJ160">
        <v>0</v>
      </c>
      <c r="EK160">
        <f t="shared" si="223"/>
        <v>0</v>
      </c>
      <c r="EL160">
        <v>0</v>
      </c>
      <c r="EM160">
        <f t="shared" si="224"/>
        <v>0</v>
      </c>
      <c r="EN160">
        <v>0</v>
      </c>
      <c r="EO160">
        <f t="shared" si="225"/>
        <v>0</v>
      </c>
      <c r="EP160">
        <v>0</v>
      </c>
      <c r="EQ160">
        <f t="shared" si="226"/>
        <v>0</v>
      </c>
      <c r="ER160">
        <v>0</v>
      </c>
      <c r="ES160">
        <f t="shared" si="227"/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 s="3" t="s">
        <v>587</v>
      </c>
      <c r="FG160" t="s">
        <v>588</v>
      </c>
    </row>
    <row r="161" spans="1:163" x14ac:dyDescent="0.45">
      <c r="A161">
        <v>160</v>
      </c>
      <c r="B161">
        <v>197</v>
      </c>
      <c r="C161" t="s">
        <v>368</v>
      </c>
      <c r="D161" t="s">
        <v>408</v>
      </c>
      <c r="E161" t="s">
        <v>585</v>
      </c>
      <c r="F161" t="s">
        <v>586</v>
      </c>
      <c r="G161" s="2">
        <v>0</v>
      </c>
      <c r="H161">
        <f t="shared" si="236"/>
        <v>692.5</v>
      </c>
      <c r="I161">
        <f t="shared" si="233"/>
        <v>1811</v>
      </c>
      <c r="J161">
        <v>922</v>
      </c>
      <c r="K161" s="2">
        <f t="shared" si="235"/>
        <v>0.50911098840419655</v>
      </c>
      <c r="L161">
        <v>2E-3</v>
      </c>
      <c r="M161" t="s">
        <v>38</v>
      </c>
      <c r="N161">
        <v>0</v>
      </c>
      <c r="O161">
        <f t="shared" si="178"/>
        <v>0</v>
      </c>
      <c r="P161">
        <v>0</v>
      </c>
      <c r="Q161">
        <f t="shared" si="179"/>
        <v>0</v>
      </c>
      <c r="R161">
        <v>0</v>
      </c>
      <c r="S161">
        <f t="shared" si="180"/>
        <v>0</v>
      </c>
      <c r="T161">
        <v>0</v>
      </c>
      <c r="U161">
        <f t="shared" si="181"/>
        <v>0</v>
      </c>
      <c r="V161">
        <v>0</v>
      </c>
      <c r="W161">
        <f t="shared" si="182"/>
        <v>0</v>
      </c>
      <c r="X161">
        <v>0</v>
      </c>
      <c r="Y161">
        <f t="shared" si="183"/>
        <v>0</v>
      </c>
      <c r="Z161">
        <v>0</v>
      </c>
      <c r="AA161">
        <f t="shared" si="184"/>
        <v>0</v>
      </c>
      <c r="AB161">
        <v>0</v>
      </c>
      <c r="AC161">
        <f t="shared" si="185"/>
        <v>0</v>
      </c>
      <c r="AD161">
        <f t="shared" si="234"/>
        <v>99.9</v>
      </c>
      <c r="AE161">
        <f t="shared" si="186"/>
        <v>0.99536703464084253</v>
      </c>
      <c r="AF161">
        <v>0.1</v>
      </c>
      <c r="AG161">
        <f t="shared" si="187"/>
        <v>4.63296535915748E-3</v>
      </c>
      <c r="AH161">
        <v>0</v>
      </c>
      <c r="AI161">
        <f t="shared" si="188"/>
        <v>0</v>
      </c>
      <c r="AJ161">
        <v>0</v>
      </c>
      <c r="AK161">
        <f t="shared" si="189"/>
        <v>0</v>
      </c>
      <c r="AL161">
        <v>0</v>
      </c>
      <c r="AM161">
        <f t="shared" si="190"/>
        <v>0</v>
      </c>
      <c r="AN161">
        <v>0</v>
      </c>
      <c r="AO161">
        <f t="shared" si="191"/>
        <v>0</v>
      </c>
      <c r="AP161">
        <v>0</v>
      </c>
      <c r="AQ161">
        <f t="shared" si="192"/>
        <v>0</v>
      </c>
      <c r="AR161">
        <v>0</v>
      </c>
      <c r="AS161">
        <f t="shared" si="193"/>
        <v>0</v>
      </c>
      <c r="AT161">
        <v>0</v>
      </c>
      <c r="AU161">
        <f t="shared" si="194"/>
        <v>0</v>
      </c>
      <c r="AV161">
        <v>0</v>
      </c>
      <c r="AW161">
        <f t="shared" si="195"/>
        <v>0</v>
      </c>
      <c r="AX161">
        <v>0</v>
      </c>
      <c r="AY161">
        <f t="shared" si="196"/>
        <v>0</v>
      </c>
      <c r="AZ161">
        <v>0</v>
      </c>
      <c r="BA161">
        <f t="shared" si="197"/>
        <v>0</v>
      </c>
      <c r="BB161">
        <v>0</v>
      </c>
      <c r="BC161">
        <f t="shared" si="198"/>
        <v>0</v>
      </c>
      <c r="BD161">
        <v>0</v>
      </c>
      <c r="BE161">
        <f t="shared" si="199"/>
        <v>0</v>
      </c>
      <c r="BF161">
        <v>0</v>
      </c>
      <c r="BG161">
        <f t="shared" si="200"/>
        <v>0</v>
      </c>
      <c r="BH161">
        <v>0</v>
      </c>
      <c r="BI161">
        <f t="shared" si="201"/>
        <v>0</v>
      </c>
      <c r="BJ161">
        <v>0</v>
      </c>
      <c r="BK161">
        <f t="shared" si="202"/>
        <v>0</v>
      </c>
      <c r="BL161">
        <v>0</v>
      </c>
      <c r="BM161">
        <f t="shared" si="203"/>
        <v>0</v>
      </c>
      <c r="BN161">
        <v>0</v>
      </c>
      <c r="BO161">
        <f t="shared" si="204"/>
        <v>0</v>
      </c>
      <c r="BP161">
        <v>0</v>
      </c>
      <c r="BQ161">
        <f t="shared" si="205"/>
        <v>0</v>
      </c>
      <c r="BR161">
        <v>0</v>
      </c>
      <c r="BS161">
        <f t="shared" si="206"/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f t="shared" si="207"/>
        <v>0</v>
      </c>
      <c r="DF161">
        <v>0</v>
      </c>
      <c r="DG161">
        <f t="shared" si="208"/>
        <v>0</v>
      </c>
      <c r="DH161">
        <v>0</v>
      </c>
      <c r="DI161">
        <f t="shared" si="209"/>
        <v>0</v>
      </c>
      <c r="DJ161">
        <v>100</v>
      </c>
      <c r="DK161">
        <f t="shared" si="210"/>
        <v>1</v>
      </c>
      <c r="DL161">
        <v>0</v>
      </c>
      <c r="DM161">
        <f t="shared" si="211"/>
        <v>0</v>
      </c>
      <c r="DN161">
        <v>0</v>
      </c>
      <c r="DO161">
        <f t="shared" si="212"/>
        <v>0</v>
      </c>
      <c r="DP161">
        <v>0</v>
      </c>
      <c r="DQ161">
        <f t="shared" si="213"/>
        <v>0</v>
      </c>
      <c r="DR161">
        <v>0</v>
      </c>
      <c r="DS161">
        <f t="shared" si="214"/>
        <v>0</v>
      </c>
      <c r="DT161">
        <v>0</v>
      </c>
      <c r="DU161">
        <f t="shared" si="215"/>
        <v>0</v>
      </c>
      <c r="DV161">
        <v>0</v>
      </c>
      <c r="DW161">
        <f t="shared" si="216"/>
        <v>0</v>
      </c>
      <c r="DX161">
        <v>0</v>
      </c>
      <c r="DY161">
        <f t="shared" si="217"/>
        <v>0</v>
      </c>
      <c r="DZ161">
        <v>0</v>
      </c>
      <c r="EA161">
        <f t="shared" si="218"/>
        <v>0</v>
      </c>
      <c r="EB161">
        <v>0</v>
      </c>
      <c r="EC161">
        <f t="shared" si="219"/>
        <v>0</v>
      </c>
      <c r="ED161">
        <v>0</v>
      </c>
      <c r="EE161">
        <f t="shared" si="220"/>
        <v>0</v>
      </c>
      <c r="EF161">
        <v>0</v>
      </c>
      <c r="EG161">
        <f t="shared" si="221"/>
        <v>0</v>
      </c>
      <c r="EH161">
        <v>0</v>
      </c>
      <c r="EI161">
        <f t="shared" si="222"/>
        <v>0</v>
      </c>
      <c r="EJ161">
        <v>0</v>
      </c>
      <c r="EK161">
        <f t="shared" si="223"/>
        <v>0</v>
      </c>
      <c r="EL161">
        <v>0</v>
      </c>
      <c r="EM161">
        <f t="shared" si="224"/>
        <v>0</v>
      </c>
      <c r="EN161">
        <v>0</v>
      </c>
      <c r="EO161">
        <f t="shared" si="225"/>
        <v>0</v>
      </c>
      <c r="EP161">
        <v>0</v>
      </c>
      <c r="EQ161">
        <f t="shared" si="226"/>
        <v>0</v>
      </c>
      <c r="ER161">
        <v>0</v>
      </c>
      <c r="ES161">
        <f t="shared" si="227"/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 s="3" t="s">
        <v>587</v>
      </c>
      <c r="FG161" t="s">
        <v>588</v>
      </c>
    </row>
    <row r="162" spans="1:163" x14ac:dyDescent="0.45">
      <c r="A162">
        <v>161</v>
      </c>
      <c r="B162">
        <v>198</v>
      </c>
      <c r="C162" t="s">
        <v>368</v>
      </c>
      <c r="D162" t="s">
        <v>408</v>
      </c>
      <c r="E162" t="s">
        <v>585</v>
      </c>
      <c r="F162" t="s">
        <v>586</v>
      </c>
      <c r="G162" s="2">
        <v>0</v>
      </c>
      <c r="H162">
        <f t="shared" si="236"/>
        <v>692.5</v>
      </c>
      <c r="I162">
        <f t="shared" si="233"/>
        <v>1811</v>
      </c>
      <c r="J162">
        <v>1033</v>
      </c>
      <c r="K162" s="2">
        <f t="shared" si="235"/>
        <v>0.57040309221424623</v>
      </c>
      <c r="L162">
        <v>2E-3</v>
      </c>
      <c r="M162" t="s">
        <v>38</v>
      </c>
      <c r="N162">
        <v>0</v>
      </c>
      <c r="O162">
        <f t="shared" ref="O162:O193" si="237">((N162/100)/FI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P162">
        <v>0</v>
      </c>
      <c r="Q162">
        <f t="shared" ref="Q162:Q193" si="238">((P162/100)/FK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R162">
        <v>0</v>
      </c>
      <c r="S162">
        <f t="shared" ref="S162:S193" si="239">((R162/100)/FM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T162">
        <v>0</v>
      </c>
      <c r="U162">
        <f t="shared" ref="U162:U193" si="240">((T162/100)/FO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V162">
        <v>0</v>
      </c>
      <c r="W162">
        <f t="shared" ref="W162:W193" si="241">((V162/100)/FQ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X162">
        <v>0</v>
      </c>
      <c r="Y162">
        <f t="shared" ref="Y162:Y193" si="242">((X162/100)/FS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Z162">
        <v>0</v>
      </c>
      <c r="AA162">
        <f t="shared" ref="AA162:AA193" si="243">((Z162/100)/FU$2)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B162">
        <v>0</v>
      </c>
      <c r="AC162">
        <f t="shared" ref="AC162:AC193" si="244">((AB162/100)/FO$13)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D162">
        <f t="shared" si="234"/>
        <v>99.9</v>
      </c>
      <c r="AE162">
        <f t="shared" ref="AE162:AE193" si="245">((AD162/100)/FI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0.99536703464084253</v>
      </c>
      <c r="AF162">
        <v>0.1</v>
      </c>
      <c r="AG162">
        <f t="shared" ref="AG162:AG193" si="246">((AF162/100)/FK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4.63296535915748E-3</v>
      </c>
      <c r="AH162">
        <v>0</v>
      </c>
      <c r="AI162">
        <f t="shared" ref="AI162:AI193" si="247">((AH162/100)/FM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J162">
        <v>0</v>
      </c>
      <c r="AK162">
        <f t="shared" ref="AK162:AK193" si="248">((AJ162/100)/FO$6)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L162">
        <v>0</v>
      </c>
      <c r="AM162">
        <f t="shared" ref="AM162:AM193" si="249">((AL162/100)/FI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N162">
        <v>0</v>
      </c>
      <c r="AO162">
        <f t="shared" ref="AO162:AO193" si="250">((AN162/100)/FK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P162">
        <v>0</v>
      </c>
      <c r="AQ162">
        <f t="shared" ref="AQ162:AQ193" si="251">((AP162/100)/FM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R162">
        <v>0</v>
      </c>
      <c r="AS162">
        <f t="shared" ref="AS162:AS193" si="252">((AR162/100)/FI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T162">
        <v>0</v>
      </c>
      <c r="AU162">
        <f t="shared" ref="AU162:AU193" si="253">((AT162/100)/FK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V162">
        <v>0</v>
      </c>
      <c r="AW162">
        <f t="shared" ref="AW162:AW193" si="254">((AV162/100)/FM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X162">
        <v>0</v>
      </c>
      <c r="AY162">
        <f t="shared" ref="AY162:AY193" si="255">((AX162/100)/FO$16)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AZ162">
        <v>0</v>
      </c>
      <c r="BA162">
        <f t="shared" ref="BA162:BA193" si="256">((AZ162/100)/FK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B162">
        <v>0</v>
      </c>
      <c r="BC162">
        <f t="shared" ref="BC162:BC193" si="257">((BB162/100)/FM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D162">
        <v>0</v>
      </c>
      <c r="BE162">
        <f t="shared" ref="BE162:BE193" si="258">((BD162/100)/FO$19)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F162">
        <v>0</v>
      </c>
      <c r="BG162">
        <f t="shared" ref="BG162:BG193" si="259">((BF162/100)/FI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H162">
        <v>0</v>
      </c>
      <c r="BI162">
        <f t="shared" ref="BI162:BI193" si="260">((BH162/100)/FK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J162">
        <v>0</v>
      </c>
      <c r="BK162">
        <f t="shared" ref="BK162:BK193" si="261">((BJ162/100)/FO$23)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L162">
        <v>0</v>
      </c>
      <c r="BM162">
        <f t="shared" ref="BM162:BM193" si="262">((BL162/100)/FI$13)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N162">
        <v>0</v>
      </c>
      <c r="BO162">
        <f t="shared" ref="BO162:BO193" si="263">((BN162/100)/FO$10)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P162">
        <v>0</v>
      </c>
      <c r="BQ162">
        <f t="shared" ref="BQ162:BQ193" si="264">((BP162/100)/FK$26)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R162">
        <v>0</v>
      </c>
      <c r="BS162">
        <f t="shared" ref="BS162:BS193" si="265">((BR162/100)/FM$26)/((AD162/100)/FI$6+(T162/100)/FO$2+(AF162/100)/FK$6+(AH162/100)/FM$6+(AJ162/100)/FO$6+(AL162/100)/FI$10+(AN162/100)/FK$10+(AP162/100)/FM$10+(R162/100)/FM$2+(N162/100)/FI$2+(AR162/100)/FI$16+(AT162/100)/FK$16+(AV162/100)/FM$16+(AX162/100)/FO$16+(X162/100)/FS$2+(AZ162/100)/FK$19+(BB162/100)/FM$19+(BD162/100)/FO$19+(AB162/100)/FO$13+(BL162/100)/FI$13+(BN162/100)/FO$10+(BF162/100)/FI$23+(BH162/100)/FK$23+(BJ162/100)/FO$23+(BP162/100)/FK$26+(BR162/100)/FM$26+(P162/100)/FK$2+(V162/100)/FQ$2+(Z162/100)/FU$2)</f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f t="shared" si="207"/>
        <v>0</v>
      </c>
      <c r="DF162">
        <v>0</v>
      </c>
      <c r="DG162">
        <f t="shared" si="208"/>
        <v>0</v>
      </c>
      <c r="DH162">
        <v>0</v>
      </c>
      <c r="DI162">
        <f t="shared" si="209"/>
        <v>0</v>
      </c>
      <c r="DJ162">
        <v>100</v>
      </c>
      <c r="DK162">
        <f t="shared" si="210"/>
        <v>1</v>
      </c>
      <c r="DL162">
        <v>0</v>
      </c>
      <c r="DM162">
        <f t="shared" si="211"/>
        <v>0</v>
      </c>
      <c r="DN162">
        <v>0</v>
      </c>
      <c r="DO162">
        <f t="shared" si="212"/>
        <v>0</v>
      </c>
      <c r="DP162">
        <v>0</v>
      </c>
      <c r="DQ162">
        <f t="shared" si="213"/>
        <v>0</v>
      </c>
      <c r="DR162">
        <v>0</v>
      </c>
      <c r="DS162">
        <f t="shared" si="214"/>
        <v>0</v>
      </c>
      <c r="DT162">
        <v>0</v>
      </c>
      <c r="DU162">
        <f t="shared" si="215"/>
        <v>0</v>
      </c>
      <c r="DV162">
        <v>0</v>
      </c>
      <c r="DW162">
        <f t="shared" si="216"/>
        <v>0</v>
      </c>
      <c r="DX162">
        <v>0</v>
      </c>
      <c r="DY162">
        <f t="shared" si="217"/>
        <v>0</v>
      </c>
      <c r="DZ162">
        <v>0</v>
      </c>
      <c r="EA162">
        <f t="shared" si="218"/>
        <v>0</v>
      </c>
      <c r="EB162">
        <v>0</v>
      </c>
      <c r="EC162">
        <f t="shared" si="219"/>
        <v>0</v>
      </c>
      <c r="ED162">
        <v>0</v>
      </c>
      <c r="EE162">
        <f t="shared" si="220"/>
        <v>0</v>
      </c>
      <c r="EF162">
        <v>0</v>
      </c>
      <c r="EG162">
        <f t="shared" si="221"/>
        <v>0</v>
      </c>
      <c r="EH162">
        <v>0</v>
      </c>
      <c r="EI162">
        <f t="shared" si="222"/>
        <v>0</v>
      </c>
      <c r="EJ162">
        <v>0</v>
      </c>
      <c r="EK162">
        <f t="shared" si="223"/>
        <v>0</v>
      </c>
      <c r="EL162">
        <v>0</v>
      </c>
      <c r="EM162">
        <f t="shared" si="224"/>
        <v>0</v>
      </c>
      <c r="EN162">
        <v>0</v>
      </c>
      <c r="EO162">
        <f t="shared" si="225"/>
        <v>0</v>
      </c>
      <c r="EP162">
        <v>0</v>
      </c>
      <c r="EQ162">
        <f t="shared" si="226"/>
        <v>0</v>
      </c>
      <c r="ER162">
        <v>0</v>
      </c>
      <c r="ES162">
        <f t="shared" si="227"/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 s="3" t="s">
        <v>587</v>
      </c>
      <c r="FG162" t="s">
        <v>588</v>
      </c>
    </row>
    <row r="163" spans="1:163" x14ac:dyDescent="0.45">
      <c r="A163">
        <v>162</v>
      </c>
      <c r="B163">
        <v>199</v>
      </c>
      <c r="C163" t="s">
        <v>368</v>
      </c>
      <c r="D163" t="s">
        <v>408</v>
      </c>
      <c r="E163" t="s">
        <v>585</v>
      </c>
      <c r="F163" t="s">
        <v>589</v>
      </c>
      <c r="G163" s="2">
        <v>0</v>
      </c>
      <c r="H163">
        <f t="shared" si="236"/>
        <v>692.5</v>
      </c>
      <c r="I163">
        <f t="shared" si="233"/>
        <v>1811</v>
      </c>
      <c r="J163">
        <v>699.8</v>
      </c>
      <c r="K163" s="2">
        <f t="shared" si="235"/>
        <v>0.38641634456101598</v>
      </c>
      <c r="L163">
        <v>2E-3</v>
      </c>
      <c r="M163" t="s">
        <v>38</v>
      </c>
      <c r="N163">
        <v>0</v>
      </c>
      <c r="O163">
        <f t="shared" si="237"/>
        <v>0</v>
      </c>
      <c r="P163">
        <v>0</v>
      </c>
      <c r="Q163">
        <f t="shared" si="238"/>
        <v>0</v>
      </c>
      <c r="R163">
        <v>0</v>
      </c>
      <c r="S163">
        <f t="shared" si="239"/>
        <v>0</v>
      </c>
      <c r="T163">
        <v>0</v>
      </c>
      <c r="U163">
        <f t="shared" si="240"/>
        <v>0</v>
      </c>
      <c r="V163">
        <v>0</v>
      </c>
      <c r="W163">
        <f t="shared" si="241"/>
        <v>0</v>
      </c>
      <c r="X163">
        <v>0</v>
      </c>
      <c r="Y163">
        <f t="shared" si="242"/>
        <v>0</v>
      </c>
      <c r="Z163">
        <v>0</v>
      </c>
      <c r="AA163">
        <f t="shared" si="243"/>
        <v>0</v>
      </c>
      <c r="AB163">
        <v>0</v>
      </c>
      <c r="AC163">
        <f t="shared" si="244"/>
        <v>0</v>
      </c>
      <c r="AD163">
        <f t="shared" si="234"/>
        <v>99.13</v>
      </c>
      <c r="AE163">
        <f t="shared" si="245"/>
        <v>0.96079112191397487</v>
      </c>
      <c r="AF163">
        <v>0.87</v>
      </c>
      <c r="AG163">
        <f t="shared" si="246"/>
        <v>3.9208878086025148E-2</v>
      </c>
      <c r="AH163">
        <v>0</v>
      </c>
      <c r="AI163">
        <f t="shared" si="247"/>
        <v>0</v>
      </c>
      <c r="AJ163">
        <v>0</v>
      </c>
      <c r="AK163">
        <f t="shared" si="248"/>
        <v>0</v>
      </c>
      <c r="AL163">
        <v>0</v>
      </c>
      <c r="AM163">
        <f t="shared" si="249"/>
        <v>0</v>
      </c>
      <c r="AN163">
        <v>0</v>
      </c>
      <c r="AO163">
        <f t="shared" si="250"/>
        <v>0</v>
      </c>
      <c r="AP163">
        <v>0</v>
      </c>
      <c r="AQ163">
        <f t="shared" si="251"/>
        <v>0</v>
      </c>
      <c r="AR163">
        <v>0</v>
      </c>
      <c r="AS163">
        <f t="shared" si="252"/>
        <v>0</v>
      </c>
      <c r="AT163">
        <v>0</v>
      </c>
      <c r="AU163">
        <f t="shared" si="253"/>
        <v>0</v>
      </c>
      <c r="AV163">
        <v>0</v>
      </c>
      <c r="AW163">
        <f t="shared" si="254"/>
        <v>0</v>
      </c>
      <c r="AX163">
        <v>0</v>
      </c>
      <c r="AY163">
        <f t="shared" si="255"/>
        <v>0</v>
      </c>
      <c r="AZ163">
        <v>0</v>
      </c>
      <c r="BA163">
        <f t="shared" si="256"/>
        <v>0</v>
      </c>
      <c r="BB163">
        <v>0</v>
      </c>
      <c r="BC163">
        <f t="shared" si="257"/>
        <v>0</v>
      </c>
      <c r="BD163">
        <v>0</v>
      </c>
      <c r="BE163">
        <f t="shared" si="258"/>
        <v>0</v>
      </c>
      <c r="BF163">
        <v>0</v>
      </c>
      <c r="BG163">
        <f t="shared" si="259"/>
        <v>0</v>
      </c>
      <c r="BH163">
        <v>0</v>
      </c>
      <c r="BI163">
        <f t="shared" si="260"/>
        <v>0</v>
      </c>
      <c r="BJ163">
        <v>0</v>
      </c>
      <c r="BK163">
        <f t="shared" si="261"/>
        <v>0</v>
      </c>
      <c r="BL163">
        <v>0</v>
      </c>
      <c r="BM163">
        <f t="shared" si="262"/>
        <v>0</v>
      </c>
      <c r="BN163">
        <v>0</v>
      </c>
      <c r="BO163">
        <f t="shared" si="263"/>
        <v>0</v>
      </c>
      <c r="BP163">
        <v>0</v>
      </c>
      <c r="BQ163">
        <f t="shared" si="264"/>
        <v>0</v>
      </c>
      <c r="BR163">
        <v>0</v>
      </c>
      <c r="BS163">
        <f t="shared" si="265"/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f t="shared" si="207"/>
        <v>0</v>
      </c>
      <c r="DF163">
        <v>0</v>
      </c>
      <c r="DG163">
        <f t="shared" si="208"/>
        <v>0</v>
      </c>
      <c r="DH163">
        <v>0</v>
      </c>
      <c r="DI163">
        <f t="shared" si="209"/>
        <v>0</v>
      </c>
      <c r="DJ163">
        <v>100</v>
      </c>
      <c r="DK163">
        <f t="shared" si="210"/>
        <v>1</v>
      </c>
      <c r="DL163">
        <v>0</v>
      </c>
      <c r="DM163">
        <f t="shared" si="211"/>
        <v>0</v>
      </c>
      <c r="DN163">
        <v>0</v>
      </c>
      <c r="DO163">
        <f t="shared" si="212"/>
        <v>0</v>
      </c>
      <c r="DP163">
        <v>0</v>
      </c>
      <c r="DQ163">
        <f t="shared" si="213"/>
        <v>0</v>
      </c>
      <c r="DR163">
        <v>0</v>
      </c>
      <c r="DS163">
        <f t="shared" si="214"/>
        <v>0</v>
      </c>
      <c r="DT163">
        <v>0</v>
      </c>
      <c r="DU163">
        <f t="shared" si="215"/>
        <v>0</v>
      </c>
      <c r="DV163">
        <v>0</v>
      </c>
      <c r="DW163">
        <f t="shared" si="216"/>
        <v>0</v>
      </c>
      <c r="DX163">
        <v>0</v>
      </c>
      <c r="DY163">
        <f t="shared" si="217"/>
        <v>0</v>
      </c>
      <c r="DZ163">
        <v>0</v>
      </c>
      <c r="EA163">
        <f t="shared" si="218"/>
        <v>0</v>
      </c>
      <c r="EB163">
        <v>0</v>
      </c>
      <c r="EC163">
        <f t="shared" si="219"/>
        <v>0</v>
      </c>
      <c r="ED163">
        <v>0</v>
      </c>
      <c r="EE163">
        <f t="shared" si="220"/>
        <v>0</v>
      </c>
      <c r="EF163">
        <v>0</v>
      </c>
      <c r="EG163">
        <f t="shared" si="221"/>
        <v>0</v>
      </c>
      <c r="EH163">
        <v>0</v>
      </c>
      <c r="EI163">
        <f t="shared" si="222"/>
        <v>0</v>
      </c>
      <c r="EJ163">
        <v>0</v>
      </c>
      <c r="EK163">
        <f t="shared" si="223"/>
        <v>0</v>
      </c>
      <c r="EL163">
        <v>0</v>
      </c>
      <c r="EM163">
        <f t="shared" si="224"/>
        <v>0</v>
      </c>
      <c r="EN163">
        <v>0</v>
      </c>
      <c r="EO163">
        <f t="shared" si="225"/>
        <v>0</v>
      </c>
      <c r="EP163">
        <v>0</v>
      </c>
      <c r="EQ163">
        <f t="shared" si="226"/>
        <v>0</v>
      </c>
      <c r="ER163">
        <v>0</v>
      </c>
      <c r="ES163">
        <f t="shared" si="227"/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 s="3" t="s">
        <v>587</v>
      </c>
      <c r="FG163" t="s">
        <v>588</v>
      </c>
    </row>
    <row r="164" spans="1:163" x14ac:dyDescent="0.45">
      <c r="A164">
        <v>163</v>
      </c>
      <c r="B164">
        <v>200</v>
      </c>
      <c r="C164" t="s">
        <v>368</v>
      </c>
      <c r="D164" t="s">
        <v>408</v>
      </c>
      <c r="E164" t="s">
        <v>585</v>
      </c>
      <c r="F164" t="s">
        <v>589</v>
      </c>
      <c r="G164" s="2">
        <v>0</v>
      </c>
      <c r="H164">
        <f t="shared" si="236"/>
        <v>692.5</v>
      </c>
      <c r="I164">
        <f t="shared" si="233"/>
        <v>1811</v>
      </c>
      <c r="J164">
        <v>810.9</v>
      </c>
      <c r="K164" s="2">
        <f t="shared" si="235"/>
        <v>0.44776366648260629</v>
      </c>
      <c r="L164">
        <v>2E-3</v>
      </c>
      <c r="M164" t="s">
        <v>38</v>
      </c>
      <c r="N164">
        <v>0</v>
      </c>
      <c r="O164">
        <f t="shared" si="237"/>
        <v>0</v>
      </c>
      <c r="P164">
        <v>0</v>
      </c>
      <c r="Q164">
        <f t="shared" si="238"/>
        <v>0</v>
      </c>
      <c r="R164">
        <v>0</v>
      </c>
      <c r="S164">
        <f t="shared" si="239"/>
        <v>0</v>
      </c>
      <c r="T164">
        <v>0</v>
      </c>
      <c r="U164">
        <f t="shared" si="240"/>
        <v>0</v>
      </c>
      <c r="V164">
        <v>0</v>
      </c>
      <c r="W164">
        <f t="shared" si="241"/>
        <v>0</v>
      </c>
      <c r="X164">
        <v>0</v>
      </c>
      <c r="Y164">
        <f t="shared" si="242"/>
        <v>0</v>
      </c>
      <c r="Z164">
        <v>0</v>
      </c>
      <c r="AA164">
        <f t="shared" si="243"/>
        <v>0</v>
      </c>
      <c r="AB164">
        <v>0</v>
      </c>
      <c r="AC164">
        <f t="shared" si="244"/>
        <v>0</v>
      </c>
      <c r="AD164">
        <f t="shared" si="234"/>
        <v>99.13</v>
      </c>
      <c r="AE164">
        <f t="shared" si="245"/>
        <v>0.96079112191397487</v>
      </c>
      <c r="AF164">
        <v>0.87</v>
      </c>
      <c r="AG164">
        <f t="shared" si="246"/>
        <v>3.9208878086025148E-2</v>
      </c>
      <c r="AH164">
        <v>0</v>
      </c>
      <c r="AI164">
        <f t="shared" si="247"/>
        <v>0</v>
      </c>
      <c r="AJ164">
        <v>0</v>
      </c>
      <c r="AK164">
        <f t="shared" si="248"/>
        <v>0</v>
      </c>
      <c r="AL164">
        <v>0</v>
      </c>
      <c r="AM164">
        <f t="shared" si="249"/>
        <v>0</v>
      </c>
      <c r="AN164">
        <v>0</v>
      </c>
      <c r="AO164">
        <f t="shared" si="250"/>
        <v>0</v>
      </c>
      <c r="AP164">
        <v>0</v>
      </c>
      <c r="AQ164">
        <f t="shared" si="251"/>
        <v>0</v>
      </c>
      <c r="AR164">
        <v>0</v>
      </c>
      <c r="AS164">
        <f t="shared" si="252"/>
        <v>0</v>
      </c>
      <c r="AT164">
        <v>0</v>
      </c>
      <c r="AU164">
        <f t="shared" si="253"/>
        <v>0</v>
      </c>
      <c r="AV164">
        <v>0</v>
      </c>
      <c r="AW164">
        <f t="shared" si="254"/>
        <v>0</v>
      </c>
      <c r="AX164">
        <v>0</v>
      </c>
      <c r="AY164">
        <f t="shared" si="255"/>
        <v>0</v>
      </c>
      <c r="AZ164">
        <v>0</v>
      </c>
      <c r="BA164">
        <f t="shared" si="256"/>
        <v>0</v>
      </c>
      <c r="BB164">
        <v>0</v>
      </c>
      <c r="BC164">
        <f t="shared" si="257"/>
        <v>0</v>
      </c>
      <c r="BD164">
        <v>0</v>
      </c>
      <c r="BE164">
        <f t="shared" si="258"/>
        <v>0</v>
      </c>
      <c r="BF164">
        <v>0</v>
      </c>
      <c r="BG164">
        <f t="shared" si="259"/>
        <v>0</v>
      </c>
      <c r="BH164">
        <v>0</v>
      </c>
      <c r="BI164">
        <f t="shared" si="260"/>
        <v>0</v>
      </c>
      <c r="BJ164">
        <v>0</v>
      </c>
      <c r="BK164">
        <f t="shared" si="261"/>
        <v>0</v>
      </c>
      <c r="BL164">
        <v>0</v>
      </c>
      <c r="BM164">
        <f t="shared" si="262"/>
        <v>0</v>
      </c>
      <c r="BN164">
        <v>0</v>
      </c>
      <c r="BO164">
        <f t="shared" si="263"/>
        <v>0</v>
      </c>
      <c r="BP164">
        <v>0</v>
      </c>
      <c r="BQ164">
        <f t="shared" si="264"/>
        <v>0</v>
      </c>
      <c r="BR164">
        <v>0</v>
      </c>
      <c r="BS164">
        <f t="shared" si="265"/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f t="shared" si="207"/>
        <v>0</v>
      </c>
      <c r="DF164">
        <v>0</v>
      </c>
      <c r="DG164">
        <f t="shared" si="208"/>
        <v>0</v>
      </c>
      <c r="DH164">
        <v>0</v>
      </c>
      <c r="DI164">
        <f t="shared" si="209"/>
        <v>0</v>
      </c>
      <c r="DJ164">
        <v>100</v>
      </c>
      <c r="DK164">
        <f t="shared" si="210"/>
        <v>1</v>
      </c>
      <c r="DL164">
        <v>0</v>
      </c>
      <c r="DM164">
        <f t="shared" si="211"/>
        <v>0</v>
      </c>
      <c r="DN164">
        <v>0</v>
      </c>
      <c r="DO164">
        <f t="shared" si="212"/>
        <v>0</v>
      </c>
      <c r="DP164">
        <v>0</v>
      </c>
      <c r="DQ164">
        <f t="shared" si="213"/>
        <v>0</v>
      </c>
      <c r="DR164">
        <v>0</v>
      </c>
      <c r="DS164">
        <f t="shared" si="214"/>
        <v>0</v>
      </c>
      <c r="DT164">
        <v>0</v>
      </c>
      <c r="DU164">
        <f t="shared" si="215"/>
        <v>0</v>
      </c>
      <c r="DV164">
        <v>0</v>
      </c>
      <c r="DW164">
        <f t="shared" si="216"/>
        <v>0</v>
      </c>
      <c r="DX164">
        <v>0</v>
      </c>
      <c r="DY164">
        <f t="shared" si="217"/>
        <v>0</v>
      </c>
      <c r="DZ164">
        <v>0</v>
      </c>
      <c r="EA164">
        <f t="shared" si="218"/>
        <v>0</v>
      </c>
      <c r="EB164">
        <v>0</v>
      </c>
      <c r="EC164">
        <f t="shared" si="219"/>
        <v>0</v>
      </c>
      <c r="ED164">
        <v>0</v>
      </c>
      <c r="EE164">
        <f t="shared" si="220"/>
        <v>0</v>
      </c>
      <c r="EF164">
        <v>0</v>
      </c>
      <c r="EG164">
        <f t="shared" si="221"/>
        <v>0</v>
      </c>
      <c r="EH164">
        <v>0</v>
      </c>
      <c r="EI164">
        <f t="shared" si="222"/>
        <v>0</v>
      </c>
      <c r="EJ164">
        <v>0</v>
      </c>
      <c r="EK164">
        <f t="shared" si="223"/>
        <v>0</v>
      </c>
      <c r="EL164">
        <v>0</v>
      </c>
      <c r="EM164">
        <f t="shared" si="224"/>
        <v>0</v>
      </c>
      <c r="EN164">
        <v>0</v>
      </c>
      <c r="EO164">
        <f t="shared" si="225"/>
        <v>0</v>
      </c>
      <c r="EP164">
        <v>0</v>
      </c>
      <c r="EQ164">
        <f t="shared" si="226"/>
        <v>0</v>
      </c>
      <c r="ER164">
        <v>0</v>
      </c>
      <c r="ES164">
        <f t="shared" si="227"/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 s="3" t="s">
        <v>587</v>
      </c>
      <c r="FG164" t="s">
        <v>588</v>
      </c>
    </row>
    <row r="165" spans="1:163" x14ac:dyDescent="0.45">
      <c r="A165">
        <v>164</v>
      </c>
      <c r="B165">
        <v>201</v>
      </c>
      <c r="C165" t="s">
        <v>368</v>
      </c>
      <c r="D165" t="s">
        <v>408</v>
      </c>
      <c r="E165" t="s">
        <v>585</v>
      </c>
      <c r="F165" t="s">
        <v>589</v>
      </c>
      <c r="G165" s="2">
        <v>0</v>
      </c>
      <c r="H165">
        <f t="shared" si="236"/>
        <v>692.5</v>
      </c>
      <c r="I165">
        <f t="shared" si="233"/>
        <v>1811</v>
      </c>
      <c r="J165">
        <v>922</v>
      </c>
      <c r="K165" s="2">
        <f t="shared" si="235"/>
        <v>0.50911098840419655</v>
      </c>
      <c r="L165">
        <v>2E-3</v>
      </c>
      <c r="M165" t="s">
        <v>38</v>
      </c>
      <c r="N165">
        <v>0</v>
      </c>
      <c r="O165">
        <f t="shared" si="237"/>
        <v>0</v>
      </c>
      <c r="P165">
        <v>0</v>
      </c>
      <c r="Q165">
        <f t="shared" si="238"/>
        <v>0</v>
      </c>
      <c r="R165">
        <v>0</v>
      </c>
      <c r="S165">
        <f t="shared" si="239"/>
        <v>0</v>
      </c>
      <c r="T165">
        <v>0</v>
      </c>
      <c r="U165">
        <f t="shared" si="240"/>
        <v>0</v>
      </c>
      <c r="V165">
        <v>0</v>
      </c>
      <c r="W165">
        <f t="shared" si="241"/>
        <v>0</v>
      </c>
      <c r="X165">
        <v>0</v>
      </c>
      <c r="Y165">
        <f t="shared" si="242"/>
        <v>0</v>
      </c>
      <c r="Z165">
        <v>0</v>
      </c>
      <c r="AA165">
        <f t="shared" si="243"/>
        <v>0</v>
      </c>
      <c r="AB165">
        <v>0</v>
      </c>
      <c r="AC165">
        <f t="shared" si="244"/>
        <v>0</v>
      </c>
      <c r="AD165">
        <f t="shared" si="234"/>
        <v>99.13</v>
      </c>
      <c r="AE165">
        <f t="shared" si="245"/>
        <v>0.96079112191397487</v>
      </c>
      <c r="AF165">
        <v>0.87</v>
      </c>
      <c r="AG165">
        <f t="shared" si="246"/>
        <v>3.9208878086025148E-2</v>
      </c>
      <c r="AH165">
        <v>0</v>
      </c>
      <c r="AI165">
        <f t="shared" si="247"/>
        <v>0</v>
      </c>
      <c r="AJ165">
        <v>0</v>
      </c>
      <c r="AK165">
        <f t="shared" si="248"/>
        <v>0</v>
      </c>
      <c r="AL165">
        <v>0</v>
      </c>
      <c r="AM165">
        <f t="shared" si="249"/>
        <v>0</v>
      </c>
      <c r="AN165">
        <v>0</v>
      </c>
      <c r="AO165">
        <f t="shared" si="250"/>
        <v>0</v>
      </c>
      <c r="AP165">
        <v>0</v>
      </c>
      <c r="AQ165">
        <f t="shared" si="251"/>
        <v>0</v>
      </c>
      <c r="AR165">
        <v>0</v>
      </c>
      <c r="AS165">
        <f t="shared" si="252"/>
        <v>0</v>
      </c>
      <c r="AT165">
        <v>0</v>
      </c>
      <c r="AU165">
        <f t="shared" si="253"/>
        <v>0</v>
      </c>
      <c r="AV165">
        <v>0</v>
      </c>
      <c r="AW165">
        <f t="shared" si="254"/>
        <v>0</v>
      </c>
      <c r="AX165">
        <v>0</v>
      </c>
      <c r="AY165">
        <f t="shared" si="255"/>
        <v>0</v>
      </c>
      <c r="AZ165">
        <v>0</v>
      </c>
      <c r="BA165">
        <f t="shared" si="256"/>
        <v>0</v>
      </c>
      <c r="BB165">
        <v>0</v>
      </c>
      <c r="BC165">
        <f t="shared" si="257"/>
        <v>0</v>
      </c>
      <c r="BD165">
        <v>0</v>
      </c>
      <c r="BE165">
        <f t="shared" si="258"/>
        <v>0</v>
      </c>
      <c r="BF165">
        <v>0</v>
      </c>
      <c r="BG165">
        <f t="shared" si="259"/>
        <v>0</v>
      </c>
      <c r="BH165">
        <v>0</v>
      </c>
      <c r="BI165">
        <f t="shared" si="260"/>
        <v>0</v>
      </c>
      <c r="BJ165">
        <v>0</v>
      </c>
      <c r="BK165">
        <f t="shared" si="261"/>
        <v>0</v>
      </c>
      <c r="BL165">
        <v>0</v>
      </c>
      <c r="BM165">
        <f t="shared" si="262"/>
        <v>0</v>
      </c>
      <c r="BN165">
        <v>0</v>
      </c>
      <c r="BO165">
        <f t="shared" si="263"/>
        <v>0</v>
      </c>
      <c r="BP165">
        <v>0</v>
      </c>
      <c r="BQ165">
        <f t="shared" si="264"/>
        <v>0</v>
      </c>
      <c r="BR165">
        <v>0</v>
      </c>
      <c r="BS165">
        <f t="shared" si="265"/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f t="shared" si="207"/>
        <v>0</v>
      </c>
      <c r="DF165">
        <v>0</v>
      </c>
      <c r="DG165">
        <f t="shared" si="208"/>
        <v>0</v>
      </c>
      <c r="DH165">
        <v>0</v>
      </c>
      <c r="DI165">
        <f t="shared" si="209"/>
        <v>0</v>
      </c>
      <c r="DJ165">
        <v>100</v>
      </c>
      <c r="DK165">
        <f t="shared" si="210"/>
        <v>1</v>
      </c>
      <c r="DL165">
        <v>0</v>
      </c>
      <c r="DM165">
        <f t="shared" si="211"/>
        <v>0</v>
      </c>
      <c r="DN165">
        <v>0</v>
      </c>
      <c r="DO165">
        <f t="shared" si="212"/>
        <v>0</v>
      </c>
      <c r="DP165">
        <v>0</v>
      </c>
      <c r="DQ165">
        <f t="shared" si="213"/>
        <v>0</v>
      </c>
      <c r="DR165">
        <v>0</v>
      </c>
      <c r="DS165">
        <f t="shared" si="214"/>
        <v>0</v>
      </c>
      <c r="DT165">
        <v>0</v>
      </c>
      <c r="DU165">
        <f t="shared" si="215"/>
        <v>0</v>
      </c>
      <c r="DV165">
        <v>0</v>
      </c>
      <c r="DW165">
        <f t="shared" si="216"/>
        <v>0</v>
      </c>
      <c r="DX165">
        <v>0</v>
      </c>
      <c r="DY165">
        <f t="shared" si="217"/>
        <v>0</v>
      </c>
      <c r="DZ165">
        <v>0</v>
      </c>
      <c r="EA165">
        <f t="shared" si="218"/>
        <v>0</v>
      </c>
      <c r="EB165">
        <v>0</v>
      </c>
      <c r="EC165">
        <f t="shared" si="219"/>
        <v>0</v>
      </c>
      <c r="ED165">
        <v>0</v>
      </c>
      <c r="EE165">
        <f t="shared" si="220"/>
        <v>0</v>
      </c>
      <c r="EF165">
        <v>0</v>
      </c>
      <c r="EG165">
        <f t="shared" si="221"/>
        <v>0</v>
      </c>
      <c r="EH165">
        <v>0</v>
      </c>
      <c r="EI165">
        <f t="shared" si="222"/>
        <v>0</v>
      </c>
      <c r="EJ165">
        <v>0</v>
      </c>
      <c r="EK165">
        <f t="shared" si="223"/>
        <v>0</v>
      </c>
      <c r="EL165">
        <v>0</v>
      </c>
      <c r="EM165">
        <f t="shared" si="224"/>
        <v>0</v>
      </c>
      <c r="EN165">
        <v>0</v>
      </c>
      <c r="EO165">
        <f t="shared" si="225"/>
        <v>0</v>
      </c>
      <c r="EP165">
        <v>0</v>
      </c>
      <c r="EQ165">
        <f t="shared" si="226"/>
        <v>0</v>
      </c>
      <c r="ER165">
        <v>0</v>
      </c>
      <c r="ES165">
        <f t="shared" si="227"/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 s="3" t="s">
        <v>587</v>
      </c>
      <c r="FG165" t="s">
        <v>588</v>
      </c>
    </row>
    <row r="166" spans="1:163" x14ac:dyDescent="0.45">
      <c r="A166">
        <v>165</v>
      </c>
      <c r="B166">
        <v>202</v>
      </c>
      <c r="C166" t="s">
        <v>368</v>
      </c>
      <c r="D166" t="s">
        <v>408</v>
      </c>
      <c r="E166" t="s">
        <v>585</v>
      </c>
      <c r="F166" t="s">
        <v>589</v>
      </c>
      <c r="G166" s="2">
        <v>0</v>
      </c>
      <c r="H166">
        <f t="shared" si="236"/>
        <v>692.5</v>
      </c>
      <c r="I166">
        <f t="shared" si="233"/>
        <v>1811</v>
      </c>
      <c r="J166">
        <v>1033</v>
      </c>
      <c r="K166" s="2">
        <f t="shared" si="235"/>
        <v>0.57040309221424623</v>
      </c>
      <c r="L166">
        <v>2E-3</v>
      </c>
      <c r="M166" t="s">
        <v>38</v>
      </c>
      <c r="N166">
        <v>0</v>
      </c>
      <c r="O166">
        <f t="shared" si="237"/>
        <v>0</v>
      </c>
      <c r="P166">
        <v>0</v>
      </c>
      <c r="Q166">
        <f t="shared" si="238"/>
        <v>0</v>
      </c>
      <c r="R166">
        <v>0</v>
      </c>
      <c r="S166">
        <f t="shared" si="239"/>
        <v>0</v>
      </c>
      <c r="T166">
        <v>0</v>
      </c>
      <c r="U166">
        <f t="shared" si="240"/>
        <v>0</v>
      </c>
      <c r="V166">
        <v>0</v>
      </c>
      <c r="W166">
        <f t="shared" si="241"/>
        <v>0</v>
      </c>
      <c r="X166">
        <v>0</v>
      </c>
      <c r="Y166">
        <f t="shared" si="242"/>
        <v>0</v>
      </c>
      <c r="Z166">
        <v>0</v>
      </c>
      <c r="AA166">
        <f t="shared" si="243"/>
        <v>0</v>
      </c>
      <c r="AB166">
        <v>0</v>
      </c>
      <c r="AC166">
        <f t="shared" si="244"/>
        <v>0</v>
      </c>
      <c r="AD166">
        <f t="shared" si="234"/>
        <v>99.13</v>
      </c>
      <c r="AE166">
        <f t="shared" si="245"/>
        <v>0.96079112191397487</v>
      </c>
      <c r="AF166">
        <v>0.87</v>
      </c>
      <c r="AG166">
        <f t="shared" si="246"/>
        <v>3.9208878086025148E-2</v>
      </c>
      <c r="AH166">
        <v>0</v>
      </c>
      <c r="AI166">
        <f t="shared" si="247"/>
        <v>0</v>
      </c>
      <c r="AJ166">
        <v>0</v>
      </c>
      <c r="AK166">
        <f t="shared" si="248"/>
        <v>0</v>
      </c>
      <c r="AL166">
        <v>0</v>
      </c>
      <c r="AM166">
        <f t="shared" si="249"/>
        <v>0</v>
      </c>
      <c r="AN166">
        <v>0</v>
      </c>
      <c r="AO166">
        <f t="shared" si="250"/>
        <v>0</v>
      </c>
      <c r="AP166">
        <v>0</v>
      </c>
      <c r="AQ166">
        <f t="shared" si="251"/>
        <v>0</v>
      </c>
      <c r="AR166">
        <v>0</v>
      </c>
      <c r="AS166">
        <f t="shared" si="252"/>
        <v>0</v>
      </c>
      <c r="AT166">
        <v>0</v>
      </c>
      <c r="AU166">
        <f t="shared" si="253"/>
        <v>0</v>
      </c>
      <c r="AV166">
        <v>0</v>
      </c>
      <c r="AW166">
        <f t="shared" si="254"/>
        <v>0</v>
      </c>
      <c r="AX166">
        <v>0</v>
      </c>
      <c r="AY166">
        <f t="shared" si="255"/>
        <v>0</v>
      </c>
      <c r="AZ166">
        <v>0</v>
      </c>
      <c r="BA166">
        <f t="shared" si="256"/>
        <v>0</v>
      </c>
      <c r="BB166">
        <v>0</v>
      </c>
      <c r="BC166">
        <f t="shared" si="257"/>
        <v>0</v>
      </c>
      <c r="BD166">
        <v>0</v>
      </c>
      <c r="BE166">
        <f t="shared" si="258"/>
        <v>0</v>
      </c>
      <c r="BF166">
        <v>0</v>
      </c>
      <c r="BG166">
        <f t="shared" si="259"/>
        <v>0</v>
      </c>
      <c r="BH166">
        <v>0</v>
      </c>
      <c r="BI166">
        <f t="shared" si="260"/>
        <v>0</v>
      </c>
      <c r="BJ166">
        <v>0</v>
      </c>
      <c r="BK166">
        <f t="shared" si="261"/>
        <v>0</v>
      </c>
      <c r="BL166">
        <v>0</v>
      </c>
      <c r="BM166">
        <f t="shared" si="262"/>
        <v>0</v>
      </c>
      <c r="BN166">
        <v>0</v>
      </c>
      <c r="BO166">
        <f t="shared" si="263"/>
        <v>0</v>
      </c>
      <c r="BP166">
        <v>0</v>
      </c>
      <c r="BQ166">
        <f t="shared" si="264"/>
        <v>0</v>
      </c>
      <c r="BR166">
        <v>0</v>
      </c>
      <c r="BS166">
        <f t="shared" si="265"/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f t="shared" si="207"/>
        <v>0</v>
      </c>
      <c r="DF166">
        <v>0</v>
      </c>
      <c r="DG166">
        <f t="shared" si="208"/>
        <v>0</v>
      </c>
      <c r="DH166">
        <v>0</v>
      </c>
      <c r="DI166">
        <f t="shared" si="209"/>
        <v>0</v>
      </c>
      <c r="DJ166">
        <v>100</v>
      </c>
      <c r="DK166">
        <f t="shared" si="210"/>
        <v>1</v>
      </c>
      <c r="DL166">
        <v>0</v>
      </c>
      <c r="DM166">
        <f t="shared" si="211"/>
        <v>0</v>
      </c>
      <c r="DN166">
        <v>0</v>
      </c>
      <c r="DO166">
        <f t="shared" si="212"/>
        <v>0</v>
      </c>
      <c r="DP166">
        <v>0</v>
      </c>
      <c r="DQ166">
        <f t="shared" si="213"/>
        <v>0</v>
      </c>
      <c r="DR166">
        <v>0</v>
      </c>
      <c r="DS166">
        <f t="shared" si="214"/>
        <v>0</v>
      </c>
      <c r="DT166">
        <v>0</v>
      </c>
      <c r="DU166">
        <f t="shared" si="215"/>
        <v>0</v>
      </c>
      <c r="DV166">
        <v>0</v>
      </c>
      <c r="DW166">
        <f t="shared" si="216"/>
        <v>0</v>
      </c>
      <c r="DX166">
        <v>0</v>
      </c>
      <c r="DY166">
        <f t="shared" si="217"/>
        <v>0</v>
      </c>
      <c r="DZ166">
        <v>0</v>
      </c>
      <c r="EA166">
        <f t="shared" si="218"/>
        <v>0</v>
      </c>
      <c r="EB166">
        <v>0</v>
      </c>
      <c r="EC166">
        <f t="shared" si="219"/>
        <v>0</v>
      </c>
      <c r="ED166">
        <v>0</v>
      </c>
      <c r="EE166">
        <f t="shared" si="220"/>
        <v>0</v>
      </c>
      <c r="EF166">
        <v>0</v>
      </c>
      <c r="EG166">
        <f t="shared" si="221"/>
        <v>0</v>
      </c>
      <c r="EH166">
        <v>0</v>
      </c>
      <c r="EI166">
        <f t="shared" si="222"/>
        <v>0</v>
      </c>
      <c r="EJ166">
        <v>0</v>
      </c>
      <c r="EK166">
        <f t="shared" si="223"/>
        <v>0</v>
      </c>
      <c r="EL166">
        <v>0</v>
      </c>
      <c r="EM166">
        <f t="shared" si="224"/>
        <v>0</v>
      </c>
      <c r="EN166">
        <v>0</v>
      </c>
      <c r="EO166">
        <f t="shared" si="225"/>
        <v>0</v>
      </c>
      <c r="EP166">
        <v>0</v>
      </c>
      <c r="EQ166">
        <f t="shared" si="226"/>
        <v>0</v>
      </c>
      <c r="ER166">
        <v>0</v>
      </c>
      <c r="ES166">
        <f t="shared" si="227"/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 s="3" t="s">
        <v>587</v>
      </c>
      <c r="FG166" t="s">
        <v>588</v>
      </c>
    </row>
    <row r="167" spans="1:163" x14ac:dyDescent="0.45">
      <c r="A167">
        <v>166</v>
      </c>
      <c r="B167">
        <v>203</v>
      </c>
      <c r="C167" t="s">
        <v>444</v>
      </c>
      <c r="D167" t="s">
        <v>408</v>
      </c>
      <c r="E167" t="s">
        <v>590</v>
      </c>
      <c r="F167" t="s">
        <v>591</v>
      </c>
      <c r="G167" s="2">
        <v>0</v>
      </c>
      <c r="H167">
        <f t="shared" si="236"/>
        <v>692.5</v>
      </c>
      <c r="I167">
        <v>1673</v>
      </c>
      <c r="J167">
        <v>699.8</v>
      </c>
      <c r="K167" s="2">
        <f t="shared" si="235"/>
        <v>0.41829049611476388</v>
      </c>
      <c r="L167">
        <v>2E-3</v>
      </c>
      <c r="M167" t="s">
        <v>64</v>
      </c>
      <c r="N167">
        <v>0</v>
      </c>
      <c r="O167">
        <f t="shared" si="237"/>
        <v>0</v>
      </c>
      <c r="P167">
        <v>0</v>
      </c>
      <c r="Q167">
        <f t="shared" si="238"/>
        <v>0</v>
      </c>
      <c r="R167">
        <v>9</v>
      </c>
      <c r="S167">
        <f t="shared" si="239"/>
        <v>6.6124662405030454E-2</v>
      </c>
      <c r="T167">
        <v>1.25</v>
      </c>
      <c r="U167">
        <f t="shared" si="240"/>
        <v>9.8117707951676202E-3</v>
      </c>
      <c r="V167">
        <v>0</v>
      </c>
      <c r="W167">
        <f t="shared" si="241"/>
        <v>0</v>
      </c>
      <c r="X167">
        <v>0</v>
      </c>
      <c r="Y167">
        <f t="shared" si="242"/>
        <v>0</v>
      </c>
      <c r="Z167">
        <v>0</v>
      </c>
      <c r="AA167">
        <f t="shared" si="243"/>
        <v>0</v>
      </c>
      <c r="AB167">
        <v>0</v>
      </c>
      <c r="AC167">
        <f t="shared" si="244"/>
        <v>0</v>
      </c>
      <c r="AD167">
        <f t="shared" si="234"/>
        <v>98.61</v>
      </c>
      <c r="AE167">
        <f t="shared" si="245"/>
        <v>0.76145964144483391</v>
      </c>
      <c r="AF167">
        <v>0.14000000000000001</v>
      </c>
      <c r="AG167">
        <f t="shared" si="246"/>
        <v>5.0268422282956629E-3</v>
      </c>
      <c r="AH167">
        <v>0</v>
      </c>
      <c r="AI167">
        <f t="shared" si="247"/>
        <v>0</v>
      </c>
      <c r="AJ167">
        <v>0</v>
      </c>
      <c r="AK167">
        <f t="shared" si="248"/>
        <v>0</v>
      </c>
      <c r="AL167">
        <v>0</v>
      </c>
      <c r="AM167">
        <f t="shared" si="249"/>
        <v>0</v>
      </c>
      <c r="AN167">
        <v>19</v>
      </c>
      <c r="AO167">
        <f t="shared" si="250"/>
        <v>0.15757708312667229</v>
      </c>
      <c r="AP167">
        <v>0</v>
      </c>
      <c r="AQ167">
        <f t="shared" si="251"/>
        <v>0</v>
      </c>
      <c r="AR167">
        <v>0</v>
      </c>
      <c r="AS167">
        <f t="shared" si="252"/>
        <v>0</v>
      </c>
      <c r="AT167">
        <v>0</v>
      </c>
      <c r="AU167">
        <f t="shared" si="253"/>
        <v>0</v>
      </c>
      <c r="AV167">
        <v>0</v>
      </c>
      <c r="AW167">
        <f t="shared" si="254"/>
        <v>0</v>
      </c>
      <c r="AX167">
        <v>0</v>
      </c>
      <c r="AY167">
        <f t="shared" si="255"/>
        <v>0</v>
      </c>
      <c r="AZ167">
        <v>0</v>
      </c>
      <c r="BA167">
        <f t="shared" si="256"/>
        <v>0</v>
      </c>
      <c r="BB167">
        <v>0</v>
      </c>
      <c r="BC167">
        <f t="shared" si="257"/>
        <v>0</v>
      </c>
      <c r="BD167">
        <v>0</v>
      </c>
      <c r="BE167">
        <f t="shared" si="258"/>
        <v>0</v>
      </c>
      <c r="BF167">
        <v>0</v>
      </c>
      <c r="BG167">
        <f t="shared" si="259"/>
        <v>0</v>
      </c>
      <c r="BH167">
        <v>0</v>
      </c>
      <c r="BI167">
        <f t="shared" si="260"/>
        <v>0</v>
      </c>
      <c r="BJ167">
        <v>0</v>
      </c>
      <c r="BK167">
        <f t="shared" si="261"/>
        <v>0</v>
      </c>
      <c r="BL167">
        <v>0</v>
      </c>
      <c r="BM167">
        <f t="shared" si="262"/>
        <v>0</v>
      </c>
      <c r="BN167">
        <v>0</v>
      </c>
      <c r="BO167">
        <f t="shared" si="263"/>
        <v>0</v>
      </c>
      <c r="BP167">
        <v>0</v>
      </c>
      <c r="BQ167">
        <f t="shared" si="264"/>
        <v>0</v>
      </c>
      <c r="BR167">
        <v>0</v>
      </c>
      <c r="BS167">
        <f t="shared" si="265"/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f t="shared" si="207"/>
        <v>0</v>
      </c>
      <c r="DF167">
        <v>0</v>
      </c>
      <c r="DG167">
        <f t="shared" si="208"/>
        <v>0</v>
      </c>
      <c r="DH167">
        <v>0</v>
      </c>
      <c r="DI167">
        <f t="shared" si="209"/>
        <v>0</v>
      </c>
      <c r="DJ167">
        <v>100</v>
      </c>
      <c r="DK167">
        <f t="shared" si="210"/>
        <v>1</v>
      </c>
      <c r="DL167">
        <v>0</v>
      </c>
      <c r="DM167">
        <f t="shared" si="211"/>
        <v>0</v>
      </c>
      <c r="DN167">
        <v>0</v>
      </c>
      <c r="DO167">
        <f t="shared" si="212"/>
        <v>0</v>
      </c>
      <c r="DP167">
        <v>0</v>
      </c>
      <c r="DQ167">
        <f t="shared" si="213"/>
        <v>0</v>
      </c>
      <c r="DR167">
        <v>0</v>
      </c>
      <c r="DS167">
        <f t="shared" si="214"/>
        <v>0</v>
      </c>
      <c r="DT167">
        <v>0</v>
      </c>
      <c r="DU167">
        <f t="shared" si="215"/>
        <v>0</v>
      </c>
      <c r="DV167">
        <v>0</v>
      </c>
      <c r="DW167">
        <f t="shared" si="216"/>
        <v>0</v>
      </c>
      <c r="DX167">
        <v>0</v>
      </c>
      <c r="DY167">
        <f t="shared" si="217"/>
        <v>0</v>
      </c>
      <c r="DZ167">
        <v>0</v>
      </c>
      <c r="EA167">
        <f t="shared" si="218"/>
        <v>0</v>
      </c>
      <c r="EB167">
        <v>0</v>
      </c>
      <c r="EC167">
        <f t="shared" si="219"/>
        <v>0</v>
      </c>
      <c r="ED167">
        <v>0</v>
      </c>
      <c r="EE167">
        <f t="shared" si="220"/>
        <v>0</v>
      </c>
      <c r="EF167">
        <v>0</v>
      </c>
      <c r="EG167">
        <f t="shared" si="221"/>
        <v>0</v>
      </c>
      <c r="EH167">
        <v>0</v>
      </c>
      <c r="EI167">
        <f t="shared" si="222"/>
        <v>0</v>
      </c>
      <c r="EJ167">
        <v>0</v>
      </c>
      <c r="EK167">
        <f t="shared" si="223"/>
        <v>0</v>
      </c>
      <c r="EL167">
        <v>0</v>
      </c>
      <c r="EM167">
        <f t="shared" si="224"/>
        <v>0</v>
      </c>
      <c r="EN167">
        <v>0</v>
      </c>
      <c r="EO167">
        <f t="shared" si="225"/>
        <v>0</v>
      </c>
      <c r="EP167">
        <v>0</v>
      </c>
      <c r="EQ167">
        <f t="shared" si="226"/>
        <v>0</v>
      </c>
      <c r="ER167">
        <v>0</v>
      </c>
      <c r="ES167">
        <f t="shared" si="227"/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 s="3" t="s">
        <v>587</v>
      </c>
      <c r="FG167" t="s">
        <v>588</v>
      </c>
    </row>
    <row r="168" spans="1:163" x14ac:dyDescent="0.45">
      <c r="A168">
        <v>167</v>
      </c>
      <c r="B168">
        <v>204</v>
      </c>
      <c r="C168" t="s">
        <v>444</v>
      </c>
      <c r="D168" t="s">
        <v>408</v>
      </c>
      <c r="E168" t="s">
        <v>590</v>
      </c>
      <c r="F168" t="s">
        <v>591</v>
      </c>
      <c r="G168" s="2">
        <v>0</v>
      </c>
      <c r="H168">
        <f t="shared" si="236"/>
        <v>692.5</v>
      </c>
      <c r="I168">
        <v>1673</v>
      </c>
      <c r="J168">
        <v>810.9</v>
      </c>
      <c r="K168" s="2">
        <f t="shared" si="235"/>
        <v>0.48469814704124325</v>
      </c>
      <c r="L168">
        <v>2E-3</v>
      </c>
      <c r="M168" t="s">
        <v>64</v>
      </c>
      <c r="N168">
        <v>0</v>
      </c>
      <c r="O168">
        <f t="shared" si="237"/>
        <v>0</v>
      </c>
      <c r="P168">
        <v>0</v>
      </c>
      <c r="Q168">
        <f t="shared" si="238"/>
        <v>0</v>
      </c>
      <c r="R168">
        <v>9</v>
      </c>
      <c r="S168">
        <f t="shared" si="239"/>
        <v>6.6124662405030454E-2</v>
      </c>
      <c r="T168">
        <v>1.25</v>
      </c>
      <c r="U168">
        <f t="shared" si="240"/>
        <v>9.8117707951676202E-3</v>
      </c>
      <c r="V168">
        <v>0</v>
      </c>
      <c r="W168">
        <f t="shared" si="241"/>
        <v>0</v>
      </c>
      <c r="X168">
        <v>0</v>
      </c>
      <c r="Y168">
        <f t="shared" si="242"/>
        <v>0</v>
      </c>
      <c r="Z168">
        <v>0</v>
      </c>
      <c r="AA168">
        <f t="shared" si="243"/>
        <v>0</v>
      </c>
      <c r="AB168">
        <v>0</v>
      </c>
      <c r="AC168">
        <f t="shared" si="244"/>
        <v>0</v>
      </c>
      <c r="AD168">
        <f t="shared" si="234"/>
        <v>98.61</v>
      </c>
      <c r="AE168">
        <f t="shared" si="245"/>
        <v>0.76145964144483391</v>
      </c>
      <c r="AF168">
        <v>0.14000000000000001</v>
      </c>
      <c r="AG168">
        <f t="shared" si="246"/>
        <v>5.0268422282956629E-3</v>
      </c>
      <c r="AH168">
        <v>0</v>
      </c>
      <c r="AI168">
        <f t="shared" si="247"/>
        <v>0</v>
      </c>
      <c r="AJ168">
        <v>0</v>
      </c>
      <c r="AK168">
        <f t="shared" si="248"/>
        <v>0</v>
      </c>
      <c r="AL168">
        <v>0</v>
      </c>
      <c r="AM168">
        <f t="shared" si="249"/>
        <v>0</v>
      </c>
      <c r="AN168">
        <v>19</v>
      </c>
      <c r="AO168">
        <f t="shared" si="250"/>
        <v>0.15757708312667229</v>
      </c>
      <c r="AP168">
        <v>0</v>
      </c>
      <c r="AQ168">
        <f t="shared" si="251"/>
        <v>0</v>
      </c>
      <c r="AR168">
        <v>0</v>
      </c>
      <c r="AS168">
        <f t="shared" si="252"/>
        <v>0</v>
      </c>
      <c r="AT168">
        <v>0</v>
      </c>
      <c r="AU168">
        <f t="shared" si="253"/>
        <v>0</v>
      </c>
      <c r="AV168">
        <v>0</v>
      </c>
      <c r="AW168">
        <f t="shared" si="254"/>
        <v>0</v>
      </c>
      <c r="AX168">
        <v>0</v>
      </c>
      <c r="AY168">
        <f t="shared" si="255"/>
        <v>0</v>
      </c>
      <c r="AZ168">
        <v>0</v>
      </c>
      <c r="BA168">
        <f t="shared" si="256"/>
        <v>0</v>
      </c>
      <c r="BB168">
        <v>0</v>
      </c>
      <c r="BC168">
        <f t="shared" si="257"/>
        <v>0</v>
      </c>
      <c r="BD168">
        <v>0</v>
      </c>
      <c r="BE168">
        <f t="shared" si="258"/>
        <v>0</v>
      </c>
      <c r="BF168">
        <v>0</v>
      </c>
      <c r="BG168">
        <f t="shared" si="259"/>
        <v>0</v>
      </c>
      <c r="BH168">
        <v>0</v>
      </c>
      <c r="BI168">
        <f t="shared" si="260"/>
        <v>0</v>
      </c>
      <c r="BJ168">
        <v>0</v>
      </c>
      <c r="BK168">
        <f t="shared" si="261"/>
        <v>0</v>
      </c>
      <c r="BL168">
        <v>0</v>
      </c>
      <c r="BM168">
        <f t="shared" si="262"/>
        <v>0</v>
      </c>
      <c r="BN168">
        <v>0</v>
      </c>
      <c r="BO168">
        <f t="shared" si="263"/>
        <v>0</v>
      </c>
      <c r="BP168">
        <v>0</v>
      </c>
      <c r="BQ168">
        <f t="shared" si="264"/>
        <v>0</v>
      </c>
      <c r="BR168">
        <v>0</v>
      </c>
      <c r="BS168">
        <f t="shared" si="265"/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f t="shared" si="207"/>
        <v>0</v>
      </c>
      <c r="DF168">
        <v>0</v>
      </c>
      <c r="DG168">
        <f t="shared" si="208"/>
        <v>0</v>
      </c>
      <c r="DH168">
        <v>0</v>
      </c>
      <c r="DI168">
        <f t="shared" si="209"/>
        <v>0</v>
      </c>
      <c r="DJ168">
        <v>100</v>
      </c>
      <c r="DK168">
        <f t="shared" si="210"/>
        <v>1</v>
      </c>
      <c r="DL168">
        <v>0</v>
      </c>
      <c r="DM168">
        <f t="shared" si="211"/>
        <v>0</v>
      </c>
      <c r="DN168">
        <v>0</v>
      </c>
      <c r="DO168">
        <f t="shared" si="212"/>
        <v>0</v>
      </c>
      <c r="DP168">
        <v>0</v>
      </c>
      <c r="DQ168">
        <f t="shared" si="213"/>
        <v>0</v>
      </c>
      <c r="DR168">
        <v>0</v>
      </c>
      <c r="DS168">
        <f t="shared" si="214"/>
        <v>0</v>
      </c>
      <c r="DT168">
        <v>0</v>
      </c>
      <c r="DU168">
        <f t="shared" si="215"/>
        <v>0</v>
      </c>
      <c r="DV168">
        <v>0</v>
      </c>
      <c r="DW168">
        <f t="shared" si="216"/>
        <v>0</v>
      </c>
      <c r="DX168">
        <v>0</v>
      </c>
      <c r="DY168">
        <f t="shared" si="217"/>
        <v>0</v>
      </c>
      <c r="DZ168">
        <v>0</v>
      </c>
      <c r="EA168">
        <f t="shared" si="218"/>
        <v>0</v>
      </c>
      <c r="EB168">
        <v>0</v>
      </c>
      <c r="EC168">
        <f t="shared" si="219"/>
        <v>0</v>
      </c>
      <c r="ED168">
        <v>0</v>
      </c>
      <c r="EE168">
        <f t="shared" si="220"/>
        <v>0</v>
      </c>
      <c r="EF168">
        <v>0</v>
      </c>
      <c r="EG168">
        <f t="shared" si="221"/>
        <v>0</v>
      </c>
      <c r="EH168">
        <v>0</v>
      </c>
      <c r="EI168">
        <f t="shared" si="222"/>
        <v>0</v>
      </c>
      <c r="EJ168">
        <v>0</v>
      </c>
      <c r="EK168">
        <f t="shared" si="223"/>
        <v>0</v>
      </c>
      <c r="EL168">
        <v>0</v>
      </c>
      <c r="EM168">
        <f t="shared" si="224"/>
        <v>0</v>
      </c>
      <c r="EN168">
        <v>0</v>
      </c>
      <c r="EO168">
        <f t="shared" si="225"/>
        <v>0</v>
      </c>
      <c r="EP168">
        <v>0</v>
      </c>
      <c r="EQ168">
        <f t="shared" si="226"/>
        <v>0</v>
      </c>
      <c r="ER168">
        <v>0</v>
      </c>
      <c r="ES168">
        <f t="shared" si="227"/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 s="3" t="s">
        <v>587</v>
      </c>
      <c r="FG168" t="s">
        <v>588</v>
      </c>
    </row>
    <row r="169" spans="1:163" x14ac:dyDescent="0.45">
      <c r="A169">
        <v>168</v>
      </c>
      <c r="B169">
        <v>205</v>
      </c>
      <c r="C169" t="s">
        <v>444</v>
      </c>
      <c r="D169" t="s">
        <v>408</v>
      </c>
      <c r="E169" t="s">
        <v>590</v>
      </c>
      <c r="F169" t="s">
        <v>591</v>
      </c>
      <c r="G169" s="2">
        <v>3</v>
      </c>
      <c r="H169">
        <f t="shared" si="236"/>
        <v>692.5</v>
      </c>
      <c r="I169">
        <v>1673</v>
      </c>
      <c r="J169">
        <v>922</v>
      </c>
      <c r="K169" s="2">
        <f t="shared" si="235"/>
        <v>0.55110579796772263</v>
      </c>
      <c r="L169">
        <v>2E-3</v>
      </c>
      <c r="M169" t="s">
        <v>64</v>
      </c>
      <c r="N169">
        <v>0</v>
      </c>
      <c r="O169">
        <f t="shared" si="237"/>
        <v>0</v>
      </c>
      <c r="P169">
        <v>0</v>
      </c>
      <c r="Q169">
        <f t="shared" si="238"/>
        <v>0</v>
      </c>
      <c r="R169">
        <v>9</v>
      </c>
      <c r="S169">
        <f t="shared" si="239"/>
        <v>6.6124662405030454E-2</v>
      </c>
      <c r="T169">
        <v>1.25</v>
      </c>
      <c r="U169">
        <f t="shared" si="240"/>
        <v>9.8117707951676202E-3</v>
      </c>
      <c r="V169">
        <v>0</v>
      </c>
      <c r="W169">
        <f t="shared" si="241"/>
        <v>0</v>
      </c>
      <c r="X169">
        <v>0</v>
      </c>
      <c r="Y169">
        <f t="shared" si="242"/>
        <v>0</v>
      </c>
      <c r="Z169">
        <v>0</v>
      </c>
      <c r="AA169">
        <f t="shared" si="243"/>
        <v>0</v>
      </c>
      <c r="AB169">
        <v>0</v>
      </c>
      <c r="AC169">
        <f t="shared" si="244"/>
        <v>0</v>
      </c>
      <c r="AD169">
        <f t="shared" si="234"/>
        <v>98.61</v>
      </c>
      <c r="AE169">
        <f t="shared" si="245"/>
        <v>0.76145964144483391</v>
      </c>
      <c r="AF169">
        <v>0.14000000000000001</v>
      </c>
      <c r="AG169">
        <f t="shared" si="246"/>
        <v>5.0268422282956629E-3</v>
      </c>
      <c r="AH169">
        <v>0</v>
      </c>
      <c r="AI169">
        <f t="shared" si="247"/>
        <v>0</v>
      </c>
      <c r="AJ169">
        <v>0</v>
      </c>
      <c r="AK169">
        <f t="shared" si="248"/>
        <v>0</v>
      </c>
      <c r="AL169">
        <v>0</v>
      </c>
      <c r="AM169">
        <f t="shared" si="249"/>
        <v>0</v>
      </c>
      <c r="AN169">
        <v>19</v>
      </c>
      <c r="AO169">
        <f t="shared" si="250"/>
        <v>0.15757708312667229</v>
      </c>
      <c r="AP169">
        <v>0</v>
      </c>
      <c r="AQ169">
        <f t="shared" si="251"/>
        <v>0</v>
      </c>
      <c r="AR169">
        <v>0</v>
      </c>
      <c r="AS169">
        <f t="shared" si="252"/>
        <v>0</v>
      </c>
      <c r="AT169">
        <v>0</v>
      </c>
      <c r="AU169">
        <f t="shared" si="253"/>
        <v>0</v>
      </c>
      <c r="AV169">
        <v>0</v>
      </c>
      <c r="AW169">
        <f t="shared" si="254"/>
        <v>0</v>
      </c>
      <c r="AX169">
        <v>0</v>
      </c>
      <c r="AY169">
        <f t="shared" si="255"/>
        <v>0</v>
      </c>
      <c r="AZ169">
        <v>0</v>
      </c>
      <c r="BA169">
        <f t="shared" si="256"/>
        <v>0</v>
      </c>
      <c r="BB169">
        <v>0</v>
      </c>
      <c r="BC169">
        <f t="shared" si="257"/>
        <v>0</v>
      </c>
      <c r="BD169">
        <v>0</v>
      </c>
      <c r="BE169">
        <f t="shared" si="258"/>
        <v>0</v>
      </c>
      <c r="BF169">
        <v>0</v>
      </c>
      <c r="BG169">
        <f t="shared" si="259"/>
        <v>0</v>
      </c>
      <c r="BH169">
        <v>0</v>
      </c>
      <c r="BI169">
        <f t="shared" si="260"/>
        <v>0</v>
      </c>
      <c r="BJ169">
        <v>0</v>
      </c>
      <c r="BK169">
        <f t="shared" si="261"/>
        <v>0</v>
      </c>
      <c r="BL169">
        <v>0</v>
      </c>
      <c r="BM169">
        <f t="shared" si="262"/>
        <v>0</v>
      </c>
      <c r="BN169">
        <v>0</v>
      </c>
      <c r="BO169">
        <f t="shared" si="263"/>
        <v>0</v>
      </c>
      <c r="BP169">
        <v>0</v>
      </c>
      <c r="BQ169">
        <f t="shared" si="264"/>
        <v>0</v>
      </c>
      <c r="BR169">
        <v>0</v>
      </c>
      <c r="BS169">
        <f t="shared" si="265"/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f t="shared" si="207"/>
        <v>0</v>
      </c>
      <c r="DF169">
        <v>0</v>
      </c>
      <c r="DG169">
        <f t="shared" si="208"/>
        <v>0</v>
      </c>
      <c r="DH169">
        <v>0</v>
      </c>
      <c r="DI169">
        <f t="shared" si="209"/>
        <v>0</v>
      </c>
      <c r="DJ169">
        <v>100</v>
      </c>
      <c r="DK169">
        <f t="shared" si="210"/>
        <v>1</v>
      </c>
      <c r="DL169">
        <v>0</v>
      </c>
      <c r="DM169">
        <f t="shared" si="211"/>
        <v>0</v>
      </c>
      <c r="DN169">
        <v>0</v>
      </c>
      <c r="DO169">
        <f t="shared" si="212"/>
        <v>0</v>
      </c>
      <c r="DP169">
        <v>0</v>
      </c>
      <c r="DQ169">
        <f t="shared" si="213"/>
        <v>0</v>
      </c>
      <c r="DR169">
        <v>0</v>
      </c>
      <c r="DS169">
        <f t="shared" si="214"/>
        <v>0</v>
      </c>
      <c r="DT169">
        <v>0</v>
      </c>
      <c r="DU169">
        <f t="shared" si="215"/>
        <v>0</v>
      </c>
      <c r="DV169">
        <v>0</v>
      </c>
      <c r="DW169">
        <f t="shared" si="216"/>
        <v>0</v>
      </c>
      <c r="DX169">
        <v>0</v>
      </c>
      <c r="DY169">
        <f t="shared" si="217"/>
        <v>0</v>
      </c>
      <c r="DZ169">
        <v>0</v>
      </c>
      <c r="EA169">
        <f t="shared" si="218"/>
        <v>0</v>
      </c>
      <c r="EB169">
        <v>0</v>
      </c>
      <c r="EC169">
        <f t="shared" si="219"/>
        <v>0</v>
      </c>
      <c r="ED169">
        <v>0</v>
      </c>
      <c r="EE169">
        <f t="shared" si="220"/>
        <v>0</v>
      </c>
      <c r="EF169">
        <v>0</v>
      </c>
      <c r="EG169">
        <f t="shared" si="221"/>
        <v>0</v>
      </c>
      <c r="EH169">
        <v>0</v>
      </c>
      <c r="EI169">
        <f t="shared" si="222"/>
        <v>0</v>
      </c>
      <c r="EJ169">
        <v>0</v>
      </c>
      <c r="EK169">
        <f t="shared" si="223"/>
        <v>0</v>
      </c>
      <c r="EL169">
        <v>0</v>
      </c>
      <c r="EM169">
        <f t="shared" si="224"/>
        <v>0</v>
      </c>
      <c r="EN169">
        <v>0</v>
      </c>
      <c r="EO169">
        <f t="shared" si="225"/>
        <v>0</v>
      </c>
      <c r="EP169">
        <v>0</v>
      </c>
      <c r="EQ169">
        <f t="shared" si="226"/>
        <v>0</v>
      </c>
      <c r="ER169">
        <v>0</v>
      </c>
      <c r="ES169">
        <f t="shared" si="227"/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 s="3" t="s">
        <v>587</v>
      </c>
      <c r="FG169" t="s">
        <v>588</v>
      </c>
    </row>
    <row r="170" spans="1:163" x14ac:dyDescent="0.45">
      <c r="A170">
        <v>169</v>
      </c>
      <c r="B170">
        <v>206</v>
      </c>
      <c r="C170" t="s">
        <v>444</v>
      </c>
      <c r="D170" t="s">
        <v>408</v>
      </c>
      <c r="E170" t="s">
        <v>590</v>
      </c>
      <c r="F170" t="s">
        <v>591</v>
      </c>
      <c r="G170" s="2">
        <v>3</v>
      </c>
      <c r="H170">
        <f t="shared" si="236"/>
        <v>692.5</v>
      </c>
      <c r="I170">
        <v>1673</v>
      </c>
      <c r="J170">
        <v>1033</v>
      </c>
      <c r="K170" s="2">
        <f t="shared" si="235"/>
        <v>0.61745367603108192</v>
      </c>
      <c r="L170">
        <v>2E-3</v>
      </c>
      <c r="M170" t="s">
        <v>64</v>
      </c>
      <c r="N170">
        <v>0</v>
      </c>
      <c r="O170">
        <f t="shared" si="237"/>
        <v>0</v>
      </c>
      <c r="P170">
        <v>0</v>
      </c>
      <c r="Q170">
        <f t="shared" si="238"/>
        <v>0</v>
      </c>
      <c r="R170">
        <v>9</v>
      </c>
      <c r="S170">
        <f t="shared" si="239"/>
        <v>6.6124662405030454E-2</v>
      </c>
      <c r="T170">
        <v>1.25</v>
      </c>
      <c r="U170">
        <f t="shared" si="240"/>
        <v>9.8117707951676202E-3</v>
      </c>
      <c r="V170">
        <v>0</v>
      </c>
      <c r="W170">
        <f t="shared" si="241"/>
        <v>0</v>
      </c>
      <c r="X170">
        <v>0</v>
      </c>
      <c r="Y170">
        <f t="shared" si="242"/>
        <v>0</v>
      </c>
      <c r="Z170">
        <v>0</v>
      </c>
      <c r="AA170">
        <f t="shared" si="243"/>
        <v>0</v>
      </c>
      <c r="AB170">
        <v>0</v>
      </c>
      <c r="AC170">
        <f t="shared" si="244"/>
        <v>0</v>
      </c>
      <c r="AD170">
        <f t="shared" si="234"/>
        <v>98.61</v>
      </c>
      <c r="AE170">
        <f t="shared" si="245"/>
        <v>0.76145964144483391</v>
      </c>
      <c r="AF170">
        <v>0.14000000000000001</v>
      </c>
      <c r="AG170">
        <f t="shared" si="246"/>
        <v>5.0268422282956629E-3</v>
      </c>
      <c r="AH170">
        <v>0</v>
      </c>
      <c r="AI170">
        <f t="shared" si="247"/>
        <v>0</v>
      </c>
      <c r="AJ170">
        <v>0</v>
      </c>
      <c r="AK170">
        <f t="shared" si="248"/>
        <v>0</v>
      </c>
      <c r="AL170">
        <v>0</v>
      </c>
      <c r="AM170">
        <f t="shared" si="249"/>
        <v>0</v>
      </c>
      <c r="AN170">
        <v>19</v>
      </c>
      <c r="AO170">
        <f t="shared" si="250"/>
        <v>0.15757708312667229</v>
      </c>
      <c r="AP170">
        <v>0</v>
      </c>
      <c r="AQ170">
        <f t="shared" si="251"/>
        <v>0</v>
      </c>
      <c r="AR170">
        <v>0</v>
      </c>
      <c r="AS170">
        <f t="shared" si="252"/>
        <v>0</v>
      </c>
      <c r="AT170">
        <v>0</v>
      </c>
      <c r="AU170">
        <f t="shared" si="253"/>
        <v>0</v>
      </c>
      <c r="AV170">
        <v>0</v>
      </c>
      <c r="AW170">
        <f t="shared" si="254"/>
        <v>0</v>
      </c>
      <c r="AX170">
        <v>0</v>
      </c>
      <c r="AY170">
        <f t="shared" si="255"/>
        <v>0</v>
      </c>
      <c r="AZ170">
        <v>0</v>
      </c>
      <c r="BA170">
        <f t="shared" si="256"/>
        <v>0</v>
      </c>
      <c r="BB170">
        <v>0</v>
      </c>
      <c r="BC170">
        <f t="shared" si="257"/>
        <v>0</v>
      </c>
      <c r="BD170">
        <v>0</v>
      </c>
      <c r="BE170">
        <f t="shared" si="258"/>
        <v>0</v>
      </c>
      <c r="BF170">
        <v>0</v>
      </c>
      <c r="BG170">
        <f t="shared" si="259"/>
        <v>0</v>
      </c>
      <c r="BH170">
        <v>0</v>
      </c>
      <c r="BI170">
        <f t="shared" si="260"/>
        <v>0</v>
      </c>
      <c r="BJ170">
        <v>0</v>
      </c>
      <c r="BK170">
        <f t="shared" si="261"/>
        <v>0</v>
      </c>
      <c r="BL170">
        <v>0</v>
      </c>
      <c r="BM170">
        <f t="shared" si="262"/>
        <v>0</v>
      </c>
      <c r="BN170">
        <v>0</v>
      </c>
      <c r="BO170">
        <f t="shared" si="263"/>
        <v>0</v>
      </c>
      <c r="BP170">
        <v>0</v>
      </c>
      <c r="BQ170">
        <f t="shared" si="264"/>
        <v>0</v>
      </c>
      <c r="BR170">
        <v>0</v>
      </c>
      <c r="BS170">
        <f t="shared" si="265"/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f t="shared" si="207"/>
        <v>0</v>
      </c>
      <c r="DF170">
        <v>0</v>
      </c>
      <c r="DG170">
        <f t="shared" si="208"/>
        <v>0</v>
      </c>
      <c r="DH170">
        <v>0</v>
      </c>
      <c r="DI170">
        <f t="shared" si="209"/>
        <v>0</v>
      </c>
      <c r="DJ170">
        <v>100</v>
      </c>
      <c r="DK170">
        <f t="shared" si="210"/>
        <v>1</v>
      </c>
      <c r="DL170">
        <v>0</v>
      </c>
      <c r="DM170">
        <f t="shared" si="211"/>
        <v>0</v>
      </c>
      <c r="DN170">
        <v>0</v>
      </c>
      <c r="DO170">
        <f t="shared" si="212"/>
        <v>0</v>
      </c>
      <c r="DP170">
        <v>0</v>
      </c>
      <c r="DQ170">
        <f t="shared" si="213"/>
        <v>0</v>
      </c>
      <c r="DR170">
        <v>0</v>
      </c>
      <c r="DS170">
        <f t="shared" si="214"/>
        <v>0</v>
      </c>
      <c r="DT170">
        <v>0</v>
      </c>
      <c r="DU170">
        <f t="shared" si="215"/>
        <v>0</v>
      </c>
      <c r="DV170">
        <v>0</v>
      </c>
      <c r="DW170">
        <f t="shared" si="216"/>
        <v>0</v>
      </c>
      <c r="DX170">
        <v>0</v>
      </c>
      <c r="DY170">
        <f t="shared" si="217"/>
        <v>0</v>
      </c>
      <c r="DZ170">
        <v>0</v>
      </c>
      <c r="EA170">
        <f t="shared" si="218"/>
        <v>0</v>
      </c>
      <c r="EB170">
        <v>0</v>
      </c>
      <c r="EC170">
        <f t="shared" si="219"/>
        <v>0</v>
      </c>
      <c r="ED170">
        <v>0</v>
      </c>
      <c r="EE170">
        <f t="shared" si="220"/>
        <v>0</v>
      </c>
      <c r="EF170">
        <v>0</v>
      </c>
      <c r="EG170">
        <f t="shared" si="221"/>
        <v>0</v>
      </c>
      <c r="EH170">
        <v>0</v>
      </c>
      <c r="EI170">
        <f t="shared" si="222"/>
        <v>0</v>
      </c>
      <c r="EJ170">
        <v>0</v>
      </c>
      <c r="EK170">
        <f t="shared" si="223"/>
        <v>0</v>
      </c>
      <c r="EL170">
        <v>0</v>
      </c>
      <c r="EM170">
        <f t="shared" si="224"/>
        <v>0</v>
      </c>
      <c r="EN170">
        <v>0</v>
      </c>
      <c r="EO170">
        <f t="shared" si="225"/>
        <v>0</v>
      </c>
      <c r="EP170">
        <v>0</v>
      </c>
      <c r="EQ170">
        <f t="shared" si="226"/>
        <v>0</v>
      </c>
      <c r="ER170">
        <v>0</v>
      </c>
      <c r="ES170">
        <f t="shared" si="227"/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 s="3" t="s">
        <v>587</v>
      </c>
      <c r="FG170" t="s">
        <v>588</v>
      </c>
    </row>
    <row r="171" spans="1:163" x14ac:dyDescent="0.45">
      <c r="A171">
        <v>170</v>
      </c>
      <c r="B171">
        <v>207</v>
      </c>
      <c r="C171" t="s">
        <v>420</v>
      </c>
      <c r="D171" t="s">
        <v>593</v>
      </c>
      <c r="E171" t="s">
        <v>594</v>
      </c>
      <c r="F171" t="s">
        <v>595</v>
      </c>
      <c r="G171" s="2">
        <v>1</v>
      </c>
      <c r="H171">
        <f>123.5+273</f>
        <v>396.5</v>
      </c>
      <c r="I171">
        <v>1773</v>
      </c>
      <c r="J171">
        <v>473</v>
      </c>
      <c r="K171" s="2">
        <f t="shared" si="235"/>
        <v>0.2667794698251551</v>
      </c>
      <c r="M171" t="s">
        <v>1145</v>
      </c>
      <c r="N171">
        <v>5.3999999999999999E-2</v>
      </c>
      <c r="O171">
        <f t="shared" si="237"/>
        <v>4.7017808649568558E-4</v>
      </c>
      <c r="P171">
        <v>0</v>
      </c>
      <c r="Q171">
        <f t="shared" si="238"/>
        <v>0</v>
      </c>
      <c r="R171">
        <v>9.9000000000000005E-2</v>
      </c>
      <c r="S171">
        <f t="shared" si="239"/>
        <v>9.3326025166090012E-4</v>
      </c>
      <c r="T171">
        <v>0.59699999999999998</v>
      </c>
      <c r="U171">
        <f t="shared" si="240"/>
        <v>6.0125448487451634E-3</v>
      </c>
      <c r="V171">
        <v>0</v>
      </c>
      <c r="W171">
        <f t="shared" si="241"/>
        <v>0</v>
      </c>
      <c r="X171">
        <v>0</v>
      </c>
      <c r="Y171">
        <f t="shared" si="242"/>
        <v>0</v>
      </c>
      <c r="Z171">
        <v>0</v>
      </c>
      <c r="AA171">
        <f t="shared" si="243"/>
        <v>0</v>
      </c>
      <c r="AB171">
        <v>0</v>
      </c>
      <c r="AC171">
        <f t="shared" si="244"/>
        <v>0</v>
      </c>
      <c r="AD171">
        <f>100-T171-AF171-AH171-AJ171-R171-N171-AL171-AN171-AP171-AZ171-BB171-BD171</f>
        <v>88.826000000000008</v>
      </c>
      <c r="AE171">
        <f t="shared" si="245"/>
        <v>0.88006075146267471</v>
      </c>
      <c r="AF171">
        <v>8.7999999999999995E-2</v>
      </c>
      <c r="AG171">
        <f t="shared" si="246"/>
        <v>4.05411914181396E-3</v>
      </c>
      <c r="AH171">
        <v>1.9E-2</v>
      </c>
      <c r="AI171">
        <f t="shared" si="247"/>
        <v>3.3944486121852802E-4</v>
      </c>
      <c r="AJ171">
        <v>0</v>
      </c>
      <c r="AK171">
        <f t="shared" si="248"/>
        <v>0</v>
      </c>
      <c r="AL171">
        <v>0.317</v>
      </c>
      <c r="AM171">
        <f t="shared" si="249"/>
        <v>6.245021603326472E-3</v>
      </c>
      <c r="AN171">
        <v>8.86</v>
      </c>
      <c r="AO171">
        <f t="shared" si="250"/>
        <v>9.4280047864084768E-2</v>
      </c>
      <c r="AP171">
        <v>0.86199999999999999</v>
      </c>
      <c r="AQ171">
        <f t="shared" si="251"/>
        <v>4.9712361549270898E-3</v>
      </c>
      <c r="AR171">
        <v>0</v>
      </c>
      <c r="AS171">
        <f t="shared" si="252"/>
        <v>0</v>
      </c>
      <c r="AT171">
        <v>0</v>
      </c>
      <c r="AU171">
        <f t="shared" si="253"/>
        <v>0</v>
      </c>
      <c r="AV171">
        <v>0</v>
      </c>
      <c r="AW171">
        <f t="shared" si="254"/>
        <v>0</v>
      </c>
      <c r="AX171">
        <v>0</v>
      </c>
      <c r="AY171">
        <f t="shared" si="255"/>
        <v>0</v>
      </c>
      <c r="AZ171">
        <v>7.2999999999999995E-2</v>
      </c>
      <c r="BA171">
        <f t="shared" si="256"/>
        <v>4.347276292798693E-4</v>
      </c>
      <c r="BB171">
        <v>0.186</v>
      </c>
      <c r="BC171">
        <f t="shared" si="257"/>
        <v>2.0202766592900146E-3</v>
      </c>
      <c r="BD171">
        <v>1.9E-2</v>
      </c>
      <c r="BE171">
        <f t="shared" si="258"/>
        <v>1.7839143648290876E-4</v>
      </c>
      <c r="BF171">
        <v>0</v>
      </c>
      <c r="BG171">
        <f t="shared" si="259"/>
        <v>0</v>
      </c>
      <c r="BH171">
        <v>0</v>
      </c>
      <c r="BI171">
        <f t="shared" si="260"/>
        <v>0</v>
      </c>
      <c r="BJ171">
        <v>0</v>
      </c>
      <c r="BK171">
        <f t="shared" si="261"/>
        <v>0</v>
      </c>
      <c r="BL171">
        <v>0</v>
      </c>
      <c r="BM171">
        <f t="shared" si="262"/>
        <v>0</v>
      </c>
      <c r="BN171">
        <v>0</v>
      </c>
      <c r="BO171">
        <f t="shared" si="263"/>
        <v>0</v>
      </c>
      <c r="BP171">
        <v>0</v>
      </c>
      <c r="BQ171">
        <f t="shared" si="264"/>
        <v>0</v>
      </c>
      <c r="BR171">
        <v>0</v>
      </c>
      <c r="BS171">
        <f t="shared" si="265"/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f t="shared" si="207"/>
        <v>0</v>
      </c>
      <c r="DF171">
        <v>0</v>
      </c>
      <c r="DG171">
        <f t="shared" si="208"/>
        <v>0</v>
      </c>
      <c r="DH171">
        <v>0</v>
      </c>
      <c r="DI171">
        <f t="shared" si="209"/>
        <v>0</v>
      </c>
      <c r="DJ171">
        <v>0</v>
      </c>
      <c r="DK171">
        <f t="shared" si="210"/>
        <v>0</v>
      </c>
      <c r="DL171">
        <v>44.5</v>
      </c>
      <c r="DM171">
        <f t="shared" si="211"/>
        <v>0.4471136163344665</v>
      </c>
      <c r="DN171">
        <v>0</v>
      </c>
      <c r="DO171">
        <f t="shared" si="212"/>
        <v>0</v>
      </c>
      <c r="DP171">
        <v>0</v>
      </c>
      <c r="DQ171">
        <f t="shared" si="213"/>
        <v>0</v>
      </c>
      <c r="DR171">
        <v>55.5</v>
      </c>
      <c r="DS171">
        <f t="shared" si="214"/>
        <v>0.55288638366553344</v>
      </c>
      <c r="DT171">
        <v>0</v>
      </c>
      <c r="DU171">
        <f t="shared" si="215"/>
        <v>0</v>
      </c>
      <c r="DV171">
        <v>0</v>
      </c>
      <c r="DW171">
        <f t="shared" si="216"/>
        <v>0</v>
      </c>
      <c r="DX171">
        <v>0</v>
      </c>
      <c r="DY171">
        <f t="shared" si="217"/>
        <v>0</v>
      </c>
      <c r="DZ171">
        <v>0</v>
      </c>
      <c r="EA171">
        <f t="shared" si="218"/>
        <v>0</v>
      </c>
      <c r="EB171">
        <v>0</v>
      </c>
      <c r="EC171">
        <f t="shared" si="219"/>
        <v>0</v>
      </c>
      <c r="ED171">
        <v>0</v>
      </c>
      <c r="EE171">
        <f t="shared" si="220"/>
        <v>0</v>
      </c>
      <c r="EF171">
        <v>0</v>
      </c>
      <c r="EG171">
        <f t="shared" si="221"/>
        <v>0</v>
      </c>
      <c r="EH171">
        <v>0</v>
      </c>
      <c r="EI171">
        <f t="shared" si="222"/>
        <v>0</v>
      </c>
      <c r="EJ171">
        <v>0</v>
      </c>
      <c r="EK171">
        <f t="shared" si="223"/>
        <v>0</v>
      </c>
      <c r="EL171">
        <v>0</v>
      </c>
      <c r="EM171">
        <f t="shared" si="224"/>
        <v>0</v>
      </c>
      <c r="EN171">
        <v>0</v>
      </c>
      <c r="EO171">
        <f t="shared" si="225"/>
        <v>0</v>
      </c>
      <c r="EP171">
        <v>0</v>
      </c>
      <c r="EQ171">
        <f t="shared" si="226"/>
        <v>0</v>
      </c>
      <c r="ER171">
        <v>0</v>
      </c>
      <c r="ES171">
        <f t="shared" si="227"/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 s="3" t="s">
        <v>597</v>
      </c>
      <c r="FG171" t="s">
        <v>598</v>
      </c>
    </row>
    <row r="172" spans="1:163" x14ac:dyDescent="0.45">
      <c r="A172">
        <v>171</v>
      </c>
      <c r="B172">
        <v>208</v>
      </c>
      <c r="C172" t="s">
        <v>420</v>
      </c>
      <c r="D172" t="s">
        <v>593</v>
      </c>
      <c r="E172" t="s">
        <v>594</v>
      </c>
      <c r="F172" t="s">
        <v>595</v>
      </c>
      <c r="G172" s="2">
        <v>1</v>
      </c>
      <c r="H172">
        <f t="shared" ref="H172:H174" si="266">123.5+273</f>
        <v>396.5</v>
      </c>
      <c r="I172">
        <v>1773</v>
      </c>
      <c r="J172">
        <v>573</v>
      </c>
      <c r="K172" s="2">
        <f t="shared" si="235"/>
        <v>0.32318104906937395</v>
      </c>
      <c r="M172" t="s">
        <v>1145</v>
      </c>
      <c r="N172">
        <v>5.3999999999999999E-2</v>
      </c>
      <c r="O172">
        <f t="shared" si="237"/>
        <v>4.7017808649568558E-4</v>
      </c>
      <c r="P172">
        <v>0</v>
      </c>
      <c r="Q172">
        <f t="shared" si="238"/>
        <v>0</v>
      </c>
      <c r="R172">
        <v>9.9000000000000005E-2</v>
      </c>
      <c r="S172">
        <f t="shared" si="239"/>
        <v>9.3326025166090012E-4</v>
      </c>
      <c r="T172">
        <v>0.59699999999999998</v>
      </c>
      <c r="U172">
        <f t="shared" si="240"/>
        <v>6.0125448487451634E-3</v>
      </c>
      <c r="V172">
        <v>0</v>
      </c>
      <c r="W172">
        <f t="shared" si="241"/>
        <v>0</v>
      </c>
      <c r="X172">
        <v>0</v>
      </c>
      <c r="Y172">
        <f t="shared" si="242"/>
        <v>0</v>
      </c>
      <c r="Z172">
        <v>0</v>
      </c>
      <c r="AA172">
        <f t="shared" si="243"/>
        <v>0</v>
      </c>
      <c r="AB172">
        <v>0</v>
      </c>
      <c r="AC172">
        <f t="shared" si="244"/>
        <v>0</v>
      </c>
      <c r="AD172">
        <f t="shared" ref="AD172:AD173" si="267">100-T172-AF172-AH172-AJ172-R172-N172-AL172-AN172-AP172-AZ172-BB172-BD172</f>
        <v>88.826000000000008</v>
      </c>
      <c r="AE172">
        <f t="shared" si="245"/>
        <v>0.88006075146267471</v>
      </c>
      <c r="AF172">
        <v>8.7999999999999995E-2</v>
      </c>
      <c r="AG172">
        <f t="shared" si="246"/>
        <v>4.05411914181396E-3</v>
      </c>
      <c r="AH172">
        <v>1.9E-2</v>
      </c>
      <c r="AI172">
        <f t="shared" si="247"/>
        <v>3.3944486121852802E-4</v>
      </c>
      <c r="AJ172">
        <v>0</v>
      </c>
      <c r="AK172">
        <f t="shared" si="248"/>
        <v>0</v>
      </c>
      <c r="AL172">
        <v>0.317</v>
      </c>
      <c r="AM172">
        <f t="shared" si="249"/>
        <v>6.245021603326472E-3</v>
      </c>
      <c r="AN172">
        <v>8.86</v>
      </c>
      <c r="AO172">
        <f t="shared" si="250"/>
        <v>9.4280047864084768E-2</v>
      </c>
      <c r="AP172">
        <v>0.86199999999999999</v>
      </c>
      <c r="AQ172">
        <f t="shared" si="251"/>
        <v>4.9712361549270898E-3</v>
      </c>
      <c r="AR172">
        <v>0</v>
      </c>
      <c r="AS172">
        <f t="shared" si="252"/>
        <v>0</v>
      </c>
      <c r="AT172">
        <v>0</v>
      </c>
      <c r="AU172">
        <f t="shared" si="253"/>
        <v>0</v>
      </c>
      <c r="AV172">
        <v>0</v>
      </c>
      <c r="AW172">
        <f t="shared" si="254"/>
        <v>0</v>
      </c>
      <c r="AX172">
        <v>0</v>
      </c>
      <c r="AY172">
        <f t="shared" si="255"/>
        <v>0</v>
      </c>
      <c r="AZ172">
        <v>7.2999999999999995E-2</v>
      </c>
      <c r="BA172">
        <f t="shared" si="256"/>
        <v>4.347276292798693E-4</v>
      </c>
      <c r="BB172">
        <v>0.186</v>
      </c>
      <c r="BC172">
        <f t="shared" si="257"/>
        <v>2.0202766592900146E-3</v>
      </c>
      <c r="BD172">
        <v>1.9E-2</v>
      </c>
      <c r="BE172">
        <f t="shared" si="258"/>
        <v>1.7839143648290876E-4</v>
      </c>
      <c r="BF172">
        <v>0</v>
      </c>
      <c r="BG172">
        <f t="shared" si="259"/>
        <v>0</v>
      </c>
      <c r="BH172">
        <v>0</v>
      </c>
      <c r="BI172">
        <f t="shared" si="260"/>
        <v>0</v>
      </c>
      <c r="BJ172">
        <v>0</v>
      </c>
      <c r="BK172">
        <f t="shared" si="261"/>
        <v>0</v>
      </c>
      <c r="BL172">
        <v>0</v>
      </c>
      <c r="BM172">
        <f t="shared" si="262"/>
        <v>0</v>
      </c>
      <c r="BN172">
        <v>0</v>
      </c>
      <c r="BO172">
        <f t="shared" si="263"/>
        <v>0</v>
      </c>
      <c r="BP172">
        <v>0</v>
      </c>
      <c r="BQ172">
        <f t="shared" si="264"/>
        <v>0</v>
      </c>
      <c r="BR172">
        <v>0</v>
      </c>
      <c r="BS172">
        <f t="shared" si="265"/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f t="shared" si="207"/>
        <v>0</v>
      </c>
      <c r="DF172">
        <v>0</v>
      </c>
      <c r="DG172">
        <f t="shared" si="208"/>
        <v>0</v>
      </c>
      <c r="DH172">
        <v>0</v>
      </c>
      <c r="DI172">
        <f t="shared" si="209"/>
        <v>0</v>
      </c>
      <c r="DJ172">
        <v>0</v>
      </c>
      <c r="DK172">
        <f t="shared" si="210"/>
        <v>0</v>
      </c>
      <c r="DL172">
        <v>44.5</v>
      </c>
      <c r="DM172">
        <f t="shared" si="211"/>
        <v>0.4471136163344665</v>
      </c>
      <c r="DN172">
        <v>0</v>
      </c>
      <c r="DO172">
        <f t="shared" si="212"/>
        <v>0</v>
      </c>
      <c r="DP172">
        <v>0</v>
      </c>
      <c r="DQ172">
        <f t="shared" si="213"/>
        <v>0</v>
      </c>
      <c r="DR172">
        <v>55.5</v>
      </c>
      <c r="DS172">
        <f t="shared" si="214"/>
        <v>0.55288638366553344</v>
      </c>
      <c r="DT172">
        <v>0</v>
      </c>
      <c r="DU172">
        <f t="shared" si="215"/>
        <v>0</v>
      </c>
      <c r="DV172">
        <v>0</v>
      </c>
      <c r="DW172">
        <f t="shared" si="216"/>
        <v>0</v>
      </c>
      <c r="DX172">
        <v>0</v>
      </c>
      <c r="DY172">
        <f t="shared" si="217"/>
        <v>0</v>
      </c>
      <c r="DZ172">
        <v>0</v>
      </c>
      <c r="EA172">
        <f t="shared" si="218"/>
        <v>0</v>
      </c>
      <c r="EB172">
        <v>0</v>
      </c>
      <c r="EC172">
        <f t="shared" si="219"/>
        <v>0</v>
      </c>
      <c r="ED172">
        <v>0</v>
      </c>
      <c r="EE172">
        <f t="shared" si="220"/>
        <v>0</v>
      </c>
      <c r="EF172">
        <v>0</v>
      </c>
      <c r="EG172">
        <f t="shared" si="221"/>
        <v>0</v>
      </c>
      <c r="EH172">
        <v>0</v>
      </c>
      <c r="EI172">
        <f t="shared" si="222"/>
        <v>0</v>
      </c>
      <c r="EJ172">
        <v>0</v>
      </c>
      <c r="EK172">
        <f t="shared" si="223"/>
        <v>0</v>
      </c>
      <c r="EL172">
        <v>0</v>
      </c>
      <c r="EM172">
        <f t="shared" si="224"/>
        <v>0</v>
      </c>
      <c r="EN172">
        <v>0</v>
      </c>
      <c r="EO172">
        <f t="shared" si="225"/>
        <v>0</v>
      </c>
      <c r="EP172">
        <v>0</v>
      </c>
      <c r="EQ172">
        <f t="shared" si="226"/>
        <v>0</v>
      </c>
      <c r="ER172">
        <v>0</v>
      </c>
      <c r="ES172">
        <f t="shared" si="227"/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 s="3" t="s">
        <v>599</v>
      </c>
      <c r="FG172" t="s">
        <v>598</v>
      </c>
    </row>
    <row r="173" spans="1:163" x14ac:dyDescent="0.45">
      <c r="A173">
        <v>172</v>
      </c>
      <c r="B173">
        <v>209</v>
      </c>
      <c r="C173" t="s">
        <v>420</v>
      </c>
      <c r="D173" t="s">
        <v>593</v>
      </c>
      <c r="E173" t="s">
        <v>594</v>
      </c>
      <c r="F173" t="s">
        <v>595</v>
      </c>
      <c r="G173" s="2">
        <v>1</v>
      </c>
      <c r="H173">
        <f t="shared" si="266"/>
        <v>396.5</v>
      </c>
      <c r="I173">
        <v>1773</v>
      </c>
      <c r="J173">
        <v>673</v>
      </c>
      <c r="K173" s="2">
        <f t="shared" si="235"/>
        <v>0.3795826283135928</v>
      </c>
      <c r="M173" t="s">
        <v>1145</v>
      </c>
      <c r="N173">
        <v>5.3999999999999999E-2</v>
      </c>
      <c r="O173">
        <f t="shared" si="237"/>
        <v>4.7017808649568558E-4</v>
      </c>
      <c r="P173">
        <v>0</v>
      </c>
      <c r="Q173">
        <f t="shared" si="238"/>
        <v>0</v>
      </c>
      <c r="R173">
        <v>9.9000000000000005E-2</v>
      </c>
      <c r="S173">
        <f t="shared" si="239"/>
        <v>9.3326025166090012E-4</v>
      </c>
      <c r="T173">
        <v>0.59699999999999998</v>
      </c>
      <c r="U173">
        <f t="shared" si="240"/>
        <v>6.0125448487451634E-3</v>
      </c>
      <c r="V173">
        <v>0</v>
      </c>
      <c r="W173">
        <f t="shared" si="241"/>
        <v>0</v>
      </c>
      <c r="X173">
        <v>0</v>
      </c>
      <c r="Y173">
        <f t="shared" si="242"/>
        <v>0</v>
      </c>
      <c r="Z173">
        <v>0</v>
      </c>
      <c r="AA173">
        <f t="shared" si="243"/>
        <v>0</v>
      </c>
      <c r="AB173">
        <v>0</v>
      </c>
      <c r="AC173">
        <f t="shared" si="244"/>
        <v>0</v>
      </c>
      <c r="AD173">
        <f t="shared" si="267"/>
        <v>88.826000000000008</v>
      </c>
      <c r="AE173">
        <f t="shared" si="245"/>
        <v>0.88006075146267471</v>
      </c>
      <c r="AF173">
        <v>8.7999999999999995E-2</v>
      </c>
      <c r="AG173">
        <f t="shared" si="246"/>
        <v>4.05411914181396E-3</v>
      </c>
      <c r="AH173">
        <v>1.9E-2</v>
      </c>
      <c r="AI173">
        <f t="shared" si="247"/>
        <v>3.3944486121852802E-4</v>
      </c>
      <c r="AJ173">
        <v>0</v>
      </c>
      <c r="AK173">
        <f t="shared" si="248"/>
        <v>0</v>
      </c>
      <c r="AL173">
        <v>0.317</v>
      </c>
      <c r="AM173">
        <f t="shared" si="249"/>
        <v>6.245021603326472E-3</v>
      </c>
      <c r="AN173">
        <v>8.86</v>
      </c>
      <c r="AO173">
        <f t="shared" si="250"/>
        <v>9.4280047864084768E-2</v>
      </c>
      <c r="AP173">
        <v>0.86199999999999999</v>
      </c>
      <c r="AQ173">
        <f t="shared" si="251"/>
        <v>4.9712361549270898E-3</v>
      </c>
      <c r="AR173">
        <v>0</v>
      </c>
      <c r="AS173">
        <f t="shared" si="252"/>
        <v>0</v>
      </c>
      <c r="AT173">
        <v>0</v>
      </c>
      <c r="AU173">
        <f t="shared" si="253"/>
        <v>0</v>
      </c>
      <c r="AV173">
        <v>0</v>
      </c>
      <c r="AW173">
        <f t="shared" si="254"/>
        <v>0</v>
      </c>
      <c r="AX173">
        <v>0</v>
      </c>
      <c r="AY173">
        <f t="shared" si="255"/>
        <v>0</v>
      </c>
      <c r="AZ173">
        <v>7.2999999999999995E-2</v>
      </c>
      <c r="BA173">
        <f t="shared" si="256"/>
        <v>4.347276292798693E-4</v>
      </c>
      <c r="BB173">
        <v>0.186</v>
      </c>
      <c r="BC173">
        <f t="shared" si="257"/>
        <v>2.0202766592900146E-3</v>
      </c>
      <c r="BD173">
        <v>1.9E-2</v>
      </c>
      <c r="BE173">
        <f t="shared" si="258"/>
        <v>1.7839143648290876E-4</v>
      </c>
      <c r="BF173">
        <v>0</v>
      </c>
      <c r="BG173">
        <f t="shared" si="259"/>
        <v>0</v>
      </c>
      <c r="BH173">
        <v>0</v>
      </c>
      <c r="BI173">
        <f t="shared" si="260"/>
        <v>0</v>
      </c>
      <c r="BJ173">
        <v>0</v>
      </c>
      <c r="BK173">
        <f t="shared" si="261"/>
        <v>0</v>
      </c>
      <c r="BL173">
        <v>0</v>
      </c>
      <c r="BM173">
        <f t="shared" si="262"/>
        <v>0</v>
      </c>
      <c r="BN173">
        <v>0</v>
      </c>
      <c r="BO173">
        <f t="shared" si="263"/>
        <v>0</v>
      </c>
      <c r="BP173">
        <v>0</v>
      </c>
      <c r="BQ173">
        <f t="shared" si="264"/>
        <v>0</v>
      </c>
      <c r="BR173">
        <v>0</v>
      </c>
      <c r="BS173">
        <f t="shared" si="265"/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f t="shared" si="207"/>
        <v>0</v>
      </c>
      <c r="DF173">
        <v>0</v>
      </c>
      <c r="DG173">
        <f t="shared" si="208"/>
        <v>0</v>
      </c>
      <c r="DH173">
        <v>0</v>
      </c>
      <c r="DI173">
        <f t="shared" si="209"/>
        <v>0</v>
      </c>
      <c r="DJ173">
        <v>0</v>
      </c>
      <c r="DK173">
        <f t="shared" si="210"/>
        <v>0</v>
      </c>
      <c r="DL173">
        <v>44.5</v>
      </c>
      <c r="DM173">
        <f t="shared" si="211"/>
        <v>0.4471136163344665</v>
      </c>
      <c r="DN173">
        <v>0</v>
      </c>
      <c r="DO173">
        <f t="shared" si="212"/>
        <v>0</v>
      </c>
      <c r="DP173">
        <v>0</v>
      </c>
      <c r="DQ173">
        <f t="shared" si="213"/>
        <v>0</v>
      </c>
      <c r="DR173">
        <v>55.5</v>
      </c>
      <c r="DS173">
        <f t="shared" si="214"/>
        <v>0.55288638366553344</v>
      </c>
      <c r="DT173">
        <v>0</v>
      </c>
      <c r="DU173">
        <f t="shared" si="215"/>
        <v>0</v>
      </c>
      <c r="DV173">
        <v>0</v>
      </c>
      <c r="DW173">
        <f t="shared" si="216"/>
        <v>0</v>
      </c>
      <c r="DX173">
        <v>0</v>
      </c>
      <c r="DY173">
        <f t="shared" si="217"/>
        <v>0</v>
      </c>
      <c r="DZ173">
        <v>0</v>
      </c>
      <c r="EA173">
        <f t="shared" si="218"/>
        <v>0</v>
      </c>
      <c r="EB173">
        <v>0</v>
      </c>
      <c r="EC173">
        <f t="shared" si="219"/>
        <v>0</v>
      </c>
      <c r="ED173">
        <v>0</v>
      </c>
      <c r="EE173">
        <f t="shared" si="220"/>
        <v>0</v>
      </c>
      <c r="EF173">
        <v>0</v>
      </c>
      <c r="EG173">
        <f t="shared" si="221"/>
        <v>0</v>
      </c>
      <c r="EH173">
        <v>0</v>
      </c>
      <c r="EI173">
        <f t="shared" si="222"/>
        <v>0</v>
      </c>
      <c r="EJ173">
        <v>0</v>
      </c>
      <c r="EK173">
        <f t="shared" si="223"/>
        <v>0</v>
      </c>
      <c r="EL173">
        <v>0</v>
      </c>
      <c r="EM173">
        <f t="shared" si="224"/>
        <v>0</v>
      </c>
      <c r="EN173">
        <v>0</v>
      </c>
      <c r="EO173">
        <f t="shared" si="225"/>
        <v>0</v>
      </c>
      <c r="EP173">
        <v>0</v>
      </c>
      <c r="EQ173">
        <f t="shared" si="226"/>
        <v>0</v>
      </c>
      <c r="ER173">
        <v>0</v>
      </c>
      <c r="ES173">
        <f t="shared" si="227"/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 s="3" t="s">
        <v>600</v>
      </c>
      <c r="FG173" t="s">
        <v>598</v>
      </c>
    </row>
    <row r="174" spans="1:163" x14ac:dyDescent="0.45">
      <c r="A174">
        <v>173</v>
      </c>
      <c r="B174">
        <v>218</v>
      </c>
      <c r="C174" t="s">
        <v>420</v>
      </c>
      <c r="D174" t="s">
        <v>593</v>
      </c>
      <c r="E174" t="s">
        <v>613</v>
      </c>
      <c r="F174" t="s">
        <v>614</v>
      </c>
      <c r="G174" s="2">
        <v>1</v>
      </c>
      <c r="H174">
        <f t="shared" si="266"/>
        <v>396.5</v>
      </c>
      <c r="I174">
        <v>1773</v>
      </c>
      <c r="J174">
        <v>573</v>
      </c>
      <c r="K174" s="2">
        <f t="shared" si="235"/>
        <v>0.32318104906937395</v>
      </c>
      <c r="L174">
        <f>4.3*10^-7</f>
        <v>4.2999999999999996E-7</v>
      </c>
      <c r="M174" t="s">
        <v>1145</v>
      </c>
      <c r="N174">
        <v>0</v>
      </c>
      <c r="O174">
        <f t="shared" si="237"/>
        <v>0</v>
      </c>
      <c r="P174">
        <v>0</v>
      </c>
      <c r="Q174">
        <f t="shared" si="238"/>
        <v>0</v>
      </c>
      <c r="R174">
        <v>0</v>
      </c>
      <c r="S174">
        <f t="shared" si="239"/>
        <v>0</v>
      </c>
      <c r="T174">
        <v>0</v>
      </c>
      <c r="U174">
        <f t="shared" si="240"/>
        <v>0</v>
      </c>
      <c r="V174">
        <v>0</v>
      </c>
      <c r="W174">
        <f t="shared" si="241"/>
        <v>0</v>
      </c>
      <c r="X174">
        <v>4.0000000000000001E-3</v>
      </c>
      <c r="Y174">
        <f t="shared" si="242"/>
        <v>8.3122707259473204E-5</v>
      </c>
      <c r="Z174">
        <v>0</v>
      </c>
      <c r="AA174">
        <f t="shared" si="243"/>
        <v>0</v>
      </c>
      <c r="AB174">
        <v>0</v>
      </c>
      <c r="AC174">
        <f t="shared" si="244"/>
        <v>0</v>
      </c>
      <c r="AD174">
        <f>100-T174-AF174-AH174-AJ174-R174-N174-AL174-AN174-AP174-AZ174-BB174-BD174-X174-AT174-AX174-BF174-BP174</f>
        <v>90.000499999999974</v>
      </c>
      <c r="AE174">
        <f t="shared" si="245"/>
        <v>0.90363793205838983</v>
      </c>
      <c r="AF174">
        <v>9.9000000000000005E-2</v>
      </c>
      <c r="AG174">
        <f t="shared" si="246"/>
        <v>4.6219581981730949E-3</v>
      </c>
      <c r="AH174">
        <v>0</v>
      </c>
      <c r="AI174">
        <f t="shared" si="247"/>
        <v>0</v>
      </c>
      <c r="AJ174">
        <v>0</v>
      </c>
      <c r="AK174">
        <f t="shared" si="248"/>
        <v>0</v>
      </c>
      <c r="AL174">
        <v>0</v>
      </c>
      <c r="AM174">
        <f t="shared" si="249"/>
        <v>0</v>
      </c>
      <c r="AN174">
        <v>7.92</v>
      </c>
      <c r="AO174">
        <f t="shared" si="250"/>
        <v>8.5405971540263775E-2</v>
      </c>
      <c r="AP174">
        <v>0</v>
      </c>
      <c r="AQ174">
        <f t="shared" si="251"/>
        <v>0</v>
      </c>
      <c r="AR174">
        <v>0</v>
      </c>
      <c r="AS174">
        <f t="shared" si="252"/>
        <v>0</v>
      </c>
      <c r="AT174">
        <v>4.0000000000000001E-3</v>
      </c>
      <c r="AU174">
        <f t="shared" si="253"/>
        <v>1.4017605545469413E-4</v>
      </c>
      <c r="AV174">
        <v>0</v>
      </c>
      <c r="AW174">
        <f t="shared" si="254"/>
        <v>0</v>
      </c>
      <c r="AX174">
        <v>2.3E-3</v>
      </c>
      <c r="AY174">
        <f t="shared" si="255"/>
        <v>9.2049943624781285E-5</v>
      </c>
      <c r="AZ174">
        <v>0</v>
      </c>
      <c r="BA174">
        <f t="shared" si="256"/>
        <v>0</v>
      </c>
      <c r="BB174">
        <v>0</v>
      </c>
      <c r="BC174">
        <f t="shared" si="257"/>
        <v>0</v>
      </c>
      <c r="BD174">
        <v>0</v>
      </c>
      <c r="BE174">
        <f t="shared" si="258"/>
        <v>0</v>
      </c>
      <c r="BF174">
        <v>1.97</v>
      </c>
      <c r="BG174">
        <f t="shared" si="259"/>
        <v>6.0084166502556002E-3</v>
      </c>
      <c r="BH174">
        <v>0</v>
      </c>
      <c r="BI174">
        <f t="shared" si="260"/>
        <v>0</v>
      </c>
      <c r="BJ174">
        <v>0</v>
      </c>
      <c r="BK174">
        <f t="shared" si="261"/>
        <v>0</v>
      </c>
      <c r="BL174">
        <v>0</v>
      </c>
      <c r="BM174">
        <f t="shared" si="262"/>
        <v>0</v>
      </c>
      <c r="BN174">
        <v>0</v>
      </c>
      <c r="BO174">
        <f t="shared" si="263"/>
        <v>0</v>
      </c>
      <c r="BP174">
        <v>2.0000000000000001E-4</v>
      </c>
      <c r="BQ174">
        <f t="shared" si="264"/>
        <v>1.0372846578832234E-5</v>
      </c>
      <c r="BR174">
        <v>0</v>
      </c>
      <c r="BS174">
        <f t="shared" si="265"/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f t="shared" si="207"/>
        <v>0</v>
      </c>
      <c r="DF174">
        <v>0</v>
      </c>
      <c r="DG174">
        <f t="shared" si="208"/>
        <v>0</v>
      </c>
      <c r="DH174">
        <v>0</v>
      </c>
      <c r="DI174">
        <f t="shared" si="209"/>
        <v>0</v>
      </c>
      <c r="DJ174">
        <v>0</v>
      </c>
      <c r="DK174">
        <f t="shared" si="210"/>
        <v>0</v>
      </c>
      <c r="DL174">
        <v>44.5</v>
      </c>
      <c r="DM174">
        <f t="shared" si="211"/>
        <v>0.4471136163344665</v>
      </c>
      <c r="DN174">
        <v>0</v>
      </c>
      <c r="DO174">
        <f t="shared" si="212"/>
        <v>0</v>
      </c>
      <c r="DP174">
        <v>0</v>
      </c>
      <c r="DQ174">
        <f t="shared" si="213"/>
        <v>0</v>
      </c>
      <c r="DR174">
        <v>55.5</v>
      </c>
      <c r="DS174">
        <f t="shared" si="214"/>
        <v>0.55288638366553344</v>
      </c>
      <c r="DT174">
        <v>0</v>
      </c>
      <c r="DU174">
        <f t="shared" si="215"/>
        <v>0</v>
      </c>
      <c r="DV174">
        <v>0</v>
      </c>
      <c r="DW174">
        <f t="shared" si="216"/>
        <v>0</v>
      </c>
      <c r="DX174">
        <v>0</v>
      </c>
      <c r="DY174">
        <f t="shared" si="217"/>
        <v>0</v>
      </c>
      <c r="DZ174">
        <v>0</v>
      </c>
      <c r="EA174">
        <f t="shared" si="218"/>
        <v>0</v>
      </c>
      <c r="EB174">
        <v>0</v>
      </c>
      <c r="EC174">
        <f t="shared" si="219"/>
        <v>0</v>
      </c>
      <c r="ED174">
        <v>0</v>
      </c>
      <c r="EE174">
        <f t="shared" si="220"/>
        <v>0</v>
      </c>
      <c r="EF174">
        <v>0</v>
      </c>
      <c r="EG174">
        <f t="shared" si="221"/>
        <v>0</v>
      </c>
      <c r="EH174">
        <v>0</v>
      </c>
      <c r="EI174">
        <f t="shared" si="222"/>
        <v>0</v>
      </c>
      <c r="EJ174">
        <v>0</v>
      </c>
      <c r="EK174">
        <f t="shared" si="223"/>
        <v>0</v>
      </c>
      <c r="EL174">
        <v>0</v>
      </c>
      <c r="EM174">
        <f t="shared" si="224"/>
        <v>0</v>
      </c>
      <c r="EN174">
        <v>0</v>
      </c>
      <c r="EO174">
        <f t="shared" si="225"/>
        <v>0</v>
      </c>
      <c r="EP174">
        <v>0</v>
      </c>
      <c r="EQ174">
        <f t="shared" si="226"/>
        <v>0</v>
      </c>
      <c r="ER174">
        <v>0</v>
      </c>
      <c r="ES174">
        <f t="shared" si="227"/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 t="s">
        <v>615</v>
      </c>
      <c r="FG174" t="s">
        <v>264</v>
      </c>
    </row>
    <row r="175" spans="1:163" x14ac:dyDescent="0.45">
      <c r="A175">
        <v>174</v>
      </c>
      <c r="B175">
        <v>220</v>
      </c>
      <c r="C175" t="s">
        <v>617</v>
      </c>
      <c r="D175" t="s">
        <v>618</v>
      </c>
      <c r="E175">
        <v>1.4914000000000001</v>
      </c>
      <c r="F175" t="s">
        <v>619</v>
      </c>
      <c r="G175" s="2">
        <v>0</v>
      </c>
      <c r="H175">
        <f>235+273</f>
        <v>508</v>
      </c>
      <c r="I175">
        <v>1773</v>
      </c>
      <c r="J175">
        <v>573</v>
      </c>
      <c r="K175" s="2">
        <f t="shared" si="235"/>
        <v>0.32318104906937395</v>
      </c>
      <c r="L175">
        <f>10^-3</f>
        <v>1E-3</v>
      </c>
      <c r="M175" t="s">
        <v>1145</v>
      </c>
      <c r="N175">
        <v>1.4999999999999999E-2</v>
      </c>
      <c r="O175">
        <f t="shared" si="237"/>
        <v>1.3000772587131563E-4</v>
      </c>
      <c r="P175">
        <v>0</v>
      </c>
      <c r="Q175">
        <f t="shared" si="238"/>
        <v>0</v>
      </c>
      <c r="R175">
        <v>0.87</v>
      </c>
      <c r="S175">
        <f t="shared" si="239"/>
        <v>8.1638704691955177E-3</v>
      </c>
      <c r="T175">
        <v>0.82</v>
      </c>
      <c r="U175">
        <f t="shared" si="240"/>
        <v>8.2206683625654017E-3</v>
      </c>
      <c r="V175">
        <v>0</v>
      </c>
      <c r="W175">
        <f t="shared" si="241"/>
        <v>0</v>
      </c>
      <c r="X175">
        <v>5.3999999999999999E-2</v>
      </c>
      <c r="Y175">
        <f t="shared" si="242"/>
        <v>1.1022643026309038E-3</v>
      </c>
      <c r="Z175">
        <v>0</v>
      </c>
      <c r="AA175">
        <f t="shared" si="243"/>
        <v>0</v>
      </c>
      <c r="AB175">
        <v>0</v>
      </c>
      <c r="AC175">
        <f t="shared" si="244"/>
        <v>0</v>
      </c>
      <c r="AD175">
        <f t="shared" ref="AD175:AD180" si="268">100-T175-AF175-AH175-AJ175-R175-N175-AL175-AN175-AP175-AZ175-BB175-BD175-X175-AT175-AX175-BF175-BP175-BR175</f>
        <v>85.854500000000016</v>
      </c>
      <c r="AE175">
        <f t="shared" si="245"/>
        <v>0.84672988632087154</v>
      </c>
      <c r="AF175">
        <v>0.13</v>
      </c>
      <c r="AG175">
        <f t="shared" si="246"/>
        <v>5.9616498654922068E-3</v>
      </c>
      <c r="AH175">
        <v>5.0000000000000001E-3</v>
      </c>
      <c r="AI175">
        <f t="shared" si="247"/>
        <v>8.8919071663100049E-5</v>
      </c>
      <c r="AJ175">
        <v>0.04</v>
      </c>
      <c r="AK175">
        <f t="shared" si="248"/>
        <v>6.8703889463137479E-4</v>
      </c>
      <c r="AL175">
        <v>0.37</v>
      </c>
      <c r="AM175">
        <f t="shared" si="249"/>
        <v>7.2558063789521076E-3</v>
      </c>
      <c r="AN175">
        <v>10.6</v>
      </c>
      <c r="AO175">
        <f t="shared" si="250"/>
        <v>0.11227969283736974</v>
      </c>
      <c r="AP175">
        <v>0.77</v>
      </c>
      <c r="AQ175">
        <f t="shared" si="251"/>
        <v>4.4203548260220559E-3</v>
      </c>
      <c r="AR175">
        <v>0</v>
      </c>
      <c r="AS175">
        <f t="shared" si="252"/>
        <v>0</v>
      </c>
      <c r="AT175">
        <v>0</v>
      </c>
      <c r="AU175">
        <f t="shared" si="253"/>
        <v>0</v>
      </c>
      <c r="AV175">
        <v>0</v>
      </c>
      <c r="AW175">
        <f t="shared" si="254"/>
        <v>0</v>
      </c>
      <c r="AX175">
        <v>0.02</v>
      </c>
      <c r="AY175">
        <f t="shared" si="255"/>
        <v>7.8624515329227924E-4</v>
      </c>
      <c r="AZ175">
        <v>0.16</v>
      </c>
      <c r="BA175">
        <f t="shared" si="256"/>
        <v>9.4847009773973371E-4</v>
      </c>
      <c r="BB175">
        <v>0.22</v>
      </c>
      <c r="BC175">
        <f t="shared" si="257"/>
        <v>2.3786462617564424E-3</v>
      </c>
      <c r="BD175">
        <v>0.01</v>
      </c>
      <c r="BE175">
        <f t="shared" si="258"/>
        <v>9.3460839959484416E-5</v>
      </c>
      <c r="BF175">
        <v>0</v>
      </c>
      <c r="BG175">
        <f t="shared" si="259"/>
        <v>0</v>
      </c>
      <c r="BH175">
        <v>0</v>
      </c>
      <c r="BI175">
        <f t="shared" si="260"/>
        <v>0</v>
      </c>
      <c r="BJ175">
        <v>0</v>
      </c>
      <c r="BK175">
        <f t="shared" si="261"/>
        <v>0</v>
      </c>
      <c r="BL175">
        <v>0</v>
      </c>
      <c r="BM175">
        <f t="shared" si="262"/>
        <v>0</v>
      </c>
      <c r="BN175">
        <v>0</v>
      </c>
      <c r="BO175">
        <f t="shared" si="263"/>
        <v>0</v>
      </c>
      <c r="BP175">
        <v>8.5000000000000006E-3</v>
      </c>
      <c r="BQ175">
        <f t="shared" si="264"/>
        <v>4.3303119082328687E-4</v>
      </c>
      <c r="BR175">
        <v>5.2999999999999999E-2</v>
      </c>
      <c r="BS175">
        <f t="shared" si="265"/>
        <v>3.1998740116313476E-4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f t="shared" si="207"/>
        <v>0</v>
      </c>
      <c r="DF175">
        <v>0</v>
      </c>
      <c r="DG175">
        <f t="shared" si="208"/>
        <v>0</v>
      </c>
      <c r="DH175">
        <v>0</v>
      </c>
      <c r="DI175">
        <f t="shared" si="209"/>
        <v>0</v>
      </c>
      <c r="DJ175">
        <v>0</v>
      </c>
      <c r="DK175">
        <f t="shared" si="210"/>
        <v>0</v>
      </c>
      <c r="DL175">
        <v>99.3</v>
      </c>
      <c r="DM175">
        <f t="shared" si="211"/>
        <v>0.82614976507324323</v>
      </c>
      <c r="DN175">
        <v>0</v>
      </c>
      <c r="DO175">
        <f t="shared" si="212"/>
        <v>0</v>
      </c>
      <c r="DP175">
        <v>0</v>
      </c>
      <c r="DQ175">
        <f t="shared" si="213"/>
        <v>0</v>
      </c>
      <c r="DR175">
        <v>0</v>
      </c>
      <c r="DS175">
        <f t="shared" si="214"/>
        <v>0</v>
      </c>
      <c r="DT175">
        <v>0</v>
      </c>
      <c r="DU175">
        <f t="shared" si="215"/>
        <v>0</v>
      </c>
      <c r="DV175">
        <v>0</v>
      </c>
      <c r="DW175">
        <f t="shared" si="216"/>
        <v>0</v>
      </c>
      <c r="DX175">
        <v>0</v>
      </c>
      <c r="DY175">
        <f t="shared" si="217"/>
        <v>0</v>
      </c>
      <c r="DZ175">
        <v>0</v>
      </c>
      <c r="EA175">
        <f t="shared" si="218"/>
        <v>0</v>
      </c>
      <c r="EB175">
        <v>0</v>
      </c>
      <c r="EC175">
        <f t="shared" si="219"/>
        <v>0</v>
      </c>
      <c r="ED175">
        <v>0</v>
      </c>
      <c r="EE175">
        <f t="shared" si="220"/>
        <v>0</v>
      </c>
      <c r="EF175">
        <v>0</v>
      </c>
      <c r="EG175">
        <f t="shared" si="221"/>
        <v>0</v>
      </c>
      <c r="EH175">
        <v>0</v>
      </c>
      <c r="EI175">
        <f t="shared" si="222"/>
        <v>0</v>
      </c>
      <c r="EJ175">
        <v>0</v>
      </c>
      <c r="EK175">
        <f t="shared" si="223"/>
        <v>0</v>
      </c>
      <c r="EL175">
        <v>0</v>
      </c>
      <c r="EM175">
        <f t="shared" si="224"/>
        <v>0</v>
      </c>
      <c r="EN175">
        <v>0</v>
      </c>
      <c r="EO175">
        <f t="shared" si="225"/>
        <v>0</v>
      </c>
      <c r="EP175">
        <v>0</v>
      </c>
      <c r="EQ175">
        <f t="shared" si="226"/>
        <v>0</v>
      </c>
      <c r="ER175">
        <v>0.7</v>
      </c>
      <c r="ES175">
        <f t="shared" si="227"/>
        <v>0.17385023492675669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 t="s">
        <v>620</v>
      </c>
      <c r="FG175" t="s">
        <v>264</v>
      </c>
    </row>
    <row r="176" spans="1:163" x14ac:dyDescent="0.45">
      <c r="A176">
        <v>175</v>
      </c>
      <c r="B176">
        <v>224</v>
      </c>
      <c r="C176" t="s">
        <v>444</v>
      </c>
      <c r="D176" t="s">
        <v>593</v>
      </c>
      <c r="E176" t="s">
        <v>621</v>
      </c>
      <c r="F176" t="s">
        <v>622</v>
      </c>
      <c r="G176" s="2">
        <v>0</v>
      </c>
      <c r="H176">
        <v>396.5</v>
      </c>
      <c r="I176">
        <v>1773</v>
      </c>
      <c r="J176">
        <v>473</v>
      </c>
      <c r="K176" s="2">
        <f t="shared" si="235"/>
        <v>0.2667794698251551</v>
      </c>
      <c r="L176">
        <f>5*10^-6</f>
        <v>4.9999999999999996E-6</v>
      </c>
      <c r="M176" t="s">
        <v>64</v>
      </c>
      <c r="N176">
        <v>0</v>
      </c>
      <c r="O176">
        <f t="shared" si="237"/>
        <v>0</v>
      </c>
      <c r="P176">
        <v>0</v>
      </c>
      <c r="Q176">
        <f t="shared" si="238"/>
        <v>0</v>
      </c>
      <c r="R176">
        <v>10.1</v>
      </c>
      <c r="S176">
        <f t="shared" si="239"/>
        <v>9.5656325915219206E-2</v>
      </c>
      <c r="T176">
        <v>1.58</v>
      </c>
      <c r="U176">
        <f t="shared" si="240"/>
        <v>1.5986957933797338E-2</v>
      </c>
      <c r="V176">
        <v>0</v>
      </c>
      <c r="W176">
        <f t="shared" si="241"/>
        <v>0</v>
      </c>
      <c r="X176">
        <v>0</v>
      </c>
      <c r="Y176">
        <f t="shared" si="242"/>
        <v>0</v>
      </c>
      <c r="Z176">
        <v>0</v>
      </c>
      <c r="AA176">
        <f t="shared" si="243"/>
        <v>0</v>
      </c>
      <c r="AB176">
        <v>0</v>
      </c>
      <c r="AC176">
        <f t="shared" si="244"/>
        <v>0</v>
      </c>
      <c r="AD176">
        <f t="shared" si="268"/>
        <v>69.643000000000001</v>
      </c>
      <c r="AE176">
        <f t="shared" si="245"/>
        <v>0.69322587704874672</v>
      </c>
      <c r="AF176">
        <v>2.1999999999999999E-2</v>
      </c>
      <c r="AG176">
        <f t="shared" si="246"/>
        <v>1.0182660488239272E-3</v>
      </c>
      <c r="AH176">
        <v>2.9000000000000001E-2</v>
      </c>
      <c r="AI176">
        <f t="shared" si="247"/>
        <v>5.2052115264755586E-4</v>
      </c>
      <c r="AJ176">
        <v>1.6E-2</v>
      </c>
      <c r="AK176">
        <f t="shared" si="248"/>
        <v>2.7736827444249342E-4</v>
      </c>
      <c r="AL176">
        <v>0.51</v>
      </c>
      <c r="AM176">
        <f t="shared" si="249"/>
        <v>1.0094146568111721E-2</v>
      </c>
      <c r="AN176">
        <v>16</v>
      </c>
      <c r="AO176">
        <f t="shared" si="250"/>
        <v>0.17105304221418519</v>
      </c>
      <c r="AP176">
        <v>2.1</v>
      </c>
      <c r="AQ176">
        <f t="shared" si="251"/>
        <v>1.2167494844025751E-2</v>
      </c>
      <c r="AR176">
        <v>0</v>
      </c>
      <c r="AS176">
        <f t="shared" si="252"/>
        <v>0</v>
      </c>
      <c r="AT176">
        <v>0</v>
      </c>
      <c r="AU176">
        <f t="shared" si="253"/>
        <v>0</v>
      </c>
      <c r="AV176">
        <v>0</v>
      </c>
      <c r="AW176">
        <f t="shared" si="254"/>
        <v>0</v>
      </c>
      <c r="AX176">
        <v>0</v>
      </c>
      <c r="AY176">
        <f t="shared" si="255"/>
        <v>0</v>
      </c>
      <c r="AZ176">
        <v>0</v>
      </c>
      <c r="BA176">
        <f t="shared" si="256"/>
        <v>0</v>
      </c>
      <c r="BB176">
        <v>0</v>
      </c>
      <c r="BC176">
        <f t="shared" si="257"/>
        <v>0</v>
      </c>
      <c r="BD176">
        <v>0</v>
      </c>
      <c r="BE176">
        <f t="shared" si="258"/>
        <v>0</v>
      </c>
      <c r="BF176">
        <v>0</v>
      </c>
      <c r="BG176">
        <f t="shared" si="259"/>
        <v>0</v>
      </c>
      <c r="BH176">
        <v>0</v>
      </c>
      <c r="BI176">
        <f t="shared" si="260"/>
        <v>0</v>
      </c>
      <c r="BJ176">
        <v>0</v>
      </c>
      <c r="BK176">
        <f t="shared" si="261"/>
        <v>0</v>
      </c>
      <c r="BL176">
        <v>0</v>
      </c>
      <c r="BM176">
        <f t="shared" si="262"/>
        <v>0</v>
      </c>
      <c r="BN176">
        <v>0</v>
      </c>
      <c r="BO176">
        <f t="shared" si="263"/>
        <v>0</v>
      </c>
      <c r="BP176">
        <v>0</v>
      </c>
      <c r="BQ176">
        <f t="shared" si="264"/>
        <v>0</v>
      </c>
      <c r="BR176">
        <v>0</v>
      </c>
      <c r="BS176">
        <f t="shared" si="265"/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f t="shared" si="207"/>
        <v>0</v>
      </c>
      <c r="DF176">
        <v>0</v>
      </c>
      <c r="DG176">
        <f t="shared" si="208"/>
        <v>0</v>
      </c>
      <c r="DH176">
        <v>0</v>
      </c>
      <c r="DI176">
        <f t="shared" si="209"/>
        <v>0</v>
      </c>
      <c r="DJ176">
        <v>0</v>
      </c>
      <c r="DK176">
        <f t="shared" si="210"/>
        <v>0</v>
      </c>
      <c r="DL176">
        <v>44.8</v>
      </c>
      <c r="DM176">
        <f t="shared" si="211"/>
        <v>0.45011630912380463</v>
      </c>
      <c r="DN176">
        <v>0</v>
      </c>
      <c r="DO176">
        <f t="shared" si="212"/>
        <v>0</v>
      </c>
      <c r="DP176">
        <v>0</v>
      </c>
      <c r="DQ176">
        <f t="shared" si="213"/>
        <v>0</v>
      </c>
      <c r="DR176">
        <v>55.2</v>
      </c>
      <c r="DS176">
        <f t="shared" si="214"/>
        <v>0.54988369087619549</v>
      </c>
      <c r="DT176">
        <v>0</v>
      </c>
      <c r="DU176">
        <f t="shared" si="215"/>
        <v>0</v>
      </c>
      <c r="DV176">
        <v>0</v>
      </c>
      <c r="DW176">
        <f t="shared" si="216"/>
        <v>0</v>
      </c>
      <c r="DX176">
        <v>0</v>
      </c>
      <c r="DY176">
        <f t="shared" si="217"/>
        <v>0</v>
      </c>
      <c r="DZ176">
        <v>0</v>
      </c>
      <c r="EA176">
        <f t="shared" si="218"/>
        <v>0</v>
      </c>
      <c r="EB176">
        <v>0</v>
      </c>
      <c r="EC176">
        <f t="shared" si="219"/>
        <v>0</v>
      </c>
      <c r="ED176">
        <v>0</v>
      </c>
      <c r="EE176">
        <f t="shared" si="220"/>
        <v>0</v>
      </c>
      <c r="EF176">
        <v>0</v>
      </c>
      <c r="EG176">
        <f t="shared" si="221"/>
        <v>0</v>
      </c>
      <c r="EH176">
        <v>0</v>
      </c>
      <c r="EI176">
        <f t="shared" si="222"/>
        <v>0</v>
      </c>
      <c r="EJ176">
        <v>0</v>
      </c>
      <c r="EK176">
        <f t="shared" si="223"/>
        <v>0</v>
      </c>
      <c r="EL176">
        <v>0</v>
      </c>
      <c r="EM176">
        <f t="shared" si="224"/>
        <v>0</v>
      </c>
      <c r="EN176">
        <v>0</v>
      </c>
      <c r="EO176">
        <f t="shared" si="225"/>
        <v>0</v>
      </c>
      <c r="EP176">
        <v>0</v>
      </c>
      <c r="EQ176">
        <f t="shared" si="226"/>
        <v>0</v>
      </c>
      <c r="ER176">
        <v>0</v>
      </c>
      <c r="ES176">
        <f t="shared" si="227"/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 t="s">
        <v>623</v>
      </c>
      <c r="FG176" t="s">
        <v>264</v>
      </c>
    </row>
    <row r="177" spans="1:163" x14ac:dyDescent="0.45">
      <c r="A177">
        <v>176</v>
      </c>
      <c r="B177">
        <v>230</v>
      </c>
      <c r="C177" t="s">
        <v>420</v>
      </c>
      <c r="D177" t="s">
        <v>427</v>
      </c>
      <c r="E177" t="s">
        <v>609</v>
      </c>
      <c r="F177" t="s">
        <v>595</v>
      </c>
      <c r="G177" s="2">
        <v>1</v>
      </c>
      <c r="H177">
        <v>396.5</v>
      </c>
      <c r="I177">
        <v>1773</v>
      </c>
      <c r="J177">
        <v>473</v>
      </c>
      <c r="K177" s="2">
        <f t="shared" si="235"/>
        <v>0.2667794698251551</v>
      </c>
      <c r="L177">
        <f t="shared" ref="L177" si="269">5*10^-6</f>
        <v>4.9999999999999996E-6</v>
      </c>
      <c r="M177" t="s">
        <v>1145</v>
      </c>
      <c r="N177">
        <v>0</v>
      </c>
      <c r="O177">
        <f t="shared" si="237"/>
        <v>0</v>
      </c>
      <c r="P177">
        <v>0</v>
      </c>
      <c r="Q177">
        <f t="shared" si="238"/>
        <v>0</v>
      </c>
      <c r="R177">
        <v>0.13</v>
      </c>
      <c r="S177">
        <f t="shared" si="239"/>
        <v>1.223918033167502E-3</v>
      </c>
      <c r="T177">
        <v>0.4</v>
      </c>
      <c r="U177">
        <f t="shared" si="240"/>
        <v>4.0233275937861966E-3</v>
      </c>
      <c r="V177">
        <v>0</v>
      </c>
      <c r="W177">
        <f t="shared" si="241"/>
        <v>0</v>
      </c>
      <c r="X177">
        <v>0</v>
      </c>
      <c r="Y177">
        <f t="shared" si="242"/>
        <v>0</v>
      </c>
      <c r="Z177">
        <v>0</v>
      </c>
      <c r="AA177">
        <f t="shared" si="243"/>
        <v>0</v>
      </c>
      <c r="AB177">
        <v>0</v>
      </c>
      <c r="AC177">
        <f t="shared" si="244"/>
        <v>0</v>
      </c>
      <c r="AD177">
        <f t="shared" si="268"/>
        <v>89.41</v>
      </c>
      <c r="AE177">
        <f t="shared" si="245"/>
        <v>0.88470819295251868</v>
      </c>
      <c r="AF177">
        <v>0.11</v>
      </c>
      <c r="AG177">
        <f t="shared" si="246"/>
        <v>5.0611350641583822E-3</v>
      </c>
      <c r="AH177">
        <v>0</v>
      </c>
      <c r="AI177">
        <f t="shared" si="247"/>
        <v>0</v>
      </c>
      <c r="AJ177">
        <v>0</v>
      </c>
      <c r="AK177">
        <f t="shared" si="248"/>
        <v>0</v>
      </c>
      <c r="AL177">
        <v>0.4</v>
      </c>
      <c r="AM177">
        <f t="shared" si="249"/>
        <v>7.8700244377855489E-3</v>
      </c>
      <c r="AN177">
        <v>8.3000000000000007</v>
      </c>
      <c r="AO177">
        <f t="shared" si="250"/>
        <v>8.820751182221534E-2</v>
      </c>
      <c r="AP177">
        <v>0.95</v>
      </c>
      <c r="AQ177">
        <f t="shared" si="251"/>
        <v>5.4716982692321961E-3</v>
      </c>
      <c r="AR177">
        <v>0</v>
      </c>
      <c r="AS177">
        <f t="shared" si="252"/>
        <v>0</v>
      </c>
      <c r="AT177">
        <v>0</v>
      </c>
      <c r="AU177">
        <f t="shared" si="253"/>
        <v>0</v>
      </c>
      <c r="AV177">
        <v>0</v>
      </c>
      <c r="AW177">
        <f t="shared" si="254"/>
        <v>0</v>
      </c>
      <c r="AX177">
        <v>0.02</v>
      </c>
      <c r="AY177">
        <f t="shared" si="255"/>
        <v>7.8884215327418294E-4</v>
      </c>
      <c r="AZ177">
        <v>0.08</v>
      </c>
      <c r="BA177">
        <f t="shared" si="256"/>
        <v>4.7580146668265214E-4</v>
      </c>
      <c r="BB177">
        <v>0.2</v>
      </c>
      <c r="BC177">
        <f t="shared" si="257"/>
        <v>2.1695482071792901E-3</v>
      </c>
      <c r="BD177">
        <v>0</v>
      </c>
      <c r="BE177">
        <f t="shared" si="258"/>
        <v>0</v>
      </c>
      <c r="BF177">
        <v>0</v>
      </c>
      <c r="BG177">
        <f t="shared" si="259"/>
        <v>0</v>
      </c>
      <c r="BH177">
        <v>0</v>
      </c>
      <c r="BI177">
        <f t="shared" si="260"/>
        <v>0</v>
      </c>
      <c r="BJ177">
        <v>0</v>
      </c>
      <c r="BK177">
        <f t="shared" si="261"/>
        <v>0</v>
      </c>
      <c r="BL177">
        <v>0</v>
      </c>
      <c r="BM177">
        <f t="shared" si="262"/>
        <v>0</v>
      </c>
      <c r="BN177">
        <v>0</v>
      </c>
      <c r="BO177">
        <f t="shared" si="263"/>
        <v>0</v>
      </c>
      <c r="BP177">
        <v>0</v>
      </c>
      <c r="BQ177">
        <f t="shared" si="264"/>
        <v>0</v>
      </c>
      <c r="BR177">
        <v>0</v>
      </c>
      <c r="BS177">
        <f t="shared" si="265"/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f t="shared" si="207"/>
        <v>0</v>
      </c>
      <c r="DF177">
        <v>0</v>
      </c>
      <c r="DG177">
        <f t="shared" si="208"/>
        <v>0</v>
      </c>
      <c r="DH177">
        <v>0</v>
      </c>
      <c r="DI177">
        <f t="shared" si="209"/>
        <v>0</v>
      </c>
      <c r="DJ177">
        <v>0</v>
      </c>
      <c r="DK177">
        <f t="shared" si="210"/>
        <v>0</v>
      </c>
      <c r="DL177">
        <v>44.8</v>
      </c>
      <c r="DM177">
        <f t="shared" si="211"/>
        <v>0.45011630912380463</v>
      </c>
      <c r="DN177">
        <v>0</v>
      </c>
      <c r="DO177">
        <f t="shared" si="212"/>
        <v>0</v>
      </c>
      <c r="DP177">
        <v>0</v>
      </c>
      <c r="DQ177">
        <f t="shared" si="213"/>
        <v>0</v>
      </c>
      <c r="DR177">
        <v>55.2</v>
      </c>
      <c r="DS177">
        <f t="shared" si="214"/>
        <v>0.54988369087619549</v>
      </c>
      <c r="DT177">
        <v>0</v>
      </c>
      <c r="DU177">
        <f t="shared" si="215"/>
        <v>0</v>
      </c>
      <c r="DV177">
        <v>0</v>
      </c>
      <c r="DW177">
        <f t="shared" si="216"/>
        <v>0</v>
      </c>
      <c r="DX177">
        <v>0</v>
      </c>
      <c r="DY177">
        <f t="shared" si="217"/>
        <v>0</v>
      </c>
      <c r="DZ177">
        <v>0</v>
      </c>
      <c r="EA177">
        <f t="shared" si="218"/>
        <v>0</v>
      </c>
      <c r="EB177">
        <v>0</v>
      </c>
      <c r="EC177">
        <f t="shared" si="219"/>
        <v>0</v>
      </c>
      <c r="ED177">
        <v>0</v>
      </c>
      <c r="EE177">
        <f t="shared" si="220"/>
        <v>0</v>
      </c>
      <c r="EF177">
        <v>0</v>
      </c>
      <c r="EG177">
        <f t="shared" si="221"/>
        <v>0</v>
      </c>
      <c r="EH177">
        <v>0</v>
      </c>
      <c r="EI177">
        <f t="shared" si="222"/>
        <v>0</v>
      </c>
      <c r="EJ177">
        <v>0</v>
      </c>
      <c r="EK177">
        <f t="shared" si="223"/>
        <v>0</v>
      </c>
      <c r="EL177">
        <v>0</v>
      </c>
      <c r="EM177">
        <f t="shared" si="224"/>
        <v>0</v>
      </c>
      <c r="EN177">
        <v>0</v>
      </c>
      <c r="EO177">
        <f t="shared" si="225"/>
        <v>0</v>
      </c>
      <c r="EP177">
        <v>0</v>
      </c>
      <c r="EQ177">
        <f t="shared" si="226"/>
        <v>0</v>
      </c>
      <c r="ER177">
        <v>0</v>
      </c>
      <c r="ES177">
        <f t="shared" si="227"/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 t="s">
        <v>623</v>
      </c>
      <c r="FG177" t="s">
        <v>264</v>
      </c>
    </row>
    <row r="178" spans="1:163" x14ac:dyDescent="0.45">
      <c r="A178">
        <v>177</v>
      </c>
      <c r="B178">
        <v>235</v>
      </c>
      <c r="C178" t="s">
        <v>627</v>
      </c>
      <c r="D178" t="s">
        <v>624</v>
      </c>
      <c r="E178" t="s">
        <v>609</v>
      </c>
      <c r="F178" t="s">
        <v>595</v>
      </c>
      <c r="G178" s="2">
        <v>1</v>
      </c>
      <c r="H178">
        <v>396.5</v>
      </c>
      <c r="I178">
        <v>1773</v>
      </c>
      <c r="J178">
        <f>350+273</f>
        <v>623</v>
      </c>
      <c r="K178" s="2">
        <f t="shared" si="235"/>
        <v>0.35138183869148337</v>
      </c>
      <c r="L178">
        <f>10^-4</f>
        <v>1E-4</v>
      </c>
      <c r="M178" t="s">
        <v>1145</v>
      </c>
      <c r="N178">
        <v>0</v>
      </c>
      <c r="O178">
        <f t="shared" si="237"/>
        <v>0</v>
      </c>
      <c r="P178">
        <v>0</v>
      </c>
      <c r="Q178">
        <f t="shared" si="238"/>
        <v>0</v>
      </c>
      <c r="R178">
        <v>0.13</v>
      </c>
      <c r="S178">
        <f t="shared" si="239"/>
        <v>1.223918033167502E-3</v>
      </c>
      <c r="T178">
        <v>0.4</v>
      </c>
      <c r="U178">
        <f t="shared" si="240"/>
        <v>4.0233275937861966E-3</v>
      </c>
      <c r="V178">
        <v>0</v>
      </c>
      <c r="W178">
        <f t="shared" si="241"/>
        <v>0</v>
      </c>
      <c r="X178">
        <v>0</v>
      </c>
      <c r="Y178">
        <f t="shared" si="242"/>
        <v>0</v>
      </c>
      <c r="Z178">
        <v>0</v>
      </c>
      <c r="AA178">
        <f t="shared" si="243"/>
        <v>0</v>
      </c>
      <c r="AB178">
        <v>0</v>
      </c>
      <c r="AC178">
        <f t="shared" si="244"/>
        <v>0</v>
      </c>
      <c r="AD178">
        <f t="shared" si="268"/>
        <v>89.41</v>
      </c>
      <c r="AE178">
        <f t="shared" si="245"/>
        <v>0.88470819295251868</v>
      </c>
      <c r="AF178">
        <v>0.11</v>
      </c>
      <c r="AG178">
        <f t="shared" si="246"/>
        <v>5.0611350641583822E-3</v>
      </c>
      <c r="AH178">
        <v>0</v>
      </c>
      <c r="AI178">
        <f t="shared" si="247"/>
        <v>0</v>
      </c>
      <c r="AJ178">
        <v>0</v>
      </c>
      <c r="AK178">
        <f t="shared" si="248"/>
        <v>0</v>
      </c>
      <c r="AL178">
        <v>0.4</v>
      </c>
      <c r="AM178">
        <f t="shared" si="249"/>
        <v>7.8700244377855489E-3</v>
      </c>
      <c r="AN178">
        <v>8.3000000000000007</v>
      </c>
      <c r="AO178">
        <f t="shared" si="250"/>
        <v>8.820751182221534E-2</v>
      </c>
      <c r="AP178">
        <v>0.95</v>
      </c>
      <c r="AQ178">
        <f t="shared" si="251"/>
        <v>5.4716982692321961E-3</v>
      </c>
      <c r="AR178">
        <v>0</v>
      </c>
      <c r="AS178">
        <f t="shared" si="252"/>
        <v>0</v>
      </c>
      <c r="AT178">
        <v>0</v>
      </c>
      <c r="AU178">
        <f t="shared" si="253"/>
        <v>0</v>
      </c>
      <c r="AV178">
        <v>0</v>
      </c>
      <c r="AW178">
        <f t="shared" si="254"/>
        <v>0</v>
      </c>
      <c r="AX178">
        <v>0.02</v>
      </c>
      <c r="AY178">
        <f t="shared" si="255"/>
        <v>7.8884215327418294E-4</v>
      </c>
      <c r="AZ178">
        <v>0.08</v>
      </c>
      <c r="BA178">
        <f t="shared" si="256"/>
        <v>4.7580146668265214E-4</v>
      </c>
      <c r="BB178">
        <v>0.2</v>
      </c>
      <c r="BC178">
        <f t="shared" si="257"/>
        <v>2.1695482071792901E-3</v>
      </c>
      <c r="BD178">
        <v>0</v>
      </c>
      <c r="BE178">
        <f t="shared" si="258"/>
        <v>0</v>
      </c>
      <c r="BF178">
        <v>0</v>
      </c>
      <c r="BG178">
        <f t="shared" si="259"/>
        <v>0</v>
      </c>
      <c r="BH178">
        <v>0</v>
      </c>
      <c r="BI178">
        <f t="shared" si="260"/>
        <v>0</v>
      </c>
      <c r="BJ178">
        <v>0</v>
      </c>
      <c r="BK178">
        <f t="shared" si="261"/>
        <v>0</v>
      </c>
      <c r="BL178">
        <v>0</v>
      </c>
      <c r="BM178">
        <f t="shared" si="262"/>
        <v>0</v>
      </c>
      <c r="BN178">
        <v>0</v>
      </c>
      <c r="BO178">
        <f t="shared" si="263"/>
        <v>0</v>
      </c>
      <c r="BP178">
        <v>0</v>
      </c>
      <c r="BQ178">
        <f t="shared" si="264"/>
        <v>0</v>
      </c>
      <c r="BR178">
        <v>0</v>
      </c>
      <c r="BS178">
        <f t="shared" si="265"/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f t="shared" si="207"/>
        <v>0</v>
      </c>
      <c r="DF178">
        <v>0</v>
      </c>
      <c r="DG178">
        <f t="shared" si="208"/>
        <v>0</v>
      </c>
      <c r="DH178">
        <v>0</v>
      </c>
      <c r="DI178">
        <f t="shared" si="209"/>
        <v>0</v>
      </c>
      <c r="DJ178">
        <v>0</v>
      </c>
      <c r="DK178">
        <f t="shared" si="210"/>
        <v>0</v>
      </c>
      <c r="DL178">
        <v>44.8</v>
      </c>
      <c r="DM178">
        <f t="shared" si="211"/>
        <v>0.45011630912380463</v>
      </c>
      <c r="DN178">
        <v>0</v>
      </c>
      <c r="DO178">
        <f t="shared" si="212"/>
        <v>0</v>
      </c>
      <c r="DP178">
        <v>0</v>
      </c>
      <c r="DQ178">
        <f t="shared" si="213"/>
        <v>0</v>
      </c>
      <c r="DR178">
        <v>55.2</v>
      </c>
      <c r="DS178">
        <f t="shared" si="214"/>
        <v>0.54988369087619549</v>
      </c>
      <c r="DT178">
        <v>0</v>
      </c>
      <c r="DU178">
        <f t="shared" si="215"/>
        <v>0</v>
      </c>
      <c r="DV178">
        <v>0</v>
      </c>
      <c r="DW178">
        <f t="shared" si="216"/>
        <v>0</v>
      </c>
      <c r="DX178">
        <v>0</v>
      </c>
      <c r="DY178">
        <f t="shared" si="217"/>
        <v>0</v>
      </c>
      <c r="DZ178">
        <v>0</v>
      </c>
      <c r="EA178">
        <f t="shared" si="218"/>
        <v>0</v>
      </c>
      <c r="EB178">
        <v>0</v>
      </c>
      <c r="EC178">
        <f t="shared" si="219"/>
        <v>0</v>
      </c>
      <c r="ED178">
        <v>0</v>
      </c>
      <c r="EE178">
        <f t="shared" si="220"/>
        <v>0</v>
      </c>
      <c r="EF178">
        <v>0</v>
      </c>
      <c r="EG178">
        <f t="shared" si="221"/>
        <v>0</v>
      </c>
      <c r="EH178">
        <v>0</v>
      </c>
      <c r="EI178">
        <f t="shared" si="222"/>
        <v>0</v>
      </c>
      <c r="EJ178">
        <v>0</v>
      </c>
      <c r="EK178">
        <f t="shared" si="223"/>
        <v>0</v>
      </c>
      <c r="EL178">
        <v>0</v>
      </c>
      <c r="EM178">
        <f t="shared" si="224"/>
        <v>0</v>
      </c>
      <c r="EN178">
        <v>0</v>
      </c>
      <c r="EO178">
        <f t="shared" si="225"/>
        <v>0</v>
      </c>
      <c r="EP178">
        <v>0</v>
      </c>
      <c r="EQ178">
        <f t="shared" si="226"/>
        <v>0</v>
      </c>
      <c r="ER178">
        <v>0</v>
      </c>
      <c r="ES178">
        <f t="shared" si="227"/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 s="3" t="s">
        <v>630</v>
      </c>
    </row>
    <row r="179" spans="1:163" x14ac:dyDescent="0.45">
      <c r="A179">
        <v>178</v>
      </c>
      <c r="B179">
        <v>236</v>
      </c>
      <c r="C179" t="s">
        <v>420</v>
      </c>
      <c r="D179" t="s">
        <v>33</v>
      </c>
      <c r="E179" t="s">
        <v>631</v>
      </c>
      <c r="F179" t="s">
        <v>632</v>
      </c>
      <c r="G179" s="2">
        <v>2</v>
      </c>
      <c r="H179">
        <f t="shared" ref="H179" si="270">1085+273</f>
        <v>1358</v>
      </c>
      <c r="I179">
        <v>1773</v>
      </c>
      <c r="J179">
        <f t="shared" ref="J179" si="271">1100+273</f>
        <v>1373</v>
      </c>
      <c r="K179" s="2">
        <f t="shared" si="235"/>
        <v>0.77439368302312461</v>
      </c>
      <c r="L179">
        <f t="shared" ref="L179" si="272">0.127/0.006</f>
        <v>21.166666666666668</v>
      </c>
      <c r="M179" t="s">
        <v>1145</v>
      </c>
      <c r="N179">
        <v>0</v>
      </c>
      <c r="O179">
        <f t="shared" si="237"/>
        <v>0</v>
      </c>
      <c r="P179">
        <v>0</v>
      </c>
      <c r="Q179">
        <f t="shared" si="238"/>
        <v>0</v>
      </c>
      <c r="R179">
        <v>1.8</v>
      </c>
      <c r="S179">
        <f t="shared" si="239"/>
        <v>1.6850739518508528E-2</v>
      </c>
      <c r="T179">
        <v>0.75</v>
      </c>
      <c r="U179">
        <f t="shared" si="240"/>
        <v>7.5010860337685831E-3</v>
      </c>
      <c r="V179">
        <v>0</v>
      </c>
      <c r="W179">
        <f t="shared" si="241"/>
        <v>0</v>
      </c>
      <c r="X179">
        <v>0</v>
      </c>
      <c r="Y179">
        <f t="shared" si="242"/>
        <v>0</v>
      </c>
      <c r="Z179">
        <v>0</v>
      </c>
      <c r="AA179">
        <f t="shared" si="243"/>
        <v>0</v>
      </c>
      <c r="AB179">
        <v>0</v>
      </c>
      <c r="AC179">
        <f t="shared" si="244"/>
        <v>0</v>
      </c>
      <c r="AD179">
        <f t="shared" si="268"/>
        <v>95.7</v>
      </c>
      <c r="AE179">
        <f t="shared" si="245"/>
        <v>0.94159332425745501</v>
      </c>
      <c r="AF179">
        <v>0.4</v>
      </c>
      <c r="AG179">
        <f t="shared" si="246"/>
        <v>1.8300068366280477E-2</v>
      </c>
      <c r="AH179">
        <v>0</v>
      </c>
      <c r="AI179">
        <f t="shared" si="247"/>
        <v>0</v>
      </c>
      <c r="AJ179">
        <v>0</v>
      </c>
      <c r="AK179">
        <f t="shared" si="248"/>
        <v>0</v>
      </c>
      <c r="AL179">
        <v>0.3</v>
      </c>
      <c r="AM179">
        <f t="shared" si="249"/>
        <v>5.8691447832252015E-3</v>
      </c>
      <c r="AN179">
        <v>0.8</v>
      </c>
      <c r="AO179">
        <f t="shared" si="250"/>
        <v>8.4538579269994689E-3</v>
      </c>
      <c r="AP179">
        <v>0.25</v>
      </c>
      <c r="AQ179">
        <f t="shared" si="251"/>
        <v>1.4317791137626935E-3</v>
      </c>
      <c r="AR179">
        <v>0</v>
      </c>
      <c r="AS179">
        <f t="shared" si="252"/>
        <v>0</v>
      </c>
      <c r="AT179">
        <v>0</v>
      </c>
      <c r="AU179">
        <f t="shared" si="253"/>
        <v>0</v>
      </c>
      <c r="AV179">
        <v>0</v>
      </c>
      <c r="AW179">
        <f t="shared" si="254"/>
        <v>0</v>
      </c>
      <c r="AX179">
        <v>0</v>
      </c>
      <c r="AY179">
        <f t="shared" si="255"/>
        <v>0</v>
      </c>
      <c r="AZ179">
        <v>0</v>
      </c>
      <c r="BA179">
        <f t="shared" si="256"/>
        <v>0</v>
      </c>
      <c r="BB179">
        <v>0</v>
      </c>
      <c r="BC179">
        <f t="shared" si="257"/>
        <v>0</v>
      </c>
      <c r="BD179">
        <v>0</v>
      </c>
      <c r="BE179">
        <f t="shared" si="258"/>
        <v>0</v>
      </c>
      <c r="BF179">
        <v>0</v>
      </c>
      <c r="BG179">
        <f t="shared" si="259"/>
        <v>0</v>
      </c>
      <c r="BH179">
        <v>0</v>
      </c>
      <c r="BI179">
        <f t="shared" si="260"/>
        <v>0</v>
      </c>
      <c r="BJ179">
        <v>0</v>
      </c>
      <c r="BK179">
        <f t="shared" si="261"/>
        <v>0</v>
      </c>
      <c r="BL179">
        <v>0</v>
      </c>
      <c r="BM179">
        <f t="shared" si="262"/>
        <v>0</v>
      </c>
      <c r="BN179">
        <v>0</v>
      </c>
      <c r="BO179">
        <f t="shared" si="263"/>
        <v>0</v>
      </c>
      <c r="BP179">
        <v>0</v>
      </c>
      <c r="BQ179">
        <f t="shared" si="264"/>
        <v>0</v>
      </c>
      <c r="BR179">
        <v>0</v>
      </c>
      <c r="BS179">
        <f t="shared" si="265"/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f t="shared" si="207"/>
        <v>0</v>
      </c>
      <c r="DF179">
        <v>0</v>
      </c>
      <c r="DG179">
        <f t="shared" si="208"/>
        <v>0</v>
      </c>
      <c r="DH179">
        <v>0</v>
      </c>
      <c r="DI179">
        <f t="shared" si="209"/>
        <v>0</v>
      </c>
      <c r="DJ179">
        <v>0</v>
      </c>
      <c r="DK179">
        <f t="shared" si="210"/>
        <v>0</v>
      </c>
      <c r="DL179">
        <v>0</v>
      </c>
      <c r="DM179">
        <f t="shared" si="211"/>
        <v>0</v>
      </c>
      <c r="DN179">
        <v>0</v>
      </c>
      <c r="DO179">
        <f t="shared" si="212"/>
        <v>0</v>
      </c>
      <c r="DP179">
        <v>0</v>
      </c>
      <c r="DQ179">
        <f t="shared" si="213"/>
        <v>0</v>
      </c>
      <c r="DR179">
        <v>0</v>
      </c>
      <c r="DS179">
        <f t="shared" si="214"/>
        <v>0</v>
      </c>
      <c r="DT179">
        <v>0</v>
      </c>
      <c r="DU179">
        <f t="shared" si="215"/>
        <v>0</v>
      </c>
      <c r="DV179">
        <v>0</v>
      </c>
      <c r="DW179">
        <f t="shared" si="216"/>
        <v>0</v>
      </c>
      <c r="DX179">
        <v>100</v>
      </c>
      <c r="DY179">
        <f t="shared" si="217"/>
        <v>1</v>
      </c>
      <c r="DZ179">
        <v>0</v>
      </c>
      <c r="EA179">
        <f t="shared" si="218"/>
        <v>0</v>
      </c>
      <c r="EB179">
        <v>0</v>
      </c>
      <c r="EC179">
        <f t="shared" si="219"/>
        <v>0</v>
      </c>
      <c r="ED179">
        <v>0</v>
      </c>
      <c r="EE179">
        <f t="shared" si="220"/>
        <v>0</v>
      </c>
      <c r="EF179">
        <v>0</v>
      </c>
      <c r="EG179">
        <f t="shared" si="221"/>
        <v>0</v>
      </c>
      <c r="EH179">
        <v>0</v>
      </c>
      <c r="EI179">
        <f t="shared" si="222"/>
        <v>0</v>
      </c>
      <c r="EJ179">
        <v>0</v>
      </c>
      <c r="EK179">
        <f t="shared" si="223"/>
        <v>0</v>
      </c>
      <c r="EL179">
        <v>0</v>
      </c>
      <c r="EM179">
        <f t="shared" si="224"/>
        <v>0</v>
      </c>
      <c r="EN179">
        <v>0</v>
      </c>
      <c r="EO179">
        <f t="shared" si="225"/>
        <v>0</v>
      </c>
      <c r="EP179">
        <v>0</v>
      </c>
      <c r="EQ179">
        <f t="shared" si="226"/>
        <v>0</v>
      </c>
      <c r="ER179">
        <v>0</v>
      </c>
      <c r="ES179">
        <f t="shared" si="227"/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 s="3" t="s">
        <v>633</v>
      </c>
      <c r="FG179" t="s">
        <v>634</v>
      </c>
    </row>
    <row r="180" spans="1:163" x14ac:dyDescent="0.45">
      <c r="A180">
        <v>179</v>
      </c>
      <c r="B180">
        <v>242</v>
      </c>
      <c r="C180" t="s">
        <v>368</v>
      </c>
      <c r="D180" t="s">
        <v>635</v>
      </c>
      <c r="E180" t="s">
        <v>399</v>
      </c>
      <c r="F180" t="s">
        <v>636</v>
      </c>
      <c r="G180" s="2">
        <v>2</v>
      </c>
      <c r="H180">
        <f>321+273</f>
        <v>594</v>
      </c>
      <c r="I180">
        <v>1773</v>
      </c>
      <c r="J180">
        <f t="shared" ref="J180:J185" si="273">350+273</f>
        <v>623</v>
      </c>
      <c r="K180" s="2">
        <f t="shared" si="235"/>
        <v>0.35138183869148337</v>
      </c>
      <c r="L180">
        <f t="shared" ref="L180:L185" si="274">(5/60)/30</f>
        <v>2.7777777777777775E-3</v>
      </c>
      <c r="M180" t="s">
        <v>38</v>
      </c>
      <c r="N180">
        <v>0</v>
      </c>
      <c r="O180">
        <f t="shared" si="237"/>
        <v>0</v>
      </c>
      <c r="P180">
        <v>0</v>
      </c>
      <c r="Q180">
        <f t="shared" si="238"/>
        <v>0</v>
      </c>
      <c r="R180">
        <v>0</v>
      </c>
      <c r="S180">
        <f t="shared" si="239"/>
        <v>0</v>
      </c>
      <c r="T180">
        <v>0.46</v>
      </c>
      <c r="U180">
        <f t="shared" si="240"/>
        <v>4.6404188359553591E-3</v>
      </c>
      <c r="V180">
        <v>0</v>
      </c>
      <c r="W180">
        <f t="shared" si="241"/>
        <v>0</v>
      </c>
      <c r="X180">
        <v>0</v>
      </c>
      <c r="Y180">
        <f t="shared" si="242"/>
        <v>0</v>
      </c>
      <c r="Z180">
        <v>0</v>
      </c>
      <c r="AA180">
        <f t="shared" si="243"/>
        <v>0</v>
      </c>
      <c r="AB180">
        <v>0</v>
      </c>
      <c r="AC180">
        <f t="shared" si="244"/>
        <v>0</v>
      </c>
      <c r="AD180">
        <f t="shared" si="268"/>
        <v>99.138000000000005</v>
      </c>
      <c r="AE180">
        <f t="shared" si="245"/>
        <v>0.98384810233694897</v>
      </c>
      <c r="AF180">
        <v>0.13900000000000001</v>
      </c>
      <c r="AG180">
        <f t="shared" si="246"/>
        <v>6.4142220018373218E-3</v>
      </c>
      <c r="AH180">
        <v>2.1000000000000001E-2</v>
      </c>
      <c r="AI180">
        <f t="shared" si="247"/>
        <v>3.7579438237593369E-4</v>
      </c>
      <c r="AJ180">
        <v>2.1999999999999999E-2</v>
      </c>
      <c r="AK180">
        <f t="shared" si="248"/>
        <v>3.8023324584713465E-4</v>
      </c>
      <c r="AL180">
        <v>0.22</v>
      </c>
      <c r="AM180">
        <f t="shared" si="249"/>
        <v>4.34122919703556E-3</v>
      </c>
      <c r="AN180">
        <v>0</v>
      </c>
      <c r="AO180">
        <f t="shared" si="250"/>
        <v>0</v>
      </c>
      <c r="AP180">
        <v>0</v>
      </c>
      <c r="AQ180">
        <f t="shared" si="251"/>
        <v>0</v>
      </c>
      <c r="AR180">
        <v>0</v>
      </c>
      <c r="AS180">
        <f t="shared" si="252"/>
        <v>0</v>
      </c>
      <c r="AT180">
        <v>0</v>
      </c>
      <c r="AU180">
        <f t="shared" si="253"/>
        <v>0</v>
      </c>
      <c r="AV180">
        <v>0</v>
      </c>
      <c r="AW180">
        <f t="shared" si="254"/>
        <v>0</v>
      </c>
      <c r="AX180">
        <v>0</v>
      </c>
      <c r="AY180">
        <f t="shared" si="255"/>
        <v>0</v>
      </c>
      <c r="AZ180">
        <v>0</v>
      </c>
      <c r="BA180">
        <f t="shared" si="256"/>
        <v>0</v>
      </c>
      <c r="BB180">
        <v>0</v>
      </c>
      <c r="BC180">
        <f t="shared" si="257"/>
        <v>0</v>
      </c>
      <c r="BD180">
        <v>0</v>
      </c>
      <c r="BE180">
        <f t="shared" si="258"/>
        <v>0</v>
      </c>
      <c r="BF180">
        <v>0</v>
      </c>
      <c r="BG180">
        <f t="shared" si="259"/>
        <v>0</v>
      </c>
      <c r="BH180">
        <v>0</v>
      </c>
      <c r="BI180">
        <f t="shared" si="260"/>
        <v>0</v>
      </c>
      <c r="BJ180">
        <v>0</v>
      </c>
      <c r="BK180">
        <f t="shared" si="261"/>
        <v>0</v>
      </c>
      <c r="BL180">
        <v>0</v>
      </c>
      <c r="BM180">
        <f t="shared" si="262"/>
        <v>0</v>
      </c>
      <c r="BN180">
        <v>0</v>
      </c>
      <c r="BO180">
        <f t="shared" si="263"/>
        <v>0</v>
      </c>
      <c r="BP180">
        <v>0</v>
      </c>
      <c r="BQ180">
        <f t="shared" si="264"/>
        <v>0</v>
      </c>
      <c r="BR180">
        <v>0</v>
      </c>
      <c r="BS180">
        <f t="shared" si="265"/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f t="shared" si="207"/>
        <v>0</v>
      </c>
      <c r="DF180">
        <v>0</v>
      </c>
      <c r="DG180">
        <f t="shared" si="208"/>
        <v>0</v>
      </c>
      <c r="DH180">
        <v>0</v>
      </c>
      <c r="DI180">
        <f t="shared" si="209"/>
        <v>0</v>
      </c>
      <c r="DJ180">
        <v>0</v>
      </c>
      <c r="DK180">
        <f t="shared" si="210"/>
        <v>0</v>
      </c>
      <c r="DL180">
        <v>0</v>
      </c>
      <c r="DM180">
        <f t="shared" si="211"/>
        <v>0</v>
      </c>
      <c r="DN180">
        <v>0</v>
      </c>
      <c r="DO180">
        <f t="shared" si="212"/>
        <v>0</v>
      </c>
      <c r="DP180">
        <v>0</v>
      </c>
      <c r="DQ180">
        <f t="shared" si="213"/>
        <v>0</v>
      </c>
      <c r="DR180">
        <v>0</v>
      </c>
      <c r="DS180">
        <f t="shared" si="214"/>
        <v>0</v>
      </c>
      <c r="DT180">
        <v>100</v>
      </c>
      <c r="DU180">
        <f t="shared" si="215"/>
        <v>1</v>
      </c>
      <c r="DV180">
        <v>0</v>
      </c>
      <c r="DW180">
        <f t="shared" si="216"/>
        <v>0</v>
      </c>
      <c r="DX180">
        <v>0</v>
      </c>
      <c r="DY180">
        <f t="shared" si="217"/>
        <v>0</v>
      </c>
      <c r="DZ180">
        <v>0</v>
      </c>
      <c r="EA180">
        <f t="shared" si="218"/>
        <v>0</v>
      </c>
      <c r="EB180">
        <v>0</v>
      </c>
      <c r="EC180">
        <f t="shared" si="219"/>
        <v>0</v>
      </c>
      <c r="ED180">
        <v>0</v>
      </c>
      <c r="EE180">
        <f t="shared" si="220"/>
        <v>0</v>
      </c>
      <c r="EF180">
        <v>0</v>
      </c>
      <c r="EG180">
        <f t="shared" si="221"/>
        <v>0</v>
      </c>
      <c r="EH180">
        <v>0</v>
      </c>
      <c r="EI180">
        <f t="shared" si="222"/>
        <v>0</v>
      </c>
      <c r="EJ180">
        <v>0</v>
      </c>
      <c r="EK180">
        <f t="shared" si="223"/>
        <v>0</v>
      </c>
      <c r="EL180">
        <v>0</v>
      </c>
      <c r="EM180">
        <f t="shared" si="224"/>
        <v>0</v>
      </c>
      <c r="EN180">
        <v>0</v>
      </c>
      <c r="EO180">
        <f t="shared" si="225"/>
        <v>0</v>
      </c>
      <c r="EP180">
        <v>0</v>
      </c>
      <c r="EQ180">
        <f t="shared" si="226"/>
        <v>0</v>
      </c>
      <c r="ER180">
        <v>0</v>
      </c>
      <c r="ES180">
        <f t="shared" si="227"/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 s="3" t="s">
        <v>638</v>
      </c>
    </row>
    <row r="181" spans="1:163" x14ac:dyDescent="0.45">
      <c r="A181">
        <v>180</v>
      </c>
      <c r="B181">
        <v>243</v>
      </c>
      <c r="C181" t="s">
        <v>368</v>
      </c>
      <c r="D181" t="s">
        <v>639</v>
      </c>
      <c r="E181" t="s">
        <v>399</v>
      </c>
      <c r="F181" t="s">
        <v>636</v>
      </c>
      <c r="G181" s="2">
        <v>2</v>
      </c>
      <c r="H181">
        <v>583</v>
      </c>
      <c r="I181">
        <v>1773</v>
      </c>
      <c r="J181">
        <f t="shared" si="273"/>
        <v>623</v>
      </c>
      <c r="K181" s="2">
        <f t="shared" si="235"/>
        <v>0.35138183869148337</v>
      </c>
      <c r="L181">
        <f t="shared" si="274"/>
        <v>2.7777777777777775E-3</v>
      </c>
      <c r="M181" t="s">
        <v>38</v>
      </c>
      <c r="N181">
        <v>0</v>
      </c>
      <c r="O181">
        <f t="shared" si="237"/>
        <v>0</v>
      </c>
      <c r="P181">
        <v>0</v>
      </c>
      <c r="Q181">
        <f t="shared" si="238"/>
        <v>0</v>
      </c>
      <c r="R181">
        <v>0</v>
      </c>
      <c r="S181">
        <f t="shared" si="239"/>
        <v>0</v>
      </c>
      <c r="T181">
        <v>0.46</v>
      </c>
      <c r="U181">
        <f t="shared" si="240"/>
        <v>4.6404188359553591E-3</v>
      </c>
      <c r="V181">
        <v>0</v>
      </c>
      <c r="W181">
        <f t="shared" si="241"/>
        <v>0</v>
      </c>
      <c r="X181">
        <v>0</v>
      </c>
      <c r="Y181">
        <f t="shared" si="242"/>
        <v>0</v>
      </c>
      <c r="Z181">
        <v>0</v>
      </c>
      <c r="AA181">
        <f t="shared" si="243"/>
        <v>0</v>
      </c>
      <c r="AB181">
        <v>0</v>
      </c>
      <c r="AC181">
        <f t="shared" si="244"/>
        <v>0</v>
      </c>
      <c r="AD181">
        <f>100-T181-AF181-AH181-AJ181-R181-N181-AL181-AN181-AP181-AZ181-BB181-BD181-X181-AT181-AX181-BF181-BP181-BR181</f>
        <v>99.138000000000005</v>
      </c>
      <c r="AE181">
        <f t="shared" si="245"/>
        <v>0.98384810233694897</v>
      </c>
      <c r="AF181">
        <v>0.13900000000000001</v>
      </c>
      <c r="AG181">
        <f t="shared" si="246"/>
        <v>6.4142220018373218E-3</v>
      </c>
      <c r="AH181">
        <v>2.1000000000000001E-2</v>
      </c>
      <c r="AI181">
        <f t="shared" si="247"/>
        <v>3.7579438237593369E-4</v>
      </c>
      <c r="AJ181">
        <v>2.1999999999999999E-2</v>
      </c>
      <c r="AK181">
        <f t="shared" si="248"/>
        <v>3.8023324584713465E-4</v>
      </c>
      <c r="AL181">
        <v>0.22</v>
      </c>
      <c r="AM181">
        <f t="shared" si="249"/>
        <v>4.34122919703556E-3</v>
      </c>
      <c r="AN181">
        <v>0</v>
      </c>
      <c r="AO181">
        <f t="shared" si="250"/>
        <v>0</v>
      </c>
      <c r="AP181">
        <v>0</v>
      </c>
      <c r="AQ181">
        <f t="shared" si="251"/>
        <v>0</v>
      </c>
      <c r="AR181">
        <v>0</v>
      </c>
      <c r="AS181">
        <f t="shared" si="252"/>
        <v>0</v>
      </c>
      <c r="AT181">
        <v>0</v>
      </c>
      <c r="AU181">
        <f t="shared" si="253"/>
        <v>0</v>
      </c>
      <c r="AV181">
        <v>0</v>
      </c>
      <c r="AW181">
        <f t="shared" si="254"/>
        <v>0</v>
      </c>
      <c r="AX181">
        <v>0</v>
      </c>
      <c r="AY181">
        <f t="shared" si="255"/>
        <v>0</v>
      </c>
      <c r="AZ181">
        <v>0</v>
      </c>
      <c r="BA181">
        <f t="shared" si="256"/>
        <v>0</v>
      </c>
      <c r="BB181">
        <v>0</v>
      </c>
      <c r="BC181">
        <f t="shared" si="257"/>
        <v>0</v>
      </c>
      <c r="BD181">
        <v>0</v>
      </c>
      <c r="BE181">
        <f t="shared" si="258"/>
        <v>0</v>
      </c>
      <c r="BF181">
        <v>0</v>
      </c>
      <c r="BG181">
        <f t="shared" si="259"/>
        <v>0</v>
      </c>
      <c r="BH181">
        <v>0</v>
      </c>
      <c r="BI181">
        <f t="shared" si="260"/>
        <v>0</v>
      </c>
      <c r="BJ181">
        <v>0</v>
      </c>
      <c r="BK181">
        <f t="shared" si="261"/>
        <v>0</v>
      </c>
      <c r="BL181">
        <v>0</v>
      </c>
      <c r="BM181">
        <f t="shared" si="262"/>
        <v>0</v>
      </c>
      <c r="BN181">
        <v>0</v>
      </c>
      <c r="BO181">
        <f t="shared" si="263"/>
        <v>0</v>
      </c>
      <c r="BP181">
        <v>0</v>
      </c>
      <c r="BQ181">
        <f t="shared" si="264"/>
        <v>0</v>
      </c>
      <c r="BR181">
        <v>0</v>
      </c>
      <c r="BS181">
        <f t="shared" si="265"/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f t="shared" si="207"/>
        <v>0</v>
      </c>
      <c r="DF181">
        <v>0</v>
      </c>
      <c r="DG181">
        <f t="shared" si="208"/>
        <v>0</v>
      </c>
      <c r="DH181">
        <v>0</v>
      </c>
      <c r="DI181">
        <f t="shared" si="209"/>
        <v>0</v>
      </c>
      <c r="DJ181">
        <v>5</v>
      </c>
      <c r="DK181">
        <f t="shared" si="210"/>
        <v>8.2971108360440235E-2</v>
      </c>
      <c r="DL181">
        <v>0</v>
      </c>
      <c r="DM181">
        <f t="shared" si="211"/>
        <v>0</v>
      </c>
      <c r="DN181">
        <v>0</v>
      </c>
      <c r="DO181">
        <f t="shared" si="212"/>
        <v>0</v>
      </c>
      <c r="DP181">
        <v>0</v>
      </c>
      <c r="DQ181">
        <f t="shared" si="213"/>
        <v>0</v>
      </c>
      <c r="DR181">
        <v>0</v>
      </c>
      <c r="DS181">
        <f t="shared" si="214"/>
        <v>0</v>
      </c>
      <c r="DT181">
        <v>95</v>
      </c>
      <c r="DU181">
        <f t="shared" si="215"/>
        <v>0.9170288916395597</v>
      </c>
      <c r="DV181">
        <v>0</v>
      </c>
      <c r="DW181">
        <f t="shared" si="216"/>
        <v>0</v>
      </c>
      <c r="DX181">
        <v>0</v>
      </c>
      <c r="DY181">
        <f t="shared" si="217"/>
        <v>0</v>
      </c>
      <c r="DZ181">
        <v>0</v>
      </c>
      <c r="EA181">
        <f t="shared" si="218"/>
        <v>0</v>
      </c>
      <c r="EB181">
        <v>0</v>
      </c>
      <c r="EC181">
        <f t="shared" si="219"/>
        <v>0</v>
      </c>
      <c r="ED181">
        <v>0</v>
      </c>
      <c r="EE181">
        <f t="shared" si="220"/>
        <v>0</v>
      </c>
      <c r="EF181">
        <v>0</v>
      </c>
      <c r="EG181">
        <f t="shared" si="221"/>
        <v>0</v>
      </c>
      <c r="EH181">
        <v>0</v>
      </c>
      <c r="EI181">
        <f t="shared" si="222"/>
        <v>0</v>
      </c>
      <c r="EJ181">
        <v>0</v>
      </c>
      <c r="EK181">
        <f t="shared" si="223"/>
        <v>0</v>
      </c>
      <c r="EL181">
        <v>0</v>
      </c>
      <c r="EM181">
        <f t="shared" si="224"/>
        <v>0</v>
      </c>
      <c r="EN181">
        <v>0</v>
      </c>
      <c r="EO181">
        <f t="shared" si="225"/>
        <v>0</v>
      </c>
      <c r="EP181">
        <v>0</v>
      </c>
      <c r="EQ181">
        <f t="shared" si="226"/>
        <v>0</v>
      </c>
      <c r="ER181">
        <v>0</v>
      </c>
      <c r="ES181">
        <f t="shared" si="227"/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 s="3" t="s">
        <v>638</v>
      </c>
    </row>
    <row r="182" spans="1:163" x14ac:dyDescent="0.45">
      <c r="A182">
        <v>181</v>
      </c>
      <c r="B182">
        <v>244</v>
      </c>
      <c r="C182" t="s">
        <v>368</v>
      </c>
      <c r="D182" t="s">
        <v>639</v>
      </c>
      <c r="F182" t="s">
        <v>640</v>
      </c>
      <c r="G182" s="2">
        <v>2</v>
      </c>
      <c r="H182">
        <v>583</v>
      </c>
      <c r="I182">
        <v>1773</v>
      </c>
      <c r="J182">
        <f t="shared" si="273"/>
        <v>623</v>
      </c>
      <c r="K182" s="2">
        <f t="shared" si="235"/>
        <v>0.35138183869148337</v>
      </c>
      <c r="L182">
        <f t="shared" si="274"/>
        <v>2.7777777777777775E-3</v>
      </c>
      <c r="M182" t="s">
        <v>38</v>
      </c>
      <c r="N182">
        <v>0</v>
      </c>
      <c r="O182">
        <f t="shared" si="237"/>
        <v>0</v>
      </c>
      <c r="P182">
        <v>0</v>
      </c>
      <c r="Q182">
        <f t="shared" si="238"/>
        <v>0</v>
      </c>
      <c r="R182">
        <v>0</v>
      </c>
      <c r="S182">
        <f t="shared" si="239"/>
        <v>0</v>
      </c>
      <c r="T182">
        <v>7.0000000000000001E-3</v>
      </c>
      <c r="U182">
        <f t="shared" si="240"/>
        <v>7.1077895233286086E-5</v>
      </c>
      <c r="V182">
        <v>0</v>
      </c>
      <c r="W182">
        <f t="shared" si="241"/>
        <v>0</v>
      </c>
      <c r="X182">
        <v>0</v>
      </c>
      <c r="Y182">
        <f t="shared" si="242"/>
        <v>0</v>
      </c>
      <c r="Z182">
        <v>0</v>
      </c>
      <c r="AA182">
        <f t="shared" si="243"/>
        <v>0</v>
      </c>
      <c r="AB182">
        <v>0</v>
      </c>
      <c r="AC182">
        <f t="shared" si="244"/>
        <v>0</v>
      </c>
      <c r="AD182">
        <f>100-T182-AF182-AH182-AJ182-R182-N182-AL182-AN182-AP182-AZ182-BB182-BD182-X182-AT182-AX182-BF182-BP182-BR182</f>
        <v>99.956999999999979</v>
      </c>
      <c r="AE182">
        <f t="shared" si="245"/>
        <v>0.99847749793195195</v>
      </c>
      <c r="AF182">
        <v>2.8000000000000001E-2</v>
      </c>
      <c r="AG182">
        <f t="shared" si="246"/>
        <v>1.3005420177606233E-3</v>
      </c>
      <c r="AH182">
        <v>3.0000000000000001E-3</v>
      </c>
      <c r="AI182">
        <f t="shared" si="247"/>
        <v>5.4036773951652809E-5</v>
      </c>
      <c r="AJ182">
        <v>1E-3</v>
      </c>
      <c r="AK182">
        <f t="shared" si="248"/>
        <v>1.7396607926180249E-5</v>
      </c>
      <c r="AL182">
        <v>4.0000000000000001E-3</v>
      </c>
      <c r="AM182">
        <f t="shared" si="249"/>
        <v>7.9448773176321716E-5</v>
      </c>
      <c r="AN182">
        <v>0</v>
      </c>
      <c r="AO182">
        <f t="shared" si="250"/>
        <v>0</v>
      </c>
      <c r="AP182">
        <v>0</v>
      </c>
      <c r="AQ182">
        <f t="shared" si="251"/>
        <v>0</v>
      </c>
      <c r="AR182">
        <v>0</v>
      </c>
      <c r="AS182">
        <f t="shared" si="252"/>
        <v>0</v>
      </c>
      <c r="AT182">
        <v>0</v>
      </c>
      <c r="AU182">
        <f t="shared" si="253"/>
        <v>0</v>
      </c>
      <c r="AV182">
        <v>0</v>
      </c>
      <c r="AW182">
        <f t="shared" si="254"/>
        <v>0</v>
      </c>
      <c r="AX182">
        <v>0</v>
      </c>
      <c r="AY182">
        <f t="shared" si="255"/>
        <v>0</v>
      </c>
      <c r="AZ182">
        <v>0</v>
      </c>
      <c r="BA182">
        <f t="shared" si="256"/>
        <v>0</v>
      </c>
      <c r="BB182">
        <v>0</v>
      </c>
      <c r="BC182">
        <f t="shared" si="257"/>
        <v>0</v>
      </c>
      <c r="BD182">
        <v>0</v>
      </c>
      <c r="BE182">
        <f t="shared" si="258"/>
        <v>0</v>
      </c>
      <c r="BF182">
        <v>0</v>
      </c>
      <c r="BG182">
        <f t="shared" si="259"/>
        <v>0</v>
      </c>
      <c r="BH182">
        <v>0</v>
      </c>
      <c r="BI182">
        <f t="shared" si="260"/>
        <v>0</v>
      </c>
      <c r="BJ182">
        <v>0</v>
      </c>
      <c r="BK182">
        <f t="shared" si="261"/>
        <v>0</v>
      </c>
      <c r="BL182">
        <v>0</v>
      </c>
      <c r="BM182">
        <f t="shared" si="262"/>
        <v>0</v>
      </c>
      <c r="BN182">
        <v>0</v>
      </c>
      <c r="BO182">
        <f t="shared" si="263"/>
        <v>0</v>
      </c>
      <c r="BP182">
        <v>0</v>
      </c>
      <c r="BQ182">
        <f t="shared" si="264"/>
        <v>0</v>
      </c>
      <c r="BR182">
        <v>0</v>
      </c>
      <c r="BS182">
        <f t="shared" si="265"/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f t="shared" si="207"/>
        <v>0</v>
      </c>
      <c r="DF182">
        <v>0</v>
      </c>
      <c r="DG182">
        <f t="shared" si="208"/>
        <v>0</v>
      </c>
      <c r="DH182">
        <v>0</v>
      </c>
      <c r="DI182">
        <f t="shared" si="209"/>
        <v>0</v>
      </c>
      <c r="DJ182">
        <v>5</v>
      </c>
      <c r="DK182">
        <f t="shared" si="210"/>
        <v>8.2971108360440235E-2</v>
      </c>
      <c r="DL182">
        <v>0</v>
      </c>
      <c r="DM182">
        <f t="shared" si="211"/>
        <v>0</v>
      </c>
      <c r="DN182">
        <v>0</v>
      </c>
      <c r="DO182">
        <f t="shared" si="212"/>
        <v>0</v>
      </c>
      <c r="DP182">
        <v>0</v>
      </c>
      <c r="DQ182">
        <f t="shared" si="213"/>
        <v>0</v>
      </c>
      <c r="DR182">
        <v>0</v>
      </c>
      <c r="DS182">
        <f t="shared" si="214"/>
        <v>0</v>
      </c>
      <c r="DT182">
        <v>95</v>
      </c>
      <c r="DU182">
        <f t="shared" si="215"/>
        <v>0.9170288916395597</v>
      </c>
      <c r="DV182">
        <v>0</v>
      </c>
      <c r="DW182">
        <f t="shared" si="216"/>
        <v>0</v>
      </c>
      <c r="DX182">
        <v>0</v>
      </c>
      <c r="DY182">
        <f t="shared" si="217"/>
        <v>0</v>
      </c>
      <c r="DZ182">
        <v>0</v>
      </c>
      <c r="EA182">
        <f t="shared" si="218"/>
        <v>0</v>
      </c>
      <c r="EB182">
        <v>0</v>
      </c>
      <c r="EC182">
        <f t="shared" si="219"/>
        <v>0</v>
      </c>
      <c r="ED182">
        <v>0</v>
      </c>
      <c r="EE182">
        <f t="shared" si="220"/>
        <v>0</v>
      </c>
      <c r="EF182">
        <v>0</v>
      </c>
      <c r="EG182">
        <f t="shared" si="221"/>
        <v>0</v>
      </c>
      <c r="EH182">
        <v>0</v>
      </c>
      <c r="EI182">
        <f t="shared" si="222"/>
        <v>0</v>
      </c>
      <c r="EJ182">
        <v>0</v>
      </c>
      <c r="EK182">
        <f t="shared" si="223"/>
        <v>0</v>
      </c>
      <c r="EL182">
        <v>0</v>
      </c>
      <c r="EM182">
        <f t="shared" si="224"/>
        <v>0</v>
      </c>
      <c r="EN182">
        <v>0</v>
      </c>
      <c r="EO182">
        <f t="shared" si="225"/>
        <v>0</v>
      </c>
      <c r="EP182">
        <v>0</v>
      </c>
      <c r="EQ182">
        <f t="shared" si="226"/>
        <v>0</v>
      </c>
      <c r="ER182">
        <v>0</v>
      </c>
      <c r="ES182">
        <f t="shared" si="227"/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 s="3" t="s">
        <v>638</v>
      </c>
      <c r="FG182" t="s">
        <v>425</v>
      </c>
    </row>
    <row r="183" spans="1:163" x14ac:dyDescent="0.45">
      <c r="A183">
        <v>182</v>
      </c>
      <c r="B183">
        <v>245</v>
      </c>
      <c r="C183" t="s">
        <v>368</v>
      </c>
      <c r="D183" t="s">
        <v>639</v>
      </c>
      <c r="F183" t="s">
        <v>641</v>
      </c>
      <c r="G183" s="2">
        <v>2</v>
      </c>
      <c r="H183">
        <v>583</v>
      </c>
      <c r="I183">
        <v>1773</v>
      </c>
      <c r="J183">
        <f t="shared" si="273"/>
        <v>623</v>
      </c>
      <c r="K183" s="2">
        <f t="shared" si="235"/>
        <v>0.35138183869148337</v>
      </c>
      <c r="L183">
        <f t="shared" si="274"/>
        <v>2.7777777777777775E-3</v>
      </c>
      <c r="M183" t="s">
        <v>38</v>
      </c>
      <c r="N183">
        <v>0</v>
      </c>
      <c r="O183">
        <f t="shared" si="237"/>
        <v>0</v>
      </c>
      <c r="P183">
        <v>0</v>
      </c>
      <c r="Q183">
        <f t="shared" si="238"/>
        <v>0</v>
      </c>
      <c r="R183">
        <v>0</v>
      </c>
      <c r="S183">
        <f t="shared" si="239"/>
        <v>0</v>
      </c>
      <c r="T183">
        <v>0.28999999999999998</v>
      </c>
      <c r="U183">
        <f t="shared" si="240"/>
        <v>2.9391260321676642E-3</v>
      </c>
      <c r="V183">
        <v>0</v>
      </c>
      <c r="W183">
        <f t="shared" si="241"/>
        <v>0</v>
      </c>
      <c r="X183">
        <v>0</v>
      </c>
      <c r="Y183">
        <f t="shared" si="242"/>
        <v>0</v>
      </c>
      <c r="Z183">
        <v>0</v>
      </c>
      <c r="AA183">
        <f t="shared" si="243"/>
        <v>0</v>
      </c>
      <c r="AB183">
        <v>0</v>
      </c>
      <c r="AC183">
        <f t="shared" si="244"/>
        <v>0</v>
      </c>
      <c r="AD183">
        <f>100-T183-AF183-AH183-AJ183-R183-N183-AL183-AN183-AP183-AZ183-BB183-BD183-X183-AT183-AX183-BF183-BP183-BR183</f>
        <v>99.584999999999994</v>
      </c>
      <c r="AE183">
        <f t="shared" si="245"/>
        <v>0.99289354880357217</v>
      </c>
      <c r="AF183">
        <v>6.6000000000000003E-2</v>
      </c>
      <c r="AG183">
        <f t="shared" si="246"/>
        <v>3.059806653376494E-3</v>
      </c>
      <c r="AH183">
        <v>1.4999999999999999E-2</v>
      </c>
      <c r="AI183">
        <f t="shared" si="247"/>
        <v>2.6967650444015978E-4</v>
      </c>
      <c r="AJ183">
        <v>1.4E-2</v>
      </c>
      <c r="AK183">
        <f t="shared" si="248"/>
        <v>2.4309515539858308E-4</v>
      </c>
      <c r="AL183">
        <v>0.03</v>
      </c>
      <c r="AM183">
        <f t="shared" si="249"/>
        <v>5.9474685104496969E-4</v>
      </c>
      <c r="AN183">
        <v>0</v>
      </c>
      <c r="AO183">
        <f t="shared" si="250"/>
        <v>0</v>
      </c>
      <c r="AP183">
        <v>0</v>
      </c>
      <c r="AQ183">
        <f t="shared" si="251"/>
        <v>0</v>
      </c>
      <c r="AR183">
        <v>0</v>
      </c>
      <c r="AS183">
        <f t="shared" si="252"/>
        <v>0</v>
      </c>
      <c r="AT183">
        <v>0</v>
      </c>
      <c r="AU183">
        <f t="shared" si="253"/>
        <v>0</v>
      </c>
      <c r="AV183">
        <v>0</v>
      </c>
      <c r="AW183">
        <f t="shared" si="254"/>
        <v>0</v>
      </c>
      <c r="AX183">
        <v>0</v>
      </c>
      <c r="AY183">
        <f t="shared" si="255"/>
        <v>0</v>
      </c>
      <c r="AZ183">
        <v>0</v>
      </c>
      <c r="BA183">
        <f t="shared" si="256"/>
        <v>0</v>
      </c>
      <c r="BB183">
        <v>0</v>
      </c>
      <c r="BC183">
        <f t="shared" si="257"/>
        <v>0</v>
      </c>
      <c r="BD183">
        <v>0</v>
      </c>
      <c r="BE183">
        <f t="shared" si="258"/>
        <v>0</v>
      </c>
      <c r="BF183">
        <v>0</v>
      </c>
      <c r="BG183">
        <f t="shared" si="259"/>
        <v>0</v>
      </c>
      <c r="BH183">
        <v>0</v>
      </c>
      <c r="BI183">
        <f t="shared" si="260"/>
        <v>0</v>
      </c>
      <c r="BJ183">
        <v>0</v>
      </c>
      <c r="BK183">
        <f t="shared" si="261"/>
        <v>0</v>
      </c>
      <c r="BL183">
        <v>0</v>
      </c>
      <c r="BM183">
        <f t="shared" si="262"/>
        <v>0</v>
      </c>
      <c r="BN183">
        <v>0</v>
      </c>
      <c r="BO183">
        <f t="shared" si="263"/>
        <v>0</v>
      </c>
      <c r="BP183">
        <v>0</v>
      </c>
      <c r="BQ183">
        <f t="shared" si="264"/>
        <v>0</v>
      </c>
      <c r="BR183">
        <v>0</v>
      </c>
      <c r="BS183">
        <f t="shared" si="265"/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f t="shared" si="207"/>
        <v>0</v>
      </c>
      <c r="DF183">
        <v>0</v>
      </c>
      <c r="DG183">
        <f t="shared" si="208"/>
        <v>0</v>
      </c>
      <c r="DH183">
        <v>0</v>
      </c>
      <c r="DI183">
        <f t="shared" si="209"/>
        <v>0</v>
      </c>
      <c r="DJ183">
        <v>5</v>
      </c>
      <c r="DK183">
        <f t="shared" si="210"/>
        <v>8.2971108360440235E-2</v>
      </c>
      <c r="DL183">
        <v>0</v>
      </c>
      <c r="DM183">
        <f t="shared" si="211"/>
        <v>0</v>
      </c>
      <c r="DN183">
        <v>0</v>
      </c>
      <c r="DO183">
        <f t="shared" si="212"/>
        <v>0</v>
      </c>
      <c r="DP183">
        <v>0</v>
      </c>
      <c r="DQ183">
        <f t="shared" si="213"/>
        <v>0</v>
      </c>
      <c r="DR183">
        <v>0</v>
      </c>
      <c r="DS183">
        <f t="shared" si="214"/>
        <v>0</v>
      </c>
      <c r="DT183">
        <v>95</v>
      </c>
      <c r="DU183">
        <f t="shared" si="215"/>
        <v>0.9170288916395597</v>
      </c>
      <c r="DV183">
        <v>0</v>
      </c>
      <c r="DW183">
        <f t="shared" si="216"/>
        <v>0</v>
      </c>
      <c r="DX183">
        <v>0</v>
      </c>
      <c r="DY183">
        <f t="shared" si="217"/>
        <v>0</v>
      </c>
      <c r="DZ183">
        <v>0</v>
      </c>
      <c r="EA183">
        <f t="shared" si="218"/>
        <v>0</v>
      </c>
      <c r="EB183">
        <v>0</v>
      </c>
      <c r="EC183">
        <f t="shared" si="219"/>
        <v>0</v>
      </c>
      <c r="ED183">
        <v>0</v>
      </c>
      <c r="EE183">
        <f t="shared" si="220"/>
        <v>0</v>
      </c>
      <c r="EF183">
        <v>0</v>
      </c>
      <c r="EG183">
        <f t="shared" si="221"/>
        <v>0</v>
      </c>
      <c r="EH183">
        <v>0</v>
      </c>
      <c r="EI183">
        <f t="shared" si="222"/>
        <v>0</v>
      </c>
      <c r="EJ183">
        <v>0</v>
      </c>
      <c r="EK183">
        <f t="shared" si="223"/>
        <v>0</v>
      </c>
      <c r="EL183">
        <v>0</v>
      </c>
      <c r="EM183">
        <f t="shared" si="224"/>
        <v>0</v>
      </c>
      <c r="EN183">
        <v>0</v>
      </c>
      <c r="EO183">
        <f t="shared" si="225"/>
        <v>0</v>
      </c>
      <c r="EP183">
        <v>0</v>
      </c>
      <c r="EQ183">
        <f t="shared" si="226"/>
        <v>0</v>
      </c>
      <c r="ER183">
        <v>0</v>
      </c>
      <c r="ES183">
        <f t="shared" si="227"/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 s="3" t="s">
        <v>638</v>
      </c>
      <c r="FG183" t="s">
        <v>425</v>
      </c>
    </row>
    <row r="184" spans="1:163" x14ac:dyDescent="0.45">
      <c r="A184">
        <v>183</v>
      </c>
      <c r="B184">
        <v>246</v>
      </c>
      <c r="C184" t="s">
        <v>368</v>
      </c>
      <c r="D184" t="s">
        <v>639</v>
      </c>
      <c r="F184" t="s">
        <v>642</v>
      </c>
      <c r="G184" s="2">
        <v>2</v>
      </c>
      <c r="H184">
        <v>583</v>
      </c>
      <c r="I184">
        <v>1773</v>
      </c>
      <c r="J184">
        <f t="shared" si="273"/>
        <v>623</v>
      </c>
      <c r="K184" s="2">
        <f t="shared" si="235"/>
        <v>0.35138183869148337</v>
      </c>
      <c r="L184">
        <f t="shared" si="274"/>
        <v>2.7777777777777775E-3</v>
      </c>
      <c r="M184" t="s">
        <v>38</v>
      </c>
      <c r="N184">
        <v>0</v>
      </c>
      <c r="O184">
        <f t="shared" si="237"/>
        <v>0</v>
      </c>
      <c r="P184">
        <v>0</v>
      </c>
      <c r="Q184">
        <f t="shared" si="238"/>
        <v>0</v>
      </c>
      <c r="R184">
        <v>0</v>
      </c>
      <c r="S184">
        <f t="shared" si="239"/>
        <v>0</v>
      </c>
      <c r="T184">
        <v>0.45</v>
      </c>
      <c r="U184">
        <f t="shared" si="240"/>
        <v>4.5164505594392406E-3</v>
      </c>
      <c r="V184">
        <v>0</v>
      </c>
      <c r="W184">
        <f t="shared" si="241"/>
        <v>0</v>
      </c>
      <c r="X184">
        <v>0</v>
      </c>
      <c r="Y184">
        <f t="shared" si="242"/>
        <v>0</v>
      </c>
      <c r="Z184">
        <v>0</v>
      </c>
      <c r="AA184">
        <f t="shared" si="243"/>
        <v>0</v>
      </c>
      <c r="AB184">
        <v>0</v>
      </c>
      <c r="AC184">
        <f t="shared" si="244"/>
        <v>0</v>
      </c>
      <c r="AD184">
        <f>100-T184-AF184-AH184-AJ184-R184-N184-AL184-AN184-AP184-AZ184-BB184-BD184-X184-AT184-AX184-BF184-BP184-BR184</f>
        <v>99.006</v>
      </c>
      <c r="AE184">
        <f t="shared" si="245"/>
        <v>0.97754061623652111</v>
      </c>
      <c r="AF184">
        <v>0.28000000000000003</v>
      </c>
      <c r="AG184">
        <f t="shared" si="246"/>
        <v>1.2855015826376621E-2</v>
      </c>
      <c r="AH184">
        <v>0.02</v>
      </c>
      <c r="AI184">
        <f t="shared" si="247"/>
        <v>3.5607901673228291E-4</v>
      </c>
      <c r="AJ184">
        <v>2.4E-2</v>
      </c>
      <c r="AK184">
        <f t="shared" si="248"/>
        <v>4.1269009473705978E-4</v>
      </c>
      <c r="AL184">
        <v>0.22</v>
      </c>
      <c r="AM184">
        <f t="shared" si="249"/>
        <v>4.3191482661938301E-3</v>
      </c>
      <c r="AN184">
        <v>0</v>
      </c>
      <c r="AO184">
        <f t="shared" si="250"/>
        <v>0</v>
      </c>
      <c r="AP184">
        <v>0</v>
      </c>
      <c r="AQ184">
        <f t="shared" si="251"/>
        <v>0</v>
      </c>
      <c r="AR184">
        <v>0</v>
      </c>
      <c r="AS184">
        <f t="shared" si="252"/>
        <v>0</v>
      </c>
      <c r="AT184">
        <v>0</v>
      </c>
      <c r="AU184">
        <f t="shared" si="253"/>
        <v>0</v>
      </c>
      <c r="AV184">
        <v>0</v>
      </c>
      <c r="AW184">
        <f t="shared" si="254"/>
        <v>0</v>
      </c>
      <c r="AX184">
        <v>0</v>
      </c>
      <c r="AY184">
        <f t="shared" si="255"/>
        <v>0</v>
      </c>
      <c r="AZ184">
        <v>0</v>
      </c>
      <c r="BA184">
        <f t="shared" si="256"/>
        <v>0</v>
      </c>
      <c r="BB184">
        <v>0</v>
      </c>
      <c r="BC184">
        <f t="shared" si="257"/>
        <v>0</v>
      </c>
      <c r="BD184">
        <v>0</v>
      </c>
      <c r="BE184">
        <f t="shared" si="258"/>
        <v>0</v>
      </c>
      <c r="BF184">
        <v>0</v>
      </c>
      <c r="BG184">
        <f t="shared" si="259"/>
        <v>0</v>
      </c>
      <c r="BH184">
        <v>0</v>
      </c>
      <c r="BI184">
        <f t="shared" si="260"/>
        <v>0</v>
      </c>
      <c r="BJ184">
        <v>0</v>
      </c>
      <c r="BK184">
        <f t="shared" si="261"/>
        <v>0</v>
      </c>
      <c r="BL184">
        <v>0</v>
      </c>
      <c r="BM184">
        <f t="shared" si="262"/>
        <v>0</v>
      </c>
      <c r="BN184">
        <v>0</v>
      </c>
      <c r="BO184">
        <f t="shared" si="263"/>
        <v>0</v>
      </c>
      <c r="BP184">
        <v>0</v>
      </c>
      <c r="BQ184">
        <f t="shared" si="264"/>
        <v>0</v>
      </c>
      <c r="BR184">
        <v>0</v>
      </c>
      <c r="BS184">
        <f t="shared" si="265"/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f t="shared" si="207"/>
        <v>0</v>
      </c>
      <c r="DF184">
        <v>0</v>
      </c>
      <c r="DG184">
        <f t="shared" si="208"/>
        <v>0</v>
      </c>
      <c r="DH184">
        <v>0</v>
      </c>
      <c r="DI184">
        <f t="shared" si="209"/>
        <v>0</v>
      </c>
      <c r="DJ184">
        <v>5</v>
      </c>
      <c r="DK184">
        <f t="shared" si="210"/>
        <v>8.2971108360440235E-2</v>
      </c>
      <c r="DL184">
        <v>0</v>
      </c>
      <c r="DM184">
        <f t="shared" si="211"/>
        <v>0</v>
      </c>
      <c r="DN184">
        <v>0</v>
      </c>
      <c r="DO184">
        <f t="shared" si="212"/>
        <v>0</v>
      </c>
      <c r="DP184">
        <v>0</v>
      </c>
      <c r="DQ184">
        <f t="shared" si="213"/>
        <v>0</v>
      </c>
      <c r="DR184">
        <v>0</v>
      </c>
      <c r="DS184">
        <f t="shared" si="214"/>
        <v>0</v>
      </c>
      <c r="DT184">
        <v>95</v>
      </c>
      <c r="DU184">
        <f t="shared" si="215"/>
        <v>0.9170288916395597</v>
      </c>
      <c r="DV184">
        <v>0</v>
      </c>
      <c r="DW184">
        <f t="shared" si="216"/>
        <v>0</v>
      </c>
      <c r="DX184">
        <v>0</v>
      </c>
      <c r="DY184">
        <f t="shared" si="217"/>
        <v>0</v>
      </c>
      <c r="DZ184">
        <v>0</v>
      </c>
      <c r="EA184">
        <f t="shared" si="218"/>
        <v>0</v>
      </c>
      <c r="EB184">
        <v>0</v>
      </c>
      <c r="EC184">
        <f t="shared" si="219"/>
        <v>0</v>
      </c>
      <c r="ED184">
        <v>0</v>
      </c>
      <c r="EE184">
        <f t="shared" si="220"/>
        <v>0</v>
      </c>
      <c r="EF184">
        <v>0</v>
      </c>
      <c r="EG184">
        <f t="shared" si="221"/>
        <v>0</v>
      </c>
      <c r="EH184">
        <v>0</v>
      </c>
      <c r="EI184">
        <f t="shared" si="222"/>
        <v>0</v>
      </c>
      <c r="EJ184">
        <v>0</v>
      </c>
      <c r="EK184">
        <f t="shared" si="223"/>
        <v>0</v>
      </c>
      <c r="EL184">
        <v>0</v>
      </c>
      <c r="EM184">
        <f t="shared" si="224"/>
        <v>0</v>
      </c>
      <c r="EN184">
        <v>0</v>
      </c>
      <c r="EO184">
        <f t="shared" si="225"/>
        <v>0</v>
      </c>
      <c r="EP184">
        <v>0</v>
      </c>
      <c r="EQ184">
        <f t="shared" si="226"/>
        <v>0</v>
      </c>
      <c r="ER184">
        <v>0</v>
      </c>
      <c r="ES184">
        <f t="shared" si="227"/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 s="3" t="s">
        <v>638</v>
      </c>
      <c r="FG184" t="s">
        <v>425</v>
      </c>
    </row>
    <row r="185" spans="1:163" x14ac:dyDescent="0.45">
      <c r="A185">
        <v>184</v>
      </c>
      <c r="B185">
        <v>247</v>
      </c>
      <c r="C185" t="s">
        <v>368</v>
      </c>
      <c r="D185" t="s">
        <v>639</v>
      </c>
      <c r="F185" t="s">
        <v>643</v>
      </c>
      <c r="G185" s="2">
        <v>2</v>
      </c>
      <c r="H185">
        <v>583</v>
      </c>
      <c r="I185">
        <v>1773</v>
      </c>
      <c r="J185">
        <f t="shared" si="273"/>
        <v>623</v>
      </c>
      <c r="K185" s="2">
        <f t="shared" si="235"/>
        <v>0.35138183869148337</v>
      </c>
      <c r="L185">
        <f t="shared" si="274"/>
        <v>2.7777777777777775E-3</v>
      </c>
      <c r="M185" t="s">
        <v>38</v>
      </c>
      <c r="N185">
        <v>0</v>
      </c>
      <c r="O185">
        <f t="shared" si="237"/>
        <v>0</v>
      </c>
      <c r="P185">
        <v>0</v>
      </c>
      <c r="Q185">
        <f t="shared" si="238"/>
        <v>0</v>
      </c>
      <c r="R185">
        <v>0</v>
      </c>
      <c r="S185">
        <f t="shared" si="239"/>
        <v>0</v>
      </c>
      <c r="T185">
        <v>0.66</v>
      </c>
      <c r="U185">
        <f t="shared" si="240"/>
        <v>6.5784579653020156E-3</v>
      </c>
      <c r="V185">
        <v>0</v>
      </c>
      <c r="W185">
        <f t="shared" si="241"/>
        <v>0</v>
      </c>
      <c r="X185">
        <v>0</v>
      </c>
      <c r="Y185">
        <f t="shared" si="242"/>
        <v>0</v>
      </c>
      <c r="Z185">
        <v>0</v>
      </c>
      <c r="AA185">
        <f t="shared" si="243"/>
        <v>0</v>
      </c>
      <c r="AB185">
        <v>0</v>
      </c>
      <c r="AC185">
        <f t="shared" si="244"/>
        <v>0</v>
      </c>
      <c r="AD185">
        <f>100-T185-AF185-AH185-AJ185-R185-N185-AL185-AN185-AP185-AZ185-BB185-BD185-X185-AT185-AX185-BF185-BP185-BR185</f>
        <v>98.600999999999999</v>
      </c>
      <c r="AE185">
        <f t="shared" si="245"/>
        <v>0.96682982182618682</v>
      </c>
      <c r="AF185">
        <v>0.47</v>
      </c>
      <c r="AG185">
        <f t="shared" si="246"/>
        <v>2.1429294040061084E-2</v>
      </c>
      <c r="AH185">
        <v>0.02</v>
      </c>
      <c r="AI185">
        <f t="shared" si="247"/>
        <v>3.536240581772803E-4</v>
      </c>
      <c r="AJ185">
        <v>1.9E-2</v>
      </c>
      <c r="AK185">
        <f t="shared" si="248"/>
        <v>3.2446049484384856E-4</v>
      </c>
      <c r="AL185">
        <v>0.23</v>
      </c>
      <c r="AM185">
        <f t="shared" si="249"/>
        <v>4.4843416154289311E-3</v>
      </c>
      <c r="AN185">
        <v>0</v>
      </c>
      <c r="AO185">
        <f t="shared" si="250"/>
        <v>0</v>
      </c>
      <c r="AP185">
        <v>0</v>
      </c>
      <c r="AQ185">
        <f t="shared" si="251"/>
        <v>0</v>
      </c>
      <c r="AR185">
        <v>0</v>
      </c>
      <c r="AS185">
        <f t="shared" si="252"/>
        <v>0</v>
      </c>
      <c r="AT185">
        <v>0</v>
      </c>
      <c r="AU185">
        <f t="shared" si="253"/>
        <v>0</v>
      </c>
      <c r="AV185">
        <v>0</v>
      </c>
      <c r="AW185">
        <f t="shared" si="254"/>
        <v>0</v>
      </c>
      <c r="AX185">
        <v>0</v>
      </c>
      <c r="AY185">
        <f t="shared" si="255"/>
        <v>0</v>
      </c>
      <c r="AZ185">
        <v>0</v>
      </c>
      <c r="BA185">
        <f t="shared" si="256"/>
        <v>0</v>
      </c>
      <c r="BB185">
        <v>0</v>
      </c>
      <c r="BC185">
        <f t="shared" si="257"/>
        <v>0</v>
      </c>
      <c r="BD185">
        <v>0</v>
      </c>
      <c r="BE185">
        <f t="shared" si="258"/>
        <v>0</v>
      </c>
      <c r="BF185">
        <v>0</v>
      </c>
      <c r="BG185">
        <f t="shared" si="259"/>
        <v>0</v>
      </c>
      <c r="BH185">
        <v>0</v>
      </c>
      <c r="BI185">
        <f t="shared" si="260"/>
        <v>0</v>
      </c>
      <c r="BJ185">
        <v>0</v>
      </c>
      <c r="BK185">
        <f t="shared" si="261"/>
        <v>0</v>
      </c>
      <c r="BL185">
        <v>0</v>
      </c>
      <c r="BM185">
        <f t="shared" si="262"/>
        <v>0</v>
      </c>
      <c r="BN185">
        <v>0</v>
      </c>
      <c r="BO185">
        <f t="shared" si="263"/>
        <v>0</v>
      </c>
      <c r="BP185">
        <v>0</v>
      </c>
      <c r="BQ185">
        <f t="shared" si="264"/>
        <v>0</v>
      </c>
      <c r="BR185">
        <v>0</v>
      </c>
      <c r="BS185">
        <f t="shared" si="265"/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f t="shared" si="207"/>
        <v>0</v>
      </c>
      <c r="DF185">
        <v>0</v>
      </c>
      <c r="DG185">
        <f t="shared" si="208"/>
        <v>0</v>
      </c>
      <c r="DH185">
        <v>0</v>
      </c>
      <c r="DI185">
        <f t="shared" si="209"/>
        <v>0</v>
      </c>
      <c r="DJ185">
        <v>5</v>
      </c>
      <c r="DK185">
        <f t="shared" si="210"/>
        <v>8.2971108360440235E-2</v>
      </c>
      <c r="DL185">
        <v>0</v>
      </c>
      <c r="DM185">
        <f t="shared" si="211"/>
        <v>0</v>
      </c>
      <c r="DN185">
        <v>0</v>
      </c>
      <c r="DO185">
        <f t="shared" si="212"/>
        <v>0</v>
      </c>
      <c r="DP185">
        <v>0</v>
      </c>
      <c r="DQ185">
        <f t="shared" si="213"/>
        <v>0</v>
      </c>
      <c r="DR185">
        <v>0</v>
      </c>
      <c r="DS185">
        <f t="shared" si="214"/>
        <v>0</v>
      </c>
      <c r="DT185">
        <v>95</v>
      </c>
      <c r="DU185">
        <f t="shared" si="215"/>
        <v>0.9170288916395597</v>
      </c>
      <c r="DV185">
        <v>0</v>
      </c>
      <c r="DW185">
        <f t="shared" si="216"/>
        <v>0</v>
      </c>
      <c r="DX185">
        <v>0</v>
      </c>
      <c r="DY185">
        <f t="shared" si="217"/>
        <v>0</v>
      </c>
      <c r="DZ185">
        <v>0</v>
      </c>
      <c r="EA185">
        <f t="shared" si="218"/>
        <v>0</v>
      </c>
      <c r="EB185">
        <v>0</v>
      </c>
      <c r="EC185">
        <f t="shared" si="219"/>
        <v>0</v>
      </c>
      <c r="ED185">
        <v>0</v>
      </c>
      <c r="EE185">
        <f t="shared" si="220"/>
        <v>0</v>
      </c>
      <c r="EF185">
        <v>0</v>
      </c>
      <c r="EG185">
        <f t="shared" si="221"/>
        <v>0</v>
      </c>
      <c r="EH185">
        <v>0</v>
      </c>
      <c r="EI185">
        <f t="shared" si="222"/>
        <v>0</v>
      </c>
      <c r="EJ185">
        <v>0</v>
      </c>
      <c r="EK185">
        <f t="shared" si="223"/>
        <v>0</v>
      </c>
      <c r="EL185">
        <v>0</v>
      </c>
      <c r="EM185">
        <f t="shared" si="224"/>
        <v>0</v>
      </c>
      <c r="EN185">
        <v>0</v>
      </c>
      <c r="EO185">
        <f t="shared" si="225"/>
        <v>0</v>
      </c>
      <c r="EP185">
        <v>0</v>
      </c>
      <c r="EQ185">
        <f t="shared" si="226"/>
        <v>0</v>
      </c>
      <c r="ER185">
        <v>0</v>
      </c>
      <c r="ES185">
        <f t="shared" si="227"/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 s="3" t="s">
        <v>638</v>
      </c>
      <c r="FG185" t="s">
        <v>425</v>
      </c>
    </row>
    <row r="186" spans="1:163" x14ac:dyDescent="0.45">
      <c r="A186">
        <v>185</v>
      </c>
      <c r="B186">
        <v>248</v>
      </c>
      <c r="C186" t="s">
        <v>53</v>
      </c>
      <c r="D186" t="s">
        <v>46</v>
      </c>
      <c r="E186">
        <v>1100</v>
      </c>
      <c r="F186" t="s">
        <v>380</v>
      </c>
      <c r="G186" s="2">
        <v>2</v>
      </c>
      <c r="H186">
        <f>15.3+273</f>
        <v>288.3</v>
      </c>
      <c r="I186">
        <f t="shared" ref="I186:I187" si="275">660+273</f>
        <v>933</v>
      </c>
      <c r="J186">
        <v>298</v>
      </c>
      <c r="K186" s="2">
        <f t="shared" si="235"/>
        <v>0.31939978563772775</v>
      </c>
      <c r="L186">
        <f t="shared" ref="L186:L198" si="276">2*10^-2</f>
        <v>0.02</v>
      </c>
      <c r="M186" t="s">
        <v>64</v>
      </c>
      <c r="N186">
        <v>0</v>
      </c>
      <c r="O186">
        <f t="shared" si="237"/>
        <v>0</v>
      </c>
      <c r="P186">
        <v>0</v>
      </c>
      <c r="Q186">
        <f t="shared" si="238"/>
        <v>0</v>
      </c>
      <c r="R186">
        <v>0</v>
      </c>
      <c r="S186">
        <f t="shared" si="239"/>
        <v>0</v>
      </c>
      <c r="T186">
        <v>0</v>
      </c>
      <c r="U186">
        <f t="shared" si="240"/>
        <v>0</v>
      </c>
      <c r="V186">
        <v>0</v>
      </c>
      <c r="W186">
        <f t="shared" si="241"/>
        <v>0</v>
      </c>
      <c r="X186">
        <v>100</v>
      </c>
      <c r="Y186">
        <f t="shared" si="242"/>
        <v>1</v>
      </c>
      <c r="Z186">
        <v>0</v>
      </c>
      <c r="AA186">
        <f t="shared" si="243"/>
        <v>0</v>
      </c>
      <c r="AB186">
        <v>0</v>
      </c>
      <c r="AC186">
        <f t="shared" si="244"/>
        <v>0</v>
      </c>
      <c r="AD186">
        <v>0</v>
      </c>
      <c r="AE186">
        <f t="shared" si="245"/>
        <v>0</v>
      </c>
      <c r="AF186">
        <v>0</v>
      </c>
      <c r="AG186">
        <f t="shared" si="246"/>
        <v>0</v>
      </c>
      <c r="AH186">
        <v>0</v>
      </c>
      <c r="AI186">
        <f t="shared" si="247"/>
        <v>0</v>
      </c>
      <c r="AJ186">
        <v>0</v>
      </c>
      <c r="AK186">
        <f t="shared" si="248"/>
        <v>0</v>
      </c>
      <c r="AL186">
        <v>0</v>
      </c>
      <c r="AM186">
        <f t="shared" si="249"/>
        <v>0</v>
      </c>
      <c r="AN186">
        <v>0</v>
      </c>
      <c r="AO186">
        <f t="shared" si="250"/>
        <v>0</v>
      </c>
      <c r="AP186">
        <v>0</v>
      </c>
      <c r="AQ186">
        <f t="shared" si="251"/>
        <v>0</v>
      </c>
      <c r="AR186">
        <v>0</v>
      </c>
      <c r="AS186">
        <f t="shared" si="252"/>
        <v>0</v>
      </c>
      <c r="AT186">
        <v>0</v>
      </c>
      <c r="AU186">
        <f t="shared" si="253"/>
        <v>0</v>
      </c>
      <c r="AV186">
        <v>0</v>
      </c>
      <c r="AW186">
        <f t="shared" si="254"/>
        <v>0</v>
      </c>
      <c r="AX186">
        <v>0</v>
      </c>
      <c r="AY186">
        <f t="shared" si="255"/>
        <v>0</v>
      </c>
      <c r="AZ186">
        <v>0</v>
      </c>
      <c r="BA186">
        <f t="shared" si="256"/>
        <v>0</v>
      </c>
      <c r="BB186">
        <v>0</v>
      </c>
      <c r="BC186">
        <f t="shared" si="257"/>
        <v>0</v>
      </c>
      <c r="BD186">
        <v>0</v>
      </c>
      <c r="BE186">
        <f t="shared" si="258"/>
        <v>0</v>
      </c>
      <c r="BF186">
        <v>0</v>
      </c>
      <c r="BG186">
        <f t="shared" si="259"/>
        <v>0</v>
      </c>
      <c r="BH186">
        <v>0</v>
      </c>
      <c r="BI186">
        <f t="shared" si="260"/>
        <v>0</v>
      </c>
      <c r="BJ186">
        <v>0</v>
      </c>
      <c r="BK186">
        <f t="shared" si="261"/>
        <v>0</v>
      </c>
      <c r="BL186">
        <v>0</v>
      </c>
      <c r="BM186">
        <f t="shared" si="262"/>
        <v>0</v>
      </c>
      <c r="BN186">
        <v>0</v>
      </c>
      <c r="BO186">
        <f t="shared" si="263"/>
        <v>0</v>
      </c>
      <c r="BP186">
        <v>0</v>
      </c>
      <c r="BQ186">
        <f t="shared" si="264"/>
        <v>0</v>
      </c>
      <c r="BR186">
        <v>0</v>
      </c>
      <c r="BS186">
        <f t="shared" si="265"/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f>100-DF186</f>
        <v>78.599999999999994</v>
      </c>
      <c r="DE186">
        <f t="shared" si="207"/>
        <v>0.85812444071452754</v>
      </c>
      <c r="DF186">
        <v>21.4</v>
      </c>
      <c r="DG186">
        <f t="shared" si="208"/>
        <v>0.14187555928547244</v>
      </c>
      <c r="DH186">
        <v>0</v>
      </c>
      <c r="DI186">
        <f t="shared" si="209"/>
        <v>0</v>
      </c>
      <c r="DJ186">
        <v>0</v>
      </c>
      <c r="DK186">
        <f t="shared" si="210"/>
        <v>0</v>
      </c>
      <c r="DL186">
        <v>0</v>
      </c>
      <c r="DM186">
        <f t="shared" si="211"/>
        <v>0</v>
      </c>
      <c r="DN186">
        <v>0</v>
      </c>
      <c r="DO186">
        <f t="shared" si="212"/>
        <v>0</v>
      </c>
      <c r="DP186">
        <v>0</v>
      </c>
      <c r="DQ186">
        <f t="shared" si="213"/>
        <v>0</v>
      </c>
      <c r="DR186">
        <v>0</v>
      </c>
      <c r="DS186">
        <f t="shared" si="214"/>
        <v>0</v>
      </c>
      <c r="DT186">
        <v>0</v>
      </c>
      <c r="DU186">
        <f t="shared" si="215"/>
        <v>0</v>
      </c>
      <c r="DV186">
        <v>0</v>
      </c>
      <c r="DW186">
        <f t="shared" si="216"/>
        <v>0</v>
      </c>
      <c r="DX186">
        <v>0</v>
      </c>
      <c r="DY186">
        <f t="shared" si="217"/>
        <v>0</v>
      </c>
      <c r="DZ186">
        <v>0</v>
      </c>
      <c r="EA186">
        <f t="shared" si="218"/>
        <v>0</v>
      </c>
      <c r="EB186">
        <v>0</v>
      </c>
      <c r="EC186">
        <f t="shared" si="219"/>
        <v>0</v>
      </c>
      <c r="ED186">
        <v>0</v>
      </c>
      <c r="EE186">
        <f t="shared" si="220"/>
        <v>0</v>
      </c>
      <c r="EF186">
        <v>0</v>
      </c>
      <c r="EG186">
        <f t="shared" si="221"/>
        <v>0</v>
      </c>
      <c r="EH186">
        <v>0</v>
      </c>
      <c r="EI186">
        <f t="shared" si="222"/>
        <v>0</v>
      </c>
      <c r="EJ186">
        <v>0</v>
      </c>
      <c r="EK186">
        <f t="shared" si="223"/>
        <v>0</v>
      </c>
      <c r="EL186">
        <v>0</v>
      </c>
      <c r="EM186">
        <f t="shared" si="224"/>
        <v>0</v>
      </c>
      <c r="EN186">
        <v>0</v>
      </c>
      <c r="EO186">
        <f t="shared" si="225"/>
        <v>0</v>
      </c>
      <c r="EP186">
        <v>0</v>
      </c>
      <c r="EQ186">
        <f t="shared" si="226"/>
        <v>0</v>
      </c>
      <c r="ER186">
        <v>0</v>
      </c>
      <c r="ES186">
        <f t="shared" si="227"/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 t="s">
        <v>645</v>
      </c>
      <c r="FG186" t="s">
        <v>264</v>
      </c>
    </row>
    <row r="187" spans="1:163" x14ac:dyDescent="0.45">
      <c r="A187">
        <v>186</v>
      </c>
      <c r="B187">
        <v>251</v>
      </c>
      <c r="C187" t="s">
        <v>53</v>
      </c>
      <c r="D187" t="s">
        <v>46</v>
      </c>
      <c r="E187">
        <v>3003</v>
      </c>
      <c r="F187" t="s">
        <v>646</v>
      </c>
      <c r="G187" s="2">
        <v>2</v>
      </c>
      <c r="H187">
        <f t="shared" ref="H187:H198" si="277">15.3+273</f>
        <v>288.3</v>
      </c>
      <c r="I187">
        <f t="shared" si="275"/>
        <v>933</v>
      </c>
      <c r="J187">
        <v>298</v>
      </c>
      <c r="K187" s="2">
        <f t="shared" si="235"/>
        <v>0.31939978563772775</v>
      </c>
      <c r="L187">
        <f t="shared" si="276"/>
        <v>0.02</v>
      </c>
      <c r="M187" t="s">
        <v>64</v>
      </c>
      <c r="N187">
        <v>0.1</v>
      </c>
      <c r="O187">
        <f t="shared" si="237"/>
        <v>4.2757151934534377E-4</v>
      </c>
      <c r="P187">
        <v>0</v>
      </c>
      <c r="Q187">
        <f t="shared" si="238"/>
        <v>0</v>
      </c>
      <c r="R187">
        <v>0</v>
      </c>
      <c r="S187">
        <f t="shared" si="239"/>
        <v>0</v>
      </c>
      <c r="T187">
        <v>1.25</v>
      </c>
      <c r="U187">
        <f t="shared" si="240"/>
        <v>6.1820733755140371E-3</v>
      </c>
      <c r="V187">
        <v>0</v>
      </c>
      <c r="W187">
        <f t="shared" si="241"/>
        <v>0</v>
      </c>
      <c r="X187">
        <f>100-N187-T187</f>
        <v>98.65</v>
      </c>
      <c r="Y187">
        <f t="shared" si="242"/>
        <v>0.99339035510514073</v>
      </c>
      <c r="Z187">
        <v>0</v>
      </c>
      <c r="AA187">
        <f t="shared" si="243"/>
        <v>0</v>
      </c>
      <c r="AB187">
        <v>0</v>
      </c>
      <c r="AC187">
        <f t="shared" si="244"/>
        <v>0</v>
      </c>
      <c r="AD187">
        <v>0</v>
      </c>
      <c r="AE187">
        <f t="shared" si="245"/>
        <v>0</v>
      </c>
      <c r="AF187">
        <v>0</v>
      </c>
      <c r="AG187">
        <f t="shared" si="246"/>
        <v>0</v>
      </c>
      <c r="AH187">
        <v>0</v>
      </c>
      <c r="AI187">
        <f t="shared" si="247"/>
        <v>0</v>
      </c>
      <c r="AJ187">
        <v>0</v>
      </c>
      <c r="AK187">
        <f t="shared" si="248"/>
        <v>0</v>
      </c>
      <c r="AL187">
        <v>0</v>
      </c>
      <c r="AM187">
        <f t="shared" si="249"/>
        <v>0</v>
      </c>
      <c r="AN187">
        <v>0</v>
      </c>
      <c r="AO187">
        <f t="shared" si="250"/>
        <v>0</v>
      </c>
      <c r="AP187">
        <v>0</v>
      </c>
      <c r="AQ187">
        <f t="shared" si="251"/>
        <v>0</v>
      </c>
      <c r="AR187">
        <v>0</v>
      </c>
      <c r="AS187">
        <f t="shared" si="252"/>
        <v>0</v>
      </c>
      <c r="AT187">
        <v>0</v>
      </c>
      <c r="AU187">
        <f t="shared" si="253"/>
        <v>0</v>
      </c>
      <c r="AV187">
        <v>0</v>
      </c>
      <c r="AW187">
        <f t="shared" si="254"/>
        <v>0</v>
      </c>
      <c r="AX187">
        <v>0</v>
      </c>
      <c r="AY187">
        <f t="shared" si="255"/>
        <v>0</v>
      </c>
      <c r="AZ187">
        <v>0</v>
      </c>
      <c r="BA187">
        <f t="shared" si="256"/>
        <v>0</v>
      </c>
      <c r="BB187">
        <v>0</v>
      </c>
      <c r="BC187">
        <f t="shared" si="257"/>
        <v>0</v>
      </c>
      <c r="BD187">
        <v>0</v>
      </c>
      <c r="BE187">
        <f t="shared" si="258"/>
        <v>0</v>
      </c>
      <c r="BF187">
        <v>0</v>
      </c>
      <c r="BG187">
        <f t="shared" si="259"/>
        <v>0</v>
      </c>
      <c r="BH187">
        <v>0</v>
      </c>
      <c r="BI187">
        <f t="shared" si="260"/>
        <v>0</v>
      </c>
      <c r="BJ187">
        <v>0</v>
      </c>
      <c r="BK187">
        <f t="shared" si="261"/>
        <v>0</v>
      </c>
      <c r="BL187">
        <v>0</v>
      </c>
      <c r="BM187">
        <f t="shared" si="262"/>
        <v>0</v>
      </c>
      <c r="BN187">
        <v>0</v>
      </c>
      <c r="BO187">
        <f t="shared" si="263"/>
        <v>0</v>
      </c>
      <c r="BP187">
        <v>0</v>
      </c>
      <c r="BQ187">
        <f t="shared" si="264"/>
        <v>0</v>
      </c>
      <c r="BR187">
        <v>0</v>
      </c>
      <c r="BS187">
        <f t="shared" si="265"/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f t="shared" ref="DD187:DD201" si="278">100-DF187</f>
        <v>78.599999999999994</v>
      </c>
      <c r="DE187">
        <f t="shared" si="207"/>
        <v>0.85812444071452754</v>
      </c>
      <c r="DF187">
        <v>21.4</v>
      </c>
      <c r="DG187">
        <f t="shared" si="208"/>
        <v>0.14187555928547244</v>
      </c>
      <c r="DH187">
        <v>0</v>
      </c>
      <c r="DI187">
        <f t="shared" si="209"/>
        <v>0</v>
      </c>
      <c r="DJ187">
        <v>0</v>
      </c>
      <c r="DK187">
        <f t="shared" si="210"/>
        <v>0</v>
      </c>
      <c r="DL187">
        <v>0</v>
      </c>
      <c r="DM187">
        <f t="shared" si="211"/>
        <v>0</v>
      </c>
      <c r="DN187">
        <v>0</v>
      </c>
      <c r="DO187">
        <f t="shared" si="212"/>
        <v>0</v>
      </c>
      <c r="DP187">
        <v>0</v>
      </c>
      <c r="DQ187">
        <f t="shared" si="213"/>
        <v>0</v>
      </c>
      <c r="DR187">
        <v>0</v>
      </c>
      <c r="DS187">
        <f t="shared" si="214"/>
        <v>0</v>
      </c>
      <c r="DT187">
        <v>0</v>
      </c>
      <c r="DU187">
        <f t="shared" si="215"/>
        <v>0</v>
      </c>
      <c r="DV187">
        <v>0</v>
      </c>
      <c r="DW187">
        <f t="shared" si="216"/>
        <v>0</v>
      </c>
      <c r="DX187">
        <v>0</v>
      </c>
      <c r="DY187">
        <f t="shared" si="217"/>
        <v>0</v>
      </c>
      <c r="DZ187">
        <v>0</v>
      </c>
      <c r="EA187">
        <f t="shared" si="218"/>
        <v>0</v>
      </c>
      <c r="EB187">
        <v>0</v>
      </c>
      <c r="EC187">
        <f t="shared" si="219"/>
        <v>0</v>
      </c>
      <c r="ED187">
        <v>0</v>
      </c>
      <c r="EE187">
        <f t="shared" si="220"/>
        <v>0</v>
      </c>
      <c r="EF187">
        <v>0</v>
      </c>
      <c r="EG187">
        <f t="shared" si="221"/>
        <v>0</v>
      </c>
      <c r="EH187">
        <v>0</v>
      </c>
      <c r="EI187">
        <f t="shared" si="222"/>
        <v>0</v>
      </c>
      <c r="EJ187">
        <v>0</v>
      </c>
      <c r="EK187">
        <f t="shared" si="223"/>
        <v>0</v>
      </c>
      <c r="EL187">
        <v>0</v>
      </c>
      <c r="EM187">
        <f t="shared" si="224"/>
        <v>0</v>
      </c>
      <c r="EN187">
        <v>0</v>
      </c>
      <c r="EO187">
        <f t="shared" si="225"/>
        <v>0</v>
      </c>
      <c r="EP187">
        <v>0</v>
      </c>
      <c r="EQ187">
        <f t="shared" si="226"/>
        <v>0</v>
      </c>
      <c r="ER187">
        <v>0</v>
      </c>
      <c r="ES187">
        <f t="shared" si="227"/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 t="s">
        <v>645</v>
      </c>
      <c r="FG187" t="s">
        <v>264</v>
      </c>
    </row>
    <row r="188" spans="1:163" x14ac:dyDescent="0.45">
      <c r="A188">
        <v>187</v>
      </c>
      <c r="B188">
        <v>254</v>
      </c>
      <c r="C188" t="s">
        <v>33</v>
      </c>
      <c r="D188" t="s">
        <v>46</v>
      </c>
      <c r="E188">
        <v>688</v>
      </c>
      <c r="F188" t="s">
        <v>647</v>
      </c>
      <c r="G188" s="2">
        <v>0</v>
      </c>
      <c r="H188">
        <f t="shared" si="277"/>
        <v>288.3</v>
      </c>
      <c r="I188">
        <f>900+273</f>
        <v>1173</v>
      </c>
      <c r="J188">
        <v>298</v>
      </c>
      <c r="K188" s="2">
        <f t="shared" si="235"/>
        <v>0.25404944586530265</v>
      </c>
      <c r="L188">
        <f t="shared" si="276"/>
        <v>0.02</v>
      </c>
      <c r="M188" t="s">
        <v>64</v>
      </c>
      <c r="N188">
        <f>100-P188-X188-0.4</f>
        <v>73.3</v>
      </c>
      <c r="O188">
        <f t="shared" si="237"/>
        <v>0.7057941346542812</v>
      </c>
      <c r="P188">
        <v>23</v>
      </c>
      <c r="Q188">
        <f t="shared" si="238"/>
        <v>0.21521809720062288</v>
      </c>
      <c r="R188">
        <v>0</v>
      </c>
      <c r="S188">
        <f t="shared" si="239"/>
        <v>0</v>
      </c>
      <c r="T188">
        <v>0</v>
      </c>
      <c r="U188">
        <f t="shared" si="240"/>
        <v>0</v>
      </c>
      <c r="V188">
        <v>0</v>
      </c>
      <c r="W188">
        <f t="shared" si="241"/>
        <v>0</v>
      </c>
      <c r="X188">
        <v>3.3</v>
      </c>
      <c r="Y188">
        <f t="shared" si="242"/>
        <v>7.4834539516893409E-2</v>
      </c>
      <c r="Z188">
        <v>0</v>
      </c>
      <c r="AA188">
        <f t="shared" si="243"/>
        <v>0</v>
      </c>
      <c r="AB188">
        <v>0</v>
      </c>
      <c r="AC188">
        <f t="shared" si="244"/>
        <v>0</v>
      </c>
      <c r="AD188">
        <v>0</v>
      </c>
      <c r="AE188">
        <f t="shared" si="245"/>
        <v>0</v>
      </c>
      <c r="AF188">
        <v>0</v>
      </c>
      <c r="AG188">
        <f t="shared" si="246"/>
        <v>0</v>
      </c>
      <c r="AH188">
        <v>0</v>
      </c>
      <c r="AI188">
        <f t="shared" si="247"/>
        <v>0</v>
      </c>
      <c r="AJ188">
        <v>0</v>
      </c>
      <c r="AK188">
        <f t="shared" si="248"/>
        <v>0</v>
      </c>
      <c r="AL188">
        <v>0</v>
      </c>
      <c r="AM188">
        <f t="shared" si="249"/>
        <v>0</v>
      </c>
      <c r="AN188">
        <v>0</v>
      </c>
      <c r="AO188">
        <f t="shared" si="250"/>
        <v>0</v>
      </c>
      <c r="AP188">
        <v>0</v>
      </c>
      <c r="AQ188">
        <f t="shared" si="251"/>
        <v>0</v>
      </c>
      <c r="AR188">
        <v>0</v>
      </c>
      <c r="AS188">
        <f t="shared" si="252"/>
        <v>0</v>
      </c>
      <c r="AT188">
        <v>0</v>
      </c>
      <c r="AU188">
        <f t="shared" si="253"/>
        <v>0</v>
      </c>
      <c r="AV188">
        <v>0</v>
      </c>
      <c r="AW188">
        <f t="shared" si="254"/>
        <v>0</v>
      </c>
      <c r="AX188">
        <v>0</v>
      </c>
      <c r="AY188">
        <f t="shared" si="255"/>
        <v>0</v>
      </c>
      <c r="AZ188">
        <v>0</v>
      </c>
      <c r="BA188">
        <f t="shared" si="256"/>
        <v>0</v>
      </c>
      <c r="BB188">
        <v>0</v>
      </c>
      <c r="BC188">
        <f t="shared" si="257"/>
        <v>0</v>
      </c>
      <c r="BD188">
        <v>0.4</v>
      </c>
      <c r="BE188">
        <f t="shared" si="258"/>
        <v>4.1532286282025778E-3</v>
      </c>
      <c r="BF188">
        <v>0</v>
      </c>
      <c r="BG188">
        <f t="shared" si="259"/>
        <v>0</v>
      </c>
      <c r="BH188">
        <v>0</v>
      </c>
      <c r="BI188">
        <f t="shared" si="260"/>
        <v>0</v>
      </c>
      <c r="BJ188">
        <v>0</v>
      </c>
      <c r="BK188">
        <f t="shared" si="261"/>
        <v>0</v>
      </c>
      <c r="BL188">
        <v>0</v>
      </c>
      <c r="BM188">
        <f t="shared" si="262"/>
        <v>0</v>
      </c>
      <c r="BN188">
        <v>0</v>
      </c>
      <c r="BO188">
        <f t="shared" si="263"/>
        <v>0</v>
      </c>
      <c r="BP188">
        <v>0</v>
      </c>
      <c r="BQ188">
        <f t="shared" si="264"/>
        <v>0</v>
      </c>
      <c r="BR188">
        <v>0</v>
      </c>
      <c r="BS188">
        <f t="shared" si="265"/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f t="shared" si="278"/>
        <v>78.599999999999994</v>
      </c>
      <c r="DE188">
        <f t="shared" si="207"/>
        <v>0.85812444071452754</v>
      </c>
      <c r="DF188">
        <v>21.4</v>
      </c>
      <c r="DG188">
        <f t="shared" si="208"/>
        <v>0.14187555928547244</v>
      </c>
      <c r="DH188">
        <v>0</v>
      </c>
      <c r="DI188">
        <f t="shared" si="209"/>
        <v>0</v>
      </c>
      <c r="DJ188">
        <v>0</v>
      </c>
      <c r="DK188">
        <f t="shared" si="210"/>
        <v>0</v>
      </c>
      <c r="DL188">
        <v>0</v>
      </c>
      <c r="DM188">
        <f t="shared" si="211"/>
        <v>0</v>
      </c>
      <c r="DN188">
        <v>0</v>
      </c>
      <c r="DO188">
        <f t="shared" si="212"/>
        <v>0</v>
      </c>
      <c r="DP188">
        <v>0</v>
      </c>
      <c r="DQ188">
        <f t="shared" si="213"/>
        <v>0</v>
      </c>
      <c r="DR188">
        <v>0</v>
      </c>
      <c r="DS188">
        <f t="shared" si="214"/>
        <v>0</v>
      </c>
      <c r="DT188">
        <v>0</v>
      </c>
      <c r="DU188">
        <f t="shared" si="215"/>
        <v>0</v>
      </c>
      <c r="DV188">
        <v>0</v>
      </c>
      <c r="DW188">
        <f t="shared" si="216"/>
        <v>0</v>
      </c>
      <c r="DX188">
        <v>0</v>
      </c>
      <c r="DY188">
        <f t="shared" si="217"/>
        <v>0</v>
      </c>
      <c r="DZ188">
        <v>0</v>
      </c>
      <c r="EA188">
        <f t="shared" si="218"/>
        <v>0</v>
      </c>
      <c r="EB188">
        <v>0</v>
      </c>
      <c r="EC188">
        <f t="shared" si="219"/>
        <v>0</v>
      </c>
      <c r="ED188">
        <v>0</v>
      </c>
      <c r="EE188">
        <f t="shared" si="220"/>
        <v>0</v>
      </c>
      <c r="EF188">
        <v>0</v>
      </c>
      <c r="EG188">
        <f t="shared" si="221"/>
        <v>0</v>
      </c>
      <c r="EH188">
        <v>0</v>
      </c>
      <c r="EI188">
        <f t="shared" si="222"/>
        <v>0</v>
      </c>
      <c r="EJ188">
        <v>0</v>
      </c>
      <c r="EK188">
        <f t="shared" si="223"/>
        <v>0</v>
      </c>
      <c r="EL188">
        <v>0</v>
      </c>
      <c r="EM188">
        <f t="shared" si="224"/>
        <v>0</v>
      </c>
      <c r="EN188">
        <v>0</v>
      </c>
      <c r="EO188">
        <f t="shared" si="225"/>
        <v>0</v>
      </c>
      <c r="EP188">
        <v>0</v>
      </c>
      <c r="EQ188">
        <f t="shared" si="226"/>
        <v>0</v>
      </c>
      <c r="ER188">
        <v>0</v>
      </c>
      <c r="ES188">
        <f t="shared" si="227"/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 t="s">
        <v>645</v>
      </c>
      <c r="FG188" t="s">
        <v>264</v>
      </c>
    </row>
    <row r="189" spans="1:163" x14ac:dyDescent="0.45">
      <c r="A189">
        <v>188</v>
      </c>
      <c r="B189">
        <v>257</v>
      </c>
      <c r="C189" t="s">
        <v>33</v>
      </c>
      <c r="D189" t="s">
        <v>46</v>
      </c>
      <c r="E189">
        <v>260</v>
      </c>
      <c r="F189" t="s">
        <v>648</v>
      </c>
      <c r="G189" s="2">
        <v>0</v>
      </c>
      <c r="H189">
        <f t="shared" si="277"/>
        <v>288.3</v>
      </c>
      <c r="I189">
        <f t="shared" ref="I189" si="279">900+273</f>
        <v>1173</v>
      </c>
      <c r="J189">
        <v>298</v>
      </c>
      <c r="K189" s="2">
        <f t="shared" si="235"/>
        <v>0.25404944586530265</v>
      </c>
      <c r="L189">
        <f t="shared" si="276"/>
        <v>0.02</v>
      </c>
      <c r="M189" t="s">
        <v>64</v>
      </c>
      <c r="N189">
        <v>70</v>
      </c>
      <c r="O189">
        <f t="shared" si="237"/>
        <v>0.70597253411642769</v>
      </c>
      <c r="P189">
        <v>30</v>
      </c>
      <c r="Q189">
        <f t="shared" si="238"/>
        <v>0.29402746588357231</v>
      </c>
      <c r="R189">
        <v>0</v>
      </c>
      <c r="S189">
        <f t="shared" si="239"/>
        <v>0</v>
      </c>
      <c r="T189">
        <v>0</v>
      </c>
      <c r="U189">
        <f t="shared" si="240"/>
        <v>0</v>
      </c>
      <c r="V189">
        <v>0</v>
      </c>
      <c r="W189">
        <f t="shared" si="241"/>
        <v>0</v>
      </c>
      <c r="X189">
        <v>0</v>
      </c>
      <c r="Y189">
        <f t="shared" si="242"/>
        <v>0</v>
      </c>
      <c r="Z189">
        <v>0</v>
      </c>
      <c r="AA189">
        <f t="shared" si="243"/>
        <v>0</v>
      </c>
      <c r="AB189">
        <v>0</v>
      </c>
      <c r="AC189">
        <f t="shared" si="244"/>
        <v>0</v>
      </c>
      <c r="AD189">
        <v>0</v>
      </c>
      <c r="AE189">
        <f t="shared" si="245"/>
        <v>0</v>
      </c>
      <c r="AF189">
        <v>0</v>
      </c>
      <c r="AG189">
        <f t="shared" si="246"/>
        <v>0</v>
      </c>
      <c r="AH189">
        <v>0</v>
      </c>
      <c r="AI189">
        <f t="shared" si="247"/>
        <v>0</v>
      </c>
      <c r="AJ189">
        <v>0</v>
      </c>
      <c r="AK189">
        <f t="shared" si="248"/>
        <v>0</v>
      </c>
      <c r="AL189">
        <v>0</v>
      </c>
      <c r="AM189">
        <f t="shared" si="249"/>
        <v>0</v>
      </c>
      <c r="AN189">
        <v>0</v>
      </c>
      <c r="AO189">
        <f t="shared" si="250"/>
        <v>0</v>
      </c>
      <c r="AP189">
        <v>0</v>
      </c>
      <c r="AQ189">
        <f t="shared" si="251"/>
        <v>0</v>
      </c>
      <c r="AR189">
        <v>0</v>
      </c>
      <c r="AS189">
        <f t="shared" si="252"/>
        <v>0</v>
      </c>
      <c r="AT189">
        <v>0</v>
      </c>
      <c r="AU189">
        <f t="shared" si="253"/>
        <v>0</v>
      </c>
      <c r="AV189">
        <v>0</v>
      </c>
      <c r="AW189">
        <f t="shared" si="254"/>
        <v>0</v>
      </c>
      <c r="AX189">
        <v>0</v>
      </c>
      <c r="AY189">
        <f t="shared" si="255"/>
        <v>0</v>
      </c>
      <c r="AZ189">
        <v>0</v>
      </c>
      <c r="BA189">
        <f t="shared" si="256"/>
        <v>0</v>
      </c>
      <c r="BB189">
        <v>0</v>
      </c>
      <c r="BC189">
        <f t="shared" si="257"/>
        <v>0</v>
      </c>
      <c r="BD189">
        <v>0</v>
      </c>
      <c r="BE189">
        <f t="shared" si="258"/>
        <v>0</v>
      </c>
      <c r="BF189">
        <v>0</v>
      </c>
      <c r="BG189">
        <f t="shared" si="259"/>
        <v>0</v>
      </c>
      <c r="BH189">
        <v>0</v>
      </c>
      <c r="BI189">
        <f t="shared" si="260"/>
        <v>0</v>
      </c>
      <c r="BJ189">
        <v>0</v>
      </c>
      <c r="BK189">
        <f t="shared" si="261"/>
        <v>0</v>
      </c>
      <c r="BL189">
        <v>0</v>
      </c>
      <c r="BM189">
        <f t="shared" si="262"/>
        <v>0</v>
      </c>
      <c r="BN189">
        <v>0</v>
      </c>
      <c r="BO189">
        <f t="shared" si="263"/>
        <v>0</v>
      </c>
      <c r="BP189">
        <v>0</v>
      </c>
      <c r="BQ189">
        <f t="shared" si="264"/>
        <v>0</v>
      </c>
      <c r="BR189">
        <v>0</v>
      </c>
      <c r="BS189">
        <f t="shared" si="265"/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f t="shared" si="278"/>
        <v>78.599999999999994</v>
      </c>
      <c r="DE189">
        <f t="shared" si="207"/>
        <v>0.85812444071452754</v>
      </c>
      <c r="DF189">
        <v>21.4</v>
      </c>
      <c r="DG189">
        <f t="shared" si="208"/>
        <v>0.14187555928547244</v>
      </c>
      <c r="DH189">
        <v>0</v>
      </c>
      <c r="DI189">
        <f t="shared" si="209"/>
        <v>0</v>
      </c>
      <c r="DJ189">
        <v>0</v>
      </c>
      <c r="DK189">
        <f t="shared" si="210"/>
        <v>0</v>
      </c>
      <c r="DL189">
        <v>0</v>
      </c>
      <c r="DM189">
        <f t="shared" si="211"/>
        <v>0</v>
      </c>
      <c r="DN189">
        <v>0</v>
      </c>
      <c r="DO189">
        <f t="shared" si="212"/>
        <v>0</v>
      </c>
      <c r="DP189">
        <v>0</v>
      </c>
      <c r="DQ189">
        <f t="shared" si="213"/>
        <v>0</v>
      </c>
      <c r="DR189">
        <v>0</v>
      </c>
      <c r="DS189">
        <f t="shared" si="214"/>
        <v>0</v>
      </c>
      <c r="DT189">
        <v>0</v>
      </c>
      <c r="DU189">
        <f t="shared" si="215"/>
        <v>0</v>
      </c>
      <c r="DV189">
        <v>0</v>
      </c>
      <c r="DW189">
        <f t="shared" si="216"/>
        <v>0</v>
      </c>
      <c r="DX189">
        <v>0</v>
      </c>
      <c r="DY189">
        <f t="shared" si="217"/>
        <v>0</v>
      </c>
      <c r="DZ189">
        <v>0</v>
      </c>
      <c r="EA189">
        <f t="shared" si="218"/>
        <v>0</v>
      </c>
      <c r="EB189">
        <v>0</v>
      </c>
      <c r="EC189">
        <f t="shared" si="219"/>
        <v>0</v>
      </c>
      <c r="ED189">
        <v>0</v>
      </c>
      <c r="EE189">
        <f t="shared" si="220"/>
        <v>0</v>
      </c>
      <c r="EF189">
        <v>0</v>
      </c>
      <c r="EG189">
        <f t="shared" si="221"/>
        <v>0</v>
      </c>
      <c r="EH189">
        <v>0</v>
      </c>
      <c r="EI189">
        <f t="shared" si="222"/>
        <v>0</v>
      </c>
      <c r="EJ189">
        <v>0</v>
      </c>
      <c r="EK189">
        <f t="shared" si="223"/>
        <v>0</v>
      </c>
      <c r="EL189">
        <v>0</v>
      </c>
      <c r="EM189">
        <f t="shared" si="224"/>
        <v>0</v>
      </c>
      <c r="EN189">
        <v>0</v>
      </c>
      <c r="EO189">
        <f t="shared" si="225"/>
        <v>0</v>
      </c>
      <c r="EP189">
        <v>0</v>
      </c>
      <c r="EQ189">
        <f t="shared" si="226"/>
        <v>0</v>
      </c>
      <c r="ER189">
        <v>0</v>
      </c>
      <c r="ES189">
        <f t="shared" si="227"/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 t="s">
        <v>645</v>
      </c>
      <c r="FG189" t="s">
        <v>264</v>
      </c>
    </row>
    <row r="190" spans="1:163" x14ac:dyDescent="0.45">
      <c r="A190">
        <v>189</v>
      </c>
      <c r="B190">
        <v>262</v>
      </c>
      <c r="C190" t="s">
        <v>33</v>
      </c>
      <c r="D190" t="s">
        <v>46</v>
      </c>
      <c r="E190">
        <v>220</v>
      </c>
      <c r="F190" t="s">
        <v>652</v>
      </c>
      <c r="G190" s="2">
        <v>0</v>
      </c>
      <c r="H190">
        <f t="shared" si="277"/>
        <v>288.3</v>
      </c>
      <c r="I190">
        <f>1050+273</f>
        <v>1323</v>
      </c>
      <c r="J190">
        <v>298</v>
      </c>
      <c r="K190" s="2">
        <f t="shared" ref="K190:K213" si="280">J190/I190</f>
        <v>0.22524565381708239</v>
      </c>
      <c r="L190">
        <f t="shared" si="276"/>
        <v>0.02</v>
      </c>
      <c r="M190" t="s">
        <v>64</v>
      </c>
      <c r="N190">
        <v>90</v>
      </c>
      <c r="O190">
        <f t="shared" si="237"/>
        <v>0.90254518016857455</v>
      </c>
      <c r="P190">
        <v>10</v>
      </c>
      <c r="Q190">
        <f t="shared" si="238"/>
        <v>9.7454819831425524E-2</v>
      </c>
      <c r="R190">
        <v>0</v>
      </c>
      <c r="S190">
        <f t="shared" si="239"/>
        <v>0</v>
      </c>
      <c r="T190">
        <v>0</v>
      </c>
      <c r="U190">
        <f t="shared" si="240"/>
        <v>0</v>
      </c>
      <c r="V190">
        <v>0</v>
      </c>
      <c r="W190">
        <f t="shared" si="241"/>
        <v>0</v>
      </c>
      <c r="X190">
        <v>0</v>
      </c>
      <c r="Y190">
        <f t="shared" si="242"/>
        <v>0</v>
      </c>
      <c r="Z190">
        <v>0</v>
      </c>
      <c r="AA190">
        <f t="shared" si="243"/>
        <v>0</v>
      </c>
      <c r="AB190">
        <v>0</v>
      </c>
      <c r="AC190">
        <f t="shared" si="244"/>
        <v>0</v>
      </c>
      <c r="AD190">
        <v>0</v>
      </c>
      <c r="AE190">
        <f t="shared" si="245"/>
        <v>0</v>
      </c>
      <c r="AF190">
        <v>0</v>
      </c>
      <c r="AG190">
        <f t="shared" si="246"/>
        <v>0</v>
      </c>
      <c r="AH190">
        <v>0</v>
      </c>
      <c r="AI190">
        <f t="shared" si="247"/>
        <v>0</v>
      </c>
      <c r="AJ190">
        <v>0</v>
      </c>
      <c r="AK190">
        <f t="shared" si="248"/>
        <v>0</v>
      </c>
      <c r="AL190">
        <v>0</v>
      </c>
      <c r="AM190">
        <f t="shared" si="249"/>
        <v>0</v>
      </c>
      <c r="AN190">
        <v>0</v>
      </c>
      <c r="AO190">
        <f t="shared" si="250"/>
        <v>0</v>
      </c>
      <c r="AP190">
        <v>0</v>
      </c>
      <c r="AQ190">
        <f t="shared" si="251"/>
        <v>0</v>
      </c>
      <c r="AR190">
        <v>0</v>
      </c>
      <c r="AS190">
        <f t="shared" si="252"/>
        <v>0</v>
      </c>
      <c r="AT190">
        <v>0</v>
      </c>
      <c r="AU190">
        <f t="shared" si="253"/>
        <v>0</v>
      </c>
      <c r="AV190">
        <v>0</v>
      </c>
      <c r="AW190">
        <f t="shared" si="254"/>
        <v>0</v>
      </c>
      <c r="AX190">
        <v>0</v>
      </c>
      <c r="AY190">
        <f t="shared" si="255"/>
        <v>0</v>
      </c>
      <c r="AZ190">
        <v>0</v>
      </c>
      <c r="BA190">
        <f t="shared" si="256"/>
        <v>0</v>
      </c>
      <c r="BB190">
        <v>0</v>
      </c>
      <c r="BC190">
        <f t="shared" si="257"/>
        <v>0</v>
      </c>
      <c r="BD190">
        <v>0</v>
      </c>
      <c r="BE190">
        <f t="shared" si="258"/>
        <v>0</v>
      </c>
      <c r="BF190">
        <v>0</v>
      </c>
      <c r="BG190">
        <f t="shared" si="259"/>
        <v>0</v>
      </c>
      <c r="BH190">
        <v>0</v>
      </c>
      <c r="BI190">
        <f t="shared" si="260"/>
        <v>0</v>
      </c>
      <c r="BJ190">
        <v>0</v>
      </c>
      <c r="BK190">
        <f t="shared" si="261"/>
        <v>0</v>
      </c>
      <c r="BL190">
        <v>0</v>
      </c>
      <c r="BM190">
        <f t="shared" si="262"/>
        <v>0</v>
      </c>
      <c r="BN190">
        <v>0</v>
      </c>
      <c r="BO190">
        <f t="shared" si="263"/>
        <v>0</v>
      </c>
      <c r="BP190">
        <v>0</v>
      </c>
      <c r="BQ190">
        <f t="shared" si="264"/>
        <v>0</v>
      </c>
      <c r="BR190">
        <v>0</v>
      </c>
      <c r="BS190">
        <f t="shared" si="265"/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f t="shared" si="278"/>
        <v>78.599999999999994</v>
      </c>
      <c r="DE190">
        <f t="shared" si="207"/>
        <v>0.85812444071452754</v>
      </c>
      <c r="DF190">
        <v>21.4</v>
      </c>
      <c r="DG190">
        <f t="shared" si="208"/>
        <v>0.14187555928547244</v>
      </c>
      <c r="DH190">
        <v>0</v>
      </c>
      <c r="DI190">
        <f t="shared" si="209"/>
        <v>0</v>
      </c>
      <c r="DJ190">
        <v>0</v>
      </c>
      <c r="DK190">
        <f t="shared" si="210"/>
        <v>0</v>
      </c>
      <c r="DL190">
        <v>0</v>
      </c>
      <c r="DM190">
        <f t="shared" si="211"/>
        <v>0</v>
      </c>
      <c r="DN190">
        <v>0</v>
      </c>
      <c r="DO190">
        <f t="shared" si="212"/>
        <v>0</v>
      </c>
      <c r="DP190">
        <v>0</v>
      </c>
      <c r="DQ190">
        <f t="shared" si="213"/>
        <v>0</v>
      </c>
      <c r="DR190">
        <v>0</v>
      </c>
      <c r="DS190">
        <f t="shared" si="214"/>
        <v>0</v>
      </c>
      <c r="DT190">
        <v>0</v>
      </c>
      <c r="DU190">
        <f t="shared" si="215"/>
        <v>0</v>
      </c>
      <c r="DV190">
        <v>0</v>
      </c>
      <c r="DW190">
        <f t="shared" si="216"/>
        <v>0</v>
      </c>
      <c r="DX190">
        <v>0</v>
      </c>
      <c r="DY190">
        <f t="shared" si="217"/>
        <v>0</v>
      </c>
      <c r="DZ190">
        <v>0</v>
      </c>
      <c r="EA190">
        <f t="shared" si="218"/>
        <v>0</v>
      </c>
      <c r="EB190">
        <v>0</v>
      </c>
      <c r="EC190">
        <f t="shared" si="219"/>
        <v>0</v>
      </c>
      <c r="ED190">
        <v>0</v>
      </c>
      <c r="EE190">
        <f t="shared" si="220"/>
        <v>0</v>
      </c>
      <c r="EF190">
        <v>0</v>
      </c>
      <c r="EG190">
        <f t="shared" si="221"/>
        <v>0</v>
      </c>
      <c r="EH190">
        <v>0</v>
      </c>
      <c r="EI190">
        <f t="shared" si="222"/>
        <v>0</v>
      </c>
      <c r="EJ190">
        <v>0</v>
      </c>
      <c r="EK190">
        <f t="shared" si="223"/>
        <v>0</v>
      </c>
      <c r="EL190">
        <v>0</v>
      </c>
      <c r="EM190">
        <f t="shared" si="224"/>
        <v>0</v>
      </c>
      <c r="EN190">
        <v>0</v>
      </c>
      <c r="EO190">
        <f t="shared" si="225"/>
        <v>0</v>
      </c>
      <c r="EP190">
        <v>0</v>
      </c>
      <c r="EQ190">
        <f t="shared" si="226"/>
        <v>0</v>
      </c>
      <c r="ER190">
        <v>0</v>
      </c>
      <c r="ES190">
        <f t="shared" si="227"/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 t="s">
        <v>645</v>
      </c>
      <c r="FG190" t="s">
        <v>264</v>
      </c>
    </row>
    <row r="191" spans="1:163" x14ac:dyDescent="0.45">
      <c r="A191">
        <v>190</v>
      </c>
      <c r="B191">
        <v>265</v>
      </c>
      <c r="C191" t="s">
        <v>33</v>
      </c>
      <c r="D191" t="s">
        <v>46</v>
      </c>
      <c r="E191">
        <v>510</v>
      </c>
      <c r="F191" t="s">
        <v>653</v>
      </c>
      <c r="G191" s="2">
        <v>0</v>
      </c>
      <c r="H191">
        <f t="shared" si="277"/>
        <v>288.3</v>
      </c>
      <c r="I191">
        <f>900+273</f>
        <v>1173</v>
      </c>
      <c r="J191">
        <v>298</v>
      </c>
      <c r="K191" s="2">
        <f t="shared" si="280"/>
        <v>0.25404944586530265</v>
      </c>
      <c r="L191">
        <f t="shared" si="276"/>
        <v>0.02</v>
      </c>
      <c r="M191" t="s">
        <v>64</v>
      </c>
      <c r="N191">
        <f>100-0.2-5</f>
        <v>94.8</v>
      </c>
      <c r="O191">
        <f t="shared" si="237"/>
        <v>0.9684646859163516</v>
      </c>
      <c r="P191">
        <v>0</v>
      </c>
      <c r="Q191">
        <f t="shared" si="238"/>
        <v>0</v>
      </c>
      <c r="R191">
        <v>0</v>
      </c>
      <c r="S191">
        <f t="shared" si="239"/>
        <v>0</v>
      </c>
      <c r="T191">
        <v>0</v>
      </c>
      <c r="U191">
        <f t="shared" si="240"/>
        <v>0</v>
      </c>
      <c r="V191">
        <v>0</v>
      </c>
      <c r="W191">
        <f t="shared" si="241"/>
        <v>0</v>
      </c>
      <c r="X191">
        <v>0</v>
      </c>
      <c r="Y191">
        <f t="shared" si="242"/>
        <v>0</v>
      </c>
      <c r="Z191">
        <v>0</v>
      </c>
      <c r="AA191">
        <f t="shared" si="243"/>
        <v>0</v>
      </c>
      <c r="AB191">
        <v>0</v>
      </c>
      <c r="AC191">
        <f t="shared" si="244"/>
        <v>0</v>
      </c>
      <c r="AD191">
        <v>0</v>
      </c>
      <c r="AE191">
        <f t="shared" si="245"/>
        <v>0</v>
      </c>
      <c r="AF191">
        <v>0</v>
      </c>
      <c r="AG191">
        <f t="shared" si="246"/>
        <v>0</v>
      </c>
      <c r="AH191">
        <v>0.2</v>
      </c>
      <c r="AI191">
        <f t="shared" si="247"/>
        <v>4.192301037974717E-3</v>
      </c>
      <c r="AJ191">
        <v>0</v>
      </c>
      <c r="AK191">
        <f t="shared" si="248"/>
        <v>0</v>
      </c>
      <c r="AL191">
        <v>0</v>
      </c>
      <c r="AM191">
        <f t="shared" si="249"/>
        <v>0</v>
      </c>
      <c r="AN191">
        <v>0</v>
      </c>
      <c r="AO191">
        <f t="shared" si="250"/>
        <v>0</v>
      </c>
      <c r="AP191">
        <v>0</v>
      </c>
      <c r="AQ191">
        <f t="shared" si="251"/>
        <v>0</v>
      </c>
      <c r="AR191">
        <v>0</v>
      </c>
      <c r="AS191">
        <f t="shared" si="252"/>
        <v>0</v>
      </c>
      <c r="AT191">
        <v>0</v>
      </c>
      <c r="AU191">
        <f t="shared" si="253"/>
        <v>0</v>
      </c>
      <c r="AV191">
        <v>0</v>
      </c>
      <c r="AW191">
        <f t="shared" si="254"/>
        <v>0</v>
      </c>
      <c r="AX191">
        <v>0</v>
      </c>
      <c r="AY191">
        <f t="shared" si="255"/>
        <v>0</v>
      </c>
      <c r="AZ191">
        <v>0</v>
      </c>
      <c r="BA191">
        <f t="shared" si="256"/>
        <v>0</v>
      </c>
      <c r="BB191">
        <v>0</v>
      </c>
      <c r="BC191">
        <f t="shared" si="257"/>
        <v>0</v>
      </c>
      <c r="BD191">
        <v>0</v>
      </c>
      <c r="BE191">
        <f t="shared" si="258"/>
        <v>0</v>
      </c>
      <c r="BF191">
        <v>0</v>
      </c>
      <c r="BG191">
        <f t="shared" si="259"/>
        <v>0</v>
      </c>
      <c r="BH191">
        <v>0</v>
      </c>
      <c r="BI191">
        <f t="shared" si="260"/>
        <v>0</v>
      </c>
      <c r="BJ191">
        <v>0</v>
      </c>
      <c r="BK191">
        <f t="shared" si="261"/>
        <v>0</v>
      </c>
      <c r="BL191">
        <v>5</v>
      </c>
      <c r="BM191">
        <f t="shared" si="262"/>
        <v>2.7343013045673697E-2</v>
      </c>
      <c r="BN191">
        <v>0</v>
      </c>
      <c r="BO191">
        <f t="shared" si="263"/>
        <v>0</v>
      </c>
      <c r="BP191">
        <v>0</v>
      </c>
      <c r="BQ191">
        <f t="shared" si="264"/>
        <v>0</v>
      </c>
      <c r="BR191">
        <v>0</v>
      </c>
      <c r="BS191">
        <f t="shared" si="265"/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f t="shared" si="278"/>
        <v>78.599999999999994</v>
      </c>
      <c r="DE191">
        <f t="shared" si="207"/>
        <v>0.85812444071452754</v>
      </c>
      <c r="DF191">
        <v>21.4</v>
      </c>
      <c r="DG191">
        <f t="shared" si="208"/>
        <v>0.14187555928547244</v>
      </c>
      <c r="DH191">
        <v>0</v>
      </c>
      <c r="DI191">
        <f t="shared" si="209"/>
        <v>0</v>
      </c>
      <c r="DJ191">
        <v>0</v>
      </c>
      <c r="DK191">
        <f t="shared" si="210"/>
        <v>0</v>
      </c>
      <c r="DL191">
        <v>0</v>
      </c>
      <c r="DM191">
        <f t="shared" si="211"/>
        <v>0</v>
      </c>
      <c r="DN191">
        <v>0</v>
      </c>
      <c r="DO191">
        <f t="shared" si="212"/>
        <v>0</v>
      </c>
      <c r="DP191">
        <v>0</v>
      </c>
      <c r="DQ191">
        <f t="shared" si="213"/>
        <v>0</v>
      </c>
      <c r="DR191">
        <v>0</v>
      </c>
      <c r="DS191">
        <f t="shared" si="214"/>
        <v>0</v>
      </c>
      <c r="DT191">
        <v>0</v>
      </c>
      <c r="DU191">
        <f t="shared" si="215"/>
        <v>0</v>
      </c>
      <c r="DV191">
        <v>0</v>
      </c>
      <c r="DW191">
        <f t="shared" si="216"/>
        <v>0</v>
      </c>
      <c r="DX191">
        <v>0</v>
      </c>
      <c r="DY191">
        <f t="shared" si="217"/>
        <v>0</v>
      </c>
      <c r="DZ191">
        <v>0</v>
      </c>
      <c r="EA191">
        <f t="shared" si="218"/>
        <v>0</v>
      </c>
      <c r="EB191">
        <v>0</v>
      </c>
      <c r="EC191">
        <f t="shared" si="219"/>
        <v>0</v>
      </c>
      <c r="ED191">
        <v>0</v>
      </c>
      <c r="EE191">
        <f t="shared" si="220"/>
        <v>0</v>
      </c>
      <c r="EF191">
        <v>0</v>
      </c>
      <c r="EG191">
        <f t="shared" si="221"/>
        <v>0</v>
      </c>
      <c r="EH191">
        <v>0</v>
      </c>
      <c r="EI191">
        <f t="shared" si="222"/>
        <v>0</v>
      </c>
      <c r="EJ191">
        <v>0</v>
      </c>
      <c r="EK191">
        <f t="shared" si="223"/>
        <v>0</v>
      </c>
      <c r="EL191">
        <v>0</v>
      </c>
      <c r="EM191">
        <f t="shared" si="224"/>
        <v>0</v>
      </c>
      <c r="EN191">
        <v>0</v>
      </c>
      <c r="EO191">
        <f t="shared" si="225"/>
        <v>0</v>
      </c>
      <c r="EP191">
        <v>0</v>
      </c>
      <c r="EQ191">
        <f t="shared" si="226"/>
        <v>0</v>
      </c>
      <c r="ER191">
        <v>0</v>
      </c>
      <c r="ES191">
        <f t="shared" si="227"/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 t="s">
        <v>645</v>
      </c>
      <c r="FG191" t="s">
        <v>264</v>
      </c>
    </row>
    <row r="192" spans="1:163" x14ac:dyDescent="0.45">
      <c r="A192">
        <v>191</v>
      </c>
      <c r="B192">
        <v>268</v>
      </c>
      <c r="C192" t="s">
        <v>33</v>
      </c>
      <c r="D192" t="s">
        <v>46</v>
      </c>
      <c r="E192">
        <v>110</v>
      </c>
      <c r="F192" t="s">
        <v>380</v>
      </c>
      <c r="G192" s="2">
        <v>0</v>
      </c>
      <c r="H192">
        <f t="shared" si="277"/>
        <v>288.3</v>
      </c>
      <c r="I192">
        <f>1085+273</f>
        <v>1358</v>
      </c>
      <c r="J192">
        <v>298</v>
      </c>
      <c r="K192" s="2">
        <f t="shared" si="280"/>
        <v>0.21944035346097202</v>
      </c>
      <c r="L192">
        <f t="shared" si="276"/>
        <v>0.02</v>
      </c>
      <c r="M192" t="s">
        <v>64</v>
      </c>
      <c r="N192">
        <v>100</v>
      </c>
      <c r="O192">
        <f t="shared" si="237"/>
        <v>1</v>
      </c>
      <c r="P192">
        <v>0</v>
      </c>
      <c r="Q192">
        <f t="shared" si="238"/>
        <v>0</v>
      </c>
      <c r="R192">
        <v>0</v>
      </c>
      <c r="S192">
        <f t="shared" si="239"/>
        <v>0</v>
      </c>
      <c r="T192">
        <v>0</v>
      </c>
      <c r="U192">
        <f t="shared" si="240"/>
        <v>0</v>
      </c>
      <c r="V192">
        <v>0</v>
      </c>
      <c r="W192">
        <f t="shared" si="241"/>
        <v>0</v>
      </c>
      <c r="X192">
        <v>0</v>
      </c>
      <c r="Y192">
        <f t="shared" si="242"/>
        <v>0</v>
      </c>
      <c r="Z192">
        <v>0</v>
      </c>
      <c r="AA192">
        <f t="shared" si="243"/>
        <v>0</v>
      </c>
      <c r="AB192">
        <v>0</v>
      </c>
      <c r="AC192">
        <f t="shared" si="244"/>
        <v>0</v>
      </c>
      <c r="AD192">
        <v>0</v>
      </c>
      <c r="AE192">
        <f t="shared" si="245"/>
        <v>0</v>
      </c>
      <c r="AF192">
        <v>0</v>
      </c>
      <c r="AG192">
        <f t="shared" si="246"/>
        <v>0</v>
      </c>
      <c r="AH192">
        <v>0</v>
      </c>
      <c r="AI192">
        <f t="shared" si="247"/>
        <v>0</v>
      </c>
      <c r="AJ192">
        <v>0</v>
      </c>
      <c r="AK192">
        <f t="shared" si="248"/>
        <v>0</v>
      </c>
      <c r="AL192">
        <v>0</v>
      </c>
      <c r="AM192">
        <f t="shared" si="249"/>
        <v>0</v>
      </c>
      <c r="AN192">
        <v>0</v>
      </c>
      <c r="AO192">
        <f t="shared" si="250"/>
        <v>0</v>
      </c>
      <c r="AP192">
        <v>0</v>
      </c>
      <c r="AQ192">
        <f t="shared" si="251"/>
        <v>0</v>
      </c>
      <c r="AR192">
        <v>0</v>
      </c>
      <c r="AS192">
        <f t="shared" si="252"/>
        <v>0</v>
      </c>
      <c r="AT192">
        <v>0</v>
      </c>
      <c r="AU192">
        <f t="shared" si="253"/>
        <v>0</v>
      </c>
      <c r="AV192">
        <v>0</v>
      </c>
      <c r="AW192">
        <f t="shared" si="254"/>
        <v>0</v>
      </c>
      <c r="AX192">
        <v>0</v>
      </c>
      <c r="AY192">
        <f t="shared" si="255"/>
        <v>0</v>
      </c>
      <c r="AZ192">
        <v>0</v>
      </c>
      <c r="BA192">
        <f t="shared" si="256"/>
        <v>0</v>
      </c>
      <c r="BB192">
        <v>0</v>
      </c>
      <c r="BC192">
        <f t="shared" si="257"/>
        <v>0</v>
      </c>
      <c r="BD192">
        <v>0</v>
      </c>
      <c r="BE192">
        <f t="shared" si="258"/>
        <v>0</v>
      </c>
      <c r="BF192">
        <v>0</v>
      </c>
      <c r="BG192">
        <f t="shared" si="259"/>
        <v>0</v>
      </c>
      <c r="BH192">
        <v>0</v>
      </c>
      <c r="BI192">
        <f t="shared" si="260"/>
        <v>0</v>
      </c>
      <c r="BJ192">
        <v>0</v>
      </c>
      <c r="BK192">
        <f t="shared" si="261"/>
        <v>0</v>
      </c>
      <c r="BL192">
        <v>0</v>
      </c>
      <c r="BM192">
        <f t="shared" si="262"/>
        <v>0</v>
      </c>
      <c r="BN192">
        <v>0</v>
      </c>
      <c r="BO192">
        <f t="shared" si="263"/>
        <v>0</v>
      </c>
      <c r="BP192">
        <v>0</v>
      </c>
      <c r="BQ192">
        <f t="shared" si="264"/>
        <v>0</v>
      </c>
      <c r="BR192">
        <v>0</v>
      </c>
      <c r="BS192">
        <f t="shared" si="265"/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f t="shared" si="278"/>
        <v>78.599999999999994</v>
      </c>
      <c r="DE192">
        <f t="shared" si="207"/>
        <v>0.85812444071452754</v>
      </c>
      <c r="DF192">
        <v>21.4</v>
      </c>
      <c r="DG192">
        <f t="shared" si="208"/>
        <v>0.14187555928547244</v>
      </c>
      <c r="DH192">
        <v>0</v>
      </c>
      <c r="DI192">
        <f t="shared" si="209"/>
        <v>0</v>
      </c>
      <c r="DJ192">
        <v>0</v>
      </c>
      <c r="DK192">
        <f t="shared" si="210"/>
        <v>0</v>
      </c>
      <c r="DL192">
        <v>0</v>
      </c>
      <c r="DM192">
        <f t="shared" si="211"/>
        <v>0</v>
      </c>
      <c r="DN192">
        <v>0</v>
      </c>
      <c r="DO192">
        <f t="shared" si="212"/>
        <v>0</v>
      </c>
      <c r="DP192">
        <v>0</v>
      </c>
      <c r="DQ192">
        <f t="shared" si="213"/>
        <v>0</v>
      </c>
      <c r="DR192">
        <v>0</v>
      </c>
      <c r="DS192">
        <f t="shared" si="214"/>
        <v>0</v>
      </c>
      <c r="DT192">
        <v>0</v>
      </c>
      <c r="DU192">
        <f t="shared" si="215"/>
        <v>0</v>
      </c>
      <c r="DV192">
        <v>0</v>
      </c>
      <c r="DW192">
        <f t="shared" si="216"/>
        <v>0</v>
      </c>
      <c r="DX192">
        <v>0</v>
      </c>
      <c r="DY192">
        <f t="shared" si="217"/>
        <v>0</v>
      </c>
      <c r="DZ192">
        <v>0</v>
      </c>
      <c r="EA192">
        <f t="shared" si="218"/>
        <v>0</v>
      </c>
      <c r="EB192">
        <v>0</v>
      </c>
      <c r="EC192">
        <f t="shared" si="219"/>
        <v>0</v>
      </c>
      <c r="ED192">
        <v>0</v>
      </c>
      <c r="EE192">
        <f t="shared" si="220"/>
        <v>0</v>
      </c>
      <c r="EF192">
        <v>0</v>
      </c>
      <c r="EG192">
        <f t="shared" si="221"/>
        <v>0</v>
      </c>
      <c r="EH192">
        <v>0</v>
      </c>
      <c r="EI192">
        <f t="shared" si="222"/>
        <v>0</v>
      </c>
      <c r="EJ192">
        <v>0</v>
      </c>
      <c r="EK192">
        <f t="shared" si="223"/>
        <v>0</v>
      </c>
      <c r="EL192">
        <v>0</v>
      </c>
      <c r="EM192">
        <f t="shared" si="224"/>
        <v>0</v>
      </c>
      <c r="EN192">
        <v>0</v>
      </c>
      <c r="EO192">
        <f t="shared" si="225"/>
        <v>0</v>
      </c>
      <c r="EP192">
        <v>0</v>
      </c>
      <c r="EQ192">
        <f t="shared" si="226"/>
        <v>0</v>
      </c>
      <c r="ER192">
        <v>0</v>
      </c>
      <c r="ES192">
        <f t="shared" si="227"/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 t="s">
        <v>645</v>
      </c>
      <c r="FG192" t="s">
        <v>264</v>
      </c>
    </row>
    <row r="193" spans="1:163" x14ac:dyDescent="0.45">
      <c r="A193">
        <v>192</v>
      </c>
      <c r="B193">
        <v>271</v>
      </c>
      <c r="C193" t="s">
        <v>368</v>
      </c>
      <c r="D193" t="s">
        <v>46</v>
      </c>
      <c r="E193" t="s">
        <v>655</v>
      </c>
      <c r="F193" t="s">
        <v>656</v>
      </c>
      <c r="G193" s="2">
        <v>0</v>
      </c>
      <c r="H193">
        <f t="shared" si="277"/>
        <v>288.3</v>
      </c>
      <c r="I193">
        <v>1773</v>
      </c>
      <c r="J193">
        <v>298</v>
      </c>
      <c r="K193" s="2">
        <f t="shared" si="280"/>
        <v>0.16807670614777215</v>
      </c>
      <c r="L193">
        <f t="shared" si="276"/>
        <v>0.02</v>
      </c>
      <c r="M193" t="s">
        <v>64</v>
      </c>
      <c r="N193">
        <v>0</v>
      </c>
      <c r="O193">
        <f t="shared" si="237"/>
        <v>0</v>
      </c>
      <c r="P193">
        <v>0</v>
      </c>
      <c r="Q193">
        <f t="shared" si="238"/>
        <v>0</v>
      </c>
      <c r="R193">
        <v>9</v>
      </c>
      <c r="S193">
        <f t="shared" si="239"/>
        <v>8.4858251571306414E-2</v>
      </c>
      <c r="T193">
        <v>1</v>
      </c>
      <c r="U193">
        <f t="shared" si="240"/>
        <v>1.0073212434977845E-2</v>
      </c>
      <c r="V193">
        <v>0</v>
      </c>
      <c r="W193">
        <f t="shared" si="241"/>
        <v>0</v>
      </c>
      <c r="X193">
        <v>0</v>
      </c>
      <c r="Y193">
        <f t="shared" si="242"/>
        <v>0</v>
      </c>
      <c r="Z193">
        <v>0</v>
      </c>
      <c r="AA193">
        <f t="shared" si="243"/>
        <v>0</v>
      </c>
      <c r="AB193">
        <v>0</v>
      </c>
      <c r="AC193">
        <f t="shared" si="244"/>
        <v>0</v>
      </c>
      <c r="AD193">
        <f>100-18-9-1</f>
        <v>72</v>
      </c>
      <c r="AE193">
        <f t="shared" si="245"/>
        <v>0.71349188686905773</v>
      </c>
      <c r="AF193">
        <v>0</v>
      </c>
      <c r="AG193">
        <f t="shared" si="246"/>
        <v>0</v>
      </c>
      <c r="AH193">
        <v>0</v>
      </c>
      <c r="AI193">
        <f t="shared" si="247"/>
        <v>0</v>
      </c>
      <c r="AJ193">
        <v>0</v>
      </c>
      <c r="AK193">
        <f t="shared" si="248"/>
        <v>0</v>
      </c>
      <c r="AL193">
        <v>0</v>
      </c>
      <c r="AM193">
        <f t="shared" si="249"/>
        <v>0</v>
      </c>
      <c r="AN193">
        <v>18</v>
      </c>
      <c r="AO193">
        <f t="shared" si="250"/>
        <v>0.19157664912465805</v>
      </c>
      <c r="AP193">
        <v>0</v>
      </c>
      <c r="AQ193">
        <f t="shared" si="251"/>
        <v>0</v>
      </c>
      <c r="AR193">
        <v>0</v>
      </c>
      <c r="AS193">
        <f t="shared" si="252"/>
        <v>0</v>
      </c>
      <c r="AT193">
        <v>0</v>
      </c>
      <c r="AU193">
        <f t="shared" si="253"/>
        <v>0</v>
      </c>
      <c r="AV193">
        <v>0</v>
      </c>
      <c r="AW193">
        <f t="shared" si="254"/>
        <v>0</v>
      </c>
      <c r="AX193">
        <v>0</v>
      </c>
      <c r="AY193">
        <f t="shared" si="255"/>
        <v>0</v>
      </c>
      <c r="AZ193">
        <v>0</v>
      </c>
      <c r="BA193">
        <f t="shared" si="256"/>
        <v>0</v>
      </c>
      <c r="BB193">
        <v>0</v>
      </c>
      <c r="BC193">
        <f t="shared" si="257"/>
        <v>0</v>
      </c>
      <c r="BD193">
        <v>0</v>
      </c>
      <c r="BE193">
        <f t="shared" si="258"/>
        <v>0</v>
      </c>
      <c r="BF193">
        <v>0</v>
      </c>
      <c r="BG193">
        <f t="shared" si="259"/>
        <v>0</v>
      </c>
      <c r="BH193">
        <v>0</v>
      </c>
      <c r="BI193">
        <f t="shared" si="260"/>
        <v>0</v>
      </c>
      <c r="BJ193">
        <v>0</v>
      </c>
      <c r="BK193">
        <f t="shared" si="261"/>
        <v>0</v>
      </c>
      <c r="BL193">
        <v>0</v>
      </c>
      <c r="BM193">
        <f t="shared" si="262"/>
        <v>0</v>
      </c>
      <c r="BN193">
        <v>0</v>
      </c>
      <c r="BO193">
        <f t="shared" si="263"/>
        <v>0</v>
      </c>
      <c r="BP193">
        <v>0</v>
      </c>
      <c r="BQ193">
        <f t="shared" si="264"/>
        <v>0</v>
      </c>
      <c r="BR193">
        <v>0</v>
      </c>
      <c r="BS193">
        <f t="shared" si="265"/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f t="shared" si="278"/>
        <v>78.599999999999994</v>
      </c>
      <c r="DE193">
        <f t="shared" si="207"/>
        <v>0.85812444071452754</v>
      </c>
      <c r="DF193">
        <v>21.4</v>
      </c>
      <c r="DG193">
        <f t="shared" si="208"/>
        <v>0.14187555928547244</v>
      </c>
      <c r="DH193">
        <v>0</v>
      </c>
      <c r="DI193">
        <f t="shared" si="209"/>
        <v>0</v>
      </c>
      <c r="DJ193">
        <v>0</v>
      </c>
      <c r="DK193">
        <f t="shared" si="210"/>
        <v>0</v>
      </c>
      <c r="DL193">
        <v>0</v>
      </c>
      <c r="DM193">
        <f t="shared" si="211"/>
        <v>0</v>
      </c>
      <c r="DN193">
        <v>0</v>
      </c>
      <c r="DO193">
        <f t="shared" si="212"/>
        <v>0</v>
      </c>
      <c r="DP193">
        <v>0</v>
      </c>
      <c r="DQ193">
        <f t="shared" si="213"/>
        <v>0</v>
      </c>
      <c r="DR193">
        <v>0</v>
      </c>
      <c r="DS193">
        <f t="shared" si="214"/>
        <v>0</v>
      </c>
      <c r="DT193">
        <v>0</v>
      </c>
      <c r="DU193">
        <f t="shared" si="215"/>
        <v>0</v>
      </c>
      <c r="DV193">
        <v>0</v>
      </c>
      <c r="DW193">
        <f t="shared" si="216"/>
        <v>0</v>
      </c>
      <c r="DX193">
        <v>0</v>
      </c>
      <c r="DY193">
        <f t="shared" si="217"/>
        <v>0</v>
      </c>
      <c r="DZ193">
        <v>0</v>
      </c>
      <c r="EA193">
        <f t="shared" si="218"/>
        <v>0</v>
      </c>
      <c r="EB193">
        <v>0</v>
      </c>
      <c r="EC193">
        <f t="shared" si="219"/>
        <v>0</v>
      </c>
      <c r="ED193">
        <v>0</v>
      </c>
      <c r="EE193">
        <f t="shared" si="220"/>
        <v>0</v>
      </c>
      <c r="EF193">
        <v>0</v>
      </c>
      <c r="EG193">
        <f t="shared" si="221"/>
        <v>0</v>
      </c>
      <c r="EH193">
        <v>0</v>
      </c>
      <c r="EI193">
        <f t="shared" si="222"/>
        <v>0</v>
      </c>
      <c r="EJ193">
        <v>0</v>
      </c>
      <c r="EK193">
        <f t="shared" si="223"/>
        <v>0</v>
      </c>
      <c r="EL193">
        <v>0</v>
      </c>
      <c r="EM193">
        <f t="shared" si="224"/>
        <v>0</v>
      </c>
      <c r="EN193">
        <v>0</v>
      </c>
      <c r="EO193">
        <f t="shared" si="225"/>
        <v>0</v>
      </c>
      <c r="EP193">
        <v>0</v>
      </c>
      <c r="EQ193">
        <f t="shared" si="226"/>
        <v>0</v>
      </c>
      <c r="ER193">
        <v>0</v>
      </c>
      <c r="ES193">
        <f t="shared" si="227"/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 t="s">
        <v>645</v>
      </c>
      <c r="FG193" t="s">
        <v>264</v>
      </c>
    </row>
    <row r="194" spans="1:163" x14ac:dyDescent="0.45">
      <c r="A194">
        <v>193</v>
      </c>
      <c r="B194">
        <v>274</v>
      </c>
      <c r="C194" t="s">
        <v>368</v>
      </c>
      <c r="D194" t="s">
        <v>46</v>
      </c>
      <c r="E194">
        <v>1010</v>
      </c>
      <c r="F194" t="s">
        <v>657</v>
      </c>
      <c r="G194" s="2">
        <v>0</v>
      </c>
      <c r="H194">
        <f t="shared" si="277"/>
        <v>288.3</v>
      </c>
      <c r="I194">
        <v>1773</v>
      </c>
      <c r="J194">
        <v>298</v>
      </c>
      <c r="K194" s="2">
        <f t="shared" si="280"/>
        <v>0.16807670614777215</v>
      </c>
      <c r="L194">
        <f t="shared" si="276"/>
        <v>0.02</v>
      </c>
      <c r="M194" t="s">
        <v>38</v>
      </c>
      <c r="N194">
        <v>0</v>
      </c>
      <c r="O194">
        <f t="shared" ref="O194:O197" si="281">((N194/100)/FI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P194">
        <v>0</v>
      </c>
      <c r="Q194">
        <f t="shared" ref="Q194:Q197" si="282">((P194/100)/FK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R194">
        <v>0</v>
      </c>
      <c r="S194">
        <f t="shared" ref="S194:S197" si="283">((R194/100)/FM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T194">
        <v>0.45</v>
      </c>
      <c r="U194">
        <f t="shared" ref="U194:U197" si="284">((T194/100)/FO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4.5573206118705743E-3</v>
      </c>
      <c r="V194">
        <v>0</v>
      </c>
      <c r="W194">
        <f t="shared" ref="W194:W197" si="285">((V194/100)/FQ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X194">
        <v>0</v>
      </c>
      <c r="Y194">
        <f t="shared" ref="Y194:Y197" si="286">((X194/100)/FS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Z194">
        <v>0</v>
      </c>
      <c r="AA194">
        <f t="shared" ref="AA194:AA197" si="287">((Z194/100)/FU$2)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B194">
        <v>0</v>
      </c>
      <c r="AC194">
        <f t="shared" ref="AC194:AC197" si="288">((AB194/100)/FO$13)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D194">
        <f>100-0.45-0.1</f>
        <v>99.45</v>
      </c>
      <c r="AE194">
        <f t="shared" ref="AE194:AE197" si="289">((AD194/100)/FI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0.99081005694803426</v>
      </c>
      <c r="AF194">
        <v>0.1</v>
      </c>
      <c r="AG194">
        <f t="shared" ref="AG194:AG197" si="290">((AF194/100)/FK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4.6326224400952097E-3</v>
      </c>
      <c r="AH194">
        <v>0</v>
      </c>
      <c r="AI194">
        <f t="shared" ref="AI194:AI197" si="291">((AH194/100)/FM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J194">
        <v>0</v>
      </c>
      <c r="AK194">
        <f t="shared" ref="AK194:AK197" si="292">((AJ194/100)/FO$6)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L194">
        <v>0</v>
      </c>
      <c r="AM194">
        <f t="shared" ref="AM194:AM197" si="293">((AL194/100)/FI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N194">
        <v>0</v>
      </c>
      <c r="AO194">
        <f t="shared" ref="AO194:AO197" si="294">((AN194/100)/FK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P194">
        <v>0</v>
      </c>
      <c r="AQ194">
        <f t="shared" ref="AQ194:AQ197" si="295">((AP194/100)/FM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R194">
        <v>0</v>
      </c>
      <c r="AS194">
        <f t="shared" ref="AS194:AS197" si="296">((AR194/100)/FI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T194">
        <v>0</v>
      </c>
      <c r="AU194">
        <f t="shared" ref="AU194:AU197" si="297">((AT194/100)/FK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V194">
        <v>0</v>
      </c>
      <c r="AW194">
        <f t="shared" ref="AW194:AW197" si="298">((AV194/100)/FM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X194">
        <v>0</v>
      </c>
      <c r="AY194">
        <f t="shared" ref="AY194:AY197" si="299">((AX194/100)/FO$16)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AZ194">
        <v>0</v>
      </c>
      <c r="BA194">
        <f t="shared" ref="BA194:BA197" si="300">((AZ194/100)/FK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B194">
        <v>0</v>
      </c>
      <c r="BC194">
        <f t="shared" ref="BC194:BC197" si="301">((BB194/100)/FM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D194">
        <v>0</v>
      </c>
      <c r="BE194">
        <f t="shared" ref="BE194:BE197" si="302">((BD194/100)/FO$19)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F194">
        <v>0</v>
      </c>
      <c r="BG194">
        <f t="shared" ref="BG194:BG197" si="303">((BF194/100)/FI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H194">
        <v>0</v>
      </c>
      <c r="BI194">
        <f t="shared" ref="BI194:BI197" si="304">((BH194/100)/FK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J194">
        <v>0</v>
      </c>
      <c r="BK194">
        <f t="shared" ref="BK194:BK197" si="305">((BJ194/100)/FO$23)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L194">
        <v>0</v>
      </c>
      <c r="BM194">
        <f t="shared" ref="BM194:BM197" si="306">((BL194/100)/FI$13)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N194">
        <v>0</v>
      </c>
      <c r="BO194">
        <f t="shared" ref="BO194:BO197" si="307">((BN194/100)/FO$10)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P194">
        <v>0</v>
      </c>
      <c r="BQ194">
        <f t="shared" ref="BQ194:BQ197" si="308">((BP194/100)/FK$26)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R194">
        <v>0</v>
      </c>
      <c r="BS194">
        <f t="shared" ref="BS194:BS197" si="309">((BR194/100)/FM$26)/((AD194/100)/FI$6+(T194/100)/FO$2+(AF194/100)/FK$6+(AH194/100)/FM$6+(AJ194/100)/FO$6+(AL194/100)/FI$10+(AN194/100)/FK$10+(AP194/100)/FM$10+(R194/100)/FM$2+(N194/100)/FI$2+(AR194/100)/FI$16+(AT194/100)/FK$16+(AV194/100)/FM$16+(AX194/100)/FO$16+(X194/100)/FS$2+(AZ194/100)/FK$19+(BB194/100)/FM$19+(BD194/100)/FO$19+(AB194/100)/FO$13+(BL194/100)/FI$13+(BN194/100)/FO$10+(BF194/100)/FI$23+(BH194/100)/FK$23+(BJ194/100)/FO$23+(BP194/100)/FK$26+(BR194/100)/FM$26+(P194/100)/FK$2+(V194/100)/FQ$2+(Z194/100)/FU$2)</f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f t="shared" si="278"/>
        <v>78.599999999999994</v>
      </c>
      <c r="DE194">
        <f t="shared" ref="DE194:DE257" si="310">((DD194/100)/FY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0.85812444071452754</v>
      </c>
      <c r="DF194">
        <v>21.4</v>
      </c>
      <c r="DG194">
        <f t="shared" ref="DG194:DG257" si="311">((DF194/100)/GA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0.14187555928547244</v>
      </c>
      <c r="DH194">
        <v>0</v>
      </c>
      <c r="DI194">
        <f t="shared" ref="DI194:DI257" si="312">((DH194/100)/GC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J194">
        <v>0</v>
      </c>
      <c r="DK194">
        <f t="shared" ref="DK194:DK257" si="313">((DJ194/100)/FK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L194">
        <v>0</v>
      </c>
      <c r="DM194">
        <f t="shared" ref="DM194:DM257" si="314">((DL194/100)/FO$10)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N194">
        <v>0</v>
      </c>
      <c r="DO194">
        <f t="shared" ref="DO194:DO257" si="315">((DN194/100)/FI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P194">
        <v>0</v>
      </c>
      <c r="DQ194">
        <f t="shared" ref="DQ194:DQ257" si="316">((DP194/100)/FK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R194">
        <v>0</v>
      </c>
      <c r="DS194">
        <f t="shared" ref="DS194:DS257" si="317">((DR194/100)/FM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T194">
        <v>0</v>
      </c>
      <c r="DU194">
        <f t="shared" ref="DU194:DU257" si="318">((DT194/100)/FO$13)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V194">
        <v>0</v>
      </c>
      <c r="DW194">
        <f t="shared" ref="DW194:DW257" si="319">((DV194/100)/FI$19)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X194">
        <v>0</v>
      </c>
      <c r="DY194">
        <f t="shared" ref="DY194:DY257" si="320">((DX194/100)/FI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DZ194">
        <v>0</v>
      </c>
      <c r="EA194">
        <f t="shared" ref="EA194:EA257" si="321">((DZ194/100)/FQ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B194">
        <v>0</v>
      </c>
      <c r="EC194">
        <f t="shared" ref="EC194:EC257" si="322">((EB194/100)/FM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D194">
        <v>0</v>
      </c>
      <c r="EE194">
        <f t="shared" ref="EE194:EE257" si="323">((ED194/100)/FI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F194">
        <v>0</v>
      </c>
      <c r="EG194">
        <f t="shared" ref="EG194:EG257" si="324">((EF194/100)/FK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H194">
        <v>0</v>
      </c>
      <c r="EI194">
        <f t="shared" ref="EI194:EI257" si="325">((EH194/100)/FS$2)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J194">
        <v>0</v>
      </c>
      <c r="EK194">
        <f t="shared" ref="EK194:EK257" si="326">((EJ194/100)/FI$6)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L194">
        <v>0</v>
      </c>
      <c r="EM194">
        <f t="shared" ref="EM194:EM257" si="327">((EL194/100)/FI$10)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N194">
        <v>0</v>
      </c>
      <c r="EO194">
        <f t="shared" ref="EO194:EO257" si="328">((EN194/100)/FN$22)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P194">
        <v>0</v>
      </c>
      <c r="EQ194">
        <f t="shared" ref="EQ194:EQ257" si="329">((EP194/100)/FM$23)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</f>
        <v>0</v>
      </c>
      <c r="ER194">
        <v>0</v>
      </c>
      <c r="ES194">
        <f t="shared" ref="ES194:ES257" si="330">(((ER194/100)/FI$26)/((DD194/100)/FY$2+(DF194/100)/GA$2+(DH194/100)/GC$2+(DJ194/100)/FK$2+(DL194/100)/FO$10+(DN194/100)/FI$13+(DP194/100)/FK$13+(DR194/100)/FM$13+(DT194/100)/FO$13+(DV194/100)/FI$19+(DX194/100)/FI$2+(DZ194/100)/FQ$2+(EB194/100)/FM$2+(ED194/100)/FI$22+(EF194/100)/FK$22+(EH194/100)/FS$2+(EJ194/100)/FI$6+(EL194/100)/FI$10+(EN194/100)/FN$22+(EP194/100)/FM$23+(ER194/100)/FI$26))</f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 t="s">
        <v>645</v>
      </c>
      <c r="FG194" t="s">
        <v>264</v>
      </c>
    </row>
    <row r="195" spans="1:163" x14ac:dyDescent="0.45">
      <c r="A195">
        <v>194</v>
      </c>
      <c r="B195">
        <v>277</v>
      </c>
      <c r="C195" t="s">
        <v>368</v>
      </c>
      <c r="D195" t="s">
        <v>46</v>
      </c>
      <c r="E195" t="s">
        <v>658</v>
      </c>
      <c r="F195" t="s">
        <v>659</v>
      </c>
      <c r="G195" s="2">
        <v>0</v>
      </c>
      <c r="H195">
        <f t="shared" si="277"/>
        <v>288.3</v>
      </c>
      <c r="I195">
        <v>1773</v>
      </c>
      <c r="J195">
        <v>298</v>
      </c>
      <c r="K195" s="2">
        <f t="shared" si="280"/>
        <v>0.16807670614777215</v>
      </c>
      <c r="L195">
        <f t="shared" si="276"/>
        <v>0.02</v>
      </c>
      <c r="M195" t="s">
        <v>1145</v>
      </c>
      <c r="N195">
        <v>4</v>
      </c>
      <c r="O195">
        <f t="shared" si="281"/>
        <v>3.5058205121919241E-2</v>
      </c>
      <c r="P195">
        <v>0</v>
      </c>
      <c r="Q195">
        <f t="shared" si="282"/>
        <v>0</v>
      </c>
      <c r="R195">
        <v>4</v>
      </c>
      <c r="S195">
        <f t="shared" si="283"/>
        <v>3.7956715792192654E-2</v>
      </c>
      <c r="T195">
        <v>1</v>
      </c>
      <c r="U195">
        <f t="shared" si="284"/>
        <v>1.0137831294720775E-2</v>
      </c>
      <c r="V195">
        <v>0</v>
      </c>
      <c r="W195">
        <f t="shared" si="285"/>
        <v>0</v>
      </c>
      <c r="X195">
        <v>0</v>
      </c>
      <c r="Y195">
        <f t="shared" si="286"/>
        <v>0</v>
      </c>
      <c r="Z195">
        <v>0</v>
      </c>
      <c r="AA195">
        <f t="shared" si="287"/>
        <v>0</v>
      </c>
      <c r="AB195">
        <v>0</v>
      </c>
      <c r="AC195">
        <f t="shared" si="288"/>
        <v>0</v>
      </c>
      <c r="AD195">
        <f>100-1-17-4-4-0.3-0.3</f>
        <v>73.400000000000006</v>
      </c>
      <c r="AE195">
        <f t="shared" si="289"/>
        <v>0.73203133125851494</v>
      </c>
      <c r="AF195">
        <v>0</v>
      </c>
      <c r="AG195">
        <f t="shared" si="290"/>
        <v>0</v>
      </c>
      <c r="AH195">
        <v>0</v>
      </c>
      <c r="AI195">
        <f t="shared" si="291"/>
        <v>0</v>
      </c>
      <c r="AJ195">
        <v>0</v>
      </c>
      <c r="AK195">
        <f t="shared" si="292"/>
        <v>0</v>
      </c>
      <c r="AL195">
        <v>0</v>
      </c>
      <c r="AM195">
        <f t="shared" si="293"/>
        <v>0</v>
      </c>
      <c r="AN195">
        <v>17</v>
      </c>
      <c r="AO195">
        <f t="shared" si="294"/>
        <v>0.18209417603203493</v>
      </c>
      <c r="AP195">
        <v>0</v>
      </c>
      <c r="AQ195">
        <f t="shared" si="295"/>
        <v>0</v>
      </c>
      <c r="AR195">
        <v>0</v>
      </c>
      <c r="AS195">
        <f t="shared" si="296"/>
        <v>0</v>
      </c>
      <c r="AT195">
        <v>0</v>
      </c>
      <c r="AU195">
        <f t="shared" si="297"/>
        <v>0</v>
      </c>
      <c r="AV195">
        <v>0</v>
      </c>
      <c r="AW195">
        <f t="shared" si="298"/>
        <v>0</v>
      </c>
      <c r="AX195">
        <v>0</v>
      </c>
      <c r="AY195">
        <f t="shared" si="299"/>
        <v>0</v>
      </c>
      <c r="AZ195">
        <v>0.3</v>
      </c>
      <c r="BA195">
        <f t="shared" si="300"/>
        <v>1.7983602701626413E-3</v>
      </c>
      <c r="BB195">
        <v>0</v>
      </c>
      <c r="BC195">
        <f t="shared" si="301"/>
        <v>0</v>
      </c>
      <c r="BD195">
        <v>0</v>
      </c>
      <c r="BE195">
        <f t="shared" si="302"/>
        <v>0</v>
      </c>
      <c r="BF195">
        <v>0</v>
      </c>
      <c r="BG195">
        <f t="shared" si="303"/>
        <v>0</v>
      </c>
      <c r="BH195">
        <v>0</v>
      </c>
      <c r="BI195">
        <f t="shared" si="304"/>
        <v>0</v>
      </c>
      <c r="BJ195">
        <v>0.3</v>
      </c>
      <c r="BK195">
        <f t="shared" si="305"/>
        <v>9.2338023045488262E-4</v>
      </c>
      <c r="BL195">
        <v>0</v>
      </c>
      <c r="BM195">
        <f t="shared" si="306"/>
        <v>0</v>
      </c>
      <c r="BN195">
        <v>0</v>
      </c>
      <c r="BO195">
        <f t="shared" si="307"/>
        <v>0</v>
      </c>
      <c r="BP195">
        <v>0</v>
      </c>
      <c r="BQ195">
        <f t="shared" si="308"/>
        <v>0</v>
      </c>
      <c r="BR195">
        <v>0</v>
      </c>
      <c r="BS195">
        <f t="shared" si="309"/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f t="shared" si="278"/>
        <v>78.599999999999994</v>
      </c>
      <c r="DE195">
        <f t="shared" si="310"/>
        <v>0.85812444071452754</v>
      </c>
      <c r="DF195">
        <v>21.4</v>
      </c>
      <c r="DG195">
        <f t="shared" si="311"/>
        <v>0.14187555928547244</v>
      </c>
      <c r="DH195">
        <v>0</v>
      </c>
      <c r="DI195">
        <f t="shared" si="312"/>
        <v>0</v>
      </c>
      <c r="DJ195">
        <v>0</v>
      </c>
      <c r="DK195">
        <f t="shared" si="313"/>
        <v>0</v>
      </c>
      <c r="DL195">
        <v>0</v>
      </c>
      <c r="DM195">
        <f t="shared" si="314"/>
        <v>0</v>
      </c>
      <c r="DN195">
        <v>0</v>
      </c>
      <c r="DO195">
        <f t="shared" si="315"/>
        <v>0</v>
      </c>
      <c r="DP195">
        <v>0</v>
      </c>
      <c r="DQ195">
        <f t="shared" si="316"/>
        <v>0</v>
      </c>
      <c r="DR195">
        <v>0</v>
      </c>
      <c r="DS195">
        <f t="shared" si="317"/>
        <v>0</v>
      </c>
      <c r="DT195">
        <v>0</v>
      </c>
      <c r="DU195">
        <f t="shared" si="318"/>
        <v>0</v>
      </c>
      <c r="DV195">
        <v>0</v>
      </c>
      <c r="DW195">
        <f t="shared" si="319"/>
        <v>0</v>
      </c>
      <c r="DX195">
        <v>0</v>
      </c>
      <c r="DY195">
        <f t="shared" si="320"/>
        <v>0</v>
      </c>
      <c r="DZ195">
        <v>0</v>
      </c>
      <c r="EA195">
        <f t="shared" si="321"/>
        <v>0</v>
      </c>
      <c r="EB195">
        <v>0</v>
      </c>
      <c r="EC195">
        <f t="shared" si="322"/>
        <v>0</v>
      </c>
      <c r="ED195">
        <v>0</v>
      </c>
      <c r="EE195">
        <f t="shared" si="323"/>
        <v>0</v>
      </c>
      <c r="EF195">
        <v>0</v>
      </c>
      <c r="EG195">
        <f t="shared" si="324"/>
        <v>0</v>
      </c>
      <c r="EH195">
        <v>0</v>
      </c>
      <c r="EI195">
        <f t="shared" si="325"/>
        <v>0</v>
      </c>
      <c r="EJ195">
        <v>0</v>
      </c>
      <c r="EK195">
        <f t="shared" si="326"/>
        <v>0</v>
      </c>
      <c r="EL195">
        <v>0</v>
      </c>
      <c r="EM195">
        <f t="shared" si="327"/>
        <v>0</v>
      </c>
      <c r="EN195">
        <v>0</v>
      </c>
      <c r="EO195">
        <f t="shared" si="328"/>
        <v>0</v>
      </c>
      <c r="EP195">
        <v>0</v>
      </c>
      <c r="EQ195">
        <f t="shared" si="329"/>
        <v>0</v>
      </c>
      <c r="ER195">
        <v>0</v>
      </c>
      <c r="ES195">
        <f t="shared" si="330"/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 t="s">
        <v>645</v>
      </c>
      <c r="FG195" t="s">
        <v>264</v>
      </c>
    </row>
    <row r="196" spans="1:163" x14ac:dyDescent="0.45">
      <c r="A196">
        <v>195</v>
      </c>
      <c r="B196">
        <v>280</v>
      </c>
      <c r="C196" t="s">
        <v>378</v>
      </c>
      <c r="D196" t="s">
        <v>46</v>
      </c>
      <c r="E196" t="s">
        <v>660</v>
      </c>
      <c r="F196" t="s">
        <v>661</v>
      </c>
      <c r="G196" s="2">
        <v>0</v>
      </c>
      <c r="H196">
        <f t="shared" si="277"/>
        <v>288.3</v>
      </c>
      <c r="I196">
        <f>1700+273</f>
        <v>1973</v>
      </c>
      <c r="J196">
        <v>298</v>
      </c>
      <c r="K196" s="2">
        <f t="shared" si="280"/>
        <v>0.15103902686264573</v>
      </c>
      <c r="L196">
        <f t="shared" si="276"/>
        <v>0.02</v>
      </c>
      <c r="M196" t="s">
        <v>38</v>
      </c>
      <c r="N196">
        <v>0</v>
      </c>
      <c r="O196">
        <f t="shared" si="281"/>
        <v>0</v>
      </c>
      <c r="P196">
        <v>0</v>
      </c>
      <c r="Q196">
        <f t="shared" si="282"/>
        <v>0</v>
      </c>
      <c r="R196">
        <v>0</v>
      </c>
      <c r="S196">
        <f t="shared" si="283"/>
        <v>0</v>
      </c>
      <c r="T196">
        <v>0</v>
      </c>
      <c r="U196">
        <f t="shared" si="284"/>
        <v>0</v>
      </c>
      <c r="V196">
        <v>0</v>
      </c>
      <c r="W196">
        <f t="shared" si="285"/>
        <v>0</v>
      </c>
      <c r="X196">
        <v>3</v>
      </c>
      <c r="Y196">
        <f t="shared" si="286"/>
        <v>5.6756213434415677E-2</v>
      </c>
      <c r="Z196">
        <v>0</v>
      </c>
      <c r="AA196">
        <f t="shared" si="287"/>
        <v>0</v>
      </c>
      <c r="AB196">
        <v>0</v>
      </c>
      <c r="AC196">
        <f t="shared" si="288"/>
        <v>0</v>
      </c>
      <c r="AD196">
        <v>0</v>
      </c>
      <c r="AE196">
        <f t="shared" si="289"/>
        <v>0</v>
      </c>
      <c r="AF196">
        <v>0</v>
      </c>
      <c r="AG196">
        <f t="shared" si="290"/>
        <v>0</v>
      </c>
      <c r="AH196">
        <v>0</v>
      </c>
      <c r="AI196">
        <f t="shared" si="291"/>
        <v>0</v>
      </c>
      <c r="AJ196">
        <v>0</v>
      </c>
      <c r="AK196">
        <f t="shared" si="292"/>
        <v>0</v>
      </c>
      <c r="AL196">
        <v>0.2</v>
      </c>
      <c r="AM196">
        <f t="shared" si="293"/>
        <v>3.6350813311433624E-3</v>
      </c>
      <c r="AN196">
        <v>0</v>
      </c>
      <c r="AO196">
        <f t="shared" si="294"/>
        <v>0</v>
      </c>
      <c r="AP196">
        <v>15</v>
      </c>
      <c r="AQ196">
        <f t="shared" si="295"/>
        <v>7.9810097502991645E-2</v>
      </c>
      <c r="AR196">
        <f>100-X196-AL196-AT196-AZ196-AP196</f>
        <v>78.66</v>
      </c>
      <c r="AS196">
        <f t="shared" si="296"/>
        <v>0.83884945946618183</v>
      </c>
      <c r="AT196">
        <v>0.14000000000000001</v>
      </c>
      <c r="AU196">
        <f t="shared" si="297"/>
        <v>4.4665721067549281E-3</v>
      </c>
      <c r="AV196">
        <v>0</v>
      </c>
      <c r="AW196">
        <f t="shared" si="298"/>
        <v>0</v>
      </c>
      <c r="AX196">
        <v>0</v>
      </c>
      <c r="AY196">
        <f t="shared" si="299"/>
        <v>0</v>
      </c>
      <c r="AZ196">
        <v>3</v>
      </c>
      <c r="BA196">
        <f t="shared" si="300"/>
        <v>1.6482576158512577E-2</v>
      </c>
      <c r="BB196">
        <v>0</v>
      </c>
      <c r="BC196">
        <f t="shared" si="301"/>
        <v>0</v>
      </c>
      <c r="BD196">
        <v>0</v>
      </c>
      <c r="BE196">
        <f t="shared" si="302"/>
        <v>0</v>
      </c>
      <c r="BF196">
        <v>0</v>
      </c>
      <c r="BG196">
        <f t="shared" si="303"/>
        <v>0</v>
      </c>
      <c r="BH196">
        <v>0</v>
      </c>
      <c r="BI196">
        <f t="shared" si="304"/>
        <v>0</v>
      </c>
      <c r="BJ196">
        <v>0</v>
      </c>
      <c r="BK196">
        <f t="shared" si="305"/>
        <v>0</v>
      </c>
      <c r="BL196">
        <v>0</v>
      </c>
      <c r="BM196">
        <f t="shared" si="306"/>
        <v>0</v>
      </c>
      <c r="BN196">
        <v>0</v>
      </c>
      <c r="BO196">
        <f t="shared" si="307"/>
        <v>0</v>
      </c>
      <c r="BP196">
        <v>0</v>
      </c>
      <c r="BQ196">
        <f t="shared" si="308"/>
        <v>0</v>
      </c>
      <c r="BR196">
        <v>0</v>
      </c>
      <c r="BS196">
        <f t="shared" si="309"/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f t="shared" si="278"/>
        <v>78.599999999999994</v>
      </c>
      <c r="DE196">
        <f t="shared" si="310"/>
        <v>0.85812444071452754</v>
      </c>
      <c r="DF196">
        <v>21.4</v>
      </c>
      <c r="DG196">
        <f t="shared" si="311"/>
        <v>0.14187555928547244</v>
      </c>
      <c r="DH196">
        <v>0</v>
      </c>
      <c r="DI196">
        <f t="shared" si="312"/>
        <v>0</v>
      </c>
      <c r="DJ196">
        <v>0</v>
      </c>
      <c r="DK196">
        <f t="shared" si="313"/>
        <v>0</v>
      </c>
      <c r="DL196">
        <v>0</v>
      </c>
      <c r="DM196">
        <f t="shared" si="314"/>
        <v>0</v>
      </c>
      <c r="DN196">
        <v>0</v>
      </c>
      <c r="DO196">
        <f t="shared" si="315"/>
        <v>0</v>
      </c>
      <c r="DP196">
        <v>0</v>
      </c>
      <c r="DQ196">
        <f t="shared" si="316"/>
        <v>0</v>
      </c>
      <c r="DR196">
        <v>0</v>
      </c>
      <c r="DS196">
        <f t="shared" si="317"/>
        <v>0</v>
      </c>
      <c r="DT196">
        <v>0</v>
      </c>
      <c r="DU196">
        <f t="shared" si="318"/>
        <v>0</v>
      </c>
      <c r="DV196">
        <v>0</v>
      </c>
      <c r="DW196">
        <f t="shared" si="319"/>
        <v>0</v>
      </c>
      <c r="DX196">
        <v>0</v>
      </c>
      <c r="DY196">
        <f t="shared" si="320"/>
        <v>0</v>
      </c>
      <c r="DZ196">
        <v>0</v>
      </c>
      <c r="EA196">
        <f t="shared" si="321"/>
        <v>0</v>
      </c>
      <c r="EB196">
        <v>0</v>
      </c>
      <c r="EC196">
        <f t="shared" si="322"/>
        <v>0</v>
      </c>
      <c r="ED196">
        <v>0</v>
      </c>
      <c r="EE196">
        <f t="shared" si="323"/>
        <v>0</v>
      </c>
      <c r="EF196">
        <v>0</v>
      </c>
      <c r="EG196">
        <f t="shared" si="324"/>
        <v>0</v>
      </c>
      <c r="EH196">
        <v>0</v>
      </c>
      <c r="EI196">
        <f t="shared" si="325"/>
        <v>0</v>
      </c>
      <c r="EJ196">
        <v>0</v>
      </c>
      <c r="EK196">
        <f t="shared" si="326"/>
        <v>0</v>
      </c>
      <c r="EL196">
        <v>0</v>
      </c>
      <c r="EM196">
        <f t="shared" si="327"/>
        <v>0</v>
      </c>
      <c r="EN196">
        <v>0</v>
      </c>
      <c r="EO196">
        <f t="shared" si="328"/>
        <v>0</v>
      </c>
      <c r="EP196">
        <v>0</v>
      </c>
      <c r="EQ196">
        <f t="shared" si="329"/>
        <v>0</v>
      </c>
      <c r="ER196">
        <v>0</v>
      </c>
      <c r="ES196">
        <f t="shared" si="330"/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 t="s">
        <v>645</v>
      </c>
      <c r="FG196" t="s">
        <v>264</v>
      </c>
    </row>
    <row r="197" spans="1:163" x14ac:dyDescent="0.45">
      <c r="A197">
        <v>196</v>
      </c>
      <c r="B197">
        <v>283</v>
      </c>
      <c r="C197" t="s">
        <v>408</v>
      </c>
      <c r="D197" t="s">
        <v>46</v>
      </c>
      <c r="F197" t="s">
        <v>380</v>
      </c>
      <c r="G197" s="2">
        <v>2</v>
      </c>
      <c r="H197">
        <f t="shared" si="277"/>
        <v>288.3</v>
      </c>
      <c r="I197">
        <f>419+273</f>
        <v>692</v>
      </c>
      <c r="J197">
        <v>298</v>
      </c>
      <c r="K197" s="2">
        <f t="shared" si="280"/>
        <v>0.430635838150289</v>
      </c>
      <c r="L197">
        <f t="shared" si="276"/>
        <v>0.02</v>
      </c>
      <c r="M197" t="s">
        <v>1144</v>
      </c>
      <c r="N197">
        <v>0</v>
      </c>
      <c r="O197">
        <f t="shared" si="281"/>
        <v>0</v>
      </c>
      <c r="P197">
        <v>100</v>
      </c>
      <c r="Q197">
        <f t="shared" si="282"/>
        <v>1</v>
      </c>
      <c r="R197">
        <v>0</v>
      </c>
      <c r="S197">
        <f t="shared" si="283"/>
        <v>0</v>
      </c>
      <c r="T197">
        <v>0</v>
      </c>
      <c r="U197">
        <f t="shared" si="284"/>
        <v>0</v>
      </c>
      <c r="V197">
        <v>0</v>
      </c>
      <c r="W197">
        <f t="shared" si="285"/>
        <v>0</v>
      </c>
      <c r="X197">
        <v>0</v>
      </c>
      <c r="Y197">
        <f t="shared" si="286"/>
        <v>0</v>
      </c>
      <c r="Z197">
        <v>0</v>
      </c>
      <c r="AA197">
        <f t="shared" si="287"/>
        <v>0</v>
      </c>
      <c r="AB197">
        <v>0</v>
      </c>
      <c r="AC197">
        <f t="shared" si="288"/>
        <v>0</v>
      </c>
      <c r="AD197">
        <v>0</v>
      </c>
      <c r="AE197">
        <f t="shared" si="289"/>
        <v>0</v>
      </c>
      <c r="AF197">
        <v>0</v>
      </c>
      <c r="AG197">
        <f t="shared" si="290"/>
        <v>0</v>
      </c>
      <c r="AH197">
        <v>0</v>
      </c>
      <c r="AI197">
        <f t="shared" si="291"/>
        <v>0</v>
      </c>
      <c r="AJ197">
        <v>0</v>
      </c>
      <c r="AK197">
        <f t="shared" si="292"/>
        <v>0</v>
      </c>
      <c r="AL197">
        <v>0</v>
      </c>
      <c r="AM197">
        <f t="shared" si="293"/>
        <v>0</v>
      </c>
      <c r="AN197">
        <v>0</v>
      </c>
      <c r="AO197">
        <f t="shared" si="294"/>
        <v>0</v>
      </c>
      <c r="AP197">
        <v>0</v>
      </c>
      <c r="AQ197">
        <f t="shared" si="295"/>
        <v>0</v>
      </c>
      <c r="AR197">
        <v>0</v>
      </c>
      <c r="AS197">
        <f t="shared" si="296"/>
        <v>0</v>
      </c>
      <c r="AT197">
        <v>0</v>
      </c>
      <c r="AU197">
        <f t="shared" si="297"/>
        <v>0</v>
      </c>
      <c r="AV197">
        <v>0</v>
      </c>
      <c r="AW197">
        <f t="shared" si="298"/>
        <v>0</v>
      </c>
      <c r="AX197">
        <v>0</v>
      </c>
      <c r="AY197">
        <f t="shared" si="299"/>
        <v>0</v>
      </c>
      <c r="AZ197">
        <v>0</v>
      </c>
      <c r="BA197">
        <f t="shared" si="300"/>
        <v>0</v>
      </c>
      <c r="BB197">
        <v>0</v>
      </c>
      <c r="BC197">
        <f t="shared" si="301"/>
        <v>0</v>
      </c>
      <c r="BD197">
        <v>0</v>
      </c>
      <c r="BE197">
        <f t="shared" si="302"/>
        <v>0</v>
      </c>
      <c r="BF197">
        <v>0</v>
      </c>
      <c r="BG197">
        <f t="shared" si="303"/>
        <v>0</v>
      </c>
      <c r="BH197">
        <v>0</v>
      </c>
      <c r="BI197">
        <f t="shared" si="304"/>
        <v>0</v>
      </c>
      <c r="BJ197">
        <v>0</v>
      </c>
      <c r="BK197">
        <f t="shared" si="305"/>
        <v>0</v>
      </c>
      <c r="BL197">
        <v>0</v>
      </c>
      <c r="BM197">
        <f t="shared" si="306"/>
        <v>0</v>
      </c>
      <c r="BN197">
        <v>0</v>
      </c>
      <c r="BO197">
        <f t="shared" si="307"/>
        <v>0</v>
      </c>
      <c r="BP197">
        <v>0</v>
      </c>
      <c r="BQ197">
        <f t="shared" si="308"/>
        <v>0</v>
      </c>
      <c r="BR197">
        <v>0</v>
      </c>
      <c r="BS197">
        <f t="shared" si="309"/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f t="shared" si="278"/>
        <v>78.599999999999994</v>
      </c>
      <c r="DE197">
        <f t="shared" si="310"/>
        <v>0.85812444071452754</v>
      </c>
      <c r="DF197">
        <v>21.4</v>
      </c>
      <c r="DG197">
        <f t="shared" si="311"/>
        <v>0.14187555928547244</v>
      </c>
      <c r="DH197">
        <v>0</v>
      </c>
      <c r="DI197">
        <f t="shared" si="312"/>
        <v>0</v>
      </c>
      <c r="DJ197">
        <v>0</v>
      </c>
      <c r="DK197">
        <f t="shared" si="313"/>
        <v>0</v>
      </c>
      <c r="DL197">
        <v>0</v>
      </c>
      <c r="DM197">
        <f t="shared" si="314"/>
        <v>0</v>
      </c>
      <c r="DN197">
        <v>0</v>
      </c>
      <c r="DO197">
        <f t="shared" si="315"/>
        <v>0</v>
      </c>
      <c r="DP197">
        <v>0</v>
      </c>
      <c r="DQ197">
        <f t="shared" si="316"/>
        <v>0</v>
      </c>
      <c r="DR197">
        <v>0</v>
      </c>
      <c r="DS197">
        <f t="shared" si="317"/>
        <v>0</v>
      </c>
      <c r="DT197">
        <v>0</v>
      </c>
      <c r="DU197">
        <f t="shared" si="318"/>
        <v>0</v>
      </c>
      <c r="DV197">
        <v>0</v>
      </c>
      <c r="DW197">
        <f t="shared" si="319"/>
        <v>0</v>
      </c>
      <c r="DX197">
        <v>0</v>
      </c>
      <c r="DY197">
        <f t="shared" si="320"/>
        <v>0</v>
      </c>
      <c r="DZ197">
        <v>0</v>
      </c>
      <c r="EA197">
        <f t="shared" si="321"/>
        <v>0</v>
      </c>
      <c r="EB197">
        <v>0</v>
      </c>
      <c r="EC197">
        <f t="shared" si="322"/>
        <v>0</v>
      </c>
      <c r="ED197">
        <v>0</v>
      </c>
      <c r="EE197">
        <f t="shared" si="323"/>
        <v>0</v>
      </c>
      <c r="EF197">
        <v>0</v>
      </c>
      <c r="EG197">
        <f t="shared" si="324"/>
        <v>0</v>
      </c>
      <c r="EH197">
        <v>0</v>
      </c>
      <c r="EI197">
        <f t="shared" si="325"/>
        <v>0</v>
      </c>
      <c r="EJ197">
        <v>0</v>
      </c>
      <c r="EK197">
        <f t="shared" si="326"/>
        <v>0</v>
      </c>
      <c r="EL197">
        <v>0</v>
      </c>
      <c r="EM197">
        <f t="shared" si="327"/>
        <v>0</v>
      </c>
      <c r="EN197">
        <v>0</v>
      </c>
      <c r="EO197">
        <f t="shared" si="328"/>
        <v>0</v>
      </c>
      <c r="EP197">
        <v>0</v>
      </c>
      <c r="EQ197">
        <f t="shared" si="329"/>
        <v>0</v>
      </c>
      <c r="ER197">
        <v>0</v>
      </c>
      <c r="ES197">
        <f t="shared" si="330"/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 t="s">
        <v>645</v>
      </c>
      <c r="FG197" t="s">
        <v>264</v>
      </c>
    </row>
    <row r="198" spans="1:163" x14ac:dyDescent="0.45">
      <c r="A198">
        <v>197</v>
      </c>
      <c r="B198">
        <v>286</v>
      </c>
      <c r="C198" t="s">
        <v>664</v>
      </c>
      <c r="D198" t="s">
        <v>46</v>
      </c>
      <c r="E198" t="s">
        <v>665</v>
      </c>
      <c r="F198" t="s">
        <v>666</v>
      </c>
      <c r="G198" s="2">
        <v>0</v>
      </c>
      <c r="H198">
        <f t="shared" si="277"/>
        <v>288.3</v>
      </c>
      <c r="I198">
        <f>1480+273</f>
        <v>1753</v>
      </c>
      <c r="J198">
        <v>298</v>
      </c>
      <c r="K198" s="2">
        <f t="shared" si="280"/>
        <v>0.16999429549343981</v>
      </c>
      <c r="L198">
        <f t="shared" si="276"/>
        <v>0.02</v>
      </c>
      <c r="M198" t="s">
        <v>64</v>
      </c>
      <c r="N198">
        <v>0</v>
      </c>
      <c r="O198">
        <f t="shared" ref="O198:O261" si="331">((N198/100)/FI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P198">
        <v>0</v>
      </c>
      <c r="Q198">
        <f t="shared" ref="Q198:Q261" si="332">((P198/100)/FK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R198">
        <v>12.7</v>
      </c>
      <c r="S198">
        <f t="shared" ref="S198:S261" si="333">((R198/100)/FM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0.12529874098006544</v>
      </c>
      <c r="T198">
        <v>1.2</v>
      </c>
      <c r="U198">
        <f t="shared" ref="U198:U261" si="334">((T198/100)/FO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1.2648547480161957E-2</v>
      </c>
      <c r="V198">
        <v>0</v>
      </c>
      <c r="W198">
        <f t="shared" ref="W198:W261" si="335">((V198/100)/FQ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X198">
        <v>0</v>
      </c>
      <c r="Y198">
        <f t="shared" ref="Y198:Y261" si="336">((X198/100)/FS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Z198">
        <v>0</v>
      </c>
      <c r="AA198">
        <f t="shared" ref="AA198:AA261" si="337">((Z198/100)/FU$2)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B198">
        <v>0</v>
      </c>
      <c r="AC198">
        <f t="shared" ref="AC198:AC261" si="338">((AB198/100)/FO$13)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D198">
        <f>100-42-19.5-12.7-2.7-2.2-1.6-0.2-0.05</f>
        <v>19.05</v>
      </c>
      <c r="AE198">
        <f t="shared" ref="AE198:AE261" si="339">((AD198/100)/FI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0.19753449164220716</v>
      </c>
      <c r="AF198">
        <v>0.2</v>
      </c>
      <c r="AG198">
        <f t="shared" ref="AG198:AG261" si="340">((AF198/100)/FK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9.6431571116449843E-3</v>
      </c>
      <c r="AH198">
        <v>0</v>
      </c>
      <c r="AI198">
        <f t="shared" ref="AI198:AI261" si="341">((AH198/100)/FM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J198">
        <v>0</v>
      </c>
      <c r="AK198">
        <f t="shared" ref="AK198:AK261" si="342">((AJ198/100)/FO$6)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L198">
        <v>0</v>
      </c>
      <c r="AM198">
        <f t="shared" ref="AM198:AM261" si="343">((AL198/100)/FI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N198">
        <v>19.5</v>
      </c>
      <c r="AO198">
        <f t="shared" ref="AO198:AO261" si="344">((AN198/100)/FK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0.21716813181774181</v>
      </c>
      <c r="AP198">
        <v>2.2000000000000002</v>
      </c>
      <c r="AQ198">
        <f t="shared" ref="AQ198:AQ261" si="345">((AP198/100)/FM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1.3278689660406701E-2</v>
      </c>
      <c r="AR198">
        <v>0</v>
      </c>
      <c r="AS198">
        <f t="shared" ref="AS198:AS261" si="346">((AR198/100)/FI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T198">
        <v>0</v>
      </c>
      <c r="AU198">
        <f t="shared" ref="AU198:AU261" si="347">((AT198/100)/FK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V198">
        <v>0</v>
      </c>
      <c r="AW198">
        <f t="shared" ref="AW198:AW261" si="348">((AV198/100)/FM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X198">
        <v>0</v>
      </c>
      <c r="AY198">
        <f t="shared" ref="AY198:AY261" si="349">((AX198/100)/FO$16)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AZ198">
        <v>0</v>
      </c>
      <c r="BA198">
        <f t="shared" ref="BA198:BA261" si="350">((AZ198/100)/FK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B198">
        <v>0</v>
      </c>
      <c r="BC198">
        <f t="shared" ref="BC198:BC261" si="351">((BB198/100)/FM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D198">
        <v>42</v>
      </c>
      <c r="BE198">
        <f t="shared" ref="BE198:BE261" si="352">((BD198/100)/FO$19)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0.41271010607975245</v>
      </c>
      <c r="BF198">
        <v>2.7</v>
      </c>
      <c r="BG198">
        <f t="shared" ref="BG198:BG261" si="353">((BF198/100)/FI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8.5046414180622257E-3</v>
      </c>
      <c r="BH198">
        <v>0</v>
      </c>
      <c r="BI198">
        <f t="shared" ref="BI198:BI261" si="354">((BH198/100)/FK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J198">
        <v>0</v>
      </c>
      <c r="BK198">
        <f t="shared" ref="BK198:BK261" si="355">((BJ198/100)/FO$23)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L198">
        <v>0</v>
      </c>
      <c r="BM198">
        <f t="shared" ref="BM198:BM261" si="356">((BL198/100)/FI$13)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N198">
        <v>0</v>
      </c>
      <c r="BO198">
        <f t="shared" ref="BO198:BO261" si="357">((BN198/100)/FO$10)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P198">
        <v>0</v>
      </c>
      <c r="BQ198">
        <f t="shared" ref="BQ198:BQ261" si="358">((BP198/100)/FK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R198">
        <v>0</v>
      </c>
      <c r="BS198">
        <f t="shared" ref="BS198:BS261" si="359">((BR198/100)/FM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0</v>
      </c>
      <c r="BT198">
        <v>0.05</v>
      </c>
      <c r="BU198">
        <f t="shared" ref="BU198:BU261" si="360">((BT198/100)/FO$26)/((AD198/100)/FI$6+(T198/100)/FO$2+(AF198/100)/FK$6+(AH198/100)/FM$6+(AJ198/100)/FO$6+(AL198/100)/FI$10+(AN198/100)/FK$10+(AP198/100)/FM$10+(R198/100)/FM$2+(N198/100)/FI$2+(AR198/100)/FI$16+(AT198/100)/FK$16+(AV198/100)/FM$16+(AX198/100)/FO$16+(X198/100)/FS$2+(AZ198/100)/FK$19+(BB198/100)/FM$19+(BD198/100)/FO$19+(AB198/100)/FO$13+(BL198/100)/FI$13+(BN198/100)/FO$10+(BF198/100)/FI$23+(BH198/100)/FK$23+(BJ198/100)/FO$23+(BP198/100)/FK$26+(BR198/100)/FM$26+(P198/100)/FK$2+(V198/100)/FQ$2+(Z198/100)/FU$2+(BT198/100)/FO$26)</f>
        <v>3.213493809957166E-3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f t="shared" si="278"/>
        <v>78.599999999999994</v>
      </c>
      <c r="DE198">
        <f t="shared" si="310"/>
        <v>0.85812444071452754</v>
      </c>
      <c r="DF198">
        <v>21.4</v>
      </c>
      <c r="DG198">
        <f t="shared" si="311"/>
        <v>0.14187555928547244</v>
      </c>
      <c r="DH198">
        <v>0</v>
      </c>
      <c r="DI198">
        <f t="shared" si="312"/>
        <v>0</v>
      </c>
      <c r="DJ198">
        <v>0</v>
      </c>
      <c r="DK198">
        <f t="shared" si="313"/>
        <v>0</v>
      </c>
      <c r="DL198">
        <v>0</v>
      </c>
      <c r="DM198">
        <f t="shared" si="314"/>
        <v>0</v>
      </c>
      <c r="DN198">
        <v>0</v>
      </c>
      <c r="DO198">
        <f t="shared" si="315"/>
        <v>0</v>
      </c>
      <c r="DP198">
        <v>0</v>
      </c>
      <c r="DQ198">
        <f t="shared" si="316"/>
        <v>0</v>
      </c>
      <c r="DR198">
        <v>0</v>
      </c>
      <c r="DS198">
        <f t="shared" si="317"/>
        <v>0</v>
      </c>
      <c r="DT198">
        <v>0</v>
      </c>
      <c r="DU198">
        <f t="shared" si="318"/>
        <v>0</v>
      </c>
      <c r="DV198">
        <v>0</v>
      </c>
      <c r="DW198">
        <f t="shared" si="319"/>
        <v>0</v>
      </c>
      <c r="DX198">
        <v>0</v>
      </c>
      <c r="DY198">
        <f t="shared" si="320"/>
        <v>0</v>
      </c>
      <c r="DZ198">
        <v>0</v>
      </c>
      <c r="EA198">
        <f t="shared" si="321"/>
        <v>0</v>
      </c>
      <c r="EB198">
        <v>0</v>
      </c>
      <c r="EC198">
        <f t="shared" si="322"/>
        <v>0</v>
      </c>
      <c r="ED198">
        <v>0</v>
      </c>
      <c r="EE198">
        <f t="shared" si="323"/>
        <v>0</v>
      </c>
      <c r="EF198">
        <v>0</v>
      </c>
      <c r="EG198">
        <f t="shared" si="324"/>
        <v>0</v>
      </c>
      <c r="EH198">
        <v>0</v>
      </c>
      <c r="EI198">
        <f t="shared" si="325"/>
        <v>0</v>
      </c>
      <c r="EJ198">
        <v>0</v>
      </c>
      <c r="EK198">
        <f t="shared" si="326"/>
        <v>0</v>
      </c>
      <c r="EL198">
        <v>0</v>
      </c>
      <c r="EM198">
        <f t="shared" si="327"/>
        <v>0</v>
      </c>
      <c r="EN198">
        <v>0</v>
      </c>
      <c r="EO198">
        <f t="shared" si="328"/>
        <v>0</v>
      </c>
      <c r="EP198">
        <v>0</v>
      </c>
      <c r="EQ198">
        <f t="shared" si="329"/>
        <v>0</v>
      </c>
      <c r="ER198">
        <v>0</v>
      </c>
      <c r="ES198">
        <f t="shared" si="330"/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 t="s">
        <v>645</v>
      </c>
      <c r="FG198" t="s">
        <v>264</v>
      </c>
    </row>
    <row r="199" spans="1:163" x14ac:dyDescent="0.45">
      <c r="A199">
        <v>198</v>
      </c>
      <c r="B199">
        <v>289</v>
      </c>
      <c r="C199" t="s">
        <v>378</v>
      </c>
      <c r="D199" t="s">
        <v>46</v>
      </c>
      <c r="E199" t="s">
        <v>668</v>
      </c>
      <c r="F199" t="s">
        <v>380</v>
      </c>
      <c r="G199" s="2">
        <v>0</v>
      </c>
      <c r="H199">
        <v>288.3</v>
      </c>
      <c r="I199">
        <f>1668+273</f>
        <v>1941</v>
      </c>
      <c r="J199">
        <v>298</v>
      </c>
      <c r="K199" s="2">
        <f t="shared" si="280"/>
        <v>0.15352910870685213</v>
      </c>
      <c r="L199">
        <f>5*10^-3</f>
        <v>5.0000000000000001E-3</v>
      </c>
      <c r="M199" t="s">
        <v>1144</v>
      </c>
      <c r="N199">
        <v>0</v>
      </c>
      <c r="O199">
        <f t="shared" si="331"/>
        <v>0</v>
      </c>
      <c r="P199">
        <v>0</v>
      </c>
      <c r="Q199">
        <f t="shared" si="332"/>
        <v>0</v>
      </c>
      <c r="R199">
        <v>0</v>
      </c>
      <c r="S199">
        <f t="shared" si="333"/>
        <v>0</v>
      </c>
      <c r="T199">
        <v>0</v>
      </c>
      <c r="U199">
        <f t="shared" si="334"/>
        <v>0</v>
      </c>
      <c r="V199">
        <v>0</v>
      </c>
      <c r="W199">
        <f t="shared" si="335"/>
        <v>0</v>
      </c>
      <c r="X199">
        <v>0</v>
      </c>
      <c r="Y199">
        <f t="shared" si="336"/>
        <v>0</v>
      </c>
      <c r="Z199">
        <v>0</v>
      </c>
      <c r="AA199">
        <f t="shared" si="337"/>
        <v>0</v>
      </c>
      <c r="AB199">
        <v>0</v>
      </c>
      <c r="AC199">
        <f t="shared" si="338"/>
        <v>0</v>
      </c>
      <c r="AD199">
        <v>0</v>
      </c>
      <c r="AE199">
        <f t="shared" si="339"/>
        <v>0</v>
      </c>
      <c r="AF199">
        <v>0</v>
      </c>
      <c r="AG199">
        <f t="shared" si="340"/>
        <v>0</v>
      </c>
      <c r="AH199">
        <v>0</v>
      </c>
      <c r="AI199">
        <f t="shared" si="341"/>
        <v>0</v>
      </c>
      <c r="AJ199">
        <v>0</v>
      </c>
      <c r="AK199">
        <f t="shared" si="342"/>
        <v>0</v>
      </c>
      <c r="AL199">
        <v>0</v>
      </c>
      <c r="AM199">
        <f t="shared" si="343"/>
        <v>0</v>
      </c>
      <c r="AN199">
        <v>0</v>
      </c>
      <c r="AO199">
        <f t="shared" si="344"/>
        <v>0</v>
      </c>
      <c r="AP199">
        <v>0</v>
      </c>
      <c r="AQ199">
        <f t="shared" si="345"/>
        <v>0</v>
      </c>
      <c r="AR199">
        <v>100</v>
      </c>
      <c r="AS199">
        <f t="shared" si="346"/>
        <v>1</v>
      </c>
      <c r="AT199">
        <v>0</v>
      </c>
      <c r="AU199">
        <f t="shared" si="347"/>
        <v>0</v>
      </c>
      <c r="AV199">
        <v>0</v>
      </c>
      <c r="AW199">
        <f t="shared" si="348"/>
        <v>0</v>
      </c>
      <c r="AX199">
        <v>0</v>
      </c>
      <c r="AY199">
        <f t="shared" si="349"/>
        <v>0</v>
      </c>
      <c r="AZ199">
        <v>0</v>
      </c>
      <c r="BA199">
        <f t="shared" si="350"/>
        <v>0</v>
      </c>
      <c r="BB199">
        <v>0</v>
      </c>
      <c r="BC199">
        <f t="shared" si="351"/>
        <v>0</v>
      </c>
      <c r="BD199">
        <v>0</v>
      </c>
      <c r="BE199">
        <f t="shared" si="352"/>
        <v>0</v>
      </c>
      <c r="BF199">
        <v>0</v>
      </c>
      <c r="BG199">
        <f t="shared" si="353"/>
        <v>0</v>
      </c>
      <c r="BH199">
        <v>0</v>
      </c>
      <c r="BI199">
        <f t="shared" si="354"/>
        <v>0</v>
      </c>
      <c r="BJ199">
        <v>0</v>
      </c>
      <c r="BK199">
        <f t="shared" si="355"/>
        <v>0</v>
      </c>
      <c r="BL199">
        <v>0</v>
      </c>
      <c r="BM199">
        <f t="shared" si="356"/>
        <v>0</v>
      </c>
      <c r="BN199">
        <v>0</v>
      </c>
      <c r="BO199">
        <f t="shared" si="357"/>
        <v>0</v>
      </c>
      <c r="BP199">
        <v>0</v>
      </c>
      <c r="BQ199">
        <f t="shared" si="358"/>
        <v>0</v>
      </c>
      <c r="BR199">
        <v>0</v>
      </c>
      <c r="BS199">
        <f t="shared" si="359"/>
        <v>0</v>
      </c>
      <c r="BT199">
        <v>0</v>
      </c>
      <c r="BU199">
        <f t="shared" si="360"/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f t="shared" si="278"/>
        <v>78.599999999999994</v>
      </c>
      <c r="DE199">
        <f t="shared" si="310"/>
        <v>0.85812444071452754</v>
      </c>
      <c r="DF199">
        <v>21.4</v>
      </c>
      <c r="DG199">
        <f t="shared" si="311"/>
        <v>0.14187555928547244</v>
      </c>
      <c r="DH199">
        <v>0</v>
      </c>
      <c r="DI199">
        <f t="shared" si="312"/>
        <v>0</v>
      </c>
      <c r="DJ199">
        <v>0</v>
      </c>
      <c r="DK199">
        <f t="shared" si="313"/>
        <v>0</v>
      </c>
      <c r="DL199">
        <v>0</v>
      </c>
      <c r="DM199">
        <f t="shared" si="314"/>
        <v>0</v>
      </c>
      <c r="DN199">
        <v>0</v>
      </c>
      <c r="DO199">
        <f t="shared" si="315"/>
        <v>0</v>
      </c>
      <c r="DP199">
        <v>0</v>
      </c>
      <c r="DQ199">
        <f t="shared" si="316"/>
        <v>0</v>
      </c>
      <c r="DR199">
        <v>0</v>
      </c>
      <c r="DS199">
        <f t="shared" si="317"/>
        <v>0</v>
      </c>
      <c r="DT199">
        <v>0</v>
      </c>
      <c r="DU199">
        <f t="shared" si="318"/>
        <v>0</v>
      </c>
      <c r="DV199">
        <v>0</v>
      </c>
      <c r="DW199">
        <f t="shared" si="319"/>
        <v>0</v>
      </c>
      <c r="DX199">
        <v>0</v>
      </c>
      <c r="DY199">
        <f t="shared" si="320"/>
        <v>0</v>
      </c>
      <c r="DZ199">
        <v>0</v>
      </c>
      <c r="EA199">
        <f t="shared" si="321"/>
        <v>0</v>
      </c>
      <c r="EB199">
        <v>0</v>
      </c>
      <c r="EC199">
        <f t="shared" si="322"/>
        <v>0</v>
      </c>
      <c r="ED199">
        <v>0</v>
      </c>
      <c r="EE199">
        <f t="shared" si="323"/>
        <v>0</v>
      </c>
      <c r="EF199">
        <v>0</v>
      </c>
      <c r="EG199">
        <f t="shared" si="324"/>
        <v>0</v>
      </c>
      <c r="EH199">
        <v>0</v>
      </c>
      <c r="EI199">
        <f t="shared" si="325"/>
        <v>0</v>
      </c>
      <c r="EJ199">
        <v>0</v>
      </c>
      <c r="EK199">
        <f t="shared" si="326"/>
        <v>0</v>
      </c>
      <c r="EL199">
        <v>0</v>
      </c>
      <c r="EM199">
        <f t="shared" si="327"/>
        <v>0</v>
      </c>
      <c r="EN199">
        <v>0</v>
      </c>
      <c r="EO199">
        <f t="shared" si="328"/>
        <v>0</v>
      </c>
      <c r="EP199">
        <v>0</v>
      </c>
      <c r="EQ199">
        <f t="shared" si="329"/>
        <v>0</v>
      </c>
      <c r="ER199">
        <v>0</v>
      </c>
      <c r="ES199">
        <f t="shared" si="330"/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 t="s">
        <v>645</v>
      </c>
    </row>
    <row r="200" spans="1:163" x14ac:dyDescent="0.45">
      <c r="A200">
        <v>199</v>
      </c>
      <c r="B200">
        <v>290</v>
      </c>
      <c r="C200" t="s">
        <v>53</v>
      </c>
      <c r="D200" t="s">
        <v>46</v>
      </c>
      <c r="E200">
        <v>5052</v>
      </c>
      <c r="G200" s="2">
        <v>2</v>
      </c>
      <c r="H200">
        <v>288.3</v>
      </c>
      <c r="I200">
        <v>880</v>
      </c>
      <c r="J200">
        <v>298</v>
      </c>
      <c r="K200" s="2">
        <f t="shared" si="280"/>
        <v>0.33863636363636362</v>
      </c>
      <c r="L200">
        <f>2*10^-2</f>
        <v>0.02</v>
      </c>
      <c r="M200" t="s">
        <v>64</v>
      </c>
      <c r="N200">
        <v>0.4</v>
      </c>
      <c r="O200">
        <f t="shared" si="331"/>
        <v>1.6922079324954659E-3</v>
      </c>
      <c r="P200">
        <v>0.4</v>
      </c>
      <c r="Q200">
        <f t="shared" si="332"/>
        <v>1.6444876170417016E-3</v>
      </c>
      <c r="R200">
        <v>0</v>
      </c>
      <c r="S200">
        <f t="shared" si="333"/>
        <v>0</v>
      </c>
      <c r="T200">
        <v>0.05</v>
      </c>
      <c r="U200">
        <f t="shared" si="334"/>
        <v>2.4466909351986984E-4</v>
      </c>
      <c r="V200">
        <v>0</v>
      </c>
      <c r="W200">
        <f t="shared" si="335"/>
        <v>0</v>
      </c>
      <c r="X200">
        <v>96.5</v>
      </c>
      <c r="Y200">
        <f t="shared" si="336"/>
        <v>0.96146865219048239</v>
      </c>
      <c r="Z200">
        <v>2.8</v>
      </c>
      <c r="AA200">
        <f t="shared" si="337"/>
        <v>3.0970224931022344E-2</v>
      </c>
      <c r="AB200">
        <v>0</v>
      </c>
      <c r="AC200">
        <f t="shared" si="338"/>
        <v>0</v>
      </c>
      <c r="AD200">
        <v>0.19</v>
      </c>
      <c r="AE200">
        <f t="shared" si="339"/>
        <v>9.1464225100222976E-4</v>
      </c>
      <c r="AF200">
        <v>0</v>
      </c>
      <c r="AG200">
        <f t="shared" si="340"/>
        <v>0</v>
      </c>
      <c r="AH200">
        <v>0</v>
      </c>
      <c r="AI200">
        <f t="shared" si="341"/>
        <v>0</v>
      </c>
      <c r="AJ200">
        <v>0</v>
      </c>
      <c r="AK200">
        <f t="shared" si="342"/>
        <v>0</v>
      </c>
      <c r="AL200">
        <v>0.25</v>
      </c>
      <c r="AM200">
        <f t="shared" si="343"/>
        <v>2.3929840415507306E-3</v>
      </c>
      <c r="AN200">
        <v>0.13</v>
      </c>
      <c r="AO200">
        <f t="shared" si="344"/>
        <v>6.7213194288544688E-4</v>
      </c>
      <c r="AP200">
        <v>0</v>
      </c>
      <c r="AQ200">
        <f t="shared" si="345"/>
        <v>0</v>
      </c>
      <c r="AR200">
        <v>0</v>
      </c>
      <c r="AS200">
        <f t="shared" si="346"/>
        <v>0</v>
      </c>
      <c r="AT200">
        <v>0</v>
      </c>
      <c r="AU200">
        <f t="shared" si="347"/>
        <v>0</v>
      </c>
      <c r="AV200">
        <v>0</v>
      </c>
      <c r="AW200">
        <f t="shared" si="348"/>
        <v>0</v>
      </c>
      <c r="AX200">
        <v>0</v>
      </c>
      <c r="AY200">
        <f t="shared" si="349"/>
        <v>0</v>
      </c>
      <c r="AZ200">
        <v>0</v>
      </c>
      <c r="BA200">
        <f t="shared" si="350"/>
        <v>0</v>
      </c>
      <c r="BB200">
        <v>0</v>
      </c>
      <c r="BC200">
        <f t="shared" si="351"/>
        <v>0</v>
      </c>
      <c r="BD200">
        <v>0</v>
      </c>
      <c r="BE200">
        <f t="shared" si="352"/>
        <v>0</v>
      </c>
      <c r="BF200">
        <v>0</v>
      </c>
      <c r="BG200">
        <f t="shared" si="353"/>
        <v>0</v>
      </c>
      <c r="BH200">
        <v>0</v>
      </c>
      <c r="BI200">
        <f t="shared" si="354"/>
        <v>0</v>
      </c>
      <c r="BJ200">
        <v>0</v>
      </c>
      <c r="BK200">
        <f t="shared" si="355"/>
        <v>0</v>
      </c>
      <c r="BL200">
        <v>0</v>
      </c>
      <c r="BM200">
        <f t="shared" si="356"/>
        <v>0</v>
      </c>
      <c r="BN200">
        <v>0</v>
      </c>
      <c r="BO200">
        <f t="shared" si="357"/>
        <v>0</v>
      </c>
      <c r="BP200">
        <v>0</v>
      </c>
      <c r="BQ200">
        <f t="shared" si="358"/>
        <v>0</v>
      </c>
      <c r="BR200">
        <v>0</v>
      </c>
      <c r="BS200">
        <f t="shared" si="359"/>
        <v>0</v>
      </c>
      <c r="BT200">
        <v>0</v>
      </c>
      <c r="BU200">
        <f t="shared" si="360"/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f t="shared" si="278"/>
        <v>78.599999999999994</v>
      </c>
      <c r="DE200">
        <f t="shared" si="310"/>
        <v>0.85812444071452754</v>
      </c>
      <c r="DF200">
        <v>21.4</v>
      </c>
      <c r="DG200">
        <f t="shared" si="311"/>
        <v>0.14187555928547244</v>
      </c>
      <c r="DH200">
        <v>0</v>
      </c>
      <c r="DI200">
        <f t="shared" si="312"/>
        <v>0</v>
      </c>
      <c r="DJ200">
        <v>0</v>
      </c>
      <c r="DK200">
        <f t="shared" si="313"/>
        <v>0</v>
      </c>
      <c r="DL200">
        <v>0</v>
      </c>
      <c r="DM200">
        <f t="shared" si="314"/>
        <v>0</v>
      </c>
      <c r="DN200">
        <v>0</v>
      </c>
      <c r="DO200">
        <f t="shared" si="315"/>
        <v>0</v>
      </c>
      <c r="DP200">
        <v>0</v>
      </c>
      <c r="DQ200">
        <f t="shared" si="316"/>
        <v>0</v>
      </c>
      <c r="DR200">
        <v>0</v>
      </c>
      <c r="DS200">
        <f t="shared" si="317"/>
        <v>0</v>
      </c>
      <c r="DT200">
        <v>0</v>
      </c>
      <c r="DU200">
        <f t="shared" si="318"/>
        <v>0</v>
      </c>
      <c r="DV200">
        <v>0</v>
      </c>
      <c r="DW200">
        <f t="shared" si="319"/>
        <v>0</v>
      </c>
      <c r="DX200">
        <v>0</v>
      </c>
      <c r="DY200">
        <f t="shared" si="320"/>
        <v>0</v>
      </c>
      <c r="DZ200">
        <v>0</v>
      </c>
      <c r="EA200">
        <f t="shared" si="321"/>
        <v>0</v>
      </c>
      <c r="EB200">
        <v>0</v>
      </c>
      <c r="EC200">
        <f t="shared" si="322"/>
        <v>0</v>
      </c>
      <c r="ED200">
        <v>0</v>
      </c>
      <c r="EE200">
        <f t="shared" si="323"/>
        <v>0</v>
      </c>
      <c r="EF200">
        <v>0</v>
      </c>
      <c r="EG200">
        <f t="shared" si="324"/>
        <v>0</v>
      </c>
      <c r="EH200">
        <v>0</v>
      </c>
      <c r="EI200">
        <f t="shared" si="325"/>
        <v>0</v>
      </c>
      <c r="EJ200">
        <v>0</v>
      </c>
      <c r="EK200">
        <f t="shared" si="326"/>
        <v>0</v>
      </c>
      <c r="EL200">
        <v>0</v>
      </c>
      <c r="EM200">
        <f t="shared" si="327"/>
        <v>0</v>
      </c>
      <c r="EN200">
        <v>0</v>
      </c>
      <c r="EO200">
        <f t="shared" si="328"/>
        <v>0</v>
      </c>
      <c r="EP200">
        <v>0</v>
      </c>
      <c r="EQ200">
        <f t="shared" si="329"/>
        <v>0</v>
      </c>
      <c r="ER200">
        <v>0</v>
      </c>
      <c r="ES200">
        <f t="shared" si="330"/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 t="s">
        <v>645</v>
      </c>
    </row>
    <row r="201" spans="1:163" ht="15.75" x14ac:dyDescent="0.5">
      <c r="A201">
        <v>200</v>
      </c>
      <c r="B201">
        <v>293</v>
      </c>
      <c r="C201" t="s">
        <v>53</v>
      </c>
      <c r="D201" t="s">
        <v>46</v>
      </c>
      <c r="E201">
        <v>6061</v>
      </c>
      <c r="G201" s="2">
        <v>2</v>
      </c>
      <c r="H201">
        <v>288.3</v>
      </c>
      <c r="I201">
        <v>578</v>
      </c>
      <c r="J201">
        <v>298</v>
      </c>
      <c r="K201" s="2">
        <f t="shared" si="280"/>
        <v>0.51557093425605538</v>
      </c>
      <c r="L201">
        <f>2*10^-2</f>
        <v>0.02</v>
      </c>
      <c r="M201" t="s">
        <v>64</v>
      </c>
      <c r="N201">
        <v>0.13</v>
      </c>
      <c r="O201">
        <f t="shared" si="331"/>
        <v>5.5268668448230258E-4</v>
      </c>
      <c r="P201">
        <v>0</v>
      </c>
      <c r="Q201">
        <f t="shared" si="332"/>
        <v>0</v>
      </c>
      <c r="R201">
        <v>0</v>
      </c>
      <c r="S201">
        <f t="shared" si="333"/>
        <v>0</v>
      </c>
      <c r="T201">
        <v>0</v>
      </c>
      <c r="U201">
        <f t="shared" si="334"/>
        <v>0</v>
      </c>
      <c r="V201">
        <v>0</v>
      </c>
      <c r="W201">
        <f t="shared" si="335"/>
        <v>0</v>
      </c>
      <c r="X201">
        <v>97.9</v>
      </c>
      <c r="Y201">
        <f t="shared" si="336"/>
        <v>0.98024000225272812</v>
      </c>
      <c r="Z201">
        <v>1.1000000000000001</v>
      </c>
      <c r="AA201">
        <f t="shared" si="337"/>
        <v>1.2227028581432643E-2</v>
      </c>
      <c r="AB201">
        <v>0</v>
      </c>
      <c r="AC201">
        <f t="shared" si="338"/>
        <v>0</v>
      </c>
      <c r="AD201" s="13">
        <v>0.15</v>
      </c>
      <c r="AE201">
        <f t="shared" si="339"/>
        <v>7.25656068350842E-4</v>
      </c>
      <c r="AF201">
        <v>0</v>
      </c>
      <c r="AG201">
        <f t="shared" si="340"/>
        <v>0</v>
      </c>
      <c r="AH201">
        <v>0</v>
      </c>
      <c r="AI201">
        <f t="shared" si="341"/>
        <v>0</v>
      </c>
      <c r="AJ201">
        <v>0</v>
      </c>
      <c r="AK201">
        <f t="shared" si="342"/>
        <v>0</v>
      </c>
      <c r="AL201">
        <v>0.57999999999999996</v>
      </c>
      <c r="AM201">
        <f t="shared" si="343"/>
        <v>5.5791713682601593E-3</v>
      </c>
      <c r="AN201">
        <v>0.13</v>
      </c>
      <c r="AO201">
        <f t="shared" si="344"/>
        <v>6.7545504474590212E-4</v>
      </c>
      <c r="AP201">
        <v>0</v>
      </c>
      <c r="AQ201">
        <f t="shared" si="345"/>
        <v>0</v>
      </c>
      <c r="AR201">
        <v>0</v>
      </c>
      <c r="AS201">
        <f t="shared" si="346"/>
        <v>0</v>
      </c>
      <c r="AT201">
        <v>0</v>
      </c>
      <c r="AU201">
        <f t="shared" si="347"/>
        <v>0</v>
      </c>
      <c r="AV201">
        <v>0</v>
      </c>
      <c r="AW201">
        <f t="shared" si="348"/>
        <v>0</v>
      </c>
      <c r="AX201">
        <v>0</v>
      </c>
      <c r="AY201">
        <f t="shared" si="349"/>
        <v>0</v>
      </c>
      <c r="AZ201">
        <v>0</v>
      </c>
      <c r="BA201">
        <f t="shared" si="350"/>
        <v>0</v>
      </c>
      <c r="BB201">
        <v>0</v>
      </c>
      <c r="BC201">
        <f t="shared" si="351"/>
        <v>0</v>
      </c>
      <c r="BD201">
        <v>0</v>
      </c>
      <c r="BE201">
        <f t="shared" si="352"/>
        <v>0</v>
      </c>
      <c r="BF201">
        <v>0</v>
      </c>
      <c r="BG201">
        <f t="shared" si="353"/>
        <v>0</v>
      </c>
      <c r="BH201">
        <v>0</v>
      </c>
      <c r="BI201">
        <f t="shared" si="354"/>
        <v>0</v>
      </c>
      <c r="BJ201">
        <v>0</v>
      </c>
      <c r="BK201">
        <f t="shared" si="355"/>
        <v>0</v>
      </c>
      <c r="BL201">
        <v>0</v>
      </c>
      <c r="BM201">
        <f t="shared" si="356"/>
        <v>0</v>
      </c>
      <c r="BN201">
        <v>0</v>
      </c>
      <c r="BO201">
        <f t="shared" si="357"/>
        <v>0</v>
      </c>
      <c r="BP201">
        <v>0</v>
      </c>
      <c r="BQ201">
        <f t="shared" si="358"/>
        <v>0</v>
      </c>
      <c r="BR201">
        <v>0</v>
      </c>
      <c r="BS201">
        <f t="shared" si="359"/>
        <v>0</v>
      </c>
      <c r="BT201">
        <v>0</v>
      </c>
      <c r="BU201">
        <f t="shared" si="360"/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f t="shared" si="278"/>
        <v>78.599999999999994</v>
      </c>
      <c r="DE201">
        <f t="shared" si="310"/>
        <v>0.85812444071452754</v>
      </c>
      <c r="DF201">
        <v>21.4</v>
      </c>
      <c r="DG201">
        <f t="shared" si="311"/>
        <v>0.14187555928547244</v>
      </c>
      <c r="DH201">
        <v>0</v>
      </c>
      <c r="DI201">
        <f t="shared" si="312"/>
        <v>0</v>
      </c>
      <c r="DJ201">
        <v>0</v>
      </c>
      <c r="DK201">
        <f t="shared" si="313"/>
        <v>0</v>
      </c>
      <c r="DL201">
        <v>0</v>
      </c>
      <c r="DM201">
        <f t="shared" si="314"/>
        <v>0</v>
      </c>
      <c r="DN201">
        <v>0</v>
      </c>
      <c r="DO201">
        <f t="shared" si="315"/>
        <v>0</v>
      </c>
      <c r="DP201">
        <v>0</v>
      </c>
      <c r="DQ201">
        <f t="shared" si="316"/>
        <v>0</v>
      </c>
      <c r="DR201">
        <v>0</v>
      </c>
      <c r="DS201">
        <f t="shared" si="317"/>
        <v>0</v>
      </c>
      <c r="DT201">
        <v>0</v>
      </c>
      <c r="DU201">
        <f t="shared" si="318"/>
        <v>0</v>
      </c>
      <c r="DV201">
        <v>0</v>
      </c>
      <c r="DW201">
        <f t="shared" si="319"/>
        <v>0</v>
      </c>
      <c r="DX201">
        <v>0</v>
      </c>
      <c r="DY201">
        <f t="shared" si="320"/>
        <v>0</v>
      </c>
      <c r="DZ201">
        <v>0</v>
      </c>
      <c r="EA201">
        <f t="shared" si="321"/>
        <v>0</v>
      </c>
      <c r="EB201">
        <v>0</v>
      </c>
      <c r="EC201">
        <f t="shared" si="322"/>
        <v>0</v>
      </c>
      <c r="ED201">
        <v>0</v>
      </c>
      <c r="EE201">
        <f t="shared" si="323"/>
        <v>0</v>
      </c>
      <c r="EF201">
        <v>0</v>
      </c>
      <c r="EG201">
        <f t="shared" si="324"/>
        <v>0</v>
      </c>
      <c r="EH201">
        <v>0</v>
      </c>
      <c r="EI201">
        <f t="shared" si="325"/>
        <v>0</v>
      </c>
      <c r="EJ201">
        <v>0</v>
      </c>
      <c r="EK201">
        <f t="shared" si="326"/>
        <v>0</v>
      </c>
      <c r="EL201">
        <v>0</v>
      </c>
      <c r="EM201">
        <f t="shared" si="327"/>
        <v>0</v>
      </c>
      <c r="EN201">
        <v>0</v>
      </c>
      <c r="EO201">
        <f t="shared" si="328"/>
        <v>0</v>
      </c>
      <c r="EP201">
        <v>0</v>
      </c>
      <c r="EQ201">
        <f t="shared" si="329"/>
        <v>0</v>
      </c>
      <c r="ER201">
        <v>0</v>
      </c>
      <c r="ES201">
        <f t="shared" si="330"/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 t="s">
        <v>645</v>
      </c>
    </row>
    <row r="202" spans="1:163" x14ac:dyDescent="0.45">
      <c r="A202">
        <v>201</v>
      </c>
      <c r="B202">
        <v>296</v>
      </c>
      <c r="C202" t="s">
        <v>420</v>
      </c>
      <c r="D202" t="s">
        <v>416</v>
      </c>
      <c r="E202" t="s">
        <v>609</v>
      </c>
      <c r="G202" s="2">
        <v>3</v>
      </c>
      <c r="H202">
        <f>97.8+273</f>
        <v>370.8</v>
      </c>
      <c r="I202">
        <v>1773</v>
      </c>
      <c r="J202">
        <v>573</v>
      </c>
      <c r="K202" s="2">
        <f t="shared" si="280"/>
        <v>0.32318104906937395</v>
      </c>
      <c r="L202">
        <f>(2.5*10^-7)/0.014</f>
        <v>1.7857142857142855E-5</v>
      </c>
      <c r="M202" t="s">
        <v>1145</v>
      </c>
      <c r="N202">
        <v>0</v>
      </c>
      <c r="O202">
        <f t="shared" si="331"/>
        <v>0</v>
      </c>
      <c r="P202">
        <v>0</v>
      </c>
      <c r="Q202">
        <f t="shared" si="332"/>
        <v>0</v>
      </c>
      <c r="R202">
        <v>0.12</v>
      </c>
      <c r="S202">
        <f t="shared" si="333"/>
        <v>1.1318355517839791E-3</v>
      </c>
      <c r="T202">
        <v>0.4</v>
      </c>
      <c r="U202">
        <f t="shared" si="334"/>
        <v>4.0306816638803616E-3</v>
      </c>
      <c r="V202">
        <v>0</v>
      </c>
      <c r="W202">
        <f t="shared" si="335"/>
        <v>0</v>
      </c>
      <c r="X202">
        <v>0</v>
      </c>
      <c r="Y202">
        <f t="shared" si="336"/>
        <v>0</v>
      </c>
      <c r="Z202">
        <v>0</v>
      </c>
      <c r="AA202">
        <f t="shared" si="337"/>
        <v>0</v>
      </c>
      <c r="AB202">
        <v>0</v>
      </c>
      <c r="AC202">
        <f t="shared" si="338"/>
        <v>0</v>
      </c>
      <c r="AD202">
        <f>100-8.9-0.89-0.2-0.4-0.24-0.12-0.1-0.08</f>
        <v>89.07</v>
      </c>
      <c r="AE202">
        <f t="shared" si="339"/>
        <v>0.88295487843677134</v>
      </c>
      <c r="AF202">
        <v>0.1</v>
      </c>
      <c r="AG202">
        <f t="shared" si="340"/>
        <v>4.6094419077905777E-3</v>
      </c>
      <c r="AH202">
        <v>0</v>
      </c>
      <c r="AI202">
        <f t="shared" si="341"/>
        <v>0</v>
      </c>
      <c r="AJ202">
        <v>0</v>
      </c>
      <c r="AK202">
        <f t="shared" si="342"/>
        <v>0</v>
      </c>
      <c r="AL202">
        <v>0.24</v>
      </c>
      <c r="AM202">
        <f t="shared" si="343"/>
        <v>4.7306458332646946E-3</v>
      </c>
      <c r="AN202">
        <v>8.9</v>
      </c>
      <c r="AO202">
        <f t="shared" si="344"/>
        <v>9.4756844471379012E-2</v>
      </c>
      <c r="AP202">
        <v>0.89</v>
      </c>
      <c r="AQ202">
        <f t="shared" si="345"/>
        <v>5.1354871386473525E-3</v>
      </c>
      <c r="AR202">
        <v>0</v>
      </c>
      <c r="AS202">
        <f t="shared" si="346"/>
        <v>0</v>
      </c>
      <c r="AT202">
        <v>0</v>
      </c>
      <c r="AU202">
        <f t="shared" si="347"/>
        <v>0</v>
      </c>
      <c r="AV202">
        <v>0</v>
      </c>
      <c r="AW202">
        <f t="shared" si="348"/>
        <v>0</v>
      </c>
      <c r="AX202">
        <v>0</v>
      </c>
      <c r="AY202">
        <f t="shared" si="349"/>
        <v>0</v>
      </c>
      <c r="AZ202">
        <v>0.08</v>
      </c>
      <c r="BA202">
        <f t="shared" si="350"/>
        <v>4.7667116403026438E-4</v>
      </c>
      <c r="BB202">
        <v>0.2</v>
      </c>
      <c r="BC202">
        <f t="shared" si="351"/>
        <v>2.1735138324524865E-3</v>
      </c>
      <c r="BD202">
        <v>0</v>
      </c>
      <c r="BE202">
        <f t="shared" si="352"/>
        <v>0</v>
      </c>
      <c r="BF202">
        <v>0</v>
      </c>
      <c r="BG202">
        <f t="shared" si="353"/>
        <v>0</v>
      </c>
      <c r="BH202">
        <v>0</v>
      </c>
      <c r="BI202">
        <f t="shared" si="354"/>
        <v>0</v>
      </c>
      <c r="BJ202">
        <v>0</v>
      </c>
      <c r="BK202">
        <f t="shared" si="355"/>
        <v>0</v>
      </c>
      <c r="BL202">
        <v>0</v>
      </c>
      <c r="BM202">
        <f t="shared" si="356"/>
        <v>0</v>
      </c>
      <c r="BN202">
        <v>0</v>
      </c>
      <c r="BO202">
        <f t="shared" si="357"/>
        <v>0</v>
      </c>
      <c r="BP202">
        <v>0</v>
      </c>
      <c r="BQ202">
        <f t="shared" si="358"/>
        <v>0</v>
      </c>
      <c r="BR202">
        <v>0</v>
      </c>
      <c r="BS202">
        <f t="shared" si="359"/>
        <v>0</v>
      </c>
      <c r="BT202">
        <v>0</v>
      </c>
      <c r="BU202">
        <f t="shared" si="360"/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f t="shared" si="310"/>
        <v>0</v>
      </c>
      <c r="DF202">
        <v>0</v>
      </c>
      <c r="DG202">
        <f t="shared" si="311"/>
        <v>0</v>
      </c>
      <c r="DH202">
        <v>0</v>
      </c>
      <c r="DI202">
        <f t="shared" si="312"/>
        <v>0</v>
      </c>
      <c r="DJ202">
        <v>0</v>
      </c>
      <c r="DK202">
        <f t="shared" si="313"/>
        <v>0</v>
      </c>
      <c r="DL202">
        <v>0</v>
      </c>
      <c r="DM202">
        <f t="shared" si="314"/>
        <v>0</v>
      </c>
      <c r="DN202">
        <v>0</v>
      </c>
      <c r="DO202">
        <f t="shared" si="315"/>
        <v>0</v>
      </c>
      <c r="DP202">
        <v>0</v>
      </c>
      <c r="DQ202">
        <f t="shared" si="316"/>
        <v>0</v>
      </c>
      <c r="DR202">
        <v>0</v>
      </c>
      <c r="DS202">
        <f t="shared" si="317"/>
        <v>0</v>
      </c>
      <c r="DT202">
        <v>0</v>
      </c>
      <c r="DU202">
        <f t="shared" si="318"/>
        <v>0</v>
      </c>
      <c r="DV202">
        <v>100</v>
      </c>
      <c r="DW202">
        <f t="shared" si="319"/>
        <v>1</v>
      </c>
      <c r="DX202">
        <v>0</v>
      </c>
      <c r="DY202">
        <f t="shared" si="320"/>
        <v>0</v>
      </c>
      <c r="DZ202">
        <v>0</v>
      </c>
      <c r="EA202">
        <f t="shared" si="321"/>
        <v>0</v>
      </c>
      <c r="EB202">
        <v>0</v>
      </c>
      <c r="EC202">
        <f t="shared" si="322"/>
        <v>0</v>
      </c>
      <c r="ED202">
        <v>0</v>
      </c>
      <c r="EE202">
        <f t="shared" si="323"/>
        <v>0</v>
      </c>
      <c r="EF202">
        <v>0</v>
      </c>
      <c r="EG202">
        <f t="shared" si="324"/>
        <v>0</v>
      </c>
      <c r="EH202">
        <v>0</v>
      </c>
      <c r="EI202">
        <f t="shared" si="325"/>
        <v>0</v>
      </c>
      <c r="EJ202">
        <v>0</v>
      </c>
      <c r="EK202">
        <f t="shared" si="326"/>
        <v>0</v>
      </c>
      <c r="EL202">
        <v>0</v>
      </c>
      <c r="EM202">
        <f t="shared" si="327"/>
        <v>0</v>
      </c>
      <c r="EN202">
        <v>0</v>
      </c>
      <c r="EO202">
        <f t="shared" si="328"/>
        <v>0</v>
      </c>
      <c r="EP202">
        <v>0</v>
      </c>
      <c r="EQ202">
        <f t="shared" si="329"/>
        <v>0</v>
      </c>
      <c r="ER202">
        <v>0</v>
      </c>
      <c r="ES202">
        <f t="shared" si="330"/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 s="3" t="s">
        <v>670</v>
      </c>
    </row>
    <row r="203" spans="1:163" x14ac:dyDescent="0.45">
      <c r="A203">
        <v>202</v>
      </c>
      <c r="B203">
        <v>297</v>
      </c>
      <c r="C203" t="s">
        <v>420</v>
      </c>
      <c r="D203" t="s">
        <v>671</v>
      </c>
      <c r="E203" t="s">
        <v>609</v>
      </c>
      <c r="F203" t="s">
        <v>672</v>
      </c>
      <c r="G203" s="2">
        <v>0</v>
      </c>
      <c r="H203">
        <f t="shared" ref="H203:H204" si="361">124+273</f>
        <v>397</v>
      </c>
      <c r="I203">
        <v>1773</v>
      </c>
      <c r="J203">
        <f>150+273</f>
        <v>423</v>
      </c>
      <c r="K203" s="2">
        <f t="shared" si="280"/>
        <v>0.23857868020304568</v>
      </c>
      <c r="L203">
        <f t="shared" ref="L203:L204" si="362">1*10^-5</f>
        <v>1.0000000000000001E-5</v>
      </c>
      <c r="M203" t="s">
        <v>1145</v>
      </c>
      <c r="N203">
        <v>4.5999999999999999E-2</v>
      </c>
      <c r="O203">
        <f t="shared" si="331"/>
        <v>4.002572036866009E-4</v>
      </c>
      <c r="P203">
        <v>0</v>
      </c>
      <c r="Q203">
        <f t="shared" si="332"/>
        <v>0</v>
      </c>
      <c r="R203">
        <v>0.23</v>
      </c>
      <c r="S203">
        <f t="shared" si="333"/>
        <v>2.1667465392589918E-3</v>
      </c>
      <c r="T203">
        <v>0.43</v>
      </c>
      <c r="U203">
        <f t="shared" si="334"/>
        <v>4.3277797873933618E-3</v>
      </c>
      <c r="V203">
        <v>0</v>
      </c>
      <c r="W203">
        <f t="shared" si="335"/>
        <v>0</v>
      </c>
      <c r="X203">
        <v>0</v>
      </c>
      <c r="Y203">
        <f t="shared" si="336"/>
        <v>0</v>
      </c>
      <c r="Z203">
        <v>0</v>
      </c>
      <c r="AA203">
        <f t="shared" si="337"/>
        <v>0</v>
      </c>
      <c r="AB203">
        <v>0</v>
      </c>
      <c r="AC203">
        <f t="shared" si="338"/>
        <v>0</v>
      </c>
      <c r="AD203">
        <f t="shared" ref="AD203:AD204" si="363">100-8.63-0.23-0.95-0.43-0.003-0.21-0.09-0.046-0.1-0.31-0.02-0.006-0.03</f>
        <v>88.944999999999993</v>
      </c>
      <c r="AE203">
        <f t="shared" si="339"/>
        <v>0.8806569926435035</v>
      </c>
      <c r="AF203">
        <v>0.1</v>
      </c>
      <c r="AG203">
        <f t="shared" si="340"/>
        <v>4.6039069372386674E-3</v>
      </c>
      <c r="AH203">
        <v>0.02</v>
      </c>
      <c r="AI203">
        <f t="shared" si="341"/>
        <v>3.5707408664020925E-4</v>
      </c>
      <c r="AJ203">
        <v>6.0000000000000001E-3</v>
      </c>
      <c r="AK203">
        <f t="shared" si="342"/>
        <v>1.0346084135764309E-4</v>
      </c>
      <c r="AL203">
        <v>0.31</v>
      </c>
      <c r="AM203">
        <f t="shared" si="343"/>
        <v>6.1030802079483299E-3</v>
      </c>
      <c r="AN203">
        <v>8.6300000000000008</v>
      </c>
      <c r="AO203">
        <f t="shared" si="344"/>
        <v>9.1771867426426221E-2</v>
      </c>
      <c r="AP203">
        <v>0.95</v>
      </c>
      <c r="AQ203">
        <f t="shared" si="345"/>
        <v>5.4751173859104198E-3</v>
      </c>
      <c r="AR203">
        <v>3.0000000000000001E-3</v>
      </c>
      <c r="AS203">
        <f t="shared" si="346"/>
        <v>3.4654097175237472E-5</v>
      </c>
      <c r="AT203">
        <v>0</v>
      </c>
      <c r="AU203">
        <f t="shared" si="347"/>
        <v>0</v>
      </c>
      <c r="AV203">
        <v>0</v>
      </c>
      <c r="AW203">
        <f t="shared" si="348"/>
        <v>0</v>
      </c>
      <c r="AX203">
        <v>0.03</v>
      </c>
      <c r="AY203">
        <f t="shared" si="349"/>
        <v>1.1840026191913572E-3</v>
      </c>
      <c r="AZ203">
        <v>0.09</v>
      </c>
      <c r="BA203">
        <f t="shared" si="350"/>
        <v>5.3561112996031374E-4</v>
      </c>
      <c r="BB203">
        <v>0.21</v>
      </c>
      <c r="BC203">
        <f t="shared" si="351"/>
        <v>2.2794490943089207E-3</v>
      </c>
      <c r="BD203">
        <v>0</v>
      </c>
      <c r="BE203">
        <f t="shared" si="352"/>
        <v>0</v>
      </c>
      <c r="BF203">
        <v>0</v>
      </c>
      <c r="BG203">
        <f t="shared" si="353"/>
        <v>0</v>
      </c>
      <c r="BH203">
        <v>0</v>
      </c>
      <c r="BI203">
        <f t="shared" si="354"/>
        <v>0</v>
      </c>
      <c r="BJ203">
        <v>0</v>
      </c>
      <c r="BK203">
        <f t="shared" si="355"/>
        <v>0</v>
      </c>
      <c r="BL203">
        <v>0</v>
      </c>
      <c r="BM203">
        <f t="shared" si="356"/>
        <v>0</v>
      </c>
      <c r="BN203">
        <v>0</v>
      </c>
      <c r="BO203">
        <f t="shared" si="357"/>
        <v>0</v>
      </c>
      <c r="BP203">
        <v>0</v>
      </c>
      <c r="BQ203">
        <f t="shared" si="358"/>
        <v>0</v>
      </c>
      <c r="BR203">
        <v>0</v>
      </c>
      <c r="BS203">
        <f t="shared" si="359"/>
        <v>0</v>
      </c>
      <c r="BT203">
        <v>0</v>
      </c>
      <c r="BU203">
        <f t="shared" si="360"/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f t="shared" si="310"/>
        <v>0</v>
      </c>
      <c r="DF203">
        <v>0</v>
      </c>
      <c r="DG203">
        <f t="shared" si="311"/>
        <v>0</v>
      </c>
      <c r="DH203">
        <v>0</v>
      </c>
      <c r="DI203">
        <f t="shared" si="312"/>
        <v>0</v>
      </c>
      <c r="DJ203">
        <v>0</v>
      </c>
      <c r="DK203">
        <f t="shared" si="313"/>
        <v>0</v>
      </c>
      <c r="DL203">
        <v>44.8</v>
      </c>
      <c r="DM203">
        <f t="shared" si="314"/>
        <v>0.45011630912380463</v>
      </c>
      <c r="DN203">
        <v>0</v>
      </c>
      <c r="DO203">
        <f t="shared" si="315"/>
        <v>0</v>
      </c>
      <c r="DP203">
        <v>0</v>
      </c>
      <c r="DQ203">
        <f t="shared" si="316"/>
        <v>0</v>
      </c>
      <c r="DR203">
        <v>55.2</v>
      </c>
      <c r="DS203">
        <f t="shared" si="317"/>
        <v>0.54988369087619549</v>
      </c>
      <c r="DT203">
        <v>0</v>
      </c>
      <c r="DU203">
        <f t="shared" si="318"/>
        <v>0</v>
      </c>
      <c r="DV203">
        <v>0</v>
      </c>
      <c r="DW203">
        <f t="shared" si="319"/>
        <v>0</v>
      </c>
      <c r="DX203">
        <v>0</v>
      </c>
      <c r="DY203">
        <f t="shared" si="320"/>
        <v>0</v>
      </c>
      <c r="DZ203">
        <v>0</v>
      </c>
      <c r="EA203">
        <f t="shared" si="321"/>
        <v>0</v>
      </c>
      <c r="EB203">
        <v>0</v>
      </c>
      <c r="EC203">
        <f t="shared" si="322"/>
        <v>0</v>
      </c>
      <c r="ED203">
        <v>0</v>
      </c>
      <c r="EE203">
        <f t="shared" si="323"/>
        <v>0</v>
      </c>
      <c r="EF203">
        <v>0</v>
      </c>
      <c r="EG203">
        <f t="shared" si="324"/>
        <v>0</v>
      </c>
      <c r="EH203">
        <v>0</v>
      </c>
      <c r="EI203">
        <f t="shared" si="325"/>
        <v>0</v>
      </c>
      <c r="EJ203">
        <v>0</v>
      </c>
      <c r="EK203">
        <f t="shared" si="326"/>
        <v>0</v>
      </c>
      <c r="EL203">
        <v>0</v>
      </c>
      <c r="EM203">
        <f t="shared" si="327"/>
        <v>0</v>
      </c>
      <c r="EN203">
        <v>0</v>
      </c>
      <c r="EO203">
        <f t="shared" si="328"/>
        <v>0</v>
      </c>
      <c r="EP203">
        <v>0</v>
      </c>
      <c r="EQ203">
        <f t="shared" si="329"/>
        <v>0</v>
      </c>
      <c r="ER203">
        <v>0</v>
      </c>
      <c r="ES203">
        <f t="shared" si="330"/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 s="3" t="s">
        <v>673</v>
      </c>
    </row>
    <row r="204" spans="1:163" x14ac:dyDescent="0.45">
      <c r="A204">
        <v>203</v>
      </c>
      <c r="B204">
        <v>300</v>
      </c>
      <c r="C204" t="s">
        <v>420</v>
      </c>
      <c r="D204" t="s">
        <v>671</v>
      </c>
      <c r="E204" t="s">
        <v>609</v>
      </c>
      <c r="F204" t="s">
        <v>672</v>
      </c>
      <c r="G204" s="2">
        <v>1</v>
      </c>
      <c r="H204">
        <f t="shared" si="361"/>
        <v>397</v>
      </c>
      <c r="I204">
        <v>1773</v>
      </c>
      <c r="J204">
        <f>300+273</f>
        <v>573</v>
      </c>
      <c r="K204" s="2">
        <f t="shared" si="280"/>
        <v>0.32318104906937395</v>
      </c>
      <c r="L204">
        <f t="shared" si="362"/>
        <v>1.0000000000000001E-5</v>
      </c>
      <c r="M204" t="s">
        <v>1145</v>
      </c>
      <c r="N204">
        <v>4.5999999999999999E-2</v>
      </c>
      <c r="O204">
        <f t="shared" si="331"/>
        <v>4.002572036866009E-4</v>
      </c>
      <c r="P204">
        <v>0</v>
      </c>
      <c r="Q204">
        <f t="shared" si="332"/>
        <v>0</v>
      </c>
      <c r="R204">
        <v>0.23</v>
      </c>
      <c r="S204">
        <f t="shared" si="333"/>
        <v>2.1667465392589918E-3</v>
      </c>
      <c r="T204">
        <v>0.43</v>
      </c>
      <c r="U204">
        <f t="shared" si="334"/>
        <v>4.3277797873933618E-3</v>
      </c>
      <c r="V204">
        <v>0</v>
      </c>
      <c r="W204">
        <f t="shared" si="335"/>
        <v>0</v>
      </c>
      <c r="X204">
        <v>0</v>
      </c>
      <c r="Y204">
        <f t="shared" si="336"/>
        <v>0</v>
      </c>
      <c r="Z204">
        <v>0</v>
      </c>
      <c r="AA204">
        <f t="shared" si="337"/>
        <v>0</v>
      </c>
      <c r="AB204">
        <v>0</v>
      </c>
      <c r="AC204">
        <f t="shared" si="338"/>
        <v>0</v>
      </c>
      <c r="AD204">
        <f t="shared" si="363"/>
        <v>88.944999999999993</v>
      </c>
      <c r="AE204">
        <f t="shared" si="339"/>
        <v>0.8806569926435035</v>
      </c>
      <c r="AF204">
        <v>0.1</v>
      </c>
      <c r="AG204">
        <f t="shared" si="340"/>
        <v>4.6039069372386674E-3</v>
      </c>
      <c r="AH204">
        <v>0.02</v>
      </c>
      <c r="AI204">
        <f t="shared" si="341"/>
        <v>3.5707408664020925E-4</v>
      </c>
      <c r="AJ204">
        <v>6.0000000000000001E-3</v>
      </c>
      <c r="AK204">
        <f t="shared" si="342"/>
        <v>1.0346084135764309E-4</v>
      </c>
      <c r="AL204">
        <v>0.31</v>
      </c>
      <c r="AM204">
        <f t="shared" si="343"/>
        <v>6.1030802079483299E-3</v>
      </c>
      <c r="AN204">
        <v>8.6300000000000008</v>
      </c>
      <c r="AO204">
        <f t="shared" si="344"/>
        <v>9.1771867426426221E-2</v>
      </c>
      <c r="AP204">
        <v>0.95</v>
      </c>
      <c r="AQ204">
        <f t="shared" si="345"/>
        <v>5.4751173859104198E-3</v>
      </c>
      <c r="AR204">
        <v>3.0000000000000001E-3</v>
      </c>
      <c r="AS204">
        <f t="shared" si="346"/>
        <v>3.4654097175237472E-5</v>
      </c>
      <c r="AT204">
        <v>0</v>
      </c>
      <c r="AU204">
        <f t="shared" si="347"/>
        <v>0</v>
      </c>
      <c r="AV204">
        <v>0</v>
      </c>
      <c r="AW204">
        <f t="shared" si="348"/>
        <v>0</v>
      </c>
      <c r="AX204">
        <v>0.03</v>
      </c>
      <c r="AY204">
        <f t="shared" si="349"/>
        <v>1.1840026191913572E-3</v>
      </c>
      <c r="AZ204">
        <v>0.09</v>
      </c>
      <c r="BA204">
        <f t="shared" si="350"/>
        <v>5.3561112996031374E-4</v>
      </c>
      <c r="BB204">
        <v>0.21</v>
      </c>
      <c r="BC204">
        <f t="shared" si="351"/>
        <v>2.2794490943089207E-3</v>
      </c>
      <c r="BD204">
        <v>0</v>
      </c>
      <c r="BE204">
        <f t="shared" si="352"/>
        <v>0</v>
      </c>
      <c r="BF204">
        <v>0</v>
      </c>
      <c r="BG204">
        <f t="shared" si="353"/>
        <v>0</v>
      </c>
      <c r="BH204">
        <v>0</v>
      </c>
      <c r="BI204">
        <f t="shared" si="354"/>
        <v>0</v>
      </c>
      <c r="BJ204">
        <v>0</v>
      </c>
      <c r="BK204">
        <f t="shared" si="355"/>
        <v>0</v>
      </c>
      <c r="BL204">
        <v>0</v>
      </c>
      <c r="BM204">
        <f t="shared" si="356"/>
        <v>0</v>
      </c>
      <c r="BN204">
        <v>0</v>
      </c>
      <c r="BO204">
        <f t="shared" si="357"/>
        <v>0</v>
      </c>
      <c r="BP204">
        <v>0</v>
      </c>
      <c r="BQ204">
        <f t="shared" si="358"/>
        <v>0</v>
      </c>
      <c r="BR204">
        <v>0</v>
      </c>
      <c r="BS204">
        <f t="shared" si="359"/>
        <v>0</v>
      </c>
      <c r="BT204">
        <v>0</v>
      </c>
      <c r="BU204">
        <f t="shared" si="360"/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f t="shared" si="310"/>
        <v>0</v>
      </c>
      <c r="DF204">
        <v>0</v>
      </c>
      <c r="DG204">
        <f t="shared" si="311"/>
        <v>0</v>
      </c>
      <c r="DH204">
        <v>0</v>
      </c>
      <c r="DI204">
        <f t="shared" si="312"/>
        <v>0</v>
      </c>
      <c r="DJ204">
        <v>0</v>
      </c>
      <c r="DK204">
        <f t="shared" si="313"/>
        <v>0</v>
      </c>
      <c r="DL204">
        <v>44.8</v>
      </c>
      <c r="DM204">
        <f t="shared" si="314"/>
        <v>0.45011630912380463</v>
      </c>
      <c r="DN204">
        <v>0</v>
      </c>
      <c r="DO204">
        <f t="shared" si="315"/>
        <v>0</v>
      </c>
      <c r="DP204">
        <v>0</v>
      </c>
      <c r="DQ204">
        <f t="shared" si="316"/>
        <v>0</v>
      </c>
      <c r="DR204">
        <v>55.2</v>
      </c>
      <c r="DS204">
        <f t="shared" si="317"/>
        <v>0.54988369087619549</v>
      </c>
      <c r="DT204">
        <v>0</v>
      </c>
      <c r="DU204">
        <f t="shared" si="318"/>
        <v>0</v>
      </c>
      <c r="DV204">
        <v>0</v>
      </c>
      <c r="DW204">
        <f t="shared" si="319"/>
        <v>0</v>
      </c>
      <c r="DX204">
        <v>0</v>
      </c>
      <c r="DY204">
        <f t="shared" si="320"/>
        <v>0</v>
      </c>
      <c r="DZ204">
        <v>0</v>
      </c>
      <c r="EA204">
        <f t="shared" si="321"/>
        <v>0</v>
      </c>
      <c r="EB204">
        <v>0</v>
      </c>
      <c r="EC204">
        <f t="shared" si="322"/>
        <v>0</v>
      </c>
      <c r="ED204">
        <v>0</v>
      </c>
      <c r="EE204">
        <f t="shared" si="323"/>
        <v>0</v>
      </c>
      <c r="EF204">
        <v>0</v>
      </c>
      <c r="EG204">
        <f t="shared" si="324"/>
        <v>0</v>
      </c>
      <c r="EH204">
        <v>0</v>
      </c>
      <c r="EI204">
        <f t="shared" si="325"/>
        <v>0</v>
      </c>
      <c r="EJ204">
        <v>0</v>
      </c>
      <c r="EK204">
        <f t="shared" si="326"/>
        <v>0</v>
      </c>
      <c r="EL204">
        <v>0</v>
      </c>
      <c r="EM204">
        <f t="shared" si="327"/>
        <v>0</v>
      </c>
      <c r="EN204">
        <v>0</v>
      </c>
      <c r="EO204">
        <f t="shared" si="328"/>
        <v>0</v>
      </c>
      <c r="EP204">
        <v>0</v>
      </c>
      <c r="EQ204">
        <f t="shared" si="329"/>
        <v>0</v>
      </c>
      <c r="ER204">
        <v>0</v>
      </c>
      <c r="ES204">
        <f t="shared" si="330"/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 s="3" t="s">
        <v>678</v>
      </c>
    </row>
    <row r="205" spans="1:163" x14ac:dyDescent="0.45">
      <c r="A205">
        <v>204</v>
      </c>
      <c r="B205">
        <v>303</v>
      </c>
      <c r="C205" t="s">
        <v>398</v>
      </c>
      <c r="D205" t="s">
        <v>46</v>
      </c>
      <c r="E205" t="s">
        <v>681</v>
      </c>
      <c r="F205" t="s">
        <v>682</v>
      </c>
      <c r="G205" s="2">
        <v>2</v>
      </c>
      <c r="H205">
        <v>288.3</v>
      </c>
      <c r="I205">
        <f>291.9+273</f>
        <v>564.9</v>
      </c>
      <c r="J205">
        <v>298</v>
      </c>
      <c r="K205" s="2">
        <f t="shared" si="280"/>
        <v>0.52752699592848296</v>
      </c>
      <c r="L205">
        <f>2*10^-2</f>
        <v>0.02</v>
      </c>
      <c r="M205" t="s">
        <v>1146</v>
      </c>
      <c r="N205">
        <v>0</v>
      </c>
      <c r="O205">
        <f t="shared" si="331"/>
        <v>0</v>
      </c>
      <c r="P205">
        <v>0</v>
      </c>
      <c r="Q205">
        <f t="shared" si="332"/>
        <v>0</v>
      </c>
      <c r="R205">
        <v>0</v>
      </c>
      <c r="S205">
        <f t="shared" si="333"/>
        <v>0</v>
      </c>
      <c r="T205">
        <v>0</v>
      </c>
      <c r="U205">
        <f t="shared" si="334"/>
        <v>0</v>
      </c>
      <c r="V205">
        <v>0</v>
      </c>
      <c r="W205">
        <f t="shared" si="335"/>
        <v>0</v>
      </c>
      <c r="X205">
        <v>0</v>
      </c>
      <c r="Y205">
        <f t="shared" si="336"/>
        <v>0</v>
      </c>
      <c r="Z205">
        <v>0</v>
      </c>
      <c r="AA205">
        <f t="shared" si="337"/>
        <v>0</v>
      </c>
      <c r="AB205">
        <v>0</v>
      </c>
      <c r="AC205">
        <f t="shared" si="338"/>
        <v>0</v>
      </c>
      <c r="AD205">
        <v>0</v>
      </c>
      <c r="AE205">
        <f t="shared" si="339"/>
        <v>0</v>
      </c>
      <c r="AF205">
        <v>0</v>
      </c>
      <c r="AG205">
        <f t="shared" si="340"/>
        <v>0</v>
      </c>
      <c r="AH205">
        <v>0</v>
      </c>
      <c r="AI205">
        <f t="shared" si="341"/>
        <v>0</v>
      </c>
      <c r="AJ205">
        <v>0</v>
      </c>
      <c r="AK205">
        <f t="shared" si="342"/>
        <v>0</v>
      </c>
      <c r="AL205">
        <v>0</v>
      </c>
      <c r="AM205">
        <f t="shared" si="343"/>
        <v>0</v>
      </c>
      <c r="AN205">
        <v>0</v>
      </c>
      <c r="AO205">
        <f t="shared" si="344"/>
        <v>0</v>
      </c>
      <c r="AP205">
        <v>0</v>
      </c>
      <c r="AQ205">
        <f t="shared" si="345"/>
        <v>0</v>
      </c>
      <c r="AR205">
        <v>0</v>
      </c>
      <c r="AS205">
        <f t="shared" si="346"/>
        <v>0</v>
      </c>
      <c r="AT205">
        <v>0</v>
      </c>
      <c r="AU205">
        <f t="shared" si="347"/>
        <v>0</v>
      </c>
      <c r="AV205">
        <v>0</v>
      </c>
      <c r="AW205">
        <f t="shared" si="348"/>
        <v>0</v>
      </c>
      <c r="AX205">
        <v>0</v>
      </c>
      <c r="AY205">
        <f t="shared" si="349"/>
        <v>0</v>
      </c>
      <c r="AZ205">
        <v>0</v>
      </c>
      <c r="BA205">
        <f t="shared" si="350"/>
        <v>0</v>
      </c>
      <c r="BB205">
        <v>0</v>
      </c>
      <c r="BC205">
        <f t="shared" si="351"/>
        <v>0</v>
      </c>
      <c r="BD205">
        <v>0</v>
      </c>
      <c r="BE205">
        <f t="shared" si="352"/>
        <v>0</v>
      </c>
      <c r="BF205">
        <v>0</v>
      </c>
      <c r="BG205">
        <f t="shared" si="353"/>
        <v>0</v>
      </c>
      <c r="BH205">
        <v>0</v>
      </c>
      <c r="BI205">
        <f t="shared" si="354"/>
        <v>0</v>
      </c>
      <c r="BJ205">
        <v>0</v>
      </c>
      <c r="BK205">
        <f t="shared" si="355"/>
        <v>0</v>
      </c>
      <c r="BL205">
        <v>99.75</v>
      </c>
      <c r="BM205">
        <f t="shared" si="356"/>
        <v>0.99856615732700138</v>
      </c>
      <c r="BN205">
        <v>0.25</v>
      </c>
      <c r="BO205">
        <f t="shared" si="357"/>
        <v>1.4338426729987169E-3</v>
      </c>
      <c r="BP205">
        <v>0</v>
      </c>
      <c r="BQ205">
        <f t="shared" si="358"/>
        <v>0</v>
      </c>
      <c r="BR205">
        <v>0</v>
      </c>
      <c r="BS205">
        <f t="shared" si="359"/>
        <v>0</v>
      </c>
      <c r="BT205">
        <v>0</v>
      </c>
      <c r="BU205">
        <f t="shared" si="360"/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78.599999999999994</v>
      </c>
      <c r="DE205">
        <f t="shared" si="310"/>
        <v>0.85812444071452754</v>
      </c>
      <c r="DF205">
        <v>21.4</v>
      </c>
      <c r="DG205">
        <f t="shared" si="311"/>
        <v>0.14187555928547244</v>
      </c>
      <c r="DH205">
        <v>0</v>
      </c>
      <c r="DI205">
        <f t="shared" si="312"/>
        <v>0</v>
      </c>
      <c r="DJ205">
        <v>0</v>
      </c>
      <c r="DK205">
        <f t="shared" si="313"/>
        <v>0</v>
      </c>
      <c r="DL205">
        <v>0</v>
      </c>
      <c r="DM205">
        <f t="shared" si="314"/>
        <v>0</v>
      </c>
      <c r="DN205">
        <v>0</v>
      </c>
      <c r="DO205">
        <f t="shared" si="315"/>
        <v>0</v>
      </c>
      <c r="DP205">
        <v>0</v>
      </c>
      <c r="DQ205">
        <f t="shared" si="316"/>
        <v>0</v>
      </c>
      <c r="DR205">
        <v>0</v>
      </c>
      <c r="DS205">
        <f t="shared" si="317"/>
        <v>0</v>
      </c>
      <c r="DT205">
        <v>0</v>
      </c>
      <c r="DU205">
        <f t="shared" si="318"/>
        <v>0</v>
      </c>
      <c r="DV205">
        <v>0</v>
      </c>
      <c r="DW205">
        <f t="shared" si="319"/>
        <v>0</v>
      </c>
      <c r="DX205">
        <v>0</v>
      </c>
      <c r="DY205">
        <f t="shared" si="320"/>
        <v>0</v>
      </c>
      <c r="DZ205">
        <v>0</v>
      </c>
      <c r="EA205">
        <f t="shared" si="321"/>
        <v>0</v>
      </c>
      <c r="EB205">
        <v>0</v>
      </c>
      <c r="EC205">
        <f t="shared" si="322"/>
        <v>0</v>
      </c>
      <c r="ED205">
        <v>0</v>
      </c>
      <c r="EE205">
        <f t="shared" si="323"/>
        <v>0</v>
      </c>
      <c r="EF205">
        <v>0</v>
      </c>
      <c r="EG205">
        <f t="shared" si="324"/>
        <v>0</v>
      </c>
      <c r="EH205">
        <v>0</v>
      </c>
      <c r="EI205">
        <f t="shared" si="325"/>
        <v>0</v>
      </c>
      <c r="EJ205">
        <v>0</v>
      </c>
      <c r="EK205">
        <f t="shared" si="326"/>
        <v>0</v>
      </c>
      <c r="EL205">
        <v>0</v>
      </c>
      <c r="EM205">
        <f t="shared" si="327"/>
        <v>0</v>
      </c>
      <c r="EN205">
        <v>0</v>
      </c>
      <c r="EO205">
        <f t="shared" si="328"/>
        <v>0</v>
      </c>
      <c r="EP205">
        <v>0</v>
      </c>
      <c r="EQ205">
        <f t="shared" si="329"/>
        <v>0</v>
      </c>
      <c r="ER205">
        <v>0</v>
      </c>
      <c r="ES205">
        <f t="shared" si="330"/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 s="3" t="s">
        <v>645</v>
      </c>
    </row>
    <row r="206" spans="1:163" x14ac:dyDescent="0.45">
      <c r="A206">
        <v>205</v>
      </c>
      <c r="B206">
        <v>306</v>
      </c>
      <c r="C206" t="s">
        <v>53</v>
      </c>
      <c r="D206" t="s">
        <v>46</v>
      </c>
      <c r="E206">
        <v>3003</v>
      </c>
      <c r="F206" t="s">
        <v>646</v>
      </c>
      <c r="G206" s="2">
        <v>2</v>
      </c>
      <c r="H206">
        <f>15.3+273</f>
        <v>288.3</v>
      </c>
      <c r="I206">
        <f>660+273</f>
        <v>933</v>
      </c>
      <c r="J206">
        <v>298</v>
      </c>
      <c r="K206" s="2">
        <f t="shared" si="280"/>
        <v>0.31939978563772775</v>
      </c>
      <c r="L206">
        <f>2*10^-2</f>
        <v>0.02</v>
      </c>
      <c r="M206" t="s">
        <v>64</v>
      </c>
      <c r="N206">
        <v>0.1</v>
      </c>
      <c r="O206">
        <f t="shared" si="331"/>
        <v>4.2757151934534377E-4</v>
      </c>
      <c r="P206">
        <v>0</v>
      </c>
      <c r="Q206">
        <f t="shared" si="332"/>
        <v>0</v>
      </c>
      <c r="R206">
        <v>0</v>
      </c>
      <c r="S206">
        <f t="shared" si="333"/>
        <v>0</v>
      </c>
      <c r="T206">
        <v>1.25</v>
      </c>
      <c r="U206">
        <f t="shared" si="334"/>
        <v>6.1820733755140371E-3</v>
      </c>
      <c r="V206">
        <v>0</v>
      </c>
      <c r="W206">
        <f t="shared" si="335"/>
        <v>0</v>
      </c>
      <c r="X206">
        <f>100-T206-N206</f>
        <v>98.65</v>
      </c>
      <c r="Y206">
        <f t="shared" si="336"/>
        <v>0.99339035510514073</v>
      </c>
      <c r="Z206">
        <v>0</v>
      </c>
      <c r="AA206">
        <f t="shared" si="337"/>
        <v>0</v>
      </c>
      <c r="AB206">
        <v>0</v>
      </c>
      <c r="AC206">
        <f t="shared" si="338"/>
        <v>0</v>
      </c>
      <c r="AD206">
        <v>0</v>
      </c>
      <c r="AE206">
        <f t="shared" si="339"/>
        <v>0</v>
      </c>
      <c r="AF206">
        <v>0</v>
      </c>
      <c r="AG206">
        <f t="shared" si="340"/>
        <v>0</v>
      </c>
      <c r="AH206">
        <v>0</v>
      </c>
      <c r="AI206">
        <f t="shared" si="341"/>
        <v>0</v>
      </c>
      <c r="AJ206">
        <v>0</v>
      </c>
      <c r="AK206">
        <f t="shared" si="342"/>
        <v>0</v>
      </c>
      <c r="AL206">
        <v>0</v>
      </c>
      <c r="AM206">
        <f t="shared" si="343"/>
        <v>0</v>
      </c>
      <c r="AN206">
        <v>0</v>
      </c>
      <c r="AO206">
        <f t="shared" si="344"/>
        <v>0</v>
      </c>
      <c r="AP206">
        <v>0</v>
      </c>
      <c r="AQ206">
        <f t="shared" si="345"/>
        <v>0</v>
      </c>
      <c r="AR206">
        <v>0</v>
      </c>
      <c r="AS206">
        <f t="shared" si="346"/>
        <v>0</v>
      </c>
      <c r="AT206">
        <v>0</v>
      </c>
      <c r="AU206">
        <f t="shared" si="347"/>
        <v>0</v>
      </c>
      <c r="AV206">
        <v>0</v>
      </c>
      <c r="AW206">
        <f t="shared" si="348"/>
        <v>0</v>
      </c>
      <c r="AX206">
        <v>0</v>
      </c>
      <c r="AY206">
        <f t="shared" si="349"/>
        <v>0</v>
      </c>
      <c r="AZ206">
        <v>0</v>
      </c>
      <c r="BA206">
        <f t="shared" si="350"/>
        <v>0</v>
      </c>
      <c r="BB206">
        <v>0</v>
      </c>
      <c r="BC206">
        <f t="shared" si="351"/>
        <v>0</v>
      </c>
      <c r="BD206">
        <v>0</v>
      </c>
      <c r="BE206">
        <f t="shared" si="352"/>
        <v>0</v>
      </c>
      <c r="BF206">
        <v>0</v>
      </c>
      <c r="BG206">
        <f t="shared" si="353"/>
        <v>0</v>
      </c>
      <c r="BH206">
        <v>0</v>
      </c>
      <c r="BI206">
        <f t="shared" si="354"/>
        <v>0</v>
      </c>
      <c r="BJ206">
        <v>0</v>
      </c>
      <c r="BK206">
        <f t="shared" si="355"/>
        <v>0</v>
      </c>
      <c r="BL206">
        <v>0</v>
      </c>
      <c r="BM206">
        <f t="shared" si="356"/>
        <v>0</v>
      </c>
      <c r="BN206">
        <v>0</v>
      </c>
      <c r="BO206">
        <f t="shared" si="357"/>
        <v>0</v>
      </c>
      <c r="BP206">
        <v>0</v>
      </c>
      <c r="BQ206">
        <f t="shared" si="358"/>
        <v>0</v>
      </c>
      <c r="BR206">
        <v>0</v>
      </c>
      <c r="BS206">
        <f t="shared" si="359"/>
        <v>0</v>
      </c>
      <c r="BT206">
        <v>0</v>
      </c>
      <c r="BU206">
        <f t="shared" si="360"/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78.599999999999994</v>
      </c>
      <c r="DE206">
        <f t="shared" si="310"/>
        <v>0.85812444071452754</v>
      </c>
      <c r="DF206">
        <v>21.4</v>
      </c>
      <c r="DG206">
        <f t="shared" si="311"/>
        <v>0.14187555928547244</v>
      </c>
      <c r="DH206">
        <v>0</v>
      </c>
      <c r="DI206">
        <f t="shared" si="312"/>
        <v>0</v>
      </c>
      <c r="DJ206">
        <v>0</v>
      </c>
      <c r="DK206">
        <f t="shared" si="313"/>
        <v>0</v>
      </c>
      <c r="DL206">
        <v>0</v>
      </c>
      <c r="DM206">
        <f t="shared" si="314"/>
        <v>0</v>
      </c>
      <c r="DN206">
        <v>0</v>
      </c>
      <c r="DO206">
        <f t="shared" si="315"/>
        <v>0</v>
      </c>
      <c r="DP206">
        <v>0</v>
      </c>
      <c r="DQ206">
        <f t="shared" si="316"/>
        <v>0</v>
      </c>
      <c r="DR206">
        <v>0</v>
      </c>
      <c r="DS206">
        <f t="shared" si="317"/>
        <v>0</v>
      </c>
      <c r="DT206">
        <v>0</v>
      </c>
      <c r="DU206">
        <f t="shared" si="318"/>
        <v>0</v>
      </c>
      <c r="DV206">
        <v>0</v>
      </c>
      <c r="DW206">
        <f t="shared" si="319"/>
        <v>0</v>
      </c>
      <c r="DX206">
        <v>0</v>
      </c>
      <c r="DY206">
        <f t="shared" si="320"/>
        <v>0</v>
      </c>
      <c r="DZ206">
        <v>0</v>
      </c>
      <c r="EA206">
        <f t="shared" si="321"/>
        <v>0</v>
      </c>
      <c r="EB206">
        <v>0</v>
      </c>
      <c r="EC206">
        <f t="shared" si="322"/>
        <v>0</v>
      </c>
      <c r="ED206">
        <v>0</v>
      </c>
      <c r="EE206">
        <f t="shared" si="323"/>
        <v>0</v>
      </c>
      <c r="EF206">
        <v>0</v>
      </c>
      <c r="EG206">
        <f t="shared" si="324"/>
        <v>0</v>
      </c>
      <c r="EH206">
        <v>0</v>
      </c>
      <c r="EI206">
        <f t="shared" si="325"/>
        <v>0</v>
      </c>
      <c r="EJ206">
        <v>0</v>
      </c>
      <c r="EK206">
        <f t="shared" si="326"/>
        <v>0</v>
      </c>
      <c r="EL206">
        <v>0</v>
      </c>
      <c r="EM206">
        <f t="shared" si="327"/>
        <v>0</v>
      </c>
      <c r="EN206">
        <v>0</v>
      </c>
      <c r="EO206">
        <f t="shared" si="328"/>
        <v>0</v>
      </c>
      <c r="EP206">
        <v>0</v>
      </c>
      <c r="EQ206">
        <f t="shared" si="329"/>
        <v>0</v>
      </c>
      <c r="ER206">
        <v>0</v>
      </c>
      <c r="ES206">
        <f t="shared" si="330"/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 s="3" t="s">
        <v>645</v>
      </c>
    </row>
    <row r="207" spans="1:163" x14ac:dyDescent="0.45">
      <c r="A207">
        <v>206</v>
      </c>
      <c r="B207">
        <v>309</v>
      </c>
      <c r="C207" t="s">
        <v>368</v>
      </c>
      <c r="D207" t="s">
        <v>51</v>
      </c>
      <c r="E207">
        <v>4142</v>
      </c>
      <c r="F207" t="s">
        <v>685</v>
      </c>
      <c r="G207" s="2">
        <v>1</v>
      </c>
      <c r="H207">
        <v>234.3</v>
      </c>
      <c r="I207">
        <v>1773</v>
      </c>
      <c r="J207">
        <v>298</v>
      </c>
      <c r="K207" s="2">
        <f t="shared" si="280"/>
        <v>0.16807670614777215</v>
      </c>
      <c r="L207">
        <f>10^-5</f>
        <v>1.0000000000000001E-5</v>
      </c>
      <c r="M207" t="s">
        <v>1145</v>
      </c>
      <c r="N207">
        <v>0</v>
      </c>
      <c r="O207">
        <f t="shared" si="331"/>
        <v>0</v>
      </c>
      <c r="P207">
        <v>0</v>
      </c>
      <c r="Q207">
        <f t="shared" si="332"/>
        <v>0</v>
      </c>
      <c r="R207">
        <v>0</v>
      </c>
      <c r="S207">
        <f t="shared" si="333"/>
        <v>0</v>
      </c>
      <c r="T207">
        <v>0.75</v>
      </c>
      <c r="U207">
        <f t="shared" si="334"/>
        <v>7.50249689042459E-3</v>
      </c>
      <c r="V207">
        <v>0</v>
      </c>
      <c r="W207">
        <f t="shared" si="335"/>
        <v>0</v>
      </c>
      <c r="X207">
        <v>0</v>
      </c>
      <c r="Y207">
        <f t="shared" si="336"/>
        <v>0</v>
      </c>
      <c r="Z207">
        <v>0</v>
      </c>
      <c r="AA207">
        <f t="shared" si="337"/>
        <v>0</v>
      </c>
      <c r="AB207">
        <v>0</v>
      </c>
      <c r="AC207">
        <f t="shared" si="338"/>
        <v>0</v>
      </c>
      <c r="AD207">
        <f>100-T207-AF207-AL207-AN207-AP207</f>
        <v>97.749999999999986</v>
      </c>
      <c r="AE207">
        <f t="shared" si="339"/>
        <v>0.96194419135680964</v>
      </c>
      <c r="AF207">
        <v>0.4</v>
      </c>
      <c r="AG207">
        <f t="shared" si="340"/>
        <v>1.8303510370964025E-2</v>
      </c>
      <c r="AH207">
        <v>0</v>
      </c>
      <c r="AI207">
        <f t="shared" si="341"/>
        <v>0</v>
      </c>
      <c r="AJ207">
        <v>0</v>
      </c>
      <c r="AK207">
        <f t="shared" si="342"/>
        <v>0</v>
      </c>
      <c r="AL207">
        <v>0.15</v>
      </c>
      <c r="AM207">
        <f t="shared" si="343"/>
        <v>2.935124346485882E-3</v>
      </c>
      <c r="AN207">
        <v>0.8</v>
      </c>
      <c r="AO207">
        <f t="shared" si="344"/>
        <v>8.4554479876482267E-3</v>
      </c>
      <c r="AP207">
        <v>0.15</v>
      </c>
      <c r="AQ207">
        <f t="shared" si="345"/>
        <v>8.5922904766759674E-4</v>
      </c>
      <c r="AR207">
        <v>0</v>
      </c>
      <c r="AS207">
        <f t="shared" si="346"/>
        <v>0</v>
      </c>
      <c r="AT207">
        <v>0</v>
      </c>
      <c r="AU207">
        <f t="shared" si="347"/>
        <v>0</v>
      </c>
      <c r="AV207">
        <v>0</v>
      </c>
      <c r="AW207">
        <f t="shared" si="348"/>
        <v>0</v>
      </c>
      <c r="AX207">
        <v>0</v>
      </c>
      <c r="AY207">
        <f t="shared" si="349"/>
        <v>0</v>
      </c>
      <c r="AZ207">
        <v>0</v>
      </c>
      <c r="BA207">
        <f t="shared" si="350"/>
        <v>0</v>
      </c>
      <c r="BB207">
        <v>0</v>
      </c>
      <c r="BC207">
        <f t="shared" si="351"/>
        <v>0</v>
      </c>
      <c r="BD207">
        <v>0</v>
      </c>
      <c r="BE207">
        <f t="shared" si="352"/>
        <v>0</v>
      </c>
      <c r="BF207">
        <v>0</v>
      </c>
      <c r="BG207">
        <f t="shared" si="353"/>
        <v>0</v>
      </c>
      <c r="BH207">
        <v>0</v>
      </c>
      <c r="BI207">
        <f t="shared" si="354"/>
        <v>0</v>
      </c>
      <c r="BJ207">
        <v>0</v>
      </c>
      <c r="BK207">
        <f t="shared" si="355"/>
        <v>0</v>
      </c>
      <c r="BL207">
        <v>0</v>
      </c>
      <c r="BM207">
        <f t="shared" si="356"/>
        <v>0</v>
      </c>
      <c r="BN207">
        <v>0</v>
      </c>
      <c r="BO207">
        <f t="shared" si="357"/>
        <v>0</v>
      </c>
      <c r="BP207">
        <v>0</v>
      </c>
      <c r="BQ207">
        <f t="shared" si="358"/>
        <v>0</v>
      </c>
      <c r="BR207">
        <v>0</v>
      </c>
      <c r="BS207">
        <f t="shared" si="359"/>
        <v>0</v>
      </c>
      <c r="BT207">
        <v>0</v>
      </c>
      <c r="BU207">
        <f t="shared" si="360"/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f t="shared" si="310"/>
        <v>0</v>
      </c>
      <c r="DF207">
        <v>0</v>
      </c>
      <c r="DG207">
        <f t="shared" si="311"/>
        <v>0</v>
      </c>
      <c r="DH207">
        <v>100</v>
      </c>
      <c r="DI207">
        <f t="shared" si="312"/>
        <v>1</v>
      </c>
      <c r="DJ207">
        <v>0</v>
      </c>
      <c r="DK207">
        <f t="shared" si="313"/>
        <v>0</v>
      </c>
      <c r="DL207">
        <v>0</v>
      </c>
      <c r="DM207">
        <f t="shared" si="314"/>
        <v>0</v>
      </c>
      <c r="DN207">
        <v>0</v>
      </c>
      <c r="DO207">
        <f t="shared" si="315"/>
        <v>0</v>
      </c>
      <c r="DP207">
        <v>0</v>
      </c>
      <c r="DQ207">
        <f t="shared" si="316"/>
        <v>0</v>
      </c>
      <c r="DR207">
        <v>0</v>
      </c>
      <c r="DS207">
        <f t="shared" si="317"/>
        <v>0</v>
      </c>
      <c r="DT207">
        <v>0</v>
      </c>
      <c r="DU207">
        <f t="shared" si="318"/>
        <v>0</v>
      </c>
      <c r="DV207">
        <v>0</v>
      </c>
      <c r="DW207">
        <f t="shared" si="319"/>
        <v>0</v>
      </c>
      <c r="DX207">
        <v>0</v>
      </c>
      <c r="DY207">
        <f t="shared" si="320"/>
        <v>0</v>
      </c>
      <c r="DZ207">
        <v>0</v>
      </c>
      <c r="EA207">
        <f t="shared" si="321"/>
        <v>0</v>
      </c>
      <c r="EB207">
        <v>0</v>
      </c>
      <c r="EC207">
        <f t="shared" si="322"/>
        <v>0</v>
      </c>
      <c r="ED207">
        <v>0</v>
      </c>
      <c r="EE207">
        <f t="shared" si="323"/>
        <v>0</v>
      </c>
      <c r="EF207">
        <v>0</v>
      </c>
      <c r="EG207">
        <f t="shared" si="324"/>
        <v>0</v>
      </c>
      <c r="EH207">
        <v>0</v>
      </c>
      <c r="EI207">
        <f t="shared" si="325"/>
        <v>0</v>
      </c>
      <c r="EJ207">
        <v>0</v>
      </c>
      <c r="EK207">
        <f t="shared" si="326"/>
        <v>0</v>
      </c>
      <c r="EL207">
        <v>0</v>
      </c>
      <c r="EM207">
        <f t="shared" si="327"/>
        <v>0</v>
      </c>
      <c r="EN207">
        <v>0</v>
      </c>
      <c r="EO207">
        <f t="shared" si="328"/>
        <v>0</v>
      </c>
      <c r="EP207">
        <v>0</v>
      </c>
      <c r="EQ207">
        <f t="shared" si="329"/>
        <v>0</v>
      </c>
      <c r="ER207">
        <v>0</v>
      </c>
      <c r="ES207">
        <f t="shared" si="330"/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 s="3" t="s">
        <v>687</v>
      </c>
    </row>
    <row r="208" spans="1:163" x14ac:dyDescent="0.45">
      <c r="A208">
        <v>207</v>
      </c>
      <c r="B208">
        <v>310</v>
      </c>
      <c r="C208" t="s">
        <v>368</v>
      </c>
      <c r="D208" t="s">
        <v>51</v>
      </c>
      <c r="E208">
        <v>4142</v>
      </c>
      <c r="F208" t="s">
        <v>688</v>
      </c>
      <c r="G208" s="2">
        <v>1</v>
      </c>
      <c r="H208">
        <v>234.3</v>
      </c>
      <c r="I208">
        <v>1773</v>
      </c>
      <c r="J208">
        <v>298</v>
      </c>
      <c r="K208" s="2">
        <f t="shared" si="280"/>
        <v>0.16807670614777215</v>
      </c>
      <c r="L208">
        <f>10^-5</f>
        <v>1.0000000000000001E-5</v>
      </c>
      <c r="M208" t="s">
        <v>1145</v>
      </c>
      <c r="N208">
        <v>0</v>
      </c>
      <c r="O208">
        <f t="shared" si="331"/>
        <v>0</v>
      </c>
      <c r="P208">
        <v>0</v>
      </c>
      <c r="Q208">
        <f t="shared" si="332"/>
        <v>0</v>
      </c>
      <c r="R208">
        <v>0</v>
      </c>
      <c r="S208">
        <f t="shared" si="333"/>
        <v>0</v>
      </c>
      <c r="T208">
        <v>0.75</v>
      </c>
      <c r="U208">
        <f t="shared" si="334"/>
        <v>7.50249689042459E-3</v>
      </c>
      <c r="V208">
        <v>0</v>
      </c>
      <c r="W208">
        <f t="shared" si="335"/>
        <v>0</v>
      </c>
      <c r="X208">
        <v>0</v>
      </c>
      <c r="Y208">
        <f t="shared" si="336"/>
        <v>0</v>
      </c>
      <c r="Z208">
        <v>0</v>
      </c>
      <c r="AA208">
        <f t="shared" si="337"/>
        <v>0</v>
      </c>
      <c r="AB208">
        <v>0</v>
      </c>
      <c r="AC208">
        <f t="shared" si="338"/>
        <v>0</v>
      </c>
      <c r="AD208">
        <f>100-T208-AF208-AL208-AN208-AP208</f>
        <v>97.749999999999986</v>
      </c>
      <c r="AE208">
        <f t="shared" si="339"/>
        <v>0.96194419135680964</v>
      </c>
      <c r="AF208">
        <v>0.4</v>
      </c>
      <c r="AG208">
        <f t="shared" si="340"/>
        <v>1.8303510370964025E-2</v>
      </c>
      <c r="AH208">
        <v>0</v>
      </c>
      <c r="AI208">
        <f t="shared" si="341"/>
        <v>0</v>
      </c>
      <c r="AJ208">
        <v>0</v>
      </c>
      <c r="AK208">
        <f t="shared" si="342"/>
        <v>0</v>
      </c>
      <c r="AL208">
        <v>0.15</v>
      </c>
      <c r="AM208">
        <f t="shared" si="343"/>
        <v>2.935124346485882E-3</v>
      </c>
      <c r="AN208">
        <v>0.8</v>
      </c>
      <c r="AO208">
        <f t="shared" si="344"/>
        <v>8.4554479876482267E-3</v>
      </c>
      <c r="AP208">
        <v>0.15</v>
      </c>
      <c r="AQ208">
        <f t="shared" si="345"/>
        <v>8.5922904766759674E-4</v>
      </c>
      <c r="AR208">
        <v>0</v>
      </c>
      <c r="AS208">
        <f t="shared" si="346"/>
        <v>0</v>
      </c>
      <c r="AT208">
        <v>0</v>
      </c>
      <c r="AU208">
        <f t="shared" si="347"/>
        <v>0</v>
      </c>
      <c r="AV208">
        <v>0</v>
      </c>
      <c r="AW208">
        <f t="shared" si="348"/>
        <v>0</v>
      </c>
      <c r="AX208">
        <v>0</v>
      </c>
      <c r="AY208">
        <f t="shared" si="349"/>
        <v>0</v>
      </c>
      <c r="AZ208">
        <v>0</v>
      </c>
      <c r="BA208">
        <f t="shared" si="350"/>
        <v>0</v>
      </c>
      <c r="BB208">
        <v>0</v>
      </c>
      <c r="BC208">
        <f t="shared" si="351"/>
        <v>0</v>
      </c>
      <c r="BD208">
        <v>0</v>
      </c>
      <c r="BE208">
        <f t="shared" si="352"/>
        <v>0</v>
      </c>
      <c r="BF208">
        <v>0</v>
      </c>
      <c r="BG208">
        <f t="shared" si="353"/>
        <v>0</v>
      </c>
      <c r="BH208">
        <v>0</v>
      </c>
      <c r="BI208">
        <f t="shared" si="354"/>
        <v>0</v>
      </c>
      <c r="BJ208">
        <v>0</v>
      </c>
      <c r="BK208">
        <f t="shared" si="355"/>
        <v>0</v>
      </c>
      <c r="BL208">
        <v>0</v>
      </c>
      <c r="BM208">
        <f t="shared" si="356"/>
        <v>0</v>
      </c>
      <c r="BN208">
        <v>0</v>
      </c>
      <c r="BO208">
        <f t="shared" si="357"/>
        <v>0</v>
      </c>
      <c r="BP208">
        <v>0</v>
      </c>
      <c r="BQ208">
        <f t="shared" si="358"/>
        <v>0</v>
      </c>
      <c r="BR208">
        <v>0</v>
      </c>
      <c r="BS208">
        <f t="shared" si="359"/>
        <v>0</v>
      </c>
      <c r="BT208">
        <v>0</v>
      </c>
      <c r="BU208">
        <f t="shared" si="360"/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f t="shared" si="310"/>
        <v>0</v>
      </c>
      <c r="DF208">
        <v>0</v>
      </c>
      <c r="DG208">
        <f t="shared" si="311"/>
        <v>0</v>
      </c>
      <c r="DH208">
        <v>100</v>
      </c>
      <c r="DI208">
        <f t="shared" si="312"/>
        <v>1</v>
      </c>
      <c r="DJ208">
        <v>0</v>
      </c>
      <c r="DK208">
        <f t="shared" si="313"/>
        <v>0</v>
      </c>
      <c r="DL208">
        <v>0</v>
      </c>
      <c r="DM208">
        <f t="shared" si="314"/>
        <v>0</v>
      </c>
      <c r="DN208">
        <v>0</v>
      </c>
      <c r="DO208">
        <f t="shared" si="315"/>
        <v>0</v>
      </c>
      <c r="DP208">
        <v>0</v>
      </c>
      <c r="DQ208">
        <f t="shared" si="316"/>
        <v>0</v>
      </c>
      <c r="DR208">
        <v>0</v>
      </c>
      <c r="DS208">
        <f t="shared" si="317"/>
        <v>0</v>
      </c>
      <c r="DT208">
        <v>0</v>
      </c>
      <c r="DU208">
        <f t="shared" si="318"/>
        <v>0</v>
      </c>
      <c r="DV208">
        <v>0</v>
      </c>
      <c r="DW208">
        <f t="shared" si="319"/>
        <v>0</v>
      </c>
      <c r="DX208">
        <v>0</v>
      </c>
      <c r="DY208">
        <f t="shared" si="320"/>
        <v>0</v>
      </c>
      <c r="DZ208">
        <v>0</v>
      </c>
      <c r="EA208">
        <f t="shared" si="321"/>
        <v>0</v>
      </c>
      <c r="EB208">
        <v>0</v>
      </c>
      <c r="EC208">
        <f t="shared" si="322"/>
        <v>0</v>
      </c>
      <c r="ED208">
        <v>0</v>
      </c>
      <c r="EE208">
        <f t="shared" si="323"/>
        <v>0</v>
      </c>
      <c r="EF208">
        <v>0</v>
      </c>
      <c r="EG208">
        <f t="shared" si="324"/>
        <v>0</v>
      </c>
      <c r="EH208">
        <v>0</v>
      </c>
      <c r="EI208">
        <f t="shared" si="325"/>
        <v>0</v>
      </c>
      <c r="EJ208">
        <v>0</v>
      </c>
      <c r="EK208">
        <f t="shared" si="326"/>
        <v>0</v>
      </c>
      <c r="EL208">
        <v>0</v>
      </c>
      <c r="EM208">
        <f t="shared" si="327"/>
        <v>0</v>
      </c>
      <c r="EN208">
        <v>0</v>
      </c>
      <c r="EO208">
        <f t="shared" si="328"/>
        <v>0</v>
      </c>
      <c r="EP208">
        <v>0</v>
      </c>
      <c r="EQ208">
        <f t="shared" si="329"/>
        <v>0</v>
      </c>
      <c r="ER208">
        <v>0</v>
      </c>
      <c r="ES208">
        <f t="shared" si="330"/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 s="3" t="s">
        <v>687</v>
      </c>
    </row>
    <row r="209" spans="1:162" x14ac:dyDescent="0.45">
      <c r="A209">
        <v>208</v>
      </c>
      <c r="B209">
        <v>311</v>
      </c>
      <c r="C209" t="s">
        <v>368</v>
      </c>
      <c r="D209" t="s">
        <v>51</v>
      </c>
      <c r="E209">
        <v>4142</v>
      </c>
      <c r="F209" t="s">
        <v>689</v>
      </c>
      <c r="G209" s="2">
        <v>1</v>
      </c>
      <c r="H209">
        <v>234.3</v>
      </c>
      <c r="I209">
        <v>1773</v>
      </c>
      <c r="J209">
        <v>298</v>
      </c>
      <c r="K209" s="2">
        <f t="shared" si="280"/>
        <v>0.16807670614777215</v>
      </c>
      <c r="L209">
        <f>10^-5</f>
        <v>1.0000000000000001E-5</v>
      </c>
      <c r="M209" t="s">
        <v>1145</v>
      </c>
      <c r="N209">
        <v>0</v>
      </c>
      <c r="O209">
        <f t="shared" si="331"/>
        <v>0</v>
      </c>
      <c r="P209">
        <v>0</v>
      </c>
      <c r="Q209">
        <f t="shared" si="332"/>
        <v>0</v>
      </c>
      <c r="R209">
        <v>0</v>
      </c>
      <c r="S209">
        <f t="shared" si="333"/>
        <v>0</v>
      </c>
      <c r="T209">
        <v>0.75</v>
      </c>
      <c r="U209">
        <f t="shared" si="334"/>
        <v>7.50249689042459E-3</v>
      </c>
      <c r="V209">
        <v>0</v>
      </c>
      <c r="W209">
        <f t="shared" si="335"/>
        <v>0</v>
      </c>
      <c r="X209">
        <v>0</v>
      </c>
      <c r="Y209">
        <f t="shared" si="336"/>
        <v>0</v>
      </c>
      <c r="Z209">
        <v>0</v>
      </c>
      <c r="AA209">
        <f t="shared" si="337"/>
        <v>0</v>
      </c>
      <c r="AB209">
        <v>0</v>
      </c>
      <c r="AC209">
        <f t="shared" si="338"/>
        <v>0</v>
      </c>
      <c r="AD209">
        <f>100-T209-AF209-AL209-AN209-AP209</f>
        <v>97.749999999999986</v>
      </c>
      <c r="AE209">
        <f t="shared" si="339"/>
        <v>0.96194419135680964</v>
      </c>
      <c r="AF209">
        <v>0.4</v>
      </c>
      <c r="AG209">
        <f t="shared" si="340"/>
        <v>1.8303510370964025E-2</v>
      </c>
      <c r="AH209">
        <v>0</v>
      </c>
      <c r="AI209">
        <f t="shared" si="341"/>
        <v>0</v>
      </c>
      <c r="AJ209">
        <v>0</v>
      </c>
      <c r="AK209">
        <f t="shared" si="342"/>
        <v>0</v>
      </c>
      <c r="AL209">
        <v>0.15</v>
      </c>
      <c r="AM209">
        <f t="shared" si="343"/>
        <v>2.935124346485882E-3</v>
      </c>
      <c r="AN209">
        <v>0.8</v>
      </c>
      <c r="AO209">
        <f t="shared" si="344"/>
        <v>8.4554479876482267E-3</v>
      </c>
      <c r="AP209">
        <v>0.15</v>
      </c>
      <c r="AQ209">
        <f t="shared" si="345"/>
        <v>8.5922904766759674E-4</v>
      </c>
      <c r="AR209">
        <v>0</v>
      </c>
      <c r="AS209">
        <f t="shared" si="346"/>
        <v>0</v>
      </c>
      <c r="AT209">
        <v>0</v>
      </c>
      <c r="AU209">
        <f t="shared" si="347"/>
        <v>0</v>
      </c>
      <c r="AV209">
        <v>0</v>
      </c>
      <c r="AW209">
        <f t="shared" si="348"/>
        <v>0</v>
      </c>
      <c r="AX209">
        <v>0</v>
      </c>
      <c r="AY209">
        <f t="shared" si="349"/>
        <v>0</v>
      </c>
      <c r="AZ209">
        <v>0</v>
      </c>
      <c r="BA209">
        <f t="shared" si="350"/>
        <v>0</v>
      </c>
      <c r="BB209">
        <v>0</v>
      </c>
      <c r="BC209">
        <f t="shared" si="351"/>
        <v>0</v>
      </c>
      <c r="BD209">
        <v>0</v>
      </c>
      <c r="BE209">
        <f t="shared" si="352"/>
        <v>0</v>
      </c>
      <c r="BF209">
        <v>0</v>
      </c>
      <c r="BG209">
        <f t="shared" si="353"/>
        <v>0</v>
      </c>
      <c r="BH209">
        <v>0</v>
      </c>
      <c r="BI209">
        <f t="shared" si="354"/>
        <v>0</v>
      </c>
      <c r="BJ209">
        <v>0</v>
      </c>
      <c r="BK209">
        <f t="shared" si="355"/>
        <v>0</v>
      </c>
      <c r="BL209">
        <v>0</v>
      </c>
      <c r="BM209">
        <f t="shared" si="356"/>
        <v>0</v>
      </c>
      <c r="BN209">
        <v>0</v>
      </c>
      <c r="BO209">
        <f t="shared" si="357"/>
        <v>0</v>
      </c>
      <c r="BP209">
        <v>0</v>
      </c>
      <c r="BQ209">
        <f t="shared" si="358"/>
        <v>0</v>
      </c>
      <c r="BR209">
        <v>0</v>
      </c>
      <c r="BS209">
        <f t="shared" si="359"/>
        <v>0</v>
      </c>
      <c r="BT209">
        <v>0</v>
      </c>
      <c r="BU209">
        <f t="shared" si="360"/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f t="shared" si="310"/>
        <v>0</v>
      </c>
      <c r="DF209">
        <v>0</v>
      </c>
      <c r="DG209">
        <f t="shared" si="311"/>
        <v>0</v>
      </c>
      <c r="DH209">
        <v>100</v>
      </c>
      <c r="DI209">
        <f t="shared" si="312"/>
        <v>1</v>
      </c>
      <c r="DJ209">
        <v>0</v>
      </c>
      <c r="DK209">
        <f t="shared" si="313"/>
        <v>0</v>
      </c>
      <c r="DL209">
        <v>0</v>
      </c>
      <c r="DM209">
        <f t="shared" si="314"/>
        <v>0</v>
      </c>
      <c r="DN209">
        <v>0</v>
      </c>
      <c r="DO209">
        <f t="shared" si="315"/>
        <v>0</v>
      </c>
      <c r="DP209">
        <v>0</v>
      </c>
      <c r="DQ209">
        <f t="shared" si="316"/>
        <v>0</v>
      </c>
      <c r="DR209">
        <v>0</v>
      </c>
      <c r="DS209">
        <f t="shared" si="317"/>
        <v>0</v>
      </c>
      <c r="DT209">
        <v>0</v>
      </c>
      <c r="DU209">
        <f t="shared" si="318"/>
        <v>0</v>
      </c>
      <c r="DV209">
        <v>0</v>
      </c>
      <c r="DW209">
        <f t="shared" si="319"/>
        <v>0</v>
      </c>
      <c r="DX209">
        <v>0</v>
      </c>
      <c r="DY209">
        <f t="shared" si="320"/>
        <v>0</v>
      </c>
      <c r="DZ209">
        <v>0</v>
      </c>
      <c r="EA209">
        <f t="shared" si="321"/>
        <v>0</v>
      </c>
      <c r="EB209">
        <v>0</v>
      </c>
      <c r="EC209">
        <f t="shared" si="322"/>
        <v>0</v>
      </c>
      <c r="ED209">
        <v>0</v>
      </c>
      <c r="EE209">
        <f t="shared" si="323"/>
        <v>0</v>
      </c>
      <c r="EF209">
        <v>0</v>
      </c>
      <c r="EG209">
        <f t="shared" si="324"/>
        <v>0</v>
      </c>
      <c r="EH209">
        <v>0</v>
      </c>
      <c r="EI209">
        <f t="shared" si="325"/>
        <v>0</v>
      </c>
      <c r="EJ209">
        <v>0</v>
      </c>
      <c r="EK209">
        <f t="shared" si="326"/>
        <v>0</v>
      </c>
      <c r="EL209">
        <v>0</v>
      </c>
      <c r="EM209">
        <f t="shared" si="327"/>
        <v>0</v>
      </c>
      <c r="EN209">
        <v>0</v>
      </c>
      <c r="EO209">
        <f t="shared" si="328"/>
        <v>0</v>
      </c>
      <c r="EP209">
        <v>0</v>
      </c>
      <c r="EQ209">
        <f t="shared" si="329"/>
        <v>0</v>
      </c>
      <c r="ER209">
        <v>0</v>
      </c>
      <c r="ES209">
        <f t="shared" si="330"/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 s="3" t="s">
        <v>687</v>
      </c>
    </row>
    <row r="210" spans="1:162" x14ac:dyDescent="0.45">
      <c r="A210">
        <v>209</v>
      </c>
      <c r="B210">
        <v>313</v>
      </c>
      <c r="C210" t="s">
        <v>368</v>
      </c>
      <c r="D210" t="s">
        <v>581</v>
      </c>
      <c r="E210" t="s">
        <v>690</v>
      </c>
      <c r="F210" t="s">
        <v>691</v>
      </c>
      <c r="G210" s="2">
        <v>3</v>
      </c>
      <c r="H210">
        <v>453.7</v>
      </c>
      <c r="I210">
        <v>1773</v>
      </c>
      <c r="J210">
        <f>250+273</f>
        <v>523</v>
      </c>
      <c r="K210" s="2">
        <f t="shared" si="280"/>
        <v>0.29498025944726453</v>
      </c>
      <c r="L210">
        <f>0.00008</f>
        <v>8.0000000000000007E-5</v>
      </c>
      <c r="M210" t="s">
        <v>1145</v>
      </c>
      <c r="N210">
        <v>0</v>
      </c>
      <c r="O210">
        <f t="shared" si="331"/>
        <v>0</v>
      </c>
      <c r="P210">
        <v>0</v>
      </c>
      <c r="Q210">
        <f t="shared" si="332"/>
        <v>0</v>
      </c>
      <c r="R210">
        <v>0.2</v>
      </c>
      <c r="S210">
        <f t="shared" si="333"/>
        <v>1.8628742859450795E-3</v>
      </c>
      <c r="T210">
        <v>0.4</v>
      </c>
      <c r="U210">
        <f t="shared" si="334"/>
        <v>3.9804297795583725E-3</v>
      </c>
      <c r="V210">
        <v>0</v>
      </c>
      <c r="W210">
        <f t="shared" si="335"/>
        <v>0</v>
      </c>
      <c r="X210">
        <v>0</v>
      </c>
      <c r="Y210">
        <f t="shared" si="336"/>
        <v>0</v>
      </c>
      <c r="Z210">
        <v>0</v>
      </c>
      <c r="AA210">
        <f t="shared" si="337"/>
        <v>0</v>
      </c>
      <c r="AB210">
        <v>0</v>
      </c>
      <c r="AC210">
        <f t="shared" si="338"/>
        <v>0</v>
      </c>
      <c r="AD210">
        <f t="shared" ref="AD210" si="364">100-T210-AF210-AL210-AN210-AP210-R210-AX210-BB210-BP210</f>
        <v>84.562999999999988</v>
      </c>
      <c r="AE210">
        <f t="shared" si="339"/>
        <v>0.82782570375637377</v>
      </c>
      <c r="AF210">
        <v>0.13</v>
      </c>
      <c r="AG210">
        <f t="shared" si="340"/>
        <v>5.9175667485052283E-3</v>
      </c>
      <c r="AH210">
        <v>0</v>
      </c>
      <c r="AI210">
        <f t="shared" si="341"/>
        <v>0</v>
      </c>
      <c r="AJ210">
        <v>0</v>
      </c>
      <c r="AK210">
        <f t="shared" si="342"/>
        <v>0</v>
      </c>
      <c r="AL210">
        <v>0.3</v>
      </c>
      <c r="AM210">
        <f t="shared" si="343"/>
        <v>5.8395840708562567E-3</v>
      </c>
      <c r="AN210">
        <v>12.7</v>
      </c>
      <c r="AO210">
        <f t="shared" si="344"/>
        <v>0.13352905365080742</v>
      </c>
      <c r="AP210">
        <v>1.2</v>
      </c>
      <c r="AQ210">
        <f t="shared" si="345"/>
        <v>6.8379253042332036E-3</v>
      </c>
      <c r="AR210">
        <v>0</v>
      </c>
      <c r="AS210">
        <f t="shared" si="346"/>
        <v>0</v>
      </c>
      <c r="AT210">
        <v>0</v>
      </c>
      <c r="AU210">
        <f t="shared" si="347"/>
        <v>0</v>
      </c>
      <c r="AV210">
        <v>0</v>
      </c>
      <c r="AW210">
        <f t="shared" si="348"/>
        <v>0</v>
      </c>
      <c r="AX210">
        <v>0.3</v>
      </c>
      <c r="AY210">
        <f t="shared" si="349"/>
        <v>1.1706469551893891E-2</v>
      </c>
      <c r="AZ210">
        <v>0</v>
      </c>
      <c r="BA210">
        <f t="shared" si="350"/>
        <v>0</v>
      </c>
      <c r="BB210">
        <v>0.2</v>
      </c>
      <c r="BC210">
        <f t="shared" si="351"/>
        <v>2.1464158934960528E-3</v>
      </c>
      <c r="BD210">
        <v>0</v>
      </c>
      <c r="BE210">
        <f t="shared" si="352"/>
        <v>0</v>
      </c>
      <c r="BF210">
        <v>0</v>
      </c>
      <c r="BG210">
        <f t="shared" si="353"/>
        <v>0</v>
      </c>
      <c r="BH210">
        <v>0</v>
      </c>
      <c r="BI210">
        <f t="shared" si="354"/>
        <v>0</v>
      </c>
      <c r="BJ210">
        <v>0</v>
      </c>
      <c r="BK210">
        <f t="shared" si="355"/>
        <v>0</v>
      </c>
      <c r="BL210">
        <v>0</v>
      </c>
      <c r="BM210">
        <f t="shared" si="356"/>
        <v>0</v>
      </c>
      <c r="BN210">
        <v>0</v>
      </c>
      <c r="BO210">
        <f t="shared" si="357"/>
        <v>0</v>
      </c>
      <c r="BP210">
        <v>7.0000000000000001E-3</v>
      </c>
      <c r="BQ210">
        <f t="shared" si="358"/>
        <v>3.5397695833078467E-4</v>
      </c>
      <c r="BR210">
        <v>0</v>
      </c>
      <c r="BS210">
        <f t="shared" si="359"/>
        <v>0</v>
      </c>
      <c r="BT210">
        <v>0</v>
      </c>
      <c r="BU210">
        <f t="shared" si="360"/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f t="shared" si="310"/>
        <v>0</v>
      </c>
      <c r="DF210">
        <v>0</v>
      </c>
      <c r="DG210">
        <f t="shared" si="311"/>
        <v>0</v>
      </c>
      <c r="DH210">
        <v>0</v>
      </c>
      <c r="DI210">
        <f t="shared" si="312"/>
        <v>0</v>
      </c>
      <c r="DJ210">
        <v>0</v>
      </c>
      <c r="DK210">
        <f t="shared" si="313"/>
        <v>0</v>
      </c>
      <c r="DL210">
        <v>0</v>
      </c>
      <c r="DM210">
        <f t="shared" si="314"/>
        <v>0</v>
      </c>
      <c r="DN210">
        <v>0</v>
      </c>
      <c r="DO210">
        <f t="shared" si="315"/>
        <v>0</v>
      </c>
      <c r="DP210">
        <v>0</v>
      </c>
      <c r="DQ210">
        <f t="shared" si="316"/>
        <v>0</v>
      </c>
      <c r="DR210">
        <v>0</v>
      </c>
      <c r="DS210">
        <f t="shared" si="317"/>
        <v>0</v>
      </c>
      <c r="DT210">
        <v>0</v>
      </c>
      <c r="DU210">
        <f t="shared" si="318"/>
        <v>0</v>
      </c>
      <c r="DV210">
        <v>0</v>
      </c>
      <c r="DW210">
        <f t="shared" si="319"/>
        <v>0</v>
      </c>
      <c r="DX210">
        <v>0</v>
      </c>
      <c r="DY210">
        <f t="shared" si="320"/>
        <v>0</v>
      </c>
      <c r="DZ210">
        <v>0</v>
      </c>
      <c r="EA210">
        <f t="shared" si="321"/>
        <v>0</v>
      </c>
      <c r="EB210">
        <v>0</v>
      </c>
      <c r="EC210">
        <f t="shared" si="322"/>
        <v>0</v>
      </c>
      <c r="ED210">
        <v>0</v>
      </c>
      <c r="EE210">
        <f t="shared" si="323"/>
        <v>0</v>
      </c>
      <c r="EF210">
        <v>0</v>
      </c>
      <c r="EG210">
        <f t="shared" si="324"/>
        <v>0</v>
      </c>
      <c r="EH210">
        <v>0</v>
      </c>
      <c r="EI210">
        <f t="shared" si="325"/>
        <v>0</v>
      </c>
      <c r="EJ210">
        <v>0</v>
      </c>
      <c r="EK210">
        <f t="shared" si="326"/>
        <v>0</v>
      </c>
      <c r="EL210">
        <v>0</v>
      </c>
      <c r="EM210">
        <f t="shared" si="327"/>
        <v>0</v>
      </c>
      <c r="EN210">
        <v>0</v>
      </c>
      <c r="EO210">
        <f t="shared" si="328"/>
        <v>0</v>
      </c>
      <c r="EP210">
        <v>0</v>
      </c>
      <c r="EQ210">
        <f t="shared" si="329"/>
        <v>0</v>
      </c>
      <c r="ER210">
        <v>100</v>
      </c>
      <c r="ES210">
        <f t="shared" si="330"/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 s="3" t="s">
        <v>692</v>
      </c>
    </row>
    <row r="211" spans="1:162" x14ac:dyDescent="0.45">
      <c r="A211">
        <v>210</v>
      </c>
      <c r="B211">
        <v>319</v>
      </c>
      <c r="C211" t="s">
        <v>543</v>
      </c>
      <c r="D211" t="s">
        <v>51</v>
      </c>
      <c r="E211" t="s">
        <v>693</v>
      </c>
      <c r="F211" t="s">
        <v>694</v>
      </c>
      <c r="G211" s="2">
        <v>1</v>
      </c>
      <c r="H211">
        <v>234.3</v>
      </c>
      <c r="I211">
        <f>920+273</f>
        <v>1193</v>
      </c>
      <c r="J211">
        <v>298</v>
      </c>
      <c r="K211" s="2">
        <f t="shared" si="280"/>
        <v>0.24979044425817268</v>
      </c>
      <c r="L211">
        <f>0.2/9/60</f>
        <v>3.7037037037037041E-4</v>
      </c>
      <c r="M211" t="s">
        <v>64</v>
      </c>
      <c r="N211">
        <v>62</v>
      </c>
      <c r="O211">
        <f t="shared" si="331"/>
        <v>0.62671589481286549</v>
      </c>
      <c r="P211">
        <v>38</v>
      </c>
      <c r="Q211">
        <f t="shared" si="332"/>
        <v>0.37328410518713456</v>
      </c>
      <c r="R211">
        <v>0</v>
      </c>
      <c r="S211">
        <f t="shared" si="333"/>
        <v>0</v>
      </c>
      <c r="T211">
        <v>0</v>
      </c>
      <c r="U211">
        <f t="shared" si="334"/>
        <v>0</v>
      </c>
      <c r="V211">
        <v>0</v>
      </c>
      <c r="W211">
        <f t="shared" si="335"/>
        <v>0</v>
      </c>
      <c r="X211">
        <v>0</v>
      </c>
      <c r="Y211">
        <f t="shared" si="336"/>
        <v>0</v>
      </c>
      <c r="Z211">
        <v>0</v>
      </c>
      <c r="AA211">
        <f t="shared" si="337"/>
        <v>0</v>
      </c>
      <c r="AB211">
        <v>0</v>
      </c>
      <c r="AC211">
        <f t="shared" si="338"/>
        <v>0</v>
      </c>
      <c r="AD211">
        <v>0</v>
      </c>
      <c r="AE211">
        <f t="shared" si="339"/>
        <v>0</v>
      </c>
      <c r="AF211">
        <v>0</v>
      </c>
      <c r="AG211">
        <f t="shared" si="340"/>
        <v>0</v>
      </c>
      <c r="AH211">
        <v>0</v>
      </c>
      <c r="AI211">
        <f t="shared" si="341"/>
        <v>0</v>
      </c>
      <c r="AJ211">
        <v>0</v>
      </c>
      <c r="AK211">
        <f t="shared" si="342"/>
        <v>0</v>
      </c>
      <c r="AL211">
        <v>0</v>
      </c>
      <c r="AM211">
        <f t="shared" si="343"/>
        <v>0</v>
      </c>
      <c r="AN211">
        <v>0</v>
      </c>
      <c r="AO211">
        <f t="shared" si="344"/>
        <v>0</v>
      </c>
      <c r="AP211">
        <v>0</v>
      </c>
      <c r="AQ211">
        <f t="shared" si="345"/>
        <v>0</v>
      </c>
      <c r="AR211">
        <v>0</v>
      </c>
      <c r="AS211">
        <f t="shared" si="346"/>
        <v>0</v>
      </c>
      <c r="AT211">
        <v>0</v>
      </c>
      <c r="AU211">
        <f t="shared" si="347"/>
        <v>0</v>
      </c>
      <c r="AV211">
        <v>0</v>
      </c>
      <c r="AW211">
        <f t="shared" si="348"/>
        <v>0</v>
      </c>
      <c r="AX211">
        <v>0</v>
      </c>
      <c r="AY211">
        <f t="shared" si="349"/>
        <v>0</v>
      </c>
      <c r="AZ211">
        <v>0</v>
      </c>
      <c r="BA211">
        <f t="shared" si="350"/>
        <v>0</v>
      </c>
      <c r="BB211">
        <v>0</v>
      </c>
      <c r="BC211">
        <f t="shared" si="351"/>
        <v>0</v>
      </c>
      <c r="BD211">
        <v>0</v>
      </c>
      <c r="BE211">
        <f t="shared" si="352"/>
        <v>0</v>
      </c>
      <c r="BF211">
        <v>0</v>
      </c>
      <c r="BG211">
        <f t="shared" si="353"/>
        <v>0</v>
      </c>
      <c r="BH211">
        <v>0</v>
      </c>
      <c r="BI211">
        <f t="shared" si="354"/>
        <v>0</v>
      </c>
      <c r="BJ211">
        <v>0</v>
      </c>
      <c r="BK211">
        <f t="shared" si="355"/>
        <v>0</v>
      </c>
      <c r="BL211">
        <v>0</v>
      </c>
      <c r="BM211">
        <f t="shared" si="356"/>
        <v>0</v>
      </c>
      <c r="BN211">
        <v>0</v>
      </c>
      <c r="BO211">
        <f t="shared" si="357"/>
        <v>0</v>
      </c>
      <c r="BP211">
        <v>0</v>
      </c>
      <c r="BQ211">
        <f t="shared" si="358"/>
        <v>0</v>
      </c>
      <c r="BR211">
        <v>0</v>
      </c>
      <c r="BS211">
        <f t="shared" si="359"/>
        <v>0</v>
      </c>
      <c r="BT211">
        <v>0</v>
      </c>
      <c r="BU211">
        <f t="shared" si="360"/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f t="shared" si="310"/>
        <v>0</v>
      </c>
      <c r="DF211">
        <v>0</v>
      </c>
      <c r="DG211">
        <f t="shared" si="311"/>
        <v>0</v>
      </c>
      <c r="DH211">
        <v>100</v>
      </c>
      <c r="DI211">
        <f t="shared" si="312"/>
        <v>1</v>
      </c>
      <c r="DJ211">
        <v>0</v>
      </c>
      <c r="DK211">
        <f t="shared" si="313"/>
        <v>0</v>
      </c>
      <c r="DL211">
        <v>0</v>
      </c>
      <c r="DM211">
        <f t="shared" si="314"/>
        <v>0</v>
      </c>
      <c r="DN211">
        <v>0</v>
      </c>
      <c r="DO211">
        <f t="shared" si="315"/>
        <v>0</v>
      </c>
      <c r="DP211">
        <v>0</v>
      </c>
      <c r="DQ211">
        <f t="shared" si="316"/>
        <v>0</v>
      </c>
      <c r="DR211">
        <v>0</v>
      </c>
      <c r="DS211">
        <f t="shared" si="317"/>
        <v>0</v>
      </c>
      <c r="DT211">
        <v>0</v>
      </c>
      <c r="DU211">
        <f t="shared" si="318"/>
        <v>0</v>
      </c>
      <c r="DV211">
        <v>0</v>
      </c>
      <c r="DW211">
        <f t="shared" si="319"/>
        <v>0</v>
      </c>
      <c r="DX211">
        <v>0</v>
      </c>
      <c r="DY211">
        <f t="shared" si="320"/>
        <v>0</v>
      </c>
      <c r="DZ211">
        <v>0</v>
      </c>
      <c r="EA211">
        <f t="shared" si="321"/>
        <v>0</v>
      </c>
      <c r="EB211">
        <v>0</v>
      </c>
      <c r="EC211">
        <f t="shared" si="322"/>
        <v>0</v>
      </c>
      <c r="ED211">
        <v>0</v>
      </c>
      <c r="EE211">
        <f t="shared" si="323"/>
        <v>0</v>
      </c>
      <c r="EF211">
        <v>0</v>
      </c>
      <c r="EG211">
        <f t="shared" si="324"/>
        <v>0</v>
      </c>
      <c r="EH211">
        <v>0</v>
      </c>
      <c r="EI211">
        <f t="shared" si="325"/>
        <v>0</v>
      </c>
      <c r="EJ211">
        <v>0</v>
      </c>
      <c r="EK211">
        <f t="shared" si="326"/>
        <v>0</v>
      </c>
      <c r="EL211">
        <v>0</v>
      </c>
      <c r="EM211">
        <f t="shared" si="327"/>
        <v>0</v>
      </c>
      <c r="EN211">
        <v>0</v>
      </c>
      <c r="EO211">
        <f t="shared" si="328"/>
        <v>0</v>
      </c>
      <c r="EP211">
        <v>0</v>
      </c>
      <c r="EQ211">
        <f t="shared" si="329"/>
        <v>0</v>
      </c>
      <c r="ER211">
        <v>0</v>
      </c>
      <c r="ES211">
        <f t="shared" si="330"/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 s="3" t="s">
        <v>695</v>
      </c>
    </row>
    <row r="212" spans="1:162" x14ac:dyDescent="0.45">
      <c r="A212">
        <v>211</v>
      </c>
      <c r="B212">
        <v>320</v>
      </c>
      <c r="C212" t="s">
        <v>543</v>
      </c>
      <c r="D212" t="s">
        <v>51</v>
      </c>
      <c r="E212" t="s">
        <v>696</v>
      </c>
      <c r="F212" t="s">
        <v>697</v>
      </c>
      <c r="G212" s="2">
        <v>1</v>
      </c>
      <c r="H212">
        <v>234.3</v>
      </c>
      <c r="I212">
        <f>920+273</f>
        <v>1193</v>
      </c>
      <c r="J212">
        <v>298</v>
      </c>
      <c r="K212" s="2">
        <f t="shared" si="280"/>
        <v>0.24979044425817268</v>
      </c>
      <c r="L212">
        <f t="shared" ref="L212:L217" si="365">0.2/9/60</f>
        <v>3.7037037037037041E-4</v>
      </c>
      <c r="M212" t="s">
        <v>64</v>
      </c>
      <c r="N212">
        <v>58</v>
      </c>
      <c r="O212">
        <f t="shared" si="331"/>
        <v>0.59092930886199058</v>
      </c>
      <c r="P212">
        <v>41</v>
      </c>
      <c r="Q212">
        <f t="shared" si="332"/>
        <v>0.40594600785175061</v>
      </c>
      <c r="R212">
        <v>0</v>
      </c>
      <c r="S212">
        <f t="shared" si="333"/>
        <v>0</v>
      </c>
      <c r="T212">
        <v>0</v>
      </c>
      <c r="U212">
        <f t="shared" si="334"/>
        <v>0</v>
      </c>
      <c r="V212">
        <v>0</v>
      </c>
      <c r="W212">
        <f t="shared" si="335"/>
        <v>0</v>
      </c>
      <c r="X212">
        <v>0</v>
      </c>
      <c r="Y212">
        <f t="shared" si="336"/>
        <v>0</v>
      </c>
      <c r="Z212">
        <v>0</v>
      </c>
      <c r="AA212">
        <f t="shared" si="337"/>
        <v>0</v>
      </c>
      <c r="AB212">
        <v>0</v>
      </c>
      <c r="AC212">
        <f t="shared" si="338"/>
        <v>0</v>
      </c>
      <c r="AD212">
        <v>0</v>
      </c>
      <c r="AE212">
        <f t="shared" si="339"/>
        <v>0</v>
      </c>
      <c r="AF212">
        <v>0</v>
      </c>
      <c r="AG212">
        <f t="shared" si="340"/>
        <v>0</v>
      </c>
      <c r="AH212">
        <v>0</v>
      </c>
      <c r="AI212">
        <f t="shared" si="341"/>
        <v>0</v>
      </c>
      <c r="AJ212">
        <v>0</v>
      </c>
      <c r="AK212">
        <f t="shared" si="342"/>
        <v>0</v>
      </c>
      <c r="AL212">
        <v>0</v>
      </c>
      <c r="AM212">
        <f t="shared" si="343"/>
        <v>0</v>
      </c>
      <c r="AN212">
        <v>0</v>
      </c>
      <c r="AO212">
        <f t="shared" si="344"/>
        <v>0</v>
      </c>
      <c r="AP212">
        <v>0</v>
      </c>
      <c r="AQ212">
        <f t="shared" si="345"/>
        <v>0</v>
      </c>
      <c r="AR212">
        <v>0</v>
      </c>
      <c r="AS212">
        <f t="shared" si="346"/>
        <v>0</v>
      </c>
      <c r="AT212">
        <v>0</v>
      </c>
      <c r="AU212">
        <f t="shared" si="347"/>
        <v>0</v>
      </c>
      <c r="AV212">
        <v>0</v>
      </c>
      <c r="AW212">
        <f t="shared" si="348"/>
        <v>0</v>
      </c>
      <c r="AX212">
        <v>0</v>
      </c>
      <c r="AY212">
        <f t="shared" si="349"/>
        <v>0</v>
      </c>
      <c r="AZ212">
        <v>0</v>
      </c>
      <c r="BA212">
        <f t="shared" si="350"/>
        <v>0</v>
      </c>
      <c r="BB212">
        <v>0</v>
      </c>
      <c r="BC212">
        <f t="shared" si="351"/>
        <v>0</v>
      </c>
      <c r="BD212">
        <v>0</v>
      </c>
      <c r="BE212">
        <f t="shared" si="352"/>
        <v>0</v>
      </c>
      <c r="BF212">
        <v>0</v>
      </c>
      <c r="BG212">
        <f t="shared" si="353"/>
        <v>0</v>
      </c>
      <c r="BH212">
        <v>0</v>
      </c>
      <c r="BI212">
        <f t="shared" si="354"/>
        <v>0</v>
      </c>
      <c r="BJ212">
        <v>0</v>
      </c>
      <c r="BK212">
        <f t="shared" si="355"/>
        <v>0</v>
      </c>
      <c r="BL212">
        <v>0</v>
      </c>
      <c r="BM212">
        <f t="shared" si="356"/>
        <v>0</v>
      </c>
      <c r="BN212">
        <v>1</v>
      </c>
      <c r="BO212">
        <f t="shared" si="357"/>
        <v>3.1246832862588257E-3</v>
      </c>
      <c r="BP212">
        <v>0</v>
      </c>
      <c r="BQ212">
        <f t="shared" si="358"/>
        <v>0</v>
      </c>
      <c r="BR212">
        <v>0</v>
      </c>
      <c r="BS212">
        <f t="shared" si="359"/>
        <v>0</v>
      </c>
      <c r="BT212">
        <v>0</v>
      </c>
      <c r="BU212">
        <f t="shared" si="360"/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f t="shared" si="310"/>
        <v>0</v>
      </c>
      <c r="DF212">
        <v>0</v>
      </c>
      <c r="DG212">
        <f t="shared" si="311"/>
        <v>0</v>
      </c>
      <c r="DH212">
        <v>100</v>
      </c>
      <c r="DI212">
        <f t="shared" si="312"/>
        <v>1</v>
      </c>
      <c r="DJ212">
        <v>0</v>
      </c>
      <c r="DK212">
        <f t="shared" si="313"/>
        <v>0</v>
      </c>
      <c r="DL212">
        <v>0</v>
      </c>
      <c r="DM212">
        <f t="shared" si="314"/>
        <v>0</v>
      </c>
      <c r="DN212">
        <v>0</v>
      </c>
      <c r="DO212">
        <f t="shared" si="315"/>
        <v>0</v>
      </c>
      <c r="DP212">
        <v>0</v>
      </c>
      <c r="DQ212">
        <f t="shared" si="316"/>
        <v>0</v>
      </c>
      <c r="DR212">
        <v>0</v>
      </c>
      <c r="DS212">
        <f t="shared" si="317"/>
        <v>0</v>
      </c>
      <c r="DT212">
        <v>0</v>
      </c>
      <c r="DU212">
        <f t="shared" si="318"/>
        <v>0</v>
      </c>
      <c r="DV212">
        <v>0</v>
      </c>
      <c r="DW212">
        <f t="shared" si="319"/>
        <v>0</v>
      </c>
      <c r="DX212">
        <v>0</v>
      </c>
      <c r="DY212">
        <f t="shared" si="320"/>
        <v>0</v>
      </c>
      <c r="DZ212">
        <v>0</v>
      </c>
      <c r="EA212">
        <f t="shared" si="321"/>
        <v>0</v>
      </c>
      <c r="EB212">
        <v>0</v>
      </c>
      <c r="EC212">
        <f t="shared" si="322"/>
        <v>0</v>
      </c>
      <c r="ED212">
        <v>0</v>
      </c>
      <c r="EE212">
        <f t="shared" si="323"/>
        <v>0</v>
      </c>
      <c r="EF212">
        <v>0</v>
      </c>
      <c r="EG212">
        <f t="shared" si="324"/>
        <v>0</v>
      </c>
      <c r="EH212">
        <v>0</v>
      </c>
      <c r="EI212">
        <f t="shared" si="325"/>
        <v>0</v>
      </c>
      <c r="EJ212">
        <v>0</v>
      </c>
      <c r="EK212">
        <f t="shared" si="326"/>
        <v>0</v>
      </c>
      <c r="EL212">
        <v>0</v>
      </c>
      <c r="EM212">
        <f t="shared" si="327"/>
        <v>0</v>
      </c>
      <c r="EN212">
        <v>0</v>
      </c>
      <c r="EO212">
        <f t="shared" si="328"/>
        <v>0</v>
      </c>
      <c r="EP212">
        <v>0</v>
      </c>
      <c r="EQ212">
        <f t="shared" si="329"/>
        <v>0</v>
      </c>
      <c r="ER212">
        <v>0</v>
      </c>
      <c r="ES212">
        <f t="shared" si="330"/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 s="3" t="s">
        <v>695</v>
      </c>
    </row>
    <row r="213" spans="1:162" x14ac:dyDescent="0.45">
      <c r="A213">
        <v>212</v>
      </c>
      <c r="B213">
        <v>321</v>
      </c>
      <c r="C213" t="s">
        <v>369</v>
      </c>
      <c r="D213" t="s">
        <v>51</v>
      </c>
      <c r="E213" t="s">
        <v>698</v>
      </c>
      <c r="F213" t="s">
        <v>380</v>
      </c>
      <c r="G213" s="2">
        <v>3</v>
      </c>
      <c r="H213">
        <v>234.3</v>
      </c>
      <c r="I213">
        <f>327.5+273</f>
        <v>600.5</v>
      </c>
      <c r="J213">
        <v>298</v>
      </c>
      <c r="K213" s="2">
        <f t="shared" si="280"/>
        <v>0.49625312239800168</v>
      </c>
      <c r="L213">
        <f t="shared" si="365"/>
        <v>3.7037037037037041E-4</v>
      </c>
      <c r="M213" t="s">
        <v>64</v>
      </c>
      <c r="N213">
        <v>0</v>
      </c>
      <c r="O213">
        <f t="shared" si="331"/>
        <v>0</v>
      </c>
      <c r="P213">
        <v>0</v>
      </c>
      <c r="Q213">
        <f t="shared" si="332"/>
        <v>0</v>
      </c>
      <c r="R213">
        <v>0</v>
      </c>
      <c r="S213">
        <f t="shared" si="333"/>
        <v>0</v>
      </c>
      <c r="T213">
        <v>0</v>
      </c>
      <c r="U213">
        <f t="shared" si="334"/>
        <v>0</v>
      </c>
      <c r="V213">
        <v>0</v>
      </c>
      <c r="W213">
        <f t="shared" si="335"/>
        <v>0</v>
      </c>
      <c r="X213">
        <v>0</v>
      </c>
      <c r="Y213">
        <f t="shared" si="336"/>
        <v>0</v>
      </c>
      <c r="Z213">
        <v>0</v>
      </c>
      <c r="AA213">
        <f t="shared" si="337"/>
        <v>0</v>
      </c>
      <c r="AB213">
        <v>0</v>
      </c>
      <c r="AC213">
        <f t="shared" si="338"/>
        <v>0</v>
      </c>
      <c r="AD213">
        <v>0</v>
      </c>
      <c r="AE213">
        <f t="shared" si="339"/>
        <v>0</v>
      </c>
      <c r="AF213">
        <v>0</v>
      </c>
      <c r="AG213">
        <f t="shared" si="340"/>
        <v>0</v>
      </c>
      <c r="AH213">
        <v>0</v>
      </c>
      <c r="AI213">
        <f t="shared" si="341"/>
        <v>0</v>
      </c>
      <c r="AJ213">
        <v>0</v>
      </c>
      <c r="AK213">
        <f t="shared" si="342"/>
        <v>0</v>
      </c>
      <c r="AL213">
        <v>0</v>
      </c>
      <c r="AM213">
        <f t="shared" si="343"/>
        <v>0</v>
      </c>
      <c r="AN213">
        <v>0</v>
      </c>
      <c r="AO213">
        <f t="shared" si="344"/>
        <v>0</v>
      </c>
      <c r="AP213">
        <v>0</v>
      </c>
      <c r="AQ213">
        <f t="shared" si="345"/>
        <v>0</v>
      </c>
      <c r="AR213">
        <v>0</v>
      </c>
      <c r="AS213">
        <f t="shared" si="346"/>
        <v>0</v>
      </c>
      <c r="AT213">
        <v>0</v>
      </c>
      <c r="AU213">
        <f t="shared" si="347"/>
        <v>0</v>
      </c>
      <c r="AV213">
        <v>0</v>
      </c>
      <c r="AW213">
        <f t="shared" si="348"/>
        <v>0</v>
      </c>
      <c r="AX213">
        <v>0</v>
      </c>
      <c r="AY213">
        <f t="shared" si="349"/>
        <v>0</v>
      </c>
      <c r="AZ213">
        <v>0</v>
      </c>
      <c r="BA213">
        <f t="shared" si="350"/>
        <v>0</v>
      </c>
      <c r="BB213">
        <v>0</v>
      </c>
      <c r="BC213">
        <f t="shared" si="351"/>
        <v>0</v>
      </c>
      <c r="BD213">
        <v>0</v>
      </c>
      <c r="BE213">
        <f t="shared" si="352"/>
        <v>0</v>
      </c>
      <c r="BF213">
        <v>0</v>
      </c>
      <c r="BG213">
        <f t="shared" si="353"/>
        <v>0</v>
      </c>
      <c r="BH213">
        <v>0</v>
      </c>
      <c r="BI213">
        <f t="shared" si="354"/>
        <v>0</v>
      </c>
      <c r="BJ213">
        <v>0</v>
      </c>
      <c r="BK213">
        <f t="shared" si="355"/>
        <v>0</v>
      </c>
      <c r="BL213">
        <v>0</v>
      </c>
      <c r="BM213">
        <f t="shared" si="356"/>
        <v>0</v>
      </c>
      <c r="BN213">
        <v>100</v>
      </c>
      <c r="BO213">
        <f t="shared" si="357"/>
        <v>1</v>
      </c>
      <c r="BP213">
        <v>0</v>
      </c>
      <c r="BQ213">
        <f t="shared" si="358"/>
        <v>0</v>
      </c>
      <c r="BR213">
        <v>0</v>
      </c>
      <c r="BS213">
        <f t="shared" si="359"/>
        <v>0</v>
      </c>
      <c r="BT213">
        <v>0</v>
      </c>
      <c r="BU213">
        <f t="shared" si="360"/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f t="shared" si="310"/>
        <v>0</v>
      </c>
      <c r="DF213">
        <v>0</v>
      </c>
      <c r="DG213">
        <f t="shared" si="311"/>
        <v>0</v>
      </c>
      <c r="DH213">
        <v>100</v>
      </c>
      <c r="DI213">
        <f t="shared" si="312"/>
        <v>1</v>
      </c>
      <c r="DJ213">
        <v>0</v>
      </c>
      <c r="DK213">
        <f t="shared" si="313"/>
        <v>0</v>
      </c>
      <c r="DL213">
        <v>0</v>
      </c>
      <c r="DM213">
        <f t="shared" si="314"/>
        <v>0</v>
      </c>
      <c r="DN213">
        <v>0</v>
      </c>
      <c r="DO213">
        <f t="shared" si="315"/>
        <v>0</v>
      </c>
      <c r="DP213">
        <v>0</v>
      </c>
      <c r="DQ213">
        <f t="shared" si="316"/>
        <v>0</v>
      </c>
      <c r="DR213">
        <v>0</v>
      </c>
      <c r="DS213">
        <f t="shared" si="317"/>
        <v>0</v>
      </c>
      <c r="DT213">
        <v>0</v>
      </c>
      <c r="DU213">
        <f t="shared" si="318"/>
        <v>0</v>
      </c>
      <c r="DV213">
        <v>0</v>
      </c>
      <c r="DW213">
        <f t="shared" si="319"/>
        <v>0</v>
      </c>
      <c r="DX213">
        <v>0</v>
      </c>
      <c r="DY213">
        <f t="shared" si="320"/>
        <v>0</v>
      </c>
      <c r="DZ213">
        <v>0</v>
      </c>
      <c r="EA213">
        <f t="shared" si="321"/>
        <v>0</v>
      </c>
      <c r="EB213">
        <v>0</v>
      </c>
      <c r="EC213">
        <f t="shared" si="322"/>
        <v>0</v>
      </c>
      <c r="ED213">
        <v>0</v>
      </c>
      <c r="EE213">
        <f t="shared" si="323"/>
        <v>0</v>
      </c>
      <c r="EF213">
        <v>0</v>
      </c>
      <c r="EG213">
        <f t="shared" si="324"/>
        <v>0</v>
      </c>
      <c r="EH213">
        <v>0</v>
      </c>
      <c r="EI213">
        <f t="shared" si="325"/>
        <v>0</v>
      </c>
      <c r="EJ213">
        <v>0</v>
      </c>
      <c r="EK213">
        <f t="shared" si="326"/>
        <v>0</v>
      </c>
      <c r="EL213">
        <v>0</v>
      </c>
      <c r="EM213">
        <f t="shared" si="327"/>
        <v>0</v>
      </c>
      <c r="EN213">
        <v>0</v>
      </c>
      <c r="EO213">
        <f t="shared" si="328"/>
        <v>0</v>
      </c>
      <c r="EP213">
        <v>0</v>
      </c>
      <c r="EQ213">
        <f t="shared" si="329"/>
        <v>0</v>
      </c>
      <c r="ER213">
        <v>0</v>
      </c>
      <c r="ES213">
        <f t="shared" si="330"/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 s="3" t="s">
        <v>695</v>
      </c>
    </row>
    <row r="214" spans="1:162" x14ac:dyDescent="0.45">
      <c r="A214">
        <v>213</v>
      </c>
      <c r="B214">
        <v>322</v>
      </c>
      <c r="C214" t="s">
        <v>53</v>
      </c>
      <c r="D214" t="s">
        <v>51</v>
      </c>
      <c r="E214" t="s">
        <v>699</v>
      </c>
      <c r="F214" t="s">
        <v>700</v>
      </c>
      <c r="G214" s="2">
        <v>1</v>
      </c>
      <c r="H214">
        <v>234.3</v>
      </c>
      <c r="I214">
        <f>660+273</f>
        <v>933</v>
      </c>
      <c r="J214">
        <v>298</v>
      </c>
      <c r="K214" s="2">
        <f t="shared" ref="K214:K267" si="366">J214/I214</f>
        <v>0.31939978563772775</v>
      </c>
      <c r="L214">
        <f t="shared" si="365"/>
        <v>3.7037037037037041E-4</v>
      </c>
      <c r="M214" t="s">
        <v>64</v>
      </c>
      <c r="N214">
        <v>3.8</v>
      </c>
      <c r="O214">
        <f t="shared" si="331"/>
        <v>1.6495698411147796E-2</v>
      </c>
      <c r="P214">
        <v>0</v>
      </c>
      <c r="Q214">
        <f t="shared" si="332"/>
        <v>0</v>
      </c>
      <c r="R214">
        <v>0</v>
      </c>
      <c r="S214">
        <f t="shared" si="333"/>
        <v>0</v>
      </c>
      <c r="T214">
        <v>0</v>
      </c>
      <c r="U214">
        <f t="shared" si="334"/>
        <v>0</v>
      </c>
      <c r="V214">
        <v>0</v>
      </c>
      <c r="W214">
        <f t="shared" si="335"/>
        <v>0</v>
      </c>
      <c r="X214">
        <v>96.2</v>
      </c>
      <c r="Y214">
        <f t="shared" si="336"/>
        <v>0.98350430158885216</v>
      </c>
      <c r="Z214">
        <v>0</v>
      </c>
      <c r="AA214">
        <f t="shared" si="337"/>
        <v>0</v>
      </c>
      <c r="AB214">
        <v>0</v>
      </c>
      <c r="AC214">
        <f t="shared" si="338"/>
        <v>0</v>
      </c>
      <c r="AD214">
        <v>0</v>
      </c>
      <c r="AE214">
        <f t="shared" si="339"/>
        <v>0</v>
      </c>
      <c r="AF214">
        <v>0</v>
      </c>
      <c r="AG214">
        <f t="shared" si="340"/>
        <v>0</v>
      </c>
      <c r="AH214">
        <v>0</v>
      </c>
      <c r="AI214">
        <f t="shared" si="341"/>
        <v>0</v>
      </c>
      <c r="AJ214">
        <v>0</v>
      </c>
      <c r="AK214">
        <f t="shared" si="342"/>
        <v>0</v>
      </c>
      <c r="AL214">
        <v>0</v>
      </c>
      <c r="AM214">
        <f t="shared" si="343"/>
        <v>0</v>
      </c>
      <c r="AN214">
        <v>0</v>
      </c>
      <c r="AO214">
        <f t="shared" si="344"/>
        <v>0</v>
      </c>
      <c r="AP214">
        <v>0</v>
      </c>
      <c r="AQ214">
        <f t="shared" si="345"/>
        <v>0</v>
      </c>
      <c r="AR214">
        <v>0</v>
      </c>
      <c r="AS214">
        <f t="shared" si="346"/>
        <v>0</v>
      </c>
      <c r="AT214">
        <v>0</v>
      </c>
      <c r="AU214">
        <f t="shared" si="347"/>
        <v>0</v>
      </c>
      <c r="AV214">
        <v>0</v>
      </c>
      <c r="AW214">
        <f t="shared" si="348"/>
        <v>0</v>
      </c>
      <c r="AX214">
        <v>0</v>
      </c>
      <c r="AY214">
        <f t="shared" si="349"/>
        <v>0</v>
      </c>
      <c r="AZ214">
        <v>0</v>
      </c>
      <c r="BA214">
        <f t="shared" si="350"/>
        <v>0</v>
      </c>
      <c r="BB214">
        <v>0</v>
      </c>
      <c r="BC214">
        <f t="shared" si="351"/>
        <v>0</v>
      </c>
      <c r="BD214">
        <v>0</v>
      </c>
      <c r="BE214">
        <f t="shared" si="352"/>
        <v>0</v>
      </c>
      <c r="BF214">
        <v>0</v>
      </c>
      <c r="BG214">
        <f t="shared" si="353"/>
        <v>0</v>
      </c>
      <c r="BH214">
        <v>0</v>
      </c>
      <c r="BI214">
        <f t="shared" si="354"/>
        <v>0</v>
      </c>
      <c r="BJ214">
        <v>0</v>
      </c>
      <c r="BK214">
        <f t="shared" si="355"/>
        <v>0</v>
      </c>
      <c r="BL214">
        <v>0</v>
      </c>
      <c r="BM214">
        <f t="shared" si="356"/>
        <v>0</v>
      </c>
      <c r="BN214">
        <v>0</v>
      </c>
      <c r="BO214">
        <f t="shared" si="357"/>
        <v>0</v>
      </c>
      <c r="BP214">
        <v>0</v>
      </c>
      <c r="BQ214">
        <f t="shared" si="358"/>
        <v>0</v>
      </c>
      <c r="BR214">
        <v>0</v>
      </c>
      <c r="BS214">
        <f t="shared" si="359"/>
        <v>0</v>
      </c>
      <c r="BT214">
        <v>0</v>
      </c>
      <c r="BU214">
        <f t="shared" si="360"/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f t="shared" si="310"/>
        <v>0</v>
      </c>
      <c r="DF214">
        <v>0</v>
      </c>
      <c r="DG214">
        <f t="shared" si="311"/>
        <v>0</v>
      </c>
      <c r="DH214">
        <v>100</v>
      </c>
      <c r="DI214">
        <f t="shared" si="312"/>
        <v>1</v>
      </c>
      <c r="DJ214">
        <v>0</v>
      </c>
      <c r="DK214">
        <f t="shared" si="313"/>
        <v>0</v>
      </c>
      <c r="DL214">
        <v>0</v>
      </c>
      <c r="DM214">
        <f t="shared" si="314"/>
        <v>0</v>
      </c>
      <c r="DN214">
        <v>0</v>
      </c>
      <c r="DO214">
        <f t="shared" si="315"/>
        <v>0</v>
      </c>
      <c r="DP214">
        <v>0</v>
      </c>
      <c r="DQ214">
        <f t="shared" si="316"/>
        <v>0</v>
      </c>
      <c r="DR214">
        <v>0</v>
      </c>
      <c r="DS214">
        <f t="shared" si="317"/>
        <v>0</v>
      </c>
      <c r="DT214">
        <v>0</v>
      </c>
      <c r="DU214">
        <f t="shared" si="318"/>
        <v>0</v>
      </c>
      <c r="DV214">
        <v>0</v>
      </c>
      <c r="DW214">
        <f t="shared" si="319"/>
        <v>0</v>
      </c>
      <c r="DX214">
        <v>0</v>
      </c>
      <c r="DY214">
        <f t="shared" si="320"/>
        <v>0</v>
      </c>
      <c r="DZ214">
        <v>0</v>
      </c>
      <c r="EA214">
        <f t="shared" si="321"/>
        <v>0</v>
      </c>
      <c r="EB214">
        <v>0</v>
      </c>
      <c r="EC214">
        <f t="shared" si="322"/>
        <v>0</v>
      </c>
      <c r="ED214">
        <v>0</v>
      </c>
      <c r="EE214">
        <f t="shared" si="323"/>
        <v>0</v>
      </c>
      <c r="EF214">
        <v>0</v>
      </c>
      <c r="EG214">
        <f t="shared" si="324"/>
        <v>0</v>
      </c>
      <c r="EH214">
        <v>0</v>
      </c>
      <c r="EI214">
        <f t="shared" si="325"/>
        <v>0</v>
      </c>
      <c r="EJ214">
        <v>0</v>
      </c>
      <c r="EK214">
        <f t="shared" si="326"/>
        <v>0</v>
      </c>
      <c r="EL214">
        <v>0</v>
      </c>
      <c r="EM214">
        <f t="shared" si="327"/>
        <v>0</v>
      </c>
      <c r="EN214">
        <v>0</v>
      </c>
      <c r="EO214">
        <f t="shared" si="328"/>
        <v>0</v>
      </c>
      <c r="EP214">
        <v>0</v>
      </c>
      <c r="EQ214">
        <f t="shared" si="329"/>
        <v>0</v>
      </c>
      <c r="ER214">
        <v>0</v>
      </c>
      <c r="ES214">
        <f t="shared" si="330"/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 s="3" t="s">
        <v>695</v>
      </c>
    </row>
    <row r="215" spans="1:162" x14ac:dyDescent="0.45">
      <c r="A215">
        <v>214</v>
      </c>
      <c r="B215">
        <v>323</v>
      </c>
      <c r="C215" t="s">
        <v>33</v>
      </c>
      <c r="D215" t="s">
        <v>51</v>
      </c>
      <c r="E215" t="s">
        <v>701</v>
      </c>
      <c r="F215" t="s">
        <v>380</v>
      </c>
      <c r="G215" s="2">
        <v>1</v>
      </c>
      <c r="H215">
        <v>234.3</v>
      </c>
      <c r="I215">
        <f>1085+273</f>
        <v>1358</v>
      </c>
      <c r="J215">
        <v>298</v>
      </c>
      <c r="K215" s="2">
        <f t="shared" si="366"/>
        <v>0.21944035346097202</v>
      </c>
      <c r="L215">
        <f t="shared" si="365"/>
        <v>3.7037037037037041E-4</v>
      </c>
      <c r="M215" t="s">
        <v>64</v>
      </c>
      <c r="N215">
        <v>100</v>
      </c>
      <c r="O215">
        <f t="shared" si="331"/>
        <v>1</v>
      </c>
      <c r="P215">
        <v>0</v>
      </c>
      <c r="Q215">
        <f t="shared" si="332"/>
        <v>0</v>
      </c>
      <c r="R215">
        <v>0</v>
      </c>
      <c r="S215">
        <f t="shared" si="333"/>
        <v>0</v>
      </c>
      <c r="T215">
        <v>0</v>
      </c>
      <c r="U215">
        <f t="shared" si="334"/>
        <v>0</v>
      </c>
      <c r="V215">
        <v>0</v>
      </c>
      <c r="W215">
        <f t="shared" si="335"/>
        <v>0</v>
      </c>
      <c r="X215">
        <v>0</v>
      </c>
      <c r="Y215">
        <f t="shared" si="336"/>
        <v>0</v>
      </c>
      <c r="Z215">
        <v>0</v>
      </c>
      <c r="AA215">
        <f t="shared" si="337"/>
        <v>0</v>
      </c>
      <c r="AB215">
        <v>0</v>
      </c>
      <c r="AC215">
        <f t="shared" si="338"/>
        <v>0</v>
      </c>
      <c r="AD215">
        <v>0</v>
      </c>
      <c r="AE215">
        <f t="shared" si="339"/>
        <v>0</v>
      </c>
      <c r="AF215">
        <v>0</v>
      </c>
      <c r="AG215">
        <f t="shared" si="340"/>
        <v>0</v>
      </c>
      <c r="AH215">
        <v>0</v>
      </c>
      <c r="AI215">
        <f t="shared" si="341"/>
        <v>0</v>
      </c>
      <c r="AJ215">
        <v>0</v>
      </c>
      <c r="AK215">
        <f t="shared" si="342"/>
        <v>0</v>
      </c>
      <c r="AL215">
        <v>0</v>
      </c>
      <c r="AM215">
        <f t="shared" si="343"/>
        <v>0</v>
      </c>
      <c r="AN215">
        <v>0</v>
      </c>
      <c r="AO215">
        <f t="shared" si="344"/>
        <v>0</v>
      </c>
      <c r="AP215">
        <v>0</v>
      </c>
      <c r="AQ215">
        <f t="shared" si="345"/>
        <v>0</v>
      </c>
      <c r="AR215">
        <v>0</v>
      </c>
      <c r="AS215">
        <f t="shared" si="346"/>
        <v>0</v>
      </c>
      <c r="AT215">
        <v>0</v>
      </c>
      <c r="AU215">
        <f t="shared" si="347"/>
        <v>0</v>
      </c>
      <c r="AV215">
        <v>0</v>
      </c>
      <c r="AW215">
        <f t="shared" si="348"/>
        <v>0</v>
      </c>
      <c r="AX215">
        <v>0</v>
      </c>
      <c r="AY215">
        <f t="shared" si="349"/>
        <v>0</v>
      </c>
      <c r="AZ215">
        <v>0</v>
      </c>
      <c r="BA215">
        <f t="shared" si="350"/>
        <v>0</v>
      </c>
      <c r="BB215">
        <v>0</v>
      </c>
      <c r="BC215">
        <f t="shared" si="351"/>
        <v>0</v>
      </c>
      <c r="BD215">
        <v>0</v>
      </c>
      <c r="BE215">
        <f t="shared" si="352"/>
        <v>0</v>
      </c>
      <c r="BF215">
        <v>0</v>
      </c>
      <c r="BG215">
        <f t="shared" si="353"/>
        <v>0</v>
      </c>
      <c r="BH215">
        <v>0</v>
      </c>
      <c r="BI215">
        <f t="shared" si="354"/>
        <v>0</v>
      </c>
      <c r="BJ215">
        <v>0</v>
      </c>
      <c r="BK215">
        <f t="shared" si="355"/>
        <v>0</v>
      </c>
      <c r="BL215">
        <v>0</v>
      </c>
      <c r="BM215">
        <f t="shared" si="356"/>
        <v>0</v>
      </c>
      <c r="BN215">
        <v>0</v>
      </c>
      <c r="BO215">
        <f t="shared" si="357"/>
        <v>0</v>
      </c>
      <c r="BP215">
        <v>0</v>
      </c>
      <c r="BQ215">
        <f t="shared" si="358"/>
        <v>0</v>
      </c>
      <c r="BR215">
        <v>0</v>
      </c>
      <c r="BS215">
        <f t="shared" si="359"/>
        <v>0</v>
      </c>
      <c r="BT215">
        <v>0</v>
      </c>
      <c r="BU215">
        <f t="shared" si="360"/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f t="shared" si="310"/>
        <v>0</v>
      </c>
      <c r="DF215">
        <v>0</v>
      </c>
      <c r="DG215">
        <f t="shared" si="311"/>
        <v>0</v>
      </c>
      <c r="DH215">
        <v>100</v>
      </c>
      <c r="DI215">
        <f t="shared" si="312"/>
        <v>1</v>
      </c>
      <c r="DJ215">
        <v>0</v>
      </c>
      <c r="DK215">
        <f t="shared" si="313"/>
        <v>0</v>
      </c>
      <c r="DL215">
        <v>0</v>
      </c>
      <c r="DM215">
        <f t="shared" si="314"/>
        <v>0</v>
      </c>
      <c r="DN215">
        <v>0</v>
      </c>
      <c r="DO215">
        <f t="shared" si="315"/>
        <v>0</v>
      </c>
      <c r="DP215">
        <v>0</v>
      </c>
      <c r="DQ215">
        <f t="shared" si="316"/>
        <v>0</v>
      </c>
      <c r="DR215">
        <v>0</v>
      </c>
      <c r="DS215">
        <f t="shared" si="317"/>
        <v>0</v>
      </c>
      <c r="DT215">
        <v>0</v>
      </c>
      <c r="DU215">
        <f t="shared" si="318"/>
        <v>0</v>
      </c>
      <c r="DV215">
        <v>0</v>
      </c>
      <c r="DW215">
        <f t="shared" si="319"/>
        <v>0</v>
      </c>
      <c r="DX215">
        <v>0</v>
      </c>
      <c r="DY215">
        <f t="shared" si="320"/>
        <v>0</v>
      </c>
      <c r="DZ215">
        <v>0</v>
      </c>
      <c r="EA215">
        <f t="shared" si="321"/>
        <v>0</v>
      </c>
      <c r="EB215">
        <v>0</v>
      </c>
      <c r="EC215">
        <f t="shared" si="322"/>
        <v>0</v>
      </c>
      <c r="ED215">
        <v>0</v>
      </c>
      <c r="EE215">
        <f t="shared" si="323"/>
        <v>0</v>
      </c>
      <c r="EF215">
        <v>0</v>
      </c>
      <c r="EG215">
        <f t="shared" si="324"/>
        <v>0</v>
      </c>
      <c r="EH215">
        <v>0</v>
      </c>
      <c r="EI215">
        <f t="shared" si="325"/>
        <v>0</v>
      </c>
      <c r="EJ215">
        <v>0</v>
      </c>
      <c r="EK215">
        <f t="shared" si="326"/>
        <v>0</v>
      </c>
      <c r="EL215">
        <v>0</v>
      </c>
      <c r="EM215">
        <f t="shared" si="327"/>
        <v>0</v>
      </c>
      <c r="EN215">
        <v>0</v>
      </c>
      <c r="EO215">
        <f t="shared" si="328"/>
        <v>0</v>
      </c>
      <c r="EP215">
        <v>0</v>
      </c>
      <c r="EQ215">
        <f t="shared" si="329"/>
        <v>0</v>
      </c>
      <c r="ER215">
        <v>0</v>
      </c>
      <c r="ES215">
        <f t="shared" si="330"/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 s="3" t="s">
        <v>695</v>
      </c>
    </row>
    <row r="216" spans="1:162" x14ac:dyDescent="0.45">
      <c r="A216">
        <v>215</v>
      </c>
      <c r="B216">
        <v>324</v>
      </c>
      <c r="C216" t="s">
        <v>440</v>
      </c>
      <c r="D216" t="s">
        <v>51</v>
      </c>
      <c r="E216" t="s">
        <v>582</v>
      </c>
      <c r="F216" t="s">
        <v>702</v>
      </c>
      <c r="G216" s="2">
        <v>0</v>
      </c>
      <c r="H216">
        <v>234.3</v>
      </c>
      <c r="I216">
        <v>1773</v>
      </c>
      <c r="J216">
        <v>298</v>
      </c>
      <c r="K216" s="2">
        <f t="shared" si="366"/>
        <v>0.16807670614777215</v>
      </c>
      <c r="L216">
        <f t="shared" si="365"/>
        <v>3.7037037037037041E-4</v>
      </c>
      <c r="M216" t="s">
        <v>64</v>
      </c>
      <c r="N216">
        <v>0</v>
      </c>
      <c r="O216">
        <f t="shared" si="331"/>
        <v>0</v>
      </c>
      <c r="P216">
        <v>0</v>
      </c>
      <c r="Q216">
        <f t="shared" si="332"/>
        <v>0</v>
      </c>
      <c r="R216">
        <v>0</v>
      </c>
      <c r="S216">
        <f t="shared" si="333"/>
        <v>0</v>
      </c>
      <c r="T216">
        <v>0</v>
      </c>
      <c r="U216">
        <f t="shared" si="334"/>
        <v>0</v>
      </c>
      <c r="V216">
        <v>0</v>
      </c>
      <c r="W216">
        <f t="shared" si="335"/>
        <v>0</v>
      </c>
      <c r="X216">
        <v>0</v>
      </c>
      <c r="Y216">
        <f t="shared" si="336"/>
        <v>0</v>
      </c>
      <c r="Z216">
        <v>0</v>
      </c>
      <c r="AA216">
        <f t="shared" si="337"/>
        <v>0</v>
      </c>
      <c r="AB216">
        <v>0</v>
      </c>
      <c r="AC216">
        <f t="shared" si="338"/>
        <v>0</v>
      </c>
      <c r="AD216">
        <f>100-AF216-AH216-AJ216-AL216</f>
        <v>99.71</v>
      </c>
      <c r="AE216">
        <f t="shared" si="339"/>
        <v>0.9933057272504674</v>
      </c>
      <c r="AF216">
        <v>0.04</v>
      </c>
      <c r="AG216">
        <f t="shared" si="340"/>
        <v>1.8528723585927037E-3</v>
      </c>
      <c r="AH216">
        <v>0.02</v>
      </c>
      <c r="AI216">
        <f t="shared" si="341"/>
        <v>3.5926698460927303E-4</v>
      </c>
      <c r="AJ216">
        <v>0.03</v>
      </c>
      <c r="AK216">
        <f t="shared" si="342"/>
        <v>5.2048112549191584E-4</v>
      </c>
      <c r="AL216">
        <v>0.2</v>
      </c>
      <c r="AM216">
        <f t="shared" si="343"/>
        <v>3.9616522808385759E-3</v>
      </c>
      <c r="AN216">
        <v>0</v>
      </c>
      <c r="AO216">
        <f t="shared" si="344"/>
        <v>0</v>
      </c>
      <c r="AP216">
        <v>0</v>
      </c>
      <c r="AQ216">
        <f t="shared" si="345"/>
        <v>0</v>
      </c>
      <c r="AR216">
        <v>0</v>
      </c>
      <c r="AS216">
        <f t="shared" si="346"/>
        <v>0</v>
      </c>
      <c r="AT216">
        <v>0</v>
      </c>
      <c r="AU216">
        <f t="shared" si="347"/>
        <v>0</v>
      </c>
      <c r="AV216">
        <v>0</v>
      </c>
      <c r="AW216">
        <f t="shared" si="348"/>
        <v>0</v>
      </c>
      <c r="AX216">
        <v>0</v>
      </c>
      <c r="AY216">
        <f t="shared" si="349"/>
        <v>0</v>
      </c>
      <c r="AZ216">
        <v>0</v>
      </c>
      <c r="BA216">
        <f t="shared" si="350"/>
        <v>0</v>
      </c>
      <c r="BB216">
        <v>0</v>
      </c>
      <c r="BC216">
        <f t="shared" si="351"/>
        <v>0</v>
      </c>
      <c r="BD216">
        <v>0</v>
      </c>
      <c r="BE216">
        <f t="shared" si="352"/>
        <v>0</v>
      </c>
      <c r="BF216">
        <v>0</v>
      </c>
      <c r="BG216">
        <f t="shared" si="353"/>
        <v>0</v>
      </c>
      <c r="BH216">
        <v>0</v>
      </c>
      <c r="BI216">
        <f t="shared" si="354"/>
        <v>0</v>
      </c>
      <c r="BJ216">
        <v>0</v>
      </c>
      <c r="BK216">
        <f t="shared" si="355"/>
        <v>0</v>
      </c>
      <c r="BL216">
        <v>0</v>
      </c>
      <c r="BM216">
        <f t="shared" si="356"/>
        <v>0</v>
      </c>
      <c r="BN216">
        <v>0</v>
      </c>
      <c r="BO216">
        <f t="shared" si="357"/>
        <v>0</v>
      </c>
      <c r="BP216">
        <v>0</v>
      </c>
      <c r="BQ216">
        <f t="shared" si="358"/>
        <v>0</v>
      </c>
      <c r="BR216">
        <v>0</v>
      </c>
      <c r="BS216">
        <f t="shared" si="359"/>
        <v>0</v>
      </c>
      <c r="BT216">
        <v>0</v>
      </c>
      <c r="BU216">
        <f t="shared" si="360"/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f t="shared" si="310"/>
        <v>0</v>
      </c>
      <c r="DF216">
        <v>0</v>
      </c>
      <c r="DG216">
        <f t="shared" si="311"/>
        <v>0</v>
      </c>
      <c r="DH216">
        <v>100</v>
      </c>
      <c r="DI216">
        <f t="shared" si="312"/>
        <v>1</v>
      </c>
      <c r="DJ216">
        <v>0</v>
      </c>
      <c r="DK216">
        <f t="shared" si="313"/>
        <v>0</v>
      </c>
      <c r="DL216">
        <v>0</v>
      </c>
      <c r="DM216">
        <f t="shared" si="314"/>
        <v>0</v>
      </c>
      <c r="DN216">
        <v>0</v>
      </c>
      <c r="DO216">
        <f t="shared" si="315"/>
        <v>0</v>
      </c>
      <c r="DP216">
        <v>0</v>
      </c>
      <c r="DQ216">
        <f t="shared" si="316"/>
        <v>0</v>
      </c>
      <c r="DR216">
        <v>0</v>
      </c>
      <c r="DS216">
        <f t="shared" si="317"/>
        <v>0</v>
      </c>
      <c r="DT216">
        <v>0</v>
      </c>
      <c r="DU216">
        <f t="shared" si="318"/>
        <v>0</v>
      </c>
      <c r="DV216">
        <v>0</v>
      </c>
      <c r="DW216">
        <f t="shared" si="319"/>
        <v>0</v>
      </c>
      <c r="DX216">
        <v>0</v>
      </c>
      <c r="DY216">
        <f t="shared" si="320"/>
        <v>0</v>
      </c>
      <c r="DZ216">
        <v>0</v>
      </c>
      <c r="EA216">
        <f t="shared" si="321"/>
        <v>0</v>
      </c>
      <c r="EB216">
        <v>0</v>
      </c>
      <c r="EC216">
        <f t="shared" si="322"/>
        <v>0</v>
      </c>
      <c r="ED216">
        <v>0</v>
      </c>
      <c r="EE216">
        <f t="shared" si="323"/>
        <v>0</v>
      </c>
      <c r="EF216">
        <v>0</v>
      </c>
      <c r="EG216">
        <f t="shared" si="324"/>
        <v>0</v>
      </c>
      <c r="EH216">
        <v>0</v>
      </c>
      <c r="EI216">
        <f t="shared" si="325"/>
        <v>0</v>
      </c>
      <c r="EJ216">
        <v>0</v>
      </c>
      <c r="EK216">
        <f t="shared" si="326"/>
        <v>0</v>
      </c>
      <c r="EL216">
        <v>0</v>
      </c>
      <c r="EM216">
        <f t="shared" si="327"/>
        <v>0</v>
      </c>
      <c r="EN216">
        <v>0</v>
      </c>
      <c r="EO216">
        <f t="shared" si="328"/>
        <v>0</v>
      </c>
      <c r="EP216">
        <v>0</v>
      </c>
      <c r="EQ216">
        <f t="shared" si="329"/>
        <v>0</v>
      </c>
      <c r="ER216">
        <v>0</v>
      </c>
      <c r="ES216">
        <f t="shared" si="330"/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 s="3" t="s">
        <v>695</v>
      </c>
    </row>
    <row r="217" spans="1:162" x14ac:dyDescent="0.45">
      <c r="A217">
        <v>216</v>
      </c>
      <c r="B217">
        <v>325</v>
      </c>
      <c r="C217" t="s">
        <v>368</v>
      </c>
      <c r="D217" t="s">
        <v>51</v>
      </c>
      <c r="E217" t="s">
        <v>703</v>
      </c>
      <c r="F217" t="s">
        <v>704</v>
      </c>
      <c r="G217" s="2">
        <v>0</v>
      </c>
      <c r="H217">
        <v>234.3</v>
      </c>
      <c r="I217">
        <v>1773</v>
      </c>
      <c r="J217">
        <v>298</v>
      </c>
      <c r="K217" s="2">
        <f t="shared" si="366"/>
        <v>0.16807670614777215</v>
      </c>
      <c r="L217">
        <f t="shared" si="365"/>
        <v>3.7037037037037041E-4</v>
      </c>
      <c r="M217" t="s">
        <v>38</v>
      </c>
      <c r="N217">
        <v>0</v>
      </c>
      <c r="O217">
        <f t="shared" si="331"/>
        <v>0</v>
      </c>
      <c r="P217">
        <v>0</v>
      </c>
      <c r="Q217">
        <f t="shared" si="332"/>
        <v>0</v>
      </c>
      <c r="R217">
        <v>0</v>
      </c>
      <c r="S217">
        <f t="shared" si="333"/>
        <v>0</v>
      </c>
      <c r="T217">
        <v>0</v>
      </c>
      <c r="U217">
        <f t="shared" si="334"/>
        <v>0</v>
      </c>
      <c r="V217">
        <v>0</v>
      </c>
      <c r="W217">
        <f t="shared" si="335"/>
        <v>0</v>
      </c>
      <c r="X217">
        <v>0</v>
      </c>
      <c r="Y217">
        <f t="shared" si="336"/>
        <v>0</v>
      </c>
      <c r="Z217">
        <v>0</v>
      </c>
      <c r="AA217">
        <f t="shared" si="337"/>
        <v>0</v>
      </c>
      <c r="AB217">
        <v>0</v>
      </c>
      <c r="AC217">
        <f t="shared" si="338"/>
        <v>0</v>
      </c>
      <c r="AD217">
        <f>100-AF217-AH217-AJ217-AL217</f>
        <v>99.509999999999991</v>
      </c>
      <c r="AE217">
        <f t="shared" si="339"/>
        <v>0.98601549038912328</v>
      </c>
      <c r="AF217">
        <v>0.17</v>
      </c>
      <c r="AG217">
        <f t="shared" si="340"/>
        <v>7.8326229501515833E-3</v>
      </c>
      <c r="AH217">
        <v>0.03</v>
      </c>
      <c r="AI217">
        <f t="shared" si="341"/>
        <v>5.3602044653072516E-4</v>
      </c>
      <c r="AJ217">
        <v>0.04</v>
      </c>
      <c r="AK217">
        <f t="shared" si="342"/>
        <v>6.9026604416127385E-4</v>
      </c>
      <c r="AL217">
        <v>0.25</v>
      </c>
      <c r="AM217">
        <f t="shared" si="343"/>
        <v>4.9256001700333377E-3</v>
      </c>
      <c r="AN217">
        <v>0</v>
      </c>
      <c r="AO217">
        <f t="shared" si="344"/>
        <v>0</v>
      </c>
      <c r="AP217">
        <v>0</v>
      </c>
      <c r="AQ217">
        <f t="shared" si="345"/>
        <v>0</v>
      </c>
      <c r="AR217">
        <v>0</v>
      </c>
      <c r="AS217">
        <f t="shared" si="346"/>
        <v>0</v>
      </c>
      <c r="AT217">
        <v>0</v>
      </c>
      <c r="AU217">
        <f t="shared" si="347"/>
        <v>0</v>
      </c>
      <c r="AV217">
        <v>0</v>
      </c>
      <c r="AW217">
        <f t="shared" si="348"/>
        <v>0</v>
      </c>
      <c r="AX217">
        <v>0</v>
      </c>
      <c r="AY217">
        <f t="shared" si="349"/>
        <v>0</v>
      </c>
      <c r="AZ217">
        <v>0</v>
      </c>
      <c r="BA217">
        <f t="shared" si="350"/>
        <v>0</v>
      </c>
      <c r="BB217">
        <v>0</v>
      </c>
      <c r="BC217">
        <f t="shared" si="351"/>
        <v>0</v>
      </c>
      <c r="BD217">
        <v>0</v>
      </c>
      <c r="BE217">
        <f t="shared" si="352"/>
        <v>0</v>
      </c>
      <c r="BF217">
        <v>0</v>
      </c>
      <c r="BG217">
        <f t="shared" si="353"/>
        <v>0</v>
      </c>
      <c r="BH217">
        <v>0</v>
      </c>
      <c r="BI217">
        <f t="shared" si="354"/>
        <v>0</v>
      </c>
      <c r="BJ217">
        <v>0</v>
      </c>
      <c r="BK217">
        <f t="shared" si="355"/>
        <v>0</v>
      </c>
      <c r="BL217">
        <v>0</v>
      </c>
      <c r="BM217">
        <f t="shared" si="356"/>
        <v>0</v>
      </c>
      <c r="BN217">
        <v>0</v>
      </c>
      <c r="BO217">
        <f t="shared" si="357"/>
        <v>0</v>
      </c>
      <c r="BP217">
        <v>0</v>
      </c>
      <c r="BQ217">
        <f t="shared" si="358"/>
        <v>0</v>
      </c>
      <c r="BR217">
        <v>0</v>
      </c>
      <c r="BS217">
        <f t="shared" si="359"/>
        <v>0</v>
      </c>
      <c r="BT217">
        <v>0</v>
      </c>
      <c r="BU217">
        <f t="shared" si="360"/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f t="shared" si="310"/>
        <v>0</v>
      </c>
      <c r="DF217">
        <v>0</v>
      </c>
      <c r="DG217">
        <f t="shared" si="311"/>
        <v>0</v>
      </c>
      <c r="DH217">
        <v>100</v>
      </c>
      <c r="DI217">
        <f t="shared" si="312"/>
        <v>1</v>
      </c>
      <c r="DJ217">
        <v>0</v>
      </c>
      <c r="DK217">
        <f t="shared" si="313"/>
        <v>0</v>
      </c>
      <c r="DL217">
        <v>0</v>
      </c>
      <c r="DM217">
        <f t="shared" si="314"/>
        <v>0</v>
      </c>
      <c r="DN217">
        <v>0</v>
      </c>
      <c r="DO217">
        <f t="shared" si="315"/>
        <v>0</v>
      </c>
      <c r="DP217">
        <v>0</v>
      </c>
      <c r="DQ217">
        <f t="shared" si="316"/>
        <v>0</v>
      </c>
      <c r="DR217">
        <v>0</v>
      </c>
      <c r="DS217">
        <f t="shared" si="317"/>
        <v>0</v>
      </c>
      <c r="DT217">
        <v>0</v>
      </c>
      <c r="DU217">
        <f t="shared" si="318"/>
        <v>0</v>
      </c>
      <c r="DV217">
        <v>0</v>
      </c>
      <c r="DW217">
        <f t="shared" si="319"/>
        <v>0</v>
      </c>
      <c r="DX217">
        <v>0</v>
      </c>
      <c r="DY217">
        <f t="shared" si="320"/>
        <v>0</v>
      </c>
      <c r="DZ217">
        <v>0</v>
      </c>
      <c r="EA217">
        <f t="shared" si="321"/>
        <v>0</v>
      </c>
      <c r="EB217">
        <v>0</v>
      </c>
      <c r="EC217">
        <f t="shared" si="322"/>
        <v>0</v>
      </c>
      <c r="ED217">
        <v>0</v>
      </c>
      <c r="EE217">
        <f t="shared" si="323"/>
        <v>0</v>
      </c>
      <c r="EF217">
        <v>0</v>
      </c>
      <c r="EG217">
        <f t="shared" si="324"/>
        <v>0</v>
      </c>
      <c r="EH217">
        <v>0</v>
      </c>
      <c r="EI217">
        <f t="shared" si="325"/>
        <v>0</v>
      </c>
      <c r="EJ217">
        <v>0</v>
      </c>
      <c r="EK217">
        <f t="shared" si="326"/>
        <v>0</v>
      </c>
      <c r="EL217">
        <v>0</v>
      </c>
      <c r="EM217">
        <f t="shared" si="327"/>
        <v>0</v>
      </c>
      <c r="EN217">
        <v>0</v>
      </c>
      <c r="EO217">
        <f t="shared" si="328"/>
        <v>0</v>
      </c>
      <c r="EP217">
        <v>0</v>
      </c>
      <c r="EQ217">
        <f t="shared" si="329"/>
        <v>0</v>
      </c>
      <c r="ER217">
        <v>0</v>
      </c>
      <c r="ES217">
        <f t="shared" si="330"/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 s="3" t="s">
        <v>695</v>
      </c>
    </row>
    <row r="218" spans="1:162" x14ac:dyDescent="0.45">
      <c r="A218">
        <v>217</v>
      </c>
      <c r="B218">
        <v>326</v>
      </c>
      <c r="C218" t="s">
        <v>705</v>
      </c>
      <c r="D218" t="s">
        <v>67</v>
      </c>
      <c r="F218" t="s">
        <v>706</v>
      </c>
      <c r="G218" s="2">
        <v>1</v>
      </c>
      <c r="H218">
        <v>435</v>
      </c>
      <c r="I218">
        <f>1450+273</f>
        <v>1723</v>
      </c>
      <c r="J218">
        <v>535</v>
      </c>
      <c r="K218" s="2">
        <f t="shared" si="366"/>
        <v>0.31050493325594891</v>
      </c>
      <c r="L218">
        <f>7/50/60</f>
        <v>2.3333333333333335E-3</v>
      </c>
      <c r="M218" t="s">
        <v>64</v>
      </c>
      <c r="N218">
        <v>0</v>
      </c>
      <c r="O218">
        <f t="shared" si="331"/>
        <v>0</v>
      </c>
      <c r="P218">
        <v>0</v>
      </c>
      <c r="Q218">
        <f t="shared" si="332"/>
        <v>0</v>
      </c>
      <c r="R218">
        <v>50</v>
      </c>
      <c r="S218">
        <f t="shared" si="333"/>
        <v>0.4875657421441193</v>
      </c>
      <c r="T218">
        <v>0</v>
      </c>
      <c r="U218">
        <f t="shared" si="334"/>
        <v>0</v>
      </c>
      <c r="V218">
        <v>0</v>
      </c>
      <c r="W218">
        <f t="shared" si="335"/>
        <v>0</v>
      </c>
      <c r="X218">
        <v>0</v>
      </c>
      <c r="Y218">
        <f t="shared" si="336"/>
        <v>0</v>
      </c>
      <c r="Z218">
        <v>0</v>
      </c>
      <c r="AA218">
        <f t="shared" si="337"/>
        <v>0</v>
      </c>
      <c r="AB218">
        <v>0</v>
      </c>
      <c r="AC218">
        <f t="shared" si="338"/>
        <v>0</v>
      </c>
      <c r="AD218">
        <v>50</v>
      </c>
      <c r="AE218">
        <f t="shared" si="339"/>
        <v>0.51243425785588059</v>
      </c>
      <c r="AF218">
        <v>0</v>
      </c>
      <c r="AG218">
        <f t="shared" si="340"/>
        <v>0</v>
      </c>
      <c r="AH218">
        <v>0</v>
      </c>
      <c r="AI218">
        <f t="shared" si="341"/>
        <v>0</v>
      </c>
      <c r="AJ218">
        <v>0</v>
      </c>
      <c r="AK218">
        <f t="shared" si="342"/>
        <v>0</v>
      </c>
      <c r="AL218">
        <v>0</v>
      </c>
      <c r="AM218">
        <f t="shared" si="343"/>
        <v>0</v>
      </c>
      <c r="AN218">
        <v>0</v>
      </c>
      <c r="AO218">
        <f t="shared" si="344"/>
        <v>0</v>
      </c>
      <c r="AP218">
        <v>0</v>
      </c>
      <c r="AQ218">
        <f t="shared" si="345"/>
        <v>0</v>
      </c>
      <c r="AR218">
        <v>0</v>
      </c>
      <c r="AS218">
        <f t="shared" si="346"/>
        <v>0</v>
      </c>
      <c r="AT218">
        <v>0</v>
      </c>
      <c r="AU218">
        <f t="shared" si="347"/>
        <v>0</v>
      </c>
      <c r="AV218">
        <v>0</v>
      </c>
      <c r="AW218">
        <f t="shared" si="348"/>
        <v>0</v>
      </c>
      <c r="AX218">
        <v>0</v>
      </c>
      <c r="AY218">
        <f t="shared" si="349"/>
        <v>0</v>
      </c>
      <c r="AZ218">
        <v>0</v>
      </c>
      <c r="BA218">
        <f t="shared" si="350"/>
        <v>0</v>
      </c>
      <c r="BB218">
        <v>0</v>
      </c>
      <c r="BC218">
        <f t="shared" si="351"/>
        <v>0</v>
      </c>
      <c r="BD218">
        <v>0</v>
      </c>
      <c r="BE218">
        <f t="shared" si="352"/>
        <v>0</v>
      </c>
      <c r="BF218">
        <v>0</v>
      </c>
      <c r="BG218">
        <f t="shared" si="353"/>
        <v>0</v>
      </c>
      <c r="BH218">
        <v>0</v>
      </c>
      <c r="BI218">
        <f t="shared" si="354"/>
        <v>0</v>
      </c>
      <c r="BJ218">
        <v>0</v>
      </c>
      <c r="BK218">
        <f t="shared" si="355"/>
        <v>0</v>
      </c>
      <c r="BL218">
        <v>0</v>
      </c>
      <c r="BM218">
        <f t="shared" si="356"/>
        <v>0</v>
      </c>
      <c r="BN218">
        <v>0</v>
      </c>
      <c r="BO218">
        <f t="shared" si="357"/>
        <v>0</v>
      </c>
      <c r="BP218">
        <v>0</v>
      </c>
      <c r="BQ218">
        <f t="shared" si="358"/>
        <v>0</v>
      </c>
      <c r="BR218">
        <v>0</v>
      </c>
      <c r="BS218">
        <f t="shared" si="359"/>
        <v>0</v>
      </c>
      <c r="BT218">
        <v>0</v>
      </c>
      <c r="BU218">
        <f t="shared" si="360"/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f t="shared" si="310"/>
        <v>0</v>
      </c>
      <c r="DF218">
        <v>100</v>
      </c>
      <c r="DG218">
        <f t="shared" si="311"/>
        <v>1</v>
      </c>
      <c r="DH218">
        <v>0</v>
      </c>
      <c r="DI218">
        <f t="shared" si="312"/>
        <v>0</v>
      </c>
      <c r="DJ218">
        <v>0</v>
      </c>
      <c r="DK218">
        <f t="shared" si="313"/>
        <v>0</v>
      </c>
      <c r="DL218">
        <v>0</v>
      </c>
      <c r="DM218">
        <f t="shared" si="314"/>
        <v>0</v>
      </c>
      <c r="DN218">
        <v>0</v>
      </c>
      <c r="DO218">
        <f t="shared" si="315"/>
        <v>0</v>
      </c>
      <c r="DP218">
        <v>0</v>
      </c>
      <c r="DQ218">
        <f t="shared" si="316"/>
        <v>0</v>
      </c>
      <c r="DR218">
        <v>0</v>
      </c>
      <c r="DS218">
        <f t="shared" si="317"/>
        <v>0</v>
      </c>
      <c r="DT218">
        <v>0</v>
      </c>
      <c r="DU218">
        <f t="shared" si="318"/>
        <v>0</v>
      </c>
      <c r="DV218">
        <v>0</v>
      </c>
      <c r="DW218">
        <f t="shared" si="319"/>
        <v>0</v>
      </c>
      <c r="DX218">
        <v>0</v>
      </c>
      <c r="DY218">
        <f t="shared" si="320"/>
        <v>0</v>
      </c>
      <c r="DZ218">
        <v>0</v>
      </c>
      <c r="EA218">
        <f t="shared" si="321"/>
        <v>0</v>
      </c>
      <c r="EB218">
        <v>0</v>
      </c>
      <c r="EC218">
        <f t="shared" si="322"/>
        <v>0</v>
      </c>
      <c r="ED218">
        <v>0</v>
      </c>
      <c r="EE218">
        <f t="shared" si="323"/>
        <v>0</v>
      </c>
      <c r="EF218">
        <v>0</v>
      </c>
      <c r="EG218">
        <f t="shared" si="324"/>
        <v>0</v>
      </c>
      <c r="EH218">
        <v>0</v>
      </c>
      <c r="EI218">
        <f t="shared" si="325"/>
        <v>0</v>
      </c>
      <c r="EJ218">
        <v>0</v>
      </c>
      <c r="EK218">
        <f t="shared" si="326"/>
        <v>0</v>
      </c>
      <c r="EL218">
        <v>0</v>
      </c>
      <c r="EM218">
        <f t="shared" si="327"/>
        <v>0</v>
      </c>
      <c r="EN218">
        <v>0</v>
      </c>
      <c r="EO218">
        <f t="shared" si="328"/>
        <v>0</v>
      </c>
      <c r="EP218">
        <v>0</v>
      </c>
      <c r="EQ218">
        <f t="shared" si="329"/>
        <v>0</v>
      </c>
      <c r="ER218">
        <v>0</v>
      </c>
      <c r="ES218">
        <f t="shared" si="330"/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 s="3" t="s">
        <v>707</v>
      </c>
    </row>
    <row r="219" spans="1:162" x14ac:dyDescent="0.45">
      <c r="A219">
        <v>218</v>
      </c>
      <c r="B219">
        <v>327</v>
      </c>
      <c r="C219" t="s">
        <v>53</v>
      </c>
      <c r="D219" t="s">
        <v>51</v>
      </c>
      <c r="E219" t="s">
        <v>708</v>
      </c>
      <c r="G219" s="2">
        <v>1</v>
      </c>
      <c r="H219">
        <v>234.3</v>
      </c>
      <c r="I219">
        <f>660+273</f>
        <v>933</v>
      </c>
      <c r="J219">
        <v>298</v>
      </c>
      <c r="K219" s="2">
        <f t="shared" si="366"/>
        <v>0.31939978563772775</v>
      </c>
      <c r="L219">
        <v>0</v>
      </c>
      <c r="M219" t="s">
        <v>64</v>
      </c>
      <c r="N219">
        <v>0.1</v>
      </c>
      <c r="O219">
        <f t="shared" si="331"/>
        <v>4.2603559591504941E-4</v>
      </c>
      <c r="P219">
        <v>0</v>
      </c>
      <c r="Q219">
        <f t="shared" si="332"/>
        <v>0</v>
      </c>
      <c r="R219">
        <v>0</v>
      </c>
      <c r="S219">
        <f t="shared" si="333"/>
        <v>0</v>
      </c>
      <c r="T219">
        <v>0</v>
      </c>
      <c r="U219">
        <f t="shared" si="334"/>
        <v>0</v>
      </c>
      <c r="V219">
        <v>0</v>
      </c>
      <c r="W219">
        <f t="shared" si="335"/>
        <v>0</v>
      </c>
      <c r="X219">
        <v>98.9</v>
      </c>
      <c r="Y219">
        <f t="shared" si="336"/>
        <v>0.99233031429321528</v>
      </c>
      <c r="Z219">
        <v>0</v>
      </c>
      <c r="AA219">
        <f t="shared" si="337"/>
        <v>0</v>
      </c>
      <c r="AB219">
        <v>0</v>
      </c>
      <c r="AC219">
        <f t="shared" si="338"/>
        <v>0</v>
      </c>
      <c r="AD219">
        <v>0.5</v>
      </c>
      <c r="AE219">
        <f t="shared" si="339"/>
        <v>2.4239285502746645E-3</v>
      </c>
      <c r="AF219">
        <v>0</v>
      </c>
      <c r="AG219">
        <f t="shared" si="340"/>
        <v>0</v>
      </c>
      <c r="AH219">
        <v>0</v>
      </c>
      <c r="AI219">
        <f t="shared" si="341"/>
        <v>0</v>
      </c>
      <c r="AJ219">
        <v>0</v>
      </c>
      <c r="AK219">
        <f t="shared" si="342"/>
        <v>0</v>
      </c>
      <c r="AL219">
        <v>0.5</v>
      </c>
      <c r="AM219">
        <f t="shared" si="343"/>
        <v>4.8197215605949202E-3</v>
      </c>
      <c r="AN219">
        <v>0</v>
      </c>
      <c r="AO219">
        <f t="shared" si="344"/>
        <v>0</v>
      </c>
      <c r="AP219">
        <v>0</v>
      </c>
      <c r="AQ219">
        <f t="shared" si="345"/>
        <v>0</v>
      </c>
      <c r="AR219">
        <v>0</v>
      </c>
      <c r="AS219">
        <f t="shared" si="346"/>
        <v>0</v>
      </c>
      <c r="AT219">
        <v>0</v>
      </c>
      <c r="AU219">
        <f t="shared" si="347"/>
        <v>0</v>
      </c>
      <c r="AV219">
        <v>0</v>
      </c>
      <c r="AW219">
        <f t="shared" si="348"/>
        <v>0</v>
      </c>
      <c r="AX219">
        <v>0</v>
      </c>
      <c r="AY219">
        <f t="shared" si="349"/>
        <v>0</v>
      </c>
      <c r="AZ219">
        <v>0</v>
      </c>
      <c r="BA219">
        <f t="shared" si="350"/>
        <v>0</v>
      </c>
      <c r="BB219">
        <v>0</v>
      </c>
      <c r="BC219">
        <f t="shared" si="351"/>
        <v>0</v>
      </c>
      <c r="BD219">
        <v>0</v>
      </c>
      <c r="BE219">
        <f t="shared" si="352"/>
        <v>0</v>
      </c>
      <c r="BF219">
        <v>0</v>
      </c>
      <c r="BG219">
        <f t="shared" si="353"/>
        <v>0</v>
      </c>
      <c r="BH219">
        <v>0</v>
      </c>
      <c r="BI219">
        <f t="shared" si="354"/>
        <v>0</v>
      </c>
      <c r="BJ219">
        <v>0</v>
      </c>
      <c r="BK219">
        <f t="shared" si="355"/>
        <v>0</v>
      </c>
      <c r="BL219">
        <v>0</v>
      </c>
      <c r="BM219">
        <f t="shared" si="356"/>
        <v>0</v>
      </c>
      <c r="BN219">
        <v>0</v>
      </c>
      <c r="BO219">
        <f t="shared" si="357"/>
        <v>0</v>
      </c>
      <c r="BP219">
        <v>0</v>
      </c>
      <c r="BQ219">
        <f t="shared" si="358"/>
        <v>0</v>
      </c>
      <c r="BR219">
        <v>0</v>
      </c>
      <c r="BS219">
        <f t="shared" si="359"/>
        <v>0</v>
      </c>
      <c r="BT219">
        <v>0</v>
      </c>
      <c r="BU219">
        <f t="shared" si="360"/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f t="shared" si="310"/>
        <v>0</v>
      </c>
      <c r="DF219">
        <v>0</v>
      </c>
      <c r="DG219">
        <f t="shared" si="311"/>
        <v>0</v>
      </c>
      <c r="DH219">
        <v>100</v>
      </c>
      <c r="DI219">
        <f t="shared" si="312"/>
        <v>1</v>
      </c>
      <c r="DJ219">
        <v>0</v>
      </c>
      <c r="DK219">
        <f t="shared" si="313"/>
        <v>0</v>
      </c>
      <c r="DL219">
        <v>0</v>
      </c>
      <c r="DM219">
        <f t="shared" si="314"/>
        <v>0</v>
      </c>
      <c r="DN219">
        <v>0</v>
      </c>
      <c r="DO219">
        <f t="shared" si="315"/>
        <v>0</v>
      </c>
      <c r="DP219">
        <v>0</v>
      </c>
      <c r="DQ219">
        <f t="shared" si="316"/>
        <v>0</v>
      </c>
      <c r="DR219">
        <v>0</v>
      </c>
      <c r="DS219">
        <f t="shared" si="317"/>
        <v>0</v>
      </c>
      <c r="DT219">
        <v>0</v>
      </c>
      <c r="DU219">
        <f t="shared" si="318"/>
        <v>0</v>
      </c>
      <c r="DV219">
        <v>0</v>
      </c>
      <c r="DW219">
        <f t="shared" si="319"/>
        <v>0</v>
      </c>
      <c r="DX219">
        <v>0</v>
      </c>
      <c r="DY219">
        <f t="shared" si="320"/>
        <v>0</v>
      </c>
      <c r="DZ219">
        <v>0</v>
      </c>
      <c r="EA219">
        <f t="shared" si="321"/>
        <v>0</v>
      </c>
      <c r="EB219">
        <v>0</v>
      </c>
      <c r="EC219">
        <f t="shared" si="322"/>
        <v>0</v>
      </c>
      <c r="ED219">
        <v>0</v>
      </c>
      <c r="EE219">
        <f t="shared" si="323"/>
        <v>0</v>
      </c>
      <c r="EF219">
        <v>0</v>
      </c>
      <c r="EG219">
        <f t="shared" si="324"/>
        <v>0</v>
      </c>
      <c r="EH219">
        <v>0</v>
      </c>
      <c r="EI219">
        <f t="shared" si="325"/>
        <v>0</v>
      </c>
      <c r="EJ219">
        <v>0</v>
      </c>
      <c r="EK219">
        <f t="shared" si="326"/>
        <v>0</v>
      </c>
      <c r="EL219">
        <v>0</v>
      </c>
      <c r="EM219">
        <f t="shared" si="327"/>
        <v>0</v>
      </c>
      <c r="EN219">
        <v>0</v>
      </c>
      <c r="EO219">
        <f t="shared" si="328"/>
        <v>0</v>
      </c>
      <c r="EP219">
        <v>0</v>
      </c>
      <c r="EQ219">
        <f t="shared" si="329"/>
        <v>0</v>
      </c>
      <c r="ER219">
        <v>0</v>
      </c>
      <c r="ES219">
        <f t="shared" si="330"/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 s="3" t="s">
        <v>709</v>
      </c>
    </row>
    <row r="220" spans="1:162" x14ac:dyDescent="0.45">
      <c r="A220">
        <v>219</v>
      </c>
      <c r="B220">
        <v>328</v>
      </c>
      <c r="C220" t="s">
        <v>53</v>
      </c>
      <c r="D220" t="s">
        <v>51</v>
      </c>
      <c r="E220" t="s">
        <v>710</v>
      </c>
      <c r="G220" s="2">
        <v>1</v>
      </c>
      <c r="H220">
        <v>234.3</v>
      </c>
      <c r="I220">
        <f>660+273</f>
        <v>933</v>
      </c>
      <c r="J220">
        <v>298</v>
      </c>
      <c r="K220" s="2">
        <f t="shared" si="366"/>
        <v>0.31939978563772775</v>
      </c>
      <c r="L220">
        <v>0</v>
      </c>
      <c r="M220" t="s">
        <v>64</v>
      </c>
      <c r="N220">
        <v>0.3</v>
      </c>
      <c r="O220">
        <f t="shared" si="331"/>
        <v>1.2670262065723533E-3</v>
      </c>
      <c r="P220">
        <v>0.1</v>
      </c>
      <c r="Q220">
        <f t="shared" si="332"/>
        <v>4.1043200959803614E-4</v>
      </c>
      <c r="R220">
        <v>0</v>
      </c>
      <c r="S220">
        <f t="shared" si="333"/>
        <v>0</v>
      </c>
      <c r="T220">
        <v>7.0000000000000007E-2</v>
      </c>
      <c r="U220">
        <f t="shared" si="334"/>
        <v>3.4196192754251903E-4</v>
      </c>
      <c r="V220">
        <v>0</v>
      </c>
      <c r="W220">
        <f t="shared" si="335"/>
        <v>0</v>
      </c>
      <c r="X220">
        <f>100-N220-P220-T220-AD220-AL220-AN220-AR220</f>
        <v>98.360000000000028</v>
      </c>
      <c r="Y220">
        <f t="shared" si="336"/>
        <v>0.97835606931475416</v>
      </c>
      <c r="Z220">
        <v>1</v>
      </c>
      <c r="AA220">
        <f t="shared" si="337"/>
        <v>1.104223374104735E-2</v>
      </c>
      <c r="AB220">
        <v>0</v>
      </c>
      <c r="AC220">
        <f t="shared" si="338"/>
        <v>0</v>
      </c>
      <c r="AD220">
        <v>0.35</v>
      </c>
      <c r="AE220">
        <f t="shared" si="339"/>
        <v>1.6820399655592181E-3</v>
      </c>
      <c r="AF220">
        <v>0</v>
      </c>
      <c r="AG220">
        <f t="shared" si="340"/>
        <v>0</v>
      </c>
      <c r="AH220">
        <v>0</v>
      </c>
      <c r="AI220">
        <f t="shared" si="341"/>
        <v>0</v>
      </c>
      <c r="AJ220">
        <v>0</v>
      </c>
      <c r="AK220">
        <f t="shared" si="342"/>
        <v>0</v>
      </c>
      <c r="AL220">
        <v>0.6</v>
      </c>
      <c r="AM220">
        <f t="shared" si="343"/>
        <v>5.7335242258707703E-3</v>
      </c>
      <c r="AN220">
        <v>0.15</v>
      </c>
      <c r="AO220">
        <f t="shared" si="344"/>
        <v>7.7423544576272791E-4</v>
      </c>
      <c r="AP220">
        <v>0</v>
      </c>
      <c r="AQ220">
        <f t="shared" si="345"/>
        <v>0</v>
      </c>
      <c r="AR220">
        <v>7.0000000000000007E-2</v>
      </c>
      <c r="AS220">
        <f t="shared" si="346"/>
        <v>3.9247716329268413E-4</v>
      </c>
      <c r="AT220">
        <v>0</v>
      </c>
      <c r="AU220">
        <f t="shared" si="347"/>
        <v>0</v>
      </c>
      <c r="AV220">
        <v>0</v>
      </c>
      <c r="AW220">
        <f t="shared" si="348"/>
        <v>0</v>
      </c>
      <c r="AX220">
        <v>0</v>
      </c>
      <c r="AY220">
        <f t="shared" si="349"/>
        <v>0</v>
      </c>
      <c r="AZ220">
        <v>0</v>
      </c>
      <c r="BA220">
        <f t="shared" si="350"/>
        <v>0</v>
      </c>
      <c r="BB220">
        <v>0</v>
      </c>
      <c r="BC220">
        <f t="shared" si="351"/>
        <v>0</v>
      </c>
      <c r="BD220">
        <v>0</v>
      </c>
      <c r="BE220">
        <f t="shared" si="352"/>
        <v>0</v>
      </c>
      <c r="BF220">
        <v>0</v>
      </c>
      <c r="BG220">
        <f t="shared" si="353"/>
        <v>0</v>
      </c>
      <c r="BH220">
        <v>0</v>
      </c>
      <c r="BI220">
        <f t="shared" si="354"/>
        <v>0</v>
      </c>
      <c r="BJ220">
        <v>0</v>
      </c>
      <c r="BK220">
        <f t="shared" si="355"/>
        <v>0</v>
      </c>
      <c r="BL220">
        <v>0</v>
      </c>
      <c r="BM220">
        <f t="shared" si="356"/>
        <v>0</v>
      </c>
      <c r="BN220">
        <v>0</v>
      </c>
      <c r="BO220">
        <f t="shared" si="357"/>
        <v>0</v>
      </c>
      <c r="BP220">
        <v>0</v>
      </c>
      <c r="BQ220">
        <f t="shared" si="358"/>
        <v>0</v>
      </c>
      <c r="BR220">
        <v>0</v>
      </c>
      <c r="BS220">
        <f t="shared" si="359"/>
        <v>0</v>
      </c>
      <c r="BT220">
        <v>0</v>
      </c>
      <c r="BU220">
        <f t="shared" si="360"/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f t="shared" si="310"/>
        <v>0</v>
      </c>
      <c r="DF220">
        <v>0</v>
      </c>
      <c r="DG220">
        <f t="shared" si="311"/>
        <v>0</v>
      </c>
      <c r="DH220">
        <v>100</v>
      </c>
      <c r="DI220">
        <f t="shared" si="312"/>
        <v>1</v>
      </c>
      <c r="DJ220">
        <v>0</v>
      </c>
      <c r="DK220">
        <f t="shared" si="313"/>
        <v>0</v>
      </c>
      <c r="DL220">
        <v>0</v>
      </c>
      <c r="DM220">
        <f t="shared" si="314"/>
        <v>0</v>
      </c>
      <c r="DN220">
        <v>0</v>
      </c>
      <c r="DO220">
        <f t="shared" si="315"/>
        <v>0</v>
      </c>
      <c r="DP220">
        <v>0</v>
      </c>
      <c r="DQ220">
        <f t="shared" si="316"/>
        <v>0</v>
      </c>
      <c r="DR220">
        <v>0</v>
      </c>
      <c r="DS220">
        <f t="shared" si="317"/>
        <v>0</v>
      </c>
      <c r="DT220">
        <v>0</v>
      </c>
      <c r="DU220">
        <f t="shared" si="318"/>
        <v>0</v>
      </c>
      <c r="DV220">
        <v>0</v>
      </c>
      <c r="DW220">
        <f t="shared" si="319"/>
        <v>0</v>
      </c>
      <c r="DX220">
        <v>0</v>
      </c>
      <c r="DY220">
        <f t="shared" si="320"/>
        <v>0</v>
      </c>
      <c r="DZ220">
        <v>0</v>
      </c>
      <c r="EA220">
        <f t="shared" si="321"/>
        <v>0</v>
      </c>
      <c r="EB220">
        <v>0</v>
      </c>
      <c r="EC220">
        <f t="shared" si="322"/>
        <v>0</v>
      </c>
      <c r="ED220">
        <v>0</v>
      </c>
      <c r="EE220">
        <f t="shared" si="323"/>
        <v>0</v>
      </c>
      <c r="EF220">
        <v>0</v>
      </c>
      <c r="EG220">
        <f t="shared" si="324"/>
        <v>0</v>
      </c>
      <c r="EH220">
        <v>0</v>
      </c>
      <c r="EI220">
        <f t="shared" si="325"/>
        <v>0</v>
      </c>
      <c r="EJ220">
        <v>0</v>
      </c>
      <c r="EK220">
        <f t="shared" si="326"/>
        <v>0</v>
      </c>
      <c r="EL220">
        <v>0</v>
      </c>
      <c r="EM220">
        <f t="shared" si="327"/>
        <v>0</v>
      </c>
      <c r="EN220">
        <v>0</v>
      </c>
      <c r="EO220">
        <f t="shared" si="328"/>
        <v>0</v>
      </c>
      <c r="EP220">
        <v>0</v>
      </c>
      <c r="EQ220">
        <f t="shared" si="329"/>
        <v>0</v>
      </c>
      <c r="ER220">
        <v>0</v>
      </c>
      <c r="ES220">
        <f t="shared" si="330"/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 s="3" t="s">
        <v>709</v>
      </c>
    </row>
    <row r="221" spans="1:162" x14ac:dyDescent="0.45">
      <c r="A221">
        <v>220</v>
      </c>
      <c r="B221">
        <v>329</v>
      </c>
      <c r="C221" t="s">
        <v>53</v>
      </c>
      <c r="D221" t="s">
        <v>51</v>
      </c>
      <c r="E221" t="s">
        <v>711</v>
      </c>
      <c r="G221" s="2">
        <v>1</v>
      </c>
      <c r="H221">
        <v>234.3</v>
      </c>
      <c r="I221">
        <f>660+273</f>
        <v>933</v>
      </c>
      <c r="J221">
        <v>298</v>
      </c>
      <c r="K221" s="2">
        <f t="shared" si="366"/>
        <v>0.31939978563772775</v>
      </c>
      <c r="L221">
        <v>0</v>
      </c>
      <c r="M221" t="s">
        <v>64</v>
      </c>
      <c r="N221">
        <v>1.4</v>
      </c>
      <c r="O221">
        <f t="shared" si="331"/>
        <v>6.0680932775172792E-3</v>
      </c>
      <c r="P221">
        <v>5.6</v>
      </c>
      <c r="Q221">
        <f t="shared" si="332"/>
        <v>2.3587891445977244E-2</v>
      </c>
      <c r="R221">
        <v>0</v>
      </c>
      <c r="S221">
        <f t="shared" si="333"/>
        <v>0</v>
      </c>
      <c r="T221">
        <v>0.25</v>
      </c>
      <c r="U221">
        <f t="shared" si="334"/>
        <v>1.2533708629114152E-3</v>
      </c>
      <c r="V221">
        <v>0</v>
      </c>
      <c r="W221">
        <f t="shared" si="335"/>
        <v>0</v>
      </c>
      <c r="X221">
        <f>100-N221-P221-T221-AD221-AL221-AN221-AR221</f>
        <v>91.75</v>
      </c>
      <c r="Y221">
        <f t="shared" si="336"/>
        <v>0.93657889212260881</v>
      </c>
      <c r="Z221">
        <v>2.2999999999999998</v>
      </c>
      <c r="AA221">
        <f t="shared" si="337"/>
        <v>2.6064214519356983E-2</v>
      </c>
      <c r="AB221">
        <v>0</v>
      </c>
      <c r="AC221">
        <f t="shared" si="338"/>
        <v>0</v>
      </c>
      <c r="AD221">
        <v>0.25</v>
      </c>
      <c r="AE221">
        <f t="shared" si="339"/>
        <v>1.2330143874407259E-3</v>
      </c>
      <c r="AF221">
        <v>0</v>
      </c>
      <c r="AG221">
        <f t="shared" si="340"/>
        <v>0</v>
      </c>
      <c r="AH221">
        <v>0</v>
      </c>
      <c r="AI221">
        <f t="shared" si="341"/>
        <v>0</v>
      </c>
      <c r="AJ221">
        <v>0</v>
      </c>
      <c r="AK221">
        <f t="shared" si="342"/>
        <v>0</v>
      </c>
      <c r="AL221">
        <v>0.25</v>
      </c>
      <c r="AM221">
        <f t="shared" si="343"/>
        <v>2.4517166675554051E-3</v>
      </c>
      <c r="AN221">
        <v>0.25</v>
      </c>
      <c r="AO221">
        <f t="shared" si="344"/>
        <v>1.3242856380887669E-3</v>
      </c>
      <c r="AP221">
        <v>0</v>
      </c>
      <c r="AQ221">
        <f t="shared" si="345"/>
        <v>0</v>
      </c>
      <c r="AR221">
        <v>0.25</v>
      </c>
      <c r="AS221">
        <f t="shared" si="346"/>
        <v>1.4385210785431996E-3</v>
      </c>
      <c r="AT221">
        <v>0</v>
      </c>
      <c r="AU221">
        <f t="shared" si="347"/>
        <v>0</v>
      </c>
      <c r="AV221">
        <v>0</v>
      </c>
      <c r="AW221">
        <f t="shared" si="348"/>
        <v>0</v>
      </c>
      <c r="AX221">
        <v>0</v>
      </c>
      <c r="AY221">
        <f t="shared" si="349"/>
        <v>0</v>
      </c>
      <c r="AZ221">
        <v>0</v>
      </c>
      <c r="BA221">
        <f t="shared" si="350"/>
        <v>0</v>
      </c>
      <c r="BB221">
        <v>0</v>
      </c>
      <c r="BC221">
        <f t="shared" si="351"/>
        <v>0</v>
      </c>
      <c r="BD221">
        <v>0</v>
      </c>
      <c r="BE221">
        <f t="shared" si="352"/>
        <v>0</v>
      </c>
      <c r="BF221">
        <v>0</v>
      </c>
      <c r="BG221">
        <f t="shared" si="353"/>
        <v>0</v>
      </c>
      <c r="BH221">
        <v>0</v>
      </c>
      <c r="BI221">
        <f t="shared" si="354"/>
        <v>0</v>
      </c>
      <c r="BJ221">
        <v>0</v>
      </c>
      <c r="BK221">
        <f t="shared" si="355"/>
        <v>0</v>
      </c>
      <c r="BL221">
        <v>0</v>
      </c>
      <c r="BM221">
        <f t="shared" si="356"/>
        <v>0</v>
      </c>
      <c r="BN221">
        <v>0</v>
      </c>
      <c r="BO221">
        <f t="shared" si="357"/>
        <v>0</v>
      </c>
      <c r="BP221">
        <v>0</v>
      </c>
      <c r="BQ221">
        <f t="shared" si="358"/>
        <v>0</v>
      </c>
      <c r="BR221">
        <v>0</v>
      </c>
      <c r="BS221">
        <f t="shared" si="359"/>
        <v>0</v>
      </c>
      <c r="BT221">
        <v>0</v>
      </c>
      <c r="BU221">
        <f t="shared" si="360"/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f t="shared" si="310"/>
        <v>0</v>
      </c>
      <c r="DF221">
        <v>0</v>
      </c>
      <c r="DG221">
        <f t="shared" si="311"/>
        <v>0</v>
      </c>
      <c r="DH221">
        <v>100</v>
      </c>
      <c r="DI221">
        <f t="shared" si="312"/>
        <v>1</v>
      </c>
      <c r="DJ221">
        <v>0</v>
      </c>
      <c r="DK221">
        <f t="shared" si="313"/>
        <v>0</v>
      </c>
      <c r="DL221">
        <v>0</v>
      </c>
      <c r="DM221">
        <f t="shared" si="314"/>
        <v>0</v>
      </c>
      <c r="DN221">
        <v>0</v>
      </c>
      <c r="DO221">
        <f t="shared" si="315"/>
        <v>0</v>
      </c>
      <c r="DP221">
        <v>0</v>
      </c>
      <c r="DQ221">
        <f t="shared" si="316"/>
        <v>0</v>
      </c>
      <c r="DR221">
        <v>0</v>
      </c>
      <c r="DS221">
        <f t="shared" si="317"/>
        <v>0</v>
      </c>
      <c r="DT221">
        <v>0</v>
      </c>
      <c r="DU221">
        <f t="shared" si="318"/>
        <v>0</v>
      </c>
      <c r="DV221">
        <v>0</v>
      </c>
      <c r="DW221">
        <f t="shared" si="319"/>
        <v>0</v>
      </c>
      <c r="DX221">
        <v>0</v>
      </c>
      <c r="DY221">
        <f t="shared" si="320"/>
        <v>0</v>
      </c>
      <c r="DZ221">
        <v>0</v>
      </c>
      <c r="EA221">
        <f t="shared" si="321"/>
        <v>0</v>
      </c>
      <c r="EB221">
        <v>0</v>
      </c>
      <c r="EC221">
        <f t="shared" si="322"/>
        <v>0</v>
      </c>
      <c r="ED221">
        <v>0</v>
      </c>
      <c r="EE221">
        <f t="shared" si="323"/>
        <v>0</v>
      </c>
      <c r="EF221">
        <v>0</v>
      </c>
      <c r="EG221">
        <f t="shared" si="324"/>
        <v>0</v>
      </c>
      <c r="EH221">
        <v>0</v>
      </c>
      <c r="EI221">
        <f t="shared" si="325"/>
        <v>0</v>
      </c>
      <c r="EJ221">
        <v>0</v>
      </c>
      <c r="EK221">
        <f t="shared" si="326"/>
        <v>0</v>
      </c>
      <c r="EL221">
        <v>0</v>
      </c>
      <c r="EM221">
        <f t="shared" si="327"/>
        <v>0</v>
      </c>
      <c r="EN221">
        <v>0</v>
      </c>
      <c r="EO221">
        <f t="shared" si="328"/>
        <v>0</v>
      </c>
      <c r="EP221">
        <v>0</v>
      </c>
      <c r="EQ221">
        <f t="shared" si="329"/>
        <v>0</v>
      </c>
      <c r="ER221">
        <v>0</v>
      </c>
      <c r="ES221">
        <f t="shared" si="330"/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 s="3" t="s">
        <v>709</v>
      </c>
    </row>
    <row r="222" spans="1:162" x14ac:dyDescent="0.45">
      <c r="A222">
        <v>221</v>
      </c>
      <c r="B222">
        <v>330</v>
      </c>
      <c r="C222" t="s">
        <v>368</v>
      </c>
      <c r="D222" t="s">
        <v>712</v>
      </c>
      <c r="E222" t="s">
        <v>582</v>
      </c>
      <c r="F222" t="s">
        <v>713</v>
      </c>
      <c r="G222" s="2">
        <v>0</v>
      </c>
      <c r="H222">
        <f t="shared" ref="H222:H227" si="367">156.6+273</f>
        <v>429.6</v>
      </c>
      <c r="I222">
        <v>1773</v>
      </c>
      <c r="J222">
        <f>800+273</f>
        <v>1073</v>
      </c>
      <c r="K222" s="2">
        <f t="shared" si="366"/>
        <v>0.60518894529046818</v>
      </c>
      <c r="L222">
        <f t="shared" ref="L222:L227" si="368">8.3*10^-4</f>
        <v>8.3000000000000012E-4</v>
      </c>
      <c r="M222" t="s">
        <v>38</v>
      </c>
      <c r="N222">
        <v>0</v>
      </c>
      <c r="O222">
        <f t="shared" si="331"/>
        <v>0</v>
      </c>
      <c r="P222">
        <v>0</v>
      </c>
      <c r="Q222">
        <f t="shared" si="332"/>
        <v>0</v>
      </c>
      <c r="R222">
        <v>0</v>
      </c>
      <c r="S222">
        <f t="shared" si="333"/>
        <v>0</v>
      </c>
      <c r="T222">
        <v>0</v>
      </c>
      <c r="U222">
        <f t="shared" si="334"/>
        <v>0</v>
      </c>
      <c r="V222">
        <v>0</v>
      </c>
      <c r="W222">
        <f t="shared" si="335"/>
        <v>0</v>
      </c>
      <c r="X222">
        <v>0</v>
      </c>
      <c r="Y222">
        <f t="shared" si="336"/>
        <v>0</v>
      </c>
      <c r="Z222">
        <v>0</v>
      </c>
      <c r="AA222">
        <f t="shared" si="337"/>
        <v>0</v>
      </c>
      <c r="AB222">
        <v>0</v>
      </c>
      <c r="AC222">
        <f t="shared" si="338"/>
        <v>0</v>
      </c>
      <c r="AD222">
        <f t="shared" ref="AD222:AD227" si="369">100-AF222</f>
        <v>99.962999999999994</v>
      </c>
      <c r="AE222">
        <f t="shared" si="339"/>
        <v>0.99828186647142336</v>
      </c>
      <c r="AF222">
        <v>3.6999999999999998E-2</v>
      </c>
      <c r="AG222">
        <f t="shared" si="340"/>
        <v>1.7181335285767439E-3</v>
      </c>
      <c r="AH222">
        <v>0</v>
      </c>
      <c r="AI222">
        <f t="shared" si="341"/>
        <v>0</v>
      </c>
      <c r="AJ222">
        <v>0</v>
      </c>
      <c r="AK222">
        <f t="shared" si="342"/>
        <v>0</v>
      </c>
      <c r="AL222">
        <v>0</v>
      </c>
      <c r="AM222">
        <f t="shared" si="343"/>
        <v>0</v>
      </c>
      <c r="AN222">
        <v>0</v>
      </c>
      <c r="AO222">
        <f t="shared" si="344"/>
        <v>0</v>
      </c>
      <c r="AP222">
        <v>0</v>
      </c>
      <c r="AQ222">
        <f t="shared" si="345"/>
        <v>0</v>
      </c>
      <c r="AR222">
        <v>0</v>
      </c>
      <c r="AS222">
        <f t="shared" si="346"/>
        <v>0</v>
      </c>
      <c r="AT222">
        <v>0</v>
      </c>
      <c r="AU222">
        <f t="shared" si="347"/>
        <v>0</v>
      </c>
      <c r="AV222">
        <v>0</v>
      </c>
      <c r="AW222">
        <f t="shared" si="348"/>
        <v>0</v>
      </c>
      <c r="AX222">
        <v>0</v>
      </c>
      <c r="AY222">
        <f t="shared" si="349"/>
        <v>0</v>
      </c>
      <c r="AZ222">
        <v>0</v>
      </c>
      <c r="BA222">
        <f t="shared" si="350"/>
        <v>0</v>
      </c>
      <c r="BB222">
        <v>0</v>
      </c>
      <c r="BC222">
        <f t="shared" si="351"/>
        <v>0</v>
      </c>
      <c r="BD222">
        <v>0</v>
      </c>
      <c r="BE222">
        <f t="shared" si="352"/>
        <v>0</v>
      </c>
      <c r="BF222">
        <v>0</v>
      </c>
      <c r="BG222">
        <f t="shared" si="353"/>
        <v>0</v>
      </c>
      <c r="BH222">
        <v>0</v>
      </c>
      <c r="BI222">
        <f t="shared" si="354"/>
        <v>0</v>
      </c>
      <c r="BJ222">
        <v>0</v>
      </c>
      <c r="BK222">
        <f t="shared" si="355"/>
        <v>0</v>
      </c>
      <c r="BL222">
        <v>0</v>
      </c>
      <c r="BM222">
        <f t="shared" si="356"/>
        <v>0</v>
      </c>
      <c r="BN222">
        <v>0</v>
      </c>
      <c r="BO222">
        <f t="shared" si="357"/>
        <v>0</v>
      </c>
      <c r="BP222">
        <v>0</v>
      </c>
      <c r="BQ222">
        <f t="shared" si="358"/>
        <v>0</v>
      </c>
      <c r="BR222">
        <v>0</v>
      </c>
      <c r="BS222">
        <f t="shared" si="359"/>
        <v>0</v>
      </c>
      <c r="BT222">
        <v>0</v>
      </c>
      <c r="BU222">
        <f t="shared" si="360"/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f t="shared" si="310"/>
        <v>0</v>
      </c>
      <c r="DF222">
        <v>100</v>
      </c>
      <c r="DG222">
        <f t="shared" si="311"/>
        <v>1</v>
      </c>
      <c r="DH222">
        <v>0</v>
      </c>
      <c r="DI222">
        <f t="shared" si="312"/>
        <v>0</v>
      </c>
      <c r="DJ222">
        <v>0</v>
      </c>
      <c r="DK222">
        <f t="shared" si="313"/>
        <v>0</v>
      </c>
      <c r="DL222">
        <v>0</v>
      </c>
      <c r="DM222">
        <f t="shared" si="314"/>
        <v>0</v>
      </c>
      <c r="DN222">
        <v>0</v>
      </c>
      <c r="DO222">
        <f t="shared" si="315"/>
        <v>0</v>
      </c>
      <c r="DP222">
        <v>0</v>
      </c>
      <c r="DQ222">
        <f t="shared" si="316"/>
        <v>0</v>
      </c>
      <c r="DR222">
        <v>0</v>
      </c>
      <c r="DS222">
        <f t="shared" si="317"/>
        <v>0</v>
      </c>
      <c r="DT222">
        <v>0</v>
      </c>
      <c r="DU222">
        <f t="shared" si="318"/>
        <v>0</v>
      </c>
      <c r="DV222">
        <v>0</v>
      </c>
      <c r="DW222">
        <f t="shared" si="319"/>
        <v>0</v>
      </c>
      <c r="DX222">
        <v>0</v>
      </c>
      <c r="DY222">
        <f t="shared" si="320"/>
        <v>0</v>
      </c>
      <c r="DZ222">
        <v>0</v>
      </c>
      <c r="EA222">
        <f t="shared" si="321"/>
        <v>0</v>
      </c>
      <c r="EB222">
        <v>0</v>
      </c>
      <c r="EC222">
        <f t="shared" si="322"/>
        <v>0</v>
      </c>
      <c r="ED222">
        <v>0</v>
      </c>
      <c r="EE222">
        <f t="shared" si="323"/>
        <v>0</v>
      </c>
      <c r="EF222">
        <v>0</v>
      </c>
      <c r="EG222">
        <f t="shared" si="324"/>
        <v>0</v>
      </c>
      <c r="EH222">
        <v>0</v>
      </c>
      <c r="EI222">
        <f t="shared" si="325"/>
        <v>0</v>
      </c>
      <c r="EJ222">
        <v>0</v>
      </c>
      <c r="EK222">
        <f t="shared" si="326"/>
        <v>0</v>
      </c>
      <c r="EL222">
        <v>0</v>
      </c>
      <c r="EM222">
        <f t="shared" si="327"/>
        <v>0</v>
      </c>
      <c r="EN222">
        <v>0</v>
      </c>
      <c r="EO222">
        <f t="shared" si="328"/>
        <v>0</v>
      </c>
      <c r="EP222">
        <v>0</v>
      </c>
      <c r="EQ222">
        <f t="shared" si="329"/>
        <v>0</v>
      </c>
      <c r="ER222">
        <v>0</v>
      </c>
      <c r="ES222">
        <f t="shared" si="330"/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 s="3" t="s">
        <v>714</v>
      </c>
    </row>
    <row r="223" spans="1:162" x14ac:dyDescent="0.45">
      <c r="A223">
        <v>222</v>
      </c>
      <c r="B223">
        <v>331</v>
      </c>
      <c r="C223" t="s">
        <v>368</v>
      </c>
      <c r="D223" t="s">
        <v>712</v>
      </c>
      <c r="E223" t="s">
        <v>582</v>
      </c>
      <c r="F223" t="s">
        <v>713</v>
      </c>
      <c r="G223" s="2">
        <v>1</v>
      </c>
      <c r="H223">
        <f t="shared" si="367"/>
        <v>429.6</v>
      </c>
      <c r="I223">
        <v>1773</v>
      </c>
      <c r="J223">
        <f>900+273</f>
        <v>1173</v>
      </c>
      <c r="K223" s="2">
        <f t="shared" si="366"/>
        <v>0.66159052453468692</v>
      </c>
      <c r="L223">
        <f t="shared" si="368"/>
        <v>8.3000000000000012E-4</v>
      </c>
      <c r="M223" t="s">
        <v>38</v>
      </c>
      <c r="N223">
        <v>0</v>
      </c>
      <c r="O223">
        <f t="shared" si="331"/>
        <v>0</v>
      </c>
      <c r="P223">
        <v>0</v>
      </c>
      <c r="Q223">
        <f t="shared" si="332"/>
        <v>0</v>
      </c>
      <c r="R223">
        <v>0</v>
      </c>
      <c r="S223">
        <f t="shared" si="333"/>
        <v>0</v>
      </c>
      <c r="T223">
        <v>0</v>
      </c>
      <c r="U223">
        <f t="shared" si="334"/>
        <v>0</v>
      </c>
      <c r="V223">
        <v>0</v>
      </c>
      <c r="W223">
        <f t="shared" si="335"/>
        <v>0</v>
      </c>
      <c r="X223">
        <v>0</v>
      </c>
      <c r="Y223">
        <f t="shared" si="336"/>
        <v>0</v>
      </c>
      <c r="Z223">
        <v>0</v>
      </c>
      <c r="AA223">
        <f t="shared" si="337"/>
        <v>0</v>
      </c>
      <c r="AB223">
        <v>0</v>
      </c>
      <c r="AC223">
        <f t="shared" si="338"/>
        <v>0</v>
      </c>
      <c r="AD223">
        <f t="shared" si="369"/>
        <v>99.962999999999994</v>
      </c>
      <c r="AE223">
        <f t="shared" si="339"/>
        <v>0.99828186647142336</v>
      </c>
      <c r="AF223">
        <v>3.6999999999999998E-2</v>
      </c>
      <c r="AG223">
        <f t="shared" si="340"/>
        <v>1.7181335285767439E-3</v>
      </c>
      <c r="AH223">
        <v>0</v>
      </c>
      <c r="AI223">
        <f t="shared" si="341"/>
        <v>0</v>
      </c>
      <c r="AJ223">
        <v>0</v>
      </c>
      <c r="AK223">
        <f t="shared" si="342"/>
        <v>0</v>
      </c>
      <c r="AL223">
        <v>0</v>
      </c>
      <c r="AM223">
        <f t="shared" si="343"/>
        <v>0</v>
      </c>
      <c r="AN223">
        <v>0</v>
      </c>
      <c r="AO223">
        <f t="shared" si="344"/>
        <v>0</v>
      </c>
      <c r="AP223">
        <v>0</v>
      </c>
      <c r="AQ223">
        <f t="shared" si="345"/>
        <v>0</v>
      </c>
      <c r="AR223">
        <v>0</v>
      </c>
      <c r="AS223">
        <f t="shared" si="346"/>
        <v>0</v>
      </c>
      <c r="AT223">
        <v>0</v>
      </c>
      <c r="AU223">
        <f t="shared" si="347"/>
        <v>0</v>
      </c>
      <c r="AV223">
        <v>0</v>
      </c>
      <c r="AW223">
        <f t="shared" si="348"/>
        <v>0</v>
      </c>
      <c r="AX223">
        <v>0</v>
      </c>
      <c r="AY223">
        <f t="shared" si="349"/>
        <v>0</v>
      </c>
      <c r="AZ223">
        <v>0</v>
      </c>
      <c r="BA223">
        <f t="shared" si="350"/>
        <v>0</v>
      </c>
      <c r="BB223">
        <v>0</v>
      </c>
      <c r="BC223">
        <f t="shared" si="351"/>
        <v>0</v>
      </c>
      <c r="BD223">
        <v>0</v>
      </c>
      <c r="BE223">
        <f t="shared" si="352"/>
        <v>0</v>
      </c>
      <c r="BF223">
        <v>0</v>
      </c>
      <c r="BG223">
        <f t="shared" si="353"/>
        <v>0</v>
      </c>
      <c r="BH223">
        <v>0</v>
      </c>
      <c r="BI223">
        <f t="shared" si="354"/>
        <v>0</v>
      </c>
      <c r="BJ223">
        <v>0</v>
      </c>
      <c r="BK223">
        <f t="shared" si="355"/>
        <v>0</v>
      </c>
      <c r="BL223">
        <v>0</v>
      </c>
      <c r="BM223">
        <f t="shared" si="356"/>
        <v>0</v>
      </c>
      <c r="BN223">
        <v>0</v>
      </c>
      <c r="BO223">
        <f t="shared" si="357"/>
        <v>0</v>
      </c>
      <c r="BP223">
        <v>0</v>
      </c>
      <c r="BQ223">
        <f t="shared" si="358"/>
        <v>0</v>
      </c>
      <c r="BR223">
        <v>0</v>
      </c>
      <c r="BS223">
        <f t="shared" si="359"/>
        <v>0</v>
      </c>
      <c r="BT223">
        <v>0</v>
      </c>
      <c r="BU223">
        <f t="shared" si="360"/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f t="shared" si="310"/>
        <v>0</v>
      </c>
      <c r="DF223">
        <v>100</v>
      </c>
      <c r="DG223">
        <f t="shared" si="311"/>
        <v>1</v>
      </c>
      <c r="DH223">
        <v>0</v>
      </c>
      <c r="DI223">
        <f t="shared" si="312"/>
        <v>0</v>
      </c>
      <c r="DJ223">
        <v>0</v>
      </c>
      <c r="DK223">
        <f t="shared" si="313"/>
        <v>0</v>
      </c>
      <c r="DL223">
        <v>0</v>
      </c>
      <c r="DM223">
        <f t="shared" si="314"/>
        <v>0</v>
      </c>
      <c r="DN223">
        <v>0</v>
      </c>
      <c r="DO223">
        <f t="shared" si="315"/>
        <v>0</v>
      </c>
      <c r="DP223">
        <v>0</v>
      </c>
      <c r="DQ223">
        <f t="shared" si="316"/>
        <v>0</v>
      </c>
      <c r="DR223">
        <v>0</v>
      </c>
      <c r="DS223">
        <f t="shared" si="317"/>
        <v>0</v>
      </c>
      <c r="DT223">
        <v>0</v>
      </c>
      <c r="DU223">
        <f t="shared" si="318"/>
        <v>0</v>
      </c>
      <c r="DV223">
        <v>0</v>
      </c>
      <c r="DW223">
        <f t="shared" si="319"/>
        <v>0</v>
      </c>
      <c r="DX223">
        <v>0</v>
      </c>
      <c r="DY223">
        <f t="shared" si="320"/>
        <v>0</v>
      </c>
      <c r="DZ223">
        <v>0</v>
      </c>
      <c r="EA223">
        <f t="shared" si="321"/>
        <v>0</v>
      </c>
      <c r="EB223">
        <v>0</v>
      </c>
      <c r="EC223">
        <f t="shared" si="322"/>
        <v>0</v>
      </c>
      <c r="ED223">
        <v>0</v>
      </c>
      <c r="EE223">
        <f t="shared" si="323"/>
        <v>0</v>
      </c>
      <c r="EF223">
        <v>0</v>
      </c>
      <c r="EG223">
        <f t="shared" si="324"/>
        <v>0</v>
      </c>
      <c r="EH223">
        <v>0</v>
      </c>
      <c r="EI223">
        <f t="shared" si="325"/>
        <v>0</v>
      </c>
      <c r="EJ223">
        <v>0</v>
      </c>
      <c r="EK223">
        <f t="shared" si="326"/>
        <v>0</v>
      </c>
      <c r="EL223">
        <v>0</v>
      </c>
      <c r="EM223">
        <f t="shared" si="327"/>
        <v>0</v>
      </c>
      <c r="EN223">
        <v>0</v>
      </c>
      <c r="EO223">
        <f t="shared" si="328"/>
        <v>0</v>
      </c>
      <c r="EP223">
        <v>0</v>
      </c>
      <c r="EQ223">
        <f t="shared" si="329"/>
        <v>0</v>
      </c>
      <c r="ER223">
        <v>0</v>
      </c>
      <c r="ES223">
        <f t="shared" si="330"/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 s="3" t="s">
        <v>715</v>
      </c>
    </row>
    <row r="224" spans="1:162" x14ac:dyDescent="0.45">
      <c r="A224">
        <v>223</v>
      </c>
      <c r="B224">
        <v>332</v>
      </c>
      <c r="C224" t="s">
        <v>368</v>
      </c>
      <c r="D224" t="s">
        <v>712</v>
      </c>
      <c r="E224" t="s">
        <v>582</v>
      </c>
      <c r="F224" t="s">
        <v>713</v>
      </c>
      <c r="G224" s="2">
        <v>1</v>
      </c>
      <c r="H224">
        <f t="shared" si="367"/>
        <v>429.6</v>
      </c>
      <c r="I224">
        <v>1773</v>
      </c>
      <c r="J224">
        <f>925+273</f>
        <v>1198</v>
      </c>
      <c r="K224" s="2">
        <f t="shared" si="366"/>
        <v>0.67569091934574166</v>
      </c>
      <c r="L224">
        <f t="shared" si="368"/>
        <v>8.3000000000000012E-4</v>
      </c>
      <c r="M224" t="s">
        <v>38</v>
      </c>
      <c r="N224">
        <v>0</v>
      </c>
      <c r="O224">
        <f t="shared" si="331"/>
        <v>0</v>
      </c>
      <c r="P224">
        <v>0</v>
      </c>
      <c r="Q224">
        <f t="shared" si="332"/>
        <v>0</v>
      </c>
      <c r="R224">
        <v>0</v>
      </c>
      <c r="S224">
        <f t="shared" si="333"/>
        <v>0</v>
      </c>
      <c r="T224">
        <v>0</v>
      </c>
      <c r="U224">
        <f t="shared" si="334"/>
        <v>0</v>
      </c>
      <c r="V224">
        <v>0</v>
      </c>
      <c r="W224">
        <f t="shared" si="335"/>
        <v>0</v>
      </c>
      <c r="X224">
        <v>0</v>
      </c>
      <c r="Y224">
        <f t="shared" si="336"/>
        <v>0</v>
      </c>
      <c r="Z224">
        <v>0</v>
      </c>
      <c r="AA224">
        <f t="shared" si="337"/>
        <v>0</v>
      </c>
      <c r="AB224">
        <v>0</v>
      </c>
      <c r="AC224">
        <f t="shared" si="338"/>
        <v>0</v>
      </c>
      <c r="AD224">
        <f t="shared" si="369"/>
        <v>99.962999999999994</v>
      </c>
      <c r="AE224">
        <f t="shared" si="339"/>
        <v>0.99828186647142336</v>
      </c>
      <c r="AF224">
        <v>3.6999999999999998E-2</v>
      </c>
      <c r="AG224">
        <f t="shared" si="340"/>
        <v>1.7181335285767439E-3</v>
      </c>
      <c r="AH224">
        <v>0</v>
      </c>
      <c r="AI224">
        <f t="shared" si="341"/>
        <v>0</v>
      </c>
      <c r="AJ224">
        <v>0</v>
      </c>
      <c r="AK224">
        <f t="shared" si="342"/>
        <v>0</v>
      </c>
      <c r="AL224">
        <v>0</v>
      </c>
      <c r="AM224">
        <f t="shared" si="343"/>
        <v>0</v>
      </c>
      <c r="AN224">
        <v>0</v>
      </c>
      <c r="AO224">
        <f t="shared" si="344"/>
        <v>0</v>
      </c>
      <c r="AP224">
        <v>0</v>
      </c>
      <c r="AQ224">
        <f t="shared" si="345"/>
        <v>0</v>
      </c>
      <c r="AR224">
        <v>0</v>
      </c>
      <c r="AS224">
        <f t="shared" si="346"/>
        <v>0</v>
      </c>
      <c r="AT224">
        <v>0</v>
      </c>
      <c r="AU224">
        <f t="shared" si="347"/>
        <v>0</v>
      </c>
      <c r="AV224">
        <v>0</v>
      </c>
      <c r="AW224">
        <f t="shared" si="348"/>
        <v>0</v>
      </c>
      <c r="AX224">
        <v>0</v>
      </c>
      <c r="AY224">
        <f t="shared" si="349"/>
        <v>0</v>
      </c>
      <c r="AZ224">
        <v>0</v>
      </c>
      <c r="BA224">
        <f t="shared" si="350"/>
        <v>0</v>
      </c>
      <c r="BB224">
        <v>0</v>
      </c>
      <c r="BC224">
        <f t="shared" si="351"/>
        <v>0</v>
      </c>
      <c r="BD224">
        <v>0</v>
      </c>
      <c r="BE224">
        <f t="shared" si="352"/>
        <v>0</v>
      </c>
      <c r="BF224">
        <v>0</v>
      </c>
      <c r="BG224">
        <f t="shared" si="353"/>
        <v>0</v>
      </c>
      <c r="BH224">
        <v>0</v>
      </c>
      <c r="BI224">
        <f t="shared" si="354"/>
        <v>0</v>
      </c>
      <c r="BJ224">
        <v>0</v>
      </c>
      <c r="BK224">
        <f t="shared" si="355"/>
        <v>0</v>
      </c>
      <c r="BL224">
        <v>0</v>
      </c>
      <c r="BM224">
        <f t="shared" si="356"/>
        <v>0</v>
      </c>
      <c r="BN224">
        <v>0</v>
      </c>
      <c r="BO224">
        <f t="shared" si="357"/>
        <v>0</v>
      </c>
      <c r="BP224">
        <v>0</v>
      </c>
      <c r="BQ224">
        <f t="shared" si="358"/>
        <v>0</v>
      </c>
      <c r="BR224">
        <v>0</v>
      </c>
      <c r="BS224">
        <f t="shared" si="359"/>
        <v>0</v>
      </c>
      <c r="BT224">
        <v>0</v>
      </c>
      <c r="BU224">
        <f t="shared" si="360"/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f t="shared" si="310"/>
        <v>0</v>
      </c>
      <c r="DF224">
        <v>100</v>
      </c>
      <c r="DG224">
        <f t="shared" si="311"/>
        <v>1</v>
      </c>
      <c r="DH224">
        <v>0</v>
      </c>
      <c r="DI224">
        <f t="shared" si="312"/>
        <v>0</v>
      </c>
      <c r="DJ224">
        <v>0</v>
      </c>
      <c r="DK224">
        <f t="shared" si="313"/>
        <v>0</v>
      </c>
      <c r="DL224">
        <v>0</v>
      </c>
      <c r="DM224">
        <f t="shared" si="314"/>
        <v>0</v>
      </c>
      <c r="DN224">
        <v>0</v>
      </c>
      <c r="DO224">
        <f t="shared" si="315"/>
        <v>0</v>
      </c>
      <c r="DP224">
        <v>0</v>
      </c>
      <c r="DQ224">
        <f t="shared" si="316"/>
        <v>0</v>
      </c>
      <c r="DR224">
        <v>0</v>
      </c>
      <c r="DS224">
        <f t="shared" si="317"/>
        <v>0</v>
      </c>
      <c r="DT224">
        <v>0</v>
      </c>
      <c r="DU224">
        <f t="shared" si="318"/>
        <v>0</v>
      </c>
      <c r="DV224">
        <v>0</v>
      </c>
      <c r="DW224">
        <f t="shared" si="319"/>
        <v>0</v>
      </c>
      <c r="DX224">
        <v>0</v>
      </c>
      <c r="DY224">
        <f t="shared" si="320"/>
        <v>0</v>
      </c>
      <c r="DZ224">
        <v>0</v>
      </c>
      <c r="EA224">
        <f t="shared" si="321"/>
        <v>0</v>
      </c>
      <c r="EB224">
        <v>0</v>
      </c>
      <c r="EC224">
        <f t="shared" si="322"/>
        <v>0</v>
      </c>
      <c r="ED224">
        <v>0</v>
      </c>
      <c r="EE224">
        <f t="shared" si="323"/>
        <v>0</v>
      </c>
      <c r="EF224">
        <v>0</v>
      </c>
      <c r="EG224">
        <f t="shared" si="324"/>
        <v>0</v>
      </c>
      <c r="EH224">
        <v>0</v>
      </c>
      <c r="EI224">
        <f t="shared" si="325"/>
        <v>0</v>
      </c>
      <c r="EJ224">
        <v>0</v>
      </c>
      <c r="EK224">
        <f t="shared" si="326"/>
        <v>0</v>
      </c>
      <c r="EL224">
        <v>0</v>
      </c>
      <c r="EM224">
        <f t="shared" si="327"/>
        <v>0</v>
      </c>
      <c r="EN224">
        <v>0</v>
      </c>
      <c r="EO224">
        <f t="shared" si="328"/>
        <v>0</v>
      </c>
      <c r="EP224">
        <v>0</v>
      </c>
      <c r="EQ224">
        <f t="shared" si="329"/>
        <v>0</v>
      </c>
      <c r="ER224">
        <v>0</v>
      </c>
      <c r="ES224">
        <f t="shared" si="330"/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 s="3" t="s">
        <v>716</v>
      </c>
    </row>
    <row r="225" spans="1:165" x14ac:dyDescent="0.45">
      <c r="A225">
        <v>224</v>
      </c>
      <c r="B225">
        <v>333</v>
      </c>
      <c r="C225" t="s">
        <v>368</v>
      </c>
      <c r="D225" t="s">
        <v>712</v>
      </c>
      <c r="E225" t="s">
        <v>582</v>
      </c>
      <c r="F225" t="s">
        <v>713</v>
      </c>
      <c r="G225" s="2">
        <v>1</v>
      </c>
      <c r="H225">
        <f t="shared" si="367"/>
        <v>429.6</v>
      </c>
      <c r="I225">
        <v>1773</v>
      </c>
      <c r="J225">
        <f>950+273</f>
        <v>1223</v>
      </c>
      <c r="K225" s="2">
        <f t="shared" si="366"/>
        <v>0.6897913141567964</v>
      </c>
      <c r="L225">
        <f t="shared" si="368"/>
        <v>8.3000000000000012E-4</v>
      </c>
      <c r="M225" t="s">
        <v>38</v>
      </c>
      <c r="N225">
        <v>0</v>
      </c>
      <c r="O225">
        <f t="shared" si="331"/>
        <v>0</v>
      </c>
      <c r="P225">
        <v>0</v>
      </c>
      <c r="Q225">
        <f t="shared" si="332"/>
        <v>0</v>
      </c>
      <c r="R225">
        <v>0</v>
      </c>
      <c r="S225">
        <f t="shared" si="333"/>
        <v>0</v>
      </c>
      <c r="T225">
        <v>0</v>
      </c>
      <c r="U225">
        <f t="shared" si="334"/>
        <v>0</v>
      </c>
      <c r="V225">
        <v>0</v>
      </c>
      <c r="W225">
        <f t="shared" si="335"/>
        <v>0</v>
      </c>
      <c r="X225">
        <v>0</v>
      </c>
      <c r="Y225">
        <f t="shared" si="336"/>
        <v>0</v>
      </c>
      <c r="Z225">
        <v>0</v>
      </c>
      <c r="AA225">
        <f t="shared" si="337"/>
        <v>0</v>
      </c>
      <c r="AB225">
        <v>0</v>
      </c>
      <c r="AC225">
        <f t="shared" si="338"/>
        <v>0</v>
      </c>
      <c r="AD225">
        <f t="shared" si="369"/>
        <v>99.962999999999994</v>
      </c>
      <c r="AE225">
        <f t="shared" si="339"/>
        <v>0.99828186647142336</v>
      </c>
      <c r="AF225">
        <v>3.6999999999999998E-2</v>
      </c>
      <c r="AG225">
        <f t="shared" si="340"/>
        <v>1.7181335285767439E-3</v>
      </c>
      <c r="AH225">
        <v>0</v>
      </c>
      <c r="AI225">
        <f t="shared" si="341"/>
        <v>0</v>
      </c>
      <c r="AJ225">
        <v>0</v>
      </c>
      <c r="AK225">
        <f t="shared" si="342"/>
        <v>0</v>
      </c>
      <c r="AL225">
        <v>0</v>
      </c>
      <c r="AM225">
        <f t="shared" si="343"/>
        <v>0</v>
      </c>
      <c r="AN225">
        <v>0</v>
      </c>
      <c r="AO225">
        <f t="shared" si="344"/>
        <v>0</v>
      </c>
      <c r="AP225">
        <v>0</v>
      </c>
      <c r="AQ225">
        <f t="shared" si="345"/>
        <v>0</v>
      </c>
      <c r="AR225">
        <v>0</v>
      </c>
      <c r="AS225">
        <f t="shared" si="346"/>
        <v>0</v>
      </c>
      <c r="AT225">
        <v>0</v>
      </c>
      <c r="AU225">
        <f t="shared" si="347"/>
        <v>0</v>
      </c>
      <c r="AV225">
        <v>0</v>
      </c>
      <c r="AW225">
        <f t="shared" si="348"/>
        <v>0</v>
      </c>
      <c r="AX225">
        <v>0</v>
      </c>
      <c r="AY225">
        <f t="shared" si="349"/>
        <v>0</v>
      </c>
      <c r="AZ225">
        <v>0</v>
      </c>
      <c r="BA225">
        <f t="shared" si="350"/>
        <v>0</v>
      </c>
      <c r="BB225">
        <v>0</v>
      </c>
      <c r="BC225">
        <f t="shared" si="351"/>
        <v>0</v>
      </c>
      <c r="BD225">
        <v>0</v>
      </c>
      <c r="BE225">
        <f t="shared" si="352"/>
        <v>0</v>
      </c>
      <c r="BF225">
        <v>0</v>
      </c>
      <c r="BG225">
        <f t="shared" si="353"/>
        <v>0</v>
      </c>
      <c r="BH225">
        <v>0</v>
      </c>
      <c r="BI225">
        <f t="shared" si="354"/>
        <v>0</v>
      </c>
      <c r="BJ225">
        <v>0</v>
      </c>
      <c r="BK225">
        <f t="shared" si="355"/>
        <v>0</v>
      </c>
      <c r="BL225">
        <v>0</v>
      </c>
      <c r="BM225">
        <f t="shared" si="356"/>
        <v>0</v>
      </c>
      <c r="BN225">
        <v>0</v>
      </c>
      <c r="BO225">
        <f t="shared" si="357"/>
        <v>0</v>
      </c>
      <c r="BP225">
        <v>0</v>
      </c>
      <c r="BQ225">
        <f t="shared" si="358"/>
        <v>0</v>
      </c>
      <c r="BR225">
        <v>0</v>
      </c>
      <c r="BS225">
        <f t="shared" si="359"/>
        <v>0</v>
      </c>
      <c r="BT225">
        <v>0</v>
      </c>
      <c r="BU225">
        <f t="shared" si="360"/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f t="shared" si="310"/>
        <v>0</v>
      </c>
      <c r="DF225">
        <v>100</v>
      </c>
      <c r="DG225">
        <f t="shared" si="311"/>
        <v>1</v>
      </c>
      <c r="DH225">
        <v>0</v>
      </c>
      <c r="DI225">
        <f t="shared" si="312"/>
        <v>0</v>
      </c>
      <c r="DJ225">
        <v>0</v>
      </c>
      <c r="DK225">
        <f t="shared" si="313"/>
        <v>0</v>
      </c>
      <c r="DL225">
        <v>0</v>
      </c>
      <c r="DM225">
        <f t="shared" si="314"/>
        <v>0</v>
      </c>
      <c r="DN225">
        <v>0</v>
      </c>
      <c r="DO225">
        <f t="shared" si="315"/>
        <v>0</v>
      </c>
      <c r="DP225">
        <v>0</v>
      </c>
      <c r="DQ225">
        <f t="shared" si="316"/>
        <v>0</v>
      </c>
      <c r="DR225">
        <v>0</v>
      </c>
      <c r="DS225">
        <f t="shared" si="317"/>
        <v>0</v>
      </c>
      <c r="DT225">
        <v>0</v>
      </c>
      <c r="DU225">
        <f t="shared" si="318"/>
        <v>0</v>
      </c>
      <c r="DV225">
        <v>0</v>
      </c>
      <c r="DW225">
        <f t="shared" si="319"/>
        <v>0</v>
      </c>
      <c r="DX225">
        <v>0</v>
      </c>
      <c r="DY225">
        <f t="shared" si="320"/>
        <v>0</v>
      </c>
      <c r="DZ225">
        <v>0</v>
      </c>
      <c r="EA225">
        <f t="shared" si="321"/>
        <v>0</v>
      </c>
      <c r="EB225">
        <v>0</v>
      </c>
      <c r="EC225">
        <f t="shared" si="322"/>
        <v>0</v>
      </c>
      <c r="ED225">
        <v>0</v>
      </c>
      <c r="EE225">
        <f t="shared" si="323"/>
        <v>0</v>
      </c>
      <c r="EF225">
        <v>0</v>
      </c>
      <c r="EG225">
        <f t="shared" si="324"/>
        <v>0</v>
      </c>
      <c r="EH225">
        <v>0</v>
      </c>
      <c r="EI225">
        <f t="shared" si="325"/>
        <v>0</v>
      </c>
      <c r="EJ225">
        <v>0</v>
      </c>
      <c r="EK225">
        <f t="shared" si="326"/>
        <v>0</v>
      </c>
      <c r="EL225">
        <v>0</v>
      </c>
      <c r="EM225">
        <f t="shared" si="327"/>
        <v>0</v>
      </c>
      <c r="EN225">
        <v>0</v>
      </c>
      <c r="EO225">
        <f t="shared" si="328"/>
        <v>0</v>
      </c>
      <c r="EP225">
        <v>0</v>
      </c>
      <c r="EQ225">
        <f t="shared" si="329"/>
        <v>0</v>
      </c>
      <c r="ER225">
        <v>0</v>
      </c>
      <c r="ES225">
        <f t="shared" si="330"/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 s="3" t="s">
        <v>717</v>
      </c>
    </row>
    <row r="226" spans="1:165" x14ac:dyDescent="0.45">
      <c r="A226">
        <v>225</v>
      </c>
      <c r="B226">
        <v>334</v>
      </c>
      <c r="C226" t="s">
        <v>368</v>
      </c>
      <c r="D226" t="s">
        <v>712</v>
      </c>
      <c r="E226" t="s">
        <v>582</v>
      </c>
      <c r="F226" t="s">
        <v>713</v>
      </c>
      <c r="G226" s="2">
        <v>0</v>
      </c>
      <c r="H226">
        <f t="shared" si="367"/>
        <v>429.6</v>
      </c>
      <c r="I226">
        <v>1773</v>
      </c>
      <c r="J226">
        <v>1273</v>
      </c>
      <c r="K226" s="2">
        <f t="shared" si="366"/>
        <v>0.71799210377890577</v>
      </c>
      <c r="L226">
        <f t="shared" si="368"/>
        <v>8.3000000000000012E-4</v>
      </c>
      <c r="M226" t="s">
        <v>38</v>
      </c>
      <c r="N226">
        <v>0</v>
      </c>
      <c r="O226">
        <f t="shared" si="331"/>
        <v>0</v>
      </c>
      <c r="P226">
        <v>0</v>
      </c>
      <c r="Q226">
        <f t="shared" si="332"/>
        <v>0</v>
      </c>
      <c r="R226">
        <v>0</v>
      </c>
      <c r="S226">
        <f t="shared" si="333"/>
        <v>0</v>
      </c>
      <c r="T226">
        <v>0</v>
      </c>
      <c r="U226">
        <f t="shared" si="334"/>
        <v>0</v>
      </c>
      <c r="V226">
        <v>0</v>
      </c>
      <c r="W226">
        <f t="shared" si="335"/>
        <v>0</v>
      </c>
      <c r="X226">
        <v>0</v>
      </c>
      <c r="Y226">
        <f t="shared" si="336"/>
        <v>0</v>
      </c>
      <c r="Z226">
        <v>0</v>
      </c>
      <c r="AA226">
        <f t="shared" si="337"/>
        <v>0</v>
      </c>
      <c r="AB226">
        <v>0</v>
      </c>
      <c r="AC226">
        <f t="shared" si="338"/>
        <v>0</v>
      </c>
      <c r="AD226">
        <f t="shared" si="369"/>
        <v>99.962999999999994</v>
      </c>
      <c r="AE226">
        <f t="shared" si="339"/>
        <v>0.99828186647142336</v>
      </c>
      <c r="AF226">
        <v>3.6999999999999998E-2</v>
      </c>
      <c r="AG226">
        <f t="shared" si="340"/>
        <v>1.7181335285767439E-3</v>
      </c>
      <c r="AH226">
        <v>0</v>
      </c>
      <c r="AI226">
        <f t="shared" si="341"/>
        <v>0</v>
      </c>
      <c r="AJ226">
        <v>0</v>
      </c>
      <c r="AK226">
        <f t="shared" si="342"/>
        <v>0</v>
      </c>
      <c r="AL226">
        <v>0</v>
      </c>
      <c r="AM226">
        <f t="shared" si="343"/>
        <v>0</v>
      </c>
      <c r="AN226">
        <v>0</v>
      </c>
      <c r="AO226">
        <f t="shared" si="344"/>
        <v>0</v>
      </c>
      <c r="AP226">
        <v>0</v>
      </c>
      <c r="AQ226">
        <f t="shared" si="345"/>
        <v>0</v>
      </c>
      <c r="AR226">
        <v>0</v>
      </c>
      <c r="AS226">
        <f t="shared" si="346"/>
        <v>0</v>
      </c>
      <c r="AT226">
        <v>0</v>
      </c>
      <c r="AU226">
        <f t="shared" si="347"/>
        <v>0</v>
      </c>
      <c r="AV226">
        <v>0</v>
      </c>
      <c r="AW226">
        <f t="shared" si="348"/>
        <v>0</v>
      </c>
      <c r="AX226">
        <v>0</v>
      </c>
      <c r="AY226">
        <f t="shared" si="349"/>
        <v>0</v>
      </c>
      <c r="AZ226">
        <v>0</v>
      </c>
      <c r="BA226">
        <f t="shared" si="350"/>
        <v>0</v>
      </c>
      <c r="BB226">
        <v>0</v>
      </c>
      <c r="BC226">
        <f t="shared" si="351"/>
        <v>0</v>
      </c>
      <c r="BD226">
        <v>0</v>
      </c>
      <c r="BE226">
        <f t="shared" si="352"/>
        <v>0</v>
      </c>
      <c r="BF226">
        <v>0</v>
      </c>
      <c r="BG226">
        <f t="shared" si="353"/>
        <v>0</v>
      </c>
      <c r="BH226">
        <v>0</v>
      </c>
      <c r="BI226">
        <f t="shared" si="354"/>
        <v>0</v>
      </c>
      <c r="BJ226">
        <v>0</v>
      </c>
      <c r="BK226">
        <f t="shared" si="355"/>
        <v>0</v>
      </c>
      <c r="BL226">
        <v>0</v>
      </c>
      <c r="BM226">
        <f t="shared" si="356"/>
        <v>0</v>
      </c>
      <c r="BN226">
        <v>0</v>
      </c>
      <c r="BO226">
        <f t="shared" si="357"/>
        <v>0</v>
      </c>
      <c r="BP226">
        <v>0</v>
      </c>
      <c r="BQ226">
        <f t="shared" si="358"/>
        <v>0</v>
      </c>
      <c r="BR226">
        <v>0</v>
      </c>
      <c r="BS226">
        <f t="shared" si="359"/>
        <v>0</v>
      </c>
      <c r="BT226">
        <v>0</v>
      </c>
      <c r="BU226">
        <f t="shared" si="360"/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f t="shared" si="310"/>
        <v>0</v>
      </c>
      <c r="DF226">
        <v>100</v>
      </c>
      <c r="DG226">
        <f t="shared" si="311"/>
        <v>1</v>
      </c>
      <c r="DH226">
        <v>0</v>
      </c>
      <c r="DI226">
        <f t="shared" si="312"/>
        <v>0</v>
      </c>
      <c r="DJ226">
        <v>0</v>
      </c>
      <c r="DK226">
        <f t="shared" si="313"/>
        <v>0</v>
      </c>
      <c r="DL226">
        <v>0</v>
      </c>
      <c r="DM226">
        <f t="shared" si="314"/>
        <v>0</v>
      </c>
      <c r="DN226">
        <v>0</v>
      </c>
      <c r="DO226">
        <f t="shared" si="315"/>
        <v>0</v>
      </c>
      <c r="DP226">
        <v>0</v>
      </c>
      <c r="DQ226">
        <f t="shared" si="316"/>
        <v>0</v>
      </c>
      <c r="DR226">
        <v>0</v>
      </c>
      <c r="DS226">
        <f t="shared" si="317"/>
        <v>0</v>
      </c>
      <c r="DT226">
        <v>0</v>
      </c>
      <c r="DU226">
        <f t="shared" si="318"/>
        <v>0</v>
      </c>
      <c r="DV226">
        <v>0</v>
      </c>
      <c r="DW226">
        <f t="shared" si="319"/>
        <v>0</v>
      </c>
      <c r="DX226">
        <v>0</v>
      </c>
      <c r="DY226">
        <f t="shared" si="320"/>
        <v>0</v>
      </c>
      <c r="DZ226">
        <v>0</v>
      </c>
      <c r="EA226">
        <f t="shared" si="321"/>
        <v>0</v>
      </c>
      <c r="EB226">
        <v>0</v>
      </c>
      <c r="EC226">
        <f t="shared" si="322"/>
        <v>0</v>
      </c>
      <c r="ED226">
        <v>0</v>
      </c>
      <c r="EE226">
        <f t="shared" si="323"/>
        <v>0</v>
      </c>
      <c r="EF226">
        <v>0</v>
      </c>
      <c r="EG226">
        <f t="shared" si="324"/>
        <v>0</v>
      </c>
      <c r="EH226">
        <v>0</v>
      </c>
      <c r="EI226">
        <f t="shared" si="325"/>
        <v>0</v>
      </c>
      <c r="EJ226">
        <v>0</v>
      </c>
      <c r="EK226">
        <f t="shared" si="326"/>
        <v>0</v>
      </c>
      <c r="EL226">
        <v>0</v>
      </c>
      <c r="EM226">
        <f t="shared" si="327"/>
        <v>0</v>
      </c>
      <c r="EN226">
        <v>0</v>
      </c>
      <c r="EO226">
        <f t="shared" si="328"/>
        <v>0</v>
      </c>
      <c r="EP226">
        <v>0</v>
      </c>
      <c r="EQ226">
        <f t="shared" si="329"/>
        <v>0</v>
      </c>
      <c r="ER226">
        <v>0</v>
      </c>
      <c r="ES226">
        <f t="shared" si="330"/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 s="3" t="s">
        <v>718</v>
      </c>
    </row>
    <row r="227" spans="1:165" x14ac:dyDescent="0.45">
      <c r="A227">
        <v>226</v>
      </c>
      <c r="B227">
        <v>335</v>
      </c>
      <c r="C227" t="s">
        <v>368</v>
      </c>
      <c r="D227" t="s">
        <v>712</v>
      </c>
      <c r="E227" t="s">
        <v>582</v>
      </c>
      <c r="F227" t="s">
        <v>713</v>
      </c>
      <c r="G227" s="2">
        <v>0</v>
      </c>
      <c r="H227">
        <f t="shared" si="367"/>
        <v>429.6</v>
      </c>
      <c r="I227">
        <v>1773</v>
      </c>
      <c r="J227">
        <f>1050+273</f>
        <v>1323</v>
      </c>
      <c r="K227" s="2">
        <f t="shared" si="366"/>
        <v>0.74619289340101524</v>
      </c>
      <c r="L227">
        <f t="shared" si="368"/>
        <v>8.3000000000000012E-4</v>
      </c>
      <c r="M227" t="s">
        <v>38</v>
      </c>
      <c r="N227">
        <v>0</v>
      </c>
      <c r="O227">
        <f t="shared" si="331"/>
        <v>0</v>
      </c>
      <c r="P227">
        <v>0</v>
      </c>
      <c r="Q227">
        <f t="shared" si="332"/>
        <v>0</v>
      </c>
      <c r="R227">
        <v>0</v>
      </c>
      <c r="S227">
        <f t="shared" si="333"/>
        <v>0</v>
      </c>
      <c r="T227">
        <v>0</v>
      </c>
      <c r="U227">
        <f t="shared" si="334"/>
        <v>0</v>
      </c>
      <c r="V227">
        <v>0</v>
      </c>
      <c r="W227">
        <f t="shared" si="335"/>
        <v>0</v>
      </c>
      <c r="X227">
        <v>0</v>
      </c>
      <c r="Y227">
        <f t="shared" si="336"/>
        <v>0</v>
      </c>
      <c r="Z227">
        <v>0</v>
      </c>
      <c r="AA227">
        <f t="shared" si="337"/>
        <v>0</v>
      </c>
      <c r="AB227">
        <v>0</v>
      </c>
      <c r="AC227">
        <f t="shared" si="338"/>
        <v>0</v>
      </c>
      <c r="AD227">
        <f t="shared" si="369"/>
        <v>99.962999999999994</v>
      </c>
      <c r="AE227">
        <f t="shared" si="339"/>
        <v>0.99828186647142336</v>
      </c>
      <c r="AF227">
        <v>3.6999999999999998E-2</v>
      </c>
      <c r="AG227">
        <f t="shared" si="340"/>
        <v>1.7181335285767439E-3</v>
      </c>
      <c r="AH227">
        <v>0</v>
      </c>
      <c r="AI227">
        <f t="shared" si="341"/>
        <v>0</v>
      </c>
      <c r="AJ227">
        <v>0</v>
      </c>
      <c r="AK227">
        <f t="shared" si="342"/>
        <v>0</v>
      </c>
      <c r="AL227">
        <v>0</v>
      </c>
      <c r="AM227">
        <f t="shared" si="343"/>
        <v>0</v>
      </c>
      <c r="AN227">
        <v>0</v>
      </c>
      <c r="AO227">
        <f t="shared" si="344"/>
        <v>0</v>
      </c>
      <c r="AP227">
        <v>0</v>
      </c>
      <c r="AQ227">
        <f t="shared" si="345"/>
        <v>0</v>
      </c>
      <c r="AR227">
        <v>0</v>
      </c>
      <c r="AS227">
        <f t="shared" si="346"/>
        <v>0</v>
      </c>
      <c r="AT227">
        <v>0</v>
      </c>
      <c r="AU227">
        <f t="shared" si="347"/>
        <v>0</v>
      </c>
      <c r="AV227">
        <v>0</v>
      </c>
      <c r="AW227">
        <f t="shared" si="348"/>
        <v>0</v>
      </c>
      <c r="AX227">
        <v>0</v>
      </c>
      <c r="AY227">
        <f t="shared" si="349"/>
        <v>0</v>
      </c>
      <c r="AZ227">
        <v>0</v>
      </c>
      <c r="BA227">
        <f t="shared" si="350"/>
        <v>0</v>
      </c>
      <c r="BB227">
        <v>0</v>
      </c>
      <c r="BC227">
        <f t="shared" si="351"/>
        <v>0</v>
      </c>
      <c r="BD227">
        <v>0</v>
      </c>
      <c r="BE227">
        <f t="shared" si="352"/>
        <v>0</v>
      </c>
      <c r="BF227">
        <v>0</v>
      </c>
      <c r="BG227">
        <f t="shared" si="353"/>
        <v>0</v>
      </c>
      <c r="BH227">
        <v>0</v>
      </c>
      <c r="BI227">
        <f t="shared" si="354"/>
        <v>0</v>
      </c>
      <c r="BJ227">
        <v>0</v>
      </c>
      <c r="BK227">
        <f t="shared" si="355"/>
        <v>0</v>
      </c>
      <c r="BL227">
        <v>0</v>
      </c>
      <c r="BM227">
        <f t="shared" si="356"/>
        <v>0</v>
      </c>
      <c r="BN227">
        <v>0</v>
      </c>
      <c r="BO227">
        <f t="shared" si="357"/>
        <v>0</v>
      </c>
      <c r="BP227">
        <v>0</v>
      </c>
      <c r="BQ227">
        <f t="shared" si="358"/>
        <v>0</v>
      </c>
      <c r="BR227">
        <v>0</v>
      </c>
      <c r="BS227">
        <f t="shared" si="359"/>
        <v>0</v>
      </c>
      <c r="BT227">
        <v>0</v>
      </c>
      <c r="BU227">
        <f t="shared" si="360"/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f t="shared" si="310"/>
        <v>0</v>
      </c>
      <c r="DF227">
        <v>100</v>
      </c>
      <c r="DG227">
        <f t="shared" si="311"/>
        <v>1</v>
      </c>
      <c r="DH227">
        <v>0</v>
      </c>
      <c r="DI227">
        <f t="shared" si="312"/>
        <v>0</v>
      </c>
      <c r="DJ227">
        <v>0</v>
      </c>
      <c r="DK227">
        <f t="shared" si="313"/>
        <v>0</v>
      </c>
      <c r="DL227">
        <v>0</v>
      </c>
      <c r="DM227">
        <f t="shared" si="314"/>
        <v>0</v>
      </c>
      <c r="DN227">
        <v>0</v>
      </c>
      <c r="DO227">
        <f t="shared" si="315"/>
        <v>0</v>
      </c>
      <c r="DP227">
        <v>0</v>
      </c>
      <c r="DQ227">
        <f t="shared" si="316"/>
        <v>0</v>
      </c>
      <c r="DR227">
        <v>0</v>
      </c>
      <c r="DS227">
        <f t="shared" si="317"/>
        <v>0</v>
      </c>
      <c r="DT227">
        <v>0</v>
      </c>
      <c r="DU227">
        <f t="shared" si="318"/>
        <v>0</v>
      </c>
      <c r="DV227">
        <v>0</v>
      </c>
      <c r="DW227">
        <f t="shared" si="319"/>
        <v>0</v>
      </c>
      <c r="DX227">
        <v>0</v>
      </c>
      <c r="DY227">
        <f t="shared" si="320"/>
        <v>0</v>
      </c>
      <c r="DZ227">
        <v>0</v>
      </c>
      <c r="EA227">
        <f t="shared" si="321"/>
        <v>0</v>
      </c>
      <c r="EB227">
        <v>0</v>
      </c>
      <c r="EC227">
        <f t="shared" si="322"/>
        <v>0</v>
      </c>
      <c r="ED227">
        <v>0</v>
      </c>
      <c r="EE227">
        <f t="shared" si="323"/>
        <v>0</v>
      </c>
      <c r="EF227">
        <v>0</v>
      </c>
      <c r="EG227">
        <f t="shared" si="324"/>
        <v>0</v>
      </c>
      <c r="EH227">
        <v>0</v>
      </c>
      <c r="EI227">
        <f t="shared" si="325"/>
        <v>0</v>
      </c>
      <c r="EJ227">
        <v>0</v>
      </c>
      <c r="EK227">
        <f t="shared" si="326"/>
        <v>0</v>
      </c>
      <c r="EL227">
        <v>0</v>
      </c>
      <c r="EM227">
        <f t="shared" si="327"/>
        <v>0</v>
      </c>
      <c r="EN227">
        <v>0</v>
      </c>
      <c r="EO227">
        <f t="shared" si="328"/>
        <v>0</v>
      </c>
      <c r="EP227">
        <v>0</v>
      </c>
      <c r="EQ227">
        <f t="shared" si="329"/>
        <v>0</v>
      </c>
      <c r="ER227">
        <v>0</v>
      </c>
      <c r="ES227">
        <f t="shared" si="330"/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 s="3" t="s">
        <v>719</v>
      </c>
    </row>
    <row r="228" spans="1:165" x14ac:dyDescent="0.45">
      <c r="A228">
        <v>227</v>
      </c>
      <c r="B228">
        <v>336</v>
      </c>
      <c r="C228" t="s">
        <v>368</v>
      </c>
      <c r="D228" t="s">
        <v>416</v>
      </c>
      <c r="E228" t="s">
        <v>609</v>
      </c>
      <c r="F228" t="s">
        <v>720</v>
      </c>
      <c r="G228" s="2">
        <v>3</v>
      </c>
      <c r="H228">
        <f t="shared" ref="H228:H230" si="370">97.8+273</f>
        <v>370.8</v>
      </c>
      <c r="I228">
        <v>1773</v>
      </c>
      <c r="J228">
        <v>573</v>
      </c>
      <c r="K228" s="2">
        <f t="shared" si="366"/>
        <v>0.32318104906937395</v>
      </c>
      <c r="L228">
        <f>5*10^-4</f>
        <v>5.0000000000000001E-4</v>
      </c>
      <c r="M228" t="s">
        <v>1145</v>
      </c>
      <c r="N228">
        <v>0</v>
      </c>
      <c r="O228">
        <f t="shared" si="331"/>
        <v>0</v>
      </c>
      <c r="P228">
        <v>0</v>
      </c>
      <c r="Q228">
        <f t="shared" si="332"/>
        <v>0</v>
      </c>
      <c r="R228">
        <v>0.121</v>
      </c>
      <c r="S228">
        <f t="shared" si="333"/>
        <v>1.1409190518514539E-3</v>
      </c>
      <c r="T228">
        <v>0.40100000000000002</v>
      </c>
      <c r="U228">
        <f t="shared" si="334"/>
        <v>4.0395246045133362E-3</v>
      </c>
      <c r="V228">
        <v>0</v>
      </c>
      <c r="W228">
        <f t="shared" si="335"/>
        <v>0</v>
      </c>
      <c r="X228">
        <v>0</v>
      </c>
      <c r="Y228">
        <f t="shared" si="336"/>
        <v>0</v>
      </c>
      <c r="Z228">
        <v>0</v>
      </c>
      <c r="AA228">
        <f t="shared" si="337"/>
        <v>0</v>
      </c>
      <c r="AB228">
        <v>0</v>
      </c>
      <c r="AC228">
        <f t="shared" si="338"/>
        <v>0</v>
      </c>
      <c r="AD228">
        <f t="shared" ref="AD228:AD230" si="371">100-AF228-R228-T228-AH228-AJ228-AL228-AN228-AP228</f>
        <v>89.337300000000013</v>
      </c>
      <c r="AE228">
        <f t="shared" si="339"/>
        <v>0.88533423385146481</v>
      </c>
      <c r="AF228">
        <v>0.10199999999999999</v>
      </c>
      <c r="AG228">
        <f t="shared" si="340"/>
        <v>4.7001951984569938E-3</v>
      </c>
      <c r="AH228">
        <v>1.9E-2</v>
      </c>
      <c r="AI228">
        <f t="shared" si="341"/>
        <v>3.3952450579495069E-4</v>
      </c>
      <c r="AJ228">
        <v>6.9999999999999999E-4</v>
      </c>
      <c r="AK228">
        <f t="shared" si="342"/>
        <v>1.2081253075283437E-5</v>
      </c>
      <c r="AL228">
        <v>0.23499999999999999</v>
      </c>
      <c r="AM228">
        <f t="shared" si="343"/>
        <v>4.6306763968865013E-3</v>
      </c>
      <c r="AN228">
        <v>8.8949999999999996</v>
      </c>
      <c r="AO228">
        <f t="shared" si="344"/>
        <v>9.4674694464491005E-2</v>
      </c>
      <c r="AP228">
        <v>0.88900000000000001</v>
      </c>
      <c r="AQ228">
        <f t="shared" si="345"/>
        <v>5.1281506734655955E-3</v>
      </c>
      <c r="AR228">
        <v>0</v>
      </c>
      <c r="AS228">
        <f t="shared" si="346"/>
        <v>0</v>
      </c>
      <c r="AT228">
        <v>0</v>
      </c>
      <c r="AU228">
        <f t="shared" si="347"/>
        <v>0</v>
      </c>
      <c r="AV228">
        <v>0</v>
      </c>
      <c r="AW228">
        <f t="shared" si="348"/>
        <v>0</v>
      </c>
      <c r="AX228">
        <v>0</v>
      </c>
      <c r="AY228">
        <f t="shared" si="349"/>
        <v>0</v>
      </c>
      <c r="AZ228">
        <v>0</v>
      </c>
      <c r="BA228">
        <f t="shared" si="350"/>
        <v>0</v>
      </c>
      <c r="BB228">
        <v>0</v>
      </c>
      <c r="BC228">
        <f t="shared" si="351"/>
        <v>0</v>
      </c>
      <c r="BD228">
        <v>0</v>
      </c>
      <c r="BE228">
        <f t="shared" si="352"/>
        <v>0</v>
      </c>
      <c r="BF228">
        <v>0</v>
      </c>
      <c r="BG228">
        <f t="shared" si="353"/>
        <v>0</v>
      </c>
      <c r="BH228">
        <v>0</v>
      </c>
      <c r="BI228">
        <f t="shared" si="354"/>
        <v>0</v>
      </c>
      <c r="BJ228">
        <v>0</v>
      </c>
      <c r="BK228">
        <f t="shared" si="355"/>
        <v>0</v>
      </c>
      <c r="BL228">
        <v>0</v>
      </c>
      <c r="BM228">
        <f t="shared" si="356"/>
        <v>0</v>
      </c>
      <c r="BN228">
        <v>0</v>
      </c>
      <c r="BO228">
        <f t="shared" si="357"/>
        <v>0</v>
      </c>
      <c r="BP228">
        <v>0</v>
      </c>
      <c r="BQ228">
        <f t="shared" si="358"/>
        <v>0</v>
      </c>
      <c r="BR228">
        <v>0</v>
      </c>
      <c r="BS228">
        <f t="shared" si="359"/>
        <v>0</v>
      </c>
      <c r="BT228">
        <v>0</v>
      </c>
      <c r="BU228">
        <f t="shared" si="360"/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f t="shared" si="310"/>
        <v>0</v>
      </c>
      <c r="DF228">
        <v>0</v>
      </c>
      <c r="DG228">
        <f t="shared" si="311"/>
        <v>0</v>
      </c>
      <c r="DH228">
        <v>0</v>
      </c>
      <c r="DI228">
        <f t="shared" si="312"/>
        <v>0</v>
      </c>
      <c r="DJ228">
        <v>0</v>
      </c>
      <c r="DK228">
        <f t="shared" si="313"/>
        <v>0</v>
      </c>
      <c r="DL228">
        <v>0</v>
      </c>
      <c r="DM228">
        <f t="shared" si="314"/>
        <v>0</v>
      </c>
      <c r="DN228">
        <v>0</v>
      </c>
      <c r="DO228">
        <f t="shared" si="315"/>
        <v>0</v>
      </c>
      <c r="DP228">
        <v>0</v>
      </c>
      <c r="DQ228">
        <f t="shared" si="316"/>
        <v>0</v>
      </c>
      <c r="DR228">
        <v>0</v>
      </c>
      <c r="DS228">
        <f t="shared" si="317"/>
        <v>0</v>
      </c>
      <c r="DT228">
        <v>0</v>
      </c>
      <c r="DU228">
        <f t="shared" si="318"/>
        <v>0</v>
      </c>
      <c r="DV228">
        <v>100</v>
      </c>
      <c r="DW228">
        <f t="shared" si="319"/>
        <v>1</v>
      </c>
      <c r="DX228">
        <v>0</v>
      </c>
      <c r="DY228">
        <f t="shared" si="320"/>
        <v>0</v>
      </c>
      <c r="DZ228">
        <v>0</v>
      </c>
      <c r="EA228">
        <f t="shared" si="321"/>
        <v>0</v>
      </c>
      <c r="EB228">
        <v>0</v>
      </c>
      <c r="EC228">
        <f t="shared" si="322"/>
        <v>0</v>
      </c>
      <c r="ED228">
        <v>0</v>
      </c>
      <c r="EE228">
        <f t="shared" si="323"/>
        <v>0</v>
      </c>
      <c r="EF228">
        <v>0</v>
      </c>
      <c r="EG228">
        <f t="shared" si="324"/>
        <v>0</v>
      </c>
      <c r="EH228">
        <v>0</v>
      </c>
      <c r="EI228">
        <f t="shared" si="325"/>
        <v>0</v>
      </c>
      <c r="EJ228">
        <v>0</v>
      </c>
      <c r="EK228">
        <f t="shared" si="326"/>
        <v>0</v>
      </c>
      <c r="EL228">
        <v>0</v>
      </c>
      <c r="EM228">
        <f t="shared" si="327"/>
        <v>0</v>
      </c>
      <c r="EN228">
        <v>0</v>
      </c>
      <c r="EO228">
        <f t="shared" si="328"/>
        <v>0</v>
      </c>
      <c r="EP228">
        <v>0</v>
      </c>
      <c r="EQ228">
        <f t="shared" si="329"/>
        <v>0</v>
      </c>
      <c r="ER228">
        <v>0</v>
      </c>
      <c r="ES228">
        <f t="shared" si="330"/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 t="s">
        <v>721</v>
      </c>
      <c r="FI228" t="s">
        <v>722</v>
      </c>
    </row>
    <row r="229" spans="1:165" x14ac:dyDescent="0.45">
      <c r="A229">
        <v>228</v>
      </c>
      <c r="B229">
        <v>338</v>
      </c>
      <c r="C229" t="s">
        <v>368</v>
      </c>
      <c r="D229" t="s">
        <v>416</v>
      </c>
      <c r="E229" t="s">
        <v>609</v>
      </c>
      <c r="F229" t="s">
        <v>720</v>
      </c>
      <c r="G229" s="2">
        <v>3</v>
      </c>
      <c r="H229">
        <f t="shared" si="370"/>
        <v>370.8</v>
      </c>
      <c r="I229">
        <v>1773</v>
      </c>
      <c r="J229">
        <f>450+273</f>
        <v>723</v>
      </c>
      <c r="K229" s="2">
        <f t="shared" si="366"/>
        <v>0.40778341793570222</v>
      </c>
      <c r="L229">
        <f>5*10^-4</f>
        <v>5.0000000000000001E-4</v>
      </c>
      <c r="M229" t="s">
        <v>1145</v>
      </c>
      <c r="N229">
        <v>0</v>
      </c>
      <c r="O229">
        <f t="shared" si="331"/>
        <v>0</v>
      </c>
      <c r="P229">
        <v>0</v>
      </c>
      <c r="Q229">
        <f t="shared" si="332"/>
        <v>0</v>
      </c>
      <c r="R229">
        <v>0.121</v>
      </c>
      <c r="S229">
        <f t="shared" si="333"/>
        <v>1.1409190518514539E-3</v>
      </c>
      <c r="T229">
        <v>0.40100000000000002</v>
      </c>
      <c r="U229">
        <f t="shared" si="334"/>
        <v>4.0395246045133362E-3</v>
      </c>
      <c r="V229">
        <v>0</v>
      </c>
      <c r="W229">
        <f t="shared" si="335"/>
        <v>0</v>
      </c>
      <c r="X229">
        <v>0</v>
      </c>
      <c r="Y229">
        <f t="shared" si="336"/>
        <v>0</v>
      </c>
      <c r="Z229">
        <v>0</v>
      </c>
      <c r="AA229">
        <f t="shared" si="337"/>
        <v>0</v>
      </c>
      <c r="AB229">
        <v>0</v>
      </c>
      <c r="AC229">
        <f t="shared" si="338"/>
        <v>0</v>
      </c>
      <c r="AD229">
        <f t="shared" si="371"/>
        <v>89.337300000000013</v>
      </c>
      <c r="AE229">
        <f t="shared" si="339"/>
        <v>0.88533423385146481</v>
      </c>
      <c r="AF229">
        <v>0.10199999999999999</v>
      </c>
      <c r="AG229">
        <f t="shared" si="340"/>
        <v>4.7001951984569938E-3</v>
      </c>
      <c r="AH229">
        <v>1.9E-2</v>
      </c>
      <c r="AI229">
        <f t="shared" si="341"/>
        <v>3.3952450579495069E-4</v>
      </c>
      <c r="AJ229">
        <v>6.9999999999999999E-4</v>
      </c>
      <c r="AK229">
        <f t="shared" si="342"/>
        <v>1.2081253075283437E-5</v>
      </c>
      <c r="AL229">
        <v>0.23499999999999999</v>
      </c>
      <c r="AM229">
        <f t="shared" si="343"/>
        <v>4.6306763968865013E-3</v>
      </c>
      <c r="AN229">
        <v>8.8949999999999996</v>
      </c>
      <c r="AO229">
        <f t="shared" si="344"/>
        <v>9.4674694464491005E-2</v>
      </c>
      <c r="AP229">
        <v>0.88900000000000001</v>
      </c>
      <c r="AQ229">
        <f t="shared" si="345"/>
        <v>5.1281506734655955E-3</v>
      </c>
      <c r="AR229">
        <v>0</v>
      </c>
      <c r="AS229">
        <f t="shared" si="346"/>
        <v>0</v>
      </c>
      <c r="AT229">
        <v>0</v>
      </c>
      <c r="AU229">
        <f t="shared" si="347"/>
        <v>0</v>
      </c>
      <c r="AV229">
        <v>0</v>
      </c>
      <c r="AW229">
        <f t="shared" si="348"/>
        <v>0</v>
      </c>
      <c r="AX229">
        <v>0</v>
      </c>
      <c r="AY229">
        <f t="shared" si="349"/>
        <v>0</v>
      </c>
      <c r="AZ229">
        <v>0</v>
      </c>
      <c r="BA229">
        <f t="shared" si="350"/>
        <v>0</v>
      </c>
      <c r="BB229">
        <v>0</v>
      </c>
      <c r="BC229">
        <f t="shared" si="351"/>
        <v>0</v>
      </c>
      <c r="BD229">
        <v>0</v>
      </c>
      <c r="BE229">
        <f t="shared" si="352"/>
        <v>0</v>
      </c>
      <c r="BF229">
        <v>0</v>
      </c>
      <c r="BG229">
        <f t="shared" si="353"/>
        <v>0</v>
      </c>
      <c r="BH229">
        <v>0</v>
      </c>
      <c r="BI229">
        <f t="shared" si="354"/>
        <v>0</v>
      </c>
      <c r="BJ229">
        <v>0</v>
      </c>
      <c r="BK229">
        <f t="shared" si="355"/>
        <v>0</v>
      </c>
      <c r="BL229">
        <v>0</v>
      </c>
      <c r="BM229">
        <f t="shared" si="356"/>
        <v>0</v>
      </c>
      <c r="BN229">
        <v>0</v>
      </c>
      <c r="BO229">
        <f t="shared" si="357"/>
        <v>0</v>
      </c>
      <c r="BP229">
        <v>0</v>
      </c>
      <c r="BQ229">
        <f t="shared" si="358"/>
        <v>0</v>
      </c>
      <c r="BR229">
        <v>0</v>
      </c>
      <c r="BS229">
        <f t="shared" si="359"/>
        <v>0</v>
      </c>
      <c r="BT229">
        <v>0</v>
      </c>
      <c r="BU229">
        <f t="shared" si="360"/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f t="shared" si="310"/>
        <v>0</v>
      </c>
      <c r="DF229">
        <v>0</v>
      </c>
      <c r="DG229">
        <f t="shared" si="311"/>
        <v>0</v>
      </c>
      <c r="DH229">
        <v>0</v>
      </c>
      <c r="DI229">
        <f t="shared" si="312"/>
        <v>0</v>
      </c>
      <c r="DJ229">
        <v>0</v>
      </c>
      <c r="DK229">
        <f t="shared" si="313"/>
        <v>0</v>
      </c>
      <c r="DL229">
        <v>0</v>
      </c>
      <c r="DM229">
        <f t="shared" si="314"/>
        <v>0</v>
      </c>
      <c r="DN229">
        <v>0</v>
      </c>
      <c r="DO229">
        <f t="shared" si="315"/>
        <v>0</v>
      </c>
      <c r="DP229">
        <v>0</v>
      </c>
      <c r="DQ229">
        <f t="shared" si="316"/>
        <v>0</v>
      </c>
      <c r="DR229">
        <v>0</v>
      </c>
      <c r="DS229">
        <f t="shared" si="317"/>
        <v>0</v>
      </c>
      <c r="DT229">
        <v>0</v>
      </c>
      <c r="DU229">
        <f t="shared" si="318"/>
        <v>0</v>
      </c>
      <c r="DV229">
        <v>100</v>
      </c>
      <c r="DW229">
        <f t="shared" si="319"/>
        <v>1</v>
      </c>
      <c r="DX229">
        <v>0</v>
      </c>
      <c r="DY229">
        <f t="shared" si="320"/>
        <v>0</v>
      </c>
      <c r="DZ229">
        <v>0</v>
      </c>
      <c r="EA229">
        <f t="shared" si="321"/>
        <v>0</v>
      </c>
      <c r="EB229">
        <v>0</v>
      </c>
      <c r="EC229">
        <f t="shared" si="322"/>
        <v>0</v>
      </c>
      <c r="ED229">
        <v>0</v>
      </c>
      <c r="EE229">
        <f t="shared" si="323"/>
        <v>0</v>
      </c>
      <c r="EF229">
        <v>0</v>
      </c>
      <c r="EG229">
        <f t="shared" si="324"/>
        <v>0</v>
      </c>
      <c r="EH229">
        <v>0</v>
      </c>
      <c r="EI229">
        <f t="shared" si="325"/>
        <v>0</v>
      </c>
      <c r="EJ229">
        <v>0</v>
      </c>
      <c r="EK229">
        <f t="shared" si="326"/>
        <v>0</v>
      </c>
      <c r="EL229">
        <v>0</v>
      </c>
      <c r="EM229">
        <f t="shared" si="327"/>
        <v>0</v>
      </c>
      <c r="EN229">
        <v>0</v>
      </c>
      <c r="EO229">
        <f t="shared" si="328"/>
        <v>0</v>
      </c>
      <c r="EP229">
        <v>0</v>
      </c>
      <c r="EQ229">
        <f t="shared" si="329"/>
        <v>0</v>
      </c>
      <c r="ER229">
        <v>0</v>
      </c>
      <c r="ES229">
        <f t="shared" si="330"/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 t="s">
        <v>721</v>
      </c>
      <c r="FI229" t="s">
        <v>722</v>
      </c>
    </row>
    <row r="230" spans="1:165" x14ac:dyDescent="0.45">
      <c r="A230">
        <v>229</v>
      </c>
      <c r="B230">
        <v>340</v>
      </c>
      <c r="C230" t="s">
        <v>368</v>
      </c>
      <c r="D230" t="s">
        <v>416</v>
      </c>
      <c r="E230" t="s">
        <v>609</v>
      </c>
      <c r="F230" t="s">
        <v>720</v>
      </c>
      <c r="G230" s="2">
        <v>3</v>
      </c>
      <c r="H230">
        <f t="shared" si="370"/>
        <v>370.8</v>
      </c>
      <c r="I230">
        <v>1773</v>
      </c>
      <c r="J230">
        <f>550+273</f>
        <v>823</v>
      </c>
      <c r="K230" s="2">
        <f t="shared" si="366"/>
        <v>0.46418499717992101</v>
      </c>
      <c r="L230">
        <f>5*10^-4</f>
        <v>5.0000000000000001E-4</v>
      </c>
      <c r="M230" t="s">
        <v>1145</v>
      </c>
      <c r="N230">
        <v>0</v>
      </c>
      <c r="O230">
        <f t="shared" si="331"/>
        <v>0</v>
      </c>
      <c r="P230">
        <v>0</v>
      </c>
      <c r="Q230">
        <f t="shared" si="332"/>
        <v>0</v>
      </c>
      <c r="R230">
        <v>0.121</v>
      </c>
      <c r="S230">
        <f t="shared" si="333"/>
        <v>1.1409190518514539E-3</v>
      </c>
      <c r="T230">
        <v>0.40100000000000002</v>
      </c>
      <c r="U230">
        <f t="shared" si="334"/>
        <v>4.0395246045133362E-3</v>
      </c>
      <c r="V230">
        <v>0</v>
      </c>
      <c r="W230">
        <f t="shared" si="335"/>
        <v>0</v>
      </c>
      <c r="X230">
        <v>0</v>
      </c>
      <c r="Y230">
        <f t="shared" si="336"/>
        <v>0</v>
      </c>
      <c r="Z230">
        <v>0</v>
      </c>
      <c r="AA230">
        <f t="shared" si="337"/>
        <v>0</v>
      </c>
      <c r="AB230">
        <v>0</v>
      </c>
      <c r="AC230">
        <f t="shared" si="338"/>
        <v>0</v>
      </c>
      <c r="AD230">
        <f t="shared" si="371"/>
        <v>89.337300000000013</v>
      </c>
      <c r="AE230">
        <f t="shared" si="339"/>
        <v>0.88533423385146481</v>
      </c>
      <c r="AF230">
        <v>0.10199999999999999</v>
      </c>
      <c r="AG230">
        <f t="shared" si="340"/>
        <v>4.7001951984569938E-3</v>
      </c>
      <c r="AH230">
        <v>1.9E-2</v>
      </c>
      <c r="AI230">
        <f t="shared" si="341"/>
        <v>3.3952450579495069E-4</v>
      </c>
      <c r="AJ230">
        <v>6.9999999999999999E-4</v>
      </c>
      <c r="AK230">
        <f t="shared" si="342"/>
        <v>1.2081253075283437E-5</v>
      </c>
      <c r="AL230">
        <v>0.23499999999999999</v>
      </c>
      <c r="AM230">
        <f t="shared" si="343"/>
        <v>4.6306763968865013E-3</v>
      </c>
      <c r="AN230">
        <v>8.8949999999999996</v>
      </c>
      <c r="AO230">
        <f t="shared" si="344"/>
        <v>9.4674694464491005E-2</v>
      </c>
      <c r="AP230">
        <v>0.88900000000000001</v>
      </c>
      <c r="AQ230">
        <f t="shared" si="345"/>
        <v>5.1281506734655955E-3</v>
      </c>
      <c r="AR230">
        <v>0</v>
      </c>
      <c r="AS230">
        <f t="shared" si="346"/>
        <v>0</v>
      </c>
      <c r="AT230">
        <v>0</v>
      </c>
      <c r="AU230">
        <f t="shared" si="347"/>
        <v>0</v>
      </c>
      <c r="AV230">
        <v>0</v>
      </c>
      <c r="AW230">
        <f t="shared" si="348"/>
        <v>0</v>
      </c>
      <c r="AX230">
        <v>0</v>
      </c>
      <c r="AY230">
        <f t="shared" si="349"/>
        <v>0</v>
      </c>
      <c r="AZ230">
        <v>0</v>
      </c>
      <c r="BA230">
        <f t="shared" si="350"/>
        <v>0</v>
      </c>
      <c r="BB230">
        <v>0</v>
      </c>
      <c r="BC230">
        <f t="shared" si="351"/>
        <v>0</v>
      </c>
      <c r="BD230">
        <v>0</v>
      </c>
      <c r="BE230">
        <f t="shared" si="352"/>
        <v>0</v>
      </c>
      <c r="BF230">
        <v>0</v>
      </c>
      <c r="BG230">
        <f t="shared" si="353"/>
        <v>0</v>
      </c>
      <c r="BH230">
        <v>0</v>
      </c>
      <c r="BI230">
        <f t="shared" si="354"/>
        <v>0</v>
      </c>
      <c r="BJ230">
        <v>0</v>
      </c>
      <c r="BK230">
        <f t="shared" si="355"/>
        <v>0</v>
      </c>
      <c r="BL230">
        <v>0</v>
      </c>
      <c r="BM230">
        <f t="shared" si="356"/>
        <v>0</v>
      </c>
      <c r="BN230">
        <v>0</v>
      </c>
      <c r="BO230">
        <f t="shared" si="357"/>
        <v>0</v>
      </c>
      <c r="BP230">
        <v>0</v>
      </c>
      <c r="BQ230">
        <f t="shared" si="358"/>
        <v>0</v>
      </c>
      <c r="BR230">
        <v>0</v>
      </c>
      <c r="BS230">
        <f t="shared" si="359"/>
        <v>0</v>
      </c>
      <c r="BT230">
        <v>0</v>
      </c>
      <c r="BU230">
        <f t="shared" si="360"/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f t="shared" si="310"/>
        <v>0</v>
      </c>
      <c r="DF230">
        <v>0</v>
      </c>
      <c r="DG230">
        <f t="shared" si="311"/>
        <v>0</v>
      </c>
      <c r="DH230">
        <v>0</v>
      </c>
      <c r="DI230">
        <f t="shared" si="312"/>
        <v>0</v>
      </c>
      <c r="DJ230">
        <v>0</v>
      </c>
      <c r="DK230">
        <f t="shared" si="313"/>
        <v>0</v>
      </c>
      <c r="DL230">
        <v>0</v>
      </c>
      <c r="DM230">
        <f t="shared" si="314"/>
        <v>0</v>
      </c>
      <c r="DN230">
        <v>0</v>
      </c>
      <c r="DO230">
        <f t="shared" si="315"/>
        <v>0</v>
      </c>
      <c r="DP230">
        <v>0</v>
      </c>
      <c r="DQ230">
        <f t="shared" si="316"/>
        <v>0</v>
      </c>
      <c r="DR230">
        <v>0</v>
      </c>
      <c r="DS230">
        <f t="shared" si="317"/>
        <v>0</v>
      </c>
      <c r="DT230">
        <v>0</v>
      </c>
      <c r="DU230">
        <f t="shared" si="318"/>
        <v>0</v>
      </c>
      <c r="DV230">
        <v>100</v>
      </c>
      <c r="DW230">
        <f t="shared" si="319"/>
        <v>1</v>
      </c>
      <c r="DX230">
        <v>0</v>
      </c>
      <c r="DY230">
        <f t="shared" si="320"/>
        <v>0</v>
      </c>
      <c r="DZ230">
        <v>0</v>
      </c>
      <c r="EA230">
        <f t="shared" si="321"/>
        <v>0</v>
      </c>
      <c r="EB230">
        <v>0</v>
      </c>
      <c r="EC230">
        <f t="shared" si="322"/>
        <v>0</v>
      </c>
      <c r="ED230">
        <v>0</v>
      </c>
      <c r="EE230">
        <f t="shared" si="323"/>
        <v>0</v>
      </c>
      <c r="EF230">
        <v>0</v>
      </c>
      <c r="EG230">
        <f t="shared" si="324"/>
        <v>0</v>
      </c>
      <c r="EH230">
        <v>0</v>
      </c>
      <c r="EI230">
        <f t="shared" si="325"/>
        <v>0</v>
      </c>
      <c r="EJ230">
        <v>0</v>
      </c>
      <c r="EK230">
        <f t="shared" si="326"/>
        <v>0</v>
      </c>
      <c r="EL230">
        <v>0</v>
      </c>
      <c r="EM230">
        <f t="shared" si="327"/>
        <v>0</v>
      </c>
      <c r="EN230">
        <v>0</v>
      </c>
      <c r="EO230">
        <f t="shared" si="328"/>
        <v>0</v>
      </c>
      <c r="EP230">
        <v>0</v>
      </c>
      <c r="EQ230">
        <f t="shared" si="329"/>
        <v>0</v>
      </c>
      <c r="ER230">
        <v>0</v>
      </c>
      <c r="ES230">
        <f t="shared" si="330"/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 t="s">
        <v>721</v>
      </c>
      <c r="FI230" t="s">
        <v>722</v>
      </c>
    </row>
    <row r="231" spans="1:165" x14ac:dyDescent="0.45">
      <c r="A231">
        <v>230</v>
      </c>
      <c r="B231">
        <v>342</v>
      </c>
      <c r="C231" t="s">
        <v>368</v>
      </c>
      <c r="D231" t="s">
        <v>34</v>
      </c>
      <c r="E231" t="s">
        <v>723</v>
      </c>
      <c r="F231" t="s">
        <v>668</v>
      </c>
      <c r="G231" s="2">
        <v>1</v>
      </c>
      <c r="H231">
        <f>29.76+273</f>
        <v>302.76</v>
      </c>
      <c r="I231">
        <v>1773</v>
      </c>
      <c r="J231">
        <v>308.14999999999998</v>
      </c>
      <c r="K231" s="2">
        <f t="shared" si="366"/>
        <v>0.17380146644106034</v>
      </c>
      <c r="L231">
        <f>0.003/(1.62*2)/60</f>
        <v>1.5432098765432099E-5</v>
      </c>
      <c r="M231" t="s">
        <v>1145</v>
      </c>
      <c r="N231">
        <v>0</v>
      </c>
      <c r="O231">
        <f t="shared" si="331"/>
        <v>0</v>
      </c>
      <c r="P231">
        <v>0</v>
      </c>
      <c r="Q231">
        <f t="shared" si="332"/>
        <v>0</v>
      </c>
      <c r="R231">
        <v>2.9</v>
      </c>
      <c r="S231">
        <f t="shared" si="333"/>
        <v>2.7322137268208993E-2</v>
      </c>
      <c r="T231">
        <v>0.6</v>
      </c>
      <c r="U231">
        <f t="shared" si="334"/>
        <v>6.0392685856704847E-3</v>
      </c>
      <c r="V231">
        <v>0</v>
      </c>
      <c r="W231">
        <f t="shared" si="335"/>
        <v>0</v>
      </c>
      <c r="X231">
        <v>0</v>
      </c>
      <c r="Y231">
        <f t="shared" si="336"/>
        <v>0</v>
      </c>
      <c r="Z231">
        <v>0</v>
      </c>
      <c r="AA231">
        <f t="shared" si="337"/>
        <v>0</v>
      </c>
      <c r="AB231">
        <v>0</v>
      </c>
      <c r="AC231">
        <f t="shared" si="338"/>
        <v>0</v>
      </c>
      <c r="AD231">
        <f>100-AF231-R231-T231-AH231-AJ231-AL231-AN231-AP231-BB231</f>
        <v>94.548999999999992</v>
      </c>
      <c r="AE231">
        <f t="shared" si="339"/>
        <v>0.93622144271105501</v>
      </c>
      <c r="AF231">
        <v>0.34</v>
      </c>
      <c r="AG231">
        <f t="shared" si="340"/>
        <v>1.5654595444109375E-2</v>
      </c>
      <c r="AH231">
        <v>4.0000000000000001E-3</v>
      </c>
      <c r="AI231">
        <f t="shared" si="341"/>
        <v>7.1420802402231225E-5</v>
      </c>
      <c r="AJ231">
        <v>2E-3</v>
      </c>
      <c r="AK231">
        <f t="shared" si="342"/>
        <v>3.4489837372873144E-5</v>
      </c>
      <c r="AL231">
        <v>0</v>
      </c>
      <c r="AM231">
        <f t="shared" si="343"/>
        <v>0</v>
      </c>
      <c r="AN231">
        <v>1</v>
      </c>
      <c r="AO231">
        <f t="shared" si="344"/>
        <v>1.0634943055330595E-2</v>
      </c>
      <c r="AP231">
        <v>0.5</v>
      </c>
      <c r="AQ231">
        <f t="shared" si="345"/>
        <v>2.8818822315993075E-3</v>
      </c>
      <c r="AR231">
        <v>0</v>
      </c>
      <c r="AS231">
        <f t="shared" si="346"/>
        <v>0</v>
      </c>
      <c r="AT231">
        <v>0</v>
      </c>
      <c r="AU231">
        <f t="shared" si="347"/>
        <v>0</v>
      </c>
      <c r="AV231">
        <v>0</v>
      </c>
      <c r="AW231">
        <f t="shared" si="348"/>
        <v>0</v>
      </c>
      <c r="AX231">
        <v>0</v>
      </c>
      <c r="AY231">
        <f t="shared" si="349"/>
        <v>0</v>
      </c>
      <c r="AZ231">
        <v>0</v>
      </c>
      <c r="BA231">
        <f t="shared" si="350"/>
        <v>0</v>
      </c>
      <c r="BB231">
        <v>0.105</v>
      </c>
      <c r="BC231">
        <f t="shared" si="351"/>
        <v>1.139820064250567E-3</v>
      </c>
      <c r="BD231">
        <v>0</v>
      </c>
      <c r="BE231">
        <f t="shared" si="352"/>
        <v>0</v>
      </c>
      <c r="BF231">
        <v>0</v>
      </c>
      <c r="BG231">
        <f t="shared" si="353"/>
        <v>0</v>
      </c>
      <c r="BH231">
        <v>0</v>
      </c>
      <c r="BI231">
        <f t="shared" si="354"/>
        <v>0</v>
      </c>
      <c r="BJ231">
        <v>0</v>
      </c>
      <c r="BK231">
        <f t="shared" si="355"/>
        <v>0</v>
      </c>
      <c r="BL231">
        <v>0</v>
      </c>
      <c r="BM231">
        <f t="shared" si="356"/>
        <v>0</v>
      </c>
      <c r="BN231">
        <v>0</v>
      </c>
      <c r="BO231">
        <f t="shared" si="357"/>
        <v>0</v>
      </c>
      <c r="BP231">
        <v>0</v>
      </c>
      <c r="BQ231">
        <f t="shared" si="358"/>
        <v>0</v>
      </c>
      <c r="BR231">
        <v>0</v>
      </c>
      <c r="BS231">
        <f t="shared" si="359"/>
        <v>0</v>
      </c>
      <c r="BT231">
        <v>0</v>
      </c>
      <c r="BU231">
        <f t="shared" si="360"/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100</v>
      </c>
      <c r="DE231">
        <f t="shared" si="310"/>
        <v>1</v>
      </c>
      <c r="DF231">
        <v>0</v>
      </c>
      <c r="DG231">
        <f t="shared" si="311"/>
        <v>0</v>
      </c>
      <c r="DH231">
        <v>0</v>
      </c>
      <c r="DI231">
        <f t="shared" si="312"/>
        <v>0</v>
      </c>
      <c r="DJ231">
        <v>0</v>
      </c>
      <c r="DK231">
        <f t="shared" si="313"/>
        <v>0</v>
      </c>
      <c r="DL231">
        <v>0</v>
      </c>
      <c r="DM231">
        <f t="shared" si="314"/>
        <v>0</v>
      </c>
      <c r="DN231">
        <v>0</v>
      </c>
      <c r="DO231">
        <f t="shared" si="315"/>
        <v>0</v>
      </c>
      <c r="DP231">
        <v>0</v>
      </c>
      <c r="DQ231">
        <f t="shared" si="316"/>
        <v>0</v>
      </c>
      <c r="DR231">
        <v>0</v>
      </c>
      <c r="DS231">
        <f t="shared" si="317"/>
        <v>0</v>
      </c>
      <c r="DT231">
        <v>0</v>
      </c>
      <c r="DU231">
        <f t="shared" si="318"/>
        <v>0</v>
      </c>
      <c r="DV231">
        <v>0</v>
      </c>
      <c r="DW231">
        <f t="shared" si="319"/>
        <v>0</v>
      </c>
      <c r="DX231">
        <v>0</v>
      </c>
      <c r="DY231">
        <f t="shared" si="320"/>
        <v>0</v>
      </c>
      <c r="DZ231">
        <v>0</v>
      </c>
      <c r="EA231">
        <f t="shared" si="321"/>
        <v>0</v>
      </c>
      <c r="EB231">
        <v>0</v>
      </c>
      <c r="EC231">
        <f t="shared" si="322"/>
        <v>0</v>
      </c>
      <c r="ED231">
        <v>0</v>
      </c>
      <c r="EE231">
        <f t="shared" si="323"/>
        <v>0</v>
      </c>
      <c r="EF231">
        <v>0</v>
      </c>
      <c r="EG231">
        <f t="shared" si="324"/>
        <v>0</v>
      </c>
      <c r="EH231">
        <v>0</v>
      </c>
      <c r="EI231">
        <f t="shared" si="325"/>
        <v>0</v>
      </c>
      <c r="EJ231">
        <v>0</v>
      </c>
      <c r="EK231">
        <f t="shared" si="326"/>
        <v>0</v>
      </c>
      <c r="EL231">
        <v>0</v>
      </c>
      <c r="EM231">
        <f t="shared" si="327"/>
        <v>0</v>
      </c>
      <c r="EN231">
        <v>0</v>
      </c>
      <c r="EO231">
        <f t="shared" si="328"/>
        <v>0</v>
      </c>
      <c r="EP231">
        <v>0</v>
      </c>
      <c r="EQ231">
        <f t="shared" si="329"/>
        <v>0</v>
      </c>
      <c r="ER231">
        <v>0</v>
      </c>
      <c r="ES231">
        <f t="shared" si="330"/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 t="s">
        <v>724</v>
      </c>
      <c r="FI231" t="s">
        <v>425</v>
      </c>
    </row>
    <row r="232" spans="1:165" x14ac:dyDescent="0.45">
      <c r="A232">
        <v>231</v>
      </c>
      <c r="B232">
        <v>344</v>
      </c>
      <c r="C232" t="s">
        <v>368</v>
      </c>
      <c r="D232" t="s">
        <v>67</v>
      </c>
      <c r="E232" t="s">
        <v>723</v>
      </c>
      <c r="F232" t="s">
        <v>725</v>
      </c>
      <c r="G232" s="2">
        <v>1</v>
      </c>
      <c r="H232">
        <f>156.6+273</f>
        <v>429.6</v>
      </c>
      <c r="I232">
        <v>1773</v>
      </c>
      <c r="J232">
        <v>433.15</v>
      </c>
      <c r="K232" s="2">
        <f t="shared" si="366"/>
        <v>0.24430344049633387</v>
      </c>
      <c r="L232">
        <f>0.003/(1.62*2)/60</f>
        <v>1.5432098765432099E-5</v>
      </c>
      <c r="M232" t="s">
        <v>1145</v>
      </c>
      <c r="N232">
        <v>0</v>
      </c>
      <c r="O232">
        <f t="shared" si="331"/>
        <v>0</v>
      </c>
      <c r="P232">
        <v>0</v>
      </c>
      <c r="Q232">
        <f t="shared" si="332"/>
        <v>0</v>
      </c>
      <c r="R232">
        <v>2.17</v>
      </c>
      <c r="S232">
        <f t="shared" si="333"/>
        <v>2.0436863948996218E-2</v>
      </c>
      <c r="T232">
        <v>0.6</v>
      </c>
      <c r="U232">
        <f t="shared" si="334"/>
        <v>6.0370141448299469E-3</v>
      </c>
      <c r="V232">
        <v>0</v>
      </c>
      <c r="W232">
        <f t="shared" si="335"/>
        <v>0</v>
      </c>
      <c r="X232">
        <v>0</v>
      </c>
      <c r="Y232">
        <f t="shared" si="336"/>
        <v>0</v>
      </c>
      <c r="Z232">
        <v>0</v>
      </c>
      <c r="AA232">
        <f t="shared" si="337"/>
        <v>0</v>
      </c>
      <c r="AB232">
        <v>0</v>
      </c>
      <c r="AC232">
        <f t="shared" si="338"/>
        <v>0</v>
      </c>
      <c r="AD232">
        <f>100-AF232-R232-T232-AH232-AJ232-AL232-AN232-AP232-BB232</f>
        <v>95.275999999999996</v>
      </c>
      <c r="AE232">
        <f t="shared" si="339"/>
        <v>0.9430679996047362</v>
      </c>
      <c r="AF232">
        <v>0.34</v>
      </c>
      <c r="AG232">
        <f t="shared" si="340"/>
        <v>1.5648751630606025E-2</v>
      </c>
      <c r="AH232">
        <v>5.0000000000000001E-3</v>
      </c>
      <c r="AI232">
        <f t="shared" si="341"/>
        <v>8.9242676538765382E-5</v>
      </c>
      <c r="AJ232">
        <v>4.0000000000000001E-3</v>
      </c>
      <c r="AK232">
        <f t="shared" si="342"/>
        <v>6.8953924840156269E-5</v>
      </c>
      <c r="AL232">
        <v>0</v>
      </c>
      <c r="AM232">
        <f t="shared" si="343"/>
        <v>0</v>
      </c>
      <c r="AN232">
        <v>1</v>
      </c>
      <c r="AO232">
        <f t="shared" si="344"/>
        <v>1.0630973063001124E-2</v>
      </c>
      <c r="AP232">
        <v>0.5</v>
      </c>
      <c r="AQ232">
        <f t="shared" si="345"/>
        <v>2.8808064336101353E-3</v>
      </c>
      <c r="AR232">
        <v>0</v>
      </c>
      <c r="AS232">
        <f t="shared" si="346"/>
        <v>0</v>
      </c>
      <c r="AT232">
        <v>0</v>
      </c>
      <c r="AU232">
        <f t="shared" si="347"/>
        <v>0</v>
      </c>
      <c r="AV232">
        <v>0</v>
      </c>
      <c r="AW232">
        <f t="shared" si="348"/>
        <v>0</v>
      </c>
      <c r="AX232">
        <v>0</v>
      </c>
      <c r="AY232">
        <f t="shared" si="349"/>
        <v>0</v>
      </c>
      <c r="AZ232">
        <v>0</v>
      </c>
      <c r="BA232">
        <f t="shared" si="350"/>
        <v>0</v>
      </c>
      <c r="BB232">
        <v>0.105</v>
      </c>
      <c r="BC232">
        <f t="shared" si="351"/>
        <v>1.1393945728409272E-3</v>
      </c>
      <c r="BD232">
        <v>0</v>
      </c>
      <c r="BE232">
        <f t="shared" si="352"/>
        <v>0</v>
      </c>
      <c r="BF232">
        <v>0</v>
      </c>
      <c r="BG232">
        <f t="shared" si="353"/>
        <v>0</v>
      </c>
      <c r="BH232">
        <v>0</v>
      </c>
      <c r="BI232">
        <f t="shared" si="354"/>
        <v>0</v>
      </c>
      <c r="BJ232">
        <v>0</v>
      </c>
      <c r="BK232">
        <f t="shared" si="355"/>
        <v>0</v>
      </c>
      <c r="BL232">
        <v>0</v>
      </c>
      <c r="BM232">
        <f t="shared" si="356"/>
        <v>0</v>
      </c>
      <c r="BN232">
        <v>0</v>
      </c>
      <c r="BO232">
        <f t="shared" si="357"/>
        <v>0</v>
      </c>
      <c r="BP232">
        <v>0</v>
      </c>
      <c r="BQ232">
        <f t="shared" si="358"/>
        <v>0</v>
      </c>
      <c r="BR232">
        <v>0</v>
      </c>
      <c r="BS232">
        <f t="shared" si="359"/>
        <v>0</v>
      </c>
      <c r="BT232">
        <v>0</v>
      </c>
      <c r="BU232">
        <f t="shared" si="360"/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f t="shared" si="310"/>
        <v>0</v>
      </c>
      <c r="DF232">
        <v>100</v>
      </c>
      <c r="DG232">
        <f t="shared" si="311"/>
        <v>1</v>
      </c>
      <c r="DH232">
        <v>0</v>
      </c>
      <c r="DI232">
        <f t="shared" si="312"/>
        <v>0</v>
      </c>
      <c r="DJ232">
        <v>0</v>
      </c>
      <c r="DK232">
        <f t="shared" si="313"/>
        <v>0</v>
      </c>
      <c r="DL232">
        <v>0</v>
      </c>
      <c r="DM232">
        <f t="shared" si="314"/>
        <v>0</v>
      </c>
      <c r="DN232">
        <v>0</v>
      </c>
      <c r="DO232">
        <f t="shared" si="315"/>
        <v>0</v>
      </c>
      <c r="DP232">
        <v>0</v>
      </c>
      <c r="DQ232">
        <f t="shared" si="316"/>
        <v>0</v>
      </c>
      <c r="DR232">
        <v>0</v>
      </c>
      <c r="DS232">
        <f t="shared" si="317"/>
        <v>0</v>
      </c>
      <c r="DT232">
        <v>0</v>
      </c>
      <c r="DU232">
        <f t="shared" si="318"/>
        <v>0</v>
      </c>
      <c r="DV232">
        <v>0</v>
      </c>
      <c r="DW232">
        <f t="shared" si="319"/>
        <v>0</v>
      </c>
      <c r="DX232">
        <v>0</v>
      </c>
      <c r="DY232">
        <f t="shared" si="320"/>
        <v>0</v>
      </c>
      <c r="DZ232">
        <v>0</v>
      </c>
      <c r="EA232">
        <f t="shared" si="321"/>
        <v>0</v>
      </c>
      <c r="EB232">
        <v>0</v>
      </c>
      <c r="EC232">
        <f t="shared" si="322"/>
        <v>0</v>
      </c>
      <c r="ED232">
        <v>0</v>
      </c>
      <c r="EE232">
        <f t="shared" si="323"/>
        <v>0</v>
      </c>
      <c r="EF232">
        <v>0</v>
      </c>
      <c r="EG232">
        <f t="shared" si="324"/>
        <v>0</v>
      </c>
      <c r="EH232">
        <v>0</v>
      </c>
      <c r="EI232">
        <f t="shared" si="325"/>
        <v>0</v>
      </c>
      <c r="EJ232">
        <v>0</v>
      </c>
      <c r="EK232">
        <f t="shared" si="326"/>
        <v>0</v>
      </c>
      <c r="EL232">
        <v>0</v>
      </c>
      <c r="EM232">
        <f t="shared" si="327"/>
        <v>0</v>
      </c>
      <c r="EN232">
        <v>0</v>
      </c>
      <c r="EO232">
        <f t="shared" si="328"/>
        <v>0</v>
      </c>
      <c r="EP232">
        <v>0</v>
      </c>
      <c r="EQ232">
        <f t="shared" si="329"/>
        <v>0</v>
      </c>
      <c r="ER232">
        <v>0</v>
      </c>
      <c r="ES232">
        <f t="shared" si="330"/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 t="s">
        <v>724</v>
      </c>
      <c r="FI232" t="s">
        <v>425</v>
      </c>
    </row>
    <row r="233" spans="1:165" x14ac:dyDescent="0.45">
      <c r="A233">
        <v>232</v>
      </c>
      <c r="B233">
        <v>345</v>
      </c>
      <c r="C233" t="s">
        <v>368</v>
      </c>
      <c r="D233" t="s">
        <v>369</v>
      </c>
      <c r="E233" t="s">
        <v>726</v>
      </c>
      <c r="F233" t="s">
        <v>727</v>
      </c>
      <c r="G233" s="2">
        <v>1</v>
      </c>
      <c r="H233">
        <v>600.5</v>
      </c>
      <c r="I233">
        <v>1773</v>
      </c>
      <c r="J233">
        <v>623</v>
      </c>
      <c r="K233" s="2">
        <f t="shared" si="366"/>
        <v>0.35138183869148337</v>
      </c>
      <c r="L233">
        <f>10^-4</f>
        <v>1E-4</v>
      </c>
      <c r="M233" t="s">
        <v>1145</v>
      </c>
      <c r="N233">
        <v>0</v>
      </c>
      <c r="O233">
        <f t="shared" si="331"/>
        <v>0</v>
      </c>
      <c r="P233">
        <v>0</v>
      </c>
      <c r="Q233">
        <f t="shared" si="332"/>
        <v>0</v>
      </c>
      <c r="R233">
        <v>0.17</v>
      </c>
      <c r="S233">
        <f t="shared" si="333"/>
        <v>1.6009389154679854E-3</v>
      </c>
      <c r="T233">
        <v>0.38</v>
      </c>
      <c r="U233">
        <f t="shared" si="334"/>
        <v>3.8231898090070392E-3</v>
      </c>
      <c r="V233">
        <v>0</v>
      </c>
      <c r="W233">
        <f t="shared" si="335"/>
        <v>0</v>
      </c>
      <c r="X233">
        <v>0</v>
      </c>
      <c r="Y233">
        <f t="shared" si="336"/>
        <v>0</v>
      </c>
      <c r="Z233">
        <v>0</v>
      </c>
      <c r="AA233">
        <f t="shared" si="337"/>
        <v>0</v>
      </c>
      <c r="AB233">
        <v>0</v>
      </c>
      <c r="AC233">
        <f t="shared" si="338"/>
        <v>0</v>
      </c>
      <c r="AD233">
        <f>100-AF233-R233-T233-AH233-AJ233-AL233-AN233-AP233-BB233-AZ233</f>
        <v>88.810000000000016</v>
      </c>
      <c r="AE233">
        <f t="shared" si="339"/>
        <v>0.87900770730052591</v>
      </c>
      <c r="AF233">
        <v>0.11</v>
      </c>
      <c r="AG233">
        <f t="shared" si="340"/>
        <v>5.0624970835696495E-3</v>
      </c>
      <c r="AH233">
        <v>0</v>
      </c>
      <c r="AI233">
        <f t="shared" si="341"/>
        <v>0</v>
      </c>
      <c r="AJ233">
        <v>0</v>
      </c>
      <c r="AK233">
        <f t="shared" si="342"/>
        <v>0</v>
      </c>
      <c r="AL233">
        <v>0.41</v>
      </c>
      <c r="AM233">
        <f t="shared" si="343"/>
        <v>8.0689459262237549E-3</v>
      </c>
      <c r="AN233">
        <v>8.8000000000000007</v>
      </c>
      <c r="AO233">
        <f t="shared" si="344"/>
        <v>9.3546385169151522E-2</v>
      </c>
      <c r="AP233">
        <v>1</v>
      </c>
      <c r="AQ233">
        <f t="shared" si="345"/>
        <v>5.761232396542487E-3</v>
      </c>
      <c r="AR233">
        <v>0</v>
      </c>
      <c r="AS233">
        <f t="shared" si="346"/>
        <v>0</v>
      </c>
      <c r="AT233">
        <v>0</v>
      </c>
      <c r="AU233">
        <f t="shared" si="347"/>
        <v>0</v>
      </c>
      <c r="AV233">
        <v>0</v>
      </c>
      <c r="AW233">
        <f t="shared" si="348"/>
        <v>0</v>
      </c>
      <c r="AX233">
        <v>0</v>
      </c>
      <c r="AY233">
        <f t="shared" si="349"/>
        <v>0</v>
      </c>
      <c r="AZ233">
        <v>7.0000000000000007E-2</v>
      </c>
      <c r="BA233">
        <f t="shared" si="350"/>
        <v>4.1643832234097557E-4</v>
      </c>
      <c r="BB233">
        <v>0.25</v>
      </c>
      <c r="BC233">
        <f t="shared" si="351"/>
        <v>2.7126650771706231E-3</v>
      </c>
      <c r="BD233">
        <v>0</v>
      </c>
      <c r="BE233">
        <f t="shared" si="352"/>
        <v>0</v>
      </c>
      <c r="BF233">
        <v>0</v>
      </c>
      <c r="BG233">
        <f t="shared" si="353"/>
        <v>0</v>
      </c>
      <c r="BH233">
        <v>0</v>
      </c>
      <c r="BI233">
        <f t="shared" si="354"/>
        <v>0</v>
      </c>
      <c r="BJ233">
        <v>0</v>
      </c>
      <c r="BK233">
        <f t="shared" si="355"/>
        <v>0</v>
      </c>
      <c r="BL233">
        <v>0</v>
      </c>
      <c r="BM233">
        <f t="shared" si="356"/>
        <v>0</v>
      </c>
      <c r="BN233">
        <v>0</v>
      </c>
      <c r="BO233">
        <f t="shared" si="357"/>
        <v>0</v>
      </c>
      <c r="BP233">
        <v>0</v>
      </c>
      <c r="BQ233">
        <f t="shared" si="358"/>
        <v>0</v>
      </c>
      <c r="BR233">
        <v>0</v>
      </c>
      <c r="BS233">
        <f t="shared" si="359"/>
        <v>0</v>
      </c>
      <c r="BT233">
        <v>0</v>
      </c>
      <c r="BU233">
        <f t="shared" si="360"/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f t="shared" si="310"/>
        <v>0</v>
      </c>
      <c r="DF233">
        <v>0</v>
      </c>
      <c r="DG233">
        <f t="shared" si="311"/>
        <v>0</v>
      </c>
      <c r="DH233">
        <v>0</v>
      </c>
      <c r="DI233">
        <f t="shared" si="312"/>
        <v>0</v>
      </c>
      <c r="DJ233">
        <v>0</v>
      </c>
      <c r="DK233">
        <f t="shared" si="313"/>
        <v>0</v>
      </c>
      <c r="DL233">
        <v>100</v>
      </c>
      <c r="DM233">
        <f t="shared" si="314"/>
        <v>1</v>
      </c>
      <c r="DN233">
        <v>0</v>
      </c>
      <c r="DO233">
        <f t="shared" si="315"/>
        <v>0</v>
      </c>
      <c r="DP233">
        <v>0</v>
      </c>
      <c r="DQ233">
        <f t="shared" si="316"/>
        <v>0</v>
      </c>
      <c r="DR233">
        <v>0</v>
      </c>
      <c r="DS233">
        <f t="shared" si="317"/>
        <v>0</v>
      </c>
      <c r="DT233">
        <v>0</v>
      </c>
      <c r="DU233">
        <f t="shared" si="318"/>
        <v>0</v>
      </c>
      <c r="DV233">
        <v>0</v>
      </c>
      <c r="DW233">
        <f t="shared" si="319"/>
        <v>0</v>
      </c>
      <c r="DX233">
        <v>0</v>
      </c>
      <c r="DY233">
        <f t="shared" si="320"/>
        <v>0</v>
      </c>
      <c r="DZ233">
        <v>0</v>
      </c>
      <c r="EA233">
        <f t="shared" si="321"/>
        <v>0</v>
      </c>
      <c r="EB233">
        <v>0</v>
      </c>
      <c r="EC233">
        <f t="shared" si="322"/>
        <v>0</v>
      </c>
      <c r="ED233">
        <v>0</v>
      </c>
      <c r="EE233">
        <f t="shared" si="323"/>
        <v>0</v>
      </c>
      <c r="EF233">
        <v>0</v>
      </c>
      <c r="EG233">
        <f t="shared" si="324"/>
        <v>0</v>
      </c>
      <c r="EH233">
        <v>0</v>
      </c>
      <c r="EI233">
        <f t="shared" si="325"/>
        <v>0</v>
      </c>
      <c r="EJ233">
        <v>0</v>
      </c>
      <c r="EK233">
        <f t="shared" si="326"/>
        <v>0</v>
      </c>
      <c r="EL233">
        <v>0</v>
      </c>
      <c r="EM233">
        <f t="shared" si="327"/>
        <v>0</v>
      </c>
      <c r="EN233">
        <v>0</v>
      </c>
      <c r="EO233">
        <f t="shared" si="328"/>
        <v>0</v>
      </c>
      <c r="EP233">
        <v>0</v>
      </c>
      <c r="EQ233">
        <f t="shared" si="329"/>
        <v>0</v>
      </c>
      <c r="ER233">
        <v>0</v>
      </c>
      <c r="ES233">
        <f t="shared" si="330"/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 s="3" t="s">
        <v>728</v>
      </c>
    </row>
    <row r="234" spans="1:165" x14ac:dyDescent="0.45">
      <c r="A234">
        <v>233</v>
      </c>
      <c r="B234">
        <v>346</v>
      </c>
      <c r="C234" t="s">
        <v>368</v>
      </c>
      <c r="D234" t="s">
        <v>398</v>
      </c>
      <c r="E234" t="s">
        <v>726</v>
      </c>
      <c r="F234" t="s">
        <v>727</v>
      </c>
      <c r="G234" s="2">
        <v>3</v>
      </c>
      <c r="H234">
        <f>231.9+273</f>
        <v>504.9</v>
      </c>
      <c r="I234">
        <v>1773</v>
      </c>
      <c r="J234">
        <v>533</v>
      </c>
      <c r="K234" s="2">
        <f t="shared" si="366"/>
        <v>0.30062041737168643</v>
      </c>
      <c r="L234">
        <f>10^-4</f>
        <v>1E-4</v>
      </c>
      <c r="M234" t="s">
        <v>1145</v>
      </c>
      <c r="N234">
        <v>0</v>
      </c>
      <c r="O234">
        <f t="shared" si="331"/>
        <v>0</v>
      </c>
      <c r="P234">
        <v>0</v>
      </c>
      <c r="Q234">
        <f t="shared" si="332"/>
        <v>0</v>
      </c>
      <c r="R234">
        <v>0.17</v>
      </c>
      <c r="S234">
        <f t="shared" si="333"/>
        <v>1.6009389154679854E-3</v>
      </c>
      <c r="T234">
        <v>0.38</v>
      </c>
      <c r="U234">
        <f t="shared" si="334"/>
        <v>3.8231898090070392E-3</v>
      </c>
      <c r="V234">
        <v>0</v>
      </c>
      <c r="W234">
        <f t="shared" si="335"/>
        <v>0</v>
      </c>
      <c r="X234">
        <v>0</v>
      </c>
      <c r="Y234">
        <f t="shared" si="336"/>
        <v>0</v>
      </c>
      <c r="Z234">
        <v>0</v>
      </c>
      <c r="AA234">
        <f t="shared" si="337"/>
        <v>0</v>
      </c>
      <c r="AB234">
        <v>0</v>
      </c>
      <c r="AC234">
        <f t="shared" si="338"/>
        <v>0</v>
      </c>
      <c r="AD234">
        <f>100-AF234-R234-T234-AH234-AJ234-AL234-AN234-AP234-BB234-AZ234</f>
        <v>88.810000000000016</v>
      </c>
      <c r="AE234">
        <f t="shared" si="339"/>
        <v>0.87900770730052591</v>
      </c>
      <c r="AF234">
        <v>0.11</v>
      </c>
      <c r="AG234">
        <f t="shared" si="340"/>
        <v>5.0624970835696495E-3</v>
      </c>
      <c r="AH234">
        <v>0</v>
      </c>
      <c r="AI234">
        <f t="shared" si="341"/>
        <v>0</v>
      </c>
      <c r="AJ234">
        <v>0</v>
      </c>
      <c r="AK234">
        <f t="shared" si="342"/>
        <v>0</v>
      </c>
      <c r="AL234">
        <v>0.41</v>
      </c>
      <c r="AM234">
        <f t="shared" si="343"/>
        <v>8.0689459262237549E-3</v>
      </c>
      <c r="AN234">
        <v>8.8000000000000007</v>
      </c>
      <c r="AO234">
        <f t="shared" si="344"/>
        <v>9.3546385169151522E-2</v>
      </c>
      <c r="AP234">
        <v>1</v>
      </c>
      <c r="AQ234">
        <f t="shared" si="345"/>
        <v>5.761232396542487E-3</v>
      </c>
      <c r="AR234">
        <v>0</v>
      </c>
      <c r="AS234">
        <f t="shared" si="346"/>
        <v>0</v>
      </c>
      <c r="AT234">
        <v>0</v>
      </c>
      <c r="AU234">
        <f t="shared" si="347"/>
        <v>0</v>
      </c>
      <c r="AV234">
        <v>0</v>
      </c>
      <c r="AW234">
        <f t="shared" si="348"/>
        <v>0</v>
      </c>
      <c r="AX234">
        <v>0</v>
      </c>
      <c r="AY234">
        <f t="shared" si="349"/>
        <v>0</v>
      </c>
      <c r="AZ234">
        <v>7.0000000000000007E-2</v>
      </c>
      <c r="BA234">
        <f t="shared" si="350"/>
        <v>4.1643832234097557E-4</v>
      </c>
      <c r="BB234">
        <v>0.25</v>
      </c>
      <c r="BC234">
        <f t="shared" si="351"/>
        <v>2.7126650771706231E-3</v>
      </c>
      <c r="BD234">
        <v>0</v>
      </c>
      <c r="BE234">
        <f t="shared" si="352"/>
        <v>0</v>
      </c>
      <c r="BF234">
        <v>0</v>
      </c>
      <c r="BG234">
        <f t="shared" si="353"/>
        <v>0</v>
      </c>
      <c r="BH234">
        <v>0</v>
      </c>
      <c r="BI234">
        <f t="shared" si="354"/>
        <v>0</v>
      </c>
      <c r="BJ234">
        <v>0</v>
      </c>
      <c r="BK234">
        <f t="shared" si="355"/>
        <v>0</v>
      </c>
      <c r="BL234">
        <v>0</v>
      </c>
      <c r="BM234">
        <f t="shared" si="356"/>
        <v>0</v>
      </c>
      <c r="BN234">
        <v>0</v>
      </c>
      <c r="BO234">
        <f t="shared" si="357"/>
        <v>0</v>
      </c>
      <c r="BP234">
        <v>0</v>
      </c>
      <c r="BQ234">
        <f t="shared" si="358"/>
        <v>0</v>
      </c>
      <c r="BR234">
        <v>0</v>
      </c>
      <c r="BS234">
        <f t="shared" si="359"/>
        <v>0</v>
      </c>
      <c r="BT234">
        <v>0</v>
      </c>
      <c r="BU234">
        <f t="shared" si="360"/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f t="shared" si="310"/>
        <v>0</v>
      </c>
      <c r="DF234">
        <v>0</v>
      </c>
      <c r="DG234">
        <f t="shared" si="311"/>
        <v>0</v>
      </c>
      <c r="DH234">
        <v>0</v>
      </c>
      <c r="DI234">
        <f t="shared" si="312"/>
        <v>0</v>
      </c>
      <c r="DJ234">
        <v>0</v>
      </c>
      <c r="DK234">
        <f t="shared" si="313"/>
        <v>0</v>
      </c>
      <c r="DL234">
        <v>0</v>
      </c>
      <c r="DM234">
        <f t="shared" si="314"/>
        <v>0</v>
      </c>
      <c r="DN234">
        <v>100</v>
      </c>
      <c r="DO234">
        <f t="shared" si="315"/>
        <v>1</v>
      </c>
      <c r="DP234">
        <v>0</v>
      </c>
      <c r="DQ234">
        <f t="shared" si="316"/>
        <v>0</v>
      </c>
      <c r="DR234">
        <v>0</v>
      </c>
      <c r="DS234">
        <f t="shared" si="317"/>
        <v>0</v>
      </c>
      <c r="DT234">
        <v>0</v>
      </c>
      <c r="DU234">
        <f t="shared" si="318"/>
        <v>0</v>
      </c>
      <c r="DV234">
        <v>0</v>
      </c>
      <c r="DW234">
        <f t="shared" si="319"/>
        <v>0</v>
      </c>
      <c r="DX234">
        <v>0</v>
      </c>
      <c r="DY234">
        <f t="shared" si="320"/>
        <v>0</v>
      </c>
      <c r="DZ234">
        <v>0</v>
      </c>
      <c r="EA234">
        <f t="shared" si="321"/>
        <v>0</v>
      </c>
      <c r="EB234">
        <v>0</v>
      </c>
      <c r="EC234">
        <f t="shared" si="322"/>
        <v>0</v>
      </c>
      <c r="ED234">
        <v>0</v>
      </c>
      <c r="EE234">
        <f t="shared" si="323"/>
        <v>0</v>
      </c>
      <c r="EF234">
        <v>0</v>
      </c>
      <c r="EG234">
        <f t="shared" si="324"/>
        <v>0</v>
      </c>
      <c r="EH234">
        <v>0</v>
      </c>
      <c r="EI234">
        <f t="shared" si="325"/>
        <v>0</v>
      </c>
      <c r="EJ234">
        <v>0</v>
      </c>
      <c r="EK234">
        <f t="shared" si="326"/>
        <v>0</v>
      </c>
      <c r="EL234">
        <v>0</v>
      </c>
      <c r="EM234">
        <f t="shared" si="327"/>
        <v>0</v>
      </c>
      <c r="EN234">
        <v>0</v>
      </c>
      <c r="EO234">
        <f t="shared" si="328"/>
        <v>0</v>
      </c>
      <c r="EP234">
        <v>0</v>
      </c>
      <c r="EQ234">
        <f t="shared" si="329"/>
        <v>0</v>
      </c>
      <c r="ER234">
        <v>0</v>
      </c>
      <c r="ES234">
        <f t="shared" si="330"/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 s="3" t="s">
        <v>728</v>
      </c>
    </row>
    <row r="235" spans="1:165" x14ac:dyDescent="0.45">
      <c r="A235">
        <v>234</v>
      </c>
      <c r="B235">
        <v>347</v>
      </c>
      <c r="C235" t="s">
        <v>368</v>
      </c>
      <c r="D235" t="s">
        <v>671</v>
      </c>
      <c r="E235" t="s">
        <v>726</v>
      </c>
      <c r="F235" t="s">
        <v>727</v>
      </c>
      <c r="G235" s="2">
        <v>1</v>
      </c>
      <c r="H235">
        <v>397</v>
      </c>
      <c r="I235">
        <v>1773</v>
      </c>
      <c r="J235">
        <v>533</v>
      </c>
      <c r="K235" s="2">
        <f t="shared" si="366"/>
        <v>0.30062041737168643</v>
      </c>
      <c r="L235">
        <f>10^-4</f>
        <v>1E-4</v>
      </c>
      <c r="M235" t="s">
        <v>1145</v>
      </c>
      <c r="N235">
        <v>0</v>
      </c>
      <c r="O235">
        <f t="shared" si="331"/>
        <v>0</v>
      </c>
      <c r="P235">
        <v>0</v>
      </c>
      <c r="Q235">
        <f t="shared" si="332"/>
        <v>0</v>
      </c>
      <c r="R235">
        <v>0.17</v>
      </c>
      <c r="S235">
        <f t="shared" si="333"/>
        <v>1.6009389154679854E-3</v>
      </c>
      <c r="T235">
        <v>0.38</v>
      </c>
      <c r="U235">
        <f t="shared" si="334"/>
        <v>3.8231898090070392E-3</v>
      </c>
      <c r="V235">
        <v>0</v>
      </c>
      <c r="W235">
        <f t="shared" si="335"/>
        <v>0</v>
      </c>
      <c r="X235">
        <v>0</v>
      </c>
      <c r="Y235">
        <f t="shared" si="336"/>
        <v>0</v>
      </c>
      <c r="Z235">
        <v>0</v>
      </c>
      <c r="AA235">
        <f t="shared" si="337"/>
        <v>0</v>
      </c>
      <c r="AB235">
        <v>0</v>
      </c>
      <c r="AC235">
        <f t="shared" si="338"/>
        <v>0</v>
      </c>
      <c r="AD235">
        <f>100-AF235-R235-T235-AH235-AJ235-AL235-AN235-AP235-BB235-AZ235</f>
        <v>88.810000000000016</v>
      </c>
      <c r="AE235">
        <f t="shared" si="339"/>
        <v>0.87900770730052591</v>
      </c>
      <c r="AF235">
        <v>0.11</v>
      </c>
      <c r="AG235">
        <f t="shared" si="340"/>
        <v>5.0624970835696495E-3</v>
      </c>
      <c r="AH235">
        <v>0</v>
      </c>
      <c r="AI235">
        <f t="shared" si="341"/>
        <v>0</v>
      </c>
      <c r="AJ235">
        <v>0</v>
      </c>
      <c r="AK235">
        <f t="shared" si="342"/>
        <v>0</v>
      </c>
      <c r="AL235">
        <v>0.41</v>
      </c>
      <c r="AM235">
        <f t="shared" si="343"/>
        <v>8.0689459262237549E-3</v>
      </c>
      <c r="AN235">
        <v>8.8000000000000007</v>
      </c>
      <c r="AO235">
        <f t="shared" si="344"/>
        <v>9.3546385169151522E-2</v>
      </c>
      <c r="AP235">
        <v>1</v>
      </c>
      <c r="AQ235">
        <f t="shared" si="345"/>
        <v>5.761232396542487E-3</v>
      </c>
      <c r="AR235">
        <v>0</v>
      </c>
      <c r="AS235">
        <f t="shared" si="346"/>
        <v>0</v>
      </c>
      <c r="AT235">
        <v>0</v>
      </c>
      <c r="AU235">
        <f t="shared" si="347"/>
        <v>0</v>
      </c>
      <c r="AV235">
        <v>0</v>
      </c>
      <c r="AW235">
        <f t="shared" si="348"/>
        <v>0</v>
      </c>
      <c r="AX235">
        <v>0</v>
      </c>
      <c r="AY235">
        <f t="shared" si="349"/>
        <v>0</v>
      </c>
      <c r="AZ235">
        <v>7.0000000000000007E-2</v>
      </c>
      <c r="BA235">
        <f t="shared" si="350"/>
        <v>4.1643832234097557E-4</v>
      </c>
      <c r="BB235">
        <v>0.25</v>
      </c>
      <c r="BC235">
        <f t="shared" si="351"/>
        <v>2.7126650771706231E-3</v>
      </c>
      <c r="BD235">
        <v>0</v>
      </c>
      <c r="BE235">
        <f t="shared" si="352"/>
        <v>0</v>
      </c>
      <c r="BF235">
        <v>0</v>
      </c>
      <c r="BG235">
        <f t="shared" si="353"/>
        <v>0</v>
      </c>
      <c r="BH235">
        <v>0</v>
      </c>
      <c r="BI235">
        <f t="shared" si="354"/>
        <v>0</v>
      </c>
      <c r="BJ235">
        <v>0</v>
      </c>
      <c r="BK235">
        <f t="shared" si="355"/>
        <v>0</v>
      </c>
      <c r="BL235">
        <v>0</v>
      </c>
      <c r="BM235">
        <f t="shared" si="356"/>
        <v>0</v>
      </c>
      <c r="BN235">
        <v>0</v>
      </c>
      <c r="BO235">
        <f t="shared" si="357"/>
        <v>0</v>
      </c>
      <c r="BP235">
        <v>0</v>
      </c>
      <c r="BQ235">
        <f t="shared" si="358"/>
        <v>0</v>
      </c>
      <c r="BR235">
        <v>0</v>
      </c>
      <c r="BS235">
        <f t="shared" si="359"/>
        <v>0</v>
      </c>
      <c r="BT235">
        <v>0</v>
      </c>
      <c r="BU235">
        <f t="shared" si="360"/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f t="shared" si="310"/>
        <v>0</v>
      </c>
      <c r="DF235">
        <v>0</v>
      </c>
      <c r="DG235">
        <f t="shared" si="311"/>
        <v>0</v>
      </c>
      <c r="DH235">
        <v>0</v>
      </c>
      <c r="DI235">
        <f t="shared" si="312"/>
        <v>0</v>
      </c>
      <c r="DJ235">
        <v>0</v>
      </c>
      <c r="DK235">
        <f t="shared" si="313"/>
        <v>0</v>
      </c>
      <c r="DL235">
        <v>44.8</v>
      </c>
      <c r="DM235">
        <f t="shared" si="314"/>
        <v>0.45011630912380463</v>
      </c>
      <c r="DN235">
        <v>0</v>
      </c>
      <c r="DO235">
        <f t="shared" si="315"/>
        <v>0</v>
      </c>
      <c r="DP235">
        <v>0</v>
      </c>
      <c r="DQ235">
        <f t="shared" si="316"/>
        <v>0</v>
      </c>
      <c r="DR235">
        <v>55.2</v>
      </c>
      <c r="DS235">
        <f t="shared" si="317"/>
        <v>0.54988369087619549</v>
      </c>
      <c r="DT235">
        <v>0</v>
      </c>
      <c r="DU235">
        <f t="shared" si="318"/>
        <v>0</v>
      </c>
      <c r="DV235">
        <v>0</v>
      </c>
      <c r="DW235">
        <f t="shared" si="319"/>
        <v>0</v>
      </c>
      <c r="DX235">
        <v>0</v>
      </c>
      <c r="DY235">
        <f t="shared" si="320"/>
        <v>0</v>
      </c>
      <c r="DZ235">
        <v>0</v>
      </c>
      <c r="EA235">
        <f t="shared" si="321"/>
        <v>0</v>
      </c>
      <c r="EB235">
        <v>0</v>
      </c>
      <c r="EC235">
        <f t="shared" si="322"/>
        <v>0</v>
      </c>
      <c r="ED235">
        <v>0</v>
      </c>
      <c r="EE235">
        <f t="shared" si="323"/>
        <v>0</v>
      </c>
      <c r="EF235">
        <v>0</v>
      </c>
      <c r="EG235">
        <f t="shared" si="324"/>
        <v>0</v>
      </c>
      <c r="EH235">
        <v>0</v>
      </c>
      <c r="EI235">
        <f t="shared" si="325"/>
        <v>0</v>
      </c>
      <c r="EJ235">
        <v>0</v>
      </c>
      <c r="EK235">
        <f t="shared" si="326"/>
        <v>0</v>
      </c>
      <c r="EL235">
        <v>0</v>
      </c>
      <c r="EM235">
        <f t="shared" si="327"/>
        <v>0</v>
      </c>
      <c r="EN235">
        <v>0</v>
      </c>
      <c r="EO235">
        <f t="shared" si="328"/>
        <v>0</v>
      </c>
      <c r="EP235">
        <v>0</v>
      </c>
      <c r="EQ235">
        <f t="shared" si="329"/>
        <v>0</v>
      </c>
      <c r="ER235">
        <v>0</v>
      </c>
      <c r="ES235">
        <f t="shared" si="330"/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 s="3" t="s">
        <v>728</v>
      </c>
    </row>
    <row r="236" spans="1:165" x14ac:dyDescent="0.45">
      <c r="A236">
        <v>235</v>
      </c>
      <c r="B236">
        <v>348</v>
      </c>
      <c r="C236" t="s">
        <v>368</v>
      </c>
      <c r="D236" t="s">
        <v>729</v>
      </c>
      <c r="E236" t="s">
        <v>730</v>
      </c>
      <c r="F236" t="s">
        <v>731</v>
      </c>
      <c r="G236" s="2">
        <v>0</v>
      </c>
      <c r="H236">
        <v>508</v>
      </c>
      <c r="I236">
        <v>1773</v>
      </c>
      <c r="J236">
        <f>250+273</f>
        <v>523</v>
      </c>
      <c r="K236" s="2">
        <f t="shared" si="366"/>
        <v>0.29498025944726453</v>
      </c>
      <c r="L236">
        <f>1.1*10^-4</f>
        <v>1.1000000000000002E-4</v>
      </c>
      <c r="M236" t="s">
        <v>1145</v>
      </c>
      <c r="N236">
        <v>0</v>
      </c>
      <c r="O236">
        <f t="shared" si="331"/>
        <v>0</v>
      </c>
      <c r="P236">
        <v>0</v>
      </c>
      <c r="Q236">
        <f t="shared" si="332"/>
        <v>0</v>
      </c>
      <c r="R236">
        <v>0</v>
      </c>
      <c r="S236">
        <f t="shared" si="333"/>
        <v>0</v>
      </c>
      <c r="T236">
        <v>0.16</v>
      </c>
      <c r="U236">
        <f t="shared" si="334"/>
        <v>1.6326849620823306E-3</v>
      </c>
      <c r="V236">
        <v>0</v>
      </c>
      <c r="W236">
        <f t="shared" si="335"/>
        <v>0</v>
      </c>
      <c r="X236">
        <v>0</v>
      </c>
      <c r="Y236">
        <f t="shared" si="336"/>
        <v>0</v>
      </c>
      <c r="Z236">
        <v>0</v>
      </c>
      <c r="AA236">
        <f t="shared" si="337"/>
        <v>0</v>
      </c>
      <c r="AB236">
        <v>0</v>
      </c>
      <c r="AC236">
        <f t="shared" si="338"/>
        <v>0</v>
      </c>
      <c r="AD236">
        <f>100-AF236-R236-T236-AH236-AJ236-AL236-AN236-AP236-BB236-AZ236-BF236-BJ236</f>
        <v>89.800000000000011</v>
      </c>
      <c r="AE236">
        <f t="shared" si="339"/>
        <v>0.90146173459236989</v>
      </c>
      <c r="AF236">
        <v>0.09</v>
      </c>
      <c r="AG236">
        <f t="shared" si="340"/>
        <v>4.2010200771331789E-3</v>
      </c>
      <c r="AH236">
        <v>0</v>
      </c>
      <c r="AI236">
        <f t="shared" si="341"/>
        <v>0</v>
      </c>
      <c r="AJ236">
        <v>0</v>
      </c>
      <c r="AK236">
        <f t="shared" si="342"/>
        <v>0</v>
      </c>
      <c r="AL236">
        <v>0.11</v>
      </c>
      <c r="AM236">
        <f t="shared" si="343"/>
        <v>2.1956634894244138E-3</v>
      </c>
      <c r="AN236">
        <v>7.66</v>
      </c>
      <c r="AO236">
        <f t="shared" si="344"/>
        <v>8.2587297386618144E-2</v>
      </c>
      <c r="AP236">
        <v>0</v>
      </c>
      <c r="AQ236">
        <f t="shared" si="345"/>
        <v>0</v>
      </c>
      <c r="AR236">
        <v>0</v>
      </c>
      <c r="AS236">
        <f t="shared" si="346"/>
        <v>0</v>
      </c>
      <c r="AT236">
        <v>0</v>
      </c>
      <c r="AU236">
        <f t="shared" si="347"/>
        <v>0</v>
      </c>
      <c r="AV236">
        <v>0</v>
      </c>
      <c r="AW236">
        <f t="shared" si="348"/>
        <v>0</v>
      </c>
      <c r="AX236">
        <v>0</v>
      </c>
      <c r="AY236">
        <f t="shared" si="349"/>
        <v>0</v>
      </c>
      <c r="AZ236">
        <v>0</v>
      </c>
      <c r="BA236">
        <f t="shared" si="350"/>
        <v>0</v>
      </c>
      <c r="BB236">
        <v>0.16</v>
      </c>
      <c r="BC236">
        <f t="shared" si="351"/>
        <v>1.760825411206892E-3</v>
      </c>
      <c r="BD236">
        <v>0</v>
      </c>
      <c r="BE236">
        <f t="shared" si="352"/>
        <v>0</v>
      </c>
      <c r="BF236">
        <v>2</v>
      </c>
      <c r="BG236">
        <f t="shared" si="353"/>
        <v>6.0988119048411031E-3</v>
      </c>
      <c r="BH236">
        <v>0</v>
      </c>
      <c r="BI236">
        <f t="shared" si="354"/>
        <v>0</v>
      </c>
      <c r="BJ236">
        <v>0.02</v>
      </c>
      <c r="BK236">
        <f t="shared" si="355"/>
        <v>6.1962176324177319E-5</v>
      </c>
      <c r="BL236">
        <v>0</v>
      </c>
      <c r="BM236">
        <f t="shared" si="356"/>
        <v>0</v>
      </c>
      <c r="BN236">
        <v>0</v>
      </c>
      <c r="BO236">
        <f t="shared" si="357"/>
        <v>0</v>
      </c>
      <c r="BP236">
        <v>0</v>
      </c>
      <c r="BQ236">
        <f t="shared" si="358"/>
        <v>0</v>
      </c>
      <c r="BR236">
        <v>0</v>
      </c>
      <c r="BS236">
        <f t="shared" si="359"/>
        <v>0</v>
      </c>
      <c r="BT236">
        <v>0</v>
      </c>
      <c r="BU236">
        <f t="shared" si="360"/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f t="shared" si="310"/>
        <v>0</v>
      </c>
      <c r="DF236">
        <v>0</v>
      </c>
      <c r="DG236">
        <f t="shared" si="311"/>
        <v>0</v>
      </c>
      <c r="DH236">
        <v>0</v>
      </c>
      <c r="DI236">
        <f t="shared" si="312"/>
        <v>0</v>
      </c>
      <c r="DJ236">
        <v>0</v>
      </c>
      <c r="DK236">
        <f t="shared" si="313"/>
        <v>0</v>
      </c>
      <c r="DL236">
        <f>100-ER236</f>
        <v>99.375</v>
      </c>
      <c r="DM236">
        <f t="shared" si="314"/>
        <v>0.84193088443179409</v>
      </c>
      <c r="DN236">
        <v>0</v>
      </c>
      <c r="DO236">
        <f t="shared" si="315"/>
        <v>0</v>
      </c>
      <c r="DP236">
        <v>0</v>
      </c>
      <c r="DQ236">
        <f t="shared" si="316"/>
        <v>0</v>
      </c>
      <c r="DR236">
        <v>0</v>
      </c>
      <c r="DS236">
        <f t="shared" si="317"/>
        <v>0</v>
      </c>
      <c r="DT236">
        <v>0</v>
      </c>
      <c r="DU236">
        <f t="shared" si="318"/>
        <v>0</v>
      </c>
      <c r="DV236">
        <v>0</v>
      </c>
      <c r="DW236">
        <f t="shared" si="319"/>
        <v>0</v>
      </c>
      <c r="DX236">
        <v>0</v>
      </c>
      <c r="DY236">
        <f t="shared" si="320"/>
        <v>0</v>
      </c>
      <c r="DZ236">
        <v>0</v>
      </c>
      <c r="EA236">
        <f t="shared" si="321"/>
        <v>0</v>
      </c>
      <c r="EB236">
        <v>0</v>
      </c>
      <c r="EC236">
        <f t="shared" si="322"/>
        <v>0</v>
      </c>
      <c r="ED236">
        <v>0</v>
      </c>
      <c r="EE236">
        <f t="shared" si="323"/>
        <v>0</v>
      </c>
      <c r="EF236">
        <v>0</v>
      </c>
      <c r="EG236">
        <f t="shared" si="324"/>
        <v>0</v>
      </c>
      <c r="EH236">
        <v>0</v>
      </c>
      <c r="EI236">
        <f t="shared" si="325"/>
        <v>0</v>
      </c>
      <c r="EJ236">
        <v>0</v>
      </c>
      <c r="EK236">
        <f t="shared" si="326"/>
        <v>0</v>
      </c>
      <c r="EL236">
        <v>0</v>
      </c>
      <c r="EM236">
        <f t="shared" si="327"/>
        <v>0</v>
      </c>
      <c r="EN236">
        <v>0</v>
      </c>
      <c r="EO236">
        <f t="shared" si="328"/>
        <v>0</v>
      </c>
      <c r="EP236">
        <v>0</v>
      </c>
      <c r="EQ236">
        <f t="shared" si="329"/>
        <v>0</v>
      </c>
      <c r="ER236">
        <v>0.625</v>
      </c>
      <c r="ES236">
        <f t="shared" si="330"/>
        <v>0.15806911556820583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 t="s">
        <v>732</v>
      </c>
    </row>
    <row r="237" spans="1:165" x14ac:dyDescent="0.45">
      <c r="A237">
        <v>236</v>
      </c>
      <c r="B237">
        <v>349</v>
      </c>
      <c r="C237" t="s">
        <v>368</v>
      </c>
      <c r="D237" t="s">
        <v>729</v>
      </c>
      <c r="E237" t="s">
        <v>730</v>
      </c>
      <c r="F237" t="s">
        <v>731</v>
      </c>
      <c r="G237" s="2">
        <v>0</v>
      </c>
      <c r="H237">
        <v>508</v>
      </c>
      <c r="I237">
        <v>1773</v>
      </c>
      <c r="J237">
        <v>673</v>
      </c>
      <c r="K237" s="2">
        <f t="shared" si="366"/>
        <v>0.3795826283135928</v>
      </c>
      <c r="L237">
        <f t="shared" ref="L237:L253" si="372">1.1*10^-4</f>
        <v>1.1000000000000002E-4</v>
      </c>
      <c r="M237" t="s">
        <v>1145</v>
      </c>
      <c r="N237">
        <v>0</v>
      </c>
      <c r="O237">
        <f t="shared" si="331"/>
        <v>0</v>
      </c>
      <c r="P237">
        <v>0</v>
      </c>
      <c r="Q237">
        <f t="shared" si="332"/>
        <v>0</v>
      </c>
      <c r="R237">
        <v>0</v>
      </c>
      <c r="S237">
        <f t="shared" si="333"/>
        <v>0</v>
      </c>
      <c r="T237">
        <v>0.16</v>
      </c>
      <c r="U237">
        <f t="shared" si="334"/>
        <v>1.6326849620823306E-3</v>
      </c>
      <c r="V237">
        <v>0</v>
      </c>
      <c r="W237">
        <f t="shared" si="335"/>
        <v>0</v>
      </c>
      <c r="X237">
        <v>0</v>
      </c>
      <c r="Y237">
        <f t="shared" si="336"/>
        <v>0</v>
      </c>
      <c r="Z237">
        <v>0</v>
      </c>
      <c r="AA237">
        <f t="shared" si="337"/>
        <v>0</v>
      </c>
      <c r="AB237">
        <v>0</v>
      </c>
      <c r="AC237">
        <f t="shared" si="338"/>
        <v>0</v>
      </c>
      <c r="AD237">
        <f t="shared" ref="AD237:AD247" si="373">100-AF237-R237-T237-AH237-AJ237-AL237-AN237-AP237-BB237-AZ237-BF237-BJ237</f>
        <v>89.800000000000011</v>
      </c>
      <c r="AE237">
        <f t="shared" si="339"/>
        <v>0.90146173459236989</v>
      </c>
      <c r="AF237">
        <v>0.09</v>
      </c>
      <c r="AG237">
        <f t="shared" si="340"/>
        <v>4.2010200771331789E-3</v>
      </c>
      <c r="AH237">
        <v>0</v>
      </c>
      <c r="AI237">
        <f t="shared" si="341"/>
        <v>0</v>
      </c>
      <c r="AJ237">
        <v>0</v>
      </c>
      <c r="AK237">
        <f t="shared" si="342"/>
        <v>0</v>
      </c>
      <c r="AL237">
        <v>0.11</v>
      </c>
      <c r="AM237">
        <f t="shared" si="343"/>
        <v>2.1956634894244138E-3</v>
      </c>
      <c r="AN237">
        <v>7.66</v>
      </c>
      <c r="AO237">
        <f t="shared" si="344"/>
        <v>8.2587297386618144E-2</v>
      </c>
      <c r="AP237">
        <v>0</v>
      </c>
      <c r="AQ237">
        <f t="shared" si="345"/>
        <v>0</v>
      </c>
      <c r="AR237">
        <v>0</v>
      </c>
      <c r="AS237">
        <f t="shared" si="346"/>
        <v>0</v>
      </c>
      <c r="AT237">
        <v>0</v>
      </c>
      <c r="AU237">
        <f t="shared" si="347"/>
        <v>0</v>
      </c>
      <c r="AV237">
        <v>0</v>
      </c>
      <c r="AW237">
        <f t="shared" si="348"/>
        <v>0</v>
      </c>
      <c r="AX237">
        <v>0</v>
      </c>
      <c r="AY237">
        <f t="shared" si="349"/>
        <v>0</v>
      </c>
      <c r="AZ237">
        <v>0</v>
      </c>
      <c r="BA237">
        <f t="shared" si="350"/>
        <v>0</v>
      </c>
      <c r="BB237">
        <v>0.16</v>
      </c>
      <c r="BC237">
        <f t="shared" si="351"/>
        <v>1.760825411206892E-3</v>
      </c>
      <c r="BD237">
        <v>0</v>
      </c>
      <c r="BE237">
        <f t="shared" si="352"/>
        <v>0</v>
      </c>
      <c r="BF237">
        <v>2</v>
      </c>
      <c r="BG237">
        <f t="shared" si="353"/>
        <v>6.0988119048411031E-3</v>
      </c>
      <c r="BH237">
        <v>0</v>
      </c>
      <c r="BI237">
        <f t="shared" si="354"/>
        <v>0</v>
      </c>
      <c r="BJ237">
        <v>0.02</v>
      </c>
      <c r="BK237">
        <f t="shared" si="355"/>
        <v>6.1962176324177319E-5</v>
      </c>
      <c r="BL237">
        <v>0</v>
      </c>
      <c r="BM237">
        <f t="shared" si="356"/>
        <v>0</v>
      </c>
      <c r="BN237">
        <v>0</v>
      </c>
      <c r="BO237">
        <f t="shared" si="357"/>
        <v>0</v>
      </c>
      <c r="BP237">
        <v>0</v>
      </c>
      <c r="BQ237">
        <f t="shared" si="358"/>
        <v>0</v>
      </c>
      <c r="BR237">
        <v>0</v>
      </c>
      <c r="BS237">
        <f t="shared" si="359"/>
        <v>0</v>
      </c>
      <c r="BT237">
        <v>0</v>
      </c>
      <c r="BU237">
        <f t="shared" si="360"/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f t="shared" si="310"/>
        <v>0</v>
      </c>
      <c r="DF237">
        <v>0</v>
      </c>
      <c r="DG237">
        <f t="shared" si="311"/>
        <v>0</v>
      </c>
      <c r="DH237">
        <v>0</v>
      </c>
      <c r="DI237">
        <f t="shared" si="312"/>
        <v>0</v>
      </c>
      <c r="DJ237">
        <v>0</v>
      </c>
      <c r="DK237">
        <f t="shared" si="313"/>
        <v>0</v>
      </c>
      <c r="DL237">
        <f t="shared" ref="DL237:DL253" si="374">100-ER237</f>
        <v>99.375</v>
      </c>
      <c r="DM237">
        <f t="shared" si="314"/>
        <v>0.84193088443179409</v>
      </c>
      <c r="DN237">
        <v>0</v>
      </c>
      <c r="DO237">
        <f t="shared" si="315"/>
        <v>0</v>
      </c>
      <c r="DP237">
        <v>0</v>
      </c>
      <c r="DQ237">
        <f t="shared" si="316"/>
        <v>0</v>
      </c>
      <c r="DR237">
        <v>0</v>
      </c>
      <c r="DS237">
        <f t="shared" si="317"/>
        <v>0</v>
      </c>
      <c r="DT237">
        <v>0</v>
      </c>
      <c r="DU237">
        <f t="shared" si="318"/>
        <v>0</v>
      </c>
      <c r="DV237">
        <v>0</v>
      </c>
      <c r="DW237">
        <f t="shared" si="319"/>
        <v>0</v>
      </c>
      <c r="DX237">
        <v>0</v>
      </c>
      <c r="DY237">
        <f t="shared" si="320"/>
        <v>0</v>
      </c>
      <c r="DZ237">
        <v>0</v>
      </c>
      <c r="EA237">
        <f t="shared" si="321"/>
        <v>0</v>
      </c>
      <c r="EB237">
        <v>0</v>
      </c>
      <c r="EC237">
        <f t="shared" si="322"/>
        <v>0</v>
      </c>
      <c r="ED237">
        <v>0</v>
      </c>
      <c r="EE237">
        <f t="shared" si="323"/>
        <v>0</v>
      </c>
      <c r="EF237">
        <v>0</v>
      </c>
      <c r="EG237">
        <f t="shared" si="324"/>
        <v>0</v>
      </c>
      <c r="EH237">
        <v>0</v>
      </c>
      <c r="EI237">
        <f t="shared" si="325"/>
        <v>0</v>
      </c>
      <c r="EJ237">
        <v>0</v>
      </c>
      <c r="EK237">
        <f t="shared" si="326"/>
        <v>0</v>
      </c>
      <c r="EL237">
        <v>0</v>
      </c>
      <c r="EM237">
        <f t="shared" si="327"/>
        <v>0</v>
      </c>
      <c r="EN237">
        <v>0</v>
      </c>
      <c r="EO237">
        <f t="shared" si="328"/>
        <v>0</v>
      </c>
      <c r="EP237">
        <v>0</v>
      </c>
      <c r="EQ237">
        <f t="shared" si="329"/>
        <v>0</v>
      </c>
      <c r="ER237">
        <v>0.625</v>
      </c>
      <c r="ES237">
        <f t="shared" si="330"/>
        <v>0.15806911556820583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 t="s">
        <v>732</v>
      </c>
    </row>
    <row r="238" spans="1:165" x14ac:dyDescent="0.45">
      <c r="A238">
        <v>237</v>
      </c>
      <c r="B238">
        <v>350</v>
      </c>
      <c r="C238" t="s">
        <v>368</v>
      </c>
      <c r="D238" t="s">
        <v>729</v>
      </c>
      <c r="E238" t="s">
        <v>730</v>
      </c>
      <c r="F238" t="s">
        <v>733</v>
      </c>
      <c r="G238" s="2">
        <v>1</v>
      </c>
      <c r="H238">
        <v>508</v>
      </c>
      <c r="I238">
        <v>1773</v>
      </c>
      <c r="J238">
        <f>250+273</f>
        <v>523</v>
      </c>
      <c r="K238" s="2">
        <f t="shared" si="366"/>
        <v>0.29498025944726453</v>
      </c>
      <c r="L238">
        <f t="shared" si="372"/>
        <v>1.1000000000000002E-4</v>
      </c>
      <c r="M238" t="s">
        <v>1145</v>
      </c>
      <c r="N238">
        <v>0</v>
      </c>
      <c r="O238">
        <f t="shared" si="331"/>
        <v>0</v>
      </c>
      <c r="P238">
        <v>0</v>
      </c>
      <c r="Q238">
        <f t="shared" si="332"/>
        <v>0</v>
      </c>
      <c r="R238">
        <v>0</v>
      </c>
      <c r="S238">
        <f t="shared" si="333"/>
        <v>0</v>
      </c>
      <c r="T238">
        <v>0.16</v>
      </c>
      <c r="U238">
        <f t="shared" si="334"/>
        <v>1.6326849620823306E-3</v>
      </c>
      <c r="V238">
        <v>0</v>
      </c>
      <c r="W238">
        <f t="shared" si="335"/>
        <v>0</v>
      </c>
      <c r="X238">
        <v>0</v>
      </c>
      <c r="Y238">
        <f t="shared" si="336"/>
        <v>0</v>
      </c>
      <c r="Z238">
        <v>0</v>
      </c>
      <c r="AA238">
        <f t="shared" si="337"/>
        <v>0</v>
      </c>
      <c r="AB238">
        <v>0</v>
      </c>
      <c r="AC238">
        <f t="shared" si="338"/>
        <v>0</v>
      </c>
      <c r="AD238">
        <f t="shared" si="373"/>
        <v>89.800000000000011</v>
      </c>
      <c r="AE238">
        <f t="shared" si="339"/>
        <v>0.90146173459236989</v>
      </c>
      <c r="AF238">
        <v>0.09</v>
      </c>
      <c r="AG238">
        <f t="shared" si="340"/>
        <v>4.2010200771331789E-3</v>
      </c>
      <c r="AH238">
        <v>0</v>
      </c>
      <c r="AI238">
        <f t="shared" si="341"/>
        <v>0</v>
      </c>
      <c r="AJ238">
        <v>0</v>
      </c>
      <c r="AK238">
        <f t="shared" si="342"/>
        <v>0</v>
      </c>
      <c r="AL238">
        <v>0.11</v>
      </c>
      <c r="AM238">
        <f t="shared" si="343"/>
        <v>2.1956634894244138E-3</v>
      </c>
      <c r="AN238">
        <v>7.66</v>
      </c>
      <c r="AO238">
        <f t="shared" si="344"/>
        <v>8.2587297386618144E-2</v>
      </c>
      <c r="AP238">
        <v>0</v>
      </c>
      <c r="AQ238">
        <f t="shared" si="345"/>
        <v>0</v>
      </c>
      <c r="AR238">
        <v>0</v>
      </c>
      <c r="AS238">
        <f t="shared" si="346"/>
        <v>0</v>
      </c>
      <c r="AT238">
        <v>0</v>
      </c>
      <c r="AU238">
        <f t="shared" si="347"/>
        <v>0</v>
      </c>
      <c r="AV238">
        <v>0</v>
      </c>
      <c r="AW238">
        <f t="shared" si="348"/>
        <v>0</v>
      </c>
      <c r="AX238">
        <v>0</v>
      </c>
      <c r="AY238">
        <f t="shared" si="349"/>
        <v>0</v>
      </c>
      <c r="AZ238">
        <v>0</v>
      </c>
      <c r="BA238">
        <f t="shared" si="350"/>
        <v>0</v>
      </c>
      <c r="BB238">
        <v>0.16</v>
      </c>
      <c r="BC238">
        <f t="shared" si="351"/>
        <v>1.760825411206892E-3</v>
      </c>
      <c r="BD238">
        <v>0</v>
      </c>
      <c r="BE238">
        <f t="shared" si="352"/>
        <v>0</v>
      </c>
      <c r="BF238">
        <v>2</v>
      </c>
      <c r="BG238">
        <f t="shared" si="353"/>
        <v>6.0988119048411031E-3</v>
      </c>
      <c r="BH238">
        <v>0</v>
      </c>
      <c r="BI238">
        <f t="shared" si="354"/>
        <v>0</v>
      </c>
      <c r="BJ238">
        <v>0.02</v>
      </c>
      <c r="BK238">
        <f t="shared" si="355"/>
        <v>6.1962176324177319E-5</v>
      </c>
      <c r="BL238">
        <v>0</v>
      </c>
      <c r="BM238">
        <f t="shared" si="356"/>
        <v>0</v>
      </c>
      <c r="BN238">
        <v>0</v>
      </c>
      <c r="BO238">
        <f t="shared" si="357"/>
        <v>0</v>
      </c>
      <c r="BP238">
        <v>0</v>
      </c>
      <c r="BQ238">
        <f t="shared" si="358"/>
        <v>0</v>
      </c>
      <c r="BR238">
        <v>0</v>
      </c>
      <c r="BS238">
        <f t="shared" si="359"/>
        <v>0</v>
      </c>
      <c r="BT238">
        <v>0</v>
      </c>
      <c r="BU238">
        <f t="shared" si="360"/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f t="shared" si="310"/>
        <v>0</v>
      </c>
      <c r="DF238">
        <v>0</v>
      </c>
      <c r="DG238">
        <f t="shared" si="311"/>
        <v>0</v>
      </c>
      <c r="DH238">
        <v>0</v>
      </c>
      <c r="DI238">
        <f t="shared" si="312"/>
        <v>0</v>
      </c>
      <c r="DJ238">
        <v>0</v>
      </c>
      <c r="DK238">
        <f t="shared" si="313"/>
        <v>0</v>
      </c>
      <c r="DL238">
        <f t="shared" si="374"/>
        <v>99.375</v>
      </c>
      <c r="DM238">
        <f t="shared" si="314"/>
        <v>0.84193088443179409</v>
      </c>
      <c r="DN238">
        <v>0</v>
      </c>
      <c r="DO238">
        <f t="shared" si="315"/>
        <v>0</v>
      </c>
      <c r="DP238">
        <v>0</v>
      </c>
      <c r="DQ238">
        <f t="shared" si="316"/>
        <v>0</v>
      </c>
      <c r="DR238">
        <v>0</v>
      </c>
      <c r="DS238">
        <f t="shared" si="317"/>
        <v>0</v>
      </c>
      <c r="DT238">
        <v>0</v>
      </c>
      <c r="DU238">
        <f t="shared" si="318"/>
        <v>0</v>
      </c>
      <c r="DV238">
        <v>0</v>
      </c>
      <c r="DW238">
        <f t="shared" si="319"/>
        <v>0</v>
      </c>
      <c r="DX238">
        <v>0</v>
      </c>
      <c r="DY238">
        <f t="shared" si="320"/>
        <v>0</v>
      </c>
      <c r="DZ238">
        <v>0</v>
      </c>
      <c r="EA238">
        <f t="shared" si="321"/>
        <v>0</v>
      </c>
      <c r="EB238">
        <v>0</v>
      </c>
      <c r="EC238">
        <f t="shared" si="322"/>
        <v>0</v>
      </c>
      <c r="ED238">
        <v>0</v>
      </c>
      <c r="EE238">
        <f t="shared" si="323"/>
        <v>0</v>
      </c>
      <c r="EF238">
        <v>0</v>
      </c>
      <c r="EG238">
        <f t="shared" si="324"/>
        <v>0</v>
      </c>
      <c r="EH238">
        <v>0</v>
      </c>
      <c r="EI238">
        <f t="shared" si="325"/>
        <v>0</v>
      </c>
      <c r="EJ238">
        <v>0</v>
      </c>
      <c r="EK238">
        <f t="shared" si="326"/>
        <v>0</v>
      </c>
      <c r="EL238">
        <v>0</v>
      </c>
      <c r="EM238">
        <f t="shared" si="327"/>
        <v>0</v>
      </c>
      <c r="EN238">
        <v>0</v>
      </c>
      <c r="EO238">
        <f t="shared" si="328"/>
        <v>0</v>
      </c>
      <c r="EP238">
        <v>0</v>
      </c>
      <c r="EQ238">
        <f t="shared" si="329"/>
        <v>0</v>
      </c>
      <c r="ER238">
        <v>0.625</v>
      </c>
      <c r="ES238">
        <f t="shared" si="330"/>
        <v>0.15806911556820583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 t="s">
        <v>732</v>
      </c>
    </row>
    <row r="239" spans="1:165" x14ac:dyDescent="0.45">
      <c r="A239">
        <v>238</v>
      </c>
      <c r="B239">
        <v>351</v>
      </c>
      <c r="C239" t="s">
        <v>368</v>
      </c>
      <c r="D239" t="s">
        <v>729</v>
      </c>
      <c r="E239" t="s">
        <v>730</v>
      </c>
      <c r="F239" t="s">
        <v>733</v>
      </c>
      <c r="G239" s="2">
        <v>0</v>
      </c>
      <c r="H239">
        <v>508</v>
      </c>
      <c r="I239">
        <v>1773</v>
      </c>
      <c r="J239">
        <v>673</v>
      </c>
      <c r="K239" s="2">
        <f t="shared" si="366"/>
        <v>0.3795826283135928</v>
      </c>
      <c r="L239">
        <f t="shared" si="372"/>
        <v>1.1000000000000002E-4</v>
      </c>
      <c r="M239" t="s">
        <v>1145</v>
      </c>
      <c r="N239">
        <v>0</v>
      </c>
      <c r="O239">
        <f t="shared" si="331"/>
        <v>0</v>
      </c>
      <c r="P239">
        <v>0</v>
      </c>
      <c r="Q239">
        <f t="shared" si="332"/>
        <v>0</v>
      </c>
      <c r="R239">
        <v>0</v>
      </c>
      <c r="S239">
        <f t="shared" si="333"/>
        <v>0</v>
      </c>
      <c r="T239">
        <v>0.16</v>
      </c>
      <c r="U239">
        <f t="shared" si="334"/>
        <v>1.6326849620823306E-3</v>
      </c>
      <c r="V239">
        <v>0</v>
      </c>
      <c r="W239">
        <f t="shared" si="335"/>
        <v>0</v>
      </c>
      <c r="X239">
        <v>0</v>
      </c>
      <c r="Y239">
        <f t="shared" si="336"/>
        <v>0</v>
      </c>
      <c r="Z239">
        <v>0</v>
      </c>
      <c r="AA239">
        <f t="shared" si="337"/>
        <v>0</v>
      </c>
      <c r="AB239">
        <v>0</v>
      </c>
      <c r="AC239">
        <f t="shared" si="338"/>
        <v>0</v>
      </c>
      <c r="AD239">
        <f t="shared" si="373"/>
        <v>89.800000000000011</v>
      </c>
      <c r="AE239">
        <f t="shared" si="339"/>
        <v>0.90146173459236989</v>
      </c>
      <c r="AF239">
        <v>0.09</v>
      </c>
      <c r="AG239">
        <f t="shared" si="340"/>
        <v>4.2010200771331789E-3</v>
      </c>
      <c r="AH239">
        <v>0</v>
      </c>
      <c r="AI239">
        <f t="shared" si="341"/>
        <v>0</v>
      </c>
      <c r="AJ239">
        <v>0</v>
      </c>
      <c r="AK239">
        <f t="shared" si="342"/>
        <v>0</v>
      </c>
      <c r="AL239">
        <v>0.11</v>
      </c>
      <c r="AM239">
        <f t="shared" si="343"/>
        <v>2.1956634894244138E-3</v>
      </c>
      <c r="AN239">
        <v>7.66</v>
      </c>
      <c r="AO239">
        <f t="shared" si="344"/>
        <v>8.2587297386618144E-2</v>
      </c>
      <c r="AP239">
        <v>0</v>
      </c>
      <c r="AQ239">
        <f t="shared" si="345"/>
        <v>0</v>
      </c>
      <c r="AR239">
        <v>0</v>
      </c>
      <c r="AS239">
        <f t="shared" si="346"/>
        <v>0</v>
      </c>
      <c r="AT239">
        <v>0</v>
      </c>
      <c r="AU239">
        <f t="shared" si="347"/>
        <v>0</v>
      </c>
      <c r="AV239">
        <v>0</v>
      </c>
      <c r="AW239">
        <f t="shared" si="348"/>
        <v>0</v>
      </c>
      <c r="AX239">
        <v>0</v>
      </c>
      <c r="AY239">
        <f t="shared" si="349"/>
        <v>0</v>
      </c>
      <c r="AZ239">
        <v>0</v>
      </c>
      <c r="BA239">
        <f t="shared" si="350"/>
        <v>0</v>
      </c>
      <c r="BB239">
        <v>0.16</v>
      </c>
      <c r="BC239">
        <f t="shared" si="351"/>
        <v>1.760825411206892E-3</v>
      </c>
      <c r="BD239">
        <v>0</v>
      </c>
      <c r="BE239">
        <f t="shared" si="352"/>
        <v>0</v>
      </c>
      <c r="BF239">
        <v>2</v>
      </c>
      <c r="BG239">
        <f t="shared" si="353"/>
        <v>6.0988119048411031E-3</v>
      </c>
      <c r="BH239">
        <v>0</v>
      </c>
      <c r="BI239">
        <f t="shared" si="354"/>
        <v>0</v>
      </c>
      <c r="BJ239">
        <v>0.02</v>
      </c>
      <c r="BK239">
        <f t="shared" si="355"/>
        <v>6.1962176324177319E-5</v>
      </c>
      <c r="BL239">
        <v>0</v>
      </c>
      <c r="BM239">
        <f t="shared" si="356"/>
        <v>0</v>
      </c>
      <c r="BN239">
        <v>0</v>
      </c>
      <c r="BO239">
        <f t="shared" si="357"/>
        <v>0</v>
      </c>
      <c r="BP239">
        <v>0</v>
      </c>
      <c r="BQ239">
        <f t="shared" si="358"/>
        <v>0</v>
      </c>
      <c r="BR239">
        <v>0</v>
      </c>
      <c r="BS239">
        <f t="shared" si="359"/>
        <v>0</v>
      </c>
      <c r="BT239">
        <v>0</v>
      </c>
      <c r="BU239">
        <f t="shared" si="360"/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f t="shared" si="310"/>
        <v>0</v>
      </c>
      <c r="DF239">
        <v>0</v>
      </c>
      <c r="DG239">
        <f t="shared" si="311"/>
        <v>0</v>
      </c>
      <c r="DH239">
        <v>0</v>
      </c>
      <c r="DI239">
        <f t="shared" si="312"/>
        <v>0</v>
      </c>
      <c r="DJ239">
        <v>0</v>
      </c>
      <c r="DK239">
        <f t="shared" si="313"/>
        <v>0</v>
      </c>
      <c r="DL239">
        <f t="shared" si="374"/>
        <v>99.375</v>
      </c>
      <c r="DM239">
        <f t="shared" si="314"/>
        <v>0.84193088443179409</v>
      </c>
      <c r="DN239">
        <v>0</v>
      </c>
      <c r="DO239">
        <f t="shared" si="315"/>
        <v>0</v>
      </c>
      <c r="DP239">
        <v>0</v>
      </c>
      <c r="DQ239">
        <f t="shared" si="316"/>
        <v>0</v>
      </c>
      <c r="DR239">
        <v>0</v>
      </c>
      <c r="DS239">
        <f t="shared" si="317"/>
        <v>0</v>
      </c>
      <c r="DT239">
        <v>0</v>
      </c>
      <c r="DU239">
        <f t="shared" si="318"/>
        <v>0</v>
      </c>
      <c r="DV239">
        <v>0</v>
      </c>
      <c r="DW239">
        <f t="shared" si="319"/>
        <v>0</v>
      </c>
      <c r="DX239">
        <v>0</v>
      </c>
      <c r="DY239">
        <f t="shared" si="320"/>
        <v>0</v>
      </c>
      <c r="DZ239">
        <v>0</v>
      </c>
      <c r="EA239">
        <f t="shared" si="321"/>
        <v>0</v>
      </c>
      <c r="EB239">
        <v>0</v>
      </c>
      <c r="EC239">
        <f t="shared" si="322"/>
        <v>0</v>
      </c>
      <c r="ED239">
        <v>0</v>
      </c>
      <c r="EE239">
        <f t="shared" si="323"/>
        <v>0</v>
      </c>
      <c r="EF239">
        <v>0</v>
      </c>
      <c r="EG239">
        <f t="shared" si="324"/>
        <v>0</v>
      </c>
      <c r="EH239">
        <v>0</v>
      </c>
      <c r="EI239">
        <f t="shared" si="325"/>
        <v>0</v>
      </c>
      <c r="EJ239">
        <v>0</v>
      </c>
      <c r="EK239">
        <f t="shared" si="326"/>
        <v>0</v>
      </c>
      <c r="EL239">
        <v>0</v>
      </c>
      <c r="EM239">
        <f t="shared" si="327"/>
        <v>0</v>
      </c>
      <c r="EN239">
        <v>0</v>
      </c>
      <c r="EO239">
        <f t="shared" si="328"/>
        <v>0</v>
      </c>
      <c r="EP239">
        <v>0</v>
      </c>
      <c r="EQ239">
        <f t="shared" si="329"/>
        <v>0</v>
      </c>
      <c r="ER239">
        <v>0.625</v>
      </c>
      <c r="ES239">
        <f t="shared" si="330"/>
        <v>0.15806911556820583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 t="s">
        <v>732</v>
      </c>
    </row>
    <row r="240" spans="1:165" x14ac:dyDescent="0.45">
      <c r="A240">
        <v>239</v>
      </c>
      <c r="B240">
        <v>352</v>
      </c>
      <c r="C240" t="s">
        <v>368</v>
      </c>
      <c r="D240" t="s">
        <v>729</v>
      </c>
      <c r="E240" t="s">
        <v>730</v>
      </c>
      <c r="F240" t="s">
        <v>734</v>
      </c>
      <c r="G240" s="2">
        <v>0</v>
      </c>
      <c r="H240">
        <v>508</v>
      </c>
      <c r="I240">
        <v>1773</v>
      </c>
      <c r="J240">
        <f>250+273</f>
        <v>523</v>
      </c>
      <c r="K240" s="2">
        <f t="shared" si="366"/>
        <v>0.29498025944726453</v>
      </c>
      <c r="L240">
        <f t="shared" si="372"/>
        <v>1.1000000000000002E-4</v>
      </c>
      <c r="M240" t="s">
        <v>1145</v>
      </c>
      <c r="N240">
        <v>0</v>
      </c>
      <c r="O240">
        <f t="shared" si="331"/>
        <v>0</v>
      </c>
      <c r="P240">
        <v>0</v>
      </c>
      <c r="Q240">
        <f t="shared" si="332"/>
        <v>0</v>
      </c>
      <c r="R240">
        <v>0</v>
      </c>
      <c r="S240">
        <f t="shared" si="333"/>
        <v>0</v>
      </c>
      <c r="T240">
        <v>0.16</v>
      </c>
      <c r="U240">
        <f t="shared" si="334"/>
        <v>1.6326849620823306E-3</v>
      </c>
      <c r="V240">
        <v>0</v>
      </c>
      <c r="W240">
        <f t="shared" si="335"/>
        <v>0</v>
      </c>
      <c r="X240">
        <v>0</v>
      </c>
      <c r="Y240">
        <f t="shared" si="336"/>
        <v>0</v>
      </c>
      <c r="Z240">
        <v>0</v>
      </c>
      <c r="AA240">
        <f t="shared" si="337"/>
        <v>0</v>
      </c>
      <c r="AB240">
        <v>0</v>
      </c>
      <c r="AC240">
        <f t="shared" si="338"/>
        <v>0</v>
      </c>
      <c r="AD240">
        <f t="shared" si="373"/>
        <v>89.800000000000011</v>
      </c>
      <c r="AE240">
        <f t="shared" si="339"/>
        <v>0.90146173459236989</v>
      </c>
      <c r="AF240">
        <v>0.09</v>
      </c>
      <c r="AG240">
        <f t="shared" si="340"/>
        <v>4.2010200771331789E-3</v>
      </c>
      <c r="AH240">
        <v>0</v>
      </c>
      <c r="AI240">
        <f t="shared" si="341"/>
        <v>0</v>
      </c>
      <c r="AJ240">
        <v>0</v>
      </c>
      <c r="AK240">
        <f t="shared" si="342"/>
        <v>0</v>
      </c>
      <c r="AL240">
        <v>0.11</v>
      </c>
      <c r="AM240">
        <f t="shared" si="343"/>
        <v>2.1956634894244138E-3</v>
      </c>
      <c r="AN240">
        <v>7.66</v>
      </c>
      <c r="AO240">
        <f t="shared" si="344"/>
        <v>8.2587297386618144E-2</v>
      </c>
      <c r="AP240">
        <v>0</v>
      </c>
      <c r="AQ240">
        <f t="shared" si="345"/>
        <v>0</v>
      </c>
      <c r="AR240">
        <v>0</v>
      </c>
      <c r="AS240">
        <f t="shared" si="346"/>
        <v>0</v>
      </c>
      <c r="AT240">
        <v>0</v>
      </c>
      <c r="AU240">
        <f t="shared" si="347"/>
        <v>0</v>
      </c>
      <c r="AV240">
        <v>0</v>
      </c>
      <c r="AW240">
        <f t="shared" si="348"/>
        <v>0</v>
      </c>
      <c r="AX240">
        <v>0</v>
      </c>
      <c r="AY240">
        <f t="shared" si="349"/>
        <v>0</v>
      </c>
      <c r="AZ240">
        <v>0</v>
      </c>
      <c r="BA240">
        <f t="shared" si="350"/>
        <v>0</v>
      </c>
      <c r="BB240">
        <v>0.16</v>
      </c>
      <c r="BC240">
        <f t="shared" si="351"/>
        <v>1.760825411206892E-3</v>
      </c>
      <c r="BD240">
        <v>0</v>
      </c>
      <c r="BE240">
        <f t="shared" si="352"/>
        <v>0</v>
      </c>
      <c r="BF240">
        <v>2</v>
      </c>
      <c r="BG240">
        <f t="shared" si="353"/>
        <v>6.0988119048411031E-3</v>
      </c>
      <c r="BH240">
        <v>0</v>
      </c>
      <c r="BI240">
        <f t="shared" si="354"/>
        <v>0</v>
      </c>
      <c r="BJ240">
        <v>0.02</v>
      </c>
      <c r="BK240">
        <f t="shared" si="355"/>
        <v>6.1962176324177319E-5</v>
      </c>
      <c r="BL240">
        <v>0</v>
      </c>
      <c r="BM240">
        <f t="shared" si="356"/>
        <v>0</v>
      </c>
      <c r="BN240">
        <v>0</v>
      </c>
      <c r="BO240">
        <f t="shared" si="357"/>
        <v>0</v>
      </c>
      <c r="BP240">
        <v>0</v>
      </c>
      <c r="BQ240">
        <f t="shared" si="358"/>
        <v>0</v>
      </c>
      <c r="BR240">
        <v>0</v>
      </c>
      <c r="BS240">
        <f t="shared" si="359"/>
        <v>0</v>
      </c>
      <c r="BT240">
        <v>0</v>
      </c>
      <c r="BU240">
        <f t="shared" si="360"/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f t="shared" si="310"/>
        <v>0</v>
      </c>
      <c r="DF240">
        <v>0</v>
      </c>
      <c r="DG240">
        <f t="shared" si="311"/>
        <v>0</v>
      </c>
      <c r="DH240">
        <v>0</v>
      </c>
      <c r="DI240">
        <f t="shared" si="312"/>
        <v>0</v>
      </c>
      <c r="DJ240">
        <v>0</v>
      </c>
      <c r="DK240">
        <f t="shared" si="313"/>
        <v>0</v>
      </c>
      <c r="DL240">
        <f t="shared" si="374"/>
        <v>99.375</v>
      </c>
      <c r="DM240">
        <f t="shared" si="314"/>
        <v>0.84193088443179409</v>
      </c>
      <c r="DN240">
        <v>0</v>
      </c>
      <c r="DO240">
        <f t="shared" si="315"/>
        <v>0</v>
      </c>
      <c r="DP240">
        <v>0</v>
      </c>
      <c r="DQ240">
        <f t="shared" si="316"/>
        <v>0</v>
      </c>
      <c r="DR240">
        <v>0</v>
      </c>
      <c r="DS240">
        <f t="shared" si="317"/>
        <v>0</v>
      </c>
      <c r="DT240">
        <v>0</v>
      </c>
      <c r="DU240">
        <f t="shared" si="318"/>
        <v>0</v>
      </c>
      <c r="DV240">
        <v>0</v>
      </c>
      <c r="DW240">
        <f t="shared" si="319"/>
        <v>0</v>
      </c>
      <c r="DX240">
        <v>0</v>
      </c>
      <c r="DY240">
        <f t="shared" si="320"/>
        <v>0</v>
      </c>
      <c r="DZ240">
        <v>0</v>
      </c>
      <c r="EA240">
        <f t="shared" si="321"/>
        <v>0</v>
      </c>
      <c r="EB240">
        <v>0</v>
      </c>
      <c r="EC240">
        <f t="shared" si="322"/>
        <v>0</v>
      </c>
      <c r="ED240">
        <v>0</v>
      </c>
      <c r="EE240">
        <f t="shared" si="323"/>
        <v>0</v>
      </c>
      <c r="EF240">
        <v>0</v>
      </c>
      <c r="EG240">
        <f t="shared" si="324"/>
        <v>0</v>
      </c>
      <c r="EH240">
        <v>0</v>
      </c>
      <c r="EI240">
        <f t="shared" si="325"/>
        <v>0</v>
      </c>
      <c r="EJ240">
        <v>0</v>
      </c>
      <c r="EK240">
        <f t="shared" si="326"/>
        <v>0</v>
      </c>
      <c r="EL240">
        <v>0</v>
      </c>
      <c r="EM240">
        <f t="shared" si="327"/>
        <v>0</v>
      </c>
      <c r="EN240">
        <v>0</v>
      </c>
      <c r="EO240">
        <f t="shared" si="328"/>
        <v>0</v>
      </c>
      <c r="EP240">
        <v>0</v>
      </c>
      <c r="EQ240">
        <f t="shared" si="329"/>
        <v>0</v>
      </c>
      <c r="ER240">
        <v>0.625</v>
      </c>
      <c r="ES240">
        <f t="shared" si="330"/>
        <v>0.15806911556820583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 t="s">
        <v>732</v>
      </c>
    </row>
    <row r="241" spans="1:162" x14ac:dyDescent="0.45">
      <c r="A241">
        <v>240</v>
      </c>
      <c r="B241">
        <v>353</v>
      </c>
      <c r="C241" t="s">
        <v>368</v>
      </c>
      <c r="D241" t="s">
        <v>729</v>
      </c>
      <c r="E241" t="s">
        <v>730</v>
      </c>
      <c r="F241" t="s">
        <v>734</v>
      </c>
      <c r="G241" s="2">
        <v>0</v>
      </c>
      <c r="H241">
        <v>508</v>
      </c>
      <c r="I241">
        <v>1773</v>
      </c>
      <c r="J241">
        <v>673</v>
      </c>
      <c r="K241" s="2">
        <f t="shared" si="366"/>
        <v>0.3795826283135928</v>
      </c>
      <c r="L241">
        <f t="shared" si="372"/>
        <v>1.1000000000000002E-4</v>
      </c>
      <c r="M241" t="s">
        <v>1145</v>
      </c>
      <c r="N241">
        <v>0</v>
      </c>
      <c r="O241">
        <f t="shared" si="331"/>
        <v>0</v>
      </c>
      <c r="P241">
        <v>0</v>
      </c>
      <c r="Q241">
        <f t="shared" si="332"/>
        <v>0</v>
      </c>
      <c r="R241">
        <v>0</v>
      </c>
      <c r="S241">
        <f t="shared" si="333"/>
        <v>0</v>
      </c>
      <c r="T241">
        <v>0.16</v>
      </c>
      <c r="U241">
        <f t="shared" si="334"/>
        <v>1.6326849620823306E-3</v>
      </c>
      <c r="V241">
        <v>0</v>
      </c>
      <c r="W241">
        <f t="shared" si="335"/>
        <v>0</v>
      </c>
      <c r="X241">
        <v>0</v>
      </c>
      <c r="Y241">
        <f t="shared" si="336"/>
        <v>0</v>
      </c>
      <c r="Z241">
        <v>0</v>
      </c>
      <c r="AA241">
        <f t="shared" si="337"/>
        <v>0</v>
      </c>
      <c r="AB241">
        <v>0</v>
      </c>
      <c r="AC241">
        <f t="shared" si="338"/>
        <v>0</v>
      </c>
      <c r="AD241">
        <f t="shared" si="373"/>
        <v>89.800000000000011</v>
      </c>
      <c r="AE241">
        <f t="shared" si="339"/>
        <v>0.90146173459236989</v>
      </c>
      <c r="AF241">
        <v>0.09</v>
      </c>
      <c r="AG241">
        <f t="shared" si="340"/>
        <v>4.2010200771331789E-3</v>
      </c>
      <c r="AH241">
        <v>0</v>
      </c>
      <c r="AI241">
        <f t="shared" si="341"/>
        <v>0</v>
      </c>
      <c r="AJ241">
        <v>0</v>
      </c>
      <c r="AK241">
        <f t="shared" si="342"/>
        <v>0</v>
      </c>
      <c r="AL241">
        <v>0.11</v>
      </c>
      <c r="AM241">
        <f t="shared" si="343"/>
        <v>2.1956634894244138E-3</v>
      </c>
      <c r="AN241">
        <v>7.66</v>
      </c>
      <c r="AO241">
        <f t="shared" si="344"/>
        <v>8.2587297386618144E-2</v>
      </c>
      <c r="AP241">
        <v>0</v>
      </c>
      <c r="AQ241">
        <f t="shared" si="345"/>
        <v>0</v>
      </c>
      <c r="AR241">
        <v>0</v>
      </c>
      <c r="AS241">
        <f t="shared" si="346"/>
        <v>0</v>
      </c>
      <c r="AT241">
        <v>0</v>
      </c>
      <c r="AU241">
        <f t="shared" si="347"/>
        <v>0</v>
      </c>
      <c r="AV241">
        <v>0</v>
      </c>
      <c r="AW241">
        <f t="shared" si="348"/>
        <v>0</v>
      </c>
      <c r="AX241">
        <v>0</v>
      </c>
      <c r="AY241">
        <f t="shared" si="349"/>
        <v>0</v>
      </c>
      <c r="AZ241">
        <v>0</v>
      </c>
      <c r="BA241">
        <f t="shared" si="350"/>
        <v>0</v>
      </c>
      <c r="BB241">
        <v>0.16</v>
      </c>
      <c r="BC241">
        <f t="shared" si="351"/>
        <v>1.760825411206892E-3</v>
      </c>
      <c r="BD241">
        <v>0</v>
      </c>
      <c r="BE241">
        <f t="shared" si="352"/>
        <v>0</v>
      </c>
      <c r="BF241">
        <v>2</v>
      </c>
      <c r="BG241">
        <f t="shared" si="353"/>
        <v>6.0988119048411031E-3</v>
      </c>
      <c r="BH241">
        <v>0</v>
      </c>
      <c r="BI241">
        <f t="shared" si="354"/>
        <v>0</v>
      </c>
      <c r="BJ241">
        <v>0.02</v>
      </c>
      <c r="BK241">
        <f t="shared" si="355"/>
        <v>6.1962176324177319E-5</v>
      </c>
      <c r="BL241">
        <v>0</v>
      </c>
      <c r="BM241">
        <f t="shared" si="356"/>
        <v>0</v>
      </c>
      <c r="BN241">
        <v>0</v>
      </c>
      <c r="BO241">
        <f t="shared" si="357"/>
        <v>0</v>
      </c>
      <c r="BP241">
        <v>0</v>
      </c>
      <c r="BQ241">
        <f t="shared" si="358"/>
        <v>0</v>
      </c>
      <c r="BR241">
        <v>0</v>
      </c>
      <c r="BS241">
        <f t="shared" si="359"/>
        <v>0</v>
      </c>
      <c r="BT241">
        <v>0</v>
      </c>
      <c r="BU241">
        <f t="shared" si="360"/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f t="shared" si="310"/>
        <v>0</v>
      </c>
      <c r="DF241">
        <v>0</v>
      </c>
      <c r="DG241">
        <f t="shared" si="311"/>
        <v>0</v>
      </c>
      <c r="DH241">
        <v>0</v>
      </c>
      <c r="DI241">
        <f t="shared" si="312"/>
        <v>0</v>
      </c>
      <c r="DJ241">
        <v>0</v>
      </c>
      <c r="DK241">
        <f t="shared" si="313"/>
        <v>0</v>
      </c>
      <c r="DL241">
        <f t="shared" si="374"/>
        <v>99.375</v>
      </c>
      <c r="DM241">
        <f t="shared" si="314"/>
        <v>0.84193088443179409</v>
      </c>
      <c r="DN241">
        <v>0</v>
      </c>
      <c r="DO241">
        <f t="shared" si="315"/>
        <v>0</v>
      </c>
      <c r="DP241">
        <v>0</v>
      </c>
      <c r="DQ241">
        <f t="shared" si="316"/>
        <v>0</v>
      </c>
      <c r="DR241">
        <v>0</v>
      </c>
      <c r="DS241">
        <f t="shared" si="317"/>
        <v>0</v>
      </c>
      <c r="DT241">
        <v>0</v>
      </c>
      <c r="DU241">
        <f t="shared" si="318"/>
        <v>0</v>
      </c>
      <c r="DV241">
        <v>0</v>
      </c>
      <c r="DW241">
        <f t="shared" si="319"/>
        <v>0</v>
      </c>
      <c r="DX241">
        <v>0</v>
      </c>
      <c r="DY241">
        <f t="shared" si="320"/>
        <v>0</v>
      </c>
      <c r="DZ241">
        <v>0</v>
      </c>
      <c r="EA241">
        <f t="shared" si="321"/>
        <v>0</v>
      </c>
      <c r="EB241">
        <v>0</v>
      </c>
      <c r="EC241">
        <f t="shared" si="322"/>
        <v>0</v>
      </c>
      <c r="ED241">
        <v>0</v>
      </c>
      <c r="EE241">
        <f t="shared" si="323"/>
        <v>0</v>
      </c>
      <c r="EF241">
        <v>0</v>
      </c>
      <c r="EG241">
        <f t="shared" si="324"/>
        <v>0</v>
      </c>
      <c r="EH241">
        <v>0</v>
      </c>
      <c r="EI241">
        <f t="shared" si="325"/>
        <v>0</v>
      </c>
      <c r="EJ241">
        <v>0</v>
      </c>
      <c r="EK241">
        <f t="shared" si="326"/>
        <v>0</v>
      </c>
      <c r="EL241">
        <v>0</v>
      </c>
      <c r="EM241">
        <f t="shared" si="327"/>
        <v>0</v>
      </c>
      <c r="EN241">
        <v>0</v>
      </c>
      <c r="EO241">
        <f t="shared" si="328"/>
        <v>0</v>
      </c>
      <c r="EP241">
        <v>0</v>
      </c>
      <c r="EQ241">
        <f t="shared" si="329"/>
        <v>0</v>
      </c>
      <c r="ER241">
        <v>0.625</v>
      </c>
      <c r="ES241">
        <f t="shared" si="330"/>
        <v>0.15806911556820583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 t="s">
        <v>732</v>
      </c>
    </row>
    <row r="242" spans="1:162" x14ac:dyDescent="0.45">
      <c r="A242">
        <v>241</v>
      </c>
      <c r="B242">
        <v>354</v>
      </c>
      <c r="C242" t="s">
        <v>368</v>
      </c>
      <c r="D242" t="s">
        <v>729</v>
      </c>
      <c r="E242" t="s">
        <v>735</v>
      </c>
      <c r="F242" t="s">
        <v>731</v>
      </c>
      <c r="G242" s="2">
        <v>0</v>
      </c>
      <c r="H242">
        <v>508</v>
      </c>
      <c r="I242">
        <v>1773</v>
      </c>
      <c r="J242">
        <f>250+273</f>
        <v>523</v>
      </c>
      <c r="K242" s="2">
        <f t="shared" si="366"/>
        <v>0.29498025944726453</v>
      </c>
      <c r="L242">
        <f t="shared" si="372"/>
        <v>1.1000000000000002E-4</v>
      </c>
      <c r="M242" t="s">
        <v>1145</v>
      </c>
      <c r="N242">
        <v>0</v>
      </c>
      <c r="O242">
        <f t="shared" si="331"/>
        <v>0</v>
      </c>
      <c r="P242">
        <v>0</v>
      </c>
      <c r="Q242">
        <f t="shared" si="332"/>
        <v>0</v>
      </c>
      <c r="R242">
        <v>0</v>
      </c>
      <c r="S242">
        <f t="shared" si="333"/>
        <v>0</v>
      </c>
      <c r="T242">
        <v>0.34</v>
      </c>
      <c r="U242">
        <f t="shared" si="334"/>
        <v>3.4539575342302626E-3</v>
      </c>
      <c r="V242">
        <v>0</v>
      </c>
      <c r="W242">
        <f t="shared" si="335"/>
        <v>0</v>
      </c>
      <c r="X242">
        <v>0</v>
      </c>
      <c r="Y242">
        <f t="shared" si="336"/>
        <v>0</v>
      </c>
      <c r="Z242">
        <v>0</v>
      </c>
      <c r="AA242">
        <f t="shared" si="337"/>
        <v>0</v>
      </c>
      <c r="AB242">
        <v>0</v>
      </c>
      <c r="AC242">
        <f t="shared" si="338"/>
        <v>0</v>
      </c>
      <c r="AD242">
        <f t="shared" si="373"/>
        <v>89.559999999999988</v>
      </c>
      <c r="AE242">
        <f t="shared" si="339"/>
        <v>0.89503642766649028</v>
      </c>
      <c r="AF242">
        <v>0.12</v>
      </c>
      <c r="AG242">
        <f t="shared" si="340"/>
        <v>5.5763389043113716E-3</v>
      </c>
      <c r="AH242">
        <v>0</v>
      </c>
      <c r="AI242">
        <f t="shared" si="341"/>
        <v>0</v>
      </c>
      <c r="AJ242">
        <v>0</v>
      </c>
      <c r="AK242">
        <f t="shared" si="342"/>
        <v>0</v>
      </c>
      <c r="AL242">
        <v>0</v>
      </c>
      <c r="AM242">
        <f t="shared" si="343"/>
        <v>0</v>
      </c>
      <c r="AN242">
        <v>8.3000000000000007</v>
      </c>
      <c r="AO242">
        <f t="shared" si="344"/>
        <v>8.9087801937464309E-2</v>
      </c>
      <c r="AP242">
        <v>0</v>
      </c>
      <c r="AQ242">
        <f t="shared" si="345"/>
        <v>0</v>
      </c>
      <c r="AR242">
        <v>0</v>
      </c>
      <c r="AS242">
        <f t="shared" si="346"/>
        <v>0</v>
      </c>
      <c r="AT242">
        <v>0</v>
      </c>
      <c r="AU242">
        <f t="shared" si="347"/>
        <v>0</v>
      </c>
      <c r="AV242">
        <v>0</v>
      </c>
      <c r="AW242">
        <f t="shared" si="348"/>
        <v>0</v>
      </c>
      <c r="AX242">
        <v>0</v>
      </c>
      <c r="AY242">
        <f t="shared" si="349"/>
        <v>0</v>
      </c>
      <c r="AZ242">
        <v>0</v>
      </c>
      <c r="BA242">
        <f t="shared" si="350"/>
        <v>0</v>
      </c>
      <c r="BB242">
        <v>0.22</v>
      </c>
      <c r="BC242">
        <f t="shared" si="351"/>
        <v>2.4103197639333052E-3</v>
      </c>
      <c r="BD242">
        <v>0</v>
      </c>
      <c r="BE242">
        <f t="shared" si="352"/>
        <v>0</v>
      </c>
      <c r="BF242">
        <v>1.4</v>
      </c>
      <c r="BG242">
        <f t="shared" si="353"/>
        <v>4.2500980171658051E-3</v>
      </c>
      <c r="BH242">
        <v>0</v>
      </c>
      <c r="BI242">
        <f t="shared" si="354"/>
        <v>0</v>
      </c>
      <c r="BJ242">
        <v>0.06</v>
      </c>
      <c r="BK242">
        <f t="shared" si="355"/>
        <v>1.8505617640447521E-4</v>
      </c>
      <c r="BL242">
        <v>0</v>
      </c>
      <c r="BM242">
        <f t="shared" si="356"/>
        <v>0</v>
      </c>
      <c r="BN242">
        <v>0</v>
      </c>
      <c r="BO242">
        <f t="shared" si="357"/>
        <v>0</v>
      </c>
      <c r="BP242">
        <v>0</v>
      </c>
      <c r="BQ242">
        <f t="shared" si="358"/>
        <v>0</v>
      </c>
      <c r="BR242">
        <v>0</v>
      </c>
      <c r="BS242">
        <f t="shared" si="359"/>
        <v>0</v>
      </c>
      <c r="BT242">
        <v>0</v>
      </c>
      <c r="BU242">
        <f t="shared" si="360"/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f t="shared" si="310"/>
        <v>0</v>
      </c>
      <c r="DF242">
        <v>0</v>
      </c>
      <c r="DG242">
        <f t="shared" si="311"/>
        <v>0</v>
      </c>
      <c r="DH242">
        <v>0</v>
      </c>
      <c r="DI242">
        <f t="shared" si="312"/>
        <v>0</v>
      </c>
      <c r="DJ242">
        <v>0</v>
      </c>
      <c r="DK242">
        <f t="shared" si="313"/>
        <v>0</v>
      </c>
      <c r="DL242">
        <f t="shared" si="374"/>
        <v>99.375</v>
      </c>
      <c r="DM242">
        <f t="shared" si="314"/>
        <v>0.84193088443179409</v>
      </c>
      <c r="DN242">
        <v>0</v>
      </c>
      <c r="DO242">
        <f t="shared" si="315"/>
        <v>0</v>
      </c>
      <c r="DP242">
        <v>0</v>
      </c>
      <c r="DQ242">
        <f t="shared" si="316"/>
        <v>0</v>
      </c>
      <c r="DR242">
        <v>0</v>
      </c>
      <c r="DS242">
        <f t="shared" si="317"/>
        <v>0</v>
      </c>
      <c r="DT242">
        <v>0</v>
      </c>
      <c r="DU242">
        <f t="shared" si="318"/>
        <v>0</v>
      </c>
      <c r="DV242">
        <v>0</v>
      </c>
      <c r="DW242">
        <f t="shared" si="319"/>
        <v>0</v>
      </c>
      <c r="DX242">
        <v>0</v>
      </c>
      <c r="DY242">
        <f t="shared" si="320"/>
        <v>0</v>
      </c>
      <c r="DZ242">
        <v>0</v>
      </c>
      <c r="EA242">
        <f t="shared" si="321"/>
        <v>0</v>
      </c>
      <c r="EB242">
        <v>0</v>
      </c>
      <c r="EC242">
        <f t="shared" si="322"/>
        <v>0</v>
      </c>
      <c r="ED242">
        <v>0</v>
      </c>
      <c r="EE242">
        <f t="shared" si="323"/>
        <v>0</v>
      </c>
      <c r="EF242">
        <v>0</v>
      </c>
      <c r="EG242">
        <f t="shared" si="324"/>
        <v>0</v>
      </c>
      <c r="EH242">
        <v>0</v>
      </c>
      <c r="EI242">
        <f t="shared" si="325"/>
        <v>0</v>
      </c>
      <c r="EJ242">
        <v>0</v>
      </c>
      <c r="EK242">
        <f t="shared" si="326"/>
        <v>0</v>
      </c>
      <c r="EL242">
        <v>0</v>
      </c>
      <c r="EM242">
        <f t="shared" si="327"/>
        <v>0</v>
      </c>
      <c r="EN242">
        <v>0</v>
      </c>
      <c r="EO242">
        <f t="shared" si="328"/>
        <v>0</v>
      </c>
      <c r="EP242">
        <v>0</v>
      </c>
      <c r="EQ242">
        <f t="shared" si="329"/>
        <v>0</v>
      </c>
      <c r="ER242">
        <v>0.625</v>
      </c>
      <c r="ES242">
        <f t="shared" si="330"/>
        <v>0.15806911556820583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 t="s">
        <v>732</v>
      </c>
    </row>
    <row r="243" spans="1:162" x14ac:dyDescent="0.45">
      <c r="A243">
        <v>242</v>
      </c>
      <c r="B243">
        <v>355</v>
      </c>
      <c r="C243" t="s">
        <v>368</v>
      </c>
      <c r="D243" t="s">
        <v>729</v>
      </c>
      <c r="E243" t="s">
        <v>735</v>
      </c>
      <c r="F243" t="s">
        <v>731</v>
      </c>
      <c r="G243" s="2">
        <v>0</v>
      </c>
      <c r="H243">
        <v>508</v>
      </c>
      <c r="I243">
        <v>1773</v>
      </c>
      <c r="J243">
        <v>673</v>
      </c>
      <c r="K243" s="2">
        <f t="shared" si="366"/>
        <v>0.3795826283135928</v>
      </c>
      <c r="L243">
        <f t="shared" si="372"/>
        <v>1.1000000000000002E-4</v>
      </c>
      <c r="M243" t="s">
        <v>1145</v>
      </c>
      <c r="N243">
        <v>0</v>
      </c>
      <c r="O243">
        <f t="shared" si="331"/>
        <v>0</v>
      </c>
      <c r="P243">
        <v>0</v>
      </c>
      <c r="Q243">
        <f t="shared" si="332"/>
        <v>0</v>
      </c>
      <c r="R243">
        <v>0</v>
      </c>
      <c r="S243">
        <f t="shared" si="333"/>
        <v>0</v>
      </c>
      <c r="T243">
        <v>0.34</v>
      </c>
      <c r="U243">
        <f t="shared" si="334"/>
        <v>3.4539575342302626E-3</v>
      </c>
      <c r="V243">
        <v>0</v>
      </c>
      <c r="W243">
        <f t="shared" si="335"/>
        <v>0</v>
      </c>
      <c r="X243">
        <v>0</v>
      </c>
      <c r="Y243">
        <f t="shared" si="336"/>
        <v>0</v>
      </c>
      <c r="Z243">
        <v>0</v>
      </c>
      <c r="AA243">
        <f t="shared" si="337"/>
        <v>0</v>
      </c>
      <c r="AB243">
        <v>0</v>
      </c>
      <c r="AC243">
        <f t="shared" si="338"/>
        <v>0</v>
      </c>
      <c r="AD243">
        <f t="shared" si="373"/>
        <v>89.559999999999988</v>
      </c>
      <c r="AE243">
        <f t="shared" si="339"/>
        <v>0.89503642766649028</v>
      </c>
      <c r="AF243">
        <v>0.12</v>
      </c>
      <c r="AG243">
        <f t="shared" si="340"/>
        <v>5.5763389043113716E-3</v>
      </c>
      <c r="AH243">
        <v>0</v>
      </c>
      <c r="AI243">
        <f t="shared" si="341"/>
        <v>0</v>
      </c>
      <c r="AJ243">
        <v>0</v>
      </c>
      <c r="AK243">
        <f t="shared" si="342"/>
        <v>0</v>
      </c>
      <c r="AL243">
        <v>0</v>
      </c>
      <c r="AM243">
        <f t="shared" si="343"/>
        <v>0</v>
      </c>
      <c r="AN243">
        <v>8.3000000000000007</v>
      </c>
      <c r="AO243">
        <f t="shared" si="344"/>
        <v>8.9087801937464309E-2</v>
      </c>
      <c r="AP243">
        <v>0</v>
      </c>
      <c r="AQ243">
        <f t="shared" si="345"/>
        <v>0</v>
      </c>
      <c r="AR243">
        <v>0</v>
      </c>
      <c r="AS243">
        <f t="shared" si="346"/>
        <v>0</v>
      </c>
      <c r="AT243">
        <v>0</v>
      </c>
      <c r="AU243">
        <f t="shared" si="347"/>
        <v>0</v>
      </c>
      <c r="AV243">
        <v>0</v>
      </c>
      <c r="AW243">
        <f t="shared" si="348"/>
        <v>0</v>
      </c>
      <c r="AX243">
        <v>0</v>
      </c>
      <c r="AY243">
        <f t="shared" si="349"/>
        <v>0</v>
      </c>
      <c r="AZ243">
        <v>0</v>
      </c>
      <c r="BA243">
        <f t="shared" si="350"/>
        <v>0</v>
      </c>
      <c r="BB243">
        <v>0.22</v>
      </c>
      <c r="BC243">
        <f t="shared" si="351"/>
        <v>2.4103197639333052E-3</v>
      </c>
      <c r="BD243">
        <v>0</v>
      </c>
      <c r="BE243">
        <f t="shared" si="352"/>
        <v>0</v>
      </c>
      <c r="BF243">
        <v>1.4</v>
      </c>
      <c r="BG243">
        <f t="shared" si="353"/>
        <v>4.2500980171658051E-3</v>
      </c>
      <c r="BH243">
        <v>0</v>
      </c>
      <c r="BI243">
        <f t="shared" si="354"/>
        <v>0</v>
      </c>
      <c r="BJ243">
        <v>0.06</v>
      </c>
      <c r="BK243">
        <f t="shared" si="355"/>
        <v>1.8505617640447521E-4</v>
      </c>
      <c r="BL243">
        <v>0</v>
      </c>
      <c r="BM243">
        <f t="shared" si="356"/>
        <v>0</v>
      </c>
      <c r="BN243">
        <v>0</v>
      </c>
      <c r="BO243">
        <f t="shared" si="357"/>
        <v>0</v>
      </c>
      <c r="BP243">
        <v>0</v>
      </c>
      <c r="BQ243">
        <f t="shared" si="358"/>
        <v>0</v>
      </c>
      <c r="BR243">
        <v>0</v>
      </c>
      <c r="BS243">
        <f t="shared" si="359"/>
        <v>0</v>
      </c>
      <c r="BT243">
        <v>0</v>
      </c>
      <c r="BU243">
        <f t="shared" si="360"/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f t="shared" si="310"/>
        <v>0</v>
      </c>
      <c r="DF243">
        <v>0</v>
      </c>
      <c r="DG243">
        <f t="shared" si="311"/>
        <v>0</v>
      </c>
      <c r="DH243">
        <v>0</v>
      </c>
      <c r="DI243">
        <f t="shared" si="312"/>
        <v>0</v>
      </c>
      <c r="DJ243">
        <v>0</v>
      </c>
      <c r="DK243">
        <f t="shared" si="313"/>
        <v>0</v>
      </c>
      <c r="DL243">
        <f t="shared" si="374"/>
        <v>99.375</v>
      </c>
      <c r="DM243">
        <f t="shared" si="314"/>
        <v>0.84193088443179409</v>
      </c>
      <c r="DN243">
        <v>0</v>
      </c>
      <c r="DO243">
        <f t="shared" si="315"/>
        <v>0</v>
      </c>
      <c r="DP243">
        <v>0</v>
      </c>
      <c r="DQ243">
        <f t="shared" si="316"/>
        <v>0</v>
      </c>
      <c r="DR243">
        <v>0</v>
      </c>
      <c r="DS243">
        <f t="shared" si="317"/>
        <v>0</v>
      </c>
      <c r="DT243">
        <v>0</v>
      </c>
      <c r="DU243">
        <f t="shared" si="318"/>
        <v>0</v>
      </c>
      <c r="DV243">
        <v>0</v>
      </c>
      <c r="DW243">
        <f t="shared" si="319"/>
        <v>0</v>
      </c>
      <c r="DX243">
        <v>0</v>
      </c>
      <c r="DY243">
        <f t="shared" si="320"/>
        <v>0</v>
      </c>
      <c r="DZ243">
        <v>0</v>
      </c>
      <c r="EA243">
        <f t="shared" si="321"/>
        <v>0</v>
      </c>
      <c r="EB243">
        <v>0</v>
      </c>
      <c r="EC243">
        <f t="shared" si="322"/>
        <v>0</v>
      </c>
      <c r="ED243">
        <v>0</v>
      </c>
      <c r="EE243">
        <f t="shared" si="323"/>
        <v>0</v>
      </c>
      <c r="EF243">
        <v>0</v>
      </c>
      <c r="EG243">
        <f t="shared" si="324"/>
        <v>0</v>
      </c>
      <c r="EH243">
        <v>0</v>
      </c>
      <c r="EI243">
        <f t="shared" si="325"/>
        <v>0</v>
      </c>
      <c r="EJ243">
        <v>0</v>
      </c>
      <c r="EK243">
        <f t="shared" si="326"/>
        <v>0</v>
      </c>
      <c r="EL243">
        <v>0</v>
      </c>
      <c r="EM243">
        <f t="shared" si="327"/>
        <v>0</v>
      </c>
      <c r="EN243">
        <v>0</v>
      </c>
      <c r="EO243">
        <f t="shared" si="328"/>
        <v>0</v>
      </c>
      <c r="EP243">
        <v>0</v>
      </c>
      <c r="EQ243">
        <f t="shared" si="329"/>
        <v>0</v>
      </c>
      <c r="ER243">
        <v>0.625</v>
      </c>
      <c r="ES243">
        <f t="shared" si="330"/>
        <v>0.15806911556820583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 t="s">
        <v>732</v>
      </c>
    </row>
    <row r="244" spans="1:162" x14ac:dyDescent="0.45">
      <c r="A244">
        <v>243</v>
      </c>
      <c r="B244">
        <v>356</v>
      </c>
      <c r="C244" t="s">
        <v>368</v>
      </c>
      <c r="D244" t="s">
        <v>729</v>
      </c>
      <c r="E244" t="s">
        <v>735</v>
      </c>
      <c r="F244" t="s">
        <v>733</v>
      </c>
      <c r="G244" s="2">
        <v>1</v>
      </c>
      <c r="H244">
        <v>508</v>
      </c>
      <c r="I244">
        <v>1773</v>
      </c>
      <c r="J244">
        <f>250+273</f>
        <v>523</v>
      </c>
      <c r="K244" s="2">
        <f t="shared" si="366"/>
        <v>0.29498025944726453</v>
      </c>
      <c r="L244">
        <f t="shared" si="372"/>
        <v>1.1000000000000002E-4</v>
      </c>
      <c r="M244" t="s">
        <v>1145</v>
      </c>
      <c r="N244">
        <v>0</v>
      </c>
      <c r="O244">
        <f t="shared" si="331"/>
        <v>0</v>
      </c>
      <c r="P244">
        <v>0</v>
      </c>
      <c r="Q244">
        <f t="shared" si="332"/>
        <v>0</v>
      </c>
      <c r="R244">
        <v>0</v>
      </c>
      <c r="S244">
        <f t="shared" si="333"/>
        <v>0</v>
      </c>
      <c r="T244">
        <v>0.34</v>
      </c>
      <c r="U244">
        <f t="shared" si="334"/>
        <v>3.4539575342302626E-3</v>
      </c>
      <c r="V244">
        <v>0</v>
      </c>
      <c r="W244">
        <f t="shared" si="335"/>
        <v>0</v>
      </c>
      <c r="X244">
        <v>0</v>
      </c>
      <c r="Y244">
        <f t="shared" si="336"/>
        <v>0</v>
      </c>
      <c r="Z244">
        <v>0</v>
      </c>
      <c r="AA244">
        <f t="shared" si="337"/>
        <v>0</v>
      </c>
      <c r="AB244">
        <v>0</v>
      </c>
      <c r="AC244">
        <f t="shared" si="338"/>
        <v>0</v>
      </c>
      <c r="AD244">
        <f t="shared" si="373"/>
        <v>89.559999999999988</v>
      </c>
      <c r="AE244">
        <f t="shared" si="339"/>
        <v>0.89503642766649028</v>
      </c>
      <c r="AF244">
        <v>0.12</v>
      </c>
      <c r="AG244">
        <f t="shared" si="340"/>
        <v>5.5763389043113716E-3</v>
      </c>
      <c r="AH244">
        <v>0</v>
      </c>
      <c r="AI244">
        <f t="shared" si="341"/>
        <v>0</v>
      </c>
      <c r="AJ244">
        <v>0</v>
      </c>
      <c r="AK244">
        <f t="shared" si="342"/>
        <v>0</v>
      </c>
      <c r="AL244">
        <v>0</v>
      </c>
      <c r="AM244">
        <f t="shared" si="343"/>
        <v>0</v>
      </c>
      <c r="AN244">
        <v>8.3000000000000007</v>
      </c>
      <c r="AO244">
        <f t="shared" si="344"/>
        <v>8.9087801937464309E-2</v>
      </c>
      <c r="AP244">
        <v>0</v>
      </c>
      <c r="AQ244">
        <f t="shared" si="345"/>
        <v>0</v>
      </c>
      <c r="AR244">
        <v>0</v>
      </c>
      <c r="AS244">
        <f t="shared" si="346"/>
        <v>0</v>
      </c>
      <c r="AT244">
        <v>0</v>
      </c>
      <c r="AU244">
        <f t="shared" si="347"/>
        <v>0</v>
      </c>
      <c r="AV244">
        <v>0</v>
      </c>
      <c r="AW244">
        <f t="shared" si="348"/>
        <v>0</v>
      </c>
      <c r="AX244">
        <v>0</v>
      </c>
      <c r="AY244">
        <f t="shared" si="349"/>
        <v>0</v>
      </c>
      <c r="AZ244">
        <v>0</v>
      </c>
      <c r="BA244">
        <f t="shared" si="350"/>
        <v>0</v>
      </c>
      <c r="BB244">
        <v>0.22</v>
      </c>
      <c r="BC244">
        <f t="shared" si="351"/>
        <v>2.4103197639333052E-3</v>
      </c>
      <c r="BD244">
        <v>0</v>
      </c>
      <c r="BE244">
        <f t="shared" si="352"/>
        <v>0</v>
      </c>
      <c r="BF244">
        <v>1.4</v>
      </c>
      <c r="BG244">
        <f t="shared" si="353"/>
        <v>4.2500980171658051E-3</v>
      </c>
      <c r="BH244">
        <v>0</v>
      </c>
      <c r="BI244">
        <f t="shared" si="354"/>
        <v>0</v>
      </c>
      <c r="BJ244">
        <v>0.06</v>
      </c>
      <c r="BK244">
        <f t="shared" si="355"/>
        <v>1.8505617640447521E-4</v>
      </c>
      <c r="BL244">
        <v>0</v>
      </c>
      <c r="BM244">
        <f t="shared" si="356"/>
        <v>0</v>
      </c>
      <c r="BN244">
        <v>0</v>
      </c>
      <c r="BO244">
        <f t="shared" si="357"/>
        <v>0</v>
      </c>
      <c r="BP244">
        <v>0</v>
      </c>
      <c r="BQ244">
        <f t="shared" si="358"/>
        <v>0</v>
      </c>
      <c r="BR244">
        <v>0</v>
      </c>
      <c r="BS244">
        <f t="shared" si="359"/>
        <v>0</v>
      </c>
      <c r="BT244">
        <v>0</v>
      </c>
      <c r="BU244">
        <f t="shared" si="360"/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f t="shared" si="310"/>
        <v>0</v>
      </c>
      <c r="DF244">
        <v>0</v>
      </c>
      <c r="DG244">
        <f t="shared" si="311"/>
        <v>0</v>
      </c>
      <c r="DH244">
        <v>0</v>
      </c>
      <c r="DI244">
        <f t="shared" si="312"/>
        <v>0</v>
      </c>
      <c r="DJ244">
        <v>0</v>
      </c>
      <c r="DK244">
        <f t="shared" si="313"/>
        <v>0</v>
      </c>
      <c r="DL244">
        <f t="shared" si="374"/>
        <v>99.375</v>
      </c>
      <c r="DM244">
        <f t="shared" si="314"/>
        <v>0.84193088443179409</v>
      </c>
      <c r="DN244">
        <v>0</v>
      </c>
      <c r="DO244">
        <f t="shared" si="315"/>
        <v>0</v>
      </c>
      <c r="DP244">
        <v>0</v>
      </c>
      <c r="DQ244">
        <f t="shared" si="316"/>
        <v>0</v>
      </c>
      <c r="DR244">
        <v>0</v>
      </c>
      <c r="DS244">
        <f t="shared" si="317"/>
        <v>0</v>
      </c>
      <c r="DT244">
        <v>0</v>
      </c>
      <c r="DU244">
        <f t="shared" si="318"/>
        <v>0</v>
      </c>
      <c r="DV244">
        <v>0</v>
      </c>
      <c r="DW244">
        <f t="shared" si="319"/>
        <v>0</v>
      </c>
      <c r="DX244">
        <v>0</v>
      </c>
      <c r="DY244">
        <f t="shared" si="320"/>
        <v>0</v>
      </c>
      <c r="DZ244">
        <v>0</v>
      </c>
      <c r="EA244">
        <f t="shared" si="321"/>
        <v>0</v>
      </c>
      <c r="EB244">
        <v>0</v>
      </c>
      <c r="EC244">
        <f t="shared" si="322"/>
        <v>0</v>
      </c>
      <c r="ED244">
        <v>0</v>
      </c>
      <c r="EE244">
        <f t="shared" si="323"/>
        <v>0</v>
      </c>
      <c r="EF244">
        <v>0</v>
      </c>
      <c r="EG244">
        <f t="shared" si="324"/>
        <v>0</v>
      </c>
      <c r="EH244">
        <v>0</v>
      </c>
      <c r="EI244">
        <f t="shared" si="325"/>
        <v>0</v>
      </c>
      <c r="EJ244">
        <v>0</v>
      </c>
      <c r="EK244">
        <f t="shared" si="326"/>
        <v>0</v>
      </c>
      <c r="EL244">
        <v>0</v>
      </c>
      <c r="EM244">
        <f t="shared" si="327"/>
        <v>0</v>
      </c>
      <c r="EN244">
        <v>0</v>
      </c>
      <c r="EO244">
        <f t="shared" si="328"/>
        <v>0</v>
      </c>
      <c r="EP244">
        <v>0</v>
      </c>
      <c r="EQ244">
        <f t="shared" si="329"/>
        <v>0</v>
      </c>
      <c r="ER244">
        <v>0.625</v>
      </c>
      <c r="ES244">
        <f t="shared" si="330"/>
        <v>0.15806911556820583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 t="s">
        <v>732</v>
      </c>
    </row>
    <row r="245" spans="1:162" x14ac:dyDescent="0.45">
      <c r="A245">
        <v>244</v>
      </c>
      <c r="B245">
        <v>357</v>
      </c>
      <c r="C245" t="s">
        <v>368</v>
      </c>
      <c r="D245" t="s">
        <v>729</v>
      </c>
      <c r="E245" t="s">
        <v>735</v>
      </c>
      <c r="F245" t="s">
        <v>733</v>
      </c>
      <c r="G245" s="2">
        <v>1</v>
      </c>
      <c r="H245">
        <v>508</v>
      </c>
      <c r="I245">
        <v>1773</v>
      </c>
      <c r="J245">
        <v>673</v>
      </c>
      <c r="K245" s="2">
        <f t="shared" si="366"/>
        <v>0.3795826283135928</v>
      </c>
      <c r="L245">
        <f t="shared" si="372"/>
        <v>1.1000000000000002E-4</v>
      </c>
      <c r="M245" t="s">
        <v>1145</v>
      </c>
      <c r="N245">
        <v>0</v>
      </c>
      <c r="O245">
        <f t="shared" si="331"/>
        <v>0</v>
      </c>
      <c r="P245">
        <v>0</v>
      </c>
      <c r="Q245">
        <f t="shared" si="332"/>
        <v>0</v>
      </c>
      <c r="R245">
        <v>0</v>
      </c>
      <c r="S245">
        <f t="shared" si="333"/>
        <v>0</v>
      </c>
      <c r="T245">
        <v>0.34</v>
      </c>
      <c r="U245">
        <f t="shared" si="334"/>
        <v>3.4539575342302626E-3</v>
      </c>
      <c r="V245">
        <v>0</v>
      </c>
      <c r="W245">
        <f t="shared" si="335"/>
        <v>0</v>
      </c>
      <c r="X245">
        <v>0</v>
      </c>
      <c r="Y245">
        <f t="shared" si="336"/>
        <v>0</v>
      </c>
      <c r="Z245">
        <v>0</v>
      </c>
      <c r="AA245">
        <f t="shared" si="337"/>
        <v>0</v>
      </c>
      <c r="AB245">
        <v>0</v>
      </c>
      <c r="AC245">
        <f t="shared" si="338"/>
        <v>0</v>
      </c>
      <c r="AD245">
        <f t="shared" si="373"/>
        <v>89.559999999999988</v>
      </c>
      <c r="AE245">
        <f t="shared" si="339"/>
        <v>0.89503642766649028</v>
      </c>
      <c r="AF245">
        <v>0.12</v>
      </c>
      <c r="AG245">
        <f t="shared" si="340"/>
        <v>5.5763389043113716E-3</v>
      </c>
      <c r="AH245">
        <v>0</v>
      </c>
      <c r="AI245">
        <f t="shared" si="341"/>
        <v>0</v>
      </c>
      <c r="AJ245">
        <v>0</v>
      </c>
      <c r="AK245">
        <f t="shared" si="342"/>
        <v>0</v>
      </c>
      <c r="AL245">
        <v>0</v>
      </c>
      <c r="AM245">
        <f t="shared" si="343"/>
        <v>0</v>
      </c>
      <c r="AN245">
        <v>8.3000000000000007</v>
      </c>
      <c r="AO245">
        <f t="shared" si="344"/>
        <v>8.9087801937464309E-2</v>
      </c>
      <c r="AP245">
        <v>0</v>
      </c>
      <c r="AQ245">
        <f t="shared" si="345"/>
        <v>0</v>
      </c>
      <c r="AR245">
        <v>0</v>
      </c>
      <c r="AS245">
        <f t="shared" si="346"/>
        <v>0</v>
      </c>
      <c r="AT245">
        <v>0</v>
      </c>
      <c r="AU245">
        <f t="shared" si="347"/>
        <v>0</v>
      </c>
      <c r="AV245">
        <v>0</v>
      </c>
      <c r="AW245">
        <f t="shared" si="348"/>
        <v>0</v>
      </c>
      <c r="AX245">
        <v>0</v>
      </c>
      <c r="AY245">
        <f t="shared" si="349"/>
        <v>0</v>
      </c>
      <c r="AZ245">
        <v>0</v>
      </c>
      <c r="BA245">
        <f t="shared" si="350"/>
        <v>0</v>
      </c>
      <c r="BB245">
        <v>0.22</v>
      </c>
      <c r="BC245">
        <f t="shared" si="351"/>
        <v>2.4103197639333052E-3</v>
      </c>
      <c r="BD245">
        <v>0</v>
      </c>
      <c r="BE245">
        <f t="shared" si="352"/>
        <v>0</v>
      </c>
      <c r="BF245">
        <v>1.4</v>
      </c>
      <c r="BG245">
        <f t="shared" si="353"/>
        <v>4.2500980171658051E-3</v>
      </c>
      <c r="BH245">
        <v>0</v>
      </c>
      <c r="BI245">
        <f t="shared" si="354"/>
        <v>0</v>
      </c>
      <c r="BJ245">
        <v>0.06</v>
      </c>
      <c r="BK245">
        <f t="shared" si="355"/>
        <v>1.8505617640447521E-4</v>
      </c>
      <c r="BL245">
        <v>0</v>
      </c>
      <c r="BM245">
        <f t="shared" si="356"/>
        <v>0</v>
      </c>
      <c r="BN245">
        <v>0</v>
      </c>
      <c r="BO245">
        <f t="shared" si="357"/>
        <v>0</v>
      </c>
      <c r="BP245">
        <v>0</v>
      </c>
      <c r="BQ245">
        <f t="shared" si="358"/>
        <v>0</v>
      </c>
      <c r="BR245">
        <v>0</v>
      </c>
      <c r="BS245">
        <f t="shared" si="359"/>
        <v>0</v>
      </c>
      <c r="BT245">
        <v>0</v>
      </c>
      <c r="BU245">
        <f t="shared" si="360"/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f t="shared" si="310"/>
        <v>0</v>
      </c>
      <c r="DF245">
        <v>0</v>
      </c>
      <c r="DG245">
        <f t="shared" si="311"/>
        <v>0</v>
      </c>
      <c r="DH245">
        <v>0</v>
      </c>
      <c r="DI245">
        <f t="shared" si="312"/>
        <v>0</v>
      </c>
      <c r="DJ245">
        <v>0</v>
      </c>
      <c r="DK245">
        <f t="shared" si="313"/>
        <v>0</v>
      </c>
      <c r="DL245">
        <f t="shared" si="374"/>
        <v>99.375</v>
      </c>
      <c r="DM245">
        <f t="shared" si="314"/>
        <v>0.84193088443179409</v>
      </c>
      <c r="DN245">
        <v>0</v>
      </c>
      <c r="DO245">
        <f t="shared" si="315"/>
        <v>0</v>
      </c>
      <c r="DP245">
        <v>0</v>
      </c>
      <c r="DQ245">
        <f t="shared" si="316"/>
        <v>0</v>
      </c>
      <c r="DR245">
        <v>0</v>
      </c>
      <c r="DS245">
        <f t="shared" si="317"/>
        <v>0</v>
      </c>
      <c r="DT245">
        <v>0</v>
      </c>
      <c r="DU245">
        <f t="shared" si="318"/>
        <v>0</v>
      </c>
      <c r="DV245">
        <v>0</v>
      </c>
      <c r="DW245">
        <f t="shared" si="319"/>
        <v>0</v>
      </c>
      <c r="DX245">
        <v>0</v>
      </c>
      <c r="DY245">
        <f t="shared" si="320"/>
        <v>0</v>
      </c>
      <c r="DZ245">
        <v>0</v>
      </c>
      <c r="EA245">
        <f t="shared" si="321"/>
        <v>0</v>
      </c>
      <c r="EB245">
        <v>0</v>
      </c>
      <c r="EC245">
        <f t="shared" si="322"/>
        <v>0</v>
      </c>
      <c r="ED245">
        <v>0</v>
      </c>
      <c r="EE245">
        <f t="shared" si="323"/>
        <v>0</v>
      </c>
      <c r="EF245">
        <v>0</v>
      </c>
      <c r="EG245">
        <f t="shared" si="324"/>
        <v>0</v>
      </c>
      <c r="EH245">
        <v>0</v>
      </c>
      <c r="EI245">
        <f t="shared" si="325"/>
        <v>0</v>
      </c>
      <c r="EJ245">
        <v>0</v>
      </c>
      <c r="EK245">
        <f t="shared" si="326"/>
        <v>0</v>
      </c>
      <c r="EL245">
        <v>0</v>
      </c>
      <c r="EM245">
        <f t="shared" si="327"/>
        <v>0</v>
      </c>
      <c r="EN245">
        <v>0</v>
      </c>
      <c r="EO245">
        <f t="shared" si="328"/>
        <v>0</v>
      </c>
      <c r="EP245">
        <v>0</v>
      </c>
      <c r="EQ245">
        <f t="shared" si="329"/>
        <v>0</v>
      </c>
      <c r="ER245">
        <v>0.625</v>
      </c>
      <c r="ES245">
        <f t="shared" si="330"/>
        <v>0.15806911556820583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 t="s">
        <v>732</v>
      </c>
    </row>
    <row r="246" spans="1:162" x14ac:dyDescent="0.45">
      <c r="A246">
        <v>245</v>
      </c>
      <c r="B246">
        <v>358</v>
      </c>
      <c r="C246" t="s">
        <v>368</v>
      </c>
      <c r="D246" t="s">
        <v>729</v>
      </c>
      <c r="E246" t="s">
        <v>735</v>
      </c>
      <c r="F246" t="s">
        <v>734</v>
      </c>
      <c r="G246" s="2">
        <v>0</v>
      </c>
      <c r="H246">
        <v>508</v>
      </c>
      <c r="I246">
        <v>1773</v>
      </c>
      <c r="J246">
        <f>250+273</f>
        <v>523</v>
      </c>
      <c r="K246" s="2">
        <f t="shared" si="366"/>
        <v>0.29498025944726453</v>
      </c>
      <c r="L246">
        <f t="shared" si="372"/>
        <v>1.1000000000000002E-4</v>
      </c>
      <c r="M246" t="s">
        <v>1145</v>
      </c>
      <c r="N246">
        <v>0</v>
      </c>
      <c r="O246">
        <f t="shared" si="331"/>
        <v>0</v>
      </c>
      <c r="P246">
        <v>0</v>
      </c>
      <c r="Q246">
        <f t="shared" si="332"/>
        <v>0</v>
      </c>
      <c r="R246">
        <v>0</v>
      </c>
      <c r="S246">
        <f t="shared" si="333"/>
        <v>0</v>
      </c>
      <c r="T246">
        <v>0.34</v>
      </c>
      <c r="U246">
        <f t="shared" si="334"/>
        <v>3.4539575342302626E-3</v>
      </c>
      <c r="V246">
        <v>0</v>
      </c>
      <c r="W246">
        <f t="shared" si="335"/>
        <v>0</v>
      </c>
      <c r="X246">
        <v>0</v>
      </c>
      <c r="Y246">
        <f t="shared" si="336"/>
        <v>0</v>
      </c>
      <c r="Z246">
        <v>0</v>
      </c>
      <c r="AA246">
        <f t="shared" si="337"/>
        <v>0</v>
      </c>
      <c r="AB246">
        <v>0</v>
      </c>
      <c r="AC246">
        <f t="shared" si="338"/>
        <v>0</v>
      </c>
      <c r="AD246">
        <f t="shared" si="373"/>
        <v>89.559999999999988</v>
      </c>
      <c r="AE246">
        <f t="shared" si="339"/>
        <v>0.89503642766649028</v>
      </c>
      <c r="AF246">
        <v>0.12</v>
      </c>
      <c r="AG246">
        <f t="shared" si="340"/>
        <v>5.5763389043113716E-3</v>
      </c>
      <c r="AH246">
        <v>0</v>
      </c>
      <c r="AI246">
        <f t="shared" si="341"/>
        <v>0</v>
      </c>
      <c r="AJ246">
        <v>0</v>
      </c>
      <c r="AK246">
        <f t="shared" si="342"/>
        <v>0</v>
      </c>
      <c r="AL246">
        <v>0</v>
      </c>
      <c r="AM246">
        <f t="shared" si="343"/>
        <v>0</v>
      </c>
      <c r="AN246">
        <v>8.3000000000000007</v>
      </c>
      <c r="AO246">
        <f t="shared" si="344"/>
        <v>8.9087801937464309E-2</v>
      </c>
      <c r="AP246">
        <v>0</v>
      </c>
      <c r="AQ246">
        <f t="shared" si="345"/>
        <v>0</v>
      </c>
      <c r="AR246">
        <v>0</v>
      </c>
      <c r="AS246">
        <f t="shared" si="346"/>
        <v>0</v>
      </c>
      <c r="AT246">
        <v>0</v>
      </c>
      <c r="AU246">
        <f t="shared" si="347"/>
        <v>0</v>
      </c>
      <c r="AV246">
        <v>0</v>
      </c>
      <c r="AW246">
        <f t="shared" si="348"/>
        <v>0</v>
      </c>
      <c r="AX246">
        <v>0</v>
      </c>
      <c r="AY246">
        <f t="shared" si="349"/>
        <v>0</v>
      </c>
      <c r="AZ246">
        <v>0</v>
      </c>
      <c r="BA246">
        <f t="shared" si="350"/>
        <v>0</v>
      </c>
      <c r="BB246">
        <v>0.22</v>
      </c>
      <c r="BC246">
        <f t="shared" si="351"/>
        <v>2.4103197639333052E-3</v>
      </c>
      <c r="BD246">
        <v>0</v>
      </c>
      <c r="BE246">
        <f t="shared" si="352"/>
        <v>0</v>
      </c>
      <c r="BF246">
        <v>1.4</v>
      </c>
      <c r="BG246">
        <f t="shared" si="353"/>
        <v>4.2500980171658051E-3</v>
      </c>
      <c r="BH246">
        <v>0</v>
      </c>
      <c r="BI246">
        <f t="shared" si="354"/>
        <v>0</v>
      </c>
      <c r="BJ246">
        <v>0.06</v>
      </c>
      <c r="BK246">
        <f t="shared" si="355"/>
        <v>1.8505617640447521E-4</v>
      </c>
      <c r="BL246">
        <v>0</v>
      </c>
      <c r="BM246">
        <f t="shared" si="356"/>
        <v>0</v>
      </c>
      <c r="BN246">
        <v>0</v>
      </c>
      <c r="BO246">
        <f t="shared" si="357"/>
        <v>0</v>
      </c>
      <c r="BP246">
        <v>0</v>
      </c>
      <c r="BQ246">
        <f t="shared" si="358"/>
        <v>0</v>
      </c>
      <c r="BR246">
        <v>0</v>
      </c>
      <c r="BS246">
        <f t="shared" si="359"/>
        <v>0</v>
      </c>
      <c r="BT246">
        <v>0</v>
      </c>
      <c r="BU246">
        <f t="shared" si="360"/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f t="shared" si="310"/>
        <v>0</v>
      </c>
      <c r="DF246">
        <v>0</v>
      </c>
      <c r="DG246">
        <f t="shared" si="311"/>
        <v>0</v>
      </c>
      <c r="DH246">
        <v>0</v>
      </c>
      <c r="DI246">
        <f t="shared" si="312"/>
        <v>0</v>
      </c>
      <c r="DJ246">
        <v>0</v>
      </c>
      <c r="DK246">
        <f t="shared" si="313"/>
        <v>0</v>
      </c>
      <c r="DL246">
        <f t="shared" si="374"/>
        <v>99.375</v>
      </c>
      <c r="DM246">
        <f t="shared" si="314"/>
        <v>0.84193088443179409</v>
      </c>
      <c r="DN246">
        <v>0</v>
      </c>
      <c r="DO246">
        <f t="shared" si="315"/>
        <v>0</v>
      </c>
      <c r="DP246">
        <v>0</v>
      </c>
      <c r="DQ246">
        <f t="shared" si="316"/>
        <v>0</v>
      </c>
      <c r="DR246">
        <v>0</v>
      </c>
      <c r="DS246">
        <f t="shared" si="317"/>
        <v>0</v>
      </c>
      <c r="DT246">
        <v>0</v>
      </c>
      <c r="DU246">
        <f t="shared" si="318"/>
        <v>0</v>
      </c>
      <c r="DV246">
        <v>0</v>
      </c>
      <c r="DW246">
        <f t="shared" si="319"/>
        <v>0</v>
      </c>
      <c r="DX246">
        <v>0</v>
      </c>
      <c r="DY246">
        <f t="shared" si="320"/>
        <v>0</v>
      </c>
      <c r="DZ246">
        <v>0</v>
      </c>
      <c r="EA246">
        <f t="shared" si="321"/>
        <v>0</v>
      </c>
      <c r="EB246">
        <v>0</v>
      </c>
      <c r="EC246">
        <f t="shared" si="322"/>
        <v>0</v>
      </c>
      <c r="ED246">
        <v>0</v>
      </c>
      <c r="EE246">
        <f t="shared" si="323"/>
        <v>0</v>
      </c>
      <c r="EF246">
        <v>0</v>
      </c>
      <c r="EG246">
        <f t="shared" si="324"/>
        <v>0</v>
      </c>
      <c r="EH246">
        <v>0</v>
      </c>
      <c r="EI246">
        <f t="shared" si="325"/>
        <v>0</v>
      </c>
      <c r="EJ246">
        <v>0</v>
      </c>
      <c r="EK246">
        <f t="shared" si="326"/>
        <v>0</v>
      </c>
      <c r="EL246">
        <v>0</v>
      </c>
      <c r="EM246">
        <f t="shared" si="327"/>
        <v>0</v>
      </c>
      <c r="EN246">
        <v>0</v>
      </c>
      <c r="EO246">
        <f t="shared" si="328"/>
        <v>0</v>
      </c>
      <c r="EP246">
        <v>0</v>
      </c>
      <c r="EQ246">
        <f t="shared" si="329"/>
        <v>0</v>
      </c>
      <c r="ER246">
        <v>0.625</v>
      </c>
      <c r="ES246">
        <f t="shared" si="330"/>
        <v>0.15806911556820583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 t="s">
        <v>732</v>
      </c>
    </row>
    <row r="247" spans="1:162" x14ac:dyDescent="0.45">
      <c r="A247">
        <v>246</v>
      </c>
      <c r="B247">
        <v>359</v>
      </c>
      <c r="C247" t="s">
        <v>368</v>
      </c>
      <c r="D247" t="s">
        <v>729</v>
      </c>
      <c r="E247" t="s">
        <v>735</v>
      </c>
      <c r="F247" t="s">
        <v>734</v>
      </c>
      <c r="G247" s="2">
        <v>0</v>
      </c>
      <c r="H247">
        <v>508</v>
      </c>
      <c r="I247">
        <v>1773</v>
      </c>
      <c r="J247">
        <v>673</v>
      </c>
      <c r="K247" s="2">
        <f t="shared" si="366"/>
        <v>0.3795826283135928</v>
      </c>
      <c r="L247">
        <f t="shared" si="372"/>
        <v>1.1000000000000002E-4</v>
      </c>
      <c r="M247" t="s">
        <v>1145</v>
      </c>
      <c r="N247">
        <v>0</v>
      </c>
      <c r="O247">
        <f t="shared" si="331"/>
        <v>0</v>
      </c>
      <c r="P247">
        <v>0</v>
      </c>
      <c r="Q247">
        <f t="shared" si="332"/>
        <v>0</v>
      </c>
      <c r="R247">
        <v>0</v>
      </c>
      <c r="S247">
        <f t="shared" si="333"/>
        <v>0</v>
      </c>
      <c r="T247">
        <v>0.34</v>
      </c>
      <c r="U247">
        <f t="shared" si="334"/>
        <v>3.4539575342302626E-3</v>
      </c>
      <c r="V247">
        <v>0</v>
      </c>
      <c r="W247">
        <f t="shared" si="335"/>
        <v>0</v>
      </c>
      <c r="X247">
        <v>0</v>
      </c>
      <c r="Y247">
        <f t="shared" si="336"/>
        <v>0</v>
      </c>
      <c r="Z247">
        <v>0</v>
      </c>
      <c r="AA247">
        <f t="shared" si="337"/>
        <v>0</v>
      </c>
      <c r="AB247">
        <v>0</v>
      </c>
      <c r="AC247">
        <f t="shared" si="338"/>
        <v>0</v>
      </c>
      <c r="AD247">
        <f t="shared" si="373"/>
        <v>89.559999999999988</v>
      </c>
      <c r="AE247">
        <f t="shared" si="339"/>
        <v>0.89503642766649028</v>
      </c>
      <c r="AF247">
        <v>0.12</v>
      </c>
      <c r="AG247">
        <f t="shared" si="340"/>
        <v>5.5763389043113716E-3</v>
      </c>
      <c r="AH247">
        <v>0</v>
      </c>
      <c r="AI247">
        <f t="shared" si="341"/>
        <v>0</v>
      </c>
      <c r="AJ247">
        <v>0</v>
      </c>
      <c r="AK247">
        <f t="shared" si="342"/>
        <v>0</v>
      </c>
      <c r="AL247">
        <v>0</v>
      </c>
      <c r="AM247">
        <f t="shared" si="343"/>
        <v>0</v>
      </c>
      <c r="AN247">
        <v>8.3000000000000007</v>
      </c>
      <c r="AO247">
        <f t="shared" si="344"/>
        <v>8.9087801937464309E-2</v>
      </c>
      <c r="AP247">
        <v>0</v>
      </c>
      <c r="AQ247">
        <f t="shared" si="345"/>
        <v>0</v>
      </c>
      <c r="AR247">
        <v>0</v>
      </c>
      <c r="AS247">
        <f t="shared" si="346"/>
        <v>0</v>
      </c>
      <c r="AT247">
        <v>0</v>
      </c>
      <c r="AU247">
        <f t="shared" si="347"/>
        <v>0</v>
      </c>
      <c r="AV247">
        <v>0</v>
      </c>
      <c r="AW247">
        <f t="shared" si="348"/>
        <v>0</v>
      </c>
      <c r="AX247">
        <v>0</v>
      </c>
      <c r="AY247">
        <f t="shared" si="349"/>
        <v>0</v>
      </c>
      <c r="AZ247">
        <v>0</v>
      </c>
      <c r="BA247">
        <f t="shared" si="350"/>
        <v>0</v>
      </c>
      <c r="BB247">
        <v>0.22</v>
      </c>
      <c r="BC247">
        <f t="shared" si="351"/>
        <v>2.4103197639333052E-3</v>
      </c>
      <c r="BD247">
        <v>0</v>
      </c>
      <c r="BE247">
        <f t="shared" si="352"/>
        <v>0</v>
      </c>
      <c r="BF247">
        <v>1.4</v>
      </c>
      <c r="BG247">
        <f t="shared" si="353"/>
        <v>4.2500980171658051E-3</v>
      </c>
      <c r="BH247">
        <v>0</v>
      </c>
      <c r="BI247">
        <f t="shared" si="354"/>
        <v>0</v>
      </c>
      <c r="BJ247">
        <v>0.06</v>
      </c>
      <c r="BK247">
        <f t="shared" si="355"/>
        <v>1.8505617640447521E-4</v>
      </c>
      <c r="BL247">
        <v>0</v>
      </c>
      <c r="BM247">
        <f t="shared" si="356"/>
        <v>0</v>
      </c>
      <c r="BN247">
        <v>0</v>
      </c>
      <c r="BO247">
        <f t="shared" si="357"/>
        <v>0</v>
      </c>
      <c r="BP247">
        <v>0</v>
      </c>
      <c r="BQ247">
        <f t="shared" si="358"/>
        <v>0</v>
      </c>
      <c r="BR247">
        <v>0</v>
      </c>
      <c r="BS247">
        <f t="shared" si="359"/>
        <v>0</v>
      </c>
      <c r="BT247">
        <v>0</v>
      </c>
      <c r="BU247">
        <f t="shared" si="360"/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f t="shared" si="310"/>
        <v>0</v>
      </c>
      <c r="DF247">
        <v>0</v>
      </c>
      <c r="DG247">
        <f t="shared" si="311"/>
        <v>0</v>
      </c>
      <c r="DH247">
        <v>0</v>
      </c>
      <c r="DI247">
        <f t="shared" si="312"/>
        <v>0</v>
      </c>
      <c r="DJ247">
        <v>0</v>
      </c>
      <c r="DK247">
        <f t="shared" si="313"/>
        <v>0</v>
      </c>
      <c r="DL247">
        <f t="shared" si="374"/>
        <v>99.375</v>
      </c>
      <c r="DM247">
        <f t="shared" si="314"/>
        <v>0.84193088443179409</v>
      </c>
      <c r="DN247">
        <v>0</v>
      </c>
      <c r="DO247">
        <f t="shared" si="315"/>
        <v>0</v>
      </c>
      <c r="DP247">
        <v>0</v>
      </c>
      <c r="DQ247">
        <f t="shared" si="316"/>
        <v>0</v>
      </c>
      <c r="DR247">
        <v>0</v>
      </c>
      <c r="DS247">
        <f t="shared" si="317"/>
        <v>0</v>
      </c>
      <c r="DT247">
        <v>0</v>
      </c>
      <c r="DU247">
        <f t="shared" si="318"/>
        <v>0</v>
      </c>
      <c r="DV247">
        <v>0</v>
      </c>
      <c r="DW247">
        <f t="shared" si="319"/>
        <v>0</v>
      </c>
      <c r="DX247">
        <v>0</v>
      </c>
      <c r="DY247">
        <f t="shared" si="320"/>
        <v>0</v>
      </c>
      <c r="DZ247">
        <v>0</v>
      </c>
      <c r="EA247">
        <f t="shared" si="321"/>
        <v>0</v>
      </c>
      <c r="EB247">
        <v>0</v>
      </c>
      <c r="EC247">
        <f t="shared" si="322"/>
        <v>0</v>
      </c>
      <c r="ED247">
        <v>0</v>
      </c>
      <c r="EE247">
        <f t="shared" si="323"/>
        <v>0</v>
      </c>
      <c r="EF247">
        <v>0</v>
      </c>
      <c r="EG247">
        <f t="shared" si="324"/>
        <v>0</v>
      </c>
      <c r="EH247">
        <v>0</v>
      </c>
      <c r="EI247">
        <f t="shared" si="325"/>
        <v>0</v>
      </c>
      <c r="EJ247">
        <v>0</v>
      </c>
      <c r="EK247">
        <f t="shared" si="326"/>
        <v>0</v>
      </c>
      <c r="EL247">
        <v>0</v>
      </c>
      <c r="EM247">
        <f t="shared" si="327"/>
        <v>0</v>
      </c>
      <c r="EN247">
        <v>0</v>
      </c>
      <c r="EO247">
        <f t="shared" si="328"/>
        <v>0</v>
      </c>
      <c r="EP247">
        <v>0</v>
      </c>
      <c r="EQ247">
        <f t="shared" si="329"/>
        <v>0</v>
      </c>
      <c r="ER247">
        <v>0.625</v>
      </c>
      <c r="ES247">
        <f t="shared" si="330"/>
        <v>0.15806911556820583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 t="s">
        <v>732</v>
      </c>
    </row>
    <row r="248" spans="1:162" x14ac:dyDescent="0.45">
      <c r="A248">
        <v>247</v>
      </c>
      <c r="B248">
        <v>360</v>
      </c>
      <c r="C248" t="s">
        <v>368</v>
      </c>
      <c r="D248" t="s">
        <v>729</v>
      </c>
      <c r="E248" t="s">
        <v>736</v>
      </c>
      <c r="F248" t="s">
        <v>731</v>
      </c>
      <c r="G248" s="2">
        <v>0</v>
      </c>
      <c r="H248">
        <v>508</v>
      </c>
      <c r="I248">
        <v>1773</v>
      </c>
      <c r="J248">
        <f>250+273</f>
        <v>523</v>
      </c>
      <c r="K248" s="2">
        <f t="shared" si="366"/>
        <v>0.29498025944726453</v>
      </c>
      <c r="L248">
        <f t="shared" si="372"/>
        <v>1.1000000000000002E-4</v>
      </c>
      <c r="M248" t="s">
        <v>1145</v>
      </c>
      <c r="N248">
        <v>0</v>
      </c>
      <c r="O248">
        <f t="shared" si="331"/>
        <v>0</v>
      </c>
      <c r="P248">
        <v>0</v>
      </c>
      <c r="Q248">
        <f t="shared" si="332"/>
        <v>0</v>
      </c>
      <c r="R248">
        <v>0.65</v>
      </c>
      <c r="S248">
        <f t="shared" si="333"/>
        <v>6.1154324051574463E-3</v>
      </c>
      <c r="T248">
        <v>0</v>
      </c>
      <c r="U248">
        <f t="shared" si="334"/>
        <v>0</v>
      </c>
      <c r="V248">
        <v>0</v>
      </c>
      <c r="W248">
        <f t="shared" si="335"/>
        <v>0</v>
      </c>
      <c r="X248">
        <v>7.0000000000000001E-3</v>
      </c>
      <c r="Y248">
        <f t="shared" si="336"/>
        <v>1.4326067191814922E-4</v>
      </c>
      <c r="Z248">
        <v>0</v>
      </c>
      <c r="AA248">
        <f t="shared" si="337"/>
        <v>0</v>
      </c>
      <c r="AB248">
        <v>0</v>
      </c>
      <c r="AC248">
        <f t="shared" si="338"/>
        <v>0</v>
      </c>
      <c r="AD248">
        <f>100-AF248-R248-T248-AH248-AJ248-AL248-AN248-AP248-BB248-AZ248-BF248-BJ248-AX248-BD248-X248-BL248-BP248-BR248</f>
        <v>87.680500000000009</v>
      </c>
      <c r="AE248">
        <f t="shared" si="339"/>
        <v>0.86700540342280663</v>
      </c>
      <c r="AF248">
        <v>0.1</v>
      </c>
      <c r="AG248">
        <f t="shared" si="340"/>
        <v>4.5979058519037726E-3</v>
      </c>
      <c r="AH248">
        <v>4.0000000000000001E-3</v>
      </c>
      <c r="AI248">
        <f t="shared" si="341"/>
        <v>7.1321729778965859E-5</v>
      </c>
      <c r="AJ248">
        <v>5.0000000000000001E-3</v>
      </c>
      <c r="AK248">
        <f t="shared" si="342"/>
        <v>8.6104985469600672E-5</v>
      </c>
      <c r="AL248">
        <v>0.18</v>
      </c>
      <c r="AM248">
        <f t="shared" si="343"/>
        <v>3.53910483012429E-3</v>
      </c>
      <c r="AN248">
        <v>10.37</v>
      </c>
      <c r="AO248">
        <f t="shared" si="344"/>
        <v>0.11013137659319598</v>
      </c>
      <c r="AP248">
        <v>0.57999999999999996</v>
      </c>
      <c r="AQ248">
        <f t="shared" si="345"/>
        <v>3.3383461104014279E-3</v>
      </c>
      <c r="AR248">
        <v>0</v>
      </c>
      <c r="AS248">
        <f t="shared" si="346"/>
        <v>0</v>
      </c>
      <c r="AT248">
        <v>0</v>
      </c>
      <c r="AU248">
        <f t="shared" si="347"/>
        <v>0</v>
      </c>
      <c r="AV248">
        <v>0</v>
      </c>
      <c r="AW248">
        <f t="shared" si="348"/>
        <v>0</v>
      </c>
      <c r="AX248">
        <v>3.2000000000000001E-2</v>
      </c>
      <c r="AY248">
        <f t="shared" si="349"/>
        <v>1.2612899193459371E-3</v>
      </c>
      <c r="AZ248">
        <v>0.16</v>
      </c>
      <c r="BA248">
        <f t="shared" si="350"/>
        <v>9.5095639705287797E-4</v>
      </c>
      <c r="BB248">
        <v>0.21</v>
      </c>
      <c r="BC248">
        <f t="shared" si="351"/>
        <v>2.2764778855686109E-3</v>
      </c>
      <c r="BD248">
        <v>5.0000000000000001E-3</v>
      </c>
      <c r="BE248">
        <f t="shared" si="352"/>
        <v>4.6852918107385295E-5</v>
      </c>
      <c r="BF248">
        <v>0</v>
      </c>
      <c r="BG248">
        <f t="shared" si="353"/>
        <v>0</v>
      </c>
      <c r="BH248">
        <v>0</v>
      </c>
      <c r="BI248">
        <f t="shared" si="354"/>
        <v>0</v>
      </c>
      <c r="BJ248">
        <v>0</v>
      </c>
      <c r="BK248">
        <f t="shared" si="355"/>
        <v>0</v>
      </c>
      <c r="BL248">
        <v>1E-3</v>
      </c>
      <c r="BM248">
        <f t="shared" si="356"/>
        <v>4.6517436847244812E-6</v>
      </c>
      <c r="BN248">
        <v>0</v>
      </c>
      <c r="BO248">
        <f t="shared" si="357"/>
        <v>0</v>
      </c>
      <c r="BP248">
        <v>7.4999999999999997E-3</v>
      </c>
      <c r="BQ248">
        <f t="shared" si="358"/>
        <v>3.8308793785055248E-4</v>
      </c>
      <c r="BR248">
        <v>8.0000000000000002E-3</v>
      </c>
      <c r="BS248">
        <f t="shared" si="359"/>
        <v>4.8426597633398499E-5</v>
      </c>
      <c r="BT248">
        <v>0</v>
      </c>
      <c r="BU248">
        <f t="shared" si="360"/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f t="shared" si="310"/>
        <v>0</v>
      </c>
      <c r="DF248">
        <v>0</v>
      </c>
      <c r="DG248">
        <f t="shared" si="311"/>
        <v>0</v>
      </c>
      <c r="DH248">
        <v>0</v>
      </c>
      <c r="DI248">
        <f t="shared" si="312"/>
        <v>0</v>
      </c>
      <c r="DJ248">
        <v>0</v>
      </c>
      <c r="DK248">
        <f t="shared" si="313"/>
        <v>0</v>
      </c>
      <c r="DL248">
        <f t="shared" si="374"/>
        <v>99.375</v>
      </c>
      <c r="DM248">
        <f t="shared" si="314"/>
        <v>0.84193088443179409</v>
      </c>
      <c r="DN248">
        <v>0</v>
      </c>
      <c r="DO248">
        <f t="shared" si="315"/>
        <v>0</v>
      </c>
      <c r="DP248">
        <v>0</v>
      </c>
      <c r="DQ248">
        <f t="shared" si="316"/>
        <v>0</v>
      </c>
      <c r="DR248">
        <v>0</v>
      </c>
      <c r="DS248">
        <f t="shared" si="317"/>
        <v>0</v>
      </c>
      <c r="DT248">
        <v>0</v>
      </c>
      <c r="DU248">
        <f t="shared" si="318"/>
        <v>0</v>
      </c>
      <c r="DV248">
        <v>0</v>
      </c>
      <c r="DW248">
        <f t="shared" si="319"/>
        <v>0</v>
      </c>
      <c r="DX248">
        <v>0</v>
      </c>
      <c r="DY248">
        <f t="shared" si="320"/>
        <v>0</v>
      </c>
      <c r="DZ248">
        <v>0</v>
      </c>
      <c r="EA248">
        <f t="shared" si="321"/>
        <v>0</v>
      </c>
      <c r="EB248">
        <v>0</v>
      </c>
      <c r="EC248">
        <f t="shared" si="322"/>
        <v>0</v>
      </c>
      <c r="ED248">
        <v>0</v>
      </c>
      <c r="EE248">
        <f t="shared" si="323"/>
        <v>0</v>
      </c>
      <c r="EF248">
        <v>0</v>
      </c>
      <c r="EG248">
        <f t="shared" si="324"/>
        <v>0</v>
      </c>
      <c r="EH248">
        <v>0</v>
      </c>
      <c r="EI248">
        <f t="shared" si="325"/>
        <v>0</v>
      </c>
      <c r="EJ248">
        <v>0</v>
      </c>
      <c r="EK248">
        <f t="shared" si="326"/>
        <v>0</v>
      </c>
      <c r="EL248">
        <v>0</v>
      </c>
      <c r="EM248">
        <f t="shared" si="327"/>
        <v>0</v>
      </c>
      <c r="EN248">
        <v>0</v>
      </c>
      <c r="EO248">
        <f t="shared" si="328"/>
        <v>0</v>
      </c>
      <c r="EP248">
        <v>0</v>
      </c>
      <c r="EQ248">
        <f t="shared" si="329"/>
        <v>0</v>
      </c>
      <c r="ER248">
        <v>0.625</v>
      </c>
      <c r="ES248">
        <f t="shared" si="330"/>
        <v>0.15806911556820583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 t="s">
        <v>737</v>
      </c>
    </row>
    <row r="249" spans="1:162" x14ac:dyDescent="0.45">
      <c r="A249">
        <v>248</v>
      </c>
      <c r="B249">
        <v>361</v>
      </c>
      <c r="C249" t="s">
        <v>368</v>
      </c>
      <c r="D249" t="s">
        <v>729</v>
      </c>
      <c r="E249" t="s">
        <v>736</v>
      </c>
      <c r="F249" t="s">
        <v>731</v>
      </c>
      <c r="G249" s="2">
        <v>0</v>
      </c>
      <c r="H249">
        <v>508</v>
      </c>
      <c r="I249">
        <v>1773</v>
      </c>
      <c r="J249">
        <v>673</v>
      </c>
      <c r="K249" s="2">
        <f t="shared" si="366"/>
        <v>0.3795826283135928</v>
      </c>
      <c r="L249">
        <f t="shared" si="372"/>
        <v>1.1000000000000002E-4</v>
      </c>
      <c r="M249" t="s">
        <v>1145</v>
      </c>
      <c r="N249">
        <v>0</v>
      </c>
      <c r="O249">
        <f t="shared" si="331"/>
        <v>0</v>
      </c>
      <c r="P249">
        <v>0</v>
      </c>
      <c r="Q249">
        <f t="shared" si="332"/>
        <v>0</v>
      </c>
      <c r="R249">
        <v>0.65</v>
      </c>
      <c r="S249">
        <f t="shared" si="333"/>
        <v>6.1158852438060992E-3</v>
      </c>
      <c r="T249">
        <v>0</v>
      </c>
      <c r="U249">
        <f t="shared" si="334"/>
        <v>0</v>
      </c>
      <c r="V249">
        <v>0</v>
      </c>
      <c r="W249">
        <f t="shared" si="335"/>
        <v>0</v>
      </c>
      <c r="X249">
        <v>0</v>
      </c>
      <c r="Y249">
        <f t="shared" si="336"/>
        <v>0</v>
      </c>
      <c r="Z249">
        <v>0</v>
      </c>
      <c r="AA249">
        <f t="shared" si="337"/>
        <v>0</v>
      </c>
      <c r="AB249">
        <v>0</v>
      </c>
      <c r="AC249">
        <f t="shared" si="338"/>
        <v>0</v>
      </c>
      <c r="AD249">
        <f t="shared" ref="AD249:AD258" si="375">100-AF249-R249-T249-AH249-AJ249-AL249-AN249-AP249-BB249-AZ249-BF249-BJ249-AX249-BD249-X249-BL249-BP249-BR249</f>
        <v>87.687500000000014</v>
      </c>
      <c r="AE249">
        <f t="shared" si="339"/>
        <v>0.86713882665144404</v>
      </c>
      <c r="AF249">
        <v>0.1</v>
      </c>
      <c r="AG249">
        <f t="shared" si="340"/>
        <v>4.5982463199744934E-3</v>
      </c>
      <c r="AH249">
        <v>4.0000000000000001E-3</v>
      </c>
      <c r="AI249">
        <f t="shared" si="341"/>
        <v>7.1327011046682181E-5</v>
      </c>
      <c r="AJ249">
        <v>5.0000000000000001E-3</v>
      </c>
      <c r="AK249">
        <f t="shared" si="342"/>
        <v>8.6111361415352184E-5</v>
      </c>
      <c r="AL249">
        <v>0.18</v>
      </c>
      <c r="AM249">
        <f t="shared" si="343"/>
        <v>3.5393668955585123E-3</v>
      </c>
      <c r="AN249">
        <v>10.37</v>
      </c>
      <c r="AO249">
        <f t="shared" si="344"/>
        <v>0.11013953165737569</v>
      </c>
      <c r="AP249">
        <v>0.57999999999999996</v>
      </c>
      <c r="AQ249">
        <f t="shared" si="345"/>
        <v>3.3385933099518788E-3</v>
      </c>
      <c r="AR249">
        <v>0</v>
      </c>
      <c r="AS249">
        <f t="shared" si="346"/>
        <v>0</v>
      </c>
      <c r="AT249">
        <v>0</v>
      </c>
      <c r="AU249">
        <f t="shared" si="347"/>
        <v>0</v>
      </c>
      <c r="AV249">
        <v>0</v>
      </c>
      <c r="AW249">
        <f t="shared" si="348"/>
        <v>0</v>
      </c>
      <c r="AX249">
        <v>3.2000000000000001E-2</v>
      </c>
      <c r="AY249">
        <f t="shared" si="349"/>
        <v>1.2613833159832958E-3</v>
      </c>
      <c r="AZ249">
        <v>0.16</v>
      </c>
      <c r="BA249">
        <f t="shared" si="350"/>
        <v>9.5102681395576216E-4</v>
      </c>
      <c r="BB249">
        <v>0.21</v>
      </c>
      <c r="BC249">
        <f t="shared" si="351"/>
        <v>2.2766464553607519E-3</v>
      </c>
      <c r="BD249">
        <v>5.0000000000000001E-3</v>
      </c>
      <c r="BE249">
        <f t="shared" si="352"/>
        <v>4.6856387496091692E-5</v>
      </c>
      <c r="BF249">
        <v>0</v>
      </c>
      <c r="BG249">
        <f t="shared" si="353"/>
        <v>0</v>
      </c>
      <c r="BH249">
        <v>0</v>
      </c>
      <c r="BI249">
        <f t="shared" si="354"/>
        <v>0</v>
      </c>
      <c r="BJ249">
        <v>0</v>
      </c>
      <c r="BK249">
        <f t="shared" si="355"/>
        <v>0</v>
      </c>
      <c r="BL249">
        <v>1E-3</v>
      </c>
      <c r="BM249">
        <f t="shared" si="356"/>
        <v>4.6520881394064252E-6</v>
      </c>
      <c r="BN249">
        <v>0</v>
      </c>
      <c r="BO249">
        <f t="shared" si="357"/>
        <v>0</v>
      </c>
      <c r="BP249">
        <v>7.4999999999999997E-3</v>
      </c>
      <c r="BQ249">
        <f t="shared" si="358"/>
        <v>3.8311630494098834E-4</v>
      </c>
      <c r="BR249">
        <v>8.0000000000000002E-3</v>
      </c>
      <c r="BS249">
        <f t="shared" si="359"/>
        <v>4.843018355072671E-5</v>
      </c>
      <c r="BT249">
        <v>0</v>
      </c>
      <c r="BU249">
        <f t="shared" si="360"/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f t="shared" si="310"/>
        <v>0</v>
      </c>
      <c r="DF249">
        <v>0</v>
      </c>
      <c r="DG249">
        <f t="shared" si="311"/>
        <v>0</v>
      </c>
      <c r="DH249">
        <v>0</v>
      </c>
      <c r="DI249">
        <f t="shared" si="312"/>
        <v>0</v>
      </c>
      <c r="DJ249">
        <v>0</v>
      </c>
      <c r="DK249">
        <f t="shared" si="313"/>
        <v>0</v>
      </c>
      <c r="DL249">
        <f t="shared" si="374"/>
        <v>99.375</v>
      </c>
      <c r="DM249">
        <f t="shared" si="314"/>
        <v>0.84193088443179409</v>
      </c>
      <c r="DN249">
        <v>0</v>
      </c>
      <c r="DO249">
        <f t="shared" si="315"/>
        <v>0</v>
      </c>
      <c r="DP249">
        <v>0</v>
      </c>
      <c r="DQ249">
        <f t="shared" si="316"/>
        <v>0</v>
      </c>
      <c r="DR249">
        <v>0</v>
      </c>
      <c r="DS249">
        <f t="shared" si="317"/>
        <v>0</v>
      </c>
      <c r="DT249">
        <v>0</v>
      </c>
      <c r="DU249">
        <f t="shared" si="318"/>
        <v>0</v>
      </c>
      <c r="DV249">
        <v>0</v>
      </c>
      <c r="DW249">
        <f t="shared" si="319"/>
        <v>0</v>
      </c>
      <c r="DX249">
        <v>0</v>
      </c>
      <c r="DY249">
        <f t="shared" si="320"/>
        <v>0</v>
      </c>
      <c r="DZ249">
        <v>0</v>
      </c>
      <c r="EA249">
        <f t="shared" si="321"/>
        <v>0</v>
      </c>
      <c r="EB249">
        <v>0</v>
      </c>
      <c r="EC249">
        <f t="shared" si="322"/>
        <v>0</v>
      </c>
      <c r="ED249">
        <v>0</v>
      </c>
      <c r="EE249">
        <f t="shared" si="323"/>
        <v>0</v>
      </c>
      <c r="EF249">
        <v>0</v>
      </c>
      <c r="EG249">
        <f t="shared" si="324"/>
        <v>0</v>
      </c>
      <c r="EH249">
        <v>0</v>
      </c>
      <c r="EI249">
        <f t="shared" si="325"/>
        <v>0</v>
      </c>
      <c r="EJ249">
        <v>0</v>
      </c>
      <c r="EK249">
        <f t="shared" si="326"/>
        <v>0</v>
      </c>
      <c r="EL249">
        <v>0</v>
      </c>
      <c r="EM249">
        <f t="shared" si="327"/>
        <v>0</v>
      </c>
      <c r="EN249">
        <v>0</v>
      </c>
      <c r="EO249">
        <f t="shared" si="328"/>
        <v>0</v>
      </c>
      <c r="EP249">
        <v>0</v>
      </c>
      <c r="EQ249">
        <f t="shared" si="329"/>
        <v>0</v>
      </c>
      <c r="ER249">
        <v>0.625</v>
      </c>
      <c r="ES249">
        <f t="shared" si="330"/>
        <v>0.15806911556820583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 t="s">
        <v>737</v>
      </c>
    </row>
    <row r="250" spans="1:162" x14ac:dyDescent="0.45">
      <c r="A250">
        <v>249</v>
      </c>
      <c r="B250">
        <v>362</v>
      </c>
      <c r="C250" t="s">
        <v>368</v>
      </c>
      <c r="D250" t="s">
        <v>729</v>
      </c>
      <c r="E250" t="s">
        <v>736</v>
      </c>
      <c r="F250" t="s">
        <v>733</v>
      </c>
      <c r="G250" s="2">
        <v>1</v>
      </c>
      <c r="H250">
        <v>508</v>
      </c>
      <c r="I250">
        <v>1773</v>
      </c>
      <c r="J250">
        <f>250+273</f>
        <v>523</v>
      </c>
      <c r="K250" s="2">
        <f t="shared" si="366"/>
        <v>0.29498025944726453</v>
      </c>
      <c r="L250">
        <f t="shared" si="372"/>
        <v>1.1000000000000002E-4</v>
      </c>
      <c r="M250" t="s">
        <v>1145</v>
      </c>
      <c r="N250">
        <v>0</v>
      </c>
      <c r="O250">
        <f t="shared" si="331"/>
        <v>0</v>
      </c>
      <c r="P250">
        <v>0</v>
      </c>
      <c r="Q250">
        <f t="shared" si="332"/>
        <v>0</v>
      </c>
      <c r="R250">
        <v>0.65</v>
      </c>
      <c r="S250">
        <f t="shared" si="333"/>
        <v>6.1158852438060992E-3</v>
      </c>
      <c r="T250">
        <v>0</v>
      </c>
      <c r="U250">
        <f t="shared" si="334"/>
        <v>0</v>
      </c>
      <c r="V250">
        <v>0</v>
      </c>
      <c r="W250">
        <f t="shared" si="335"/>
        <v>0</v>
      </c>
      <c r="X250">
        <v>0</v>
      </c>
      <c r="Y250">
        <f t="shared" si="336"/>
        <v>0</v>
      </c>
      <c r="Z250">
        <v>0</v>
      </c>
      <c r="AA250">
        <f t="shared" si="337"/>
        <v>0</v>
      </c>
      <c r="AB250">
        <v>0</v>
      </c>
      <c r="AC250">
        <f t="shared" si="338"/>
        <v>0</v>
      </c>
      <c r="AD250">
        <f t="shared" si="375"/>
        <v>87.687500000000014</v>
      </c>
      <c r="AE250">
        <f t="shared" si="339"/>
        <v>0.86713882665144404</v>
      </c>
      <c r="AF250">
        <v>0.1</v>
      </c>
      <c r="AG250">
        <f t="shared" si="340"/>
        <v>4.5982463199744934E-3</v>
      </c>
      <c r="AH250">
        <v>4.0000000000000001E-3</v>
      </c>
      <c r="AI250">
        <f t="shared" si="341"/>
        <v>7.1327011046682181E-5</v>
      </c>
      <c r="AJ250">
        <v>5.0000000000000001E-3</v>
      </c>
      <c r="AK250">
        <f t="shared" si="342"/>
        <v>8.6111361415352184E-5</v>
      </c>
      <c r="AL250">
        <v>0.18</v>
      </c>
      <c r="AM250">
        <f t="shared" si="343"/>
        <v>3.5393668955585123E-3</v>
      </c>
      <c r="AN250">
        <v>10.37</v>
      </c>
      <c r="AO250">
        <f t="shared" si="344"/>
        <v>0.11013953165737569</v>
      </c>
      <c r="AP250">
        <v>0.57999999999999996</v>
      </c>
      <c r="AQ250">
        <f t="shared" si="345"/>
        <v>3.3385933099518788E-3</v>
      </c>
      <c r="AR250">
        <v>0</v>
      </c>
      <c r="AS250">
        <f t="shared" si="346"/>
        <v>0</v>
      </c>
      <c r="AT250">
        <v>0</v>
      </c>
      <c r="AU250">
        <f t="shared" si="347"/>
        <v>0</v>
      </c>
      <c r="AV250">
        <v>0</v>
      </c>
      <c r="AW250">
        <f t="shared" si="348"/>
        <v>0</v>
      </c>
      <c r="AX250">
        <v>3.2000000000000001E-2</v>
      </c>
      <c r="AY250">
        <f t="shared" si="349"/>
        <v>1.2613833159832958E-3</v>
      </c>
      <c r="AZ250">
        <v>0.16</v>
      </c>
      <c r="BA250">
        <f t="shared" si="350"/>
        <v>9.5102681395576216E-4</v>
      </c>
      <c r="BB250">
        <v>0.21</v>
      </c>
      <c r="BC250">
        <f t="shared" si="351"/>
        <v>2.2766464553607519E-3</v>
      </c>
      <c r="BD250">
        <v>5.0000000000000001E-3</v>
      </c>
      <c r="BE250">
        <f t="shared" si="352"/>
        <v>4.6856387496091692E-5</v>
      </c>
      <c r="BF250">
        <v>0</v>
      </c>
      <c r="BG250">
        <f t="shared" si="353"/>
        <v>0</v>
      </c>
      <c r="BH250">
        <v>0</v>
      </c>
      <c r="BI250">
        <f t="shared" si="354"/>
        <v>0</v>
      </c>
      <c r="BJ250">
        <v>0</v>
      </c>
      <c r="BK250">
        <f t="shared" si="355"/>
        <v>0</v>
      </c>
      <c r="BL250">
        <v>1E-3</v>
      </c>
      <c r="BM250">
        <f t="shared" si="356"/>
        <v>4.6520881394064252E-6</v>
      </c>
      <c r="BN250">
        <v>0</v>
      </c>
      <c r="BO250">
        <f t="shared" si="357"/>
        <v>0</v>
      </c>
      <c r="BP250">
        <v>7.4999999999999997E-3</v>
      </c>
      <c r="BQ250">
        <f t="shared" si="358"/>
        <v>3.8311630494098834E-4</v>
      </c>
      <c r="BR250">
        <v>8.0000000000000002E-3</v>
      </c>
      <c r="BS250">
        <f t="shared" si="359"/>
        <v>4.843018355072671E-5</v>
      </c>
      <c r="BT250">
        <v>0</v>
      </c>
      <c r="BU250">
        <f t="shared" si="360"/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f t="shared" si="310"/>
        <v>0</v>
      </c>
      <c r="DF250">
        <v>0</v>
      </c>
      <c r="DG250">
        <f t="shared" si="311"/>
        <v>0</v>
      </c>
      <c r="DH250">
        <v>0</v>
      </c>
      <c r="DI250">
        <f t="shared" si="312"/>
        <v>0</v>
      </c>
      <c r="DJ250">
        <v>0</v>
      </c>
      <c r="DK250">
        <f t="shared" si="313"/>
        <v>0</v>
      </c>
      <c r="DL250">
        <f t="shared" si="374"/>
        <v>99.375</v>
      </c>
      <c r="DM250">
        <f t="shared" si="314"/>
        <v>0.84193088443179409</v>
      </c>
      <c r="DN250">
        <v>0</v>
      </c>
      <c r="DO250">
        <f t="shared" si="315"/>
        <v>0</v>
      </c>
      <c r="DP250">
        <v>0</v>
      </c>
      <c r="DQ250">
        <f t="shared" si="316"/>
        <v>0</v>
      </c>
      <c r="DR250">
        <v>0</v>
      </c>
      <c r="DS250">
        <f t="shared" si="317"/>
        <v>0</v>
      </c>
      <c r="DT250">
        <v>0</v>
      </c>
      <c r="DU250">
        <f t="shared" si="318"/>
        <v>0</v>
      </c>
      <c r="DV250">
        <v>0</v>
      </c>
      <c r="DW250">
        <f t="shared" si="319"/>
        <v>0</v>
      </c>
      <c r="DX250">
        <v>0</v>
      </c>
      <c r="DY250">
        <f t="shared" si="320"/>
        <v>0</v>
      </c>
      <c r="DZ250">
        <v>0</v>
      </c>
      <c r="EA250">
        <f t="shared" si="321"/>
        <v>0</v>
      </c>
      <c r="EB250">
        <v>0</v>
      </c>
      <c r="EC250">
        <f t="shared" si="322"/>
        <v>0</v>
      </c>
      <c r="ED250">
        <v>0</v>
      </c>
      <c r="EE250">
        <f t="shared" si="323"/>
        <v>0</v>
      </c>
      <c r="EF250">
        <v>0</v>
      </c>
      <c r="EG250">
        <f t="shared" si="324"/>
        <v>0</v>
      </c>
      <c r="EH250">
        <v>0</v>
      </c>
      <c r="EI250">
        <f t="shared" si="325"/>
        <v>0</v>
      </c>
      <c r="EJ250">
        <v>0</v>
      </c>
      <c r="EK250">
        <f t="shared" si="326"/>
        <v>0</v>
      </c>
      <c r="EL250">
        <v>0</v>
      </c>
      <c r="EM250">
        <f t="shared" si="327"/>
        <v>0</v>
      </c>
      <c r="EN250">
        <v>0</v>
      </c>
      <c r="EO250">
        <f t="shared" si="328"/>
        <v>0</v>
      </c>
      <c r="EP250">
        <v>0</v>
      </c>
      <c r="EQ250">
        <f t="shared" si="329"/>
        <v>0</v>
      </c>
      <c r="ER250">
        <v>0.625</v>
      </c>
      <c r="ES250">
        <f t="shared" si="330"/>
        <v>0.15806911556820583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 t="s">
        <v>737</v>
      </c>
    </row>
    <row r="251" spans="1:162" x14ac:dyDescent="0.45">
      <c r="A251">
        <v>250</v>
      </c>
      <c r="B251">
        <v>363</v>
      </c>
      <c r="C251" t="s">
        <v>368</v>
      </c>
      <c r="D251" t="s">
        <v>729</v>
      </c>
      <c r="E251" t="s">
        <v>736</v>
      </c>
      <c r="F251" t="s">
        <v>733</v>
      </c>
      <c r="G251" s="2">
        <v>0</v>
      </c>
      <c r="H251">
        <v>508</v>
      </c>
      <c r="I251">
        <v>1773</v>
      </c>
      <c r="J251">
        <v>673</v>
      </c>
      <c r="K251" s="2">
        <f t="shared" si="366"/>
        <v>0.3795826283135928</v>
      </c>
      <c r="L251">
        <f t="shared" si="372"/>
        <v>1.1000000000000002E-4</v>
      </c>
      <c r="M251" t="s">
        <v>1145</v>
      </c>
      <c r="N251">
        <v>0</v>
      </c>
      <c r="O251">
        <f t="shared" si="331"/>
        <v>0</v>
      </c>
      <c r="P251">
        <v>0</v>
      </c>
      <c r="Q251">
        <f t="shared" si="332"/>
        <v>0</v>
      </c>
      <c r="R251">
        <v>0.65</v>
      </c>
      <c r="S251">
        <f t="shared" si="333"/>
        <v>6.1158852438060992E-3</v>
      </c>
      <c r="T251">
        <v>0</v>
      </c>
      <c r="U251">
        <f t="shared" si="334"/>
        <v>0</v>
      </c>
      <c r="V251">
        <v>0</v>
      </c>
      <c r="W251">
        <f t="shared" si="335"/>
        <v>0</v>
      </c>
      <c r="X251">
        <v>0</v>
      </c>
      <c r="Y251">
        <f t="shared" si="336"/>
        <v>0</v>
      </c>
      <c r="Z251">
        <v>0</v>
      </c>
      <c r="AA251">
        <f t="shared" si="337"/>
        <v>0</v>
      </c>
      <c r="AB251">
        <v>0</v>
      </c>
      <c r="AC251">
        <f t="shared" si="338"/>
        <v>0</v>
      </c>
      <c r="AD251">
        <f t="shared" si="375"/>
        <v>87.687500000000014</v>
      </c>
      <c r="AE251">
        <f t="shared" si="339"/>
        <v>0.86713882665144404</v>
      </c>
      <c r="AF251">
        <v>0.1</v>
      </c>
      <c r="AG251">
        <f t="shared" si="340"/>
        <v>4.5982463199744934E-3</v>
      </c>
      <c r="AH251">
        <v>4.0000000000000001E-3</v>
      </c>
      <c r="AI251">
        <f t="shared" si="341"/>
        <v>7.1327011046682181E-5</v>
      </c>
      <c r="AJ251">
        <v>5.0000000000000001E-3</v>
      </c>
      <c r="AK251">
        <f t="shared" si="342"/>
        <v>8.6111361415352184E-5</v>
      </c>
      <c r="AL251">
        <v>0.18</v>
      </c>
      <c r="AM251">
        <f t="shared" si="343"/>
        <v>3.5393668955585123E-3</v>
      </c>
      <c r="AN251">
        <v>10.37</v>
      </c>
      <c r="AO251">
        <f t="shared" si="344"/>
        <v>0.11013953165737569</v>
      </c>
      <c r="AP251">
        <v>0.57999999999999996</v>
      </c>
      <c r="AQ251">
        <f t="shared" si="345"/>
        <v>3.3385933099518788E-3</v>
      </c>
      <c r="AR251">
        <v>0</v>
      </c>
      <c r="AS251">
        <f t="shared" si="346"/>
        <v>0</v>
      </c>
      <c r="AT251">
        <v>0</v>
      </c>
      <c r="AU251">
        <f t="shared" si="347"/>
        <v>0</v>
      </c>
      <c r="AV251">
        <v>0</v>
      </c>
      <c r="AW251">
        <f t="shared" si="348"/>
        <v>0</v>
      </c>
      <c r="AX251">
        <v>3.2000000000000001E-2</v>
      </c>
      <c r="AY251">
        <f t="shared" si="349"/>
        <v>1.2613833159832958E-3</v>
      </c>
      <c r="AZ251">
        <v>0.16</v>
      </c>
      <c r="BA251">
        <f t="shared" si="350"/>
        <v>9.5102681395576216E-4</v>
      </c>
      <c r="BB251">
        <v>0.21</v>
      </c>
      <c r="BC251">
        <f t="shared" si="351"/>
        <v>2.2766464553607519E-3</v>
      </c>
      <c r="BD251">
        <v>5.0000000000000001E-3</v>
      </c>
      <c r="BE251">
        <f t="shared" si="352"/>
        <v>4.6856387496091692E-5</v>
      </c>
      <c r="BF251">
        <v>0</v>
      </c>
      <c r="BG251">
        <f t="shared" si="353"/>
        <v>0</v>
      </c>
      <c r="BH251">
        <v>0</v>
      </c>
      <c r="BI251">
        <f t="shared" si="354"/>
        <v>0</v>
      </c>
      <c r="BJ251">
        <v>0</v>
      </c>
      <c r="BK251">
        <f t="shared" si="355"/>
        <v>0</v>
      </c>
      <c r="BL251">
        <v>1E-3</v>
      </c>
      <c r="BM251">
        <f t="shared" si="356"/>
        <v>4.6520881394064252E-6</v>
      </c>
      <c r="BN251">
        <v>0</v>
      </c>
      <c r="BO251">
        <f t="shared" si="357"/>
        <v>0</v>
      </c>
      <c r="BP251">
        <v>7.4999999999999997E-3</v>
      </c>
      <c r="BQ251">
        <f t="shared" si="358"/>
        <v>3.8311630494098834E-4</v>
      </c>
      <c r="BR251">
        <v>8.0000000000000002E-3</v>
      </c>
      <c r="BS251">
        <f t="shared" si="359"/>
        <v>4.843018355072671E-5</v>
      </c>
      <c r="BT251">
        <v>0</v>
      </c>
      <c r="BU251">
        <f t="shared" si="360"/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f t="shared" si="310"/>
        <v>0</v>
      </c>
      <c r="DF251">
        <v>0</v>
      </c>
      <c r="DG251">
        <f t="shared" si="311"/>
        <v>0</v>
      </c>
      <c r="DH251">
        <v>0</v>
      </c>
      <c r="DI251">
        <f t="shared" si="312"/>
        <v>0</v>
      </c>
      <c r="DJ251">
        <v>0</v>
      </c>
      <c r="DK251">
        <f t="shared" si="313"/>
        <v>0</v>
      </c>
      <c r="DL251">
        <f t="shared" si="374"/>
        <v>99.375</v>
      </c>
      <c r="DM251">
        <f t="shared" si="314"/>
        <v>0.84193088443179409</v>
      </c>
      <c r="DN251">
        <v>0</v>
      </c>
      <c r="DO251">
        <f t="shared" si="315"/>
        <v>0</v>
      </c>
      <c r="DP251">
        <v>0</v>
      </c>
      <c r="DQ251">
        <f t="shared" si="316"/>
        <v>0</v>
      </c>
      <c r="DR251">
        <v>0</v>
      </c>
      <c r="DS251">
        <f t="shared" si="317"/>
        <v>0</v>
      </c>
      <c r="DT251">
        <v>0</v>
      </c>
      <c r="DU251">
        <f t="shared" si="318"/>
        <v>0</v>
      </c>
      <c r="DV251">
        <v>0</v>
      </c>
      <c r="DW251">
        <f t="shared" si="319"/>
        <v>0</v>
      </c>
      <c r="DX251">
        <v>0</v>
      </c>
      <c r="DY251">
        <f t="shared" si="320"/>
        <v>0</v>
      </c>
      <c r="DZ251">
        <v>0</v>
      </c>
      <c r="EA251">
        <f t="shared" si="321"/>
        <v>0</v>
      </c>
      <c r="EB251">
        <v>0</v>
      </c>
      <c r="EC251">
        <f t="shared" si="322"/>
        <v>0</v>
      </c>
      <c r="ED251">
        <v>0</v>
      </c>
      <c r="EE251">
        <f t="shared" si="323"/>
        <v>0</v>
      </c>
      <c r="EF251">
        <v>0</v>
      </c>
      <c r="EG251">
        <f t="shared" si="324"/>
        <v>0</v>
      </c>
      <c r="EH251">
        <v>0</v>
      </c>
      <c r="EI251">
        <f t="shared" si="325"/>
        <v>0</v>
      </c>
      <c r="EJ251">
        <v>0</v>
      </c>
      <c r="EK251">
        <f t="shared" si="326"/>
        <v>0</v>
      </c>
      <c r="EL251">
        <v>0</v>
      </c>
      <c r="EM251">
        <f t="shared" si="327"/>
        <v>0</v>
      </c>
      <c r="EN251">
        <v>0</v>
      </c>
      <c r="EO251">
        <f t="shared" si="328"/>
        <v>0</v>
      </c>
      <c r="EP251">
        <v>0</v>
      </c>
      <c r="EQ251">
        <f t="shared" si="329"/>
        <v>0</v>
      </c>
      <c r="ER251">
        <v>0.625</v>
      </c>
      <c r="ES251">
        <f t="shared" si="330"/>
        <v>0.15806911556820583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 t="s">
        <v>737</v>
      </c>
    </row>
    <row r="252" spans="1:162" x14ac:dyDescent="0.45">
      <c r="A252">
        <v>251</v>
      </c>
      <c r="B252">
        <v>364</v>
      </c>
      <c r="C252" t="s">
        <v>368</v>
      </c>
      <c r="D252" t="s">
        <v>729</v>
      </c>
      <c r="E252" t="s">
        <v>736</v>
      </c>
      <c r="F252" t="s">
        <v>734</v>
      </c>
      <c r="G252" s="2">
        <v>0</v>
      </c>
      <c r="H252">
        <v>508</v>
      </c>
      <c r="I252">
        <v>1773</v>
      </c>
      <c r="J252">
        <f>250+273</f>
        <v>523</v>
      </c>
      <c r="K252" s="2">
        <f t="shared" si="366"/>
        <v>0.29498025944726453</v>
      </c>
      <c r="L252">
        <f t="shared" si="372"/>
        <v>1.1000000000000002E-4</v>
      </c>
      <c r="M252" t="s">
        <v>1145</v>
      </c>
      <c r="N252">
        <v>0</v>
      </c>
      <c r="O252">
        <f t="shared" si="331"/>
        <v>0</v>
      </c>
      <c r="P252">
        <v>0</v>
      </c>
      <c r="Q252">
        <f t="shared" si="332"/>
        <v>0</v>
      </c>
      <c r="R252">
        <v>0.65</v>
      </c>
      <c r="S252">
        <f t="shared" si="333"/>
        <v>6.1158852438060992E-3</v>
      </c>
      <c r="T252">
        <v>0</v>
      </c>
      <c r="U252">
        <f t="shared" si="334"/>
        <v>0</v>
      </c>
      <c r="V252">
        <v>0</v>
      </c>
      <c r="W252">
        <f t="shared" si="335"/>
        <v>0</v>
      </c>
      <c r="X252">
        <v>0</v>
      </c>
      <c r="Y252">
        <f t="shared" si="336"/>
        <v>0</v>
      </c>
      <c r="Z252">
        <v>0</v>
      </c>
      <c r="AA252">
        <f t="shared" si="337"/>
        <v>0</v>
      </c>
      <c r="AB252">
        <v>0</v>
      </c>
      <c r="AC252">
        <f t="shared" si="338"/>
        <v>0</v>
      </c>
      <c r="AD252">
        <f t="shared" si="375"/>
        <v>87.687500000000014</v>
      </c>
      <c r="AE252">
        <f t="shared" si="339"/>
        <v>0.86713882665144404</v>
      </c>
      <c r="AF252">
        <v>0.1</v>
      </c>
      <c r="AG252">
        <f t="shared" si="340"/>
        <v>4.5982463199744934E-3</v>
      </c>
      <c r="AH252">
        <v>4.0000000000000001E-3</v>
      </c>
      <c r="AI252">
        <f t="shared" si="341"/>
        <v>7.1327011046682181E-5</v>
      </c>
      <c r="AJ252">
        <v>5.0000000000000001E-3</v>
      </c>
      <c r="AK252">
        <f t="shared" si="342"/>
        <v>8.6111361415352184E-5</v>
      </c>
      <c r="AL252">
        <v>0.18</v>
      </c>
      <c r="AM252">
        <f t="shared" si="343"/>
        <v>3.5393668955585123E-3</v>
      </c>
      <c r="AN252">
        <v>10.37</v>
      </c>
      <c r="AO252">
        <f t="shared" si="344"/>
        <v>0.11013953165737569</v>
      </c>
      <c r="AP252">
        <v>0.57999999999999996</v>
      </c>
      <c r="AQ252">
        <f t="shared" si="345"/>
        <v>3.3385933099518788E-3</v>
      </c>
      <c r="AR252">
        <v>0</v>
      </c>
      <c r="AS252">
        <f t="shared" si="346"/>
        <v>0</v>
      </c>
      <c r="AT252">
        <v>0</v>
      </c>
      <c r="AU252">
        <f t="shared" si="347"/>
        <v>0</v>
      </c>
      <c r="AV252">
        <v>0</v>
      </c>
      <c r="AW252">
        <f t="shared" si="348"/>
        <v>0</v>
      </c>
      <c r="AX252">
        <v>3.2000000000000001E-2</v>
      </c>
      <c r="AY252">
        <f t="shared" si="349"/>
        <v>1.2613833159832958E-3</v>
      </c>
      <c r="AZ252">
        <v>0.16</v>
      </c>
      <c r="BA252">
        <f t="shared" si="350"/>
        <v>9.5102681395576216E-4</v>
      </c>
      <c r="BB252">
        <v>0.21</v>
      </c>
      <c r="BC252">
        <f t="shared" si="351"/>
        <v>2.2766464553607519E-3</v>
      </c>
      <c r="BD252">
        <v>5.0000000000000001E-3</v>
      </c>
      <c r="BE252">
        <f t="shared" si="352"/>
        <v>4.6856387496091692E-5</v>
      </c>
      <c r="BF252">
        <v>0</v>
      </c>
      <c r="BG252">
        <f t="shared" si="353"/>
        <v>0</v>
      </c>
      <c r="BH252">
        <v>0</v>
      </c>
      <c r="BI252">
        <f t="shared" si="354"/>
        <v>0</v>
      </c>
      <c r="BJ252">
        <v>0</v>
      </c>
      <c r="BK252">
        <f t="shared" si="355"/>
        <v>0</v>
      </c>
      <c r="BL252">
        <v>1E-3</v>
      </c>
      <c r="BM252">
        <f t="shared" si="356"/>
        <v>4.6520881394064252E-6</v>
      </c>
      <c r="BN252">
        <v>0</v>
      </c>
      <c r="BO252">
        <f t="shared" si="357"/>
        <v>0</v>
      </c>
      <c r="BP252">
        <v>7.4999999999999997E-3</v>
      </c>
      <c r="BQ252">
        <f t="shared" si="358"/>
        <v>3.8311630494098834E-4</v>
      </c>
      <c r="BR252">
        <v>8.0000000000000002E-3</v>
      </c>
      <c r="BS252">
        <f t="shared" si="359"/>
        <v>4.843018355072671E-5</v>
      </c>
      <c r="BT252">
        <v>0</v>
      </c>
      <c r="BU252">
        <f t="shared" si="360"/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f t="shared" si="310"/>
        <v>0</v>
      </c>
      <c r="DF252">
        <v>0</v>
      </c>
      <c r="DG252">
        <f t="shared" si="311"/>
        <v>0</v>
      </c>
      <c r="DH252">
        <v>0</v>
      </c>
      <c r="DI252">
        <f t="shared" si="312"/>
        <v>0</v>
      </c>
      <c r="DJ252">
        <v>0</v>
      </c>
      <c r="DK252">
        <f t="shared" si="313"/>
        <v>0</v>
      </c>
      <c r="DL252">
        <f t="shared" si="374"/>
        <v>99.375</v>
      </c>
      <c r="DM252">
        <f t="shared" si="314"/>
        <v>0.84193088443179409</v>
      </c>
      <c r="DN252">
        <v>0</v>
      </c>
      <c r="DO252">
        <f t="shared" si="315"/>
        <v>0</v>
      </c>
      <c r="DP252">
        <v>0</v>
      </c>
      <c r="DQ252">
        <f t="shared" si="316"/>
        <v>0</v>
      </c>
      <c r="DR252">
        <v>0</v>
      </c>
      <c r="DS252">
        <f t="shared" si="317"/>
        <v>0</v>
      </c>
      <c r="DT252">
        <v>0</v>
      </c>
      <c r="DU252">
        <f t="shared" si="318"/>
        <v>0</v>
      </c>
      <c r="DV252">
        <v>0</v>
      </c>
      <c r="DW252">
        <f t="shared" si="319"/>
        <v>0</v>
      </c>
      <c r="DX252">
        <v>0</v>
      </c>
      <c r="DY252">
        <f t="shared" si="320"/>
        <v>0</v>
      </c>
      <c r="DZ252">
        <v>0</v>
      </c>
      <c r="EA252">
        <f t="shared" si="321"/>
        <v>0</v>
      </c>
      <c r="EB252">
        <v>0</v>
      </c>
      <c r="EC252">
        <f t="shared" si="322"/>
        <v>0</v>
      </c>
      <c r="ED252">
        <v>0</v>
      </c>
      <c r="EE252">
        <f t="shared" si="323"/>
        <v>0</v>
      </c>
      <c r="EF252">
        <v>0</v>
      </c>
      <c r="EG252">
        <f t="shared" si="324"/>
        <v>0</v>
      </c>
      <c r="EH252">
        <v>0</v>
      </c>
      <c r="EI252">
        <f t="shared" si="325"/>
        <v>0</v>
      </c>
      <c r="EJ252">
        <v>0</v>
      </c>
      <c r="EK252">
        <f t="shared" si="326"/>
        <v>0</v>
      </c>
      <c r="EL252">
        <v>0</v>
      </c>
      <c r="EM252">
        <f t="shared" si="327"/>
        <v>0</v>
      </c>
      <c r="EN252">
        <v>0</v>
      </c>
      <c r="EO252">
        <f t="shared" si="328"/>
        <v>0</v>
      </c>
      <c r="EP252">
        <v>0</v>
      </c>
      <c r="EQ252">
        <f t="shared" si="329"/>
        <v>0</v>
      </c>
      <c r="ER252">
        <v>0.625</v>
      </c>
      <c r="ES252">
        <f t="shared" si="330"/>
        <v>0.15806911556820583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 t="s">
        <v>737</v>
      </c>
    </row>
    <row r="253" spans="1:162" x14ac:dyDescent="0.45">
      <c r="A253">
        <v>252</v>
      </c>
      <c r="B253">
        <v>365</v>
      </c>
      <c r="C253" t="s">
        <v>368</v>
      </c>
      <c r="D253" t="s">
        <v>729</v>
      </c>
      <c r="E253" t="s">
        <v>736</v>
      </c>
      <c r="F253" t="s">
        <v>734</v>
      </c>
      <c r="G253" s="2">
        <v>0</v>
      </c>
      <c r="H253">
        <v>508</v>
      </c>
      <c r="I253">
        <v>1773</v>
      </c>
      <c r="J253">
        <v>673</v>
      </c>
      <c r="K253" s="2">
        <f t="shared" si="366"/>
        <v>0.3795826283135928</v>
      </c>
      <c r="L253">
        <f t="shared" si="372"/>
        <v>1.1000000000000002E-4</v>
      </c>
      <c r="M253" t="s">
        <v>1145</v>
      </c>
      <c r="N253">
        <v>0</v>
      </c>
      <c r="O253">
        <f t="shared" si="331"/>
        <v>0</v>
      </c>
      <c r="P253">
        <v>0</v>
      </c>
      <c r="Q253">
        <f t="shared" si="332"/>
        <v>0</v>
      </c>
      <c r="R253">
        <v>0.65</v>
      </c>
      <c r="S253">
        <f t="shared" si="333"/>
        <v>6.1158852438060992E-3</v>
      </c>
      <c r="T253">
        <v>0</v>
      </c>
      <c r="U253">
        <f t="shared" si="334"/>
        <v>0</v>
      </c>
      <c r="V253">
        <v>0</v>
      </c>
      <c r="W253">
        <f t="shared" si="335"/>
        <v>0</v>
      </c>
      <c r="X253">
        <v>0</v>
      </c>
      <c r="Y253">
        <f t="shared" si="336"/>
        <v>0</v>
      </c>
      <c r="Z253">
        <v>0</v>
      </c>
      <c r="AA253">
        <f t="shared" si="337"/>
        <v>0</v>
      </c>
      <c r="AB253">
        <v>0</v>
      </c>
      <c r="AC253">
        <f t="shared" si="338"/>
        <v>0</v>
      </c>
      <c r="AD253">
        <f t="shared" si="375"/>
        <v>87.687500000000014</v>
      </c>
      <c r="AE253">
        <f t="shared" si="339"/>
        <v>0.86713882665144404</v>
      </c>
      <c r="AF253">
        <v>0.1</v>
      </c>
      <c r="AG253">
        <f t="shared" si="340"/>
        <v>4.5982463199744934E-3</v>
      </c>
      <c r="AH253">
        <v>4.0000000000000001E-3</v>
      </c>
      <c r="AI253">
        <f t="shared" si="341"/>
        <v>7.1327011046682181E-5</v>
      </c>
      <c r="AJ253">
        <v>5.0000000000000001E-3</v>
      </c>
      <c r="AK253">
        <f t="shared" si="342"/>
        <v>8.6111361415352184E-5</v>
      </c>
      <c r="AL253">
        <v>0.18</v>
      </c>
      <c r="AM253">
        <f t="shared" si="343"/>
        <v>3.5393668955585123E-3</v>
      </c>
      <c r="AN253">
        <v>10.37</v>
      </c>
      <c r="AO253">
        <f t="shared" si="344"/>
        <v>0.11013953165737569</v>
      </c>
      <c r="AP253">
        <v>0.57999999999999996</v>
      </c>
      <c r="AQ253">
        <f t="shared" si="345"/>
        <v>3.3385933099518788E-3</v>
      </c>
      <c r="AR253">
        <v>0</v>
      </c>
      <c r="AS253">
        <f t="shared" si="346"/>
        <v>0</v>
      </c>
      <c r="AT253">
        <v>0</v>
      </c>
      <c r="AU253">
        <f t="shared" si="347"/>
        <v>0</v>
      </c>
      <c r="AV253">
        <v>0</v>
      </c>
      <c r="AW253">
        <f t="shared" si="348"/>
        <v>0</v>
      </c>
      <c r="AX253">
        <v>3.2000000000000001E-2</v>
      </c>
      <c r="AY253">
        <f t="shared" si="349"/>
        <v>1.2613833159832958E-3</v>
      </c>
      <c r="AZ253">
        <v>0.16</v>
      </c>
      <c r="BA253">
        <f t="shared" si="350"/>
        <v>9.5102681395576216E-4</v>
      </c>
      <c r="BB253">
        <v>0.21</v>
      </c>
      <c r="BC253">
        <f t="shared" si="351"/>
        <v>2.2766464553607519E-3</v>
      </c>
      <c r="BD253">
        <v>5.0000000000000001E-3</v>
      </c>
      <c r="BE253">
        <f t="shared" si="352"/>
        <v>4.6856387496091692E-5</v>
      </c>
      <c r="BF253">
        <v>0</v>
      </c>
      <c r="BG253">
        <f t="shared" si="353"/>
        <v>0</v>
      </c>
      <c r="BH253">
        <v>0</v>
      </c>
      <c r="BI253">
        <f t="shared" si="354"/>
        <v>0</v>
      </c>
      <c r="BJ253">
        <v>0</v>
      </c>
      <c r="BK253">
        <f t="shared" si="355"/>
        <v>0</v>
      </c>
      <c r="BL253">
        <v>1E-3</v>
      </c>
      <c r="BM253">
        <f t="shared" si="356"/>
        <v>4.6520881394064252E-6</v>
      </c>
      <c r="BN253">
        <v>0</v>
      </c>
      <c r="BO253">
        <f t="shared" si="357"/>
        <v>0</v>
      </c>
      <c r="BP253">
        <v>7.4999999999999997E-3</v>
      </c>
      <c r="BQ253">
        <f t="shared" si="358"/>
        <v>3.8311630494098834E-4</v>
      </c>
      <c r="BR253">
        <v>8.0000000000000002E-3</v>
      </c>
      <c r="BS253">
        <f t="shared" si="359"/>
        <v>4.843018355072671E-5</v>
      </c>
      <c r="BT253">
        <v>0</v>
      </c>
      <c r="BU253">
        <f t="shared" si="360"/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f t="shared" si="310"/>
        <v>0</v>
      </c>
      <c r="DF253">
        <v>0</v>
      </c>
      <c r="DG253">
        <f t="shared" si="311"/>
        <v>0</v>
      </c>
      <c r="DH253">
        <v>0</v>
      </c>
      <c r="DI253">
        <f t="shared" si="312"/>
        <v>0</v>
      </c>
      <c r="DJ253">
        <v>0</v>
      </c>
      <c r="DK253">
        <f t="shared" si="313"/>
        <v>0</v>
      </c>
      <c r="DL253">
        <f t="shared" si="374"/>
        <v>99.375</v>
      </c>
      <c r="DM253">
        <f t="shared" si="314"/>
        <v>0.84193088443179409</v>
      </c>
      <c r="DN253">
        <v>0</v>
      </c>
      <c r="DO253">
        <f t="shared" si="315"/>
        <v>0</v>
      </c>
      <c r="DP253">
        <v>0</v>
      </c>
      <c r="DQ253">
        <f t="shared" si="316"/>
        <v>0</v>
      </c>
      <c r="DR253">
        <v>0</v>
      </c>
      <c r="DS253">
        <f t="shared" si="317"/>
        <v>0</v>
      </c>
      <c r="DT253">
        <v>0</v>
      </c>
      <c r="DU253">
        <f t="shared" si="318"/>
        <v>0</v>
      </c>
      <c r="DV253">
        <v>0</v>
      </c>
      <c r="DW253">
        <f t="shared" si="319"/>
        <v>0</v>
      </c>
      <c r="DX253">
        <v>0</v>
      </c>
      <c r="DY253">
        <f t="shared" si="320"/>
        <v>0</v>
      </c>
      <c r="DZ253">
        <v>0</v>
      </c>
      <c r="EA253">
        <f t="shared" si="321"/>
        <v>0</v>
      </c>
      <c r="EB253">
        <v>0</v>
      </c>
      <c r="EC253">
        <f t="shared" si="322"/>
        <v>0</v>
      </c>
      <c r="ED253">
        <v>0</v>
      </c>
      <c r="EE253">
        <f t="shared" si="323"/>
        <v>0</v>
      </c>
      <c r="EF253">
        <v>0</v>
      </c>
      <c r="EG253">
        <f t="shared" si="324"/>
        <v>0</v>
      </c>
      <c r="EH253">
        <v>0</v>
      </c>
      <c r="EI253">
        <f t="shared" si="325"/>
        <v>0</v>
      </c>
      <c r="EJ253">
        <v>0</v>
      </c>
      <c r="EK253">
        <f t="shared" si="326"/>
        <v>0</v>
      </c>
      <c r="EL253">
        <v>0</v>
      </c>
      <c r="EM253">
        <f t="shared" si="327"/>
        <v>0</v>
      </c>
      <c r="EN253">
        <v>0</v>
      </c>
      <c r="EO253">
        <f t="shared" si="328"/>
        <v>0</v>
      </c>
      <c r="EP253">
        <v>0</v>
      </c>
      <c r="EQ253">
        <f t="shared" si="329"/>
        <v>0</v>
      </c>
      <c r="ER253">
        <v>0.625</v>
      </c>
      <c r="ES253">
        <f t="shared" si="330"/>
        <v>0.15806911556820583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 t="s">
        <v>737</v>
      </c>
    </row>
    <row r="254" spans="1:162" x14ac:dyDescent="0.45">
      <c r="A254">
        <v>253</v>
      </c>
      <c r="B254">
        <v>366</v>
      </c>
      <c r="C254" t="s">
        <v>368</v>
      </c>
      <c r="D254" t="s">
        <v>671</v>
      </c>
      <c r="E254" t="s">
        <v>609</v>
      </c>
      <c r="F254" t="s">
        <v>738</v>
      </c>
      <c r="G254" s="2">
        <v>0</v>
      </c>
      <c r="H254">
        <f>123.5+273</f>
        <v>396.5</v>
      </c>
      <c r="I254">
        <v>1773</v>
      </c>
      <c r="J254">
        <f>245+273</f>
        <v>518</v>
      </c>
      <c r="K254" s="2">
        <f t="shared" si="366"/>
        <v>0.2921601804850536</v>
      </c>
      <c r="L254">
        <f>1*10^-4</f>
        <v>1E-4</v>
      </c>
      <c r="M254" t="s">
        <v>1145</v>
      </c>
      <c r="N254">
        <v>0</v>
      </c>
      <c r="O254">
        <f t="shared" si="331"/>
        <v>0</v>
      </c>
      <c r="P254">
        <v>0</v>
      </c>
      <c r="Q254">
        <f t="shared" si="332"/>
        <v>0</v>
      </c>
      <c r="R254">
        <v>0.24</v>
      </c>
      <c r="S254">
        <f t="shared" si="333"/>
        <v>2.2610031831968272E-3</v>
      </c>
      <c r="T254">
        <v>0.43</v>
      </c>
      <c r="U254">
        <f t="shared" si="334"/>
        <v>4.3278760162999809E-3</v>
      </c>
      <c r="V254">
        <v>0</v>
      </c>
      <c r="W254">
        <f t="shared" si="335"/>
        <v>0</v>
      </c>
      <c r="X254">
        <v>0</v>
      </c>
      <c r="Y254">
        <f t="shared" si="336"/>
        <v>0</v>
      </c>
      <c r="Z254">
        <v>0</v>
      </c>
      <c r="AA254">
        <f t="shared" si="337"/>
        <v>0</v>
      </c>
      <c r="AB254">
        <v>0</v>
      </c>
      <c r="AC254">
        <f t="shared" si="338"/>
        <v>0</v>
      </c>
      <c r="AD254">
        <f t="shared" si="375"/>
        <v>89.28000000000003</v>
      </c>
      <c r="AE254">
        <f t="shared" si="339"/>
        <v>0.88399353020939786</v>
      </c>
      <c r="AF254">
        <v>0.1</v>
      </c>
      <c r="AG254">
        <f t="shared" si="340"/>
        <v>4.6040093058785968E-3</v>
      </c>
      <c r="AH254">
        <v>0.02</v>
      </c>
      <c r="AI254">
        <f t="shared" si="341"/>
        <v>3.5708202624218241E-4</v>
      </c>
      <c r="AJ254">
        <v>0</v>
      </c>
      <c r="AK254">
        <f t="shared" si="342"/>
        <v>0</v>
      </c>
      <c r="AL254">
        <v>0.32</v>
      </c>
      <c r="AM254">
        <f t="shared" si="343"/>
        <v>6.3000938435678984E-3</v>
      </c>
      <c r="AN254">
        <v>8.32</v>
      </c>
      <c r="AO254">
        <f t="shared" si="344"/>
        <v>8.847727861765943E-2</v>
      </c>
      <c r="AP254">
        <v>0.96</v>
      </c>
      <c r="AQ254">
        <f t="shared" si="345"/>
        <v>5.5328732221240212E-3</v>
      </c>
      <c r="AR254">
        <v>0</v>
      </c>
      <c r="AS254">
        <f t="shared" si="346"/>
        <v>0</v>
      </c>
      <c r="AT254">
        <v>0</v>
      </c>
      <c r="AU254">
        <f t="shared" si="347"/>
        <v>0</v>
      </c>
      <c r="AV254">
        <v>0</v>
      </c>
      <c r="AW254">
        <f t="shared" si="348"/>
        <v>0</v>
      </c>
      <c r="AX254">
        <v>0.03</v>
      </c>
      <c r="AY254">
        <f t="shared" si="349"/>
        <v>1.1840289456874077E-3</v>
      </c>
      <c r="AZ254">
        <v>0.06</v>
      </c>
      <c r="BA254">
        <f t="shared" si="350"/>
        <v>3.5708202624218236E-4</v>
      </c>
      <c r="BB254">
        <v>0.24</v>
      </c>
      <c r="BC254">
        <f t="shared" si="351"/>
        <v>2.6051426037032714E-3</v>
      </c>
      <c r="BD254">
        <v>0</v>
      </c>
      <c r="BE254">
        <f t="shared" si="352"/>
        <v>0</v>
      </c>
      <c r="BF254">
        <v>0</v>
      </c>
      <c r="BG254">
        <f t="shared" si="353"/>
        <v>0</v>
      </c>
      <c r="BH254">
        <v>0</v>
      </c>
      <c r="BI254">
        <f t="shared" si="354"/>
        <v>0</v>
      </c>
      <c r="BJ254">
        <v>0</v>
      </c>
      <c r="BK254">
        <f t="shared" si="355"/>
        <v>0</v>
      </c>
      <c r="BL254">
        <v>0</v>
      </c>
      <c r="BM254">
        <f t="shared" si="356"/>
        <v>0</v>
      </c>
      <c r="BN254">
        <v>0</v>
      </c>
      <c r="BO254">
        <f t="shared" si="357"/>
        <v>0</v>
      </c>
      <c r="BP254">
        <v>0</v>
      </c>
      <c r="BQ254">
        <f t="shared" si="358"/>
        <v>0</v>
      </c>
      <c r="BR254">
        <v>0</v>
      </c>
      <c r="BS254">
        <f t="shared" si="359"/>
        <v>0</v>
      </c>
      <c r="BT254">
        <v>0</v>
      </c>
      <c r="BU254">
        <f t="shared" si="360"/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f t="shared" si="310"/>
        <v>0</v>
      </c>
      <c r="DF254">
        <v>0</v>
      </c>
      <c r="DG254">
        <f t="shared" si="311"/>
        <v>0</v>
      </c>
      <c r="DH254">
        <v>0</v>
      </c>
      <c r="DI254">
        <f t="shared" si="312"/>
        <v>0</v>
      </c>
      <c r="DJ254">
        <v>0</v>
      </c>
      <c r="DK254">
        <f t="shared" si="313"/>
        <v>0</v>
      </c>
      <c r="DL254">
        <v>44.8</v>
      </c>
      <c r="DM254">
        <f t="shared" si="314"/>
        <v>0.45011630912380463</v>
      </c>
      <c r="DN254">
        <v>0</v>
      </c>
      <c r="DO254">
        <f t="shared" si="315"/>
        <v>0</v>
      </c>
      <c r="DP254">
        <v>0</v>
      </c>
      <c r="DQ254">
        <f t="shared" si="316"/>
        <v>0</v>
      </c>
      <c r="DR254">
        <v>55.2</v>
      </c>
      <c r="DS254">
        <f t="shared" si="317"/>
        <v>0.54988369087619549</v>
      </c>
      <c r="DT254">
        <v>0</v>
      </c>
      <c r="DU254">
        <f t="shared" si="318"/>
        <v>0</v>
      </c>
      <c r="DV254">
        <v>0</v>
      </c>
      <c r="DW254">
        <f t="shared" si="319"/>
        <v>0</v>
      </c>
      <c r="DX254">
        <v>0</v>
      </c>
      <c r="DY254">
        <f t="shared" si="320"/>
        <v>0</v>
      </c>
      <c r="DZ254">
        <v>0</v>
      </c>
      <c r="EA254">
        <f t="shared" si="321"/>
        <v>0</v>
      </c>
      <c r="EB254">
        <v>0</v>
      </c>
      <c r="EC254">
        <f t="shared" si="322"/>
        <v>0</v>
      </c>
      <c r="ED254">
        <v>0</v>
      </c>
      <c r="EE254">
        <f t="shared" si="323"/>
        <v>0</v>
      </c>
      <c r="EF254">
        <v>0</v>
      </c>
      <c r="EG254">
        <f t="shared" si="324"/>
        <v>0</v>
      </c>
      <c r="EH254">
        <v>0</v>
      </c>
      <c r="EI254">
        <f t="shared" si="325"/>
        <v>0</v>
      </c>
      <c r="EJ254">
        <v>0</v>
      </c>
      <c r="EK254">
        <f t="shared" si="326"/>
        <v>0</v>
      </c>
      <c r="EL254">
        <v>0</v>
      </c>
      <c r="EM254">
        <f t="shared" si="327"/>
        <v>0</v>
      </c>
      <c r="EN254">
        <v>0</v>
      </c>
      <c r="EO254">
        <f t="shared" si="328"/>
        <v>0</v>
      </c>
      <c r="EP254">
        <v>0</v>
      </c>
      <c r="EQ254">
        <f t="shared" si="329"/>
        <v>0</v>
      </c>
      <c r="ER254">
        <v>0</v>
      </c>
      <c r="ES254">
        <f t="shared" si="330"/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 s="3" t="s">
        <v>739</v>
      </c>
    </row>
    <row r="255" spans="1:162" x14ac:dyDescent="0.45">
      <c r="A255">
        <v>254</v>
      </c>
      <c r="B255">
        <v>369</v>
      </c>
      <c r="C255" t="s">
        <v>368</v>
      </c>
      <c r="D255" t="s">
        <v>729</v>
      </c>
      <c r="E255" t="s">
        <v>740</v>
      </c>
      <c r="F255" t="s">
        <v>741</v>
      </c>
      <c r="G255" s="2">
        <v>0</v>
      </c>
      <c r="H255">
        <v>508</v>
      </c>
      <c r="I255">
        <v>1773</v>
      </c>
      <c r="J255">
        <f>250+273</f>
        <v>523</v>
      </c>
      <c r="K255" s="2">
        <f t="shared" si="366"/>
        <v>0.29498025944726453</v>
      </c>
      <c r="L255">
        <f>1*10^-4</f>
        <v>1E-4</v>
      </c>
      <c r="M255" t="s">
        <v>1145</v>
      </c>
      <c r="N255">
        <v>0</v>
      </c>
      <c r="O255">
        <f t="shared" si="331"/>
        <v>0</v>
      </c>
      <c r="P255">
        <v>0</v>
      </c>
      <c r="Q255">
        <f t="shared" si="332"/>
        <v>0</v>
      </c>
      <c r="R255">
        <v>7.0000000000000001E-3</v>
      </c>
      <c r="S255">
        <f t="shared" si="333"/>
        <v>6.634578813874432E-5</v>
      </c>
      <c r="T255">
        <v>0.43</v>
      </c>
      <c r="U255">
        <f t="shared" si="334"/>
        <v>4.3541180163178947E-3</v>
      </c>
      <c r="V255">
        <v>0</v>
      </c>
      <c r="W255">
        <f t="shared" si="335"/>
        <v>0</v>
      </c>
      <c r="X255">
        <v>0</v>
      </c>
      <c r="Y255">
        <f t="shared" si="336"/>
        <v>0</v>
      </c>
      <c r="Z255">
        <v>0</v>
      </c>
      <c r="AA255">
        <f t="shared" si="337"/>
        <v>0</v>
      </c>
      <c r="AB255">
        <v>0</v>
      </c>
      <c r="AC255">
        <f t="shared" si="338"/>
        <v>0</v>
      </c>
      <c r="AD255">
        <f t="shared" si="375"/>
        <v>88.97699999999999</v>
      </c>
      <c r="AE255">
        <f t="shared" si="339"/>
        <v>0.88633530583378406</v>
      </c>
      <c r="AF255">
        <v>0.12</v>
      </c>
      <c r="AG255">
        <f t="shared" si="340"/>
        <v>5.5583107622827286E-3</v>
      </c>
      <c r="AH255">
        <v>0</v>
      </c>
      <c r="AI255">
        <f t="shared" si="341"/>
        <v>0</v>
      </c>
      <c r="AJ255">
        <v>0</v>
      </c>
      <c r="AK255">
        <f t="shared" si="342"/>
        <v>0</v>
      </c>
      <c r="AL255">
        <v>7.0000000000000007E-2</v>
      </c>
      <c r="AM255">
        <f t="shared" si="343"/>
        <v>1.3865018894242849E-3</v>
      </c>
      <c r="AN255">
        <v>8.9600000000000009</v>
      </c>
      <c r="AO255">
        <f t="shared" si="344"/>
        <v>9.5860971272354989E-2</v>
      </c>
      <c r="AP255">
        <v>0</v>
      </c>
      <c r="AQ255">
        <f t="shared" si="345"/>
        <v>0</v>
      </c>
      <c r="AR255">
        <v>0</v>
      </c>
      <c r="AS255">
        <f t="shared" si="346"/>
        <v>0</v>
      </c>
      <c r="AT255">
        <v>0</v>
      </c>
      <c r="AU255">
        <f t="shared" si="347"/>
        <v>0</v>
      </c>
      <c r="AV255">
        <v>0</v>
      </c>
      <c r="AW255">
        <f t="shared" si="348"/>
        <v>0</v>
      </c>
      <c r="AX255">
        <v>1.6E-2</v>
      </c>
      <c r="AY255">
        <f t="shared" si="349"/>
        <v>6.3531108498706237E-4</v>
      </c>
      <c r="AZ255">
        <v>0</v>
      </c>
      <c r="BA255">
        <f t="shared" si="350"/>
        <v>0</v>
      </c>
      <c r="BB255">
        <v>0.19</v>
      </c>
      <c r="BC255">
        <f t="shared" si="351"/>
        <v>2.0749099150067004E-3</v>
      </c>
      <c r="BD255">
        <v>0</v>
      </c>
      <c r="BE255">
        <f t="shared" si="352"/>
        <v>0</v>
      </c>
      <c r="BF255">
        <v>1.1000000000000001</v>
      </c>
      <c r="BG255">
        <f t="shared" si="353"/>
        <v>3.3285666648769372E-3</v>
      </c>
      <c r="BH255">
        <v>0</v>
      </c>
      <c r="BI255">
        <f t="shared" si="354"/>
        <v>0</v>
      </c>
      <c r="BJ255">
        <v>0.13</v>
      </c>
      <c r="BK255">
        <f t="shared" si="355"/>
        <v>3.9965877282638042E-4</v>
      </c>
      <c r="BL255">
        <v>0</v>
      </c>
      <c r="BM255">
        <f t="shared" si="356"/>
        <v>0</v>
      </c>
      <c r="BN255">
        <v>0</v>
      </c>
      <c r="BO255">
        <f t="shared" si="357"/>
        <v>0</v>
      </c>
      <c r="BP255">
        <v>0</v>
      </c>
      <c r="BQ255">
        <f t="shared" si="358"/>
        <v>0</v>
      </c>
      <c r="BR255">
        <v>0</v>
      </c>
      <c r="BS255">
        <f t="shared" si="359"/>
        <v>0</v>
      </c>
      <c r="BT255">
        <v>0</v>
      </c>
      <c r="BU255">
        <f t="shared" si="360"/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f t="shared" si="310"/>
        <v>0</v>
      </c>
      <c r="DF255">
        <v>0</v>
      </c>
      <c r="DG255">
        <f t="shared" si="311"/>
        <v>0</v>
      </c>
      <c r="DH255">
        <v>0</v>
      </c>
      <c r="DI255">
        <f t="shared" si="312"/>
        <v>0</v>
      </c>
      <c r="DJ255">
        <v>0</v>
      </c>
      <c r="DK255">
        <f t="shared" si="313"/>
        <v>0</v>
      </c>
      <c r="DL255">
        <f>100-ER255</f>
        <v>99.375</v>
      </c>
      <c r="DM255">
        <f t="shared" si="314"/>
        <v>0.84193088443179409</v>
      </c>
      <c r="DN255">
        <v>0</v>
      </c>
      <c r="DO255">
        <f t="shared" si="315"/>
        <v>0</v>
      </c>
      <c r="DP255">
        <v>0</v>
      </c>
      <c r="DQ255">
        <f t="shared" si="316"/>
        <v>0</v>
      </c>
      <c r="DR255">
        <v>0</v>
      </c>
      <c r="DS255">
        <f t="shared" si="317"/>
        <v>0</v>
      </c>
      <c r="DT255">
        <v>0</v>
      </c>
      <c r="DU255">
        <f t="shared" si="318"/>
        <v>0</v>
      </c>
      <c r="DV255">
        <v>0</v>
      </c>
      <c r="DW255">
        <f t="shared" si="319"/>
        <v>0</v>
      </c>
      <c r="DX255">
        <v>0</v>
      </c>
      <c r="DY255">
        <f t="shared" si="320"/>
        <v>0</v>
      </c>
      <c r="DZ255">
        <v>0</v>
      </c>
      <c r="EA255">
        <f t="shared" si="321"/>
        <v>0</v>
      </c>
      <c r="EB255">
        <v>0</v>
      </c>
      <c r="EC255">
        <f t="shared" si="322"/>
        <v>0</v>
      </c>
      <c r="ED255">
        <v>0</v>
      </c>
      <c r="EE255">
        <f t="shared" si="323"/>
        <v>0</v>
      </c>
      <c r="EF255">
        <v>0</v>
      </c>
      <c r="EG255">
        <f t="shared" si="324"/>
        <v>0</v>
      </c>
      <c r="EH255">
        <v>0</v>
      </c>
      <c r="EI255">
        <f t="shared" si="325"/>
        <v>0</v>
      </c>
      <c r="EJ255">
        <v>0</v>
      </c>
      <c r="EK255">
        <f t="shared" si="326"/>
        <v>0</v>
      </c>
      <c r="EL255">
        <v>0</v>
      </c>
      <c r="EM255">
        <f t="shared" si="327"/>
        <v>0</v>
      </c>
      <c r="EN255">
        <v>0</v>
      </c>
      <c r="EO255">
        <f t="shared" si="328"/>
        <v>0</v>
      </c>
      <c r="EP255">
        <v>0</v>
      </c>
      <c r="EQ255">
        <f t="shared" si="329"/>
        <v>0</v>
      </c>
      <c r="ER255">
        <v>0.625</v>
      </c>
      <c r="ES255">
        <f t="shared" si="330"/>
        <v>0.15806911556820583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 s="3" t="s">
        <v>739</v>
      </c>
    </row>
    <row r="256" spans="1:162" x14ac:dyDescent="0.45">
      <c r="A256">
        <v>255</v>
      </c>
      <c r="B256">
        <v>371</v>
      </c>
      <c r="C256" t="s">
        <v>368</v>
      </c>
      <c r="D256" t="s">
        <v>742</v>
      </c>
      <c r="E256" t="s">
        <v>743</v>
      </c>
      <c r="F256" t="s">
        <v>744</v>
      </c>
      <c r="G256" s="2">
        <v>3</v>
      </c>
      <c r="H256">
        <v>234.3</v>
      </c>
      <c r="I256">
        <v>1773</v>
      </c>
      <c r="J256">
        <v>298</v>
      </c>
      <c r="K256" s="2">
        <f t="shared" si="366"/>
        <v>0.16807670614777215</v>
      </c>
      <c r="L256">
        <f>8.3*10^-3</f>
        <v>8.3000000000000001E-3</v>
      </c>
      <c r="M256" t="s">
        <v>64</v>
      </c>
      <c r="N256">
        <v>0</v>
      </c>
      <c r="O256">
        <f t="shared" si="331"/>
        <v>0</v>
      </c>
      <c r="P256">
        <v>0</v>
      </c>
      <c r="Q256">
        <f t="shared" si="332"/>
        <v>0</v>
      </c>
      <c r="R256">
        <v>8.3000000000000007</v>
      </c>
      <c r="S256">
        <f t="shared" si="333"/>
        <v>7.7613317604478663E-2</v>
      </c>
      <c r="T256">
        <v>1.39</v>
      </c>
      <c r="U256">
        <f t="shared" si="334"/>
        <v>1.3886390657960809E-2</v>
      </c>
      <c r="V256">
        <v>0</v>
      </c>
      <c r="W256">
        <f t="shared" si="335"/>
        <v>0</v>
      </c>
      <c r="X256">
        <v>0</v>
      </c>
      <c r="Y256">
        <f t="shared" si="336"/>
        <v>0</v>
      </c>
      <c r="Z256">
        <v>0</v>
      </c>
      <c r="AA256">
        <f t="shared" si="337"/>
        <v>0</v>
      </c>
      <c r="AB256">
        <v>0</v>
      </c>
      <c r="AC256">
        <f t="shared" si="338"/>
        <v>0</v>
      </c>
      <c r="AD256">
        <f t="shared" si="375"/>
        <v>71.116</v>
      </c>
      <c r="AE256">
        <f t="shared" si="339"/>
        <v>0.69892479800703255</v>
      </c>
      <c r="AF256">
        <v>0.06</v>
      </c>
      <c r="AG256">
        <f t="shared" si="340"/>
        <v>2.7419256014486163E-3</v>
      </c>
      <c r="AH256">
        <v>0.03</v>
      </c>
      <c r="AI256">
        <f t="shared" si="341"/>
        <v>5.3165202572486091E-4</v>
      </c>
      <c r="AJ256">
        <v>2.4E-2</v>
      </c>
      <c r="AK256">
        <f t="shared" si="342"/>
        <v>4.1078433821989505E-4</v>
      </c>
      <c r="AL256">
        <v>0.5</v>
      </c>
      <c r="AM256">
        <f t="shared" si="343"/>
        <v>9.7709157374795668E-3</v>
      </c>
      <c r="AN256">
        <v>18.579999999999998</v>
      </c>
      <c r="AO256">
        <f t="shared" si="344"/>
        <v>0.19612021602765486</v>
      </c>
      <c r="AP256">
        <v>0</v>
      </c>
      <c r="AQ256">
        <f t="shared" si="345"/>
        <v>0</v>
      </c>
      <c r="AR256">
        <v>0</v>
      </c>
      <c r="AS256">
        <f t="shared" si="346"/>
        <v>0</v>
      </c>
      <c r="AT256">
        <v>0</v>
      </c>
      <c r="AU256">
        <f t="shared" si="347"/>
        <v>0</v>
      </c>
      <c r="AV256">
        <v>0</v>
      </c>
      <c r="AW256">
        <f t="shared" si="348"/>
        <v>0</v>
      </c>
      <c r="AX256">
        <v>0</v>
      </c>
      <c r="AY256">
        <f t="shared" si="349"/>
        <v>0</v>
      </c>
      <c r="AZ256">
        <v>0</v>
      </c>
      <c r="BA256">
        <f t="shared" si="350"/>
        <v>0</v>
      </c>
      <c r="BB256">
        <v>0</v>
      </c>
      <c r="BC256">
        <f t="shared" si="351"/>
        <v>0</v>
      </c>
      <c r="BD256">
        <v>0</v>
      </c>
      <c r="BE256">
        <f t="shared" si="352"/>
        <v>0</v>
      </c>
      <c r="BF256">
        <v>0</v>
      </c>
      <c r="BG256">
        <f t="shared" si="353"/>
        <v>0</v>
      </c>
      <c r="BH256">
        <v>0</v>
      </c>
      <c r="BI256">
        <f t="shared" si="354"/>
        <v>0</v>
      </c>
      <c r="BJ256">
        <v>0</v>
      </c>
      <c r="BK256">
        <f t="shared" si="355"/>
        <v>0</v>
      </c>
      <c r="BL256">
        <v>0</v>
      </c>
      <c r="BM256">
        <f t="shared" si="356"/>
        <v>0</v>
      </c>
      <c r="BN256">
        <v>0</v>
      </c>
      <c r="BO256">
        <f t="shared" si="357"/>
        <v>0</v>
      </c>
      <c r="BP256">
        <v>0</v>
      </c>
      <c r="BQ256">
        <f t="shared" si="358"/>
        <v>0</v>
      </c>
      <c r="BR256">
        <v>0</v>
      </c>
      <c r="BS256">
        <f t="shared" si="359"/>
        <v>0</v>
      </c>
      <c r="BT256">
        <v>0</v>
      </c>
      <c r="BU256">
        <f t="shared" si="360"/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f t="shared" si="310"/>
        <v>0</v>
      </c>
      <c r="DF256">
        <v>0</v>
      </c>
      <c r="DG256">
        <f t="shared" si="311"/>
        <v>0</v>
      </c>
      <c r="DH256">
        <v>100</v>
      </c>
      <c r="DI256">
        <f t="shared" si="312"/>
        <v>1</v>
      </c>
      <c r="DJ256">
        <v>0</v>
      </c>
      <c r="DK256">
        <f t="shared" si="313"/>
        <v>0</v>
      </c>
      <c r="DL256">
        <v>0</v>
      </c>
      <c r="DM256">
        <f t="shared" si="314"/>
        <v>0</v>
      </c>
      <c r="DN256">
        <v>0</v>
      </c>
      <c r="DO256">
        <f t="shared" si="315"/>
        <v>0</v>
      </c>
      <c r="DP256">
        <v>0</v>
      </c>
      <c r="DQ256">
        <f t="shared" si="316"/>
        <v>0</v>
      </c>
      <c r="DR256">
        <v>0</v>
      </c>
      <c r="DS256">
        <f t="shared" si="317"/>
        <v>0</v>
      </c>
      <c r="DT256">
        <v>0</v>
      </c>
      <c r="DU256">
        <f t="shared" si="318"/>
        <v>0</v>
      </c>
      <c r="DV256">
        <v>0</v>
      </c>
      <c r="DW256">
        <f t="shared" si="319"/>
        <v>0</v>
      </c>
      <c r="DX256">
        <v>0</v>
      </c>
      <c r="DY256">
        <f t="shared" si="320"/>
        <v>0</v>
      </c>
      <c r="DZ256">
        <v>0</v>
      </c>
      <c r="EA256">
        <f t="shared" si="321"/>
        <v>0</v>
      </c>
      <c r="EB256">
        <v>0</v>
      </c>
      <c r="EC256">
        <f t="shared" si="322"/>
        <v>0</v>
      </c>
      <c r="ED256">
        <v>0</v>
      </c>
      <c r="EE256">
        <f t="shared" si="323"/>
        <v>0</v>
      </c>
      <c r="EF256">
        <v>0</v>
      </c>
      <c r="EG256">
        <f t="shared" si="324"/>
        <v>0</v>
      </c>
      <c r="EH256">
        <v>0</v>
      </c>
      <c r="EI256">
        <f t="shared" si="325"/>
        <v>0</v>
      </c>
      <c r="EJ256">
        <v>0</v>
      </c>
      <c r="EK256">
        <f t="shared" si="326"/>
        <v>0</v>
      </c>
      <c r="EL256">
        <v>0</v>
      </c>
      <c r="EM256">
        <f t="shared" si="327"/>
        <v>0</v>
      </c>
      <c r="EN256">
        <v>0</v>
      </c>
      <c r="EO256">
        <f t="shared" si="328"/>
        <v>0</v>
      </c>
      <c r="EP256">
        <v>0</v>
      </c>
      <c r="EQ256">
        <f t="shared" si="329"/>
        <v>0</v>
      </c>
      <c r="ER256">
        <v>0</v>
      </c>
      <c r="ES256">
        <f t="shared" si="330"/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 t="s">
        <v>745</v>
      </c>
    </row>
    <row r="257" spans="1:166" x14ac:dyDescent="0.45">
      <c r="A257">
        <v>256</v>
      </c>
      <c r="B257">
        <v>373</v>
      </c>
      <c r="C257" t="s">
        <v>368</v>
      </c>
      <c r="D257" t="s">
        <v>746</v>
      </c>
      <c r="E257" t="s">
        <v>743</v>
      </c>
      <c r="F257" t="s">
        <v>744</v>
      </c>
      <c r="G257" s="2">
        <v>3</v>
      </c>
      <c r="H257">
        <f>273-41</f>
        <v>232</v>
      </c>
      <c r="I257">
        <v>1773</v>
      </c>
      <c r="J257">
        <v>298</v>
      </c>
      <c r="K257" s="2">
        <f t="shared" si="366"/>
        <v>0.16807670614777215</v>
      </c>
      <c r="L257">
        <f>5*10^-6</f>
        <v>4.9999999999999996E-6</v>
      </c>
      <c r="M257" t="s">
        <v>64</v>
      </c>
      <c r="N257">
        <v>0</v>
      </c>
      <c r="O257">
        <f t="shared" si="331"/>
        <v>0</v>
      </c>
      <c r="P257">
        <v>0</v>
      </c>
      <c r="Q257">
        <f t="shared" si="332"/>
        <v>0</v>
      </c>
      <c r="R257">
        <v>8.3000000000000007</v>
      </c>
      <c r="S257">
        <f t="shared" si="333"/>
        <v>7.7613317604478663E-2</v>
      </c>
      <c r="T257">
        <v>1.39</v>
      </c>
      <c r="U257">
        <f t="shared" si="334"/>
        <v>1.3886390657960809E-2</v>
      </c>
      <c r="V257">
        <v>0</v>
      </c>
      <c r="W257">
        <f t="shared" si="335"/>
        <v>0</v>
      </c>
      <c r="X257">
        <v>0</v>
      </c>
      <c r="Y257">
        <f t="shared" si="336"/>
        <v>0</v>
      </c>
      <c r="Z257">
        <v>0</v>
      </c>
      <c r="AA257">
        <f t="shared" si="337"/>
        <v>0</v>
      </c>
      <c r="AB257">
        <v>0</v>
      </c>
      <c r="AC257">
        <f t="shared" si="338"/>
        <v>0</v>
      </c>
      <c r="AD257">
        <f t="shared" si="375"/>
        <v>71.116</v>
      </c>
      <c r="AE257">
        <f t="shared" si="339"/>
        <v>0.69892479800703255</v>
      </c>
      <c r="AF257">
        <v>0.06</v>
      </c>
      <c r="AG257">
        <f t="shared" si="340"/>
        <v>2.7419256014486163E-3</v>
      </c>
      <c r="AH257">
        <v>0.03</v>
      </c>
      <c r="AI257">
        <f t="shared" si="341"/>
        <v>5.3165202572486091E-4</v>
      </c>
      <c r="AJ257">
        <v>2.4E-2</v>
      </c>
      <c r="AK257">
        <f t="shared" si="342"/>
        <v>4.1078433821989505E-4</v>
      </c>
      <c r="AL257">
        <v>0.5</v>
      </c>
      <c r="AM257">
        <f t="shared" si="343"/>
        <v>9.7709157374795668E-3</v>
      </c>
      <c r="AN257">
        <v>18.579999999999998</v>
      </c>
      <c r="AO257">
        <f t="shared" si="344"/>
        <v>0.19612021602765486</v>
      </c>
      <c r="AP257">
        <v>0</v>
      </c>
      <c r="AQ257">
        <f t="shared" si="345"/>
        <v>0</v>
      </c>
      <c r="AR257">
        <v>0</v>
      </c>
      <c r="AS257">
        <f t="shared" si="346"/>
        <v>0</v>
      </c>
      <c r="AT257">
        <v>0</v>
      </c>
      <c r="AU257">
        <f t="shared" si="347"/>
        <v>0</v>
      </c>
      <c r="AV257">
        <v>0</v>
      </c>
      <c r="AW257">
        <f t="shared" si="348"/>
        <v>0</v>
      </c>
      <c r="AX257">
        <v>0</v>
      </c>
      <c r="AY257">
        <f t="shared" si="349"/>
        <v>0</v>
      </c>
      <c r="AZ257">
        <v>0</v>
      </c>
      <c r="BA257">
        <f t="shared" si="350"/>
        <v>0</v>
      </c>
      <c r="BB257">
        <v>0</v>
      </c>
      <c r="BC257">
        <f t="shared" si="351"/>
        <v>0</v>
      </c>
      <c r="BD257">
        <v>0</v>
      </c>
      <c r="BE257">
        <f t="shared" si="352"/>
        <v>0</v>
      </c>
      <c r="BF257">
        <v>0</v>
      </c>
      <c r="BG257">
        <f t="shared" si="353"/>
        <v>0</v>
      </c>
      <c r="BH257">
        <v>0</v>
      </c>
      <c r="BI257">
        <f t="shared" si="354"/>
        <v>0</v>
      </c>
      <c r="BJ257">
        <v>0</v>
      </c>
      <c r="BK257">
        <f t="shared" si="355"/>
        <v>0</v>
      </c>
      <c r="BL257">
        <v>0</v>
      </c>
      <c r="BM257">
        <f t="shared" si="356"/>
        <v>0</v>
      </c>
      <c r="BN257">
        <v>0</v>
      </c>
      <c r="BO257">
        <f t="shared" si="357"/>
        <v>0</v>
      </c>
      <c r="BP257">
        <v>0</v>
      </c>
      <c r="BQ257">
        <f t="shared" si="358"/>
        <v>0</v>
      </c>
      <c r="BR257">
        <v>0</v>
      </c>
      <c r="BS257">
        <f t="shared" si="359"/>
        <v>0</v>
      </c>
      <c r="BT257">
        <v>0</v>
      </c>
      <c r="BU257">
        <f t="shared" si="360"/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f t="shared" si="310"/>
        <v>0</v>
      </c>
      <c r="DF257">
        <v>0</v>
      </c>
      <c r="DG257">
        <f t="shared" si="311"/>
        <v>0</v>
      </c>
      <c r="DH257">
        <v>98</v>
      </c>
      <c r="DI257">
        <f t="shared" si="312"/>
        <v>0.9410843833524245</v>
      </c>
      <c r="DJ257">
        <v>2</v>
      </c>
      <c r="DK257">
        <f t="shared" si="313"/>
        <v>5.8915616647575414E-2</v>
      </c>
      <c r="DL257">
        <v>0</v>
      </c>
      <c r="DM257">
        <f t="shared" si="314"/>
        <v>0</v>
      </c>
      <c r="DN257">
        <v>0</v>
      </c>
      <c r="DO257">
        <f t="shared" si="315"/>
        <v>0</v>
      </c>
      <c r="DP257">
        <v>0</v>
      </c>
      <c r="DQ257">
        <f t="shared" si="316"/>
        <v>0</v>
      </c>
      <c r="DR257">
        <v>0</v>
      </c>
      <c r="DS257">
        <f t="shared" si="317"/>
        <v>0</v>
      </c>
      <c r="DT257">
        <v>0</v>
      </c>
      <c r="DU257">
        <f t="shared" si="318"/>
        <v>0</v>
      </c>
      <c r="DV257">
        <v>0</v>
      </c>
      <c r="DW257">
        <f t="shared" si="319"/>
        <v>0</v>
      </c>
      <c r="DX257">
        <v>0</v>
      </c>
      <c r="DY257">
        <f t="shared" si="320"/>
        <v>0</v>
      </c>
      <c r="DZ257">
        <v>0</v>
      </c>
      <c r="EA257">
        <f t="shared" si="321"/>
        <v>0</v>
      </c>
      <c r="EB257">
        <v>0</v>
      </c>
      <c r="EC257">
        <f t="shared" si="322"/>
        <v>0</v>
      </c>
      <c r="ED257">
        <v>0</v>
      </c>
      <c r="EE257">
        <f t="shared" si="323"/>
        <v>0</v>
      </c>
      <c r="EF257">
        <v>0</v>
      </c>
      <c r="EG257">
        <f t="shared" si="324"/>
        <v>0</v>
      </c>
      <c r="EH257">
        <v>0</v>
      </c>
      <c r="EI257">
        <f t="shared" si="325"/>
        <v>0</v>
      </c>
      <c r="EJ257">
        <v>0</v>
      </c>
      <c r="EK257">
        <f t="shared" si="326"/>
        <v>0</v>
      </c>
      <c r="EL257">
        <v>0</v>
      </c>
      <c r="EM257">
        <f t="shared" si="327"/>
        <v>0</v>
      </c>
      <c r="EN257">
        <v>0</v>
      </c>
      <c r="EO257">
        <f t="shared" si="328"/>
        <v>0</v>
      </c>
      <c r="EP257">
        <v>0</v>
      </c>
      <c r="EQ257">
        <f t="shared" si="329"/>
        <v>0</v>
      </c>
      <c r="ER257">
        <v>0</v>
      </c>
      <c r="ES257">
        <f t="shared" si="330"/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 t="s">
        <v>745</v>
      </c>
    </row>
    <row r="258" spans="1:166" x14ac:dyDescent="0.45">
      <c r="A258">
        <v>257</v>
      </c>
      <c r="B258">
        <v>374</v>
      </c>
      <c r="C258" t="s">
        <v>368</v>
      </c>
      <c r="D258" t="s">
        <v>742</v>
      </c>
      <c r="E258" t="s">
        <v>747</v>
      </c>
      <c r="F258" t="s">
        <v>748</v>
      </c>
      <c r="G258" s="2">
        <v>3</v>
      </c>
      <c r="H258">
        <v>234.3</v>
      </c>
      <c r="I258">
        <v>1773</v>
      </c>
      <c r="J258">
        <v>298</v>
      </c>
      <c r="K258" s="2">
        <f t="shared" si="366"/>
        <v>0.16807670614777215</v>
      </c>
      <c r="L258">
        <f>3.3*10^-3</f>
        <v>3.3E-3</v>
      </c>
      <c r="M258" t="s">
        <v>38</v>
      </c>
      <c r="N258">
        <v>0</v>
      </c>
      <c r="O258">
        <f t="shared" si="331"/>
        <v>0</v>
      </c>
      <c r="P258">
        <v>0</v>
      </c>
      <c r="Q258">
        <f t="shared" si="332"/>
        <v>0</v>
      </c>
      <c r="R258">
        <v>0</v>
      </c>
      <c r="S258">
        <f t="shared" si="333"/>
        <v>0</v>
      </c>
      <c r="T258">
        <v>1</v>
      </c>
      <c r="U258">
        <f t="shared" si="334"/>
        <v>1.0033966468171398E-2</v>
      </c>
      <c r="V258">
        <v>0</v>
      </c>
      <c r="W258">
        <f t="shared" si="335"/>
        <v>0</v>
      </c>
      <c r="X258">
        <v>0</v>
      </c>
      <c r="Y258">
        <f t="shared" si="336"/>
        <v>0</v>
      </c>
      <c r="Z258">
        <v>0</v>
      </c>
      <c r="AA258">
        <f t="shared" si="337"/>
        <v>0</v>
      </c>
      <c r="AB258">
        <v>0</v>
      </c>
      <c r="AC258">
        <f t="shared" si="338"/>
        <v>0</v>
      </c>
      <c r="AD258">
        <f t="shared" si="375"/>
        <v>98.405000000000001</v>
      </c>
      <c r="AE258">
        <f t="shared" si="339"/>
        <v>0.97135585161364002</v>
      </c>
      <c r="AF258">
        <v>0.27</v>
      </c>
      <c r="AG258">
        <f t="shared" si="340"/>
        <v>1.2392708863752546E-2</v>
      </c>
      <c r="AH258">
        <v>3.5000000000000003E-2</v>
      </c>
      <c r="AI258">
        <f t="shared" si="341"/>
        <v>6.2297745379380086E-4</v>
      </c>
      <c r="AJ258">
        <v>0.04</v>
      </c>
      <c r="AK258">
        <f t="shared" si="342"/>
        <v>6.8763930621642893E-4</v>
      </c>
      <c r="AL258">
        <v>0.25</v>
      </c>
      <c r="AM258">
        <f t="shared" si="343"/>
        <v>4.9068562944259517E-3</v>
      </c>
      <c r="AN258">
        <v>0</v>
      </c>
      <c r="AO258">
        <f t="shared" si="344"/>
        <v>0</v>
      </c>
      <c r="AP258">
        <v>0</v>
      </c>
      <c r="AQ258">
        <f t="shared" si="345"/>
        <v>0</v>
      </c>
      <c r="AR258">
        <v>0</v>
      </c>
      <c r="AS258">
        <f t="shared" si="346"/>
        <v>0</v>
      </c>
      <c r="AT258">
        <v>0</v>
      </c>
      <c r="AU258">
        <f t="shared" si="347"/>
        <v>0</v>
      </c>
      <c r="AV258">
        <v>0</v>
      </c>
      <c r="AW258">
        <f t="shared" si="348"/>
        <v>0</v>
      </c>
      <c r="AX258">
        <v>0</v>
      </c>
      <c r="AY258">
        <f t="shared" si="349"/>
        <v>0</v>
      </c>
      <c r="AZ258">
        <v>0</v>
      </c>
      <c r="BA258">
        <f t="shared" si="350"/>
        <v>0</v>
      </c>
      <c r="BB258">
        <v>0</v>
      </c>
      <c r="BC258">
        <f t="shared" si="351"/>
        <v>0</v>
      </c>
      <c r="BD258">
        <v>0</v>
      </c>
      <c r="BE258">
        <f t="shared" si="352"/>
        <v>0</v>
      </c>
      <c r="BF258">
        <v>0</v>
      </c>
      <c r="BG258">
        <f t="shared" si="353"/>
        <v>0</v>
      </c>
      <c r="BH258">
        <v>0</v>
      </c>
      <c r="BI258">
        <f t="shared" si="354"/>
        <v>0</v>
      </c>
      <c r="BJ258">
        <v>0</v>
      </c>
      <c r="BK258">
        <f t="shared" si="355"/>
        <v>0</v>
      </c>
      <c r="BL258">
        <v>0</v>
      </c>
      <c r="BM258">
        <f t="shared" si="356"/>
        <v>0</v>
      </c>
      <c r="BN258">
        <v>0</v>
      </c>
      <c r="BO258">
        <f t="shared" si="357"/>
        <v>0</v>
      </c>
      <c r="BP258">
        <v>0</v>
      </c>
      <c r="BQ258">
        <f t="shared" si="358"/>
        <v>0</v>
      </c>
      <c r="BR258">
        <v>0</v>
      </c>
      <c r="BS258">
        <f t="shared" si="359"/>
        <v>0</v>
      </c>
      <c r="BT258">
        <v>0</v>
      </c>
      <c r="BU258">
        <f t="shared" si="360"/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f t="shared" ref="DE258:DE259" si="376">((DD258/100)/FY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F258">
        <v>0</v>
      </c>
      <c r="DG258">
        <f t="shared" ref="DG258:DG259" si="377">((DF258/100)/GA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H258">
        <v>100</v>
      </c>
      <c r="DI258">
        <f t="shared" ref="DI258:DI259" si="378">((DH258/100)/GC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1</v>
      </c>
      <c r="DK258">
        <f t="shared" ref="DK258:DK259" si="379">((DJ258/100)/FK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L258">
        <v>0</v>
      </c>
      <c r="DM258">
        <f t="shared" ref="DM258:DM259" si="380">((DL258/100)/FO$10)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N258">
        <v>0</v>
      </c>
      <c r="DO258">
        <f t="shared" ref="DO258:DO259" si="381">((DN258/100)/FI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P258">
        <v>0</v>
      </c>
      <c r="DQ258">
        <f t="shared" ref="DQ258:DQ259" si="382">((DP258/100)/FK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R258">
        <v>0</v>
      </c>
      <c r="DS258">
        <f t="shared" ref="DS258:DS259" si="383">((DR258/100)/FM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T258">
        <v>0</v>
      </c>
      <c r="DU258">
        <f t="shared" ref="DU258:DU259" si="384">((DT258/100)/FO$13)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V258">
        <v>0</v>
      </c>
      <c r="DW258">
        <f t="shared" ref="DW258:DW259" si="385">((DV258/100)/FI$19)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X258">
        <v>0</v>
      </c>
      <c r="DY258">
        <f t="shared" ref="DY258:DY259" si="386">((DX258/100)/FI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DZ258">
        <v>0</v>
      </c>
      <c r="EA258">
        <f t="shared" ref="EA258:EA259" si="387">((DZ258/100)/FQ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B258">
        <v>0</v>
      </c>
      <c r="EC258">
        <f t="shared" ref="EC258:EC259" si="388">((EB258/100)/FM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D258">
        <v>0</v>
      </c>
      <c r="EE258">
        <f t="shared" ref="EE258:EE259" si="389">((ED258/100)/FI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F258">
        <v>0</v>
      </c>
      <c r="EG258">
        <f t="shared" ref="EG258:EG259" si="390">((EF258/100)/FK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H258">
        <v>0</v>
      </c>
      <c r="EI258">
        <f t="shared" ref="EI258:EI259" si="391">((EH258/100)/FS$2)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J258">
        <v>0</v>
      </c>
      <c r="EK258">
        <f t="shared" ref="EK258:EK259" si="392">((EJ258/100)/FI$6)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L258">
        <v>0</v>
      </c>
      <c r="EM258">
        <f t="shared" ref="EM258:EM259" si="393">((EL258/100)/FI$10)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N258">
        <v>0</v>
      </c>
      <c r="EO258">
        <f t="shared" ref="EO258:EO259" si="394">((EN258/100)/FN$22)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P258">
        <v>0</v>
      </c>
      <c r="EQ258">
        <f t="shared" ref="EQ258:EQ259" si="395">((EP258/100)/FM$23)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</f>
        <v>0</v>
      </c>
      <c r="ER258">
        <v>0</v>
      </c>
      <c r="ES258">
        <f t="shared" ref="ES258:ES259" si="396">(((ER258/100)/FI$26)/((DD258/100)/FY$2+(DF258/100)/GA$2+(DH258/100)/GC$2+(DJ258/100)/FK$2+(DL258/100)/FO$10+(DN258/100)/FI$13+(DP258/100)/FK$13+(DR258/100)/FM$13+(DT258/100)/FO$13+(DV258/100)/FI$19+(DX258/100)/FI$2+(DZ258/100)/FQ$2+(EB258/100)/FM$2+(ED258/100)/FI$22+(EF258/100)/FK$22+(EH258/100)/FS$2+(EJ258/100)/FI$6+(EL258/100)/FI$10+(EN258/100)/FN$22+(EP258/100)/FM$23+(ER258/100)/FI$26))</f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 t="s">
        <v>745</v>
      </c>
    </row>
    <row r="259" spans="1:166" x14ac:dyDescent="0.45">
      <c r="A259">
        <v>258</v>
      </c>
      <c r="B259">
        <v>376</v>
      </c>
      <c r="C259" t="s">
        <v>53</v>
      </c>
      <c r="D259" t="s">
        <v>742</v>
      </c>
      <c r="E259">
        <v>5083</v>
      </c>
      <c r="F259" t="s">
        <v>749</v>
      </c>
      <c r="G259" s="2">
        <v>1</v>
      </c>
      <c r="H259">
        <v>234.3</v>
      </c>
      <c r="I259">
        <f>660+273</f>
        <v>933</v>
      </c>
      <c r="J259">
        <v>298</v>
      </c>
      <c r="K259" s="2">
        <f t="shared" si="366"/>
        <v>0.31939978563772775</v>
      </c>
      <c r="L259">
        <f>8.3*10^-3</f>
        <v>8.3000000000000001E-3</v>
      </c>
      <c r="M259" t="s">
        <v>64</v>
      </c>
      <c r="N259">
        <v>0</v>
      </c>
      <c r="O259">
        <f t="shared" si="331"/>
        <v>0</v>
      </c>
      <c r="P259">
        <v>0</v>
      </c>
      <c r="Q259">
        <f t="shared" si="332"/>
        <v>0</v>
      </c>
      <c r="R259">
        <v>0</v>
      </c>
      <c r="S259">
        <f t="shared" si="333"/>
        <v>0</v>
      </c>
      <c r="T259">
        <v>0.7</v>
      </c>
      <c r="U259">
        <f t="shared" si="334"/>
        <v>3.4434814866498718E-3</v>
      </c>
      <c r="V259">
        <v>0</v>
      </c>
      <c r="W259">
        <f t="shared" si="335"/>
        <v>0</v>
      </c>
      <c r="X259">
        <f>100-T259-Z259-AD259-AL259-AN259</f>
        <v>93.899999999999977</v>
      </c>
      <c r="Y259">
        <f t="shared" si="336"/>
        <v>0.94051128674588791</v>
      </c>
      <c r="Z259">
        <v>4.45</v>
      </c>
      <c r="AA259">
        <f t="shared" si="337"/>
        <v>4.9480826244769717E-2</v>
      </c>
      <c r="AB259">
        <v>0</v>
      </c>
      <c r="AC259">
        <f t="shared" si="338"/>
        <v>0</v>
      </c>
      <c r="AD259">
        <v>0.4</v>
      </c>
      <c r="AE259">
        <f t="shared" si="339"/>
        <v>1.9357454783118649E-3</v>
      </c>
      <c r="AF259">
        <v>0</v>
      </c>
      <c r="AG259">
        <f t="shared" si="340"/>
        <v>0</v>
      </c>
      <c r="AH259">
        <v>0</v>
      </c>
      <c r="AI259">
        <f t="shared" si="341"/>
        <v>0</v>
      </c>
      <c r="AJ259">
        <v>0</v>
      </c>
      <c r="AK259">
        <f t="shared" si="342"/>
        <v>0</v>
      </c>
      <c r="AL259">
        <v>0.4</v>
      </c>
      <c r="AM259">
        <f t="shared" si="343"/>
        <v>3.8490219592432428E-3</v>
      </c>
      <c r="AN259">
        <v>0.15</v>
      </c>
      <c r="AO259">
        <f t="shared" si="344"/>
        <v>7.7963808513758321E-4</v>
      </c>
      <c r="AP259">
        <v>0</v>
      </c>
      <c r="AQ259">
        <f t="shared" si="345"/>
        <v>0</v>
      </c>
      <c r="AR259">
        <v>0</v>
      </c>
      <c r="AS259">
        <f t="shared" si="346"/>
        <v>0</v>
      </c>
      <c r="AT259">
        <v>0</v>
      </c>
      <c r="AU259">
        <f t="shared" si="347"/>
        <v>0</v>
      </c>
      <c r="AV259">
        <v>0</v>
      </c>
      <c r="AW259">
        <f t="shared" si="348"/>
        <v>0</v>
      </c>
      <c r="AX259">
        <v>0</v>
      </c>
      <c r="AY259">
        <f t="shared" si="349"/>
        <v>0</v>
      </c>
      <c r="AZ259">
        <v>0</v>
      </c>
      <c r="BA259">
        <f t="shared" si="350"/>
        <v>0</v>
      </c>
      <c r="BB259">
        <v>0</v>
      </c>
      <c r="BC259">
        <f t="shared" si="351"/>
        <v>0</v>
      </c>
      <c r="BD259">
        <v>0</v>
      </c>
      <c r="BE259">
        <f t="shared" si="352"/>
        <v>0</v>
      </c>
      <c r="BF259">
        <v>0</v>
      </c>
      <c r="BG259">
        <f t="shared" si="353"/>
        <v>0</v>
      </c>
      <c r="BH259">
        <v>0</v>
      </c>
      <c r="BI259">
        <f t="shared" si="354"/>
        <v>0</v>
      </c>
      <c r="BJ259">
        <v>0</v>
      </c>
      <c r="BK259">
        <f t="shared" si="355"/>
        <v>0</v>
      </c>
      <c r="BL259">
        <v>0</v>
      </c>
      <c r="BM259">
        <f t="shared" si="356"/>
        <v>0</v>
      </c>
      <c r="BN259">
        <v>0</v>
      </c>
      <c r="BO259">
        <f t="shared" si="357"/>
        <v>0</v>
      </c>
      <c r="BP259">
        <v>0</v>
      </c>
      <c r="BQ259">
        <f t="shared" si="358"/>
        <v>0</v>
      </c>
      <c r="BR259">
        <v>0</v>
      </c>
      <c r="BS259">
        <f t="shared" si="359"/>
        <v>0</v>
      </c>
      <c r="BT259">
        <v>0</v>
      </c>
      <c r="BU259">
        <f t="shared" si="360"/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f t="shared" si="376"/>
        <v>0</v>
      </c>
      <c r="DF259">
        <v>0</v>
      </c>
      <c r="DG259">
        <f t="shared" si="377"/>
        <v>0</v>
      </c>
      <c r="DH259">
        <v>100</v>
      </c>
      <c r="DI259">
        <f t="shared" si="378"/>
        <v>1</v>
      </c>
      <c r="DJ259">
        <v>0</v>
      </c>
      <c r="DK259">
        <f t="shared" si="379"/>
        <v>0</v>
      </c>
      <c r="DL259">
        <v>0</v>
      </c>
      <c r="DM259">
        <f t="shared" si="380"/>
        <v>0</v>
      </c>
      <c r="DN259">
        <v>0</v>
      </c>
      <c r="DO259">
        <f t="shared" si="381"/>
        <v>0</v>
      </c>
      <c r="DP259">
        <v>0</v>
      </c>
      <c r="DQ259">
        <f t="shared" si="382"/>
        <v>0</v>
      </c>
      <c r="DR259">
        <v>0</v>
      </c>
      <c r="DS259">
        <f t="shared" si="383"/>
        <v>0</v>
      </c>
      <c r="DT259">
        <v>0</v>
      </c>
      <c r="DU259">
        <f t="shared" si="384"/>
        <v>0</v>
      </c>
      <c r="DV259">
        <v>0</v>
      </c>
      <c r="DW259">
        <f t="shared" si="385"/>
        <v>0</v>
      </c>
      <c r="DX259">
        <v>0</v>
      </c>
      <c r="DY259">
        <f t="shared" si="386"/>
        <v>0</v>
      </c>
      <c r="DZ259">
        <v>0</v>
      </c>
      <c r="EA259">
        <f t="shared" si="387"/>
        <v>0</v>
      </c>
      <c r="EB259">
        <v>0</v>
      </c>
      <c r="EC259">
        <f t="shared" si="388"/>
        <v>0</v>
      </c>
      <c r="ED259">
        <v>0</v>
      </c>
      <c r="EE259">
        <f t="shared" si="389"/>
        <v>0</v>
      </c>
      <c r="EF259">
        <v>0</v>
      </c>
      <c r="EG259">
        <f t="shared" si="390"/>
        <v>0</v>
      </c>
      <c r="EH259">
        <v>0</v>
      </c>
      <c r="EI259">
        <f t="shared" si="391"/>
        <v>0</v>
      </c>
      <c r="EJ259">
        <v>0</v>
      </c>
      <c r="EK259">
        <f t="shared" si="392"/>
        <v>0</v>
      </c>
      <c r="EL259">
        <v>0</v>
      </c>
      <c r="EM259">
        <f t="shared" si="393"/>
        <v>0</v>
      </c>
      <c r="EN259">
        <v>0</v>
      </c>
      <c r="EO259">
        <f t="shared" si="394"/>
        <v>0</v>
      </c>
      <c r="EP259">
        <v>0</v>
      </c>
      <c r="EQ259">
        <f t="shared" si="395"/>
        <v>0</v>
      </c>
      <c r="ER259">
        <v>0</v>
      </c>
      <c r="ES259">
        <f t="shared" si="396"/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 t="s">
        <v>745</v>
      </c>
    </row>
    <row r="260" spans="1:166" x14ac:dyDescent="0.45">
      <c r="A260">
        <v>259</v>
      </c>
      <c r="B260">
        <v>378</v>
      </c>
      <c r="C260" t="s">
        <v>368</v>
      </c>
      <c r="D260" t="s">
        <v>750</v>
      </c>
      <c r="E260" t="s">
        <v>751</v>
      </c>
      <c r="G260" s="2">
        <v>2</v>
      </c>
      <c r="H260">
        <v>722</v>
      </c>
      <c r="I260">
        <v>1773</v>
      </c>
      <c r="J260">
        <f>460+273</f>
        <v>733</v>
      </c>
      <c r="K260" s="2">
        <f t="shared" si="366"/>
        <v>0.41342357586012407</v>
      </c>
      <c r="L260">
        <f>10^-3</f>
        <v>1E-3</v>
      </c>
      <c r="M260" t="s">
        <v>64</v>
      </c>
      <c r="N260">
        <v>0</v>
      </c>
      <c r="O260">
        <f t="shared" si="331"/>
        <v>0</v>
      </c>
      <c r="P260">
        <v>0</v>
      </c>
      <c r="Q260">
        <f t="shared" si="332"/>
        <v>0</v>
      </c>
      <c r="R260">
        <v>11.9</v>
      </c>
      <c r="S260">
        <f t="shared" si="333"/>
        <v>0.11291831766200854</v>
      </c>
      <c r="T260">
        <v>1.8</v>
      </c>
      <c r="U260">
        <f t="shared" si="334"/>
        <v>1.8247625779762119E-2</v>
      </c>
      <c r="V260">
        <v>0</v>
      </c>
      <c r="W260">
        <f t="shared" si="335"/>
        <v>0</v>
      </c>
      <c r="X260">
        <v>0</v>
      </c>
      <c r="Y260">
        <f t="shared" si="336"/>
        <v>0</v>
      </c>
      <c r="Z260">
        <v>0</v>
      </c>
      <c r="AA260">
        <f t="shared" si="337"/>
        <v>0</v>
      </c>
      <c r="AB260">
        <v>0</v>
      </c>
      <c r="AC260">
        <f t="shared" si="338"/>
        <v>0</v>
      </c>
      <c r="AD260">
        <f>100-R260-T260-AF260-AH260-AJ260-AL260-AN260-AP260</f>
        <v>66.771000000000001</v>
      </c>
      <c r="AE260">
        <f t="shared" si="339"/>
        <v>0.66590195674564512</v>
      </c>
      <c r="AF260">
        <v>4.4999999999999998E-2</v>
      </c>
      <c r="AG260">
        <f t="shared" si="340"/>
        <v>2.0867778207505645E-3</v>
      </c>
      <c r="AH260">
        <v>2.5000000000000001E-2</v>
      </c>
      <c r="AI260">
        <f t="shared" si="341"/>
        <v>4.495784742800251E-4</v>
      </c>
      <c r="AJ260">
        <v>8.9999999999999993E-3</v>
      </c>
      <c r="AK260">
        <f t="shared" si="342"/>
        <v>1.5631635768236933E-4</v>
      </c>
      <c r="AL260">
        <v>0.35</v>
      </c>
      <c r="AM260">
        <f t="shared" si="343"/>
        <v>6.9405292723410039E-3</v>
      </c>
      <c r="AN260">
        <v>16.8</v>
      </c>
      <c r="AO260">
        <f t="shared" si="344"/>
        <v>0.17994725131615638</v>
      </c>
      <c r="AP260">
        <v>2.2999999999999998</v>
      </c>
      <c r="AQ260">
        <f t="shared" si="345"/>
        <v>1.3351646571373971E-2</v>
      </c>
      <c r="AR260">
        <v>0</v>
      </c>
      <c r="AS260">
        <f t="shared" si="346"/>
        <v>0</v>
      </c>
      <c r="AT260">
        <v>0</v>
      </c>
      <c r="AU260">
        <f t="shared" si="347"/>
        <v>0</v>
      </c>
      <c r="AV260">
        <v>0</v>
      </c>
      <c r="AW260">
        <f t="shared" si="348"/>
        <v>0</v>
      </c>
      <c r="AX260">
        <v>0</v>
      </c>
      <c r="AY260">
        <f t="shared" si="349"/>
        <v>0</v>
      </c>
      <c r="AZ260">
        <v>0</v>
      </c>
      <c r="BA260">
        <f t="shared" si="350"/>
        <v>0</v>
      </c>
      <c r="BB260">
        <v>0</v>
      </c>
      <c r="BC260">
        <f t="shared" si="351"/>
        <v>0</v>
      </c>
      <c r="BD260">
        <v>0</v>
      </c>
      <c r="BE260">
        <f t="shared" si="352"/>
        <v>0</v>
      </c>
      <c r="BF260">
        <v>0</v>
      </c>
      <c r="BG260">
        <f t="shared" si="353"/>
        <v>0</v>
      </c>
      <c r="BH260">
        <v>0</v>
      </c>
      <c r="BI260">
        <f t="shared" si="354"/>
        <v>0</v>
      </c>
      <c r="BJ260">
        <v>0</v>
      </c>
      <c r="BK260">
        <f t="shared" si="355"/>
        <v>0</v>
      </c>
      <c r="BL260">
        <v>0</v>
      </c>
      <c r="BM260">
        <f t="shared" si="356"/>
        <v>0</v>
      </c>
      <c r="BN260">
        <v>0</v>
      </c>
      <c r="BO260">
        <f t="shared" si="357"/>
        <v>0</v>
      </c>
      <c r="BP260">
        <v>0</v>
      </c>
      <c r="BQ260">
        <f t="shared" si="358"/>
        <v>0</v>
      </c>
      <c r="BR260">
        <v>0</v>
      </c>
      <c r="BS260">
        <f t="shared" si="359"/>
        <v>0</v>
      </c>
      <c r="BT260">
        <v>0</v>
      </c>
      <c r="BU260">
        <f t="shared" si="360"/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f t="shared" ref="DE260:DE289" si="397">((DD260/100)/FY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F260">
        <v>0</v>
      </c>
      <c r="DG260">
        <f t="shared" ref="DG260:DG289" si="398">((DF260/100)/GA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H260">
        <v>0</v>
      </c>
      <c r="DI260">
        <f t="shared" ref="DI260:DI289" si="399">((DH260/100)/GC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J260">
        <v>0</v>
      </c>
      <c r="DK260">
        <f t="shared" ref="DK260:DK289" si="400">((DJ260/100)/FK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L260">
        <v>0</v>
      </c>
      <c r="DM260">
        <f t="shared" ref="DM260:DM289" si="401">((DL260/100)/FO$10)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N260">
        <v>0</v>
      </c>
      <c r="DO260">
        <f t="shared" ref="DO260:DO289" si="402">((DN260/100)/FI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P260">
        <v>0</v>
      </c>
      <c r="DQ260">
        <f t="shared" ref="DQ260:DQ289" si="403">((DP260/100)/FK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R260">
        <v>0</v>
      </c>
      <c r="DS260">
        <f t="shared" ref="DS260:DS289" si="404">((DR260/100)/FM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T260">
        <v>0</v>
      </c>
      <c r="DU260">
        <f t="shared" ref="DU260:DU289" si="405">((DT260/100)/FO$13)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V260">
        <v>0</v>
      </c>
      <c r="DW260">
        <f t="shared" ref="DW260:DW289" si="406">((DV260/100)/FI$19)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X260">
        <v>0</v>
      </c>
      <c r="DY260">
        <f t="shared" ref="DY260:DY289" si="407">((DX260/100)/FI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DZ260">
        <v>0</v>
      </c>
      <c r="EA260">
        <f t="shared" ref="EA260:EA289" si="408">((DZ260/100)/FQ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B260">
        <v>0</v>
      </c>
      <c r="EC260">
        <f t="shared" ref="EC260:EC289" si="409">((EB260/100)/FM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D260">
        <v>0</v>
      </c>
      <c r="EE260">
        <f t="shared" ref="EE260:EE289" si="410">((ED260/100)/FI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F260">
        <v>0</v>
      </c>
      <c r="EG260">
        <f t="shared" ref="EG260:EG289" si="411">((EF260/100)/FK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H260">
        <v>0</v>
      </c>
      <c r="EI260">
        <f t="shared" ref="EI260:EI289" si="412">((EH260/100)/FS$2)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J260">
        <v>0</v>
      </c>
      <c r="EK260">
        <f t="shared" ref="EK260:EK289" si="413">((EJ260/100)/FI$6)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L260">
        <v>0</v>
      </c>
      <c r="EM260">
        <f t="shared" ref="EM260:EM289" si="414">((EL260/100)/FI$10)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N260">
        <v>0</v>
      </c>
      <c r="EO260">
        <f t="shared" ref="EO260:EO289" si="415">((EN260/100)/FN$22)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P260">
        <v>0</v>
      </c>
      <c r="EQ260">
        <f t="shared" ref="EQ260:EQ289" si="416">((EP260/100)/FM$23)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</f>
        <v>0</v>
      </c>
      <c r="ER260">
        <v>0</v>
      </c>
      <c r="ES260">
        <f t="shared" ref="ES260:ES289" si="417">(((ER260/100)/FI$26)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0</v>
      </c>
      <c r="ET260">
        <v>100</v>
      </c>
      <c r="EU260">
        <f t="shared" ref="EU260:EU289" si="418">(((ET260/100)/FI$28)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1</v>
      </c>
      <c r="EV260">
        <v>0</v>
      </c>
      <c r="EW260">
        <f t="shared" ref="EW260:EW289" si="419">(((EV260/100)/FK$28)/((DD260/100)/FY$2+(DF260/100)/GA$2+(DH260/100)/GC$2+(DJ260/100)/FK$2+(DL260/100)/FO$10+(DN260/100)/FI$13+(DP260/100)/FK$13+(DR260/100)/FM$13+(DT260/100)/FO$13+(DV260/100)/FI$19+(DX260/100)/FI$2+(DZ260/100)/FQ$2+(EB260/100)/FM$2+(ED260/100)/FI$22+(EF260/100)/FK$22+(EH260/100)/FS$2+(EJ260/100)/FI$6+(EL260/100)/FI$10+(EN260/100)/FN$22+(EP260/100)/FM$23+(ER260/100)/FI$26+(ET260/100)/FI$28+(EV260/100)/FK$28))</f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 t="s">
        <v>752</v>
      </c>
      <c r="FJ260" t="s">
        <v>753</v>
      </c>
    </row>
    <row r="261" spans="1:166" x14ac:dyDescent="0.45">
      <c r="A261">
        <v>260</v>
      </c>
      <c r="B261">
        <v>379</v>
      </c>
      <c r="C261" t="s">
        <v>368</v>
      </c>
      <c r="D261" t="s">
        <v>750</v>
      </c>
      <c r="E261" t="s">
        <v>751</v>
      </c>
      <c r="G261" s="2">
        <v>0</v>
      </c>
      <c r="H261">
        <v>722</v>
      </c>
      <c r="I261">
        <v>1773</v>
      </c>
      <c r="J261">
        <v>773</v>
      </c>
      <c r="K261" s="2">
        <f t="shared" si="366"/>
        <v>0.43598420755781164</v>
      </c>
      <c r="L261">
        <f t="shared" ref="L261:L268" si="420">10^-3</f>
        <v>1E-3</v>
      </c>
      <c r="M261" t="s">
        <v>64</v>
      </c>
      <c r="N261">
        <v>0</v>
      </c>
      <c r="O261">
        <f t="shared" si="331"/>
        <v>0</v>
      </c>
      <c r="P261">
        <v>0</v>
      </c>
      <c r="Q261">
        <f t="shared" si="332"/>
        <v>0</v>
      </c>
      <c r="R261">
        <v>11.9</v>
      </c>
      <c r="S261">
        <f t="shared" si="333"/>
        <v>0.11291831766200854</v>
      </c>
      <c r="T261">
        <v>1.8</v>
      </c>
      <c r="U261">
        <f t="shared" si="334"/>
        <v>1.8247625779762119E-2</v>
      </c>
      <c r="V261">
        <v>0</v>
      </c>
      <c r="W261">
        <f t="shared" si="335"/>
        <v>0</v>
      </c>
      <c r="X261">
        <v>0</v>
      </c>
      <c r="Y261">
        <f t="shared" si="336"/>
        <v>0</v>
      </c>
      <c r="Z261">
        <v>0</v>
      </c>
      <c r="AA261">
        <f t="shared" si="337"/>
        <v>0</v>
      </c>
      <c r="AB261">
        <v>0</v>
      </c>
      <c r="AC261">
        <f t="shared" si="338"/>
        <v>0</v>
      </c>
      <c r="AD261">
        <f t="shared" ref="AD261:AD273" si="421">100-R261-T261-AF261-AH261-AJ261-AL261-AN261-AP261</f>
        <v>66.771000000000001</v>
      </c>
      <c r="AE261">
        <f t="shared" si="339"/>
        <v>0.66590195674564512</v>
      </c>
      <c r="AF261">
        <v>4.4999999999999998E-2</v>
      </c>
      <c r="AG261">
        <f t="shared" si="340"/>
        <v>2.0867778207505645E-3</v>
      </c>
      <c r="AH261">
        <v>2.5000000000000001E-2</v>
      </c>
      <c r="AI261">
        <f t="shared" si="341"/>
        <v>4.495784742800251E-4</v>
      </c>
      <c r="AJ261">
        <v>8.9999999999999993E-3</v>
      </c>
      <c r="AK261">
        <f t="shared" si="342"/>
        <v>1.5631635768236933E-4</v>
      </c>
      <c r="AL261">
        <v>0.35</v>
      </c>
      <c r="AM261">
        <f t="shared" si="343"/>
        <v>6.9405292723410039E-3</v>
      </c>
      <c r="AN261">
        <v>16.8</v>
      </c>
      <c r="AO261">
        <f t="shared" si="344"/>
        <v>0.17994725131615638</v>
      </c>
      <c r="AP261">
        <v>2.2999999999999998</v>
      </c>
      <c r="AQ261">
        <f t="shared" si="345"/>
        <v>1.3351646571373971E-2</v>
      </c>
      <c r="AR261">
        <v>0</v>
      </c>
      <c r="AS261">
        <f t="shared" si="346"/>
        <v>0</v>
      </c>
      <c r="AT261">
        <v>0</v>
      </c>
      <c r="AU261">
        <f t="shared" si="347"/>
        <v>0</v>
      </c>
      <c r="AV261">
        <v>0</v>
      </c>
      <c r="AW261">
        <f t="shared" si="348"/>
        <v>0</v>
      </c>
      <c r="AX261">
        <v>0</v>
      </c>
      <c r="AY261">
        <f t="shared" si="349"/>
        <v>0</v>
      </c>
      <c r="AZ261">
        <v>0</v>
      </c>
      <c r="BA261">
        <f t="shared" si="350"/>
        <v>0</v>
      </c>
      <c r="BB261">
        <v>0</v>
      </c>
      <c r="BC261">
        <f t="shared" si="351"/>
        <v>0</v>
      </c>
      <c r="BD261">
        <v>0</v>
      </c>
      <c r="BE261">
        <f t="shared" si="352"/>
        <v>0</v>
      </c>
      <c r="BF261">
        <v>0</v>
      </c>
      <c r="BG261">
        <f t="shared" si="353"/>
        <v>0</v>
      </c>
      <c r="BH261">
        <v>0</v>
      </c>
      <c r="BI261">
        <f t="shared" si="354"/>
        <v>0</v>
      </c>
      <c r="BJ261">
        <v>0</v>
      </c>
      <c r="BK261">
        <f t="shared" si="355"/>
        <v>0</v>
      </c>
      <c r="BL261">
        <v>0</v>
      </c>
      <c r="BM261">
        <f t="shared" si="356"/>
        <v>0</v>
      </c>
      <c r="BN261">
        <v>0</v>
      </c>
      <c r="BO261">
        <f t="shared" si="357"/>
        <v>0</v>
      </c>
      <c r="BP261">
        <v>0</v>
      </c>
      <c r="BQ261">
        <f t="shared" si="358"/>
        <v>0</v>
      </c>
      <c r="BR261">
        <v>0</v>
      </c>
      <c r="BS261">
        <f t="shared" si="359"/>
        <v>0</v>
      </c>
      <c r="BT261">
        <v>0</v>
      </c>
      <c r="BU261">
        <f t="shared" si="360"/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f t="shared" si="397"/>
        <v>0</v>
      </c>
      <c r="DF261">
        <v>0</v>
      </c>
      <c r="DG261">
        <f t="shared" si="398"/>
        <v>0</v>
      </c>
      <c r="DH261">
        <v>0</v>
      </c>
      <c r="DI261">
        <f t="shared" si="399"/>
        <v>0</v>
      </c>
      <c r="DJ261">
        <v>0</v>
      </c>
      <c r="DK261">
        <f t="shared" si="400"/>
        <v>0</v>
      </c>
      <c r="DL261">
        <v>0</v>
      </c>
      <c r="DM261">
        <f t="shared" si="401"/>
        <v>0</v>
      </c>
      <c r="DN261">
        <v>0</v>
      </c>
      <c r="DO261">
        <f t="shared" si="402"/>
        <v>0</v>
      </c>
      <c r="DP261">
        <v>0</v>
      </c>
      <c r="DQ261">
        <f t="shared" si="403"/>
        <v>0</v>
      </c>
      <c r="DR261">
        <v>0</v>
      </c>
      <c r="DS261">
        <f t="shared" si="404"/>
        <v>0</v>
      </c>
      <c r="DT261">
        <v>0</v>
      </c>
      <c r="DU261">
        <f t="shared" si="405"/>
        <v>0</v>
      </c>
      <c r="DV261">
        <v>0</v>
      </c>
      <c r="DW261">
        <f t="shared" si="406"/>
        <v>0</v>
      </c>
      <c r="DX261">
        <v>0</v>
      </c>
      <c r="DY261">
        <f t="shared" si="407"/>
        <v>0</v>
      </c>
      <c r="DZ261">
        <v>0</v>
      </c>
      <c r="EA261">
        <f t="shared" si="408"/>
        <v>0</v>
      </c>
      <c r="EB261">
        <v>0</v>
      </c>
      <c r="EC261">
        <f t="shared" si="409"/>
        <v>0</v>
      </c>
      <c r="ED261">
        <v>0</v>
      </c>
      <c r="EE261">
        <f t="shared" si="410"/>
        <v>0</v>
      </c>
      <c r="EF261">
        <v>0</v>
      </c>
      <c r="EG261">
        <f t="shared" si="411"/>
        <v>0</v>
      </c>
      <c r="EH261">
        <v>0</v>
      </c>
      <c r="EI261">
        <f t="shared" si="412"/>
        <v>0</v>
      </c>
      <c r="EJ261">
        <v>0</v>
      </c>
      <c r="EK261">
        <f t="shared" si="413"/>
        <v>0</v>
      </c>
      <c r="EL261">
        <v>0</v>
      </c>
      <c r="EM261">
        <f t="shared" si="414"/>
        <v>0</v>
      </c>
      <c r="EN261">
        <v>0</v>
      </c>
      <c r="EO261">
        <f t="shared" si="415"/>
        <v>0</v>
      </c>
      <c r="EP261">
        <v>0</v>
      </c>
      <c r="EQ261">
        <f t="shared" si="416"/>
        <v>0</v>
      </c>
      <c r="ER261">
        <v>0</v>
      </c>
      <c r="ES261">
        <f t="shared" si="417"/>
        <v>0</v>
      </c>
      <c r="ET261">
        <v>100</v>
      </c>
      <c r="EU261">
        <f t="shared" si="418"/>
        <v>1</v>
      </c>
      <c r="EV261">
        <v>0</v>
      </c>
      <c r="EW261">
        <f t="shared" si="419"/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 t="s">
        <v>752</v>
      </c>
      <c r="FJ261" t="s">
        <v>753</v>
      </c>
    </row>
    <row r="262" spans="1:166" x14ac:dyDescent="0.45">
      <c r="A262">
        <v>261</v>
      </c>
      <c r="B262">
        <v>380</v>
      </c>
      <c r="C262" t="s">
        <v>368</v>
      </c>
      <c r="D262" t="s">
        <v>750</v>
      </c>
      <c r="E262" t="s">
        <v>751</v>
      </c>
      <c r="G262" s="2">
        <v>0</v>
      </c>
      <c r="H262">
        <v>722</v>
      </c>
      <c r="I262">
        <v>1773</v>
      </c>
      <c r="J262">
        <f t="shared" ref="J262:J268" si="422">J261+50</f>
        <v>823</v>
      </c>
      <c r="K262" s="2">
        <f t="shared" si="366"/>
        <v>0.46418499717992101</v>
      </c>
      <c r="L262">
        <f t="shared" si="420"/>
        <v>1E-3</v>
      </c>
      <c r="M262" t="s">
        <v>64</v>
      </c>
      <c r="N262">
        <v>0</v>
      </c>
      <c r="O262">
        <f t="shared" ref="O262:O325" si="423">((N262/100)/FI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P262">
        <v>0</v>
      </c>
      <c r="Q262">
        <f t="shared" ref="Q262:Q325" si="424">((P262/100)/FK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R262">
        <v>11.9</v>
      </c>
      <c r="S262">
        <f t="shared" ref="S262:S325" si="425">((R262/100)/FM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0.11291831766200854</v>
      </c>
      <c r="T262">
        <v>1.8</v>
      </c>
      <c r="U262">
        <f t="shared" ref="U262:U325" si="426">((T262/100)/FO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1.8247625779762119E-2</v>
      </c>
      <c r="V262">
        <v>0</v>
      </c>
      <c r="W262">
        <f t="shared" ref="W262:W325" si="427">((V262/100)/FQ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X262">
        <v>0</v>
      </c>
      <c r="Y262">
        <f t="shared" ref="Y262:Y325" si="428">((X262/100)/FS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Z262">
        <v>0</v>
      </c>
      <c r="AA262">
        <f t="shared" ref="AA262:AA325" si="429">((Z262/100)/FU$2)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B262">
        <v>0</v>
      </c>
      <c r="AC262">
        <f t="shared" ref="AC262:AC325" si="430">((AB262/100)/FO$13)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D262">
        <f t="shared" si="421"/>
        <v>66.771000000000001</v>
      </c>
      <c r="AE262">
        <f t="shared" ref="AE262:AE325" si="431">((AD262/100)/FI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0.66590195674564512</v>
      </c>
      <c r="AF262">
        <v>4.4999999999999998E-2</v>
      </c>
      <c r="AG262">
        <f t="shared" ref="AG262:AG325" si="432">((AF262/100)/FK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2.0867778207505645E-3</v>
      </c>
      <c r="AH262">
        <v>2.5000000000000001E-2</v>
      </c>
      <c r="AI262">
        <f t="shared" ref="AI262:AI325" si="433">((AH262/100)/FM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4.495784742800251E-4</v>
      </c>
      <c r="AJ262">
        <v>8.9999999999999993E-3</v>
      </c>
      <c r="AK262">
        <f t="shared" ref="AK262:AK325" si="434">((AJ262/100)/FO$6)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1.5631635768236933E-4</v>
      </c>
      <c r="AL262">
        <v>0.35</v>
      </c>
      <c r="AM262">
        <f t="shared" ref="AM262:AM325" si="435">((AL262/100)/FI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6.9405292723410039E-3</v>
      </c>
      <c r="AN262">
        <v>16.8</v>
      </c>
      <c r="AO262">
        <f t="shared" ref="AO262:AO325" si="436">((AN262/100)/FK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0.17994725131615638</v>
      </c>
      <c r="AP262">
        <v>2.2999999999999998</v>
      </c>
      <c r="AQ262">
        <f t="shared" ref="AQ262:AQ325" si="437">((AP262/100)/FM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1.3351646571373971E-2</v>
      </c>
      <c r="AR262">
        <v>0</v>
      </c>
      <c r="AS262">
        <f t="shared" ref="AS262:AS325" si="438">((AR262/100)/FI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T262">
        <v>0</v>
      </c>
      <c r="AU262">
        <f t="shared" ref="AU262:AU325" si="439">((AT262/100)/FK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V262">
        <v>0</v>
      </c>
      <c r="AW262">
        <f t="shared" ref="AW262:AW325" si="440">((AV262/100)/FM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X262">
        <v>0</v>
      </c>
      <c r="AY262">
        <f t="shared" ref="AY262:AY325" si="441">((AX262/100)/FO$16)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AZ262">
        <v>0</v>
      </c>
      <c r="BA262">
        <f t="shared" ref="BA262:BA325" si="442">((AZ262/100)/FK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B262">
        <v>0</v>
      </c>
      <c r="BC262">
        <f t="shared" ref="BC262:BC325" si="443">((BB262/100)/FM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D262">
        <v>0</v>
      </c>
      <c r="BE262">
        <f t="shared" ref="BE262:BE325" si="444">((BD262/100)/FO$19)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F262">
        <v>0</v>
      </c>
      <c r="BG262">
        <f t="shared" ref="BG262:BG325" si="445">((BF262/100)/FI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H262">
        <v>0</v>
      </c>
      <c r="BI262">
        <f t="shared" ref="BI262:BI325" si="446">((BH262/100)/FK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J262">
        <v>0</v>
      </c>
      <c r="BK262">
        <f t="shared" ref="BK262:BK325" si="447">((BJ262/100)/FO$23)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L262">
        <v>0</v>
      </c>
      <c r="BM262">
        <f t="shared" ref="BM262:BM325" si="448">((BL262/100)/FI$13)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N262">
        <v>0</v>
      </c>
      <c r="BO262">
        <f t="shared" ref="BO262:BO325" si="449">((BN262/100)/FO$10)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P262">
        <v>0</v>
      </c>
      <c r="BQ262">
        <f t="shared" ref="BQ262:BQ325" si="450">((BP262/100)/FK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R262">
        <v>0</v>
      </c>
      <c r="BS262">
        <f t="shared" ref="BS262:BS325" si="451">((BR262/100)/FM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T262">
        <v>0</v>
      </c>
      <c r="BU262">
        <f t="shared" ref="BU262:BU325" si="452">((BT262/100)/FO$26)/((AD262/100)/FI$6+(T262/100)/FO$2+(AF262/100)/FK$6+(AH262/100)/FM$6+(AJ262/100)/FO$6+(AL262/100)/FI$10+(AN262/100)/FK$10+(AP262/100)/FM$10+(R262/100)/FM$2+(N262/100)/FI$2+(AR262/100)/FI$16+(AT262/100)/FK$16+(AV262/100)/FM$16+(AX262/100)/FO$16+(X262/100)/FS$2+(AZ262/100)/FK$19+(BB262/100)/FM$19+(BD262/100)/FO$19+(AB262/100)/FO$13+(BL262/100)/FI$13+(BN262/100)/FO$10+(BF262/100)/FI$23+(BH262/100)/FK$23+(BJ262/100)/FO$23+(BP262/100)/FK$26+(BR262/100)/FM$26+(P262/100)/FK$2+(V262/100)/FQ$2+(Z262/100)/FU$2+(BT262/100)/FO$26)</f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f t="shared" si="397"/>
        <v>0</v>
      </c>
      <c r="DF262">
        <v>0</v>
      </c>
      <c r="DG262">
        <f t="shared" si="398"/>
        <v>0</v>
      </c>
      <c r="DH262">
        <v>0</v>
      </c>
      <c r="DI262">
        <f t="shared" si="399"/>
        <v>0</v>
      </c>
      <c r="DJ262">
        <v>0</v>
      </c>
      <c r="DK262">
        <f t="shared" si="400"/>
        <v>0</v>
      </c>
      <c r="DL262">
        <v>0</v>
      </c>
      <c r="DM262">
        <f t="shared" si="401"/>
        <v>0</v>
      </c>
      <c r="DN262">
        <v>0</v>
      </c>
      <c r="DO262">
        <f t="shared" si="402"/>
        <v>0</v>
      </c>
      <c r="DP262">
        <v>0</v>
      </c>
      <c r="DQ262">
        <f t="shared" si="403"/>
        <v>0</v>
      </c>
      <c r="DR262">
        <v>0</v>
      </c>
      <c r="DS262">
        <f t="shared" si="404"/>
        <v>0</v>
      </c>
      <c r="DT262">
        <v>0</v>
      </c>
      <c r="DU262">
        <f t="shared" si="405"/>
        <v>0</v>
      </c>
      <c r="DV262">
        <v>0</v>
      </c>
      <c r="DW262">
        <f t="shared" si="406"/>
        <v>0</v>
      </c>
      <c r="DX262">
        <v>0</v>
      </c>
      <c r="DY262">
        <f t="shared" si="407"/>
        <v>0</v>
      </c>
      <c r="DZ262">
        <v>0</v>
      </c>
      <c r="EA262">
        <f t="shared" si="408"/>
        <v>0</v>
      </c>
      <c r="EB262">
        <v>0</v>
      </c>
      <c r="EC262">
        <f t="shared" si="409"/>
        <v>0</v>
      </c>
      <c r="ED262">
        <v>0</v>
      </c>
      <c r="EE262">
        <f t="shared" si="410"/>
        <v>0</v>
      </c>
      <c r="EF262">
        <v>0</v>
      </c>
      <c r="EG262">
        <f t="shared" si="411"/>
        <v>0</v>
      </c>
      <c r="EH262">
        <v>0</v>
      </c>
      <c r="EI262">
        <f t="shared" si="412"/>
        <v>0</v>
      </c>
      <c r="EJ262">
        <v>0</v>
      </c>
      <c r="EK262">
        <f t="shared" si="413"/>
        <v>0</v>
      </c>
      <c r="EL262">
        <v>0</v>
      </c>
      <c r="EM262">
        <f t="shared" si="414"/>
        <v>0</v>
      </c>
      <c r="EN262">
        <v>0</v>
      </c>
      <c r="EO262">
        <f t="shared" si="415"/>
        <v>0</v>
      </c>
      <c r="EP262">
        <v>0</v>
      </c>
      <c r="EQ262">
        <f t="shared" si="416"/>
        <v>0</v>
      </c>
      <c r="ER262">
        <v>0</v>
      </c>
      <c r="ES262">
        <f t="shared" si="417"/>
        <v>0</v>
      </c>
      <c r="ET262">
        <v>100</v>
      </c>
      <c r="EU262">
        <f t="shared" si="418"/>
        <v>1</v>
      </c>
      <c r="EV262">
        <v>0</v>
      </c>
      <c r="EW262">
        <f t="shared" si="419"/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 t="s">
        <v>752</v>
      </c>
      <c r="FJ262" t="s">
        <v>753</v>
      </c>
    </row>
    <row r="263" spans="1:166" x14ac:dyDescent="0.45">
      <c r="A263">
        <v>262</v>
      </c>
      <c r="B263">
        <v>381</v>
      </c>
      <c r="C263" t="s">
        <v>368</v>
      </c>
      <c r="D263" t="s">
        <v>750</v>
      </c>
      <c r="E263" t="s">
        <v>751</v>
      </c>
      <c r="G263" s="2">
        <v>2</v>
      </c>
      <c r="H263">
        <v>722</v>
      </c>
      <c r="I263">
        <v>1773</v>
      </c>
      <c r="J263">
        <f t="shared" si="422"/>
        <v>873</v>
      </c>
      <c r="K263" s="2">
        <f t="shared" si="366"/>
        <v>0.49238578680203043</v>
      </c>
      <c r="L263">
        <f t="shared" si="420"/>
        <v>1E-3</v>
      </c>
      <c r="M263" t="s">
        <v>64</v>
      </c>
      <c r="N263">
        <v>0</v>
      </c>
      <c r="O263">
        <f t="shared" si="423"/>
        <v>0</v>
      </c>
      <c r="P263">
        <v>0</v>
      </c>
      <c r="Q263">
        <f t="shared" si="424"/>
        <v>0</v>
      </c>
      <c r="R263">
        <v>11.9</v>
      </c>
      <c r="S263">
        <f t="shared" si="425"/>
        <v>0.11291831766200854</v>
      </c>
      <c r="T263">
        <v>1.8</v>
      </c>
      <c r="U263">
        <f t="shared" si="426"/>
        <v>1.8247625779762119E-2</v>
      </c>
      <c r="V263">
        <v>0</v>
      </c>
      <c r="W263">
        <f t="shared" si="427"/>
        <v>0</v>
      </c>
      <c r="X263">
        <v>0</v>
      </c>
      <c r="Y263">
        <f t="shared" si="428"/>
        <v>0</v>
      </c>
      <c r="Z263">
        <v>0</v>
      </c>
      <c r="AA263">
        <f t="shared" si="429"/>
        <v>0</v>
      </c>
      <c r="AB263">
        <v>0</v>
      </c>
      <c r="AC263">
        <f t="shared" si="430"/>
        <v>0</v>
      </c>
      <c r="AD263">
        <f t="shared" si="421"/>
        <v>66.771000000000001</v>
      </c>
      <c r="AE263">
        <f t="shared" si="431"/>
        <v>0.66590195674564512</v>
      </c>
      <c r="AF263">
        <v>4.4999999999999998E-2</v>
      </c>
      <c r="AG263">
        <f t="shared" si="432"/>
        <v>2.0867778207505645E-3</v>
      </c>
      <c r="AH263">
        <v>2.5000000000000001E-2</v>
      </c>
      <c r="AI263">
        <f t="shared" si="433"/>
        <v>4.495784742800251E-4</v>
      </c>
      <c r="AJ263">
        <v>8.9999999999999993E-3</v>
      </c>
      <c r="AK263">
        <f t="shared" si="434"/>
        <v>1.5631635768236933E-4</v>
      </c>
      <c r="AL263">
        <v>0.35</v>
      </c>
      <c r="AM263">
        <f t="shared" si="435"/>
        <v>6.9405292723410039E-3</v>
      </c>
      <c r="AN263">
        <v>16.8</v>
      </c>
      <c r="AO263">
        <f t="shared" si="436"/>
        <v>0.17994725131615638</v>
      </c>
      <c r="AP263">
        <v>2.2999999999999998</v>
      </c>
      <c r="AQ263">
        <f t="shared" si="437"/>
        <v>1.3351646571373971E-2</v>
      </c>
      <c r="AR263">
        <v>0</v>
      </c>
      <c r="AS263">
        <f t="shared" si="438"/>
        <v>0</v>
      </c>
      <c r="AT263">
        <v>0</v>
      </c>
      <c r="AU263">
        <f t="shared" si="439"/>
        <v>0</v>
      </c>
      <c r="AV263">
        <v>0</v>
      </c>
      <c r="AW263">
        <f t="shared" si="440"/>
        <v>0</v>
      </c>
      <c r="AX263">
        <v>0</v>
      </c>
      <c r="AY263">
        <f t="shared" si="441"/>
        <v>0</v>
      </c>
      <c r="AZ263">
        <v>0</v>
      </c>
      <c r="BA263">
        <f t="shared" si="442"/>
        <v>0</v>
      </c>
      <c r="BB263">
        <v>0</v>
      </c>
      <c r="BC263">
        <f t="shared" si="443"/>
        <v>0</v>
      </c>
      <c r="BD263">
        <v>0</v>
      </c>
      <c r="BE263">
        <f t="shared" si="444"/>
        <v>0</v>
      </c>
      <c r="BF263">
        <v>0</v>
      </c>
      <c r="BG263">
        <f t="shared" si="445"/>
        <v>0</v>
      </c>
      <c r="BH263">
        <v>0</v>
      </c>
      <c r="BI263">
        <f t="shared" si="446"/>
        <v>0</v>
      </c>
      <c r="BJ263">
        <v>0</v>
      </c>
      <c r="BK263">
        <f t="shared" si="447"/>
        <v>0</v>
      </c>
      <c r="BL263">
        <v>0</v>
      </c>
      <c r="BM263">
        <f t="shared" si="448"/>
        <v>0</v>
      </c>
      <c r="BN263">
        <v>0</v>
      </c>
      <c r="BO263">
        <f t="shared" si="449"/>
        <v>0</v>
      </c>
      <c r="BP263">
        <v>0</v>
      </c>
      <c r="BQ263">
        <f t="shared" si="450"/>
        <v>0</v>
      </c>
      <c r="BR263">
        <v>0</v>
      </c>
      <c r="BS263">
        <f t="shared" si="451"/>
        <v>0</v>
      </c>
      <c r="BT263">
        <v>0</v>
      </c>
      <c r="BU263">
        <f t="shared" si="452"/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f t="shared" si="397"/>
        <v>0</v>
      </c>
      <c r="DF263">
        <v>0</v>
      </c>
      <c r="DG263">
        <f t="shared" si="398"/>
        <v>0</v>
      </c>
      <c r="DH263">
        <v>0</v>
      </c>
      <c r="DI263">
        <f t="shared" si="399"/>
        <v>0</v>
      </c>
      <c r="DJ263">
        <v>0</v>
      </c>
      <c r="DK263">
        <f t="shared" si="400"/>
        <v>0</v>
      </c>
      <c r="DL263">
        <v>0</v>
      </c>
      <c r="DM263">
        <f t="shared" si="401"/>
        <v>0</v>
      </c>
      <c r="DN263">
        <v>0</v>
      </c>
      <c r="DO263">
        <f t="shared" si="402"/>
        <v>0</v>
      </c>
      <c r="DP263">
        <v>0</v>
      </c>
      <c r="DQ263">
        <f t="shared" si="403"/>
        <v>0</v>
      </c>
      <c r="DR263">
        <v>0</v>
      </c>
      <c r="DS263">
        <f t="shared" si="404"/>
        <v>0</v>
      </c>
      <c r="DT263">
        <v>0</v>
      </c>
      <c r="DU263">
        <f t="shared" si="405"/>
        <v>0</v>
      </c>
      <c r="DV263">
        <v>0</v>
      </c>
      <c r="DW263">
        <f t="shared" si="406"/>
        <v>0</v>
      </c>
      <c r="DX263">
        <v>0</v>
      </c>
      <c r="DY263">
        <f t="shared" si="407"/>
        <v>0</v>
      </c>
      <c r="DZ263">
        <v>0</v>
      </c>
      <c r="EA263">
        <f t="shared" si="408"/>
        <v>0</v>
      </c>
      <c r="EB263">
        <v>0</v>
      </c>
      <c r="EC263">
        <f t="shared" si="409"/>
        <v>0</v>
      </c>
      <c r="ED263">
        <v>0</v>
      </c>
      <c r="EE263">
        <f t="shared" si="410"/>
        <v>0</v>
      </c>
      <c r="EF263">
        <v>0</v>
      </c>
      <c r="EG263">
        <f t="shared" si="411"/>
        <v>0</v>
      </c>
      <c r="EH263">
        <v>0</v>
      </c>
      <c r="EI263">
        <f t="shared" si="412"/>
        <v>0</v>
      </c>
      <c r="EJ263">
        <v>0</v>
      </c>
      <c r="EK263">
        <f t="shared" si="413"/>
        <v>0</v>
      </c>
      <c r="EL263">
        <v>0</v>
      </c>
      <c r="EM263">
        <f t="shared" si="414"/>
        <v>0</v>
      </c>
      <c r="EN263">
        <v>0</v>
      </c>
      <c r="EO263">
        <f t="shared" si="415"/>
        <v>0</v>
      </c>
      <c r="EP263">
        <v>0</v>
      </c>
      <c r="EQ263">
        <f t="shared" si="416"/>
        <v>0</v>
      </c>
      <c r="ER263">
        <v>0</v>
      </c>
      <c r="ES263">
        <f t="shared" si="417"/>
        <v>0</v>
      </c>
      <c r="ET263">
        <v>100</v>
      </c>
      <c r="EU263">
        <f t="shared" si="418"/>
        <v>1</v>
      </c>
      <c r="EV263">
        <v>0</v>
      </c>
      <c r="EW263">
        <f t="shared" si="419"/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 t="s">
        <v>752</v>
      </c>
      <c r="FJ263" t="s">
        <v>753</v>
      </c>
    </row>
    <row r="264" spans="1:166" x14ac:dyDescent="0.45">
      <c r="A264">
        <v>263</v>
      </c>
      <c r="B264">
        <v>382</v>
      </c>
      <c r="C264" t="s">
        <v>368</v>
      </c>
      <c r="D264" t="s">
        <v>750</v>
      </c>
      <c r="E264" t="s">
        <v>751</v>
      </c>
      <c r="G264" s="2">
        <v>2</v>
      </c>
      <c r="H264">
        <v>722</v>
      </c>
      <c r="I264">
        <v>1773</v>
      </c>
      <c r="J264">
        <f t="shared" si="422"/>
        <v>923</v>
      </c>
      <c r="K264" s="2">
        <f t="shared" si="366"/>
        <v>0.52058657642413986</v>
      </c>
      <c r="L264">
        <f t="shared" si="420"/>
        <v>1E-3</v>
      </c>
      <c r="M264" t="s">
        <v>64</v>
      </c>
      <c r="N264">
        <v>0</v>
      </c>
      <c r="O264">
        <f t="shared" si="423"/>
        <v>0</v>
      </c>
      <c r="P264">
        <v>0</v>
      </c>
      <c r="Q264">
        <f t="shared" si="424"/>
        <v>0</v>
      </c>
      <c r="R264">
        <v>11.9</v>
      </c>
      <c r="S264">
        <f t="shared" si="425"/>
        <v>0.11291831766200854</v>
      </c>
      <c r="T264">
        <v>1.8</v>
      </c>
      <c r="U264">
        <f t="shared" si="426"/>
        <v>1.8247625779762119E-2</v>
      </c>
      <c r="V264">
        <v>0</v>
      </c>
      <c r="W264">
        <f t="shared" si="427"/>
        <v>0</v>
      </c>
      <c r="X264">
        <v>0</v>
      </c>
      <c r="Y264">
        <f t="shared" si="428"/>
        <v>0</v>
      </c>
      <c r="Z264">
        <v>0</v>
      </c>
      <c r="AA264">
        <f t="shared" si="429"/>
        <v>0</v>
      </c>
      <c r="AB264">
        <v>0</v>
      </c>
      <c r="AC264">
        <f t="shared" si="430"/>
        <v>0</v>
      </c>
      <c r="AD264">
        <f t="shared" si="421"/>
        <v>66.771000000000001</v>
      </c>
      <c r="AE264">
        <f t="shared" si="431"/>
        <v>0.66590195674564512</v>
      </c>
      <c r="AF264">
        <v>4.4999999999999998E-2</v>
      </c>
      <c r="AG264">
        <f t="shared" si="432"/>
        <v>2.0867778207505645E-3</v>
      </c>
      <c r="AH264">
        <v>2.5000000000000001E-2</v>
      </c>
      <c r="AI264">
        <f t="shared" si="433"/>
        <v>4.495784742800251E-4</v>
      </c>
      <c r="AJ264">
        <v>8.9999999999999993E-3</v>
      </c>
      <c r="AK264">
        <f t="shared" si="434"/>
        <v>1.5631635768236933E-4</v>
      </c>
      <c r="AL264">
        <v>0.35</v>
      </c>
      <c r="AM264">
        <f t="shared" si="435"/>
        <v>6.9405292723410039E-3</v>
      </c>
      <c r="AN264">
        <v>16.8</v>
      </c>
      <c r="AO264">
        <f t="shared" si="436"/>
        <v>0.17994725131615638</v>
      </c>
      <c r="AP264">
        <v>2.2999999999999998</v>
      </c>
      <c r="AQ264">
        <f t="shared" si="437"/>
        <v>1.3351646571373971E-2</v>
      </c>
      <c r="AR264">
        <v>0</v>
      </c>
      <c r="AS264">
        <f t="shared" si="438"/>
        <v>0</v>
      </c>
      <c r="AT264">
        <v>0</v>
      </c>
      <c r="AU264">
        <f t="shared" si="439"/>
        <v>0</v>
      </c>
      <c r="AV264">
        <v>0</v>
      </c>
      <c r="AW264">
        <f t="shared" si="440"/>
        <v>0</v>
      </c>
      <c r="AX264">
        <v>0</v>
      </c>
      <c r="AY264">
        <f t="shared" si="441"/>
        <v>0</v>
      </c>
      <c r="AZ264">
        <v>0</v>
      </c>
      <c r="BA264">
        <f t="shared" si="442"/>
        <v>0</v>
      </c>
      <c r="BB264">
        <v>0</v>
      </c>
      <c r="BC264">
        <f t="shared" si="443"/>
        <v>0</v>
      </c>
      <c r="BD264">
        <v>0</v>
      </c>
      <c r="BE264">
        <f t="shared" si="444"/>
        <v>0</v>
      </c>
      <c r="BF264">
        <v>0</v>
      </c>
      <c r="BG264">
        <f t="shared" si="445"/>
        <v>0</v>
      </c>
      <c r="BH264">
        <v>0</v>
      </c>
      <c r="BI264">
        <f t="shared" si="446"/>
        <v>0</v>
      </c>
      <c r="BJ264">
        <v>0</v>
      </c>
      <c r="BK264">
        <f t="shared" si="447"/>
        <v>0</v>
      </c>
      <c r="BL264">
        <v>0</v>
      </c>
      <c r="BM264">
        <f t="shared" si="448"/>
        <v>0</v>
      </c>
      <c r="BN264">
        <v>0</v>
      </c>
      <c r="BO264">
        <f t="shared" si="449"/>
        <v>0</v>
      </c>
      <c r="BP264">
        <v>0</v>
      </c>
      <c r="BQ264">
        <f t="shared" si="450"/>
        <v>0</v>
      </c>
      <c r="BR264">
        <v>0</v>
      </c>
      <c r="BS264">
        <f t="shared" si="451"/>
        <v>0</v>
      </c>
      <c r="BT264">
        <v>0</v>
      </c>
      <c r="BU264">
        <f t="shared" si="452"/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f t="shared" si="397"/>
        <v>0</v>
      </c>
      <c r="DF264">
        <v>0</v>
      </c>
      <c r="DG264">
        <f t="shared" si="398"/>
        <v>0</v>
      </c>
      <c r="DH264">
        <v>0</v>
      </c>
      <c r="DI264">
        <f t="shared" si="399"/>
        <v>0</v>
      </c>
      <c r="DJ264">
        <v>0</v>
      </c>
      <c r="DK264">
        <f t="shared" si="400"/>
        <v>0</v>
      </c>
      <c r="DL264">
        <v>0</v>
      </c>
      <c r="DM264">
        <f t="shared" si="401"/>
        <v>0</v>
      </c>
      <c r="DN264">
        <v>0</v>
      </c>
      <c r="DO264">
        <f t="shared" si="402"/>
        <v>0</v>
      </c>
      <c r="DP264">
        <v>0</v>
      </c>
      <c r="DQ264">
        <f t="shared" si="403"/>
        <v>0</v>
      </c>
      <c r="DR264">
        <v>0</v>
      </c>
      <c r="DS264">
        <f t="shared" si="404"/>
        <v>0</v>
      </c>
      <c r="DT264">
        <v>0</v>
      </c>
      <c r="DU264">
        <f t="shared" si="405"/>
        <v>0</v>
      </c>
      <c r="DV264">
        <v>0</v>
      </c>
      <c r="DW264">
        <f t="shared" si="406"/>
        <v>0</v>
      </c>
      <c r="DX264">
        <v>0</v>
      </c>
      <c r="DY264">
        <f t="shared" si="407"/>
        <v>0</v>
      </c>
      <c r="DZ264">
        <v>0</v>
      </c>
      <c r="EA264">
        <f t="shared" si="408"/>
        <v>0</v>
      </c>
      <c r="EB264">
        <v>0</v>
      </c>
      <c r="EC264">
        <f t="shared" si="409"/>
        <v>0</v>
      </c>
      <c r="ED264">
        <v>0</v>
      </c>
      <c r="EE264">
        <f t="shared" si="410"/>
        <v>0</v>
      </c>
      <c r="EF264">
        <v>0</v>
      </c>
      <c r="EG264">
        <f t="shared" si="411"/>
        <v>0</v>
      </c>
      <c r="EH264">
        <v>0</v>
      </c>
      <c r="EI264">
        <f t="shared" si="412"/>
        <v>0</v>
      </c>
      <c r="EJ264">
        <v>0</v>
      </c>
      <c r="EK264">
        <f t="shared" si="413"/>
        <v>0</v>
      </c>
      <c r="EL264">
        <v>0</v>
      </c>
      <c r="EM264">
        <f t="shared" si="414"/>
        <v>0</v>
      </c>
      <c r="EN264">
        <v>0</v>
      </c>
      <c r="EO264">
        <f t="shared" si="415"/>
        <v>0</v>
      </c>
      <c r="EP264">
        <v>0</v>
      </c>
      <c r="EQ264">
        <f t="shared" si="416"/>
        <v>0</v>
      </c>
      <c r="ER264">
        <v>0</v>
      </c>
      <c r="ES264">
        <f t="shared" si="417"/>
        <v>0</v>
      </c>
      <c r="ET264">
        <v>100</v>
      </c>
      <c r="EU264">
        <f t="shared" si="418"/>
        <v>1</v>
      </c>
      <c r="EV264">
        <v>0</v>
      </c>
      <c r="EW264">
        <f t="shared" si="419"/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 t="s">
        <v>752</v>
      </c>
      <c r="FJ264" t="s">
        <v>753</v>
      </c>
    </row>
    <row r="265" spans="1:166" x14ac:dyDescent="0.45">
      <c r="A265">
        <v>264</v>
      </c>
      <c r="B265">
        <v>383</v>
      </c>
      <c r="C265" t="s">
        <v>368</v>
      </c>
      <c r="D265" t="s">
        <v>750</v>
      </c>
      <c r="E265" t="s">
        <v>751</v>
      </c>
      <c r="G265" s="2">
        <v>2</v>
      </c>
      <c r="H265">
        <v>722</v>
      </c>
      <c r="I265">
        <v>1773</v>
      </c>
      <c r="J265">
        <f t="shared" si="422"/>
        <v>973</v>
      </c>
      <c r="K265" s="2">
        <f t="shared" si="366"/>
        <v>0.54878736604624934</v>
      </c>
      <c r="L265">
        <f t="shared" si="420"/>
        <v>1E-3</v>
      </c>
      <c r="M265" t="s">
        <v>64</v>
      </c>
      <c r="N265">
        <v>0</v>
      </c>
      <c r="O265">
        <f t="shared" si="423"/>
        <v>0</v>
      </c>
      <c r="P265">
        <v>0</v>
      </c>
      <c r="Q265">
        <f t="shared" si="424"/>
        <v>0</v>
      </c>
      <c r="R265">
        <v>11.9</v>
      </c>
      <c r="S265">
        <f t="shared" si="425"/>
        <v>0.11291831766200854</v>
      </c>
      <c r="T265">
        <v>1.8</v>
      </c>
      <c r="U265">
        <f t="shared" si="426"/>
        <v>1.8247625779762119E-2</v>
      </c>
      <c r="V265">
        <v>0</v>
      </c>
      <c r="W265">
        <f t="shared" si="427"/>
        <v>0</v>
      </c>
      <c r="X265">
        <v>0</v>
      </c>
      <c r="Y265">
        <f t="shared" si="428"/>
        <v>0</v>
      </c>
      <c r="Z265">
        <v>0</v>
      </c>
      <c r="AA265">
        <f t="shared" si="429"/>
        <v>0</v>
      </c>
      <c r="AB265">
        <v>0</v>
      </c>
      <c r="AC265">
        <f t="shared" si="430"/>
        <v>0</v>
      </c>
      <c r="AD265">
        <f t="shared" si="421"/>
        <v>66.771000000000001</v>
      </c>
      <c r="AE265">
        <f t="shared" si="431"/>
        <v>0.66590195674564512</v>
      </c>
      <c r="AF265">
        <v>4.4999999999999998E-2</v>
      </c>
      <c r="AG265">
        <f t="shared" si="432"/>
        <v>2.0867778207505645E-3</v>
      </c>
      <c r="AH265">
        <v>2.5000000000000001E-2</v>
      </c>
      <c r="AI265">
        <f t="shared" si="433"/>
        <v>4.495784742800251E-4</v>
      </c>
      <c r="AJ265">
        <v>8.9999999999999993E-3</v>
      </c>
      <c r="AK265">
        <f t="shared" si="434"/>
        <v>1.5631635768236933E-4</v>
      </c>
      <c r="AL265">
        <v>0.35</v>
      </c>
      <c r="AM265">
        <f t="shared" si="435"/>
        <v>6.9405292723410039E-3</v>
      </c>
      <c r="AN265">
        <v>16.8</v>
      </c>
      <c r="AO265">
        <f t="shared" si="436"/>
        <v>0.17994725131615638</v>
      </c>
      <c r="AP265">
        <v>2.2999999999999998</v>
      </c>
      <c r="AQ265">
        <f t="shared" si="437"/>
        <v>1.3351646571373971E-2</v>
      </c>
      <c r="AR265">
        <v>0</v>
      </c>
      <c r="AS265">
        <f t="shared" si="438"/>
        <v>0</v>
      </c>
      <c r="AT265">
        <v>0</v>
      </c>
      <c r="AU265">
        <f t="shared" si="439"/>
        <v>0</v>
      </c>
      <c r="AV265">
        <v>0</v>
      </c>
      <c r="AW265">
        <f t="shared" si="440"/>
        <v>0</v>
      </c>
      <c r="AX265">
        <v>0</v>
      </c>
      <c r="AY265">
        <f t="shared" si="441"/>
        <v>0</v>
      </c>
      <c r="AZ265">
        <v>0</v>
      </c>
      <c r="BA265">
        <f t="shared" si="442"/>
        <v>0</v>
      </c>
      <c r="BB265">
        <v>0</v>
      </c>
      <c r="BC265">
        <f t="shared" si="443"/>
        <v>0</v>
      </c>
      <c r="BD265">
        <v>0</v>
      </c>
      <c r="BE265">
        <f t="shared" si="444"/>
        <v>0</v>
      </c>
      <c r="BF265">
        <v>0</v>
      </c>
      <c r="BG265">
        <f t="shared" si="445"/>
        <v>0</v>
      </c>
      <c r="BH265">
        <v>0</v>
      </c>
      <c r="BI265">
        <f t="shared" si="446"/>
        <v>0</v>
      </c>
      <c r="BJ265">
        <v>0</v>
      </c>
      <c r="BK265">
        <f t="shared" si="447"/>
        <v>0</v>
      </c>
      <c r="BL265">
        <v>0</v>
      </c>
      <c r="BM265">
        <f t="shared" si="448"/>
        <v>0</v>
      </c>
      <c r="BN265">
        <v>0</v>
      </c>
      <c r="BO265">
        <f t="shared" si="449"/>
        <v>0</v>
      </c>
      <c r="BP265">
        <v>0</v>
      </c>
      <c r="BQ265">
        <f t="shared" si="450"/>
        <v>0</v>
      </c>
      <c r="BR265">
        <v>0</v>
      </c>
      <c r="BS265">
        <f t="shared" si="451"/>
        <v>0</v>
      </c>
      <c r="BT265">
        <v>0</v>
      </c>
      <c r="BU265">
        <f t="shared" si="452"/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f t="shared" si="397"/>
        <v>0</v>
      </c>
      <c r="DF265">
        <v>0</v>
      </c>
      <c r="DG265">
        <f t="shared" si="398"/>
        <v>0</v>
      </c>
      <c r="DH265">
        <v>0</v>
      </c>
      <c r="DI265">
        <f t="shared" si="399"/>
        <v>0</v>
      </c>
      <c r="DJ265">
        <v>0</v>
      </c>
      <c r="DK265">
        <f t="shared" si="400"/>
        <v>0</v>
      </c>
      <c r="DL265">
        <v>0</v>
      </c>
      <c r="DM265">
        <f t="shared" si="401"/>
        <v>0</v>
      </c>
      <c r="DN265">
        <v>0</v>
      </c>
      <c r="DO265">
        <f t="shared" si="402"/>
        <v>0</v>
      </c>
      <c r="DP265">
        <v>0</v>
      </c>
      <c r="DQ265">
        <f t="shared" si="403"/>
        <v>0</v>
      </c>
      <c r="DR265">
        <v>0</v>
      </c>
      <c r="DS265">
        <f t="shared" si="404"/>
        <v>0</v>
      </c>
      <c r="DT265">
        <v>0</v>
      </c>
      <c r="DU265">
        <f t="shared" si="405"/>
        <v>0</v>
      </c>
      <c r="DV265">
        <v>0</v>
      </c>
      <c r="DW265">
        <f t="shared" si="406"/>
        <v>0</v>
      </c>
      <c r="DX265">
        <v>0</v>
      </c>
      <c r="DY265">
        <f t="shared" si="407"/>
        <v>0</v>
      </c>
      <c r="DZ265">
        <v>0</v>
      </c>
      <c r="EA265">
        <f t="shared" si="408"/>
        <v>0</v>
      </c>
      <c r="EB265">
        <v>0</v>
      </c>
      <c r="EC265">
        <f t="shared" si="409"/>
        <v>0</v>
      </c>
      <c r="ED265">
        <v>0</v>
      </c>
      <c r="EE265">
        <f t="shared" si="410"/>
        <v>0</v>
      </c>
      <c r="EF265">
        <v>0</v>
      </c>
      <c r="EG265">
        <f t="shared" si="411"/>
        <v>0</v>
      </c>
      <c r="EH265">
        <v>0</v>
      </c>
      <c r="EI265">
        <f t="shared" si="412"/>
        <v>0</v>
      </c>
      <c r="EJ265">
        <v>0</v>
      </c>
      <c r="EK265">
        <f t="shared" si="413"/>
        <v>0</v>
      </c>
      <c r="EL265">
        <v>0</v>
      </c>
      <c r="EM265">
        <f t="shared" si="414"/>
        <v>0</v>
      </c>
      <c r="EN265">
        <v>0</v>
      </c>
      <c r="EO265">
        <f t="shared" si="415"/>
        <v>0</v>
      </c>
      <c r="EP265">
        <v>0</v>
      </c>
      <c r="EQ265">
        <f t="shared" si="416"/>
        <v>0</v>
      </c>
      <c r="ER265">
        <v>0</v>
      </c>
      <c r="ES265">
        <f t="shared" si="417"/>
        <v>0</v>
      </c>
      <c r="ET265">
        <v>100</v>
      </c>
      <c r="EU265">
        <f t="shared" si="418"/>
        <v>1</v>
      </c>
      <c r="EV265">
        <v>0</v>
      </c>
      <c r="EW265">
        <f t="shared" si="419"/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 t="s">
        <v>752</v>
      </c>
      <c r="FJ265" t="s">
        <v>753</v>
      </c>
    </row>
    <row r="266" spans="1:166" x14ac:dyDescent="0.45">
      <c r="A266">
        <v>265</v>
      </c>
      <c r="B266">
        <v>384</v>
      </c>
      <c r="C266" t="s">
        <v>368</v>
      </c>
      <c r="D266" t="s">
        <v>750</v>
      </c>
      <c r="E266" t="s">
        <v>751</v>
      </c>
      <c r="G266" s="2">
        <v>2</v>
      </c>
      <c r="H266">
        <v>722</v>
      </c>
      <c r="I266">
        <v>1773</v>
      </c>
      <c r="J266">
        <f t="shared" si="422"/>
        <v>1023</v>
      </c>
      <c r="K266" s="2">
        <f t="shared" si="366"/>
        <v>0.5769881556683587</v>
      </c>
      <c r="L266">
        <f t="shared" si="420"/>
        <v>1E-3</v>
      </c>
      <c r="M266" t="s">
        <v>64</v>
      </c>
      <c r="N266">
        <v>0</v>
      </c>
      <c r="O266">
        <f t="shared" si="423"/>
        <v>0</v>
      </c>
      <c r="P266">
        <v>0</v>
      </c>
      <c r="Q266">
        <f t="shared" si="424"/>
        <v>0</v>
      </c>
      <c r="R266">
        <v>11.9</v>
      </c>
      <c r="S266">
        <f t="shared" si="425"/>
        <v>0.11291831766200854</v>
      </c>
      <c r="T266">
        <v>1.8</v>
      </c>
      <c r="U266">
        <f t="shared" si="426"/>
        <v>1.8247625779762119E-2</v>
      </c>
      <c r="V266">
        <v>0</v>
      </c>
      <c r="W266">
        <f t="shared" si="427"/>
        <v>0</v>
      </c>
      <c r="X266">
        <v>0</v>
      </c>
      <c r="Y266">
        <f t="shared" si="428"/>
        <v>0</v>
      </c>
      <c r="Z266">
        <v>0</v>
      </c>
      <c r="AA266">
        <f t="shared" si="429"/>
        <v>0</v>
      </c>
      <c r="AB266">
        <v>0</v>
      </c>
      <c r="AC266">
        <f t="shared" si="430"/>
        <v>0</v>
      </c>
      <c r="AD266">
        <f t="shared" si="421"/>
        <v>66.771000000000001</v>
      </c>
      <c r="AE266">
        <f t="shared" si="431"/>
        <v>0.66590195674564512</v>
      </c>
      <c r="AF266">
        <v>4.4999999999999998E-2</v>
      </c>
      <c r="AG266">
        <f t="shared" si="432"/>
        <v>2.0867778207505645E-3</v>
      </c>
      <c r="AH266">
        <v>2.5000000000000001E-2</v>
      </c>
      <c r="AI266">
        <f t="shared" si="433"/>
        <v>4.495784742800251E-4</v>
      </c>
      <c r="AJ266">
        <v>8.9999999999999993E-3</v>
      </c>
      <c r="AK266">
        <f t="shared" si="434"/>
        <v>1.5631635768236933E-4</v>
      </c>
      <c r="AL266">
        <v>0.35</v>
      </c>
      <c r="AM266">
        <f t="shared" si="435"/>
        <v>6.9405292723410039E-3</v>
      </c>
      <c r="AN266">
        <v>16.8</v>
      </c>
      <c r="AO266">
        <f t="shared" si="436"/>
        <v>0.17994725131615638</v>
      </c>
      <c r="AP266">
        <v>2.2999999999999998</v>
      </c>
      <c r="AQ266">
        <f t="shared" si="437"/>
        <v>1.3351646571373971E-2</v>
      </c>
      <c r="AR266">
        <v>0</v>
      </c>
      <c r="AS266">
        <f t="shared" si="438"/>
        <v>0</v>
      </c>
      <c r="AT266">
        <v>0</v>
      </c>
      <c r="AU266">
        <f t="shared" si="439"/>
        <v>0</v>
      </c>
      <c r="AV266">
        <v>0</v>
      </c>
      <c r="AW266">
        <f t="shared" si="440"/>
        <v>0</v>
      </c>
      <c r="AX266">
        <v>0</v>
      </c>
      <c r="AY266">
        <f t="shared" si="441"/>
        <v>0</v>
      </c>
      <c r="AZ266">
        <v>0</v>
      </c>
      <c r="BA266">
        <f t="shared" si="442"/>
        <v>0</v>
      </c>
      <c r="BB266">
        <v>0</v>
      </c>
      <c r="BC266">
        <f t="shared" si="443"/>
        <v>0</v>
      </c>
      <c r="BD266">
        <v>0</v>
      </c>
      <c r="BE266">
        <f t="shared" si="444"/>
        <v>0</v>
      </c>
      <c r="BF266">
        <v>0</v>
      </c>
      <c r="BG266">
        <f t="shared" si="445"/>
        <v>0</v>
      </c>
      <c r="BH266">
        <v>0</v>
      </c>
      <c r="BI266">
        <f t="shared" si="446"/>
        <v>0</v>
      </c>
      <c r="BJ266">
        <v>0</v>
      </c>
      <c r="BK266">
        <f t="shared" si="447"/>
        <v>0</v>
      </c>
      <c r="BL266">
        <v>0</v>
      </c>
      <c r="BM266">
        <f t="shared" si="448"/>
        <v>0</v>
      </c>
      <c r="BN266">
        <v>0</v>
      </c>
      <c r="BO266">
        <f t="shared" si="449"/>
        <v>0</v>
      </c>
      <c r="BP266">
        <v>0</v>
      </c>
      <c r="BQ266">
        <f t="shared" si="450"/>
        <v>0</v>
      </c>
      <c r="BR266">
        <v>0</v>
      </c>
      <c r="BS266">
        <f t="shared" si="451"/>
        <v>0</v>
      </c>
      <c r="BT266">
        <v>0</v>
      </c>
      <c r="BU266">
        <f t="shared" si="452"/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f t="shared" si="397"/>
        <v>0</v>
      </c>
      <c r="DF266">
        <v>0</v>
      </c>
      <c r="DG266">
        <f t="shared" si="398"/>
        <v>0</v>
      </c>
      <c r="DH266">
        <v>0</v>
      </c>
      <c r="DI266">
        <f t="shared" si="399"/>
        <v>0</v>
      </c>
      <c r="DJ266">
        <v>0</v>
      </c>
      <c r="DK266">
        <f t="shared" si="400"/>
        <v>0</v>
      </c>
      <c r="DL266">
        <v>0</v>
      </c>
      <c r="DM266">
        <f t="shared" si="401"/>
        <v>0</v>
      </c>
      <c r="DN266">
        <v>0</v>
      </c>
      <c r="DO266">
        <f t="shared" si="402"/>
        <v>0</v>
      </c>
      <c r="DP266">
        <v>0</v>
      </c>
      <c r="DQ266">
        <f t="shared" si="403"/>
        <v>0</v>
      </c>
      <c r="DR266">
        <v>0</v>
      </c>
      <c r="DS266">
        <f t="shared" si="404"/>
        <v>0</v>
      </c>
      <c r="DT266">
        <v>0</v>
      </c>
      <c r="DU266">
        <f t="shared" si="405"/>
        <v>0</v>
      </c>
      <c r="DV266">
        <v>0</v>
      </c>
      <c r="DW266">
        <f t="shared" si="406"/>
        <v>0</v>
      </c>
      <c r="DX266">
        <v>0</v>
      </c>
      <c r="DY266">
        <f t="shared" si="407"/>
        <v>0</v>
      </c>
      <c r="DZ266">
        <v>0</v>
      </c>
      <c r="EA266">
        <f t="shared" si="408"/>
        <v>0</v>
      </c>
      <c r="EB266">
        <v>0</v>
      </c>
      <c r="EC266">
        <f t="shared" si="409"/>
        <v>0</v>
      </c>
      <c r="ED266">
        <v>0</v>
      </c>
      <c r="EE266">
        <f t="shared" si="410"/>
        <v>0</v>
      </c>
      <c r="EF266">
        <v>0</v>
      </c>
      <c r="EG266">
        <f t="shared" si="411"/>
        <v>0</v>
      </c>
      <c r="EH266">
        <v>0</v>
      </c>
      <c r="EI266">
        <f t="shared" si="412"/>
        <v>0</v>
      </c>
      <c r="EJ266">
        <v>0</v>
      </c>
      <c r="EK266">
        <f t="shared" si="413"/>
        <v>0</v>
      </c>
      <c r="EL266">
        <v>0</v>
      </c>
      <c r="EM266">
        <f t="shared" si="414"/>
        <v>0</v>
      </c>
      <c r="EN266">
        <v>0</v>
      </c>
      <c r="EO266">
        <f t="shared" si="415"/>
        <v>0</v>
      </c>
      <c r="EP266">
        <v>0</v>
      </c>
      <c r="EQ266">
        <f t="shared" si="416"/>
        <v>0</v>
      </c>
      <c r="ER266">
        <v>0</v>
      </c>
      <c r="ES266">
        <f t="shared" si="417"/>
        <v>0</v>
      </c>
      <c r="ET266">
        <v>100</v>
      </c>
      <c r="EU266">
        <f t="shared" si="418"/>
        <v>1</v>
      </c>
      <c r="EV266">
        <v>0</v>
      </c>
      <c r="EW266">
        <f t="shared" si="419"/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 t="s">
        <v>752</v>
      </c>
      <c r="FJ266" t="s">
        <v>753</v>
      </c>
    </row>
    <row r="267" spans="1:166" x14ac:dyDescent="0.45">
      <c r="A267">
        <v>266</v>
      </c>
      <c r="B267">
        <v>385</v>
      </c>
      <c r="C267" t="s">
        <v>368</v>
      </c>
      <c r="D267" t="s">
        <v>750</v>
      </c>
      <c r="E267" t="s">
        <v>751</v>
      </c>
      <c r="G267" s="2">
        <v>2</v>
      </c>
      <c r="H267">
        <v>722</v>
      </c>
      <c r="I267">
        <v>1773</v>
      </c>
      <c r="J267">
        <f t="shared" si="422"/>
        <v>1073</v>
      </c>
      <c r="K267" s="2">
        <f t="shared" si="366"/>
        <v>0.60518894529046818</v>
      </c>
      <c r="L267">
        <f t="shared" si="420"/>
        <v>1E-3</v>
      </c>
      <c r="M267" t="s">
        <v>64</v>
      </c>
      <c r="N267">
        <v>0</v>
      </c>
      <c r="O267">
        <f t="shared" si="423"/>
        <v>0</v>
      </c>
      <c r="P267">
        <v>0</v>
      </c>
      <c r="Q267">
        <f t="shared" si="424"/>
        <v>0</v>
      </c>
      <c r="R267">
        <v>11.9</v>
      </c>
      <c r="S267">
        <f t="shared" si="425"/>
        <v>0.11291831766200854</v>
      </c>
      <c r="T267">
        <v>1.8</v>
      </c>
      <c r="U267">
        <f t="shared" si="426"/>
        <v>1.8247625779762119E-2</v>
      </c>
      <c r="V267">
        <v>0</v>
      </c>
      <c r="W267">
        <f t="shared" si="427"/>
        <v>0</v>
      </c>
      <c r="X267">
        <v>0</v>
      </c>
      <c r="Y267">
        <f t="shared" si="428"/>
        <v>0</v>
      </c>
      <c r="Z267">
        <v>0</v>
      </c>
      <c r="AA267">
        <f t="shared" si="429"/>
        <v>0</v>
      </c>
      <c r="AB267">
        <v>0</v>
      </c>
      <c r="AC267">
        <f t="shared" si="430"/>
        <v>0</v>
      </c>
      <c r="AD267">
        <f t="shared" si="421"/>
        <v>66.771000000000001</v>
      </c>
      <c r="AE267">
        <f t="shared" si="431"/>
        <v>0.66590195674564512</v>
      </c>
      <c r="AF267">
        <v>4.4999999999999998E-2</v>
      </c>
      <c r="AG267">
        <f t="shared" si="432"/>
        <v>2.0867778207505645E-3</v>
      </c>
      <c r="AH267">
        <v>2.5000000000000001E-2</v>
      </c>
      <c r="AI267">
        <f t="shared" si="433"/>
        <v>4.495784742800251E-4</v>
      </c>
      <c r="AJ267">
        <v>8.9999999999999993E-3</v>
      </c>
      <c r="AK267">
        <f t="shared" si="434"/>
        <v>1.5631635768236933E-4</v>
      </c>
      <c r="AL267">
        <v>0.35</v>
      </c>
      <c r="AM267">
        <f t="shared" si="435"/>
        <v>6.9405292723410039E-3</v>
      </c>
      <c r="AN267">
        <v>16.8</v>
      </c>
      <c r="AO267">
        <f t="shared" si="436"/>
        <v>0.17994725131615638</v>
      </c>
      <c r="AP267">
        <v>2.2999999999999998</v>
      </c>
      <c r="AQ267">
        <f t="shared" si="437"/>
        <v>1.3351646571373971E-2</v>
      </c>
      <c r="AR267">
        <v>0</v>
      </c>
      <c r="AS267">
        <f t="shared" si="438"/>
        <v>0</v>
      </c>
      <c r="AT267">
        <v>0</v>
      </c>
      <c r="AU267">
        <f t="shared" si="439"/>
        <v>0</v>
      </c>
      <c r="AV267">
        <v>0</v>
      </c>
      <c r="AW267">
        <f t="shared" si="440"/>
        <v>0</v>
      </c>
      <c r="AX267">
        <v>0</v>
      </c>
      <c r="AY267">
        <f t="shared" si="441"/>
        <v>0</v>
      </c>
      <c r="AZ267">
        <v>0</v>
      </c>
      <c r="BA267">
        <f t="shared" si="442"/>
        <v>0</v>
      </c>
      <c r="BB267">
        <v>0</v>
      </c>
      <c r="BC267">
        <f t="shared" si="443"/>
        <v>0</v>
      </c>
      <c r="BD267">
        <v>0</v>
      </c>
      <c r="BE267">
        <f t="shared" si="444"/>
        <v>0</v>
      </c>
      <c r="BF267">
        <v>0</v>
      </c>
      <c r="BG267">
        <f t="shared" si="445"/>
        <v>0</v>
      </c>
      <c r="BH267">
        <v>0</v>
      </c>
      <c r="BI267">
        <f t="shared" si="446"/>
        <v>0</v>
      </c>
      <c r="BJ267">
        <v>0</v>
      </c>
      <c r="BK267">
        <f t="shared" si="447"/>
        <v>0</v>
      </c>
      <c r="BL267">
        <v>0</v>
      </c>
      <c r="BM267">
        <f t="shared" si="448"/>
        <v>0</v>
      </c>
      <c r="BN267">
        <v>0</v>
      </c>
      <c r="BO267">
        <f t="shared" si="449"/>
        <v>0</v>
      </c>
      <c r="BP267">
        <v>0</v>
      </c>
      <c r="BQ267">
        <f t="shared" si="450"/>
        <v>0</v>
      </c>
      <c r="BR267">
        <v>0</v>
      </c>
      <c r="BS267">
        <f t="shared" si="451"/>
        <v>0</v>
      </c>
      <c r="BT267">
        <v>0</v>
      </c>
      <c r="BU267">
        <f t="shared" si="452"/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f t="shared" si="397"/>
        <v>0</v>
      </c>
      <c r="DF267">
        <v>0</v>
      </c>
      <c r="DG267">
        <f t="shared" si="398"/>
        <v>0</v>
      </c>
      <c r="DH267">
        <v>0</v>
      </c>
      <c r="DI267">
        <f t="shared" si="399"/>
        <v>0</v>
      </c>
      <c r="DJ267">
        <v>0</v>
      </c>
      <c r="DK267">
        <f t="shared" si="400"/>
        <v>0</v>
      </c>
      <c r="DL267">
        <v>0</v>
      </c>
      <c r="DM267">
        <f t="shared" si="401"/>
        <v>0</v>
      </c>
      <c r="DN267">
        <v>0</v>
      </c>
      <c r="DO267">
        <f t="shared" si="402"/>
        <v>0</v>
      </c>
      <c r="DP267">
        <v>0</v>
      </c>
      <c r="DQ267">
        <f t="shared" si="403"/>
        <v>0</v>
      </c>
      <c r="DR267">
        <v>0</v>
      </c>
      <c r="DS267">
        <f t="shared" si="404"/>
        <v>0</v>
      </c>
      <c r="DT267">
        <v>0</v>
      </c>
      <c r="DU267">
        <f t="shared" si="405"/>
        <v>0</v>
      </c>
      <c r="DV267">
        <v>0</v>
      </c>
      <c r="DW267">
        <f t="shared" si="406"/>
        <v>0</v>
      </c>
      <c r="DX267">
        <v>0</v>
      </c>
      <c r="DY267">
        <f t="shared" si="407"/>
        <v>0</v>
      </c>
      <c r="DZ267">
        <v>0</v>
      </c>
      <c r="EA267">
        <f t="shared" si="408"/>
        <v>0</v>
      </c>
      <c r="EB267">
        <v>0</v>
      </c>
      <c r="EC267">
        <f t="shared" si="409"/>
        <v>0</v>
      </c>
      <c r="ED267">
        <v>0</v>
      </c>
      <c r="EE267">
        <f t="shared" si="410"/>
        <v>0</v>
      </c>
      <c r="EF267">
        <v>0</v>
      </c>
      <c r="EG267">
        <f t="shared" si="411"/>
        <v>0</v>
      </c>
      <c r="EH267">
        <v>0</v>
      </c>
      <c r="EI267">
        <f t="shared" si="412"/>
        <v>0</v>
      </c>
      <c r="EJ267">
        <v>0</v>
      </c>
      <c r="EK267">
        <f t="shared" si="413"/>
        <v>0</v>
      </c>
      <c r="EL267">
        <v>0</v>
      </c>
      <c r="EM267">
        <f t="shared" si="414"/>
        <v>0</v>
      </c>
      <c r="EN267">
        <v>0</v>
      </c>
      <c r="EO267">
        <f t="shared" si="415"/>
        <v>0</v>
      </c>
      <c r="EP267">
        <v>0</v>
      </c>
      <c r="EQ267">
        <f t="shared" si="416"/>
        <v>0</v>
      </c>
      <c r="ER267">
        <v>0</v>
      </c>
      <c r="ES267">
        <f t="shared" si="417"/>
        <v>0</v>
      </c>
      <c r="ET267">
        <v>100</v>
      </c>
      <c r="EU267">
        <f t="shared" si="418"/>
        <v>1</v>
      </c>
      <c r="EV267">
        <v>0</v>
      </c>
      <c r="EW267">
        <f t="shared" si="419"/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 t="s">
        <v>752</v>
      </c>
      <c r="FJ267" t="s">
        <v>753</v>
      </c>
    </row>
    <row r="268" spans="1:166" x14ac:dyDescent="0.45">
      <c r="A268">
        <v>267</v>
      </c>
      <c r="B268">
        <v>386</v>
      </c>
      <c r="C268" t="s">
        <v>368</v>
      </c>
      <c r="D268" t="s">
        <v>750</v>
      </c>
      <c r="E268" t="s">
        <v>751</v>
      </c>
      <c r="G268" s="2">
        <v>2</v>
      </c>
      <c r="H268">
        <v>722</v>
      </c>
      <c r="I268">
        <v>1773</v>
      </c>
      <c r="J268">
        <f t="shared" si="422"/>
        <v>1123</v>
      </c>
      <c r="K268" s="2">
        <f t="shared" ref="K268:K306" si="453">J268/I268</f>
        <v>0.63338973491257755</v>
      </c>
      <c r="L268">
        <f t="shared" si="420"/>
        <v>1E-3</v>
      </c>
      <c r="M268" t="s">
        <v>64</v>
      </c>
      <c r="N268">
        <v>0</v>
      </c>
      <c r="O268">
        <f t="shared" si="423"/>
        <v>0</v>
      </c>
      <c r="P268">
        <v>0</v>
      </c>
      <c r="Q268">
        <f t="shared" si="424"/>
        <v>0</v>
      </c>
      <c r="R268">
        <v>11.9</v>
      </c>
      <c r="S268">
        <f t="shared" si="425"/>
        <v>0.11291831766200854</v>
      </c>
      <c r="T268">
        <v>1.8</v>
      </c>
      <c r="U268">
        <f t="shared" si="426"/>
        <v>1.8247625779762119E-2</v>
      </c>
      <c r="V268">
        <v>0</v>
      </c>
      <c r="W268">
        <f t="shared" si="427"/>
        <v>0</v>
      </c>
      <c r="X268">
        <v>0</v>
      </c>
      <c r="Y268">
        <f t="shared" si="428"/>
        <v>0</v>
      </c>
      <c r="Z268">
        <v>0</v>
      </c>
      <c r="AA268">
        <f t="shared" si="429"/>
        <v>0</v>
      </c>
      <c r="AB268">
        <v>0</v>
      </c>
      <c r="AC268">
        <f t="shared" si="430"/>
        <v>0</v>
      </c>
      <c r="AD268">
        <f t="shared" si="421"/>
        <v>66.771000000000001</v>
      </c>
      <c r="AE268">
        <f t="shared" si="431"/>
        <v>0.66590195674564512</v>
      </c>
      <c r="AF268">
        <v>4.4999999999999998E-2</v>
      </c>
      <c r="AG268">
        <f t="shared" si="432"/>
        <v>2.0867778207505645E-3</v>
      </c>
      <c r="AH268">
        <v>2.5000000000000001E-2</v>
      </c>
      <c r="AI268">
        <f t="shared" si="433"/>
        <v>4.495784742800251E-4</v>
      </c>
      <c r="AJ268">
        <v>8.9999999999999993E-3</v>
      </c>
      <c r="AK268">
        <f t="shared" si="434"/>
        <v>1.5631635768236933E-4</v>
      </c>
      <c r="AL268">
        <v>0.35</v>
      </c>
      <c r="AM268">
        <f t="shared" si="435"/>
        <v>6.9405292723410039E-3</v>
      </c>
      <c r="AN268">
        <v>16.8</v>
      </c>
      <c r="AO268">
        <f t="shared" si="436"/>
        <v>0.17994725131615638</v>
      </c>
      <c r="AP268">
        <v>2.2999999999999998</v>
      </c>
      <c r="AQ268">
        <f t="shared" si="437"/>
        <v>1.3351646571373971E-2</v>
      </c>
      <c r="AR268">
        <v>0</v>
      </c>
      <c r="AS268">
        <f t="shared" si="438"/>
        <v>0</v>
      </c>
      <c r="AT268">
        <v>0</v>
      </c>
      <c r="AU268">
        <f t="shared" si="439"/>
        <v>0</v>
      </c>
      <c r="AV268">
        <v>0</v>
      </c>
      <c r="AW268">
        <f t="shared" si="440"/>
        <v>0</v>
      </c>
      <c r="AX268">
        <v>0</v>
      </c>
      <c r="AY268">
        <f t="shared" si="441"/>
        <v>0</v>
      </c>
      <c r="AZ268">
        <v>0</v>
      </c>
      <c r="BA268">
        <f t="shared" si="442"/>
        <v>0</v>
      </c>
      <c r="BB268">
        <v>0</v>
      </c>
      <c r="BC268">
        <f t="shared" si="443"/>
        <v>0</v>
      </c>
      <c r="BD268">
        <v>0</v>
      </c>
      <c r="BE268">
        <f t="shared" si="444"/>
        <v>0</v>
      </c>
      <c r="BF268">
        <v>0</v>
      </c>
      <c r="BG268">
        <f t="shared" si="445"/>
        <v>0</v>
      </c>
      <c r="BH268">
        <v>0</v>
      </c>
      <c r="BI268">
        <f t="shared" si="446"/>
        <v>0</v>
      </c>
      <c r="BJ268">
        <v>0</v>
      </c>
      <c r="BK268">
        <f t="shared" si="447"/>
        <v>0</v>
      </c>
      <c r="BL268">
        <v>0</v>
      </c>
      <c r="BM268">
        <f t="shared" si="448"/>
        <v>0</v>
      </c>
      <c r="BN268">
        <v>0</v>
      </c>
      <c r="BO268">
        <f t="shared" si="449"/>
        <v>0</v>
      </c>
      <c r="BP268">
        <v>0</v>
      </c>
      <c r="BQ268">
        <f t="shared" si="450"/>
        <v>0</v>
      </c>
      <c r="BR268">
        <v>0</v>
      </c>
      <c r="BS268">
        <f t="shared" si="451"/>
        <v>0</v>
      </c>
      <c r="BT268">
        <v>0</v>
      </c>
      <c r="BU268">
        <f t="shared" si="452"/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f t="shared" si="397"/>
        <v>0</v>
      </c>
      <c r="DF268">
        <v>0</v>
      </c>
      <c r="DG268">
        <f t="shared" si="398"/>
        <v>0</v>
      </c>
      <c r="DH268">
        <v>0</v>
      </c>
      <c r="DI268">
        <f t="shared" si="399"/>
        <v>0</v>
      </c>
      <c r="DJ268">
        <v>0</v>
      </c>
      <c r="DK268">
        <f t="shared" si="400"/>
        <v>0</v>
      </c>
      <c r="DL268">
        <v>0</v>
      </c>
      <c r="DM268">
        <f t="shared" si="401"/>
        <v>0</v>
      </c>
      <c r="DN268">
        <v>0</v>
      </c>
      <c r="DO268">
        <f t="shared" si="402"/>
        <v>0</v>
      </c>
      <c r="DP268">
        <v>0</v>
      </c>
      <c r="DQ268">
        <f t="shared" si="403"/>
        <v>0</v>
      </c>
      <c r="DR268">
        <v>0</v>
      </c>
      <c r="DS268">
        <f t="shared" si="404"/>
        <v>0</v>
      </c>
      <c r="DT268">
        <v>0</v>
      </c>
      <c r="DU268">
        <f t="shared" si="405"/>
        <v>0</v>
      </c>
      <c r="DV268">
        <v>0</v>
      </c>
      <c r="DW268">
        <f t="shared" si="406"/>
        <v>0</v>
      </c>
      <c r="DX268">
        <v>0</v>
      </c>
      <c r="DY268">
        <f t="shared" si="407"/>
        <v>0</v>
      </c>
      <c r="DZ268">
        <v>0</v>
      </c>
      <c r="EA268">
        <f t="shared" si="408"/>
        <v>0</v>
      </c>
      <c r="EB268">
        <v>0</v>
      </c>
      <c r="EC268">
        <f t="shared" si="409"/>
        <v>0</v>
      </c>
      <c r="ED268">
        <v>0</v>
      </c>
      <c r="EE268">
        <f t="shared" si="410"/>
        <v>0</v>
      </c>
      <c r="EF268">
        <v>0</v>
      </c>
      <c r="EG268">
        <f t="shared" si="411"/>
        <v>0</v>
      </c>
      <c r="EH268">
        <v>0</v>
      </c>
      <c r="EI268">
        <f t="shared" si="412"/>
        <v>0</v>
      </c>
      <c r="EJ268">
        <v>0</v>
      </c>
      <c r="EK268">
        <f t="shared" si="413"/>
        <v>0</v>
      </c>
      <c r="EL268">
        <v>0</v>
      </c>
      <c r="EM268">
        <f t="shared" si="414"/>
        <v>0</v>
      </c>
      <c r="EN268">
        <v>0</v>
      </c>
      <c r="EO268">
        <f t="shared" si="415"/>
        <v>0</v>
      </c>
      <c r="EP268">
        <v>0</v>
      </c>
      <c r="EQ268">
        <f t="shared" si="416"/>
        <v>0</v>
      </c>
      <c r="ER268">
        <v>0</v>
      </c>
      <c r="ES268">
        <f t="shared" si="417"/>
        <v>0</v>
      </c>
      <c r="ET268">
        <v>100</v>
      </c>
      <c r="EU268">
        <f t="shared" si="418"/>
        <v>1</v>
      </c>
      <c r="EV268">
        <v>0</v>
      </c>
      <c r="EW268">
        <f t="shared" si="419"/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 t="s">
        <v>752</v>
      </c>
      <c r="FJ268" t="s">
        <v>753</v>
      </c>
    </row>
    <row r="269" spans="1:166" x14ac:dyDescent="0.45">
      <c r="A269">
        <v>268</v>
      </c>
      <c r="B269">
        <v>393</v>
      </c>
      <c r="C269" t="s">
        <v>368</v>
      </c>
      <c r="D269" t="s">
        <v>754</v>
      </c>
      <c r="E269" t="s">
        <v>751</v>
      </c>
      <c r="G269" s="2">
        <v>2</v>
      </c>
      <c r="H269">
        <v>715</v>
      </c>
      <c r="I269">
        <v>1773</v>
      </c>
      <c r="J269">
        <v>873</v>
      </c>
      <c r="K269" s="2">
        <f t="shared" si="453"/>
        <v>0.49238578680203043</v>
      </c>
      <c r="L269">
        <f t="shared" ref="L269:L273" si="454">1.1*10^-3</f>
        <v>1.1000000000000001E-3</v>
      </c>
      <c r="M269" t="s">
        <v>64</v>
      </c>
      <c r="N269">
        <v>0</v>
      </c>
      <c r="O269">
        <f t="shared" si="423"/>
        <v>0</v>
      </c>
      <c r="P269">
        <v>0</v>
      </c>
      <c r="Q269">
        <f t="shared" si="424"/>
        <v>0</v>
      </c>
      <c r="R269">
        <v>11.9</v>
      </c>
      <c r="S269">
        <f t="shared" si="425"/>
        <v>0.11291831766200854</v>
      </c>
      <c r="T269">
        <v>1.8</v>
      </c>
      <c r="U269">
        <f t="shared" si="426"/>
        <v>1.8247625779762119E-2</v>
      </c>
      <c r="V269">
        <v>0</v>
      </c>
      <c r="W269">
        <f t="shared" si="427"/>
        <v>0</v>
      </c>
      <c r="X269">
        <v>0</v>
      </c>
      <c r="Y269">
        <f t="shared" si="428"/>
        <v>0</v>
      </c>
      <c r="Z269">
        <v>0</v>
      </c>
      <c r="AA269">
        <f t="shared" si="429"/>
        <v>0</v>
      </c>
      <c r="AB269">
        <v>0</v>
      </c>
      <c r="AC269">
        <f t="shared" si="430"/>
        <v>0</v>
      </c>
      <c r="AD269">
        <f t="shared" si="421"/>
        <v>66.771000000000001</v>
      </c>
      <c r="AE269">
        <f t="shared" si="431"/>
        <v>0.66590195674564512</v>
      </c>
      <c r="AF269">
        <v>4.4999999999999998E-2</v>
      </c>
      <c r="AG269">
        <f t="shared" si="432"/>
        <v>2.0867778207505645E-3</v>
      </c>
      <c r="AH269">
        <v>2.5000000000000001E-2</v>
      </c>
      <c r="AI269">
        <f t="shared" si="433"/>
        <v>4.495784742800251E-4</v>
      </c>
      <c r="AJ269">
        <v>8.9999999999999993E-3</v>
      </c>
      <c r="AK269">
        <f t="shared" si="434"/>
        <v>1.5631635768236933E-4</v>
      </c>
      <c r="AL269">
        <v>0.35</v>
      </c>
      <c r="AM269">
        <f t="shared" si="435"/>
        <v>6.9405292723410039E-3</v>
      </c>
      <c r="AN269">
        <v>16.8</v>
      </c>
      <c r="AO269">
        <f t="shared" si="436"/>
        <v>0.17994725131615638</v>
      </c>
      <c r="AP269">
        <v>2.2999999999999998</v>
      </c>
      <c r="AQ269">
        <f t="shared" si="437"/>
        <v>1.3351646571373971E-2</v>
      </c>
      <c r="AR269">
        <v>0</v>
      </c>
      <c r="AS269">
        <f t="shared" si="438"/>
        <v>0</v>
      </c>
      <c r="AT269">
        <v>0</v>
      </c>
      <c r="AU269">
        <f t="shared" si="439"/>
        <v>0</v>
      </c>
      <c r="AV269">
        <v>0</v>
      </c>
      <c r="AW269">
        <f t="shared" si="440"/>
        <v>0</v>
      </c>
      <c r="AX269">
        <v>0</v>
      </c>
      <c r="AY269">
        <f t="shared" si="441"/>
        <v>0</v>
      </c>
      <c r="AZ269">
        <v>0</v>
      </c>
      <c r="BA269">
        <f t="shared" si="442"/>
        <v>0</v>
      </c>
      <c r="BB269">
        <v>0</v>
      </c>
      <c r="BC269">
        <f t="shared" si="443"/>
        <v>0</v>
      </c>
      <c r="BD269">
        <v>0</v>
      </c>
      <c r="BE269">
        <f t="shared" si="444"/>
        <v>0</v>
      </c>
      <c r="BF269">
        <v>0</v>
      </c>
      <c r="BG269">
        <f t="shared" si="445"/>
        <v>0</v>
      </c>
      <c r="BH269">
        <v>0</v>
      </c>
      <c r="BI269">
        <f t="shared" si="446"/>
        <v>0</v>
      </c>
      <c r="BJ269">
        <v>0</v>
      </c>
      <c r="BK269">
        <f t="shared" si="447"/>
        <v>0</v>
      </c>
      <c r="BL269">
        <v>0</v>
      </c>
      <c r="BM269">
        <f t="shared" si="448"/>
        <v>0</v>
      </c>
      <c r="BN269">
        <v>0</v>
      </c>
      <c r="BO269">
        <f t="shared" si="449"/>
        <v>0</v>
      </c>
      <c r="BP269">
        <v>0</v>
      </c>
      <c r="BQ269">
        <f t="shared" si="450"/>
        <v>0</v>
      </c>
      <c r="BR269">
        <v>0</v>
      </c>
      <c r="BS269">
        <f t="shared" si="451"/>
        <v>0</v>
      </c>
      <c r="BT269">
        <v>0</v>
      </c>
      <c r="BU269">
        <f t="shared" si="452"/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f t="shared" si="397"/>
        <v>0</v>
      </c>
      <c r="DF269">
        <v>0</v>
      </c>
      <c r="DG269">
        <f t="shared" si="398"/>
        <v>0</v>
      </c>
      <c r="DH269">
        <v>0</v>
      </c>
      <c r="DI269">
        <f t="shared" si="399"/>
        <v>0</v>
      </c>
      <c r="DJ269">
        <v>0</v>
      </c>
      <c r="DK269">
        <f t="shared" si="400"/>
        <v>0</v>
      </c>
      <c r="DL269">
        <v>0</v>
      </c>
      <c r="DM269">
        <f t="shared" si="401"/>
        <v>0</v>
      </c>
      <c r="DN269">
        <v>0</v>
      </c>
      <c r="DO269">
        <f t="shared" si="402"/>
        <v>0</v>
      </c>
      <c r="DP269">
        <v>0</v>
      </c>
      <c r="DQ269">
        <f t="shared" si="403"/>
        <v>0</v>
      </c>
      <c r="DR269">
        <v>0</v>
      </c>
      <c r="DS269">
        <f t="shared" si="404"/>
        <v>0</v>
      </c>
      <c r="DT269">
        <v>0</v>
      </c>
      <c r="DU269">
        <f t="shared" si="405"/>
        <v>0</v>
      </c>
      <c r="DV269">
        <v>0</v>
      </c>
      <c r="DW269">
        <f t="shared" si="406"/>
        <v>0</v>
      </c>
      <c r="DX269">
        <v>0</v>
      </c>
      <c r="DY269">
        <f t="shared" si="407"/>
        <v>0</v>
      </c>
      <c r="DZ269">
        <v>0</v>
      </c>
      <c r="EA269">
        <f t="shared" si="408"/>
        <v>0</v>
      </c>
      <c r="EB269">
        <v>0</v>
      </c>
      <c r="EC269">
        <f t="shared" si="409"/>
        <v>0</v>
      </c>
      <c r="ED269">
        <v>0</v>
      </c>
      <c r="EE269">
        <f t="shared" si="410"/>
        <v>0</v>
      </c>
      <c r="EF269">
        <v>0</v>
      </c>
      <c r="EG269">
        <f t="shared" si="411"/>
        <v>0</v>
      </c>
      <c r="EH269">
        <v>0</v>
      </c>
      <c r="EI269">
        <f t="shared" si="412"/>
        <v>0</v>
      </c>
      <c r="EJ269">
        <v>0</v>
      </c>
      <c r="EK269">
        <f t="shared" si="413"/>
        <v>0</v>
      </c>
      <c r="EL269">
        <v>0</v>
      </c>
      <c r="EM269">
        <f t="shared" si="414"/>
        <v>0</v>
      </c>
      <c r="EN269">
        <v>0</v>
      </c>
      <c r="EO269">
        <f t="shared" si="415"/>
        <v>0</v>
      </c>
      <c r="EP269">
        <v>0</v>
      </c>
      <c r="EQ269">
        <f t="shared" si="416"/>
        <v>0</v>
      </c>
      <c r="ER269">
        <v>0</v>
      </c>
      <c r="ES269">
        <f t="shared" si="417"/>
        <v>0</v>
      </c>
      <c r="ET269">
        <v>98</v>
      </c>
      <c r="EU269">
        <f t="shared" si="418"/>
        <v>0.98078226425892734</v>
      </c>
      <c r="EV269">
        <v>2</v>
      </c>
      <c r="EW269">
        <f t="shared" si="419"/>
        <v>1.9217735741072637E-2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 t="s">
        <v>752</v>
      </c>
      <c r="FJ269" t="s">
        <v>753</v>
      </c>
    </row>
    <row r="270" spans="1:166" x14ac:dyDescent="0.45">
      <c r="A270">
        <v>269</v>
      </c>
      <c r="B270">
        <v>394</v>
      </c>
      <c r="C270" t="s">
        <v>368</v>
      </c>
      <c r="D270" t="s">
        <v>755</v>
      </c>
      <c r="E270" t="s">
        <v>751</v>
      </c>
      <c r="G270" s="2">
        <v>2</v>
      </c>
      <c r="H270">
        <v>700</v>
      </c>
      <c r="I270">
        <v>1773</v>
      </c>
      <c r="J270">
        <v>873</v>
      </c>
      <c r="K270" s="2">
        <f t="shared" si="453"/>
        <v>0.49238578680203043</v>
      </c>
      <c r="L270">
        <f t="shared" si="454"/>
        <v>1.1000000000000001E-3</v>
      </c>
      <c r="M270" t="s">
        <v>64</v>
      </c>
      <c r="N270">
        <v>0</v>
      </c>
      <c r="O270">
        <f t="shared" si="423"/>
        <v>0</v>
      </c>
      <c r="P270">
        <v>0</v>
      </c>
      <c r="Q270">
        <f t="shared" si="424"/>
        <v>0</v>
      </c>
      <c r="R270">
        <v>11.9</v>
      </c>
      <c r="S270">
        <f t="shared" si="425"/>
        <v>0.11291831766200854</v>
      </c>
      <c r="T270">
        <v>1.8</v>
      </c>
      <c r="U270">
        <f t="shared" si="426"/>
        <v>1.8247625779762119E-2</v>
      </c>
      <c r="V270">
        <v>0</v>
      </c>
      <c r="W270">
        <f t="shared" si="427"/>
        <v>0</v>
      </c>
      <c r="X270">
        <v>0</v>
      </c>
      <c r="Y270">
        <f t="shared" si="428"/>
        <v>0</v>
      </c>
      <c r="Z270">
        <v>0</v>
      </c>
      <c r="AA270">
        <f t="shared" si="429"/>
        <v>0</v>
      </c>
      <c r="AB270">
        <v>0</v>
      </c>
      <c r="AC270">
        <f t="shared" si="430"/>
        <v>0</v>
      </c>
      <c r="AD270">
        <f t="shared" si="421"/>
        <v>66.771000000000001</v>
      </c>
      <c r="AE270">
        <f t="shared" si="431"/>
        <v>0.66590195674564512</v>
      </c>
      <c r="AF270">
        <v>4.4999999999999998E-2</v>
      </c>
      <c r="AG270">
        <f t="shared" si="432"/>
        <v>2.0867778207505645E-3</v>
      </c>
      <c r="AH270">
        <v>2.5000000000000001E-2</v>
      </c>
      <c r="AI270">
        <f t="shared" si="433"/>
        <v>4.495784742800251E-4</v>
      </c>
      <c r="AJ270">
        <v>8.9999999999999993E-3</v>
      </c>
      <c r="AK270">
        <f t="shared" si="434"/>
        <v>1.5631635768236933E-4</v>
      </c>
      <c r="AL270">
        <v>0.35</v>
      </c>
      <c r="AM270">
        <f t="shared" si="435"/>
        <v>6.9405292723410039E-3</v>
      </c>
      <c r="AN270">
        <v>16.8</v>
      </c>
      <c r="AO270">
        <f t="shared" si="436"/>
        <v>0.17994725131615638</v>
      </c>
      <c r="AP270">
        <v>2.2999999999999998</v>
      </c>
      <c r="AQ270">
        <f t="shared" si="437"/>
        <v>1.3351646571373971E-2</v>
      </c>
      <c r="AR270">
        <v>0</v>
      </c>
      <c r="AS270">
        <f t="shared" si="438"/>
        <v>0</v>
      </c>
      <c r="AT270">
        <v>0</v>
      </c>
      <c r="AU270">
        <f t="shared" si="439"/>
        <v>0</v>
      </c>
      <c r="AV270">
        <v>0</v>
      </c>
      <c r="AW270">
        <f t="shared" si="440"/>
        <v>0</v>
      </c>
      <c r="AX270">
        <v>0</v>
      </c>
      <c r="AY270">
        <f t="shared" si="441"/>
        <v>0</v>
      </c>
      <c r="AZ270">
        <v>0</v>
      </c>
      <c r="BA270">
        <f t="shared" si="442"/>
        <v>0</v>
      </c>
      <c r="BB270">
        <v>0</v>
      </c>
      <c r="BC270">
        <f t="shared" si="443"/>
        <v>0</v>
      </c>
      <c r="BD270">
        <v>0</v>
      </c>
      <c r="BE270">
        <f t="shared" si="444"/>
        <v>0</v>
      </c>
      <c r="BF270">
        <v>0</v>
      </c>
      <c r="BG270">
        <f t="shared" si="445"/>
        <v>0</v>
      </c>
      <c r="BH270">
        <v>0</v>
      </c>
      <c r="BI270">
        <f t="shared" si="446"/>
        <v>0</v>
      </c>
      <c r="BJ270">
        <v>0</v>
      </c>
      <c r="BK270">
        <f t="shared" si="447"/>
        <v>0</v>
      </c>
      <c r="BL270">
        <v>0</v>
      </c>
      <c r="BM270">
        <f t="shared" si="448"/>
        <v>0</v>
      </c>
      <c r="BN270">
        <v>0</v>
      </c>
      <c r="BO270">
        <f t="shared" si="449"/>
        <v>0</v>
      </c>
      <c r="BP270">
        <v>0</v>
      </c>
      <c r="BQ270">
        <f t="shared" si="450"/>
        <v>0</v>
      </c>
      <c r="BR270">
        <v>0</v>
      </c>
      <c r="BS270">
        <f t="shared" si="451"/>
        <v>0</v>
      </c>
      <c r="BT270">
        <v>0</v>
      </c>
      <c r="BU270">
        <f t="shared" si="452"/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f t="shared" si="397"/>
        <v>0</v>
      </c>
      <c r="DF270">
        <v>0</v>
      </c>
      <c r="DG270">
        <f t="shared" si="398"/>
        <v>0</v>
      </c>
      <c r="DH270">
        <v>0</v>
      </c>
      <c r="DI270">
        <f t="shared" si="399"/>
        <v>0</v>
      </c>
      <c r="DJ270">
        <v>0</v>
      </c>
      <c r="DK270">
        <f t="shared" si="400"/>
        <v>0</v>
      </c>
      <c r="DL270">
        <v>0</v>
      </c>
      <c r="DM270">
        <f t="shared" si="401"/>
        <v>0</v>
      </c>
      <c r="DN270">
        <v>0</v>
      </c>
      <c r="DO270">
        <f t="shared" si="402"/>
        <v>0</v>
      </c>
      <c r="DP270">
        <v>0</v>
      </c>
      <c r="DQ270">
        <f t="shared" si="403"/>
        <v>0</v>
      </c>
      <c r="DR270">
        <v>0</v>
      </c>
      <c r="DS270">
        <f t="shared" si="404"/>
        <v>0</v>
      </c>
      <c r="DT270">
        <v>0</v>
      </c>
      <c r="DU270">
        <f t="shared" si="405"/>
        <v>0</v>
      </c>
      <c r="DV270">
        <v>0</v>
      </c>
      <c r="DW270">
        <f t="shared" si="406"/>
        <v>0</v>
      </c>
      <c r="DX270">
        <v>0</v>
      </c>
      <c r="DY270">
        <f t="shared" si="407"/>
        <v>0</v>
      </c>
      <c r="DZ270">
        <v>0</v>
      </c>
      <c r="EA270">
        <f t="shared" si="408"/>
        <v>0</v>
      </c>
      <c r="EB270">
        <v>0</v>
      </c>
      <c r="EC270">
        <f t="shared" si="409"/>
        <v>0</v>
      </c>
      <c r="ED270">
        <v>0</v>
      </c>
      <c r="EE270">
        <f t="shared" si="410"/>
        <v>0</v>
      </c>
      <c r="EF270">
        <v>0</v>
      </c>
      <c r="EG270">
        <f t="shared" si="411"/>
        <v>0</v>
      </c>
      <c r="EH270">
        <v>0</v>
      </c>
      <c r="EI270">
        <f t="shared" si="412"/>
        <v>0</v>
      </c>
      <c r="EJ270">
        <v>0</v>
      </c>
      <c r="EK270">
        <f t="shared" si="413"/>
        <v>0</v>
      </c>
      <c r="EL270">
        <v>0</v>
      </c>
      <c r="EM270">
        <f t="shared" si="414"/>
        <v>0</v>
      </c>
      <c r="EN270">
        <v>0</v>
      </c>
      <c r="EO270">
        <f t="shared" si="415"/>
        <v>0</v>
      </c>
      <c r="EP270">
        <v>0</v>
      </c>
      <c r="EQ270">
        <f t="shared" si="416"/>
        <v>0</v>
      </c>
      <c r="ER270">
        <v>0</v>
      </c>
      <c r="ES270">
        <f t="shared" si="417"/>
        <v>0</v>
      </c>
      <c r="ET270">
        <v>96</v>
      </c>
      <c r="EU270">
        <f t="shared" si="418"/>
        <v>0.96153382370674056</v>
      </c>
      <c r="EV270">
        <v>4</v>
      </c>
      <c r="EW270">
        <f t="shared" si="419"/>
        <v>3.8466176293259373E-2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 t="s">
        <v>752</v>
      </c>
      <c r="FJ270" t="s">
        <v>753</v>
      </c>
    </row>
    <row r="271" spans="1:166" x14ac:dyDescent="0.45">
      <c r="A271">
        <v>270</v>
      </c>
      <c r="B271">
        <v>395</v>
      </c>
      <c r="C271" t="s">
        <v>368</v>
      </c>
      <c r="D271" t="s">
        <v>756</v>
      </c>
      <c r="E271" t="s">
        <v>751</v>
      </c>
      <c r="G271" s="2">
        <v>2</v>
      </c>
      <c r="H271">
        <v>670</v>
      </c>
      <c r="I271">
        <v>1773</v>
      </c>
      <c r="J271">
        <v>873</v>
      </c>
      <c r="K271" s="2">
        <f t="shared" si="453"/>
        <v>0.49238578680203043</v>
      </c>
      <c r="L271">
        <f t="shared" si="454"/>
        <v>1.1000000000000001E-3</v>
      </c>
      <c r="M271" t="s">
        <v>64</v>
      </c>
      <c r="N271">
        <v>0</v>
      </c>
      <c r="O271">
        <f t="shared" si="423"/>
        <v>0</v>
      </c>
      <c r="P271">
        <v>0</v>
      </c>
      <c r="Q271">
        <f t="shared" si="424"/>
        <v>0</v>
      </c>
      <c r="R271">
        <v>11.9</v>
      </c>
      <c r="S271">
        <f t="shared" si="425"/>
        <v>0.11291831766200854</v>
      </c>
      <c r="T271">
        <v>1.8</v>
      </c>
      <c r="U271">
        <f t="shared" si="426"/>
        <v>1.8247625779762119E-2</v>
      </c>
      <c r="V271">
        <v>0</v>
      </c>
      <c r="W271">
        <f t="shared" si="427"/>
        <v>0</v>
      </c>
      <c r="X271">
        <v>0</v>
      </c>
      <c r="Y271">
        <f t="shared" si="428"/>
        <v>0</v>
      </c>
      <c r="Z271">
        <v>0</v>
      </c>
      <c r="AA271">
        <f t="shared" si="429"/>
        <v>0</v>
      </c>
      <c r="AB271">
        <v>0</v>
      </c>
      <c r="AC271">
        <f t="shared" si="430"/>
        <v>0</v>
      </c>
      <c r="AD271">
        <f t="shared" si="421"/>
        <v>66.771000000000001</v>
      </c>
      <c r="AE271">
        <f t="shared" si="431"/>
        <v>0.66590195674564512</v>
      </c>
      <c r="AF271">
        <v>4.4999999999999998E-2</v>
      </c>
      <c r="AG271">
        <f t="shared" si="432"/>
        <v>2.0867778207505645E-3</v>
      </c>
      <c r="AH271">
        <v>2.5000000000000001E-2</v>
      </c>
      <c r="AI271">
        <f t="shared" si="433"/>
        <v>4.495784742800251E-4</v>
      </c>
      <c r="AJ271">
        <v>8.9999999999999993E-3</v>
      </c>
      <c r="AK271">
        <f t="shared" si="434"/>
        <v>1.5631635768236933E-4</v>
      </c>
      <c r="AL271">
        <v>0.35</v>
      </c>
      <c r="AM271">
        <f t="shared" si="435"/>
        <v>6.9405292723410039E-3</v>
      </c>
      <c r="AN271">
        <v>16.8</v>
      </c>
      <c r="AO271">
        <f t="shared" si="436"/>
        <v>0.17994725131615638</v>
      </c>
      <c r="AP271">
        <v>2.2999999999999998</v>
      </c>
      <c r="AQ271">
        <f t="shared" si="437"/>
        <v>1.3351646571373971E-2</v>
      </c>
      <c r="AR271">
        <v>0</v>
      </c>
      <c r="AS271">
        <f t="shared" si="438"/>
        <v>0</v>
      </c>
      <c r="AT271">
        <v>0</v>
      </c>
      <c r="AU271">
        <f t="shared" si="439"/>
        <v>0</v>
      </c>
      <c r="AV271">
        <v>0</v>
      </c>
      <c r="AW271">
        <f t="shared" si="440"/>
        <v>0</v>
      </c>
      <c r="AX271">
        <v>0</v>
      </c>
      <c r="AY271">
        <f t="shared" si="441"/>
        <v>0</v>
      </c>
      <c r="AZ271">
        <v>0</v>
      </c>
      <c r="BA271">
        <f t="shared" si="442"/>
        <v>0</v>
      </c>
      <c r="BB271">
        <v>0</v>
      </c>
      <c r="BC271">
        <f t="shared" si="443"/>
        <v>0</v>
      </c>
      <c r="BD271">
        <v>0</v>
      </c>
      <c r="BE271">
        <f t="shared" si="444"/>
        <v>0</v>
      </c>
      <c r="BF271">
        <v>0</v>
      </c>
      <c r="BG271">
        <f t="shared" si="445"/>
        <v>0</v>
      </c>
      <c r="BH271">
        <v>0</v>
      </c>
      <c r="BI271">
        <f t="shared" si="446"/>
        <v>0</v>
      </c>
      <c r="BJ271">
        <v>0</v>
      </c>
      <c r="BK271">
        <f t="shared" si="447"/>
        <v>0</v>
      </c>
      <c r="BL271">
        <v>0</v>
      </c>
      <c r="BM271">
        <f t="shared" si="448"/>
        <v>0</v>
      </c>
      <c r="BN271">
        <v>0</v>
      </c>
      <c r="BO271">
        <f t="shared" si="449"/>
        <v>0</v>
      </c>
      <c r="BP271">
        <v>0</v>
      </c>
      <c r="BQ271">
        <f t="shared" si="450"/>
        <v>0</v>
      </c>
      <c r="BR271">
        <v>0</v>
      </c>
      <c r="BS271">
        <f t="shared" si="451"/>
        <v>0</v>
      </c>
      <c r="BT271">
        <v>0</v>
      </c>
      <c r="BU271">
        <f t="shared" si="452"/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f t="shared" si="397"/>
        <v>0</v>
      </c>
      <c r="DF271">
        <v>0</v>
      </c>
      <c r="DG271">
        <f t="shared" si="398"/>
        <v>0</v>
      </c>
      <c r="DH271">
        <v>0</v>
      </c>
      <c r="DI271">
        <f t="shared" si="399"/>
        <v>0</v>
      </c>
      <c r="DJ271">
        <v>0</v>
      </c>
      <c r="DK271">
        <f t="shared" si="400"/>
        <v>0</v>
      </c>
      <c r="DL271">
        <v>0</v>
      </c>
      <c r="DM271">
        <f t="shared" si="401"/>
        <v>0</v>
      </c>
      <c r="DN271">
        <v>0</v>
      </c>
      <c r="DO271">
        <f t="shared" si="402"/>
        <v>0</v>
      </c>
      <c r="DP271">
        <v>0</v>
      </c>
      <c r="DQ271">
        <f t="shared" si="403"/>
        <v>0</v>
      </c>
      <c r="DR271">
        <v>0</v>
      </c>
      <c r="DS271">
        <f t="shared" si="404"/>
        <v>0</v>
      </c>
      <c r="DT271">
        <v>0</v>
      </c>
      <c r="DU271">
        <f t="shared" si="405"/>
        <v>0</v>
      </c>
      <c r="DV271">
        <v>0</v>
      </c>
      <c r="DW271">
        <f t="shared" si="406"/>
        <v>0</v>
      </c>
      <c r="DX271">
        <v>0</v>
      </c>
      <c r="DY271">
        <f t="shared" si="407"/>
        <v>0</v>
      </c>
      <c r="DZ271">
        <v>0</v>
      </c>
      <c r="EA271">
        <f t="shared" si="408"/>
        <v>0</v>
      </c>
      <c r="EB271">
        <v>0</v>
      </c>
      <c r="EC271">
        <f t="shared" si="409"/>
        <v>0</v>
      </c>
      <c r="ED271">
        <v>0</v>
      </c>
      <c r="EE271">
        <f t="shared" si="410"/>
        <v>0</v>
      </c>
      <c r="EF271">
        <v>0</v>
      </c>
      <c r="EG271">
        <f t="shared" si="411"/>
        <v>0</v>
      </c>
      <c r="EH271">
        <v>0</v>
      </c>
      <c r="EI271">
        <f t="shared" si="412"/>
        <v>0</v>
      </c>
      <c r="EJ271">
        <v>0</v>
      </c>
      <c r="EK271">
        <f t="shared" si="413"/>
        <v>0</v>
      </c>
      <c r="EL271">
        <v>0</v>
      </c>
      <c r="EM271">
        <f t="shared" si="414"/>
        <v>0</v>
      </c>
      <c r="EN271">
        <v>0</v>
      </c>
      <c r="EO271">
        <f t="shared" si="415"/>
        <v>0</v>
      </c>
      <c r="EP271">
        <v>0</v>
      </c>
      <c r="EQ271">
        <f t="shared" si="416"/>
        <v>0</v>
      </c>
      <c r="ER271">
        <v>0</v>
      </c>
      <c r="ES271">
        <f t="shared" si="417"/>
        <v>0</v>
      </c>
      <c r="ET271">
        <v>90</v>
      </c>
      <c r="EU271">
        <f t="shared" si="418"/>
        <v>0.90360353554430761</v>
      </c>
      <c r="EV271">
        <v>10</v>
      </c>
      <c r="EW271">
        <f t="shared" si="419"/>
        <v>9.6396464455692374E-2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 t="s">
        <v>752</v>
      </c>
      <c r="FJ271" t="s">
        <v>753</v>
      </c>
    </row>
    <row r="272" spans="1:166" x14ac:dyDescent="0.45">
      <c r="A272">
        <v>271</v>
      </c>
      <c r="B272">
        <v>396</v>
      </c>
      <c r="C272" t="s">
        <v>368</v>
      </c>
      <c r="D272" t="s">
        <v>757</v>
      </c>
      <c r="E272" t="s">
        <v>751</v>
      </c>
      <c r="G272" s="2">
        <v>2</v>
      </c>
      <c r="H272">
        <f>263+273</f>
        <v>536</v>
      </c>
      <c r="I272">
        <v>1773</v>
      </c>
      <c r="J272">
        <v>873</v>
      </c>
      <c r="K272" s="2">
        <f t="shared" si="453"/>
        <v>0.49238578680203043</v>
      </c>
      <c r="L272">
        <f t="shared" si="454"/>
        <v>1.1000000000000001E-3</v>
      </c>
      <c r="M272" t="s">
        <v>64</v>
      </c>
      <c r="N272">
        <v>0</v>
      </c>
      <c r="O272">
        <f t="shared" si="423"/>
        <v>0</v>
      </c>
      <c r="P272">
        <v>0</v>
      </c>
      <c r="Q272">
        <f t="shared" si="424"/>
        <v>0</v>
      </c>
      <c r="R272">
        <v>11.9</v>
      </c>
      <c r="S272">
        <f t="shared" si="425"/>
        <v>0.11291831766200854</v>
      </c>
      <c r="T272">
        <v>1.8</v>
      </c>
      <c r="U272">
        <f t="shared" si="426"/>
        <v>1.8247625779762119E-2</v>
      </c>
      <c r="V272">
        <v>0</v>
      </c>
      <c r="W272">
        <f t="shared" si="427"/>
        <v>0</v>
      </c>
      <c r="X272">
        <v>0</v>
      </c>
      <c r="Y272">
        <f t="shared" si="428"/>
        <v>0</v>
      </c>
      <c r="Z272">
        <v>0</v>
      </c>
      <c r="AA272">
        <f t="shared" si="429"/>
        <v>0</v>
      </c>
      <c r="AB272">
        <v>0</v>
      </c>
      <c r="AC272">
        <f t="shared" si="430"/>
        <v>0</v>
      </c>
      <c r="AD272">
        <f t="shared" si="421"/>
        <v>66.771000000000001</v>
      </c>
      <c r="AE272">
        <f t="shared" si="431"/>
        <v>0.66590195674564512</v>
      </c>
      <c r="AF272">
        <v>4.4999999999999998E-2</v>
      </c>
      <c r="AG272">
        <f t="shared" si="432"/>
        <v>2.0867778207505645E-3</v>
      </c>
      <c r="AH272">
        <v>2.5000000000000001E-2</v>
      </c>
      <c r="AI272">
        <f t="shared" si="433"/>
        <v>4.495784742800251E-4</v>
      </c>
      <c r="AJ272">
        <v>8.9999999999999993E-3</v>
      </c>
      <c r="AK272">
        <f t="shared" si="434"/>
        <v>1.5631635768236933E-4</v>
      </c>
      <c r="AL272">
        <v>0.35</v>
      </c>
      <c r="AM272">
        <f t="shared" si="435"/>
        <v>6.9405292723410039E-3</v>
      </c>
      <c r="AN272">
        <v>16.8</v>
      </c>
      <c r="AO272">
        <f t="shared" si="436"/>
        <v>0.17994725131615638</v>
      </c>
      <c r="AP272">
        <v>2.2999999999999998</v>
      </c>
      <c r="AQ272">
        <f t="shared" si="437"/>
        <v>1.3351646571373971E-2</v>
      </c>
      <c r="AR272">
        <v>0</v>
      </c>
      <c r="AS272">
        <f t="shared" si="438"/>
        <v>0</v>
      </c>
      <c r="AT272">
        <v>0</v>
      </c>
      <c r="AU272">
        <f t="shared" si="439"/>
        <v>0</v>
      </c>
      <c r="AV272">
        <v>0</v>
      </c>
      <c r="AW272">
        <f t="shared" si="440"/>
        <v>0</v>
      </c>
      <c r="AX272">
        <v>0</v>
      </c>
      <c r="AY272">
        <f t="shared" si="441"/>
        <v>0</v>
      </c>
      <c r="AZ272">
        <v>0</v>
      </c>
      <c r="BA272">
        <f t="shared" si="442"/>
        <v>0</v>
      </c>
      <c r="BB272">
        <v>0</v>
      </c>
      <c r="BC272">
        <f t="shared" si="443"/>
        <v>0</v>
      </c>
      <c r="BD272">
        <v>0</v>
      </c>
      <c r="BE272">
        <f t="shared" si="444"/>
        <v>0</v>
      </c>
      <c r="BF272">
        <v>0</v>
      </c>
      <c r="BG272">
        <f t="shared" si="445"/>
        <v>0</v>
      </c>
      <c r="BH272">
        <v>0</v>
      </c>
      <c r="BI272">
        <f t="shared" si="446"/>
        <v>0</v>
      </c>
      <c r="BJ272">
        <v>0</v>
      </c>
      <c r="BK272">
        <f t="shared" si="447"/>
        <v>0</v>
      </c>
      <c r="BL272">
        <v>0</v>
      </c>
      <c r="BM272">
        <f t="shared" si="448"/>
        <v>0</v>
      </c>
      <c r="BN272">
        <v>0</v>
      </c>
      <c r="BO272">
        <f t="shared" si="449"/>
        <v>0</v>
      </c>
      <c r="BP272">
        <v>0</v>
      </c>
      <c r="BQ272">
        <f t="shared" si="450"/>
        <v>0</v>
      </c>
      <c r="BR272">
        <v>0</v>
      </c>
      <c r="BS272">
        <f t="shared" si="451"/>
        <v>0</v>
      </c>
      <c r="BT272">
        <v>0</v>
      </c>
      <c r="BU272">
        <f t="shared" si="452"/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f t="shared" si="397"/>
        <v>0</v>
      </c>
      <c r="DF272">
        <v>0</v>
      </c>
      <c r="DG272">
        <f t="shared" si="398"/>
        <v>0</v>
      </c>
      <c r="DH272">
        <v>0</v>
      </c>
      <c r="DI272">
        <f t="shared" si="399"/>
        <v>0</v>
      </c>
      <c r="DJ272">
        <v>0</v>
      </c>
      <c r="DK272">
        <f t="shared" si="400"/>
        <v>0</v>
      </c>
      <c r="DL272">
        <v>0</v>
      </c>
      <c r="DM272">
        <f t="shared" si="401"/>
        <v>0</v>
      </c>
      <c r="DN272">
        <v>0</v>
      </c>
      <c r="DO272">
        <f t="shared" si="402"/>
        <v>0</v>
      </c>
      <c r="DP272">
        <v>0</v>
      </c>
      <c r="DQ272">
        <f t="shared" si="403"/>
        <v>0</v>
      </c>
      <c r="DR272">
        <v>0</v>
      </c>
      <c r="DS272">
        <f t="shared" si="404"/>
        <v>0</v>
      </c>
      <c r="DT272">
        <v>0</v>
      </c>
      <c r="DU272">
        <f t="shared" si="405"/>
        <v>0</v>
      </c>
      <c r="DV272">
        <v>0</v>
      </c>
      <c r="DW272">
        <f t="shared" si="406"/>
        <v>0</v>
      </c>
      <c r="DX272">
        <v>0</v>
      </c>
      <c r="DY272">
        <f t="shared" si="407"/>
        <v>0</v>
      </c>
      <c r="DZ272">
        <v>0</v>
      </c>
      <c r="EA272">
        <f t="shared" si="408"/>
        <v>0</v>
      </c>
      <c r="EB272">
        <v>0</v>
      </c>
      <c r="EC272">
        <f t="shared" si="409"/>
        <v>0</v>
      </c>
      <c r="ED272">
        <v>0</v>
      </c>
      <c r="EE272">
        <f t="shared" si="410"/>
        <v>0</v>
      </c>
      <c r="EF272">
        <v>0</v>
      </c>
      <c r="EG272">
        <f t="shared" si="411"/>
        <v>0</v>
      </c>
      <c r="EH272">
        <v>0</v>
      </c>
      <c r="EI272">
        <f t="shared" si="412"/>
        <v>0</v>
      </c>
      <c r="EJ272">
        <v>0</v>
      </c>
      <c r="EK272">
        <f t="shared" si="413"/>
        <v>0</v>
      </c>
      <c r="EL272">
        <v>0</v>
      </c>
      <c r="EM272">
        <f t="shared" si="414"/>
        <v>0</v>
      </c>
      <c r="EN272">
        <v>0</v>
      </c>
      <c r="EO272">
        <f t="shared" si="415"/>
        <v>0</v>
      </c>
      <c r="EP272">
        <v>0</v>
      </c>
      <c r="EQ272">
        <f t="shared" si="416"/>
        <v>0</v>
      </c>
      <c r="ER272">
        <v>0</v>
      </c>
      <c r="ES272">
        <f t="shared" si="417"/>
        <v>0</v>
      </c>
      <c r="ET272">
        <v>80</v>
      </c>
      <c r="EU272">
        <f t="shared" si="418"/>
        <v>0.8064320388349514</v>
      </c>
      <c r="EV272">
        <v>20</v>
      </c>
      <c r="EW272">
        <f t="shared" si="419"/>
        <v>0.19356796116504851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 t="s">
        <v>752</v>
      </c>
      <c r="FJ272" t="s">
        <v>753</v>
      </c>
    </row>
    <row r="273" spans="1:166" x14ac:dyDescent="0.45">
      <c r="A273">
        <v>272</v>
      </c>
      <c r="B273">
        <v>397</v>
      </c>
      <c r="C273" t="s">
        <v>368</v>
      </c>
      <c r="D273" t="s">
        <v>758</v>
      </c>
      <c r="E273" t="s">
        <v>751</v>
      </c>
      <c r="G273" s="2">
        <v>2</v>
      </c>
      <c r="H273">
        <v>530</v>
      </c>
      <c r="I273">
        <v>1773</v>
      </c>
      <c r="J273">
        <v>873</v>
      </c>
      <c r="K273" s="2">
        <f t="shared" si="453"/>
        <v>0.49238578680203043</v>
      </c>
      <c r="L273">
        <f t="shared" si="454"/>
        <v>1.1000000000000001E-3</v>
      </c>
      <c r="M273" t="s">
        <v>64</v>
      </c>
      <c r="N273">
        <v>0</v>
      </c>
      <c r="O273">
        <f t="shared" si="423"/>
        <v>0</v>
      </c>
      <c r="P273">
        <v>0</v>
      </c>
      <c r="Q273">
        <f t="shared" si="424"/>
        <v>0</v>
      </c>
      <c r="R273">
        <v>11.9</v>
      </c>
      <c r="S273">
        <f t="shared" si="425"/>
        <v>0.11291831766200854</v>
      </c>
      <c r="T273">
        <v>1.8</v>
      </c>
      <c r="U273">
        <f t="shared" si="426"/>
        <v>1.8247625779762119E-2</v>
      </c>
      <c r="V273">
        <v>0</v>
      </c>
      <c r="W273">
        <f t="shared" si="427"/>
        <v>0</v>
      </c>
      <c r="X273">
        <v>0</v>
      </c>
      <c r="Y273">
        <f t="shared" si="428"/>
        <v>0</v>
      </c>
      <c r="Z273">
        <v>0</v>
      </c>
      <c r="AA273">
        <f t="shared" si="429"/>
        <v>0</v>
      </c>
      <c r="AB273">
        <v>0</v>
      </c>
      <c r="AC273">
        <f t="shared" si="430"/>
        <v>0</v>
      </c>
      <c r="AD273">
        <f t="shared" si="421"/>
        <v>66.771000000000001</v>
      </c>
      <c r="AE273">
        <f t="shared" si="431"/>
        <v>0.66590195674564512</v>
      </c>
      <c r="AF273">
        <v>4.4999999999999998E-2</v>
      </c>
      <c r="AG273">
        <f t="shared" si="432"/>
        <v>2.0867778207505645E-3</v>
      </c>
      <c r="AH273">
        <v>2.5000000000000001E-2</v>
      </c>
      <c r="AI273">
        <f t="shared" si="433"/>
        <v>4.495784742800251E-4</v>
      </c>
      <c r="AJ273">
        <v>8.9999999999999993E-3</v>
      </c>
      <c r="AK273">
        <f t="shared" si="434"/>
        <v>1.5631635768236933E-4</v>
      </c>
      <c r="AL273">
        <v>0.35</v>
      </c>
      <c r="AM273">
        <f t="shared" si="435"/>
        <v>6.9405292723410039E-3</v>
      </c>
      <c r="AN273">
        <v>16.8</v>
      </c>
      <c r="AO273">
        <f t="shared" si="436"/>
        <v>0.17994725131615638</v>
      </c>
      <c r="AP273">
        <v>2.2999999999999998</v>
      </c>
      <c r="AQ273">
        <f t="shared" si="437"/>
        <v>1.3351646571373971E-2</v>
      </c>
      <c r="AR273">
        <v>0</v>
      </c>
      <c r="AS273">
        <f t="shared" si="438"/>
        <v>0</v>
      </c>
      <c r="AT273">
        <v>0</v>
      </c>
      <c r="AU273">
        <f t="shared" si="439"/>
        <v>0</v>
      </c>
      <c r="AV273">
        <v>0</v>
      </c>
      <c r="AW273">
        <f t="shared" si="440"/>
        <v>0</v>
      </c>
      <c r="AX273">
        <v>0</v>
      </c>
      <c r="AY273">
        <f t="shared" si="441"/>
        <v>0</v>
      </c>
      <c r="AZ273">
        <v>0</v>
      </c>
      <c r="BA273">
        <f t="shared" si="442"/>
        <v>0</v>
      </c>
      <c r="BB273">
        <v>0</v>
      </c>
      <c r="BC273">
        <f t="shared" si="443"/>
        <v>0</v>
      </c>
      <c r="BD273">
        <v>0</v>
      </c>
      <c r="BE273">
        <f t="shared" si="444"/>
        <v>0</v>
      </c>
      <c r="BF273">
        <v>0</v>
      </c>
      <c r="BG273">
        <f t="shared" si="445"/>
        <v>0</v>
      </c>
      <c r="BH273">
        <v>0</v>
      </c>
      <c r="BI273">
        <f t="shared" si="446"/>
        <v>0</v>
      </c>
      <c r="BJ273">
        <v>0</v>
      </c>
      <c r="BK273">
        <f t="shared" si="447"/>
        <v>0</v>
      </c>
      <c r="BL273">
        <v>0</v>
      </c>
      <c r="BM273">
        <f t="shared" si="448"/>
        <v>0</v>
      </c>
      <c r="BN273">
        <v>0</v>
      </c>
      <c r="BO273">
        <f t="shared" si="449"/>
        <v>0</v>
      </c>
      <c r="BP273">
        <v>0</v>
      </c>
      <c r="BQ273">
        <f t="shared" si="450"/>
        <v>0</v>
      </c>
      <c r="BR273">
        <v>0</v>
      </c>
      <c r="BS273">
        <f t="shared" si="451"/>
        <v>0</v>
      </c>
      <c r="BT273">
        <v>0</v>
      </c>
      <c r="BU273">
        <f t="shared" si="452"/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f t="shared" si="397"/>
        <v>0</v>
      </c>
      <c r="DF273">
        <v>0</v>
      </c>
      <c r="DG273">
        <f t="shared" si="398"/>
        <v>0</v>
      </c>
      <c r="DH273">
        <v>0</v>
      </c>
      <c r="DI273">
        <f t="shared" si="399"/>
        <v>0</v>
      </c>
      <c r="DJ273">
        <v>0</v>
      </c>
      <c r="DK273">
        <f t="shared" si="400"/>
        <v>0</v>
      </c>
      <c r="DL273">
        <v>0</v>
      </c>
      <c r="DM273">
        <f t="shared" si="401"/>
        <v>0</v>
      </c>
      <c r="DN273">
        <v>0</v>
      </c>
      <c r="DO273">
        <f t="shared" si="402"/>
        <v>0</v>
      </c>
      <c r="DP273">
        <v>0</v>
      </c>
      <c r="DQ273">
        <f t="shared" si="403"/>
        <v>0</v>
      </c>
      <c r="DR273">
        <v>0</v>
      </c>
      <c r="DS273">
        <f t="shared" si="404"/>
        <v>0</v>
      </c>
      <c r="DT273">
        <v>0</v>
      </c>
      <c r="DU273">
        <f t="shared" si="405"/>
        <v>0</v>
      </c>
      <c r="DV273">
        <v>0</v>
      </c>
      <c r="DW273">
        <f t="shared" si="406"/>
        <v>0</v>
      </c>
      <c r="DX273">
        <v>0</v>
      </c>
      <c r="DY273">
        <f t="shared" si="407"/>
        <v>0</v>
      </c>
      <c r="DZ273">
        <v>0</v>
      </c>
      <c r="EA273">
        <f t="shared" si="408"/>
        <v>0</v>
      </c>
      <c r="EB273">
        <v>0</v>
      </c>
      <c r="EC273">
        <f t="shared" si="409"/>
        <v>0</v>
      </c>
      <c r="ED273">
        <v>0</v>
      </c>
      <c r="EE273">
        <f t="shared" si="410"/>
        <v>0</v>
      </c>
      <c r="EF273">
        <v>0</v>
      </c>
      <c r="EG273">
        <f t="shared" si="411"/>
        <v>0</v>
      </c>
      <c r="EH273">
        <v>0</v>
      </c>
      <c r="EI273">
        <f t="shared" si="412"/>
        <v>0</v>
      </c>
      <c r="EJ273">
        <v>0</v>
      </c>
      <c r="EK273">
        <f t="shared" si="413"/>
        <v>0</v>
      </c>
      <c r="EL273">
        <v>0</v>
      </c>
      <c r="EM273">
        <f t="shared" si="414"/>
        <v>0</v>
      </c>
      <c r="EN273">
        <v>0</v>
      </c>
      <c r="EO273">
        <f t="shared" si="415"/>
        <v>0</v>
      </c>
      <c r="EP273">
        <v>0</v>
      </c>
      <c r="EQ273">
        <f t="shared" si="416"/>
        <v>0</v>
      </c>
      <c r="ER273">
        <v>0</v>
      </c>
      <c r="ES273">
        <f t="shared" si="417"/>
        <v>0</v>
      </c>
      <c r="ET273">
        <v>70</v>
      </c>
      <c r="EU273">
        <f t="shared" si="418"/>
        <v>0.70847612519990855</v>
      </c>
      <c r="EV273">
        <v>30</v>
      </c>
      <c r="EW273">
        <f t="shared" si="419"/>
        <v>0.29152387480009134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 t="s">
        <v>752</v>
      </c>
      <c r="FJ273" t="s">
        <v>753</v>
      </c>
    </row>
    <row r="274" spans="1:166" x14ac:dyDescent="0.45">
      <c r="A274">
        <v>273</v>
      </c>
      <c r="B274">
        <v>398</v>
      </c>
      <c r="C274" t="s">
        <v>759</v>
      </c>
      <c r="D274" t="s">
        <v>742</v>
      </c>
      <c r="E274" t="s">
        <v>760</v>
      </c>
      <c r="G274" s="2">
        <v>1</v>
      </c>
      <c r="H274">
        <v>234.3</v>
      </c>
      <c r="I274">
        <f>1325+273</f>
        <v>1598</v>
      </c>
      <c r="J274">
        <v>298</v>
      </c>
      <c r="K274" s="2">
        <f t="shared" si="453"/>
        <v>0.18648310387984982</v>
      </c>
      <c r="L274">
        <f>1.6*10^-5</f>
        <v>1.6000000000000003E-5</v>
      </c>
      <c r="M274" t="s">
        <v>64</v>
      </c>
      <c r="N274">
        <v>31</v>
      </c>
      <c r="O274">
        <f t="shared" si="423"/>
        <v>0.27947483242451732</v>
      </c>
      <c r="P274">
        <v>0</v>
      </c>
      <c r="Q274">
        <f t="shared" si="424"/>
        <v>0</v>
      </c>
      <c r="R274">
        <v>66.5</v>
      </c>
      <c r="S274">
        <f t="shared" si="425"/>
        <v>0.64908504969730474</v>
      </c>
      <c r="T274">
        <v>2</v>
      </c>
      <c r="U274">
        <f t="shared" si="426"/>
        <v>2.0855777247135339E-2</v>
      </c>
      <c r="V274">
        <v>0</v>
      </c>
      <c r="W274">
        <f t="shared" si="427"/>
        <v>0</v>
      </c>
      <c r="X274">
        <v>0</v>
      </c>
      <c r="Y274">
        <f t="shared" si="428"/>
        <v>0</v>
      </c>
      <c r="Z274">
        <v>0</v>
      </c>
      <c r="AA274">
        <f t="shared" si="429"/>
        <v>0</v>
      </c>
      <c r="AB274">
        <v>0</v>
      </c>
      <c r="AC274">
        <f t="shared" si="430"/>
        <v>0</v>
      </c>
      <c r="AD274">
        <v>2.5</v>
      </c>
      <c r="AE274">
        <f t="shared" si="431"/>
        <v>2.5646313242079E-2</v>
      </c>
      <c r="AF274">
        <v>0.3</v>
      </c>
      <c r="AG274">
        <f t="shared" si="432"/>
        <v>1.431025841469344E-2</v>
      </c>
      <c r="AH274">
        <v>0</v>
      </c>
      <c r="AI274">
        <f t="shared" si="433"/>
        <v>0</v>
      </c>
      <c r="AJ274">
        <v>2.4E-2</v>
      </c>
      <c r="AK274">
        <f t="shared" si="434"/>
        <v>4.2878114778386624E-4</v>
      </c>
      <c r="AL274">
        <v>0.5</v>
      </c>
      <c r="AM274">
        <f t="shared" si="435"/>
        <v>1.0198987826486277E-2</v>
      </c>
      <c r="AN274">
        <v>0</v>
      </c>
      <c r="AO274">
        <f t="shared" si="436"/>
        <v>0</v>
      </c>
      <c r="AP274">
        <v>0</v>
      </c>
      <c r="AQ274">
        <f t="shared" si="437"/>
        <v>0</v>
      </c>
      <c r="AR274">
        <v>0</v>
      </c>
      <c r="AS274">
        <f t="shared" si="438"/>
        <v>0</v>
      </c>
      <c r="AT274">
        <v>0</v>
      </c>
      <c r="AU274">
        <f t="shared" si="439"/>
        <v>0</v>
      </c>
      <c r="AV274">
        <v>0</v>
      </c>
      <c r="AW274">
        <f t="shared" si="440"/>
        <v>0</v>
      </c>
      <c r="AX274">
        <v>0</v>
      </c>
      <c r="AY274">
        <f t="shared" si="441"/>
        <v>0</v>
      </c>
      <c r="AZ274">
        <v>0</v>
      </c>
      <c r="BA274">
        <f t="shared" si="442"/>
        <v>0</v>
      </c>
      <c r="BB274">
        <v>0</v>
      </c>
      <c r="BC274">
        <f t="shared" si="443"/>
        <v>0</v>
      </c>
      <c r="BD274">
        <v>0</v>
      </c>
      <c r="BE274">
        <f t="shared" si="444"/>
        <v>0</v>
      </c>
      <c r="BF274">
        <v>0</v>
      </c>
      <c r="BG274">
        <f t="shared" si="445"/>
        <v>0</v>
      </c>
      <c r="BH274">
        <v>0</v>
      </c>
      <c r="BI274">
        <f t="shared" si="446"/>
        <v>0</v>
      </c>
      <c r="BJ274">
        <v>0</v>
      </c>
      <c r="BK274">
        <f t="shared" si="447"/>
        <v>0</v>
      </c>
      <c r="BL274">
        <v>0</v>
      </c>
      <c r="BM274">
        <f t="shared" si="448"/>
        <v>0</v>
      </c>
      <c r="BN274">
        <v>0</v>
      </c>
      <c r="BO274">
        <f t="shared" si="449"/>
        <v>0</v>
      </c>
      <c r="BP274">
        <v>0</v>
      </c>
      <c r="BQ274">
        <f t="shared" si="450"/>
        <v>0</v>
      </c>
      <c r="BR274">
        <v>0</v>
      </c>
      <c r="BS274">
        <f t="shared" si="451"/>
        <v>0</v>
      </c>
      <c r="BT274">
        <v>0</v>
      </c>
      <c r="BU274">
        <f t="shared" si="452"/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f t="shared" si="397"/>
        <v>0</v>
      </c>
      <c r="DF274">
        <v>0</v>
      </c>
      <c r="DG274">
        <f t="shared" si="398"/>
        <v>0</v>
      </c>
      <c r="DH274">
        <v>100</v>
      </c>
      <c r="DI274">
        <f t="shared" si="399"/>
        <v>1</v>
      </c>
      <c r="DJ274">
        <v>0</v>
      </c>
      <c r="DK274">
        <f t="shared" si="400"/>
        <v>0</v>
      </c>
      <c r="DL274">
        <v>0</v>
      </c>
      <c r="DM274">
        <f t="shared" si="401"/>
        <v>0</v>
      </c>
      <c r="DN274">
        <v>0</v>
      </c>
      <c r="DO274">
        <f t="shared" si="402"/>
        <v>0</v>
      </c>
      <c r="DP274">
        <v>0</v>
      </c>
      <c r="DQ274">
        <f t="shared" si="403"/>
        <v>0</v>
      </c>
      <c r="DR274">
        <v>0</v>
      </c>
      <c r="DS274">
        <f t="shared" si="404"/>
        <v>0</v>
      </c>
      <c r="DT274">
        <v>0</v>
      </c>
      <c r="DU274">
        <f t="shared" si="405"/>
        <v>0</v>
      </c>
      <c r="DV274">
        <v>0</v>
      </c>
      <c r="DW274">
        <f t="shared" si="406"/>
        <v>0</v>
      </c>
      <c r="DX274">
        <v>0</v>
      </c>
      <c r="DY274">
        <f t="shared" si="407"/>
        <v>0</v>
      </c>
      <c r="DZ274">
        <v>0</v>
      </c>
      <c r="EA274">
        <f t="shared" si="408"/>
        <v>0</v>
      </c>
      <c r="EB274">
        <v>0</v>
      </c>
      <c r="EC274">
        <f t="shared" si="409"/>
        <v>0</v>
      </c>
      <c r="ED274">
        <v>0</v>
      </c>
      <c r="EE274">
        <f t="shared" si="410"/>
        <v>0</v>
      </c>
      <c r="EF274">
        <v>0</v>
      </c>
      <c r="EG274">
        <f t="shared" si="411"/>
        <v>0</v>
      </c>
      <c r="EH274">
        <v>0</v>
      </c>
      <c r="EI274">
        <f t="shared" si="412"/>
        <v>0</v>
      </c>
      <c r="EJ274">
        <v>0</v>
      </c>
      <c r="EK274">
        <f t="shared" si="413"/>
        <v>0</v>
      </c>
      <c r="EL274">
        <v>0</v>
      </c>
      <c r="EM274">
        <f t="shared" si="414"/>
        <v>0</v>
      </c>
      <c r="EN274">
        <v>0</v>
      </c>
      <c r="EO274">
        <f t="shared" si="415"/>
        <v>0</v>
      </c>
      <c r="EP274">
        <v>0</v>
      </c>
      <c r="EQ274">
        <f t="shared" si="416"/>
        <v>0</v>
      </c>
      <c r="ER274">
        <v>0</v>
      </c>
      <c r="ES274">
        <f t="shared" si="417"/>
        <v>0</v>
      </c>
      <c r="ET274">
        <v>0</v>
      </c>
      <c r="EU274">
        <f t="shared" si="418"/>
        <v>0</v>
      </c>
      <c r="EV274">
        <v>0</v>
      </c>
      <c r="EW274">
        <f t="shared" si="419"/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 t="s">
        <v>762</v>
      </c>
    </row>
    <row r="275" spans="1:166" x14ac:dyDescent="0.45">
      <c r="A275">
        <v>274</v>
      </c>
      <c r="B275">
        <v>399</v>
      </c>
      <c r="C275" t="s">
        <v>759</v>
      </c>
      <c r="D275" t="s">
        <v>742</v>
      </c>
      <c r="E275" t="s">
        <v>760</v>
      </c>
      <c r="G275" s="2">
        <v>1</v>
      </c>
      <c r="H275">
        <v>234.3</v>
      </c>
      <c r="I275">
        <f t="shared" ref="I275" si="455">1325+273</f>
        <v>1598</v>
      </c>
      <c r="J275">
        <v>298</v>
      </c>
      <c r="K275" s="2">
        <f t="shared" si="453"/>
        <v>0.18648310387984982</v>
      </c>
      <c r="L275">
        <f t="shared" ref="L275:L278" si="456">1.6*10^-5</f>
        <v>1.6000000000000003E-5</v>
      </c>
      <c r="M275" t="s">
        <v>64</v>
      </c>
      <c r="N275">
        <v>31</v>
      </c>
      <c r="O275">
        <f t="shared" si="423"/>
        <v>0.27947483242451732</v>
      </c>
      <c r="P275">
        <v>0</v>
      </c>
      <c r="Q275">
        <f t="shared" si="424"/>
        <v>0</v>
      </c>
      <c r="R275">
        <v>66.5</v>
      </c>
      <c r="S275">
        <f t="shared" si="425"/>
        <v>0.64908504969730474</v>
      </c>
      <c r="T275">
        <v>2</v>
      </c>
      <c r="U275">
        <f t="shared" si="426"/>
        <v>2.0855777247135339E-2</v>
      </c>
      <c r="V275">
        <v>0</v>
      </c>
      <c r="W275">
        <f t="shared" si="427"/>
        <v>0</v>
      </c>
      <c r="X275">
        <v>0</v>
      </c>
      <c r="Y275">
        <f t="shared" si="428"/>
        <v>0</v>
      </c>
      <c r="Z275">
        <v>0</v>
      </c>
      <c r="AA275">
        <f t="shared" si="429"/>
        <v>0</v>
      </c>
      <c r="AB275">
        <v>0</v>
      </c>
      <c r="AC275">
        <f t="shared" si="430"/>
        <v>0</v>
      </c>
      <c r="AD275">
        <v>2.5</v>
      </c>
      <c r="AE275">
        <f t="shared" si="431"/>
        <v>2.5646313242079E-2</v>
      </c>
      <c r="AF275">
        <v>0.3</v>
      </c>
      <c r="AG275">
        <f t="shared" si="432"/>
        <v>1.431025841469344E-2</v>
      </c>
      <c r="AH275">
        <v>0</v>
      </c>
      <c r="AI275">
        <f t="shared" si="433"/>
        <v>0</v>
      </c>
      <c r="AJ275">
        <v>2.4E-2</v>
      </c>
      <c r="AK275">
        <f t="shared" si="434"/>
        <v>4.2878114778386624E-4</v>
      </c>
      <c r="AL275">
        <v>0.5</v>
      </c>
      <c r="AM275">
        <f t="shared" si="435"/>
        <v>1.0198987826486277E-2</v>
      </c>
      <c r="AN275">
        <v>0</v>
      </c>
      <c r="AO275">
        <f t="shared" si="436"/>
        <v>0</v>
      </c>
      <c r="AP275">
        <v>0</v>
      </c>
      <c r="AQ275">
        <f t="shared" si="437"/>
        <v>0</v>
      </c>
      <c r="AR275">
        <v>0</v>
      </c>
      <c r="AS275">
        <f t="shared" si="438"/>
        <v>0</v>
      </c>
      <c r="AT275">
        <v>0</v>
      </c>
      <c r="AU275">
        <f t="shared" si="439"/>
        <v>0</v>
      </c>
      <c r="AV275">
        <v>0</v>
      </c>
      <c r="AW275">
        <f t="shared" si="440"/>
        <v>0</v>
      </c>
      <c r="AX275">
        <v>0</v>
      </c>
      <c r="AY275">
        <f t="shared" si="441"/>
        <v>0</v>
      </c>
      <c r="AZ275">
        <v>0</v>
      </c>
      <c r="BA275">
        <f t="shared" si="442"/>
        <v>0</v>
      </c>
      <c r="BB275">
        <v>0</v>
      </c>
      <c r="BC275">
        <f t="shared" si="443"/>
        <v>0</v>
      </c>
      <c r="BD275">
        <v>0</v>
      </c>
      <c r="BE275">
        <f t="shared" si="444"/>
        <v>0</v>
      </c>
      <c r="BF275">
        <v>0</v>
      </c>
      <c r="BG275">
        <f t="shared" si="445"/>
        <v>0</v>
      </c>
      <c r="BH275">
        <v>0</v>
      </c>
      <c r="BI275">
        <f t="shared" si="446"/>
        <v>0</v>
      </c>
      <c r="BJ275">
        <v>0</v>
      </c>
      <c r="BK275">
        <f t="shared" si="447"/>
        <v>0</v>
      </c>
      <c r="BL275">
        <v>0</v>
      </c>
      <c r="BM275">
        <f t="shared" si="448"/>
        <v>0</v>
      </c>
      <c r="BN275">
        <v>0</v>
      </c>
      <c r="BO275">
        <f t="shared" si="449"/>
        <v>0</v>
      </c>
      <c r="BP275">
        <v>0</v>
      </c>
      <c r="BQ275">
        <f t="shared" si="450"/>
        <v>0</v>
      </c>
      <c r="BR275">
        <v>0</v>
      </c>
      <c r="BS275">
        <f t="shared" si="451"/>
        <v>0</v>
      </c>
      <c r="BT275">
        <v>0</v>
      </c>
      <c r="BU275">
        <f t="shared" si="452"/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f t="shared" si="397"/>
        <v>0</v>
      </c>
      <c r="DF275">
        <v>0</v>
      </c>
      <c r="DG275">
        <f t="shared" si="398"/>
        <v>0</v>
      </c>
      <c r="DH275">
        <v>100</v>
      </c>
      <c r="DI275">
        <f t="shared" si="399"/>
        <v>1</v>
      </c>
      <c r="DJ275">
        <v>0</v>
      </c>
      <c r="DK275">
        <f t="shared" si="400"/>
        <v>0</v>
      </c>
      <c r="DL275">
        <v>0</v>
      </c>
      <c r="DM275">
        <f t="shared" si="401"/>
        <v>0</v>
      </c>
      <c r="DN275">
        <v>0</v>
      </c>
      <c r="DO275">
        <f t="shared" si="402"/>
        <v>0</v>
      </c>
      <c r="DP275">
        <v>0</v>
      </c>
      <c r="DQ275">
        <f t="shared" si="403"/>
        <v>0</v>
      </c>
      <c r="DR275">
        <v>0</v>
      </c>
      <c r="DS275">
        <f t="shared" si="404"/>
        <v>0</v>
      </c>
      <c r="DT275">
        <v>0</v>
      </c>
      <c r="DU275">
        <f t="shared" si="405"/>
        <v>0</v>
      </c>
      <c r="DV275">
        <v>0</v>
      </c>
      <c r="DW275">
        <f t="shared" si="406"/>
        <v>0</v>
      </c>
      <c r="DX275">
        <v>0</v>
      </c>
      <c r="DY275">
        <f t="shared" si="407"/>
        <v>0</v>
      </c>
      <c r="DZ275">
        <v>0</v>
      </c>
      <c r="EA275">
        <f t="shared" si="408"/>
        <v>0</v>
      </c>
      <c r="EB275">
        <v>0</v>
      </c>
      <c r="EC275">
        <f t="shared" si="409"/>
        <v>0</v>
      </c>
      <c r="ED275">
        <v>0</v>
      </c>
      <c r="EE275">
        <f t="shared" si="410"/>
        <v>0</v>
      </c>
      <c r="EF275">
        <v>0</v>
      </c>
      <c r="EG275">
        <f t="shared" si="411"/>
        <v>0</v>
      </c>
      <c r="EH275">
        <v>0</v>
      </c>
      <c r="EI275">
        <f t="shared" si="412"/>
        <v>0</v>
      </c>
      <c r="EJ275">
        <v>0</v>
      </c>
      <c r="EK275">
        <f t="shared" si="413"/>
        <v>0</v>
      </c>
      <c r="EL275">
        <v>0</v>
      </c>
      <c r="EM275">
        <f t="shared" si="414"/>
        <v>0</v>
      </c>
      <c r="EN275">
        <v>0</v>
      </c>
      <c r="EO275">
        <f t="shared" si="415"/>
        <v>0</v>
      </c>
      <c r="EP275">
        <v>0</v>
      </c>
      <c r="EQ275">
        <f t="shared" si="416"/>
        <v>0</v>
      </c>
      <c r="ER275">
        <v>0</v>
      </c>
      <c r="ES275">
        <f t="shared" si="417"/>
        <v>0</v>
      </c>
      <c r="ET275">
        <v>0</v>
      </c>
      <c r="EU275">
        <f t="shared" si="418"/>
        <v>0</v>
      </c>
      <c r="EV275">
        <v>0</v>
      </c>
      <c r="EW275">
        <f t="shared" si="419"/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 t="s">
        <v>762</v>
      </c>
    </row>
    <row r="276" spans="1:166" x14ac:dyDescent="0.45">
      <c r="A276">
        <v>275</v>
      </c>
      <c r="B276">
        <v>406</v>
      </c>
      <c r="C276" t="s">
        <v>759</v>
      </c>
      <c r="D276" t="s">
        <v>742</v>
      </c>
      <c r="E276" t="s">
        <v>763</v>
      </c>
      <c r="G276" s="2">
        <v>1</v>
      </c>
      <c r="H276">
        <v>234.3</v>
      </c>
      <c r="I276">
        <f>1455+273</f>
        <v>1728</v>
      </c>
      <c r="J276">
        <v>298</v>
      </c>
      <c r="K276" s="2">
        <f t="shared" si="453"/>
        <v>0.17245370370370369</v>
      </c>
      <c r="L276">
        <f t="shared" si="456"/>
        <v>1.6000000000000003E-5</v>
      </c>
      <c r="M276" t="s">
        <v>64</v>
      </c>
      <c r="N276">
        <v>0.01</v>
      </c>
      <c r="O276">
        <f t="shared" si="423"/>
        <v>9.207585403666058E-5</v>
      </c>
      <c r="P276">
        <v>0</v>
      </c>
      <c r="Q276">
        <f t="shared" si="424"/>
        <v>0</v>
      </c>
      <c r="R276">
        <v>99.64</v>
      </c>
      <c r="S276">
        <f t="shared" si="425"/>
        <v>0.99329540163279417</v>
      </c>
      <c r="T276">
        <v>0.25</v>
      </c>
      <c r="U276">
        <f t="shared" si="426"/>
        <v>2.6625706344486659E-3</v>
      </c>
      <c r="V276">
        <v>0</v>
      </c>
      <c r="W276">
        <f t="shared" si="427"/>
        <v>0</v>
      </c>
      <c r="X276">
        <v>0</v>
      </c>
      <c r="Y276">
        <f t="shared" si="428"/>
        <v>0</v>
      </c>
      <c r="Z276">
        <v>0</v>
      </c>
      <c r="AA276">
        <f t="shared" si="429"/>
        <v>0</v>
      </c>
      <c r="AB276">
        <v>0</v>
      </c>
      <c r="AC276">
        <f t="shared" si="430"/>
        <v>0</v>
      </c>
      <c r="AD276">
        <v>0.01</v>
      </c>
      <c r="AE276">
        <f t="shared" si="431"/>
        <v>1.0477307226454711E-4</v>
      </c>
      <c r="AF276">
        <v>7.0000000000000007E-2</v>
      </c>
      <c r="AG276">
        <f t="shared" si="432"/>
        <v>3.4102719021061982E-3</v>
      </c>
      <c r="AH276">
        <v>0</v>
      </c>
      <c r="AI276">
        <f t="shared" si="433"/>
        <v>0</v>
      </c>
      <c r="AJ276">
        <v>1E-3</v>
      </c>
      <c r="AK276">
        <f t="shared" si="434"/>
        <v>1.8246903950020686E-5</v>
      </c>
      <c r="AL276">
        <v>0.02</v>
      </c>
      <c r="AM276">
        <f t="shared" si="435"/>
        <v>4.1666000039975316E-4</v>
      </c>
      <c r="AN276">
        <v>0</v>
      </c>
      <c r="AO276">
        <f t="shared" si="436"/>
        <v>0</v>
      </c>
      <c r="AP276">
        <v>0</v>
      </c>
      <c r="AQ276">
        <f t="shared" si="437"/>
        <v>0</v>
      </c>
      <c r="AR276">
        <v>0</v>
      </c>
      <c r="AS276">
        <f t="shared" si="438"/>
        <v>0</v>
      </c>
      <c r="AT276">
        <v>0</v>
      </c>
      <c r="AU276">
        <f t="shared" si="439"/>
        <v>0</v>
      </c>
      <c r="AV276">
        <v>0</v>
      </c>
      <c r="AW276">
        <f t="shared" si="440"/>
        <v>0</v>
      </c>
      <c r="AX276">
        <v>0</v>
      </c>
      <c r="AY276">
        <f t="shared" si="441"/>
        <v>0</v>
      </c>
      <c r="AZ276">
        <v>0</v>
      </c>
      <c r="BA276">
        <f t="shared" si="442"/>
        <v>0</v>
      </c>
      <c r="BB276">
        <v>0</v>
      </c>
      <c r="BC276">
        <f t="shared" si="443"/>
        <v>0</v>
      </c>
      <c r="BD276">
        <v>0</v>
      </c>
      <c r="BE276">
        <f t="shared" si="444"/>
        <v>0</v>
      </c>
      <c r="BF276">
        <v>0</v>
      </c>
      <c r="BG276">
        <f t="shared" si="445"/>
        <v>0</v>
      </c>
      <c r="BH276">
        <v>0</v>
      </c>
      <c r="BI276">
        <f t="shared" si="446"/>
        <v>0</v>
      </c>
      <c r="BJ276">
        <v>0</v>
      </c>
      <c r="BK276">
        <f t="shared" si="447"/>
        <v>0</v>
      </c>
      <c r="BL276">
        <v>0</v>
      </c>
      <c r="BM276">
        <f t="shared" si="448"/>
        <v>0</v>
      </c>
      <c r="BN276">
        <v>0</v>
      </c>
      <c r="BO276">
        <f t="shared" si="449"/>
        <v>0</v>
      </c>
      <c r="BP276">
        <v>0</v>
      </c>
      <c r="BQ276">
        <f t="shared" si="450"/>
        <v>0</v>
      </c>
      <c r="BR276">
        <v>0</v>
      </c>
      <c r="BS276">
        <f t="shared" si="451"/>
        <v>0</v>
      </c>
      <c r="BT276">
        <v>0</v>
      </c>
      <c r="BU276">
        <f t="shared" si="452"/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f t="shared" si="397"/>
        <v>0</v>
      </c>
      <c r="DF276">
        <v>0</v>
      </c>
      <c r="DG276">
        <f t="shared" si="398"/>
        <v>0</v>
      </c>
      <c r="DH276">
        <v>100</v>
      </c>
      <c r="DI276">
        <f t="shared" si="399"/>
        <v>1</v>
      </c>
      <c r="DJ276">
        <v>0</v>
      </c>
      <c r="DK276">
        <f t="shared" si="400"/>
        <v>0</v>
      </c>
      <c r="DL276">
        <v>0</v>
      </c>
      <c r="DM276">
        <f t="shared" si="401"/>
        <v>0</v>
      </c>
      <c r="DN276">
        <v>0</v>
      </c>
      <c r="DO276">
        <f t="shared" si="402"/>
        <v>0</v>
      </c>
      <c r="DP276">
        <v>0</v>
      </c>
      <c r="DQ276">
        <f t="shared" si="403"/>
        <v>0</v>
      </c>
      <c r="DR276">
        <v>0</v>
      </c>
      <c r="DS276">
        <f t="shared" si="404"/>
        <v>0</v>
      </c>
      <c r="DT276">
        <v>0</v>
      </c>
      <c r="DU276">
        <f t="shared" si="405"/>
        <v>0</v>
      </c>
      <c r="DV276">
        <v>0</v>
      </c>
      <c r="DW276">
        <f t="shared" si="406"/>
        <v>0</v>
      </c>
      <c r="DX276">
        <v>0</v>
      </c>
      <c r="DY276">
        <f t="shared" si="407"/>
        <v>0</v>
      </c>
      <c r="DZ276">
        <v>0</v>
      </c>
      <c r="EA276">
        <f t="shared" si="408"/>
        <v>0</v>
      </c>
      <c r="EB276">
        <v>0</v>
      </c>
      <c r="EC276">
        <f t="shared" si="409"/>
        <v>0</v>
      </c>
      <c r="ED276">
        <v>0</v>
      </c>
      <c r="EE276">
        <f t="shared" si="410"/>
        <v>0</v>
      </c>
      <c r="EF276">
        <v>0</v>
      </c>
      <c r="EG276">
        <f t="shared" si="411"/>
        <v>0</v>
      </c>
      <c r="EH276">
        <v>0</v>
      </c>
      <c r="EI276">
        <f t="shared" si="412"/>
        <v>0</v>
      </c>
      <c r="EJ276">
        <v>0</v>
      </c>
      <c r="EK276">
        <f t="shared" si="413"/>
        <v>0</v>
      </c>
      <c r="EL276">
        <v>0</v>
      </c>
      <c r="EM276">
        <f t="shared" si="414"/>
        <v>0</v>
      </c>
      <c r="EN276">
        <v>0</v>
      </c>
      <c r="EO276">
        <f t="shared" si="415"/>
        <v>0</v>
      </c>
      <c r="EP276">
        <v>0</v>
      </c>
      <c r="EQ276">
        <f t="shared" si="416"/>
        <v>0</v>
      </c>
      <c r="ER276">
        <v>0</v>
      </c>
      <c r="ES276">
        <f t="shared" si="417"/>
        <v>0</v>
      </c>
      <c r="ET276">
        <v>0</v>
      </c>
      <c r="EU276">
        <f t="shared" si="418"/>
        <v>0</v>
      </c>
      <c r="EV276">
        <v>0</v>
      </c>
      <c r="EW276">
        <f t="shared" si="419"/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 t="s">
        <v>764</v>
      </c>
    </row>
    <row r="277" spans="1:166" x14ac:dyDescent="0.45">
      <c r="A277">
        <v>276</v>
      </c>
      <c r="B277">
        <v>407</v>
      </c>
      <c r="C277" t="s">
        <v>759</v>
      </c>
      <c r="D277" t="s">
        <v>742</v>
      </c>
      <c r="E277" t="s">
        <v>765</v>
      </c>
      <c r="G277" s="2">
        <v>1</v>
      </c>
      <c r="H277">
        <v>234.3</v>
      </c>
      <c r="I277">
        <v>1723</v>
      </c>
      <c r="J277">
        <v>298</v>
      </c>
      <c r="K277" s="2">
        <f t="shared" si="453"/>
        <v>0.17295414973882764</v>
      </c>
      <c r="L277">
        <f t="shared" si="456"/>
        <v>1.6000000000000003E-5</v>
      </c>
      <c r="M277" t="s">
        <v>64</v>
      </c>
      <c r="N277">
        <v>0.36</v>
      </c>
      <c r="O277">
        <f t="shared" si="423"/>
        <v>3.2253491739928416E-3</v>
      </c>
      <c r="P277">
        <v>0</v>
      </c>
      <c r="Q277">
        <f t="shared" si="424"/>
        <v>0</v>
      </c>
      <c r="R277">
        <v>73.75</v>
      </c>
      <c r="S277">
        <f t="shared" si="425"/>
        <v>0.71537739372588927</v>
      </c>
      <c r="T277">
        <v>0.51</v>
      </c>
      <c r="U277">
        <f t="shared" si="426"/>
        <v>5.2851800459598934E-3</v>
      </c>
      <c r="V277">
        <v>0</v>
      </c>
      <c r="W277">
        <f t="shared" si="427"/>
        <v>0</v>
      </c>
      <c r="X277">
        <v>0</v>
      </c>
      <c r="Y277">
        <f t="shared" si="428"/>
        <v>0</v>
      </c>
      <c r="Z277">
        <v>0</v>
      </c>
      <c r="AA277">
        <f t="shared" si="429"/>
        <v>0</v>
      </c>
      <c r="AB277">
        <v>0</v>
      </c>
      <c r="AC277">
        <f t="shared" si="430"/>
        <v>0</v>
      </c>
      <c r="AD277">
        <v>9.1300000000000008</v>
      </c>
      <c r="AE277">
        <f t="shared" si="431"/>
        <v>9.3078406129779523E-2</v>
      </c>
      <c r="AF277">
        <v>0.09</v>
      </c>
      <c r="AG277">
        <f t="shared" si="432"/>
        <v>4.2664038012187582E-3</v>
      </c>
      <c r="AH277">
        <v>0</v>
      </c>
      <c r="AI277">
        <f t="shared" si="433"/>
        <v>0</v>
      </c>
      <c r="AJ277">
        <v>3.0000000000000001E-3</v>
      </c>
      <c r="AK277">
        <f t="shared" si="434"/>
        <v>5.3264630920224204E-5</v>
      </c>
      <c r="AL277">
        <v>0.19</v>
      </c>
      <c r="AM277">
        <f t="shared" si="435"/>
        <v>3.8515354241714624E-3</v>
      </c>
      <c r="AN277">
        <v>15.97</v>
      </c>
      <c r="AO277">
        <f t="shared" si="436"/>
        <v>0.17486246706806802</v>
      </c>
      <c r="AP277">
        <v>0</v>
      </c>
      <c r="AQ277">
        <f t="shared" si="437"/>
        <v>0</v>
      </c>
      <c r="AR277">
        <v>0</v>
      </c>
      <c r="AS277">
        <f t="shared" si="438"/>
        <v>0</v>
      </c>
      <c r="AT277">
        <v>0</v>
      </c>
      <c r="AU277">
        <f t="shared" si="439"/>
        <v>0</v>
      </c>
      <c r="AV277">
        <v>0</v>
      </c>
      <c r="AW277">
        <f t="shared" si="440"/>
        <v>0</v>
      </c>
      <c r="AX277">
        <v>0</v>
      </c>
      <c r="AY277">
        <f t="shared" si="441"/>
        <v>0</v>
      </c>
      <c r="AZ277">
        <v>0</v>
      </c>
      <c r="BA277">
        <f t="shared" si="442"/>
        <v>0</v>
      </c>
      <c r="BB277">
        <v>0</v>
      </c>
      <c r="BC277">
        <f t="shared" si="443"/>
        <v>0</v>
      </c>
      <c r="BD277">
        <v>0</v>
      </c>
      <c r="BE277">
        <f t="shared" si="444"/>
        <v>0</v>
      </c>
      <c r="BF277">
        <v>0</v>
      </c>
      <c r="BG277">
        <f t="shared" si="445"/>
        <v>0</v>
      </c>
      <c r="BH277">
        <v>0</v>
      </c>
      <c r="BI277">
        <f t="shared" si="446"/>
        <v>0</v>
      </c>
      <c r="BJ277">
        <v>0</v>
      </c>
      <c r="BK277">
        <f t="shared" si="447"/>
        <v>0</v>
      </c>
      <c r="BL277">
        <v>0</v>
      </c>
      <c r="BM277">
        <f t="shared" si="448"/>
        <v>0</v>
      </c>
      <c r="BN277">
        <v>0</v>
      </c>
      <c r="BO277">
        <f t="shared" si="449"/>
        <v>0</v>
      </c>
      <c r="BP277">
        <v>0</v>
      </c>
      <c r="BQ277">
        <f t="shared" si="450"/>
        <v>0</v>
      </c>
      <c r="BR277">
        <v>0</v>
      </c>
      <c r="BS277">
        <f t="shared" si="451"/>
        <v>0</v>
      </c>
      <c r="BT277">
        <v>0</v>
      </c>
      <c r="BU277">
        <f t="shared" si="452"/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f t="shared" si="397"/>
        <v>0</v>
      </c>
      <c r="DF277">
        <v>0</v>
      </c>
      <c r="DG277">
        <f t="shared" si="398"/>
        <v>0</v>
      </c>
      <c r="DH277">
        <v>100</v>
      </c>
      <c r="DI277">
        <f t="shared" si="399"/>
        <v>1</v>
      </c>
      <c r="DJ277">
        <v>0</v>
      </c>
      <c r="DK277">
        <f t="shared" si="400"/>
        <v>0</v>
      </c>
      <c r="DL277">
        <v>0</v>
      </c>
      <c r="DM277">
        <f t="shared" si="401"/>
        <v>0</v>
      </c>
      <c r="DN277">
        <v>0</v>
      </c>
      <c r="DO277">
        <f t="shared" si="402"/>
        <v>0</v>
      </c>
      <c r="DP277">
        <v>0</v>
      </c>
      <c r="DQ277">
        <f t="shared" si="403"/>
        <v>0</v>
      </c>
      <c r="DR277">
        <v>0</v>
      </c>
      <c r="DS277">
        <f t="shared" si="404"/>
        <v>0</v>
      </c>
      <c r="DT277">
        <v>0</v>
      </c>
      <c r="DU277">
        <f t="shared" si="405"/>
        <v>0</v>
      </c>
      <c r="DV277">
        <v>0</v>
      </c>
      <c r="DW277">
        <f t="shared" si="406"/>
        <v>0</v>
      </c>
      <c r="DX277">
        <v>0</v>
      </c>
      <c r="DY277">
        <f t="shared" si="407"/>
        <v>0</v>
      </c>
      <c r="DZ277">
        <v>0</v>
      </c>
      <c r="EA277">
        <f t="shared" si="408"/>
        <v>0</v>
      </c>
      <c r="EB277">
        <v>0</v>
      </c>
      <c r="EC277">
        <f t="shared" si="409"/>
        <v>0</v>
      </c>
      <c r="ED277">
        <v>0</v>
      </c>
      <c r="EE277">
        <f t="shared" si="410"/>
        <v>0</v>
      </c>
      <c r="EF277">
        <v>0</v>
      </c>
      <c r="EG277">
        <f t="shared" si="411"/>
        <v>0</v>
      </c>
      <c r="EH277">
        <v>0</v>
      </c>
      <c r="EI277">
        <f t="shared" si="412"/>
        <v>0</v>
      </c>
      <c r="EJ277">
        <v>0</v>
      </c>
      <c r="EK277">
        <f t="shared" si="413"/>
        <v>0</v>
      </c>
      <c r="EL277">
        <v>0</v>
      </c>
      <c r="EM277">
        <f t="shared" si="414"/>
        <v>0</v>
      </c>
      <c r="EN277">
        <v>0</v>
      </c>
      <c r="EO277">
        <f t="shared" si="415"/>
        <v>0</v>
      </c>
      <c r="EP277">
        <v>0</v>
      </c>
      <c r="EQ277">
        <f t="shared" si="416"/>
        <v>0</v>
      </c>
      <c r="ER277">
        <v>0</v>
      </c>
      <c r="ES277">
        <f t="shared" si="417"/>
        <v>0</v>
      </c>
      <c r="ET277">
        <v>0</v>
      </c>
      <c r="EU277">
        <f t="shared" si="418"/>
        <v>0</v>
      </c>
      <c r="EV277">
        <v>0</v>
      </c>
      <c r="EW277">
        <f t="shared" si="419"/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 t="s">
        <v>764</v>
      </c>
    </row>
    <row r="278" spans="1:166" x14ac:dyDescent="0.45">
      <c r="A278">
        <v>277</v>
      </c>
      <c r="B278">
        <v>408</v>
      </c>
      <c r="C278" t="s">
        <v>766</v>
      </c>
      <c r="D278" t="s">
        <v>742</v>
      </c>
      <c r="E278" t="s">
        <v>767</v>
      </c>
      <c r="G278" s="2">
        <v>1</v>
      </c>
      <c r="H278">
        <v>234.3</v>
      </c>
      <c r="I278">
        <v>1733</v>
      </c>
      <c r="J278">
        <v>298</v>
      </c>
      <c r="K278" s="2">
        <f t="shared" si="453"/>
        <v>0.17195614541257934</v>
      </c>
      <c r="L278">
        <f t="shared" si="456"/>
        <v>1.6000000000000003E-5</v>
      </c>
      <c r="M278" t="s">
        <v>64</v>
      </c>
      <c r="N278">
        <v>0.34</v>
      </c>
      <c r="O278">
        <f t="shared" si="423"/>
        <v>2.9572697537364545E-3</v>
      </c>
      <c r="P278">
        <v>0</v>
      </c>
      <c r="Q278">
        <f t="shared" si="424"/>
        <v>0</v>
      </c>
      <c r="R278">
        <v>32.28</v>
      </c>
      <c r="S278">
        <f t="shared" si="425"/>
        <v>0.30397964309274167</v>
      </c>
      <c r="T278">
        <v>0.94</v>
      </c>
      <c r="U278">
        <f t="shared" si="426"/>
        <v>9.4570405539870887E-3</v>
      </c>
      <c r="V278">
        <v>0</v>
      </c>
      <c r="W278">
        <f t="shared" si="427"/>
        <v>0</v>
      </c>
      <c r="X278">
        <v>0.46</v>
      </c>
      <c r="Y278">
        <f t="shared" si="428"/>
        <v>9.4228859909472207E-3</v>
      </c>
      <c r="Z278">
        <v>0</v>
      </c>
      <c r="AA278">
        <f t="shared" si="429"/>
        <v>0</v>
      </c>
      <c r="AB278">
        <v>0</v>
      </c>
      <c r="AC278">
        <f t="shared" si="430"/>
        <v>0</v>
      </c>
      <c r="AD278">
        <v>43.85</v>
      </c>
      <c r="AE278">
        <f t="shared" si="431"/>
        <v>0.43399581859219449</v>
      </c>
      <c r="AF278">
        <v>7.0000000000000007E-2</v>
      </c>
      <c r="AG278">
        <f t="shared" si="432"/>
        <v>3.2214787833583715E-3</v>
      </c>
      <c r="AH278">
        <v>0</v>
      </c>
      <c r="AI278">
        <f t="shared" si="433"/>
        <v>0</v>
      </c>
      <c r="AJ278">
        <v>1E-3</v>
      </c>
      <c r="AK278">
        <f t="shared" si="434"/>
        <v>1.723675285265837E-5</v>
      </c>
      <c r="AL278">
        <v>0.35</v>
      </c>
      <c r="AM278">
        <f t="shared" si="435"/>
        <v>6.8878888017186862E-3</v>
      </c>
      <c r="AN278">
        <v>21.23</v>
      </c>
      <c r="AO278">
        <f t="shared" si="436"/>
        <v>0.22567292953402426</v>
      </c>
      <c r="AP278">
        <v>0</v>
      </c>
      <c r="AQ278">
        <f t="shared" si="437"/>
        <v>0</v>
      </c>
      <c r="AR278">
        <v>0.38</v>
      </c>
      <c r="AS278">
        <f t="shared" si="438"/>
        <v>4.3878081444391854E-3</v>
      </c>
      <c r="AT278">
        <v>0</v>
      </c>
      <c r="AU278">
        <f t="shared" si="439"/>
        <v>0</v>
      </c>
      <c r="AV278">
        <v>0</v>
      </c>
      <c r="AW278">
        <f t="shared" si="440"/>
        <v>0</v>
      </c>
      <c r="AX278">
        <v>0</v>
      </c>
      <c r="AY278">
        <f t="shared" si="441"/>
        <v>0</v>
      </c>
      <c r="AZ278">
        <v>0</v>
      </c>
      <c r="BA278">
        <f t="shared" si="442"/>
        <v>0</v>
      </c>
      <c r="BB278">
        <v>0</v>
      </c>
      <c r="BC278">
        <f t="shared" si="443"/>
        <v>0</v>
      </c>
      <c r="BD278">
        <v>0</v>
      </c>
      <c r="BE278">
        <f t="shared" si="444"/>
        <v>0</v>
      </c>
      <c r="BF278">
        <v>0</v>
      </c>
      <c r="BG278">
        <f t="shared" si="445"/>
        <v>0</v>
      </c>
      <c r="BH278">
        <v>0</v>
      </c>
      <c r="BI278">
        <f t="shared" si="446"/>
        <v>0</v>
      </c>
      <c r="BJ278">
        <v>0</v>
      </c>
      <c r="BK278">
        <f t="shared" si="447"/>
        <v>0</v>
      </c>
      <c r="BL278">
        <v>0</v>
      </c>
      <c r="BM278">
        <f t="shared" si="448"/>
        <v>0</v>
      </c>
      <c r="BN278">
        <v>0</v>
      </c>
      <c r="BO278">
        <f t="shared" si="449"/>
        <v>0</v>
      </c>
      <c r="BP278">
        <v>0</v>
      </c>
      <c r="BQ278">
        <f t="shared" si="450"/>
        <v>0</v>
      </c>
      <c r="BR278">
        <v>0</v>
      </c>
      <c r="BS278">
        <f t="shared" si="451"/>
        <v>0</v>
      </c>
      <c r="BT278">
        <v>0</v>
      </c>
      <c r="BU278">
        <f t="shared" si="452"/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f t="shared" si="397"/>
        <v>0</v>
      </c>
      <c r="DF278">
        <v>0</v>
      </c>
      <c r="DG278">
        <f t="shared" si="398"/>
        <v>0</v>
      </c>
      <c r="DH278">
        <v>100</v>
      </c>
      <c r="DI278">
        <f t="shared" si="399"/>
        <v>1</v>
      </c>
      <c r="DJ278">
        <v>0</v>
      </c>
      <c r="DK278">
        <f t="shared" si="400"/>
        <v>0</v>
      </c>
      <c r="DL278">
        <v>0</v>
      </c>
      <c r="DM278">
        <f t="shared" si="401"/>
        <v>0</v>
      </c>
      <c r="DN278">
        <v>0</v>
      </c>
      <c r="DO278">
        <f t="shared" si="402"/>
        <v>0</v>
      </c>
      <c r="DP278">
        <v>0</v>
      </c>
      <c r="DQ278">
        <f t="shared" si="403"/>
        <v>0</v>
      </c>
      <c r="DR278">
        <v>0</v>
      </c>
      <c r="DS278">
        <f t="shared" si="404"/>
        <v>0</v>
      </c>
      <c r="DT278">
        <v>0</v>
      </c>
      <c r="DU278">
        <f t="shared" si="405"/>
        <v>0</v>
      </c>
      <c r="DV278">
        <v>0</v>
      </c>
      <c r="DW278">
        <f t="shared" si="406"/>
        <v>0</v>
      </c>
      <c r="DX278">
        <v>0</v>
      </c>
      <c r="DY278">
        <f t="shared" si="407"/>
        <v>0</v>
      </c>
      <c r="DZ278">
        <v>0</v>
      </c>
      <c r="EA278">
        <f t="shared" si="408"/>
        <v>0</v>
      </c>
      <c r="EB278">
        <v>0</v>
      </c>
      <c r="EC278">
        <f t="shared" si="409"/>
        <v>0</v>
      </c>
      <c r="ED278">
        <v>0</v>
      </c>
      <c r="EE278">
        <f t="shared" si="410"/>
        <v>0</v>
      </c>
      <c r="EF278">
        <v>0</v>
      </c>
      <c r="EG278">
        <f t="shared" si="411"/>
        <v>0</v>
      </c>
      <c r="EH278">
        <v>0</v>
      </c>
      <c r="EI278">
        <f t="shared" si="412"/>
        <v>0</v>
      </c>
      <c r="EJ278">
        <v>0</v>
      </c>
      <c r="EK278">
        <f t="shared" si="413"/>
        <v>0</v>
      </c>
      <c r="EL278">
        <v>0</v>
      </c>
      <c r="EM278">
        <f t="shared" si="414"/>
        <v>0</v>
      </c>
      <c r="EN278">
        <v>0</v>
      </c>
      <c r="EO278">
        <f t="shared" si="415"/>
        <v>0</v>
      </c>
      <c r="EP278">
        <v>0</v>
      </c>
      <c r="EQ278">
        <f t="shared" si="416"/>
        <v>0</v>
      </c>
      <c r="ER278">
        <v>0</v>
      </c>
      <c r="ES278">
        <f t="shared" si="417"/>
        <v>0</v>
      </c>
      <c r="ET278">
        <v>0</v>
      </c>
      <c r="EU278">
        <f t="shared" si="418"/>
        <v>0</v>
      </c>
      <c r="EV278">
        <v>0</v>
      </c>
      <c r="EW278">
        <f t="shared" si="419"/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 t="s">
        <v>764</v>
      </c>
    </row>
    <row r="279" spans="1:166" x14ac:dyDescent="0.45">
      <c r="A279">
        <v>278</v>
      </c>
      <c r="B279">
        <v>409</v>
      </c>
      <c r="C279" t="s">
        <v>408</v>
      </c>
      <c r="D279" t="s">
        <v>742</v>
      </c>
      <c r="E279" t="s">
        <v>768</v>
      </c>
      <c r="G279" s="2">
        <v>1</v>
      </c>
      <c r="H279">
        <v>234.3</v>
      </c>
      <c r="I279">
        <f>419.5+273</f>
        <v>692.5</v>
      </c>
      <c r="J279">
        <f>273+24</f>
        <v>297</v>
      </c>
      <c r="K279" s="2">
        <f t="shared" si="453"/>
        <v>0.42888086642599277</v>
      </c>
      <c r="L279">
        <f>1.4*10^-3</f>
        <v>1.4E-3</v>
      </c>
      <c r="M279" t="s">
        <v>1144</v>
      </c>
      <c r="N279">
        <v>0</v>
      </c>
      <c r="O279">
        <f t="shared" si="423"/>
        <v>0</v>
      </c>
      <c r="P279">
        <v>100</v>
      </c>
      <c r="Q279">
        <f t="shared" si="424"/>
        <v>1</v>
      </c>
      <c r="R279">
        <v>0</v>
      </c>
      <c r="S279">
        <f t="shared" si="425"/>
        <v>0</v>
      </c>
      <c r="T279">
        <v>0</v>
      </c>
      <c r="U279">
        <f t="shared" si="426"/>
        <v>0</v>
      </c>
      <c r="V279">
        <v>0</v>
      </c>
      <c r="W279">
        <f t="shared" si="427"/>
        <v>0</v>
      </c>
      <c r="X279">
        <v>0</v>
      </c>
      <c r="Y279">
        <f t="shared" si="428"/>
        <v>0</v>
      </c>
      <c r="Z279">
        <v>0</v>
      </c>
      <c r="AA279">
        <f t="shared" si="429"/>
        <v>0</v>
      </c>
      <c r="AB279">
        <v>0</v>
      </c>
      <c r="AC279">
        <f t="shared" si="430"/>
        <v>0</v>
      </c>
      <c r="AD279">
        <v>0</v>
      </c>
      <c r="AE279">
        <f t="shared" si="431"/>
        <v>0</v>
      </c>
      <c r="AF279">
        <v>0</v>
      </c>
      <c r="AG279">
        <f t="shared" si="432"/>
        <v>0</v>
      </c>
      <c r="AH279">
        <v>0</v>
      </c>
      <c r="AI279">
        <f t="shared" si="433"/>
        <v>0</v>
      </c>
      <c r="AJ279">
        <v>0</v>
      </c>
      <c r="AK279">
        <f t="shared" si="434"/>
        <v>0</v>
      </c>
      <c r="AL279">
        <v>0</v>
      </c>
      <c r="AM279">
        <f t="shared" si="435"/>
        <v>0</v>
      </c>
      <c r="AN279">
        <v>0</v>
      </c>
      <c r="AO279">
        <f t="shared" si="436"/>
        <v>0</v>
      </c>
      <c r="AP279">
        <v>0</v>
      </c>
      <c r="AQ279">
        <f t="shared" si="437"/>
        <v>0</v>
      </c>
      <c r="AR279">
        <v>0</v>
      </c>
      <c r="AS279">
        <f t="shared" si="438"/>
        <v>0</v>
      </c>
      <c r="AT279">
        <v>0</v>
      </c>
      <c r="AU279">
        <f t="shared" si="439"/>
        <v>0</v>
      </c>
      <c r="AV279">
        <v>0</v>
      </c>
      <c r="AW279">
        <f t="shared" si="440"/>
        <v>0</v>
      </c>
      <c r="AX279">
        <v>0</v>
      </c>
      <c r="AY279">
        <f t="shared" si="441"/>
        <v>0</v>
      </c>
      <c r="AZ279">
        <v>0</v>
      </c>
      <c r="BA279">
        <f t="shared" si="442"/>
        <v>0</v>
      </c>
      <c r="BB279">
        <v>0</v>
      </c>
      <c r="BC279">
        <f t="shared" si="443"/>
        <v>0</v>
      </c>
      <c r="BD279">
        <v>0</v>
      </c>
      <c r="BE279">
        <f t="shared" si="444"/>
        <v>0</v>
      </c>
      <c r="BF279">
        <v>0</v>
      </c>
      <c r="BG279">
        <f t="shared" si="445"/>
        <v>0</v>
      </c>
      <c r="BH279">
        <v>0</v>
      </c>
      <c r="BI279">
        <f t="shared" si="446"/>
        <v>0</v>
      </c>
      <c r="BJ279">
        <v>0</v>
      </c>
      <c r="BK279">
        <f t="shared" si="447"/>
        <v>0</v>
      </c>
      <c r="BL279">
        <v>0</v>
      </c>
      <c r="BM279">
        <f t="shared" si="448"/>
        <v>0</v>
      </c>
      <c r="BN279">
        <v>0</v>
      </c>
      <c r="BO279">
        <f t="shared" si="449"/>
        <v>0</v>
      </c>
      <c r="BP279">
        <v>0</v>
      </c>
      <c r="BQ279">
        <f t="shared" si="450"/>
        <v>0</v>
      </c>
      <c r="BR279">
        <v>0</v>
      </c>
      <c r="BS279">
        <f t="shared" si="451"/>
        <v>0</v>
      </c>
      <c r="BT279">
        <v>0</v>
      </c>
      <c r="BU279">
        <f t="shared" si="452"/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f t="shared" si="397"/>
        <v>0</v>
      </c>
      <c r="DF279">
        <v>0</v>
      </c>
      <c r="DG279">
        <f t="shared" si="398"/>
        <v>0</v>
      </c>
      <c r="DH279">
        <v>100</v>
      </c>
      <c r="DI279">
        <f t="shared" si="399"/>
        <v>1</v>
      </c>
      <c r="DJ279">
        <v>0</v>
      </c>
      <c r="DK279">
        <f t="shared" si="400"/>
        <v>0</v>
      </c>
      <c r="DL279">
        <v>0</v>
      </c>
      <c r="DM279">
        <f t="shared" si="401"/>
        <v>0</v>
      </c>
      <c r="DN279">
        <v>0</v>
      </c>
      <c r="DO279">
        <f t="shared" si="402"/>
        <v>0</v>
      </c>
      <c r="DP279">
        <v>0</v>
      </c>
      <c r="DQ279">
        <f t="shared" si="403"/>
        <v>0</v>
      </c>
      <c r="DR279">
        <v>0</v>
      </c>
      <c r="DS279">
        <f t="shared" si="404"/>
        <v>0</v>
      </c>
      <c r="DT279">
        <v>0</v>
      </c>
      <c r="DU279">
        <f t="shared" si="405"/>
        <v>0</v>
      </c>
      <c r="DV279">
        <v>0</v>
      </c>
      <c r="DW279">
        <f t="shared" si="406"/>
        <v>0</v>
      </c>
      <c r="DX279">
        <v>0</v>
      </c>
      <c r="DY279">
        <f t="shared" si="407"/>
        <v>0</v>
      </c>
      <c r="DZ279">
        <v>0</v>
      </c>
      <c r="EA279">
        <f t="shared" si="408"/>
        <v>0</v>
      </c>
      <c r="EB279">
        <v>0</v>
      </c>
      <c r="EC279">
        <f t="shared" si="409"/>
        <v>0</v>
      </c>
      <c r="ED279">
        <v>0</v>
      </c>
      <c r="EE279">
        <f t="shared" si="410"/>
        <v>0</v>
      </c>
      <c r="EF279">
        <v>0</v>
      </c>
      <c r="EG279">
        <f t="shared" si="411"/>
        <v>0</v>
      </c>
      <c r="EH279">
        <v>0</v>
      </c>
      <c r="EI279">
        <f t="shared" si="412"/>
        <v>0</v>
      </c>
      <c r="EJ279">
        <v>0</v>
      </c>
      <c r="EK279">
        <f t="shared" si="413"/>
        <v>0</v>
      </c>
      <c r="EL279">
        <v>0</v>
      </c>
      <c r="EM279">
        <f t="shared" si="414"/>
        <v>0</v>
      </c>
      <c r="EN279">
        <v>0</v>
      </c>
      <c r="EO279">
        <f t="shared" si="415"/>
        <v>0</v>
      </c>
      <c r="EP279">
        <v>0</v>
      </c>
      <c r="EQ279">
        <f t="shared" si="416"/>
        <v>0</v>
      </c>
      <c r="ER279">
        <v>0</v>
      </c>
      <c r="ES279">
        <f t="shared" si="417"/>
        <v>0</v>
      </c>
      <c r="ET279">
        <v>0</v>
      </c>
      <c r="EU279">
        <f t="shared" si="418"/>
        <v>0</v>
      </c>
      <c r="EV279">
        <v>0</v>
      </c>
      <c r="EW279">
        <f t="shared" si="419"/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 s="3" t="s">
        <v>769</v>
      </c>
    </row>
    <row r="280" spans="1:166" x14ac:dyDescent="0.45">
      <c r="A280">
        <v>279</v>
      </c>
      <c r="B280">
        <v>410</v>
      </c>
      <c r="C280" t="s">
        <v>408</v>
      </c>
      <c r="D280" t="s">
        <v>742</v>
      </c>
      <c r="E280" t="s">
        <v>768</v>
      </c>
      <c r="G280" s="2">
        <v>1</v>
      </c>
      <c r="H280">
        <v>234.3</v>
      </c>
      <c r="I280">
        <f t="shared" ref="I280:I290" si="457">419.5+273</f>
        <v>692.5</v>
      </c>
      <c r="J280">
        <f>293+101</f>
        <v>394</v>
      </c>
      <c r="K280" s="2">
        <f t="shared" si="453"/>
        <v>0.56895306859205774</v>
      </c>
      <c r="L280">
        <f t="shared" ref="L280:L290" si="458">1.4*10^-3</f>
        <v>1.4E-3</v>
      </c>
      <c r="M280" t="s">
        <v>1144</v>
      </c>
      <c r="N280">
        <v>0</v>
      </c>
      <c r="O280">
        <f t="shared" si="423"/>
        <v>0</v>
      </c>
      <c r="P280">
        <v>100</v>
      </c>
      <c r="Q280">
        <f t="shared" si="424"/>
        <v>1</v>
      </c>
      <c r="R280">
        <v>0</v>
      </c>
      <c r="S280">
        <f t="shared" si="425"/>
        <v>0</v>
      </c>
      <c r="T280">
        <v>0</v>
      </c>
      <c r="U280">
        <f t="shared" si="426"/>
        <v>0</v>
      </c>
      <c r="V280">
        <v>0</v>
      </c>
      <c r="W280">
        <f t="shared" si="427"/>
        <v>0</v>
      </c>
      <c r="X280">
        <v>0</v>
      </c>
      <c r="Y280">
        <f t="shared" si="428"/>
        <v>0</v>
      </c>
      <c r="Z280">
        <v>0</v>
      </c>
      <c r="AA280">
        <f t="shared" si="429"/>
        <v>0</v>
      </c>
      <c r="AB280">
        <v>0</v>
      </c>
      <c r="AC280">
        <f t="shared" si="430"/>
        <v>0</v>
      </c>
      <c r="AD280">
        <v>0</v>
      </c>
      <c r="AE280">
        <f t="shared" si="431"/>
        <v>0</v>
      </c>
      <c r="AF280">
        <v>0</v>
      </c>
      <c r="AG280">
        <f t="shared" si="432"/>
        <v>0</v>
      </c>
      <c r="AH280">
        <v>0</v>
      </c>
      <c r="AI280">
        <f t="shared" si="433"/>
        <v>0</v>
      </c>
      <c r="AJ280">
        <v>0</v>
      </c>
      <c r="AK280">
        <f t="shared" si="434"/>
        <v>0</v>
      </c>
      <c r="AL280">
        <v>0</v>
      </c>
      <c r="AM280">
        <f t="shared" si="435"/>
        <v>0</v>
      </c>
      <c r="AN280">
        <v>0</v>
      </c>
      <c r="AO280">
        <f t="shared" si="436"/>
        <v>0</v>
      </c>
      <c r="AP280">
        <v>0</v>
      </c>
      <c r="AQ280">
        <f t="shared" si="437"/>
        <v>0</v>
      </c>
      <c r="AR280">
        <v>0</v>
      </c>
      <c r="AS280">
        <f t="shared" si="438"/>
        <v>0</v>
      </c>
      <c r="AT280">
        <v>0</v>
      </c>
      <c r="AU280">
        <f t="shared" si="439"/>
        <v>0</v>
      </c>
      <c r="AV280">
        <v>0</v>
      </c>
      <c r="AW280">
        <f t="shared" si="440"/>
        <v>0</v>
      </c>
      <c r="AX280">
        <v>0</v>
      </c>
      <c r="AY280">
        <f t="shared" si="441"/>
        <v>0</v>
      </c>
      <c r="AZ280">
        <v>0</v>
      </c>
      <c r="BA280">
        <f t="shared" si="442"/>
        <v>0</v>
      </c>
      <c r="BB280">
        <v>0</v>
      </c>
      <c r="BC280">
        <f t="shared" si="443"/>
        <v>0</v>
      </c>
      <c r="BD280">
        <v>0</v>
      </c>
      <c r="BE280">
        <f t="shared" si="444"/>
        <v>0</v>
      </c>
      <c r="BF280">
        <v>0</v>
      </c>
      <c r="BG280">
        <f t="shared" si="445"/>
        <v>0</v>
      </c>
      <c r="BH280">
        <v>0</v>
      </c>
      <c r="BI280">
        <f t="shared" si="446"/>
        <v>0</v>
      </c>
      <c r="BJ280">
        <v>0</v>
      </c>
      <c r="BK280">
        <f t="shared" si="447"/>
        <v>0</v>
      </c>
      <c r="BL280">
        <v>0</v>
      </c>
      <c r="BM280">
        <f t="shared" si="448"/>
        <v>0</v>
      </c>
      <c r="BN280">
        <v>0</v>
      </c>
      <c r="BO280">
        <f t="shared" si="449"/>
        <v>0</v>
      </c>
      <c r="BP280">
        <v>0</v>
      </c>
      <c r="BQ280">
        <f t="shared" si="450"/>
        <v>0</v>
      </c>
      <c r="BR280">
        <v>0</v>
      </c>
      <c r="BS280">
        <f t="shared" si="451"/>
        <v>0</v>
      </c>
      <c r="BT280">
        <v>0</v>
      </c>
      <c r="BU280">
        <f t="shared" si="452"/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f t="shared" si="397"/>
        <v>0</v>
      </c>
      <c r="DF280">
        <v>0</v>
      </c>
      <c r="DG280">
        <f t="shared" si="398"/>
        <v>0</v>
      </c>
      <c r="DH280">
        <v>100</v>
      </c>
      <c r="DI280">
        <f t="shared" si="399"/>
        <v>1</v>
      </c>
      <c r="DJ280">
        <v>0</v>
      </c>
      <c r="DK280">
        <f t="shared" si="400"/>
        <v>0</v>
      </c>
      <c r="DL280">
        <v>0</v>
      </c>
      <c r="DM280">
        <f t="shared" si="401"/>
        <v>0</v>
      </c>
      <c r="DN280">
        <v>0</v>
      </c>
      <c r="DO280">
        <f t="shared" si="402"/>
        <v>0</v>
      </c>
      <c r="DP280">
        <v>0</v>
      </c>
      <c r="DQ280">
        <f t="shared" si="403"/>
        <v>0</v>
      </c>
      <c r="DR280">
        <v>0</v>
      </c>
      <c r="DS280">
        <f t="shared" si="404"/>
        <v>0</v>
      </c>
      <c r="DT280">
        <v>0</v>
      </c>
      <c r="DU280">
        <f t="shared" si="405"/>
        <v>0</v>
      </c>
      <c r="DV280">
        <v>0</v>
      </c>
      <c r="DW280">
        <f t="shared" si="406"/>
        <v>0</v>
      </c>
      <c r="DX280">
        <v>0</v>
      </c>
      <c r="DY280">
        <f t="shared" si="407"/>
        <v>0</v>
      </c>
      <c r="DZ280">
        <v>0</v>
      </c>
      <c r="EA280">
        <f t="shared" si="408"/>
        <v>0</v>
      </c>
      <c r="EB280">
        <v>0</v>
      </c>
      <c r="EC280">
        <f t="shared" si="409"/>
        <v>0</v>
      </c>
      <c r="ED280">
        <v>0</v>
      </c>
      <c r="EE280">
        <f t="shared" si="410"/>
        <v>0</v>
      </c>
      <c r="EF280">
        <v>0</v>
      </c>
      <c r="EG280">
        <f t="shared" si="411"/>
        <v>0</v>
      </c>
      <c r="EH280">
        <v>0</v>
      </c>
      <c r="EI280">
        <f t="shared" si="412"/>
        <v>0</v>
      </c>
      <c r="EJ280">
        <v>0</v>
      </c>
      <c r="EK280">
        <f t="shared" si="413"/>
        <v>0</v>
      </c>
      <c r="EL280">
        <v>0</v>
      </c>
      <c r="EM280">
        <f t="shared" si="414"/>
        <v>0</v>
      </c>
      <c r="EN280">
        <v>0</v>
      </c>
      <c r="EO280">
        <f t="shared" si="415"/>
        <v>0</v>
      </c>
      <c r="EP280">
        <v>0</v>
      </c>
      <c r="EQ280">
        <f t="shared" si="416"/>
        <v>0</v>
      </c>
      <c r="ER280">
        <v>0</v>
      </c>
      <c r="ES280">
        <f t="shared" si="417"/>
        <v>0</v>
      </c>
      <c r="ET280">
        <v>0</v>
      </c>
      <c r="EU280">
        <f t="shared" si="418"/>
        <v>0</v>
      </c>
      <c r="EV280">
        <v>0</v>
      </c>
      <c r="EW280">
        <f t="shared" si="419"/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 s="3" t="s">
        <v>769</v>
      </c>
    </row>
    <row r="281" spans="1:166" x14ac:dyDescent="0.45">
      <c r="A281">
        <v>280</v>
      </c>
      <c r="B281">
        <v>411</v>
      </c>
      <c r="C281" t="s">
        <v>408</v>
      </c>
      <c r="D281" t="s">
        <v>742</v>
      </c>
      <c r="E281" t="s">
        <v>768</v>
      </c>
      <c r="G281" s="2">
        <v>1</v>
      </c>
      <c r="H281">
        <v>234.3</v>
      </c>
      <c r="I281">
        <f t="shared" si="457"/>
        <v>692.5</v>
      </c>
      <c r="J281">
        <f>161+273</f>
        <v>434</v>
      </c>
      <c r="K281" s="2">
        <f t="shared" si="453"/>
        <v>0.62671480144404335</v>
      </c>
      <c r="L281">
        <f t="shared" si="458"/>
        <v>1.4E-3</v>
      </c>
      <c r="M281" t="s">
        <v>1144</v>
      </c>
      <c r="N281">
        <v>0</v>
      </c>
      <c r="O281">
        <f t="shared" si="423"/>
        <v>0</v>
      </c>
      <c r="P281">
        <v>100</v>
      </c>
      <c r="Q281">
        <f t="shared" si="424"/>
        <v>1</v>
      </c>
      <c r="R281">
        <v>0</v>
      </c>
      <c r="S281">
        <f t="shared" si="425"/>
        <v>0</v>
      </c>
      <c r="T281">
        <v>0</v>
      </c>
      <c r="U281">
        <f t="shared" si="426"/>
        <v>0</v>
      </c>
      <c r="V281">
        <v>0</v>
      </c>
      <c r="W281">
        <f t="shared" si="427"/>
        <v>0</v>
      </c>
      <c r="X281">
        <v>0</v>
      </c>
      <c r="Y281">
        <f t="shared" si="428"/>
        <v>0</v>
      </c>
      <c r="Z281">
        <v>0</v>
      </c>
      <c r="AA281">
        <f t="shared" si="429"/>
        <v>0</v>
      </c>
      <c r="AB281">
        <v>0</v>
      </c>
      <c r="AC281">
        <f t="shared" si="430"/>
        <v>0</v>
      </c>
      <c r="AD281">
        <v>0</v>
      </c>
      <c r="AE281">
        <f t="shared" si="431"/>
        <v>0</v>
      </c>
      <c r="AF281">
        <v>0</v>
      </c>
      <c r="AG281">
        <f t="shared" si="432"/>
        <v>0</v>
      </c>
      <c r="AH281">
        <v>0</v>
      </c>
      <c r="AI281">
        <f t="shared" si="433"/>
        <v>0</v>
      </c>
      <c r="AJ281">
        <v>0</v>
      </c>
      <c r="AK281">
        <f t="shared" si="434"/>
        <v>0</v>
      </c>
      <c r="AL281">
        <v>0</v>
      </c>
      <c r="AM281">
        <f t="shared" si="435"/>
        <v>0</v>
      </c>
      <c r="AN281">
        <v>0</v>
      </c>
      <c r="AO281">
        <f t="shared" si="436"/>
        <v>0</v>
      </c>
      <c r="AP281">
        <v>0</v>
      </c>
      <c r="AQ281">
        <f t="shared" si="437"/>
        <v>0</v>
      </c>
      <c r="AR281">
        <v>0</v>
      </c>
      <c r="AS281">
        <f t="shared" si="438"/>
        <v>0</v>
      </c>
      <c r="AT281">
        <v>0</v>
      </c>
      <c r="AU281">
        <f t="shared" si="439"/>
        <v>0</v>
      </c>
      <c r="AV281">
        <v>0</v>
      </c>
      <c r="AW281">
        <f t="shared" si="440"/>
        <v>0</v>
      </c>
      <c r="AX281">
        <v>0</v>
      </c>
      <c r="AY281">
        <f t="shared" si="441"/>
        <v>0</v>
      </c>
      <c r="AZ281">
        <v>0</v>
      </c>
      <c r="BA281">
        <f t="shared" si="442"/>
        <v>0</v>
      </c>
      <c r="BB281">
        <v>0</v>
      </c>
      <c r="BC281">
        <f t="shared" si="443"/>
        <v>0</v>
      </c>
      <c r="BD281">
        <v>0</v>
      </c>
      <c r="BE281">
        <f t="shared" si="444"/>
        <v>0</v>
      </c>
      <c r="BF281">
        <v>0</v>
      </c>
      <c r="BG281">
        <f t="shared" si="445"/>
        <v>0</v>
      </c>
      <c r="BH281">
        <v>0</v>
      </c>
      <c r="BI281">
        <f t="shared" si="446"/>
        <v>0</v>
      </c>
      <c r="BJ281">
        <v>0</v>
      </c>
      <c r="BK281">
        <f t="shared" si="447"/>
        <v>0</v>
      </c>
      <c r="BL281">
        <v>0</v>
      </c>
      <c r="BM281">
        <f t="shared" si="448"/>
        <v>0</v>
      </c>
      <c r="BN281">
        <v>0</v>
      </c>
      <c r="BO281">
        <f t="shared" si="449"/>
        <v>0</v>
      </c>
      <c r="BP281">
        <v>0</v>
      </c>
      <c r="BQ281">
        <f t="shared" si="450"/>
        <v>0</v>
      </c>
      <c r="BR281">
        <v>0</v>
      </c>
      <c r="BS281">
        <f t="shared" si="451"/>
        <v>0</v>
      </c>
      <c r="BT281">
        <v>0</v>
      </c>
      <c r="BU281">
        <f t="shared" si="452"/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f t="shared" si="397"/>
        <v>0</v>
      </c>
      <c r="DF281">
        <v>0</v>
      </c>
      <c r="DG281">
        <f t="shared" si="398"/>
        <v>0</v>
      </c>
      <c r="DH281">
        <v>100</v>
      </c>
      <c r="DI281">
        <f t="shared" si="399"/>
        <v>1</v>
      </c>
      <c r="DJ281">
        <v>0</v>
      </c>
      <c r="DK281">
        <f t="shared" si="400"/>
        <v>0</v>
      </c>
      <c r="DL281">
        <v>0</v>
      </c>
      <c r="DM281">
        <f t="shared" si="401"/>
        <v>0</v>
      </c>
      <c r="DN281">
        <v>0</v>
      </c>
      <c r="DO281">
        <f t="shared" si="402"/>
        <v>0</v>
      </c>
      <c r="DP281">
        <v>0</v>
      </c>
      <c r="DQ281">
        <f t="shared" si="403"/>
        <v>0</v>
      </c>
      <c r="DR281">
        <v>0</v>
      </c>
      <c r="DS281">
        <f t="shared" si="404"/>
        <v>0</v>
      </c>
      <c r="DT281">
        <v>0</v>
      </c>
      <c r="DU281">
        <f t="shared" si="405"/>
        <v>0</v>
      </c>
      <c r="DV281">
        <v>0</v>
      </c>
      <c r="DW281">
        <f t="shared" si="406"/>
        <v>0</v>
      </c>
      <c r="DX281">
        <v>0</v>
      </c>
      <c r="DY281">
        <f t="shared" si="407"/>
        <v>0</v>
      </c>
      <c r="DZ281">
        <v>0</v>
      </c>
      <c r="EA281">
        <f t="shared" si="408"/>
        <v>0</v>
      </c>
      <c r="EB281">
        <v>0</v>
      </c>
      <c r="EC281">
        <f t="shared" si="409"/>
        <v>0</v>
      </c>
      <c r="ED281">
        <v>0</v>
      </c>
      <c r="EE281">
        <f t="shared" si="410"/>
        <v>0</v>
      </c>
      <c r="EF281">
        <v>0</v>
      </c>
      <c r="EG281">
        <f t="shared" si="411"/>
        <v>0</v>
      </c>
      <c r="EH281">
        <v>0</v>
      </c>
      <c r="EI281">
        <f t="shared" si="412"/>
        <v>0</v>
      </c>
      <c r="EJ281">
        <v>0</v>
      </c>
      <c r="EK281">
        <f t="shared" si="413"/>
        <v>0</v>
      </c>
      <c r="EL281">
        <v>0</v>
      </c>
      <c r="EM281">
        <f t="shared" si="414"/>
        <v>0</v>
      </c>
      <c r="EN281">
        <v>0</v>
      </c>
      <c r="EO281">
        <f t="shared" si="415"/>
        <v>0</v>
      </c>
      <c r="EP281">
        <v>0</v>
      </c>
      <c r="EQ281">
        <f t="shared" si="416"/>
        <v>0</v>
      </c>
      <c r="ER281">
        <v>0</v>
      </c>
      <c r="ES281">
        <f t="shared" si="417"/>
        <v>0</v>
      </c>
      <c r="ET281">
        <v>0</v>
      </c>
      <c r="EU281">
        <f t="shared" si="418"/>
        <v>0</v>
      </c>
      <c r="EV281">
        <v>0</v>
      </c>
      <c r="EW281">
        <f t="shared" si="419"/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 s="3" t="s">
        <v>769</v>
      </c>
    </row>
    <row r="282" spans="1:166" x14ac:dyDescent="0.45">
      <c r="A282">
        <v>281</v>
      </c>
      <c r="B282">
        <v>412</v>
      </c>
      <c r="C282" t="s">
        <v>408</v>
      </c>
      <c r="D282" t="s">
        <v>742</v>
      </c>
      <c r="E282" t="s">
        <v>768</v>
      </c>
      <c r="G282" s="2">
        <v>1</v>
      </c>
      <c r="H282">
        <v>234.3</v>
      </c>
      <c r="I282">
        <f t="shared" si="457"/>
        <v>692.5</v>
      </c>
      <c r="J282">
        <f>190+273</f>
        <v>463</v>
      </c>
      <c r="K282" s="2">
        <f t="shared" si="453"/>
        <v>0.66859205776173281</v>
      </c>
      <c r="L282">
        <f t="shared" si="458"/>
        <v>1.4E-3</v>
      </c>
      <c r="M282" t="s">
        <v>1144</v>
      </c>
      <c r="N282">
        <v>0</v>
      </c>
      <c r="O282">
        <f t="shared" si="423"/>
        <v>0</v>
      </c>
      <c r="P282">
        <v>100</v>
      </c>
      <c r="Q282">
        <f t="shared" si="424"/>
        <v>1</v>
      </c>
      <c r="R282">
        <v>0</v>
      </c>
      <c r="S282">
        <f t="shared" si="425"/>
        <v>0</v>
      </c>
      <c r="T282">
        <v>0</v>
      </c>
      <c r="U282">
        <f t="shared" si="426"/>
        <v>0</v>
      </c>
      <c r="V282">
        <v>0</v>
      </c>
      <c r="W282">
        <f t="shared" si="427"/>
        <v>0</v>
      </c>
      <c r="X282">
        <v>0</v>
      </c>
      <c r="Y282">
        <f t="shared" si="428"/>
        <v>0</v>
      </c>
      <c r="Z282">
        <v>0</v>
      </c>
      <c r="AA282">
        <f t="shared" si="429"/>
        <v>0</v>
      </c>
      <c r="AB282">
        <v>0</v>
      </c>
      <c r="AC282">
        <f t="shared" si="430"/>
        <v>0</v>
      </c>
      <c r="AD282">
        <v>0</v>
      </c>
      <c r="AE282">
        <f t="shared" si="431"/>
        <v>0</v>
      </c>
      <c r="AF282">
        <v>0</v>
      </c>
      <c r="AG282">
        <f t="shared" si="432"/>
        <v>0</v>
      </c>
      <c r="AH282">
        <v>0</v>
      </c>
      <c r="AI282">
        <f t="shared" si="433"/>
        <v>0</v>
      </c>
      <c r="AJ282">
        <v>0</v>
      </c>
      <c r="AK282">
        <f t="shared" si="434"/>
        <v>0</v>
      </c>
      <c r="AL282">
        <v>0</v>
      </c>
      <c r="AM282">
        <f t="shared" si="435"/>
        <v>0</v>
      </c>
      <c r="AN282">
        <v>0</v>
      </c>
      <c r="AO282">
        <f t="shared" si="436"/>
        <v>0</v>
      </c>
      <c r="AP282">
        <v>0</v>
      </c>
      <c r="AQ282">
        <f t="shared" si="437"/>
        <v>0</v>
      </c>
      <c r="AR282">
        <v>0</v>
      </c>
      <c r="AS282">
        <f t="shared" si="438"/>
        <v>0</v>
      </c>
      <c r="AT282">
        <v>0</v>
      </c>
      <c r="AU282">
        <f t="shared" si="439"/>
        <v>0</v>
      </c>
      <c r="AV282">
        <v>0</v>
      </c>
      <c r="AW282">
        <f t="shared" si="440"/>
        <v>0</v>
      </c>
      <c r="AX282">
        <v>0</v>
      </c>
      <c r="AY282">
        <f t="shared" si="441"/>
        <v>0</v>
      </c>
      <c r="AZ282">
        <v>0</v>
      </c>
      <c r="BA282">
        <f t="shared" si="442"/>
        <v>0</v>
      </c>
      <c r="BB282">
        <v>0</v>
      </c>
      <c r="BC282">
        <f t="shared" si="443"/>
        <v>0</v>
      </c>
      <c r="BD282">
        <v>0</v>
      </c>
      <c r="BE282">
        <f t="shared" si="444"/>
        <v>0</v>
      </c>
      <c r="BF282">
        <v>0</v>
      </c>
      <c r="BG282">
        <f t="shared" si="445"/>
        <v>0</v>
      </c>
      <c r="BH282">
        <v>0</v>
      </c>
      <c r="BI282">
        <f t="shared" si="446"/>
        <v>0</v>
      </c>
      <c r="BJ282">
        <v>0</v>
      </c>
      <c r="BK282">
        <f t="shared" si="447"/>
        <v>0</v>
      </c>
      <c r="BL282">
        <v>0</v>
      </c>
      <c r="BM282">
        <f t="shared" si="448"/>
        <v>0</v>
      </c>
      <c r="BN282">
        <v>0</v>
      </c>
      <c r="BO282">
        <f t="shared" si="449"/>
        <v>0</v>
      </c>
      <c r="BP282">
        <v>0</v>
      </c>
      <c r="BQ282">
        <f t="shared" si="450"/>
        <v>0</v>
      </c>
      <c r="BR282">
        <v>0</v>
      </c>
      <c r="BS282">
        <f t="shared" si="451"/>
        <v>0</v>
      </c>
      <c r="BT282">
        <v>0</v>
      </c>
      <c r="BU282">
        <f t="shared" si="452"/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f t="shared" si="397"/>
        <v>0</v>
      </c>
      <c r="DF282">
        <v>0</v>
      </c>
      <c r="DG282">
        <f t="shared" si="398"/>
        <v>0</v>
      </c>
      <c r="DH282">
        <v>100</v>
      </c>
      <c r="DI282">
        <f t="shared" si="399"/>
        <v>1</v>
      </c>
      <c r="DJ282">
        <v>0</v>
      </c>
      <c r="DK282">
        <f t="shared" si="400"/>
        <v>0</v>
      </c>
      <c r="DL282">
        <v>0</v>
      </c>
      <c r="DM282">
        <f t="shared" si="401"/>
        <v>0</v>
      </c>
      <c r="DN282">
        <v>0</v>
      </c>
      <c r="DO282">
        <f t="shared" si="402"/>
        <v>0</v>
      </c>
      <c r="DP282">
        <v>0</v>
      </c>
      <c r="DQ282">
        <f t="shared" si="403"/>
        <v>0</v>
      </c>
      <c r="DR282">
        <v>0</v>
      </c>
      <c r="DS282">
        <f t="shared" si="404"/>
        <v>0</v>
      </c>
      <c r="DT282">
        <v>0</v>
      </c>
      <c r="DU282">
        <f t="shared" si="405"/>
        <v>0</v>
      </c>
      <c r="DV282">
        <v>0</v>
      </c>
      <c r="DW282">
        <f t="shared" si="406"/>
        <v>0</v>
      </c>
      <c r="DX282">
        <v>0</v>
      </c>
      <c r="DY282">
        <f t="shared" si="407"/>
        <v>0</v>
      </c>
      <c r="DZ282">
        <v>0</v>
      </c>
      <c r="EA282">
        <f t="shared" si="408"/>
        <v>0</v>
      </c>
      <c r="EB282">
        <v>0</v>
      </c>
      <c r="EC282">
        <f t="shared" si="409"/>
        <v>0</v>
      </c>
      <c r="ED282">
        <v>0</v>
      </c>
      <c r="EE282">
        <f t="shared" si="410"/>
        <v>0</v>
      </c>
      <c r="EF282">
        <v>0</v>
      </c>
      <c r="EG282">
        <f t="shared" si="411"/>
        <v>0</v>
      </c>
      <c r="EH282">
        <v>0</v>
      </c>
      <c r="EI282">
        <f t="shared" si="412"/>
        <v>0</v>
      </c>
      <c r="EJ282">
        <v>0</v>
      </c>
      <c r="EK282">
        <f t="shared" si="413"/>
        <v>0</v>
      </c>
      <c r="EL282">
        <v>0</v>
      </c>
      <c r="EM282">
        <f t="shared" si="414"/>
        <v>0</v>
      </c>
      <c r="EN282">
        <v>0</v>
      </c>
      <c r="EO282">
        <f t="shared" si="415"/>
        <v>0</v>
      </c>
      <c r="EP282">
        <v>0</v>
      </c>
      <c r="EQ282">
        <f t="shared" si="416"/>
        <v>0</v>
      </c>
      <c r="ER282">
        <v>0</v>
      </c>
      <c r="ES282">
        <f t="shared" si="417"/>
        <v>0</v>
      </c>
      <c r="ET282">
        <v>0</v>
      </c>
      <c r="EU282">
        <f t="shared" si="418"/>
        <v>0</v>
      </c>
      <c r="EV282">
        <v>0</v>
      </c>
      <c r="EW282">
        <f t="shared" si="419"/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 s="3" t="s">
        <v>769</v>
      </c>
    </row>
    <row r="283" spans="1:166" x14ac:dyDescent="0.45">
      <c r="A283">
        <v>282</v>
      </c>
      <c r="B283">
        <v>413</v>
      </c>
      <c r="C283" t="s">
        <v>408</v>
      </c>
      <c r="D283" t="s">
        <v>742</v>
      </c>
      <c r="E283" t="s">
        <v>768</v>
      </c>
      <c r="G283" s="2">
        <v>1</v>
      </c>
      <c r="H283">
        <v>234.3</v>
      </c>
      <c r="I283">
        <f t="shared" si="457"/>
        <v>692.5</v>
      </c>
      <c r="J283">
        <f>226+273</f>
        <v>499</v>
      </c>
      <c r="K283" s="2">
        <f t="shared" si="453"/>
        <v>0.72057761732851988</v>
      </c>
      <c r="L283">
        <f t="shared" si="458"/>
        <v>1.4E-3</v>
      </c>
      <c r="M283" t="s">
        <v>1144</v>
      </c>
      <c r="N283">
        <v>0</v>
      </c>
      <c r="O283">
        <f t="shared" si="423"/>
        <v>0</v>
      </c>
      <c r="P283">
        <v>100</v>
      </c>
      <c r="Q283">
        <f t="shared" si="424"/>
        <v>1</v>
      </c>
      <c r="R283">
        <v>0</v>
      </c>
      <c r="S283">
        <f t="shared" si="425"/>
        <v>0</v>
      </c>
      <c r="T283">
        <v>0</v>
      </c>
      <c r="U283">
        <f t="shared" si="426"/>
        <v>0</v>
      </c>
      <c r="V283">
        <v>0</v>
      </c>
      <c r="W283">
        <f t="shared" si="427"/>
        <v>0</v>
      </c>
      <c r="X283">
        <v>0</v>
      </c>
      <c r="Y283">
        <f t="shared" si="428"/>
        <v>0</v>
      </c>
      <c r="Z283">
        <v>0</v>
      </c>
      <c r="AA283">
        <f t="shared" si="429"/>
        <v>0</v>
      </c>
      <c r="AB283">
        <v>0</v>
      </c>
      <c r="AC283">
        <f t="shared" si="430"/>
        <v>0</v>
      </c>
      <c r="AD283">
        <v>0</v>
      </c>
      <c r="AE283">
        <f t="shared" si="431"/>
        <v>0</v>
      </c>
      <c r="AF283">
        <v>0</v>
      </c>
      <c r="AG283">
        <f t="shared" si="432"/>
        <v>0</v>
      </c>
      <c r="AH283">
        <v>0</v>
      </c>
      <c r="AI283">
        <f t="shared" si="433"/>
        <v>0</v>
      </c>
      <c r="AJ283">
        <v>0</v>
      </c>
      <c r="AK283">
        <f t="shared" si="434"/>
        <v>0</v>
      </c>
      <c r="AL283">
        <v>0</v>
      </c>
      <c r="AM283">
        <f t="shared" si="435"/>
        <v>0</v>
      </c>
      <c r="AN283">
        <v>0</v>
      </c>
      <c r="AO283">
        <f t="shared" si="436"/>
        <v>0</v>
      </c>
      <c r="AP283">
        <v>0</v>
      </c>
      <c r="AQ283">
        <f t="shared" si="437"/>
        <v>0</v>
      </c>
      <c r="AR283">
        <v>0</v>
      </c>
      <c r="AS283">
        <f t="shared" si="438"/>
        <v>0</v>
      </c>
      <c r="AT283">
        <v>0</v>
      </c>
      <c r="AU283">
        <f t="shared" si="439"/>
        <v>0</v>
      </c>
      <c r="AV283">
        <v>0</v>
      </c>
      <c r="AW283">
        <f t="shared" si="440"/>
        <v>0</v>
      </c>
      <c r="AX283">
        <v>0</v>
      </c>
      <c r="AY283">
        <f t="shared" si="441"/>
        <v>0</v>
      </c>
      <c r="AZ283">
        <v>0</v>
      </c>
      <c r="BA283">
        <f t="shared" si="442"/>
        <v>0</v>
      </c>
      <c r="BB283">
        <v>0</v>
      </c>
      <c r="BC283">
        <f t="shared" si="443"/>
        <v>0</v>
      </c>
      <c r="BD283">
        <v>0</v>
      </c>
      <c r="BE283">
        <f t="shared" si="444"/>
        <v>0</v>
      </c>
      <c r="BF283">
        <v>0</v>
      </c>
      <c r="BG283">
        <f t="shared" si="445"/>
        <v>0</v>
      </c>
      <c r="BH283">
        <v>0</v>
      </c>
      <c r="BI283">
        <f t="shared" si="446"/>
        <v>0</v>
      </c>
      <c r="BJ283">
        <v>0</v>
      </c>
      <c r="BK283">
        <f t="shared" si="447"/>
        <v>0</v>
      </c>
      <c r="BL283">
        <v>0</v>
      </c>
      <c r="BM283">
        <f t="shared" si="448"/>
        <v>0</v>
      </c>
      <c r="BN283">
        <v>0</v>
      </c>
      <c r="BO283">
        <f t="shared" si="449"/>
        <v>0</v>
      </c>
      <c r="BP283">
        <v>0</v>
      </c>
      <c r="BQ283">
        <f t="shared" si="450"/>
        <v>0</v>
      </c>
      <c r="BR283">
        <v>0</v>
      </c>
      <c r="BS283">
        <f t="shared" si="451"/>
        <v>0</v>
      </c>
      <c r="BT283">
        <v>0</v>
      </c>
      <c r="BU283">
        <f t="shared" si="452"/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f t="shared" si="397"/>
        <v>0</v>
      </c>
      <c r="DF283">
        <v>0</v>
      </c>
      <c r="DG283">
        <f t="shared" si="398"/>
        <v>0</v>
      </c>
      <c r="DH283">
        <v>100</v>
      </c>
      <c r="DI283">
        <f t="shared" si="399"/>
        <v>1</v>
      </c>
      <c r="DJ283">
        <v>0</v>
      </c>
      <c r="DK283">
        <f t="shared" si="400"/>
        <v>0</v>
      </c>
      <c r="DL283">
        <v>0</v>
      </c>
      <c r="DM283">
        <f t="shared" si="401"/>
        <v>0</v>
      </c>
      <c r="DN283">
        <v>0</v>
      </c>
      <c r="DO283">
        <f t="shared" si="402"/>
        <v>0</v>
      </c>
      <c r="DP283">
        <v>0</v>
      </c>
      <c r="DQ283">
        <f t="shared" si="403"/>
        <v>0</v>
      </c>
      <c r="DR283">
        <v>0</v>
      </c>
      <c r="DS283">
        <f t="shared" si="404"/>
        <v>0</v>
      </c>
      <c r="DT283">
        <v>0</v>
      </c>
      <c r="DU283">
        <f t="shared" si="405"/>
        <v>0</v>
      </c>
      <c r="DV283">
        <v>0</v>
      </c>
      <c r="DW283">
        <f t="shared" si="406"/>
        <v>0</v>
      </c>
      <c r="DX283">
        <v>0</v>
      </c>
      <c r="DY283">
        <f t="shared" si="407"/>
        <v>0</v>
      </c>
      <c r="DZ283">
        <v>0</v>
      </c>
      <c r="EA283">
        <f t="shared" si="408"/>
        <v>0</v>
      </c>
      <c r="EB283">
        <v>0</v>
      </c>
      <c r="EC283">
        <f t="shared" si="409"/>
        <v>0</v>
      </c>
      <c r="ED283">
        <v>0</v>
      </c>
      <c r="EE283">
        <f t="shared" si="410"/>
        <v>0</v>
      </c>
      <c r="EF283">
        <v>0</v>
      </c>
      <c r="EG283">
        <f t="shared" si="411"/>
        <v>0</v>
      </c>
      <c r="EH283">
        <v>0</v>
      </c>
      <c r="EI283">
        <f t="shared" si="412"/>
        <v>0</v>
      </c>
      <c r="EJ283">
        <v>0</v>
      </c>
      <c r="EK283">
        <f t="shared" si="413"/>
        <v>0</v>
      </c>
      <c r="EL283">
        <v>0</v>
      </c>
      <c r="EM283">
        <f t="shared" si="414"/>
        <v>0</v>
      </c>
      <c r="EN283">
        <v>0</v>
      </c>
      <c r="EO283">
        <f t="shared" si="415"/>
        <v>0</v>
      </c>
      <c r="EP283">
        <v>0</v>
      </c>
      <c r="EQ283">
        <f t="shared" si="416"/>
        <v>0</v>
      </c>
      <c r="ER283">
        <v>0</v>
      </c>
      <c r="ES283">
        <f t="shared" si="417"/>
        <v>0</v>
      </c>
      <c r="ET283">
        <v>0</v>
      </c>
      <c r="EU283">
        <f t="shared" si="418"/>
        <v>0</v>
      </c>
      <c r="EV283">
        <v>0</v>
      </c>
      <c r="EW283">
        <f t="shared" si="419"/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 s="3" t="s">
        <v>769</v>
      </c>
    </row>
    <row r="284" spans="1:166" x14ac:dyDescent="0.45">
      <c r="A284">
        <v>283</v>
      </c>
      <c r="B284">
        <v>414</v>
      </c>
      <c r="C284" t="s">
        <v>408</v>
      </c>
      <c r="D284" t="s">
        <v>742</v>
      </c>
      <c r="E284" t="s">
        <v>768</v>
      </c>
      <c r="G284" s="2">
        <v>1</v>
      </c>
      <c r="H284">
        <v>234.3</v>
      </c>
      <c r="I284">
        <f t="shared" si="457"/>
        <v>692.5</v>
      </c>
      <c r="J284">
        <f>249+273</f>
        <v>522</v>
      </c>
      <c r="K284" s="2">
        <f t="shared" si="453"/>
        <v>0.75379061371841161</v>
      </c>
      <c r="L284">
        <f t="shared" si="458"/>
        <v>1.4E-3</v>
      </c>
      <c r="M284" t="s">
        <v>1144</v>
      </c>
      <c r="N284">
        <v>0</v>
      </c>
      <c r="O284">
        <f t="shared" si="423"/>
        <v>0</v>
      </c>
      <c r="P284">
        <v>100</v>
      </c>
      <c r="Q284">
        <f t="shared" si="424"/>
        <v>1</v>
      </c>
      <c r="R284">
        <v>0</v>
      </c>
      <c r="S284">
        <f t="shared" si="425"/>
        <v>0</v>
      </c>
      <c r="T284">
        <v>0</v>
      </c>
      <c r="U284">
        <f t="shared" si="426"/>
        <v>0</v>
      </c>
      <c r="V284">
        <v>0</v>
      </c>
      <c r="W284">
        <f t="shared" si="427"/>
        <v>0</v>
      </c>
      <c r="X284">
        <v>0</v>
      </c>
      <c r="Y284">
        <f t="shared" si="428"/>
        <v>0</v>
      </c>
      <c r="Z284">
        <v>0</v>
      </c>
      <c r="AA284">
        <f t="shared" si="429"/>
        <v>0</v>
      </c>
      <c r="AB284">
        <v>0</v>
      </c>
      <c r="AC284">
        <f t="shared" si="430"/>
        <v>0</v>
      </c>
      <c r="AD284">
        <v>0</v>
      </c>
      <c r="AE284">
        <f t="shared" si="431"/>
        <v>0</v>
      </c>
      <c r="AF284">
        <v>0</v>
      </c>
      <c r="AG284">
        <f t="shared" si="432"/>
        <v>0</v>
      </c>
      <c r="AH284">
        <v>0</v>
      </c>
      <c r="AI284">
        <f t="shared" si="433"/>
        <v>0</v>
      </c>
      <c r="AJ284">
        <v>0</v>
      </c>
      <c r="AK284">
        <f t="shared" si="434"/>
        <v>0</v>
      </c>
      <c r="AL284">
        <v>0</v>
      </c>
      <c r="AM284">
        <f t="shared" si="435"/>
        <v>0</v>
      </c>
      <c r="AN284">
        <v>0</v>
      </c>
      <c r="AO284">
        <f t="shared" si="436"/>
        <v>0</v>
      </c>
      <c r="AP284">
        <v>0</v>
      </c>
      <c r="AQ284">
        <f t="shared" si="437"/>
        <v>0</v>
      </c>
      <c r="AR284">
        <v>0</v>
      </c>
      <c r="AS284">
        <f t="shared" si="438"/>
        <v>0</v>
      </c>
      <c r="AT284">
        <v>0</v>
      </c>
      <c r="AU284">
        <f t="shared" si="439"/>
        <v>0</v>
      </c>
      <c r="AV284">
        <v>0</v>
      </c>
      <c r="AW284">
        <f t="shared" si="440"/>
        <v>0</v>
      </c>
      <c r="AX284">
        <v>0</v>
      </c>
      <c r="AY284">
        <f t="shared" si="441"/>
        <v>0</v>
      </c>
      <c r="AZ284">
        <v>0</v>
      </c>
      <c r="BA284">
        <f t="shared" si="442"/>
        <v>0</v>
      </c>
      <c r="BB284">
        <v>0</v>
      </c>
      <c r="BC284">
        <f t="shared" si="443"/>
        <v>0</v>
      </c>
      <c r="BD284">
        <v>0</v>
      </c>
      <c r="BE284">
        <f t="shared" si="444"/>
        <v>0</v>
      </c>
      <c r="BF284">
        <v>0</v>
      </c>
      <c r="BG284">
        <f t="shared" si="445"/>
        <v>0</v>
      </c>
      <c r="BH284">
        <v>0</v>
      </c>
      <c r="BI284">
        <f t="shared" si="446"/>
        <v>0</v>
      </c>
      <c r="BJ284">
        <v>0</v>
      </c>
      <c r="BK284">
        <f t="shared" si="447"/>
        <v>0</v>
      </c>
      <c r="BL284">
        <v>0</v>
      </c>
      <c r="BM284">
        <f t="shared" si="448"/>
        <v>0</v>
      </c>
      <c r="BN284">
        <v>0</v>
      </c>
      <c r="BO284">
        <f t="shared" si="449"/>
        <v>0</v>
      </c>
      <c r="BP284">
        <v>0</v>
      </c>
      <c r="BQ284">
        <f t="shared" si="450"/>
        <v>0</v>
      </c>
      <c r="BR284">
        <v>0</v>
      </c>
      <c r="BS284">
        <f t="shared" si="451"/>
        <v>0</v>
      </c>
      <c r="BT284">
        <v>0</v>
      </c>
      <c r="BU284">
        <f t="shared" si="452"/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f t="shared" si="397"/>
        <v>0</v>
      </c>
      <c r="DF284">
        <v>0</v>
      </c>
      <c r="DG284">
        <f t="shared" si="398"/>
        <v>0</v>
      </c>
      <c r="DH284">
        <v>100</v>
      </c>
      <c r="DI284">
        <f t="shared" si="399"/>
        <v>1</v>
      </c>
      <c r="DJ284">
        <v>0</v>
      </c>
      <c r="DK284">
        <f t="shared" si="400"/>
        <v>0</v>
      </c>
      <c r="DL284">
        <v>0</v>
      </c>
      <c r="DM284">
        <f t="shared" si="401"/>
        <v>0</v>
      </c>
      <c r="DN284">
        <v>0</v>
      </c>
      <c r="DO284">
        <f t="shared" si="402"/>
        <v>0</v>
      </c>
      <c r="DP284">
        <v>0</v>
      </c>
      <c r="DQ284">
        <f t="shared" si="403"/>
        <v>0</v>
      </c>
      <c r="DR284">
        <v>0</v>
      </c>
      <c r="DS284">
        <f t="shared" si="404"/>
        <v>0</v>
      </c>
      <c r="DT284">
        <v>0</v>
      </c>
      <c r="DU284">
        <f t="shared" si="405"/>
        <v>0</v>
      </c>
      <c r="DV284">
        <v>0</v>
      </c>
      <c r="DW284">
        <f t="shared" si="406"/>
        <v>0</v>
      </c>
      <c r="DX284">
        <v>0</v>
      </c>
      <c r="DY284">
        <f t="shared" si="407"/>
        <v>0</v>
      </c>
      <c r="DZ284">
        <v>0</v>
      </c>
      <c r="EA284">
        <f t="shared" si="408"/>
        <v>0</v>
      </c>
      <c r="EB284">
        <v>0</v>
      </c>
      <c r="EC284">
        <f t="shared" si="409"/>
        <v>0</v>
      </c>
      <c r="ED284">
        <v>0</v>
      </c>
      <c r="EE284">
        <f t="shared" si="410"/>
        <v>0</v>
      </c>
      <c r="EF284">
        <v>0</v>
      </c>
      <c r="EG284">
        <f t="shared" si="411"/>
        <v>0</v>
      </c>
      <c r="EH284">
        <v>0</v>
      </c>
      <c r="EI284">
        <f t="shared" si="412"/>
        <v>0</v>
      </c>
      <c r="EJ284">
        <v>0</v>
      </c>
      <c r="EK284">
        <f t="shared" si="413"/>
        <v>0</v>
      </c>
      <c r="EL284">
        <v>0</v>
      </c>
      <c r="EM284">
        <f t="shared" si="414"/>
        <v>0</v>
      </c>
      <c r="EN284">
        <v>0</v>
      </c>
      <c r="EO284">
        <f t="shared" si="415"/>
        <v>0</v>
      </c>
      <c r="EP284">
        <v>0</v>
      </c>
      <c r="EQ284">
        <f t="shared" si="416"/>
        <v>0</v>
      </c>
      <c r="ER284">
        <v>0</v>
      </c>
      <c r="ES284">
        <f t="shared" si="417"/>
        <v>0</v>
      </c>
      <c r="ET284">
        <v>0</v>
      </c>
      <c r="EU284">
        <f t="shared" si="418"/>
        <v>0</v>
      </c>
      <c r="EV284">
        <v>0</v>
      </c>
      <c r="EW284">
        <f t="shared" si="419"/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 s="3" t="s">
        <v>769</v>
      </c>
    </row>
    <row r="285" spans="1:166" x14ac:dyDescent="0.45">
      <c r="A285">
        <v>284</v>
      </c>
      <c r="B285">
        <v>415</v>
      </c>
      <c r="C285" t="s">
        <v>408</v>
      </c>
      <c r="D285" t="s">
        <v>34</v>
      </c>
      <c r="E285" t="s">
        <v>768</v>
      </c>
      <c r="G285" s="2">
        <v>2</v>
      </c>
      <c r="H285">
        <f t="shared" ref="H285:H290" si="459">29.8+273</f>
        <v>302.8</v>
      </c>
      <c r="I285">
        <f t="shared" si="457"/>
        <v>692.5</v>
      </c>
      <c r="J285">
        <f>19+273</f>
        <v>292</v>
      </c>
      <c r="K285" s="2">
        <f t="shared" si="453"/>
        <v>0.42166064981949458</v>
      </c>
      <c r="L285">
        <f t="shared" si="458"/>
        <v>1.4E-3</v>
      </c>
      <c r="M285" t="s">
        <v>1144</v>
      </c>
      <c r="N285">
        <v>0</v>
      </c>
      <c r="O285">
        <f t="shared" si="423"/>
        <v>0</v>
      </c>
      <c r="P285">
        <v>100</v>
      </c>
      <c r="Q285">
        <f t="shared" si="424"/>
        <v>1</v>
      </c>
      <c r="R285">
        <v>0</v>
      </c>
      <c r="S285">
        <f t="shared" si="425"/>
        <v>0</v>
      </c>
      <c r="T285">
        <v>0</v>
      </c>
      <c r="U285">
        <f t="shared" si="426"/>
        <v>0</v>
      </c>
      <c r="V285">
        <v>0</v>
      </c>
      <c r="W285">
        <f t="shared" si="427"/>
        <v>0</v>
      </c>
      <c r="X285">
        <v>0</v>
      </c>
      <c r="Y285">
        <f t="shared" si="428"/>
        <v>0</v>
      </c>
      <c r="Z285">
        <v>0</v>
      </c>
      <c r="AA285">
        <f t="shared" si="429"/>
        <v>0</v>
      </c>
      <c r="AB285">
        <v>0</v>
      </c>
      <c r="AC285">
        <f t="shared" si="430"/>
        <v>0</v>
      </c>
      <c r="AD285">
        <v>0</v>
      </c>
      <c r="AE285">
        <f t="shared" si="431"/>
        <v>0</v>
      </c>
      <c r="AF285">
        <v>0</v>
      </c>
      <c r="AG285">
        <f t="shared" si="432"/>
        <v>0</v>
      </c>
      <c r="AH285">
        <v>0</v>
      </c>
      <c r="AI285">
        <f t="shared" si="433"/>
        <v>0</v>
      </c>
      <c r="AJ285">
        <v>0</v>
      </c>
      <c r="AK285">
        <f t="shared" si="434"/>
        <v>0</v>
      </c>
      <c r="AL285">
        <v>0</v>
      </c>
      <c r="AM285">
        <f t="shared" si="435"/>
        <v>0</v>
      </c>
      <c r="AN285">
        <v>0</v>
      </c>
      <c r="AO285">
        <f t="shared" si="436"/>
        <v>0</v>
      </c>
      <c r="AP285">
        <v>0</v>
      </c>
      <c r="AQ285">
        <f t="shared" si="437"/>
        <v>0</v>
      </c>
      <c r="AR285">
        <v>0</v>
      </c>
      <c r="AS285">
        <f t="shared" si="438"/>
        <v>0</v>
      </c>
      <c r="AT285">
        <v>0</v>
      </c>
      <c r="AU285">
        <f t="shared" si="439"/>
        <v>0</v>
      </c>
      <c r="AV285">
        <v>0</v>
      </c>
      <c r="AW285">
        <f t="shared" si="440"/>
        <v>0</v>
      </c>
      <c r="AX285">
        <v>0</v>
      </c>
      <c r="AY285">
        <f t="shared" si="441"/>
        <v>0</v>
      </c>
      <c r="AZ285">
        <v>0</v>
      </c>
      <c r="BA285">
        <f t="shared" si="442"/>
        <v>0</v>
      </c>
      <c r="BB285">
        <v>0</v>
      </c>
      <c r="BC285">
        <f t="shared" si="443"/>
        <v>0</v>
      </c>
      <c r="BD285">
        <v>0</v>
      </c>
      <c r="BE285">
        <f t="shared" si="444"/>
        <v>0</v>
      </c>
      <c r="BF285">
        <v>0</v>
      </c>
      <c r="BG285">
        <f t="shared" si="445"/>
        <v>0</v>
      </c>
      <c r="BH285">
        <v>0</v>
      </c>
      <c r="BI285">
        <f t="shared" si="446"/>
        <v>0</v>
      </c>
      <c r="BJ285">
        <v>0</v>
      </c>
      <c r="BK285">
        <f t="shared" si="447"/>
        <v>0</v>
      </c>
      <c r="BL285">
        <v>0</v>
      </c>
      <c r="BM285">
        <f t="shared" si="448"/>
        <v>0</v>
      </c>
      <c r="BN285">
        <v>0</v>
      </c>
      <c r="BO285">
        <f t="shared" si="449"/>
        <v>0</v>
      </c>
      <c r="BP285">
        <v>0</v>
      </c>
      <c r="BQ285">
        <f t="shared" si="450"/>
        <v>0</v>
      </c>
      <c r="BR285">
        <v>0</v>
      </c>
      <c r="BS285">
        <f t="shared" si="451"/>
        <v>0</v>
      </c>
      <c r="BT285">
        <v>0</v>
      </c>
      <c r="BU285">
        <f t="shared" si="452"/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100</v>
      </c>
      <c r="DE285">
        <f t="shared" si="397"/>
        <v>1</v>
      </c>
      <c r="DF285">
        <v>0</v>
      </c>
      <c r="DG285">
        <f t="shared" si="398"/>
        <v>0</v>
      </c>
      <c r="DH285">
        <v>0</v>
      </c>
      <c r="DI285">
        <f t="shared" si="399"/>
        <v>0</v>
      </c>
      <c r="DJ285">
        <v>0</v>
      </c>
      <c r="DK285">
        <f t="shared" si="400"/>
        <v>0</v>
      </c>
      <c r="DL285">
        <v>0</v>
      </c>
      <c r="DM285">
        <f t="shared" si="401"/>
        <v>0</v>
      </c>
      <c r="DN285">
        <v>0</v>
      </c>
      <c r="DO285">
        <f t="shared" si="402"/>
        <v>0</v>
      </c>
      <c r="DP285">
        <v>0</v>
      </c>
      <c r="DQ285">
        <f t="shared" si="403"/>
        <v>0</v>
      </c>
      <c r="DR285">
        <v>0</v>
      </c>
      <c r="DS285">
        <f t="shared" si="404"/>
        <v>0</v>
      </c>
      <c r="DT285">
        <v>0</v>
      </c>
      <c r="DU285">
        <f t="shared" si="405"/>
        <v>0</v>
      </c>
      <c r="DV285">
        <v>0</v>
      </c>
      <c r="DW285">
        <f t="shared" si="406"/>
        <v>0</v>
      </c>
      <c r="DX285">
        <v>0</v>
      </c>
      <c r="DY285">
        <f t="shared" si="407"/>
        <v>0</v>
      </c>
      <c r="DZ285">
        <v>0</v>
      </c>
      <c r="EA285">
        <f t="shared" si="408"/>
        <v>0</v>
      </c>
      <c r="EB285">
        <v>0</v>
      </c>
      <c r="EC285">
        <f t="shared" si="409"/>
        <v>0</v>
      </c>
      <c r="ED285">
        <v>0</v>
      </c>
      <c r="EE285">
        <f t="shared" si="410"/>
        <v>0</v>
      </c>
      <c r="EF285">
        <v>0</v>
      </c>
      <c r="EG285">
        <f t="shared" si="411"/>
        <v>0</v>
      </c>
      <c r="EH285">
        <v>0</v>
      </c>
      <c r="EI285">
        <f t="shared" si="412"/>
        <v>0</v>
      </c>
      <c r="EJ285">
        <v>0</v>
      </c>
      <c r="EK285">
        <f t="shared" si="413"/>
        <v>0</v>
      </c>
      <c r="EL285">
        <v>0</v>
      </c>
      <c r="EM285">
        <f t="shared" si="414"/>
        <v>0</v>
      </c>
      <c r="EN285">
        <v>0</v>
      </c>
      <c r="EO285">
        <f t="shared" si="415"/>
        <v>0</v>
      </c>
      <c r="EP285">
        <v>0</v>
      </c>
      <c r="EQ285">
        <f t="shared" si="416"/>
        <v>0</v>
      </c>
      <c r="ER285">
        <v>0</v>
      </c>
      <c r="ES285">
        <f t="shared" si="417"/>
        <v>0</v>
      </c>
      <c r="ET285">
        <v>0</v>
      </c>
      <c r="EU285">
        <f t="shared" si="418"/>
        <v>0</v>
      </c>
      <c r="EV285">
        <v>0</v>
      </c>
      <c r="EW285">
        <f t="shared" si="419"/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 s="3" t="s">
        <v>769</v>
      </c>
    </row>
    <row r="286" spans="1:166" x14ac:dyDescent="0.45">
      <c r="A286">
        <v>285</v>
      </c>
      <c r="B286">
        <v>416</v>
      </c>
      <c r="C286" t="s">
        <v>408</v>
      </c>
      <c r="D286" t="s">
        <v>34</v>
      </c>
      <c r="E286" t="s">
        <v>768</v>
      </c>
      <c r="G286" s="2">
        <v>2</v>
      </c>
      <c r="H286">
        <f t="shared" si="459"/>
        <v>302.8</v>
      </c>
      <c r="I286">
        <f t="shared" si="457"/>
        <v>692.5</v>
      </c>
      <c r="J286">
        <f>104+273</f>
        <v>377</v>
      </c>
      <c r="K286" s="2">
        <f t="shared" si="453"/>
        <v>0.54440433212996386</v>
      </c>
      <c r="L286">
        <f t="shared" si="458"/>
        <v>1.4E-3</v>
      </c>
      <c r="M286" t="s">
        <v>1144</v>
      </c>
      <c r="N286">
        <v>0</v>
      </c>
      <c r="O286">
        <f t="shared" si="423"/>
        <v>0</v>
      </c>
      <c r="P286">
        <v>100</v>
      </c>
      <c r="Q286">
        <f t="shared" si="424"/>
        <v>1</v>
      </c>
      <c r="R286">
        <v>0</v>
      </c>
      <c r="S286">
        <f t="shared" si="425"/>
        <v>0</v>
      </c>
      <c r="T286">
        <v>0</v>
      </c>
      <c r="U286">
        <f t="shared" si="426"/>
        <v>0</v>
      </c>
      <c r="V286">
        <v>0</v>
      </c>
      <c r="W286">
        <f t="shared" si="427"/>
        <v>0</v>
      </c>
      <c r="X286">
        <v>0</v>
      </c>
      <c r="Y286">
        <f t="shared" si="428"/>
        <v>0</v>
      </c>
      <c r="Z286">
        <v>0</v>
      </c>
      <c r="AA286">
        <f t="shared" si="429"/>
        <v>0</v>
      </c>
      <c r="AB286">
        <v>0</v>
      </c>
      <c r="AC286">
        <f t="shared" si="430"/>
        <v>0</v>
      </c>
      <c r="AD286">
        <v>0</v>
      </c>
      <c r="AE286">
        <f t="shared" si="431"/>
        <v>0</v>
      </c>
      <c r="AF286">
        <v>0</v>
      </c>
      <c r="AG286">
        <f t="shared" si="432"/>
        <v>0</v>
      </c>
      <c r="AH286">
        <v>0</v>
      </c>
      <c r="AI286">
        <f t="shared" si="433"/>
        <v>0</v>
      </c>
      <c r="AJ286">
        <v>0</v>
      </c>
      <c r="AK286">
        <f t="shared" si="434"/>
        <v>0</v>
      </c>
      <c r="AL286">
        <v>0</v>
      </c>
      <c r="AM286">
        <f t="shared" si="435"/>
        <v>0</v>
      </c>
      <c r="AN286">
        <v>0</v>
      </c>
      <c r="AO286">
        <f t="shared" si="436"/>
        <v>0</v>
      </c>
      <c r="AP286">
        <v>0</v>
      </c>
      <c r="AQ286">
        <f t="shared" si="437"/>
        <v>0</v>
      </c>
      <c r="AR286">
        <v>0</v>
      </c>
      <c r="AS286">
        <f t="shared" si="438"/>
        <v>0</v>
      </c>
      <c r="AT286">
        <v>0</v>
      </c>
      <c r="AU286">
        <f t="shared" si="439"/>
        <v>0</v>
      </c>
      <c r="AV286">
        <v>0</v>
      </c>
      <c r="AW286">
        <f t="shared" si="440"/>
        <v>0</v>
      </c>
      <c r="AX286">
        <v>0</v>
      </c>
      <c r="AY286">
        <f t="shared" si="441"/>
        <v>0</v>
      </c>
      <c r="AZ286">
        <v>0</v>
      </c>
      <c r="BA286">
        <f t="shared" si="442"/>
        <v>0</v>
      </c>
      <c r="BB286">
        <v>0</v>
      </c>
      <c r="BC286">
        <f t="shared" si="443"/>
        <v>0</v>
      </c>
      <c r="BD286">
        <v>0</v>
      </c>
      <c r="BE286">
        <f t="shared" si="444"/>
        <v>0</v>
      </c>
      <c r="BF286">
        <v>0</v>
      </c>
      <c r="BG286">
        <f t="shared" si="445"/>
        <v>0</v>
      </c>
      <c r="BH286">
        <v>0</v>
      </c>
      <c r="BI286">
        <f t="shared" si="446"/>
        <v>0</v>
      </c>
      <c r="BJ286">
        <v>0</v>
      </c>
      <c r="BK286">
        <f t="shared" si="447"/>
        <v>0</v>
      </c>
      <c r="BL286">
        <v>0</v>
      </c>
      <c r="BM286">
        <f t="shared" si="448"/>
        <v>0</v>
      </c>
      <c r="BN286">
        <v>0</v>
      </c>
      <c r="BO286">
        <f t="shared" si="449"/>
        <v>0</v>
      </c>
      <c r="BP286">
        <v>0</v>
      </c>
      <c r="BQ286">
        <f t="shared" si="450"/>
        <v>0</v>
      </c>
      <c r="BR286">
        <v>0</v>
      </c>
      <c r="BS286">
        <f t="shared" si="451"/>
        <v>0</v>
      </c>
      <c r="BT286">
        <v>0</v>
      </c>
      <c r="BU286">
        <f t="shared" si="452"/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100</v>
      </c>
      <c r="DE286">
        <f t="shared" si="397"/>
        <v>1</v>
      </c>
      <c r="DF286">
        <v>0</v>
      </c>
      <c r="DG286">
        <f t="shared" si="398"/>
        <v>0</v>
      </c>
      <c r="DH286">
        <v>0</v>
      </c>
      <c r="DI286">
        <f t="shared" si="399"/>
        <v>0</v>
      </c>
      <c r="DJ286">
        <v>0</v>
      </c>
      <c r="DK286">
        <f t="shared" si="400"/>
        <v>0</v>
      </c>
      <c r="DL286">
        <v>0</v>
      </c>
      <c r="DM286">
        <f t="shared" si="401"/>
        <v>0</v>
      </c>
      <c r="DN286">
        <v>0</v>
      </c>
      <c r="DO286">
        <f t="shared" si="402"/>
        <v>0</v>
      </c>
      <c r="DP286">
        <v>0</v>
      </c>
      <c r="DQ286">
        <f t="shared" si="403"/>
        <v>0</v>
      </c>
      <c r="DR286">
        <v>0</v>
      </c>
      <c r="DS286">
        <f t="shared" si="404"/>
        <v>0</v>
      </c>
      <c r="DT286">
        <v>0</v>
      </c>
      <c r="DU286">
        <f t="shared" si="405"/>
        <v>0</v>
      </c>
      <c r="DV286">
        <v>0</v>
      </c>
      <c r="DW286">
        <f t="shared" si="406"/>
        <v>0</v>
      </c>
      <c r="DX286">
        <v>0</v>
      </c>
      <c r="DY286">
        <f t="shared" si="407"/>
        <v>0</v>
      </c>
      <c r="DZ286">
        <v>0</v>
      </c>
      <c r="EA286">
        <f t="shared" si="408"/>
        <v>0</v>
      </c>
      <c r="EB286">
        <v>0</v>
      </c>
      <c r="EC286">
        <f t="shared" si="409"/>
        <v>0</v>
      </c>
      <c r="ED286">
        <v>0</v>
      </c>
      <c r="EE286">
        <f t="shared" si="410"/>
        <v>0</v>
      </c>
      <c r="EF286">
        <v>0</v>
      </c>
      <c r="EG286">
        <f t="shared" si="411"/>
        <v>0</v>
      </c>
      <c r="EH286">
        <v>0</v>
      </c>
      <c r="EI286">
        <f t="shared" si="412"/>
        <v>0</v>
      </c>
      <c r="EJ286">
        <v>0</v>
      </c>
      <c r="EK286">
        <f t="shared" si="413"/>
        <v>0</v>
      </c>
      <c r="EL286">
        <v>0</v>
      </c>
      <c r="EM286">
        <f t="shared" si="414"/>
        <v>0</v>
      </c>
      <c r="EN286">
        <v>0</v>
      </c>
      <c r="EO286">
        <f t="shared" si="415"/>
        <v>0</v>
      </c>
      <c r="EP286">
        <v>0</v>
      </c>
      <c r="EQ286">
        <f t="shared" si="416"/>
        <v>0</v>
      </c>
      <c r="ER286">
        <v>0</v>
      </c>
      <c r="ES286">
        <f t="shared" si="417"/>
        <v>0</v>
      </c>
      <c r="ET286">
        <v>0</v>
      </c>
      <c r="EU286">
        <f t="shared" si="418"/>
        <v>0</v>
      </c>
      <c r="EV286">
        <v>0</v>
      </c>
      <c r="EW286">
        <f t="shared" si="419"/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 s="3" t="s">
        <v>769</v>
      </c>
    </row>
    <row r="287" spans="1:166" x14ac:dyDescent="0.45">
      <c r="A287">
        <v>286</v>
      </c>
      <c r="B287">
        <v>417</v>
      </c>
      <c r="C287" t="s">
        <v>408</v>
      </c>
      <c r="D287" t="s">
        <v>34</v>
      </c>
      <c r="E287" t="s">
        <v>768</v>
      </c>
      <c r="G287" s="2">
        <v>2</v>
      </c>
      <c r="H287">
        <f t="shared" si="459"/>
        <v>302.8</v>
      </c>
      <c r="I287">
        <f t="shared" si="457"/>
        <v>692.5</v>
      </c>
      <c r="J287">
        <f>155+273</f>
        <v>428</v>
      </c>
      <c r="K287" s="2">
        <f t="shared" si="453"/>
        <v>0.6180505415162455</v>
      </c>
      <c r="L287">
        <f t="shared" si="458"/>
        <v>1.4E-3</v>
      </c>
      <c r="M287" t="s">
        <v>1144</v>
      </c>
      <c r="N287">
        <v>0</v>
      </c>
      <c r="O287">
        <f t="shared" si="423"/>
        <v>0</v>
      </c>
      <c r="P287">
        <v>100</v>
      </c>
      <c r="Q287">
        <f t="shared" si="424"/>
        <v>1</v>
      </c>
      <c r="R287">
        <v>0</v>
      </c>
      <c r="S287">
        <f t="shared" si="425"/>
        <v>0</v>
      </c>
      <c r="T287">
        <v>0</v>
      </c>
      <c r="U287">
        <f t="shared" si="426"/>
        <v>0</v>
      </c>
      <c r="V287">
        <v>0</v>
      </c>
      <c r="W287">
        <f t="shared" si="427"/>
        <v>0</v>
      </c>
      <c r="X287">
        <v>0</v>
      </c>
      <c r="Y287">
        <f t="shared" si="428"/>
        <v>0</v>
      </c>
      <c r="Z287">
        <v>0</v>
      </c>
      <c r="AA287">
        <f t="shared" si="429"/>
        <v>0</v>
      </c>
      <c r="AB287">
        <v>0</v>
      </c>
      <c r="AC287">
        <f t="shared" si="430"/>
        <v>0</v>
      </c>
      <c r="AD287">
        <v>0</v>
      </c>
      <c r="AE287">
        <f t="shared" si="431"/>
        <v>0</v>
      </c>
      <c r="AF287">
        <v>0</v>
      </c>
      <c r="AG287">
        <f t="shared" si="432"/>
        <v>0</v>
      </c>
      <c r="AH287">
        <v>0</v>
      </c>
      <c r="AI287">
        <f t="shared" si="433"/>
        <v>0</v>
      </c>
      <c r="AJ287">
        <v>0</v>
      </c>
      <c r="AK287">
        <f t="shared" si="434"/>
        <v>0</v>
      </c>
      <c r="AL287">
        <v>0</v>
      </c>
      <c r="AM287">
        <f t="shared" si="435"/>
        <v>0</v>
      </c>
      <c r="AN287">
        <v>0</v>
      </c>
      <c r="AO287">
        <f t="shared" si="436"/>
        <v>0</v>
      </c>
      <c r="AP287">
        <v>0</v>
      </c>
      <c r="AQ287">
        <f t="shared" si="437"/>
        <v>0</v>
      </c>
      <c r="AR287">
        <v>0</v>
      </c>
      <c r="AS287">
        <f t="shared" si="438"/>
        <v>0</v>
      </c>
      <c r="AT287">
        <v>0</v>
      </c>
      <c r="AU287">
        <f t="shared" si="439"/>
        <v>0</v>
      </c>
      <c r="AV287">
        <v>0</v>
      </c>
      <c r="AW287">
        <f t="shared" si="440"/>
        <v>0</v>
      </c>
      <c r="AX287">
        <v>0</v>
      </c>
      <c r="AY287">
        <f t="shared" si="441"/>
        <v>0</v>
      </c>
      <c r="AZ287">
        <v>0</v>
      </c>
      <c r="BA287">
        <f t="shared" si="442"/>
        <v>0</v>
      </c>
      <c r="BB287">
        <v>0</v>
      </c>
      <c r="BC287">
        <f t="shared" si="443"/>
        <v>0</v>
      </c>
      <c r="BD287">
        <v>0</v>
      </c>
      <c r="BE287">
        <f t="shared" si="444"/>
        <v>0</v>
      </c>
      <c r="BF287">
        <v>0</v>
      </c>
      <c r="BG287">
        <f t="shared" si="445"/>
        <v>0</v>
      </c>
      <c r="BH287">
        <v>0</v>
      </c>
      <c r="BI287">
        <f t="shared" si="446"/>
        <v>0</v>
      </c>
      <c r="BJ287">
        <v>0</v>
      </c>
      <c r="BK287">
        <f t="shared" si="447"/>
        <v>0</v>
      </c>
      <c r="BL287">
        <v>0</v>
      </c>
      <c r="BM287">
        <f t="shared" si="448"/>
        <v>0</v>
      </c>
      <c r="BN287">
        <v>0</v>
      </c>
      <c r="BO287">
        <f t="shared" si="449"/>
        <v>0</v>
      </c>
      <c r="BP287">
        <v>0</v>
      </c>
      <c r="BQ287">
        <f t="shared" si="450"/>
        <v>0</v>
      </c>
      <c r="BR287">
        <v>0</v>
      </c>
      <c r="BS287">
        <f t="shared" si="451"/>
        <v>0</v>
      </c>
      <c r="BT287">
        <v>0</v>
      </c>
      <c r="BU287">
        <f t="shared" si="452"/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100</v>
      </c>
      <c r="DE287">
        <f t="shared" si="397"/>
        <v>1</v>
      </c>
      <c r="DF287">
        <v>0</v>
      </c>
      <c r="DG287">
        <f t="shared" si="398"/>
        <v>0</v>
      </c>
      <c r="DH287">
        <v>0</v>
      </c>
      <c r="DI287">
        <f t="shared" si="399"/>
        <v>0</v>
      </c>
      <c r="DJ287">
        <v>0</v>
      </c>
      <c r="DK287">
        <f t="shared" si="400"/>
        <v>0</v>
      </c>
      <c r="DL287">
        <v>0</v>
      </c>
      <c r="DM287">
        <f t="shared" si="401"/>
        <v>0</v>
      </c>
      <c r="DN287">
        <v>0</v>
      </c>
      <c r="DO287">
        <f t="shared" si="402"/>
        <v>0</v>
      </c>
      <c r="DP287">
        <v>0</v>
      </c>
      <c r="DQ287">
        <f t="shared" si="403"/>
        <v>0</v>
      </c>
      <c r="DR287">
        <v>0</v>
      </c>
      <c r="DS287">
        <f t="shared" si="404"/>
        <v>0</v>
      </c>
      <c r="DT287">
        <v>0</v>
      </c>
      <c r="DU287">
        <f t="shared" si="405"/>
        <v>0</v>
      </c>
      <c r="DV287">
        <v>0</v>
      </c>
      <c r="DW287">
        <f t="shared" si="406"/>
        <v>0</v>
      </c>
      <c r="DX287">
        <v>0</v>
      </c>
      <c r="DY287">
        <f t="shared" si="407"/>
        <v>0</v>
      </c>
      <c r="DZ287">
        <v>0</v>
      </c>
      <c r="EA287">
        <f t="shared" si="408"/>
        <v>0</v>
      </c>
      <c r="EB287">
        <v>0</v>
      </c>
      <c r="EC287">
        <f t="shared" si="409"/>
        <v>0</v>
      </c>
      <c r="ED287">
        <v>0</v>
      </c>
      <c r="EE287">
        <f t="shared" si="410"/>
        <v>0</v>
      </c>
      <c r="EF287">
        <v>0</v>
      </c>
      <c r="EG287">
        <f t="shared" si="411"/>
        <v>0</v>
      </c>
      <c r="EH287">
        <v>0</v>
      </c>
      <c r="EI287">
        <f t="shared" si="412"/>
        <v>0</v>
      </c>
      <c r="EJ287">
        <v>0</v>
      </c>
      <c r="EK287">
        <f t="shared" si="413"/>
        <v>0</v>
      </c>
      <c r="EL287">
        <v>0</v>
      </c>
      <c r="EM287">
        <f t="shared" si="414"/>
        <v>0</v>
      </c>
      <c r="EN287">
        <v>0</v>
      </c>
      <c r="EO287">
        <f t="shared" si="415"/>
        <v>0</v>
      </c>
      <c r="EP287">
        <v>0</v>
      </c>
      <c r="EQ287">
        <f t="shared" si="416"/>
        <v>0</v>
      </c>
      <c r="ER287">
        <v>0</v>
      </c>
      <c r="ES287">
        <f t="shared" si="417"/>
        <v>0</v>
      </c>
      <c r="ET287">
        <v>0</v>
      </c>
      <c r="EU287">
        <f t="shared" si="418"/>
        <v>0</v>
      </c>
      <c r="EV287">
        <v>0</v>
      </c>
      <c r="EW287">
        <f t="shared" si="419"/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 s="3" t="s">
        <v>769</v>
      </c>
    </row>
    <row r="288" spans="1:166" x14ac:dyDescent="0.45">
      <c r="A288">
        <v>287</v>
      </c>
      <c r="B288">
        <v>418</v>
      </c>
      <c r="C288" t="s">
        <v>408</v>
      </c>
      <c r="D288" t="s">
        <v>34</v>
      </c>
      <c r="E288" t="s">
        <v>768</v>
      </c>
      <c r="G288" s="2">
        <v>2</v>
      </c>
      <c r="H288">
        <f t="shared" si="459"/>
        <v>302.8</v>
      </c>
      <c r="I288">
        <f t="shared" si="457"/>
        <v>692.5</v>
      </c>
      <c r="J288">
        <f>194+273</f>
        <v>467</v>
      </c>
      <c r="K288" s="2">
        <f t="shared" si="453"/>
        <v>0.67436823104693144</v>
      </c>
      <c r="L288">
        <f t="shared" si="458"/>
        <v>1.4E-3</v>
      </c>
      <c r="M288" t="s">
        <v>1144</v>
      </c>
      <c r="N288">
        <v>0</v>
      </c>
      <c r="O288">
        <f t="shared" si="423"/>
        <v>0</v>
      </c>
      <c r="P288">
        <v>100</v>
      </c>
      <c r="Q288">
        <f t="shared" si="424"/>
        <v>1</v>
      </c>
      <c r="R288">
        <v>0</v>
      </c>
      <c r="S288">
        <f t="shared" si="425"/>
        <v>0</v>
      </c>
      <c r="T288">
        <v>0</v>
      </c>
      <c r="U288">
        <f t="shared" si="426"/>
        <v>0</v>
      </c>
      <c r="V288">
        <v>0</v>
      </c>
      <c r="W288">
        <f t="shared" si="427"/>
        <v>0</v>
      </c>
      <c r="X288">
        <v>0</v>
      </c>
      <c r="Y288">
        <f t="shared" si="428"/>
        <v>0</v>
      </c>
      <c r="Z288">
        <v>0</v>
      </c>
      <c r="AA288">
        <f t="shared" si="429"/>
        <v>0</v>
      </c>
      <c r="AB288">
        <v>0</v>
      </c>
      <c r="AC288">
        <f t="shared" si="430"/>
        <v>0</v>
      </c>
      <c r="AD288">
        <v>0</v>
      </c>
      <c r="AE288">
        <f t="shared" si="431"/>
        <v>0</v>
      </c>
      <c r="AF288">
        <v>0</v>
      </c>
      <c r="AG288">
        <f t="shared" si="432"/>
        <v>0</v>
      </c>
      <c r="AH288">
        <v>0</v>
      </c>
      <c r="AI288">
        <f t="shared" si="433"/>
        <v>0</v>
      </c>
      <c r="AJ288">
        <v>0</v>
      </c>
      <c r="AK288">
        <f t="shared" si="434"/>
        <v>0</v>
      </c>
      <c r="AL288">
        <v>0</v>
      </c>
      <c r="AM288">
        <f t="shared" si="435"/>
        <v>0</v>
      </c>
      <c r="AN288">
        <v>0</v>
      </c>
      <c r="AO288">
        <f t="shared" si="436"/>
        <v>0</v>
      </c>
      <c r="AP288">
        <v>0</v>
      </c>
      <c r="AQ288">
        <f t="shared" si="437"/>
        <v>0</v>
      </c>
      <c r="AR288">
        <v>0</v>
      </c>
      <c r="AS288">
        <f t="shared" si="438"/>
        <v>0</v>
      </c>
      <c r="AT288">
        <v>0</v>
      </c>
      <c r="AU288">
        <f t="shared" si="439"/>
        <v>0</v>
      </c>
      <c r="AV288">
        <v>0</v>
      </c>
      <c r="AW288">
        <f t="shared" si="440"/>
        <v>0</v>
      </c>
      <c r="AX288">
        <v>0</v>
      </c>
      <c r="AY288">
        <f t="shared" si="441"/>
        <v>0</v>
      </c>
      <c r="AZ288">
        <v>0</v>
      </c>
      <c r="BA288">
        <f t="shared" si="442"/>
        <v>0</v>
      </c>
      <c r="BB288">
        <v>0</v>
      </c>
      <c r="BC288">
        <f t="shared" si="443"/>
        <v>0</v>
      </c>
      <c r="BD288">
        <v>0</v>
      </c>
      <c r="BE288">
        <f t="shared" si="444"/>
        <v>0</v>
      </c>
      <c r="BF288">
        <v>0</v>
      </c>
      <c r="BG288">
        <f t="shared" si="445"/>
        <v>0</v>
      </c>
      <c r="BH288">
        <v>0</v>
      </c>
      <c r="BI288">
        <f t="shared" si="446"/>
        <v>0</v>
      </c>
      <c r="BJ288">
        <v>0</v>
      </c>
      <c r="BK288">
        <f t="shared" si="447"/>
        <v>0</v>
      </c>
      <c r="BL288">
        <v>0</v>
      </c>
      <c r="BM288">
        <f t="shared" si="448"/>
        <v>0</v>
      </c>
      <c r="BN288">
        <v>0</v>
      </c>
      <c r="BO288">
        <f t="shared" si="449"/>
        <v>0</v>
      </c>
      <c r="BP288">
        <v>0</v>
      </c>
      <c r="BQ288">
        <f t="shared" si="450"/>
        <v>0</v>
      </c>
      <c r="BR288">
        <v>0</v>
      </c>
      <c r="BS288">
        <f t="shared" si="451"/>
        <v>0</v>
      </c>
      <c r="BT288">
        <v>0</v>
      </c>
      <c r="BU288">
        <f t="shared" si="452"/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100</v>
      </c>
      <c r="DE288">
        <f t="shared" si="397"/>
        <v>1</v>
      </c>
      <c r="DF288">
        <v>0</v>
      </c>
      <c r="DG288">
        <f t="shared" si="398"/>
        <v>0</v>
      </c>
      <c r="DH288">
        <v>0</v>
      </c>
      <c r="DI288">
        <f t="shared" si="399"/>
        <v>0</v>
      </c>
      <c r="DJ288">
        <v>0</v>
      </c>
      <c r="DK288">
        <f t="shared" si="400"/>
        <v>0</v>
      </c>
      <c r="DL288">
        <v>0</v>
      </c>
      <c r="DM288">
        <f t="shared" si="401"/>
        <v>0</v>
      </c>
      <c r="DN288">
        <v>0</v>
      </c>
      <c r="DO288">
        <f t="shared" si="402"/>
        <v>0</v>
      </c>
      <c r="DP288">
        <v>0</v>
      </c>
      <c r="DQ288">
        <f t="shared" si="403"/>
        <v>0</v>
      </c>
      <c r="DR288">
        <v>0</v>
      </c>
      <c r="DS288">
        <f t="shared" si="404"/>
        <v>0</v>
      </c>
      <c r="DT288">
        <v>0</v>
      </c>
      <c r="DU288">
        <f t="shared" si="405"/>
        <v>0</v>
      </c>
      <c r="DV288">
        <v>0</v>
      </c>
      <c r="DW288">
        <f t="shared" si="406"/>
        <v>0</v>
      </c>
      <c r="DX288">
        <v>0</v>
      </c>
      <c r="DY288">
        <f t="shared" si="407"/>
        <v>0</v>
      </c>
      <c r="DZ288">
        <v>0</v>
      </c>
      <c r="EA288">
        <f t="shared" si="408"/>
        <v>0</v>
      </c>
      <c r="EB288">
        <v>0</v>
      </c>
      <c r="EC288">
        <f t="shared" si="409"/>
        <v>0</v>
      </c>
      <c r="ED288">
        <v>0</v>
      </c>
      <c r="EE288">
        <f t="shared" si="410"/>
        <v>0</v>
      </c>
      <c r="EF288">
        <v>0</v>
      </c>
      <c r="EG288">
        <f t="shared" si="411"/>
        <v>0</v>
      </c>
      <c r="EH288">
        <v>0</v>
      </c>
      <c r="EI288">
        <f t="shared" si="412"/>
        <v>0</v>
      </c>
      <c r="EJ288">
        <v>0</v>
      </c>
      <c r="EK288">
        <f t="shared" si="413"/>
        <v>0</v>
      </c>
      <c r="EL288">
        <v>0</v>
      </c>
      <c r="EM288">
        <f t="shared" si="414"/>
        <v>0</v>
      </c>
      <c r="EN288">
        <v>0</v>
      </c>
      <c r="EO288">
        <f t="shared" si="415"/>
        <v>0</v>
      </c>
      <c r="EP288">
        <v>0</v>
      </c>
      <c r="EQ288">
        <f t="shared" si="416"/>
        <v>0</v>
      </c>
      <c r="ER288">
        <v>0</v>
      </c>
      <c r="ES288">
        <f t="shared" si="417"/>
        <v>0</v>
      </c>
      <c r="ET288">
        <v>0</v>
      </c>
      <c r="EU288">
        <f t="shared" si="418"/>
        <v>0</v>
      </c>
      <c r="EV288">
        <v>0</v>
      </c>
      <c r="EW288">
        <f t="shared" si="419"/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 s="3" t="s">
        <v>769</v>
      </c>
    </row>
    <row r="289" spans="1:162" x14ac:dyDescent="0.45">
      <c r="A289">
        <v>288</v>
      </c>
      <c r="B289">
        <v>419</v>
      </c>
      <c r="C289" t="s">
        <v>408</v>
      </c>
      <c r="D289" t="s">
        <v>34</v>
      </c>
      <c r="E289" t="s">
        <v>768</v>
      </c>
      <c r="G289" s="2">
        <v>2</v>
      </c>
      <c r="H289">
        <f t="shared" si="459"/>
        <v>302.8</v>
      </c>
      <c r="I289">
        <f t="shared" si="457"/>
        <v>692.5</v>
      </c>
      <c r="J289">
        <f>230+273</f>
        <v>503</v>
      </c>
      <c r="K289" s="2">
        <f t="shared" si="453"/>
        <v>0.72635379061371841</v>
      </c>
      <c r="L289">
        <f t="shared" si="458"/>
        <v>1.4E-3</v>
      </c>
      <c r="M289" t="s">
        <v>1144</v>
      </c>
      <c r="N289">
        <v>0</v>
      </c>
      <c r="O289">
        <f t="shared" si="423"/>
        <v>0</v>
      </c>
      <c r="P289">
        <v>100</v>
      </c>
      <c r="Q289">
        <f t="shared" si="424"/>
        <v>1</v>
      </c>
      <c r="R289">
        <v>0</v>
      </c>
      <c r="S289">
        <f t="shared" si="425"/>
        <v>0</v>
      </c>
      <c r="T289">
        <v>0</v>
      </c>
      <c r="U289">
        <f t="shared" si="426"/>
        <v>0</v>
      </c>
      <c r="V289">
        <v>0</v>
      </c>
      <c r="W289">
        <f t="shared" si="427"/>
        <v>0</v>
      </c>
      <c r="X289">
        <v>0</v>
      </c>
      <c r="Y289">
        <f t="shared" si="428"/>
        <v>0</v>
      </c>
      <c r="Z289">
        <v>0</v>
      </c>
      <c r="AA289">
        <f t="shared" si="429"/>
        <v>0</v>
      </c>
      <c r="AB289">
        <v>0</v>
      </c>
      <c r="AC289">
        <f t="shared" si="430"/>
        <v>0</v>
      </c>
      <c r="AD289">
        <v>0</v>
      </c>
      <c r="AE289">
        <f t="shared" si="431"/>
        <v>0</v>
      </c>
      <c r="AF289">
        <v>0</v>
      </c>
      <c r="AG289">
        <f t="shared" si="432"/>
        <v>0</v>
      </c>
      <c r="AH289">
        <v>0</v>
      </c>
      <c r="AI289">
        <f t="shared" si="433"/>
        <v>0</v>
      </c>
      <c r="AJ289">
        <v>0</v>
      </c>
      <c r="AK289">
        <f t="shared" si="434"/>
        <v>0</v>
      </c>
      <c r="AL289">
        <v>0</v>
      </c>
      <c r="AM289">
        <f t="shared" si="435"/>
        <v>0</v>
      </c>
      <c r="AN289">
        <v>0</v>
      </c>
      <c r="AO289">
        <f t="shared" si="436"/>
        <v>0</v>
      </c>
      <c r="AP289">
        <v>0</v>
      </c>
      <c r="AQ289">
        <f t="shared" si="437"/>
        <v>0</v>
      </c>
      <c r="AR289">
        <v>0</v>
      </c>
      <c r="AS289">
        <f t="shared" si="438"/>
        <v>0</v>
      </c>
      <c r="AT289">
        <v>0</v>
      </c>
      <c r="AU289">
        <f t="shared" si="439"/>
        <v>0</v>
      </c>
      <c r="AV289">
        <v>0</v>
      </c>
      <c r="AW289">
        <f t="shared" si="440"/>
        <v>0</v>
      </c>
      <c r="AX289">
        <v>0</v>
      </c>
      <c r="AY289">
        <f t="shared" si="441"/>
        <v>0</v>
      </c>
      <c r="AZ289">
        <v>0</v>
      </c>
      <c r="BA289">
        <f t="shared" si="442"/>
        <v>0</v>
      </c>
      <c r="BB289">
        <v>0</v>
      </c>
      <c r="BC289">
        <f t="shared" si="443"/>
        <v>0</v>
      </c>
      <c r="BD289">
        <v>0</v>
      </c>
      <c r="BE289">
        <f t="shared" si="444"/>
        <v>0</v>
      </c>
      <c r="BF289">
        <v>0</v>
      </c>
      <c r="BG289">
        <f t="shared" si="445"/>
        <v>0</v>
      </c>
      <c r="BH289">
        <v>0</v>
      </c>
      <c r="BI289">
        <f t="shared" si="446"/>
        <v>0</v>
      </c>
      <c r="BJ289">
        <v>0</v>
      </c>
      <c r="BK289">
        <f t="shared" si="447"/>
        <v>0</v>
      </c>
      <c r="BL289">
        <v>0</v>
      </c>
      <c r="BM289">
        <f t="shared" si="448"/>
        <v>0</v>
      </c>
      <c r="BN289">
        <v>0</v>
      </c>
      <c r="BO289">
        <f t="shared" si="449"/>
        <v>0</v>
      </c>
      <c r="BP289">
        <v>0</v>
      </c>
      <c r="BQ289">
        <f t="shared" si="450"/>
        <v>0</v>
      </c>
      <c r="BR289">
        <v>0</v>
      </c>
      <c r="BS289">
        <f t="shared" si="451"/>
        <v>0</v>
      </c>
      <c r="BT289">
        <v>0</v>
      </c>
      <c r="BU289">
        <f t="shared" si="452"/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100</v>
      </c>
      <c r="DE289">
        <f t="shared" si="397"/>
        <v>1</v>
      </c>
      <c r="DF289">
        <v>0</v>
      </c>
      <c r="DG289">
        <f t="shared" si="398"/>
        <v>0</v>
      </c>
      <c r="DH289">
        <v>0</v>
      </c>
      <c r="DI289">
        <f t="shared" si="399"/>
        <v>0</v>
      </c>
      <c r="DJ289">
        <v>0</v>
      </c>
      <c r="DK289">
        <f t="shared" si="400"/>
        <v>0</v>
      </c>
      <c r="DL289">
        <v>0</v>
      </c>
      <c r="DM289">
        <f t="shared" si="401"/>
        <v>0</v>
      </c>
      <c r="DN289">
        <v>0</v>
      </c>
      <c r="DO289">
        <f t="shared" si="402"/>
        <v>0</v>
      </c>
      <c r="DP289">
        <v>0</v>
      </c>
      <c r="DQ289">
        <f t="shared" si="403"/>
        <v>0</v>
      </c>
      <c r="DR289">
        <v>0</v>
      </c>
      <c r="DS289">
        <f t="shared" si="404"/>
        <v>0</v>
      </c>
      <c r="DT289">
        <v>0</v>
      </c>
      <c r="DU289">
        <f t="shared" si="405"/>
        <v>0</v>
      </c>
      <c r="DV289">
        <v>0</v>
      </c>
      <c r="DW289">
        <f t="shared" si="406"/>
        <v>0</v>
      </c>
      <c r="DX289">
        <v>0</v>
      </c>
      <c r="DY289">
        <f t="shared" si="407"/>
        <v>0</v>
      </c>
      <c r="DZ289">
        <v>0</v>
      </c>
      <c r="EA289">
        <f t="shared" si="408"/>
        <v>0</v>
      </c>
      <c r="EB289">
        <v>0</v>
      </c>
      <c r="EC289">
        <f t="shared" si="409"/>
        <v>0</v>
      </c>
      <c r="ED289">
        <v>0</v>
      </c>
      <c r="EE289">
        <f t="shared" si="410"/>
        <v>0</v>
      </c>
      <c r="EF289">
        <v>0</v>
      </c>
      <c r="EG289">
        <f t="shared" si="411"/>
        <v>0</v>
      </c>
      <c r="EH289">
        <v>0</v>
      </c>
      <c r="EI289">
        <f t="shared" si="412"/>
        <v>0</v>
      </c>
      <c r="EJ289">
        <v>0</v>
      </c>
      <c r="EK289">
        <f t="shared" si="413"/>
        <v>0</v>
      </c>
      <c r="EL289">
        <v>0</v>
      </c>
      <c r="EM289">
        <f t="shared" si="414"/>
        <v>0</v>
      </c>
      <c r="EN289">
        <v>0</v>
      </c>
      <c r="EO289">
        <f t="shared" si="415"/>
        <v>0</v>
      </c>
      <c r="EP289">
        <v>0</v>
      </c>
      <c r="EQ289">
        <f t="shared" si="416"/>
        <v>0</v>
      </c>
      <c r="ER289">
        <v>0</v>
      </c>
      <c r="ES289">
        <f t="shared" si="417"/>
        <v>0</v>
      </c>
      <c r="ET289">
        <v>0</v>
      </c>
      <c r="EU289">
        <f t="shared" si="418"/>
        <v>0</v>
      </c>
      <c r="EV289">
        <v>0</v>
      </c>
      <c r="EW289">
        <f t="shared" si="419"/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 s="3" t="s">
        <v>769</v>
      </c>
    </row>
    <row r="290" spans="1:162" x14ac:dyDescent="0.45">
      <c r="A290">
        <v>289</v>
      </c>
      <c r="B290">
        <v>420</v>
      </c>
      <c r="C290" t="s">
        <v>408</v>
      </c>
      <c r="D290" t="s">
        <v>34</v>
      </c>
      <c r="E290" t="s">
        <v>768</v>
      </c>
      <c r="G290" s="2">
        <v>0</v>
      </c>
      <c r="H290">
        <f t="shared" si="459"/>
        <v>302.8</v>
      </c>
      <c r="I290">
        <f t="shared" si="457"/>
        <v>692.5</v>
      </c>
      <c r="J290">
        <f>263+273</f>
        <v>536</v>
      </c>
      <c r="K290" s="2">
        <f t="shared" si="453"/>
        <v>0.77400722021660651</v>
      </c>
      <c r="L290">
        <f t="shared" si="458"/>
        <v>1.4E-3</v>
      </c>
      <c r="M290" t="s">
        <v>1144</v>
      </c>
      <c r="N290">
        <v>0</v>
      </c>
      <c r="O290">
        <f t="shared" si="423"/>
        <v>0</v>
      </c>
      <c r="P290">
        <v>100</v>
      </c>
      <c r="Q290">
        <f t="shared" si="424"/>
        <v>1</v>
      </c>
      <c r="R290">
        <v>0</v>
      </c>
      <c r="S290">
        <f t="shared" si="425"/>
        <v>0</v>
      </c>
      <c r="T290">
        <v>0</v>
      </c>
      <c r="U290">
        <f t="shared" si="426"/>
        <v>0</v>
      </c>
      <c r="V290">
        <v>0</v>
      </c>
      <c r="W290">
        <f t="shared" si="427"/>
        <v>0</v>
      </c>
      <c r="X290">
        <v>0</v>
      </c>
      <c r="Y290">
        <f t="shared" si="428"/>
        <v>0</v>
      </c>
      <c r="Z290">
        <v>0</v>
      </c>
      <c r="AA290">
        <f t="shared" si="429"/>
        <v>0</v>
      </c>
      <c r="AB290">
        <v>0</v>
      </c>
      <c r="AC290">
        <f t="shared" si="430"/>
        <v>0</v>
      </c>
      <c r="AD290">
        <v>0</v>
      </c>
      <c r="AE290">
        <f t="shared" si="431"/>
        <v>0</v>
      </c>
      <c r="AF290">
        <v>0</v>
      </c>
      <c r="AG290">
        <f t="shared" si="432"/>
        <v>0</v>
      </c>
      <c r="AH290">
        <v>0</v>
      </c>
      <c r="AI290">
        <f t="shared" si="433"/>
        <v>0</v>
      </c>
      <c r="AJ290">
        <v>0</v>
      </c>
      <c r="AK290">
        <f t="shared" si="434"/>
        <v>0</v>
      </c>
      <c r="AL290">
        <v>0</v>
      </c>
      <c r="AM290">
        <f t="shared" si="435"/>
        <v>0</v>
      </c>
      <c r="AN290">
        <v>0</v>
      </c>
      <c r="AO290">
        <f t="shared" si="436"/>
        <v>0</v>
      </c>
      <c r="AP290">
        <v>0</v>
      </c>
      <c r="AQ290">
        <f t="shared" si="437"/>
        <v>0</v>
      </c>
      <c r="AR290">
        <v>0</v>
      </c>
      <c r="AS290">
        <f t="shared" si="438"/>
        <v>0</v>
      </c>
      <c r="AT290">
        <v>0</v>
      </c>
      <c r="AU290">
        <f t="shared" si="439"/>
        <v>0</v>
      </c>
      <c r="AV290">
        <v>0</v>
      </c>
      <c r="AW290">
        <f t="shared" si="440"/>
        <v>0</v>
      </c>
      <c r="AX290">
        <v>0</v>
      </c>
      <c r="AY290">
        <f t="shared" si="441"/>
        <v>0</v>
      </c>
      <c r="AZ290">
        <v>0</v>
      </c>
      <c r="BA290">
        <f t="shared" si="442"/>
        <v>0</v>
      </c>
      <c r="BB290">
        <v>0</v>
      </c>
      <c r="BC290">
        <f t="shared" si="443"/>
        <v>0</v>
      </c>
      <c r="BD290">
        <v>0</v>
      </c>
      <c r="BE290">
        <f t="shared" si="444"/>
        <v>0</v>
      </c>
      <c r="BF290">
        <v>0</v>
      </c>
      <c r="BG290">
        <f t="shared" si="445"/>
        <v>0</v>
      </c>
      <c r="BH290">
        <v>0</v>
      </c>
      <c r="BI290">
        <f t="shared" si="446"/>
        <v>0</v>
      </c>
      <c r="BJ290">
        <v>0</v>
      </c>
      <c r="BK290">
        <f t="shared" si="447"/>
        <v>0</v>
      </c>
      <c r="BL290">
        <v>0</v>
      </c>
      <c r="BM290">
        <f t="shared" si="448"/>
        <v>0</v>
      </c>
      <c r="BN290">
        <v>0</v>
      </c>
      <c r="BO290">
        <f t="shared" si="449"/>
        <v>0</v>
      </c>
      <c r="BP290">
        <v>0</v>
      </c>
      <c r="BQ290">
        <f t="shared" si="450"/>
        <v>0</v>
      </c>
      <c r="BR290">
        <v>0</v>
      </c>
      <c r="BS290">
        <f t="shared" si="451"/>
        <v>0</v>
      </c>
      <c r="BT290">
        <v>0</v>
      </c>
      <c r="BU290">
        <f t="shared" si="452"/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100</v>
      </c>
      <c r="DE290">
        <f t="shared" ref="DE290:DE300" si="460">((DD290/100)/FY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1</v>
      </c>
      <c r="DF290">
        <v>0</v>
      </c>
      <c r="DG290">
        <f t="shared" ref="DG290:DG300" si="461">((DF290/100)/GA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H290">
        <v>0</v>
      </c>
      <c r="DI290">
        <f t="shared" ref="DI290:DI300" si="462">((DH290/100)/GC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J290">
        <v>0</v>
      </c>
      <c r="DK290">
        <f t="shared" ref="DK290:DK300" si="463">((DJ290/100)/FK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L290">
        <v>0</v>
      </c>
      <c r="DM290">
        <f t="shared" ref="DM290:DM300" si="464">((DL290/100)/FO$10)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N290">
        <v>0</v>
      </c>
      <c r="DO290">
        <f t="shared" ref="DO290:DO300" si="465">((DN290/100)/FI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P290">
        <v>0</v>
      </c>
      <c r="DQ290">
        <f t="shared" ref="DQ290:DQ300" si="466">((DP290/100)/FK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R290">
        <v>0</v>
      </c>
      <c r="DS290">
        <f t="shared" ref="DS290:DS300" si="467">((DR290/100)/FM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T290">
        <v>0</v>
      </c>
      <c r="DU290">
        <f t="shared" ref="DU290:DU300" si="468">((DT290/100)/FO$13)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V290">
        <v>0</v>
      </c>
      <c r="DW290">
        <f t="shared" ref="DW290:DW300" si="469">((DV290/100)/FI$19)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X290">
        <v>0</v>
      </c>
      <c r="DY290">
        <f t="shared" ref="DY290:DY300" si="470">((DX290/100)/FI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DZ290">
        <v>0</v>
      </c>
      <c r="EA290">
        <f t="shared" ref="EA290:EA300" si="471">((DZ290/100)/FQ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B290">
        <v>0</v>
      </c>
      <c r="EC290">
        <f t="shared" ref="EC290:EC300" si="472">((EB290/100)/FM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D290">
        <v>0</v>
      </c>
      <c r="EE290">
        <f t="shared" ref="EE290:EE300" si="473">((ED290/100)/FI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F290">
        <v>0</v>
      </c>
      <c r="EG290">
        <f t="shared" ref="EG290:EG300" si="474">((EF290/100)/FK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H290">
        <v>0</v>
      </c>
      <c r="EI290">
        <f t="shared" ref="EI290:EI300" si="475">((EH290/100)/FS$2)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J290">
        <v>0</v>
      </c>
      <c r="EK290">
        <f t="shared" ref="EK290:EK300" si="476">((EJ290/100)/FI$6)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L290">
        <v>0</v>
      </c>
      <c r="EM290">
        <f t="shared" ref="EM290:EM300" si="477">((EL290/100)/FI$10)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N290">
        <v>0</v>
      </c>
      <c r="EO290">
        <f t="shared" ref="EO290:EO300" si="478">((EN290/100)/FN$22)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P290">
        <v>0</v>
      </c>
      <c r="EQ290">
        <f t="shared" ref="EQ290:EQ300" si="479">((EP290/100)/FM$23)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</f>
        <v>0</v>
      </c>
      <c r="ER290">
        <v>0</v>
      </c>
      <c r="ES290">
        <f t="shared" ref="ES290:ES300" si="480">(((ER290/100)/FI$26)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T290">
        <v>0</v>
      </c>
      <c r="EU290">
        <f t="shared" ref="EU290:EU300" si="481">(((ET290/100)/FI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V290">
        <v>0</v>
      </c>
      <c r="EW290">
        <f t="shared" ref="EW290:EW300" si="482">(((EV290/100)/FK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X290">
        <v>0</v>
      </c>
      <c r="EY290">
        <f t="shared" ref="EY290:EY300" si="483">(((EX290/100)/FM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EZ290">
        <v>0</v>
      </c>
      <c r="FA290">
        <f t="shared" ref="FA290:FA300" si="484">(((EZ290/100)/FO$28)/((DD290/100)/FY$2+(DF290/100)/GA$2+(DH290/100)/GC$2+(DJ290/100)/FK$2+(DL290/100)/FO$10+(DN290/100)/FI$13+(DP290/100)/FK$13+(DR290/100)/FM$13+(DT290/100)/FO$13+(DV290/100)/FI$19+(DX290/100)/FI$2+(DZ290/100)/FQ$2+(EB290/100)/FM$2+(ED290/100)/FI$22+(EF290/100)/FK$22+(EH290/100)/FS$2+(EJ290/100)/FI$6+(EL290/100)/FI$10+(EN290/100)/FN$22+(EP290/100)/FM$23+(ER290/100)/FI$26+(ET290/100)/FI$28+(EV290/100)/FK$28+(EX290/100)/FM$28+(EZ290/100)/FO$28))</f>
        <v>0</v>
      </c>
      <c r="FB290">
        <v>0</v>
      </c>
      <c r="FC290">
        <v>0</v>
      </c>
      <c r="FD290">
        <v>0</v>
      </c>
      <c r="FE290">
        <v>0</v>
      </c>
      <c r="FF290" s="3" t="s">
        <v>769</v>
      </c>
    </row>
    <row r="291" spans="1:162" x14ac:dyDescent="0.45">
      <c r="A291">
        <v>290</v>
      </c>
      <c r="B291">
        <v>421</v>
      </c>
      <c r="C291" t="s">
        <v>759</v>
      </c>
      <c r="D291" t="s">
        <v>770</v>
      </c>
      <c r="E291" t="s">
        <v>768</v>
      </c>
      <c r="G291" s="2">
        <v>1</v>
      </c>
      <c r="H291">
        <v>453.7</v>
      </c>
      <c r="I291">
        <v>1728</v>
      </c>
      <c r="J291">
        <f>250+273</f>
        <v>523</v>
      </c>
      <c r="K291" s="2">
        <f t="shared" si="453"/>
        <v>0.30266203703703703</v>
      </c>
      <c r="L291">
        <f>1/15/60</f>
        <v>1.1111111111111111E-3</v>
      </c>
      <c r="M291" t="s">
        <v>64</v>
      </c>
      <c r="N291">
        <v>0</v>
      </c>
      <c r="O291">
        <f t="shared" si="423"/>
        <v>0</v>
      </c>
      <c r="P291">
        <v>0</v>
      </c>
      <c r="Q291">
        <f t="shared" si="424"/>
        <v>0</v>
      </c>
      <c r="R291">
        <v>100</v>
      </c>
      <c r="S291">
        <f t="shared" si="425"/>
        <v>1</v>
      </c>
      <c r="T291">
        <v>0</v>
      </c>
      <c r="U291">
        <f t="shared" si="426"/>
        <v>0</v>
      </c>
      <c r="V291">
        <v>0</v>
      </c>
      <c r="W291">
        <f t="shared" si="427"/>
        <v>0</v>
      </c>
      <c r="X291">
        <v>0</v>
      </c>
      <c r="Y291">
        <f t="shared" si="428"/>
        <v>0</v>
      </c>
      <c r="Z291">
        <v>0</v>
      </c>
      <c r="AA291">
        <f t="shared" si="429"/>
        <v>0</v>
      </c>
      <c r="AB291">
        <v>0</v>
      </c>
      <c r="AC291">
        <f t="shared" si="430"/>
        <v>0</v>
      </c>
      <c r="AD291">
        <v>0</v>
      </c>
      <c r="AE291">
        <f t="shared" si="431"/>
        <v>0</v>
      </c>
      <c r="AF291">
        <v>0</v>
      </c>
      <c r="AG291">
        <f t="shared" si="432"/>
        <v>0</v>
      </c>
      <c r="AH291">
        <v>0</v>
      </c>
      <c r="AI291">
        <f t="shared" si="433"/>
        <v>0</v>
      </c>
      <c r="AJ291">
        <v>0</v>
      </c>
      <c r="AK291">
        <f t="shared" si="434"/>
        <v>0</v>
      </c>
      <c r="AL291">
        <v>0</v>
      </c>
      <c r="AM291">
        <f t="shared" si="435"/>
        <v>0</v>
      </c>
      <c r="AN291">
        <v>0</v>
      </c>
      <c r="AO291">
        <f t="shared" si="436"/>
        <v>0</v>
      </c>
      <c r="AP291">
        <v>0</v>
      </c>
      <c r="AQ291">
        <f t="shared" si="437"/>
        <v>0</v>
      </c>
      <c r="AR291">
        <v>0</v>
      </c>
      <c r="AS291">
        <f t="shared" si="438"/>
        <v>0</v>
      </c>
      <c r="AT291">
        <v>0</v>
      </c>
      <c r="AU291">
        <f t="shared" si="439"/>
        <v>0</v>
      </c>
      <c r="AV291">
        <v>0</v>
      </c>
      <c r="AW291">
        <f t="shared" si="440"/>
        <v>0</v>
      </c>
      <c r="AX291">
        <v>0</v>
      </c>
      <c r="AY291">
        <f t="shared" si="441"/>
        <v>0</v>
      </c>
      <c r="AZ291">
        <v>0</v>
      </c>
      <c r="BA291">
        <f t="shared" si="442"/>
        <v>0</v>
      </c>
      <c r="BB291">
        <v>0</v>
      </c>
      <c r="BC291">
        <f t="shared" si="443"/>
        <v>0</v>
      </c>
      <c r="BD291">
        <v>0</v>
      </c>
      <c r="BE291">
        <f t="shared" si="444"/>
        <v>0</v>
      </c>
      <c r="BF291">
        <v>0</v>
      </c>
      <c r="BG291">
        <f t="shared" si="445"/>
        <v>0</v>
      </c>
      <c r="BH291">
        <v>0</v>
      </c>
      <c r="BI291">
        <f t="shared" si="446"/>
        <v>0</v>
      </c>
      <c r="BJ291">
        <v>0</v>
      </c>
      <c r="BK291">
        <f t="shared" si="447"/>
        <v>0</v>
      </c>
      <c r="BL291">
        <v>0</v>
      </c>
      <c r="BM291">
        <f t="shared" si="448"/>
        <v>0</v>
      </c>
      <c r="BN291">
        <v>0</v>
      </c>
      <c r="BO291">
        <f t="shared" si="449"/>
        <v>0</v>
      </c>
      <c r="BP291">
        <v>0</v>
      </c>
      <c r="BQ291">
        <f t="shared" si="450"/>
        <v>0</v>
      </c>
      <c r="BR291">
        <v>0</v>
      </c>
      <c r="BS291">
        <f t="shared" si="451"/>
        <v>0</v>
      </c>
      <c r="BT291">
        <v>0</v>
      </c>
      <c r="BU291">
        <f t="shared" si="452"/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f t="shared" si="460"/>
        <v>0</v>
      </c>
      <c r="DF291">
        <v>0</v>
      </c>
      <c r="DG291">
        <f t="shared" si="461"/>
        <v>0</v>
      </c>
      <c r="DH291">
        <v>0</v>
      </c>
      <c r="DI291">
        <f t="shared" si="462"/>
        <v>0</v>
      </c>
      <c r="DJ291">
        <v>0</v>
      </c>
      <c r="DK291">
        <f t="shared" si="463"/>
        <v>0</v>
      </c>
      <c r="DL291">
        <v>0</v>
      </c>
      <c r="DM291">
        <f t="shared" si="464"/>
        <v>0</v>
      </c>
      <c r="DN291">
        <v>0</v>
      </c>
      <c r="DO291">
        <f t="shared" si="465"/>
        <v>0</v>
      </c>
      <c r="DP291">
        <v>0</v>
      </c>
      <c r="DQ291">
        <f t="shared" si="466"/>
        <v>0</v>
      </c>
      <c r="DR291">
        <v>0</v>
      </c>
      <c r="DS291">
        <f t="shared" si="467"/>
        <v>0</v>
      </c>
      <c r="DT291">
        <v>0</v>
      </c>
      <c r="DU291">
        <f t="shared" si="468"/>
        <v>0</v>
      </c>
      <c r="DV291">
        <v>0</v>
      </c>
      <c r="DW291">
        <f t="shared" si="469"/>
        <v>0</v>
      </c>
      <c r="DX291">
        <v>0</v>
      </c>
      <c r="DY291">
        <f t="shared" si="470"/>
        <v>0</v>
      </c>
      <c r="DZ291">
        <v>0</v>
      </c>
      <c r="EA291">
        <f t="shared" si="471"/>
        <v>0</v>
      </c>
      <c r="EB291">
        <v>0</v>
      </c>
      <c r="EC291">
        <f t="shared" si="472"/>
        <v>0</v>
      </c>
      <c r="ED291">
        <v>0</v>
      </c>
      <c r="EE291">
        <f t="shared" si="473"/>
        <v>0</v>
      </c>
      <c r="EF291">
        <v>0</v>
      </c>
      <c r="EG291">
        <f t="shared" si="474"/>
        <v>0</v>
      </c>
      <c r="EH291">
        <v>0</v>
      </c>
      <c r="EI291">
        <f t="shared" si="475"/>
        <v>0</v>
      </c>
      <c r="EJ291">
        <v>0</v>
      </c>
      <c r="EK291">
        <f t="shared" si="476"/>
        <v>0</v>
      </c>
      <c r="EL291">
        <v>0</v>
      </c>
      <c r="EM291">
        <f t="shared" si="477"/>
        <v>0</v>
      </c>
      <c r="EN291">
        <v>0</v>
      </c>
      <c r="EO291">
        <f t="shared" si="478"/>
        <v>0</v>
      </c>
      <c r="EP291">
        <v>0</v>
      </c>
      <c r="EQ291">
        <f t="shared" si="479"/>
        <v>0</v>
      </c>
      <c r="ER291">
        <v>100</v>
      </c>
      <c r="ES291">
        <f t="shared" si="480"/>
        <v>1</v>
      </c>
      <c r="ET291">
        <v>0</v>
      </c>
      <c r="EU291">
        <f t="shared" si="481"/>
        <v>0</v>
      </c>
      <c r="EV291">
        <v>0</v>
      </c>
      <c r="EW291">
        <f t="shared" si="482"/>
        <v>0</v>
      </c>
      <c r="EX291">
        <v>0</v>
      </c>
      <c r="EY291">
        <f t="shared" si="483"/>
        <v>0</v>
      </c>
      <c r="EZ291">
        <v>0</v>
      </c>
      <c r="FA291">
        <f t="shared" si="484"/>
        <v>0</v>
      </c>
      <c r="FB291">
        <v>0</v>
      </c>
      <c r="FC291">
        <v>0</v>
      </c>
      <c r="FD291">
        <v>0</v>
      </c>
      <c r="FE291">
        <v>0</v>
      </c>
      <c r="FF291" s="3" t="s">
        <v>771</v>
      </c>
    </row>
    <row r="292" spans="1:162" x14ac:dyDescent="0.45">
      <c r="A292">
        <v>291</v>
      </c>
      <c r="B292">
        <v>422</v>
      </c>
      <c r="C292" t="s">
        <v>759</v>
      </c>
      <c r="D292" t="s">
        <v>772</v>
      </c>
      <c r="E292" t="s">
        <v>768</v>
      </c>
      <c r="G292" s="2">
        <v>0</v>
      </c>
      <c r="H292">
        <v>370.9</v>
      </c>
      <c r="I292">
        <v>1728</v>
      </c>
      <c r="J292">
        <f t="shared" ref="J292:J300" si="485">250+273</f>
        <v>523</v>
      </c>
      <c r="K292" s="2">
        <f t="shared" si="453"/>
        <v>0.30266203703703703</v>
      </c>
      <c r="L292">
        <f t="shared" ref="L292:L300" si="486">1/15/60</f>
        <v>1.1111111111111111E-3</v>
      </c>
      <c r="M292" t="s">
        <v>64</v>
      </c>
      <c r="N292">
        <v>0</v>
      </c>
      <c r="O292">
        <f t="shared" si="423"/>
        <v>0</v>
      </c>
      <c r="P292">
        <v>0</v>
      </c>
      <c r="Q292">
        <f t="shared" si="424"/>
        <v>0</v>
      </c>
      <c r="R292">
        <v>100</v>
      </c>
      <c r="S292">
        <f t="shared" si="425"/>
        <v>1</v>
      </c>
      <c r="T292">
        <v>0</v>
      </c>
      <c r="U292">
        <f t="shared" si="426"/>
        <v>0</v>
      </c>
      <c r="V292">
        <v>0</v>
      </c>
      <c r="W292">
        <f t="shared" si="427"/>
        <v>0</v>
      </c>
      <c r="X292">
        <v>0</v>
      </c>
      <c r="Y292">
        <f t="shared" si="428"/>
        <v>0</v>
      </c>
      <c r="Z292">
        <v>0</v>
      </c>
      <c r="AA292">
        <f t="shared" si="429"/>
        <v>0</v>
      </c>
      <c r="AB292">
        <v>0</v>
      </c>
      <c r="AC292">
        <f t="shared" si="430"/>
        <v>0</v>
      </c>
      <c r="AD292">
        <v>0</v>
      </c>
      <c r="AE292">
        <f t="shared" si="431"/>
        <v>0</v>
      </c>
      <c r="AF292">
        <v>0</v>
      </c>
      <c r="AG292">
        <f t="shared" si="432"/>
        <v>0</v>
      </c>
      <c r="AH292">
        <v>0</v>
      </c>
      <c r="AI292">
        <f t="shared" si="433"/>
        <v>0</v>
      </c>
      <c r="AJ292">
        <v>0</v>
      </c>
      <c r="AK292">
        <f t="shared" si="434"/>
        <v>0</v>
      </c>
      <c r="AL292">
        <v>0</v>
      </c>
      <c r="AM292">
        <f t="shared" si="435"/>
        <v>0</v>
      </c>
      <c r="AN292">
        <v>0</v>
      </c>
      <c r="AO292">
        <f t="shared" si="436"/>
        <v>0</v>
      </c>
      <c r="AP292">
        <v>0</v>
      </c>
      <c r="AQ292">
        <f t="shared" si="437"/>
        <v>0</v>
      </c>
      <c r="AR292">
        <v>0</v>
      </c>
      <c r="AS292">
        <f t="shared" si="438"/>
        <v>0</v>
      </c>
      <c r="AT292">
        <v>0</v>
      </c>
      <c r="AU292">
        <f t="shared" si="439"/>
        <v>0</v>
      </c>
      <c r="AV292">
        <v>0</v>
      </c>
      <c r="AW292">
        <f t="shared" si="440"/>
        <v>0</v>
      </c>
      <c r="AX292">
        <v>0</v>
      </c>
      <c r="AY292">
        <f t="shared" si="441"/>
        <v>0</v>
      </c>
      <c r="AZ292">
        <v>0</v>
      </c>
      <c r="BA292">
        <f t="shared" si="442"/>
        <v>0</v>
      </c>
      <c r="BB292">
        <v>0</v>
      </c>
      <c r="BC292">
        <f t="shared" si="443"/>
        <v>0</v>
      </c>
      <c r="BD292">
        <v>0</v>
      </c>
      <c r="BE292">
        <f t="shared" si="444"/>
        <v>0</v>
      </c>
      <c r="BF292">
        <v>0</v>
      </c>
      <c r="BG292">
        <f t="shared" si="445"/>
        <v>0</v>
      </c>
      <c r="BH292">
        <v>0</v>
      </c>
      <c r="BI292">
        <f t="shared" si="446"/>
        <v>0</v>
      </c>
      <c r="BJ292">
        <v>0</v>
      </c>
      <c r="BK292">
        <f t="shared" si="447"/>
        <v>0</v>
      </c>
      <c r="BL292">
        <v>0</v>
      </c>
      <c r="BM292">
        <f t="shared" si="448"/>
        <v>0</v>
      </c>
      <c r="BN292">
        <v>0</v>
      </c>
      <c r="BO292">
        <f t="shared" si="449"/>
        <v>0</v>
      </c>
      <c r="BP292">
        <v>0</v>
      </c>
      <c r="BQ292">
        <f t="shared" si="450"/>
        <v>0</v>
      </c>
      <c r="BR292">
        <v>0</v>
      </c>
      <c r="BS292">
        <f t="shared" si="451"/>
        <v>0</v>
      </c>
      <c r="BT292">
        <v>0</v>
      </c>
      <c r="BU292">
        <f t="shared" si="452"/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f t="shared" si="460"/>
        <v>0</v>
      </c>
      <c r="DF292">
        <v>0</v>
      </c>
      <c r="DG292">
        <f t="shared" si="461"/>
        <v>0</v>
      </c>
      <c r="DH292">
        <v>0</v>
      </c>
      <c r="DI292">
        <f t="shared" si="462"/>
        <v>0</v>
      </c>
      <c r="DJ292">
        <v>0</v>
      </c>
      <c r="DK292">
        <f t="shared" si="463"/>
        <v>0</v>
      </c>
      <c r="DL292">
        <v>0</v>
      </c>
      <c r="DM292">
        <f t="shared" si="464"/>
        <v>0</v>
      </c>
      <c r="DN292">
        <v>0</v>
      </c>
      <c r="DO292">
        <f t="shared" si="465"/>
        <v>0</v>
      </c>
      <c r="DP292">
        <v>0</v>
      </c>
      <c r="DQ292">
        <f t="shared" si="466"/>
        <v>0</v>
      </c>
      <c r="DR292">
        <v>0</v>
      </c>
      <c r="DS292">
        <f t="shared" si="467"/>
        <v>0</v>
      </c>
      <c r="DT292">
        <v>0</v>
      </c>
      <c r="DU292">
        <f t="shared" si="468"/>
        <v>0</v>
      </c>
      <c r="DV292">
        <v>100</v>
      </c>
      <c r="DW292">
        <f t="shared" si="469"/>
        <v>1</v>
      </c>
      <c r="DX292">
        <v>0</v>
      </c>
      <c r="DY292">
        <f t="shared" si="470"/>
        <v>0</v>
      </c>
      <c r="DZ292">
        <v>0</v>
      </c>
      <c r="EA292">
        <f t="shared" si="471"/>
        <v>0</v>
      </c>
      <c r="EB292">
        <v>0</v>
      </c>
      <c r="EC292">
        <f t="shared" si="472"/>
        <v>0</v>
      </c>
      <c r="ED292">
        <v>0</v>
      </c>
      <c r="EE292">
        <f t="shared" si="473"/>
        <v>0</v>
      </c>
      <c r="EF292">
        <v>0</v>
      </c>
      <c r="EG292">
        <f t="shared" si="474"/>
        <v>0</v>
      </c>
      <c r="EH292">
        <v>0</v>
      </c>
      <c r="EI292">
        <f t="shared" si="475"/>
        <v>0</v>
      </c>
      <c r="EJ292">
        <v>0</v>
      </c>
      <c r="EK292">
        <f t="shared" si="476"/>
        <v>0</v>
      </c>
      <c r="EL292">
        <v>0</v>
      </c>
      <c r="EM292">
        <f t="shared" si="477"/>
        <v>0</v>
      </c>
      <c r="EN292">
        <v>0</v>
      </c>
      <c r="EO292">
        <f t="shared" si="478"/>
        <v>0</v>
      </c>
      <c r="EP292">
        <v>0</v>
      </c>
      <c r="EQ292">
        <f t="shared" si="479"/>
        <v>0</v>
      </c>
      <c r="ER292">
        <v>0</v>
      </c>
      <c r="ES292">
        <f t="shared" si="480"/>
        <v>0</v>
      </c>
      <c r="ET292">
        <v>0</v>
      </c>
      <c r="EU292">
        <f t="shared" si="481"/>
        <v>0</v>
      </c>
      <c r="EV292">
        <v>0</v>
      </c>
      <c r="EW292">
        <f t="shared" si="482"/>
        <v>0</v>
      </c>
      <c r="EX292">
        <v>0</v>
      </c>
      <c r="EY292">
        <f t="shared" si="483"/>
        <v>0</v>
      </c>
      <c r="EZ292">
        <v>0</v>
      </c>
      <c r="FA292">
        <f t="shared" si="484"/>
        <v>0</v>
      </c>
      <c r="FB292">
        <v>0</v>
      </c>
      <c r="FC292">
        <v>0</v>
      </c>
      <c r="FD292">
        <v>0</v>
      </c>
      <c r="FE292">
        <v>0</v>
      </c>
      <c r="FF292" s="3" t="s">
        <v>773</v>
      </c>
    </row>
    <row r="293" spans="1:162" x14ac:dyDescent="0.45">
      <c r="A293">
        <v>292</v>
      </c>
      <c r="B293">
        <v>423</v>
      </c>
      <c r="C293" t="s">
        <v>759</v>
      </c>
      <c r="D293" t="s">
        <v>774</v>
      </c>
      <c r="E293" t="s">
        <v>768</v>
      </c>
      <c r="G293" s="2">
        <v>0</v>
      </c>
      <c r="H293">
        <v>336.7</v>
      </c>
      <c r="I293">
        <v>1728</v>
      </c>
      <c r="J293">
        <f t="shared" si="485"/>
        <v>523</v>
      </c>
      <c r="K293" s="2">
        <f t="shared" si="453"/>
        <v>0.30266203703703703</v>
      </c>
      <c r="L293">
        <f t="shared" si="486"/>
        <v>1.1111111111111111E-3</v>
      </c>
      <c r="M293" t="s">
        <v>64</v>
      </c>
      <c r="N293">
        <v>0</v>
      </c>
      <c r="O293">
        <f t="shared" si="423"/>
        <v>0</v>
      </c>
      <c r="P293">
        <v>0</v>
      </c>
      <c r="Q293">
        <f t="shared" si="424"/>
        <v>0</v>
      </c>
      <c r="R293">
        <v>100</v>
      </c>
      <c r="S293">
        <f t="shared" si="425"/>
        <v>1</v>
      </c>
      <c r="T293">
        <v>0</v>
      </c>
      <c r="U293">
        <f t="shared" si="426"/>
        <v>0</v>
      </c>
      <c r="V293">
        <v>0</v>
      </c>
      <c r="W293">
        <f t="shared" si="427"/>
        <v>0</v>
      </c>
      <c r="X293">
        <v>0</v>
      </c>
      <c r="Y293">
        <f t="shared" si="428"/>
        <v>0</v>
      </c>
      <c r="Z293">
        <v>0</v>
      </c>
      <c r="AA293">
        <f t="shared" si="429"/>
        <v>0</v>
      </c>
      <c r="AB293">
        <v>0</v>
      </c>
      <c r="AC293">
        <f t="shared" si="430"/>
        <v>0</v>
      </c>
      <c r="AD293">
        <v>0</v>
      </c>
      <c r="AE293">
        <f t="shared" si="431"/>
        <v>0</v>
      </c>
      <c r="AF293">
        <v>0</v>
      </c>
      <c r="AG293">
        <f t="shared" si="432"/>
        <v>0</v>
      </c>
      <c r="AH293">
        <v>0</v>
      </c>
      <c r="AI293">
        <f t="shared" si="433"/>
        <v>0</v>
      </c>
      <c r="AJ293">
        <v>0</v>
      </c>
      <c r="AK293">
        <f t="shared" si="434"/>
        <v>0</v>
      </c>
      <c r="AL293">
        <v>0</v>
      </c>
      <c r="AM293">
        <f t="shared" si="435"/>
        <v>0</v>
      </c>
      <c r="AN293">
        <v>0</v>
      </c>
      <c r="AO293">
        <f t="shared" si="436"/>
        <v>0</v>
      </c>
      <c r="AP293">
        <v>0</v>
      </c>
      <c r="AQ293">
        <f t="shared" si="437"/>
        <v>0</v>
      </c>
      <c r="AR293">
        <v>0</v>
      </c>
      <c r="AS293">
        <f t="shared" si="438"/>
        <v>0</v>
      </c>
      <c r="AT293">
        <v>0</v>
      </c>
      <c r="AU293">
        <f t="shared" si="439"/>
        <v>0</v>
      </c>
      <c r="AV293">
        <v>0</v>
      </c>
      <c r="AW293">
        <f t="shared" si="440"/>
        <v>0</v>
      </c>
      <c r="AX293">
        <v>0</v>
      </c>
      <c r="AY293">
        <f t="shared" si="441"/>
        <v>0</v>
      </c>
      <c r="AZ293">
        <v>0</v>
      </c>
      <c r="BA293">
        <f t="shared" si="442"/>
        <v>0</v>
      </c>
      <c r="BB293">
        <v>0</v>
      </c>
      <c r="BC293">
        <f t="shared" si="443"/>
        <v>0</v>
      </c>
      <c r="BD293">
        <v>0</v>
      </c>
      <c r="BE293">
        <f t="shared" si="444"/>
        <v>0</v>
      </c>
      <c r="BF293">
        <v>0</v>
      </c>
      <c r="BG293">
        <f t="shared" si="445"/>
        <v>0</v>
      </c>
      <c r="BH293">
        <v>0</v>
      </c>
      <c r="BI293">
        <f t="shared" si="446"/>
        <v>0</v>
      </c>
      <c r="BJ293">
        <v>0</v>
      </c>
      <c r="BK293">
        <f t="shared" si="447"/>
        <v>0</v>
      </c>
      <c r="BL293">
        <v>0</v>
      </c>
      <c r="BM293">
        <f t="shared" si="448"/>
        <v>0</v>
      </c>
      <c r="BN293">
        <v>0</v>
      </c>
      <c r="BO293">
        <f t="shared" si="449"/>
        <v>0</v>
      </c>
      <c r="BP293">
        <v>0</v>
      </c>
      <c r="BQ293">
        <f t="shared" si="450"/>
        <v>0</v>
      </c>
      <c r="BR293">
        <v>0</v>
      </c>
      <c r="BS293">
        <f t="shared" si="451"/>
        <v>0</v>
      </c>
      <c r="BT293">
        <v>0</v>
      </c>
      <c r="BU293">
        <f t="shared" si="452"/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f t="shared" si="460"/>
        <v>0</v>
      </c>
      <c r="DF293">
        <v>0</v>
      </c>
      <c r="DG293">
        <f t="shared" si="461"/>
        <v>0</v>
      </c>
      <c r="DH293">
        <v>0</v>
      </c>
      <c r="DI293">
        <f t="shared" si="462"/>
        <v>0</v>
      </c>
      <c r="DJ293">
        <v>0</v>
      </c>
      <c r="DK293">
        <f t="shared" si="463"/>
        <v>0</v>
      </c>
      <c r="DL293">
        <v>0</v>
      </c>
      <c r="DM293">
        <f t="shared" si="464"/>
        <v>0</v>
      </c>
      <c r="DN293">
        <v>0</v>
      </c>
      <c r="DO293">
        <f t="shared" si="465"/>
        <v>0</v>
      </c>
      <c r="DP293">
        <v>0</v>
      </c>
      <c r="DQ293">
        <f t="shared" si="466"/>
        <v>0</v>
      </c>
      <c r="DR293">
        <v>0</v>
      </c>
      <c r="DS293">
        <f t="shared" si="467"/>
        <v>0</v>
      </c>
      <c r="DT293">
        <v>0</v>
      </c>
      <c r="DU293">
        <f t="shared" si="468"/>
        <v>0</v>
      </c>
      <c r="DV293">
        <v>0</v>
      </c>
      <c r="DW293">
        <f t="shared" si="469"/>
        <v>0</v>
      </c>
      <c r="DX293">
        <v>0</v>
      </c>
      <c r="DY293">
        <f t="shared" si="470"/>
        <v>0</v>
      </c>
      <c r="DZ293">
        <v>0</v>
      </c>
      <c r="EA293">
        <f t="shared" si="471"/>
        <v>0</v>
      </c>
      <c r="EB293">
        <v>0</v>
      </c>
      <c r="EC293">
        <f t="shared" si="472"/>
        <v>0</v>
      </c>
      <c r="ED293">
        <v>0</v>
      </c>
      <c r="EE293">
        <f t="shared" si="473"/>
        <v>0</v>
      </c>
      <c r="EF293">
        <v>0</v>
      </c>
      <c r="EG293">
        <f t="shared" si="474"/>
        <v>0</v>
      </c>
      <c r="EH293">
        <v>0</v>
      </c>
      <c r="EI293">
        <f t="shared" si="475"/>
        <v>0</v>
      </c>
      <c r="EJ293">
        <v>0</v>
      </c>
      <c r="EK293">
        <f t="shared" si="476"/>
        <v>0</v>
      </c>
      <c r="EL293">
        <v>0</v>
      </c>
      <c r="EM293">
        <f t="shared" si="477"/>
        <v>0</v>
      </c>
      <c r="EN293">
        <v>0</v>
      </c>
      <c r="EO293">
        <f t="shared" si="478"/>
        <v>0</v>
      </c>
      <c r="EP293">
        <v>0</v>
      </c>
      <c r="EQ293">
        <f t="shared" si="479"/>
        <v>0</v>
      </c>
      <c r="ER293">
        <v>0</v>
      </c>
      <c r="ES293">
        <f t="shared" si="480"/>
        <v>0</v>
      </c>
      <c r="ET293">
        <v>0</v>
      </c>
      <c r="EU293">
        <f t="shared" si="481"/>
        <v>0</v>
      </c>
      <c r="EV293">
        <v>0</v>
      </c>
      <c r="EW293">
        <f t="shared" si="482"/>
        <v>0</v>
      </c>
      <c r="EX293">
        <v>100</v>
      </c>
      <c r="EY293">
        <f t="shared" si="483"/>
        <v>1</v>
      </c>
      <c r="EZ293">
        <v>0</v>
      </c>
      <c r="FA293">
        <f t="shared" si="484"/>
        <v>0</v>
      </c>
      <c r="FB293">
        <v>0</v>
      </c>
      <c r="FC293">
        <v>0</v>
      </c>
      <c r="FD293">
        <v>0</v>
      </c>
      <c r="FE293">
        <v>0</v>
      </c>
      <c r="FF293" s="3" t="s">
        <v>775</v>
      </c>
    </row>
    <row r="294" spans="1:162" x14ac:dyDescent="0.45">
      <c r="A294">
        <v>293</v>
      </c>
      <c r="B294">
        <v>424</v>
      </c>
      <c r="C294" t="s">
        <v>759</v>
      </c>
      <c r="D294" t="s">
        <v>776</v>
      </c>
      <c r="E294" t="s">
        <v>768</v>
      </c>
      <c r="G294" s="2">
        <v>0</v>
      </c>
      <c r="H294">
        <v>313.5</v>
      </c>
      <c r="I294">
        <v>1728</v>
      </c>
      <c r="J294">
        <f t="shared" si="485"/>
        <v>523</v>
      </c>
      <c r="K294" s="2">
        <f t="shared" si="453"/>
        <v>0.30266203703703703</v>
      </c>
      <c r="L294">
        <f t="shared" si="486"/>
        <v>1.1111111111111111E-3</v>
      </c>
      <c r="M294" t="s">
        <v>64</v>
      </c>
      <c r="N294">
        <v>0</v>
      </c>
      <c r="O294">
        <f t="shared" si="423"/>
        <v>0</v>
      </c>
      <c r="P294">
        <v>0</v>
      </c>
      <c r="Q294">
        <f t="shared" si="424"/>
        <v>0</v>
      </c>
      <c r="R294">
        <v>100</v>
      </c>
      <c r="S294">
        <f t="shared" si="425"/>
        <v>1</v>
      </c>
      <c r="T294">
        <v>0</v>
      </c>
      <c r="U294">
        <f t="shared" si="426"/>
        <v>0</v>
      </c>
      <c r="V294">
        <v>0</v>
      </c>
      <c r="W294">
        <f t="shared" si="427"/>
        <v>0</v>
      </c>
      <c r="X294">
        <v>0</v>
      </c>
      <c r="Y294">
        <f t="shared" si="428"/>
        <v>0</v>
      </c>
      <c r="Z294">
        <v>0</v>
      </c>
      <c r="AA294">
        <f t="shared" si="429"/>
        <v>0</v>
      </c>
      <c r="AB294">
        <v>0</v>
      </c>
      <c r="AC294">
        <f t="shared" si="430"/>
        <v>0</v>
      </c>
      <c r="AD294">
        <v>0</v>
      </c>
      <c r="AE294">
        <f t="shared" si="431"/>
        <v>0</v>
      </c>
      <c r="AF294">
        <v>0</v>
      </c>
      <c r="AG294">
        <f t="shared" si="432"/>
        <v>0</v>
      </c>
      <c r="AH294">
        <v>0</v>
      </c>
      <c r="AI294">
        <f t="shared" si="433"/>
        <v>0</v>
      </c>
      <c r="AJ294">
        <v>0</v>
      </c>
      <c r="AK294">
        <f t="shared" si="434"/>
        <v>0</v>
      </c>
      <c r="AL294">
        <v>0</v>
      </c>
      <c r="AM294">
        <f t="shared" si="435"/>
        <v>0</v>
      </c>
      <c r="AN294">
        <v>0</v>
      </c>
      <c r="AO294">
        <f t="shared" si="436"/>
        <v>0</v>
      </c>
      <c r="AP294">
        <v>0</v>
      </c>
      <c r="AQ294">
        <f t="shared" si="437"/>
        <v>0</v>
      </c>
      <c r="AR294">
        <v>0</v>
      </c>
      <c r="AS294">
        <f t="shared" si="438"/>
        <v>0</v>
      </c>
      <c r="AT294">
        <v>0</v>
      </c>
      <c r="AU294">
        <f t="shared" si="439"/>
        <v>0</v>
      </c>
      <c r="AV294">
        <v>0</v>
      </c>
      <c r="AW294">
        <f t="shared" si="440"/>
        <v>0</v>
      </c>
      <c r="AX294">
        <v>0</v>
      </c>
      <c r="AY294">
        <f t="shared" si="441"/>
        <v>0</v>
      </c>
      <c r="AZ294">
        <v>0</v>
      </c>
      <c r="BA294">
        <f t="shared" si="442"/>
        <v>0</v>
      </c>
      <c r="BB294">
        <v>0</v>
      </c>
      <c r="BC294">
        <f t="shared" si="443"/>
        <v>0</v>
      </c>
      <c r="BD294">
        <v>0</v>
      </c>
      <c r="BE294">
        <f t="shared" si="444"/>
        <v>0</v>
      </c>
      <c r="BF294">
        <v>0</v>
      </c>
      <c r="BG294">
        <f t="shared" si="445"/>
        <v>0</v>
      </c>
      <c r="BH294">
        <v>0</v>
      </c>
      <c r="BI294">
        <f t="shared" si="446"/>
        <v>0</v>
      </c>
      <c r="BJ294">
        <v>0</v>
      </c>
      <c r="BK294">
        <f t="shared" si="447"/>
        <v>0</v>
      </c>
      <c r="BL294">
        <v>0</v>
      </c>
      <c r="BM294">
        <f t="shared" si="448"/>
        <v>0</v>
      </c>
      <c r="BN294">
        <v>0</v>
      </c>
      <c r="BO294">
        <f t="shared" si="449"/>
        <v>0</v>
      </c>
      <c r="BP294">
        <v>0</v>
      </c>
      <c r="BQ294">
        <f t="shared" si="450"/>
        <v>0</v>
      </c>
      <c r="BR294">
        <v>0</v>
      </c>
      <c r="BS294">
        <f t="shared" si="451"/>
        <v>0</v>
      </c>
      <c r="BT294">
        <v>0</v>
      </c>
      <c r="BU294">
        <f t="shared" si="452"/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f t="shared" si="460"/>
        <v>0</v>
      </c>
      <c r="DF294">
        <v>0</v>
      </c>
      <c r="DG294">
        <f t="shared" si="461"/>
        <v>0</v>
      </c>
      <c r="DH294">
        <v>0</v>
      </c>
      <c r="DI294">
        <f t="shared" si="462"/>
        <v>0</v>
      </c>
      <c r="DJ294">
        <v>0</v>
      </c>
      <c r="DK294">
        <f t="shared" si="463"/>
        <v>0</v>
      </c>
      <c r="DL294">
        <v>0</v>
      </c>
      <c r="DM294">
        <f t="shared" si="464"/>
        <v>0</v>
      </c>
      <c r="DN294">
        <v>0</v>
      </c>
      <c r="DO294">
        <f t="shared" si="465"/>
        <v>0</v>
      </c>
      <c r="DP294">
        <v>0</v>
      </c>
      <c r="DQ294">
        <f t="shared" si="466"/>
        <v>0</v>
      </c>
      <c r="DR294">
        <v>0</v>
      </c>
      <c r="DS294">
        <f t="shared" si="467"/>
        <v>0</v>
      </c>
      <c r="DT294">
        <v>0</v>
      </c>
      <c r="DU294">
        <f t="shared" si="468"/>
        <v>0</v>
      </c>
      <c r="DV294">
        <v>0</v>
      </c>
      <c r="DW294">
        <f t="shared" si="469"/>
        <v>0</v>
      </c>
      <c r="DX294">
        <v>0</v>
      </c>
      <c r="DY294">
        <f t="shared" si="470"/>
        <v>0</v>
      </c>
      <c r="DZ294">
        <v>0</v>
      </c>
      <c r="EA294">
        <f t="shared" si="471"/>
        <v>0</v>
      </c>
      <c r="EB294">
        <v>0</v>
      </c>
      <c r="EC294">
        <f t="shared" si="472"/>
        <v>0</v>
      </c>
      <c r="ED294">
        <v>0</v>
      </c>
      <c r="EE294">
        <f t="shared" si="473"/>
        <v>0</v>
      </c>
      <c r="EF294">
        <v>0</v>
      </c>
      <c r="EG294">
        <f t="shared" si="474"/>
        <v>0</v>
      </c>
      <c r="EH294">
        <v>0</v>
      </c>
      <c r="EI294">
        <f t="shared" si="475"/>
        <v>0</v>
      </c>
      <c r="EJ294">
        <v>0</v>
      </c>
      <c r="EK294">
        <f t="shared" si="476"/>
        <v>0</v>
      </c>
      <c r="EL294">
        <v>0</v>
      </c>
      <c r="EM294">
        <f t="shared" si="477"/>
        <v>0</v>
      </c>
      <c r="EN294">
        <v>0</v>
      </c>
      <c r="EO294">
        <f t="shared" si="478"/>
        <v>0</v>
      </c>
      <c r="EP294">
        <v>0</v>
      </c>
      <c r="EQ294">
        <f t="shared" si="479"/>
        <v>0</v>
      </c>
      <c r="ER294">
        <v>0</v>
      </c>
      <c r="ES294">
        <f t="shared" si="480"/>
        <v>0</v>
      </c>
      <c r="ET294">
        <v>0</v>
      </c>
      <c r="EU294">
        <f t="shared" si="481"/>
        <v>0</v>
      </c>
      <c r="EV294">
        <v>0</v>
      </c>
      <c r="EW294">
        <f t="shared" si="482"/>
        <v>0</v>
      </c>
      <c r="EX294">
        <v>0</v>
      </c>
      <c r="EY294">
        <f t="shared" si="483"/>
        <v>0</v>
      </c>
      <c r="EZ294">
        <v>100</v>
      </c>
      <c r="FA294">
        <f t="shared" si="484"/>
        <v>1</v>
      </c>
      <c r="FB294">
        <v>0</v>
      </c>
      <c r="FC294">
        <v>0</v>
      </c>
      <c r="FD294">
        <v>0</v>
      </c>
      <c r="FE294">
        <v>0</v>
      </c>
      <c r="FF294" s="3" t="s">
        <v>777</v>
      </c>
    </row>
    <row r="295" spans="1:162" x14ac:dyDescent="0.45">
      <c r="A295">
        <v>294</v>
      </c>
      <c r="B295">
        <v>425</v>
      </c>
      <c r="C295" t="s">
        <v>759</v>
      </c>
      <c r="D295" t="s">
        <v>778</v>
      </c>
      <c r="E295" t="s">
        <v>768</v>
      </c>
      <c r="G295" s="2">
        <v>0</v>
      </c>
      <c r="H295">
        <v>301.7</v>
      </c>
      <c r="I295">
        <v>1728</v>
      </c>
      <c r="J295">
        <f t="shared" si="485"/>
        <v>523</v>
      </c>
      <c r="K295" s="2">
        <f t="shared" si="453"/>
        <v>0.30266203703703703</v>
      </c>
      <c r="L295">
        <f t="shared" si="486"/>
        <v>1.1111111111111111E-3</v>
      </c>
      <c r="M295" t="s">
        <v>64</v>
      </c>
      <c r="N295">
        <v>0</v>
      </c>
      <c r="O295">
        <f t="shared" si="423"/>
        <v>0</v>
      </c>
      <c r="P295">
        <v>0</v>
      </c>
      <c r="Q295">
        <f t="shared" si="424"/>
        <v>0</v>
      </c>
      <c r="R295">
        <v>100</v>
      </c>
      <c r="S295">
        <f t="shared" si="425"/>
        <v>1</v>
      </c>
      <c r="T295">
        <v>0</v>
      </c>
      <c r="U295">
        <f t="shared" si="426"/>
        <v>0</v>
      </c>
      <c r="V295">
        <v>0</v>
      </c>
      <c r="W295">
        <f t="shared" si="427"/>
        <v>0</v>
      </c>
      <c r="X295">
        <v>0</v>
      </c>
      <c r="Y295">
        <f t="shared" si="428"/>
        <v>0</v>
      </c>
      <c r="Z295">
        <v>0</v>
      </c>
      <c r="AA295">
        <f t="shared" si="429"/>
        <v>0</v>
      </c>
      <c r="AB295">
        <v>0</v>
      </c>
      <c r="AC295">
        <f t="shared" si="430"/>
        <v>0</v>
      </c>
      <c r="AD295">
        <v>0</v>
      </c>
      <c r="AE295">
        <f t="shared" si="431"/>
        <v>0</v>
      </c>
      <c r="AF295">
        <v>0</v>
      </c>
      <c r="AG295">
        <f t="shared" si="432"/>
        <v>0</v>
      </c>
      <c r="AH295">
        <v>0</v>
      </c>
      <c r="AI295">
        <f t="shared" si="433"/>
        <v>0</v>
      </c>
      <c r="AJ295">
        <v>0</v>
      </c>
      <c r="AK295">
        <f t="shared" si="434"/>
        <v>0</v>
      </c>
      <c r="AL295">
        <v>0</v>
      </c>
      <c r="AM295">
        <f t="shared" si="435"/>
        <v>0</v>
      </c>
      <c r="AN295">
        <v>0</v>
      </c>
      <c r="AO295">
        <f t="shared" si="436"/>
        <v>0</v>
      </c>
      <c r="AP295">
        <v>0</v>
      </c>
      <c r="AQ295">
        <f t="shared" si="437"/>
        <v>0</v>
      </c>
      <c r="AR295">
        <v>0</v>
      </c>
      <c r="AS295">
        <f t="shared" si="438"/>
        <v>0</v>
      </c>
      <c r="AT295">
        <v>0</v>
      </c>
      <c r="AU295">
        <f t="shared" si="439"/>
        <v>0</v>
      </c>
      <c r="AV295">
        <v>0</v>
      </c>
      <c r="AW295">
        <f t="shared" si="440"/>
        <v>0</v>
      </c>
      <c r="AX295">
        <v>0</v>
      </c>
      <c r="AY295">
        <f t="shared" si="441"/>
        <v>0</v>
      </c>
      <c r="AZ295">
        <v>0</v>
      </c>
      <c r="BA295">
        <f t="shared" si="442"/>
        <v>0</v>
      </c>
      <c r="BB295">
        <v>0</v>
      </c>
      <c r="BC295">
        <f t="shared" si="443"/>
        <v>0</v>
      </c>
      <c r="BD295">
        <v>0</v>
      </c>
      <c r="BE295">
        <f t="shared" si="444"/>
        <v>0</v>
      </c>
      <c r="BF295">
        <v>0</v>
      </c>
      <c r="BG295">
        <f t="shared" si="445"/>
        <v>0</v>
      </c>
      <c r="BH295">
        <v>0</v>
      </c>
      <c r="BI295">
        <f t="shared" si="446"/>
        <v>0</v>
      </c>
      <c r="BJ295">
        <v>0</v>
      </c>
      <c r="BK295">
        <f t="shared" si="447"/>
        <v>0</v>
      </c>
      <c r="BL295">
        <v>0</v>
      </c>
      <c r="BM295">
        <f t="shared" si="448"/>
        <v>0</v>
      </c>
      <c r="BN295">
        <v>0</v>
      </c>
      <c r="BO295">
        <f t="shared" si="449"/>
        <v>0</v>
      </c>
      <c r="BP295">
        <v>0</v>
      </c>
      <c r="BQ295">
        <f t="shared" si="450"/>
        <v>0</v>
      </c>
      <c r="BR295">
        <v>0</v>
      </c>
      <c r="BS295">
        <f t="shared" si="451"/>
        <v>0</v>
      </c>
      <c r="BT295">
        <v>0</v>
      </c>
      <c r="BU295">
        <f t="shared" si="452"/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f t="shared" si="460"/>
        <v>0</v>
      </c>
      <c r="DF295">
        <v>0</v>
      </c>
      <c r="DG295">
        <f t="shared" si="461"/>
        <v>0</v>
      </c>
      <c r="DH295">
        <v>0</v>
      </c>
      <c r="DI295">
        <f t="shared" si="462"/>
        <v>0</v>
      </c>
      <c r="DJ295">
        <v>0</v>
      </c>
      <c r="DK295">
        <f t="shared" si="463"/>
        <v>0</v>
      </c>
      <c r="DL295">
        <v>0</v>
      </c>
      <c r="DM295">
        <f t="shared" si="464"/>
        <v>0</v>
      </c>
      <c r="DN295">
        <v>0</v>
      </c>
      <c r="DO295">
        <f t="shared" si="465"/>
        <v>0</v>
      </c>
      <c r="DP295">
        <v>0</v>
      </c>
      <c r="DQ295">
        <f t="shared" si="466"/>
        <v>0</v>
      </c>
      <c r="DR295">
        <v>0</v>
      </c>
      <c r="DS295">
        <f t="shared" si="467"/>
        <v>0</v>
      </c>
      <c r="DT295">
        <v>0</v>
      </c>
      <c r="DU295">
        <f t="shared" si="468"/>
        <v>0</v>
      </c>
      <c r="DV295">
        <v>0</v>
      </c>
      <c r="DW295">
        <f t="shared" si="469"/>
        <v>0</v>
      </c>
      <c r="DX295">
        <v>0</v>
      </c>
      <c r="DY295">
        <f t="shared" si="470"/>
        <v>0</v>
      </c>
      <c r="DZ295">
        <v>0</v>
      </c>
      <c r="EA295">
        <f t="shared" si="471"/>
        <v>0</v>
      </c>
      <c r="EB295">
        <v>0</v>
      </c>
      <c r="EC295">
        <f t="shared" si="472"/>
        <v>0</v>
      </c>
      <c r="ED295">
        <v>0</v>
      </c>
      <c r="EE295">
        <f t="shared" si="473"/>
        <v>0</v>
      </c>
      <c r="EF295">
        <v>0</v>
      </c>
      <c r="EG295">
        <f t="shared" si="474"/>
        <v>0</v>
      </c>
      <c r="EH295">
        <v>0</v>
      </c>
      <c r="EI295">
        <f t="shared" si="475"/>
        <v>0</v>
      </c>
      <c r="EJ295">
        <v>0</v>
      </c>
      <c r="EK295">
        <f t="shared" si="476"/>
        <v>0</v>
      </c>
      <c r="EL295">
        <v>0</v>
      </c>
      <c r="EM295">
        <f t="shared" si="477"/>
        <v>0</v>
      </c>
      <c r="EN295">
        <v>0</v>
      </c>
      <c r="EO295">
        <f t="shared" si="478"/>
        <v>0</v>
      </c>
      <c r="EP295">
        <v>0</v>
      </c>
      <c r="EQ295">
        <f t="shared" si="479"/>
        <v>0</v>
      </c>
      <c r="ER295">
        <v>0</v>
      </c>
      <c r="ES295">
        <f t="shared" si="480"/>
        <v>0</v>
      </c>
      <c r="ET295">
        <v>0</v>
      </c>
      <c r="EU295">
        <f t="shared" si="481"/>
        <v>0</v>
      </c>
      <c r="EV295">
        <v>100</v>
      </c>
      <c r="EW295">
        <f t="shared" si="482"/>
        <v>1</v>
      </c>
      <c r="EX295">
        <v>0</v>
      </c>
      <c r="EY295">
        <f t="shared" si="483"/>
        <v>0</v>
      </c>
      <c r="EZ295">
        <v>0</v>
      </c>
      <c r="FA295">
        <f t="shared" si="484"/>
        <v>0</v>
      </c>
      <c r="FB295">
        <v>0</v>
      </c>
      <c r="FC295">
        <v>0</v>
      </c>
      <c r="FD295">
        <v>0</v>
      </c>
      <c r="FE295">
        <v>0</v>
      </c>
      <c r="FF295" s="3" t="s">
        <v>779</v>
      </c>
    </row>
    <row r="296" spans="1:162" x14ac:dyDescent="0.45">
      <c r="A296">
        <v>295</v>
      </c>
      <c r="B296">
        <v>426</v>
      </c>
      <c r="C296" t="s">
        <v>759</v>
      </c>
      <c r="D296" t="s">
        <v>780</v>
      </c>
      <c r="E296" t="s">
        <v>768</v>
      </c>
      <c r="G296" s="2">
        <v>1</v>
      </c>
      <c r="H296">
        <f>97.5+273</f>
        <v>370.5</v>
      </c>
      <c r="I296">
        <v>1728</v>
      </c>
      <c r="J296">
        <f t="shared" si="485"/>
        <v>523</v>
      </c>
      <c r="K296" s="2">
        <f t="shared" si="453"/>
        <v>0.30266203703703703</v>
      </c>
      <c r="L296">
        <f t="shared" si="486"/>
        <v>1.1111111111111111E-3</v>
      </c>
      <c r="M296" t="s">
        <v>64</v>
      </c>
      <c r="N296">
        <v>0</v>
      </c>
      <c r="O296">
        <f t="shared" si="423"/>
        <v>0</v>
      </c>
      <c r="P296">
        <v>0</v>
      </c>
      <c r="Q296">
        <f t="shared" si="424"/>
        <v>0</v>
      </c>
      <c r="R296">
        <v>100</v>
      </c>
      <c r="S296">
        <f t="shared" si="425"/>
        <v>1</v>
      </c>
      <c r="T296">
        <v>0</v>
      </c>
      <c r="U296">
        <f t="shared" si="426"/>
        <v>0</v>
      </c>
      <c r="V296">
        <v>0</v>
      </c>
      <c r="W296">
        <f t="shared" si="427"/>
        <v>0</v>
      </c>
      <c r="X296">
        <v>0</v>
      </c>
      <c r="Y296">
        <f t="shared" si="428"/>
        <v>0</v>
      </c>
      <c r="Z296">
        <v>0</v>
      </c>
      <c r="AA296">
        <f t="shared" si="429"/>
        <v>0</v>
      </c>
      <c r="AB296">
        <v>0</v>
      </c>
      <c r="AC296">
        <f t="shared" si="430"/>
        <v>0</v>
      </c>
      <c r="AD296">
        <v>0</v>
      </c>
      <c r="AE296">
        <f t="shared" si="431"/>
        <v>0</v>
      </c>
      <c r="AF296">
        <v>0</v>
      </c>
      <c r="AG296">
        <f t="shared" si="432"/>
        <v>0</v>
      </c>
      <c r="AH296">
        <v>0</v>
      </c>
      <c r="AI296">
        <f t="shared" si="433"/>
        <v>0</v>
      </c>
      <c r="AJ296">
        <v>0</v>
      </c>
      <c r="AK296">
        <f t="shared" si="434"/>
        <v>0</v>
      </c>
      <c r="AL296">
        <v>0</v>
      </c>
      <c r="AM296">
        <f t="shared" si="435"/>
        <v>0</v>
      </c>
      <c r="AN296">
        <v>0</v>
      </c>
      <c r="AO296">
        <f t="shared" si="436"/>
        <v>0</v>
      </c>
      <c r="AP296">
        <v>0</v>
      </c>
      <c r="AQ296">
        <f t="shared" si="437"/>
        <v>0</v>
      </c>
      <c r="AR296">
        <v>0</v>
      </c>
      <c r="AS296">
        <f t="shared" si="438"/>
        <v>0</v>
      </c>
      <c r="AT296">
        <v>0</v>
      </c>
      <c r="AU296">
        <f t="shared" si="439"/>
        <v>0</v>
      </c>
      <c r="AV296">
        <v>0</v>
      </c>
      <c r="AW296">
        <f t="shared" si="440"/>
        <v>0</v>
      </c>
      <c r="AX296">
        <v>0</v>
      </c>
      <c r="AY296">
        <f t="shared" si="441"/>
        <v>0</v>
      </c>
      <c r="AZ296">
        <v>0</v>
      </c>
      <c r="BA296">
        <f t="shared" si="442"/>
        <v>0</v>
      </c>
      <c r="BB296">
        <v>0</v>
      </c>
      <c r="BC296">
        <f t="shared" si="443"/>
        <v>0</v>
      </c>
      <c r="BD296">
        <v>0</v>
      </c>
      <c r="BE296">
        <f t="shared" si="444"/>
        <v>0</v>
      </c>
      <c r="BF296">
        <v>0</v>
      </c>
      <c r="BG296">
        <f t="shared" si="445"/>
        <v>0</v>
      </c>
      <c r="BH296">
        <v>0</v>
      </c>
      <c r="BI296">
        <f t="shared" si="446"/>
        <v>0</v>
      </c>
      <c r="BJ296">
        <v>0</v>
      </c>
      <c r="BK296">
        <f t="shared" si="447"/>
        <v>0</v>
      </c>
      <c r="BL296">
        <v>0</v>
      </c>
      <c r="BM296">
        <f t="shared" si="448"/>
        <v>0</v>
      </c>
      <c r="BN296">
        <v>0</v>
      </c>
      <c r="BO296">
        <f t="shared" si="449"/>
        <v>0</v>
      </c>
      <c r="BP296">
        <v>0</v>
      </c>
      <c r="BQ296">
        <f t="shared" si="450"/>
        <v>0</v>
      </c>
      <c r="BR296">
        <v>0</v>
      </c>
      <c r="BS296">
        <f t="shared" si="451"/>
        <v>0</v>
      </c>
      <c r="BT296">
        <v>0</v>
      </c>
      <c r="BU296">
        <f t="shared" si="452"/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f t="shared" si="460"/>
        <v>0</v>
      </c>
      <c r="DF296">
        <v>0</v>
      </c>
      <c r="DG296">
        <f t="shared" si="461"/>
        <v>0</v>
      </c>
      <c r="DH296">
        <v>0</v>
      </c>
      <c r="DI296">
        <f t="shared" si="462"/>
        <v>0</v>
      </c>
      <c r="DJ296">
        <v>0</v>
      </c>
      <c r="DK296">
        <f t="shared" si="463"/>
        <v>0</v>
      </c>
      <c r="DL296">
        <v>0</v>
      </c>
      <c r="DM296">
        <f t="shared" si="464"/>
        <v>0</v>
      </c>
      <c r="DN296">
        <v>0</v>
      </c>
      <c r="DO296">
        <f t="shared" si="465"/>
        <v>0</v>
      </c>
      <c r="DP296">
        <v>0</v>
      </c>
      <c r="DQ296">
        <f t="shared" si="466"/>
        <v>0</v>
      </c>
      <c r="DR296">
        <v>0</v>
      </c>
      <c r="DS296">
        <f t="shared" si="467"/>
        <v>0</v>
      </c>
      <c r="DT296">
        <v>0</v>
      </c>
      <c r="DU296">
        <f t="shared" si="468"/>
        <v>0</v>
      </c>
      <c r="DV296">
        <v>99.8</v>
      </c>
      <c r="DW296">
        <f t="shared" si="469"/>
        <v>0.99340637214803862</v>
      </c>
      <c r="DX296">
        <v>0</v>
      </c>
      <c r="DY296">
        <f t="shared" si="470"/>
        <v>0</v>
      </c>
      <c r="DZ296">
        <v>0</v>
      </c>
      <c r="EA296">
        <f t="shared" si="471"/>
        <v>0</v>
      </c>
      <c r="EB296">
        <v>0</v>
      </c>
      <c r="EC296">
        <f t="shared" si="472"/>
        <v>0</v>
      </c>
      <c r="ED296">
        <v>0</v>
      </c>
      <c r="EE296">
        <f t="shared" si="473"/>
        <v>0</v>
      </c>
      <c r="EF296">
        <v>0</v>
      </c>
      <c r="EG296">
        <f t="shared" si="474"/>
        <v>0</v>
      </c>
      <c r="EH296">
        <v>0</v>
      </c>
      <c r="EI296">
        <f t="shared" si="475"/>
        <v>0</v>
      </c>
      <c r="EJ296">
        <v>0</v>
      </c>
      <c r="EK296">
        <f t="shared" si="476"/>
        <v>0</v>
      </c>
      <c r="EL296">
        <v>0</v>
      </c>
      <c r="EM296">
        <f t="shared" si="477"/>
        <v>0</v>
      </c>
      <c r="EN296">
        <v>0</v>
      </c>
      <c r="EO296">
        <f t="shared" si="478"/>
        <v>0</v>
      </c>
      <c r="EP296">
        <v>0</v>
      </c>
      <c r="EQ296">
        <f t="shared" si="479"/>
        <v>0</v>
      </c>
      <c r="ER296">
        <v>0.2</v>
      </c>
      <c r="ES296">
        <f t="shared" si="480"/>
        <v>6.5936278519613109E-3</v>
      </c>
      <c r="ET296">
        <v>0</v>
      </c>
      <c r="EU296">
        <f t="shared" si="481"/>
        <v>0</v>
      </c>
      <c r="EV296">
        <v>0</v>
      </c>
      <c r="EW296">
        <f t="shared" si="482"/>
        <v>0</v>
      </c>
      <c r="EX296">
        <v>0</v>
      </c>
      <c r="EY296">
        <f t="shared" si="483"/>
        <v>0</v>
      </c>
      <c r="EZ296">
        <v>0</v>
      </c>
      <c r="FA296">
        <f t="shared" si="484"/>
        <v>0</v>
      </c>
      <c r="FB296">
        <v>0</v>
      </c>
      <c r="FC296">
        <v>0</v>
      </c>
      <c r="FD296">
        <v>0</v>
      </c>
      <c r="FE296">
        <v>0</v>
      </c>
      <c r="FF296" s="3" t="s">
        <v>781</v>
      </c>
    </row>
    <row r="297" spans="1:162" x14ac:dyDescent="0.45">
      <c r="A297">
        <v>296</v>
      </c>
      <c r="B297">
        <v>427</v>
      </c>
      <c r="C297" t="s">
        <v>759</v>
      </c>
      <c r="D297" t="s">
        <v>782</v>
      </c>
      <c r="E297" t="s">
        <v>768</v>
      </c>
      <c r="G297" s="2">
        <v>1</v>
      </c>
      <c r="H297">
        <f>97.4+273</f>
        <v>370.4</v>
      </c>
      <c r="I297">
        <v>1728</v>
      </c>
      <c r="J297">
        <f t="shared" si="485"/>
        <v>523</v>
      </c>
      <c r="K297" s="2">
        <f t="shared" si="453"/>
        <v>0.30266203703703703</v>
      </c>
      <c r="L297">
        <f t="shared" si="486"/>
        <v>1.1111111111111111E-3</v>
      </c>
      <c r="M297" t="s">
        <v>64</v>
      </c>
      <c r="N297">
        <v>0</v>
      </c>
      <c r="O297">
        <f t="shared" si="423"/>
        <v>0</v>
      </c>
      <c r="P297">
        <v>0</v>
      </c>
      <c r="Q297">
        <f t="shared" si="424"/>
        <v>0</v>
      </c>
      <c r="R297">
        <v>100</v>
      </c>
      <c r="S297">
        <f t="shared" si="425"/>
        <v>1</v>
      </c>
      <c r="T297">
        <v>0</v>
      </c>
      <c r="U297">
        <f t="shared" si="426"/>
        <v>0</v>
      </c>
      <c r="V297">
        <v>0</v>
      </c>
      <c r="W297">
        <f t="shared" si="427"/>
        <v>0</v>
      </c>
      <c r="X297">
        <v>0</v>
      </c>
      <c r="Y297">
        <f t="shared" si="428"/>
        <v>0</v>
      </c>
      <c r="Z297">
        <v>0</v>
      </c>
      <c r="AA297">
        <f t="shared" si="429"/>
        <v>0</v>
      </c>
      <c r="AB297">
        <v>0</v>
      </c>
      <c r="AC297">
        <f t="shared" si="430"/>
        <v>0</v>
      </c>
      <c r="AD297">
        <v>0</v>
      </c>
      <c r="AE297">
        <f t="shared" si="431"/>
        <v>0</v>
      </c>
      <c r="AF297">
        <v>0</v>
      </c>
      <c r="AG297">
        <f t="shared" si="432"/>
        <v>0</v>
      </c>
      <c r="AH297">
        <v>0</v>
      </c>
      <c r="AI297">
        <f t="shared" si="433"/>
        <v>0</v>
      </c>
      <c r="AJ297">
        <v>0</v>
      </c>
      <c r="AK297">
        <f t="shared" si="434"/>
        <v>0</v>
      </c>
      <c r="AL297">
        <v>0</v>
      </c>
      <c r="AM297">
        <f t="shared" si="435"/>
        <v>0</v>
      </c>
      <c r="AN297">
        <v>0</v>
      </c>
      <c r="AO297">
        <f t="shared" si="436"/>
        <v>0</v>
      </c>
      <c r="AP297">
        <v>0</v>
      </c>
      <c r="AQ297">
        <f t="shared" si="437"/>
        <v>0</v>
      </c>
      <c r="AR297">
        <v>0</v>
      </c>
      <c r="AS297">
        <f t="shared" si="438"/>
        <v>0</v>
      </c>
      <c r="AT297">
        <v>0</v>
      </c>
      <c r="AU297">
        <f t="shared" si="439"/>
        <v>0</v>
      </c>
      <c r="AV297">
        <v>0</v>
      </c>
      <c r="AW297">
        <f t="shared" si="440"/>
        <v>0</v>
      </c>
      <c r="AX297">
        <v>0</v>
      </c>
      <c r="AY297">
        <f t="shared" si="441"/>
        <v>0</v>
      </c>
      <c r="AZ297">
        <v>0</v>
      </c>
      <c r="BA297">
        <f t="shared" si="442"/>
        <v>0</v>
      </c>
      <c r="BB297">
        <v>0</v>
      </c>
      <c r="BC297">
        <f t="shared" si="443"/>
        <v>0</v>
      </c>
      <c r="BD297">
        <v>0</v>
      </c>
      <c r="BE297">
        <f t="shared" si="444"/>
        <v>0</v>
      </c>
      <c r="BF297">
        <v>0</v>
      </c>
      <c r="BG297">
        <f t="shared" si="445"/>
        <v>0</v>
      </c>
      <c r="BH297">
        <v>0</v>
      </c>
      <c r="BI297">
        <f t="shared" si="446"/>
        <v>0</v>
      </c>
      <c r="BJ297">
        <v>0</v>
      </c>
      <c r="BK297">
        <f t="shared" si="447"/>
        <v>0</v>
      </c>
      <c r="BL297">
        <v>0</v>
      </c>
      <c r="BM297">
        <f t="shared" si="448"/>
        <v>0</v>
      </c>
      <c r="BN297">
        <v>0</v>
      </c>
      <c r="BO297">
        <f t="shared" si="449"/>
        <v>0</v>
      </c>
      <c r="BP297">
        <v>0</v>
      </c>
      <c r="BQ297">
        <f t="shared" si="450"/>
        <v>0</v>
      </c>
      <c r="BR297">
        <v>0</v>
      </c>
      <c r="BS297">
        <f t="shared" si="451"/>
        <v>0</v>
      </c>
      <c r="BT297">
        <v>0</v>
      </c>
      <c r="BU297">
        <f t="shared" si="452"/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f t="shared" si="460"/>
        <v>0</v>
      </c>
      <c r="DF297">
        <v>0</v>
      </c>
      <c r="DG297">
        <f t="shared" si="461"/>
        <v>0</v>
      </c>
      <c r="DH297">
        <v>0</v>
      </c>
      <c r="DI297">
        <f t="shared" si="462"/>
        <v>0</v>
      </c>
      <c r="DJ297">
        <v>0</v>
      </c>
      <c r="DK297">
        <f t="shared" si="463"/>
        <v>0</v>
      </c>
      <c r="DL297">
        <v>0</v>
      </c>
      <c r="DM297">
        <f t="shared" si="464"/>
        <v>0</v>
      </c>
      <c r="DN297">
        <v>0</v>
      </c>
      <c r="DO297">
        <f t="shared" si="465"/>
        <v>0</v>
      </c>
      <c r="DP297">
        <v>0</v>
      </c>
      <c r="DQ297">
        <f t="shared" si="466"/>
        <v>0</v>
      </c>
      <c r="DR297">
        <v>0</v>
      </c>
      <c r="DS297">
        <f t="shared" si="467"/>
        <v>0</v>
      </c>
      <c r="DT297">
        <v>0</v>
      </c>
      <c r="DU297">
        <f t="shared" si="468"/>
        <v>0</v>
      </c>
      <c r="DV297">
        <v>99.7</v>
      </c>
      <c r="DW297">
        <f t="shared" si="469"/>
        <v>0.9901322679858936</v>
      </c>
      <c r="DX297">
        <v>0</v>
      </c>
      <c r="DY297">
        <f t="shared" si="470"/>
        <v>0</v>
      </c>
      <c r="DZ297">
        <v>0</v>
      </c>
      <c r="EA297">
        <f t="shared" si="471"/>
        <v>0</v>
      </c>
      <c r="EB297">
        <v>0</v>
      </c>
      <c r="EC297">
        <f t="shared" si="472"/>
        <v>0</v>
      </c>
      <c r="ED297">
        <v>0</v>
      </c>
      <c r="EE297">
        <f t="shared" si="473"/>
        <v>0</v>
      </c>
      <c r="EF297">
        <v>0</v>
      </c>
      <c r="EG297">
        <f t="shared" si="474"/>
        <v>0</v>
      </c>
      <c r="EH297">
        <v>0</v>
      </c>
      <c r="EI297">
        <f t="shared" si="475"/>
        <v>0</v>
      </c>
      <c r="EJ297">
        <v>0</v>
      </c>
      <c r="EK297">
        <f t="shared" si="476"/>
        <v>0</v>
      </c>
      <c r="EL297">
        <v>0</v>
      </c>
      <c r="EM297">
        <f t="shared" si="477"/>
        <v>0</v>
      </c>
      <c r="EN297">
        <v>0</v>
      </c>
      <c r="EO297">
        <f t="shared" si="478"/>
        <v>0</v>
      </c>
      <c r="EP297">
        <v>0</v>
      </c>
      <c r="EQ297">
        <f t="shared" si="479"/>
        <v>0</v>
      </c>
      <c r="ER297">
        <v>0.3</v>
      </c>
      <c r="ES297">
        <f t="shared" si="480"/>
        <v>9.8677320141064492E-3</v>
      </c>
      <c r="ET297">
        <v>0</v>
      </c>
      <c r="EU297">
        <f t="shared" si="481"/>
        <v>0</v>
      </c>
      <c r="EV297">
        <v>0</v>
      </c>
      <c r="EW297">
        <f t="shared" si="482"/>
        <v>0</v>
      </c>
      <c r="EX297">
        <v>0</v>
      </c>
      <c r="EY297">
        <f t="shared" si="483"/>
        <v>0</v>
      </c>
      <c r="EZ297">
        <v>0</v>
      </c>
      <c r="FA297">
        <f t="shared" si="484"/>
        <v>0</v>
      </c>
      <c r="FB297">
        <v>0</v>
      </c>
      <c r="FC297">
        <v>0</v>
      </c>
      <c r="FD297">
        <v>0</v>
      </c>
      <c r="FE297">
        <v>0</v>
      </c>
      <c r="FF297" s="3" t="s">
        <v>783</v>
      </c>
    </row>
    <row r="298" spans="1:162" x14ac:dyDescent="0.45">
      <c r="A298">
        <v>297</v>
      </c>
      <c r="B298">
        <v>428</v>
      </c>
      <c r="C298" t="s">
        <v>759</v>
      </c>
      <c r="D298" t="s">
        <v>784</v>
      </c>
      <c r="E298" t="s">
        <v>768</v>
      </c>
      <c r="G298" s="2">
        <v>1</v>
      </c>
      <c r="H298">
        <f>97+273</f>
        <v>370</v>
      </c>
      <c r="I298">
        <v>1728</v>
      </c>
      <c r="J298">
        <f t="shared" si="485"/>
        <v>523</v>
      </c>
      <c r="K298" s="2">
        <f t="shared" si="453"/>
        <v>0.30266203703703703</v>
      </c>
      <c r="L298">
        <f t="shared" si="486"/>
        <v>1.1111111111111111E-3</v>
      </c>
      <c r="M298" t="s">
        <v>64</v>
      </c>
      <c r="N298">
        <v>0</v>
      </c>
      <c r="O298">
        <f t="shared" si="423"/>
        <v>0</v>
      </c>
      <c r="P298">
        <v>0</v>
      </c>
      <c r="Q298">
        <f t="shared" si="424"/>
        <v>0</v>
      </c>
      <c r="R298">
        <v>100</v>
      </c>
      <c r="S298">
        <f t="shared" si="425"/>
        <v>1</v>
      </c>
      <c r="T298">
        <v>0</v>
      </c>
      <c r="U298">
        <f t="shared" si="426"/>
        <v>0</v>
      </c>
      <c r="V298">
        <v>0</v>
      </c>
      <c r="W298">
        <f t="shared" si="427"/>
        <v>0</v>
      </c>
      <c r="X298">
        <v>0</v>
      </c>
      <c r="Y298">
        <f t="shared" si="428"/>
        <v>0</v>
      </c>
      <c r="Z298">
        <v>0</v>
      </c>
      <c r="AA298">
        <f t="shared" si="429"/>
        <v>0</v>
      </c>
      <c r="AB298">
        <v>0</v>
      </c>
      <c r="AC298">
        <f t="shared" si="430"/>
        <v>0</v>
      </c>
      <c r="AD298">
        <v>0</v>
      </c>
      <c r="AE298">
        <f t="shared" si="431"/>
        <v>0</v>
      </c>
      <c r="AF298">
        <v>0</v>
      </c>
      <c r="AG298">
        <f t="shared" si="432"/>
        <v>0</v>
      </c>
      <c r="AH298">
        <v>0</v>
      </c>
      <c r="AI298">
        <f t="shared" si="433"/>
        <v>0</v>
      </c>
      <c r="AJ298">
        <v>0</v>
      </c>
      <c r="AK298">
        <f t="shared" si="434"/>
        <v>0</v>
      </c>
      <c r="AL298">
        <v>0</v>
      </c>
      <c r="AM298">
        <f t="shared" si="435"/>
        <v>0</v>
      </c>
      <c r="AN298">
        <v>0</v>
      </c>
      <c r="AO298">
        <f t="shared" si="436"/>
        <v>0</v>
      </c>
      <c r="AP298">
        <v>0</v>
      </c>
      <c r="AQ298">
        <f t="shared" si="437"/>
        <v>0</v>
      </c>
      <c r="AR298">
        <v>0</v>
      </c>
      <c r="AS298">
        <f t="shared" si="438"/>
        <v>0</v>
      </c>
      <c r="AT298">
        <v>0</v>
      </c>
      <c r="AU298">
        <f t="shared" si="439"/>
        <v>0</v>
      </c>
      <c r="AV298">
        <v>0</v>
      </c>
      <c r="AW298">
        <f t="shared" si="440"/>
        <v>0</v>
      </c>
      <c r="AX298">
        <v>0</v>
      </c>
      <c r="AY298">
        <f t="shared" si="441"/>
        <v>0</v>
      </c>
      <c r="AZ298">
        <v>0</v>
      </c>
      <c r="BA298">
        <f t="shared" si="442"/>
        <v>0</v>
      </c>
      <c r="BB298">
        <v>0</v>
      </c>
      <c r="BC298">
        <f t="shared" si="443"/>
        <v>0</v>
      </c>
      <c r="BD298">
        <v>0</v>
      </c>
      <c r="BE298">
        <f t="shared" si="444"/>
        <v>0</v>
      </c>
      <c r="BF298">
        <v>0</v>
      </c>
      <c r="BG298">
        <f t="shared" si="445"/>
        <v>0</v>
      </c>
      <c r="BH298">
        <v>0</v>
      </c>
      <c r="BI298">
        <f t="shared" si="446"/>
        <v>0</v>
      </c>
      <c r="BJ298">
        <v>0</v>
      </c>
      <c r="BK298">
        <f t="shared" si="447"/>
        <v>0</v>
      </c>
      <c r="BL298">
        <v>0</v>
      </c>
      <c r="BM298">
        <f t="shared" si="448"/>
        <v>0</v>
      </c>
      <c r="BN298">
        <v>0</v>
      </c>
      <c r="BO298">
        <f t="shared" si="449"/>
        <v>0</v>
      </c>
      <c r="BP298">
        <v>0</v>
      </c>
      <c r="BQ298">
        <f t="shared" si="450"/>
        <v>0</v>
      </c>
      <c r="BR298">
        <v>0</v>
      </c>
      <c r="BS298">
        <f t="shared" si="451"/>
        <v>0</v>
      </c>
      <c r="BT298">
        <v>0</v>
      </c>
      <c r="BU298">
        <f t="shared" si="452"/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f t="shared" si="460"/>
        <v>0</v>
      </c>
      <c r="DF298">
        <v>0</v>
      </c>
      <c r="DG298">
        <f t="shared" si="461"/>
        <v>0</v>
      </c>
      <c r="DH298">
        <v>0</v>
      </c>
      <c r="DI298">
        <f t="shared" si="462"/>
        <v>0</v>
      </c>
      <c r="DJ298">
        <v>0</v>
      </c>
      <c r="DK298">
        <f t="shared" si="463"/>
        <v>0</v>
      </c>
      <c r="DL298">
        <v>0</v>
      </c>
      <c r="DM298">
        <f t="shared" si="464"/>
        <v>0</v>
      </c>
      <c r="DN298">
        <v>0</v>
      </c>
      <c r="DO298">
        <f t="shared" si="465"/>
        <v>0</v>
      </c>
      <c r="DP298">
        <v>0</v>
      </c>
      <c r="DQ298">
        <f t="shared" si="466"/>
        <v>0</v>
      </c>
      <c r="DR298">
        <v>0</v>
      </c>
      <c r="DS298">
        <f t="shared" si="467"/>
        <v>0</v>
      </c>
      <c r="DT298">
        <v>0</v>
      </c>
      <c r="DU298">
        <f t="shared" si="468"/>
        <v>0</v>
      </c>
      <c r="DV298">
        <v>99.4</v>
      </c>
      <c r="DW298">
        <f t="shared" si="469"/>
        <v>0.98039955164546344</v>
      </c>
      <c r="DX298">
        <v>0</v>
      </c>
      <c r="DY298">
        <f t="shared" si="470"/>
        <v>0</v>
      </c>
      <c r="DZ298">
        <v>0</v>
      </c>
      <c r="EA298">
        <f t="shared" si="471"/>
        <v>0</v>
      </c>
      <c r="EB298">
        <v>0</v>
      </c>
      <c r="EC298">
        <f t="shared" si="472"/>
        <v>0</v>
      </c>
      <c r="ED298">
        <v>0</v>
      </c>
      <c r="EE298">
        <f t="shared" si="473"/>
        <v>0</v>
      </c>
      <c r="EF298">
        <v>0</v>
      </c>
      <c r="EG298">
        <f t="shared" si="474"/>
        <v>0</v>
      </c>
      <c r="EH298">
        <v>0</v>
      </c>
      <c r="EI298">
        <f t="shared" si="475"/>
        <v>0</v>
      </c>
      <c r="EJ298">
        <v>0</v>
      </c>
      <c r="EK298">
        <f t="shared" si="476"/>
        <v>0</v>
      </c>
      <c r="EL298">
        <v>0</v>
      </c>
      <c r="EM298">
        <f t="shared" si="477"/>
        <v>0</v>
      </c>
      <c r="EN298">
        <v>0</v>
      </c>
      <c r="EO298">
        <f t="shared" si="478"/>
        <v>0</v>
      </c>
      <c r="EP298">
        <v>0</v>
      </c>
      <c r="EQ298">
        <f t="shared" si="479"/>
        <v>0</v>
      </c>
      <c r="ER298">
        <v>0.6</v>
      </c>
      <c r="ES298">
        <f t="shared" si="480"/>
        <v>1.9600448354536577E-2</v>
      </c>
      <c r="ET298">
        <v>0</v>
      </c>
      <c r="EU298">
        <f t="shared" si="481"/>
        <v>0</v>
      </c>
      <c r="EV298">
        <v>0</v>
      </c>
      <c r="EW298">
        <f t="shared" si="482"/>
        <v>0</v>
      </c>
      <c r="EX298">
        <v>0</v>
      </c>
      <c r="EY298">
        <f t="shared" si="483"/>
        <v>0</v>
      </c>
      <c r="EZ298">
        <v>0</v>
      </c>
      <c r="FA298">
        <f t="shared" si="484"/>
        <v>0</v>
      </c>
      <c r="FB298">
        <v>0</v>
      </c>
      <c r="FC298">
        <v>0</v>
      </c>
      <c r="FD298">
        <v>0</v>
      </c>
      <c r="FE298">
        <v>0</v>
      </c>
      <c r="FF298" s="3" t="s">
        <v>785</v>
      </c>
    </row>
    <row r="299" spans="1:162" x14ac:dyDescent="0.45">
      <c r="A299">
        <v>298</v>
      </c>
      <c r="B299">
        <v>429</v>
      </c>
      <c r="C299" t="s">
        <v>759</v>
      </c>
      <c r="D299" t="s">
        <v>786</v>
      </c>
      <c r="E299" t="s">
        <v>768</v>
      </c>
      <c r="G299" s="2">
        <v>1</v>
      </c>
      <c r="H299">
        <f>95+273</f>
        <v>368</v>
      </c>
      <c r="I299">
        <v>1728</v>
      </c>
      <c r="J299">
        <f t="shared" si="485"/>
        <v>523</v>
      </c>
      <c r="K299" s="2">
        <f t="shared" si="453"/>
        <v>0.30266203703703703</v>
      </c>
      <c r="L299">
        <f t="shared" si="486"/>
        <v>1.1111111111111111E-3</v>
      </c>
      <c r="M299" t="s">
        <v>64</v>
      </c>
      <c r="N299">
        <v>0</v>
      </c>
      <c r="O299">
        <f t="shared" si="423"/>
        <v>0</v>
      </c>
      <c r="P299">
        <v>0</v>
      </c>
      <c r="Q299">
        <f t="shared" si="424"/>
        <v>0</v>
      </c>
      <c r="R299">
        <v>100</v>
      </c>
      <c r="S299">
        <f t="shared" si="425"/>
        <v>1</v>
      </c>
      <c r="T299">
        <v>0</v>
      </c>
      <c r="U299">
        <f t="shared" si="426"/>
        <v>0</v>
      </c>
      <c r="V299">
        <v>0</v>
      </c>
      <c r="W299">
        <f t="shared" si="427"/>
        <v>0</v>
      </c>
      <c r="X299">
        <v>0</v>
      </c>
      <c r="Y299">
        <f t="shared" si="428"/>
        <v>0</v>
      </c>
      <c r="Z299">
        <v>0</v>
      </c>
      <c r="AA299">
        <f t="shared" si="429"/>
        <v>0</v>
      </c>
      <c r="AB299">
        <v>0</v>
      </c>
      <c r="AC299">
        <f t="shared" si="430"/>
        <v>0</v>
      </c>
      <c r="AD299">
        <v>0</v>
      </c>
      <c r="AE299">
        <f t="shared" si="431"/>
        <v>0</v>
      </c>
      <c r="AF299">
        <v>0</v>
      </c>
      <c r="AG299">
        <f t="shared" si="432"/>
        <v>0</v>
      </c>
      <c r="AH299">
        <v>0</v>
      </c>
      <c r="AI299">
        <f t="shared" si="433"/>
        <v>0</v>
      </c>
      <c r="AJ299">
        <v>0</v>
      </c>
      <c r="AK299">
        <f t="shared" si="434"/>
        <v>0</v>
      </c>
      <c r="AL299">
        <v>0</v>
      </c>
      <c r="AM299">
        <f t="shared" si="435"/>
        <v>0</v>
      </c>
      <c r="AN299">
        <v>0</v>
      </c>
      <c r="AO299">
        <f t="shared" si="436"/>
        <v>0</v>
      </c>
      <c r="AP299">
        <v>0</v>
      </c>
      <c r="AQ299">
        <f t="shared" si="437"/>
        <v>0</v>
      </c>
      <c r="AR299">
        <v>0</v>
      </c>
      <c r="AS299">
        <f t="shared" si="438"/>
        <v>0</v>
      </c>
      <c r="AT299">
        <v>0</v>
      </c>
      <c r="AU299">
        <f t="shared" si="439"/>
        <v>0</v>
      </c>
      <c r="AV299">
        <v>0</v>
      </c>
      <c r="AW299">
        <f t="shared" si="440"/>
        <v>0</v>
      </c>
      <c r="AX299">
        <v>0</v>
      </c>
      <c r="AY299">
        <f t="shared" si="441"/>
        <v>0</v>
      </c>
      <c r="AZ299">
        <v>0</v>
      </c>
      <c r="BA299">
        <f t="shared" si="442"/>
        <v>0</v>
      </c>
      <c r="BB299">
        <v>0</v>
      </c>
      <c r="BC299">
        <f t="shared" si="443"/>
        <v>0</v>
      </c>
      <c r="BD299">
        <v>0</v>
      </c>
      <c r="BE299">
        <f t="shared" si="444"/>
        <v>0</v>
      </c>
      <c r="BF299">
        <v>0</v>
      </c>
      <c r="BG299">
        <f t="shared" si="445"/>
        <v>0</v>
      </c>
      <c r="BH299">
        <v>0</v>
      </c>
      <c r="BI299">
        <f t="shared" si="446"/>
        <v>0</v>
      </c>
      <c r="BJ299">
        <v>0</v>
      </c>
      <c r="BK299">
        <f t="shared" si="447"/>
        <v>0</v>
      </c>
      <c r="BL299">
        <v>0</v>
      </c>
      <c r="BM299">
        <f t="shared" si="448"/>
        <v>0</v>
      </c>
      <c r="BN299">
        <v>0</v>
      </c>
      <c r="BO299">
        <f t="shared" si="449"/>
        <v>0</v>
      </c>
      <c r="BP299">
        <v>0</v>
      </c>
      <c r="BQ299">
        <f t="shared" si="450"/>
        <v>0</v>
      </c>
      <c r="BR299">
        <v>0</v>
      </c>
      <c r="BS299">
        <f t="shared" si="451"/>
        <v>0</v>
      </c>
      <c r="BT299">
        <v>0</v>
      </c>
      <c r="BU299">
        <f t="shared" si="452"/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f t="shared" si="460"/>
        <v>0</v>
      </c>
      <c r="DF299">
        <v>0</v>
      </c>
      <c r="DG299">
        <f t="shared" si="461"/>
        <v>0</v>
      </c>
      <c r="DH299">
        <v>0</v>
      </c>
      <c r="DI299">
        <f t="shared" si="462"/>
        <v>0</v>
      </c>
      <c r="DJ299">
        <v>0</v>
      </c>
      <c r="DK299">
        <f t="shared" si="463"/>
        <v>0</v>
      </c>
      <c r="DL299">
        <v>0</v>
      </c>
      <c r="DM299">
        <f t="shared" si="464"/>
        <v>0</v>
      </c>
      <c r="DN299">
        <v>0</v>
      </c>
      <c r="DO299">
        <f t="shared" si="465"/>
        <v>0</v>
      </c>
      <c r="DP299">
        <v>0</v>
      </c>
      <c r="DQ299">
        <f t="shared" si="466"/>
        <v>0</v>
      </c>
      <c r="DR299">
        <v>0</v>
      </c>
      <c r="DS299">
        <f t="shared" si="467"/>
        <v>0</v>
      </c>
      <c r="DT299">
        <v>0</v>
      </c>
      <c r="DU299">
        <f t="shared" si="468"/>
        <v>0</v>
      </c>
      <c r="DV299">
        <v>98</v>
      </c>
      <c r="DW299">
        <f t="shared" si="469"/>
        <v>0.93668651438454631</v>
      </c>
      <c r="DX299">
        <v>0</v>
      </c>
      <c r="DY299">
        <f t="shared" si="470"/>
        <v>0</v>
      </c>
      <c r="DZ299">
        <v>0</v>
      </c>
      <c r="EA299">
        <f t="shared" si="471"/>
        <v>0</v>
      </c>
      <c r="EB299">
        <v>0</v>
      </c>
      <c r="EC299">
        <f t="shared" si="472"/>
        <v>0</v>
      </c>
      <c r="ED299">
        <v>0</v>
      </c>
      <c r="EE299">
        <f t="shared" si="473"/>
        <v>0</v>
      </c>
      <c r="EF299">
        <v>0</v>
      </c>
      <c r="EG299">
        <f t="shared" si="474"/>
        <v>0</v>
      </c>
      <c r="EH299">
        <v>0</v>
      </c>
      <c r="EI299">
        <f t="shared" si="475"/>
        <v>0</v>
      </c>
      <c r="EJ299">
        <v>0</v>
      </c>
      <c r="EK299">
        <f t="shared" si="476"/>
        <v>0</v>
      </c>
      <c r="EL299">
        <v>0</v>
      </c>
      <c r="EM299">
        <f t="shared" si="477"/>
        <v>0</v>
      </c>
      <c r="EN299">
        <v>0</v>
      </c>
      <c r="EO299">
        <f t="shared" si="478"/>
        <v>0</v>
      </c>
      <c r="EP299">
        <v>0</v>
      </c>
      <c r="EQ299">
        <f t="shared" si="479"/>
        <v>0</v>
      </c>
      <c r="ER299">
        <v>2</v>
      </c>
      <c r="ES299">
        <f t="shared" si="480"/>
        <v>6.3313485615453677E-2</v>
      </c>
      <c r="ET299">
        <v>0</v>
      </c>
      <c r="EU299">
        <f t="shared" si="481"/>
        <v>0</v>
      </c>
      <c r="EV299">
        <v>0</v>
      </c>
      <c r="EW299">
        <f t="shared" si="482"/>
        <v>0</v>
      </c>
      <c r="EX299">
        <v>0</v>
      </c>
      <c r="EY299">
        <f t="shared" si="483"/>
        <v>0</v>
      </c>
      <c r="EZ299">
        <v>0</v>
      </c>
      <c r="FA299">
        <f t="shared" si="484"/>
        <v>0</v>
      </c>
      <c r="FB299">
        <v>0</v>
      </c>
      <c r="FC299">
        <v>0</v>
      </c>
      <c r="FD299">
        <v>0</v>
      </c>
      <c r="FE299">
        <v>0</v>
      </c>
      <c r="FF299" s="3" t="s">
        <v>787</v>
      </c>
    </row>
    <row r="300" spans="1:162" x14ac:dyDescent="0.45">
      <c r="A300">
        <v>299</v>
      </c>
      <c r="B300">
        <v>430</v>
      </c>
      <c r="C300" t="s">
        <v>759</v>
      </c>
      <c r="D300" t="s">
        <v>788</v>
      </c>
      <c r="E300" t="s">
        <v>768</v>
      </c>
      <c r="G300" s="2">
        <v>1</v>
      </c>
      <c r="H300">
        <f>93+273</f>
        <v>366</v>
      </c>
      <c r="I300">
        <v>1728</v>
      </c>
      <c r="J300">
        <f t="shared" si="485"/>
        <v>523</v>
      </c>
      <c r="K300" s="2">
        <f t="shared" si="453"/>
        <v>0.30266203703703703</v>
      </c>
      <c r="L300">
        <f t="shared" si="486"/>
        <v>1.1111111111111111E-3</v>
      </c>
      <c r="M300" t="s">
        <v>64</v>
      </c>
      <c r="N300">
        <v>0</v>
      </c>
      <c r="O300">
        <f t="shared" si="423"/>
        <v>0</v>
      </c>
      <c r="P300">
        <v>0</v>
      </c>
      <c r="Q300">
        <f t="shared" si="424"/>
        <v>0</v>
      </c>
      <c r="R300">
        <v>100</v>
      </c>
      <c r="S300">
        <f t="shared" si="425"/>
        <v>1</v>
      </c>
      <c r="T300">
        <v>0</v>
      </c>
      <c r="U300">
        <f t="shared" si="426"/>
        <v>0</v>
      </c>
      <c r="V300">
        <v>0</v>
      </c>
      <c r="W300">
        <f t="shared" si="427"/>
        <v>0</v>
      </c>
      <c r="X300">
        <v>0</v>
      </c>
      <c r="Y300">
        <f t="shared" si="428"/>
        <v>0</v>
      </c>
      <c r="Z300">
        <v>0</v>
      </c>
      <c r="AA300">
        <f t="shared" si="429"/>
        <v>0</v>
      </c>
      <c r="AB300">
        <v>0</v>
      </c>
      <c r="AC300">
        <f t="shared" si="430"/>
        <v>0</v>
      </c>
      <c r="AD300">
        <v>0</v>
      </c>
      <c r="AE300">
        <f t="shared" si="431"/>
        <v>0</v>
      </c>
      <c r="AF300">
        <v>0</v>
      </c>
      <c r="AG300">
        <f t="shared" si="432"/>
        <v>0</v>
      </c>
      <c r="AH300">
        <v>0</v>
      </c>
      <c r="AI300">
        <f t="shared" si="433"/>
        <v>0</v>
      </c>
      <c r="AJ300">
        <v>0</v>
      </c>
      <c r="AK300">
        <f t="shared" si="434"/>
        <v>0</v>
      </c>
      <c r="AL300">
        <v>0</v>
      </c>
      <c r="AM300">
        <f t="shared" si="435"/>
        <v>0</v>
      </c>
      <c r="AN300">
        <v>0</v>
      </c>
      <c r="AO300">
        <f t="shared" si="436"/>
        <v>0</v>
      </c>
      <c r="AP300">
        <v>0</v>
      </c>
      <c r="AQ300">
        <f t="shared" si="437"/>
        <v>0</v>
      </c>
      <c r="AR300">
        <v>0</v>
      </c>
      <c r="AS300">
        <f t="shared" si="438"/>
        <v>0</v>
      </c>
      <c r="AT300">
        <v>0</v>
      </c>
      <c r="AU300">
        <f t="shared" si="439"/>
        <v>0</v>
      </c>
      <c r="AV300">
        <v>0</v>
      </c>
      <c r="AW300">
        <f t="shared" si="440"/>
        <v>0</v>
      </c>
      <c r="AX300">
        <v>0</v>
      </c>
      <c r="AY300">
        <f t="shared" si="441"/>
        <v>0</v>
      </c>
      <c r="AZ300">
        <v>0</v>
      </c>
      <c r="BA300">
        <f t="shared" si="442"/>
        <v>0</v>
      </c>
      <c r="BB300">
        <v>0</v>
      </c>
      <c r="BC300">
        <f t="shared" si="443"/>
        <v>0</v>
      </c>
      <c r="BD300">
        <v>0</v>
      </c>
      <c r="BE300">
        <f t="shared" si="444"/>
        <v>0</v>
      </c>
      <c r="BF300">
        <v>0</v>
      </c>
      <c r="BG300">
        <f t="shared" si="445"/>
        <v>0</v>
      </c>
      <c r="BH300">
        <v>0</v>
      </c>
      <c r="BI300">
        <f t="shared" si="446"/>
        <v>0</v>
      </c>
      <c r="BJ300">
        <v>0</v>
      </c>
      <c r="BK300">
        <f t="shared" si="447"/>
        <v>0</v>
      </c>
      <c r="BL300">
        <v>0</v>
      </c>
      <c r="BM300">
        <f t="shared" si="448"/>
        <v>0</v>
      </c>
      <c r="BN300">
        <v>0</v>
      </c>
      <c r="BO300">
        <f t="shared" si="449"/>
        <v>0</v>
      </c>
      <c r="BP300">
        <v>0</v>
      </c>
      <c r="BQ300">
        <f t="shared" si="450"/>
        <v>0</v>
      </c>
      <c r="BR300">
        <v>0</v>
      </c>
      <c r="BS300">
        <f t="shared" si="451"/>
        <v>0</v>
      </c>
      <c r="BT300">
        <v>0</v>
      </c>
      <c r="BU300">
        <f t="shared" si="452"/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f t="shared" si="460"/>
        <v>0</v>
      </c>
      <c r="DF300">
        <v>0</v>
      </c>
      <c r="DG300">
        <f t="shared" si="461"/>
        <v>0</v>
      </c>
      <c r="DH300">
        <v>0</v>
      </c>
      <c r="DI300">
        <f t="shared" si="462"/>
        <v>0</v>
      </c>
      <c r="DJ300">
        <v>0</v>
      </c>
      <c r="DK300">
        <f t="shared" si="463"/>
        <v>0</v>
      </c>
      <c r="DL300">
        <v>0</v>
      </c>
      <c r="DM300">
        <f t="shared" si="464"/>
        <v>0</v>
      </c>
      <c r="DN300">
        <v>0</v>
      </c>
      <c r="DO300">
        <f t="shared" si="465"/>
        <v>0</v>
      </c>
      <c r="DP300">
        <v>0</v>
      </c>
      <c r="DQ300">
        <f t="shared" si="466"/>
        <v>0</v>
      </c>
      <c r="DR300">
        <v>0</v>
      </c>
      <c r="DS300">
        <f t="shared" si="467"/>
        <v>0</v>
      </c>
      <c r="DT300">
        <v>0</v>
      </c>
      <c r="DU300">
        <f t="shared" si="468"/>
        <v>0</v>
      </c>
      <c r="DV300">
        <v>94.4</v>
      </c>
      <c r="DW300">
        <f t="shared" si="469"/>
        <v>0.83578632210873693</v>
      </c>
      <c r="DX300">
        <v>0</v>
      </c>
      <c r="DY300">
        <f t="shared" si="470"/>
        <v>0</v>
      </c>
      <c r="DZ300">
        <v>0</v>
      </c>
      <c r="EA300">
        <f t="shared" si="471"/>
        <v>0</v>
      </c>
      <c r="EB300">
        <v>0</v>
      </c>
      <c r="EC300">
        <f t="shared" si="472"/>
        <v>0</v>
      </c>
      <c r="ED300">
        <v>0</v>
      </c>
      <c r="EE300">
        <f t="shared" si="473"/>
        <v>0</v>
      </c>
      <c r="EF300">
        <v>0</v>
      </c>
      <c r="EG300">
        <f t="shared" si="474"/>
        <v>0</v>
      </c>
      <c r="EH300">
        <v>0</v>
      </c>
      <c r="EI300">
        <f t="shared" si="475"/>
        <v>0</v>
      </c>
      <c r="EJ300">
        <v>0</v>
      </c>
      <c r="EK300">
        <f t="shared" si="476"/>
        <v>0</v>
      </c>
      <c r="EL300">
        <v>0</v>
      </c>
      <c r="EM300">
        <f t="shared" si="477"/>
        <v>0</v>
      </c>
      <c r="EN300">
        <v>0</v>
      </c>
      <c r="EO300">
        <f t="shared" si="478"/>
        <v>0</v>
      </c>
      <c r="EP300">
        <v>0</v>
      </c>
      <c r="EQ300">
        <f t="shared" si="479"/>
        <v>0</v>
      </c>
      <c r="ER300">
        <v>5.6</v>
      </c>
      <c r="ES300">
        <f t="shared" si="480"/>
        <v>0.16421367789126298</v>
      </c>
      <c r="ET300">
        <v>0</v>
      </c>
      <c r="EU300">
        <f t="shared" si="481"/>
        <v>0</v>
      </c>
      <c r="EV300">
        <v>0</v>
      </c>
      <c r="EW300">
        <f t="shared" si="482"/>
        <v>0</v>
      </c>
      <c r="EX300">
        <v>0</v>
      </c>
      <c r="EY300">
        <f t="shared" si="483"/>
        <v>0</v>
      </c>
      <c r="EZ300">
        <v>0</v>
      </c>
      <c r="FA300">
        <f t="shared" si="484"/>
        <v>0</v>
      </c>
      <c r="FB300">
        <v>0</v>
      </c>
      <c r="FC300">
        <v>0</v>
      </c>
      <c r="FD300">
        <v>0</v>
      </c>
      <c r="FE300">
        <v>0</v>
      </c>
      <c r="FF300" s="3" t="s">
        <v>789</v>
      </c>
    </row>
    <row r="301" spans="1:162" x14ac:dyDescent="0.45">
      <c r="A301">
        <v>300</v>
      </c>
      <c r="B301">
        <v>434</v>
      </c>
      <c r="C301" t="s">
        <v>563</v>
      </c>
      <c r="D301" t="s">
        <v>793</v>
      </c>
      <c r="E301" t="s">
        <v>768</v>
      </c>
      <c r="F301" t="s">
        <v>654</v>
      </c>
      <c r="G301" s="2">
        <v>3</v>
      </c>
      <c r="H301">
        <v>1405</v>
      </c>
      <c r="I301">
        <v>3695</v>
      </c>
      <c r="J301">
        <v>1473</v>
      </c>
      <c r="K301" s="2">
        <f t="shared" si="453"/>
        <v>0.39864682002706359</v>
      </c>
      <c r="L301">
        <f>8.5*10^-3/25.4</f>
        <v>3.3464566929133861E-4</v>
      </c>
      <c r="M301" t="s">
        <v>38</v>
      </c>
      <c r="N301">
        <v>0</v>
      </c>
      <c r="O301">
        <f t="shared" si="423"/>
        <v>0</v>
      </c>
      <c r="P301">
        <v>0</v>
      </c>
      <c r="Q301">
        <f t="shared" si="424"/>
        <v>0</v>
      </c>
      <c r="R301">
        <v>0</v>
      </c>
      <c r="S301">
        <f t="shared" si="425"/>
        <v>0</v>
      </c>
      <c r="T301">
        <v>0</v>
      </c>
      <c r="U301">
        <f t="shared" si="426"/>
        <v>0</v>
      </c>
      <c r="V301">
        <v>0</v>
      </c>
      <c r="W301">
        <f t="shared" si="427"/>
        <v>0</v>
      </c>
      <c r="X301">
        <v>0</v>
      </c>
      <c r="Y301">
        <f t="shared" si="428"/>
        <v>0</v>
      </c>
      <c r="Z301">
        <v>0</v>
      </c>
      <c r="AA301">
        <f t="shared" si="429"/>
        <v>0</v>
      </c>
      <c r="AB301">
        <v>0</v>
      </c>
      <c r="AC301">
        <f t="shared" si="430"/>
        <v>0</v>
      </c>
      <c r="AD301">
        <v>0</v>
      </c>
      <c r="AE301">
        <f t="shared" si="431"/>
        <v>0</v>
      </c>
      <c r="AF301">
        <v>0</v>
      </c>
      <c r="AG301">
        <f t="shared" si="432"/>
        <v>0</v>
      </c>
      <c r="AH301">
        <v>0</v>
      </c>
      <c r="AI301">
        <f t="shared" si="433"/>
        <v>0</v>
      </c>
      <c r="AJ301">
        <v>0</v>
      </c>
      <c r="AK301">
        <f t="shared" si="434"/>
        <v>0</v>
      </c>
      <c r="AL301">
        <v>0</v>
      </c>
      <c r="AM301">
        <f t="shared" si="435"/>
        <v>0</v>
      </c>
      <c r="AN301">
        <v>0</v>
      </c>
      <c r="AO301">
        <f t="shared" si="436"/>
        <v>0</v>
      </c>
      <c r="AP301">
        <v>0</v>
      </c>
      <c r="AQ301">
        <f t="shared" si="437"/>
        <v>0</v>
      </c>
      <c r="AR301">
        <v>0</v>
      </c>
      <c r="AS301">
        <f t="shared" si="438"/>
        <v>0</v>
      </c>
      <c r="AT301">
        <v>0</v>
      </c>
      <c r="AU301">
        <f t="shared" si="439"/>
        <v>0</v>
      </c>
      <c r="AV301">
        <v>0</v>
      </c>
      <c r="AW301">
        <f t="shared" si="440"/>
        <v>0</v>
      </c>
      <c r="AX301">
        <v>0</v>
      </c>
      <c r="AY301">
        <f t="shared" si="441"/>
        <v>0</v>
      </c>
      <c r="AZ301">
        <v>0</v>
      </c>
      <c r="BA301">
        <f t="shared" si="442"/>
        <v>0</v>
      </c>
      <c r="BB301">
        <v>0</v>
      </c>
      <c r="BC301">
        <f t="shared" si="443"/>
        <v>0</v>
      </c>
      <c r="BD301">
        <v>0</v>
      </c>
      <c r="BE301">
        <f t="shared" si="444"/>
        <v>0</v>
      </c>
      <c r="BF301">
        <v>100</v>
      </c>
      <c r="BG301">
        <f t="shared" si="445"/>
        <v>1</v>
      </c>
      <c r="BH301">
        <v>0</v>
      </c>
      <c r="BI301">
        <f t="shared" si="446"/>
        <v>0</v>
      </c>
      <c r="BJ301">
        <v>0</v>
      </c>
      <c r="BK301">
        <f t="shared" si="447"/>
        <v>0</v>
      </c>
      <c r="BL301">
        <v>0</v>
      </c>
      <c r="BM301">
        <f t="shared" si="448"/>
        <v>0</v>
      </c>
      <c r="BN301">
        <v>0</v>
      </c>
      <c r="BO301">
        <f t="shared" si="449"/>
        <v>0</v>
      </c>
      <c r="BP301">
        <v>0</v>
      </c>
      <c r="BQ301">
        <f t="shared" si="450"/>
        <v>0</v>
      </c>
      <c r="BR301">
        <v>0</v>
      </c>
      <c r="BS301">
        <f t="shared" si="451"/>
        <v>0</v>
      </c>
      <c r="BT301">
        <v>0</v>
      </c>
      <c r="BU301">
        <f t="shared" si="452"/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f t="shared" ref="DE301:DE332" si="487">((DD301/100)/FY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F301">
        <v>0</v>
      </c>
      <c r="DG301">
        <f t="shared" ref="DG301:DG332" si="488">((DF301/100)/GA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H301">
        <v>0</v>
      </c>
      <c r="DI301">
        <f t="shared" ref="DI301:DI364" si="489">((DH301/100)/GC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J301">
        <v>0</v>
      </c>
      <c r="DK301">
        <f t="shared" ref="DK301:DK364" si="490">((DJ301/100)/FK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L301">
        <v>0</v>
      </c>
      <c r="DM301">
        <f t="shared" ref="DM301:DM364" si="491">((DL301/100)/FO$10)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N301">
        <v>0</v>
      </c>
      <c r="DO301">
        <f t="shared" ref="DO301:DO364" si="492">((DN301/100)/FI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P301">
        <v>0</v>
      </c>
      <c r="DQ301">
        <f t="shared" ref="DQ301:DQ364" si="493">((DP301/100)/FK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R301">
        <v>0</v>
      </c>
      <c r="DS301">
        <f t="shared" ref="DS301:DS364" si="494">((DR301/100)/FM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T301">
        <v>0</v>
      </c>
      <c r="DU301">
        <f t="shared" ref="DU301:DU364" si="495">((DT301/100)/FO$13)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V301">
        <v>0</v>
      </c>
      <c r="DW301">
        <f t="shared" ref="DW301:DW364" si="496">((DV301/100)/FI$19)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X301">
        <v>0</v>
      </c>
      <c r="DY301">
        <f t="shared" ref="DY301:DY364" si="497">((DX301/100)/FI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DZ301">
        <v>0</v>
      </c>
      <c r="EA301">
        <f t="shared" ref="EA301:EA364" si="498">((DZ301/100)/FQ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B301">
        <v>0</v>
      </c>
      <c r="EC301">
        <f t="shared" ref="EC301:EC364" si="499">((EB301/100)/FM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D301">
        <v>0</v>
      </c>
      <c r="EE301">
        <f t="shared" ref="EE301:EE364" si="500">((ED301/100)/FI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F301">
        <v>0</v>
      </c>
      <c r="EG301">
        <f t="shared" ref="EG301:EG364" si="501">((EF301/100)/FK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H301">
        <v>0</v>
      </c>
      <c r="EI301">
        <f t="shared" ref="EI301:EI364" si="502">((EH301/100)/FS$2)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J301">
        <v>0</v>
      </c>
      <c r="EK301">
        <f t="shared" ref="EK301:EK364" si="503">((EJ301/100)/FI$6)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L301">
        <v>0</v>
      </c>
      <c r="EM301">
        <f t="shared" ref="EM301:EM364" si="504">((EL301/100)/FI$10)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N301">
        <v>0</v>
      </c>
      <c r="EO301">
        <f t="shared" ref="EO301:EO364" si="505">((EN301/100)/FN$22)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P301">
        <v>0</v>
      </c>
      <c r="EQ301">
        <f t="shared" ref="EQ301:EQ364" si="506">((EP301/100)/FM$23)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</f>
        <v>0</v>
      </c>
      <c r="ER301">
        <v>0</v>
      </c>
      <c r="ES301">
        <f t="shared" ref="ES301:ES364" si="507">(((ER301/100)/FI$26)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T301">
        <v>0</v>
      </c>
      <c r="EU301">
        <f t="shared" ref="EU301:EU364" si="508">(((ET301/100)/FI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V301">
        <v>0</v>
      </c>
      <c r="EW301">
        <f t="shared" ref="EW301:EW364" si="509">(((EV301/100)/FK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X301">
        <v>0</v>
      </c>
      <c r="EY301">
        <f t="shared" ref="EY301:EY364" si="510">(((EX301/100)/FM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EZ301">
        <v>0</v>
      </c>
      <c r="FA301">
        <f t="shared" ref="FA301:FA364" si="511">(((EZ301/100)/FO$28)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0</v>
      </c>
      <c r="FB301">
        <v>100</v>
      </c>
      <c r="FC301">
        <f t="shared" ref="FC301:FC364" si="512">(((FB301/100)/FI$31)/((DD301/100)/FY$2+(DF301/100)/GA$2+(DH301/100)/GC$2+(DJ301/100)/FK$2+(DL301/100)/FO$10+(DN301/100)/FI$13+(DP301/100)/FK$13+(DR301/100)/FM$13+(DT301/100)/FO$13+(DV301/100)/FI$19+(DX301/100)/FI$2+(DZ301/100)/FQ$2+(EB301/100)/FM$2+(ED301/100)/FI$22+(EF301/100)/FK$22+(EH301/100)/FS$2+(EJ301/100)/FI$6+(EL301/100)/FI$10+(EN301/100)/FN$22+(EP301/100)/FM$23+(ER301/100)/FI$26+(ET301/100)/FI$28+(EV301/100)/FK$28+(EX301/100)/FM$28+(EZ301/100)/FO$28+(FB301/100)/FI$31))</f>
        <v>1</v>
      </c>
      <c r="FD301">
        <v>0</v>
      </c>
      <c r="FE301">
        <v>0</v>
      </c>
      <c r="FF301" s="3" t="s">
        <v>794</v>
      </c>
    </row>
    <row r="302" spans="1:162" x14ac:dyDescent="0.45">
      <c r="A302">
        <v>301</v>
      </c>
      <c r="B302">
        <v>435</v>
      </c>
      <c r="C302" t="s">
        <v>573</v>
      </c>
      <c r="D302" t="s">
        <v>793</v>
      </c>
      <c r="E302" t="s">
        <v>768</v>
      </c>
      <c r="F302" t="s">
        <v>654</v>
      </c>
      <c r="G302" s="2">
        <v>3</v>
      </c>
      <c r="H302">
        <v>1405</v>
      </c>
      <c r="I302">
        <v>3290</v>
      </c>
      <c r="J302">
        <v>1473</v>
      </c>
      <c r="K302" s="2">
        <f t="shared" si="453"/>
        <v>0.44772036474164134</v>
      </c>
      <c r="L302">
        <f>8.5*10^-3/25.4</f>
        <v>3.3464566929133861E-4</v>
      </c>
      <c r="M302" t="s">
        <v>38</v>
      </c>
      <c r="N302">
        <v>0</v>
      </c>
      <c r="O302">
        <f t="shared" si="423"/>
        <v>0</v>
      </c>
      <c r="P302">
        <v>0</v>
      </c>
      <c r="Q302">
        <f t="shared" si="424"/>
        <v>0</v>
      </c>
      <c r="R302">
        <v>0</v>
      </c>
      <c r="S302">
        <f t="shared" si="425"/>
        <v>0</v>
      </c>
      <c r="T302">
        <v>0</v>
      </c>
      <c r="U302">
        <f t="shared" si="426"/>
        <v>0</v>
      </c>
      <c r="V302">
        <v>0</v>
      </c>
      <c r="W302">
        <f t="shared" si="427"/>
        <v>0</v>
      </c>
      <c r="X302">
        <v>0</v>
      </c>
      <c r="Y302">
        <f t="shared" si="428"/>
        <v>0</v>
      </c>
      <c r="Z302">
        <v>0</v>
      </c>
      <c r="AA302">
        <f t="shared" si="429"/>
        <v>0</v>
      </c>
      <c r="AB302">
        <v>0</v>
      </c>
      <c r="AC302">
        <f t="shared" si="430"/>
        <v>0</v>
      </c>
      <c r="AD302">
        <v>0</v>
      </c>
      <c r="AE302">
        <f t="shared" si="431"/>
        <v>0</v>
      </c>
      <c r="AF302">
        <v>0</v>
      </c>
      <c r="AG302">
        <f t="shared" si="432"/>
        <v>0</v>
      </c>
      <c r="AH302">
        <v>0</v>
      </c>
      <c r="AI302">
        <f t="shared" si="433"/>
        <v>0</v>
      </c>
      <c r="AJ302">
        <v>0</v>
      </c>
      <c r="AK302">
        <f t="shared" si="434"/>
        <v>0</v>
      </c>
      <c r="AL302">
        <v>0</v>
      </c>
      <c r="AM302">
        <f t="shared" si="435"/>
        <v>0</v>
      </c>
      <c r="AN302">
        <v>0</v>
      </c>
      <c r="AO302">
        <f t="shared" si="436"/>
        <v>0</v>
      </c>
      <c r="AP302">
        <v>0</v>
      </c>
      <c r="AQ302">
        <f t="shared" si="437"/>
        <v>0</v>
      </c>
      <c r="AR302">
        <v>0</v>
      </c>
      <c r="AS302">
        <f t="shared" si="438"/>
        <v>0</v>
      </c>
      <c r="AT302">
        <v>0</v>
      </c>
      <c r="AU302">
        <f t="shared" si="439"/>
        <v>0</v>
      </c>
      <c r="AV302">
        <v>0</v>
      </c>
      <c r="AW302">
        <f t="shared" si="440"/>
        <v>0</v>
      </c>
      <c r="AX302">
        <v>0</v>
      </c>
      <c r="AY302">
        <f t="shared" si="441"/>
        <v>0</v>
      </c>
      <c r="AZ302">
        <v>0</v>
      </c>
      <c r="BA302">
        <f t="shared" si="442"/>
        <v>0</v>
      </c>
      <c r="BB302">
        <v>0</v>
      </c>
      <c r="BC302">
        <f t="shared" si="443"/>
        <v>0</v>
      </c>
      <c r="BD302">
        <v>0</v>
      </c>
      <c r="BE302">
        <f t="shared" si="444"/>
        <v>0</v>
      </c>
      <c r="BF302">
        <v>0</v>
      </c>
      <c r="BG302">
        <f t="shared" si="445"/>
        <v>0</v>
      </c>
      <c r="BH302">
        <v>0</v>
      </c>
      <c r="BI302">
        <f t="shared" si="446"/>
        <v>0</v>
      </c>
      <c r="BJ302">
        <v>100</v>
      </c>
      <c r="BK302">
        <f t="shared" si="447"/>
        <v>1</v>
      </c>
      <c r="BL302">
        <v>0</v>
      </c>
      <c r="BM302">
        <f t="shared" si="448"/>
        <v>0</v>
      </c>
      <c r="BN302">
        <v>0</v>
      </c>
      <c r="BO302">
        <f t="shared" si="449"/>
        <v>0</v>
      </c>
      <c r="BP302">
        <v>0</v>
      </c>
      <c r="BQ302">
        <f t="shared" si="450"/>
        <v>0</v>
      </c>
      <c r="BR302">
        <v>0</v>
      </c>
      <c r="BS302">
        <f t="shared" si="451"/>
        <v>0</v>
      </c>
      <c r="BT302">
        <v>0</v>
      </c>
      <c r="BU302">
        <f t="shared" si="452"/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f t="shared" si="487"/>
        <v>0</v>
      </c>
      <c r="DF302">
        <v>0</v>
      </c>
      <c r="DG302">
        <f t="shared" si="488"/>
        <v>0</v>
      </c>
      <c r="DH302">
        <v>0</v>
      </c>
      <c r="DI302">
        <f t="shared" si="489"/>
        <v>0</v>
      </c>
      <c r="DJ302">
        <v>0</v>
      </c>
      <c r="DK302">
        <f t="shared" si="490"/>
        <v>0</v>
      </c>
      <c r="DL302">
        <v>0</v>
      </c>
      <c r="DM302">
        <f t="shared" si="491"/>
        <v>0</v>
      </c>
      <c r="DN302">
        <v>0</v>
      </c>
      <c r="DO302">
        <f t="shared" si="492"/>
        <v>0</v>
      </c>
      <c r="DP302">
        <v>0</v>
      </c>
      <c r="DQ302">
        <f t="shared" si="493"/>
        <v>0</v>
      </c>
      <c r="DR302">
        <v>0</v>
      </c>
      <c r="DS302">
        <f t="shared" si="494"/>
        <v>0</v>
      </c>
      <c r="DT302">
        <v>0</v>
      </c>
      <c r="DU302">
        <f t="shared" si="495"/>
        <v>0</v>
      </c>
      <c r="DV302">
        <v>0</v>
      </c>
      <c r="DW302">
        <f t="shared" si="496"/>
        <v>0</v>
      </c>
      <c r="DX302">
        <v>0</v>
      </c>
      <c r="DY302">
        <f t="shared" si="497"/>
        <v>0</v>
      </c>
      <c r="DZ302">
        <v>0</v>
      </c>
      <c r="EA302">
        <f t="shared" si="498"/>
        <v>0</v>
      </c>
      <c r="EB302">
        <v>0</v>
      </c>
      <c r="EC302">
        <f t="shared" si="499"/>
        <v>0</v>
      </c>
      <c r="ED302">
        <v>0</v>
      </c>
      <c r="EE302">
        <f t="shared" si="500"/>
        <v>0</v>
      </c>
      <c r="EF302">
        <v>0</v>
      </c>
      <c r="EG302">
        <f t="shared" si="501"/>
        <v>0</v>
      </c>
      <c r="EH302">
        <v>0</v>
      </c>
      <c r="EI302">
        <f t="shared" si="502"/>
        <v>0</v>
      </c>
      <c r="EJ302">
        <v>0</v>
      </c>
      <c r="EK302">
        <f t="shared" si="503"/>
        <v>0</v>
      </c>
      <c r="EL302">
        <v>0</v>
      </c>
      <c r="EM302">
        <f t="shared" si="504"/>
        <v>0</v>
      </c>
      <c r="EN302">
        <v>0</v>
      </c>
      <c r="EO302">
        <f t="shared" si="505"/>
        <v>0</v>
      </c>
      <c r="EP302">
        <v>0</v>
      </c>
      <c r="EQ302">
        <f t="shared" si="506"/>
        <v>0</v>
      </c>
      <c r="ER302">
        <v>0</v>
      </c>
      <c r="ES302">
        <f t="shared" si="507"/>
        <v>0</v>
      </c>
      <c r="ET302">
        <v>0</v>
      </c>
      <c r="EU302">
        <f t="shared" si="508"/>
        <v>0</v>
      </c>
      <c r="EV302">
        <v>0</v>
      </c>
      <c r="EW302">
        <f t="shared" si="509"/>
        <v>0</v>
      </c>
      <c r="EX302">
        <v>0</v>
      </c>
      <c r="EY302">
        <f t="shared" si="510"/>
        <v>0</v>
      </c>
      <c r="EZ302">
        <v>0</v>
      </c>
      <c r="FA302">
        <f t="shared" si="511"/>
        <v>0</v>
      </c>
      <c r="FB302">
        <v>100</v>
      </c>
      <c r="FC302">
        <f t="shared" si="512"/>
        <v>1</v>
      </c>
      <c r="FD302">
        <v>0</v>
      </c>
      <c r="FE302">
        <v>0</v>
      </c>
      <c r="FF302" s="3" t="s">
        <v>795</v>
      </c>
    </row>
    <row r="303" spans="1:162" x14ac:dyDescent="0.45">
      <c r="A303">
        <v>302</v>
      </c>
      <c r="B303">
        <v>436</v>
      </c>
      <c r="C303" t="s">
        <v>796</v>
      </c>
      <c r="D303" t="s">
        <v>793</v>
      </c>
      <c r="F303" t="s">
        <v>654</v>
      </c>
      <c r="G303" s="2">
        <v>3</v>
      </c>
      <c r="H303">
        <v>1405</v>
      </c>
      <c r="I303">
        <v>3300</v>
      </c>
      <c r="J303">
        <v>1473</v>
      </c>
      <c r="K303" s="2">
        <f t="shared" si="453"/>
        <v>0.44636363636363635</v>
      </c>
      <c r="L303">
        <f>8.5*10^-3/25.4</f>
        <v>3.3464566929133861E-4</v>
      </c>
      <c r="M303" t="s">
        <v>38</v>
      </c>
      <c r="N303">
        <v>0</v>
      </c>
      <c r="O303">
        <f t="shared" si="423"/>
        <v>0</v>
      </c>
      <c r="P303">
        <v>0</v>
      </c>
      <c r="Q303">
        <f t="shared" si="424"/>
        <v>0</v>
      </c>
      <c r="R303">
        <v>0</v>
      </c>
      <c r="S303">
        <f t="shared" si="425"/>
        <v>0</v>
      </c>
      <c r="T303">
        <v>0</v>
      </c>
      <c r="U303">
        <f t="shared" si="426"/>
        <v>0</v>
      </c>
      <c r="V303">
        <v>0</v>
      </c>
      <c r="W303">
        <f t="shared" si="427"/>
        <v>0</v>
      </c>
      <c r="X303">
        <v>0</v>
      </c>
      <c r="Y303">
        <f t="shared" si="428"/>
        <v>0</v>
      </c>
      <c r="Z303">
        <v>0</v>
      </c>
      <c r="AA303">
        <f t="shared" si="429"/>
        <v>0</v>
      </c>
      <c r="AB303">
        <v>0</v>
      </c>
      <c r="AC303">
        <f t="shared" si="430"/>
        <v>0</v>
      </c>
      <c r="AD303">
        <v>0</v>
      </c>
      <c r="AE303">
        <f t="shared" si="431"/>
        <v>0</v>
      </c>
      <c r="AF303">
        <v>0</v>
      </c>
      <c r="AG303">
        <f t="shared" si="432"/>
        <v>0</v>
      </c>
      <c r="AH303">
        <v>0</v>
      </c>
      <c r="AI303">
        <f t="shared" si="433"/>
        <v>0</v>
      </c>
      <c r="AJ303">
        <v>0</v>
      </c>
      <c r="AK303">
        <f t="shared" si="434"/>
        <v>0</v>
      </c>
      <c r="AL303">
        <v>0</v>
      </c>
      <c r="AM303">
        <f t="shared" si="435"/>
        <v>0</v>
      </c>
      <c r="AN303">
        <v>0</v>
      </c>
      <c r="AO303">
        <f t="shared" si="436"/>
        <v>0</v>
      </c>
      <c r="AP303">
        <v>0</v>
      </c>
      <c r="AQ303">
        <f t="shared" si="437"/>
        <v>0</v>
      </c>
      <c r="AR303">
        <v>0</v>
      </c>
      <c r="AS303">
        <f t="shared" si="438"/>
        <v>0</v>
      </c>
      <c r="AT303">
        <v>0</v>
      </c>
      <c r="AU303">
        <f t="shared" si="439"/>
        <v>0</v>
      </c>
      <c r="AV303">
        <v>0</v>
      </c>
      <c r="AW303">
        <f t="shared" si="440"/>
        <v>0</v>
      </c>
      <c r="AX303">
        <v>0</v>
      </c>
      <c r="AY303">
        <f t="shared" si="441"/>
        <v>0</v>
      </c>
      <c r="AZ303">
        <v>0</v>
      </c>
      <c r="BA303">
        <f t="shared" si="442"/>
        <v>0</v>
      </c>
      <c r="BB303">
        <v>0</v>
      </c>
      <c r="BC303">
        <f t="shared" si="443"/>
        <v>0</v>
      </c>
      <c r="BD303">
        <v>0</v>
      </c>
      <c r="BE303">
        <f t="shared" si="444"/>
        <v>0</v>
      </c>
      <c r="BF303">
        <v>2.5</v>
      </c>
      <c r="BG303">
        <f t="shared" si="445"/>
        <v>2.461666968224838E-2</v>
      </c>
      <c r="BH303">
        <v>0</v>
      </c>
      <c r="BI303">
        <f t="shared" si="446"/>
        <v>0</v>
      </c>
      <c r="BJ303">
        <v>97.5</v>
      </c>
      <c r="BK303">
        <f t="shared" si="447"/>
        <v>0.9753833303177516</v>
      </c>
      <c r="BL303">
        <v>0</v>
      </c>
      <c r="BM303">
        <f t="shared" si="448"/>
        <v>0</v>
      </c>
      <c r="BN303">
        <v>0</v>
      </c>
      <c r="BO303">
        <f t="shared" si="449"/>
        <v>0</v>
      </c>
      <c r="BP303">
        <v>0</v>
      </c>
      <c r="BQ303">
        <f t="shared" si="450"/>
        <v>0</v>
      </c>
      <c r="BR303">
        <v>0</v>
      </c>
      <c r="BS303">
        <f t="shared" si="451"/>
        <v>0</v>
      </c>
      <c r="BT303">
        <v>0</v>
      </c>
      <c r="BU303">
        <f t="shared" si="452"/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f t="shared" si="487"/>
        <v>0</v>
      </c>
      <c r="DF303">
        <v>0</v>
      </c>
      <c r="DG303">
        <f t="shared" si="488"/>
        <v>0</v>
      </c>
      <c r="DH303">
        <v>0</v>
      </c>
      <c r="DI303">
        <f t="shared" si="489"/>
        <v>0</v>
      </c>
      <c r="DJ303">
        <v>0</v>
      </c>
      <c r="DK303">
        <f t="shared" si="490"/>
        <v>0</v>
      </c>
      <c r="DL303">
        <v>0</v>
      </c>
      <c r="DM303">
        <f t="shared" si="491"/>
        <v>0</v>
      </c>
      <c r="DN303">
        <v>0</v>
      </c>
      <c r="DO303">
        <f t="shared" si="492"/>
        <v>0</v>
      </c>
      <c r="DP303">
        <v>0</v>
      </c>
      <c r="DQ303">
        <f t="shared" si="493"/>
        <v>0</v>
      </c>
      <c r="DR303">
        <v>0</v>
      </c>
      <c r="DS303">
        <f t="shared" si="494"/>
        <v>0</v>
      </c>
      <c r="DT303">
        <v>0</v>
      </c>
      <c r="DU303">
        <f t="shared" si="495"/>
        <v>0</v>
      </c>
      <c r="DV303">
        <v>0</v>
      </c>
      <c r="DW303">
        <f t="shared" si="496"/>
        <v>0</v>
      </c>
      <c r="DX303">
        <v>0</v>
      </c>
      <c r="DY303">
        <f t="shared" si="497"/>
        <v>0</v>
      </c>
      <c r="DZ303">
        <v>0</v>
      </c>
      <c r="EA303">
        <f t="shared" si="498"/>
        <v>0</v>
      </c>
      <c r="EB303">
        <v>0</v>
      </c>
      <c r="EC303">
        <f t="shared" si="499"/>
        <v>0</v>
      </c>
      <c r="ED303">
        <v>0</v>
      </c>
      <c r="EE303">
        <f t="shared" si="500"/>
        <v>0</v>
      </c>
      <c r="EF303">
        <v>0</v>
      </c>
      <c r="EG303">
        <f t="shared" si="501"/>
        <v>0</v>
      </c>
      <c r="EH303">
        <v>0</v>
      </c>
      <c r="EI303">
        <f t="shared" si="502"/>
        <v>0</v>
      </c>
      <c r="EJ303">
        <v>0</v>
      </c>
      <c r="EK303">
        <f t="shared" si="503"/>
        <v>0</v>
      </c>
      <c r="EL303">
        <v>0</v>
      </c>
      <c r="EM303">
        <f t="shared" si="504"/>
        <v>0</v>
      </c>
      <c r="EN303">
        <v>0</v>
      </c>
      <c r="EO303">
        <f t="shared" si="505"/>
        <v>0</v>
      </c>
      <c r="EP303">
        <v>0</v>
      </c>
      <c r="EQ303">
        <f t="shared" si="506"/>
        <v>0</v>
      </c>
      <c r="ER303">
        <v>0</v>
      </c>
      <c r="ES303">
        <f t="shared" si="507"/>
        <v>0</v>
      </c>
      <c r="ET303">
        <v>0</v>
      </c>
      <c r="EU303">
        <f t="shared" si="508"/>
        <v>0</v>
      </c>
      <c r="EV303">
        <v>0</v>
      </c>
      <c r="EW303">
        <f t="shared" si="509"/>
        <v>0</v>
      </c>
      <c r="EX303">
        <v>0</v>
      </c>
      <c r="EY303">
        <f t="shared" si="510"/>
        <v>0</v>
      </c>
      <c r="EZ303">
        <v>0</v>
      </c>
      <c r="FA303">
        <f t="shared" si="511"/>
        <v>0</v>
      </c>
      <c r="FB303">
        <v>100</v>
      </c>
      <c r="FC303">
        <f t="shared" si="512"/>
        <v>1</v>
      </c>
      <c r="FD303">
        <v>0</v>
      </c>
      <c r="FE303">
        <v>0</v>
      </c>
      <c r="FF303" s="3" t="s">
        <v>797</v>
      </c>
    </row>
    <row r="304" spans="1:162" x14ac:dyDescent="0.45">
      <c r="A304">
        <v>303</v>
      </c>
      <c r="B304">
        <v>437</v>
      </c>
      <c r="C304" t="s">
        <v>543</v>
      </c>
      <c r="D304" t="s">
        <v>51</v>
      </c>
      <c r="F304" t="s">
        <v>545</v>
      </c>
      <c r="G304" s="2">
        <v>1</v>
      </c>
      <c r="H304">
        <v>234.5</v>
      </c>
      <c r="I304">
        <f>925+273</f>
        <v>1198</v>
      </c>
      <c r="J304">
        <f t="shared" ref="J304:J305" si="513">15+273</f>
        <v>288</v>
      </c>
      <c r="K304" s="2">
        <f t="shared" si="453"/>
        <v>0.24040066777963273</v>
      </c>
      <c r="L304">
        <f>10^-3</f>
        <v>1E-3</v>
      </c>
      <c r="M304" t="s">
        <v>64</v>
      </c>
      <c r="N304">
        <v>70.53</v>
      </c>
      <c r="O304">
        <f t="shared" si="423"/>
        <v>0.71124847066812147</v>
      </c>
      <c r="P304">
        <v>29.43</v>
      </c>
      <c r="Q304">
        <f t="shared" si="424"/>
        <v>0.28841284918862309</v>
      </c>
      <c r="R304">
        <v>0.01</v>
      </c>
      <c r="S304">
        <f t="shared" si="425"/>
        <v>1.0918083515904992E-4</v>
      </c>
      <c r="T304">
        <v>0</v>
      </c>
      <c r="U304">
        <f t="shared" si="426"/>
        <v>0</v>
      </c>
      <c r="V304">
        <v>0</v>
      </c>
      <c r="W304">
        <f t="shared" si="427"/>
        <v>0</v>
      </c>
      <c r="X304">
        <v>0</v>
      </c>
      <c r="Y304">
        <f t="shared" si="428"/>
        <v>0</v>
      </c>
      <c r="Z304">
        <v>0</v>
      </c>
      <c r="AA304">
        <f t="shared" si="429"/>
        <v>0</v>
      </c>
      <c r="AB304">
        <v>0</v>
      </c>
      <c r="AC304">
        <f t="shared" si="430"/>
        <v>0</v>
      </c>
      <c r="AD304">
        <v>0.02</v>
      </c>
      <c r="AE304">
        <f t="shared" si="431"/>
        <v>2.2949930809648781E-4</v>
      </c>
      <c r="AF304">
        <v>0</v>
      </c>
      <c r="AG304">
        <f t="shared" si="432"/>
        <v>0</v>
      </c>
      <c r="AH304">
        <v>0</v>
      </c>
      <c r="AI304">
        <f t="shared" si="433"/>
        <v>0</v>
      </c>
      <c r="AJ304">
        <v>0</v>
      </c>
      <c r="AK304">
        <f t="shared" si="434"/>
        <v>0</v>
      </c>
      <c r="AL304">
        <v>0</v>
      </c>
      <c r="AM304">
        <f t="shared" si="435"/>
        <v>0</v>
      </c>
      <c r="AN304">
        <v>0</v>
      </c>
      <c r="AO304">
        <f t="shared" si="436"/>
        <v>0</v>
      </c>
      <c r="AP304">
        <v>0</v>
      </c>
      <c r="AQ304">
        <f t="shared" si="437"/>
        <v>0</v>
      </c>
      <c r="AR304">
        <v>0</v>
      </c>
      <c r="AS304">
        <f t="shared" si="438"/>
        <v>0</v>
      </c>
      <c r="AT304">
        <v>0</v>
      </c>
      <c r="AU304">
        <f t="shared" si="439"/>
        <v>0</v>
      </c>
      <c r="AV304">
        <v>0</v>
      </c>
      <c r="AW304">
        <f t="shared" si="440"/>
        <v>0</v>
      </c>
      <c r="AX304">
        <v>0</v>
      </c>
      <c r="AY304">
        <f t="shared" si="441"/>
        <v>0</v>
      </c>
      <c r="AZ304">
        <v>0</v>
      </c>
      <c r="BA304">
        <f t="shared" si="442"/>
        <v>0</v>
      </c>
      <c r="BB304">
        <v>0</v>
      </c>
      <c r="BC304">
        <f t="shared" si="443"/>
        <v>0</v>
      </c>
      <c r="BD304">
        <v>0</v>
      </c>
      <c r="BE304">
        <f t="shared" si="444"/>
        <v>0</v>
      </c>
      <c r="BF304">
        <v>0</v>
      </c>
      <c r="BG304">
        <f t="shared" si="445"/>
        <v>0</v>
      </c>
      <c r="BH304">
        <v>0</v>
      </c>
      <c r="BI304">
        <f t="shared" si="446"/>
        <v>0</v>
      </c>
      <c r="BJ304">
        <v>0</v>
      </c>
      <c r="BK304">
        <f t="shared" si="447"/>
        <v>0</v>
      </c>
      <c r="BL304">
        <v>0</v>
      </c>
      <c r="BM304">
        <f t="shared" si="448"/>
        <v>0</v>
      </c>
      <c r="BN304">
        <v>0</v>
      </c>
      <c r="BO304">
        <f t="shared" si="449"/>
        <v>0</v>
      </c>
      <c r="BP304">
        <v>0</v>
      </c>
      <c r="BQ304">
        <f t="shared" si="450"/>
        <v>0</v>
      </c>
      <c r="BR304">
        <v>0</v>
      </c>
      <c r="BS304">
        <f t="shared" si="451"/>
        <v>0</v>
      </c>
      <c r="BT304">
        <v>0</v>
      </c>
      <c r="BU304">
        <f t="shared" si="452"/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f t="shared" si="487"/>
        <v>0</v>
      </c>
      <c r="DF304">
        <v>0</v>
      </c>
      <c r="DG304">
        <f t="shared" si="488"/>
        <v>0</v>
      </c>
      <c r="DH304">
        <v>100</v>
      </c>
      <c r="DI304">
        <f t="shared" si="489"/>
        <v>1</v>
      </c>
      <c r="DJ304">
        <v>0</v>
      </c>
      <c r="DK304">
        <f t="shared" si="490"/>
        <v>0</v>
      </c>
      <c r="DL304">
        <v>0</v>
      </c>
      <c r="DM304">
        <f t="shared" si="491"/>
        <v>0</v>
      </c>
      <c r="DN304">
        <v>0</v>
      </c>
      <c r="DO304">
        <f t="shared" si="492"/>
        <v>0</v>
      </c>
      <c r="DP304">
        <v>0</v>
      </c>
      <c r="DQ304">
        <f t="shared" si="493"/>
        <v>0</v>
      </c>
      <c r="DR304">
        <v>0</v>
      </c>
      <c r="DS304">
        <f t="shared" si="494"/>
        <v>0</v>
      </c>
      <c r="DT304">
        <v>0</v>
      </c>
      <c r="DU304">
        <f t="shared" si="495"/>
        <v>0</v>
      </c>
      <c r="DV304">
        <v>0</v>
      </c>
      <c r="DW304">
        <f t="shared" si="496"/>
        <v>0</v>
      </c>
      <c r="DX304">
        <v>0</v>
      </c>
      <c r="DY304">
        <f t="shared" si="497"/>
        <v>0</v>
      </c>
      <c r="DZ304">
        <v>0</v>
      </c>
      <c r="EA304">
        <f t="shared" si="498"/>
        <v>0</v>
      </c>
      <c r="EB304">
        <v>0</v>
      </c>
      <c r="EC304">
        <f t="shared" si="499"/>
        <v>0</v>
      </c>
      <c r="ED304">
        <v>0</v>
      </c>
      <c r="EE304">
        <f t="shared" si="500"/>
        <v>0</v>
      </c>
      <c r="EF304">
        <v>0</v>
      </c>
      <c r="EG304">
        <f t="shared" si="501"/>
        <v>0</v>
      </c>
      <c r="EH304">
        <v>0</v>
      </c>
      <c r="EI304">
        <f t="shared" si="502"/>
        <v>0</v>
      </c>
      <c r="EJ304">
        <v>0</v>
      </c>
      <c r="EK304">
        <f t="shared" si="503"/>
        <v>0</v>
      </c>
      <c r="EL304">
        <v>0</v>
      </c>
      <c r="EM304">
        <f t="shared" si="504"/>
        <v>0</v>
      </c>
      <c r="EN304">
        <v>0</v>
      </c>
      <c r="EO304">
        <f t="shared" si="505"/>
        <v>0</v>
      </c>
      <c r="EP304">
        <v>0</v>
      </c>
      <c r="EQ304">
        <f t="shared" si="506"/>
        <v>0</v>
      </c>
      <c r="ER304">
        <v>0</v>
      </c>
      <c r="ES304">
        <f t="shared" si="507"/>
        <v>0</v>
      </c>
      <c r="ET304">
        <v>0</v>
      </c>
      <c r="EU304">
        <f t="shared" si="508"/>
        <v>0</v>
      </c>
      <c r="EV304">
        <v>0</v>
      </c>
      <c r="EW304">
        <f t="shared" si="509"/>
        <v>0</v>
      </c>
      <c r="EX304">
        <v>0</v>
      </c>
      <c r="EY304">
        <f t="shared" si="510"/>
        <v>0</v>
      </c>
      <c r="EZ304">
        <v>0</v>
      </c>
      <c r="FA304">
        <f t="shared" si="511"/>
        <v>0</v>
      </c>
      <c r="FB304">
        <v>0</v>
      </c>
      <c r="FC304">
        <f t="shared" si="512"/>
        <v>0</v>
      </c>
      <c r="FD304">
        <v>0</v>
      </c>
      <c r="FE304">
        <v>0</v>
      </c>
      <c r="FF304" s="3" t="s">
        <v>798</v>
      </c>
    </row>
    <row r="305" spans="1:162" x14ac:dyDescent="0.45">
      <c r="A305">
        <v>304</v>
      </c>
      <c r="B305">
        <v>441</v>
      </c>
      <c r="C305" t="s">
        <v>543</v>
      </c>
      <c r="D305" t="s">
        <v>51</v>
      </c>
      <c r="F305" t="s">
        <v>549</v>
      </c>
      <c r="G305" s="2">
        <v>1</v>
      </c>
      <c r="H305">
        <v>234.5</v>
      </c>
      <c r="I305">
        <f>900+273</f>
        <v>1173</v>
      </c>
      <c r="J305">
        <f t="shared" si="513"/>
        <v>288</v>
      </c>
      <c r="K305" s="2">
        <f t="shared" si="453"/>
        <v>0.24552429667519182</v>
      </c>
      <c r="L305">
        <f t="shared" ref="L305:L313" si="514">10^-3</f>
        <v>1E-3</v>
      </c>
      <c r="M305" t="s">
        <v>38</v>
      </c>
      <c r="N305">
        <v>61.39</v>
      </c>
      <c r="O305">
        <f t="shared" si="423"/>
        <v>0.62075191185506495</v>
      </c>
      <c r="P305">
        <v>38.56</v>
      </c>
      <c r="Q305">
        <f t="shared" si="424"/>
        <v>0.37890849203599558</v>
      </c>
      <c r="R305">
        <v>0.01</v>
      </c>
      <c r="S305">
        <f t="shared" si="425"/>
        <v>1.0947611641586948E-4</v>
      </c>
      <c r="T305">
        <v>0</v>
      </c>
      <c r="U305">
        <f t="shared" si="426"/>
        <v>0</v>
      </c>
      <c r="V305">
        <v>0</v>
      </c>
      <c r="W305">
        <f t="shared" si="427"/>
        <v>0</v>
      </c>
      <c r="X305">
        <v>0</v>
      </c>
      <c r="Y305">
        <f t="shared" si="428"/>
        <v>0</v>
      </c>
      <c r="Z305">
        <v>0</v>
      </c>
      <c r="AA305">
        <f t="shared" si="429"/>
        <v>0</v>
      </c>
      <c r="AB305">
        <v>0</v>
      </c>
      <c r="AC305">
        <f t="shared" si="430"/>
        <v>0</v>
      </c>
      <c r="AD305">
        <v>0.02</v>
      </c>
      <c r="AE305">
        <f t="shared" si="431"/>
        <v>2.3011999252370643E-4</v>
      </c>
      <c r="AF305">
        <v>0</v>
      </c>
      <c r="AG305">
        <f t="shared" si="432"/>
        <v>0</v>
      </c>
      <c r="AH305">
        <v>0</v>
      </c>
      <c r="AI305">
        <f t="shared" si="433"/>
        <v>0</v>
      </c>
      <c r="AJ305">
        <v>0</v>
      </c>
      <c r="AK305">
        <f t="shared" si="434"/>
        <v>0</v>
      </c>
      <c r="AL305">
        <v>0</v>
      </c>
      <c r="AM305">
        <f t="shared" si="435"/>
        <v>0</v>
      </c>
      <c r="AN305">
        <v>0</v>
      </c>
      <c r="AO305">
        <f t="shared" si="436"/>
        <v>0</v>
      </c>
      <c r="AP305">
        <v>0</v>
      </c>
      <c r="AQ305">
        <f t="shared" si="437"/>
        <v>0</v>
      </c>
      <c r="AR305">
        <v>0</v>
      </c>
      <c r="AS305">
        <f t="shared" si="438"/>
        <v>0</v>
      </c>
      <c r="AT305">
        <v>0</v>
      </c>
      <c r="AU305">
        <f t="shared" si="439"/>
        <v>0</v>
      </c>
      <c r="AV305">
        <v>0</v>
      </c>
      <c r="AW305">
        <f t="shared" si="440"/>
        <v>0</v>
      </c>
      <c r="AX305">
        <v>0</v>
      </c>
      <c r="AY305">
        <f t="shared" si="441"/>
        <v>0</v>
      </c>
      <c r="AZ305">
        <v>0</v>
      </c>
      <c r="BA305">
        <f t="shared" si="442"/>
        <v>0</v>
      </c>
      <c r="BB305">
        <v>0</v>
      </c>
      <c r="BC305">
        <f t="shared" si="443"/>
        <v>0</v>
      </c>
      <c r="BD305">
        <v>0</v>
      </c>
      <c r="BE305">
        <f t="shared" si="444"/>
        <v>0</v>
      </c>
      <c r="BF305">
        <v>0</v>
      </c>
      <c r="BG305">
        <f t="shared" si="445"/>
        <v>0</v>
      </c>
      <c r="BH305">
        <v>0</v>
      </c>
      <c r="BI305">
        <f t="shared" si="446"/>
        <v>0</v>
      </c>
      <c r="BJ305">
        <v>0</v>
      </c>
      <c r="BK305">
        <f t="shared" si="447"/>
        <v>0</v>
      </c>
      <c r="BL305">
        <v>0</v>
      </c>
      <c r="BM305">
        <f t="shared" si="448"/>
        <v>0</v>
      </c>
      <c r="BN305">
        <v>0</v>
      </c>
      <c r="BO305">
        <f t="shared" si="449"/>
        <v>0</v>
      </c>
      <c r="BP305">
        <v>0</v>
      </c>
      <c r="BQ305">
        <f t="shared" si="450"/>
        <v>0</v>
      </c>
      <c r="BR305">
        <v>0</v>
      </c>
      <c r="BS305">
        <f t="shared" si="451"/>
        <v>0</v>
      </c>
      <c r="BT305">
        <v>0</v>
      </c>
      <c r="BU305">
        <f t="shared" si="452"/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f t="shared" si="487"/>
        <v>0</v>
      </c>
      <c r="DF305">
        <v>0</v>
      </c>
      <c r="DG305">
        <f t="shared" si="488"/>
        <v>0</v>
      </c>
      <c r="DH305">
        <v>100</v>
      </c>
      <c r="DI305">
        <f t="shared" si="489"/>
        <v>1</v>
      </c>
      <c r="DJ305">
        <v>0</v>
      </c>
      <c r="DK305">
        <f t="shared" si="490"/>
        <v>0</v>
      </c>
      <c r="DL305">
        <v>0</v>
      </c>
      <c r="DM305">
        <f t="shared" si="491"/>
        <v>0</v>
      </c>
      <c r="DN305">
        <v>0</v>
      </c>
      <c r="DO305">
        <f t="shared" si="492"/>
        <v>0</v>
      </c>
      <c r="DP305">
        <v>0</v>
      </c>
      <c r="DQ305">
        <f t="shared" si="493"/>
        <v>0</v>
      </c>
      <c r="DR305">
        <v>0</v>
      </c>
      <c r="DS305">
        <f t="shared" si="494"/>
        <v>0</v>
      </c>
      <c r="DT305">
        <v>0</v>
      </c>
      <c r="DU305">
        <f t="shared" si="495"/>
        <v>0</v>
      </c>
      <c r="DV305">
        <v>0</v>
      </c>
      <c r="DW305">
        <f t="shared" si="496"/>
        <v>0</v>
      </c>
      <c r="DX305">
        <v>0</v>
      </c>
      <c r="DY305">
        <f t="shared" si="497"/>
        <v>0</v>
      </c>
      <c r="DZ305">
        <v>0</v>
      </c>
      <c r="EA305">
        <f t="shared" si="498"/>
        <v>0</v>
      </c>
      <c r="EB305">
        <v>0</v>
      </c>
      <c r="EC305">
        <f t="shared" si="499"/>
        <v>0</v>
      </c>
      <c r="ED305">
        <v>0</v>
      </c>
      <c r="EE305">
        <f t="shared" si="500"/>
        <v>0</v>
      </c>
      <c r="EF305">
        <v>0</v>
      </c>
      <c r="EG305">
        <f t="shared" si="501"/>
        <v>0</v>
      </c>
      <c r="EH305">
        <v>0</v>
      </c>
      <c r="EI305">
        <f t="shared" si="502"/>
        <v>0</v>
      </c>
      <c r="EJ305">
        <v>0</v>
      </c>
      <c r="EK305">
        <f t="shared" si="503"/>
        <v>0</v>
      </c>
      <c r="EL305">
        <v>0</v>
      </c>
      <c r="EM305">
        <f t="shared" si="504"/>
        <v>0</v>
      </c>
      <c r="EN305">
        <v>0</v>
      </c>
      <c r="EO305">
        <f t="shared" si="505"/>
        <v>0</v>
      </c>
      <c r="EP305">
        <v>0</v>
      </c>
      <c r="EQ305">
        <f t="shared" si="506"/>
        <v>0</v>
      </c>
      <c r="ER305">
        <v>0</v>
      </c>
      <c r="ES305">
        <f t="shared" si="507"/>
        <v>0</v>
      </c>
      <c r="ET305">
        <v>0</v>
      </c>
      <c r="EU305">
        <f t="shared" si="508"/>
        <v>0</v>
      </c>
      <c r="EV305">
        <v>0</v>
      </c>
      <c r="EW305">
        <f t="shared" si="509"/>
        <v>0</v>
      </c>
      <c r="EX305">
        <v>0</v>
      </c>
      <c r="EY305">
        <f t="shared" si="510"/>
        <v>0</v>
      </c>
      <c r="EZ305">
        <v>0</v>
      </c>
      <c r="FA305">
        <f t="shared" si="511"/>
        <v>0</v>
      </c>
      <c r="FB305">
        <v>0</v>
      </c>
      <c r="FC305">
        <f t="shared" si="512"/>
        <v>0</v>
      </c>
      <c r="FD305">
        <v>0</v>
      </c>
      <c r="FE305">
        <v>0</v>
      </c>
      <c r="FF305" s="3" t="s">
        <v>798</v>
      </c>
    </row>
    <row r="306" spans="1:162" x14ac:dyDescent="0.45">
      <c r="A306">
        <v>305</v>
      </c>
      <c r="B306">
        <v>446</v>
      </c>
      <c r="C306" t="s">
        <v>543</v>
      </c>
      <c r="D306" t="s">
        <v>398</v>
      </c>
      <c r="F306" t="s">
        <v>545</v>
      </c>
      <c r="G306" s="2">
        <v>2</v>
      </c>
      <c r="H306">
        <f t="shared" ref="H306:H307" si="515">231.9+273</f>
        <v>504.9</v>
      </c>
      <c r="I306">
        <f>925+273</f>
        <v>1198</v>
      </c>
      <c r="J306">
        <f t="shared" ref="J306:J307" si="516">260+273</f>
        <v>533</v>
      </c>
      <c r="K306" s="2">
        <f t="shared" si="453"/>
        <v>0.44490818030050083</v>
      </c>
      <c r="L306">
        <f t="shared" si="514"/>
        <v>1E-3</v>
      </c>
      <c r="M306" t="s">
        <v>64</v>
      </c>
      <c r="N306">
        <v>70.53</v>
      </c>
      <c r="O306">
        <f t="shared" si="423"/>
        <v>0.71124847066812147</v>
      </c>
      <c r="P306">
        <v>29.43</v>
      </c>
      <c r="Q306">
        <f t="shared" si="424"/>
        <v>0.28841284918862309</v>
      </c>
      <c r="R306">
        <v>0.01</v>
      </c>
      <c r="S306">
        <f t="shared" si="425"/>
        <v>1.0918083515904992E-4</v>
      </c>
      <c r="T306">
        <v>0</v>
      </c>
      <c r="U306">
        <f t="shared" si="426"/>
        <v>0</v>
      </c>
      <c r="V306">
        <v>0</v>
      </c>
      <c r="W306">
        <f t="shared" si="427"/>
        <v>0</v>
      </c>
      <c r="X306">
        <v>0</v>
      </c>
      <c r="Y306">
        <f t="shared" si="428"/>
        <v>0</v>
      </c>
      <c r="Z306">
        <v>0</v>
      </c>
      <c r="AA306">
        <f t="shared" si="429"/>
        <v>0</v>
      </c>
      <c r="AB306">
        <v>0</v>
      </c>
      <c r="AC306">
        <f t="shared" si="430"/>
        <v>0</v>
      </c>
      <c r="AD306">
        <v>0.02</v>
      </c>
      <c r="AE306">
        <f t="shared" si="431"/>
        <v>2.2949930809648781E-4</v>
      </c>
      <c r="AF306">
        <v>0</v>
      </c>
      <c r="AG306">
        <f t="shared" si="432"/>
        <v>0</v>
      </c>
      <c r="AH306">
        <v>0</v>
      </c>
      <c r="AI306">
        <f t="shared" si="433"/>
        <v>0</v>
      </c>
      <c r="AJ306">
        <v>0</v>
      </c>
      <c r="AK306">
        <f t="shared" si="434"/>
        <v>0</v>
      </c>
      <c r="AL306">
        <v>0</v>
      </c>
      <c r="AM306">
        <f t="shared" si="435"/>
        <v>0</v>
      </c>
      <c r="AN306">
        <v>0</v>
      </c>
      <c r="AO306">
        <f t="shared" si="436"/>
        <v>0</v>
      </c>
      <c r="AP306">
        <v>0</v>
      </c>
      <c r="AQ306">
        <f t="shared" si="437"/>
        <v>0</v>
      </c>
      <c r="AR306">
        <v>0</v>
      </c>
      <c r="AS306">
        <f t="shared" si="438"/>
        <v>0</v>
      </c>
      <c r="AT306">
        <v>0</v>
      </c>
      <c r="AU306">
        <f t="shared" si="439"/>
        <v>0</v>
      </c>
      <c r="AV306">
        <v>0</v>
      </c>
      <c r="AW306">
        <f t="shared" si="440"/>
        <v>0</v>
      </c>
      <c r="AX306">
        <v>0</v>
      </c>
      <c r="AY306">
        <f t="shared" si="441"/>
        <v>0</v>
      </c>
      <c r="AZ306">
        <v>0</v>
      </c>
      <c r="BA306">
        <f t="shared" si="442"/>
        <v>0</v>
      </c>
      <c r="BB306">
        <v>0</v>
      </c>
      <c r="BC306">
        <f t="shared" si="443"/>
        <v>0</v>
      </c>
      <c r="BD306">
        <v>0</v>
      </c>
      <c r="BE306">
        <f t="shared" si="444"/>
        <v>0</v>
      </c>
      <c r="BF306">
        <v>0</v>
      </c>
      <c r="BG306">
        <f t="shared" si="445"/>
        <v>0</v>
      </c>
      <c r="BH306">
        <v>0</v>
      </c>
      <c r="BI306">
        <f t="shared" si="446"/>
        <v>0</v>
      </c>
      <c r="BJ306">
        <v>0</v>
      </c>
      <c r="BK306">
        <f t="shared" si="447"/>
        <v>0</v>
      </c>
      <c r="BL306">
        <v>0</v>
      </c>
      <c r="BM306">
        <f t="shared" si="448"/>
        <v>0</v>
      </c>
      <c r="BN306">
        <v>0</v>
      </c>
      <c r="BO306">
        <f t="shared" si="449"/>
        <v>0</v>
      </c>
      <c r="BP306">
        <v>0</v>
      </c>
      <c r="BQ306">
        <f t="shared" si="450"/>
        <v>0</v>
      </c>
      <c r="BR306">
        <v>0</v>
      </c>
      <c r="BS306">
        <f t="shared" si="451"/>
        <v>0</v>
      </c>
      <c r="BT306">
        <v>0</v>
      </c>
      <c r="BU306">
        <f t="shared" si="452"/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f t="shared" si="487"/>
        <v>0</v>
      </c>
      <c r="DF306">
        <v>0</v>
      </c>
      <c r="DG306">
        <f t="shared" si="488"/>
        <v>0</v>
      </c>
      <c r="DH306">
        <v>0</v>
      </c>
      <c r="DI306">
        <f t="shared" si="489"/>
        <v>0</v>
      </c>
      <c r="DJ306">
        <v>0</v>
      </c>
      <c r="DK306">
        <f t="shared" si="490"/>
        <v>0</v>
      </c>
      <c r="DL306">
        <v>0</v>
      </c>
      <c r="DM306">
        <f t="shared" si="491"/>
        <v>0</v>
      </c>
      <c r="DN306">
        <v>100</v>
      </c>
      <c r="DO306">
        <f t="shared" si="492"/>
        <v>1</v>
      </c>
      <c r="DP306">
        <v>0</v>
      </c>
      <c r="DQ306">
        <f t="shared" si="493"/>
        <v>0</v>
      </c>
      <c r="DR306">
        <v>0</v>
      </c>
      <c r="DS306">
        <f t="shared" si="494"/>
        <v>0</v>
      </c>
      <c r="DT306">
        <v>0</v>
      </c>
      <c r="DU306">
        <f t="shared" si="495"/>
        <v>0</v>
      </c>
      <c r="DV306">
        <v>0</v>
      </c>
      <c r="DW306">
        <f t="shared" si="496"/>
        <v>0</v>
      </c>
      <c r="DX306">
        <v>0</v>
      </c>
      <c r="DY306">
        <f t="shared" si="497"/>
        <v>0</v>
      </c>
      <c r="DZ306">
        <v>0</v>
      </c>
      <c r="EA306">
        <f t="shared" si="498"/>
        <v>0</v>
      </c>
      <c r="EB306">
        <v>0</v>
      </c>
      <c r="EC306">
        <f t="shared" si="499"/>
        <v>0</v>
      </c>
      <c r="ED306">
        <v>0</v>
      </c>
      <c r="EE306">
        <f t="shared" si="500"/>
        <v>0</v>
      </c>
      <c r="EF306">
        <v>0</v>
      </c>
      <c r="EG306">
        <f t="shared" si="501"/>
        <v>0</v>
      </c>
      <c r="EH306">
        <v>0</v>
      </c>
      <c r="EI306">
        <f t="shared" si="502"/>
        <v>0</v>
      </c>
      <c r="EJ306">
        <v>0</v>
      </c>
      <c r="EK306">
        <f t="shared" si="503"/>
        <v>0</v>
      </c>
      <c r="EL306">
        <v>0</v>
      </c>
      <c r="EM306">
        <f t="shared" si="504"/>
        <v>0</v>
      </c>
      <c r="EN306">
        <v>0</v>
      </c>
      <c r="EO306">
        <f t="shared" si="505"/>
        <v>0</v>
      </c>
      <c r="EP306">
        <v>0</v>
      </c>
      <c r="EQ306">
        <f t="shared" si="506"/>
        <v>0</v>
      </c>
      <c r="ER306">
        <v>0</v>
      </c>
      <c r="ES306">
        <f t="shared" si="507"/>
        <v>0</v>
      </c>
      <c r="ET306">
        <v>0</v>
      </c>
      <c r="EU306">
        <f t="shared" si="508"/>
        <v>0</v>
      </c>
      <c r="EV306">
        <v>0</v>
      </c>
      <c r="EW306">
        <f t="shared" si="509"/>
        <v>0</v>
      </c>
      <c r="EX306">
        <v>0</v>
      </c>
      <c r="EY306">
        <f t="shared" si="510"/>
        <v>0</v>
      </c>
      <c r="EZ306">
        <v>0</v>
      </c>
      <c r="FA306">
        <f t="shared" si="511"/>
        <v>0</v>
      </c>
      <c r="FB306">
        <v>0</v>
      </c>
      <c r="FC306">
        <f t="shared" si="512"/>
        <v>0</v>
      </c>
      <c r="FD306">
        <v>0</v>
      </c>
      <c r="FE306">
        <v>0</v>
      </c>
      <c r="FF306" s="3" t="s">
        <v>798</v>
      </c>
    </row>
    <row r="307" spans="1:162" x14ac:dyDescent="0.45">
      <c r="A307">
        <v>306</v>
      </c>
      <c r="B307">
        <v>450</v>
      </c>
      <c r="C307" t="s">
        <v>543</v>
      </c>
      <c r="D307" t="s">
        <v>398</v>
      </c>
      <c r="F307" t="s">
        <v>549</v>
      </c>
      <c r="G307" s="2">
        <v>2</v>
      </c>
      <c r="H307">
        <f t="shared" si="515"/>
        <v>504.9</v>
      </c>
      <c r="I307">
        <f>900+273</f>
        <v>1173</v>
      </c>
      <c r="J307">
        <f t="shared" si="516"/>
        <v>533</v>
      </c>
      <c r="K307" s="2">
        <f t="shared" ref="K307:K338" si="517">J307/I307</f>
        <v>0.45439045183290705</v>
      </c>
      <c r="L307">
        <f t="shared" si="514"/>
        <v>1E-3</v>
      </c>
      <c r="M307" t="s">
        <v>38</v>
      </c>
      <c r="N307">
        <v>61.39</v>
      </c>
      <c r="O307">
        <f t="shared" si="423"/>
        <v>0.62075191185506495</v>
      </c>
      <c r="P307">
        <v>38.56</v>
      </c>
      <c r="Q307">
        <f t="shared" si="424"/>
        <v>0.37890849203599558</v>
      </c>
      <c r="R307">
        <v>0.01</v>
      </c>
      <c r="S307">
        <f t="shared" si="425"/>
        <v>1.0947611641586948E-4</v>
      </c>
      <c r="T307">
        <v>0</v>
      </c>
      <c r="U307">
        <f t="shared" si="426"/>
        <v>0</v>
      </c>
      <c r="V307">
        <v>0</v>
      </c>
      <c r="W307">
        <f t="shared" si="427"/>
        <v>0</v>
      </c>
      <c r="X307">
        <v>0</v>
      </c>
      <c r="Y307">
        <f t="shared" si="428"/>
        <v>0</v>
      </c>
      <c r="Z307">
        <v>0</v>
      </c>
      <c r="AA307">
        <f t="shared" si="429"/>
        <v>0</v>
      </c>
      <c r="AB307">
        <v>0</v>
      </c>
      <c r="AC307">
        <f t="shared" si="430"/>
        <v>0</v>
      </c>
      <c r="AD307">
        <v>0.02</v>
      </c>
      <c r="AE307">
        <f t="shared" si="431"/>
        <v>2.3011999252370643E-4</v>
      </c>
      <c r="AF307">
        <v>0</v>
      </c>
      <c r="AG307">
        <f t="shared" si="432"/>
        <v>0</v>
      </c>
      <c r="AH307">
        <v>0</v>
      </c>
      <c r="AI307">
        <f t="shared" si="433"/>
        <v>0</v>
      </c>
      <c r="AJ307">
        <v>0</v>
      </c>
      <c r="AK307">
        <f t="shared" si="434"/>
        <v>0</v>
      </c>
      <c r="AL307">
        <v>0</v>
      </c>
      <c r="AM307">
        <f t="shared" si="435"/>
        <v>0</v>
      </c>
      <c r="AN307">
        <v>0</v>
      </c>
      <c r="AO307">
        <f t="shared" si="436"/>
        <v>0</v>
      </c>
      <c r="AP307">
        <v>0</v>
      </c>
      <c r="AQ307">
        <f t="shared" si="437"/>
        <v>0</v>
      </c>
      <c r="AR307">
        <v>0</v>
      </c>
      <c r="AS307">
        <f t="shared" si="438"/>
        <v>0</v>
      </c>
      <c r="AT307">
        <v>0</v>
      </c>
      <c r="AU307">
        <f t="shared" si="439"/>
        <v>0</v>
      </c>
      <c r="AV307">
        <v>0</v>
      </c>
      <c r="AW307">
        <f t="shared" si="440"/>
        <v>0</v>
      </c>
      <c r="AX307">
        <v>0</v>
      </c>
      <c r="AY307">
        <f t="shared" si="441"/>
        <v>0</v>
      </c>
      <c r="AZ307">
        <v>0</v>
      </c>
      <c r="BA307">
        <f t="shared" si="442"/>
        <v>0</v>
      </c>
      <c r="BB307">
        <v>0</v>
      </c>
      <c r="BC307">
        <f t="shared" si="443"/>
        <v>0</v>
      </c>
      <c r="BD307">
        <v>0</v>
      </c>
      <c r="BE307">
        <f t="shared" si="444"/>
        <v>0</v>
      </c>
      <c r="BF307">
        <v>0</v>
      </c>
      <c r="BG307">
        <f t="shared" si="445"/>
        <v>0</v>
      </c>
      <c r="BH307">
        <v>0</v>
      </c>
      <c r="BI307">
        <f t="shared" si="446"/>
        <v>0</v>
      </c>
      <c r="BJ307">
        <v>0</v>
      </c>
      <c r="BK307">
        <f t="shared" si="447"/>
        <v>0</v>
      </c>
      <c r="BL307">
        <v>0</v>
      </c>
      <c r="BM307">
        <f t="shared" si="448"/>
        <v>0</v>
      </c>
      <c r="BN307">
        <v>0</v>
      </c>
      <c r="BO307">
        <f t="shared" si="449"/>
        <v>0</v>
      </c>
      <c r="BP307">
        <v>0</v>
      </c>
      <c r="BQ307">
        <f t="shared" si="450"/>
        <v>0</v>
      </c>
      <c r="BR307">
        <v>0</v>
      </c>
      <c r="BS307">
        <f t="shared" si="451"/>
        <v>0</v>
      </c>
      <c r="BT307">
        <v>0</v>
      </c>
      <c r="BU307">
        <f t="shared" si="452"/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f t="shared" si="487"/>
        <v>0</v>
      </c>
      <c r="DF307">
        <v>0</v>
      </c>
      <c r="DG307">
        <f t="shared" si="488"/>
        <v>0</v>
      </c>
      <c r="DH307">
        <v>0</v>
      </c>
      <c r="DI307">
        <f t="shared" si="489"/>
        <v>0</v>
      </c>
      <c r="DJ307">
        <v>0</v>
      </c>
      <c r="DK307">
        <f t="shared" si="490"/>
        <v>0</v>
      </c>
      <c r="DL307">
        <v>0</v>
      </c>
      <c r="DM307">
        <f t="shared" si="491"/>
        <v>0</v>
      </c>
      <c r="DN307">
        <v>100</v>
      </c>
      <c r="DO307">
        <f t="shared" si="492"/>
        <v>1</v>
      </c>
      <c r="DP307">
        <v>0</v>
      </c>
      <c r="DQ307">
        <f t="shared" si="493"/>
        <v>0</v>
      </c>
      <c r="DR307">
        <v>0</v>
      </c>
      <c r="DS307">
        <f t="shared" si="494"/>
        <v>0</v>
      </c>
      <c r="DT307">
        <v>0</v>
      </c>
      <c r="DU307">
        <f t="shared" si="495"/>
        <v>0</v>
      </c>
      <c r="DV307">
        <v>0</v>
      </c>
      <c r="DW307">
        <f t="shared" si="496"/>
        <v>0</v>
      </c>
      <c r="DX307">
        <v>0</v>
      </c>
      <c r="DY307">
        <f t="shared" si="497"/>
        <v>0</v>
      </c>
      <c r="DZ307">
        <v>0</v>
      </c>
      <c r="EA307">
        <f t="shared" si="498"/>
        <v>0</v>
      </c>
      <c r="EB307">
        <v>0</v>
      </c>
      <c r="EC307">
        <f t="shared" si="499"/>
        <v>0</v>
      </c>
      <c r="ED307">
        <v>0</v>
      </c>
      <c r="EE307">
        <f t="shared" si="500"/>
        <v>0</v>
      </c>
      <c r="EF307">
        <v>0</v>
      </c>
      <c r="EG307">
        <f t="shared" si="501"/>
        <v>0</v>
      </c>
      <c r="EH307">
        <v>0</v>
      </c>
      <c r="EI307">
        <f t="shared" si="502"/>
        <v>0</v>
      </c>
      <c r="EJ307">
        <v>0</v>
      </c>
      <c r="EK307">
        <f t="shared" si="503"/>
        <v>0</v>
      </c>
      <c r="EL307">
        <v>0</v>
      </c>
      <c r="EM307">
        <f t="shared" si="504"/>
        <v>0</v>
      </c>
      <c r="EN307">
        <v>0</v>
      </c>
      <c r="EO307">
        <f t="shared" si="505"/>
        <v>0</v>
      </c>
      <c r="EP307">
        <v>0</v>
      </c>
      <c r="EQ307">
        <f t="shared" si="506"/>
        <v>0</v>
      </c>
      <c r="ER307">
        <v>0</v>
      </c>
      <c r="ES307">
        <f t="shared" si="507"/>
        <v>0</v>
      </c>
      <c r="ET307">
        <v>0</v>
      </c>
      <c r="EU307">
        <f t="shared" si="508"/>
        <v>0</v>
      </c>
      <c r="EV307">
        <v>0</v>
      </c>
      <c r="EW307">
        <f t="shared" si="509"/>
        <v>0</v>
      </c>
      <c r="EX307">
        <v>0</v>
      </c>
      <c r="EY307">
        <f t="shared" si="510"/>
        <v>0</v>
      </c>
      <c r="EZ307">
        <v>0</v>
      </c>
      <c r="FA307">
        <f t="shared" si="511"/>
        <v>0</v>
      </c>
      <c r="FB307">
        <v>0</v>
      </c>
      <c r="FC307">
        <f t="shared" si="512"/>
        <v>0</v>
      </c>
      <c r="FD307">
        <v>0</v>
      </c>
      <c r="FE307">
        <v>0</v>
      </c>
      <c r="FF307" s="3" t="s">
        <v>798</v>
      </c>
    </row>
    <row r="308" spans="1:162" x14ac:dyDescent="0.45">
      <c r="A308">
        <v>307</v>
      </c>
      <c r="B308">
        <v>454</v>
      </c>
      <c r="C308" t="s">
        <v>543</v>
      </c>
      <c r="D308" t="s">
        <v>799</v>
      </c>
      <c r="F308" t="s">
        <v>545</v>
      </c>
      <c r="G308" s="2">
        <v>1</v>
      </c>
      <c r="H308">
        <f t="shared" ref="H308:H311" si="518">200+273</f>
        <v>473</v>
      </c>
      <c r="I308">
        <f>925+273</f>
        <v>1198</v>
      </c>
      <c r="J308">
        <f t="shared" ref="J308:J311" si="519">220+273</f>
        <v>493</v>
      </c>
      <c r="K308" s="2">
        <f t="shared" si="517"/>
        <v>0.41151919866444076</v>
      </c>
      <c r="L308">
        <f t="shared" si="514"/>
        <v>1E-3</v>
      </c>
      <c r="M308" t="s">
        <v>64</v>
      </c>
      <c r="N308">
        <v>70.53</v>
      </c>
      <c r="O308">
        <f t="shared" si="423"/>
        <v>0.71124847066812147</v>
      </c>
      <c r="P308">
        <v>29.43</v>
      </c>
      <c r="Q308">
        <f t="shared" si="424"/>
        <v>0.28841284918862309</v>
      </c>
      <c r="R308">
        <v>0.01</v>
      </c>
      <c r="S308">
        <f t="shared" si="425"/>
        <v>1.0918083515904992E-4</v>
      </c>
      <c r="T308">
        <v>0</v>
      </c>
      <c r="U308">
        <f t="shared" si="426"/>
        <v>0</v>
      </c>
      <c r="V308">
        <v>0</v>
      </c>
      <c r="W308">
        <f t="shared" si="427"/>
        <v>0</v>
      </c>
      <c r="X308">
        <v>0</v>
      </c>
      <c r="Y308">
        <f t="shared" si="428"/>
        <v>0</v>
      </c>
      <c r="Z308">
        <v>0</v>
      </c>
      <c r="AA308">
        <f t="shared" si="429"/>
        <v>0</v>
      </c>
      <c r="AB308">
        <v>0</v>
      </c>
      <c r="AC308">
        <f t="shared" si="430"/>
        <v>0</v>
      </c>
      <c r="AD308">
        <v>0.02</v>
      </c>
      <c r="AE308">
        <f t="shared" si="431"/>
        <v>2.2949930809648781E-4</v>
      </c>
      <c r="AF308">
        <v>0</v>
      </c>
      <c r="AG308">
        <f t="shared" si="432"/>
        <v>0</v>
      </c>
      <c r="AH308">
        <v>0</v>
      </c>
      <c r="AI308">
        <f t="shared" si="433"/>
        <v>0</v>
      </c>
      <c r="AJ308">
        <v>0</v>
      </c>
      <c r="AK308">
        <f t="shared" si="434"/>
        <v>0</v>
      </c>
      <c r="AL308">
        <v>0</v>
      </c>
      <c r="AM308">
        <f t="shared" si="435"/>
        <v>0</v>
      </c>
      <c r="AN308">
        <v>0</v>
      </c>
      <c r="AO308">
        <f t="shared" si="436"/>
        <v>0</v>
      </c>
      <c r="AP308">
        <v>0</v>
      </c>
      <c r="AQ308">
        <f t="shared" si="437"/>
        <v>0</v>
      </c>
      <c r="AR308">
        <v>0</v>
      </c>
      <c r="AS308">
        <f t="shared" si="438"/>
        <v>0</v>
      </c>
      <c r="AT308">
        <v>0</v>
      </c>
      <c r="AU308">
        <f t="shared" si="439"/>
        <v>0</v>
      </c>
      <c r="AV308">
        <v>0</v>
      </c>
      <c r="AW308">
        <f t="shared" si="440"/>
        <v>0</v>
      </c>
      <c r="AX308">
        <v>0</v>
      </c>
      <c r="AY308">
        <f t="shared" si="441"/>
        <v>0</v>
      </c>
      <c r="AZ308">
        <v>0</v>
      </c>
      <c r="BA308">
        <f t="shared" si="442"/>
        <v>0</v>
      </c>
      <c r="BB308">
        <v>0</v>
      </c>
      <c r="BC308">
        <f t="shared" si="443"/>
        <v>0</v>
      </c>
      <c r="BD308">
        <v>0</v>
      </c>
      <c r="BE308">
        <f t="shared" si="444"/>
        <v>0</v>
      </c>
      <c r="BF308">
        <v>0</v>
      </c>
      <c r="BG308">
        <f t="shared" si="445"/>
        <v>0</v>
      </c>
      <c r="BH308">
        <v>0</v>
      </c>
      <c r="BI308">
        <f t="shared" si="446"/>
        <v>0</v>
      </c>
      <c r="BJ308">
        <v>0</v>
      </c>
      <c r="BK308">
        <f t="shared" si="447"/>
        <v>0</v>
      </c>
      <c r="BL308">
        <v>0</v>
      </c>
      <c r="BM308">
        <f t="shared" si="448"/>
        <v>0</v>
      </c>
      <c r="BN308">
        <v>0</v>
      </c>
      <c r="BO308">
        <f t="shared" si="449"/>
        <v>0</v>
      </c>
      <c r="BP308">
        <v>0</v>
      </c>
      <c r="BQ308">
        <f t="shared" si="450"/>
        <v>0</v>
      </c>
      <c r="BR308">
        <v>0</v>
      </c>
      <c r="BS308">
        <f t="shared" si="451"/>
        <v>0</v>
      </c>
      <c r="BT308">
        <v>0</v>
      </c>
      <c r="BU308">
        <f t="shared" si="452"/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f t="shared" si="487"/>
        <v>0</v>
      </c>
      <c r="DF308">
        <v>0</v>
      </c>
      <c r="DG308">
        <f t="shared" si="488"/>
        <v>0</v>
      </c>
      <c r="DH308">
        <v>0</v>
      </c>
      <c r="DI308">
        <f t="shared" si="489"/>
        <v>0</v>
      </c>
      <c r="DJ308">
        <v>0</v>
      </c>
      <c r="DK308">
        <f t="shared" si="490"/>
        <v>0</v>
      </c>
      <c r="DL308">
        <v>50</v>
      </c>
      <c r="DM308">
        <f t="shared" si="491"/>
        <v>0.36424166180847467</v>
      </c>
      <c r="DN308">
        <v>50</v>
      </c>
      <c r="DO308">
        <f t="shared" si="492"/>
        <v>0.63575833819152527</v>
      </c>
      <c r="DP308">
        <v>0</v>
      </c>
      <c r="DQ308">
        <f t="shared" si="493"/>
        <v>0</v>
      </c>
      <c r="DR308">
        <v>0</v>
      </c>
      <c r="DS308">
        <f t="shared" si="494"/>
        <v>0</v>
      </c>
      <c r="DT308">
        <v>0</v>
      </c>
      <c r="DU308">
        <f t="shared" si="495"/>
        <v>0</v>
      </c>
      <c r="DV308">
        <v>0</v>
      </c>
      <c r="DW308">
        <f t="shared" si="496"/>
        <v>0</v>
      </c>
      <c r="DX308">
        <v>0</v>
      </c>
      <c r="DY308">
        <f t="shared" si="497"/>
        <v>0</v>
      </c>
      <c r="DZ308">
        <v>0</v>
      </c>
      <c r="EA308">
        <f t="shared" si="498"/>
        <v>0</v>
      </c>
      <c r="EB308">
        <v>0</v>
      </c>
      <c r="EC308">
        <f t="shared" si="499"/>
        <v>0</v>
      </c>
      <c r="ED308">
        <v>0</v>
      </c>
      <c r="EE308">
        <f t="shared" si="500"/>
        <v>0</v>
      </c>
      <c r="EF308">
        <v>0</v>
      </c>
      <c r="EG308">
        <f t="shared" si="501"/>
        <v>0</v>
      </c>
      <c r="EH308">
        <v>0</v>
      </c>
      <c r="EI308">
        <f t="shared" si="502"/>
        <v>0</v>
      </c>
      <c r="EJ308">
        <v>0</v>
      </c>
      <c r="EK308">
        <f t="shared" si="503"/>
        <v>0</v>
      </c>
      <c r="EL308">
        <v>0</v>
      </c>
      <c r="EM308">
        <f t="shared" si="504"/>
        <v>0</v>
      </c>
      <c r="EN308">
        <v>0</v>
      </c>
      <c r="EO308">
        <f t="shared" si="505"/>
        <v>0</v>
      </c>
      <c r="EP308">
        <v>0</v>
      </c>
      <c r="EQ308">
        <f t="shared" si="506"/>
        <v>0</v>
      </c>
      <c r="ER308">
        <v>0</v>
      </c>
      <c r="ES308">
        <f t="shared" si="507"/>
        <v>0</v>
      </c>
      <c r="ET308">
        <v>0</v>
      </c>
      <c r="EU308">
        <f t="shared" si="508"/>
        <v>0</v>
      </c>
      <c r="EV308">
        <v>0</v>
      </c>
      <c r="EW308">
        <f t="shared" si="509"/>
        <v>0</v>
      </c>
      <c r="EX308">
        <v>0</v>
      </c>
      <c r="EY308">
        <f t="shared" si="510"/>
        <v>0</v>
      </c>
      <c r="EZ308">
        <v>0</v>
      </c>
      <c r="FA308">
        <f t="shared" si="511"/>
        <v>0</v>
      </c>
      <c r="FB308">
        <v>0</v>
      </c>
      <c r="FC308">
        <f t="shared" si="512"/>
        <v>0</v>
      </c>
      <c r="FD308">
        <v>0</v>
      </c>
      <c r="FE308">
        <v>0</v>
      </c>
      <c r="FF308" s="3" t="s">
        <v>798</v>
      </c>
    </row>
    <row r="309" spans="1:162" x14ac:dyDescent="0.45">
      <c r="A309">
        <v>308</v>
      </c>
      <c r="B309">
        <v>457</v>
      </c>
      <c r="C309" t="s">
        <v>543</v>
      </c>
      <c r="D309" t="s">
        <v>799</v>
      </c>
      <c r="F309" t="s">
        <v>549</v>
      </c>
      <c r="G309" s="2">
        <v>1</v>
      </c>
      <c r="H309">
        <f t="shared" si="518"/>
        <v>473</v>
      </c>
      <c r="I309">
        <f>900+273</f>
        <v>1173</v>
      </c>
      <c r="J309">
        <f t="shared" si="519"/>
        <v>493</v>
      </c>
      <c r="K309" s="2">
        <f t="shared" si="517"/>
        <v>0.42028985507246375</v>
      </c>
      <c r="L309">
        <f t="shared" si="514"/>
        <v>1E-3</v>
      </c>
      <c r="M309" t="s">
        <v>38</v>
      </c>
      <c r="N309">
        <v>61.39</v>
      </c>
      <c r="O309">
        <f t="shared" si="423"/>
        <v>0.62075191185506495</v>
      </c>
      <c r="P309">
        <v>38.56</v>
      </c>
      <c r="Q309">
        <f t="shared" si="424"/>
        <v>0.37890849203599558</v>
      </c>
      <c r="R309">
        <v>0.01</v>
      </c>
      <c r="S309">
        <f t="shared" si="425"/>
        <v>1.0947611641586948E-4</v>
      </c>
      <c r="T309">
        <v>0</v>
      </c>
      <c r="U309">
        <f t="shared" si="426"/>
        <v>0</v>
      </c>
      <c r="V309">
        <v>0</v>
      </c>
      <c r="W309">
        <f t="shared" si="427"/>
        <v>0</v>
      </c>
      <c r="X309">
        <v>0</v>
      </c>
      <c r="Y309">
        <f t="shared" si="428"/>
        <v>0</v>
      </c>
      <c r="Z309">
        <v>0</v>
      </c>
      <c r="AA309">
        <f t="shared" si="429"/>
        <v>0</v>
      </c>
      <c r="AB309">
        <v>0</v>
      </c>
      <c r="AC309">
        <f t="shared" si="430"/>
        <v>0</v>
      </c>
      <c r="AD309">
        <v>0.02</v>
      </c>
      <c r="AE309">
        <f t="shared" si="431"/>
        <v>2.3011999252370643E-4</v>
      </c>
      <c r="AF309">
        <v>0</v>
      </c>
      <c r="AG309">
        <f t="shared" si="432"/>
        <v>0</v>
      </c>
      <c r="AH309">
        <v>0</v>
      </c>
      <c r="AI309">
        <f t="shared" si="433"/>
        <v>0</v>
      </c>
      <c r="AJ309">
        <v>0</v>
      </c>
      <c r="AK309">
        <f t="shared" si="434"/>
        <v>0</v>
      </c>
      <c r="AL309">
        <v>0</v>
      </c>
      <c r="AM309">
        <f t="shared" si="435"/>
        <v>0</v>
      </c>
      <c r="AN309">
        <v>0</v>
      </c>
      <c r="AO309">
        <f t="shared" si="436"/>
        <v>0</v>
      </c>
      <c r="AP309">
        <v>0</v>
      </c>
      <c r="AQ309">
        <f t="shared" si="437"/>
        <v>0</v>
      </c>
      <c r="AR309">
        <v>0</v>
      </c>
      <c r="AS309">
        <f t="shared" si="438"/>
        <v>0</v>
      </c>
      <c r="AT309">
        <v>0</v>
      </c>
      <c r="AU309">
        <f t="shared" si="439"/>
        <v>0</v>
      </c>
      <c r="AV309">
        <v>0</v>
      </c>
      <c r="AW309">
        <f t="shared" si="440"/>
        <v>0</v>
      </c>
      <c r="AX309">
        <v>0</v>
      </c>
      <c r="AY309">
        <f t="shared" si="441"/>
        <v>0</v>
      </c>
      <c r="AZ309">
        <v>0</v>
      </c>
      <c r="BA309">
        <f t="shared" si="442"/>
        <v>0</v>
      </c>
      <c r="BB309">
        <v>0</v>
      </c>
      <c r="BC309">
        <f t="shared" si="443"/>
        <v>0</v>
      </c>
      <c r="BD309">
        <v>0</v>
      </c>
      <c r="BE309">
        <f t="shared" si="444"/>
        <v>0</v>
      </c>
      <c r="BF309">
        <v>0</v>
      </c>
      <c r="BG309">
        <f t="shared" si="445"/>
        <v>0</v>
      </c>
      <c r="BH309">
        <v>0</v>
      </c>
      <c r="BI309">
        <f t="shared" si="446"/>
        <v>0</v>
      </c>
      <c r="BJ309">
        <v>0</v>
      </c>
      <c r="BK309">
        <f t="shared" si="447"/>
        <v>0</v>
      </c>
      <c r="BL309">
        <v>0</v>
      </c>
      <c r="BM309">
        <f t="shared" si="448"/>
        <v>0</v>
      </c>
      <c r="BN309">
        <v>0</v>
      </c>
      <c r="BO309">
        <f t="shared" si="449"/>
        <v>0</v>
      </c>
      <c r="BP309">
        <v>0</v>
      </c>
      <c r="BQ309">
        <f t="shared" si="450"/>
        <v>0</v>
      </c>
      <c r="BR309">
        <v>0</v>
      </c>
      <c r="BS309">
        <f t="shared" si="451"/>
        <v>0</v>
      </c>
      <c r="BT309">
        <v>0</v>
      </c>
      <c r="BU309">
        <f t="shared" si="452"/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f t="shared" si="487"/>
        <v>0</v>
      </c>
      <c r="DF309">
        <v>0</v>
      </c>
      <c r="DG309">
        <f t="shared" si="488"/>
        <v>0</v>
      </c>
      <c r="DH309">
        <v>0</v>
      </c>
      <c r="DI309">
        <f t="shared" si="489"/>
        <v>0</v>
      </c>
      <c r="DJ309">
        <v>0</v>
      </c>
      <c r="DK309">
        <f t="shared" si="490"/>
        <v>0</v>
      </c>
      <c r="DL309">
        <v>50</v>
      </c>
      <c r="DM309">
        <f t="shared" si="491"/>
        <v>0.36424166180847467</v>
      </c>
      <c r="DN309">
        <v>50</v>
      </c>
      <c r="DO309">
        <f t="shared" si="492"/>
        <v>0.63575833819152527</v>
      </c>
      <c r="DP309">
        <v>0</v>
      </c>
      <c r="DQ309">
        <f t="shared" si="493"/>
        <v>0</v>
      </c>
      <c r="DR309">
        <v>0</v>
      </c>
      <c r="DS309">
        <f t="shared" si="494"/>
        <v>0</v>
      </c>
      <c r="DT309">
        <v>0</v>
      </c>
      <c r="DU309">
        <f t="shared" si="495"/>
        <v>0</v>
      </c>
      <c r="DV309">
        <v>0</v>
      </c>
      <c r="DW309">
        <f t="shared" si="496"/>
        <v>0</v>
      </c>
      <c r="DX309">
        <v>0</v>
      </c>
      <c r="DY309">
        <f t="shared" si="497"/>
        <v>0</v>
      </c>
      <c r="DZ309">
        <v>0</v>
      </c>
      <c r="EA309">
        <f t="shared" si="498"/>
        <v>0</v>
      </c>
      <c r="EB309">
        <v>0</v>
      </c>
      <c r="EC309">
        <f t="shared" si="499"/>
        <v>0</v>
      </c>
      <c r="ED309">
        <v>0</v>
      </c>
      <c r="EE309">
        <f t="shared" si="500"/>
        <v>0</v>
      </c>
      <c r="EF309">
        <v>0</v>
      </c>
      <c r="EG309">
        <f t="shared" si="501"/>
        <v>0</v>
      </c>
      <c r="EH309">
        <v>0</v>
      </c>
      <c r="EI309">
        <f t="shared" si="502"/>
        <v>0</v>
      </c>
      <c r="EJ309">
        <v>0</v>
      </c>
      <c r="EK309">
        <f t="shared" si="503"/>
        <v>0</v>
      </c>
      <c r="EL309">
        <v>0</v>
      </c>
      <c r="EM309">
        <f t="shared" si="504"/>
        <v>0</v>
      </c>
      <c r="EN309">
        <v>0</v>
      </c>
      <c r="EO309">
        <f t="shared" si="505"/>
        <v>0</v>
      </c>
      <c r="EP309">
        <v>0</v>
      </c>
      <c r="EQ309">
        <f t="shared" si="506"/>
        <v>0</v>
      </c>
      <c r="ER309">
        <v>0</v>
      </c>
      <c r="ES309">
        <f t="shared" si="507"/>
        <v>0</v>
      </c>
      <c r="ET309">
        <v>0</v>
      </c>
      <c r="EU309">
        <f t="shared" si="508"/>
        <v>0</v>
      </c>
      <c r="EV309">
        <v>0</v>
      </c>
      <c r="EW309">
        <f t="shared" si="509"/>
        <v>0</v>
      </c>
      <c r="EX309">
        <v>0</v>
      </c>
      <c r="EY309">
        <f t="shared" si="510"/>
        <v>0</v>
      </c>
      <c r="EZ309">
        <v>0</v>
      </c>
      <c r="FA309">
        <f t="shared" si="511"/>
        <v>0</v>
      </c>
      <c r="FB309">
        <v>0</v>
      </c>
      <c r="FC309">
        <f t="shared" si="512"/>
        <v>0</v>
      </c>
      <c r="FD309">
        <v>0</v>
      </c>
      <c r="FE309">
        <v>0</v>
      </c>
      <c r="FF309" s="3" t="s">
        <v>798</v>
      </c>
    </row>
    <row r="310" spans="1:162" x14ac:dyDescent="0.45">
      <c r="A310">
        <v>309</v>
      </c>
      <c r="B310">
        <v>458</v>
      </c>
      <c r="C310" t="s">
        <v>543</v>
      </c>
      <c r="D310" t="s">
        <v>799</v>
      </c>
      <c r="F310" t="s">
        <v>549</v>
      </c>
      <c r="G310" s="2">
        <v>1</v>
      </c>
      <c r="H310">
        <f t="shared" si="518"/>
        <v>473</v>
      </c>
      <c r="I310">
        <f>900+273</f>
        <v>1173</v>
      </c>
      <c r="J310">
        <f t="shared" si="519"/>
        <v>493</v>
      </c>
      <c r="K310" s="2">
        <f t="shared" si="517"/>
        <v>0.42028985507246375</v>
      </c>
      <c r="L310">
        <f t="shared" si="514"/>
        <v>1E-3</v>
      </c>
      <c r="M310" t="s">
        <v>38</v>
      </c>
      <c r="N310">
        <v>61.39</v>
      </c>
      <c r="O310">
        <f t="shared" si="423"/>
        <v>0.62075191185506495</v>
      </c>
      <c r="P310">
        <v>38.56</v>
      </c>
      <c r="Q310">
        <f t="shared" si="424"/>
        <v>0.37890849203599558</v>
      </c>
      <c r="R310">
        <v>0.01</v>
      </c>
      <c r="S310">
        <f t="shared" si="425"/>
        <v>1.0947611641586948E-4</v>
      </c>
      <c r="T310">
        <v>0</v>
      </c>
      <c r="U310">
        <f t="shared" si="426"/>
        <v>0</v>
      </c>
      <c r="V310">
        <v>0</v>
      </c>
      <c r="W310">
        <f t="shared" si="427"/>
        <v>0</v>
      </c>
      <c r="X310">
        <v>0</v>
      </c>
      <c r="Y310">
        <f t="shared" si="428"/>
        <v>0</v>
      </c>
      <c r="Z310">
        <v>0</v>
      </c>
      <c r="AA310">
        <f t="shared" si="429"/>
        <v>0</v>
      </c>
      <c r="AB310">
        <v>0</v>
      </c>
      <c r="AC310">
        <f t="shared" si="430"/>
        <v>0</v>
      </c>
      <c r="AD310">
        <v>0.02</v>
      </c>
      <c r="AE310">
        <f t="shared" si="431"/>
        <v>2.3011999252370643E-4</v>
      </c>
      <c r="AF310">
        <v>0</v>
      </c>
      <c r="AG310">
        <f t="shared" si="432"/>
        <v>0</v>
      </c>
      <c r="AH310">
        <v>0</v>
      </c>
      <c r="AI310">
        <f t="shared" si="433"/>
        <v>0</v>
      </c>
      <c r="AJ310">
        <v>0</v>
      </c>
      <c r="AK310">
        <f t="shared" si="434"/>
        <v>0</v>
      </c>
      <c r="AL310">
        <v>0</v>
      </c>
      <c r="AM310">
        <f t="shared" si="435"/>
        <v>0</v>
      </c>
      <c r="AN310">
        <v>0</v>
      </c>
      <c r="AO310">
        <f t="shared" si="436"/>
        <v>0</v>
      </c>
      <c r="AP310">
        <v>0</v>
      </c>
      <c r="AQ310">
        <f t="shared" si="437"/>
        <v>0</v>
      </c>
      <c r="AR310">
        <v>0</v>
      </c>
      <c r="AS310">
        <f t="shared" si="438"/>
        <v>0</v>
      </c>
      <c r="AT310">
        <v>0</v>
      </c>
      <c r="AU310">
        <f t="shared" si="439"/>
        <v>0</v>
      </c>
      <c r="AV310">
        <v>0</v>
      </c>
      <c r="AW310">
        <f t="shared" si="440"/>
        <v>0</v>
      </c>
      <c r="AX310">
        <v>0</v>
      </c>
      <c r="AY310">
        <f t="shared" si="441"/>
        <v>0</v>
      </c>
      <c r="AZ310">
        <v>0</v>
      </c>
      <c r="BA310">
        <f t="shared" si="442"/>
        <v>0</v>
      </c>
      <c r="BB310">
        <v>0</v>
      </c>
      <c r="BC310">
        <f t="shared" si="443"/>
        <v>0</v>
      </c>
      <c r="BD310">
        <v>0</v>
      </c>
      <c r="BE310">
        <f t="shared" si="444"/>
        <v>0</v>
      </c>
      <c r="BF310">
        <v>0</v>
      </c>
      <c r="BG310">
        <f t="shared" si="445"/>
        <v>0</v>
      </c>
      <c r="BH310">
        <v>0</v>
      </c>
      <c r="BI310">
        <f t="shared" si="446"/>
        <v>0</v>
      </c>
      <c r="BJ310">
        <v>0</v>
      </c>
      <c r="BK310">
        <f t="shared" si="447"/>
        <v>0</v>
      </c>
      <c r="BL310">
        <v>0</v>
      </c>
      <c r="BM310">
        <f t="shared" si="448"/>
        <v>0</v>
      </c>
      <c r="BN310">
        <v>0</v>
      </c>
      <c r="BO310">
        <f t="shared" si="449"/>
        <v>0</v>
      </c>
      <c r="BP310">
        <v>0</v>
      </c>
      <c r="BQ310">
        <f t="shared" si="450"/>
        <v>0</v>
      </c>
      <c r="BR310">
        <v>0</v>
      </c>
      <c r="BS310">
        <f t="shared" si="451"/>
        <v>0</v>
      </c>
      <c r="BT310">
        <v>0</v>
      </c>
      <c r="BU310">
        <f t="shared" si="452"/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f t="shared" si="487"/>
        <v>0</v>
      </c>
      <c r="DF310">
        <v>0</v>
      </c>
      <c r="DG310">
        <f t="shared" si="488"/>
        <v>0</v>
      </c>
      <c r="DH310">
        <v>0</v>
      </c>
      <c r="DI310">
        <f t="shared" si="489"/>
        <v>0</v>
      </c>
      <c r="DJ310">
        <v>0</v>
      </c>
      <c r="DK310">
        <f t="shared" si="490"/>
        <v>0</v>
      </c>
      <c r="DL310">
        <v>50</v>
      </c>
      <c r="DM310">
        <f t="shared" si="491"/>
        <v>0.36424166180847467</v>
      </c>
      <c r="DN310">
        <v>50</v>
      </c>
      <c r="DO310">
        <f t="shared" si="492"/>
        <v>0.63575833819152527</v>
      </c>
      <c r="DP310">
        <v>0</v>
      </c>
      <c r="DQ310">
        <f t="shared" si="493"/>
        <v>0</v>
      </c>
      <c r="DR310">
        <v>0</v>
      </c>
      <c r="DS310">
        <f t="shared" si="494"/>
        <v>0</v>
      </c>
      <c r="DT310">
        <v>0</v>
      </c>
      <c r="DU310">
        <f t="shared" si="495"/>
        <v>0</v>
      </c>
      <c r="DV310">
        <v>0</v>
      </c>
      <c r="DW310">
        <f t="shared" si="496"/>
        <v>0</v>
      </c>
      <c r="DX310">
        <v>0</v>
      </c>
      <c r="DY310">
        <f t="shared" si="497"/>
        <v>0</v>
      </c>
      <c r="DZ310">
        <v>0</v>
      </c>
      <c r="EA310">
        <f t="shared" si="498"/>
        <v>0</v>
      </c>
      <c r="EB310">
        <v>0</v>
      </c>
      <c r="EC310">
        <f t="shared" si="499"/>
        <v>0</v>
      </c>
      <c r="ED310">
        <v>0</v>
      </c>
      <c r="EE310">
        <f t="shared" si="500"/>
        <v>0</v>
      </c>
      <c r="EF310">
        <v>0</v>
      </c>
      <c r="EG310">
        <f t="shared" si="501"/>
        <v>0</v>
      </c>
      <c r="EH310">
        <v>0</v>
      </c>
      <c r="EI310">
        <f t="shared" si="502"/>
        <v>0</v>
      </c>
      <c r="EJ310">
        <v>0</v>
      </c>
      <c r="EK310">
        <f t="shared" si="503"/>
        <v>0</v>
      </c>
      <c r="EL310">
        <v>0</v>
      </c>
      <c r="EM310">
        <f t="shared" si="504"/>
        <v>0</v>
      </c>
      <c r="EN310">
        <v>0</v>
      </c>
      <c r="EO310">
        <f t="shared" si="505"/>
        <v>0</v>
      </c>
      <c r="EP310">
        <v>0</v>
      </c>
      <c r="EQ310">
        <f t="shared" si="506"/>
        <v>0</v>
      </c>
      <c r="ER310">
        <v>0</v>
      </c>
      <c r="ES310">
        <f t="shared" si="507"/>
        <v>0</v>
      </c>
      <c r="ET310">
        <v>0</v>
      </c>
      <c r="EU310">
        <f t="shared" si="508"/>
        <v>0</v>
      </c>
      <c r="EV310">
        <v>0</v>
      </c>
      <c r="EW310">
        <f t="shared" si="509"/>
        <v>0</v>
      </c>
      <c r="EX310">
        <v>0</v>
      </c>
      <c r="EY310">
        <f t="shared" si="510"/>
        <v>0</v>
      </c>
      <c r="EZ310">
        <v>0</v>
      </c>
      <c r="FA310">
        <f t="shared" si="511"/>
        <v>0</v>
      </c>
      <c r="FB310">
        <v>0</v>
      </c>
      <c r="FC310">
        <f t="shared" si="512"/>
        <v>0</v>
      </c>
      <c r="FD310">
        <v>0</v>
      </c>
      <c r="FE310">
        <v>0</v>
      </c>
      <c r="FF310" s="3" t="s">
        <v>798</v>
      </c>
    </row>
    <row r="311" spans="1:162" x14ac:dyDescent="0.45">
      <c r="A311">
        <v>310</v>
      </c>
      <c r="B311">
        <v>459</v>
      </c>
      <c r="C311" t="s">
        <v>543</v>
      </c>
      <c r="D311" t="s">
        <v>799</v>
      </c>
      <c r="F311" t="s">
        <v>549</v>
      </c>
      <c r="G311" s="2">
        <v>1</v>
      </c>
      <c r="H311">
        <f t="shared" si="518"/>
        <v>473</v>
      </c>
      <c r="I311">
        <f>900+273</f>
        <v>1173</v>
      </c>
      <c r="J311">
        <f t="shared" si="519"/>
        <v>493</v>
      </c>
      <c r="K311" s="2">
        <f t="shared" si="517"/>
        <v>0.42028985507246375</v>
      </c>
      <c r="L311">
        <f t="shared" si="514"/>
        <v>1E-3</v>
      </c>
      <c r="M311" t="s">
        <v>38</v>
      </c>
      <c r="N311">
        <v>61.39</v>
      </c>
      <c r="O311">
        <f t="shared" si="423"/>
        <v>0.62075191185506495</v>
      </c>
      <c r="P311">
        <v>38.56</v>
      </c>
      <c r="Q311">
        <f t="shared" si="424"/>
        <v>0.37890849203599558</v>
      </c>
      <c r="R311">
        <v>0.01</v>
      </c>
      <c r="S311">
        <f t="shared" si="425"/>
        <v>1.0947611641586948E-4</v>
      </c>
      <c r="T311">
        <v>0</v>
      </c>
      <c r="U311">
        <f t="shared" si="426"/>
        <v>0</v>
      </c>
      <c r="V311">
        <v>0</v>
      </c>
      <c r="W311">
        <f t="shared" si="427"/>
        <v>0</v>
      </c>
      <c r="X311">
        <v>0</v>
      </c>
      <c r="Y311">
        <f t="shared" si="428"/>
        <v>0</v>
      </c>
      <c r="Z311">
        <v>0</v>
      </c>
      <c r="AA311">
        <f t="shared" si="429"/>
        <v>0</v>
      </c>
      <c r="AB311">
        <v>0</v>
      </c>
      <c r="AC311">
        <f t="shared" si="430"/>
        <v>0</v>
      </c>
      <c r="AD311">
        <v>0.02</v>
      </c>
      <c r="AE311">
        <f t="shared" si="431"/>
        <v>2.3011999252370643E-4</v>
      </c>
      <c r="AF311">
        <v>0</v>
      </c>
      <c r="AG311">
        <f t="shared" si="432"/>
        <v>0</v>
      </c>
      <c r="AH311">
        <v>0</v>
      </c>
      <c r="AI311">
        <f t="shared" si="433"/>
        <v>0</v>
      </c>
      <c r="AJ311">
        <v>0</v>
      </c>
      <c r="AK311">
        <f t="shared" si="434"/>
        <v>0</v>
      </c>
      <c r="AL311">
        <v>0</v>
      </c>
      <c r="AM311">
        <f t="shared" si="435"/>
        <v>0</v>
      </c>
      <c r="AN311">
        <v>0</v>
      </c>
      <c r="AO311">
        <f t="shared" si="436"/>
        <v>0</v>
      </c>
      <c r="AP311">
        <v>0</v>
      </c>
      <c r="AQ311">
        <f t="shared" si="437"/>
        <v>0</v>
      </c>
      <c r="AR311">
        <v>0</v>
      </c>
      <c r="AS311">
        <f t="shared" si="438"/>
        <v>0</v>
      </c>
      <c r="AT311">
        <v>0</v>
      </c>
      <c r="AU311">
        <f t="shared" si="439"/>
        <v>0</v>
      </c>
      <c r="AV311">
        <v>0</v>
      </c>
      <c r="AW311">
        <f t="shared" si="440"/>
        <v>0</v>
      </c>
      <c r="AX311">
        <v>0</v>
      </c>
      <c r="AY311">
        <f t="shared" si="441"/>
        <v>0</v>
      </c>
      <c r="AZ311">
        <v>0</v>
      </c>
      <c r="BA311">
        <f t="shared" si="442"/>
        <v>0</v>
      </c>
      <c r="BB311">
        <v>0</v>
      </c>
      <c r="BC311">
        <f t="shared" si="443"/>
        <v>0</v>
      </c>
      <c r="BD311">
        <v>0</v>
      </c>
      <c r="BE311">
        <f t="shared" si="444"/>
        <v>0</v>
      </c>
      <c r="BF311">
        <v>0</v>
      </c>
      <c r="BG311">
        <f t="shared" si="445"/>
        <v>0</v>
      </c>
      <c r="BH311">
        <v>0</v>
      </c>
      <c r="BI311">
        <f t="shared" si="446"/>
        <v>0</v>
      </c>
      <c r="BJ311">
        <v>0</v>
      </c>
      <c r="BK311">
        <f t="shared" si="447"/>
        <v>0</v>
      </c>
      <c r="BL311">
        <v>0</v>
      </c>
      <c r="BM311">
        <f t="shared" si="448"/>
        <v>0</v>
      </c>
      <c r="BN311">
        <v>0</v>
      </c>
      <c r="BO311">
        <f t="shared" si="449"/>
        <v>0</v>
      </c>
      <c r="BP311">
        <v>0</v>
      </c>
      <c r="BQ311">
        <f t="shared" si="450"/>
        <v>0</v>
      </c>
      <c r="BR311">
        <v>0</v>
      </c>
      <c r="BS311">
        <f t="shared" si="451"/>
        <v>0</v>
      </c>
      <c r="BT311">
        <v>0</v>
      </c>
      <c r="BU311">
        <f t="shared" si="452"/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f t="shared" si="487"/>
        <v>0</v>
      </c>
      <c r="DF311">
        <v>0</v>
      </c>
      <c r="DG311">
        <f t="shared" si="488"/>
        <v>0</v>
      </c>
      <c r="DH311">
        <v>0</v>
      </c>
      <c r="DI311">
        <f t="shared" si="489"/>
        <v>0</v>
      </c>
      <c r="DJ311">
        <v>0</v>
      </c>
      <c r="DK311">
        <f t="shared" si="490"/>
        <v>0</v>
      </c>
      <c r="DL311">
        <v>50</v>
      </c>
      <c r="DM311">
        <f t="shared" si="491"/>
        <v>0.36424166180847467</v>
      </c>
      <c r="DN311">
        <v>50</v>
      </c>
      <c r="DO311">
        <f t="shared" si="492"/>
        <v>0.63575833819152527</v>
      </c>
      <c r="DP311">
        <v>0</v>
      </c>
      <c r="DQ311">
        <f t="shared" si="493"/>
        <v>0</v>
      </c>
      <c r="DR311">
        <v>0</v>
      </c>
      <c r="DS311">
        <f t="shared" si="494"/>
        <v>0</v>
      </c>
      <c r="DT311">
        <v>0</v>
      </c>
      <c r="DU311">
        <f t="shared" si="495"/>
        <v>0</v>
      </c>
      <c r="DV311">
        <v>0</v>
      </c>
      <c r="DW311">
        <f t="shared" si="496"/>
        <v>0</v>
      </c>
      <c r="DX311">
        <v>0</v>
      </c>
      <c r="DY311">
        <f t="shared" si="497"/>
        <v>0</v>
      </c>
      <c r="DZ311">
        <v>0</v>
      </c>
      <c r="EA311">
        <f t="shared" si="498"/>
        <v>0</v>
      </c>
      <c r="EB311">
        <v>0</v>
      </c>
      <c r="EC311">
        <f t="shared" si="499"/>
        <v>0</v>
      </c>
      <c r="ED311">
        <v>0</v>
      </c>
      <c r="EE311">
        <f t="shared" si="500"/>
        <v>0</v>
      </c>
      <c r="EF311">
        <v>0</v>
      </c>
      <c r="EG311">
        <f t="shared" si="501"/>
        <v>0</v>
      </c>
      <c r="EH311">
        <v>0</v>
      </c>
      <c r="EI311">
        <f t="shared" si="502"/>
        <v>0</v>
      </c>
      <c r="EJ311">
        <v>0</v>
      </c>
      <c r="EK311">
        <f t="shared" si="503"/>
        <v>0</v>
      </c>
      <c r="EL311">
        <v>0</v>
      </c>
      <c r="EM311">
        <f t="shared" si="504"/>
        <v>0</v>
      </c>
      <c r="EN311">
        <v>0</v>
      </c>
      <c r="EO311">
        <f t="shared" si="505"/>
        <v>0</v>
      </c>
      <c r="EP311">
        <v>0</v>
      </c>
      <c r="EQ311">
        <f t="shared" si="506"/>
        <v>0</v>
      </c>
      <c r="ER311">
        <v>0</v>
      </c>
      <c r="ES311">
        <f t="shared" si="507"/>
        <v>0</v>
      </c>
      <c r="ET311">
        <v>0</v>
      </c>
      <c r="EU311">
        <f t="shared" si="508"/>
        <v>0</v>
      </c>
      <c r="EV311">
        <v>0</v>
      </c>
      <c r="EW311">
        <f t="shared" si="509"/>
        <v>0</v>
      </c>
      <c r="EX311">
        <v>0</v>
      </c>
      <c r="EY311">
        <f t="shared" si="510"/>
        <v>0</v>
      </c>
      <c r="EZ311">
        <v>0</v>
      </c>
      <c r="FA311">
        <f t="shared" si="511"/>
        <v>0</v>
      </c>
      <c r="FB311">
        <v>0</v>
      </c>
      <c r="FC311">
        <f t="shared" si="512"/>
        <v>0</v>
      </c>
      <c r="FD311">
        <v>0</v>
      </c>
      <c r="FE311">
        <v>0</v>
      </c>
      <c r="FF311" s="3" t="s">
        <v>798</v>
      </c>
    </row>
    <row r="312" spans="1:162" x14ac:dyDescent="0.45">
      <c r="A312">
        <v>311</v>
      </c>
      <c r="B312">
        <v>460</v>
      </c>
      <c r="C312" t="s">
        <v>543</v>
      </c>
      <c r="D312" t="s">
        <v>369</v>
      </c>
      <c r="F312" t="s">
        <v>545</v>
      </c>
      <c r="G312" s="2">
        <v>1</v>
      </c>
      <c r="H312">
        <v>600.5</v>
      </c>
      <c r="I312">
        <f>925+273</f>
        <v>1198</v>
      </c>
      <c r="J312">
        <f t="shared" ref="J312:J313" si="520">350+273</f>
        <v>623</v>
      </c>
      <c r="K312" s="2">
        <f t="shared" si="517"/>
        <v>0.52003338898163609</v>
      </c>
      <c r="L312">
        <f t="shared" si="514"/>
        <v>1E-3</v>
      </c>
      <c r="M312" t="s">
        <v>64</v>
      </c>
      <c r="N312">
        <v>70.53</v>
      </c>
      <c r="O312">
        <f t="shared" si="423"/>
        <v>0.71124847066812147</v>
      </c>
      <c r="P312">
        <v>29.43</v>
      </c>
      <c r="Q312">
        <f t="shared" si="424"/>
        <v>0.28841284918862309</v>
      </c>
      <c r="R312">
        <v>0.01</v>
      </c>
      <c r="S312">
        <f t="shared" si="425"/>
        <v>1.0918083515904992E-4</v>
      </c>
      <c r="T312">
        <v>0</v>
      </c>
      <c r="U312">
        <f t="shared" si="426"/>
        <v>0</v>
      </c>
      <c r="V312">
        <v>0</v>
      </c>
      <c r="W312">
        <f t="shared" si="427"/>
        <v>0</v>
      </c>
      <c r="X312">
        <v>0</v>
      </c>
      <c r="Y312">
        <f t="shared" si="428"/>
        <v>0</v>
      </c>
      <c r="Z312">
        <v>0</v>
      </c>
      <c r="AA312">
        <f t="shared" si="429"/>
        <v>0</v>
      </c>
      <c r="AB312">
        <v>0</v>
      </c>
      <c r="AC312">
        <f t="shared" si="430"/>
        <v>0</v>
      </c>
      <c r="AD312">
        <v>0.02</v>
      </c>
      <c r="AE312">
        <f t="shared" si="431"/>
        <v>2.2949930809648781E-4</v>
      </c>
      <c r="AF312">
        <v>0</v>
      </c>
      <c r="AG312">
        <f t="shared" si="432"/>
        <v>0</v>
      </c>
      <c r="AH312">
        <v>0</v>
      </c>
      <c r="AI312">
        <f t="shared" si="433"/>
        <v>0</v>
      </c>
      <c r="AJ312">
        <v>0</v>
      </c>
      <c r="AK312">
        <f t="shared" si="434"/>
        <v>0</v>
      </c>
      <c r="AL312">
        <v>0</v>
      </c>
      <c r="AM312">
        <f t="shared" si="435"/>
        <v>0</v>
      </c>
      <c r="AN312">
        <v>0</v>
      </c>
      <c r="AO312">
        <f t="shared" si="436"/>
        <v>0</v>
      </c>
      <c r="AP312">
        <v>0</v>
      </c>
      <c r="AQ312">
        <f t="shared" si="437"/>
        <v>0</v>
      </c>
      <c r="AR312">
        <v>0</v>
      </c>
      <c r="AS312">
        <f t="shared" si="438"/>
        <v>0</v>
      </c>
      <c r="AT312">
        <v>0</v>
      </c>
      <c r="AU312">
        <f t="shared" si="439"/>
        <v>0</v>
      </c>
      <c r="AV312">
        <v>0</v>
      </c>
      <c r="AW312">
        <f t="shared" si="440"/>
        <v>0</v>
      </c>
      <c r="AX312">
        <v>0</v>
      </c>
      <c r="AY312">
        <f t="shared" si="441"/>
        <v>0</v>
      </c>
      <c r="AZ312">
        <v>0</v>
      </c>
      <c r="BA312">
        <f t="shared" si="442"/>
        <v>0</v>
      </c>
      <c r="BB312">
        <v>0</v>
      </c>
      <c r="BC312">
        <f t="shared" si="443"/>
        <v>0</v>
      </c>
      <c r="BD312">
        <v>0</v>
      </c>
      <c r="BE312">
        <f t="shared" si="444"/>
        <v>0</v>
      </c>
      <c r="BF312">
        <v>0</v>
      </c>
      <c r="BG312">
        <f t="shared" si="445"/>
        <v>0</v>
      </c>
      <c r="BH312">
        <v>0</v>
      </c>
      <c r="BI312">
        <f t="shared" si="446"/>
        <v>0</v>
      </c>
      <c r="BJ312">
        <v>0</v>
      </c>
      <c r="BK312">
        <f t="shared" si="447"/>
        <v>0</v>
      </c>
      <c r="BL312">
        <v>0</v>
      </c>
      <c r="BM312">
        <f t="shared" si="448"/>
        <v>0</v>
      </c>
      <c r="BN312">
        <v>0</v>
      </c>
      <c r="BO312">
        <f t="shared" si="449"/>
        <v>0</v>
      </c>
      <c r="BP312">
        <v>0</v>
      </c>
      <c r="BQ312">
        <f t="shared" si="450"/>
        <v>0</v>
      </c>
      <c r="BR312">
        <v>0</v>
      </c>
      <c r="BS312">
        <f t="shared" si="451"/>
        <v>0</v>
      </c>
      <c r="BT312">
        <v>0</v>
      </c>
      <c r="BU312">
        <f t="shared" si="452"/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f t="shared" si="487"/>
        <v>0</v>
      </c>
      <c r="DF312">
        <v>0</v>
      </c>
      <c r="DG312">
        <f t="shared" si="488"/>
        <v>0</v>
      </c>
      <c r="DH312">
        <v>0</v>
      </c>
      <c r="DI312">
        <f t="shared" si="489"/>
        <v>0</v>
      </c>
      <c r="DJ312">
        <v>0</v>
      </c>
      <c r="DK312">
        <f t="shared" si="490"/>
        <v>0</v>
      </c>
      <c r="DL312">
        <v>100</v>
      </c>
      <c r="DM312">
        <f t="shared" si="491"/>
        <v>1</v>
      </c>
      <c r="DN312">
        <v>0</v>
      </c>
      <c r="DO312">
        <f t="shared" si="492"/>
        <v>0</v>
      </c>
      <c r="DP312">
        <v>0</v>
      </c>
      <c r="DQ312">
        <f t="shared" si="493"/>
        <v>0</v>
      </c>
      <c r="DR312">
        <v>0</v>
      </c>
      <c r="DS312">
        <f t="shared" si="494"/>
        <v>0</v>
      </c>
      <c r="DT312">
        <v>0</v>
      </c>
      <c r="DU312">
        <f t="shared" si="495"/>
        <v>0</v>
      </c>
      <c r="DV312">
        <v>0</v>
      </c>
      <c r="DW312">
        <f t="shared" si="496"/>
        <v>0</v>
      </c>
      <c r="DX312">
        <v>0</v>
      </c>
      <c r="DY312">
        <f t="shared" si="497"/>
        <v>0</v>
      </c>
      <c r="DZ312">
        <v>0</v>
      </c>
      <c r="EA312">
        <f t="shared" si="498"/>
        <v>0</v>
      </c>
      <c r="EB312">
        <v>0</v>
      </c>
      <c r="EC312">
        <f t="shared" si="499"/>
        <v>0</v>
      </c>
      <c r="ED312">
        <v>0</v>
      </c>
      <c r="EE312">
        <f t="shared" si="500"/>
        <v>0</v>
      </c>
      <c r="EF312">
        <v>0</v>
      </c>
      <c r="EG312">
        <f t="shared" si="501"/>
        <v>0</v>
      </c>
      <c r="EH312">
        <v>0</v>
      </c>
      <c r="EI312">
        <f t="shared" si="502"/>
        <v>0</v>
      </c>
      <c r="EJ312">
        <v>0</v>
      </c>
      <c r="EK312">
        <f t="shared" si="503"/>
        <v>0</v>
      </c>
      <c r="EL312">
        <v>0</v>
      </c>
      <c r="EM312">
        <f t="shared" si="504"/>
        <v>0</v>
      </c>
      <c r="EN312">
        <v>0</v>
      </c>
      <c r="EO312">
        <f t="shared" si="505"/>
        <v>0</v>
      </c>
      <c r="EP312">
        <v>0</v>
      </c>
      <c r="EQ312">
        <f t="shared" si="506"/>
        <v>0</v>
      </c>
      <c r="ER312">
        <v>0</v>
      </c>
      <c r="ES312">
        <f t="shared" si="507"/>
        <v>0</v>
      </c>
      <c r="ET312">
        <v>0</v>
      </c>
      <c r="EU312">
        <f t="shared" si="508"/>
        <v>0</v>
      </c>
      <c r="EV312">
        <v>0</v>
      </c>
      <c r="EW312">
        <f t="shared" si="509"/>
        <v>0</v>
      </c>
      <c r="EX312">
        <v>0</v>
      </c>
      <c r="EY312">
        <f t="shared" si="510"/>
        <v>0</v>
      </c>
      <c r="EZ312">
        <v>0</v>
      </c>
      <c r="FA312">
        <f t="shared" si="511"/>
        <v>0</v>
      </c>
      <c r="FB312">
        <v>0</v>
      </c>
      <c r="FC312">
        <f t="shared" si="512"/>
        <v>0</v>
      </c>
      <c r="FD312">
        <v>0</v>
      </c>
      <c r="FE312">
        <v>0</v>
      </c>
      <c r="FF312" s="3" t="s">
        <v>798</v>
      </c>
    </row>
    <row r="313" spans="1:162" x14ac:dyDescent="0.45">
      <c r="A313">
        <v>312</v>
      </c>
      <c r="B313">
        <v>464</v>
      </c>
      <c r="C313" t="s">
        <v>543</v>
      </c>
      <c r="D313" t="s">
        <v>398</v>
      </c>
      <c r="F313" t="s">
        <v>545</v>
      </c>
      <c r="G313" s="2">
        <v>2</v>
      </c>
      <c r="H313">
        <f>231.9+273</f>
        <v>504.9</v>
      </c>
      <c r="I313">
        <f>900+273</f>
        <v>1173</v>
      </c>
      <c r="J313">
        <f t="shared" si="520"/>
        <v>623</v>
      </c>
      <c r="K313" s="2">
        <f t="shared" si="517"/>
        <v>0.53111679454390448</v>
      </c>
      <c r="L313">
        <f t="shared" si="514"/>
        <v>1E-3</v>
      </c>
      <c r="M313" t="s">
        <v>64</v>
      </c>
      <c r="N313">
        <v>61.39</v>
      </c>
      <c r="O313">
        <f t="shared" si="423"/>
        <v>0.62075191185506495</v>
      </c>
      <c r="P313">
        <v>38.56</v>
      </c>
      <c r="Q313">
        <f t="shared" si="424"/>
        <v>0.37890849203599558</v>
      </c>
      <c r="R313">
        <v>0.01</v>
      </c>
      <c r="S313">
        <f t="shared" si="425"/>
        <v>1.0947611641586948E-4</v>
      </c>
      <c r="T313">
        <v>0</v>
      </c>
      <c r="U313">
        <f t="shared" si="426"/>
        <v>0</v>
      </c>
      <c r="V313">
        <v>0</v>
      </c>
      <c r="W313">
        <f t="shared" si="427"/>
        <v>0</v>
      </c>
      <c r="X313">
        <v>0</v>
      </c>
      <c r="Y313">
        <f t="shared" si="428"/>
        <v>0</v>
      </c>
      <c r="Z313">
        <v>0</v>
      </c>
      <c r="AA313">
        <f t="shared" si="429"/>
        <v>0</v>
      </c>
      <c r="AB313">
        <v>0</v>
      </c>
      <c r="AC313">
        <f t="shared" si="430"/>
        <v>0</v>
      </c>
      <c r="AD313">
        <v>0.02</v>
      </c>
      <c r="AE313">
        <f t="shared" si="431"/>
        <v>2.3011999252370643E-4</v>
      </c>
      <c r="AF313">
        <v>0</v>
      </c>
      <c r="AG313">
        <f t="shared" si="432"/>
        <v>0</v>
      </c>
      <c r="AH313">
        <v>0</v>
      </c>
      <c r="AI313">
        <f t="shared" si="433"/>
        <v>0</v>
      </c>
      <c r="AJ313">
        <v>0</v>
      </c>
      <c r="AK313">
        <f t="shared" si="434"/>
        <v>0</v>
      </c>
      <c r="AL313">
        <v>0</v>
      </c>
      <c r="AM313">
        <f t="shared" si="435"/>
        <v>0</v>
      </c>
      <c r="AN313">
        <v>0</v>
      </c>
      <c r="AO313">
        <f t="shared" si="436"/>
        <v>0</v>
      </c>
      <c r="AP313">
        <v>0</v>
      </c>
      <c r="AQ313">
        <f t="shared" si="437"/>
        <v>0</v>
      </c>
      <c r="AR313">
        <v>0</v>
      </c>
      <c r="AS313">
        <f t="shared" si="438"/>
        <v>0</v>
      </c>
      <c r="AT313">
        <v>0</v>
      </c>
      <c r="AU313">
        <f t="shared" si="439"/>
        <v>0</v>
      </c>
      <c r="AV313">
        <v>0</v>
      </c>
      <c r="AW313">
        <f t="shared" si="440"/>
        <v>0</v>
      </c>
      <c r="AX313">
        <v>0</v>
      </c>
      <c r="AY313">
        <f t="shared" si="441"/>
        <v>0</v>
      </c>
      <c r="AZ313">
        <v>0</v>
      </c>
      <c r="BA313">
        <f t="shared" si="442"/>
        <v>0</v>
      </c>
      <c r="BB313">
        <v>0</v>
      </c>
      <c r="BC313">
        <f t="shared" si="443"/>
        <v>0</v>
      </c>
      <c r="BD313">
        <v>0</v>
      </c>
      <c r="BE313">
        <f t="shared" si="444"/>
        <v>0</v>
      </c>
      <c r="BF313">
        <v>0</v>
      </c>
      <c r="BG313">
        <f t="shared" si="445"/>
        <v>0</v>
      </c>
      <c r="BH313">
        <v>0</v>
      </c>
      <c r="BI313">
        <f t="shared" si="446"/>
        <v>0</v>
      </c>
      <c r="BJ313">
        <v>0</v>
      </c>
      <c r="BK313">
        <f t="shared" si="447"/>
        <v>0</v>
      </c>
      <c r="BL313">
        <v>0</v>
      </c>
      <c r="BM313">
        <f t="shared" si="448"/>
        <v>0</v>
      </c>
      <c r="BN313">
        <v>0</v>
      </c>
      <c r="BO313">
        <f t="shared" si="449"/>
        <v>0</v>
      </c>
      <c r="BP313">
        <v>0</v>
      </c>
      <c r="BQ313">
        <f t="shared" si="450"/>
        <v>0</v>
      </c>
      <c r="BR313">
        <v>0</v>
      </c>
      <c r="BS313">
        <f t="shared" si="451"/>
        <v>0</v>
      </c>
      <c r="BT313">
        <v>0</v>
      </c>
      <c r="BU313">
        <f t="shared" si="452"/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f t="shared" si="487"/>
        <v>0</v>
      </c>
      <c r="DF313">
        <v>0</v>
      </c>
      <c r="DG313">
        <f t="shared" si="488"/>
        <v>0</v>
      </c>
      <c r="DH313">
        <v>0</v>
      </c>
      <c r="DI313">
        <f t="shared" si="489"/>
        <v>0</v>
      </c>
      <c r="DJ313">
        <v>0</v>
      </c>
      <c r="DK313">
        <f t="shared" si="490"/>
        <v>0</v>
      </c>
      <c r="DL313">
        <v>0</v>
      </c>
      <c r="DM313">
        <f t="shared" si="491"/>
        <v>0</v>
      </c>
      <c r="DN313">
        <v>100</v>
      </c>
      <c r="DO313">
        <f t="shared" si="492"/>
        <v>1</v>
      </c>
      <c r="DP313">
        <v>0</v>
      </c>
      <c r="DQ313">
        <f t="shared" si="493"/>
        <v>0</v>
      </c>
      <c r="DR313">
        <v>0</v>
      </c>
      <c r="DS313">
        <f t="shared" si="494"/>
        <v>0</v>
      </c>
      <c r="DT313">
        <v>0</v>
      </c>
      <c r="DU313">
        <f t="shared" si="495"/>
        <v>0</v>
      </c>
      <c r="DV313">
        <v>0</v>
      </c>
      <c r="DW313">
        <f t="shared" si="496"/>
        <v>0</v>
      </c>
      <c r="DX313">
        <v>0</v>
      </c>
      <c r="DY313">
        <f t="shared" si="497"/>
        <v>0</v>
      </c>
      <c r="DZ313">
        <v>0</v>
      </c>
      <c r="EA313">
        <f t="shared" si="498"/>
        <v>0</v>
      </c>
      <c r="EB313">
        <v>0</v>
      </c>
      <c r="EC313">
        <f t="shared" si="499"/>
        <v>0</v>
      </c>
      <c r="ED313">
        <v>0</v>
      </c>
      <c r="EE313">
        <f t="shared" si="500"/>
        <v>0</v>
      </c>
      <c r="EF313">
        <v>0</v>
      </c>
      <c r="EG313">
        <f t="shared" si="501"/>
        <v>0</v>
      </c>
      <c r="EH313">
        <v>0</v>
      </c>
      <c r="EI313">
        <f t="shared" si="502"/>
        <v>0</v>
      </c>
      <c r="EJ313">
        <v>0</v>
      </c>
      <c r="EK313">
        <f t="shared" si="503"/>
        <v>0</v>
      </c>
      <c r="EL313">
        <v>0</v>
      </c>
      <c r="EM313">
        <f t="shared" si="504"/>
        <v>0</v>
      </c>
      <c r="EN313">
        <v>0</v>
      </c>
      <c r="EO313">
        <f t="shared" si="505"/>
        <v>0</v>
      </c>
      <c r="EP313">
        <v>0</v>
      </c>
      <c r="EQ313">
        <f t="shared" si="506"/>
        <v>0</v>
      </c>
      <c r="ER313">
        <v>0</v>
      </c>
      <c r="ES313">
        <f t="shared" si="507"/>
        <v>0</v>
      </c>
      <c r="ET313">
        <v>0</v>
      </c>
      <c r="EU313">
        <f t="shared" si="508"/>
        <v>0</v>
      </c>
      <c r="EV313">
        <v>0</v>
      </c>
      <c r="EW313">
        <f t="shared" si="509"/>
        <v>0</v>
      </c>
      <c r="EX313">
        <v>0</v>
      </c>
      <c r="EY313">
        <f t="shared" si="510"/>
        <v>0</v>
      </c>
      <c r="EZ313">
        <v>0</v>
      </c>
      <c r="FA313">
        <f t="shared" si="511"/>
        <v>0</v>
      </c>
      <c r="FB313">
        <v>0</v>
      </c>
      <c r="FC313">
        <f t="shared" si="512"/>
        <v>0</v>
      </c>
      <c r="FD313">
        <v>0</v>
      </c>
      <c r="FE313">
        <v>0</v>
      </c>
      <c r="FF313" s="3" t="s">
        <v>798</v>
      </c>
    </row>
    <row r="314" spans="1:162" x14ac:dyDescent="0.45">
      <c r="A314">
        <v>313</v>
      </c>
      <c r="B314">
        <v>467</v>
      </c>
      <c r="C314" t="s">
        <v>368</v>
      </c>
      <c r="D314" t="s">
        <v>408</v>
      </c>
      <c r="E314" t="s">
        <v>800</v>
      </c>
      <c r="F314" t="s">
        <v>801</v>
      </c>
      <c r="G314" s="2">
        <v>0</v>
      </c>
      <c r="H314">
        <f>419.5+273</f>
        <v>692.5</v>
      </c>
      <c r="I314">
        <v>1700</v>
      </c>
      <c r="J314">
        <v>873</v>
      </c>
      <c r="K314" s="2">
        <f t="shared" si="517"/>
        <v>0.5135294117647059</v>
      </c>
      <c r="L314">
        <v>0.13</v>
      </c>
      <c r="M314" t="s">
        <v>64</v>
      </c>
      <c r="N314">
        <v>0</v>
      </c>
      <c r="O314">
        <f t="shared" si="423"/>
        <v>0</v>
      </c>
      <c r="P314">
        <v>0</v>
      </c>
      <c r="Q314">
        <f t="shared" si="424"/>
        <v>0</v>
      </c>
      <c r="R314">
        <v>0</v>
      </c>
      <c r="S314">
        <f t="shared" si="425"/>
        <v>0</v>
      </c>
      <c r="T314">
        <v>22</v>
      </c>
      <c r="U314">
        <f t="shared" si="426"/>
        <v>0.21552674013519763</v>
      </c>
      <c r="V314">
        <v>0</v>
      </c>
      <c r="W314">
        <f t="shared" si="427"/>
        <v>0</v>
      </c>
      <c r="X314">
        <v>0</v>
      </c>
      <c r="Y314">
        <f t="shared" si="428"/>
        <v>0</v>
      </c>
      <c r="Z314">
        <v>0</v>
      </c>
      <c r="AA314">
        <f t="shared" si="429"/>
        <v>0</v>
      </c>
      <c r="AB314">
        <v>0</v>
      </c>
      <c r="AC314">
        <f t="shared" si="430"/>
        <v>0</v>
      </c>
      <c r="AD314">
        <v>77.42</v>
      </c>
      <c r="AE314">
        <f t="shared" si="431"/>
        <v>0.74613978234884426</v>
      </c>
      <c r="AF314">
        <v>0.57999999999999996</v>
      </c>
      <c r="AG314">
        <f t="shared" si="432"/>
        <v>2.599179724751171E-2</v>
      </c>
      <c r="AH314">
        <v>0</v>
      </c>
      <c r="AI314">
        <f t="shared" si="433"/>
        <v>0</v>
      </c>
      <c r="AJ314">
        <v>0</v>
      </c>
      <c r="AK314">
        <f t="shared" si="434"/>
        <v>0</v>
      </c>
      <c r="AL314">
        <v>0</v>
      </c>
      <c r="AM314">
        <f t="shared" si="435"/>
        <v>0</v>
      </c>
      <c r="AN314">
        <v>0</v>
      </c>
      <c r="AO314">
        <f t="shared" si="436"/>
        <v>0</v>
      </c>
      <c r="AP314">
        <v>2.2000000000000002</v>
      </c>
      <c r="AQ314">
        <f t="shared" si="437"/>
        <v>1.2341680268446415E-2</v>
      </c>
      <c r="AR314">
        <v>0</v>
      </c>
      <c r="AS314">
        <f t="shared" si="438"/>
        <v>0</v>
      </c>
      <c r="AT314">
        <v>0</v>
      </c>
      <c r="AU314">
        <f t="shared" si="439"/>
        <v>0</v>
      </c>
      <c r="AV314">
        <v>0</v>
      </c>
      <c r="AW314">
        <f t="shared" si="440"/>
        <v>0</v>
      </c>
      <c r="AX314">
        <v>0</v>
      </c>
      <c r="AY314">
        <f t="shared" si="441"/>
        <v>0</v>
      </c>
      <c r="AZ314">
        <v>0</v>
      </c>
      <c r="BA314">
        <f t="shared" si="442"/>
        <v>0</v>
      </c>
      <c r="BB314">
        <v>0</v>
      </c>
      <c r="BC314">
        <f t="shared" si="443"/>
        <v>0</v>
      </c>
      <c r="BD314">
        <v>0</v>
      </c>
      <c r="BE314">
        <f t="shared" si="444"/>
        <v>0</v>
      </c>
      <c r="BF314">
        <v>0</v>
      </c>
      <c r="BG314">
        <f t="shared" si="445"/>
        <v>0</v>
      </c>
      <c r="BH314">
        <v>0</v>
      </c>
      <c r="BI314">
        <f t="shared" si="446"/>
        <v>0</v>
      </c>
      <c r="BJ314">
        <v>0</v>
      </c>
      <c r="BK314">
        <f t="shared" si="447"/>
        <v>0</v>
      </c>
      <c r="BL314">
        <v>0</v>
      </c>
      <c r="BM314">
        <f t="shared" si="448"/>
        <v>0</v>
      </c>
      <c r="BN314">
        <v>0</v>
      </c>
      <c r="BO314">
        <f t="shared" si="449"/>
        <v>0</v>
      </c>
      <c r="BP314">
        <v>0</v>
      </c>
      <c r="BQ314">
        <f t="shared" si="450"/>
        <v>0</v>
      </c>
      <c r="BR314">
        <v>0</v>
      </c>
      <c r="BS314">
        <f t="shared" si="451"/>
        <v>0</v>
      </c>
      <c r="BT314">
        <v>0</v>
      </c>
      <c r="BU314">
        <f t="shared" si="452"/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f t="shared" si="487"/>
        <v>0</v>
      </c>
      <c r="DF314">
        <v>0</v>
      </c>
      <c r="DG314">
        <f t="shared" si="488"/>
        <v>0</v>
      </c>
      <c r="DH314">
        <v>0</v>
      </c>
      <c r="DI314">
        <f t="shared" si="489"/>
        <v>0</v>
      </c>
      <c r="DJ314">
        <v>100</v>
      </c>
      <c r="DK314">
        <f t="shared" si="490"/>
        <v>1</v>
      </c>
      <c r="DL314">
        <v>0</v>
      </c>
      <c r="DM314">
        <f t="shared" si="491"/>
        <v>0</v>
      </c>
      <c r="DN314">
        <v>0</v>
      </c>
      <c r="DO314">
        <f t="shared" si="492"/>
        <v>0</v>
      </c>
      <c r="DP314">
        <v>0</v>
      </c>
      <c r="DQ314">
        <f t="shared" si="493"/>
        <v>0</v>
      </c>
      <c r="DR314">
        <v>0</v>
      </c>
      <c r="DS314">
        <f t="shared" si="494"/>
        <v>0</v>
      </c>
      <c r="DT314">
        <v>0</v>
      </c>
      <c r="DU314">
        <f t="shared" si="495"/>
        <v>0</v>
      </c>
      <c r="DV314">
        <v>0</v>
      </c>
      <c r="DW314">
        <f t="shared" si="496"/>
        <v>0</v>
      </c>
      <c r="DX314">
        <v>0</v>
      </c>
      <c r="DY314">
        <f t="shared" si="497"/>
        <v>0</v>
      </c>
      <c r="DZ314">
        <v>0</v>
      </c>
      <c r="EA314">
        <f t="shared" si="498"/>
        <v>0</v>
      </c>
      <c r="EB314">
        <v>0</v>
      </c>
      <c r="EC314">
        <f t="shared" si="499"/>
        <v>0</v>
      </c>
      <c r="ED314">
        <v>0</v>
      </c>
      <c r="EE314">
        <f t="shared" si="500"/>
        <v>0</v>
      </c>
      <c r="EF314">
        <v>0</v>
      </c>
      <c r="EG314">
        <f t="shared" si="501"/>
        <v>0</v>
      </c>
      <c r="EH314">
        <v>0</v>
      </c>
      <c r="EI314">
        <f t="shared" si="502"/>
        <v>0</v>
      </c>
      <c r="EJ314">
        <v>0</v>
      </c>
      <c r="EK314">
        <f t="shared" si="503"/>
        <v>0</v>
      </c>
      <c r="EL314">
        <v>0</v>
      </c>
      <c r="EM314">
        <f t="shared" si="504"/>
        <v>0</v>
      </c>
      <c r="EN314">
        <v>0</v>
      </c>
      <c r="EO314">
        <f t="shared" si="505"/>
        <v>0</v>
      </c>
      <c r="EP314">
        <v>0</v>
      </c>
      <c r="EQ314">
        <f t="shared" si="506"/>
        <v>0</v>
      </c>
      <c r="ER314">
        <v>0</v>
      </c>
      <c r="ES314">
        <f t="shared" si="507"/>
        <v>0</v>
      </c>
      <c r="ET314">
        <v>0</v>
      </c>
      <c r="EU314">
        <f t="shared" si="508"/>
        <v>0</v>
      </c>
      <c r="EV314">
        <v>0</v>
      </c>
      <c r="EW314">
        <f t="shared" si="509"/>
        <v>0</v>
      </c>
      <c r="EX314">
        <v>0</v>
      </c>
      <c r="EY314">
        <f t="shared" si="510"/>
        <v>0</v>
      </c>
      <c r="EZ314">
        <v>0</v>
      </c>
      <c r="FA314">
        <f t="shared" si="511"/>
        <v>0</v>
      </c>
      <c r="FB314">
        <v>0</v>
      </c>
      <c r="FC314">
        <f t="shared" si="512"/>
        <v>0</v>
      </c>
      <c r="FD314">
        <v>0</v>
      </c>
      <c r="FE314">
        <v>0</v>
      </c>
      <c r="FF314" s="3" t="s">
        <v>802</v>
      </c>
    </row>
    <row r="315" spans="1:162" x14ac:dyDescent="0.45">
      <c r="A315">
        <v>314</v>
      </c>
      <c r="B315">
        <v>468</v>
      </c>
      <c r="C315" t="s">
        <v>368</v>
      </c>
      <c r="D315" t="s">
        <v>408</v>
      </c>
      <c r="E315" t="s">
        <v>800</v>
      </c>
      <c r="F315" t="s">
        <v>801</v>
      </c>
      <c r="G315" s="2">
        <v>1</v>
      </c>
      <c r="H315">
        <f>419.5+273</f>
        <v>692.5</v>
      </c>
      <c r="I315">
        <v>1700</v>
      </c>
      <c r="J315">
        <v>973</v>
      </c>
      <c r="K315" s="2">
        <f t="shared" si="517"/>
        <v>0.57235294117647062</v>
      </c>
      <c r="L315">
        <v>0.13</v>
      </c>
      <c r="M315" t="s">
        <v>64</v>
      </c>
      <c r="N315">
        <v>0</v>
      </c>
      <c r="O315">
        <f t="shared" si="423"/>
        <v>0</v>
      </c>
      <c r="P315">
        <v>0</v>
      </c>
      <c r="Q315">
        <f t="shared" si="424"/>
        <v>0</v>
      </c>
      <c r="R315">
        <v>0</v>
      </c>
      <c r="S315">
        <f t="shared" si="425"/>
        <v>0</v>
      </c>
      <c r="T315">
        <v>22</v>
      </c>
      <c r="U315">
        <f t="shared" si="426"/>
        <v>0.21552674013519763</v>
      </c>
      <c r="V315">
        <v>0</v>
      </c>
      <c r="W315">
        <f t="shared" si="427"/>
        <v>0</v>
      </c>
      <c r="X315">
        <v>0</v>
      </c>
      <c r="Y315">
        <f t="shared" si="428"/>
        <v>0</v>
      </c>
      <c r="Z315">
        <v>0</v>
      </c>
      <c r="AA315">
        <f t="shared" si="429"/>
        <v>0</v>
      </c>
      <c r="AB315">
        <v>0</v>
      </c>
      <c r="AC315">
        <f t="shared" si="430"/>
        <v>0</v>
      </c>
      <c r="AD315">
        <v>77.42</v>
      </c>
      <c r="AE315">
        <f t="shared" si="431"/>
        <v>0.74613978234884426</v>
      </c>
      <c r="AF315">
        <v>0.57999999999999996</v>
      </c>
      <c r="AG315">
        <f t="shared" si="432"/>
        <v>2.599179724751171E-2</v>
      </c>
      <c r="AH315">
        <v>0</v>
      </c>
      <c r="AI315">
        <f t="shared" si="433"/>
        <v>0</v>
      </c>
      <c r="AJ315">
        <v>0</v>
      </c>
      <c r="AK315">
        <f t="shared" si="434"/>
        <v>0</v>
      </c>
      <c r="AL315">
        <v>0</v>
      </c>
      <c r="AM315">
        <f t="shared" si="435"/>
        <v>0</v>
      </c>
      <c r="AN315">
        <v>0</v>
      </c>
      <c r="AO315">
        <f t="shared" si="436"/>
        <v>0</v>
      </c>
      <c r="AP315">
        <v>2.2000000000000002</v>
      </c>
      <c r="AQ315">
        <f t="shared" si="437"/>
        <v>1.2341680268446415E-2</v>
      </c>
      <c r="AR315">
        <v>0</v>
      </c>
      <c r="AS315">
        <f t="shared" si="438"/>
        <v>0</v>
      </c>
      <c r="AT315">
        <v>0</v>
      </c>
      <c r="AU315">
        <f t="shared" si="439"/>
        <v>0</v>
      </c>
      <c r="AV315">
        <v>0</v>
      </c>
      <c r="AW315">
        <f t="shared" si="440"/>
        <v>0</v>
      </c>
      <c r="AX315">
        <v>0</v>
      </c>
      <c r="AY315">
        <f t="shared" si="441"/>
        <v>0</v>
      </c>
      <c r="AZ315">
        <v>0</v>
      </c>
      <c r="BA315">
        <f t="shared" si="442"/>
        <v>0</v>
      </c>
      <c r="BB315">
        <v>0</v>
      </c>
      <c r="BC315">
        <f t="shared" si="443"/>
        <v>0</v>
      </c>
      <c r="BD315">
        <v>0</v>
      </c>
      <c r="BE315">
        <f t="shared" si="444"/>
        <v>0</v>
      </c>
      <c r="BF315">
        <v>0</v>
      </c>
      <c r="BG315">
        <f t="shared" si="445"/>
        <v>0</v>
      </c>
      <c r="BH315">
        <v>0</v>
      </c>
      <c r="BI315">
        <f t="shared" si="446"/>
        <v>0</v>
      </c>
      <c r="BJ315">
        <v>0</v>
      </c>
      <c r="BK315">
        <f t="shared" si="447"/>
        <v>0</v>
      </c>
      <c r="BL315">
        <v>0</v>
      </c>
      <c r="BM315">
        <f t="shared" si="448"/>
        <v>0</v>
      </c>
      <c r="BN315">
        <v>0</v>
      </c>
      <c r="BO315">
        <f t="shared" si="449"/>
        <v>0</v>
      </c>
      <c r="BP315">
        <v>0</v>
      </c>
      <c r="BQ315">
        <f t="shared" si="450"/>
        <v>0</v>
      </c>
      <c r="BR315">
        <v>0</v>
      </c>
      <c r="BS315">
        <f t="shared" si="451"/>
        <v>0</v>
      </c>
      <c r="BT315">
        <v>0</v>
      </c>
      <c r="BU315">
        <f t="shared" si="452"/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f t="shared" si="487"/>
        <v>0</v>
      </c>
      <c r="DF315">
        <v>0</v>
      </c>
      <c r="DG315">
        <f t="shared" si="488"/>
        <v>0</v>
      </c>
      <c r="DH315">
        <v>0</v>
      </c>
      <c r="DI315">
        <f t="shared" si="489"/>
        <v>0</v>
      </c>
      <c r="DJ315">
        <v>100</v>
      </c>
      <c r="DK315">
        <f t="shared" si="490"/>
        <v>1</v>
      </c>
      <c r="DL315">
        <v>0</v>
      </c>
      <c r="DM315">
        <f t="shared" si="491"/>
        <v>0</v>
      </c>
      <c r="DN315">
        <v>0</v>
      </c>
      <c r="DO315">
        <f t="shared" si="492"/>
        <v>0</v>
      </c>
      <c r="DP315">
        <v>0</v>
      </c>
      <c r="DQ315">
        <f t="shared" si="493"/>
        <v>0</v>
      </c>
      <c r="DR315">
        <v>0</v>
      </c>
      <c r="DS315">
        <f t="shared" si="494"/>
        <v>0</v>
      </c>
      <c r="DT315">
        <v>0</v>
      </c>
      <c r="DU315">
        <f t="shared" si="495"/>
        <v>0</v>
      </c>
      <c r="DV315">
        <v>0</v>
      </c>
      <c r="DW315">
        <f t="shared" si="496"/>
        <v>0</v>
      </c>
      <c r="DX315">
        <v>0</v>
      </c>
      <c r="DY315">
        <f t="shared" si="497"/>
        <v>0</v>
      </c>
      <c r="DZ315">
        <v>0</v>
      </c>
      <c r="EA315">
        <f t="shared" si="498"/>
        <v>0</v>
      </c>
      <c r="EB315">
        <v>0</v>
      </c>
      <c r="EC315">
        <f t="shared" si="499"/>
        <v>0</v>
      </c>
      <c r="ED315">
        <v>0</v>
      </c>
      <c r="EE315">
        <f t="shared" si="500"/>
        <v>0</v>
      </c>
      <c r="EF315">
        <v>0</v>
      </c>
      <c r="EG315">
        <f t="shared" si="501"/>
        <v>0</v>
      </c>
      <c r="EH315">
        <v>0</v>
      </c>
      <c r="EI315">
        <f t="shared" si="502"/>
        <v>0</v>
      </c>
      <c r="EJ315">
        <v>0</v>
      </c>
      <c r="EK315">
        <f t="shared" si="503"/>
        <v>0</v>
      </c>
      <c r="EL315">
        <v>0</v>
      </c>
      <c r="EM315">
        <f t="shared" si="504"/>
        <v>0</v>
      </c>
      <c r="EN315">
        <v>0</v>
      </c>
      <c r="EO315">
        <f t="shared" si="505"/>
        <v>0</v>
      </c>
      <c r="EP315">
        <v>0</v>
      </c>
      <c r="EQ315">
        <f t="shared" si="506"/>
        <v>0</v>
      </c>
      <c r="ER315">
        <v>0</v>
      </c>
      <c r="ES315">
        <f t="shared" si="507"/>
        <v>0</v>
      </c>
      <c r="ET315">
        <v>0</v>
      </c>
      <c r="EU315">
        <f t="shared" si="508"/>
        <v>0</v>
      </c>
      <c r="EV315">
        <v>0</v>
      </c>
      <c r="EW315">
        <f t="shared" si="509"/>
        <v>0</v>
      </c>
      <c r="EX315">
        <v>0</v>
      </c>
      <c r="EY315">
        <f t="shared" si="510"/>
        <v>0</v>
      </c>
      <c r="EZ315">
        <v>0</v>
      </c>
      <c r="FA315">
        <f t="shared" si="511"/>
        <v>0</v>
      </c>
      <c r="FB315">
        <v>0</v>
      </c>
      <c r="FC315">
        <f t="shared" si="512"/>
        <v>0</v>
      </c>
      <c r="FD315">
        <v>0</v>
      </c>
      <c r="FE315">
        <v>0</v>
      </c>
      <c r="FF315" s="3" t="s">
        <v>803</v>
      </c>
    </row>
    <row r="316" spans="1:162" x14ac:dyDescent="0.45">
      <c r="A316">
        <v>315</v>
      </c>
      <c r="B316">
        <v>469</v>
      </c>
      <c r="C316" t="s">
        <v>368</v>
      </c>
      <c r="D316" t="s">
        <v>408</v>
      </c>
      <c r="E316" t="s">
        <v>800</v>
      </c>
      <c r="F316" t="s">
        <v>801</v>
      </c>
      <c r="G316" s="2">
        <v>1</v>
      </c>
      <c r="H316">
        <f>419.5+273</f>
        <v>692.5</v>
      </c>
      <c r="I316">
        <v>1700</v>
      </c>
      <c r="J316">
        <v>1073</v>
      </c>
      <c r="K316" s="2">
        <f t="shared" si="517"/>
        <v>0.63117647058823534</v>
      </c>
      <c r="L316">
        <v>0.13</v>
      </c>
      <c r="M316" t="s">
        <v>64</v>
      </c>
      <c r="N316">
        <v>0</v>
      </c>
      <c r="O316">
        <f t="shared" si="423"/>
        <v>0</v>
      </c>
      <c r="P316">
        <v>0</v>
      </c>
      <c r="Q316">
        <f t="shared" si="424"/>
        <v>0</v>
      </c>
      <c r="R316">
        <v>0</v>
      </c>
      <c r="S316">
        <f t="shared" si="425"/>
        <v>0</v>
      </c>
      <c r="T316">
        <v>22</v>
      </c>
      <c r="U316">
        <f t="shared" si="426"/>
        <v>0.21552674013519763</v>
      </c>
      <c r="V316">
        <v>0</v>
      </c>
      <c r="W316">
        <f t="shared" si="427"/>
        <v>0</v>
      </c>
      <c r="X316">
        <v>0</v>
      </c>
      <c r="Y316">
        <f t="shared" si="428"/>
        <v>0</v>
      </c>
      <c r="Z316">
        <v>0</v>
      </c>
      <c r="AA316">
        <f t="shared" si="429"/>
        <v>0</v>
      </c>
      <c r="AB316">
        <v>0</v>
      </c>
      <c r="AC316">
        <f t="shared" si="430"/>
        <v>0</v>
      </c>
      <c r="AD316">
        <v>77.42</v>
      </c>
      <c r="AE316">
        <f t="shared" si="431"/>
        <v>0.74613978234884426</v>
      </c>
      <c r="AF316">
        <v>0.57999999999999996</v>
      </c>
      <c r="AG316">
        <f t="shared" si="432"/>
        <v>2.599179724751171E-2</v>
      </c>
      <c r="AH316">
        <v>0</v>
      </c>
      <c r="AI316">
        <f t="shared" si="433"/>
        <v>0</v>
      </c>
      <c r="AJ316">
        <v>0</v>
      </c>
      <c r="AK316">
        <f t="shared" si="434"/>
        <v>0</v>
      </c>
      <c r="AL316">
        <v>0</v>
      </c>
      <c r="AM316">
        <f t="shared" si="435"/>
        <v>0</v>
      </c>
      <c r="AN316">
        <v>0</v>
      </c>
      <c r="AO316">
        <f t="shared" si="436"/>
        <v>0</v>
      </c>
      <c r="AP316">
        <v>2.2000000000000002</v>
      </c>
      <c r="AQ316">
        <f t="shared" si="437"/>
        <v>1.2341680268446415E-2</v>
      </c>
      <c r="AR316">
        <v>0</v>
      </c>
      <c r="AS316">
        <f t="shared" si="438"/>
        <v>0</v>
      </c>
      <c r="AT316">
        <v>0</v>
      </c>
      <c r="AU316">
        <f t="shared" si="439"/>
        <v>0</v>
      </c>
      <c r="AV316">
        <v>0</v>
      </c>
      <c r="AW316">
        <f t="shared" si="440"/>
        <v>0</v>
      </c>
      <c r="AX316">
        <v>0</v>
      </c>
      <c r="AY316">
        <f t="shared" si="441"/>
        <v>0</v>
      </c>
      <c r="AZ316">
        <v>0</v>
      </c>
      <c r="BA316">
        <f t="shared" si="442"/>
        <v>0</v>
      </c>
      <c r="BB316">
        <v>0</v>
      </c>
      <c r="BC316">
        <f t="shared" si="443"/>
        <v>0</v>
      </c>
      <c r="BD316">
        <v>0</v>
      </c>
      <c r="BE316">
        <f t="shared" si="444"/>
        <v>0</v>
      </c>
      <c r="BF316">
        <v>0</v>
      </c>
      <c r="BG316">
        <f t="shared" si="445"/>
        <v>0</v>
      </c>
      <c r="BH316">
        <v>0</v>
      </c>
      <c r="BI316">
        <f t="shared" si="446"/>
        <v>0</v>
      </c>
      <c r="BJ316">
        <v>0</v>
      </c>
      <c r="BK316">
        <f t="shared" si="447"/>
        <v>0</v>
      </c>
      <c r="BL316">
        <v>0</v>
      </c>
      <c r="BM316">
        <f t="shared" si="448"/>
        <v>0</v>
      </c>
      <c r="BN316">
        <v>0</v>
      </c>
      <c r="BO316">
        <f t="shared" si="449"/>
        <v>0</v>
      </c>
      <c r="BP316">
        <v>0</v>
      </c>
      <c r="BQ316">
        <f t="shared" si="450"/>
        <v>0</v>
      </c>
      <c r="BR316">
        <v>0</v>
      </c>
      <c r="BS316">
        <f t="shared" si="451"/>
        <v>0</v>
      </c>
      <c r="BT316">
        <v>0</v>
      </c>
      <c r="BU316">
        <f t="shared" si="452"/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f t="shared" si="487"/>
        <v>0</v>
      </c>
      <c r="DF316">
        <v>0</v>
      </c>
      <c r="DG316">
        <f t="shared" si="488"/>
        <v>0</v>
      </c>
      <c r="DH316">
        <v>0</v>
      </c>
      <c r="DI316">
        <f t="shared" si="489"/>
        <v>0</v>
      </c>
      <c r="DJ316">
        <v>100</v>
      </c>
      <c r="DK316">
        <f t="shared" si="490"/>
        <v>1</v>
      </c>
      <c r="DL316">
        <v>0</v>
      </c>
      <c r="DM316">
        <f t="shared" si="491"/>
        <v>0</v>
      </c>
      <c r="DN316">
        <v>0</v>
      </c>
      <c r="DO316">
        <f t="shared" si="492"/>
        <v>0</v>
      </c>
      <c r="DP316">
        <v>0</v>
      </c>
      <c r="DQ316">
        <f t="shared" si="493"/>
        <v>0</v>
      </c>
      <c r="DR316">
        <v>0</v>
      </c>
      <c r="DS316">
        <f t="shared" si="494"/>
        <v>0</v>
      </c>
      <c r="DT316">
        <v>0</v>
      </c>
      <c r="DU316">
        <f t="shared" si="495"/>
        <v>0</v>
      </c>
      <c r="DV316">
        <v>0</v>
      </c>
      <c r="DW316">
        <f t="shared" si="496"/>
        <v>0</v>
      </c>
      <c r="DX316">
        <v>0</v>
      </c>
      <c r="DY316">
        <f t="shared" si="497"/>
        <v>0</v>
      </c>
      <c r="DZ316">
        <v>0</v>
      </c>
      <c r="EA316">
        <f t="shared" si="498"/>
        <v>0</v>
      </c>
      <c r="EB316">
        <v>0</v>
      </c>
      <c r="EC316">
        <f t="shared" si="499"/>
        <v>0</v>
      </c>
      <c r="ED316">
        <v>0</v>
      </c>
      <c r="EE316">
        <f t="shared" si="500"/>
        <v>0</v>
      </c>
      <c r="EF316">
        <v>0</v>
      </c>
      <c r="EG316">
        <f t="shared" si="501"/>
        <v>0</v>
      </c>
      <c r="EH316">
        <v>0</v>
      </c>
      <c r="EI316">
        <f t="shared" si="502"/>
        <v>0</v>
      </c>
      <c r="EJ316">
        <v>0</v>
      </c>
      <c r="EK316">
        <f t="shared" si="503"/>
        <v>0</v>
      </c>
      <c r="EL316">
        <v>0</v>
      </c>
      <c r="EM316">
        <f t="shared" si="504"/>
        <v>0</v>
      </c>
      <c r="EN316">
        <v>0</v>
      </c>
      <c r="EO316">
        <f t="shared" si="505"/>
        <v>0</v>
      </c>
      <c r="EP316">
        <v>0</v>
      </c>
      <c r="EQ316">
        <f t="shared" si="506"/>
        <v>0</v>
      </c>
      <c r="ER316">
        <v>0</v>
      </c>
      <c r="ES316">
        <f t="shared" si="507"/>
        <v>0</v>
      </c>
      <c r="ET316">
        <v>0</v>
      </c>
      <c r="EU316">
        <f t="shared" si="508"/>
        <v>0</v>
      </c>
      <c r="EV316">
        <v>0</v>
      </c>
      <c r="EW316">
        <f t="shared" si="509"/>
        <v>0</v>
      </c>
      <c r="EX316">
        <v>0</v>
      </c>
      <c r="EY316">
        <f t="shared" si="510"/>
        <v>0</v>
      </c>
      <c r="EZ316">
        <v>0</v>
      </c>
      <c r="FA316">
        <f t="shared" si="511"/>
        <v>0</v>
      </c>
      <c r="FB316">
        <v>0</v>
      </c>
      <c r="FC316">
        <f t="shared" si="512"/>
        <v>0</v>
      </c>
      <c r="FD316">
        <v>0</v>
      </c>
      <c r="FE316">
        <v>0</v>
      </c>
      <c r="FF316" s="3" t="s">
        <v>804</v>
      </c>
    </row>
    <row r="317" spans="1:162" x14ac:dyDescent="0.45">
      <c r="A317">
        <v>316</v>
      </c>
      <c r="B317">
        <v>470</v>
      </c>
      <c r="C317" t="s">
        <v>53</v>
      </c>
      <c r="D317" t="s">
        <v>805</v>
      </c>
      <c r="E317" t="s">
        <v>768</v>
      </c>
      <c r="F317" t="s">
        <v>768</v>
      </c>
      <c r="G317" s="2">
        <v>1</v>
      </c>
      <c r="H317">
        <f>273-41.6</f>
        <v>231.4</v>
      </c>
      <c r="I317">
        <v>933</v>
      </c>
      <c r="J317">
        <f>20+273</f>
        <v>293</v>
      </c>
      <c r="K317" s="2">
        <f t="shared" si="517"/>
        <v>0.31404072883172562</v>
      </c>
      <c r="L317">
        <v>1.2E-2</v>
      </c>
      <c r="M317" t="s">
        <v>64</v>
      </c>
      <c r="N317">
        <v>0</v>
      </c>
      <c r="O317">
        <f t="shared" si="423"/>
        <v>0</v>
      </c>
      <c r="P317">
        <v>0</v>
      </c>
      <c r="Q317">
        <f t="shared" si="424"/>
        <v>0</v>
      </c>
      <c r="R317">
        <v>0</v>
      </c>
      <c r="S317">
        <f t="shared" si="425"/>
        <v>0</v>
      </c>
      <c r="T317">
        <v>0</v>
      </c>
      <c r="U317">
        <f t="shared" si="426"/>
        <v>0</v>
      </c>
      <c r="V317">
        <v>0</v>
      </c>
      <c r="W317">
        <f t="shared" si="427"/>
        <v>0</v>
      </c>
      <c r="X317">
        <v>100</v>
      </c>
      <c r="Y317">
        <f t="shared" si="428"/>
        <v>1</v>
      </c>
      <c r="Z317">
        <v>0</v>
      </c>
      <c r="AA317">
        <f t="shared" si="429"/>
        <v>0</v>
      </c>
      <c r="AB317">
        <v>0</v>
      </c>
      <c r="AC317">
        <f t="shared" si="430"/>
        <v>0</v>
      </c>
      <c r="AD317">
        <v>0</v>
      </c>
      <c r="AE317">
        <f t="shared" si="431"/>
        <v>0</v>
      </c>
      <c r="AF317">
        <v>0</v>
      </c>
      <c r="AG317">
        <f t="shared" si="432"/>
        <v>0</v>
      </c>
      <c r="AH317">
        <v>0</v>
      </c>
      <c r="AI317">
        <f t="shared" si="433"/>
        <v>0</v>
      </c>
      <c r="AJ317">
        <v>0</v>
      </c>
      <c r="AK317">
        <f t="shared" si="434"/>
        <v>0</v>
      </c>
      <c r="AL317">
        <v>0</v>
      </c>
      <c r="AM317">
        <f t="shared" si="435"/>
        <v>0</v>
      </c>
      <c r="AN317">
        <v>0</v>
      </c>
      <c r="AO317">
        <f t="shared" si="436"/>
        <v>0</v>
      </c>
      <c r="AP317">
        <v>0</v>
      </c>
      <c r="AQ317">
        <f t="shared" si="437"/>
        <v>0</v>
      </c>
      <c r="AR317">
        <v>0</v>
      </c>
      <c r="AS317">
        <f t="shared" si="438"/>
        <v>0</v>
      </c>
      <c r="AT317">
        <v>0</v>
      </c>
      <c r="AU317">
        <f t="shared" si="439"/>
        <v>0</v>
      </c>
      <c r="AV317">
        <v>0</v>
      </c>
      <c r="AW317">
        <f t="shared" si="440"/>
        <v>0</v>
      </c>
      <c r="AX317">
        <v>0</v>
      </c>
      <c r="AY317">
        <f t="shared" si="441"/>
        <v>0</v>
      </c>
      <c r="AZ317">
        <v>0</v>
      </c>
      <c r="BA317">
        <f t="shared" si="442"/>
        <v>0</v>
      </c>
      <c r="BB317">
        <v>0</v>
      </c>
      <c r="BC317">
        <f t="shared" si="443"/>
        <v>0</v>
      </c>
      <c r="BD317">
        <v>0</v>
      </c>
      <c r="BE317">
        <f t="shared" si="444"/>
        <v>0</v>
      </c>
      <c r="BF317">
        <v>0</v>
      </c>
      <c r="BG317">
        <f t="shared" si="445"/>
        <v>0</v>
      </c>
      <c r="BH317">
        <v>0</v>
      </c>
      <c r="BI317">
        <f t="shared" si="446"/>
        <v>0</v>
      </c>
      <c r="BJ317">
        <v>0</v>
      </c>
      <c r="BK317">
        <f t="shared" si="447"/>
        <v>0</v>
      </c>
      <c r="BL317">
        <v>0</v>
      </c>
      <c r="BM317">
        <f t="shared" si="448"/>
        <v>0</v>
      </c>
      <c r="BN317">
        <v>0</v>
      </c>
      <c r="BO317">
        <f t="shared" si="449"/>
        <v>0</v>
      </c>
      <c r="BP317">
        <v>0</v>
      </c>
      <c r="BQ317">
        <f t="shared" si="450"/>
        <v>0</v>
      </c>
      <c r="BR317">
        <v>0</v>
      </c>
      <c r="BS317">
        <f t="shared" si="451"/>
        <v>0</v>
      </c>
      <c r="BT317">
        <v>0</v>
      </c>
      <c r="BU317">
        <f t="shared" si="452"/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f t="shared" si="487"/>
        <v>0</v>
      </c>
      <c r="DF317">
        <v>0</v>
      </c>
      <c r="DG317">
        <f t="shared" si="488"/>
        <v>0</v>
      </c>
      <c r="DH317">
        <v>97</v>
      </c>
      <c r="DI317">
        <f t="shared" si="489"/>
        <v>0.91334706102583296</v>
      </c>
      <c r="DJ317">
        <v>3</v>
      </c>
      <c r="DK317">
        <f t="shared" si="490"/>
        <v>8.6652938974166982E-2</v>
      </c>
      <c r="DL317">
        <v>0</v>
      </c>
      <c r="DM317">
        <f t="shared" si="491"/>
        <v>0</v>
      </c>
      <c r="DN317">
        <v>0</v>
      </c>
      <c r="DO317">
        <f t="shared" si="492"/>
        <v>0</v>
      </c>
      <c r="DP317">
        <v>0</v>
      </c>
      <c r="DQ317">
        <f t="shared" si="493"/>
        <v>0</v>
      </c>
      <c r="DR317">
        <v>0</v>
      </c>
      <c r="DS317">
        <f t="shared" si="494"/>
        <v>0</v>
      </c>
      <c r="DT317">
        <v>0</v>
      </c>
      <c r="DU317">
        <f t="shared" si="495"/>
        <v>0</v>
      </c>
      <c r="DV317">
        <v>0</v>
      </c>
      <c r="DW317">
        <f t="shared" si="496"/>
        <v>0</v>
      </c>
      <c r="DX317">
        <v>0</v>
      </c>
      <c r="DY317">
        <f t="shared" si="497"/>
        <v>0</v>
      </c>
      <c r="DZ317">
        <v>0</v>
      </c>
      <c r="EA317">
        <f t="shared" si="498"/>
        <v>0</v>
      </c>
      <c r="EB317">
        <v>0</v>
      </c>
      <c r="EC317">
        <f t="shared" si="499"/>
        <v>0</v>
      </c>
      <c r="ED317">
        <v>0</v>
      </c>
      <c r="EE317">
        <f t="shared" si="500"/>
        <v>0</v>
      </c>
      <c r="EF317">
        <v>0</v>
      </c>
      <c r="EG317">
        <f t="shared" si="501"/>
        <v>0</v>
      </c>
      <c r="EH317">
        <v>0</v>
      </c>
      <c r="EI317">
        <f t="shared" si="502"/>
        <v>0</v>
      </c>
      <c r="EJ317">
        <v>0</v>
      </c>
      <c r="EK317">
        <f t="shared" si="503"/>
        <v>0</v>
      </c>
      <c r="EL317">
        <v>0</v>
      </c>
      <c r="EM317">
        <f t="shared" si="504"/>
        <v>0</v>
      </c>
      <c r="EN317">
        <v>0</v>
      </c>
      <c r="EO317">
        <f t="shared" si="505"/>
        <v>0</v>
      </c>
      <c r="EP317">
        <v>0</v>
      </c>
      <c r="EQ317">
        <f t="shared" si="506"/>
        <v>0</v>
      </c>
      <c r="ER317">
        <v>0</v>
      </c>
      <c r="ES317">
        <f t="shared" si="507"/>
        <v>0</v>
      </c>
      <c r="ET317">
        <v>0</v>
      </c>
      <c r="EU317">
        <f t="shared" si="508"/>
        <v>0</v>
      </c>
      <c r="EV317">
        <v>0</v>
      </c>
      <c r="EW317">
        <f t="shared" si="509"/>
        <v>0</v>
      </c>
      <c r="EX317">
        <v>0</v>
      </c>
      <c r="EY317">
        <f t="shared" si="510"/>
        <v>0</v>
      </c>
      <c r="EZ317">
        <v>0</v>
      </c>
      <c r="FA317">
        <f t="shared" si="511"/>
        <v>0</v>
      </c>
      <c r="FB317">
        <v>0</v>
      </c>
      <c r="FC317">
        <f t="shared" si="512"/>
        <v>0</v>
      </c>
      <c r="FD317">
        <v>0</v>
      </c>
      <c r="FE317">
        <v>0</v>
      </c>
      <c r="FF317" s="3" t="s">
        <v>806</v>
      </c>
    </row>
    <row r="318" spans="1:162" x14ac:dyDescent="0.45">
      <c r="A318">
        <v>317</v>
      </c>
      <c r="B318">
        <v>471</v>
      </c>
      <c r="C318" t="s">
        <v>53</v>
      </c>
      <c r="D318" t="s">
        <v>805</v>
      </c>
      <c r="E318" t="s">
        <v>768</v>
      </c>
      <c r="F318" t="s">
        <v>768</v>
      </c>
      <c r="G318" s="2">
        <v>1</v>
      </c>
      <c r="H318">
        <f t="shared" ref="H318:H321" si="521">273-41.6</f>
        <v>231.4</v>
      </c>
      <c r="I318">
        <v>933</v>
      </c>
      <c r="J318">
        <f>273+60</f>
        <v>333</v>
      </c>
      <c r="K318" s="2">
        <f t="shared" si="517"/>
        <v>0.35691318327974275</v>
      </c>
      <c r="L318">
        <v>1.2E-2</v>
      </c>
      <c r="M318" t="s">
        <v>64</v>
      </c>
      <c r="N318">
        <v>0</v>
      </c>
      <c r="O318">
        <f t="shared" si="423"/>
        <v>0</v>
      </c>
      <c r="P318">
        <v>0</v>
      </c>
      <c r="Q318">
        <f t="shared" si="424"/>
        <v>0</v>
      </c>
      <c r="R318">
        <v>0</v>
      </c>
      <c r="S318">
        <f t="shared" si="425"/>
        <v>0</v>
      </c>
      <c r="T318">
        <v>0</v>
      </c>
      <c r="U318">
        <f t="shared" si="426"/>
        <v>0</v>
      </c>
      <c r="V318">
        <v>0</v>
      </c>
      <c r="W318">
        <f t="shared" si="427"/>
        <v>0</v>
      </c>
      <c r="X318">
        <v>100</v>
      </c>
      <c r="Y318">
        <f t="shared" si="428"/>
        <v>1</v>
      </c>
      <c r="Z318">
        <v>0</v>
      </c>
      <c r="AA318">
        <f t="shared" si="429"/>
        <v>0</v>
      </c>
      <c r="AB318">
        <v>0</v>
      </c>
      <c r="AC318">
        <f t="shared" si="430"/>
        <v>0</v>
      </c>
      <c r="AD318">
        <v>0</v>
      </c>
      <c r="AE318">
        <f t="shared" si="431"/>
        <v>0</v>
      </c>
      <c r="AF318">
        <v>0</v>
      </c>
      <c r="AG318">
        <f t="shared" si="432"/>
        <v>0</v>
      </c>
      <c r="AH318">
        <v>0</v>
      </c>
      <c r="AI318">
        <f t="shared" si="433"/>
        <v>0</v>
      </c>
      <c r="AJ318">
        <v>0</v>
      </c>
      <c r="AK318">
        <f t="shared" si="434"/>
        <v>0</v>
      </c>
      <c r="AL318">
        <v>0</v>
      </c>
      <c r="AM318">
        <f t="shared" si="435"/>
        <v>0</v>
      </c>
      <c r="AN318">
        <v>0</v>
      </c>
      <c r="AO318">
        <f t="shared" si="436"/>
        <v>0</v>
      </c>
      <c r="AP318">
        <v>0</v>
      </c>
      <c r="AQ318">
        <f t="shared" si="437"/>
        <v>0</v>
      </c>
      <c r="AR318">
        <v>0</v>
      </c>
      <c r="AS318">
        <f t="shared" si="438"/>
        <v>0</v>
      </c>
      <c r="AT318">
        <v>0</v>
      </c>
      <c r="AU318">
        <f t="shared" si="439"/>
        <v>0</v>
      </c>
      <c r="AV318">
        <v>0</v>
      </c>
      <c r="AW318">
        <f t="shared" si="440"/>
        <v>0</v>
      </c>
      <c r="AX318">
        <v>0</v>
      </c>
      <c r="AY318">
        <f t="shared" si="441"/>
        <v>0</v>
      </c>
      <c r="AZ318">
        <v>0</v>
      </c>
      <c r="BA318">
        <f t="shared" si="442"/>
        <v>0</v>
      </c>
      <c r="BB318">
        <v>0</v>
      </c>
      <c r="BC318">
        <f t="shared" si="443"/>
        <v>0</v>
      </c>
      <c r="BD318">
        <v>0</v>
      </c>
      <c r="BE318">
        <f t="shared" si="444"/>
        <v>0</v>
      </c>
      <c r="BF318">
        <v>0</v>
      </c>
      <c r="BG318">
        <f t="shared" si="445"/>
        <v>0</v>
      </c>
      <c r="BH318">
        <v>0</v>
      </c>
      <c r="BI318">
        <f t="shared" si="446"/>
        <v>0</v>
      </c>
      <c r="BJ318">
        <v>0</v>
      </c>
      <c r="BK318">
        <f t="shared" si="447"/>
        <v>0</v>
      </c>
      <c r="BL318">
        <v>0</v>
      </c>
      <c r="BM318">
        <f t="shared" si="448"/>
        <v>0</v>
      </c>
      <c r="BN318">
        <v>0</v>
      </c>
      <c r="BO318">
        <f t="shared" si="449"/>
        <v>0</v>
      </c>
      <c r="BP318">
        <v>0</v>
      </c>
      <c r="BQ318">
        <f t="shared" si="450"/>
        <v>0</v>
      </c>
      <c r="BR318">
        <v>0</v>
      </c>
      <c r="BS318">
        <f t="shared" si="451"/>
        <v>0</v>
      </c>
      <c r="BT318">
        <v>0</v>
      </c>
      <c r="BU318">
        <f t="shared" si="452"/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f t="shared" si="487"/>
        <v>0</v>
      </c>
      <c r="DF318">
        <v>0</v>
      </c>
      <c r="DG318">
        <f t="shared" si="488"/>
        <v>0</v>
      </c>
      <c r="DH318">
        <v>97</v>
      </c>
      <c r="DI318">
        <f t="shared" si="489"/>
        <v>0.91334706102583296</v>
      </c>
      <c r="DJ318">
        <v>3</v>
      </c>
      <c r="DK318">
        <f t="shared" si="490"/>
        <v>8.6652938974166982E-2</v>
      </c>
      <c r="DL318">
        <v>0</v>
      </c>
      <c r="DM318">
        <f t="shared" si="491"/>
        <v>0</v>
      </c>
      <c r="DN318">
        <v>0</v>
      </c>
      <c r="DO318">
        <f t="shared" si="492"/>
        <v>0</v>
      </c>
      <c r="DP318">
        <v>0</v>
      </c>
      <c r="DQ318">
        <f t="shared" si="493"/>
        <v>0</v>
      </c>
      <c r="DR318">
        <v>0</v>
      </c>
      <c r="DS318">
        <f t="shared" si="494"/>
        <v>0</v>
      </c>
      <c r="DT318">
        <v>0</v>
      </c>
      <c r="DU318">
        <f t="shared" si="495"/>
        <v>0</v>
      </c>
      <c r="DV318">
        <v>0</v>
      </c>
      <c r="DW318">
        <f t="shared" si="496"/>
        <v>0</v>
      </c>
      <c r="DX318">
        <v>0</v>
      </c>
      <c r="DY318">
        <f t="shared" si="497"/>
        <v>0</v>
      </c>
      <c r="DZ318">
        <v>0</v>
      </c>
      <c r="EA318">
        <f t="shared" si="498"/>
        <v>0</v>
      </c>
      <c r="EB318">
        <v>0</v>
      </c>
      <c r="EC318">
        <f t="shared" si="499"/>
        <v>0</v>
      </c>
      <c r="ED318">
        <v>0</v>
      </c>
      <c r="EE318">
        <f t="shared" si="500"/>
        <v>0</v>
      </c>
      <c r="EF318">
        <v>0</v>
      </c>
      <c r="EG318">
        <f t="shared" si="501"/>
        <v>0</v>
      </c>
      <c r="EH318">
        <v>0</v>
      </c>
      <c r="EI318">
        <f t="shared" si="502"/>
        <v>0</v>
      </c>
      <c r="EJ318">
        <v>0</v>
      </c>
      <c r="EK318">
        <f t="shared" si="503"/>
        <v>0</v>
      </c>
      <c r="EL318">
        <v>0</v>
      </c>
      <c r="EM318">
        <f t="shared" si="504"/>
        <v>0</v>
      </c>
      <c r="EN318">
        <v>0</v>
      </c>
      <c r="EO318">
        <f t="shared" si="505"/>
        <v>0</v>
      </c>
      <c r="EP318">
        <v>0</v>
      </c>
      <c r="EQ318">
        <f t="shared" si="506"/>
        <v>0</v>
      </c>
      <c r="ER318">
        <v>0</v>
      </c>
      <c r="ES318">
        <f t="shared" si="507"/>
        <v>0</v>
      </c>
      <c r="ET318">
        <v>0</v>
      </c>
      <c r="EU318">
        <f t="shared" si="508"/>
        <v>0</v>
      </c>
      <c r="EV318">
        <v>0</v>
      </c>
      <c r="EW318">
        <f t="shared" si="509"/>
        <v>0</v>
      </c>
      <c r="EX318">
        <v>0</v>
      </c>
      <c r="EY318">
        <f t="shared" si="510"/>
        <v>0</v>
      </c>
      <c r="EZ318">
        <v>0</v>
      </c>
      <c r="FA318">
        <f t="shared" si="511"/>
        <v>0</v>
      </c>
      <c r="FB318">
        <v>0</v>
      </c>
      <c r="FC318">
        <f t="shared" si="512"/>
        <v>0</v>
      </c>
      <c r="FD318">
        <v>0</v>
      </c>
      <c r="FE318">
        <v>0</v>
      </c>
      <c r="FF318" s="3" t="s">
        <v>806</v>
      </c>
    </row>
    <row r="319" spans="1:162" x14ac:dyDescent="0.45">
      <c r="A319">
        <v>318</v>
      </c>
      <c r="B319">
        <v>472</v>
      </c>
      <c r="C319" t="s">
        <v>53</v>
      </c>
      <c r="D319" t="s">
        <v>805</v>
      </c>
      <c r="E319" t="s">
        <v>768</v>
      </c>
      <c r="F319" t="s">
        <v>768</v>
      </c>
      <c r="G319" s="2">
        <v>1</v>
      </c>
      <c r="H319">
        <f t="shared" si="521"/>
        <v>231.4</v>
      </c>
      <c r="I319">
        <v>933</v>
      </c>
      <c r="J319">
        <f>100+273</f>
        <v>373</v>
      </c>
      <c r="K319" s="2">
        <f t="shared" si="517"/>
        <v>0.39978563772775993</v>
      </c>
      <c r="L319">
        <v>1.2E-2</v>
      </c>
      <c r="M319" t="s">
        <v>64</v>
      </c>
      <c r="N319">
        <v>0</v>
      </c>
      <c r="O319">
        <f t="shared" si="423"/>
        <v>0</v>
      </c>
      <c r="P319">
        <v>0</v>
      </c>
      <c r="Q319">
        <f t="shared" si="424"/>
        <v>0</v>
      </c>
      <c r="R319">
        <v>0</v>
      </c>
      <c r="S319">
        <f t="shared" si="425"/>
        <v>0</v>
      </c>
      <c r="T319">
        <v>0</v>
      </c>
      <c r="U319">
        <f t="shared" si="426"/>
        <v>0</v>
      </c>
      <c r="V319">
        <v>0</v>
      </c>
      <c r="W319">
        <f t="shared" si="427"/>
        <v>0</v>
      </c>
      <c r="X319">
        <v>100</v>
      </c>
      <c r="Y319">
        <f t="shared" si="428"/>
        <v>1</v>
      </c>
      <c r="Z319">
        <v>0</v>
      </c>
      <c r="AA319">
        <f t="shared" si="429"/>
        <v>0</v>
      </c>
      <c r="AB319">
        <v>0</v>
      </c>
      <c r="AC319">
        <f t="shared" si="430"/>
        <v>0</v>
      </c>
      <c r="AD319">
        <v>0</v>
      </c>
      <c r="AE319">
        <f t="shared" si="431"/>
        <v>0</v>
      </c>
      <c r="AF319">
        <v>0</v>
      </c>
      <c r="AG319">
        <f t="shared" si="432"/>
        <v>0</v>
      </c>
      <c r="AH319">
        <v>0</v>
      </c>
      <c r="AI319">
        <f t="shared" si="433"/>
        <v>0</v>
      </c>
      <c r="AJ319">
        <v>0</v>
      </c>
      <c r="AK319">
        <f t="shared" si="434"/>
        <v>0</v>
      </c>
      <c r="AL319">
        <v>0</v>
      </c>
      <c r="AM319">
        <f t="shared" si="435"/>
        <v>0</v>
      </c>
      <c r="AN319">
        <v>0</v>
      </c>
      <c r="AO319">
        <f t="shared" si="436"/>
        <v>0</v>
      </c>
      <c r="AP319">
        <v>0</v>
      </c>
      <c r="AQ319">
        <f t="shared" si="437"/>
        <v>0</v>
      </c>
      <c r="AR319">
        <v>0</v>
      </c>
      <c r="AS319">
        <f t="shared" si="438"/>
        <v>0</v>
      </c>
      <c r="AT319">
        <v>0</v>
      </c>
      <c r="AU319">
        <f t="shared" si="439"/>
        <v>0</v>
      </c>
      <c r="AV319">
        <v>0</v>
      </c>
      <c r="AW319">
        <f t="shared" si="440"/>
        <v>0</v>
      </c>
      <c r="AX319">
        <v>0</v>
      </c>
      <c r="AY319">
        <f t="shared" si="441"/>
        <v>0</v>
      </c>
      <c r="AZ319">
        <v>0</v>
      </c>
      <c r="BA319">
        <f t="shared" si="442"/>
        <v>0</v>
      </c>
      <c r="BB319">
        <v>0</v>
      </c>
      <c r="BC319">
        <f t="shared" si="443"/>
        <v>0</v>
      </c>
      <c r="BD319">
        <v>0</v>
      </c>
      <c r="BE319">
        <f t="shared" si="444"/>
        <v>0</v>
      </c>
      <c r="BF319">
        <v>0</v>
      </c>
      <c r="BG319">
        <f t="shared" si="445"/>
        <v>0</v>
      </c>
      <c r="BH319">
        <v>0</v>
      </c>
      <c r="BI319">
        <f t="shared" si="446"/>
        <v>0</v>
      </c>
      <c r="BJ319">
        <v>0</v>
      </c>
      <c r="BK319">
        <f t="shared" si="447"/>
        <v>0</v>
      </c>
      <c r="BL319">
        <v>0</v>
      </c>
      <c r="BM319">
        <f t="shared" si="448"/>
        <v>0</v>
      </c>
      <c r="BN319">
        <v>0</v>
      </c>
      <c r="BO319">
        <f t="shared" si="449"/>
        <v>0</v>
      </c>
      <c r="BP319">
        <v>0</v>
      </c>
      <c r="BQ319">
        <f t="shared" si="450"/>
        <v>0</v>
      </c>
      <c r="BR319">
        <v>0</v>
      </c>
      <c r="BS319">
        <f t="shared" si="451"/>
        <v>0</v>
      </c>
      <c r="BT319">
        <v>0</v>
      </c>
      <c r="BU319">
        <f t="shared" si="452"/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f t="shared" si="487"/>
        <v>0</v>
      </c>
      <c r="DF319">
        <v>0</v>
      </c>
      <c r="DG319">
        <f t="shared" si="488"/>
        <v>0</v>
      </c>
      <c r="DH319">
        <v>97</v>
      </c>
      <c r="DI319">
        <f t="shared" si="489"/>
        <v>0.91334706102583296</v>
      </c>
      <c r="DJ319">
        <v>3</v>
      </c>
      <c r="DK319">
        <f t="shared" si="490"/>
        <v>8.6652938974166982E-2</v>
      </c>
      <c r="DL319">
        <v>0</v>
      </c>
      <c r="DM319">
        <f t="shared" si="491"/>
        <v>0</v>
      </c>
      <c r="DN319">
        <v>0</v>
      </c>
      <c r="DO319">
        <f t="shared" si="492"/>
        <v>0</v>
      </c>
      <c r="DP319">
        <v>0</v>
      </c>
      <c r="DQ319">
        <f t="shared" si="493"/>
        <v>0</v>
      </c>
      <c r="DR319">
        <v>0</v>
      </c>
      <c r="DS319">
        <f t="shared" si="494"/>
        <v>0</v>
      </c>
      <c r="DT319">
        <v>0</v>
      </c>
      <c r="DU319">
        <f t="shared" si="495"/>
        <v>0</v>
      </c>
      <c r="DV319">
        <v>0</v>
      </c>
      <c r="DW319">
        <f t="shared" si="496"/>
        <v>0</v>
      </c>
      <c r="DX319">
        <v>0</v>
      </c>
      <c r="DY319">
        <f t="shared" si="497"/>
        <v>0</v>
      </c>
      <c r="DZ319">
        <v>0</v>
      </c>
      <c r="EA319">
        <f t="shared" si="498"/>
        <v>0</v>
      </c>
      <c r="EB319">
        <v>0</v>
      </c>
      <c r="EC319">
        <f t="shared" si="499"/>
        <v>0</v>
      </c>
      <c r="ED319">
        <v>0</v>
      </c>
      <c r="EE319">
        <f t="shared" si="500"/>
        <v>0</v>
      </c>
      <c r="EF319">
        <v>0</v>
      </c>
      <c r="EG319">
        <f t="shared" si="501"/>
        <v>0</v>
      </c>
      <c r="EH319">
        <v>0</v>
      </c>
      <c r="EI319">
        <f t="shared" si="502"/>
        <v>0</v>
      </c>
      <c r="EJ319">
        <v>0</v>
      </c>
      <c r="EK319">
        <f t="shared" si="503"/>
        <v>0</v>
      </c>
      <c r="EL319">
        <v>0</v>
      </c>
      <c r="EM319">
        <f t="shared" si="504"/>
        <v>0</v>
      </c>
      <c r="EN319">
        <v>0</v>
      </c>
      <c r="EO319">
        <f t="shared" si="505"/>
        <v>0</v>
      </c>
      <c r="EP319">
        <v>0</v>
      </c>
      <c r="EQ319">
        <f t="shared" si="506"/>
        <v>0</v>
      </c>
      <c r="ER319">
        <v>0</v>
      </c>
      <c r="ES319">
        <f t="shared" si="507"/>
        <v>0</v>
      </c>
      <c r="ET319">
        <v>0</v>
      </c>
      <c r="EU319">
        <f t="shared" si="508"/>
        <v>0</v>
      </c>
      <c r="EV319">
        <v>0</v>
      </c>
      <c r="EW319">
        <f t="shared" si="509"/>
        <v>0</v>
      </c>
      <c r="EX319">
        <v>0</v>
      </c>
      <c r="EY319">
        <f t="shared" si="510"/>
        <v>0</v>
      </c>
      <c r="EZ319">
        <v>0</v>
      </c>
      <c r="FA319">
        <f t="shared" si="511"/>
        <v>0</v>
      </c>
      <c r="FB319">
        <v>0</v>
      </c>
      <c r="FC319">
        <f t="shared" si="512"/>
        <v>0</v>
      </c>
      <c r="FD319">
        <v>0</v>
      </c>
      <c r="FE319">
        <v>0</v>
      </c>
      <c r="FF319" s="3" t="s">
        <v>806</v>
      </c>
    </row>
    <row r="320" spans="1:162" x14ac:dyDescent="0.45">
      <c r="A320">
        <v>319</v>
      </c>
      <c r="B320">
        <v>473</v>
      </c>
      <c r="C320" t="s">
        <v>53</v>
      </c>
      <c r="D320" t="s">
        <v>805</v>
      </c>
      <c r="E320" t="s">
        <v>768</v>
      </c>
      <c r="F320" t="s">
        <v>768</v>
      </c>
      <c r="G320" s="2">
        <v>0</v>
      </c>
      <c r="H320">
        <f t="shared" si="521"/>
        <v>231.4</v>
      </c>
      <c r="I320">
        <v>933</v>
      </c>
      <c r="J320">
        <f>140+273</f>
        <v>413</v>
      </c>
      <c r="K320" s="2">
        <f t="shared" si="517"/>
        <v>0.44265809217577706</v>
      </c>
      <c r="L320">
        <v>1.2E-2</v>
      </c>
      <c r="M320" t="s">
        <v>64</v>
      </c>
      <c r="N320">
        <v>0</v>
      </c>
      <c r="O320">
        <f t="shared" si="423"/>
        <v>0</v>
      </c>
      <c r="P320">
        <v>0</v>
      </c>
      <c r="Q320">
        <f t="shared" si="424"/>
        <v>0</v>
      </c>
      <c r="R320">
        <v>0</v>
      </c>
      <c r="S320">
        <f t="shared" si="425"/>
        <v>0</v>
      </c>
      <c r="T320">
        <v>0</v>
      </c>
      <c r="U320">
        <f t="shared" si="426"/>
        <v>0</v>
      </c>
      <c r="V320">
        <v>0</v>
      </c>
      <c r="W320">
        <f t="shared" si="427"/>
        <v>0</v>
      </c>
      <c r="X320">
        <v>100</v>
      </c>
      <c r="Y320">
        <f t="shared" si="428"/>
        <v>1</v>
      </c>
      <c r="Z320">
        <v>0</v>
      </c>
      <c r="AA320">
        <f t="shared" si="429"/>
        <v>0</v>
      </c>
      <c r="AB320">
        <v>0</v>
      </c>
      <c r="AC320">
        <f t="shared" si="430"/>
        <v>0</v>
      </c>
      <c r="AD320">
        <v>0</v>
      </c>
      <c r="AE320">
        <f t="shared" si="431"/>
        <v>0</v>
      </c>
      <c r="AF320">
        <v>0</v>
      </c>
      <c r="AG320">
        <f t="shared" si="432"/>
        <v>0</v>
      </c>
      <c r="AH320">
        <v>0</v>
      </c>
      <c r="AI320">
        <f t="shared" si="433"/>
        <v>0</v>
      </c>
      <c r="AJ320">
        <v>0</v>
      </c>
      <c r="AK320">
        <f t="shared" si="434"/>
        <v>0</v>
      </c>
      <c r="AL320">
        <v>0</v>
      </c>
      <c r="AM320">
        <f t="shared" si="435"/>
        <v>0</v>
      </c>
      <c r="AN320">
        <v>0</v>
      </c>
      <c r="AO320">
        <f t="shared" si="436"/>
        <v>0</v>
      </c>
      <c r="AP320">
        <v>0</v>
      </c>
      <c r="AQ320">
        <f t="shared" si="437"/>
        <v>0</v>
      </c>
      <c r="AR320">
        <v>0</v>
      </c>
      <c r="AS320">
        <f t="shared" si="438"/>
        <v>0</v>
      </c>
      <c r="AT320">
        <v>0</v>
      </c>
      <c r="AU320">
        <f t="shared" si="439"/>
        <v>0</v>
      </c>
      <c r="AV320">
        <v>0</v>
      </c>
      <c r="AW320">
        <f t="shared" si="440"/>
        <v>0</v>
      </c>
      <c r="AX320">
        <v>0</v>
      </c>
      <c r="AY320">
        <f t="shared" si="441"/>
        <v>0</v>
      </c>
      <c r="AZ320">
        <v>0</v>
      </c>
      <c r="BA320">
        <f t="shared" si="442"/>
        <v>0</v>
      </c>
      <c r="BB320">
        <v>0</v>
      </c>
      <c r="BC320">
        <f t="shared" si="443"/>
        <v>0</v>
      </c>
      <c r="BD320">
        <v>0</v>
      </c>
      <c r="BE320">
        <f t="shared" si="444"/>
        <v>0</v>
      </c>
      <c r="BF320">
        <v>0</v>
      </c>
      <c r="BG320">
        <f t="shared" si="445"/>
        <v>0</v>
      </c>
      <c r="BH320">
        <v>0</v>
      </c>
      <c r="BI320">
        <f t="shared" si="446"/>
        <v>0</v>
      </c>
      <c r="BJ320">
        <v>0</v>
      </c>
      <c r="BK320">
        <f t="shared" si="447"/>
        <v>0</v>
      </c>
      <c r="BL320">
        <v>0</v>
      </c>
      <c r="BM320">
        <f t="shared" si="448"/>
        <v>0</v>
      </c>
      <c r="BN320">
        <v>0</v>
      </c>
      <c r="BO320">
        <f t="shared" si="449"/>
        <v>0</v>
      </c>
      <c r="BP320">
        <v>0</v>
      </c>
      <c r="BQ320">
        <f t="shared" si="450"/>
        <v>0</v>
      </c>
      <c r="BR320">
        <v>0</v>
      </c>
      <c r="BS320">
        <f t="shared" si="451"/>
        <v>0</v>
      </c>
      <c r="BT320">
        <v>0</v>
      </c>
      <c r="BU320">
        <f t="shared" si="452"/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f t="shared" si="487"/>
        <v>0</v>
      </c>
      <c r="DF320">
        <v>0</v>
      </c>
      <c r="DG320">
        <f t="shared" si="488"/>
        <v>0</v>
      </c>
      <c r="DH320">
        <v>97</v>
      </c>
      <c r="DI320">
        <f t="shared" si="489"/>
        <v>0.91334706102583296</v>
      </c>
      <c r="DJ320">
        <v>3</v>
      </c>
      <c r="DK320">
        <f t="shared" si="490"/>
        <v>8.6652938974166982E-2</v>
      </c>
      <c r="DL320">
        <v>0</v>
      </c>
      <c r="DM320">
        <f t="shared" si="491"/>
        <v>0</v>
      </c>
      <c r="DN320">
        <v>0</v>
      </c>
      <c r="DO320">
        <f t="shared" si="492"/>
        <v>0</v>
      </c>
      <c r="DP320">
        <v>0</v>
      </c>
      <c r="DQ320">
        <f t="shared" si="493"/>
        <v>0</v>
      </c>
      <c r="DR320">
        <v>0</v>
      </c>
      <c r="DS320">
        <f t="shared" si="494"/>
        <v>0</v>
      </c>
      <c r="DT320">
        <v>0</v>
      </c>
      <c r="DU320">
        <f t="shared" si="495"/>
        <v>0</v>
      </c>
      <c r="DV320">
        <v>0</v>
      </c>
      <c r="DW320">
        <f t="shared" si="496"/>
        <v>0</v>
      </c>
      <c r="DX320">
        <v>0</v>
      </c>
      <c r="DY320">
        <f t="shared" si="497"/>
        <v>0</v>
      </c>
      <c r="DZ320">
        <v>0</v>
      </c>
      <c r="EA320">
        <f t="shared" si="498"/>
        <v>0</v>
      </c>
      <c r="EB320">
        <v>0</v>
      </c>
      <c r="EC320">
        <f t="shared" si="499"/>
        <v>0</v>
      </c>
      <c r="ED320">
        <v>0</v>
      </c>
      <c r="EE320">
        <f t="shared" si="500"/>
        <v>0</v>
      </c>
      <c r="EF320">
        <v>0</v>
      </c>
      <c r="EG320">
        <f t="shared" si="501"/>
        <v>0</v>
      </c>
      <c r="EH320">
        <v>0</v>
      </c>
      <c r="EI320">
        <f t="shared" si="502"/>
        <v>0</v>
      </c>
      <c r="EJ320">
        <v>0</v>
      </c>
      <c r="EK320">
        <f t="shared" si="503"/>
        <v>0</v>
      </c>
      <c r="EL320">
        <v>0</v>
      </c>
      <c r="EM320">
        <f t="shared" si="504"/>
        <v>0</v>
      </c>
      <c r="EN320">
        <v>0</v>
      </c>
      <c r="EO320">
        <f t="shared" si="505"/>
        <v>0</v>
      </c>
      <c r="EP320">
        <v>0</v>
      </c>
      <c r="EQ320">
        <f t="shared" si="506"/>
        <v>0</v>
      </c>
      <c r="ER320">
        <v>0</v>
      </c>
      <c r="ES320">
        <f t="shared" si="507"/>
        <v>0</v>
      </c>
      <c r="ET320">
        <v>0</v>
      </c>
      <c r="EU320">
        <f t="shared" si="508"/>
        <v>0</v>
      </c>
      <c r="EV320">
        <v>0</v>
      </c>
      <c r="EW320">
        <f t="shared" si="509"/>
        <v>0</v>
      </c>
      <c r="EX320">
        <v>0</v>
      </c>
      <c r="EY320">
        <f t="shared" si="510"/>
        <v>0</v>
      </c>
      <c r="EZ320">
        <v>0</v>
      </c>
      <c r="FA320">
        <f t="shared" si="511"/>
        <v>0</v>
      </c>
      <c r="FB320">
        <v>0</v>
      </c>
      <c r="FC320">
        <f t="shared" si="512"/>
        <v>0</v>
      </c>
      <c r="FD320">
        <v>0</v>
      </c>
      <c r="FE320">
        <v>0</v>
      </c>
      <c r="FF320" s="3" t="s">
        <v>806</v>
      </c>
    </row>
    <row r="321" spans="1:162" x14ac:dyDescent="0.45">
      <c r="A321">
        <v>320</v>
      </c>
      <c r="B321">
        <v>474</v>
      </c>
      <c r="C321" t="s">
        <v>53</v>
      </c>
      <c r="D321" t="s">
        <v>805</v>
      </c>
      <c r="E321" t="s">
        <v>768</v>
      </c>
      <c r="F321" t="s">
        <v>768</v>
      </c>
      <c r="G321" s="2">
        <v>0</v>
      </c>
      <c r="H321">
        <f t="shared" si="521"/>
        <v>231.4</v>
      </c>
      <c r="I321">
        <v>933</v>
      </c>
      <c r="J321">
        <f>200+273</f>
        <v>473</v>
      </c>
      <c r="K321" s="2">
        <f t="shared" si="517"/>
        <v>0.50696677384780275</v>
      </c>
      <c r="L321">
        <v>1.2E-2</v>
      </c>
      <c r="M321" t="s">
        <v>64</v>
      </c>
      <c r="N321">
        <v>0</v>
      </c>
      <c r="O321">
        <f t="shared" si="423"/>
        <v>0</v>
      </c>
      <c r="P321">
        <v>0</v>
      </c>
      <c r="Q321">
        <f t="shared" si="424"/>
        <v>0</v>
      </c>
      <c r="R321">
        <v>0</v>
      </c>
      <c r="S321">
        <f t="shared" si="425"/>
        <v>0</v>
      </c>
      <c r="T321">
        <v>0</v>
      </c>
      <c r="U321">
        <f t="shared" si="426"/>
        <v>0</v>
      </c>
      <c r="V321">
        <v>0</v>
      </c>
      <c r="W321">
        <f t="shared" si="427"/>
        <v>0</v>
      </c>
      <c r="X321">
        <v>100</v>
      </c>
      <c r="Y321">
        <f t="shared" si="428"/>
        <v>1</v>
      </c>
      <c r="Z321">
        <v>0</v>
      </c>
      <c r="AA321">
        <f t="shared" si="429"/>
        <v>0</v>
      </c>
      <c r="AB321">
        <v>0</v>
      </c>
      <c r="AC321">
        <f t="shared" si="430"/>
        <v>0</v>
      </c>
      <c r="AD321">
        <v>0</v>
      </c>
      <c r="AE321">
        <f t="shared" si="431"/>
        <v>0</v>
      </c>
      <c r="AF321">
        <v>0</v>
      </c>
      <c r="AG321">
        <f t="shared" si="432"/>
        <v>0</v>
      </c>
      <c r="AH321">
        <v>0</v>
      </c>
      <c r="AI321">
        <f t="shared" si="433"/>
        <v>0</v>
      </c>
      <c r="AJ321">
        <v>0</v>
      </c>
      <c r="AK321">
        <f t="shared" si="434"/>
        <v>0</v>
      </c>
      <c r="AL321">
        <v>0</v>
      </c>
      <c r="AM321">
        <f t="shared" si="435"/>
        <v>0</v>
      </c>
      <c r="AN321">
        <v>0</v>
      </c>
      <c r="AO321">
        <f t="shared" si="436"/>
        <v>0</v>
      </c>
      <c r="AP321">
        <v>0</v>
      </c>
      <c r="AQ321">
        <f t="shared" si="437"/>
        <v>0</v>
      </c>
      <c r="AR321">
        <v>0</v>
      </c>
      <c r="AS321">
        <f t="shared" si="438"/>
        <v>0</v>
      </c>
      <c r="AT321">
        <v>0</v>
      </c>
      <c r="AU321">
        <f t="shared" si="439"/>
        <v>0</v>
      </c>
      <c r="AV321">
        <v>0</v>
      </c>
      <c r="AW321">
        <f t="shared" si="440"/>
        <v>0</v>
      </c>
      <c r="AX321">
        <v>0</v>
      </c>
      <c r="AY321">
        <f t="shared" si="441"/>
        <v>0</v>
      </c>
      <c r="AZ321">
        <v>0</v>
      </c>
      <c r="BA321">
        <f t="shared" si="442"/>
        <v>0</v>
      </c>
      <c r="BB321">
        <v>0</v>
      </c>
      <c r="BC321">
        <f t="shared" si="443"/>
        <v>0</v>
      </c>
      <c r="BD321">
        <v>0</v>
      </c>
      <c r="BE321">
        <f t="shared" si="444"/>
        <v>0</v>
      </c>
      <c r="BF321">
        <v>0</v>
      </c>
      <c r="BG321">
        <f t="shared" si="445"/>
        <v>0</v>
      </c>
      <c r="BH321">
        <v>0</v>
      </c>
      <c r="BI321">
        <f t="shared" si="446"/>
        <v>0</v>
      </c>
      <c r="BJ321">
        <v>0</v>
      </c>
      <c r="BK321">
        <f t="shared" si="447"/>
        <v>0</v>
      </c>
      <c r="BL321">
        <v>0</v>
      </c>
      <c r="BM321">
        <f t="shared" si="448"/>
        <v>0</v>
      </c>
      <c r="BN321">
        <v>0</v>
      </c>
      <c r="BO321">
        <f t="shared" si="449"/>
        <v>0</v>
      </c>
      <c r="BP321">
        <v>0</v>
      </c>
      <c r="BQ321">
        <f t="shared" si="450"/>
        <v>0</v>
      </c>
      <c r="BR321">
        <v>0</v>
      </c>
      <c r="BS321">
        <f t="shared" si="451"/>
        <v>0</v>
      </c>
      <c r="BT321">
        <v>0</v>
      </c>
      <c r="BU321">
        <f t="shared" si="452"/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f t="shared" si="487"/>
        <v>0</v>
      </c>
      <c r="DF321">
        <v>0</v>
      </c>
      <c r="DG321">
        <f t="shared" si="488"/>
        <v>0</v>
      </c>
      <c r="DH321">
        <v>97</v>
      </c>
      <c r="DI321">
        <f t="shared" si="489"/>
        <v>0.91334706102583296</v>
      </c>
      <c r="DJ321">
        <v>3</v>
      </c>
      <c r="DK321">
        <f t="shared" si="490"/>
        <v>8.6652938974166982E-2</v>
      </c>
      <c r="DL321">
        <v>0</v>
      </c>
      <c r="DM321">
        <f t="shared" si="491"/>
        <v>0</v>
      </c>
      <c r="DN321">
        <v>0</v>
      </c>
      <c r="DO321">
        <f t="shared" si="492"/>
        <v>0</v>
      </c>
      <c r="DP321">
        <v>0</v>
      </c>
      <c r="DQ321">
        <f t="shared" si="493"/>
        <v>0</v>
      </c>
      <c r="DR321">
        <v>0</v>
      </c>
      <c r="DS321">
        <f t="shared" si="494"/>
        <v>0</v>
      </c>
      <c r="DT321">
        <v>0</v>
      </c>
      <c r="DU321">
        <f t="shared" si="495"/>
        <v>0</v>
      </c>
      <c r="DV321">
        <v>0</v>
      </c>
      <c r="DW321">
        <f t="shared" si="496"/>
        <v>0</v>
      </c>
      <c r="DX321">
        <v>0</v>
      </c>
      <c r="DY321">
        <f t="shared" si="497"/>
        <v>0</v>
      </c>
      <c r="DZ321">
        <v>0</v>
      </c>
      <c r="EA321">
        <f t="shared" si="498"/>
        <v>0</v>
      </c>
      <c r="EB321">
        <v>0</v>
      </c>
      <c r="EC321">
        <f t="shared" si="499"/>
        <v>0</v>
      </c>
      <c r="ED321">
        <v>0</v>
      </c>
      <c r="EE321">
        <f t="shared" si="500"/>
        <v>0</v>
      </c>
      <c r="EF321">
        <v>0</v>
      </c>
      <c r="EG321">
        <f t="shared" si="501"/>
        <v>0</v>
      </c>
      <c r="EH321">
        <v>0</v>
      </c>
      <c r="EI321">
        <f t="shared" si="502"/>
        <v>0</v>
      </c>
      <c r="EJ321">
        <v>0</v>
      </c>
      <c r="EK321">
        <f t="shared" si="503"/>
        <v>0</v>
      </c>
      <c r="EL321">
        <v>0</v>
      </c>
      <c r="EM321">
        <f t="shared" si="504"/>
        <v>0</v>
      </c>
      <c r="EN321">
        <v>0</v>
      </c>
      <c r="EO321">
        <f t="shared" si="505"/>
        <v>0</v>
      </c>
      <c r="EP321">
        <v>0</v>
      </c>
      <c r="EQ321">
        <f t="shared" si="506"/>
        <v>0</v>
      </c>
      <c r="ER321">
        <v>0</v>
      </c>
      <c r="ES321">
        <f t="shared" si="507"/>
        <v>0</v>
      </c>
      <c r="ET321">
        <v>0</v>
      </c>
      <c r="EU321">
        <f t="shared" si="508"/>
        <v>0</v>
      </c>
      <c r="EV321">
        <v>0</v>
      </c>
      <c r="EW321">
        <f t="shared" si="509"/>
        <v>0</v>
      </c>
      <c r="EX321">
        <v>0</v>
      </c>
      <c r="EY321">
        <f t="shared" si="510"/>
        <v>0</v>
      </c>
      <c r="EZ321">
        <v>0</v>
      </c>
      <c r="FA321">
        <f t="shared" si="511"/>
        <v>0</v>
      </c>
      <c r="FB321">
        <v>0</v>
      </c>
      <c r="FC321">
        <f t="shared" si="512"/>
        <v>0</v>
      </c>
      <c r="FD321">
        <v>0</v>
      </c>
      <c r="FE321">
        <v>0</v>
      </c>
      <c r="FF321" s="3" t="s">
        <v>806</v>
      </c>
    </row>
    <row r="322" spans="1:162" x14ac:dyDescent="0.45">
      <c r="A322">
        <v>321</v>
      </c>
      <c r="B322">
        <v>484</v>
      </c>
      <c r="C322" t="s">
        <v>53</v>
      </c>
      <c r="D322" t="s">
        <v>807</v>
      </c>
      <c r="E322" t="s">
        <v>768</v>
      </c>
      <c r="F322" t="s">
        <v>768</v>
      </c>
      <c r="G322" s="2">
        <v>1</v>
      </c>
      <c r="H322">
        <v>473</v>
      </c>
      <c r="I322">
        <v>933</v>
      </c>
      <c r="J322">
        <v>473</v>
      </c>
      <c r="K322" s="2">
        <f t="shared" si="517"/>
        <v>0.50696677384780275</v>
      </c>
      <c r="L322">
        <v>1.2E-2</v>
      </c>
      <c r="M322" t="s">
        <v>64</v>
      </c>
      <c r="N322">
        <v>0</v>
      </c>
      <c r="O322">
        <f t="shared" si="423"/>
        <v>0</v>
      </c>
      <c r="P322">
        <v>0</v>
      </c>
      <c r="Q322">
        <f t="shared" si="424"/>
        <v>0</v>
      </c>
      <c r="R322">
        <v>0</v>
      </c>
      <c r="S322">
        <f t="shared" si="425"/>
        <v>0</v>
      </c>
      <c r="T322">
        <v>0</v>
      </c>
      <c r="U322">
        <f t="shared" si="426"/>
        <v>0</v>
      </c>
      <c r="V322">
        <v>0</v>
      </c>
      <c r="W322">
        <f t="shared" si="427"/>
        <v>0</v>
      </c>
      <c r="X322">
        <v>100</v>
      </c>
      <c r="Y322">
        <f t="shared" si="428"/>
        <v>1</v>
      </c>
      <c r="Z322">
        <v>0</v>
      </c>
      <c r="AA322">
        <f t="shared" si="429"/>
        <v>0</v>
      </c>
      <c r="AB322">
        <v>0</v>
      </c>
      <c r="AC322">
        <f t="shared" si="430"/>
        <v>0</v>
      </c>
      <c r="AD322">
        <v>0</v>
      </c>
      <c r="AE322">
        <f t="shared" si="431"/>
        <v>0</v>
      </c>
      <c r="AF322">
        <v>0</v>
      </c>
      <c r="AG322">
        <f t="shared" si="432"/>
        <v>0</v>
      </c>
      <c r="AH322">
        <v>0</v>
      </c>
      <c r="AI322">
        <f t="shared" si="433"/>
        <v>0</v>
      </c>
      <c r="AJ322">
        <v>0</v>
      </c>
      <c r="AK322">
        <f t="shared" si="434"/>
        <v>0</v>
      </c>
      <c r="AL322">
        <v>0</v>
      </c>
      <c r="AM322">
        <f t="shared" si="435"/>
        <v>0</v>
      </c>
      <c r="AN322">
        <v>0</v>
      </c>
      <c r="AO322">
        <f t="shared" si="436"/>
        <v>0</v>
      </c>
      <c r="AP322">
        <v>0</v>
      </c>
      <c r="AQ322">
        <f t="shared" si="437"/>
        <v>0</v>
      </c>
      <c r="AR322">
        <v>0</v>
      </c>
      <c r="AS322">
        <f t="shared" si="438"/>
        <v>0</v>
      </c>
      <c r="AT322">
        <v>0</v>
      </c>
      <c r="AU322">
        <f t="shared" si="439"/>
        <v>0</v>
      </c>
      <c r="AV322">
        <v>0</v>
      </c>
      <c r="AW322">
        <f t="shared" si="440"/>
        <v>0</v>
      </c>
      <c r="AX322">
        <v>0</v>
      </c>
      <c r="AY322">
        <f t="shared" si="441"/>
        <v>0</v>
      </c>
      <c r="AZ322">
        <v>0</v>
      </c>
      <c r="BA322">
        <f t="shared" si="442"/>
        <v>0</v>
      </c>
      <c r="BB322">
        <v>0</v>
      </c>
      <c r="BC322">
        <f t="shared" si="443"/>
        <v>0</v>
      </c>
      <c r="BD322">
        <v>0</v>
      </c>
      <c r="BE322">
        <f t="shared" si="444"/>
        <v>0</v>
      </c>
      <c r="BF322">
        <v>0</v>
      </c>
      <c r="BG322">
        <f t="shared" si="445"/>
        <v>0</v>
      </c>
      <c r="BH322">
        <v>0</v>
      </c>
      <c r="BI322">
        <f t="shared" si="446"/>
        <v>0</v>
      </c>
      <c r="BJ322">
        <v>0</v>
      </c>
      <c r="BK322">
        <f t="shared" si="447"/>
        <v>0</v>
      </c>
      <c r="BL322">
        <v>0</v>
      </c>
      <c r="BM322">
        <f t="shared" si="448"/>
        <v>0</v>
      </c>
      <c r="BN322">
        <v>0</v>
      </c>
      <c r="BO322">
        <f t="shared" si="449"/>
        <v>0</v>
      </c>
      <c r="BP322">
        <v>0</v>
      </c>
      <c r="BQ322">
        <f t="shared" si="450"/>
        <v>0</v>
      </c>
      <c r="BR322">
        <v>0</v>
      </c>
      <c r="BS322">
        <f t="shared" si="451"/>
        <v>0</v>
      </c>
      <c r="BT322">
        <v>0</v>
      </c>
      <c r="BU322">
        <f t="shared" si="452"/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f t="shared" si="487"/>
        <v>0</v>
      </c>
      <c r="DF322">
        <v>0</v>
      </c>
      <c r="DG322">
        <f t="shared" si="488"/>
        <v>0</v>
      </c>
      <c r="DH322">
        <v>0</v>
      </c>
      <c r="DI322">
        <f t="shared" si="489"/>
        <v>0</v>
      </c>
      <c r="DJ322">
        <v>10</v>
      </c>
      <c r="DK322">
        <f t="shared" si="490"/>
        <v>0.16785441588190378</v>
      </c>
      <c r="DL322">
        <v>0</v>
      </c>
      <c r="DM322">
        <f t="shared" si="491"/>
        <v>0</v>
      </c>
      <c r="DN322">
        <v>90</v>
      </c>
      <c r="DO322">
        <f t="shared" si="492"/>
        <v>0.83214558411809625</v>
      </c>
      <c r="DP322">
        <v>0</v>
      </c>
      <c r="DQ322">
        <f t="shared" si="493"/>
        <v>0</v>
      </c>
      <c r="DR322">
        <v>0</v>
      </c>
      <c r="DS322">
        <f t="shared" si="494"/>
        <v>0</v>
      </c>
      <c r="DT322">
        <v>0</v>
      </c>
      <c r="DU322">
        <f t="shared" si="495"/>
        <v>0</v>
      </c>
      <c r="DV322">
        <v>0</v>
      </c>
      <c r="DW322">
        <f t="shared" si="496"/>
        <v>0</v>
      </c>
      <c r="DX322">
        <v>0</v>
      </c>
      <c r="DY322">
        <f t="shared" si="497"/>
        <v>0</v>
      </c>
      <c r="DZ322">
        <v>0</v>
      </c>
      <c r="EA322">
        <f t="shared" si="498"/>
        <v>0</v>
      </c>
      <c r="EB322">
        <v>0</v>
      </c>
      <c r="EC322">
        <f t="shared" si="499"/>
        <v>0</v>
      </c>
      <c r="ED322">
        <v>0</v>
      </c>
      <c r="EE322">
        <f t="shared" si="500"/>
        <v>0</v>
      </c>
      <c r="EF322">
        <v>0</v>
      </c>
      <c r="EG322">
        <f t="shared" si="501"/>
        <v>0</v>
      </c>
      <c r="EH322">
        <v>0</v>
      </c>
      <c r="EI322">
        <f t="shared" si="502"/>
        <v>0</v>
      </c>
      <c r="EJ322">
        <v>0</v>
      </c>
      <c r="EK322">
        <f t="shared" si="503"/>
        <v>0</v>
      </c>
      <c r="EL322">
        <v>0</v>
      </c>
      <c r="EM322">
        <f t="shared" si="504"/>
        <v>0</v>
      </c>
      <c r="EN322">
        <v>0</v>
      </c>
      <c r="EO322">
        <f t="shared" si="505"/>
        <v>0</v>
      </c>
      <c r="EP322">
        <v>0</v>
      </c>
      <c r="EQ322">
        <f t="shared" si="506"/>
        <v>0</v>
      </c>
      <c r="ER322">
        <v>0</v>
      </c>
      <c r="ES322">
        <f t="shared" si="507"/>
        <v>0</v>
      </c>
      <c r="ET322">
        <v>0</v>
      </c>
      <c r="EU322">
        <f t="shared" si="508"/>
        <v>0</v>
      </c>
      <c r="EV322">
        <v>0</v>
      </c>
      <c r="EW322">
        <f t="shared" si="509"/>
        <v>0</v>
      </c>
      <c r="EX322">
        <v>0</v>
      </c>
      <c r="EY322">
        <f t="shared" si="510"/>
        <v>0</v>
      </c>
      <c r="EZ322">
        <v>0</v>
      </c>
      <c r="FA322">
        <f t="shared" si="511"/>
        <v>0</v>
      </c>
      <c r="FB322">
        <v>0</v>
      </c>
      <c r="FC322">
        <f t="shared" si="512"/>
        <v>0</v>
      </c>
      <c r="FD322">
        <v>0</v>
      </c>
      <c r="FE322">
        <v>0</v>
      </c>
      <c r="FF322" s="3" t="s">
        <v>806</v>
      </c>
    </row>
    <row r="323" spans="1:162" x14ac:dyDescent="0.45">
      <c r="A323">
        <v>322</v>
      </c>
      <c r="B323">
        <v>485</v>
      </c>
      <c r="C323" t="s">
        <v>53</v>
      </c>
      <c r="D323" t="s">
        <v>807</v>
      </c>
      <c r="E323" t="s">
        <v>768</v>
      </c>
      <c r="F323" t="s">
        <v>768</v>
      </c>
      <c r="G323" s="2">
        <v>1</v>
      </c>
      <c r="H323">
        <v>473</v>
      </c>
      <c r="I323">
        <v>933</v>
      </c>
      <c r="J323">
        <f>220+273</f>
        <v>493</v>
      </c>
      <c r="K323" s="2">
        <f t="shared" si="517"/>
        <v>0.52840300107181137</v>
      </c>
      <c r="L323">
        <v>1.2E-2</v>
      </c>
      <c r="M323" t="s">
        <v>64</v>
      </c>
      <c r="N323">
        <v>0</v>
      </c>
      <c r="O323">
        <f t="shared" si="423"/>
        <v>0</v>
      </c>
      <c r="P323">
        <v>0</v>
      </c>
      <c r="Q323">
        <f t="shared" si="424"/>
        <v>0</v>
      </c>
      <c r="R323">
        <v>0</v>
      </c>
      <c r="S323">
        <f t="shared" si="425"/>
        <v>0</v>
      </c>
      <c r="T323">
        <v>0</v>
      </c>
      <c r="U323">
        <f t="shared" si="426"/>
        <v>0</v>
      </c>
      <c r="V323">
        <v>0</v>
      </c>
      <c r="W323">
        <f t="shared" si="427"/>
        <v>0</v>
      </c>
      <c r="X323">
        <v>100</v>
      </c>
      <c r="Y323">
        <f t="shared" si="428"/>
        <v>1</v>
      </c>
      <c r="Z323">
        <v>0</v>
      </c>
      <c r="AA323">
        <f t="shared" si="429"/>
        <v>0</v>
      </c>
      <c r="AB323">
        <v>0</v>
      </c>
      <c r="AC323">
        <f t="shared" si="430"/>
        <v>0</v>
      </c>
      <c r="AD323">
        <v>0</v>
      </c>
      <c r="AE323">
        <f t="shared" si="431"/>
        <v>0</v>
      </c>
      <c r="AF323">
        <v>0</v>
      </c>
      <c r="AG323">
        <f t="shared" si="432"/>
        <v>0</v>
      </c>
      <c r="AH323">
        <v>0</v>
      </c>
      <c r="AI323">
        <f t="shared" si="433"/>
        <v>0</v>
      </c>
      <c r="AJ323">
        <v>0</v>
      </c>
      <c r="AK323">
        <f t="shared" si="434"/>
        <v>0</v>
      </c>
      <c r="AL323">
        <v>0</v>
      </c>
      <c r="AM323">
        <f t="shared" si="435"/>
        <v>0</v>
      </c>
      <c r="AN323">
        <v>0</v>
      </c>
      <c r="AO323">
        <f t="shared" si="436"/>
        <v>0</v>
      </c>
      <c r="AP323">
        <v>0</v>
      </c>
      <c r="AQ323">
        <f t="shared" si="437"/>
        <v>0</v>
      </c>
      <c r="AR323">
        <v>0</v>
      </c>
      <c r="AS323">
        <f t="shared" si="438"/>
        <v>0</v>
      </c>
      <c r="AT323">
        <v>0</v>
      </c>
      <c r="AU323">
        <f t="shared" si="439"/>
        <v>0</v>
      </c>
      <c r="AV323">
        <v>0</v>
      </c>
      <c r="AW323">
        <f t="shared" si="440"/>
        <v>0</v>
      </c>
      <c r="AX323">
        <v>0</v>
      </c>
      <c r="AY323">
        <f t="shared" si="441"/>
        <v>0</v>
      </c>
      <c r="AZ323">
        <v>0</v>
      </c>
      <c r="BA323">
        <f t="shared" si="442"/>
        <v>0</v>
      </c>
      <c r="BB323">
        <v>0</v>
      </c>
      <c r="BC323">
        <f t="shared" si="443"/>
        <v>0</v>
      </c>
      <c r="BD323">
        <v>0</v>
      </c>
      <c r="BE323">
        <f t="shared" si="444"/>
        <v>0</v>
      </c>
      <c r="BF323">
        <v>0</v>
      </c>
      <c r="BG323">
        <f t="shared" si="445"/>
        <v>0</v>
      </c>
      <c r="BH323">
        <v>0</v>
      </c>
      <c r="BI323">
        <f t="shared" si="446"/>
        <v>0</v>
      </c>
      <c r="BJ323">
        <v>0</v>
      </c>
      <c r="BK323">
        <f t="shared" si="447"/>
        <v>0</v>
      </c>
      <c r="BL323">
        <v>0</v>
      </c>
      <c r="BM323">
        <f t="shared" si="448"/>
        <v>0</v>
      </c>
      <c r="BN323">
        <v>0</v>
      </c>
      <c r="BO323">
        <f t="shared" si="449"/>
        <v>0</v>
      </c>
      <c r="BP323">
        <v>0</v>
      </c>
      <c r="BQ323">
        <f t="shared" si="450"/>
        <v>0</v>
      </c>
      <c r="BR323">
        <v>0</v>
      </c>
      <c r="BS323">
        <f t="shared" si="451"/>
        <v>0</v>
      </c>
      <c r="BT323">
        <v>0</v>
      </c>
      <c r="BU323">
        <f t="shared" si="452"/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f t="shared" si="487"/>
        <v>0</v>
      </c>
      <c r="DF323">
        <v>0</v>
      </c>
      <c r="DG323">
        <f t="shared" si="488"/>
        <v>0</v>
      </c>
      <c r="DH323">
        <v>0</v>
      </c>
      <c r="DI323">
        <f t="shared" si="489"/>
        <v>0</v>
      </c>
      <c r="DJ323">
        <v>10</v>
      </c>
      <c r="DK323">
        <f t="shared" si="490"/>
        <v>0.16785441588190378</v>
      </c>
      <c r="DL323">
        <v>0</v>
      </c>
      <c r="DM323">
        <f t="shared" si="491"/>
        <v>0</v>
      </c>
      <c r="DN323">
        <v>90</v>
      </c>
      <c r="DO323">
        <f t="shared" si="492"/>
        <v>0.83214558411809625</v>
      </c>
      <c r="DP323">
        <v>0</v>
      </c>
      <c r="DQ323">
        <f t="shared" si="493"/>
        <v>0</v>
      </c>
      <c r="DR323">
        <v>0</v>
      </c>
      <c r="DS323">
        <f t="shared" si="494"/>
        <v>0</v>
      </c>
      <c r="DT323">
        <v>0</v>
      </c>
      <c r="DU323">
        <f t="shared" si="495"/>
        <v>0</v>
      </c>
      <c r="DV323">
        <v>0</v>
      </c>
      <c r="DW323">
        <f t="shared" si="496"/>
        <v>0</v>
      </c>
      <c r="DX323">
        <v>0</v>
      </c>
      <c r="DY323">
        <f t="shared" si="497"/>
        <v>0</v>
      </c>
      <c r="DZ323">
        <v>0</v>
      </c>
      <c r="EA323">
        <f t="shared" si="498"/>
        <v>0</v>
      </c>
      <c r="EB323">
        <v>0</v>
      </c>
      <c r="EC323">
        <f t="shared" si="499"/>
        <v>0</v>
      </c>
      <c r="ED323">
        <v>0</v>
      </c>
      <c r="EE323">
        <f t="shared" si="500"/>
        <v>0</v>
      </c>
      <c r="EF323">
        <v>0</v>
      </c>
      <c r="EG323">
        <f t="shared" si="501"/>
        <v>0</v>
      </c>
      <c r="EH323">
        <v>0</v>
      </c>
      <c r="EI323">
        <f t="shared" si="502"/>
        <v>0</v>
      </c>
      <c r="EJ323">
        <v>0</v>
      </c>
      <c r="EK323">
        <f t="shared" si="503"/>
        <v>0</v>
      </c>
      <c r="EL323">
        <v>0</v>
      </c>
      <c r="EM323">
        <f t="shared" si="504"/>
        <v>0</v>
      </c>
      <c r="EN323">
        <v>0</v>
      </c>
      <c r="EO323">
        <f t="shared" si="505"/>
        <v>0</v>
      </c>
      <c r="EP323">
        <v>0</v>
      </c>
      <c r="EQ323">
        <f t="shared" si="506"/>
        <v>0</v>
      </c>
      <c r="ER323">
        <v>0</v>
      </c>
      <c r="ES323">
        <f t="shared" si="507"/>
        <v>0</v>
      </c>
      <c r="ET323">
        <v>0</v>
      </c>
      <c r="EU323">
        <f t="shared" si="508"/>
        <v>0</v>
      </c>
      <c r="EV323">
        <v>0</v>
      </c>
      <c r="EW323">
        <f t="shared" si="509"/>
        <v>0</v>
      </c>
      <c r="EX323">
        <v>0</v>
      </c>
      <c r="EY323">
        <f t="shared" si="510"/>
        <v>0</v>
      </c>
      <c r="EZ323">
        <v>0</v>
      </c>
      <c r="FA323">
        <f t="shared" si="511"/>
        <v>0</v>
      </c>
      <c r="FB323">
        <v>0</v>
      </c>
      <c r="FC323">
        <f t="shared" si="512"/>
        <v>0</v>
      </c>
      <c r="FD323">
        <v>0</v>
      </c>
      <c r="FE323">
        <v>0</v>
      </c>
      <c r="FF323" s="3" t="s">
        <v>806</v>
      </c>
    </row>
    <row r="324" spans="1:162" x14ac:dyDescent="0.45">
      <c r="A324">
        <v>323</v>
      </c>
      <c r="B324">
        <v>486</v>
      </c>
      <c r="C324" t="s">
        <v>53</v>
      </c>
      <c r="D324" t="s">
        <v>807</v>
      </c>
      <c r="E324" t="s">
        <v>768</v>
      </c>
      <c r="F324" t="s">
        <v>768</v>
      </c>
      <c r="G324" s="2">
        <v>1</v>
      </c>
      <c r="H324">
        <v>473</v>
      </c>
      <c r="I324">
        <v>933</v>
      </c>
      <c r="J324">
        <f>240+273</f>
        <v>513</v>
      </c>
      <c r="K324" s="2">
        <f t="shared" si="517"/>
        <v>0.54983922829581988</v>
      </c>
      <c r="L324">
        <v>1.2E-2</v>
      </c>
      <c r="M324" t="s">
        <v>64</v>
      </c>
      <c r="N324">
        <v>0</v>
      </c>
      <c r="O324">
        <f t="shared" si="423"/>
        <v>0</v>
      </c>
      <c r="P324">
        <v>0</v>
      </c>
      <c r="Q324">
        <f t="shared" si="424"/>
        <v>0</v>
      </c>
      <c r="R324">
        <v>0</v>
      </c>
      <c r="S324">
        <f t="shared" si="425"/>
        <v>0</v>
      </c>
      <c r="T324">
        <v>0</v>
      </c>
      <c r="U324">
        <f t="shared" si="426"/>
        <v>0</v>
      </c>
      <c r="V324">
        <v>0</v>
      </c>
      <c r="W324">
        <f t="shared" si="427"/>
        <v>0</v>
      </c>
      <c r="X324">
        <v>100</v>
      </c>
      <c r="Y324">
        <f t="shared" si="428"/>
        <v>1</v>
      </c>
      <c r="Z324">
        <v>0</v>
      </c>
      <c r="AA324">
        <f t="shared" si="429"/>
        <v>0</v>
      </c>
      <c r="AB324">
        <v>0</v>
      </c>
      <c r="AC324">
        <f t="shared" si="430"/>
        <v>0</v>
      </c>
      <c r="AD324">
        <v>0</v>
      </c>
      <c r="AE324">
        <f t="shared" si="431"/>
        <v>0</v>
      </c>
      <c r="AF324">
        <v>0</v>
      </c>
      <c r="AG324">
        <f t="shared" si="432"/>
        <v>0</v>
      </c>
      <c r="AH324">
        <v>0</v>
      </c>
      <c r="AI324">
        <f t="shared" si="433"/>
        <v>0</v>
      </c>
      <c r="AJ324">
        <v>0</v>
      </c>
      <c r="AK324">
        <f t="shared" si="434"/>
        <v>0</v>
      </c>
      <c r="AL324">
        <v>0</v>
      </c>
      <c r="AM324">
        <f t="shared" si="435"/>
        <v>0</v>
      </c>
      <c r="AN324">
        <v>0</v>
      </c>
      <c r="AO324">
        <f t="shared" si="436"/>
        <v>0</v>
      </c>
      <c r="AP324">
        <v>0</v>
      </c>
      <c r="AQ324">
        <f t="shared" si="437"/>
        <v>0</v>
      </c>
      <c r="AR324">
        <v>0</v>
      </c>
      <c r="AS324">
        <f t="shared" si="438"/>
        <v>0</v>
      </c>
      <c r="AT324">
        <v>0</v>
      </c>
      <c r="AU324">
        <f t="shared" si="439"/>
        <v>0</v>
      </c>
      <c r="AV324">
        <v>0</v>
      </c>
      <c r="AW324">
        <f t="shared" si="440"/>
        <v>0</v>
      </c>
      <c r="AX324">
        <v>0</v>
      </c>
      <c r="AY324">
        <f t="shared" si="441"/>
        <v>0</v>
      </c>
      <c r="AZ324">
        <v>0</v>
      </c>
      <c r="BA324">
        <f t="shared" si="442"/>
        <v>0</v>
      </c>
      <c r="BB324">
        <v>0</v>
      </c>
      <c r="BC324">
        <f t="shared" si="443"/>
        <v>0</v>
      </c>
      <c r="BD324">
        <v>0</v>
      </c>
      <c r="BE324">
        <f t="shared" si="444"/>
        <v>0</v>
      </c>
      <c r="BF324">
        <v>0</v>
      </c>
      <c r="BG324">
        <f t="shared" si="445"/>
        <v>0</v>
      </c>
      <c r="BH324">
        <v>0</v>
      </c>
      <c r="BI324">
        <f t="shared" si="446"/>
        <v>0</v>
      </c>
      <c r="BJ324">
        <v>0</v>
      </c>
      <c r="BK324">
        <f t="shared" si="447"/>
        <v>0</v>
      </c>
      <c r="BL324">
        <v>0</v>
      </c>
      <c r="BM324">
        <f t="shared" si="448"/>
        <v>0</v>
      </c>
      <c r="BN324">
        <v>0</v>
      </c>
      <c r="BO324">
        <f t="shared" si="449"/>
        <v>0</v>
      </c>
      <c r="BP324">
        <v>0</v>
      </c>
      <c r="BQ324">
        <f t="shared" si="450"/>
        <v>0</v>
      </c>
      <c r="BR324">
        <v>0</v>
      </c>
      <c r="BS324">
        <f t="shared" si="451"/>
        <v>0</v>
      </c>
      <c r="BT324">
        <v>0</v>
      </c>
      <c r="BU324">
        <f t="shared" si="452"/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f t="shared" si="487"/>
        <v>0</v>
      </c>
      <c r="DF324">
        <v>0</v>
      </c>
      <c r="DG324">
        <f t="shared" si="488"/>
        <v>0</v>
      </c>
      <c r="DH324">
        <v>0</v>
      </c>
      <c r="DI324">
        <f t="shared" si="489"/>
        <v>0</v>
      </c>
      <c r="DJ324">
        <v>10</v>
      </c>
      <c r="DK324">
        <f t="shared" si="490"/>
        <v>0.16785441588190378</v>
      </c>
      <c r="DL324">
        <v>0</v>
      </c>
      <c r="DM324">
        <f t="shared" si="491"/>
        <v>0</v>
      </c>
      <c r="DN324">
        <v>90</v>
      </c>
      <c r="DO324">
        <f t="shared" si="492"/>
        <v>0.83214558411809625</v>
      </c>
      <c r="DP324">
        <v>0</v>
      </c>
      <c r="DQ324">
        <f t="shared" si="493"/>
        <v>0</v>
      </c>
      <c r="DR324">
        <v>0</v>
      </c>
      <c r="DS324">
        <f t="shared" si="494"/>
        <v>0</v>
      </c>
      <c r="DT324">
        <v>0</v>
      </c>
      <c r="DU324">
        <f t="shared" si="495"/>
        <v>0</v>
      </c>
      <c r="DV324">
        <v>0</v>
      </c>
      <c r="DW324">
        <f t="shared" si="496"/>
        <v>0</v>
      </c>
      <c r="DX324">
        <v>0</v>
      </c>
      <c r="DY324">
        <f t="shared" si="497"/>
        <v>0</v>
      </c>
      <c r="DZ324">
        <v>0</v>
      </c>
      <c r="EA324">
        <f t="shared" si="498"/>
        <v>0</v>
      </c>
      <c r="EB324">
        <v>0</v>
      </c>
      <c r="EC324">
        <f t="shared" si="499"/>
        <v>0</v>
      </c>
      <c r="ED324">
        <v>0</v>
      </c>
      <c r="EE324">
        <f t="shared" si="500"/>
        <v>0</v>
      </c>
      <c r="EF324">
        <v>0</v>
      </c>
      <c r="EG324">
        <f t="shared" si="501"/>
        <v>0</v>
      </c>
      <c r="EH324">
        <v>0</v>
      </c>
      <c r="EI324">
        <f t="shared" si="502"/>
        <v>0</v>
      </c>
      <c r="EJ324">
        <v>0</v>
      </c>
      <c r="EK324">
        <f t="shared" si="503"/>
        <v>0</v>
      </c>
      <c r="EL324">
        <v>0</v>
      </c>
      <c r="EM324">
        <f t="shared" si="504"/>
        <v>0</v>
      </c>
      <c r="EN324">
        <v>0</v>
      </c>
      <c r="EO324">
        <f t="shared" si="505"/>
        <v>0</v>
      </c>
      <c r="EP324">
        <v>0</v>
      </c>
      <c r="EQ324">
        <f t="shared" si="506"/>
        <v>0</v>
      </c>
      <c r="ER324">
        <v>0</v>
      </c>
      <c r="ES324">
        <f t="shared" si="507"/>
        <v>0</v>
      </c>
      <c r="ET324">
        <v>0</v>
      </c>
      <c r="EU324">
        <f t="shared" si="508"/>
        <v>0</v>
      </c>
      <c r="EV324">
        <v>0</v>
      </c>
      <c r="EW324">
        <f t="shared" si="509"/>
        <v>0</v>
      </c>
      <c r="EX324">
        <v>0</v>
      </c>
      <c r="EY324">
        <f t="shared" si="510"/>
        <v>0</v>
      </c>
      <c r="EZ324">
        <v>0</v>
      </c>
      <c r="FA324">
        <f t="shared" si="511"/>
        <v>0</v>
      </c>
      <c r="FB324">
        <v>0</v>
      </c>
      <c r="FC324">
        <f t="shared" si="512"/>
        <v>0</v>
      </c>
      <c r="FD324">
        <v>0</v>
      </c>
      <c r="FE324">
        <v>0</v>
      </c>
      <c r="FF324" s="3" t="s">
        <v>806</v>
      </c>
    </row>
    <row r="325" spans="1:162" x14ac:dyDescent="0.45">
      <c r="A325">
        <v>324</v>
      </c>
      <c r="B325">
        <v>487</v>
      </c>
      <c r="C325" t="s">
        <v>53</v>
      </c>
      <c r="D325" t="s">
        <v>807</v>
      </c>
      <c r="E325" t="s">
        <v>768</v>
      </c>
      <c r="F325" t="s">
        <v>768</v>
      </c>
      <c r="G325" s="2">
        <v>1</v>
      </c>
      <c r="H325">
        <v>473</v>
      </c>
      <c r="I325">
        <v>933</v>
      </c>
      <c r="J325">
        <f>260+273</f>
        <v>533</v>
      </c>
      <c r="K325" s="2">
        <f t="shared" si="517"/>
        <v>0.5712754555198285</v>
      </c>
      <c r="L325">
        <v>1.2E-2</v>
      </c>
      <c r="M325" t="s">
        <v>64</v>
      </c>
      <c r="N325">
        <v>0</v>
      </c>
      <c r="O325">
        <f t="shared" si="423"/>
        <v>0</v>
      </c>
      <c r="P325">
        <v>0</v>
      </c>
      <c r="Q325">
        <f t="shared" si="424"/>
        <v>0</v>
      </c>
      <c r="R325">
        <v>0</v>
      </c>
      <c r="S325">
        <f t="shared" si="425"/>
        <v>0</v>
      </c>
      <c r="T325">
        <v>0</v>
      </c>
      <c r="U325">
        <f t="shared" si="426"/>
        <v>0</v>
      </c>
      <c r="V325">
        <v>0</v>
      </c>
      <c r="W325">
        <f t="shared" si="427"/>
        <v>0</v>
      </c>
      <c r="X325">
        <v>100</v>
      </c>
      <c r="Y325">
        <f t="shared" si="428"/>
        <v>1</v>
      </c>
      <c r="Z325">
        <v>0</v>
      </c>
      <c r="AA325">
        <f t="shared" si="429"/>
        <v>0</v>
      </c>
      <c r="AB325">
        <v>0</v>
      </c>
      <c r="AC325">
        <f t="shared" si="430"/>
        <v>0</v>
      </c>
      <c r="AD325">
        <v>0</v>
      </c>
      <c r="AE325">
        <f t="shared" si="431"/>
        <v>0</v>
      </c>
      <c r="AF325">
        <v>0</v>
      </c>
      <c r="AG325">
        <f t="shared" si="432"/>
        <v>0</v>
      </c>
      <c r="AH325">
        <v>0</v>
      </c>
      <c r="AI325">
        <f t="shared" si="433"/>
        <v>0</v>
      </c>
      <c r="AJ325">
        <v>0</v>
      </c>
      <c r="AK325">
        <f t="shared" si="434"/>
        <v>0</v>
      </c>
      <c r="AL325">
        <v>0</v>
      </c>
      <c r="AM325">
        <f t="shared" si="435"/>
        <v>0</v>
      </c>
      <c r="AN325">
        <v>0</v>
      </c>
      <c r="AO325">
        <f t="shared" si="436"/>
        <v>0</v>
      </c>
      <c r="AP325">
        <v>0</v>
      </c>
      <c r="AQ325">
        <f t="shared" si="437"/>
        <v>0</v>
      </c>
      <c r="AR325">
        <v>0</v>
      </c>
      <c r="AS325">
        <f t="shared" si="438"/>
        <v>0</v>
      </c>
      <c r="AT325">
        <v>0</v>
      </c>
      <c r="AU325">
        <f t="shared" si="439"/>
        <v>0</v>
      </c>
      <c r="AV325">
        <v>0</v>
      </c>
      <c r="AW325">
        <f t="shared" si="440"/>
        <v>0</v>
      </c>
      <c r="AX325">
        <v>0</v>
      </c>
      <c r="AY325">
        <f t="shared" si="441"/>
        <v>0</v>
      </c>
      <c r="AZ325">
        <v>0</v>
      </c>
      <c r="BA325">
        <f t="shared" si="442"/>
        <v>0</v>
      </c>
      <c r="BB325">
        <v>0</v>
      </c>
      <c r="BC325">
        <f t="shared" si="443"/>
        <v>0</v>
      </c>
      <c r="BD325">
        <v>0</v>
      </c>
      <c r="BE325">
        <f t="shared" si="444"/>
        <v>0</v>
      </c>
      <c r="BF325">
        <v>0</v>
      </c>
      <c r="BG325">
        <f t="shared" si="445"/>
        <v>0</v>
      </c>
      <c r="BH325">
        <v>0</v>
      </c>
      <c r="BI325">
        <f t="shared" si="446"/>
        <v>0</v>
      </c>
      <c r="BJ325">
        <v>0</v>
      </c>
      <c r="BK325">
        <f t="shared" si="447"/>
        <v>0</v>
      </c>
      <c r="BL325">
        <v>0</v>
      </c>
      <c r="BM325">
        <f t="shared" si="448"/>
        <v>0</v>
      </c>
      <c r="BN325">
        <v>0</v>
      </c>
      <c r="BO325">
        <f t="shared" si="449"/>
        <v>0</v>
      </c>
      <c r="BP325">
        <v>0</v>
      </c>
      <c r="BQ325">
        <f t="shared" si="450"/>
        <v>0</v>
      </c>
      <c r="BR325">
        <v>0</v>
      </c>
      <c r="BS325">
        <f t="shared" si="451"/>
        <v>0</v>
      </c>
      <c r="BT325">
        <v>0</v>
      </c>
      <c r="BU325">
        <f t="shared" si="452"/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f t="shared" si="487"/>
        <v>0</v>
      </c>
      <c r="DF325">
        <v>0</v>
      </c>
      <c r="DG325">
        <f t="shared" si="488"/>
        <v>0</v>
      </c>
      <c r="DH325">
        <v>0</v>
      </c>
      <c r="DI325">
        <f t="shared" si="489"/>
        <v>0</v>
      </c>
      <c r="DJ325">
        <v>10</v>
      </c>
      <c r="DK325">
        <f t="shared" si="490"/>
        <v>0.16785441588190378</v>
      </c>
      <c r="DL325">
        <v>0</v>
      </c>
      <c r="DM325">
        <f t="shared" si="491"/>
        <v>0</v>
      </c>
      <c r="DN325">
        <v>90</v>
      </c>
      <c r="DO325">
        <f t="shared" si="492"/>
        <v>0.83214558411809625</v>
      </c>
      <c r="DP325">
        <v>0</v>
      </c>
      <c r="DQ325">
        <f t="shared" si="493"/>
        <v>0</v>
      </c>
      <c r="DR325">
        <v>0</v>
      </c>
      <c r="DS325">
        <f t="shared" si="494"/>
        <v>0</v>
      </c>
      <c r="DT325">
        <v>0</v>
      </c>
      <c r="DU325">
        <f t="shared" si="495"/>
        <v>0</v>
      </c>
      <c r="DV325">
        <v>0</v>
      </c>
      <c r="DW325">
        <f t="shared" si="496"/>
        <v>0</v>
      </c>
      <c r="DX325">
        <v>0</v>
      </c>
      <c r="DY325">
        <f t="shared" si="497"/>
        <v>0</v>
      </c>
      <c r="DZ325">
        <v>0</v>
      </c>
      <c r="EA325">
        <f t="shared" si="498"/>
        <v>0</v>
      </c>
      <c r="EB325">
        <v>0</v>
      </c>
      <c r="EC325">
        <f t="shared" si="499"/>
        <v>0</v>
      </c>
      <c r="ED325">
        <v>0</v>
      </c>
      <c r="EE325">
        <f t="shared" si="500"/>
        <v>0</v>
      </c>
      <c r="EF325">
        <v>0</v>
      </c>
      <c r="EG325">
        <f t="shared" si="501"/>
        <v>0</v>
      </c>
      <c r="EH325">
        <v>0</v>
      </c>
      <c r="EI325">
        <f t="shared" si="502"/>
        <v>0</v>
      </c>
      <c r="EJ325">
        <v>0</v>
      </c>
      <c r="EK325">
        <f t="shared" si="503"/>
        <v>0</v>
      </c>
      <c r="EL325">
        <v>0</v>
      </c>
      <c r="EM325">
        <f t="shared" si="504"/>
        <v>0</v>
      </c>
      <c r="EN325">
        <v>0</v>
      </c>
      <c r="EO325">
        <f t="shared" si="505"/>
        <v>0</v>
      </c>
      <c r="EP325">
        <v>0</v>
      </c>
      <c r="EQ325">
        <f t="shared" si="506"/>
        <v>0</v>
      </c>
      <c r="ER325">
        <v>0</v>
      </c>
      <c r="ES325">
        <f t="shared" si="507"/>
        <v>0</v>
      </c>
      <c r="ET325">
        <v>0</v>
      </c>
      <c r="EU325">
        <f t="shared" si="508"/>
        <v>0</v>
      </c>
      <c r="EV325">
        <v>0</v>
      </c>
      <c r="EW325">
        <f t="shared" si="509"/>
        <v>0</v>
      </c>
      <c r="EX325">
        <v>0</v>
      </c>
      <c r="EY325">
        <f t="shared" si="510"/>
        <v>0</v>
      </c>
      <c r="EZ325">
        <v>0</v>
      </c>
      <c r="FA325">
        <f t="shared" si="511"/>
        <v>0</v>
      </c>
      <c r="FB325">
        <v>0</v>
      </c>
      <c r="FC325">
        <f t="shared" si="512"/>
        <v>0</v>
      </c>
      <c r="FD325">
        <v>0</v>
      </c>
      <c r="FE325">
        <v>0</v>
      </c>
      <c r="FF325" s="3" t="s">
        <v>806</v>
      </c>
    </row>
    <row r="326" spans="1:162" x14ac:dyDescent="0.45">
      <c r="A326">
        <v>325</v>
      </c>
      <c r="B326">
        <v>488</v>
      </c>
      <c r="C326" t="s">
        <v>53</v>
      </c>
      <c r="D326" t="s">
        <v>807</v>
      </c>
      <c r="E326" t="s">
        <v>768</v>
      </c>
      <c r="F326" t="s">
        <v>768</v>
      </c>
      <c r="G326" s="2">
        <v>1</v>
      </c>
      <c r="H326">
        <v>473</v>
      </c>
      <c r="I326">
        <v>933</v>
      </c>
      <c r="J326">
        <f>280+273</f>
        <v>553</v>
      </c>
      <c r="K326" s="2">
        <f t="shared" si="517"/>
        <v>0.59271168274383712</v>
      </c>
      <c r="L326">
        <v>1.2E-2</v>
      </c>
      <c r="M326" t="s">
        <v>64</v>
      </c>
      <c r="N326">
        <v>0</v>
      </c>
      <c r="O326">
        <f t="shared" ref="O326:O389" si="522">((N326/100)/FI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P326">
        <v>0</v>
      </c>
      <c r="Q326">
        <f t="shared" ref="Q326:Q389" si="523">((P326/100)/FK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R326">
        <v>0</v>
      </c>
      <c r="S326">
        <f t="shared" ref="S326:S389" si="524">((R326/100)/FM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T326">
        <v>0</v>
      </c>
      <c r="U326">
        <f t="shared" ref="U326:U389" si="525">((T326/100)/FO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V326">
        <v>0</v>
      </c>
      <c r="W326">
        <f t="shared" ref="W326:W389" si="526">((V326/100)/FQ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X326">
        <v>100</v>
      </c>
      <c r="Y326">
        <f t="shared" ref="Y326:Y389" si="527">((X326/100)/FS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1</v>
      </c>
      <c r="Z326">
        <v>0</v>
      </c>
      <c r="AA326">
        <f t="shared" ref="AA326:AA389" si="528">((Z326/100)/FU$2)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B326">
        <v>0</v>
      </c>
      <c r="AC326">
        <f t="shared" ref="AC326:AC389" si="529">((AB326/100)/FO$13)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D326">
        <v>0</v>
      </c>
      <c r="AE326">
        <f t="shared" ref="AE326:AE389" si="530">((AD326/100)/FI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F326">
        <v>0</v>
      </c>
      <c r="AG326">
        <f t="shared" ref="AG326:AG389" si="531">((AF326/100)/FK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H326">
        <v>0</v>
      </c>
      <c r="AI326">
        <f t="shared" ref="AI326:AI389" si="532">((AH326/100)/FM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J326">
        <v>0</v>
      </c>
      <c r="AK326">
        <f t="shared" ref="AK326:AK389" si="533">((AJ326/100)/FO$6)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L326">
        <v>0</v>
      </c>
      <c r="AM326">
        <f t="shared" ref="AM326:AM389" si="534">((AL326/100)/FI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N326">
        <v>0</v>
      </c>
      <c r="AO326">
        <f t="shared" ref="AO326:AO389" si="535">((AN326/100)/FK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P326">
        <v>0</v>
      </c>
      <c r="AQ326">
        <f t="shared" ref="AQ326:AQ389" si="536">((AP326/100)/FM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R326">
        <v>0</v>
      </c>
      <c r="AS326">
        <f t="shared" ref="AS326:AS389" si="537">((AR326/100)/FI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T326">
        <v>0</v>
      </c>
      <c r="AU326">
        <f t="shared" ref="AU326:AU389" si="538">((AT326/100)/FK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V326">
        <v>0</v>
      </c>
      <c r="AW326">
        <f t="shared" ref="AW326:AW389" si="539">((AV326/100)/FM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X326">
        <v>0</v>
      </c>
      <c r="AY326">
        <f t="shared" ref="AY326:AY389" si="540">((AX326/100)/FO$16)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AZ326">
        <v>0</v>
      </c>
      <c r="BA326">
        <f t="shared" ref="BA326:BA389" si="541">((AZ326/100)/FK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B326">
        <v>0</v>
      </c>
      <c r="BC326">
        <f t="shared" ref="BC326:BC389" si="542">((BB326/100)/FM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D326">
        <v>0</v>
      </c>
      <c r="BE326">
        <f t="shared" ref="BE326:BE389" si="543">((BD326/100)/FO$19)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F326">
        <v>0</v>
      </c>
      <c r="BG326">
        <f t="shared" ref="BG326:BG389" si="544">((BF326/100)/FI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H326">
        <v>0</v>
      </c>
      <c r="BI326">
        <f t="shared" ref="BI326:BI389" si="545">((BH326/100)/FK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J326">
        <v>0</v>
      </c>
      <c r="BK326">
        <f t="shared" ref="BK326:BK389" si="546">((BJ326/100)/FO$23)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L326">
        <v>0</v>
      </c>
      <c r="BM326">
        <f t="shared" ref="BM326:BM389" si="547">((BL326/100)/FI$13)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N326">
        <v>0</v>
      </c>
      <c r="BO326">
        <f t="shared" ref="BO326:BO389" si="548">((BN326/100)/FO$10)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P326">
        <v>0</v>
      </c>
      <c r="BQ326">
        <f t="shared" ref="BQ326:BQ389" si="549">((BP326/100)/FK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R326">
        <v>0</v>
      </c>
      <c r="BS326">
        <f t="shared" ref="BS326:BS389" si="550">((BR326/100)/FM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T326">
        <v>0</v>
      </c>
      <c r="BU326">
        <f t="shared" ref="BU326:BU389" si="551">((BT326/100)/FO$26)/((AD326/100)/FI$6+(T326/100)/FO$2+(AF326/100)/FK$6+(AH326/100)/FM$6+(AJ326/100)/FO$6+(AL326/100)/FI$10+(AN326/100)/FK$10+(AP326/100)/FM$10+(R326/100)/FM$2+(N326/100)/FI$2+(AR326/100)/FI$16+(AT326/100)/FK$16+(AV326/100)/FM$16+(AX326/100)/FO$16+(X326/100)/FS$2+(AZ326/100)/FK$19+(BB326/100)/FM$19+(BD326/100)/FO$19+(AB326/100)/FO$13+(BL326/100)/FI$13+(BN326/100)/FO$10+(BF326/100)/FI$23+(BH326/100)/FK$23+(BJ326/100)/FO$23+(BP326/100)/FK$26+(BR326/100)/FM$26+(P326/100)/FK$2+(V326/100)/FQ$2+(Z326/100)/FU$2+(BT326/100)/FO$26)</f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f t="shared" si="487"/>
        <v>0</v>
      </c>
      <c r="DF326">
        <v>0</v>
      </c>
      <c r="DG326">
        <f t="shared" si="488"/>
        <v>0</v>
      </c>
      <c r="DH326">
        <v>0</v>
      </c>
      <c r="DI326">
        <f t="shared" si="489"/>
        <v>0</v>
      </c>
      <c r="DJ326">
        <v>10</v>
      </c>
      <c r="DK326">
        <f t="shared" si="490"/>
        <v>0.16785441588190378</v>
      </c>
      <c r="DL326">
        <v>0</v>
      </c>
      <c r="DM326">
        <f t="shared" si="491"/>
        <v>0</v>
      </c>
      <c r="DN326">
        <v>90</v>
      </c>
      <c r="DO326">
        <f t="shared" si="492"/>
        <v>0.83214558411809625</v>
      </c>
      <c r="DP326">
        <v>0</v>
      </c>
      <c r="DQ326">
        <f t="shared" si="493"/>
        <v>0</v>
      </c>
      <c r="DR326">
        <v>0</v>
      </c>
      <c r="DS326">
        <f t="shared" si="494"/>
        <v>0</v>
      </c>
      <c r="DT326">
        <v>0</v>
      </c>
      <c r="DU326">
        <f t="shared" si="495"/>
        <v>0</v>
      </c>
      <c r="DV326">
        <v>0</v>
      </c>
      <c r="DW326">
        <f t="shared" si="496"/>
        <v>0</v>
      </c>
      <c r="DX326">
        <v>0</v>
      </c>
      <c r="DY326">
        <f t="shared" si="497"/>
        <v>0</v>
      </c>
      <c r="DZ326">
        <v>0</v>
      </c>
      <c r="EA326">
        <f t="shared" si="498"/>
        <v>0</v>
      </c>
      <c r="EB326">
        <v>0</v>
      </c>
      <c r="EC326">
        <f t="shared" si="499"/>
        <v>0</v>
      </c>
      <c r="ED326">
        <v>0</v>
      </c>
      <c r="EE326">
        <f t="shared" si="500"/>
        <v>0</v>
      </c>
      <c r="EF326">
        <v>0</v>
      </c>
      <c r="EG326">
        <f t="shared" si="501"/>
        <v>0</v>
      </c>
      <c r="EH326">
        <v>0</v>
      </c>
      <c r="EI326">
        <f t="shared" si="502"/>
        <v>0</v>
      </c>
      <c r="EJ326">
        <v>0</v>
      </c>
      <c r="EK326">
        <f t="shared" si="503"/>
        <v>0</v>
      </c>
      <c r="EL326">
        <v>0</v>
      </c>
      <c r="EM326">
        <f t="shared" si="504"/>
        <v>0</v>
      </c>
      <c r="EN326">
        <v>0</v>
      </c>
      <c r="EO326">
        <f t="shared" si="505"/>
        <v>0</v>
      </c>
      <c r="EP326">
        <v>0</v>
      </c>
      <c r="EQ326">
        <f t="shared" si="506"/>
        <v>0</v>
      </c>
      <c r="ER326">
        <v>0</v>
      </c>
      <c r="ES326">
        <f t="shared" si="507"/>
        <v>0</v>
      </c>
      <c r="ET326">
        <v>0</v>
      </c>
      <c r="EU326">
        <f t="shared" si="508"/>
        <v>0</v>
      </c>
      <c r="EV326">
        <v>0</v>
      </c>
      <c r="EW326">
        <f t="shared" si="509"/>
        <v>0</v>
      </c>
      <c r="EX326">
        <v>0</v>
      </c>
      <c r="EY326">
        <f t="shared" si="510"/>
        <v>0</v>
      </c>
      <c r="EZ326">
        <v>0</v>
      </c>
      <c r="FA326">
        <f t="shared" si="511"/>
        <v>0</v>
      </c>
      <c r="FB326">
        <v>0</v>
      </c>
      <c r="FC326">
        <f t="shared" si="512"/>
        <v>0</v>
      </c>
      <c r="FD326">
        <v>0</v>
      </c>
      <c r="FE326">
        <v>0</v>
      </c>
      <c r="FF326" s="3" t="s">
        <v>806</v>
      </c>
    </row>
    <row r="327" spans="1:162" x14ac:dyDescent="0.45">
      <c r="A327">
        <v>326</v>
      </c>
      <c r="B327">
        <v>499</v>
      </c>
      <c r="C327" t="s">
        <v>368</v>
      </c>
      <c r="D327" t="s">
        <v>51</v>
      </c>
      <c r="E327">
        <v>4142</v>
      </c>
      <c r="G327" s="2">
        <v>1</v>
      </c>
      <c r="H327">
        <v>234.3</v>
      </c>
      <c r="I327">
        <v>1773</v>
      </c>
      <c r="J327">
        <v>298</v>
      </c>
      <c r="K327" s="2">
        <f t="shared" si="517"/>
        <v>0.16807670614777215</v>
      </c>
      <c r="L327">
        <f>10^-4</f>
        <v>1E-4</v>
      </c>
      <c r="M327" t="s">
        <v>1145</v>
      </c>
      <c r="N327">
        <v>0</v>
      </c>
      <c r="O327">
        <f t="shared" si="522"/>
        <v>0</v>
      </c>
      <c r="P327">
        <v>0</v>
      </c>
      <c r="Q327">
        <f t="shared" si="523"/>
        <v>0</v>
      </c>
      <c r="R327">
        <v>0</v>
      </c>
      <c r="S327">
        <f t="shared" si="524"/>
        <v>0</v>
      </c>
      <c r="T327">
        <v>0.88</v>
      </c>
      <c r="U327">
        <f t="shared" si="525"/>
        <v>8.7898732842597669E-3</v>
      </c>
      <c r="V327">
        <v>0</v>
      </c>
      <c r="W327">
        <f t="shared" si="526"/>
        <v>0</v>
      </c>
      <c r="X327">
        <v>0</v>
      </c>
      <c r="Y327">
        <f t="shared" si="527"/>
        <v>0</v>
      </c>
      <c r="Z327">
        <v>0</v>
      </c>
      <c r="AA327">
        <f t="shared" si="528"/>
        <v>0</v>
      </c>
      <c r="AB327">
        <v>0</v>
      </c>
      <c r="AC327">
        <f t="shared" si="529"/>
        <v>0</v>
      </c>
      <c r="AD327">
        <v>97.31</v>
      </c>
      <c r="AE327">
        <f t="shared" si="530"/>
        <v>0.95619389038911318</v>
      </c>
      <c r="AF327">
        <v>0.41499999999999998</v>
      </c>
      <c r="AG327">
        <f t="shared" si="531"/>
        <v>1.8961726428130456E-2</v>
      </c>
      <c r="AH327">
        <v>0</v>
      </c>
      <c r="AI327">
        <f t="shared" si="532"/>
        <v>0</v>
      </c>
      <c r="AJ327">
        <v>0</v>
      </c>
      <c r="AK327">
        <f t="shared" si="533"/>
        <v>0</v>
      </c>
      <c r="AL327">
        <v>0.25</v>
      </c>
      <c r="AM327">
        <f t="shared" si="534"/>
        <v>4.8846183416655373E-3</v>
      </c>
      <c r="AN327">
        <v>0.95</v>
      </c>
      <c r="AO327">
        <f t="shared" si="535"/>
        <v>1.0025952024332985E-2</v>
      </c>
      <c r="AP327">
        <v>0.2</v>
      </c>
      <c r="AQ327">
        <f t="shared" si="536"/>
        <v>1.1439395324982068E-3</v>
      </c>
      <c r="AR327">
        <v>0</v>
      </c>
      <c r="AS327">
        <f t="shared" si="537"/>
        <v>0</v>
      </c>
      <c r="AT327">
        <v>0</v>
      </c>
      <c r="AU327">
        <f t="shared" si="538"/>
        <v>0</v>
      </c>
      <c r="AV327">
        <v>0</v>
      </c>
      <c r="AW327">
        <f t="shared" si="539"/>
        <v>0</v>
      </c>
      <c r="AX327">
        <v>0</v>
      </c>
      <c r="AY327">
        <f t="shared" si="540"/>
        <v>0</v>
      </c>
      <c r="AZ327">
        <v>0</v>
      </c>
      <c r="BA327">
        <f t="shared" si="541"/>
        <v>0</v>
      </c>
      <c r="BB327">
        <v>0</v>
      </c>
      <c r="BC327">
        <f t="shared" si="542"/>
        <v>0</v>
      </c>
      <c r="BD327">
        <v>0</v>
      </c>
      <c r="BE327">
        <f t="shared" si="543"/>
        <v>0</v>
      </c>
      <c r="BF327">
        <v>0</v>
      </c>
      <c r="BG327">
        <f t="shared" si="544"/>
        <v>0</v>
      </c>
      <c r="BH327">
        <v>0</v>
      </c>
      <c r="BI327">
        <f t="shared" si="545"/>
        <v>0</v>
      </c>
      <c r="BJ327">
        <v>0</v>
      </c>
      <c r="BK327">
        <f t="shared" si="546"/>
        <v>0</v>
      </c>
      <c r="BL327">
        <v>0</v>
      </c>
      <c r="BM327">
        <f t="shared" si="547"/>
        <v>0</v>
      </c>
      <c r="BN327">
        <v>0</v>
      </c>
      <c r="BO327">
        <f t="shared" si="548"/>
        <v>0</v>
      </c>
      <c r="BP327">
        <v>0</v>
      </c>
      <c r="BQ327">
        <f t="shared" si="549"/>
        <v>0</v>
      </c>
      <c r="BR327">
        <v>0</v>
      </c>
      <c r="BS327">
        <f t="shared" si="550"/>
        <v>0</v>
      </c>
      <c r="BT327">
        <v>0</v>
      </c>
      <c r="BU327">
        <f t="shared" si="551"/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f t="shared" si="487"/>
        <v>0</v>
      </c>
      <c r="DF327">
        <v>0</v>
      </c>
      <c r="DG327">
        <f t="shared" si="488"/>
        <v>0</v>
      </c>
      <c r="DH327">
        <v>100</v>
      </c>
      <c r="DI327">
        <f t="shared" si="489"/>
        <v>1</v>
      </c>
      <c r="DJ327">
        <v>0</v>
      </c>
      <c r="DK327">
        <f t="shared" si="490"/>
        <v>0</v>
      </c>
      <c r="DL327">
        <v>0</v>
      </c>
      <c r="DM327">
        <f t="shared" si="491"/>
        <v>0</v>
      </c>
      <c r="DN327">
        <v>0</v>
      </c>
      <c r="DO327">
        <f t="shared" si="492"/>
        <v>0</v>
      </c>
      <c r="DP327">
        <v>0</v>
      </c>
      <c r="DQ327">
        <f t="shared" si="493"/>
        <v>0</v>
      </c>
      <c r="DR327">
        <v>0</v>
      </c>
      <c r="DS327">
        <f t="shared" si="494"/>
        <v>0</v>
      </c>
      <c r="DT327">
        <v>0</v>
      </c>
      <c r="DU327">
        <f t="shared" si="495"/>
        <v>0</v>
      </c>
      <c r="DV327">
        <v>0</v>
      </c>
      <c r="DW327">
        <f t="shared" si="496"/>
        <v>0</v>
      </c>
      <c r="DX327">
        <v>0</v>
      </c>
      <c r="DY327">
        <f t="shared" si="497"/>
        <v>0</v>
      </c>
      <c r="DZ327">
        <v>0</v>
      </c>
      <c r="EA327">
        <f t="shared" si="498"/>
        <v>0</v>
      </c>
      <c r="EB327">
        <v>0</v>
      </c>
      <c r="EC327">
        <f t="shared" si="499"/>
        <v>0</v>
      </c>
      <c r="ED327">
        <v>0</v>
      </c>
      <c r="EE327">
        <f t="shared" si="500"/>
        <v>0</v>
      </c>
      <c r="EF327">
        <v>0</v>
      </c>
      <c r="EG327">
        <f t="shared" si="501"/>
        <v>0</v>
      </c>
      <c r="EH327">
        <v>0</v>
      </c>
      <c r="EI327">
        <f t="shared" si="502"/>
        <v>0</v>
      </c>
      <c r="EJ327">
        <v>0</v>
      </c>
      <c r="EK327">
        <f t="shared" si="503"/>
        <v>0</v>
      </c>
      <c r="EL327">
        <v>0</v>
      </c>
      <c r="EM327">
        <f t="shared" si="504"/>
        <v>0</v>
      </c>
      <c r="EN327">
        <v>0</v>
      </c>
      <c r="EO327">
        <f t="shared" si="505"/>
        <v>0</v>
      </c>
      <c r="EP327">
        <v>0</v>
      </c>
      <c r="EQ327">
        <f t="shared" si="506"/>
        <v>0</v>
      </c>
      <c r="ER327">
        <v>0</v>
      </c>
      <c r="ES327">
        <f t="shared" si="507"/>
        <v>0</v>
      </c>
      <c r="ET327">
        <v>0</v>
      </c>
      <c r="EU327">
        <f t="shared" si="508"/>
        <v>0</v>
      </c>
      <c r="EV327">
        <v>0</v>
      </c>
      <c r="EW327">
        <f t="shared" si="509"/>
        <v>0</v>
      </c>
      <c r="EX327">
        <v>0</v>
      </c>
      <c r="EY327">
        <f t="shared" si="510"/>
        <v>0</v>
      </c>
      <c r="EZ327">
        <v>0</v>
      </c>
      <c r="FA327">
        <f t="shared" si="511"/>
        <v>0</v>
      </c>
      <c r="FB327">
        <v>0</v>
      </c>
      <c r="FC327">
        <f t="shared" si="512"/>
        <v>0</v>
      </c>
      <c r="FD327">
        <v>0</v>
      </c>
      <c r="FE327">
        <v>0</v>
      </c>
      <c r="FF327" s="3" t="s">
        <v>687</v>
      </c>
    </row>
    <row r="328" spans="1:162" x14ac:dyDescent="0.45">
      <c r="A328">
        <v>327</v>
      </c>
      <c r="B328">
        <v>503</v>
      </c>
      <c r="C328" t="s">
        <v>368</v>
      </c>
      <c r="D328" t="s">
        <v>369</v>
      </c>
      <c r="E328" t="s">
        <v>808</v>
      </c>
      <c r="F328" t="s">
        <v>809</v>
      </c>
      <c r="G328" s="2">
        <v>1</v>
      </c>
      <c r="H328">
        <f t="shared" ref="H328:H333" si="552">327.5+273</f>
        <v>600.5</v>
      </c>
      <c r="I328">
        <v>1673</v>
      </c>
      <c r="J328">
        <f>350+273</f>
        <v>623</v>
      </c>
      <c r="K328" s="2">
        <f t="shared" si="517"/>
        <v>0.3723849372384937</v>
      </c>
      <c r="L328">
        <f>5*10^-4</f>
        <v>5.0000000000000001E-4</v>
      </c>
      <c r="M328" t="s">
        <v>64</v>
      </c>
      <c r="N328">
        <v>0</v>
      </c>
      <c r="O328">
        <f t="shared" si="522"/>
        <v>0</v>
      </c>
      <c r="P328">
        <v>0</v>
      </c>
      <c r="Q328">
        <f t="shared" si="523"/>
        <v>0</v>
      </c>
      <c r="R328">
        <v>13</v>
      </c>
      <c r="S328">
        <f t="shared" si="524"/>
        <v>0.1197670770705417</v>
      </c>
      <c r="T328">
        <v>0</v>
      </c>
      <c r="U328">
        <f t="shared" si="525"/>
        <v>0</v>
      </c>
      <c r="V328">
        <v>0</v>
      </c>
      <c r="W328">
        <f t="shared" si="526"/>
        <v>0</v>
      </c>
      <c r="X328">
        <v>0</v>
      </c>
      <c r="Y328">
        <f t="shared" si="527"/>
        <v>0</v>
      </c>
      <c r="Z328">
        <v>0</v>
      </c>
      <c r="AA328">
        <f t="shared" si="528"/>
        <v>0</v>
      </c>
      <c r="AB328">
        <v>0</v>
      </c>
      <c r="AC328">
        <f t="shared" si="529"/>
        <v>0</v>
      </c>
      <c r="AD328">
        <f>100-20-13</f>
        <v>67</v>
      </c>
      <c r="AE328">
        <f t="shared" si="530"/>
        <v>0.64874477628222726</v>
      </c>
      <c r="AF328">
        <f t="shared" ref="AF328:AF339" si="553">(0.38+0.45)/2</f>
        <v>0.41500000000000004</v>
      </c>
      <c r="AG328">
        <f t="shared" si="531"/>
        <v>1.8684800095771694E-2</v>
      </c>
      <c r="AH328">
        <v>0</v>
      </c>
      <c r="AI328">
        <f t="shared" si="532"/>
        <v>0</v>
      </c>
      <c r="AJ328">
        <v>0</v>
      </c>
      <c r="AK328">
        <f t="shared" si="533"/>
        <v>0</v>
      </c>
      <c r="AL328">
        <v>0.25</v>
      </c>
      <c r="AM328">
        <f t="shared" si="534"/>
        <v>4.8132809849403069E-3</v>
      </c>
      <c r="AN328">
        <v>20</v>
      </c>
      <c r="AO328">
        <f t="shared" si="535"/>
        <v>0.20799006556651903</v>
      </c>
      <c r="AP328">
        <v>0</v>
      </c>
      <c r="AQ328">
        <f t="shared" si="536"/>
        <v>0</v>
      </c>
      <c r="AR328">
        <v>0</v>
      </c>
      <c r="AS328">
        <f t="shared" si="537"/>
        <v>0</v>
      </c>
      <c r="AT328">
        <v>0</v>
      </c>
      <c r="AU328">
        <f t="shared" si="538"/>
        <v>0</v>
      </c>
      <c r="AV328">
        <v>0</v>
      </c>
      <c r="AW328">
        <f t="shared" si="539"/>
        <v>0</v>
      </c>
      <c r="AX328">
        <v>0</v>
      </c>
      <c r="AY328">
        <f t="shared" si="540"/>
        <v>0</v>
      </c>
      <c r="AZ328">
        <v>0</v>
      </c>
      <c r="BA328">
        <f t="shared" si="541"/>
        <v>0</v>
      </c>
      <c r="BB328">
        <v>0</v>
      </c>
      <c r="BC328">
        <f t="shared" si="542"/>
        <v>0</v>
      </c>
      <c r="BD328">
        <v>0</v>
      </c>
      <c r="BE328">
        <f t="shared" si="543"/>
        <v>0</v>
      </c>
      <c r="BF328">
        <v>0</v>
      </c>
      <c r="BG328">
        <f t="shared" si="544"/>
        <v>0</v>
      </c>
      <c r="BH328">
        <v>0</v>
      </c>
      <c r="BI328">
        <f t="shared" si="545"/>
        <v>0</v>
      </c>
      <c r="BJ328">
        <v>0</v>
      </c>
      <c r="BK328">
        <f t="shared" si="546"/>
        <v>0</v>
      </c>
      <c r="BL328">
        <v>0</v>
      </c>
      <c r="BM328">
        <f t="shared" si="547"/>
        <v>0</v>
      </c>
      <c r="BN328">
        <v>0</v>
      </c>
      <c r="BO328">
        <f t="shared" si="548"/>
        <v>0</v>
      </c>
      <c r="BP328">
        <v>0</v>
      </c>
      <c r="BQ328">
        <f t="shared" si="549"/>
        <v>0</v>
      </c>
      <c r="BR328">
        <v>0</v>
      </c>
      <c r="BS328">
        <f t="shared" si="550"/>
        <v>0</v>
      </c>
      <c r="BT328">
        <v>0</v>
      </c>
      <c r="BU328">
        <f t="shared" si="551"/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f t="shared" si="487"/>
        <v>0</v>
      </c>
      <c r="DF328">
        <v>0</v>
      </c>
      <c r="DG328">
        <f t="shared" si="488"/>
        <v>0</v>
      </c>
      <c r="DH328">
        <v>0</v>
      </c>
      <c r="DI328">
        <f t="shared" si="489"/>
        <v>0</v>
      </c>
      <c r="DJ328">
        <v>0</v>
      </c>
      <c r="DK328">
        <f t="shared" si="490"/>
        <v>0</v>
      </c>
      <c r="DL328">
        <v>100</v>
      </c>
      <c r="DM328">
        <f t="shared" si="491"/>
        <v>1</v>
      </c>
      <c r="DN328">
        <v>0</v>
      </c>
      <c r="DO328">
        <f t="shared" si="492"/>
        <v>0</v>
      </c>
      <c r="DP328">
        <v>0</v>
      </c>
      <c r="DQ328">
        <f t="shared" si="493"/>
        <v>0</v>
      </c>
      <c r="DR328">
        <v>0</v>
      </c>
      <c r="DS328">
        <f t="shared" si="494"/>
        <v>0</v>
      </c>
      <c r="DT328">
        <v>0</v>
      </c>
      <c r="DU328">
        <f t="shared" si="495"/>
        <v>0</v>
      </c>
      <c r="DV328">
        <v>0</v>
      </c>
      <c r="DW328">
        <f t="shared" si="496"/>
        <v>0</v>
      </c>
      <c r="DX328">
        <v>0</v>
      </c>
      <c r="DY328">
        <f t="shared" si="497"/>
        <v>0</v>
      </c>
      <c r="DZ328">
        <v>0</v>
      </c>
      <c r="EA328">
        <f t="shared" si="498"/>
        <v>0</v>
      </c>
      <c r="EB328">
        <v>0</v>
      </c>
      <c r="EC328">
        <f t="shared" si="499"/>
        <v>0</v>
      </c>
      <c r="ED328">
        <v>0</v>
      </c>
      <c r="EE328">
        <f t="shared" si="500"/>
        <v>0</v>
      </c>
      <c r="EF328">
        <v>0</v>
      </c>
      <c r="EG328">
        <f t="shared" si="501"/>
        <v>0</v>
      </c>
      <c r="EH328">
        <v>0</v>
      </c>
      <c r="EI328">
        <f t="shared" si="502"/>
        <v>0</v>
      </c>
      <c r="EJ328">
        <v>0</v>
      </c>
      <c r="EK328">
        <f t="shared" si="503"/>
        <v>0</v>
      </c>
      <c r="EL328">
        <v>0</v>
      </c>
      <c r="EM328">
        <f t="shared" si="504"/>
        <v>0</v>
      </c>
      <c r="EN328">
        <v>0</v>
      </c>
      <c r="EO328">
        <f t="shared" si="505"/>
        <v>0</v>
      </c>
      <c r="EP328">
        <v>0</v>
      </c>
      <c r="EQ328">
        <f t="shared" si="506"/>
        <v>0</v>
      </c>
      <c r="ER328">
        <v>0</v>
      </c>
      <c r="ES328">
        <f t="shared" si="507"/>
        <v>0</v>
      </c>
      <c r="ET328">
        <v>0</v>
      </c>
      <c r="EU328">
        <f t="shared" si="508"/>
        <v>0</v>
      </c>
      <c r="EV328">
        <v>0</v>
      </c>
      <c r="EW328">
        <f t="shared" si="509"/>
        <v>0</v>
      </c>
      <c r="EX328">
        <v>0</v>
      </c>
      <c r="EY328">
        <f t="shared" si="510"/>
        <v>0</v>
      </c>
      <c r="EZ328">
        <v>0</v>
      </c>
      <c r="FA328">
        <f t="shared" si="511"/>
        <v>0</v>
      </c>
      <c r="FB328">
        <v>0</v>
      </c>
      <c r="FC328">
        <f t="shared" si="512"/>
        <v>0</v>
      </c>
      <c r="FD328">
        <v>0</v>
      </c>
      <c r="FE328">
        <v>0</v>
      </c>
      <c r="FF328" s="14" t="s">
        <v>810</v>
      </c>
    </row>
    <row r="329" spans="1:162" x14ac:dyDescent="0.45">
      <c r="A329">
        <v>328</v>
      </c>
      <c r="B329">
        <v>504</v>
      </c>
      <c r="C329" t="s">
        <v>368</v>
      </c>
      <c r="D329" t="s">
        <v>369</v>
      </c>
      <c r="E329" t="s">
        <v>808</v>
      </c>
      <c r="F329" t="s">
        <v>809</v>
      </c>
      <c r="G329" s="2">
        <v>1</v>
      </c>
      <c r="H329">
        <f t="shared" si="552"/>
        <v>600.5</v>
      </c>
      <c r="I329">
        <v>1673</v>
      </c>
      <c r="J329">
        <f>400+273</f>
        <v>673</v>
      </c>
      <c r="K329" s="2">
        <f t="shared" si="517"/>
        <v>0.40227136879856545</v>
      </c>
      <c r="L329">
        <f t="shared" ref="L329:L339" si="554">5*10^-4</f>
        <v>5.0000000000000001E-4</v>
      </c>
      <c r="M329" t="s">
        <v>64</v>
      </c>
      <c r="N329">
        <v>0</v>
      </c>
      <c r="O329">
        <f t="shared" si="522"/>
        <v>0</v>
      </c>
      <c r="P329">
        <v>0</v>
      </c>
      <c r="Q329">
        <f t="shared" si="523"/>
        <v>0</v>
      </c>
      <c r="R329">
        <v>13</v>
      </c>
      <c r="S329">
        <f t="shared" si="524"/>
        <v>0.1197670770705417</v>
      </c>
      <c r="T329">
        <v>0</v>
      </c>
      <c r="U329">
        <f t="shared" si="525"/>
        <v>0</v>
      </c>
      <c r="V329">
        <v>0</v>
      </c>
      <c r="W329">
        <f t="shared" si="526"/>
        <v>0</v>
      </c>
      <c r="X329">
        <v>0</v>
      </c>
      <c r="Y329">
        <f t="shared" si="527"/>
        <v>0</v>
      </c>
      <c r="Z329">
        <v>0</v>
      </c>
      <c r="AA329">
        <f t="shared" si="528"/>
        <v>0</v>
      </c>
      <c r="AB329">
        <v>0</v>
      </c>
      <c r="AC329">
        <f t="shared" si="529"/>
        <v>0</v>
      </c>
      <c r="AD329">
        <f t="shared" ref="AD329:AD339" si="555">100-20-13</f>
        <v>67</v>
      </c>
      <c r="AE329">
        <f t="shared" si="530"/>
        <v>0.64874477628222726</v>
      </c>
      <c r="AF329">
        <f t="shared" si="553"/>
        <v>0.41500000000000004</v>
      </c>
      <c r="AG329">
        <f t="shared" si="531"/>
        <v>1.8684800095771694E-2</v>
      </c>
      <c r="AH329">
        <v>0</v>
      </c>
      <c r="AI329">
        <f t="shared" si="532"/>
        <v>0</v>
      </c>
      <c r="AJ329">
        <v>0</v>
      </c>
      <c r="AK329">
        <f t="shared" si="533"/>
        <v>0</v>
      </c>
      <c r="AL329">
        <v>0.25</v>
      </c>
      <c r="AM329">
        <f t="shared" si="534"/>
        <v>4.8132809849403069E-3</v>
      </c>
      <c r="AN329">
        <v>20</v>
      </c>
      <c r="AO329">
        <f t="shared" si="535"/>
        <v>0.20799006556651903</v>
      </c>
      <c r="AP329">
        <v>0</v>
      </c>
      <c r="AQ329">
        <f t="shared" si="536"/>
        <v>0</v>
      </c>
      <c r="AR329">
        <v>0</v>
      </c>
      <c r="AS329">
        <f t="shared" si="537"/>
        <v>0</v>
      </c>
      <c r="AT329">
        <v>0</v>
      </c>
      <c r="AU329">
        <f t="shared" si="538"/>
        <v>0</v>
      </c>
      <c r="AV329">
        <v>0</v>
      </c>
      <c r="AW329">
        <f t="shared" si="539"/>
        <v>0</v>
      </c>
      <c r="AX329">
        <v>0</v>
      </c>
      <c r="AY329">
        <f t="shared" si="540"/>
        <v>0</v>
      </c>
      <c r="AZ329">
        <v>0</v>
      </c>
      <c r="BA329">
        <f t="shared" si="541"/>
        <v>0</v>
      </c>
      <c r="BB329">
        <v>0</v>
      </c>
      <c r="BC329">
        <f t="shared" si="542"/>
        <v>0</v>
      </c>
      <c r="BD329">
        <v>0</v>
      </c>
      <c r="BE329">
        <f t="shared" si="543"/>
        <v>0</v>
      </c>
      <c r="BF329">
        <v>0</v>
      </c>
      <c r="BG329">
        <f t="shared" si="544"/>
        <v>0</v>
      </c>
      <c r="BH329">
        <v>0</v>
      </c>
      <c r="BI329">
        <f t="shared" si="545"/>
        <v>0</v>
      </c>
      <c r="BJ329">
        <v>0</v>
      </c>
      <c r="BK329">
        <f t="shared" si="546"/>
        <v>0</v>
      </c>
      <c r="BL329">
        <v>0</v>
      </c>
      <c r="BM329">
        <f t="shared" si="547"/>
        <v>0</v>
      </c>
      <c r="BN329">
        <v>0</v>
      </c>
      <c r="BO329">
        <f t="shared" si="548"/>
        <v>0</v>
      </c>
      <c r="BP329">
        <v>0</v>
      </c>
      <c r="BQ329">
        <f t="shared" si="549"/>
        <v>0</v>
      </c>
      <c r="BR329">
        <v>0</v>
      </c>
      <c r="BS329">
        <f t="shared" si="550"/>
        <v>0</v>
      </c>
      <c r="BT329">
        <v>0</v>
      </c>
      <c r="BU329">
        <f t="shared" si="551"/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f t="shared" si="487"/>
        <v>0</v>
      </c>
      <c r="DF329">
        <v>0</v>
      </c>
      <c r="DG329">
        <f t="shared" si="488"/>
        <v>0</v>
      </c>
      <c r="DH329">
        <v>0</v>
      </c>
      <c r="DI329">
        <f t="shared" si="489"/>
        <v>0</v>
      </c>
      <c r="DJ329">
        <v>0</v>
      </c>
      <c r="DK329">
        <f t="shared" si="490"/>
        <v>0</v>
      </c>
      <c r="DL329">
        <v>100</v>
      </c>
      <c r="DM329">
        <f t="shared" si="491"/>
        <v>1</v>
      </c>
      <c r="DN329">
        <v>0</v>
      </c>
      <c r="DO329">
        <f t="shared" si="492"/>
        <v>0</v>
      </c>
      <c r="DP329">
        <v>0</v>
      </c>
      <c r="DQ329">
        <f t="shared" si="493"/>
        <v>0</v>
      </c>
      <c r="DR329">
        <v>0</v>
      </c>
      <c r="DS329">
        <f t="shared" si="494"/>
        <v>0</v>
      </c>
      <c r="DT329">
        <v>0</v>
      </c>
      <c r="DU329">
        <f t="shared" si="495"/>
        <v>0</v>
      </c>
      <c r="DV329">
        <v>0</v>
      </c>
      <c r="DW329">
        <f t="shared" si="496"/>
        <v>0</v>
      </c>
      <c r="DX329">
        <v>0</v>
      </c>
      <c r="DY329">
        <f t="shared" si="497"/>
        <v>0</v>
      </c>
      <c r="DZ329">
        <v>0</v>
      </c>
      <c r="EA329">
        <f t="shared" si="498"/>
        <v>0</v>
      </c>
      <c r="EB329">
        <v>0</v>
      </c>
      <c r="EC329">
        <f t="shared" si="499"/>
        <v>0</v>
      </c>
      <c r="ED329">
        <v>0</v>
      </c>
      <c r="EE329">
        <f t="shared" si="500"/>
        <v>0</v>
      </c>
      <c r="EF329">
        <v>0</v>
      </c>
      <c r="EG329">
        <f t="shared" si="501"/>
        <v>0</v>
      </c>
      <c r="EH329">
        <v>0</v>
      </c>
      <c r="EI329">
        <f t="shared" si="502"/>
        <v>0</v>
      </c>
      <c r="EJ329">
        <v>0</v>
      </c>
      <c r="EK329">
        <f t="shared" si="503"/>
        <v>0</v>
      </c>
      <c r="EL329">
        <v>0</v>
      </c>
      <c r="EM329">
        <f t="shared" si="504"/>
        <v>0</v>
      </c>
      <c r="EN329">
        <v>0</v>
      </c>
      <c r="EO329">
        <f t="shared" si="505"/>
        <v>0</v>
      </c>
      <c r="EP329">
        <v>0</v>
      </c>
      <c r="EQ329">
        <f t="shared" si="506"/>
        <v>0</v>
      </c>
      <c r="ER329">
        <v>0</v>
      </c>
      <c r="ES329">
        <f t="shared" si="507"/>
        <v>0</v>
      </c>
      <c r="ET329">
        <v>0</v>
      </c>
      <c r="EU329">
        <f t="shared" si="508"/>
        <v>0</v>
      </c>
      <c r="EV329">
        <v>0</v>
      </c>
      <c r="EW329">
        <f t="shared" si="509"/>
        <v>0</v>
      </c>
      <c r="EX329">
        <v>0</v>
      </c>
      <c r="EY329">
        <f t="shared" si="510"/>
        <v>0</v>
      </c>
      <c r="EZ329">
        <v>0</v>
      </c>
      <c r="FA329">
        <f t="shared" si="511"/>
        <v>0</v>
      </c>
      <c r="FB329">
        <v>0</v>
      </c>
      <c r="FC329">
        <f t="shared" si="512"/>
        <v>0</v>
      </c>
      <c r="FD329">
        <v>0</v>
      </c>
      <c r="FE329">
        <v>0</v>
      </c>
      <c r="FF329" s="14" t="s">
        <v>811</v>
      </c>
    </row>
    <row r="330" spans="1:162" x14ac:dyDescent="0.45">
      <c r="A330">
        <v>329</v>
      </c>
      <c r="B330">
        <v>505</v>
      </c>
      <c r="C330" t="s">
        <v>368</v>
      </c>
      <c r="D330" t="s">
        <v>369</v>
      </c>
      <c r="E330" t="s">
        <v>808</v>
      </c>
      <c r="F330" t="s">
        <v>809</v>
      </c>
      <c r="G330" s="2">
        <v>1</v>
      </c>
      <c r="H330">
        <f t="shared" si="552"/>
        <v>600.5</v>
      </c>
      <c r="I330">
        <v>1673</v>
      </c>
      <c r="J330">
        <f>450+273</f>
        <v>723</v>
      </c>
      <c r="K330" s="2">
        <f t="shared" si="517"/>
        <v>0.43215780035863716</v>
      </c>
      <c r="L330">
        <f t="shared" si="554"/>
        <v>5.0000000000000001E-4</v>
      </c>
      <c r="M330" t="s">
        <v>64</v>
      </c>
      <c r="N330">
        <v>0</v>
      </c>
      <c r="O330">
        <f t="shared" si="522"/>
        <v>0</v>
      </c>
      <c r="P330">
        <v>0</v>
      </c>
      <c r="Q330">
        <f t="shared" si="523"/>
        <v>0</v>
      </c>
      <c r="R330">
        <v>13</v>
      </c>
      <c r="S330">
        <f t="shared" si="524"/>
        <v>0.1197670770705417</v>
      </c>
      <c r="T330">
        <v>0</v>
      </c>
      <c r="U330">
        <f t="shared" si="525"/>
        <v>0</v>
      </c>
      <c r="V330">
        <v>0</v>
      </c>
      <c r="W330">
        <f t="shared" si="526"/>
        <v>0</v>
      </c>
      <c r="X330">
        <v>0</v>
      </c>
      <c r="Y330">
        <f t="shared" si="527"/>
        <v>0</v>
      </c>
      <c r="Z330">
        <v>0</v>
      </c>
      <c r="AA330">
        <f t="shared" si="528"/>
        <v>0</v>
      </c>
      <c r="AB330">
        <v>0</v>
      </c>
      <c r="AC330">
        <f t="shared" si="529"/>
        <v>0</v>
      </c>
      <c r="AD330">
        <f t="shared" si="555"/>
        <v>67</v>
      </c>
      <c r="AE330">
        <f t="shared" si="530"/>
        <v>0.64874477628222726</v>
      </c>
      <c r="AF330">
        <f t="shared" si="553"/>
        <v>0.41500000000000004</v>
      </c>
      <c r="AG330">
        <f t="shared" si="531"/>
        <v>1.8684800095771694E-2</v>
      </c>
      <c r="AH330">
        <v>0</v>
      </c>
      <c r="AI330">
        <f t="shared" si="532"/>
        <v>0</v>
      </c>
      <c r="AJ330">
        <v>0</v>
      </c>
      <c r="AK330">
        <f t="shared" si="533"/>
        <v>0</v>
      </c>
      <c r="AL330">
        <v>0.25</v>
      </c>
      <c r="AM330">
        <f t="shared" si="534"/>
        <v>4.8132809849403069E-3</v>
      </c>
      <c r="AN330">
        <v>20</v>
      </c>
      <c r="AO330">
        <f t="shared" si="535"/>
        <v>0.20799006556651903</v>
      </c>
      <c r="AP330">
        <v>0</v>
      </c>
      <c r="AQ330">
        <f t="shared" si="536"/>
        <v>0</v>
      </c>
      <c r="AR330">
        <v>0</v>
      </c>
      <c r="AS330">
        <f t="shared" si="537"/>
        <v>0</v>
      </c>
      <c r="AT330">
        <v>0</v>
      </c>
      <c r="AU330">
        <f t="shared" si="538"/>
        <v>0</v>
      </c>
      <c r="AV330">
        <v>0</v>
      </c>
      <c r="AW330">
        <f t="shared" si="539"/>
        <v>0</v>
      </c>
      <c r="AX330">
        <v>0</v>
      </c>
      <c r="AY330">
        <f t="shared" si="540"/>
        <v>0</v>
      </c>
      <c r="AZ330">
        <v>0</v>
      </c>
      <c r="BA330">
        <f t="shared" si="541"/>
        <v>0</v>
      </c>
      <c r="BB330">
        <v>0</v>
      </c>
      <c r="BC330">
        <f t="shared" si="542"/>
        <v>0</v>
      </c>
      <c r="BD330">
        <v>0</v>
      </c>
      <c r="BE330">
        <f t="shared" si="543"/>
        <v>0</v>
      </c>
      <c r="BF330">
        <v>0</v>
      </c>
      <c r="BG330">
        <f t="shared" si="544"/>
        <v>0</v>
      </c>
      <c r="BH330">
        <v>0</v>
      </c>
      <c r="BI330">
        <f t="shared" si="545"/>
        <v>0</v>
      </c>
      <c r="BJ330">
        <v>0</v>
      </c>
      <c r="BK330">
        <f t="shared" si="546"/>
        <v>0</v>
      </c>
      <c r="BL330">
        <v>0</v>
      </c>
      <c r="BM330">
        <f t="shared" si="547"/>
        <v>0</v>
      </c>
      <c r="BN330">
        <v>0</v>
      </c>
      <c r="BO330">
        <f t="shared" si="548"/>
        <v>0</v>
      </c>
      <c r="BP330">
        <v>0</v>
      </c>
      <c r="BQ330">
        <f t="shared" si="549"/>
        <v>0</v>
      </c>
      <c r="BR330">
        <v>0</v>
      </c>
      <c r="BS330">
        <f t="shared" si="550"/>
        <v>0</v>
      </c>
      <c r="BT330">
        <v>0</v>
      </c>
      <c r="BU330">
        <f t="shared" si="551"/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f t="shared" si="487"/>
        <v>0</v>
      </c>
      <c r="DF330">
        <v>0</v>
      </c>
      <c r="DG330">
        <f t="shared" si="488"/>
        <v>0</v>
      </c>
      <c r="DH330">
        <v>0</v>
      </c>
      <c r="DI330">
        <f t="shared" si="489"/>
        <v>0</v>
      </c>
      <c r="DJ330">
        <v>0</v>
      </c>
      <c r="DK330">
        <f t="shared" si="490"/>
        <v>0</v>
      </c>
      <c r="DL330">
        <v>100</v>
      </c>
      <c r="DM330">
        <f t="shared" si="491"/>
        <v>1</v>
      </c>
      <c r="DN330">
        <v>0</v>
      </c>
      <c r="DO330">
        <f t="shared" si="492"/>
        <v>0</v>
      </c>
      <c r="DP330">
        <v>0</v>
      </c>
      <c r="DQ330">
        <f t="shared" si="493"/>
        <v>0</v>
      </c>
      <c r="DR330">
        <v>0</v>
      </c>
      <c r="DS330">
        <f t="shared" si="494"/>
        <v>0</v>
      </c>
      <c r="DT330">
        <v>0</v>
      </c>
      <c r="DU330">
        <f t="shared" si="495"/>
        <v>0</v>
      </c>
      <c r="DV330">
        <v>0</v>
      </c>
      <c r="DW330">
        <f t="shared" si="496"/>
        <v>0</v>
      </c>
      <c r="DX330">
        <v>0</v>
      </c>
      <c r="DY330">
        <f t="shared" si="497"/>
        <v>0</v>
      </c>
      <c r="DZ330">
        <v>0</v>
      </c>
      <c r="EA330">
        <f t="shared" si="498"/>
        <v>0</v>
      </c>
      <c r="EB330">
        <v>0</v>
      </c>
      <c r="EC330">
        <f t="shared" si="499"/>
        <v>0</v>
      </c>
      <c r="ED330">
        <v>0</v>
      </c>
      <c r="EE330">
        <f t="shared" si="500"/>
        <v>0</v>
      </c>
      <c r="EF330">
        <v>0</v>
      </c>
      <c r="EG330">
        <f t="shared" si="501"/>
        <v>0</v>
      </c>
      <c r="EH330">
        <v>0</v>
      </c>
      <c r="EI330">
        <f t="shared" si="502"/>
        <v>0</v>
      </c>
      <c r="EJ330">
        <v>0</v>
      </c>
      <c r="EK330">
        <f t="shared" si="503"/>
        <v>0</v>
      </c>
      <c r="EL330">
        <v>0</v>
      </c>
      <c r="EM330">
        <f t="shared" si="504"/>
        <v>0</v>
      </c>
      <c r="EN330">
        <v>0</v>
      </c>
      <c r="EO330">
        <f t="shared" si="505"/>
        <v>0</v>
      </c>
      <c r="EP330">
        <v>0</v>
      </c>
      <c r="EQ330">
        <f t="shared" si="506"/>
        <v>0</v>
      </c>
      <c r="ER330">
        <v>0</v>
      </c>
      <c r="ES330">
        <f t="shared" si="507"/>
        <v>0</v>
      </c>
      <c r="ET330">
        <v>0</v>
      </c>
      <c r="EU330">
        <f t="shared" si="508"/>
        <v>0</v>
      </c>
      <c r="EV330">
        <v>0</v>
      </c>
      <c r="EW330">
        <f t="shared" si="509"/>
        <v>0</v>
      </c>
      <c r="EX330">
        <v>0</v>
      </c>
      <c r="EY330">
        <f t="shared" si="510"/>
        <v>0</v>
      </c>
      <c r="EZ330">
        <v>0</v>
      </c>
      <c r="FA330">
        <f t="shared" si="511"/>
        <v>0</v>
      </c>
      <c r="FB330">
        <v>0</v>
      </c>
      <c r="FC330">
        <f t="shared" si="512"/>
        <v>0</v>
      </c>
      <c r="FD330">
        <v>0</v>
      </c>
      <c r="FE330">
        <v>0</v>
      </c>
      <c r="FF330" s="14" t="s">
        <v>812</v>
      </c>
    </row>
    <row r="331" spans="1:162" x14ac:dyDescent="0.45">
      <c r="A331">
        <v>330</v>
      </c>
      <c r="B331">
        <v>506</v>
      </c>
      <c r="C331" t="s">
        <v>368</v>
      </c>
      <c r="D331" t="s">
        <v>369</v>
      </c>
      <c r="E331" t="s">
        <v>808</v>
      </c>
      <c r="F331" t="s">
        <v>809</v>
      </c>
      <c r="G331" s="2">
        <v>0</v>
      </c>
      <c r="H331">
        <f t="shared" si="552"/>
        <v>600.5</v>
      </c>
      <c r="I331">
        <v>1673</v>
      </c>
      <c r="J331">
        <f>500+273</f>
        <v>773</v>
      </c>
      <c r="K331" s="2">
        <f t="shared" si="517"/>
        <v>0.46204423191870891</v>
      </c>
      <c r="L331">
        <f t="shared" si="554"/>
        <v>5.0000000000000001E-4</v>
      </c>
      <c r="M331" t="s">
        <v>64</v>
      </c>
      <c r="N331">
        <v>0</v>
      </c>
      <c r="O331">
        <f t="shared" si="522"/>
        <v>0</v>
      </c>
      <c r="P331">
        <v>0</v>
      </c>
      <c r="Q331">
        <f t="shared" si="523"/>
        <v>0</v>
      </c>
      <c r="R331">
        <v>13</v>
      </c>
      <c r="S331">
        <f t="shared" si="524"/>
        <v>0.1197670770705417</v>
      </c>
      <c r="T331">
        <v>0</v>
      </c>
      <c r="U331">
        <f t="shared" si="525"/>
        <v>0</v>
      </c>
      <c r="V331">
        <v>0</v>
      </c>
      <c r="W331">
        <f t="shared" si="526"/>
        <v>0</v>
      </c>
      <c r="X331">
        <v>0</v>
      </c>
      <c r="Y331">
        <f t="shared" si="527"/>
        <v>0</v>
      </c>
      <c r="Z331">
        <v>0</v>
      </c>
      <c r="AA331">
        <f t="shared" si="528"/>
        <v>0</v>
      </c>
      <c r="AB331">
        <v>0</v>
      </c>
      <c r="AC331">
        <f t="shared" si="529"/>
        <v>0</v>
      </c>
      <c r="AD331">
        <f t="shared" si="555"/>
        <v>67</v>
      </c>
      <c r="AE331">
        <f t="shared" si="530"/>
        <v>0.64874477628222726</v>
      </c>
      <c r="AF331">
        <f t="shared" si="553"/>
        <v>0.41500000000000004</v>
      </c>
      <c r="AG331">
        <f t="shared" si="531"/>
        <v>1.8684800095771694E-2</v>
      </c>
      <c r="AH331">
        <v>0</v>
      </c>
      <c r="AI331">
        <f t="shared" si="532"/>
        <v>0</v>
      </c>
      <c r="AJ331">
        <v>0</v>
      </c>
      <c r="AK331">
        <f t="shared" si="533"/>
        <v>0</v>
      </c>
      <c r="AL331">
        <v>0.25</v>
      </c>
      <c r="AM331">
        <f t="shared" si="534"/>
        <v>4.8132809849403069E-3</v>
      </c>
      <c r="AN331">
        <v>20</v>
      </c>
      <c r="AO331">
        <f t="shared" si="535"/>
        <v>0.20799006556651903</v>
      </c>
      <c r="AP331">
        <v>0</v>
      </c>
      <c r="AQ331">
        <f t="shared" si="536"/>
        <v>0</v>
      </c>
      <c r="AR331">
        <v>0</v>
      </c>
      <c r="AS331">
        <f t="shared" si="537"/>
        <v>0</v>
      </c>
      <c r="AT331">
        <v>0</v>
      </c>
      <c r="AU331">
        <f t="shared" si="538"/>
        <v>0</v>
      </c>
      <c r="AV331">
        <v>0</v>
      </c>
      <c r="AW331">
        <f t="shared" si="539"/>
        <v>0</v>
      </c>
      <c r="AX331">
        <v>0</v>
      </c>
      <c r="AY331">
        <f t="shared" si="540"/>
        <v>0</v>
      </c>
      <c r="AZ331">
        <v>0</v>
      </c>
      <c r="BA331">
        <f t="shared" si="541"/>
        <v>0</v>
      </c>
      <c r="BB331">
        <v>0</v>
      </c>
      <c r="BC331">
        <f t="shared" si="542"/>
        <v>0</v>
      </c>
      <c r="BD331">
        <v>0</v>
      </c>
      <c r="BE331">
        <f t="shared" si="543"/>
        <v>0</v>
      </c>
      <c r="BF331">
        <v>0</v>
      </c>
      <c r="BG331">
        <f t="shared" si="544"/>
        <v>0</v>
      </c>
      <c r="BH331">
        <v>0</v>
      </c>
      <c r="BI331">
        <f t="shared" si="545"/>
        <v>0</v>
      </c>
      <c r="BJ331">
        <v>0</v>
      </c>
      <c r="BK331">
        <f t="shared" si="546"/>
        <v>0</v>
      </c>
      <c r="BL331">
        <v>0</v>
      </c>
      <c r="BM331">
        <f t="shared" si="547"/>
        <v>0</v>
      </c>
      <c r="BN331">
        <v>0</v>
      </c>
      <c r="BO331">
        <f t="shared" si="548"/>
        <v>0</v>
      </c>
      <c r="BP331">
        <v>0</v>
      </c>
      <c r="BQ331">
        <f t="shared" si="549"/>
        <v>0</v>
      </c>
      <c r="BR331">
        <v>0</v>
      </c>
      <c r="BS331">
        <f t="shared" si="550"/>
        <v>0</v>
      </c>
      <c r="BT331">
        <v>0</v>
      </c>
      <c r="BU331">
        <f t="shared" si="551"/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f t="shared" si="487"/>
        <v>0</v>
      </c>
      <c r="DF331">
        <v>0</v>
      </c>
      <c r="DG331">
        <f t="shared" si="488"/>
        <v>0</v>
      </c>
      <c r="DH331">
        <v>0</v>
      </c>
      <c r="DI331">
        <f t="shared" si="489"/>
        <v>0</v>
      </c>
      <c r="DJ331">
        <v>0</v>
      </c>
      <c r="DK331">
        <f t="shared" si="490"/>
        <v>0</v>
      </c>
      <c r="DL331">
        <v>100</v>
      </c>
      <c r="DM331">
        <f t="shared" si="491"/>
        <v>1</v>
      </c>
      <c r="DN331">
        <v>0</v>
      </c>
      <c r="DO331">
        <f t="shared" si="492"/>
        <v>0</v>
      </c>
      <c r="DP331">
        <v>0</v>
      </c>
      <c r="DQ331">
        <f t="shared" si="493"/>
        <v>0</v>
      </c>
      <c r="DR331">
        <v>0</v>
      </c>
      <c r="DS331">
        <f t="shared" si="494"/>
        <v>0</v>
      </c>
      <c r="DT331">
        <v>0</v>
      </c>
      <c r="DU331">
        <f t="shared" si="495"/>
        <v>0</v>
      </c>
      <c r="DV331">
        <v>0</v>
      </c>
      <c r="DW331">
        <f t="shared" si="496"/>
        <v>0</v>
      </c>
      <c r="DX331">
        <v>0</v>
      </c>
      <c r="DY331">
        <f t="shared" si="497"/>
        <v>0</v>
      </c>
      <c r="DZ331">
        <v>0</v>
      </c>
      <c r="EA331">
        <f t="shared" si="498"/>
        <v>0</v>
      </c>
      <c r="EB331">
        <v>0</v>
      </c>
      <c r="EC331">
        <f t="shared" si="499"/>
        <v>0</v>
      </c>
      <c r="ED331">
        <v>0</v>
      </c>
      <c r="EE331">
        <f t="shared" si="500"/>
        <v>0</v>
      </c>
      <c r="EF331">
        <v>0</v>
      </c>
      <c r="EG331">
        <f t="shared" si="501"/>
        <v>0</v>
      </c>
      <c r="EH331">
        <v>0</v>
      </c>
      <c r="EI331">
        <f t="shared" si="502"/>
        <v>0</v>
      </c>
      <c r="EJ331">
        <v>0</v>
      </c>
      <c r="EK331">
        <f t="shared" si="503"/>
        <v>0</v>
      </c>
      <c r="EL331">
        <v>0</v>
      </c>
      <c r="EM331">
        <f t="shared" si="504"/>
        <v>0</v>
      </c>
      <c r="EN331">
        <v>0</v>
      </c>
      <c r="EO331">
        <f t="shared" si="505"/>
        <v>0</v>
      </c>
      <c r="EP331">
        <v>0</v>
      </c>
      <c r="EQ331">
        <f t="shared" si="506"/>
        <v>0</v>
      </c>
      <c r="ER331">
        <v>0</v>
      </c>
      <c r="ES331">
        <f t="shared" si="507"/>
        <v>0</v>
      </c>
      <c r="ET331">
        <v>0</v>
      </c>
      <c r="EU331">
        <f t="shared" si="508"/>
        <v>0</v>
      </c>
      <c r="EV331">
        <v>0</v>
      </c>
      <c r="EW331">
        <f t="shared" si="509"/>
        <v>0</v>
      </c>
      <c r="EX331">
        <v>0</v>
      </c>
      <c r="EY331">
        <f t="shared" si="510"/>
        <v>0</v>
      </c>
      <c r="EZ331">
        <v>0</v>
      </c>
      <c r="FA331">
        <f t="shared" si="511"/>
        <v>0</v>
      </c>
      <c r="FB331">
        <v>0</v>
      </c>
      <c r="FC331">
        <f t="shared" si="512"/>
        <v>0</v>
      </c>
      <c r="FD331">
        <v>0</v>
      </c>
      <c r="FE331">
        <v>0</v>
      </c>
      <c r="FF331" s="14" t="s">
        <v>813</v>
      </c>
    </row>
    <row r="332" spans="1:162" x14ac:dyDescent="0.45">
      <c r="A332">
        <v>331</v>
      </c>
      <c r="B332">
        <v>507</v>
      </c>
      <c r="C332" t="s">
        <v>368</v>
      </c>
      <c r="D332" t="s">
        <v>369</v>
      </c>
      <c r="E332" t="s">
        <v>808</v>
      </c>
      <c r="F332" t="s">
        <v>809</v>
      </c>
      <c r="G332" s="2">
        <v>0</v>
      </c>
      <c r="H332">
        <f t="shared" si="552"/>
        <v>600.5</v>
      </c>
      <c r="I332">
        <v>1673</v>
      </c>
      <c r="J332">
        <f>550+273</f>
        <v>823</v>
      </c>
      <c r="K332" s="2">
        <f t="shared" si="517"/>
        <v>0.49193066347878062</v>
      </c>
      <c r="L332">
        <f t="shared" si="554"/>
        <v>5.0000000000000001E-4</v>
      </c>
      <c r="M332" t="s">
        <v>64</v>
      </c>
      <c r="N332">
        <v>0</v>
      </c>
      <c r="O332">
        <f t="shared" si="522"/>
        <v>0</v>
      </c>
      <c r="P332">
        <v>0</v>
      </c>
      <c r="Q332">
        <f t="shared" si="523"/>
        <v>0</v>
      </c>
      <c r="R332">
        <v>13</v>
      </c>
      <c r="S332">
        <f t="shared" si="524"/>
        <v>0.1197670770705417</v>
      </c>
      <c r="T332">
        <v>0</v>
      </c>
      <c r="U332">
        <f t="shared" si="525"/>
        <v>0</v>
      </c>
      <c r="V332">
        <v>0</v>
      </c>
      <c r="W332">
        <f t="shared" si="526"/>
        <v>0</v>
      </c>
      <c r="X332">
        <v>0</v>
      </c>
      <c r="Y332">
        <f t="shared" si="527"/>
        <v>0</v>
      </c>
      <c r="Z332">
        <v>0</v>
      </c>
      <c r="AA332">
        <f t="shared" si="528"/>
        <v>0</v>
      </c>
      <c r="AB332">
        <v>0</v>
      </c>
      <c r="AC332">
        <f t="shared" si="529"/>
        <v>0</v>
      </c>
      <c r="AD332">
        <f t="shared" si="555"/>
        <v>67</v>
      </c>
      <c r="AE332">
        <f t="shared" si="530"/>
        <v>0.64874477628222726</v>
      </c>
      <c r="AF332">
        <f t="shared" si="553"/>
        <v>0.41500000000000004</v>
      </c>
      <c r="AG332">
        <f t="shared" si="531"/>
        <v>1.8684800095771694E-2</v>
      </c>
      <c r="AH332">
        <v>0</v>
      </c>
      <c r="AI332">
        <f t="shared" si="532"/>
        <v>0</v>
      </c>
      <c r="AJ332">
        <v>0</v>
      </c>
      <c r="AK332">
        <f t="shared" si="533"/>
        <v>0</v>
      </c>
      <c r="AL332">
        <v>0.25</v>
      </c>
      <c r="AM332">
        <f t="shared" si="534"/>
        <v>4.8132809849403069E-3</v>
      </c>
      <c r="AN332">
        <v>20</v>
      </c>
      <c r="AO332">
        <f t="shared" si="535"/>
        <v>0.20799006556651903</v>
      </c>
      <c r="AP332">
        <v>0</v>
      </c>
      <c r="AQ332">
        <f t="shared" si="536"/>
        <v>0</v>
      </c>
      <c r="AR332">
        <v>0</v>
      </c>
      <c r="AS332">
        <f t="shared" si="537"/>
        <v>0</v>
      </c>
      <c r="AT332">
        <v>0</v>
      </c>
      <c r="AU332">
        <f t="shared" si="538"/>
        <v>0</v>
      </c>
      <c r="AV332">
        <v>0</v>
      </c>
      <c r="AW332">
        <f t="shared" si="539"/>
        <v>0</v>
      </c>
      <c r="AX332">
        <v>0</v>
      </c>
      <c r="AY332">
        <f t="shared" si="540"/>
        <v>0</v>
      </c>
      <c r="AZ332">
        <v>0</v>
      </c>
      <c r="BA332">
        <f t="shared" si="541"/>
        <v>0</v>
      </c>
      <c r="BB332">
        <v>0</v>
      </c>
      <c r="BC332">
        <f t="shared" si="542"/>
        <v>0</v>
      </c>
      <c r="BD332">
        <v>0</v>
      </c>
      <c r="BE332">
        <f t="shared" si="543"/>
        <v>0</v>
      </c>
      <c r="BF332">
        <v>0</v>
      </c>
      <c r="BG332">
        <f t="shared" si="544"/>
        <v>0</v>
      </c>
      <c r="BH332">
        <v>0</v>
      </c>
      <c r="BI332">
        <f t="shared" si="545"/>
        <v>0</v>
      </c>
      <c r="BJ332">
        <v>0</v>
      </c>
      <c r="BK332">
        <f t="shared" si="546"/>
        <v>0</v>
      </c>
      <c r="BL332">
        <v>0</v>
      </c>
      <c r="BM332">
        <f t="shared" si="547"/>
        <v>0</v>
      </c>
      <c r="BN332">
        <v>0</v>
      </c>
      <c r="BO332">
        <f t="shared" si="548"/>
        <v>0</v>
      </c>
      <c r="BP332">
        <v>0</v>
      </c>
      <c r="BQ332">
        <f t="shared" si="549"/>
        <v>0</v>
      </c>
      <c r="BR332">
        <v>0</v>
      </c>
      <c r="BS332">
        <f t="shared" si="550"/>
        <v>0</v>
      </c>
      <c r="BT332">
        <v>0</v>
      </c>
      <c r="BU332">
        <f t="shared" si="551"/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f t="shared" si="487"/>
        <v>0</v>
      </c>
      <c r="DF332">
        <v>0</v>
      </c>
      <c r="DG332">
        <f t="shared" si="488"/>
        <v>0</v>
      </c>
      <c r="DH332">
        <v>0</v>
      </c>
      <c r="DI332">
        <f t="shared" si="489"/>
        <v>0</v>
      </c>
      <c r="DJ332">
        <v>0</v>
      </c>
      <c r="DK332">
        <f t="shared" si="490"/>
        <v>0</v>
      </c>
      <c r="DL332">
        <v>100</v>
      </c>
      <c r="DM332">
        <f t="shared" si="491"/>
        <v>1</v>
      </c>
      <c r="DN332">
        <v>0</v>
      </c>
      <c r="DO332">
        <f t="shared" si="492"/>
        <v>0</v>
      </c>
      <c r="DP332">
        <v>0</v>
      </c>
      <c r="DQ332">
        <f t="shared" si="493"/>
        <v>0</v>
      </c>
      <c r="DR332">
        <v>0</v>
      </c>
      <c r="DS332">
        <f t="shared" si="494"/>
        <v>0</v>
      </c>
      <c r="DT332">
        <v>0</v>
      </c>
      <c r="DU332">
        <f t="shared" si="495"/>
        <v>0</v>
      </c>
      <c r="DV332">
        <v>0</v>
      </c>
      <c r="DW332">
        <f t="shared" si="496"/>
        <v>0</v>
      </c>
      <c r="DX332">
        <v>0</v>
      </c>
      <c r="DY332">
        <f t="shared" si="497"/>
        <v>0</v>
      </c>
      <c r="DZ332">
        <v>0</v>
      </c>
      <c r="EA332">
        <f t="shared" si="498"/>
        <v>0</v>
      </c>
      <c r="EB332">
        <v>0</v>
      </c>
      <c r="EC332">
        <f t="shared" si="499"/>
        <v>0</v>
      </c>
      <c r="ED332">
        <v>0</v>
      </c>
      <c r="EE332">
        <f t="shared" si="500"/>
        <v>0</v>
      </c>
      <c r="EF332">
        <v>0</v>
      </c>
      <c r="EG332">
        <f t="shared" si="501"/>
        <v>0</v>
      </c>
      <c r="EH332">
        <v>0</v>
      </c>
      <c r="EI332">
        <f t="shared" si="502"/>
        <v>0</v>
      </c>
      <c r="EJ332">
        <v>0</v>
      </c>
      <c r="EK332">
        <f t="shared" si="503"/>
        <v>0</v>
      </c>
      <c r="EL332">
        <v>0</v>
      </c>
      <c r="EM332">
        <f t="shared" si="504"/>
        <v>0</v>
      </c>
      <c r="EN332">
        <v>0</v>
      </c>
      <c r="EO332">
        <f t="shared" si="505"/>
        <v>0</v>
      </c>
      <c r="EP332">
        <v>0</v>
      </c>
      <c r="EQ332">
        <f t="shared" si="506"/>
        <v>0</v>
      </c>
      <c r="ER332">
        <v>0</v>
      </c>
      <c r="ES332">
        <f t="shared" si="507"/>
        <v>0</v>
      </c>
      <c r="ET332">
        <v>0</v>
      </c>
      <c r="EU332">
        <f t="shared" si="508"/>
        <v>0</v>
      </c>
      <c r="EV332">
        <v>0</v>
      </c>
      <c r="EW332">
        <f t="shared" si="509"/>
        <v>0</v>
      </c>
      <c r="EX332">
        <v>0</v>
      </c>
      <c r="EY332">
        <f t="shared" si="510"/>
        <v>0</v>
      </c>
      <c r="EZ332">
        <v>0</v>
      </c>
      <c r="FA332">
        <f t="shared" si="511"/>
        <v>0</v>
      </c>
      <c r="FB332">
        <v>0</v>
      </c>
      <c r="FC332">
        <f t="shared" si="512"/>
        <v>0</v>
      </c>
      <c r="FD332">
        <v>0</v>
      </c>
      <c r="FE332">
        <v>0</v>
      </c>
      <c r="FF332" s="14" t="s">
        <v>814</v>
      </c>
    </row>
    <row r="333" spans="1:162" x14ac:dyDescent="0.45">
      <c r="A333">
        <v>332</v>
      </c>
      <c r="B333">
        <v>508</v>
      </c>
      <c r="C333" t="s">
        <v>368</v>
      </c>
      <c r="D333" t="s">
        <v>369</v>
      </c>
      <c r="E333" t="s">
        <v>808</v>
      </c>
      <c r="F333" t="s">
        <v>809</v>
      </c>
      <c r="G333" s="2">
        <v>1</v>
      </c>
      <c r="H333">
        <f t="shared" si="552"/>
        <v>600.5</v>
      </c>
      <c r="I333">
        <v>1673</v>
      </c>
      <c r="J333">
        <f>600+273</f>
        <v>873</v>
      </c>
      <c r="K333" s="2">
        <f t="shared" si="517"/>
        <v>0.52181709503885232</v>
      </c>
      <c r="L333">
        <f t="shared" si="554"/>
        <v>5.0000000000000001E-4</v>
      </c>
      <c r="M333" t="s">
        <v>64</v>
      </c>
      <c r="N333">
        <v>0</v>
      </c>
      <c r="O333">
        <f t="shared" si="522"/>
        <v>0</v>
      </c>
      <c r="P333">
        <v>0</v>
      </c>
      <c r="Q333">
        <f t="shared" si="523"/>
        <v>0</v>
      </c>
      <c r="R333">
        <v>13</v>
      </c>
      <c r="S333">
        <f t="shared" si="524"/>
        <v>0.1197670770705417</v>
      </c>
      <c r="T333">
        <v>0</v>
      </c>
      <c r="U333">
        <f t="shared" si="525"/>
        <v>0</v>
      </c>
      <c r="V333">
        <v>0</v>
      </c>
      <c r="W333">
        <f t="shared" si="526"/>
        <v>0</v>
      </c>
      <c r="X333">
        <v>0</v>
      </c>
      <c r="Y333">
        <f t="shared" si="527"/>
        <v>0</v>
      </c>
      <c r="Z333">
        <v>0</v>
      </c>
      <c r="AA333">
        <f t="shared" si="528"/>
        <v>0</v>
      </c>
      <c r="AB333">
        <v>0</v>
      </c>
      <c r="AC333">
        <f t="shared" si="529"/>
        <v>0</v>
      </c>
      <c r="AD333">
        <f t="shared" si="555"/>
        <v>67</v>
      </c>
      <c r="AE333">
        <f t="shared" si="530"/>
        <v>0.64874477628222726</v>
      </c>
      <c r="AF333">
        <f t="shared" si="553"/>
        <v>0.41500000000000004</v>
      </c>
      <c r="AG333">
        <f t="shared" si="531"/>
        <v>1.8684800095771694E-2</v>
      </c>
      <c r="AH333">
        <v>0</v>
      </c>
      <c r="AI333">
        <f t="shared" si="532"/>
        <v>0</v>
      </c>
      <c r="AJ333">
        <v>0</v>
      </c>
      <c r="AK333">
        <f t="shared" si="533"/>
        <v>0</v>
      </c>
      <c r="AL333">
        <v>0.25</v>
      </c>
      <c r="AM333">
        <f t="shared" si="534"/>
        <v>4.8132809849403069E-3</v>
      </c>
      <c r="AN333">
        <v>20</v>
      </c>
      <c r="AO333">
        <f t="shared" si="535"/>
        <v>0.20799006556651903</v>
      </c>
      <c r="AP333">
        <v>0</v>
      </c>
      <c r="AQ333">
        <f t="shared" si="536"/>
        <v>0</v>
      </c>
      <c r="AR333">
        <v>0</v>
      </c>
      <c r="AS333">
        <f t="shared" si="537"/>
        <v>0</v>
      </c>
      <c r="AT333">
        <v>0</v>
      </c>
      <c r="AU333">
        <f t="shared" si="538"/>
        <v>0</v>
      </c>
      <c r="AV333">
        <v>0</v>
      </c>
      <c r="AW333">
        <f t="shared" si="539"/>
        <v>0</v>
      </c>
      <c r="AX333">
        <v>0</v>
      </c>
      <c r="AY333">
        <f t="shared" si="540"/>
        <v>0</v>
      </c>
      <c r="AZ333">
        <v>0</v>
      </c>
      <c r="BA333">
        <f t="shared" si="541"/>
        <v>0</v>
      </c>
      <c r="BB333">
        <v>0</v>
      </c>
      <c r="BC333">
        <f t="shared" si="542"/>
        <v>0</v>
      </c>
      <c r="BD333">
        <v>0</v>
      </c>
      <c r="BE333">
        <f t="shared" si="543"/>
        <v>0</v>
      </c>
      <c r="BF333">
        <v>0</v>
      </c>
      <c r="BG333">
        <f t="shared" si="544"/>
        <v>0</v>
      </c>
      <c r="BH333">
        <v>0</v>
      </c>
      <c r="BI333">
        <f t="shared" si="545"/>
        <v>0</v>
      </c>
      <c r="BJ333">
        <v>0</v>
      </c>
      <c r="BK333">
        <f t="shared" si="546"/>
        <v>0</v>
      </c>
      <c r="BL333">
        <v>0</v>
      </c>
      <c r="BM333">
        <f t="shared" si="547"/>
        <v>0</v>
      </c>
      <c r="BN333">
        <v>0</v>
      </c>
      <c r="BO333">
        <f t="shared" si="548"/>
        <v>0</v>
      </c>
      <c r="BP333">
        <v>0</v>
      </c>
      <c r="BQ333">
        <f t="shared" si="549"/>
        <v>0</v>
      </c>
      <c r="BR333">
        <v>0</v>
      </c>
      <c r="BS333">
        <f t="shared" si="550"/>
        <v>0</v>
      </c>
      <c r="BT333">
        <v>0</v>
      </c>
      <c r="BU333">
        <f t="shared" si="551"/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f t="shared" ref="DE333:DE364" si="556">((DD333/100)/FY$2)/((DD333/100)/FY$2+(DF333/100)/GA$2+(DH333/100)/GC$2+(DJ333/100)/FK$2+(DL333/100)/FO$10+(DN333/100)/FI$13+(DP333/100)/FK$13+(DR333/100)/FM$13+(DT333/100)/FO$13+(DV333/100)/FI$19+(DX333/100)/FI$2+(DZ333/100)/FQ$2+(EB333/100)/FM$2+(ED333/100)/FI$22+(EF333/100)/FK$22+(EH333/100)/FS$2+(EJ333/100)/FI$6+(EL333/100)/FI$10+(EN333/100)/FN$22+(EP333/100)/FM$23+(ER333/100)/FI$26+(ET333/100)/FI$28+(EV333/100)/FK$28+(EX333/100)/FM$28+(EZ333/100)/FO$28+(FB333/100)/FI$31)</f>
        <v>0</v>
      </c>
      <c r="DF333">
        <v>0</v>
      </c>
      <c r="DG333">
        <f t="shared" ref="DG333:DG364" si="557">((DF333/100)/GA$2)/((DD333/100)/FY$2+(DF333/100)/GA$2+(DH333/100)/GC$2+(DJ333/100)/FK$2+(DL333/100)/FO$10+(DN333/100)/FI$13+(DP333/100)/FK$13+(DR333/100)/FM$13+(DT333/100)/FO$13+(DV333/100)/FI$19+(DX333/100)/FI$2+(DZ333/100)/FQ$2+(EB333/100)/FM$2+(ED333/100)/FI$22+(EF333/100)/FK$22+(EH333/100)/FS$2+(EJ333/100)/FI$6+(EL333/100)/FI$10+(EN333/100)/FN$22+(EP333/100)/FM$23+(ER333/100)/FI$26+(ET333/100)/FI$28+(EV333/100)/FK$28+(EX333/100)/FM$28+(EZ333/100)/FO$28+(FB333/100)/FI$31)</f>
        <v>0</v>
      </c>
      <c r="DH333">
        <v>0</v>
      </c>
      <c r="DI333">
        <f t="shared" si="489"/>
        <v>0</v>
      </c>
      <c r="DJ333">
        <v>0</v>
      </c>
      <c r="DK333">
        <f t="shared" si="490"/>
        <v>0</v>
      </c>
      <c r="DL333">
        <v>100</v>
      </c>
      <c r="DM333">
        <f t="shared" si="491"/>
        <v>1</v>
      </c>
      <c r="DN333">
        <v>0</v>
      </c>
      <c r="DO333">
        <f t="shared" si="492"/>
        <v>0</v>
      </c>
      <c r="DP333">
        <v>0</v>
      </c>
      <c r="DQ333">
        <f t="shared" si="493"/>
        <v>0</v>
      </c>
      <c r="DR333">
        <v>0</v>
      </c>
      <c r="DS333">
        <f t="shared" si="494"/>
        <v>0</v>
      </c>
      <c r="DT333">
        <v>0</v>
      </c>
      <c r="DU333">
        <f t="shared" si="495"/>
        <v>0</v>
      </c>
      <c r="DV333">
        <v>0</v>
      </c>
      <c r="DW333">
        <f t="shared" si="496"/>
        <v>0</v>
      </c>
      <c r="DX333">
        <v>0</v>
      </c>
      <c r="DY333">
        <f t="shared" si="497"/>
        <v>0</v>
      </c>
      <c r="DZ333">
        <v>0</v>
      </c>
      <c r="EA333">
        <f t="shared" si="498"/>
        <v>0</v>
      </c>
      <c r="EB333">
        <v>0</v>
      </c>
      <c r="EC333">
        <f t="shared" si="499"/>
        <v>0</v>
      </c>
      <c r="ED333">
        <v>0</v>
      </c>
      <c r="EE333">
        <f t="shared" si="500"/>
        <v>0</v>
      </c>
      <c r="EF333">
        <v>0</v>
      </c>
      <c r="EG333">
        <f t="shared" si="501"/>
        <v>0</v>
      </c>
      <c r="EH333">
        <v>0</v>
      </c>
      <c r="EI333">
        <f t="shared" si="502"/>
        <v>0</v>
      </c>
      <c r="EJ333">
        <v>0</v>
      </c>
      <c r="EK333">
        <f t="shared" si="503"/>
        <v>0</v>
      </c>
      <c r="EL333">
        <v>0</v>
      </c>
      <c r="EM333">
        <f t="shared" si="504"/>
        <v>0</v>
      </c>
      <c r="EN333">
        <v>0</v>
      </c>
      <c r="EO333">
        <f t="shared" si="505"/>
        <v>0</v>
      </c>
      <c r="EP333">
        <v>0</v>
      </c>
      <c r="EQ333">
        <f t="shared" si="506"/>
        <v>0</v>
      </c>
      <c r="ER333">
        <v>0</v>
      </c>
      <c r="ES333">
        <f t="shared" si="507"/>
        <v>0</v>
      </c>
      <c r="ET333">
        <v>0</v>
      </c>
      <c r="EU333">
        <f t="shared" si="508"/>
        <v>0</v>
      </c>
      <c r="EV333">
        <v>0</v>
      </c>
      <c r="EW333">
        <f t="shared" si="509"/>
        <v>0</v>
      </c>
      <c r="EX333">
        <v>0</v>
      </c>
      <c r="EY333">
        <f t="shared" si="510"/>
        <v>0</v>
      </c>
      <c r="EZ333">
        <v>0</v>
      </c>
      <c r="FA333">
        <f t="shared" si="511"/>
        <v>0</v>
      </c>
      <c r="FB333">
        <v>0</v>
      </c>
      <c r="FC333">
        <f t="shared" si="512"/>
        <v>0</v>
      </c>
      <c r="FD333">
        <v>0</v>
      </c>
      <c r="FE333">
        <v>0</v>
      </c>
      <c r="FF333" s="14" t="s">
        <v>815</v>
      </c>
    </row>
    <row r="334" spans="1:162" x14ac:dyDescent="0.45">
      <c r="A334">
        <v>333</v>
      </c>
      <c r="B334">
        <v>509</v>
      </c>
      <c r="C334" t="s">
        <v>368</v>
      </c>
      <c r="D334" t="s">
        <v>816</v>
      </c>
      <c r="E334" t="s">
        <v>808</v>
      </c>
      <c r="F334" t="s">
        <v>809</v>
      </c>
      <c r="G334" s="2">
        <v>1</v>
      </c>
      <c r="H334">
        <f t="shared" ref="H334:H339" si="558">123.5+273</f>
        <v>396.5</v>
      </c>
      <c r="I334">
        <v>1673</v>
      </c>
      <c r="J334">
        <f>350+273</f>
        <v>623</v>
      </c>
      <c r="K334" s="2">
        <f t="shared" si="517"/>
        <v>0.3723849372384937</v>
      </c>
      <c r="L334">
        <f t="shared" si="554"/>
        <v>5.0000000000000001E-4</v>
      </c>
      <c r="M334" t="s">
        <v>64</v>
      </c>
      <c r="N334">
        <v>0</v>
      </c>
      <c r="O334">
        <f t="shared" si="522"/>
        <v>0</v>
      </c>
      <c r="P334">
        <v>0</v>
      </c>
      <c r="Q334">
        <f t="shared" si="523"/>
        <v>0</v>
      </c>
      <c r="R334">
        <v>13</v>
      </c>
      <c r="S334">
        <f t="shared" si="524"/>
        <v>0.1197670770705417</v>
      </c>
      <c r="T334">
        <v>0</v>
      </c>
      <c r="U334">
        <f t="shared" si="525"/>
        <v>0</v>
      </c>
      <c r="V334">
        <v>0</v>
      </c>
      <c r="W334">
        <f t="shared" si="526"/>
        <v>0</v>
      </c>
      <c r="X334">
        <v>0</v>
      </c>
      <c r="Y334">
        <f t="shared" si="527"/>
        <v>0</v>
      </c>
      <c r="Z334">
        <v>0</v>
      </c>
      <c r="AA334">
        <f t="shared" si="528"/>
        <v>0</v>
      </c>
      <c r="AB334">
        <v>0</v>
      </c>
      <c r="AC334">
        <f t="shared" si="529"/>
        <v>0</v>
      </c>
      <c r="AD334">
        <f t="shared" si="555"/>
        <v>67</v>
      </c>
      <c r="AE334">
        <f t="shared" si="530"/>
        <v>0.64874477628222726</v>
      </c>
      <c r="AF334">
        <f t="shared" si="553"/>
        <v>0.41500000000000004</v>
      </c>
      <c r="AG334">
        <f t="shared" si="531"/>
        <v>1.8684800095771694E-2</v>
      </c>
      <c r="AH334">
        <v>0</v>
      </c>
      <c r="AI334">
        <f t="shared" si="532"/>
        <v>0</v>
      </c>
      <c r="AJ334">
        <v>0</v>
      </c>
      <c r="AK334">
        <f t="shared" si="533"/>
        <v>0</v>
      </c>
      <c r="AL334">
        <v>0.25</v>
      </c>
      <c r="AM334">
        <f t="shared" si="534"/>
        <v>4.8132809849403069E-3</v>
      </c>
      <c r="AN334">
        <v>20</v>
      </c>
      <c r="AO334">
        <f t="shared" si="535"/>
        <v>0.20799006556651903</v>
      </c>
      <c r="AP334">
        <v>0</v>
      </c>
      <c r="AQ334">
        <f t="shared" si="536"/>
        <v>0</v>
      </c>
      <c r="AR334">
        <v>0</v>
      </c>
      <c r="AS334">
        <f t="shared" si="537"/>
        <v>0</v>
      </c>
      <c r="AT334">
        <v>0</v>
      </c>
      <c r="AU334">
        <f t="shared" si="538"/>
        <v>0</v>
      </c>
      <c r="AV334">
        <v>0</v>
      </c>
      <c r="AW334">
        <f t="shared" si="539"/>
        <v>0</v>
      </c>
      <c r="AX334">
        <v>0</v>
      </c>
      <c r="AY334">
        <f t="shared" si="540"/>
        <v>0</v>
      </c>
      <c r="AZ334">
        <v>0</v>
      </c>
      <c r="BA334">
        <f t="shared" si="541"/>
        <v>0</v>
      </c>
      <c r="BB334">
        <v>0</v>
      </c>
      <c r="BC334">
        <f t="shared" si="542"/>
        <v>0</v>
      </c>
      <c r="BD334">
        <v>0</v>
      </c>
      <c r="BE334">
        <f t="shared" si="543"/>
        <v>0</v>
      </c>
      <c r="BF334">
        <v>0</v>
      </c>
      <c r="BG334">
        <f t="shared" si="544"/>
        <v>0</v>
      </c>
      <c r="BH334">
        <v>0</v>
      </c>
      <c r="BI334">
        <f t="shared" si="545"/>
        <v>0</v>
      </c>
      <c r="BJ334">
        <v>0</v>
      </c>
      <c r="BK334">
        <f t="shared" si="546"/>
        <v>0</v>
      </c>
      <c r="BL334">
        <v>0</v>
      </c>
      <c r="BM334">
        <f t="shared" si="547"/>
        <v>0</v>
      </c>
      <c r="BN334">
        <v>0</v>
      </c>
      <c r="BO334">
        <f t="shared" si="548"/>
        <v>0</v>
      </c>
      <c r="BP334">
        <v>0</v>
      </c>
      <c r="BQ334">
        <f t="shared" si="549"/>
        <v>0</v>
      </c>
      <c r="BR334">
        <v>0</v>
      </c>
      <c r="BS334">
        <f t="shared" si="550"/>
        <v>0</v>
      </c>
      <c r="BT334">
        <v>0</v>
      </c>
      <c r="BU334">
        <f t="shared" si="551"/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f t="shared" si="556"/>
        <v>0</v>
      </c>
      <c r="DF334">
        <v>0</v>
      </c>
      <c r="DG334">
        <f t="shared" si="557"/>
        <v>0</v>
      </c>
      <c r="DH334">
        <v>0</v>
      </c>
      <c r="DI334">
        <f t="shared" si="489"/>
        <v>0</v>
      </c>
      <c r="DJ334">
        <v>0</v>
      </c>
      <c r="DK334">
        <f t="shared" si="490"/>
        <v>0</v>
      </c>
      <c r="DL334">
        <v>44.5</v>
      </c>
      <c r="DM334">
        <f t="shared" si="491"/>
        <v>1</v>
      </c>
      <c r="DN334">
        <v>0</v>
      </c>
      <c r="DO334">
        <f t="shared" si="492"/>
        <v>0</v>
      </c>
      <c r="DP334">
        <v>0</v>
      </c>
      <c r="DQ334">
        <f t="shared" si="493"/>
        <v>0</v>
      </c>
      <c r="DR334">
        <v>0</v>
      </c>
      <c r="DS334">
        <f t="shared" si="494"/>
        <v>0</v>
      </c>
      <c r="DT334">
        <v>0</v>
      </c>
      <c r="DU334">
        <f t="shared" si="495"/>
        <v>0</v>
      </c>
      <c r="DV334">
        <v>0</v>
      </c>
      <c r="DW334">
        <f t="shared" si="496"/>
        <v>0</v>
      </c>
      <c r="DX334">
        <v>0</v>
      </c>
      <c r="DY334">
        <f t="shared" si="497"/>
        <v>0</v>
      </c>
      <c r="DZ334">
        <v>0</v>
      </c>
      <c r="EA334">
        <f t="shared" si="498"/>
        <v>0</v>
      </c>
      <c r="EB334">
        <v>0</v>
      </c>
      <c r="EC334">
        <f t="shared" si="499"/>
        <v>0</v>
      </c>
      <c r="ED334">
        <v>0</v>
      </c>
      <c r="EE334">
        <f t="shared" si="500"/>
        <v>0</v>
      </c>
      <c r="EF334">
        <v>0</v>
      </c>
      <c r="EG334">
        <f t="shared" si="501"/>
        <v>0</v>
      </c>
      <c r="EH334">
        <v>0</v>
      </c>
      <c r="EI334">
        <f t="shared" si="502"/>
        <v>0</v>
      </c>
      <c r="EJ334">
        <v>0</v>
      </c>
      <c r="EK334">
        <f t="shared" si="503"/>
        <v>0</v>
      </c>
      <c r="EL334">
        <v>0</v>
      </c>
      <c r="EM334">
        <f t="shared" si="504"/>
        <v>0</v>
      </c>
      <c r="EN334">
        <v>0</v>
      </c>
      <c r="EO334">
        <f t="shared" si="505"/>
        <v>0</v>
      </c>
      <c r="EP334">
        <v>0</v>
      </c>
      <c r="EQ334">
        <f t="shared" si="506"/>
        <v>0</v>
      </c>
      <c r="ER334">
        <v>0</v>
      </c>
      <c r="ES334">
        <f t="shared" si="507"/>
        <v>0</v>
      </c>
      <c r="ET334">
        <v>0</v>
      </c>
      <c r="EU334">
        <f t="shared" si="508"/>
        <v>0</v>
      </c>
      <c r="EV334">
        <v>0</v>
      </c>
      <c r="EW334">
        <f t="shared" si="509"/>
        <v>0</v>
      </c>
      <c r="EX334">
        <v>0</v>
      </c>
      <c r="EY334">
        <f t="shared" si="510"/>
        <v>0</v>
      </c>
      <c r="EZ334">
        <v>0</v>
      </c>
      <c r="FA334">
        <f t="shared" si="511"/>
        <v>0</v>
      </c>
      <c r="FB334">
        <v>0</v>
      </c>
      <c r="FC334">
        <f t="shared" si="512"/>
        <v>0</v>
      </c>
      <c r="FD334">
        <v>0</v>
      </c>
      <c r="FE334">
        <v>0</v>
      </c>
      <c r="FF334" s="14" t="s">
        <v>817</v>
      </c>
    </row>
    <row r="335" spans="1:162" x14ac:dyDescent="0.45">
      <c r="A335">
        <v>334</v>
      </c>
      <c r="B335">
        <v>510</v>
      </c>
      <c r="C335" t="s">
        <v>368</v>
      </c>
      <c r="D335" t="s">
        <v>816</v>
      </c>
      <c r="E335" t="s">
        <v>808</v>
      </c>
      <c r="F335" t="s">
        <v>809</v>
      </c>
      <c r="G335" s="2">
        <v>1</v>
      </c>
      <c r="H335">
        <f t="shared" si="558"/>
        <v>396.5</v>
      </c>
      <c r="I335">
        <v>1673</v>
      </c>
      <c r="J335">
        <f>400+273</f>
        <v>673</v>
      </c>
      <c r="K335" s="2">
        <f t="shared" si="517"/>
        <v>0.40227136879856545</v>
      </c>
      <c r="L335">
        <f t="shared" si="554"/>
        <v>5.0000000000000001E-4</v>
      </c>
      <c r="M335" t="s">
        <v>64</v>
      </c>
      <c r="N335">
        <v>0</v>
      </c>
      <c r="O335">
        <f t="shared" si="522"/>
        <v>0</v>
      </c>
      <c r="P335">
        <v>0</v>
      </c>
      <c r="Q335">
        <f t="shared" si="523"/>
        <v>0</v>
      </c>
      <c r="R335">
        <v>13</v>
      </c>
      <c r="S335">
        <f t="shared" si="524"/>
        <v>0.1197670770705417</v>
      </c>
      <c r="T335">
        <v>0</v>
      </c>
      <c r="U335">
        <f t="shared" si="525"/>
        <v>0</v>
      </c>
      <c r="V335">
        <v>0</v>
      </c>
      <c r="W335">
        <f t="shared" si="526"/>
        <v>0</v>
      </c>
      <c r="X335">
        <v>0</v>
      </c>
      <c r="Y335">
        <f t="shared" si="527"/>
        <v>0</v>
      </c>
      <c r="Z335">
        <v>0</v>
      </c>
      <c r="AA335">
        <f t="shared" si="528"/>
        <v>0</v>
      </c>
      <c r="AB335">
        <v>0</v>
      </c>
      <c r="AC335">
        <f t="shared" si="529"/>
        <v>0</v>
      </c>
      <c r="AD335">
        <f t="shared" si="555"/>
        <v>67</v>
      </c>
      <c r="AE335">
        <f t="shared" si="530"/>
        <v>0.64874477628222726</v>
      </c>
      <c r="AF335">
        <f t="shared" si="553"/>
        <v>0.41500000000000004</v>
      </c>
      <c r="AG335">
        <f t="shared" si="531"/>
        <v>1.8684800095771694E-2</v>
      </c>
      <c r="AH335">
        <v>0</v>
      </c>
      <c r="AI335">
        <f t="shared" si="532"/>
        <v>0</v>
      </c>
      <c r="AJ335">
        <v>0</v>
      </c>
      <c r="AK335">
        <f t="shared" si="533"/>
        <v>0</v>
      </c>
      <c r="AL335">
        <v>0.25</v>
      </c>
      <c r="AM335">
        <f t="shared" si="534"/>
        <v>4.8132809849403069E-3</v>
      </c>
      <c r="AN335">
        <v>20</v>
      </c>
      <c r="AO335">
        <f t="shared" si="535"/>
        <v>0.20799006556651903</v>
      </c>
      <c r="AP335">
        <v>0</v>
      </c>
      <c r="AQ335">
        <f t="shared" si="536"/>
        <v>0</v>
      </c>
      <c r="AR335">
        <v>0</v>
      </c>
      <c r="AS335">
        <f t="shared" si="537"/>
        <v>0</v>
      </c>
      <c r="AT335">
        <v>0</v>
      </c>
      <c r="AU335">
        <f t="shared" si="538"/>
        <v>0</v>
      </c>
      <c r="AV335">
        <v>0</v>
      </c>
      <c r="AW335">
        <f t="shared" si="539"/>
        <v>0</v>
      </c>
      <c r="AX335">
        <v>0</v>
      </c>
      <c r="AY335">
        <f t="shared" si="540"/>
        <v>0</v>
      </c>
      <c r="AZ335">
        <v>0</v>
      </c>
      <c r="BA335">
        <f t="shared" si="541"/>
        <v>0</v>
      </c>
      <c r="BB335">
        <v>0</v>
      </c>
      <c r="BC335">
        <f t="shared" si="542"/>
        <v>0</v>
      </c>
      <c r="BD335">
        <v>0</v>
      </c>
      <c r="BE335">
        <f t="shared" si="543"/>
        <v>0</v>
      </c>
      <c r="BF335">
        <v>0</v>
      </c>
      <c r="BG335">
        <f t="shared" si="544"/>
        <v>0</v>
      </c>
      <c r="BH335">
        <v>0</v>
      </c>
      <c r="BI335">
        <f t="shared" si="545"/>
        <v>0</v>
      </c>
      <c r="BJ335">
        <v>0</v>
      </c>
      <c r="BK335">
        <f t="shared" si="546"/>
        <v>0</v>
      </c>
      <c r="BL335">
        <v>0</v>
      </c>
      <c r="BM335">
        <f t="shared" si="547"/>
        <v>0</v>
      </c>
      <c r="BN335">
        <v>0</v>
      </c>
      <c r="BO335">
        <f t="shared" si="548"/>
        <v>0</v>
      </c>
      <c r="BP335">
        <v>0</v>
      </c>
      <c r="BQ335">
        <f t="shared" si="549"/>
        <v>0</v>
      </c>
      <c r="BR335">
        <v>0</v>
      </c>
      <c r="BS335">
        <f t="shared" si="550"/>
        <v>0</v>
      </c>
      <c r="BT335">
        <v>0</v>
      </c>
      <c r="BU335">
        <f t="shared" si="551"/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f t="shared" si="556"/>
        <v>0</v>
      </c>
      <c r="DF335">
        <v>0</v>
      </c>
      <c r="DG335">
        <f t="shared" si="557"/>
        <v>0</v>
      </c>
      <c r="DH335">
        <v>0</v>
      </c>
      <c r="DI335">
        <f t="shared" si="489"/>
        <v>0</v>
      </c>
      <c r="DJ335">
        <v>0</v>
      </c>
      <c r="DK335">
        <f t="shared" si="490"/>
        <v>0</v>
      </c>
      <c r="DL335">
        <v>44.5</v>
      </c>
      <c r="DM335">
        <f t="shared" si="491"/>
        <v>1</v>
      </c>
      <c r="DN335">
        <v>0</v>
      </c>
      <c r="DO335">
        <f t="shared" si="492"/>
        <v>0</v>
      </c>
      <c r="DP335">
        <v>0</v>
      </c>
      <c r="DQ335">
        <f t="shared" si="493"/>
        <v>0</v>
      </c>
      <c r="DR335">
        <v>0</v>
      </c>
      <c r="DS335">
        <f t="shared" si="494"/>
        <v>0</v>
      </c>
      <c r="DT335">
        <v>0</v>
      </c>
      <c r="DU335">
        <f t="shared" si="495"/>
        <v>0</v>
      </c>
      <c r="DV335">
        <v>0</v>
      </c>
      <c r="DW335">
        <f t="shared" si="496"/>
        <v>0</v>
      </c>
      <c r="DX335">
        <v>0</v>
      </c>
      <c r="DY335">
        <f t="shared" si="497"/>
        <v>0</v>
      </c>
      <c r="DZ335">
        <v>0</v>
      </c>
      <c r="EA335">
        <f t="shared" si="498"/>
        <v>0</v>
      </c>
      <c r="EB335">
        <v>0</v>
      </c>
      <c r="EC335">
        <f t="shared" si="499"/>
        <v>0</v>
      </c>
      <c r="ED335">
        <v>0</v>
      </c>
      <c r="EE335">
        <f t="shared" si="500"/>
        <v>0</v>
      </c>
      <c r="EF335">
        <v>0</v>
      </c>
      <c r="EG335">
        <f t="shared" si="501"/>
        <v>0</v>
      </c>
      <c r="EH335">
        <v>0</v>
      </c>
      <c r="EI335">
        <f t="shared" si="502"/>
        <v>0</v>
      </c>
      <c r="EJ335">
        <v>0</v>
      </c>
      <c r="EK335">
        <f t="shared" si="503"/>
        <v>0</v>
      </c>
      <c r="EL335">
        <v>0</v>
      </c>
      <c r="EM335">
        <f t="shared" si="504"/>
        <v>0</v>
      </c>
      <c r="EN335">
        <v>0</v>
      </c>
      <c r="EO335">
        <f t="shared" si="505"/>
        <v>0</v>
      </c>
      <c r="EP335">
        <v>0</v>
      </c>
      <c r="EQ335">
        <f t="shared" si="506"/>
        <v>0</v>
      </c>
      <c r="ER335">
        <v>0</v>
      </c>
      <c r="ES335">
        <f t="shared" si="507"/>
        <v>0</v>
      </c>
      <c r="ET335">
        <v>0</v>
      </c>
      <c r="EU335">
        <f t="shared" si="508"/>
        <v>0</v>
      </c>
      <c r="EV335">
        <v>0</v>
      </c>
      <c r="EW335">
        <f t="shared" si="509"/>
        <v>0</v>
      </c>
      <c r="EX335">
        <v>0</v>
      </c>
      <c r="EY335">
        <f t="shared" si="510"/>
        <v>0</v>
      </c>
      <c r="EZ335">
        <v>0</v>
      </c>
      <c r="FA335">
        <f t="shared" si="511"/>
        <v>0</v>
      </c>
      <c r="FB335">
        <v>0</v>
      </c>
      <c r="FC335">
        <f t="shared" si="512"/>
        <v>0</v>
      </c>
      <c r="FD335">
        <v>0</v>
      </c>
      <c r="FE335">
        <v>0</v>
      </c>
      <c r="FF335" s="14" t="s">
        <v>818</v>
      </c>
    </row>
    <row r="336" spans="1:162" x14ac:dyDescent="0.45">
      <c r="A336">
        <v>335</v>
      </c>
      <c r="B336">
        <v>511</v>
      </c>
      <c r="C336" t="s">
        <v>368</v>
      </c>
      <c r="D336" t="s">
        <v>816</v>
      </c>
      <c r="E336" t="s">
        <v>808</v>
      </c>
      <c r="F336" t="s">
        <v>809</v>
      </c>
      <c r="G336" s="2">
        <v>1</v>
      </c>
      <c r="H336">
        <f t="shared" si="558"/>
        <v>396.5</v>
      </c>
      <c r="I336">
        <v>1673</v>
      </c>
      <c r="J336">
        <f>450+273</f>
        <v>723</v>
      </c>
      <c r="K336" s="2">
        <f t="shared" si="517"/>
        <v>0.43215780035863716</v>
      </c>
      <c r="L336">
        <f t="shared" si="554"/>
        <v>5.0000000000000001E-4</v>
      </c>
      <c r="M336" t="s">
        <v>64</v>
      </c>
      <c r="N336">
        <v>0</v>
      </c>
      <c r="O336">
        <f t="shared" si="522"/>
        <v>0</v>
      </c>
      <c r="P336">
        <v>0</v>
      </c>
      <c r="Q336">
        <f t="shared" si="523"/>
        <v>0</v>
      </c>
      <c r="R336">
        <v>13</v>
      </c>
      <c r="S336">
        <f t="shared" si="524"/>
        <v>0.1197670770705417</v>
      </c>
      <c r="T336">
        <v>0</v>
      </c>
      <c r="U336">
        <f t="shared" si="525"/>
        <v>0</v>
      </c>
      <c r="V336">
        <v>0</v>
      </c>
      <c r="W336">
        <f t="shared" si="526"/>
        <v>0</v>
      </c>
      <c r="X336">
        <v>0</v>
      </c>
      <c r="Y336">
        <f t="shared" si="527"/>
        <v>0</v>
      </c>
      <c r="Z336">
        <v>0</v>
      </c>
      <c r="AA336">
        <f t="shared" si="528"/>
        <v>0</v>
      </c>
      <c r="AB336">
        <v>0</v>
      </c>
      <c r="AC336">
        <f t="shared" si="529"/>
        <v>0</v>
      </c>
      <c r="AD336">
        <f t="shared" si="555"/>
        <v>67</v>
      </c>
      <c r="AE336">
        <f t="shared" si="530"/>
        <v>0.64874477628222726</v>
      </c>
      <c r="AF336">
        <f t="shared" si="553"/>
        <v>0.41500000000000004</v>
      </c>
      <c r="AG336">
        <f t="shared" si="531"/>
        <v>1.8684800095771694E-2</v>
      </c>
      <c r="AH336">
        <v>0</v>
      </c>
      <c r="AI336">
        <f t="shared" si="532"/>
        <v>0</v>
      </c>
      <c r="AJ336">
        <v>0</v>
      </c>
      <c r="AK336">
        <f t="shared" si="533"/>
        <v>0</v>
      </c>
      <c r="AL336">
        <v>0.25</v>
      </c>
      <c r="AM336">
        <f t="shared" si="534"/>
        <v>4.8132809849403069E-3</v>
      </c>
      <c r="AN336">
        <v>20</v>
      </c>
      <c r="AO336">
        <f t="shared" si="535"/>
        <v>0.20799006556651903</v>
      </c>
      <c r="AP336">
        <v>0</v>
      </c>
      <c r="AQ336">
        <f t="shared" si="536"/>
        <v>0</v>
      </c>
      <c r="AR336">
        <v>0</v>
      </c>
      <c r="AS336">
        <f t="shared" si="537"/>
        <v>0</v>
      </c>
      <c r="AT336">
        <v>0</v>
      </c>
      <c r="AU336">
        <f t="shared" si="538"/>
        <v>0</v>
      </c>
      <c r="AV336">
        <v>0</v>
      </c>
      <c r="AW336">
        <f t="shared" si="539"/>
        <v>0</v>
      </c>
      <c r="AX336">
        <v>0</v>
      </c>
      <c r="AY336">
        <f t="shared" si="540"/>
        <v>0</v>
      </c>
      <c r="AZ336">
        <v>0</v>
      </c>
      <c r="BA336">
        <f t="shared" si="541"/>
        <v>0</v>
      </c>
      <c r="BB336">
        <v>0</v>
      </c>
      <c r="BC336">
        <f t="shared" si="542"/>
        <v>0</v>
      </c>
      <c r="BD336">
        <v>0</v>
      </c>
      <c r="BE336">
        <f t="shared" si="543"/>
        <v>0</v>
      </c>
      <c r="BF336">
        <v>0</v>
      </c>
      <c r="BG336">
        <f t="shared" si="544"/>
        <v>0</v>
      </c>
      <c r="BH336">
        <v>0</v>
      </c>
      <c r="BI336">
        <f t="shared" si="545"/>
        <v>0</v>
      </c>
      <c r="BJ336">
        <v>0</v>
      </c>
      <c r="BK336">
        <f t="shared" si="546"/>
        <v>0</v>
      </c>
      <c r="BL336">
        <v>0</v>
      </c>
      <c r="BM336">
        <f t="shared" si="547"/>
        <v>0</v>
      </c>
      <c r="BN336">
        <v>0</v>
      </c>
      <c r="BO336">
        <f t="shared" si="548"/>
        <v>0</v>
      </c>
      <c r="BP336">
        <v>0</v>
      </c>
      <c r="BQ336">
        <f t="shared" si="549"/>
        <v>0</v>
      </c>
      <c r="BR336">
        <v>0</v>
      </c>
      <c r="BS336">
        <f t="shared" si="550"/>
        <v>0</v>
      </c>
      <c r="BT336">
        <v>0</v>
      </c>
      <c r="BU336">
        <f t="shared" si="551"/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f t="shared" si="556"/>
        <v>0</v>
      </c>
      <c r="DF336">
        <v>0</v>
      </c>
      <c r="DG336">
        <f t="shared" si="557"/>
        <v>0</v>
      </c>
      <c r="DH336">
        <v>0</v>
      </c>
      <c r="DI336">
        <f t="shared" si="489"/>
        <v>0</v>
      </c>
      <c r="DJ336">
        <v>0</v>
      </c>
      <c r="DK336">
        <f t="shared" si="490"/>
        <v>0</v>
      </c>
      <c r="DL336">
        <v>44.5</v>
      </c>
      <c r="DM336">
        <f t="shared" si="491"/>
        <v>1</v>
      </c>
      <c r="DN336">
        <v>0</v>
      </c>
      <c r="DO336">
        <f t="shared" si="492"/>
        <v>0</v>
      </c>
      <c r="DP336">
        <v>0</v>
      </c>
      <c r="DQ336">
        <f t="shared" si="493"/>
        <v>0</v>
      </c>
      <c r="DR336">
        <v>0</v>
      </c>
      <c r="DS336">
        <f t="shared" si="494"/>
        <v>0</v>
      </c>
      <c r="DT336">
        <v>0</v>
      </c>
      <c r="DU336">
        <f t="shared" si="495"/>
        <v>0</v>
      </c>
      <c r="DV336">
        <v>0</v>
      </c>
      <c r="DW336">
        <f t="shared" si="496"/>
        <v>0</v>
      </c>
      <c r="DX336">
        <v>0</v>
      </c>
      <c r="DY336">
        <f t="shared" si="497"/>
        <v>0</v>
      </c>
      <c r="DZ336">
        <v>0</v>
      </c>
      <c r="EA336">
        <f t="shared" si="498"/>
        <v>0</v>
      </c>
      <c r="EB336">
        <v>0</v>
      </c>
      <c r="EC336">
        <f t="shared" si="499"/>
        <v>0</v>
      </c>
      <c r="ED336">
        <v>0</v>
      </c>
      <c r="EE336">
        <f t="shared" si="500"/>
        <v>0</v>
      </c>
      <c r="EF336">
        <v>0</v>
      </c>
      <c r="EG336">
        <f t="shared" si="501"/>
        <v>0</v>
      </c>
      <c r="EH336">
        <v>0</v>
      </c>
      <c r="EI336">
        <f t="shared" si="502"/>
        <v>0</v>
      </c>
      <c r="EJ336">
        <v>0</v>
      </c>
      <c r="EK336">
        <f t="shared" si="503"/>
        <v>0</v>
      </c>
      <c r="EL336">
        <v>0</v>
      </c>
      <c r="EM336">
        <f t="shared" si="504"/>
        <v>0</v>
      </c>
      <c r="EN336">
        <v>0</v>
      </c>
      <c r="EO336">
        <f t="shared" si="505"/>
        <v>0</v>
      </c>
      <c r="EP336">
        <v>0</v>
      </c>
      <c r="EQ336">
        <f t="shared" si="506"/>
        <v>0</v>
      </c>
      <c r="ER336">
        <v>0</v>
      </c>
      <c r="ES336">
        <f t="shared" si="507"/>
        <v>0</v>
      </c>
      <c r="ET336">
        <v>0</v>
      </c>
      <c r="EU336">
        <f t="shared" si="508"/>
        <v>0</v>
      </c>
      <c r="EV336">
        <v>0</v>
      </c>
      <c r="EW336">
        <f t="shared" si="509"/>
        <v>0</v>
      </c>
      <c r="EX336">
        <v>0</v>
      </c>
      <c r="EY336">
        <f t="shared" si="510"/>
        <v>0</v>
      </c>
      <c r="EZ336">
        <v>0</v>
      </c>
      <c r="FA336">
        <f t="shared" si="511"/>
        <v>0</v>
      </c>
      <c r="FB336">
        <v>0</v>
      </c>
      <c r="FC336">
        <f t="shared" si="512"/>
        <v>0</v>
      </c>
      <c r="FD336">
        <v>0</v>
      </c>
      <c r="FE336">
        <v>0</v>
      </c>
      <c r="FF336" s="14" t="s">
        <v>819</v>
      </c>
    </row>
    <row r="337" spans="1:162" x14ac:dyDescent="0.45">
      <c r="A337">
        <v>336</v>
      </c>
      <c r="B337">
        <v>512</v>
      </c>
      <c r="C337" t="s">
        <v>368</v>
      </c>
      <c r="D337" t="s">
        <v>816</v>
      </c>
      <c r="E337" t="s">
        <v>808</v>
      </c>
      <c r="F337" t="s">
        <v>809</v>
      </c>
      <c r="G337" s="2">
        <v>1</v>
      </c>
      <c r="H337">
        <f t="shared" si="558"/>
        <v>396.5</v>
      </c>
      <c r="I337">
        <v>1673</v>
      </c>
      <c r="J337">
        <f>500+273</f>
        <v>773</v>
      </c>
      <c r="K337" s="2">
        <f t="shared" si="517"/>
        <v>0.46204423191870891</v>
      </c>
      <c r="L337">
        <f t="shared" si="554"/>
        <v>5.0000000000000001E-4</v>
      </c>
      <c r="M337" t="s">
        <v>64</v>
      </c>
      <c r="N337">
        <v>0</v>
      </c>
      <c r="O337">
        <f t="shared" si="522"/>
        <v>0</v>
      </c>
      <c r="P337">
        <v>0</v>
      </c>
      <c r="Q337">
        <f t="shared" si="523"/>
        <v>0</v>
      </c>
      <c r="R337">
        <v>13</v>
      </c>
      <c r="S337">
        <f t="shared" si="524"/>
        <v>0.1197670770705417</v>
      </c>
      <c r="T337">
        <v>0</v>
      </c>
      <c r="U337">
        <f t="shared" si="525"/>
        <v>0</v>
      </c>
      <c r="V337">
        <v>0</v>
      </c>
      <c r="W337">
        <f t="shared" si="526"/>
        <v>0</v>
      </c>
      <c r="X337">
        <v>0</v>
      </c>
      <c r="Y337">
        <f t="shared" si="527"/>
        <v>0</v>
      </c>
      <c r="Z337">
        <v>0</v>
      </c>
      <c r="AA337">
        <f t="shared" si="528"/>
        <v>0</v>
      </c>
      <c r="AB337">
        <v>0</v>
      </c>
      <c r="AC337">
        <f t="shared" si="529"/>
        <v>0</v>
      </c>
      <c r="AD337">
        <f t="shared" si="555"/>
        <v>67</v>
      </c>
      <c r="AE337">
        <f t="shared" si="530"/>
        <v>0.64874477628222726</v>
      </c>
      <c r="AF337">
        <f t="shared" si="553"/>
        <v>0.41500000000000004</v>
      </c>
      <c r="AG337">
        <f t="shared" si="531"/>
        <v>1.8684800095771694E-2</v>
      </c>
      <c r="AH337">
        <v>0</v>
      </c>
      <c r="AI337">
        <f t="shared" si="532"/>
        <v>0</v>
      </c>
      <c r="AJ337">
        <v>0</v>
      </c>
      <c r="AK337">
        <f t="shared" si="533"/>
        <v>0</v>
      </c>
      <c r="AL337">
        <v>0.25</v>
      </c>
      <c r="AM337">
        <f t="shared" si="534"/>
        <v>4.8132809849403069E-3</v>
      </c>
      <c r="AN337">
        <v>20</v>
      </c>
      <c r="AO337">
        <f t="shared" si="535"/>
        <v>0.20799006556651903</v>
      </c>
      <c r="AP337">
        <v>0</v>
      </c>
      <c r="AQ337">
        <f t="shared" si="536"/>
        <v>0</v>
      </c>
      <c r="AR337">
        <v>0</v>
      </c>
      <c r="AS337">
        <f t="shared" si="537"/>
        <v>0</v>
      </c>
      <c r="AT337">
        <v>0</v>
      </c>
      <c r="AU337">
        <f t="shared" si="538"/>
        <v>0</v>
      </c>
      <c r="AV337">
        <v>0</v>
      </c>
      <c r="AW337">
        <f t="shared" si="539"/>
        <v>0</v>
      </c>
      <c r="AX337">
        <v>0</v>
      </c>
      <c r="AY337">
        <f t="shared" si="540"/>
        <v>0</v>
      </c>
      <c r="AZ337">
        <v>0</v>
      </c>
      <c r="BA337">
        <f t="shared" si="541"/>
        <v>0</v>
      </c>
      <c r="BB337">
        <v>0</v>
      </c>
      <c r="BC337">
        <f t="shared" si="542"/>
        <v>0</v>
      </c>
      <c r="BD337">
        <v>0</v>
      </c>
      <c r="BE337">
        <f t="shared" si="543"/>
        <v>0</v>
      </c>
      <c r="BF337">
        <v>0</v>
      </c>
      <c r="BG337">
        <f t="shared" si="544"/>
        <v>0</v>
      </c>
      <c r="BH337">
        <v>0</v>
      </c>
      <c r="BI337">
        <f t="shared" si="545"/>
        <v>0</v>
      </c>
      <c r="BJ337">
        <v>0</v>
      </c>
      <c r="BK337">
        <f t="shared" si="546"/>
        <v>0</v>
      </c>
      <c r="BL337">
        <v>0</v>
      </c>
      <c r="BM337">
        <f t="shared" si="547"/>
        <v>0</v>
      </c>
      <c r="BN337">
        <v>0</v>
      </c>
      <c r="BO337">
        <f t="shared" si="548"/>
        <v>0</v>
      </c>
      <c r="BP337">
        <v>0</v>
      </c>
      <c r="BQ337">
        <f t="shared" si="549"/>
        <v>0</v>
      </c>
      <c r="BR337">
        <v>0</v>
      </c>
      <c r="BS337">
        <f t="shared" si="550"/>
        <v>0</v>
      </c>
      <c r="BT337">
        <v>0</v>
      </c>
      <c r="BU337">
        <f t="shared" si="551"/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f t="shared" si="556"/>
        <v>0</v>
      </c>
      <c r="DF337">
        <v>0</v>
      </c>
      <c r="DG337">
        <f t="shared" si="557"/>
        <v>0</v>
      </c>
      <c r="DH337">
        <v>0</v>
      </c>
      <c r="DI337">
        <f t="shared" si="489"/>
        <v>0</v>
      </c>
      <c r="DJ337">
        <v>0</v>
      </c>
      <c r="DK337">
        <f t="shared" si="490"/>
        <v>0</v>
      </c>
      <c r="DL337">
        <v>44.5</v>
      </c>
      <c r="DM337">
        <f t="shared" si="491"/>
        <v>1</v>
      </c>
      <c r="DN337">
        <v>0</v>
      </c>
      <c r="DO337">
        <f t="shared" si="492"/>
        <v>0</v>
      </c>
      <c r="DP337">
        <v>0</v>
      </c>
      <c r="DQ337">
        <f t="shared" si="493"/>
        <v>0</v>
      </c>
      <c r="DR337">
        <v>0</v>
      </c>
      <c r="DS337">
        <f t="shared" si="494"/>
        <v>0</v>
      </c>
      <c r="DT337">
        <v>0</v>
      </c>
      <c r="DU337">
        <f t="shared" si="495"/>
        <v>0</v>
      </c>
      <c r="DV337">
        <v>0</v>
      </c>
      <c r="DW337">
        <f t="shared" si="496"/>
        <v>0</v>
      </c>
      <c r="DX337">
        <v>0</v>
      </c>
      <c r="DY337">
        <f t="shared" si="497"/>
        <v>0</v>
      </c>
      <c r="DZ337">
        <v>0</v>
      </c>
      <c r="EA337">
        <f t="shared" si="498"/>
        <v>0</v>
      </c>
      <c r="EB337">
        <v>0</v>
      </c>
      <c r="EC337">
        <f t="shared" si="499"/>
        <v>0</v>
      </c>
      <c r="ED337">
        <v>0</v>
      </c>
      <c r="EE337">
        <f t="shared" si="500"/>
        <v>0</v>
      </c>
      <c r="EF337">
        <v>0</v>
      </c>
      <c r="EG337">
        <f t="shared" si="501"/>
        <v>0</v>
      </c>
      <c r="EH337">
        <v>0</v>
      </c>
      <c r="EI337">
        <f t="shared" si="502"/>
        <v>0</v>
      </c>
      <c r="EJ337">
        <v>0</v>
      </c>
      <c r="EK337">
        <f t="shared" si="503"/>
        <v>0</v>
      </c>
      <c r="EL337">
        <v>0</v>
      </c>
      <c r="EM337">
        <f t="shared" si="504"/>
        <v>0</v>
      </c>
      <c r="EN337">
        <v>0</v>
      </c>
      <c r="EO337">
        <f t="shared" si="505"/>
        <v>0</v>
      </c>
      <c r="EP337">
        <v>0</v>
      </c>
      <c r="EQ337">
        <f t="shared" si="506"/>
        <v>0</v>
      </c>
      <c r="ER337">
        <v>0</v>
      </c>
      <c r="ES337">
        <f t="shared" si="507"/>
        <v>0</v>
      </c>
      <c r="ET337">
        <v>0</v>
      </c>
      <c r="EU337">
        <f t="shared" si="508"/>
        <v>0</v>
      </c>
      <c r="EV337">
        <v>0</v>
      </c>
      <c r="EW337">
        <f t="shared" si="509"/>
        <v>0</v>
      </c>
      <c r="EX337">
        <v>0</v>
      </c>
      <c r="EY337">
        <f t="shared" si="510"/>
        <v>0</v>
      </c>
      <c r="EZ337">
        <v>0</v>
      </c>
      <c r="FA337">
        <f t="shared" si="511"/>
        <v>0</v>
      </c>
      <c r="FB337">
        <v>0</v>
      </c>
      <c r="FC337">
        <f t="shared" si="512"/>
        <v>0</v>
      </c>
      <c r="FD337">
        <v>0</v>
      </c>
      <c r="FE337">
        <v>0</v>
      </c>
      <c r="FF337" s="14" t="s">
        <v>820</v>
      </c>
    </row>
    <row r="338" spans="1:162" x14ac:dyDescent="0.45">
      <c r="A338">
        <v>337</v>
      </c>
      <c r="B338">
        <v>513</v>
      </c>
      <c r="C338" t="s">
        <v>368</v>
      </c>
      <c r="D338" t="s">
        <v>816</v>
      </c>
      <c r="E338" t="s">
        <v>808</v>
      </c>
      <c r="F338" t="s">
        <v>809</v>
      </c>
      <c r="G338" s="2">
        <v>0</v>
      </c>
      <c r="H338">
        <f t="shared" si="558"/>
        <v>396.5</v>
      </c>
      <c r="I338">
        <v>1673</v>
      </c>
      <c r="J338">
        <f>550+273</f>
        <v>823</v>
      </c>
      <c r="K338" s="2">
        <f t="shared" si="517"/>
        <v>0.49193066347878062</v>
      </c>
      <c r="L338">
        <f t="shared" si="554"/>
        <v>5.0000000000000001E-4</v>
      </c>
      <c r="M338" t="s">
        <v>64</v>
      </c>
      <c r="N338">
        <v>0</v>
      </c>
      <c r="O338">
        <f t="shared" si="522"/>
        <v>0</v>
      </c>
      <c r="P338">
        <v>0</v>
      </c>
      <c r="Q338">
        <f t="shared" si="523"/>
        <v>0</v>
      </c>
      <c r="R338">
        <v>13</v>
      </c>
      <c r="S338">
        <f t="shared" si="524"/>
        <v>0.1197670770705417</v>
      </c>
      <c r="T338">
        <v>0</v>
      </c>
      <c r="U338">
        <f t="shared" si="525"/>
        <v>0</v>
      </c>
      <c r="V338">
        <v>0</v>
      </c>
      <c r="W338">
        <f t="shared" si="526"/>
        <v>0</v>
      </c>
      <c r="X338">
        <v>0</v>
      </c>
      <c r="Y338">
        <f t="shared" si="527"/>
        <v>0</v>
      </c>
      <c r="Z338">
        <v>0</v>
      </c>
      <c r="AA338">
        <f t="shared" si="528"/>
        <v>0</v>
      </c>
      <c r="AB338">
        <v>0</v>
      </c>
      <c r="AC338">
        <f t="shared" si="529"/>
        <v>0</v>
      </c>
      <c r="AD338">
        <f t="shared" si="555"/>
        <v>67</v>
      </c>
      <c r="AE338">
        <f t="shared" si="530"/>
        <v>0.64874477628222726</v>
      </c>
      <c r="AF338">
        <f t="shared" si="553"/>
        <v>0.41500000000000004</v>
      </c>
      <c r="AG338">
        <f t="shared" si="531"/>
        <v>1.8684800095771694E-2</v>
      </c>
      <c r="AH338">
        <v>0</v>
      </c>
      <c r="AI338">
        <f t="shared" si="532"/>
        <v>0</v>
      </c>
      <c r="AJ338">
        <v>0</v>
      </c>
      <c r="AK338">
        <f t="shared" si="533"/>
        <v>0</v>
      </c>
      <c r="AL338">
        <v>0.25</v>
      </c>
      <c r="AM338">
        <f t="shared" si="534"/>
        <v>4.8132809849403069E-3</v>
      </c>
      <c r="AN338">
        <v>20</v>
      </c>
      <c r="AO338">
        <f t="shared" si="535"/>
        <v>0.20799006556651903</v>
      </c>
      <c r="AP338">
        <v>0</v>
      </c>
      <c r="AQ338">
        <f t="shared" si="536"/>
        <v>0</v>
      </c>
      <c r="AR338">
        <v>0</v>
      </c>
      <c r="AS338">
        <f t="shared" si="537"/>
        <v>0</v>
      </c>
      <c r="AT338">
        <v>0</v>
      </c>
      <c r="AU338">
        <f t="shared" si="538"/>
        <v>0</v>
      </c>
      <c r="AV338">
        <v>0</v>
      </c>
      <c r="AW338">
        <f t="shared" si="539"/>
        <v>0</v>
      </c>
      <c r="AX338">
        <v>0</v>
      </c>
      <c r="AY338">
        <f t="shared" si="540"/>
        <v>0</v>
      </c>
      <c r="AZ338">
        <v>0</v>
      </c>
      <c r="BA338">
        <f t="shared" si="541"/>
        <v>0</v>
      </c>
      <c r="BB338">
        <v>0</v>
      </c>
      <c r="BC338">
        <f t="shared" si="542"/>
        <v>0</v>
      </c>
      <c r="BD338">
        <v>0</v>
      </c>
      <c r="BE338">
        <f t="shared" si="543"/>
        <v>0</v>
      </c>
      <c r="BF338">
        <v>0</v>
      </c>
      <c r="BG338">
        <f t="shared" si="544"/>
        <v>0</v>
      </c>
      <c r="BH338">
        <v>0</v>
      </c>
      <c r="BI338">
        <f t="shared" si="545"/>
        <v>0</v>
      </c>
      <c r="BJ338">
        <v>0</v>
      </c>
      <c r="BK338">
        <f t="shared" si="546"/>
        <v>0</v>
      </c>
      <c r="BL338">
        <v>0</v>
      </c>
      <c r="BM338">
        <f t="shared" si="547"/>
        <v>0</v>
      </c>
      <c r="BN338">
        <v>0</v>
      </c>
      <c r="BO338">
        <f t="shared" si="548"/>
        <v>0</v>
      </c>
      <c r="BP338">
        <v>0</v>
      </c>
      <c r="BQ338">
        <f t="shared" si="549"/>
        <v>0</v>
      </c>
      <c r="BR338">
        <v>0</v>
      </c>
      <c r="BS338">
        <f t="shared" si="550"/>
        <v>0</v>
      </c>
      <c r="BT338">
        <v>0</v>
      </c>
      <c r="BU338">
        <f t="shared" si="551"/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f t="shared" si="556"/>
        <v>0</v>
      </c>
      <c r="DF338">
        <v>0</v>
      </c>
      <c r="DG338">
        <f t="shared" si="557"/>
        <v>0</v>
      </c>
      <c r="DH338">
        <v>0</v>
      </c>
      <c r="DI338">
        <f t="shared" si="489"/>
        <v>0</v>
      </c>
      <c r="DJ338">
        <v>0</v>
      </c>
      <c r="DK338">
        <f t="shared" si="490"/>
        <v>0</v>
      </c>
      <c r="DL338">
        <v>44.5</v>
      </c>
      <c r="DM338">
        <f t="shared" si="491"/>
        <v>1</v>
      </c>
      <c r="DN338">
        <v>0</v>
      </c>
      <c r="DO338">
        <f t="shared" si="492"/>
        <v>0</v>
      </c>
      <c r="DP338">
        <v>0</v>
      </c>
      <c r="DQ338">
        <f t="shared" si="493"/>
        <v>0</v>
      </c>
      <c r="DR338">
        <v>0</v>
      </c>
      <c r="DS338">
        <f t="shared" si="494"/>
        <v>0</v>
      </c>
      <c r="DT338">
        <v>0</v>
      </c>
      <c r="DU338">
        <f t="shared" si="495"/>
        <v>0</v>
      </c>
      <c r="DV338">
        <v>0</v>
      </c>
      <c r="DW338">
        <f t="shared" si="496"/>
        <v>0</v>
      </c>
      <c r="DX338">
        <v>0</v>
      </c>
      <c r="DY338">
        <f t="shared" si="497"/>
        <v>0</v>
      </c>
      <c r="DZ338">
        <v>0</v>
      </c>
      <c r="EA338">
        <f t="shared" si="498"/>
        <v>0</v>
      </c>
      <c r="EB338">
        <v>0</v>
      </c>
      <c r="EC338">
        <f t="shared" si="499"/>
        <v>0</v>
      </c>
      <c r="ED338">
        <v>0</v>
      </c>
      <c r="EE338">
        <f t="shared" si="500"/>
        <v>0</v>
      </c>
      <c r="EF338">
        <v>0</v>
      </c>
      <c r="EG338">
        <f t="shared" si="501"/>
        <v>0</v>
      </c>
      <c r="EH338">
        <v>0</v>
      </c>
      <c r="EI338">
        <f t="shared" si="502"/>
        <v>0</v>
      </c>
      <c r="EJ338">
        <v>0</v>
      </c>
      <c r="EK338">
        <f t="shared" si="503"/>
        <v>0</v>
      </c>
      <c r="EL338">
        <v>0</v>
      </c>
      <c r="EM338">
        <f t="shared" si="504"/>
        <v>0</v>
      </c>
      <c r="EN338">
        <v>0</v>
      </c>
      <c r="EO338">
        <f t="shared" si="505"/>
        <v>0</v>
      </c>
      <c r="EP338">
        <v>0</v>
      </c>
      <c r="EQ338">
        <f t="shared" si="506"/>
        <v>0</v>
      </c>
      <c r="ER338">
        <v>0</v>
      </c>
      <c r="ES338">
        <f t="shared" si="507"/>
        <v>0</v>
      </c>
      <c r="ET338">
        <v>0</v>
      </c>
      <c r="EU338">
        <f t="shared" si="508"/>
        <v>0</v>
      </c>
      <c r="EV338">
        <v>0</v>
      </c>
      <c r="EW338">
        <f t="shared" si="509"/>
        <v>0</v>
      </c>
      <c r="EX338">
        <v>0</v>
      </c>
      <c r="EY338">
        <f t="shared" si="510"/>
        <v>0</v>
      </c>
      <c r="EZ338">
        <v>0</v>
      </c>
      <c r="FA338">
        <f t="shared" si="511"/>
        <v>0</v>
      </c>
      <c r="FB338">
        <v>0</v>
      </c>
      <c r="FC338">
        <f t="shared" si="512"/>
        <v>0</v>
      </c>
      <c r="FD338">
        <v>0</v>
      </c>
      <c r="FE338">
        <v>0</v>
      </c>
      <c r="FF338" s="14" t="s">
        <v>821</v>
      </c>
    </row>
    <row r="339" spans="1:162" x14ac:dyDescent="0.45">
      <c r="A339">
        <v>338</v>
      </c>
      <c r="B339">
        <v>514</v>
      </c>
      <c r="C339" t="s">
        <v>368</v>
      </c>
      <c r="D339" t="s">
        <v>816</v>
      </c>
      <c r="E339" t="s">
        <v>808</v>
      </c>
      <c r="F339" t="s">
        <v>809</v>
      </c>
      <c r="G339" s="2">
        <v>1</v>
      </c>
      <c r="H339">
        <f t="shared" si="558"/>
        <v>396.5</v>
      </c>
      <c r="I339">
        <v>1673</v>
      </c>
      <c r="J339">
        <f>600+273</f>
        <v>873</v>
      </c>
      <c r="K339" s="2">
        <f t="shared" ref="K339:K380" si="559">J339/I339</f>
        <v>0.52181709503885232</v>
      </c>
      <c r="L339">
        <f t="shared" si="554"/>
        <v>5.0000000000000001E-4</v>
      </c>
      <c r="M339" t="s">
        <v>64</v>
      </c>
      <c r="N339">
        <v>0</v>
      </c>
      <c r="O339">
        <f t="shared" si="522"/>
        <v>0</v>
      </c>
      <c r="P339">
        <v>0</v>
      </c>
      <c r="Q339">
        <f t="shared" si="523"/>
        <v>0</v>
      </c>
      <c r="R339">
        <v>13</v>
      </c>
      <c r="S339">
        <f t="shared" si="524"/>
        <v>0.1197670770705417</v>
      </c>
      <c r="T339">
        <v>0</v>
      </c>
      <c r="U339">
        <f t="shared" si="525"/>
        <v>0</v>
      </c>
      <c r="V339">
        <v>0</v>
      </c>
      <c r="W339">
        <f t="shared" si="526"/>
        <v>0</v>
      </c>
      <c r="X339">
        <v>0</v>
      </c>
      <c r="Y339">
        <f t="shared" si="527"/>
        <v>0</v>
      </c>
      <c r="Z339">
        <v>0</v>
      </c>
      <c r="AA339">
        <f t="shared" si="528"/>
        <v>0</v>
      </c>
      <c r="AB339">
        <v>0</v>
      </c>
      <c r="AC339">
        <f t="shared" si="529"/>
        <v>0</v>
      </c>
      <c r="AD339">
        <f t="shared" si="555"/>
        <v>67</v>
      </c>
      <c r="AE339">
        <f t="shared" si="530"/>
        <v>0.64874477628222726</v>
      </c>
      <c r="AF339">
        <f t="shared" si="553"/>
        <v>0.41500000000000004</v>
      </c>
      <c r="AG339">
        <f t="shared" si="531"/>
        <v>1.8684800095771694E-2</v>
      </c>
      <c r="AH339">
        <v>0</v>
      </c>
      <c r="AI339">
        <f t="shared" si="532"/>
        <v>0</v>
      </c>
      <c r="AJ339">
        <v>0</v>
      </c>
      <c r="AK339">
        <f t="shared" si="533"/>
        <v>0</v>
      </c>
      <c r="AL339">
        <v>0.25</v>
      </c>
      <c r="AM339">
        <f t="shared" si="534"/>
        <v>4.8132809849403069E-3</v>
      </c>
      <c r="AN339">
        <v>20</v>
      </c>
      <c r="AO339">
        <f t="shared" si="535"/>
        <v>0.20799006556651903</v>
      </c>
      <c r="AP339">
        <v>0</v>
      </c>
      <c r="AQ339">
        <f t="shared" si="536"/>
        <v>0</v>
      </c>
      <c r="AR339">
        <v>0</v>
      </c>
      <c r="AS339">
        <f t="shared" si="537"/>
        <v>0</v>
      </c>
      <c r="AT339">
        <v>0</v>
      </c>
      <c r="AU339">
        <f t="shared" si="538"/>
        <v>0</v>
      </c>
      <c r="AV339">
        <v>0</v>
      </c>
      <c r="AW339">
        <f t="shared" si="539"/>
        <v>0</v>
      </c>
      <c r="AX339">
        <v>0</v>
      </c>
      <c r="AY339">
        <f t="shared" si="540"/>
        <v>0</v>
      </c>
      <c r="AZ339">
        <v>0</v>
      </c>
      <c r="BA339">
        <f t="shared" si="541"/>
        <v>0</v>
      </c>
      <c r="BB339">
        <v>0</v>
      </c>
      <c r="BC339">
        <f t="shared" si="542"/>
        <v>0</v>
      </c>
      <c r="BD339">
        <v>0</v>
      </c>
      <c r="BE339">
        <f t="shared" si="543"/>
        <v>0</v>
      </c>
      <c r="BF339">
        <v>0</v>
      </c>
      <c r="BG339">
        <f t="shared" si="544"/>
        <v>0</v>
      </c>
      <c r="BH339">
        <v>0</v>
      </c>
      <c r="BI339">
        <f t="shared" si="545"/>
        <v>0</v>
      </c>
      <c r="BJ339">
        <v>0</v>
      </c>
      <c r="BK339">
        <f t="shared" si="546"/>
        <v>0</v>
      </c>
      <c r="BL339">
        <v>0</v>
      </c>
      <c r="BM339">
        <f t="shared" si="547"/>
        <v>0</v>
      </c>
      <c r="BN339">
        <v>0</v>
      </c>
      <c r="BO339">
        <f t="shared" si="548"/>
        <v>0</v>
      </c>
      <c r="BP339">
        <v>0</v>
      </c>
      <c r="BQ339">
        <f t="shared" si="549"/>
        <v>0</v>
      </c>
      <c r="BR339">
        <v>0</v>
      </c>
      <c r="BS339">
        <f t="shared" si="550"/>
        <v>0</v>
      </c>
      <c r="BT339">
        <v>0</v>
      </c>
      <c r="BU339">
        <f t="shared" si="551"/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f t="shared" si="556"/>
        <v>0</v>
      </c>
      <c r="DF339">
        <v>0</v>
      </c>
      <c r="DG339">
        <f t="shared" si="557"/>
        <v>0</v>
      </c>
      <c r="DH339">
        <v>0</v>
      </c>
      <c r="DI339">
        <f t="shared" si="489"/>
        <v>0</v>
      </c>
      <c r="DJ339">
        <v>0</v>
      </c>
      <c r="DK339">
        <f t="shared" si="490"/>
        <v>0</v>
      </c>
      <c r="DL339">
        <v>44.5</v>
      </c>
      <c r="DM339">
        <f t="shared" si="491"/>
        <v>1</v>
      </c>
      <c r="DN339">
        <v>0</v>
      </c>
      <c r="DO339">
        <f t="shared" si="492"/>
        <v>0</v>
      </c>
      <c r="DP339">
        <v>0</v>
      </c>
      <c r="DQ339">
        <f t="shared" si="493"/>
        <v>0</v>
      </c>
      <c r="DR339">
        <v>0</v>
      </c>
      <c r="DS339">
        <f t="shared" si="494"/>
        <v>0</v>
      </c>
      <c r="DT339">
        <v>0</v>
      </c>
      <c r="DU339">
        <f t="shared" si="495"/>
        <v>0</v>
      </c>
      <c r="DV339">
        <v>0</v>
      </c>
      <c r="DW339">
        <f t="shared" si="496"/>
        <v>0</v>
      </c>
      <c r="DX339">
        <v>0</v>
      </c>
      <c r="DY339">
        <f t="shared" si="497"/>
        <v>0</v>
      </c>
      <c r="DZ339">
        <v>0</v>
      </c>
      <c r="EA339">
        <f t="shared" si="498"/>
        <v>0</v>
      </c>
      <c r="EB339">
        <v>0</v>
      </c>
      <c r="EC339">
        <f t="shared" si="499"/>
        <v>0</v>
      </c>
      <c r="ED339">
        <v>0</v>
      </c>
      <c r="EE339">
        <f t="shared" si="500"/>
        <v>0</v>
      </c>
      <c r="EF339">
        <v>0</v>
      </c>
      <c r="EG339">
        <f t="shared" si="501"/>
        <v>0</v>
      </c>
      <c r="EH339">
        <v>0</v>
      </c>
      <c r="EI339">
        <f t="shared" si="502"/>
        <v>0</v>
      </c>
      <c r="EJ339">
        <v>0</v>
      </c>
      <c r="EK339">
        <f t="shared" si="503"/>
        <v>0</v>
      </c>
      <c r="EL339">
        <v>0</v>
      </c>
      <c r="EM339">
        <f t="shared" si="504"/>
        <v>0</v>
      </c>
      <c r="EN339">
        <v>0</v>
      </c>
      <c r="EO339">
        <f t="shared" si="505"/>
        <v>0</v>
      </c>
      <c r="EP339">
        <v>0</v>
      </c>
      <c r="EQ339">
        <f t="shared" si="506"/>
        <v>0</v>
      </c>
      <c r="ER339">
        <v>0</v>
      </c>
      <c r="ES339">
        <f t="shared" si="507"/>
        <v>0</v>
      </c>
      <c r="ET339">
        <v>0</v>
      </c>
      <c r="EU339">
        <f t="shared" si="508"/>
        <v>0</v>
      </c>
      <c r="EV339">
        <v>0</v>
      </c>
      <c r="EW339">
        <f t="shared" si="509"/>
        <v>0</v>
      </c>
      <c r="EX339">
        <v>0</v>
      </c>
      <c r="EY339">
        <f t="shared" si="510"/>
        <v>0</v>
      </c>
      <c r="EZ339">
        <v>0</v>
      </c>
      <c r="FA339">
        <f t="shared" si="511"/>
        <v>0</v>
      </c>
      <c r="FB339">
        <v>0</v>
      </c>
      <c r="FC339">
        <f t="shared" si="512"/>
        <v>0</v>
      </c>
      <c r="FD339">
        <v>0</v>
      </c>
      <c r="FE339">
        <v>0</v>
      </c>
      <c r="FF339" s="14" t="s">
        <v>822</v>
      </c>
    </row>
    <row r="340" spans="1:162" x14ac:dyDescent="0.45">
      <c r="A340">
        <v>339</v>
      </c>
      <c r="B340">
        <v>515</v>
      </c>
      <c r="C340" t="s">
        <v>368</v>
      </c>
      <c r="D340" t="s">
        <v>408</v>
      </c>
      <c r="E340" t="s">
        <v>823</v>
      </c>
      <c r="F340" t="s">
        <v>824</v>
      </c>
      <c r="G340" s="2">
        <v>0</v>
      </c>
      <c r="H340">
        <f>419.5+273</f>
        <v>692.5</v>
      </c>
      <c r="I340">
        <v>1773</v>
      </c>
      <c r="J340">
        <v>1123</v>
      </c>
      <c r="K340" s="2">
        <f t="shared" si="559"/>
        <v>0.63338973491257755</v>
      </c>
      <c r="L340">
        <v>0.5</v>
      </c>
      <c r="M340" t="s">
        <v>38</v>
      </c>
      <c r="N340">
        <v>0</v>
      </c>
      <c r="O340">
        <f t="shared" si="522"/>
        <v>0</v>
      </c>
      <c r="P340">
        <v>0</v>
      </c>
      <c r="Q340">
        <f t="shared" si="523"/>
        <v>0</v>
      </c>
      <c r="R340">
        <v>0</v>
      </c>
      <c r="S340">
        <f t="shared" si="524"/>
        <v>0</v>
      </c>
      <c r="T340">
        <v>7.9000000000000001E-2</v>
      </c>
      <c r="U340">
        <f t="shared" si="525"/>
        <v>8.0242591782817084E-4</v>
      </c>
      <c r="V340">
        <v>0</v>
      </c>
      <c r="W340">
        <f t="shared" si="526"/>
        <v>0</v>
      </c>
      <c r="X340">
        <v>3.3000000000000002E-2</v>
      </c>
      <c r="Y340">
        <f t="shared" si="527"/>
        <v>6.8248090261311279E-4</v>
      </c>
      <c r="Z340">
        <v>0</v>
      </c>
      <c r="AA340">
        <f t="shared" si="528"/>
        <v>0</v>
      </c>
      <c r="AB340">
        <v>0</v>
      </c>
      <c r="AC340">
        <f t="shared" si="529"/>
        <v>0</v>
      </c>
      <c r="AD340">
        <f>100-AF340-T340-X340-AL340-AN340-AR340</f>
        <v>99.808000000000007</v>
      </c>
      <c r="AE340">
        <f t="shared" si="530"/>
        <v>0.99731364088673702</v>
      </c>
      <c r="AF340">
        <v>7.0000000000000001E-3</v>
      </c>
      <c r="AG340">
        <f t="shared" si="531"/>
        <v>3.2524133424204342E-4</v>
      </c>
      <c r="AH340">
        <v>0</v>
      </c>
      <c r="AI340">
        <f t="shared" si="532"/>
        <v>0</v>
      </c>
      <c r="AJ340">
        <v>0</v>
      </c>
      <c r="AK340">
        <f t="shared" si="533"/>
        <v>0</v>
      </c>
      <c r="AL340">
        <v>6.0000000000000001E-3</v>
      </c>
      <c r="AM340">
        <f t="shared" si="534"/>
        <v>1.1921194996646287E-4</v>
      </c>
      <c r="AN340">
        <v>2.5999999999999999E-2</v>
      </c>
      <c r="AO340">
        <f t="shared" si="535"/>
        <v>2.7903152909660659E-4</v>
      </c>
      <c r="AP340">
        <v>0</v>
      </c>
      <c r="AQ340">
        <f t="shared" si="536"/>
        <v>0</v>
      </c>
      <c r="AR340">
        <v>4.1000000000000002E-2</v>
      </c>
      <c r="AS340">
        <f t="shared" si="537"/>
        <v>4.7796747951653123E-4</v>
      </c>
      <c r="AT340">
        <v>0</v>
      </c>
      <c r="AU340">
        <f t="shared" si="538"/>
        <v>0</v>
      </c>
      <c r="AV340">
        <v>0</v>
      </c>
      <c r="AW340">
        <f t="shared" si="539"/>
        <v>0</v>
      </c>
      <c r="AX340">
        <v>0</v>
      </c>
      <c r="AY340">
        <f t="shared" si="540"/>
        <v>0</v>
      </c>
      <c r="AZ340">
        <v>0</v>
      </c>
      <c r="BA340">
        <f t="shared" si="541"/>
        <v>0</v>
      </c>
      <c r="BB340">
        <v>0</v>
      </c>
      <c r="BC340">
        <f t="shared" si="542"/>
        <v>0</v>
      </c>
      <c r="BD340">
        <v>0</v>
      </c>
      <c r="BE340">
        <f t="shared" si="543"/>
        <v>0</v>
      </c>
      <c r="BF340">
        <v>0</v>
      </c>
      <c r="BG340">
        <f t="shared" si="544"/>
        <v>0</v>
      </c>
      <c r="BH340">
        <v>0</v>
      </c>
      <c r="BI340">
        <f t="shared" si="545"/>
        <v>0</v>
      </c>
      <c r="BJ340">
        <v>0</v>
      </c>
      <c r="BK340">
        <f t="shared" si="546"/>
        <v>0</v>
      </c>
      <c r="BL340">
        <v>0</v>
      </c>
      <c r="BM340">
        <f t="shared" si="547"/>
        <v>0</v>
      </c>
      <c r="BN340">
        <v>0</v>
      </c>
      <c r="BO340">
        <f t="shared" si="548"/>
        <v>0</v>
      </c>
      <c r="BP340">
        <v>0</v>
      </c>
      <c r="BQ340">
        <f t="shared" si="549"/>
        <v>0</v>
      </c>
      <c r="BR340">
        <v>0</v>
      </c>
      <c r="BS340">
        <f t="shared" si="550"/>
        <v>0</v>
      </c>
      <c r="BT340">
        <v>0</v>
      </c>
      <c r="BU340">
        <f t="shared" si="551"/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f t="shared" si="556"/>
        <v>0</v>
      </c>
      <c r="DF340">
        <v>0</v>
      </c>
      <c r="DG340">
        <f t="shared" si="557"/>
        <v>0</v>
      </c>
      <c r="DH340">
        <v>0</v>
      </c>
      <c r="DI340">
        <f t="shared" si="489"/>
        <v>0</v>
      </c>
      <c r="DJ340">
        <v>100</v>
      </c>
      <c r="DK340">
        <f t="shared" si="490"/>
        <v>1</v>
      </c>
      <c r="DL340">
        <v>0</v>
      </c>
      <c r="DM340">
        <f t="shared" si="491"/>
        <v>0</v>
      </c>
      <c r="DN340">
        <v>0</v>
      </c>
      <c r="DO340">
        <f t="shared" si="492"/>
        <v>0</v>
      </c>
      <c r="DP340">
        <v>0</v>
      </c>
      <c r="DQ340">
        <f t="shared" si="493"/>
        <v>0</v>
      </c>
      <c r="DR340">
        <v>0</v>
      </c>
      <c r="DS340">
        <f t="shared" si="494"/>
        <v>0</v>
      </c>
      <c r="DT340">
        <v>0</v>
      </c>
      <c r="DU340">
        <f t="shared" si="495"/>
        <v>0</v>
      </c>
      <c r="DV340">
        <v>0</v>
      </c>
      <c r="DW340">
        <f t="shared" si="496"/>
        <v>0</v>
      </c>
      <c r="DX340">
        <v>0</v>
      </c>
      <c r="DY340">
        <f t="shared" si="497"/>
        <v>0</v>
      </c>
      <c r="DZ340">
        <v>0</v>
      </c>
      <c r="EA340">
        <f t="shared" si="498"/>
        <v>0</v>
      </c>
      <c r="EB340">
        <v>0</v>
      </c>
      <c r="EC340">
        <f t="shared" si="499"/>
        <v>0</v>
      </c>
      <c r="ED340">
        <v>0</v>
      </c>
      <c r="EE340">
        <f t="shared" si="500"/>
        <v>0</v>
      </c>
      <c r="EF340">
        <v>0</v>
      </c>
      <c r="EG340">
        <f t="shared" si="501"/>
        <v>0</v>
      </c>
      <c r="EH340">
        <v>0</v>
      </c>
      <c r="EI340">
        <f t="shared" si="502"/>
        <v>0</v>
      </c>
      <c r="EJ340">
        <v>0</v>
      </c>
      <c r="EK340">
        <f t="shared" si="503"/>
        <v>0</v>
      </c>
      <c r="EL340">
        <v>0</v>
      </c>
      <c r="EM340">
        <f t="shared" si="504"/>
        <v>0</v>
      </c>
      <c r="EN340">
        <v>0</v>
      </c>
      <c r="EO340">
        <f t="shared" si="505"/>
        <v>0</v>
      </c>
      <c r="EP340">
        <v>0</v>
      </c>
      <c r="EQ340">
        <f t="shared" si="506"/>
        <v>0</v>
      </c>
      <c r="ER340">
        <v>0</v>
      </c>
      <c r="ES340">
        <f t="shared" si="507"/>
        <v>0</v>
      </c>
      <c r="ET340">
        <v>0</v>
      </c>
      <c r="EU340">
        <f t="shared" si="508"/>
        <v>0</v>
      </c>
      <c r="EV340">
        <v>0</v>
      </c>
      <c r="EW340">
        <f t="shared" si="509"/>
        <v>0</v>
      </c>
      <c r="EX340">
        <v>0</v>
      </c>
      <c r="EY340">
        <f t="shared" si="510"/>
        <v>0</v>
      </c>
      <c r="EZ340">
        <v>0</v>
      </c>
      <c r="FA340">
        <f t="shared" si="511"/>
        <v>0</v>
      </c>
      <c r="FB340">
        <v>0</v>
      </c>
      <c r="FC340">
        <f t="shared" si="512"/>
        <v>0</v>
      </c>
      <c r="FD340">
        <v>0</v>
      </c>
      <c r="FE340">
        <v>0</v>
      </c>
      <c r="FF340" s="3" t="s">
        <v>825</v>
      </c>
    </row>
    <row r="341" spans="1:162" x14ac:dyDescent="0.45">
      <c r="A341">
        <v>340</v>
      </c>
      <c r="B341">
        <v>516</v>
      </c>
      <c r="C341" t="s">
        <v>368</v>
      </c>
      <c r="D341" t="s">
        <v>408</v>
      </c>
      <c r="E341" t="s">
        <v>826</v>
      </c>
      <c r="F341" t="s">
        <v>827</v>
      </c>
      <c r="G341" s="2">
        <v>1</v>
      </c>
      <c r="H341">
        <f>419.5+273</f>
        <v>692.5</v>
      </c>
      <c r="I341">
        <v>1773</v>
      </c>
      <c r="J341">
        <v>1123</v>
      </c>
      <c r="K341" s="2">
        <f t="shared" si="559"/>
        <v>0.63338973491257755</v>
      </c>
      <c r="L341">
        <v>0.5</v>
      </c>
      <c r="M341" t="s">
        <v>1145</v>
      </c>
      <c r="N341">
        <v>0</v>
      </c>
      <c r="O341">
        <f t="shared" si="522"/>
        <v>0</v>
      </c>
      <c r="P341">
        <v>0</v>
      </c>
      <c r="Q341">
        <f t="shared" si="523"/>
        <v>0</v>
      </c>
      <c r="R341">
        <v>0</v>
      </c>
      <c r="S341">
        <f t="shared" si="524"/>
        <v>0</v>
      </c>
      <c r="T341">
        <v>1.22</v>
      </c>
      <c r="U341">
        <f t="shared" si="525"/>
        <v>1.2263629800632633E-2</v>
      </c>
      <c r="V341">
        <v>0</v>
      </c>
      <c r="W341">
        <f t="shared" si="526"/>
        <v>0</v>
      </c>
      <c r="X341">
        <v>5.0999999999999997E-2</v>
      </c>
      <c r="Y341">
        <f t="shared" si="527"/>
        <v>1.0438259384017072E-3</v>
      </c>
      <c r="Z341">
        <v>0</v>
      </c>
      <c r="AA341">
        <f t="shared" si="528"/>
        <v>0</v>
      </c>
      <c r="AB341">
        <v>0</v>
      </c>
      <c r="AC341">
        <f t="shared" si="529"/>
        <v>0</v>
      </c>
      <c r="AD341">
        <f>100-AF341-T341-X341-AL341-AN341-AR341</f>
        <v>98.028999999999996</v>
      </c>
      <c r="AE341">
        <f t="shared" si="530"/>
        <v>0.96939845577068395</v>
      </c>
      <c r="AF341">
        <v>0.21</v>
      </c>
      <c r="AG341">
        <f t="shared" si="531"/>
        <v>9.6562462795554711E-3</v>
      </c>
      <c r="AH341">
        <v>0</v>
      </c>
      <c r="AI341">
        <f t="shared" si="532"/>
        <v>0</v>
      </c>
      <c r="AJ341">
        <v>0</v>
      </c>
      <c r="AK341">
        <f t="shared" si="533"/>
        <v>0</v>
      </c>
      <c r="AL341">
        <v>0.26600000000000001</v>
      </c>
      <c r="AM341">
        <f t="shared" si="534"/>
        <v>5.2303592922368324E-3</v>
      </c>
      <c r="AN341">
        <v>0.193</v>
      </c>
      <c r="AO341">
        <f t="shared" si="535"/>
        <v>2.0498334938096564E-3</v>
      </c>
      <c r="AP341">
        <v>0</v>
      </c>
      <c r="AQ341">
        <f t="shared" si="536"/>
        <v>0</v>
      </c>
      <c r="AR341">
        <v>3.1E-2</v>
      </c>
      <c r="AS341">
        <f t="shared" si="537"/>
        <v>3.5764942467982194E-4</v>
      </c>
      <c r="AT341">
        <v>0</v>
      </c>
      <c r="AU341">
        <f t="shared" si="538"/>
        <v>0</v>
      </c>
      <c r="AV341">
        <v>0</v>
      </c>
      <c r="AW341">
        <f t="shared" si="539"/>
        <v>0</v>
      </c>
      <c r="AX341">
        <v>0</v>
      </c>
      <c r="AY341">
        <f t="shared" si="540"/>
        <v>0</v>
      </c>
      <c r="AZ341">
        <v>0</v>
      </c>
      <c r="BA341">
        <f t="shared" si="541"/>
        <v>0</v>
      </c>
      <c r="BB341">
        <v>0</v>
      </c>
      <c r="BC341">
        <f t="shared" si="542"/>
        <v>0</v>
      </c>
      <c r="BD341">
        <v>0</v>
      </c>
      <c r="BE341">
        <f t="shared" si="543"/>
        <v>0</v>
      </c>
      <c r="BF341">
        <v>0</v>
      </c>
      <c r="BG341">
        <f t="shared" si="544"/>
        <v>0</v>
      </c>
      <c r="BH341">
        <v>0</v>
      </c>
      <c r="BI341">
        <f t="shared" si="545"/>
        <v>0</v>
      </c>
      <c r="BJ341">
        <v>0</v>
      </c>
      <c r="BK341">
        <f t="shared" si="546"/>
        <v>0</v>
      </c>
      <c r="BL341">
        <v>0</v>
      </c>
      <c r="BM341">
        <f t="shared" si="547"/>
        <v>0</v>
      </c>
      <c r="BN341">
        <v>0</v>
      </c>
      <c r="BO341">
        <f t="shared" si="548"/>
        <v>0</v>
      </c>
      <c r="BP341">
        <v>0</v>
      </c>
      <c r="BQ341">
        <f t="shared" si="549"/>
        <v>0</v>
      </c>
      <c r="BR341">
        <v>0</v>
      </c>
      <c r="BS341">
        <f t="shared" si="550"/>
        <v>0</v>
      </c>
      <c r="BT341">
        <v>0</v>
      </c>
      <c r="BU341">
        <f t="shared" si="551"/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f t="shared" si="556"/>
        <v>0</v>
      </c>
      <c r="DF341">
        <v>0</v>
      </c>
      <c r="DG341">
        <f t="shared" si="557"/>
        <v>0</v>
      </c>
      <c r="DH341">
        <v>0</v>
      </c>
      <c r="DI341">
        <f t="shared" si="489"/>
        <v>0</v>
      </c>
      <c r="DJ341">
        <v>100</v>
      </c>
      <c r="DK341">
        <f t="shared" si="490"/>
        <v>1</v>
      </c>
      <c r="DL341">
        <v>0</v>
      </c>
      <c r="DM341">
        <f t="shared" si="491"/>
        <v>0</v>
      </c>
      <c r="DN341">
        <v>0</v>
      </c>
      <c r="DO341">
        <f t="shared" si="492"/>
        <v>0</v>
      </c>
      <c r="DP341">
        <v>0</v>
      </c>
      <c r="DQ341">
        <f t="shared" si="493"/>
        <v>0</v>
      </c>
      <c r="DR341">
        <v>0</v>
      </c>
      <c r="DS341">
        <f t="shared" si="494"/>
        <v>0</v>
      </c>
      <c r="DT341">
        <v>0</v>
      </c>
      <c r="DU341">
        <f t="shared" si="495"/>
        <v>0</v>
      </c>
      <c r="DV341">
        <v>0</v>
      </c>
      <c r="DW341">
        <f t="shared" si="496"/>
        <v>0</v>
      </c>
      <c r="DX341">
        <v>0</v>
      </c>
      <c r="DY341">
        <f t="shared" si="497"/>
        <v>0</v>
      </c>
      <c r="DZ341">
        <v>0</v>
      </c>
      <c r="EA341">
        <f t="shared" si="498"/>
        <v>0</v>
      </c>
      <c r="EB341">
        <v>0</v>
      </c>
      <c r="EC341">
        <f t="shared" si="499"/>
        <v>0</v>
      </c>
      <c r="ED341">
        <v>0</v>
      </c>
      <c r="EE341">
        <f t="shared" si="500"/>
        <v>0</v>
      </c>
      <c r="EF341">
        <v>0</v>
      </c>
      <c r="EG341">
        <f t="shared" si="501"/>
        <v>0</v>
      </c>
      <c r="EH341">
        <v>0</v>
      </c>
      <c r="EI341">
        <f t="shared" si="502"/>
        <v>0</v>
      </c>
      <c r="EJ341">
        <v>0</v>
      </c>
      <c r="EK341">
        <f t="shared" si="503"/>
        <v>0</v>
      </c>
      <c r="EL341">
        <v>0</v>
      </c>
      <c r="EM341">
        <f t="shared" si="504"/>
        <v>0</v>
      </c>
      <c r="EN341">
        <v>0</v>
      </c>
      <c r="EO341">
        <f t="shared" si="505"/>
        <v>0</v>
      </c>
      <c r="EP341">
        <v>0</v>
      </c>
      <c r="EQ341">
        <f t="shared" si="506"/>
        <v>0</v>
      </c>
      <c r="ER341">
        <v>0</v>
      </c>
      <c r="ES341">
        <f t="shared" si="507"/>
        <v>0</v>
      </c>
      <c r="ET341">
        <v>0</v>
      </c>
      <c r="EU341">
        <f t="shared" si="508"/>
        <v>0</v>
      </c>
      <c r="EV341">
        <v>0</v>
      </c>
      <c r="EW341">
        <f t="shared" si="509"/>
        <v>0</v>
      </c>
      <c r="EX341">
        <v>0</v>
      </c>
      <c r="EY341">
        <f t="shared" si="510"/>
        <v>0</v>
      </c>
      <c r="EZ341">
        <v>0</v>
      </c>
      <c r="FA341">
        <f t="shared" si="511"/>
        <v>0</v>
      </c>
      <c r="FB341">
        <v>0</v>
      </c>
      <c r="FC341">
        <f t="shared" si="512"/>
        <v>0</v>
      </c>
      <c r="FD341">
        <v>0</v>
      </c>
      <c r="FE341">
        <v>0</v>
      </c>
      <c r="FF341" s="3" t="s">
        <v>825</v>
      </c>
    </row>
    <row r="342" spans="1:162" x14ac:dyDescent="0.45">
      <c r="A342">
        <v>341</v>
      </c>
      <c r="B342">
        <v>517</v>
      </c>
      <c r="C342" t="s">
        <v>368</v>
      </c>
      <c r="D342" t="s">
        <v>408</v>
      </c>
      <c r="E342" t="s">
        <v>800</v>
      </c>
      <c r="F342" t="s">
        <v>828</v>
      </c>
      <c r="G342" s="2">
        <v>1</v>
      </c>
      <c r="H342">
        <f>419.5+273</f>
        <v>692.5</v>
      </c>
      <c r="I342">
        <v>1700</v>
      </c>
      <c r="J342">
        <v>1123</v>
      </c>
      <c r="K342" s="2">
        <f t="shared" si="559"/>
        <v>0.6605882352941177</v>
      </c>
      <c r="L342">
        <v>0.5</v>
      </c>
      <c r="M342" t="s">
        <v>64</v>
      </c>
      <c r="N342">
        <v>0</v>
      </c>
      <c r="O342">
        <f t="shared" si="522"/>
        <v>0</v>
      </c>
      <c r="P342">
        <v>0</v>
      </c>
      <c r="Q342">
        <f t="shared" si="523"/>
        <v>0</v>
      </c>
      <c r="R342">
        <v>0</v>
      </c>
      <c r="S342">
        <f t="shared" si="524"/>
        <v>0</v>
      </c>
      <c r="T342">
        <v>17.440000000000001</v>
      </c>
      <c r="U342">
        <f t="shared" si="525"/>
        <v>0.17125681853949717</v>
      </c>
      <c r="V342">
        <v>0</v>
      </c>
      <c r="W342">
        <f t="shared" si="526"/>
        <v>0</v>
      </c>
      <c r="X342">
        <v>1.415</v>
      </c>
      <c r="Y342">
        <f t="shared" si="527"/>
        <v>2.8291536742609875E-2</v>
      </c>
      <c r="Z342">
        <v>0</v>
      </c>
      <c r="AA342">
        <f t="shared" si="528"/>
        <v>0</v>
      </c>
      <c r="AB342">
        <v>0</v>
      </c>
      <c r="AC342">
        <f t="shared" si="529"/>
        <v>0</v>
      </c>
      <c r="AD342">
        <f>100-AF342-T342-X342-AL342-AN342-AR342</f>
        <v>80.075999999999993</v>
      </c>
      <c r="AE342">
        <f t="shared" si="530"/>
        <v>0.77355698469674605</v>
      </c>
      <c r="AF342">
        <v>0.441</v>
      </c>
      <c r="AG342">
        <f t="shared" si="531"/>
        <v>1.9809331433204541E-2</v>
      </c>
      <c r="AH342">
        <v>0</v>
      </c>
      <c r="AI342">
        <f t="shared" si="532"/>
        <v>0</v>
      </c>
      <c r="AJ342">
        <v>0</v>
      </c>
      <c r="AK342">
        <f t="shared" si="533"/>
        <v>0</v>
      </c>
      <c r="AL342">
        <v>5.8000000000000003E-2</v>
      </c>
      <c r="AM342">
        <f t="shared" si="534"/>
        <v>1.1140894711037348E-3</v>
      </c>
      <c r="AN342">
        <v>0.50600000000000001</v>
      </c>
      <c r="AO342">
        <f t="shared" si="535"/>
        <v>5.2499356813120648E-3</v>
      </c>
      <c r="AP342">
        <v>0</v>
      </c>
      <c r="AQ342">
        <f t="shared" si="536"/>
        <v>0</v>
      </c>
      <c r="AR342">
        <v>6.4000000000000001E-2</v>
      </c>
      <c r="AS342">
        <f t="shared" si="537"/>
        <v>7.2130343552637328E-4</v>
      </c>
      <c r="AT342">
        <v>0</v>
      </c>
      <c r="AU342">
        <f t="shared" si="538"/>
        <v>0</v>
      </c>
      <c r="AV342">
        <v>0</v>
      </c>
      <c r="AW342">
        <f t="shared" si="539"/>
        <v>0</v>
      </c>
      <c r="AX342">
        <v>0</v>
      </c>
      <c r="AY342">
        <f t="shared" si="540"/>
        <v>0</v>
      </c>
      <c r="AZ342">
        <v>0</v>
      </c>
      <c r="BA342">
        <f t="shared" si="541"/>
        <v>0</v>
      </c>
      <c r="BB342">
        <v>0</v>
      </c>
      <c r="BC342">
        <f t="shared" si="542"/>
        <v>0</v>
      </c>
      <c r="BD342">
        <v>0</v>
      </c>
      <c r="BE342">
        <f t="shared" si="543"/>
        <v>0</v>
      </c>
      <c r="BF342">
        <v>0</v>
      </c>
      <c r="BG342">
        <f t="shared" si="544"/>
        <v>0</v>
      </c>
      <c r="BH342">
        <v>0</v>
      </c>
      <c r="BI342">
        <f t="shared" si="545"/>
        <v>0</v>
      </c>
      <c r="BJ342">
        <v>0</v>
      </c>
      <c r="BK342">
        <f t="shared" si="546"/>
        <v>0</v>
      </c>
      <c r="BL342">
        <v>0</v>
      </c>
      <c r="BM342">
        <f t="shared" si="547"/>
        <v>0</v>
      </c>
      <c r="BN342">
        <v>0</v>
      </c>
      <c r="BO342">
        <f t="shared" si="548"/>
        <v>0</v>
      </c>
      <c r="BP342">
        <v>0</v>
      </c>
      <c r="BQ342">
        <f t="shared" si="549"/>
        <v>0</v>
      </c>
      <c r="BR342">
        <v>0</v>
      </c>
      <c r="BS342">
        <f t="shared" si="550"/>
        <v>0</v>
      </c>
      <c r="BT342">
        <v>0</v>
      </c>
      <c r="BU342">
        <f t="shared" si="551"/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f t="shared" si="556"/>
        <v>0</v>
      </c>
      <c r="DF342">
        <v>0</v>
      </c>
      <c r="DG342">
        <f t="shared" si="557"/>
        <v>0</v>
      </c>
      <c r="DH342">
        <v>0</v>
      </c>
      <c r="DI342">
        <f t="shared" si="489"/>
        <v>0</v>
      </c>
      <c r="DJ342">
        <v>100</v>
      </c>
      <c r="DK342">
        <f t="shared" si="490"/>
        <v>1</v>
      </c>
      <c r="DL342">
        <v>0</v>
      </c>
      <c r="DM342">
        <f t="shared" si="491"/>
        <v>0</v>
      </c>
      <c r="DN342">
        <v>0</v>
      </c>
      <c r="DO342">
        <f t="shared" si="492"/>
        <v>0</v>
      </c>
      <c r="DP342">
        <v>0</v>
      </c>
      <c r="DQ342">
        <f t="shared" si="493"/>
        <v>0</v>
      </c>
      <c r="DR342">
        <v>0</v>
      </c>
      <c r="DS342">
        <f t="shared" si="494"/>
        <v>0</v>
      </c>
      <c r="DT342">
        <v>0</v>
      </c>
      <c r="DU342">
        <f t="shared" si="495"/>
        <v>0</v>
      </c>
      <c r="DV342">
        <v>0</v>
      </c>
      <c r="DW342">
        <f t="shared" si="496"/>
        <v>0</v>
      </c>
      <c r="DX342">
        <v>0</v>
      </c>
      <c r="DY342">
        <f t="shared" si="497"/>
        <v>0</v>
      </c>
      <c r="DZ342">
        <v>0</v>
      </c>
      <c r="EA342">
        <f t="shared" si="498"/>
        <v>0</v>
      </c>
      <c r="EB342">
        <v>0</v>
      </c>
      <c r="EC342">
        <f t="shared" si="499"/>
        <v>0</v>
      </c>
      <c r="ED342">
        <v>0</v>
      </c>
      <c r="EE342">
        <f t="shared" si="500"/>
        <v>0</v>
      </c>
      <c r="EF342">
        <v>0</v>
      </c>
      <c r="EG342">
        <f t="shared" si="501"/>
        <v>0</v>
      </c>
      <c r="EH342">
        <v>0</v>
      </c>
      <c r="EI342">
        <f t="shared" si="502"/>
        <v>0</v>
      </c>
      <c r="EJ342">
        <v>0</v>
      </c>
      <c r="EK342">
        <f t="shared" si="503"/>
        <v>0</v>
      </c>
      <c r="EL342">
        <v>0</v>
      </c>
      <c r="EM342">
        <f t="shared" si="504"/>
        <v>0</v>
      </c>
      <c r="EN342">
        <v>0</v>
      </c>
      <c r="EO342">
        <f t="shared" si="505"/>
        <v>0</v>
      </c>
      <c r="EP342">
        <v>0</v>
      </c>
      <c r="EQ342">
        <f t="shared" si="506"/>
        <v>0</v>
      </c>
      <c r="ER342">
        <v>0</v>
      </c>
      <c r="ES342">
        <f t="shared" si="507"/>
        <v>0</v>
      </c>
      <c r="ET342">
        <v>0</v>
      </c>
      <c r="EU342">
        <f t="shared" si="508"/>
        <v>0</v>
      </c>
      <c r="EV342">
        <v>0</v>
      </c>
      <c r="EW342">
        <f t="shared" si="509"/>
        <v>0</v>
      </c>
      <c r="EX342">
        <v>0</v>
      </c>
      <c r="EY342">
        <f t="shared" si="510"/>
        <v>0</v>
      </c>
      <c r="EZ342">
        <v>0</v>
      </c>
      <c r="FA342">
        <f t="shared" si="511"/>
        <v>0</v>
      </c>
      <c r="FB342">
        <v>0</v>
      </c>
      <c r="FC342">
        <f t="shared" si="512"/>
        <v>0</v>
      </c>
      <c r="FD342">
        <v>0</v>
      </c>
      <c r="FE342">
        <v>0</v>
      </c>
      <c r="FF342" s="3" t="s">
        <v>825</v>
      </c>
    </row>
    <row r="343" spans="1:162" x14ac:dyDescent="0.45">
      <c r="A343">
        <v>342</v>
      </c>
      <c r="B343">
        <v>518</v>
      </c>
      <c r="C343" t="s">
        <v>445</v>
      </c>
      <c r="D343" t="s">
        <v>829</v>
      </c>
      <c r="E343" t="s">
        <v>830</v>
      </c>
      <c r="G343" s="2">
        <v>1</v>
      </c>
      <c r="H343">
        <v>234.3</v>
      </c>
      <c r="I343">
        <f>1085+273</f>
        <v>1358</v>
      </c>
      <c r="J343">
        <v>298</v>
      </c>
      <c r="K343" s="2">
        <f t="shared" si="559"/>
        <v>0.21944035346097202</v>
      </c>
      <c r="L343">
        <f t="shared" ref="L343:L344" si="560">2.9*10^-4</f>
        <v>2.9E-4</v>
      </c>
      <c r="M343" t="s">
        <v>64</v>
      </c>
      <c r="N343">
        <v>100</v>
      </c>
      <c r="O343">
        <f t="shared" si="522"/>
        <v>1</v>
      </c>
      <c r="P343">
        <v>0</v>
      </c>
      <c r="Q343">
        <f t="shared" si="523"/>
        <v>0</v>
      </c>
      <c r="R343">
        <v>0</v>
      </c>
      <c r="S343">
        <f t="shared" si="524"/>
        <v>0</v>
      </c>
      <c r="T343">
        <v>0</v>
      </c>
      <c r="U343">
        <f t="shared" si="525"/>
        <v>0</v>
      </c>
      <c r="V343">
        <v>0</v>
      </c>
      <c r="W343">
        <f t="shared" si="526"/>
        <v>0</v>
      </c>
      <c r="X343">
        <v>0</v>
      </c>
      <c r="Y343">
        <f t="shared" si="527"/>
        <v>0</v>
      </c>
      <c r="Z343">
        <v>0</v>
      </c>
      <c r="AA343">
        <f t="shared" si="528"/>
        <v>0</v>
      </c>
      <c r="AB343">
        <v>0</v>
      </c>
      <c r="AC343">
        <f t="shared" si="529"/>
        <v>0</v>
      </c>
      <c r="AD343">
        <v>0</v>
      </c>
      <c r="AE343">
        <f t="shared" si="530"/>
        <v>0</v>
      </c>
      <c r="AF343">
        <v>0</v>
      </c>
      <c r="AG343">
        <f t="shared" si="531"/>
        <v>0</v>
      </c>
      <c r="AH343">
        <v>0</v>
      </c>
      <c r="AI343">
        <f t="shared" si="532"/>
        <v>0</v>
      </c>
      <c r="AJ343">
        <v>0</v>
      </c>
      <c r="AK343">
        <f t="shared" si="533"/>
        <v>0</v>
      </c>
      <c r="AL343">
        <v>0</v>
      </c>
      <c r="AM343">
        <f t="shared" si="534"/>
        <v>0</v>
      </c>
      <c r="AN343">
        <v>0</v>
      </c>
      <c r="AO343">
        <f t="shared" si="535"/>
        <v>0</v>
      </c>
      <c r="AP343">
        <v>0</v>
      </c>
      <c r="AQ343">
        <f t="shared" si="536"/>
        <v>0</v>
      </c>
      <c r="AR343">
        <v>0</v>
      </c>
      <c r="AS343">
        <f t="shared" si="537"/>
        <v>0</v>
      </c>
      <c r="AT343">
        <v>0</v>
      </c>
      <c r="AU343">
        <f t="shared" si="538"/>
        <v>0</v>
      </c>
      <c r="AV343">
        <v>0</v>
      </c>
      <c r="AW343">
        <f t="shared" si="539"/>
        <v>0</v>
      </c>
      <c r="AX343">
        <v>0</v>
      </c>
      <c r="AY343">
        <f t="shared" si="540"/>
        <v>0</v>
      </c>
      <c r="AZ343">
        <v>0</v>
      </c>
      <c r="BA343">
        <f t="shared" si="541"/>
        <v>0</v>
      </c>
      <c r="BB343">
        <v>0</v>
      </c>
      <c r="BC343">
        <f t="shared" si="542"/>
        <v>0</v>
      </c>
      <c r="BD343">
        <v>0</v>
      </c>
      <c r="BE343">
        <f t="shared" si="543"/>
        <v>0</v>
      </c>
      <c r="BF343">
        <v>0</v>
      </c>
      <c r="BG343">
        <f t="shared" si="544"/>
        <v>0</v>
      </c>
      <c r="BH343">
        <v>0</v>
      </c>
      <c r="BI343">
        <f t="shared" si="545"/>
        <v>0</v>
      </c>
      <c r="BJ343">
        <v>0</v>
      </c>
      <c r="BK343">
        <f t="shared" si="546"/>
        <v>0</v>
      </c>
      <c r="BL343">
        <v>0</v>
      </c>
      <c r="BM343">
        <f t="shared" si="547"/>
        <v>0</v>
      </c>
      <c r="BN343">
        <v>0</v>
      </c>
      <c r="BO343">
        <f t="shared" si="548"/>
        <v>0</v>
      </c>
      <c r="BP343">
        <v>0</v>
      </c>
      <c r="BQ343">
        <f t="shared" si="549"/>
        <v>0</v>
      </c>
      <c r="BR343">
        <v>0</v>
      </c>
      <c r="BS343">
        <f t="shared" si="550"/>
        <v>0</v>
      </c>
      <c r="BT343">
        <v>0</v>
      </c>
      <c r="BU343">
        <f t="shared" si="551"/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f t="shared" si="556"/>
        <v>0</v>
      </c>
      <c r="DF343">
        <v>0</v>
      </c>
      <c r="DG343">
        <f t="shared" si="557"/>
        <v>0</v>
      </c>
      <c r="DH343">
        <v>100</v>
      </c>
      <c r="DI343">
        <f t="shared" si="489"/>
        <v>1</v>
      </c>
      <c r="DJ343">
        <v>0</v>
      </c>
      <c r="DK343">
        <f t="shared" si="490"/>
        <v>0</v>
      </c>
      <c r="DL343">
        <v>0</v>
      </c>
      <c r="DM343">
        <f t="shared" si="491"/>
        <v>0</v>
      </c>
      <c r="DN343">
        <v>0</v>
      </c>
      <c r="DO343">
        <f t="shared" si="492"/>
        <v>0</v>
      </c>
      <c r="DP343">
        <v>0</v>
      </c>
      <c r="DQ343">
        <f t="shared" si="493"/>
        <v>0</v>
      </c>
      <c r="DR343">
        <v>0</v>
      </c>
      <c r="DS343">
        <f t="shared" si="494"/>
        <v>0</v>
      </c>
      <c r="DT343">
        <v>0</v>
      </c>
      <c r="DU343">
        <f t="shared" si="495"/>
        <v>0</v>
      </c>
      <c r="DV343">
        <v>0</v>
      </c>
      <c r="DW343">
        <f t="shared" si="496"/>
        <v>0</v>
      </c>
      <c r="DX343">
        <v>0</v>
      </c>
      <c r="DY343">
        <f t="shared" si="497"/>
        <v>0</v>
      </c>
      <c r="DZ343">
        <v>0</v>
      </c>
      <c r="EA343">
        <f t="shared" si="498"/>
        <v>0</v>
      </c>
      <c r="EB343">
        <v>0</v>
      </c>
      <c r="EC343">
        <f t="shared" si="499"/>
        <v>0</v>
      </c>
      <c r="ED343">
        <v>0</v>
      </c>
      <c r="EE343">
        <f t="shared" si="500"/>
        <v>0</v>
      </c>
      <c r="EF343">
        <v>0</v>
      </c>
      <c r="EG343">
        <f t="shared" si="501"/>
        <v>0</v>
      </c>
      <c r="EH343">
        <v>0</v>
      </c>
      <c r="EI343">
        <f t="shared" si="502"/>
        <v>0</v>
      </c>
      <c r="EJ343">
        <v>0</v>
      </c>
      <c r="EK343">
        <f t="shared" si="503"/>
        <v>0</v>
      </c>
      <c r="EL343">
        <v>0</v>
      </c>
      <c r="EM343">
        <f t="shared" si="504"/>
        <v>0</v>
      </c>
      <c r="EN343">
        <v>0</v>
      </c>
      <c r="EO343">
        <f t="shared" si="505"/>
        <v>0</v>
      </c>
      <c r="EP343">
        <v>0</v>
      </c>
      <c r="EQ343">
        <f t="shared" si="506"/>
        <v>0</v>
      </c>
      <c r="ER343">
        <v>0</v>
      </c>
      <c r="ES343">
        <f t="shared" si="507"/>
        <v>0</v>
      </c>
      <c r="ET343">
        <v>0</v>
      </c>
      <c r="EU343">
        <f t="shared" si="508"/>
        <v>0</v>
      </c>
      <c r="EV343">
        <v>0</v>
      </c>
      <c r="EW343">
        <f t="shared" si="509"/>
        <v>0</v>
      </c>
      <c r="EX343">
        <v>0</v>
      </c>
      <c r="EY343">
        <f t="shared" si="510"/>
        <v>0</v>
      </c>
      <c r="EZ343">
        <v>0</v>
      </c>
      <c r="FA343">
        <f t="shared" si="511"/>
        <v>0</v>
      </c>
      <c r="FB343">
        <v>0</v>
      </c>
      <c r="FC343">
        <f t="shared" si="512"/>
        <v>0</v>
      </c>
      <c r="FD343">
        <v>0</v>
      </c>
      <c r="FE343">
        <v>0</v>
      </c>
      <c r="FF343" s="3" t="s">
        <v>832</v>
      </c>
    </row>
    <row r="344" spans="1:162" x14ac:dyDescent="0.45">
      <c r="A344">
        <v>343</v>
      </c>
      <c r="B344">
        <v>521</v>
      </c>
      <c r="C344" t="s">
        <v>445</v>
      </c>
      <c r="D344" t="s">
        <v>829</v>
      </c>
      <c r="E344" t="s">
        <v>545</v>
      </c>
      <c r="F344" t="s">
        <v>833</v>
      </c>
      <c r="G344" s="2">
        <v>1</v>
      </c>
      <c r="H344">
        <v>234.3</v>
      </c>
      <c r="I344">
        <v>1173</v>
      </c>
      <c r="J344">
        <v>298</v>
      </c>
      <c r="K344" s="2">
        <f t="shared" si="559"/>
        <v>0.25404944586530265</v>
      </c>
      <c r="L344">
        <f t="shared" si="560"/>
        <v>2.9E-4</v>
      </c>
      <c r="M344" t="s">
        <v>64</v>
      </c>
      <c r="N344">
        <v>69.400000000000006</v>
      </c>
      <c r="O344">
        <f t="shared" si="522"/>
        <v>0.70004079861121826</v>
      </c>
      <c r="P344">
        <v>30.6</v>
      </c>
      <c r="Q344">
        <f t="shared" si="523"/>
        <v>0.29995920138878179</v>
      </c>
      <c r="R344">
        <v>0</v>
      </c>
      <c r="S344">
        <f t="shared" si="524"/>
        <v>0</v>
      </c>
      <c r="T344">
        <v>0</v>
      </c>
      <c r="U344">
        <f t="shared" si="525"/>
        <v>0</v>
      </c>
      <c r="V344">
        <v>0</v>
      </c>
      <c r="W344">
        <f t="shared" si="526"/>
        <v>0</v>
      </c>
      <c r="X344">
        <v>0</v>
      </c>
      <c r="Y344">
        <f t="shared" si="527"/>
        <v>0</v>
      </c>
      <c r="Z344">
        <v>0</v>
      </c>
      <c r="AA344">
        <f t="shared" si="528"/>
        <v>0</v>
      </c>
      <c r="AB344">
        <v>0</v>
      </c>
      <c r="AC344">
        <f t="shared" si="529"/>
        <v>0</v>
      </c>
      <c r="AD344">
        <v>0</v>
      </c>
      <c r="AE344">
        <f t="shared" si="530"/>
        <v>0</v>
      </c>
      <c r="AF344">
        <v>0</v>
      </c>
      <c r="AG344">
        <f t="shared" si="531"/>
        <v>0</v>
      </c>
      <c r="AH344">
        <v>0</v>
      </c>
      <c r="AI344">
        <f t="shared" si="532"/>
        <v>0</v>
      </c>
      <c r="AJ344">
        <v>0</v>
      </c>
      <c r="AK344">
        <f t="shared" si="533"/>
        <v>0</v>
      </c>
      <c r="AL344">
        <v>0</v>
      </c>
      <c r="AM344">
        <f t="shared" si="534"/>
        <v>0</v>
      </c>
      <c r="AN344">
        <v>0</v>
      </c>
      <c r="AO344">
        <f t="shared" si="535"/>
        <v>0</v>
      </c>
      <c r="AP344">
        <v>0</v>
      </c>
      <c r="AQ344">
        <f t="shared" si="536"/>
        <v>0</v>
      </c>
      <c r="AR344">
        <v>0</v>
      </c>
      <c r="AS344">
        <f t="shared" si="537"/>
        <v>0</v>
      </c>
      <c r="AT344">
        <v>0</v>
      </c>
      <c r="AU344">
        <f t="shared" si="538"/>
        <v>0</v>
      </c>
      <c r="AV344">
        <v>0</v>
      </c>
      <c r="AW344">
        <f t="shared" si="539"/>
        <v>0</v>
      </c>
      <c r="AX344">
        <v>0</v>
      </c>
      <c r="AY344">
        <f t="shared" si="540"/>
        <v>0</v>
      </c>
      <c r="AZ344">
        <v>0</v>
      </c>
      <c r="BA344">
        <f t="shared" si="541"/>
        <v>0</v>
      </c>
      <c r="BB344">
        <v>0</v>
      </c>
      <c r="BC344">
        <f t="shared" si="542"/>
        <v>0</v>
      </c>
      <c r="BD344">
        <v>0</v>
      </c>
      <c r="BE344">
        <f t="shared" si="543"/>
        <v>0</v>
      </c>
      <c r="BF344">
        <v>0</v>
      </c>
      <c r="BG344">
        <f t="shared" si="544"/>
        <v>0</v>
      </c>
      <c r="BH344">
        <v>0</v>
      </c>
      <c r="BI344">
        <f t="shared" si="545"/>
        <v>0</v>
      </c>
      <c r="BJ344">
        <v>0</v>
      </c>
      <c r="BK344">
        <f t="shared" si="546"/>
        <v>0</v>
      </c>
      <c r="BL344">
        <v>0</v>
      </c>
      <c r="BM344">
        <f t="shared" si="547"/>
        <v>0</v>
      </c>
      <c r="BN344">
        <v>0</v>
      </c>
      <c r="BO344">
        <f t="shared" si="548"/>
        <v>0</v>
      </c>
      <c r="BP344">
        <v>0</v>
      </c>
      <c r="BQ344">
        <f t="shared" si="549"/>
        <v>0</v>
      </c>
      <c r="BR344">
        <v>0</v>
      </c>
      <c r="BS344">
        <f t="shared" si="550"/>
        <v>0</v>
      </c>
      <c r="BT344">
        <v>0</v>
      </c>
      <c r="BU344">
        <f t="shared" si="551"/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f t="shared" si="556"/>
        <v>0</v>
      </c>
      <c r="DF344">
        <v>0</v>
      </c>
      <c r="DG344">
        <f t="shared" si="557"/>
        <v>0</v>
      </c>
      <c r="DH344">
        <v>100</v>
      </c>
      <c r="DI344">
        <f t="shared" si="489"/>
        <v>1</v>
      </c>
      <c r="DJ344">
        <v>0</v>
      </c>
      <c r="DK344">
        <f t="shared" si="490"/>
        <v>0</v>
      </c>
      <c r="DL344">
        <v>0</v>
      </c>
      <c r="DM344">
        <f t="shared" si="491"/>
        <v>0</v>
      </c>
      <c r="DN344">
        <v>0</v>
      </c>
      <c r="DO344">
        <f t="shared" si="492"/>
        <v>0</v>
      </c>
      <c r="DP344">
        <v>0</v>
      </c>
      <c r="DQ344">
        <f t="shared" si="493"/>
        <v>0</v>
      </c>
      <c r="DR344">
        <v>0</v>
      </c>
      <c r="DS344">
        <f t="shared" si="494"/>
        <v>0</v>
      </c>
      <c r="DT344">
        <v>0</v>
      </c>
      <c r="DU344">
        <f t="shared" si="495"/>
        <v>0</v>
      </c>
      <c r="DV344">
        <v>0</v>
      </c>
      <c r="DW344">
        <f t="shared" si="496"/>
        <v>0</v>
      </c>
      <c r="DX344">
        <v>0</v>
      </c>
      <c r="DY344">
        <f t="shared" si="497"/>
        <v>0</v>
      </c>
      <c r="DZ344">
        <v>0</v>
      </c>
      <c r="EA344">
        <f t="shared" si="498"/>
        <v>0</v>
      </c>
      <c r="EB344">
        <v>0</v>
      </c>
      <c r="EC344">
        <f t="shared" si="499"/>
        <v>0</v>
      </c>
      <c r="ED344">
        <v>0</v>
      </c>
      <c r="EE344">
        <f t="shared" si="500"/>
        <v>0</v>
      </c>
      <c r="EF344">
        <v>0</v>
      </c>
      <c r="EG344">
        <f t="shared" si="501"/>
        <v>0</v>
      </c>
      <c r="EH344">
        <v>0</v>
      </c>
      <c r="EI344">
        <f t="shared" si="502"/>
        <v>0</v>
      </c>
      <c r="EJ344">
        <v>0</v>
      </c>
      <c r="EK344">
        <f t="shared" si="503"/>
        <v>0</v>
      </c>
      <c r="EL344">
        <v>0</v>
      </c>
      <c r="EM344">
        <f t="shared" si="504"/>
        <v>0</v>
      </c>
      <c r="EN344">
        <v>0</v>
      </c>
      <c r="EO344">
        <f t="shared" si="505"/>
        <v>0</v>
      </c>
      <c r="EP344">
        <v>0</v>
      </c>
      <c r="EQ344">
        <f t="shared" si="506"/>
        <v>0</v>
      </c>
      <c r="ER344">
        <v>0</v>
      </c>
      <c r="ES344">
        <f t="shared" si="507"/>
        <v>0</v>
      </c>
      <c r="ET344">
        <v>0</v>
      </c>
      <c r="EU344">
        <f t="shared" si="508"/>
        <v>0</v>
      </c>
      <c r="EV344">
        <v>0</v>
      </c>
      <c r="EW344">
        <f t="shared" si="509"/>
        <v>0</v>
      </c>
      <c r="EX344">
        <v>0</v>
      </c>
      <c r="EY344">
        <f t="shared" si="510"/>
        <v>0</v>
      </c>
      <c r="EZ344">
        <v>0</v>
      </c>
      <c r="FA344">
        <f t="shared" si="511"/>
        <v>0</v>
      </c>
      <c r="FB344">
        <v>0</v>
      </c>
      <c r="FC344">
        <f t="shared" si="512"/>
        <v>0</v>
      </c>
      <c r="FD344">
        <v>0</v>
      </c>
      <c r="FE344">
        <v>0</v>
      </c>
      <c r="FF344" s="3" t="s">
        <v>832</v>
      </c>
    </row>
    <row r="345" spans="1:162" x14ac:dyDescent="0.45">
      <c r="A345">
        <v>344</v>
      </c>
      <c r="B345">
        <v>524</v>
      </c>
      <c r="C345" t="s">
        <v>368</v>
      </c>
      <c r="D345" t="s">
        <v>408</v>
      </c>
      <c r="E345" t="s">
        <v>834</v>
      </c>
      <c r="F345" t="s">
        <v>835</v>
      </c>
      <c r="G345" s="2">
        <v>0</v>
      </c>
      <c r="H345">
        <v>692.5</v>
      </c>
      <c r="I345">
        <v>1700</v>
      </c>
      <c r="J345">
        <v>973</v>
      </c>
      <c r="K345" s="2">
        <f t="shared" si="559"/>
        <v>0.57235294117647062</v>
      </c>
      <c r="L345">
        <v>0.5</v>
      </c>
      <c r="M345" t="s">
        <v>1145</v>
      </c>
      <c r="N345">
        <v>0</v>
      </c>
      <c r="O345">
        <f t="shared" si="522"/>
        <v>0</v>
      </c>
      <c r="P345">
        <v>0</v>
      </c>
      <c r="Q345">
        <f t="shared" si="523"/>
        <v>0</v>
      </c>
      <c r="R345">
        <v>0</v>
      </c>
      <c r="S345">
        <f t="shared" si="524"/>
        <v>0</v>
      </c>
      <c r="T345">
        <v>1.3</v>
      </c>
      <c r="U345">
        <f t="shared" si="525"/>
        <v>1.3105225783012245E-2</v>
      </c>
      <c r="V345">
        <v>0</v>
      </c>
      <c r="W345">
        <f t="shared" si="526"/>
        <v>0</v>
      </c>
      <c r="X345">
        <v>0</v>
      </c>
      <c r="Y345">
        <f t="shared" si="527"/>
        <v>0</v>
      </c>
      <c r="Z345">
        <v>0</v>
      </c>
      <c r="AA345">
        <f t="shared" si="528"/>
        <v>0</v>
      </c>
      <c r="AB345">
        <v>0</v>
      </c>
      <c r="AC345">
        <f t="shared" si="529"/>
        <v>0</v>
      </c>
      <c r="AD345">
        <v>98.48</v>
      </c>
      <c r="AE345">
        <f t="shared" si="530"/>
        <v>0.97664728014670599</v>
      </c>
      <c r="AF345">
        <v>0.22</v>
      </c>
      <c r="AG345">
        <f t="shared" si="531"/>
        <v>1.0145037897570479E-2</v>
      </c>
      <c r="AH345">
        <v>0</v>
      </c>
      <c r="AI345">
        <f t="shared" si="532"/>
        <v>0</v>
      </c>
      <c r="AJ345">
        <v>0</v>
      </c>
      <c r="AK345">
        <f t="shared" si="533"/>
        <v>0</v>
      </c>
      <c r="AL345">
        <v>0</v>
      </c>
      <c r="AM345">
        <f t="shared" si="534"/>
        <v>0</v>
      </c>
      <c r="AN345">
        <v>0</v>
      </c>
      <c r="AO345">
        <f t="shared" si="535"/>
        <v>0</v>
      </c>
      <c r="AP345">
        <v>0</v>
      </c>
      <c r="AQ345">
        <f t="shared" si="536"/>
        <v>0</v>
      </c>
      <c r="AR345">
        <v>0</v>
      </c>
      <c r="AS345">
        <f t="shared" si="537"/>
        <v>0</v>
      </c>
      <c r="AT345">
        <v>0</v>
      </c>
      <c r="AU345">
        <f t="shared" si="538"/>
        <v>0</v>
      </c>
      <c r="AV345">
        <v>0</v>
      </c>
      <c r="AW345">
        <f t="shared" si="539"/>
        <v>0</v>
      </c>
      <c r="AX345">
        <v>0</v>
      </c>
      <c r="AY345">
        <f t="shared" si="540"/>
        <v>0</v>
      </c>
      <c r="AZ345">
        <v>0</v>
      </c>
      <c r="BA345">
        <f t="shared" si="541"/>
        <v>0</v>
      </c>
      <c r="BB345">
        <v>0</v>
      </c>
      <c r="BC345">
        <f t="shared" si="542"/>
        <v>0</v>
      </c>
      <c r="BD345">
        <v>0</v>
      </c>
      <c r="BE345">
        <f t="shared" si="543"/>
        <v>0</v>
      </c>
      <c r="BF345">
        <v>0</v>
      </c>
      <c r="BG345">
        <f t="shared" si="544"/>
        <v>0</v>
      </c>
      <c r="BH345">
        <v>0</v>
      </c>
      <c r="BI345">
        <f t="shared" si="545"/>
        <v>0</v>
      </c>
      <c r="BJ345">
        <v>0</v>
      </c>
      <c r="BK345">
        <f t="shared" si="546"/>
        <v>0</v>
      </c>
      <c r="BL345">
        <v>0</v>
      </c>
      <c r="BM345">
        <f t="shared" si="547"/>
        <v>0</v>
      </c>
      <c r="BN345">
        <v>0</v>
      </c>
      <c r="BO345">
        <f t="shared" si="548"/>
        <v>0</v>
      </c>
      <c r="BP345">
        <v>2E-3</v>
      </c>
      <c r="BQ345">
        <f t="shared" si="549"/>
        <v>1.0245617271114559E-4</v>
      </c>
      <c r="BR345">
        <v>0</v>
      </c>
      <c r="BS345">
        <f t="shared" si="550"/>
        <v>0</v>
      </c>
      <c r="BT345">
        <v>0</v>
      </c>
      <c r="BU345">
        <f t="shared" si="551"/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f t="shared" si="556"/>
        <v>0</v>
      </c>
      <c r="DF345">
        <v>0</v>
      </c>
      <c r="DG345">
        <f t="shared" si="557"/>
        <v>0</v>
      </c>
      <c r="DH345">
        <v>0</v>
      </c>
      <c r="DI345">
        <f t="shared" si="489"/>
        <v>0</v>
      </c>
      <c r="DJ345">
        <v>100</v>
      </c>
      <c r="DK345">
        <f t="shared" si="490"/>
        <v>1</v>
      </c>
      <c r="DL345">
        <v>0</v>
      </c>
      <c r="DM345">
        <f t="shared" si="491"/>
        <v>0</v>
      </c>
      <c r="DN345">
        <v>0</v>
      </c>
      <c r="DO345">
        <f t="shared" si="492"/>
        <v>0</v>
      </c>
      <c r="DP345">
        <v>0</v>
      </c>
      <c r="DQ345">
        <f t="shared" si="493"/>
        <v>0</v>
      </c>
      <c r="DR345">
        <v>0</v>
      </c>
      <c r="DS345">
        <f t="shared" si="494"/>
        <v>0</v>
      </c>
      <c r="DT345">
        <v>0</v>
      </c>
      <c r="DU345">
        <f t="shared" si="495"/>
        <v>0</v>
      </c>
      <c r="DV345">
        <v>0</v>
      </c>
      <c r="DW345">
        <f t="shared" si="496"/>
        <v>0</v>
      </c>
      <c r="DX345">
        <v>0</v>
      </c>
      <c r="DY345">
        <f t="shared" si="497"/>
        <v>0</v>
      </c>
      <c r="DZ345">
        <v>0</v>
      </c>
      <c r="EA345">
        <f t="shared" si="498"/>
        <v>0</v>
      </c>
      <c r="EB345">
        <v>0</v>
      </c>
      <c r="EC345">
        <f t="shared" si="499"/>
        <v>0</v>
      </c>
      <c r="ED345">
        <v>0</v>
      </c>
      <c r="EE345">
        <f t="shared" si="500"/>
        <v>0</v>
      </c>
      <c r="EF345">
        <v>0</v>
      </c>
      <c r="EG345">
        <f t="shared" si="501"/>
        <v>0</v>
      </c>
      <c r="EH345">
        <v>0</v>
      </c>
      <c r="EI345">
        <f t="shared" si="502"/>
        <v>0</v>
      </c>
      <c r="EJ345">
        <v>0</v>
      </c>
      <c r="EK345">
        <f t="shared" si="503"/>
        <v>0</v>
      </c>
      <c r="EL345">
        <v>0</v>
      </c>
      <c r="EM345">
        <f t="shared" si="504"/>
        <v>0</v>
      </c>
      <c r="EN345">
        <v>0</v>
      </c>
      <c r="EO345">
        <f t="shared" si="505"/>
        <v>0</v>
      </c>
      <c r="EP345">
        <v>0</v>
      </c>
      <c r="EQ345">
        <f t="shared" si="506"/>
        <v>0</v>
      </c>
      <c r="ER345">
        <v>0</v>
      </c>
      <c r="ES345">
        <f t="shared" si="507"/>
        <v>0</v>
      </c>
      <c r="ET345">
        <v>0</v>
      </c>
      <c r="EU345">
        <f t="shared" si="508"/>
        <v>0</v>
      </c>
      <c r="EV345">
        <v>0</v>
      </c>
      <c r="EW345">
        <f t="shared" si="509"/>
        <v>0</v>
      </c>
      <c r="EX345">
        <v>0</v>
      </c>
      <c r="EY345">
        <f t="shared" si="510"/>
        <v>0</v>
      </c>
      <c r="EZ345">
        <v>0</v>
      </c>
      <c r="FA345">
        <f t="shared" si="511"/>
        <v>0</v>
      </c>
      <c r="FB345">
        <v>0</v>
      </c>
      <c r="FC345">
        <f t="shared" si="512"/>
        <v>0</v>
      </c>
      <c r="FD345">
        <v>0</v>
      </c>
      <c r="FE345">
        <v>0</v>
      </c>
      <c r="FF345" s="3" t="s">
        <v>836</v>
      </c>
    </row>
    <row r="346" spans="1:162" x14ac:dyDescent="0.45">
      <c r="A346">
        <v>345</v>
      </c>
      <c r="B346">
        <v>525</v>
      </c>
      <c r="C346" t="s">
        <v>368</v>
      </c>
      <c r="D346" t="s">
        <v>408</v>
      </c>
      <c r="E346" t="s">
        <v>834</v>
      </c>
      <c r="F346" t="s">
        <v>835</v>
      </c>
      <c r="G346" s="2">
        <v>1</v>
      </c>
      <c r="H346">
        <v>692.5</v>
      </c>
      <c r="I346">
        <v>1700</v>
      </c>
      <c r="J346">
        <f>850+273</f>
        <v>1123</v>
      </c>
      <c r="K346" s="2">
        <f t="shared" si="559"/>
        <v>0.6605882352941177</v>
      </c>
      <c r="L346">
        <v>0.5</v>
      </c>
      <c r="M346" t="s">
        <v>1145</v>
      </c>
      <c r="N346">
        <v>0</v>
      </c>
      <c r="O346">
        <f t="shared" si="522"/>
        <v>0</v>
      </c>
      <c r="P346">
        <v>0</v>
      </c>
      <c r="Q346">
        <f t="shared" si="523"/>
        <v>0</v>
      </c>
      <c r="R346">
        <v>0</v>
      </c>
      <c r="S346">
        <f t="shared" si="524"/>
        <v>0</v>
      </c>
      <c r="T346">
        <v>1.3</v>
      </c>
      <c r="U346">
        <f t="shared" si="525"/>
        <v>1.3105225783012245E-2</v>
      </c>
      <c r="V346">
        <v>0</v>
      </c>
      <c r="W346">
        <f t="shared" si="526"/>
        <v>0</v>
      </c>
      <c r="X346">
        <v>0</v>
      </c>
      <c r="Y346">
        <f t="shared" si="527"/>
        <v>0</v>
      </c>
      <c r="Z346">
        <v>0</v>
      </c>
      <c r="AA346">
        <f t="shared" si="528"/>
        <v>0</v>
      </c>
      <c r="AB346">
        <v>0</v>
      </c>
      <c r="AC346">
        <f t="shared" si="529"/>
        <v>0</v>
      </c>
      <c r="AD346">
        <v>98.48</v>
      </c>
      <c r="AE346">
        <f t="shared" si="530"/>
        <v>0.97664728014670599</v>
      </c>
      <c r="AF346">
        <v>0.22</v>
      </c>
      <c r="AG346">
        <f t="shared" si="531"/>
        <v>1.0145037897570479E-2</v>
      </c>
      <c r="AH346">
        <v>0</v>
      </c>
      <c r="AI346">
        <f t="shared" si="532"/>
        <v>0</v>
      </c>
      <c r="AJ346">
        <v>0</v>
      </c>
      <c r="AK346">
        <f t="shared" si="533"/>
        <v>0</v>
      </c>
      <c r="AL346">
        <v>0</v>
      </c>
      <c r="AM346">
        <f t="shared" si="534"/>
        <v>0</v>
      </c>
      <c r="AN346">
        <v>0</v>
      </c>
      <c r="AO346">
        <f t="shared" si="535"/>
        <v>0</v>
      </c>
      <c r="AP346">
        <v>0</v>
      </c>
      <c r="AQ346">
        <f t="shared" si="536"/>
        <v>0</v>
      </c>
      <c r="AR346">
        <v>0</v>
      </c>
      <c r="AS346">
        <f t="shared" si="537"/>
        <v>0</v>
      </c>
      <c r="AT346">
        <v>0</v>
      </c>
      <c r="AU346">
        <f t="shared" si="538"/>
        <v>0</v>
      </c>
      <c r="AV346">
        <v>0</v>
      </c>
      <c r="AW346">
        <f t="shared" si="539"/>
        <v>0</v>
      </c>
      <c r="AX346">
        <v>0</v>
      </c>
      <c r="AY346">
        <f t="shared" si="540"/>
        <v>0</v>
      </c>
      <c r="AZ346">
        <v>0</v>
      </c>
      <c r="BA346">
        <f t="shared" si="541"/>
        <v>0</v>
      </c>
      <c r="BB346">
        <v>0</v>
      </c>
      <c r="BC346">
        <f t="shared" si="542"/>
        <v>0</v>
      </c>
      <c r="BD346">
        <v>0</v>
      </c>
      <c r="BE346">
        <f t="shared" si="543"/>
        <v>0</v>
      </c>
      <c r="BF346">
        <v>0</v>
      </c>
      <c r="BG346">
        <f t="shared" si="544"/>
        <v>0</v>
      </c>
      <c r="BH346">
        <v>0</v>
      </c>
      <c r="BI346">
        <f t="shared" si="545"/>
        <v>0</v>
      </c>
      <c r="BJ346">
        <v>0</v>
      </c>
      <c r="BK346">
        <f t="shared" si="546"/>
        <v>0</v>
      </c>
      <c r="BL346">
        <v>0</v>
      </c>
      <c r="BM346">
        <f t="shared" si="547"/>
        <v>0</v>
      </c>
      <c r="BN346">
        <v>0</v>
      </c>
      <c r="BO346">
        <f t="shared" si="548"/>
        <v>0</v>
      </c>
      <c r="BP346">
        <v>2E-3</v>
      </c>
      <c r="BQ346">
        <f t="shared" si="549"/>
        <v>1.0245617271114559E-4</v>
      </c>
      <c r="BR346">
        <v>0</v>
      </c>
      <c r="BS346">
        <f t="shared" si="550"/>
        <v>0</v>
      </c>
      <c r="BT346">
        <v>0</v>
      </c>
      <c r="BU346">
        <f t="shared" si="551"/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f t="shared" si="556"/>
        <v>0</v>
      </c>
      <c r="DF346">
        <v>0</v>
      </c>
      <c r="DG346">
        <f t="shared" si="557"/>
        <v>0</v>
      </c>
      <c r="DH346">
        <v>0</v>
      </c>
      <c r="DI346">
        <f t="shared" si="489"/>
        <v>0</v>
      </c>
      <c r="DJ346">
        <v>100</v>
      </c>
      <c r="DK346">
        <f t="shared" si="490"/>
        <v>1</v>
      </c>
      <c r="DL346">
        <v>0</v>
      </c>
      <c r="DM346">
        <f t="shared" si="491"/>
        <v>0</v>
      </c>
      <c r="DN346">
        <v>0</v>
      </c>
      <c r="DO346">
        <f t="shared" si="492"/>
        <v>0</v>
      </c>
      <c r="DP346">
        <v>0</v>
      </c>
      <c r="DQ346">
        <f t="shared" si="493"/>
        <v>0</v>
      </c>
      <c r="DR346">
        <v>0</v>
      </c>
      <c r="DS346">
        <f t="shared" si="494"/>
        <v>0</v>
      </c>
      <c r="DT346">
        <v>0</v>
      </c>
      <c r="DU346">
        <f t="shared" si="495"/>
        <v>0</v>
      </c>
      <c r="DV346">
        <v>0</v>
      </c>
      <c r="DW346">
        <f t="shared" si="496"/>
        <v>0</v>
      </c>
      <c r="DX346">
        <v>0</v>
      </c>
      <c r="DY346">
        <f t="shared" si="497"/>
        <v>0</v>
      </c>
      <c r="DZ346">
        <v>0</v>
      </c>
      <c r="EA346">
        <f t="shared" si="498"/>
        <v>0</v>
      </c>
      <c r="EB346">
        <v>0</v>
      </c>
      <c r="EC346">
        <f t="shared" si="499"/>
        <v>0</v>
      </c>
      <c r="ED346">
        <v>0</v>
      </c>
      <c r="EE346">
        <f t="shared" si="500"/>
        <v>0</v>
      </c>
      <c r="EF346">
        <v>0</v>
      </c>
      <c r="EG346">
        <f t="shared" si="501"/>
        <v>0</v>
      </c>
      <c r="EH346">
        <v>0</v>
      </c>
      <c r="EI346">
        <f t="shared" si="502"/>
        <v>0</v>
      </c>
      <c r="EJ346">
        <v>0</v>
      </c>
      <c r="EK346">
        <f t="shared" si="503"/>
        <v>0</v>
      </c>
      <c r="EL346">
        <v>0</v>
      </c>
      <c r="EM346">
        <f t="shared" si="504"/>
        <v>0</v>
      </c>
      <c r="EN346">
        <v>0</v>
      </c>
      <c r="EO346">
        <f t="shared" si="505"/>
        <v>0</v>
      </c>
      <c r="EP346">
        <v>0</v>
      </c>
      <c r="EQ346">
        <f t="shared" si="506"/>
        <v>0</v>
      </c>
      <c r="ER346">
        <v>0</v>
      </c>
      <c r="ES346">
        <f t="shared" si="507"/>
        <v>0</v>
      </c>
      <c r="ET346">
        <v>0</v>
      </c>
      <c r="EU346">
        <f t="shared" si="508"/>
        <v>0</v>
      </c>
      <c r="EV346">
        <v>0</v>
      </c>
      <c r="EW346">
        <f t="shared" si="509"/>
        <v>0</v>
      </c>
      <c r="EX346">
        <v>0</v>
      </c>
      <c r="EY346">
        <f t="shared" si="510"/>
        <v>0</v>
      </c>
      <c r="EZ346">
        <v>0</v>
      </c>
      <c r="FA346">
        <f t="shared" si="511"/>
        <v>0</v>
      </c>
      <c r="FB346">
        <v>0</v>
      </c>
      <c r="FC346">
        <f t="shared" si="512"/>
        <v>0</v>
      </c>
      <c r="FD346">
        <v>0</v>
      </c>
      <c r="FE346">
        <v>0</v>
      </c>
      <c r="FF346" s="3" t="s">
        <v>836</v>
      </c>
    </row>
    <row r="347" spans="1:162" x14ac:dyDescent="0.45">
      <c r="A347">
        <v>346</v>
      </c>
      <c r="B347">
        <v>529</v>
      </c>
      <c r="C347" t="s">
        <v>445</v>
      </c>
      <c r="D347" t="s">
        <v>829</v>
      </c>
      <c r="F347" t="s">
        <v>837</v>
      </c>
      <c r="G347" s="2">
        <v>1</v>
      </c>
      <c r="H347">
        <v>234.5</v>
      </c>
      <c r="I347">
        <f>1080+273</f>
        <v>1353</v>
      </c>
      <c r="J347">
        <v>298</v>
      </c>
      <c r="K347" s="2">
        <f t="shared" si="559"/>
        <v>0.22025129342202512</v>
      </c>
      <c r="L347">
        <f t="shared" ref="L347:L350" si="561">2.9*10^-4</f>
        <v>2.9E-4</v>
      </c>
      <c r="M347" t="s">
        <v>64</v>
      </c>
      <c r="N347">
        <v>98.85</v>
      </c>
      <c r="O347">
        <f t="shared" si="522"/>
        <v>1</v>
      </c>
      <c r="P347">
        <v>0</v>
      </c>
      <c r="Q347">
        <f t="shared" si="523"/>
        <v>0</v>
      </c>
      <c r="R347">
        <v>0</v>
      </c>
      <c r="S347">
        <f t="shared" si="524"/>
        <v>0</v>
      </c>
      <c r="T347">
        <v>0</v>
      </c>
      <c r="U347">
        <f t="shared" si="525"/>
        <v>0</v>
      </c>
      <c r="V347">
        <v>0</v>
      </c>
      <c r="W347">
        <f t="shared" si="526"/>
        <v>0</v>
      </c>
      <c r="X347">
        <v>0</v>
      </c>
      <c r="Y347">
        <f t="shared" si="527"/>
        <v>0</v>
      </c>
      <c r="Z347">
        <v>0</v>
      </c>
      <c r="AA347">
        <f t="shared" si="528"/>
        <v>0</v>
      </c>
      <c r="AB347">
        <v>0</v>
      </c>
      <c r="AC347">
        <f t="shared" si="529"/>
        <v>0</v>
      </c>
      <c r="AD347">
        <v>0</v>
      </c>
      <c r="AE347">
        <f t="shared" si="530"/>
        <v>0</v>
      </c>
      <c r="AF347">
        <v>0</v>
      </c>
      <c r="AG347">
        <f t="shared" si="531"/>
        <v>0</v>
      </c>
      <c r="AH347">
        <v>0</v>
      </c>
      <c r="AI347">
        <f t="shared" si="532"/>
        <v>0</v>
      </c>
      <c r="AJ347">
        <v>0</v>
      </c>
      <c r="AK347">
        <f t="shared" si="533"/>
        <v>0</v>
      </c>
      <c r="AL347">
        <v>0</v>
      </c>
      <c r="AM347">
        <f t="shared" si="534"/>
        <v>0</v>
      </c>
      <c r="AN347">
        <v>0</v>
      </c>
      <c r="AO347">
        <f t="shared" si="535"/>
        <v>0</v>
      </c>
      <c r="AP347">
        <v>0</v>
      </c>
      <c r="AQ347">
        <f t="shared" si="536"/>
        <v>0</v>
      </c>
      <c r="AR347">
        <v>0</v>
      </c>
      <c r="AS347">
        <f t="shared" si="537"/>
        <v>0</v>
      </c>
      <c r="AT347">
        <v>0</v>
      </c>
      <c r="AU347">
        <f t="shared" si="538"/>
        <v>0</v>
      </c>
      <c r="AV347">
        <v>0</v>
      </c>
      <c r="AW347">
        <f t="shared" si="539"/>
        <v>0</v>
      </c>
      <c r="AX347">
        <v>0</v>
      </c>
      <c r="AY347">
        <f t="shared" si="540"/>
        <v>0</v>
      </c>
      <c r="AZ347">
        <v>0</v>
      </c>
      <c r="BA347">
        <f t="shared" si="541"/>
        <v>0</v>
      </c>
      <c r="BB347">
        <v>0</v>
      </c>
      <c r="BC347">
        <f t="shared" si="542"/>
        <v>0</v>
      </c>
      <c r="BD347">
        <v>0</v>
      </c>
      <c r="BE347">
        <f t="shared" si="543"/>
        <v>0</v>
      </c>
      <c r="BF347">
        <v>0</v>
      </c>
      <c r="BG347">
        <f t="shared" si="544"/>
        <v>0</v>
      </c>
      <c r="BH347">
        <v>0</v>
      </c>
      <c r="BI347">
        <f t="shared" si="545"/>
        <v>0</v>
      </c>
      <c r="BJ347">
        <v>0</v>
      </c>
      <c r="BK347">
        <f t="shared" si="546"/>
        <v>0</v>
      </c>
      <c r="BL347">
        <v>0</v>
      </c>
      <c r="BM347">
        <f t="shared" si="547"/>
        <v>0</v>
      </c>
      <c r="BN347">
        <v>0</v>
      </c>
      <c r="BO347">
        <f t="shared" si="548"/>
        <v>0</v>
      </c>
      <c r="BP347">
        <v>0</v>
      </c>
      <c r="BQ347">
        <f t="shared" si="549"/>
        <v>0</v>
      </c>
      <c r="BR347">
        <v>0</v>
      </c>
      <c r="BS347">
        <f t="shared" si="550"/>
        <v>0</v>
      </c>
      <c r="BT347">
        <v>0</v>
      </c>
      <c r="BU347">
        <f t="shared" si="551"/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1.1499999999999999</v>
      </c>
      <c r="CE347">
        <v>1.0077535126245646E-2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f t="shared" si="556"/>
        <v>0</v>
      </c>
      <c r="DF347">
        <v>0</v>
      </c>
      <c r="DG347">
        <f t="shared" si="557"/>
        <v>0</v>
      </c>
      <c r="DH347">
        <v>100</v>
      </c>
      <c r="DI347">
        <f t="shared" si="489"/>
        <v>1</v>
      </c>
      <c r="DJ347">
        <v>0</v>
      </c>
      <c r="DK347">
        <f t="shared" si="490"/>
        <v>0</v>
      </c>
      <c r="DL347">
        <v>0</v>
      </c>
      <c r="DM347">
        <f t="shared" si="491"/>
        <v>0</v>
      </c>
      <c r="DN347">
        <v>0</v>
      </c>
      <c r="DO347">
        <f t="shared" si="492"/>
        <v>0</v>
      </c>
      <c r="DP347">
        <v>0</v>
      </c>
      <c r="DQ347">
        <f t="shared" si="493"/>
        <v>0</v>
      </c>
      <c r="DR347">
        <v>0</v>
      </c>
      <c r="DS347">
        <f t="shared" si="494"/>
        <v>0</v>
      </c>
      <c r="DT347">
        <v>0</v>
      </c>
      <c r="DU347">
        <f t="shared" si="495"/>
        <v>0</v>
      </c>
      <c r="DV347">
        <v>0</v>
      </c>
      <c r="DW347">
        <f t="shared" si="496"/>
        <v>0</v>
      </c>
      <c r="DX347">
        <v>0</v>
      </c>
      <c r="DY347">
        <f t="shared" si="497"/>
        <v>0</v>
      </c>
      <c r="DZ347">
        <v>0</v>
      </c>
      <c r="EA347">
        <f t="shared" si="498"/>
        <v>0</v>
      </c>
      <c r="EB347">
        <v>0</v>
      </c>
      <c r="EC347">
        <f t="shared" si="499"/>
        <v>0</v>
      </c>
      <c r="ED347">
        <v>0</v>
      </c>
      <c r="EE347">
        <f t="shared" si="500"/>
        <v>0</v>
      </c>
      <c r="EF347">
        <v>0</v>
      </c>
      <c r="EG347">
        <f t="shared" si="501"/>
        <v>0</v>
      </c>
      <c r="EH347">
        <v>0</v>
      </c>
      <c r="EI347">
        <f t="shared" si="502"/>
        <v>0</v>
      </c>
      <c r="EJ347">
        <v>0</v>
      </c>
      <c r="EK347">
        <f t="shared" si="503"/>
        <v>0</v>
      </c>
      <c r="EL347">
        <v>0</v>
      </c>
      <c r="EM347">
        <f t="shared" si="504"/>
        <v>0</v>
      </c>
      <c r="EN347">
        <v>0</v>
      </c>
      <c r="EO347">
        <f t="shared" si="505"/>
        <v>0</v>
      </c>
      <c r="EP347">
        <v>0</v>
      </c>
      <c r="EQ347">
        <f t="shared" si="506"/>
        <v>0</v>
      </c>
      <c r="ER347">
        <v>0</v>
      </c>
      <c r="ES347">
        <f t="shared" si="507"/>
        <v>0</v>
      </c>
      <c r="ET347">
        <v>0</v>
      </c>
      <c r="EU347">
        <f t="shared" si="508"/>
        <v>0</v>
      </c>
      <c r="EV347">
        <v>0</v>
      </c>
      <c r="EW347">
        <f t="shared" si="509"/>
        <v>0</v>
      </c>
      <c r="EX347">
        <v>0</v>
      </c>
      <c r="EY347">
        <f t="shared" si="510"/>
        <v>0</v>
      </c>
      <c r="EZ347">
        <v>0</v>
      </c>
      <c r="FA347">
        <f t="shared" si="511"/>
        <v>0</v>
      </c>
      <c r="FB347">
        <v>0</v>
      </c>
      <c r="FC347">
        <f t="shared" si="512"/>
        <v>0</v>
      </c>
      <c r="FD347">
        <v>0</v>
      </c>
      <c r="FE347">
        <v>0</v>
      </c>
      <c r="FF347" s="3" t="s">
        <v>832</v>
      </c>
    </row>
    <row r="348" spans="1:162" x14ac:dyDescent="0.45">
      <c r="A348">
        <v>347</v>
      </c>
      <c r="B348">
        <v>532</v>
      </c>
      <c r="C348" t="s">
        <v>445</v>
      </c>
      <c r="D348" t="s">
        <v>838</v>
      </c>
      <c r="F348" t="s">
        <v>837</v>
      </c>
      <c r="G348" s="2">
        <v>0</v>
      </c>
      <c r="H348">
        <v>273</v>
      </c>
      <c r="I348">
        <f t="shared" ref="I348:I350" si="562">1080+273</f>
        <v>1353</v>
      </c>
      <c r="J348">
        <v>298</v>
      </c>
      <c r="K348" s="2">
        <f t="shared" si="559"/>
        <v>0.22025129342202512</v>
      </c>
      <c r="L348">
        <f t="shared" si="561"/>
        <v>2.9E-4</v>
      </c>
      <c r="M348" t="s">
        <v>64</v>
      </c>
      <c r="N348">
        <v>98.85</v>
      </c>
      <c r="O348">
        <f t="shared" si="522"/>
        <v>1</v>
      </c>
      <c r="P348">
        <v>0</v>
      </c>
      <c r="Q348">
        <f t="shared" si="523"/>
        <v>0</v>
      </c>
      <c r="R348">
        <v>0</v>
      </c>
      <c r="S348">
        <f t="shared" si="524"/>
        <v>0</v>
      </c>
      <c r="T348">
        <v>0</v>
      </c>
      <c r="U348">
        <f t="shared" si="525"/>
        <v>0</v>
      </c>
      <c r="V348">
        <v>0</v>
      </c>
      <c r="W348">
        <f t="shared" si="526"/>
        <v>0</v>
      </c>
      <c r="X348">
        <v>0</v>
      </c>
      <c r="Y348">
        <f t="shared" si="527"/>
        <v>0</v>
      </c>
      <c r="Z348">
        <v>0</v>
      </c>
      <c r="AA348">
        <f t="shared" si="528"/>
        <v>0</v>
      </c>
      <c r="AB348">
        <v>0</v>
      </c>
      <c r="AC348">
        <f t="shared" si="529"/>
        <v>0</v>
      </c>
      <c r="AD348">
        <v>0</v>
      </c>
      <c r="AE348">
        <f t="shared" si="530"/>
        <v>0</v>
      </c>
      <c r="AF348">
        <v>0</v>
      </c>
      <c r="AG348">
        <f t="shared" si="531"/>
        <v>0</v>
      </c>
      <c r="AH348">
        <v>0</v>
      </c>
      <c r="AI348">
        <f t="shared" si="532"/>
        <v>0</v>
      </c>
      <c r="AJ348">
        <v>0</v>
      </c>
      <c r="AK348">
        <f t="shared" si="533"/>
        <v>0</v>
      </c>
      <c r="AL348">
        <v>0</v>
      </c>
      <c r="AM348">
        <f t="shared" si="534"/>
        <v>0</v>
      </c>
      <c r="AN348">
        <v>0</v>
      </c>
      <c r="AO348">
        <f t="shared" si="535"/>
        <v>0</v>
      </c>
      <c r="AP348">
        <v>0</v>
      </c>
      <c r="AQ348">
        <f t="shared" si="536"/>
        <v>0</v>
      </c>
      <c r="AR348">
        <v>0</v>
      </c>
      <c r="AS348">
        <f t="shared" si="537"/>
        <v>0</v>
      </c>
      <c r="AT348">
        <v>0</v>
      </c>
      <c r="AU348">
        <f t="shared" si="538"/>
        <v>0</v>
      </c>
      <c r="AV348">
        <v>0</v>
      </c>
      <c r="AW348">
        <f t="shared" si="539"/>
        <v>0</v>
      </c>
      <c r="AX348">
        <v>0</v>
      </c>
      <c r="AY348">
        <f t="shared" si="540"/>
        <v>0</v>
      </c>
      <c r="AZ348">
        <v>0</v>
      </c>
      <c r="BA348">
        <f t="shared" si="541"/>
        <v>0</v>
      </c>
      <c r="BB348">
        <v>0</v>
      </c>
      <c r="BC348">
        <f t="shared" si="542"/>
        <v>0</v>
      </c>
      <c r="BD348">
        <v>0</v>
      </c>
      <c r="BE348">
        <f t="shared" si="543"/>
        <v>0</v>
      </c>
      <c r="BF348">
        <v>0</v>
      </c>
      <c r="BG348">
        <f t="shared" si="544"/>
        <v>0</v>
      </c>
      <c r="BH348">
        <v>0</v>
      </c>
      <c r="BI348">
        <f t="shared" si="545"/>
        <v>0</v>
      </c>
      <c r="BJ348">
        <v>0</v>
      </c>
      <c r="BK348">
        <f t="shared" si="546"/>
        <v>0</v>
      </c>
      <c r="BL348">
        <v>0</v>
      </c>
      <c r="BM348">
        <f t="shared" si="547"/>
        <v>0</v>
      </c>
      <c r="BN348">
        <v>0</v>
      </c>
      <c r="BO348">
        <f t="shared" si="548"/>
        <v>0</v>
      </c>
      <c r="BP348">
        <v>0</v>
      </c>
      <c r="BQ348">
        <f t="shared" si="549"/>
        <v>0</v>
      </c>
      <c r="BR348">
        <v>0</v>
      </c>
      <c r="BS348">
        <f t="shared" si="550"/>
        <v>0</v>
      </c>
      <c r="BT348">
        <v>0</v>
      </c>
      <c r="BU348">
        <f t="shared" si="551"/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1.1499999999999999</v>
      </c>
      <c r="CE348">
        <v>1.0077535126245646E-2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f t="shared" si="556"/>
        <v>0</v>
      </c>
      <c r="DF348">
        <v>0</v>
      </c>
      <c r="DG348">
        <f t="shared" si="557"/>
        <v>0</v>
      </c>
      <c r="DH348">
        <v>98.3</v>
      </c>
      <c r="DI348">
        <f t="shared" si="489"/>
        <v>0.94962164861335185</v>
      </c>
      <c r="DJ348">
        <v>1.7</v>
      </c>
      <c r="DK348">
        <f t="shared" si="490"/>
        <v>5.0378351386648236E-2</v>
      </c>
      <c r="DL348">
        <v>0</v>
      </c>
      <c r="DM348">
        <f t="shared" si="491"/>
        <v>0</v>
      </c>
      <c r="DN348">
        <v>0</v>
      </c>
      <c r="DO348">
        <f t="shared" si="492"/>
        <v>0</v>
      </c>
      <c r="DP348">
        <v>0</v>
      </c>
      <c r="DQ348">
        <f t="shared" si="493"/>
        <v>0</v>
      </c>
      <c r="DR348">
        <v>0</v>
      </c>
      <c r="DS348">
        <f t="shared" si="494"/>
        <v>0</v>
      </c>
      <c r="DT348">
        <v>0</v>
      </c>
      <c r="DU348">
        <f t="shared" si="495"/>
        <v>0</v>
      </c>
      <c r="DV348">
        <v>0</v>
      </c>
      <c r="DW348">
        <f t="shared" si="496"/>
        <v>0</v>
      </c>
      <c r="DX348">
        <v>0</v>
      </c>
      <c r="DY348">
        <f t="shared" si="497"/>
        <v>0</v>
      </c>
      <c r="DZ348">
        <v>0</v>
      </c>
      <c r="EA348">
        <f t="shared" si="498"/>
        <v>0</v>
      </c>
      <c r="EB348">
        <v>0</v>
      </c>
      <c r="EC348">
        <f t="shared" si="499"/>
        <v>0</v>
      </c>
      <c r="ED348">
        <v>0</v>
      </c>
      <c r="EE348">
        <f t="shared" si="500"/>
        <v>0</v>
      </c>
      <c r="EF348">
        <v>0</v>
      </c>
      <c r="EG348">
        <f t="shared" si="501"/>
        <v>0</v>
      </c>
      <c r="EH348">
        <v>0</v>
      </c>
      <c r="EI348">
        <f t="shared" si="502"/>
        <v>0</v>
      </c>
      <c r="EJ348">
        <v>0</v>
      </c>
      <c r="EK348">
        <f t="shared" si="503"/>
        <v>0</v>
      </c>
      <c r="EL348">
        <v>0</v>
      </c>
      <c r="EM348">
        <f t="shared" si="504"/>
        <v>0</v>
      </c>
      <c r="EN348">
        <v>0</v>
      </c>
      <c r="EO348">
        <f t="shared" si="505"/>
        <v>0</v>
      </c>
      <c r="EP348">
        <v>0</v>
      </c>
      <c r="EQ348">
        <f t="shared" si="506"/>
        <v>0</v>
      </c>
      <c r="ER348">
        <v>0</v>
      </c>
      <c r="ES348">
        <f t="shared" si="507"/>
        <v>0</v>
      </c>
      <c r="ET348">
        <v>0</v>
      </c>
      <c r="EU348">
        <f t="shared" si="508"/>
        <v>0</v>
      </c>
      <c r="EV348">
        <v>0</v>
      </c>
      <c r="EW348">
        <f t="shared" si="509"/>
        <v>0</v>
      </c>
      <c r="EX348">
        <v>0</v>
      </c>
      <c r="EY348">
        <f t="shared" si="510"/>
        <v>0</v>
      </c>
      <c r="EZ348">
        <v>0</v>
      </c>
      <c r="FA348">
        <f t="shared" si="511"/>
        <v>0</v>
      </c>
      <c r="FB348">
        <v>0</v>
      </c>
      <c r="FC348">
        <f t="shared" si="512"/>
        <v>0</v>
      </c>
      <c r="FD348">
        <v>0</v>
      </c>
      <c r="FE348">
        <v>0</v>
      </c>
      <c r="FF348" s="3" t="s">
        <v>832</v>
      </c>
    </row>
    <row r="349" spans="1:162" x14ac:dyDescent="0.45">
      <c r="A349">
        <v>348</v>
      </c>
      <c r="B349">
        <v>535</v>
      </c>
      <c r="C349" t="s">
        <v>445</v>
      </c>
      <c r="D349" t="s">
        <v>829</v>
      </c>
      <c r="F349" t="s">
        <v>839</v>
      </c>
      <c r="G349" s="2">
        <v>1</v>
      </c>
      <c r="H349">
        <v>234.5</v>
      </c>
      <c r="I349">
        <f t="shared" si="562"/>
        <v>1353</v>
      </c>
      <c r="J349">
        <v>298</v>
      </c>
      <c r="K349" s="2">
        <f t="shared" si="559"/>
        <v>0.22025129342202512</v>
      </c>
      <c r="L349">
        <f t="shared" si="561"/>
        <v>2.9E-4</v>
      </c>
      <c r="M349" t="s">
        <v>64</v>
      </c>
      <c r="N349">
        <v>92.1</v>
      </c>
      <c r="O349">
        <f t="shared" si="522"/>
        <v>1</v>
      </c>
      <c r="P349">
        <v>0</v>
      </c>
      <c r="Q349">
        <f t="shared" si="523"/>
        <v>0</v>
      </c>
      <c r="R349">
        <v>0</v>
      </c>
      <c r="S349">
        <f t="shared" si="524"/>
        <v>0</v>
      </c>
      <c r="T349">
        <v>0</v>
      </c>
      <c r="U349">
        <f t="shared" si="525"/>
        <v>0</v>
      </c>
      <c r="V349">
        <v>0</v>
      </c>
      <c r="W349">
        <f t="shared" si="526"/>
        <v>0</v>
      </c>
      <c r="X349">
        <v>0</v>
      </c>
      <c r="Y349">
        <f t="shared" si="527"/>
        <v>0</v>
      </c>
      <c r="Z349">
        <v>0</v>
      </c>
      <c r="AA349">
        <f t="shared" si="528"/>
        <v>0</v>
      </c>
      <c r="AB349">
        <v>0</v>
      </c>
      <c r="AC349">
        <f t="shared" si="529"/>
        <v>0</v>
      </c>
      <c r="AD349">
        <v>0</v>
      </c>
      <c r="AE349">
        <f t="shared" si="530"/>
        <v>0</v>
      </c>
      <c r="AF349">
        <v>0</v>
      </c>
      <c r="AG349">
        <f t="shared" si="531"/>
        <v>0</v>
      </c>
      <c r="AH349">
        <v>0</v>
      </c>
      <c r="AI349">
        <f t="shared" si="532"/>
        <v>0</v>
      </c>
      <c r="AJ349">
        <v>0</v>
      </c>
      <c r="AK349">
        <f t="shared" si="533"/>
        <v>0</v>
      </c>
      <c r="AL349">
        <v>0</v>
      </c>
      <c r="AM349">
        <f t="shared" si="534"/>
        <v>0</v>
      </c>
      <c r="AN349">
        <v>0</v>
      </c>
      <c r="AO349">
        <f t="shared" si="535"/>
        <v>0</v>
      </c>
      <c r="AP349">
        <v>0</v>
      </c>
      <c r="AQ349">
        <f t="shared" si="536"/>
        <v>0</v>
      </c>
      <c r="AR349">
        <v>0</v>
      </c>
      <c r="AS349">
        <f t="shared" si="537"/>
        <v>0</v>
      </c>
      <c r="AT349">
        <v>0</v>
      </c>
      <c r="AU349">
        <f t="shared" si="538"/>
        <v>0</v>
      </c>
      <c r="AV349">
        <v>0</v>
      </c>
      <c r="AW349">
        <f t="shared" si="539"/>
        <v>0</v>
      </c>
      <c r="AX349">
        <v>0</v>
      </c>
      <c r="AY349">
        <f t="shared" si="540"/>
        <v>0</v>
      </c>
      <c r="AZ349">
        <v>0</v>
      </c>
      <c r="BA349">
        <f t="shared" si="541"/>
        <v>0</v>
      </c>
      <c r="BB349">
        <v>0</v>
      </c>
      <c r="BC349">
        <f t="shared" si="542"/>
        <v>0</v>
      </c>
      <c r="BD349">
        <v>0</v>
      </c>
      <c r="BE349">
        <f t="shared" si="543"/>
        <v>0</v>
      </c>
      <c r="BF349">
        <v>0</v>
      </c>
      <c r="BG349">
        <f t="shared" si="544"/>
        <v>0</v>
      </c>
      <c r="BH349">
        <v>0</v>
      </c>
      <c r="BI349">
        <f t="shared" si="545"/>
        <v>0</v>
      </c>
      <c r="BJ349">
        <v>0</v>
      </c>
      <c r="BK349">
        <f t="shared" si="546"/>
        <v>0</v>
      </c>
      <c r="BL349">
        <v>0</v>
      </c>
      <c r="BM349">
        <f t="shared" si="547"/>
        <v>0</v>
      </c>
      <c r="BN349">
        <v>0</v>
      </c>
      <c r="BO349">
        <f t="shared" si="548"/>
        <v>0</v>
      </c>
      <c r="BP349">
        <v>0</v>
      </c>
      <c r="BQ349">
        <f t="shared" si="549"/>
        <v>0</v>
      </c>
      <c r="BR349">
        <v>0</v>
      </c>
      <c r="BS349">
        <f t="shared" si="550"/>
        <v>0</v>
      </c>
      <c r="BT349">
        <v>0</v>
      </c>
      <c r="BU349">
        <f t="shared" si="551"/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7.9</v>
      </c>
      <c r="CE349">
        <v>6.9817994353905538E-2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f t="shared" si="556"/>
        <v>0</v>
      </c>
      <c r="DF349">
        <v>0</v>
      </c>
      <c r="DG349">
        <f t="shared" si="557"/>
        <v>0</v>
      </c>
      <c r="DH349">
        <v>100</v>
      </c>
      <c r="DI349">
        <f t="shared" si="489"/>
        <v>1</v>
      </c>
      <c r="DJ349">
        <v>0</v>
      </c>
      <c r="DK349">
        <f t="shared" si="490"/>
        <v>0</v>
      </c>
      <c r="DL349">
        <v>0</v>
      </c>
      <c r="DM349">
        <f t="shared" si="491"/>
        <v>0</v>
      </c>
      <c r="DN349">
        <v>0</v>
      </c>
      <c r="DO349">
        <f t="shared" si="492"/>
        <v>0</v>
      </c>
      <c r="DP349">
        <v>0</v>
      </c>
      <c r="DQ349">
        <f t="shared" si="493"/>
        <v>0</v>
      </c>
      <c r="DR349">
        <v>0</v>
      </c>
      <c r="DS349">
        <f t="shared" si="494"/>
        <v>0</v>
      </c>
      <c r="DT349">
        <v>0</v>
      </c>
      <c r="DU349">
        <f t="shared" si="495"/>
        <v>0</v>
      </c>
      <c r="DV349">
        <v>0</v>
      </c>
      <c r="DW349">
        <f t="shared" si="496"/>
        <v>0</v>
      </c>
      <c r="DX349">
        <v>0</v>
      </c>
      <c r="DY349">
        <f t="shared" si="497"/>
        <v>0</v>
      </c>
      <c r="DZ349">
        <v>0</v>
      </c>
      <c r="EA349">
        <f t="shared" si="498"/>
        <v>0</v>
      </c>
      <c r="EB349">
        <v>0</v>
      </c>
      <c r="EC349">
        <f t="shared" si="499"/>
        <v>0</v>
      </c>
      <c r="ED349">
        <v>0</v>
      </c>
      <c r="EE349">
        <f t="shared" si="500"/>
        <v>0</v>
      </c>
      <c r="EF349">
        <v>0</v>
      </c>
      <c r="EG349">
        <f t="shared" si="501"/>
        <v>0</v>
      </c>
      <c r="EH349">
        <v>0</v>
      </c>
      <c r="EI349">
        <f t="shared" si="502"/>
        <v>0</v>
      </c>
      <c r="EJ349">
        <v>0</v>
      </c>
      <c r="EK349">
        <f t="shared" si="503"/>
        <v>0</v>
      </c>
      <c r="EL349">
        <v>0</v>
      </c>
      <c r="EM349">
        <f t="shared" si="504"/>
        <v>0</v>
      </c>
      <c r="EN349">
        <v>0</v>
      </c>
      <c r="EO349">
        <f t="shared" si="505"/>
        <v>0</v>
      </c>
      <c r="EP349">
        <v>0</v>
      </c>
      <c r="EQ349">
        <f t="shared" si="506"/>
        <v>0</v>
      </c>
      <c r="ER349">
        <v>0</v>
      </c>
      <c r="ES349">
        <f t="shared" si="507"/>
        <v>0</v>
      </c>
      <c r="ET349">
        <v>0</v>
      </c>
      <c r="EU349">
        <f t="shared" si="508"/>
        <v>0</v>
      </c>
      <c r="EV349">
        <v>0</v>
      </c>
      <c r="EW349">
        <f t="shared" si="509"/>
        <v>0</v>
      </c>
      <c r="EX349">
        <v>0</v>
      </c>
      <c r="EY349">
        <f t="shared" si="510"/>
        <v>0</v>
      </c>
      <c r="EZ349">
        <v>0</v>
      </c>
      <c r="FA349">
        <f t="shared" si="511"/>
        <v>0</v>
      </c>
      <c r="FB349">
        <v>0</v>
      </c>
      <c r="FC349">
        <f t="shared" si="512"/>
        <v>0</v>
      </c>
      <c r="FD349">
        <v>0</v>
      </c>
      <c r="FE349">
        <v>0</v>
      </c>
      <c r="FF349" s="3" t="s">
        <v>832</v>
      </c>
    </row>
    <row r="350" spans="1:162" x14ac:dyDescent="0.45">
      <c r="A350">
        <v>349</v>
      </c>
      <c r="B350">
        <v>538</v>
      </c>
      <c r="C350" t="s">
        <v>445</v>
      </c>
      <c r="D350" t="s">
        <v>838</v>
      </c>
      <c r="F350" t="s">
        <v>839</v>
      </c>
      <c r="G350" s="2">
        <v>0</v>
      </c>
      <c r="H350">
        <v>273</v>
      </c>
      <c r="I350">
        <f t="shared" si="562"/>
        <v>1353</v>
      </c>
      <c r="J350">
        <v>298</v>
      </c>
      <c r="K350" s="2">
        <f t="shared" si="559"/>
        <v>0.22025129342202512</v>
      </c>
      <c r="L350">
        <f t="shared" si="561"/>
        <v>2.9E-4</v>
      </c>
      <c r="M350" t="s">
        <v>64</v>
      </c>
      <c r="N350">
        <v>92.1</v>
      </c>
      <c r="O350">
        <f t="shared" si="522"/>
        <v>1</v>
      </c>
      <c r="P350">
        <v>0</v>
      </c>
      <c r="Q350">
        <f t="shared" si="523"/>
        <v>0</v>
      </c>
      <c r="R350">
        <v>0</v>
      </c>
      <c r="S350">
        <f t="shared" si="524"/>
        <v>0</v>
      </c>
      <c r="T350">
        <v>0</v>
      </c>
      <c r="U350">
        <f t="shared" si="525"/>
        <v>0</v>
      </c>
      <c r="V350">
        <v>0</v>
      </c>
      <c r="W350">
        <f t="shared" si="526"/>
        <v>0</v>
      </c>
      <c r="X350">
        <v>0</v>
      </c>
      <c r="Y350">
        <f t="shared" si="527"/>
        <v>0</v>
      </c>
      <c r="Z350">
        <v>0</v>
      </c>
      <c r="AA350">
        <f t="shared" si="528"/>
        <v>0</v>
      </c>
      <c r="AB350">
        <v>0</v>
      </c>
      <c r="AC350">
        <f t="shared" si="529"/>
        <v>0</v>
      </c>
      <c r="AD350">
        <v>0</v>
      </c>
      <c r="AE350">
        <f t="shared" si="530"/>
        <v>0</v>
      </c>
      <c r="AF350">
        <v>0</v>
      </c>
      <c r="AG350">
        <f t="shared" si="531"/>
        <v>0</v>
      </c>
      <c r="AH350">
        <v>0</v>
      </c>
      <c r="AI350">
        <f t="shared" si="532"/>
        <v>0</v>
      </c>
      <c r="AJ350">
        <v>0</v>
      </c>
      <c r="AK350">
        <f t="shared" si="533"/>
        <v>0</v>
      </c>
      <c r="AL350">
        <v>0</v>
      </c>
      <c r="AM350">
        <f t="shared" si="534"/>
        <v>0</v>
      </c>
      <c r="AN350">
        <v>0</v>
      </c>
      <c r="AO350">
        <f t="shared" si="535"/>
        <v>0</v>
      </c>
      <c r="AP350">
        <v>0</v>
      </c>
      <c r="AQ350">
        <f t="shared" si="536"/>
        <v>0</v>
      </c>
      <c r="AR350">
        <v>0</v>
      </c>
      <c r="AS350">
        <f t="shared" si="537"/>
        <v>0</v>
      </c>
      <c r="AT350">
        <v>0</v>
      </c>
      <c r="AU350">
        <f t="shared" si="538"/>
        <v>0</v>
      </c>
      <c r="AV350">
        <v>0</v>
      </c>
      <c r="AW350">
        <f t="shared" si="539"/>
        <v>0</v>
      </c>
      <c r="AX350">
        <v>0</v>
      </c>
      <c r="AY350">
        <f t="shared" si="540"/>
        <v>0</v>
      </c>
      <c r="AZ350">
        <v>0</v>
      </c>
      <c r="BA350">
        <f t="shared" si="541"/>
        <v>0</v>
      </c>
      <c r="BB350">
        <v>0</v>
      </c>
      <c r="BC350">
        <f t="shared" si="542"/>
        <v>0</v>
      </c>
      <c r="BD350">
        <v>0</v>
      </c>
      <c r="BE350">
        <f t="shared" si="543"/>
        <v>0</v>
      </c>
      <c r="BF350">
        <v>0</v>
      </c>
      <c r="BG350">
        <f t="shared" si="544"/>
        <v>0</v>
      </c>
      <c r="BH350">
        <v>0</v>
      </c>
      <c r="BI350">
        <f t="shared" si="545"/>
        <v>0</v>
      </c>
      <c r="BJ350">
        <v>0</v>
      </c>
      <c r="BK350">
        <f t="shared" si="546"/>
        <v>0</v>
      </c>
      <c r="BL350">
        <v>0</v>
      </c>
      <c r="BM350">
        <f t="shared" si="547"/>
        <v>0</v>
      </c>
      <c r="BN350">
        <v>0</v>
      </c>
      <c r="BO350">
        <f t="shared" si="548"/>
        <v>0</v>
      </c>
      <c r="BP350">
        <v>0</v>
      </c>
      <c r="BQ350">
        <f t="shared" si="549"/>
        <v>0</v>
      </c>
      <c r="BR350">
        <v>0</v>
      </c>
      <c r="BS350">
        <f t="shared" si="550"/>
        <v>0</v>
      </c>
      <c r="BT350">
        <v>0</v>
      </c>
      <c r="BU350">
        <f t="shared" si="551"/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7.9</v>
      </c>
      <c r="CE350">
        <v>6.9817994353905538E-2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f t="shared" si="556"/>
        <v>0</v>
      </c>
      <c r="DF350">
        <v>0</v>
      </c>
      <c r="DG350">
        <f t="shared" si="557"/>
        <v>0</v>
      </c>
      <c r="DH350">
        <v>98.3</v>
      </c>
      <c r="DI350">
        <f t="shared" si="489"/>
        <v>0.94962164861335185</v>
      </c>
      <c r="DJ350">
        <v>1.7</v>
      </c>
      <c r="DK350">
        <f t="shared" si="490"/>
        <v>5.0378351386648236E-2</v>
      </c>
      <c r="DL350">
        <v>0</v>
      </c>
      <c r="DM350">
        <f t="shared" si="491"/>
        <v>0</v>
      </c>
      <c r="DN350">
        <v>0</v>
      </c>
      <c r="DO350">
        <f t="shared" si="492"/>
        <v>0</v>
      </c>
      <c r="DP350">
        <v>0</v>
      </c>
      <c r="DQ350">
        <f t="shared" si="493"/>
        <v>0</v>
      </c>
      <c r="DR350">
        <v>0</v>
      </c>
      <c r="DS350">
        <f t="shared" si="494"/>
        <v>0</v>
      </c>
      <c r="DT350">
        <v>0</v>
      </c>
      <c r="DU350">
        <f t="shared" si="495"/>
        <v>0</v>
      </c>
      <c r="DV350">
        <v>0</v>
      </c>
      <c r="DW350">
        <f t="shared" si="496"/>
        <v>0</v>
      </c>
      <c r="DX350">
        <v>0</v>
      </c>
      <c r="DY350">
        <f t="shared" si="497"/>
        <v>0</v>
      </c>
      <c r="DZ350">
        <v>0</v>
      </c>
      <c r="EA350">
        <f t="shared" si="498"/>
        <v>0</v>
      </c>
      <c r="EB350">
        <v>0</v>
      </c>
      <c r="EC350">
        <f t="shared" si="499"/>
        <v>0</v>
      </c>
      <c r="ED350">
        <v>0</v>
      </c>
      <c r="EE350">
        <f t="shared" si="500"/>
        <v>0</v>
      </c>
      <c r="EF350">
        <v>0</v>
      </c>
      <c r="EG350">
        <f t="shared" si="501"/>
        <v>0</v>
      </c>
      <c r="EH350">
        <v>0</v>
      </c>
      <c r="EI350">
        <f t="shared" si="502"/>
        <v>0</v>
      </c>
      <c r="EJ350">
        <v>0</v>
      </c>
      <c r="EK350">
        <f t="shared" si="503"/>
        <v>0</v>
      </c>
      <c r="EL350">
        <v>0</v>
      </c>
      <c r="EM350">
        <f t="shared" si="504"/>
        <v>0</v>
      </c>
      <c r="EN350">
        <v>0</v>
      </c>
      <c r="EO350">
        <f t="shared" si="505"/>
        <v>0</v>
      </c>
      <c r="EP350">
        <v>0</v>
      </c>
      <c r="EQ350">
        <f t="shared" si="506"/>
        <v>0</v>
      </c>
      <c r="ER350">
        <v>0</v>
      </c>
      <c r="ES350">
        <f t="shared" si="507"/>
        <v>0</v>
      </c>
      <c r="ET350">
        <v>0</v>
      </c>
      <c r="EU350">
        <f t="shared" si="508"/>
        <v>0</v>
      </c>
      <c r="EV350">
        <v>0</v>
      </c>
      <c r="EW350">
        <f t="shared" si="509"/>
        <v>0</v>
      </c>
      <c r="EX350">
        <v>0</v>
      </c>
      <c r="EY350">
        <f t="shared" si="510"/>
        <v>0</v>
      </c>
      <c r="EZ350">
        <v>0</v>
      </c>
      <c r="FA350">
        <f t="shared" si="511"/>
        <v>0</v>
      </c>
      <c r="FB350">
        <v>0</v>
      </c>
      <c r="FC350">
        <f t="shared" si="512"/>
        <v>0</v>
      </c>
      <c r="FD350">
        <v>0</v>
      </c>
      <c r="FE350">
        <v>0</v>
      </c>
      <c r="FF350" s="3" t="s">
        <v>832</v>
      </c>
    </row>
    <row r="351" spans="1:162" x14ac:dyDescent="0.45">
      <c r="A351">
        <v>350</v>
      </c>
      <c r="B351">
        <v>541</v>
      </c>
      <c r="C351" t="s">
        <v>840</v>
      </c>
      <c r="D351" t="s">
        <v>581</v>
      </c>
      <c r="E351" t="s">
        <v>830</v>
      </c>
      <c r="G351" s="2">
        <v>0</v>
      </c>
      <c r="H351">
        <v>453.7</v>
      </c>
      <c r="I351">
        <v>2183</v>
      </c>
      <c r="J351">
        <v>573</v>
      </c>
      <c r="K351" s="2">
        <f t="shared" si="559"/>
        <v>0.26248282180485571</v>
      </c>
      <c r="L351">
        <f>5*10^-3</f>
        <v>5.0000000000000001E-3</v>
      </c>
      <c r="M351" t="s">
        <v>38</v>
      </c>
      <c r="N351">
        <v>0</v>
      </c>
      <c r="O351">
        <f t="shared" si="522"/>
        <v>0</v>
      </c>
      <c r="P351">
        <v>0</v>
      </c>
      <c r="Q351">
        <f t="shared" si="523"/>
        <v>0</v>
      </c>
      <c r="R351">
        <v>0</v>
      </c>
      <c r="S351">
        <f t="shared" si="524"/>
        <v>0</v>
      </c>
      <c r="T351">
        <v>0</v>
      </c>
      <c r="U351">
        <f t="shared" si="525"/>
        <v>0</v>
      </c>
      <c r="V351">
        <v>0</v>
      </c>
      <c r="W351">
        <f t="shared" si="526"/>
        <v>0</v>
      </c>
      <c r="X351">
        <v>0</v>
      </c>
      <c r="Y351">
        <f t="shared" si="527"/>
        <v>0</v>
      </c>
      <c r="Z351">
        <v>0</v>
      </c>
      <c r="AA351">
        <f t="shared" si="528"/>
        <v>0</v>
      </c>
      <c r="AB351">
        <v>0</v>
      </c>
      <c r="AC351">
        <f t="shared" si="529"/>
        <v>0</v>
      </c>
      <c r="AD351">
        <v>0</v>
      </c>
      <c r="AE351">
        <f t="shared" si="530"/>
        <v>0</v>
      </c>
      <c r="AF351">
        <v>0.05</v>
      </c>
      <c r="AG351">
        <f t="shared" si="531"/>
        <v>2.1147731931237253E-3</v>
      </c>
      <c r="AH351">
        <v>0</v>
      </c>
      <c r="AI351">
        <f t="shared" si="532"/>
        <v>0</v>
      </c>
      <c r="AJ351">
        <v>0</v>
      </c>
      <c r="AK351">
        <f t="shared" si="533"/>
        <v>0</v>
      </c>
      <c r="AL351">
        <v>0</v>
      </c>
      <c r="AM351">
        <f t="shared" si="534"/>
        <v>0</v>
      </c>
      <c r="AN351">
        <v>0</v>
      </c>
      <c r="AO351">
        <f t="shared" si="535"/>
        <v>0</v>
      </c>
      <c r="AP351">
        <v>0</v>
      </c>
      <c r="AQ351">
        <f t="shared" si="536"/>
        <v>0</v>
      </c>
      <c r="AR351">
        <v>0</v>
      </c>
      <c r="AS351">
        <f t="shared" si="537"/>
        <v>0</v>
      </c>
      <c r="AT351">
        <v>0.05</v>
      </c>
      <c r="AU351">
        <f t="shared" si="538"/>
        <v>1.5874016280884964E-3</v>
      </c>
      <c r="AV351">
        <v>0</v>
      </c>
      <c r="AW351">
        <f t="shared" si="539"/>
        <v>0</v>
      </c>
      <c r="AX351">
        <v>4.0000000000000001E-3</v>
      </c>
      <c r="AY351">
        <f t="shared" si="540"/>
        <v>1.4503027008945578E-4</v>
      </c>
      <c r="AZ351">
        <v>0</v>
      </c>
      <c r="BA351">
        <f t="shared" si="541"/>
        <v>0</v>
      </c>
      <c r="BB351">
        <f t="shared" ref="BB351:BB356" si="563">100-AF351-AT351-AX351</f>
        <v>99.896000000000001</v>
      </c>
      <c r="BC351">
        <f t="shared" si="542"/>
        <v>0.99615279490869846</v>
      </c>
      <c r="BD351">
        <v>0</v>
      </c>
      <c r="BE351">
        <f t="shared" si="543"/>
        <v>0</v>
      </c>
      <c r="BF351">
        <v>0</v>
      </c>
      <c r="BG351">
        <f t="shared" si="544"/>
        <v>0</v>
      </c>
      <c r="BH351">
        <v>0</v>
      </c>
      <c r="BI351">
        <f t="shared" si="545"/>
        <v>0</v>
      </c>
      <c r="BJ351">
        <v>0</v>
      </c>
      <c r="BK351">
        <f t="shared" si="546"/>
        <v>0</v>
      </c>
      <c r="BL351">
        <v>0</v>
      </c>
      <c r="BM351">
        <f t="shared" si="547"/>
        <v>0</v>
      </c>
      <c r="BN351">
        <v>0</v>
      </c>
      <c r="BO351">
        <f t="shared" si="548"/>
        <v>0</v>
      </c>
      <c r="BP351">
        <v>0</v>
      </c>
      <c r="BQ351">
        <f t="shared" si="549"/>
        <v>0</v>
      </c>
      <c r="BR351">
        <v>0</v>
      </c>
      <c r="BS351">
        <f t="shared" si="550"/>
        <v>0</v>
      </c>
      <c r="BT351">
        <v>0</v>
      </c>
      <c r="BU351">
        <f t="shared" si="551"/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f t="shared" si="556"/>
        <v>0</v>
      </c>
      <c r="DF351">
        <v>0</v>
      </c>
      <c r="DG351">
        <f t="shared" si="557"/>
        <v>0</v>
      </c>
      <c r="DH351">
        <v>0</v>
      </c>
      <c r="DI351">
        <f t="shared" si="489"/>
        <v>0</v>
      </c>
      <c r="DJ351">
        <v>0</v>
      </c>
      <c r="DK351">
        <f t="shared" si="490"/>
        <v>0</v>
      </c>
      <c r="DL351">
        <v>0</v>
      </c>
      <c r="DM351">
        <f t="shared" si="491"/>
        <v>0</v>
      </c>
      <c r="DN351">
        <v>0</v>
      </c>
      <c r="DO351">
        <f t="shared" si="492"/>
        <v>0</v>
      </c>
      <c r="DP351">
        <v>0</v>
      </c>
      <c r="DQ351">
        <f t="shared" si="493"/>
        <v>0</v>
      </c>
      <c r="DR351">
        <v>0</v>
      </c>
      <c r="DS351">
        <f t="shared" si="494"/>
        <v>0</v>
      </c>
      <c r="DT351">
        <v>0</v>
      </c>
      <c r="DU351">
        <f t="shared" si="495"/>
        <v>0</v>
      </c>
      <c r="DV351">
        <v>0</v>
      </c>
      <c r="DW351">
        <f t="shared" si="496"/>
        <v>0</v>
      </c>
      <c r="DX351">
        <v>0</v>
      </c>
      <c r="DY351">
        <f t="shared" si="497"/>
        <v>0</v>
      </c>
      <c r="DZ351">
        <v>0</v>
      </c>
      <c r="EA351">
        <f t="shared" si="498"/>
        <v>0</v>
      </c>
      <c r="EB351">
        <v>0</v>
      </c>
      <c r="EC351">
        <f t="shared" si="499"/>
        <v>0</v>
      </c>
      <c r="ED351">
        <v>0</v>
      </c>
      <c r="EE351">
        <f t="shared" si="500"/>
        <v>0</v>
      </c>
      <c r="EF351">
        <v>0</v>
      </c>
      <c r="EG351">
        <f t="shared" si="501"/>
        <v>0</v>
      </c>
      <c r="EH351">
        <v>0</v>
      </c>
      <c r="EI351">
        <f t="shared" si="502"/>
        <v>0</v>
      </c>
      <c r="EJ351">
        <v>0</v>
      </c>
      <c r="EK351">
        <f t="shared" si="503"/>
        <v>0</v>
      </c>
      <c r="EL351">
        <v>0</v>
      </c>
      <c r="EM351">
        <f t="shared" si="504"/>
        <v>0</v>
      </c>
      <c r="EN351">
        <v>0</v>
      </c>
      <c r="EO351">
        <f t="shared" si="505"/>
        <v>0</v>
      </c>
      <c r="EP351">
        <v>0</v>
      </c>
      <c r="EQ351">
        <f t="shared" si="506"/>
        <v>0</v>
      </c>
      <c r="ER351">
        <v>100</v>
      </c>
      <c r="ES351">
        <f t="shared" si="507"/>
        <v>1</v>
      </c>
      <c r="ET351">
        <v>0</v>
      </c>
      <c r="EU351">
        <f t="shared" si="508"/>
        <v>0</v>
      </c>
      <c r="EV351">
        <v>0</v>
      </c>
      <c r="EW351">
        <f t="shared" si="509"/>
        <v>0</v>
      </c>
      <c r="EX351">
        <v>0</v>
      </c>
      <c r="EY351">
        <f t="shared" si="510"/>
        <v>0</v>
      </c>
      <c r="EZ351">
        <v>0</v>
      </c>
      <c r="FA351">
        <f t="shared" si="511"/>
        <v>0</v>
      </c>
      <c r="FB351">
        <v>0</v>
      </c>
      <c r="FC351">
        <f t="shared" si="512"/>
        <v>0</v>
      </c>
      <c r="FD351">
        <v>0</v>
      </c>
      <c r="FE351">
        <v>0</v>
      </c>
      <c r="FF351" s="3" t="s">
        <v>841</v>
      </c>
    </row>
    <row r="352" spans="1:162" x14ac:dyDescent="0.45">
      <c r="A352">
        <v>351</v>
      </c>
      <c r="B352">
        <v>542</v>
      </c>
      <c r="C352" t="s">
        <v>840</v>
      </c>
      <c r="D352" t="s">
        <v>581</v>
      </c>
      <c r="E352" t="s">
        <v>830</v>
      </c>
      <c r="G352" s="2">
        <v>0</v>
      </c>
      <c r="H352">
        <v>453.7</v>
      </c>
      <c r="I352">
        <v>2183</v>
      </c>
      <c r="J352">
        <v>673</v>
      </c>
      <c r="K352" s="2">
        <f t="shared" si="559"/>
        <v>0.30829134218964727</v>
      </c>
      <c r="L352">
        <f t="shared" ref="L352:L374" si="564">5*10^-3</f>
        <v>5.0000000000000001E-3</v>
      </c>
      <c r="M352" t="s">
        <v>38</v>
      </c>
      <c r="N352">
        <v>0</v>
      </c>
      <c r="O352">
        <f t="shared" si="522"/>
        <v>0</v>
      </c>
      <c r="P352">
        <v>0</v>
      </c>
      <c r="Q352">
        <f t="shared" si="523"/>
        <v>0</v>
      </c>
      <c r="R352">
        <v>0</v>
      </c>
      <c r="S352">
        <f t="shared" si="524"/>
        <v>0</v>
      </c>
      <c r="T352">
        <v>0</v>
      </c>
      <c r="U352">
        <f t="shared" si="525"/>
        <v>0</v>
      </c>
      <c r="V352">
        <v>0</v>
      </c>
      <c r="W352">
        <f t="shared" si="526"/>
        <v>0</v>
      </c>
      <c r="X352">
        <v>0</v>
      </c>
      <c r="Y352">
        <f t="shared" si="527"/>
        <v>0</v>
      </c>
      <c r="Z352">
        <v>0</v>
      </c>
      <c r="AA352">
        <f t="shared" si="528"/>
        <v>0</v>
      </c>
      <c r="AB352">
        <v>0</v>
      </c>
      <c r="AC352">
        <f t="shared" si="529"/>
        <v>0</v>
      </c>
      <c r="AD352">
        <v>0</v>
      </c>
      <c r="AE352">
        <f t="shared" si="530"/>
        <v>0</v>
      </c>
      <c r="AF352">
        <v>0.05</v>
      </c>
      <c r="AG352">
        <f t="shared" si="531"/>
        <v>2.1147731931237253E-3</v>
      </c>
      <c r="AH352">
        <v>0</v>
      </c>
      <c r="AI352">
        <f t="shared" si="532"/>
        <v>0</v>
      </c>
      <c r="AJ352">
        <v>0</v>
      </c>
      <c r="AK352">
        <f t="shared" si="533"/>
        <v>0</v>
      </c>
      <c r="AL352">
        <v>0</v>
      </c>
      <c r="AM352">
        <f t="shared" si="534"/>
        <v>0</v>
      </c>
      <c r="AN352">
        <v>0</v>
      </c>
      <c r="AO352">
        <f t="shared" si="535"/>
        <v>0</v>
      </c>
      <c r="AP352">
        <v>0</v>
      </c>
      <c r="AQ352">
        <f t="shared" si="536"/>
        <v>0</v>
      </c>
      <c r="AR352">
        <v>0</v>
      </c>
      <c r="AS352">
        <f t="shared" si="537"/>
        <v>0</v>
      </c>
      <c r="AT352">
        <v>0.05</v>
      </c>
      <c r="AU352">
        <f t="shared" si="538"/>
        <v>1.5874016280884964E-3</v>
      </c>
      <c r="AV352">
        <v>0</v>
      </c>
      <c r="AW352">
        <f t="shared" si="539"/>
        <v>0</v>
      </c>
      <c r="AX352">
        <v>4.0000000000000001E-3</v>
      </c>
      <c r="AY352">
        <f t="shared" si="540"/>
        <v>1.4503027008945578E-4</v>
      </c>
      <c r="AZ352">
        <v>0</v>
      </c>
      <c r="BA352">
        <f t="shared" si="541"/>
        <v>0</v>
      </c>
      <c r="BB352">
        <f t="shared" si="563"/>
        <v>99.896000000000001</v>
      </c>
      <c r="BC352">
        <f t="shared" si="542"/>
        <v>0.99615279490869846</v>
      </c>
      <c r="BD352">
        <v>0</v>
      </c>
      <c r="BE352">
        <f t="shared" si="543"/>
        <v>0</v>
      </c>
      <c r="BF352">
        <v>0</v>
      </c>
      <c r="BG352">
        <f t="shared" si="544"/>
        <v>0</v>
      </c>
      <c r="BH352">
        <v>0</v>
      </c>
      <c r="BI352">
        <f t="shared" si="545"/>
        <v>0</v>
      </c>
      <c r="BJ352">
        <v>0</v>
      </c>
      <c r="BK352">
        <f t="shared" si="546"/>
        <v>0</v>
      </c>
      <c r="BL352">
        <v>0</v>
      </c>
      <c r="BM352">
        <f t="shared" si="547"/>
        <v>0</v>
      </c>
      <c r="BN352">
        <v>0</v>
      </c>
      <c r="BO352">
        <f t="shared" si="548"/>
        <v>0</v>
      </c>
      <c r="BP352">
        <v>0</v>
      </c>
      <c r="BQ352">
        <f t="shared" si="549"/>
        <v>0</v>
      </c>
      <c r="BR352">
        <v>0</v>
      </c>
      <c r="BS352">
        <f t="shared" si="550"/>
        <v>0</v>
      </c>
      <c r="BT352">
        <v>0</v>
      </c>
      <c r="BU352">
        <f t="shared" si="551"/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f t="shared" si="556"/>
        <v>0</v>
      </c>
      <c r="DF352">
        <v>0</v>
      </c>
      <c r="DG352">
        <f t="shared" si="557"/>
        <v>0</v>
      </c>
      <c r="DH352">
        <v>0</v>
      </c>
      <c r="DI352">
        <f t="shared" si="489"/>
        <v>0</v>
      </c>
      <c r="DJ352">
        <v>0</v>
      </c>
      <c r="DK352">
        <f t="shared" si="490"/>
        <v>0</v>
      </c>
      <c r="DL352">
        <v>0</v>
      </c>
      <c r="DM352">
        <f t="shared" si="491"/>
        <v>0</v>
      </c>
      <c r="DN352">
        <v>0</v>
      </c>
      <c r="DO352">
        <f t="shared" si="492"/>
        <v>0</v>
      </c>
      <c r="DP352">
        <v>0</v>
      </c>
      <c r="DQ352">
        <f t="shared" si="493"/>
        <v>0</v>
      </c>
      <c r="DR352">
        <v>0</v>
      </c>
      <c r="DS352">
        <f t="shared" si="494"/>
        <v>0</v>
      </c>
      <c r="DT352">
        <v>0</v>
      </c>
      <c r="DU352">
        <f t="shared" si="495"/>
        <v>0</v>
      </c>
      <c r="DV352">
        <v>0</v>
      </c>
      <c r="DW352">
        <f t="shared" si="496"/>
        <v>0</v>
      </c>
      <c r="DX352">
        <v>0</v>
      </c>
      <c r="DY352">
        <f t="shared" si="497"/>
        <v>0</v>
      </c>
      <c r="DZ352">
        <v>0</v>
      </c>
      <c r="EA352">
        <f t="shared" si="498"/>
        <v>0</v>
      </c>
      <c r="EB352">
        <v>0</v>
      </c>
      <c r="EC352">
        <f t="shared" si="499"/>
        <v>0</v>
      </c>
      <c r="ED352">
        <v>0</v>
      </c>
      <c r="EE352">
        <f t="shared" si="500"/>
        <v>0</v>
      </c>
      <c r="EF352">
        <v>0</v>
      </c>
      <c r="EG352">
        <f t="shared" si="501"/>
        <v>0</v>
      </c>
      <c r="EH352">
        <v>0</v>
      </c>
      <c r="EI352">
        <f t="shared" si="502"/>
        <v>0</v>
      </c>
      <c r="EJ352">
        <v>0</v>
      </c>
      <c r="EK352">
        <f t="shared" si="503"/>
        <v>0</v>
      </c>
      <c r="EL352">
        <v>0</v>
      </c>
      <c r="EM352">
        <f t="shared" si="504"/>
        <v>0</v>
      </c>
      <c r="EN352">
        <v>0</v>
      </c>
      <c r="EO352">
        <f t="shared" si="505"/>
        <v>0</v>
      </c>
      <c r="EP352">
        <v>0</v>
      </c>
      <c r="EQ352">
        <f t="shared" si="506"/>
        <v>0</v>
      </c>
      <c r="ER352">
        <v>100</v>
      </c>
      <c r="ES352">
        <f t="shared" si="507"/>
        <v>1</v>
      </c>
      <c r="ET352">
        <v>0</v>
      </c>
      <c r="EU352">
        <f t="shared" si="508"/>
        <v>0</v>
      </c>
      <c r="EV352">
        <v>0</v>
      </c>
      <c r="EW352">
        <f t="shared" si="509"/>
        <v>0</v>
      </c>
      <c r="EX352">
        <v>0</v>
      </c>
      <c r="EY352">
        <f t="shared" si="510"/>
        <v>0</v>
      </c>
      <c r="EZ352">
        <v>0</v>
      </c>
      <c r="FA352">
        <f t="shared" si="511"/>
        <v>0</v>
      </c>
      <c r="FB352">
        <v>0</v>
      </c>
      <c r="FC352">
        <f t="shared" si="512"/>
        <v>0</v>
      </c>
      <c r="FD352">
        <v>0</v>
      </c>
      <c r="FE352">
        <v>0</v>
      </c>
      <c r="FF352" s="3" t="s">
        <v>841</v>
      </c>
    </row>
    <row r="353" spans="1:162" x14ac:dyDescent="0.45">
      <c r="A353">
        <v>352</v>
      </c>
      <c r="B353">
        <v>543</v>
      </c>
      <c r="C353" t="s">
        <v>840</v>
      </c>
      <c r="D353" t="s">
        <v>581</v>
      </c>
      <c r="E353" t="s">
        <v>830</v>
      </c>
      <c r="G353" s="2">
        <v>3</v>
      </c>
      <c r="H353">
        <v>453.7</v>
      </c>
      <c r="I353">
        <v>2183</v>
      </c>
      <c r="J353">
        <v>773</v>
      </c>
      <c r="K353" s="2">
        <f t="shared" si="559"/>
        <v>0.35409986257443887</v>
      </c>
      <c r="L353">
        <f t="shared" si="564"/>
        <v>5.0000000000000001E-3</v>
      </c>
      <c r="M353" t="s">
        <v>38</v>
      </c>
      <c r="N353">
        <v>0</v>
      </c>
      <c r="O353">
        <f t="shared" si="522"/>
        <v>0</v>
      </c>
      <c r="P353">
        <v>0</v>
      </c>
      <c r="Q353">
        <f t="shared" si="523"/>
        <v>0</v>
      </c>
      <c r="R353">
        <v>0</v>
      </c>
      <c r="S353">
        <f t="shared" si="524"/>
        <v>0</v>
      </c>
      <c r="T353">
        <v>0</v>
      </c>
      <c r="U353">
        <f t="shared" si="525"/>
        <v>0</v>
      </c>
      <c r="V353">
        <v>0</v>
      </c>
      <c r="W353">
        <f t="shared" si="526"/>
        <v>0</v>
      </c>
      <c r="X353">
        <v>0</v>
      </c>
      <c r="Y353">
        <f t="shared" si="527"/>
        <v>0</v>
      </c>
      <c r="Z353">
        <v>0</v>
      </c>
      <c r="AA353">
        <f t="shared" si="528"/>
        <v>0</v>
      </c>
      <c r="AB353">
        <v>0</v>
      </c>
      <c r="AC353">
        <f t="shared" si="529"/>
        <v>0</v>
      </c>
      <c r="AD353">
        <v>0</v>
      </c>
      <c r="AE353">
        <f t="shared" si="530"/>
        <v>0</v>
      </c>
      <c r="AF353">
        <v>0.05</v>
      </c>
      <c r="AG353">
        <f t="shared" si="531"/>
        <v>2.1147731931237253E-3</v>
      </c>
      <c r="AH353">
        <v>0</v>
      </c>
      <c r="AI353">
        <f t="shared" si="532"/>
        <v>0</v>
      </c>
      <c r="AJ353">
        <v>0</v>
      </c>
      <c r="AK353">
        <f t="shared" si="533"/>
        <v>0</v>
      </c>
      <c r="AL353">
        <v>0</v>
      </c>
      <c r="AM353">
        <f t="shared" si="534"/>
        <v>0</v>
      </c>
      <c r="AN353">
        <v>0</v>
      </c>
      <c r="AO353">
        <f t="shared" si="535"/>
        <v>0</v>
      </c>
      <c r="AP353">
        <v>0</v>
      </c>
      <c r="AQ353">
        <f t="shared" si="536"/>
        <v>0</v>
      </c>
      <c r="AR353">
        <v>0</v>
      </c>
      <c r="AS353">
        <f t="shared" si="537"/>
        <v>0</v>
      </c>
      <c r="AT353">
        <v>0.05</v>
      </c>
      <c r="AU353">
        <f t="shared" si="538"/>
        <v>1.5874016280884964E-3</v>
      </c>
      <c r="AV353">
        <v>0</v>
      </c>
      <c r="AW353">
        <f t="shared" si="539"/>
        <v>0</v>
      </c>
      <c r="AX353">
        <v>4.0000000000000001E-3</v>
      </c>
      <c r="AY353">
        <f t="shared" si="540"/>
        <v>1.4503027008945578E-4</v>
      </c>
      <c r="AZ353">
        <v>0</v>
      </c>
      <c r="BA353">
        <f t="shared" si="541"/>
        <v>0</v>
      </c>
      <c r="BB353">
        <f t="shared" si="563"/>
        <v>99.896000000000001</v>
      </c>
      <c r="BC353">
        <f t="shared" si="542"/>
        <v>0.99615279490869846</v>
      </c>
      <c r="BD353">
        <v>0</v>
      </c>
      <c r="BE353">
        <f t="shared" si="543"/>
        <v>0</v>
      </c>
      <c r="BF353">
        <v>0</v>
      </c>
      <c r="BG353">
        <f t="shared" si="544"/>
        <v>0</v>
      </c>
      <c r="BH353">
        <v>0</v>
      </c>
      <c r="BI353">
        <f t="shared" si="545"/>
        <v>0</v>
      </c>
      <c r="BJ353">
        <v>0</v>
      </c>
      <c r="BK353">
        <f t="shared" si="546"/>
        <v>0</v>
      </c>
      <c r="BL353">
        <v>0</v>
      </c>
      <c r="BM353">
        <f t="shared" si="547"/>
        <v>0</v>
      </c>
      <c r="BN353">
        <v>0</v>
      </c>
      <c r="BO353">
        <f t="shared" si="548"/>
        <v>0</v>
      </c>
      <c r="BP353">
        <v>0</v>
      </c>
      <c r="BQ353">
        <f t="shared" si="549"/>
        <v>0</v>
      </c>
      <c r="BR353">
        <v>0</v>
      </c>
      <c r="BS353">
        <f t="shared" si="550"/>
        <v>0</v>
      </c>
      <c r="BT353">
        <v>0</v>
      </c>
      <c r="BU353">
        <f t="shared" si="551"/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f t="shared" si="556"/>
        <v>0</v>
      </c>
      <c r="DF353">
        <v>0</v>
      </c>
      <c r="DG353">
        <f t="shared" si="557"/>
        <v>0</v>
      </c>
      <c r="DH353">
        <v>0</v>
      </c>
      <c r="DI353">
        <f t="shared" si="489"/>
        <v>0</v>
      </c>
      <c r="DJ353">
        <v>0</v>
      </c>
      <c r="DK353">
        <f t="shared" si="490"/>
        <v>0</v>
      </c>
      <c r="DL353">
        <v>0</v>
      </c>
      <c r="DM353">
        <f t="shared" si="491"/>
        <v>0</v>
      </c>
      <c r="DN353">
        <v>0</v>
      </c>
      <c r="DO353">
        <f t="shared" si="492"/>
        <v>0</v>
      </c>
      <c r="DP353">
        <v>0</v>
      </c>
      <c r="DQ353">
        <f t="shared" si="493"/>
        <v>0</v>
      </c>
      <c r="DR353">
        <v>0</v>
      </c>
      <c r="DS353">
        <f t="shared" si="494"/>
        <v>0</v>
      </c>
      <c r="DT353">
        <v>0</v>
      </c>
      <c r="DU353">
        <f t="shared" si="495"/>
        <v>0</v>
      </c>
      <c r="DV353">
        <v>0</v>
      </c>
      <c r="DW353">
        <f t="shared" si="496"/>
        <v>0</v>
      </c>
      <c r="DX353">
        <v>0</v>
      </c>
      <c r="DY353">
        <f t="shared" si="497"/>
        <v>0</v>
      </c>
      <c r="DZ353">
        <v>0</v>
      </c>
      <c r="EA353">
        <f t="shared" si="498"/>
        <v>0</v>
      </c>
      <c r="EB353">
        <v>0</v>
      </c>
      <c r="EC353">
        <f t="shared" si="499"/>
        <v>0</v>
      </c>
      <c r="ED353">
        <v>0</v>
      </c>
      <c r="EE353">
        <f t="shared" si="500"/>
        <v>0</v>
      </c>
      <c r="EF353">
        <v>0</v>
      </c>
      <c r="EG353">
        <f t="shared" si="501"/>
        <v>0</v>
      </c>
      <c r="EH353">
        <v>0</v>
      </c>
      <c r="EI353">
        <f t="shared" si="502"/>
        <v>0</v>
      </c>
      <c r="EJ353">
        <v>0</v>
      </c>
      <c r="EK353">
        <f t="shared" si="503"/>
        <v>0</v>
      </c>
      <c r="EL353">
        <v>0</v>
      </c>
      <c r="EM353">
        <f t="shared" si="504"/>
        <v>0</v>
      </c>
      <c r="EN353">
        <v>0</v>
      </c>
      <c r="EO353">
        <f t="shared" si="505"/>
        <v>0</v>
      </c>
      <c r="EP353">
        <v>0</v>
      </c>
      <c r="EQ353">
        <f t="shared" si="506"/>
        <v>0</v>
      </c>
      <c r="ER353">
        <v>100</v>
      </c>
      <c r="ES353">
        <f t="shared" si="507"/>
        <v>1</v>
      </c>
      <c r="ET353">
        <v>0</v>
      </c>
      <c r="EU353">
        <f t="shared" si="508"/>
        <v>0</v>
      </c>
      <c r="EV353">
        <v>0</v>
      </c>
      <c r="EW353">
        <f t="shared" si="509"/>
        <v>0</v>
      </c>
      <c r="EX353">
        <v>0</v>
      </c>
      <c r="EY353">
        <f t="shared" si="510"/>
        <v>0</v>
      </c>
      <c r="EZ353">
        <v>0</v>
      </c>
      <c r="FA353">
        <f t="shared" si="511"/>
        <v>0</v>
      </c>
      <c r="FB353">
        <v>0</v>
      </c>
      <c r="FC353">
        <f t="shared" si="512"/>
        <v>0</v>
      </c>
      <c r="FD353">
        <v>0</v>
      </c>
      <c r="FE353">
        <v>0</v>
      </c>
      <c r="FF353" s="3" t="s">
        <v>841</v>
      </c>
    </row>
    <row r="354" spans="1:162" x14ac:dyDescent="0.45">
      <c r="A354">
        <v>353</v>
      </c>
      <c r="B354">
        <v>544</v>
      </c>
      <c r="C354" t="s">
        <v>840</v>
      </c>
      <c r="D354" t="s">
        <v>581</v>
      </c>
      <c r="E354" t="s">
        <v>830</v>
      </c>
      <c r="G354" s="2">
        <v>0</v>
      </c>
      <c r="H354">
        <v>453.7</v>
      </c>
      <c r="I354">
        <v>2183</v>
      </c>
      <c r="J354">
        <v>873</v>
      </c>
      <c r="K354" s="2">
        <f t="shared" si="559"/>
        <v>0.39990838295923042</v>
      </c>
      <c r="L354">
        <f t="shared" si="564"/>
        <v>5.0000000000000001E-3</v>
      </c>
      <c r="M354" t="s">
        <v>38</v>
      </c>
      <c r="N354">
        <v>0</v>
      </c>
      <c r="O354">
        <f t="shared" si="522"/>
        <v>0</v>
      </c>
      <c r="P354">
        <v>0</v>
      </c>
      <c r="Q354">
        <f t="shared" si="523"/>
        <v>0</v>
      </c>
      <c r="R354">
        <v>0</v>
      </c>
      <c r="S354">
        <f t="shared" si="524"/>
        <v>0</v>
      </c>
      <c r="T354">
        <v>0</v>
      </c>
      <c r="U354">
        <f t="shared" si="525"/>
        <v>0</v>
      </c>
      <c r="V354">
        <v>0</v>
      </c>
      <c r="W354">
        <f t="shared" si="526"/>
        <v>0</v>
      </c>
      <c r="X354">
        <v>0</v>
      </c>
      <c r="Y354">
        <f t="shared" si="527"/>
        <v>0</v>
      </c>
      <c r="Z354">
        <v>0</v>
      </c>
      <c r="AA354">
        <f t="shared" si="528"/>
        <v>0</v>
      </c>
      <c r="AB354">
        <v>0</v>
      </c>
      <c r="AC354">
        <f t="shared" si="529"/>
        <v>0</v>
      </c>
      <c r="AD354">
        <v>0</v>
      </c>
      <c r="AE354">
        <f t="shared" si="530"/>
        <v>0</v>
      </c>
      <c r="AF354">
        <v>0.05</v>
      </c>
      <c r="AG354">
        <f t="shared" si="531"/>
        <v>2.1147731931237253E-3</v>
      </c>
      <c r="AH354">
        <v>0</v>
      </c>
      <c r="AI354">
        <f t="shared" si="532"/>
        <v>0</v>
      </c>
      <c r="AJ354">
        <v>0</v>
      </c>
      <c r="AK354">
        <f t="shared" si="533"/>
        <v>0</v>
      </c>
      <c r="AL354">
        <v>0</v>
      </c>
      <c r="AM354">
        <f t="shared" si="534"/>
        <v>0</v>
      </c>
      <c r="AN354">
        <v>0</v>
      </c>
      <c r="AO354">
        <f t="shared" si="535"/>
        <v>0</v>
      </c>
      <c r="AP354">
        <v>0</v>
      </c>
      <c r="AQ354">
        <f t="shared" si="536"/>
        <v>0</v>
      </c>
      <c r="AR354">
        <v>0</v>
      </c>
      <c r="AS354">
        <f t="shared" si="537"/>
        <v>0</v>
      </c>
      <c r="AT354">
        <v>0.05</v>
      </c>
      <c r="AU354">
        <f t="shared" si="538"/>
        <v>1.5874016280884964E-3</v>
      </c>
      <c r="AV354">
        <v>0</v>
      </c>
      <c r="AW354">
        <f t="shared" si="539"/>
        <v>0</v>
      </c>
      <c r="AX354">
        <v>4.0000000000000001E-3</v>
      </c>
      <c r="AY354">
        <f t="shared" si="540"/>
        <v>1.4503027008945578E-4</v>
      </c>
      <c r="AZ354">
        <v>0</v>
      </c>
      <c r="BA354">
        <f t="shared" si="541"/>
        <v>0</v>
      </c>
      <c r="BB354">
        <f t="shared" si="563"/>
        <v>99.896000000000001</v>
      </c>
      <c r="BC354">
        <f t="shared" si="542"/>
        <v>0.99615279490869846</v>
      </c>
      <c r="BD354">
        <v>0</v>
      </c>
      <c r="BE354">
        <f t="shared" si="543"/>
        <v>0</v>
      </c>
      <c r="BF354">
        <v>0</v>
      </c>
      <c r="BG354">
        <f t="shared" si="544"/>
        <v>0</v>
      </c>
      <c r="BH354">
        <v>0</v>
      </c>
      <c r="BI354">
        <f t="shared" si="545"/>
        <v>0</v>
      </c>
      <c r="BJ354">
        <v>0</v>
      </c>
      <c r="BK354">
        <f t="shared" si="546"/>
        <v>0</v>
      </c>
      <c r="BL354">
        <v>0</v>
      </c>
      <c r="BM354">
        <f t="shared" si="547"/>
        <v>0</v>
      </c>
      <c r="BN354">
        <v>0</v>
      </c>
      <c r="BO354">
        <f t="shared" si="548"/>
        <v>0</v>
      </c>
      <c r="BP354">
        <v>0</v>
      </c>
      <c r="BQ354">
        <f t="shared" si="549"/>
        <v>0</v>
      </c>
      <c r="BR354">
        <v>0</v>
      </c>
      <c r="BS354">
        <f t="shared" si="550"/>
        <v>0</v>
      </c>
      <c r="BT354">
        <v>0</v>
      </c>
      <c r="BU354">
        <f t="shared" si="551"/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f t="shared" si="556"/>
        <v>0</v>
      </c>
      <c r="DF354">
        <v>0</v>
      </c>
      <c r="DG354">
        <f t="shared" si="557"/>
        <v>0</v>
      </c>
      <c r="DH354">
        <v>0</v>
      </c>
      <c r="DI354">
        <f t="shared" si="489"/>
        <v>0</v>
      </c>
      <c r="DJ354">
        <v>0</v>
      </c>
      <c r="DK354">
        <f t="shared" si="490"/>
        <v>0</v>
      </c>
      <c r="DL354">
        <v>0</v>
      </c>
      <c r="DM354">
        <f t="shared" si="491"/>
        <v>0</v>
      </c>
      <c r="DN354">
        <v>0</v>
      </c>
      <c r="DO354">
        <f t="shared" si="492"/>
        <v>0</v>
      </c>
      <c r="DP354">
        <v>0</v>
      </c>
      <c r="DQ354">
        <f t="shared" si="493"/>
        <v>0</v>
      </c>
      <c r="DR354">
        <v>0</v>
      </c>
      <c r="DS354">
        <f t="shared" si="494"/>
        <v>0</v>
      </c>
      <c r="DT354">
        <v>0</v>
      </c>
      <c r="DU354">
        <f t="shared" si="495"/>
        <v>0</v>
      </c>
      <c r="DV354">
        <v>0</v>
      </c>
      <c r="DW354">
        <f t="shared" si="496"/>
        <v>0</v>
      </c>
      <c r="DX354">
        <v>0</v>
      </c>
      <c r="DY354">
        <f t="shared" si="497"/>
        <v>0</v>
      </c>
      <c r="DZ354">
        <v>0</v>
      </c>
      <c r="EA354">
        <f t="shared" si="498"/>
        <v>0</v>
      </c>
      <c r="EB354">
        <v>0</v>
      </c>
      <c r="EC354">
        <f t="shared" si="499"/>
        <v>0</v>
      </c>
      <c r="ED354">
        <v>0</v>
      </c>
      <c r="EE354">
        <f t="shared" si="500"/>
        <v>0</v>
      </c>
      <c r="EF354">
        <v>0</v>
      </c>
      <c r="EG354">
        <f t="shared" si="501"/>
        <v>0</v>
      </c>
      <c r="EH354">
        <v>0</v>
      </c>
      <c r="EI354">
        <f t="shared" si="502"/>
        <v>0</v>
      </c>
      <c r="EJ354">
        <v>0</v>
      </c>
      <c r="EK354">
        <f t="shared" si="503"/>
        <v>0</v>
      </c>
      <c r="EL354">
        <v>0</v>
      </c>
      <c r="EM354">
        <f t="shared" si="504"/>
        <v>0</v>
      </c>
      <c r="EN354">
        <v>0</v>
      </c>
      <c r="EO354">
        <f t="shared" si="505"/>
        <v>0</v>
      </c>
      <c r="EP354">
        <v>0</v>
      </c>
      <c r="EQ354">
        <f t="shared" si="506"/>
        <v>0</v>
      </c>
      <c r="ER354">
        <v>100</v>
      </c>
      <c r="ES354">
        <f t="shared" si="507"/>
        <v>1</v>
      </c>
      <c r="ET354">
        <v>0</v>
      </c>
      <c r="EU354">
        <f t="shared" si="508"/>
        <v>0</v>
      </c>
      <c r="EV354">
        <v>0</v>
      </c>
      <c r="EW354">
        <f t="shared" si="509"/>
        <v>0</v>
      </c>
      <c r="EX354">
        <v>0</v>
      </c>
      <c r="EY354">
        <f t="shared" si="510"/>
        <v>0</v>
      </c>
      <c r="EZ354">
        <v>0</v>
      </c>
      <c r="FA354">
        <f t="shared" si="511"/>
        <v>0</v>
      </c>
      <c r="FB354">
        <v>0</v>
      </c>
      <c r="FC354">
        <f t="shared" si="512"/>
        <v>0</v>
      </c>
      <c r="FD354">
        <v>0</v>
      </c>
      <c r="FE354">
        <v>0</v>
      </c>
      <c r="FF354" s="3" t="s">
        <v>841</v>
      </c>
    </row>
    <row r="355" spans="1:162" x14ac:dyDescent="0.45">
      <c r="A355">
        <v>354</v>
      </c>
      <c r="B355">
        <v>545</v>
      </c>
      <c r="C355" t="s">
        <v>840</v>
      </c>
      <c r="D355" t="s">
        <v>581</v>
      </c>
      <c r="E355" t="s">
        <v>830</v>
      </c>
      <c r="G355" s="2">
        <v>3</v>
      </c>
      <c r="H355">
        <v>453.7</v>
      </c>
      <c r="I355">
        <v>2183</v>
      </c>
      <c r="J355">
        <v>973</v>
      </c>
      <c r="K355" s="2">
        <f t="shared" si="559"/>
        <v>0.44571690334402198</v>
      </c>
      <c r="L355">
        <f t="shared" si="564"/>
        <v>5.0000000000000001E-3</v>
      </c>
      <c r="M355" t="s">
        <v>38</v>
      </c>
      <c r="N355">
        <v>0</v>
      </c>
      <c r="O355">
        <f t="shared" si="522"/>
        <v>0</v>
      </c>
      <c r="P355">
        <v>0</v>
      </c>
      <c r="Q355">
        <f t="shared" si="523"/>
        <v>0</v>
      </c>
      <c r="R355">
        <v>0</v>
      </c>
      <c r="S355">
        <f t="shared" si="524"/>
        <v>0</v>
      </c>
      <c r="T355">
        <v>0</v>
      </c>
      <c r="U355">
        <f t="shared" si="525"/>
        <v>0</v>
      </c>
      <c r="V355">
        <v>0</v>
      </c>
      <c r="W355">
        <f t="shared" si="526"/>
        <v>0</v>
      </c>
      <c r="X355">
        <v>0</v>
      </c>
      <c r="Y355">
        <f t="shared" si="527"/>
        <v>0</v>
      </c>
      <c r="Z355">
        <v>0</v>
      </c>
      <c r="AA355">
        <f t="shared" si="528"/>
        <v>0</v>
      </c>
      <c r="AB355">
        <v>0</v>
      </c>
      <c r="AC355">
        <f t="shared" si="529"/>
        <v>0</v>
      </c>
      <c r="AD355">
        <v>0</v>
      </c>
      <c r="AE355">
        <f t="shared" si="530"/>
        <v>0</v>
      </c>
      <c r="AF355">
        <v>0.05</v>
      </c>
      <c r="AG355">
        <f t="shared" si="531"/>
        <v>2.1147731931237253E-3</v>
      </c>
      <c r="AH355">
        <v>0</v>
      </c>
      <c r="AI355">
        <f t="shared" si="532"/>
        <v>0</v>
      </c>
      <c r="AJ355">
        <v>0</v>
      </c>
      <c r="AK355">
        <f t="shared" si="533"/>
        <v>0</v>
      </c>
      <c r="AL355">
        <v>0</v>
      </c>
      <c r="AM355">
        <f t="shared" si="534"/>
        <v>0</v>
      </c>
      <c r="AN355">
        <v>0</v>
      </c>
      <c r="AO355">
        <f t="shared" si="535"/>
        <v>0</v>
      </c>
      <c r="AP355">
        <v>0</v>
      </c>
      <c r="AQ355">
        <f t="shared" si="536"/>
        <v>0</v>
      </c>
      <c r="AR355">
        <v>0</v>
      </c>
      <c r="AS355">
        <f t="shared" si="537"/>
        <v>0</v>
      </c>
      <c r="AT355">
        <v>0.05</v>
      </c>
      <c r="AU355">
        <f t="shared" si="538"/>
        <v>1.5874016280884964E-3</v>
      </c>
      <c r="AV355">
        <v>0</v>
      </c>
      <c r="AW355">
        <f t="shared" si="539"/>
        <v>0</v>
      </c>
      <c r="AX355">
        <v>4.0000000000000001E-3</v>
      </c>
      <c r="AY355">
        <f t="shared" si="540"/>
        <v>1.4503027008945578E-4</v>
      </c>
      <c r="AZ355">
        <v>0</v>
      </c>
      <c r="BA355">
        <f t="shared" si="541"/>
        <v>0</v>
      </c>
      <c r="BB355">
        <f t="shared" si="563"/>
        <v>99.896000000000001</v>
      </c>
      <c r="BC355">
        <f t="shared" si="542"/>
        <v>0.99615279490869846</v>
      </c>
      <c r="BD355">
        <v>0</v>
      </c>
      <c r="BE355">
        <f t="shared" si="543"/>
        <v>0</v>
      </c>
      <c r="BF355">
        <v>0</v>
      </c>
      <c r="BG355">
        <f t="shared" si="544"/>
        <v>0</v>
      </c>
      <c r="BH355">
        <v>0</v>
      </c>
      <c r="BI355">
        <f t="shared" si="545"/>
        <v>0</v>
      </c>
      <c r="BJ355">
        <v>0</v>
      </c>
      <c r="BK355">
        <f t="shared" si="546"/>
        <v>0</v>
      </c>
      <c r="BL355">
        <v>0</v>
      </c>
      <c r="BM355">
        <f t="shared" si="547"/>
        <v>0</v>
      </c>
      <c r="BN355">
        <v>0</v>
      </c>
      <c r="BO355">
        <f t="shared" si="548"/>
        <v>0</v>
      </c>
      <c r="BP355">
        <v>0</v>
      </c>
      <c r="BQ355">
        <f t="shared" si="549"/>
        <v>0</v>
      </c>
      <c r="BR355">
        <v>0</v>
      </c>
      <c r="BS355">
        <f t="shared" si="550"/>
        <v>0</v>
      </c>
      <c r="BT355">
        <v>0</v>
      </c>
      <c r="BU355">
        <f t="shared" si="551"/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f t="shared" si="556"/>
        <v>0</v>
      </c>
      <c r="DF355">
        <v>0</v>
      </c>
      <c r="DG355">
        <f t="shared" si="557"/>
        <v>0</v>
      </c>
      <c r="DH355">
        <v>0</v>
      </c>
      <c r="DI355">
        <f t="shared" si="489"/>
        <v>0</v>
      </c>
      <c r="DJ355">
        <v>0</v>
      </c>
      <c r="DK355">
        <f t="shared" si="490"/>
        <v>0</v>
      </c>
      <c r="DL355">
        <v>0</v>
      </c>
      <c r="DM355">
        <f t="shared" si="491"/>
        <v>0</v>
      </c>
      <c r="DN355">
        <v>0</v>
      </c>
      <c r="DO355">
        <f t="shared" si="492"/>
        <v>0</v>
      </c>
      <c r="DP355">
        <v>0</v>
      </c>
      <c r="DQ355">
        <f t="shared" si="493"/>
        <v>0</v>
      </c>
      <c r="DR355">
        <v>0</v>
      </c>
      <c r="DS355">
        <f t="shared" si="494"/>
        <v>0</v>
      </c>
      <c r="DT355">
        <v>0</v>
      </c>
      <c r="DU355">
        <f t="shared" si="495"/>
        <v>0</v>
      </c>
      <c r="DV355">
        <v>0</v>
      </c>
      <c r="DW355">
        <f t="shared" si="496"/>
        <v>0</v>
      </c>
      <c r="DX355">
        <v>0</v>
      </c>
      <c r="DY355">
        <f t="shared" si="497"/>
        <v>0</v>
      </c>
      <c r="DZ355">
        <v>0</v>
      </c>
      <c r="EA355">
        <f t="shared" si="498"/>
        <v>0</v>
      </c>
      <c r="EB355">
        <v>0</v>
      </c>
      <c r="EC355">
        <f t="shared" si="499"/>
        <v>0</v>
      </c>
      <c r="ED355">
        <v>0</v>
      </c>
      <c r="EE355">
        <f t="shared" si="500"/>
        <v>0</v>
      </c>
      <c r="EF355">
        <v>0</v>
      </c>
      <c r="EG355">
        <f t="shared" si="501"/>
        <v>0</v>
      </c>
      <c r="EH355">
        <v>0</v>
      </c>
      <c r="EI355">
        <f t="shared" si="502"/>
        <v>0</v>
      </c>
      <c r="EJ355">
        <v>0</v>
      </c>
      <c r="EK355">
        <f t="shared" si="503"/>
        <v>0</v>
      </c>
      <c r="EL355">
        <v>0</v>
      </c>
      <c r="EM355">
        <f t="shared" si="504"/>
        <v>0</v>
      </c>
      <c r="EN355">
        <v>0</v>
      </c>
      <c r="EO355">
        <f t="shared" si="505"/>
        <v>0</v>
      </c>
      <c r="EP355">
        <v>0</v>
      </c>
      <c r="EQ355">
        <f t="shared" si="506"/>
        <v>0</v>
      </c>
      <c r="ER355">
        <v>100</v>
      </c>
      <c r="ES355">
        <f t="shared" si="507"/>
        <v>1</v>
      </c>
      <c r="ET355">
        <v>0</v>
      </c>
      <c r="EU355">
        <f t="shared" si="508"/>
        <v>0</v>
      </c>
      <c r="EV355">
        <v>0</v>
      </c>
      <c r="EW355">
        <f t="shared" si="509"/>
        <v>0</v>
      </c>
      <c r="EX355">
        <v>0</v>
      </c>
      <c r="EY355">
        <f t="shared" si="510"/>
        <v>0</v>
      </c>
      <c r="EZ355">
        <v>0</v>
      </c>
      <c r="FA355">
        <f t="shared" si="511"/>
        <v>0</v>
      </c>
      <c r="FB355">
        <v>0</v>
      </c>
      <c r="FC355">
        <f t="shared" si="512"/>
        <v>0</v>
      </c>
      <c r="FD355">
        <v>0</v>
      </c>
      <c r="FE355">
        <v>0</v>
      </c>
      <c r="FF355" s="3" t="s">
        <v>841</v>
      </c>
    </row>
    <row r="356" spans="1:162" x14ac:dyDescent="0.45">
      <c r="A356">
        <v>355</v>
      </c>
      <c r="B356">
        <v>546</v>
      </c>
      <c r="C356" t="s">
        <v>840</v>
      </c>
      <c r="D356" t="s">
        <v>581</v>
      </c>
      <c r="E356" t="s">
        <v>830</v>
      </c>
      <c r="G356" s="2">
        <v>3</v>
      </c>
      <c r="H356">
        <v>453.7</v>
      </c>
      <c r="I356">
        <v>2183</v>
      </c>
      <c r="J356">
        <v>1073</v>
      </c>
      <c r="K356" s="2">
        <f t="shared" si="559"/>
        <v>0.49152542372881358</v>
      </c>
      <c r="L356">
        <f t="shared" si="564"/>
        <v>5.0000000000000001E-3</v>
      </c>
      <c r="M356" t="s">
        <v>38</v>
      </c>
      <c r="N356">
        <v>0</v>
      </c>
      <c r="O356">
        <f t="shared" si="522"/>
        <v>0</v>
      </c>
      <c r="P356">
        <v>0</v>
      </c>
      <c r="Q356">
        <f t="shared" si="523"/>
        <v>0</v>
      </c>
      <c r="R356">
        <v>0</v>
      </c>
      <c r="S356">
        <f t="shared" si="524"/>
        <v>0</v>
      </c>
      <c r="T356">
        <v>0</v>
      </c>
      <c r="U356">
        <f t="shared" si="525"/>
        <v>0</v>
      </c>
      <c r="V356">
        <v>0</v>
      </c>
      <c r="W356">
        <f t="shared" si="526"/>
        <v>0</v>
      </c>
      <c r="X356">
        <v>0</v>
      </c>
      <c r="Y356">
        <f t="shared" si="527"/>
        <v>0</v>
      </c>
      <c r="Z356">
        <v>0</v>
      </c>
      <c r="AA356">
        <f t="shared" si="528"/>
        <v>0</v>
      </c>
      <c r="AB356">
        <v>0</v>
      </c>
      <c r="AC356">
        <f t="shared" si="529"/>
        <v>0</v>
      </c>
      <c r="AD356">
        <v>0</v>
      </c>
      <c r="AE356">
        <f t="shared" si="530"/>
        <v>0</v>
      </c>
      <c r="AF356">
        <v>0.05</v>
      </c>
      <c r="AG356">
        <f t="shared" si="531"/>
        <v>2.1147731931237253E-3</v>
      </c>
      <c r="AH356">
        <v>0</v>
      </c>
      <c r="AI356">
        <f t="shared" si="532"/>
        <v>0</v>
      </c>
      <c r="AJ356">
        <v>0</v>
      </c>
      <c r="AK356">
        <f t="shared" si="533"/>
        <v>0</v>
      </c>
      <c r="AL356">
        <v>0</v>
      </c>
      <c r="AM356">
        <f t="shared" si="534"/>
        <v>0</v>
      </c>
      <c r="AN356">
        <v>0</v>
      </c>
      <c r="AO356">
        <f t="shared" si="535"/>
        <v>0</v>
      </c>
      <c r="AP356">
        <v>0</v>
      </c>
      <c r="AQ356">
        <f t="shared" si="536"/>
        <v>0</v>
      </c>
      <c r="AR356">
        <v>0</v>
      </c>
      <c r="AS356">
        <f t="shared" si="537"/>
        <v>0</v>
      </c>
      <c r="AT356">
        <v>0.05</v>
      </c>
      <c r="AU356">
        <f t="shared" si="538"/>
        <v>1.5874016280884964E-3</v>
      </c>
      <c r="AV356">
        <v>0</v>
      </c>
      <c r="AW356">
        <f t="shared" si="539"/>
        <v>0</v>
      </c>
      <c r="AX356">
        <v>4.0000000000000001E-3</v>
      </c>
      <c r="AY356">
        <f t="shared" si="540"/>
        <v>1.4503027008945578E-4</v>
      </c>
      <c r="AZ356">
        <v>0</v>
      </c>
      <c r="BA356">
        <f t="shared" si="541"/>
        <v>0</v>
      </c>
      <c r="BB356">
        <f t="shared" si="563"/>
        <v>99.896000000000001</v>
      </c>
      <c r="BC356">
        <f t="shared" si="542"/>
        <v>0.99615279490869846</v>
      </c>
      <c r="BD356">
        <v>0</v>
      </c>
      <c r="BE356">
        <f t="shared" si="543"/>
        <v>0</v>
      </c>
      <c r="BF356">
        <v>0</v>
      </c>
      <c r="BG356">
        <f t="shared" si="544"/>
        <v>0</v>
      </c>
      <c r="BH356">
        <v>0</v>
      </c>
      <c r="BI356">
        <f t="shared" si="545"/>
        <v>0</v>
      </c>
      <c r="BJ356">
        <v>0</v>
      </c>
      <c r="BK356">
        <f t="shared" si="546"/>
        <v>0</v>
      </c>
      <c r="BL356">
        <v>0</v>
      </c>
      <c r="BM356">
        <f t="shared" si="547"/>
        <v>0</v>
      </c>
      <c r="BN356">
        <v>0</v>
      </c>
      <c r="BO356">
        <f t="shared" si="548"/>
        <v>0</v>
      </c>
      <c r="BP356">
        <v>0</v>
      </c>
      <c r="BQ356">
        <f t="shared" si="549"/>
        <v>0</v>
      </c>
      <c r="BR356">
        <v>0</v>
      </c>
      <c r="BS356">
        <f t="shared" si="550"/>
        <v>0</v>
      </c>
      <c r="BT356">
        <v>0</v>
      </c>
      <c r="BU356">
        <f t="shared" si="551"/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f t="shared" si="556"/>
        <v>0</v>
      </c>
      <c r="DF356">
        <v>0</v>
      </c>
      <c r="DG356">
        <f t="shared" si="557"/>
        <v>0</v>
      </c>
      <c r="DH356">
        <v>0</v>
      </c>
      <c r="DI356">
        <f t="shared" si="489"/>
        <v>0</v>
      </c>
      <c r="DJ356">
        <v>0</v>
      </c>
      <c r="DK356">
        <f t="shared" si="490"/>
        <v>0</v>
      </c>
      <c r="DL356">
        <v>0</v>
      </c>
      <c r="DM356">
        <f t="shared" si="491"/>
        <v>0</v>
      </c>
      <c r="DN356">
        <v>0</v>
      </c>
      <c r="DO356">
        <f t="shared" si="492"/>
        <v>0</v>
      </c>
      <c r="DP356">
        <v>0</v>
      </c>
      <c r="DQ356">
        <f t="shared" si="493"/>
        <v>0</v>
      </c>
      <c r="DR356">
        <v>0</v>
      </c>
      <c r="DS356">
        <f t="shared" si="494"/>
        <v>0</v>
      </c>
      <c r="DT356">
        <v>0</v>
      </c>
      <c r="DU356">
        <f t="shared" si="495"/>
        <v>0</v>
      </c>
      <c r="DV356">
        <v>0</v>
      </c>
      <c r="DW356">
        <f t="shared" si="496"/>
        <v>0</v>
      </c>
      <c r="DX356">
        <v>0</v>
      </c>
      <c r="DY356">
        <f t="shared" si="497"/>
        <v>0</v>
      </c>
      <c r="DZ356">
        <v>0</v>
      </c>
      <c r="EA356">
        <f t="shared" si="498"/>
        <v>0</v>
      </c>
      <c r="EB356">
        <v>0</v>
      </c>
      <c r="EC356">
        <f t="shared" si="499"/>
        <v>0</v>
      </c>
      <c r="ED356">
        <v>0</v>
      </c>
      <c r="EE356">
        <f t="shared" si="500"/>
        <v>0</v>
      </c>
      <c r="EF356">
        <v>0</v>
      </c>
      <c r="EG356">
        <f t="shared" si="501"/>
        <v>0</v>
      </c>
      <c r="EH356">
        <v>0</v>
      </c>
      <c r="EI356">
        <f t="shared" si="502"/>
        <v>0</v>
      </c>
      <c r="EJ356">
        <v>0</v>
      </c>
      <c r="EK356">
        <f t="shared" si="503"/>
        <v>0</v>
      </c>
      <c r="EL356">
        <v>0</v>
      </c>
      <c r="EM356">
        <f t="shared" si="504"/>
        <v>0</v>
      </c>
      <c r="EN356">
        <v>0</v>
      </c>
      <c r="EO356">
        <f t="shared" si="505"/>
        <v>0</v>
      </c>
      <c r="EP356">
        <v>0</v>
      </c>
      <c r="EQ356">
        <f t="shared" si="506"/>
        <v>0</v>
      </c>
      <c r="ER356">
        <v>100</v>
      </c>
      <c r="ES356">
        <f t="shared" si="507"/>
        <v>1</v>
      </c>
      <c r="ET356">
        <v>0</v>
      </c>
      <c r="EU356">
        <f t="shared" si="508"/>
        <v>0</v>
      </c>
      <c r="EV356">
        <v>0</v>
      </c>
      <c r="EW356">
        <f t="shared" si="509"/>
        <v>0</v>
      </c>
      <c r="EX356">
        <v>0</v>
      </c>
      <c r="EY356">
        <f t="shared" si="510"/>
        <v>0</v>
      </c>
      <c r="EZ356">
        <v>0</v>
      </c>
      <c r="FA356">
        <f t="shared" si="511"/>
        <v>0</v>
      </c>
      <c r="FB356">
        <v>0</v>
      </c>
      <c r="FC356">
        <f t="shared" si="512"/>
        <v>0</v>
      </c>
      <c r="FD356">
        <v>0</v>
      </c>
      <c r="FE356">
        <v>0</v>
      </c>
      <c r="FF356" s="3" t="s">
        <v>841</v>
      </c>
    </row>
    <row r="357" spans="1:162" x14ac:dyDescent="0.45">
      <c r="A357">
        <v>356</v>
      </c>
      <c r="B357">
        <v>547</v>
      </c>
      <c r="C357" t="s">
        <v>842</v>
      </c>
      <c r="D357" t="s">
        <v>581</v>
      </c>
      <c r="E357" t="s">
        <v>830</v>
      </c>
      <c r="G357" s="2">
        <v>3</v>
      </c>
      <c r="H357">
        <v>453.7</v>
      </c>
      <c r="I357">
        <v>2750</v>
      </c>
      <c r="J357">
        <v>573</v>
      </c>
      <c r="K357" s="2">
        <f t="shared" si="559"/>
        <v>0.20836363636363636</v>
      </c>
      <c r="L357">
        <f t="shared" si="564"/>
        <v>5.0000000000000001E-3</v>
      </c>
      <c r="M357" t="s">
        <v>38</v>
      </c>
      <c r="N357">
        <v>0</v>
      </c>
      <c r="O357">
        <f t="shared" si="522"/>
        <v>0</v>
      </c>
      <c r="P357">
        <v>0</v>
      </c>
      <c r="Q357">
        <f t="shared" si="523"/>
        <v>0</v>
      </c>
      <c r="R357">
        <v>0</v>
      </c>
      <c r="S357">
        <f t="shared" si="524"/>
        <v>0</v>
      </c>
      <c r="T357">
        <v>0</v>
      </c>
      <c r="U357">
        <f t="shared" si="525"/>
        <v>0</v>
      </c>
      <c r="V357">
        <v>0</v>
      </c>
      <c r="W357">
        <f t="shared" si="526"/>
        <v>0</v>
      </c>
      <c r="X357">
        <v>0</v>
      </c>
      <c r="Y357">
        <f t="shared" si="527"/>
        <v>0</v>
      </c>
      <c r="Z357">
        <v>0</v>
      </c>
      <c r="AA357">
        <f t="shared" si="528"/>
        <v>0</v>
      </c>
      <c r="AB357">
        <v>0</v>
      </c>
      <c r="AC357">
        <f t="shared" si="529"/>
        <v>0</v>
      </c>
      <c r="AD357">
        <v>0</v>
      </c>
      <c r="AE357">
        <f t="shared" si="530"/>
        <v>0</v>
      </c>
      <c r="AF357">
        <v>0.01</v>
      </c>
      <c r="AG357">
        <f t="shared" si="531"/>
        <v>7.706612051551476E-4</v>
      </c>
      <c r="AH357">
        <v>0</v>
      </c>
      <c r="AI357">
        <f t="shared" si="532"/>
        <v>0</v>
      </c>
      <c r="AJ357">
        <v>0</v>
      </c>
      <c r="AK357">
        <f t="shared" si="533"/>
        <v>0</v>
      </c>
      <c r="AL357">
        <v>0</v>
      </c>
      <c r="AM357">
        <f t="shared" si="534"/>
        <v>0</v>
      </c>
      <c r="AN357">
        <v>0</v>
      </c>
      <c r="AO357">
        <f t="shared" si="535"/>
        <v>0</v>
      </c>
      <c r="AP357">
        <v>0.04</v>
      </c>
      <c r="AQ357">
        <f t="shared" si="536"/>
        <v>3.858928944721001E-4</v>
      </c>
      <c r="AR357">
        <v>0</v>
      </c>
      <c r="AS357">
        <f t="shared" si="537"/>
        <v>0</v>
      </c>
      <c r="AT357">
        <v>6.5000000000000002E-2</v>
      </c>
      <c r="AU357">
        <f t="shared" si="538"/>
        <v>3.7601041862772864E-3</v>
      </c>
      <c r="AV357">
        <v>0</v>
      </c>
      <c r="AW357">
        <f t="shared" si="539"/>
        <v>0</v>
      </c>
      <c r="AX357">
        <v>5.0000000000000001E-3</v>
      </c>
      <c r="AY357">
        <f t="shared" si="540"/>
        <v>3.3032266502188871E-4</v>
      </c>
      <c r="AZ357">
        <f t="shared" ref="AZ357:AZ362" si="565">100-AF357-AP357-AT357-BF357</f>
        <v>99.824999999999989</v>
      </c>
      <c r="BA357">
        <f t="shared" si="541"/>
        <v>0.99445094199052542</v>
      </c>
      <c r="BB357">
        <v>0</v>
      </c>
      <c r="BC357">
        <f t="shared" si="542"/>
        <v>0</v>
      </c>
      <c r="BD357">
        <v>0</v>
      </c>
      <c r="BE357">
        <f t="shared" si="543"/>
        <v>0</v>
      </c>
      <c r="BF357">
        <v>0.06</v>
      </c>
      <c r="BG357">
        <f t="shared" si="544"/>
        <v>3.0207705854808488E-4</v>
      </c>
      <c r="BH357">
        <v>0</v>
      </c>
      <c r="BI357">
        <f t="shared" si="545"/>
        <v>0</v>
      </c>
      <c r="BJ357">
        <v>0</v>
      </c>
      <c r="BK357">
        <f t="shared" si="546"/>
        <v>0</v>
      </c>
      <c r="BL357">
        <v>0</v>
      </c>
      <c r="BM357">
        <f t="shared" si="547"/>
        <v>0</v>
      </c>
      <c r="BN357">
        <v>0</v>
      </c>
      <c r="BO357">
        <f t="shared" si="548"/>
        <v>0</v>
      </c>
      <c r="BP357">
        <v>0</v>
      </c>
      <c r="BQ357">
        <f t="shared" si="549"/>
        <v>0</v>
      </c>
      <c r="BR357">
        <v>0</v>
      </c>
      <c r="BS357">
        <f t="shared" si="550"/>
        <v>0</v>
      </c>
      <c r="BT357">
        <v>0</v>
      </c>
      <c r="BU357">
        <f t="shared" si="551"/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f t="shared" si="556"/>
        <v>0</v>
      </c>
      <c r="DF357">
        <v>0</v>
      </c>
      <c r="DG357">
        <f t="shared" si="557"/>
        <v>0</v>
      </c>
      <c r="DH357">
        <v>0</v>
      </c>
      <c r="DI357">
        <f t="shared" si="489"/>
        <v>0</v>
      </c>
      <c r="DJ357">
        <v>0</v>
      </c>
      <c r="DK357">
        <f t="shared" si="490"/>
        <v>0</v>
      </c>
      <c r="DL357">
        <v>0</v>
      </c>
      <c r="DM357">
        <f t="shared" si="491"/>
        <v>0</v>
      </c>
      <c r="DN357">
        <v>0</v>
      </c>
      <c r="DO357">
        <f t="shared" si="492"/>
        <v>0</v>
      </c>
      <c r="DP357">
        <v>0</v>
      </c>
      <c r="DQ357">
        <f t="shared" si="493"/>
        <v>0</v>
      </c>
      <c r="DR357">
        <v>0</v>
      </c>
      <c r="DS357">
        <f t="shared" si="494"/>
        <v>0</v>
      </c>
      <c r="DT357">
        <v>0</v>
      </c>
      <c r="DU357">
        <f t="shared" si="495"/>
        <v>0</v>
      </c>
      <c r="DV357">
        <v>0</v>
      </c>
      <c r="DW357">
        <f t="shared" si="496"/>
        <v>0</v>
      </c>
      <c r="DX357">
        <v>0</v>
      </c>
      <c r="DY357">
        <f t="shared" si="497"/>
        <v>0</v>
      </c>
      <c r="DZ357">
        <v>0</v>
      </c>
      <c r="EA357">
        <f t="shared" si="498"/>
        <v>0</v>
      </c>
      <c r="EB357">
        <v>0</v>
      </c>
      <c r="EC357">
        <f t="shared" si="499"/>
        <v>0</v>
      </c>
      <c r="ED357">
        <v>0</v>
      </c>
      <c r="EE357">
        <f t="shared" si="500"/>
        <v>0</v>
      </c>
      <c r="EF357">
        <v>0</v>
      </c>
      <c r="EG357">
        <f t="shared" si="501"/>
        <v>0</v>
      </c>
      <c r="EH357">
        <v>0</v>
      </c>
      <c r="EI357">
        <f t="shared" si="502"/>
        <v>0</v>
      </c>
      <c r="EJ357">
        <v>0</v>
      </c>
      <c r="EK357">
        <f t="shared" si="503"/>
        <v>0</v>
      </c>
      <c r="EL357">
        <v>0</v>
      </c>
      <c r="EM357">
        <f t="shared" si="504"/>
        <v>0</v>
      </c>
      <c r="EN357">
        <v>0</v>
      </c>
      <c r="EO357">
        <f t="shared" si="505"/>
        <v>0</v>
      </c>
      <c r="EP357">
        <v>0</v>
      </c>
      <c r="EQ357">
        <f t="shared" si="506"/>
        <v>0</v>
      </c>
      <c r="ER357">
        <v>100</v>
      </c>
      <c r="ES357">
        <f t="shared" si="507"/>
        <v>1</v>
      </c>
      <c r="ET357">
        <v>0</v>
      </c>
      <c r="EU357">
        <f t="shared" si="508"/>
        <v>0</v>
      </c>
      <c r="EV357">
        <v>0</v>
      </c>
      <c r="EW357">
        <f t="shared" si="509"/>
        <v>0</v>
      </c>
      <c r="EX357">
        <v>0</v>
      </c>
      <c r="EY357">
        <f t="shared" si="510"/>
        <v>0</v>
      </c>
      <c r="EZ357">
        <v>0</v>
      </c>
      <c r="FA357">
        <f t="shared" si="511"/>
        <v>0</v>
      </c>
      <c r="FB357">
        <v>0</v>
      </c>
      <c r="FC357">
        <f t="shared" si="512"/>
        <v>0</v>
      </c>
      <c r="FD357">
        <v>0</v>
      </c>
      <c r="FE357">
        <v>0</v>
      </c>
      <c r="FF357" s="3" t="s">
        <v>841</v>
      </c>
    </row>
    <row r="358" spans="1:162" x14ac:dyDescent="0.45">
      <c r="A358">
        <v>357</v>
      </c>
      <c r="B358">
        <v>548</v>
      </c>
      <c r="C358" t="s">
        <v>842</v>
      </c>
      <c r="D358" t="s">
        <v>581</v>
      </c>
      <c r="E358" t="s">
        <v>830</v>
      </c>
      <c r="G358" s="2">
        <v>3</v>
      </c>
      <c r="H358">
        <v>453.7</v>
      </c>
      <c r="I358">
        <v>2750</v>
      </c>
      <c r="J358">
        <v>673</v>
      </c>
      <c r="K358" s="2">
        <f t="shared" si="559"/>
        <v>0.24472727272727274</v>
      </c>
      <c r="L358">
        <f t="shared" si="564"/>
        <v>5.0000000000000001E-3</v>
      </c>
      <c r="M358" t="s">
        <v>38</v>
      </c>
      <c r="N358">
        <v>0</v>
      </c>
      <c r="O358">
        <f t="shared" si="522"/>
        <v>0</v>
      </c>
      <c r="P358">
        <v>0</v>
      </c>
      <c r="Q358">
        <f t="shared" si="523"/>
        <v>0</v>
      </c>
      <c r="R358">
        <v>0</v>
      </c>
      <c r="S358">
        <f t="shared" si="524"/>
        <v>0</v>
      </c>
      <c r="T358">
        <v>0</v>
      </c>
      <c r="U358">
        <f t="shared" si="525"/>
        <v>0</v>
      </c>
      <c r="V358">
        <v>0</v>
      </c>
      <c r="W358">
        <f t="shared" si="526"/>
        <v>0</v>
      </c>
      <c r="X358">
        <v>0</v>
      </c>
      <c r="Y358">
        <f t="shared" si="527"/>
        <v>0</v>
      </c>
      <c r="Z358">
        <v>0</v>
      </c>
      <c r="AA358">
        <f t="shared" si="528"/>
        <v>0</v>
      </c>
      <c r="AB358">
        <v>0</v>
      </c>
      <c r="AC358">
        <f t="shared" si="529"/>
        <v>0</v>
      </c>
      <c r="AD358">
        <v>0</v>
      </c>
      <c r="AE358">
        <f t="shared" si="530"/>
        <v>0</v>
      </c>
      <c r="AF358">
        <v>0.01</v>
      </c>
      <c r="AG358">
        <f t="shared" si="531"/>
        <v>7.706612051551476E-4</v>
      </c>
      <c r="AH358">
        <v>0</v>
      </c>
      <c r="AI358">
        <f t="shared" si="532"/>
        <v>0</v>
      </c>
      <c r="AJ358">
        <v>0</v>
      </c>
      <c r="AK358">
        <f t="shared" si="533"/>
        <v>0</v>
      </c>
      <c r="AL358">
        <v>0</v>
      </c>
      <c r="AM358">
        <f t="shared" si="534"/>
        <v>0</v>
      </c>
      <c r="AN358">
        <v>0</v>
      </c>
      <c r="AO358">
        <f t="shared" si="535"/>
        <v>0</v>
      </c>
      <c r="AP358">
        <v>0.04</v>
      </c>
      <c r="AQ358">
        <f t="shared" si="536"/>
        <v>3.858928944721001E-4</v>
      </c>
      <c r="AR358">
        <v>0</v>
      </c>
      <c r="AS358">
        <f t="shared" si="537"/>
        <v>0</v>
      </c>
      <c r="AT358">
        <v>6.5000000000000002E-2</v>
      </c>
      <c r="AU358">
        <f t="shared" si="538"/>
        <v>3.7601041862772864E-3</v>
      </c>
      <c r="AV358">
        <v>0</v>
      </c>
      <c r="AW358">
        <f t="shared" si="539"/>
        <v>0</v>
      </c>
      <c r="AX358">
        <v>5.0000000000000001E-3</v>
      </c>
      <c r="AY358">
        <f t="shared" si="540"/>
        <v>3.3032266502188871E-4</v>
      </c>
      <c r="AZ358">
        <f t="shared" si="565"/>
        <v>99.824999999999989</v>
      </c>
      <c r="BA358">
        <f t="shared" si="541"/>
        <v>0.99445094199052542</v>
      </c>
      <c r="BB358">
        <v>0</v>
      </c>
      <c r="BC358">
        <f t="shared" si="542"/>
        <v>0</v>
      </c>
      <c r="BD358">
        <v>0</v>
      </c>
      <c r="BE358">
        <f t="shared" si="543"/>
        <v>0</v>
      </c>
      <c r="BF358">
        <v>0.06</v>
      </c>
      <c r="BG358">
        <f t="shared" si="544"/>
        <v>3.0207705854808488E-4</v>
      </c>
      <c r="BH358">
        <v>0</v>
      </c>
      <c r="BI358">
        <f t="shared" si="545"/>
        <v>0</v>
      </c>
      <c r="BJ358">
        <v>0</v>
      </c>
      <c r="BK358">
        <f t="shared" si="546"/>
        <v>0</v>
      </c>
      <c r="BL358">
        <v>0</v>
      </c>
      <c r="BM358">
        <f t="shared" si="547"/>
        <v>0</v>
      </c>
      <c r="BN358">
        <v>0</v>
      </c>
      <c r="BO358">
        <f t="shared" si="548"/>
        <v>0</v>
      </c>
      <c r="BP358">
        <v>0</v>
      </c>
      <c r="BQ358">
        <f t="shared" si="549"/>
        <v>0</v>
      </c>
      <c r="BR358">
        <v>0</v>
      </c>
      <c r="BS358">
        <f t="shared" si="550"/>
        <v>0</v>
      </c>
      <c r="BT358">
        <v>0</v>
      </c>
      <c r="BU358">
        <f t="shared" si="551"/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f t="shared" si="556"/>
        <v>0</v>
      </c>
      <c r="DF358">
        <v>0</v>
      </c>
      <c r="DG358">
        <f t="shared" si="557"/>
        <v>0</v>
      </c>
      <c r="DH358">
        <v>0</v>
      </c>
      <c r="DI358">
        <f t="shared" si="489"/>
        <v>0</v>
      </c>
      <c r="DJ358">
        <v>0</v>
      </c>
      <c r="DK358">
        <f t="shared" si="490"/>
        <v>0</v>
      </c>
      <c r="DL358">
        <v>0</v>
      </c>
      <c r="DM358">
        <f t="shared" si="491"/>
        <v>0</v>
      </c>
      <c r="DN358">
        <v>0</v>
      </c>
      <c r="DO358">
        <f t="shared" si="492"/>
        <v>0</v>
      </c>
      <c r="DP358">
        <v>0</v>
      </c>
      <c r="DQ358">
        <f t="shared" si="493"/>
        <v>0</v>
      </c>
      <c r="DR358">
        <v>0</v>
      </c>
      <c r="DS358">
        <f t="shared" si="494"/>
        <v>0</v>
      </c>
      <c r="DT358">
        <v>0</v>
      </c>
      <c r="DU358">
        <f t="shared" si="495"/>
        <v>0</v>
      </c>
      <c r="DV358">
        <v>0</v>
      </c>
      <c r="DW358">
        <f t="shared" si="496"/>
        <v>0</v>
      </c>
      <c r="DX358">
        <v>0</v>
      </c>
      <c r="DY358">
        <f t="shared" si="497"/>
        <v>0</v>
      </c>
      <c r="DZ358">
        <v>0</v>
      </c>
      <c r="EA358">
        <f t="shared" si="498"/>
        <v>0</v>
      </c>
      <c r="EB358">
        <v>0</v>
      </c>
      <c r="EC358">
        <f t="shared" si="499"/>
        <v>0</v>
      </c>
      <c r="ED358">
        <v>0</v>
      </c>
      <c r="EE358">
        <f t="shared" si="500"/>
        <v>0</v>
      </c>
      <c r="EF358">
        <v>0</v>
      </c>
      <c r="EG358">
        <f t="shared" si="501"/>
        <v>0</v>
      </c>
      <c r="EH358">
        <v>0</v>
      </c>
      <c r="EI358">
        <f t="shared" si="502"/>
        <v>0</v>
      </c>
      <c r="EJ358">
        <v>0</v>
      </c>
      <c r="EK358">
        <f t="shared" si="503"/>
        <v>0</v>
      </c>
      <c r="EL358">
        <v>0</v>
      </c>
      <c r="EM358">
        <f t="shared" si="504"/>
        <v>0</v>
      </c>
      <c r="EN358">
        <v>0</v>
      </c>
      <c r="EO358">
        <f t="shared" si="505"/>
        <v>0</v>
      </c>
      <c r="EP358">
        <v>0</v>
      </c>
      <c r="EQ358">
        <f t="shared" si="506"/>
        <v>0</v>
      </c>
      <c r="ER358">
        <v>100</v>
      </c>
      <c r="ES358">
        <f t="shared" si="507"/>
        <v>1</v>
      </c>
      <c r="ET358">
        <v>0</v>
      </c>
      <c r="EU358">
        <f t="shared" si="508"/>
        <v>0</v>
      </c>
      <c r="EV358">
        <v>0</v>
      </c>
      <c r="EW358">
        <f t="shared" si="509"/>
        <v>0</v>
      </c>
      <c r="EX358">
        <v>0</v>
      </c>
      <c r="EY358">
        <f t="shared" si="510"/>
        <v>0</v>
      </c>
      <c r="EZ358">
        <v>0</v>
      </c>
      <c r="FA358">
        <f t="shared" si="511"/>
        <v>0</v>
      </c>
      <c r="FB358">
        <v>0</v>
      </c>
      <c r="FC358">
        <f t="shared" si="512"/>
        <v>0</v>
      </c>
      <c r="FD358">
        <v>0</v>
      </c>
      <c r="FE358">
        <v>0</v>
      </c>
      <c r="FF358" s="3" t="s">
        <v>841</v>
      </c>
    </row>
    <row r="359" spans="1:162" x14ac:dyDescent="0.45">
      <c r="A359">
        <v>358</v>
      </c>
      <c r="B359">
        <v>549</v>
      </c>
      <c r="C359" t="s">
        <v>842</v>
      </c>
      <c r="D359" t="s">
        <v>581</v>
      </c>
      <c r="E359" t="s">
        <v>830</v>
      </c>
      <c r="G359" s="2">
        <v>0</v>
      </c>
      <c r="H359">
        <v>453.7</v>
      </c>
      <c r="I359">
        <v>2750</v>
      </c>
      <c r="J359">
        <v>773</v>
      </c>
      <c r="K359" s="2">
        <f t="shared" si="559"/>
        <v>0.28109090909090911</v>
      </c>
      <c r="L359">
        <f t="shared" si="564"/>
        <v>5.0000000000000001E-3</v>
      </c>
      <c r="M359" t="s">
        <v>38</v>
      </c>
      <c r="N359">
        <v>0</v>
      </c>
      <c r="O359">
        <f t="shared" si="522"/>
        <v>0</v>
      </c>
      <c r="P359">
        <v>0</v>
      </c>
      <c r="Q359">
        <f t="shared" si="523"/>
        <v>0</v>
      </c>
      <c r="R359">
        <v>0</v>
      </c>
      <c r="S359">
        <f t="shared" si="524"/>
        <v>0</v>
      </c>
      <c r="T359">
        <v>0</v>
      </c>
      <c r="U359">
        <f t="shared" si="525"/>
        <v>0</v>
      </c>
      <c r="V359">
        <v>0</v>
      </c>
      <c r="W359">
        <f t="shared" si="526"/>
        <v>0</v>
      </c>
      <c r="X359">
        <v>0</v>
      </c>
      <c r="Y359">
        <f t="shared" si="527"/>
        <v>0</v>
      </c>
      <c r="Z359">
        <v>0</v>
      </c>
      <c r="AA359">
        <f t="shared" si="528"/>
        <v>0</v>
      </c>
      <c r="AB359">
        <v>0</v>
      </c>
      <c r="AC359">
        <f t="shared" si="529"/>
        <v>0</v>
      </c>
      <c r="AD359">
        <v>0</v>
      </c>
      <c r="AE359">
        <f t="shared" si="530"/>
        <v>0</v>
      </c>
      <c r="AF359">
        <v>0.01</v>
      </c>
      <c r="AG359">
        <f t="shared" si="531"/>
        <v>7.706612051551476E-4</v>
      </c>
      <c r="AH359">
        <v>0</v>
      </c>
      <c r="AI359">
        <f t="shared" si="532"/>
        <v>0</v>
      </c>
      <c r="AJ359">
        <v>0</v>
      </c>
      <c r="AK359">
        <f t="shared" si="533"/>
        <v>0</v>
      </c>
      <c r="AL359">
        <v>0</v>
      </c>
      <c r="AM359">
        <f t="shared" si="534"/>
        <v>0</v>
      </c>
      <c r="AN359">
        <v>0</v>
      </c>
      <c r="AO359">
        <f t="shared" si="535"/>
        <v>0</v>
      </c>
      <c r="AP359">
        <v>0.04</v>
      </c>
      <c r="AQ359">
        <f t="shared" si="536"/>
        <v>3.858928944721001E-4</v>
      </c>
      <c r="AR359">
        <v>0</v>
      </c>
      <c r="AS359">
        <f t="shared" si="537"/>
        <v>0</v>
      </c>
      <c r="AT359">
        <v>6.5000000000000002E-2</v>
      </c>
      <c r="AU359">
        <f t="shared" si="538"/>
        <v>3.7601041862772864E-3</v>
      </c>
      <c r="AV359">
        <v>0</v>
      </c>
      <c r="AW359">
        <f t="shared" si="539"/>
        <v>0</v>
      </c>
      <c r="AX359">
        <v>5.0000000000000001E-3</v>
      </c>
      <c r="AY359">
        <f t="shared" si="540"/>
        <v>3.3032266502188871E-4</v>
      </c>
      <c r="AZ359">
        <f t="shared" si="565"/>
        <v>99.824999999999989</v>
      </c>
      <c r="BA359">
        <f t="shared" si="541"/>
        <v>0.99445094199052542</v>
      </c>
      <c r="BB359">
        <v>0</v>
      </c>
      <c r="BC359">
        <f t="shared" si="542"/>
        <v>0</v>
      </c>
      <c r="BD359">
        <v>0</v>
      </c>
      <c r="BE359">
        <f t="shared" si="543"/>
        <v>0</v>
      </c>
      <c r="BF359">
        <v>0.06</v>
      </c>
      <c r="BG359">
        <f t="shared" si="544"/>
        <v>3.0207705854808488E-4</v>
      </c>
      <c r="BH359">
        <v>0</v>
      </c>
      <c r="BI359">
        <f t="shared" si="545"/>
        <v>0</v>
      </c>
      <c r="BJ359">
        <v>0</v>
      </c>
      <c r="BK359">
        <f t="shared" si="546"/>
        <v>0</v>
      </c>
      <c r="BL359">
        <v>0</v>
      </c>
      <c r="BM359">
        <f t="shared" si="547"/>
        <v>0</v>
      </c>
      <c r="BN359">
        <v>0</v>
      </c>
      <c r="BO359">
        <f t="shared" si="548"/>
        <v>0</v>
      </c>
      <c r="BP359">
        <v>0</v>
      </c>
      <c r="BQ359">
        <f t="shared" si="549"/>
        <v>0</v>
      </c>
      <c r="BR359">
        <v>0</v>
      </c>
      <c r="BS359">
        <f t="shared" si="550"/>
        <v>0</v>
      </c>
      <c r="BT359">
        <v>0</v>
      </c>
      <c r="BU359">
        <f t="shared" si="551"/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f t="shared" si="556"/>
        <v>0</v>
      </c>
      <c r="DF359">
        <v>0</v>
      </c>
      <c r="DG359">
        <f t="shared" si="557"/>
        <v>0</v>
      </c>
      <c r="DH359">
        <v>0</v>
      </c>
      <c r="DI359">
        <f t="shared" si="489"/>
        <v>0</v>
      </c>
      <c r="DJ359">
        <v>0</v>
      </c>
      <c r="DK359">
        <f t="shared" si="490"/>
        <v>0</v>
      </c>
      <c r="DL359">
        <v>0</v>
      </c>
      <c r="DM359">
        <f t="shared" si="491"/>
        <v>0</v>
      </c>
      <c r="DN359">
        <v>0</v>
      </c>
      <c r="DO359">
        <f t="shared" si="492"/>
        <v>0</v>
      </c>
      <c r="DP359">
        <v>0</v>
      </c>
      <c r="DQ359">
        <f t="shared" si="493"/>
        <v>0</v>
      </c>
      <c r="DR359">
        <v>0</v>
      </c>
      <c r="DS359">
        <f t="shared" si="494"/>
        <v>0</v>
      </c>
      <c r="DT359">
        <v>0</v>
      </c>
      <c r="DU359">
        <f t="shared" si="495"/>
        <v>0</v>
      </c>
      <c r="DV359">
        <v>0</v>
      </c>
      <c r="DW359">
        <f t="shared" si="496"/>
        <v>0</v>
      </c>
      <c r="DX359">
        <v>0</v>
      </c>
      <c r="DY359">
        <f t="shared" si="497"/>
        <v>0</v>
      </c>
      <c r="DZ359">
        <v>0</v>
      </c>
      <c r="EA359">
        <f t="shared" si="498"/>
        <v>0</v>
      </c>
      <c r="EB359">
        <v>0</v>
      </c>
      <c r="EC359">
        <f t="shared" si="499"/>
        <v>0</v>
      </c>
      <c r="ED359">
        <v>0</v>
      </c>
      <c r="EE359">
        <f t="shared" si="500"/>
        <v>0</v>
      </c>
      <c r="EF359">
        <v>0</v>
      </c>
      <c r="EG359">
        <f t="shared" si="501"/>
        <v>0</v>
      </c>
      <c r="EH359">
        <v>0</v>
      </c>
      <c r="EI359">
        <f t="shared" si="502"/>
        <v>0</v>
      </c>
      <c r="EJ359">
        <v>0</v>
      </c>
      <c r="EK359">
        <f t="shared" si="503"/>
        <v>0</v>
      </c>
      <c r="EL359">
        <v>0</v>
      </c>
      <c r="EM359">
        <f t="shared" si="504"/>
        <v>0</v>
      </c>
      <c r="EN359">
        <v>0</v>
      </c>
      <c r="EO359">
        <f t="shared" si="505"/>
        <v>0</v>
      </c>
      <c r="EP359">
        <v>0</v>
      </c>
      <c r="EQ359">
        <f t="shared" si="506"/>
        <v>0</v>
      </c>
      <c r="ER359">
        <v>100</v>
      </c>
      <c r="ES359">
        <f t="shared" si="507"/>
        <v>1</v>
      </c>
      <c r="ET359">
        <v>0</v>
      </c>
      <c r="EU359">
        <f t="shared" si="508"/>
        <v>0</v>
      </c>
      <c r="EV359">
        <v>0</v>
      </c>
      <c r="EW359">
        <f t="shared" si="509"/>
        <v>0</v>
      </c>
      <c r="EX359">
        <v>0</v>
      </c>
      <c r="EY359">
        <f t="shared" si="510"/>
        <v>0</v>
      </c>
      <c r="EZ359">
        <v>0</v>
      </c>
      <c r="FA359">
        <f t="shared" si="511"/>
        <v>0</v>
      </c>
      <c r="FB359">
        <v>0</v>
      </c>
      <c r="FC359">
        <f t="shared" si="512"/>
        <v>0</v>
      </c>
      <c r="FD359">
        <v>0</v>
      </c>
      <c r="FE359">
        <v>0</v>
      </c>
      <c r="FF359" s="3" t="s">
        <v>841</v>
      </c>
    </row>
    <row r="360" spans="1:162" x14ac:dyDescent="0.45">
      <c r="A360">
        <v>359</v>
      </c>
      <c r="B360">
        <v>550</v>
      </c>
      <c r="C360" t="s">
        <v>842</v>
      </c>
      <c r="D360" t="s">
        <v>581</v>
      </c>
      <c r="E360" t="s">
        <v>830</v>
      </c>
      <c r="G360" s="2">
        <v>3</v>
      </c>
      <c r="H360">
        <v>453.7</v>
      </c>
      <c r="I360">
        <v>2750</v>
      </c>
      <c r="J360">
        <v>873</v>
      </c>
      <c r="K360" s="2">
        <f t="shared" si="559"/>
        <v>0.31745454545454543</v>
      </c>
      <c r="L360">
        <f t="shared" si="564"/>
        <v>5.0000000000000001E-3</v>
      </c>
      <c r="M360" t="s">
        <v>38</v>
      </c>
      <c r="N360">
        <v>0</v>
      </c>
      <c r="O360">
        <f t="shared" si="522"/>
        <v>0</v>
      </c>
      <c r="P360">
        <v>0</v>
      </c>
      <c r="Q360">
        <f t="shared" si="523"/>
        <v>0</v>
      </c>
      <c r="R360">
        <v>0</v>
      </c>
      <c r="S360">
        <f t="shared" si="524"/>
        <v>0</v>
      </c>
      <c r="T360">
        <v>0</v>
      </c>
      <c r="U360">
        <f t="shared" si="525"/>
        <v>0</v>
      </c>
      <c r="V360">
        <v>0</v>
      </c>
      <c r="W360">
        <f t="shared" si="526"/>
        <v>0</v>
      </c>
      <c r="X360">
        <v>0</v>
      </c>
      <c r="Y360">
        <f t="shared" si="527"/>
        <v>0</v>
      </c>
      <c r="Z360">
        <v>0</v>
      </c>
      <c r="AA360">
        <f t="shared" si="528"/>
        <v>0</v>
      </c>
      <c r="AB360">
        <v>0</v>
      </c>
      <c r="AC360">
        <f t="shared" si="529"/>
        <v>0</v>
      </c>
      <c r="AD360">
        <v>0</v>
      </c>
      <c r="AE360">
        <f t="shared" si="530"/>
        <v>0</v>
      </c>
      <c r="AF360">
        <v>0.01</v>
      </c>
      <c r="AG360">
        <f t="shared" si="531"/>
        <v>7.706612051551476E-4</v>
      </c>
      <c r="AH360">
        <v>0</v>
      </c>
      <c r="AI360">
        <f t="shared" si="532"/>
        <v>0</v>
      </c>
      <c r="AJ360">
        <v>0</v>
      </c>
      <c r="AK360">
        <f t="shared" si="533"/>
        <v>0</v>
      </c>
      <c r="AL360">
        <v>0</v>
      </c>
      <c r="AM360">
        <f t="shared" si="534"/>
        <v>0</v>
      </c>
      <c r="AN360">
        <v>0</v>
      </c>
      <c r="AO360">
        <f t="shared" si="535"/>
        <v>0</v>
      </c>
      <c r="AP360">
        <v>0.04</v>
      </c>
      <c r="AQ360">
        <f t="shared" si="536"/>
        <v>3.858928944721001E-4</v>
      </c>
      <c r="AR360">
        <v>0</v>
      </c>
      <c r="AS360">
        <f t="shared" si="537"/>
        <v>0</v>
      </c>
      <c r="AT360">
        <v>6.5000000000000002E-2</v>
      </c>
      <c r="AU360">
        <f t="shared" si="538"/>
        <v>3.7601041862772864E-3</v>
      </c>
      <c r="AV360">
        <v>0</v>
      </c>
      <c r="AW360">
        <f t="shared" si="539"/>
        <v>0</v>
      </c>
      <c r="AX360">
        <v>5.0000000000000001E-3</v>
      </c>
      <c r="AY360">
        <f t="shared" si="540"/>
        <v>3.3032266502188871E-4</v>
      </c>
      <c r="AZ360">
        <f t="shared" si="565"/>
        <v>99.824999999999989</v>
      </c>
      <c r="BA360">
        <f t="shared" si="541"/>
        <v>0.99445094199052542</v>
      </c>
      <c r="BB360">
        <v>0</v>
      </c>
      <c r="BC360">
        <f t="shared" si="542"/>
        <v>0</v>
      </c>
      <c r="BD360">
        <v>0</v>
      </c>
      <c r="BE360">
        <f t="shared" si="543"/>
        <v>0</v>
      </c>
      <c r="BF360">
        <v>0.06</v>
      </c>
      <c r="BG360">
        <f t="shared" si="544"/>
        <v>3.0207705854808488E-4</v>
      </c>
      <c r="BH360">
        <v>0</v>
      </c>
      <c r="BI360">
        <f t="shared" si="545"/>
        <v>0</v>
      </c>
      <c r="BJ360">
        <v>0</v>
      </c>
      <c r="BK360">
        <f t="shared" si="546"/>
        <v>0</v>
      </c>
      <c r="BL360">
        <v>0</v>
      </c>
      <c r="BM360">
        <f t="shared" si="547"/>
        <v>0</v>
      </c>
      <c r="BN360">
        <v>0</v>
      </c>
      <c r="BO360">
        <f t="shared" si="548"/>
        <v>0</v>
      </c>
      <c r="BP360">
        <v>0</v>
      </c>
      <c r="BQ360">
        <f t="shared" si="549"/>
        <v>0</v>
      </c>
      <c r="BR360">
        <v>0</v>
      </c>
      <c r="BS360">
        <f t="shared" si="550"/>
        <v>0</v>
      </c>
      <c r="BT360">
        <v>0</v>
      </c>
      <c r="BU360">
        <f t="shared" si="551"/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f t="shared" si="556"/>
        <v>0</v>
      </c>
      <c r="DF360">
        <v>0</v>
      </c>
      <c r="DG360">
        <f t="shared" si="557"/>
        <v>0</v>
      </c>
      <c r="DH360">
        <v>0</v>
      </c>
      <c r="DI360">
        <f t="shared" si="489"/>
        <v>0</v>
      </c>
      <c r="DJ360">
        <v>0</v>
      </c>
      <c r="DK360">
        <f t="shared" si="490"/>
        <v>0</v>
      </c>
      <c r="DL360">
        <v>0</v>
      </c>
      <c r="DM360">
        <f t="shared" si="491"/>
        <v>0</v>
      </c>
      <c r="DN360">
        <v>0</v>
      </c>
      <c r="DO360">
        <f t="shared" si="492"/>
        <v>0</v>
      </c>
      <c r="DP360">
        <v>0</v>
      </c>
      <c r="DQ360">
        <f t="shared" si="493"/>
        <v>0</v>
      </c>
      <c r="DR360">
        <v>0</v>
      </c>
      <c r="DS360">
        <f t="shared" si="494"/>
        <v>0</v>
      </c>
      <c r="DT360">
        <v>0</v>
      </c>
      <c r="DU360">
        <f t="shared" si="495"/>
        <v>0</v>
      </c>
      <c r="DV360">
        <v>0</v>
      </c>
      <c r="DW360">
        <f t="shared" si="496"/>
        <v>0</v>
      </c>
      <c r="DX360">
        <v>0</v>
      </c>
      <c r="DY360">
        <f t="shared" si="497"/>
        <v>0</v>
      </c>
      <c r="DZ360">
        <v>0</v>
      </c>
      <c r="EA360">
        <f t="shared" si="498"/>
        <v>0</v>
      </c>
      <c r="EB360">
        <v>0</v>
      </c>
      <c r="EC360">
        <f t="shared" si="499"/>
        <v>0</v>
      </c>
      <c r="ED360">
        <v>0</v>
      </c>
      <c r="EE360">
        <f t="shared" si="500"/>
        <v>0</v>
      </c>
      <c r="EF360">
        <v>0</v>
      </c>
      <c r="EG360">
        <f t="shared" si="501"/>
        <v>0</v>
      </c>
      <c r="EH360">
        <v>0</v>
      </c>
      <c r="EI360">
        <f t="shared" si="502"/>
        <v>0</v>
      </c>
      <c r="EJ360">
        <v>0</v>
      </c>
      <c r="EK360">
        <f t="shared" si="503"/>
        <v>0</v>
      </c>
      <c r="EL360">
        <v>0</v>
      </c>
      <c r="EM360">
        <f t="shared" si="504"/>
        <v>0</v>
      </c>
      <c r="EN360">
        <v>0</v>
      </c>
      <c r="EO360">
        <f t="shared" si="505"/>
        <v>0</v>
      </c>
      <c r="EP360">
        <v>0</v>
      </c>
      <c r="EQ360">
        <f t="shared" si="506"/>
        <v>0</v>
      </c>
      <c r="ER360">
        <v>100</v>
      </c>
      <c r="ES360">
        <f t="shared" si="507"/>
        <v>1</v>
      </c>
      <c r="ET360">
        <v>0</v>
      </c>
      <c r="EU360">
        <f t="shared" si="508"/>
        <v>0</v>
      </c>
      <c r="EV360">
        <v>0</v>
      </c>
      <c r="EW360">
        <f t="shared" si="509"/>
        <v>0</v>
      </c>
      <c r="EX360">
        <v>0</v>
      </c>
      <c r="EY360">
        <f t="shared" si="510"/>
        <v>0</v>
      </c>
      <c r="EZ360">
        <v>0</v>
      </c>
      <c r="FA360">
        <f t="shared" si="511"/>
        <v>0</v>
      </c>
      <c r="FB360">
        <v>0</v>
      </c>
      <c r="FC360">
        <f t="shared" si="512"/>
        <v>0</v>
      </c>
      <c r="FD360">
        <v>0</v>
      </c>
      <c r="FE360">
        <v>0</v>
      </c>
      <c r="FF360" s="3" t="s">
        <v>841</v>
      </c>
    </row>
    <row r="361" spans="1:162" x14ac:dyDescent="0.45">
      <c r="A361">
        <v>360</v>
      </c>
      <c r="B361">
        <v>551</v>
      </c>
      <c r="C361" t="s">
        <v>842</v>
      </c>
      <c r="D361" t="s">
        <v>581</v>
      </c>
      <c r="E361" t="s">
        <v>830</v>
      </c>
      <c r="G361" s="2">
        <v>0</v>
      </c>
      <c r="H361">
        <v>453.7</v>
      </c>
      <c r="I361">
        <v>2750</v>
      </c>
      <c r="J361">
        <v>973</v>
      </c>
      <c r="K361" s="2">
        <f t="shared" si="559"/>
        <v>0.35381818181818181</v>
      </c>
      <c r="L361">
        <f t="shared" si="564"/>
        <v>5.0000000000000001E-3</v>
      </c>
      <c r="M361" t="s">
        <v>38</v>
      </c>
      <c r="N361">
        <v>0</v>
      </c>
      <c r="O361">
        <f t="shared" si="522"/>
        <v>0</v>
      </c>
      <c r="P361">
        <v>0</v>
      </c>
      <c r="Q361">
        <f t="shared" si="523"/>
        <v>0</v>
      </c>
      <c r="R361">
        <v>0</v>
      </c>
      <c r="S361">
        <f t="shared" si="524"/>
        <v>0</v>
      </c>
      <c r="T361">
        <v>0</v>
      </c>
      <c r="U361">
        <f t="shared" si="525"/>
        <v>0</v>
      </c>
      <c r="V361">
        <v>0</v>
      </c>
      <c r="W361">
        <f t="shared" si="526"/>
        <v>0</v>
      </c>
      <c r="X361">
        <v>0</v>
      </c>
      <c r="Y361">
        <f t="shared" si="527"/>
        <v>0</v>
      </c>
      <c r="Z361">
        <v>0</v>
      </c>
      <c r="AA361">
        <f t="shared" si="528"/>
        <v>0</v>
      </c>
      <c r="AB361">
        <v>0</v>
      </c>
      <c r="AC361">
        <f t="shared" si="529"/>
        <v>0</v>
      </c>
      <c r="AD361">
        <v>0</v>
      </c>
      <c r="AE361">
        <f t="shared" si="530"/>
        <v>0</v>
      </c>
      <c r="AF361">
        <v>0.01</v>
      </c>
      <c r="AG361">
        <f t="shared" si="531"/>
        <v>7.706612051551476E-4</v>
      </c>
      <c r="AH361">
        <v>0</v>
      </c>
      <c r="AI361">
        <f t="shared" si="532"/>
        <v>0</v>
      </c>
      <c r="AJ361">
        <v>0</v>
      </c>
      <c r="AK361">
        <f t="shared" si="533"/>
        <v>0</v>
      </c>
      <c r="AL361">
        <v>0</v>
      </c>
      <c r="AM361">
        <f t="shared" si="534"/>
        <v>0</v>
      </c>
      <c r="AN361">
        <v>0</v>
      </c>
      <c r="AO361">
        <f t="shared" si="535"/>
        <v>0</v>
      </c>
      <c r="AP361">
        <v>0.04</v>
      </c>
      <c r="AQ361">
        <f t="shared" si="536"/>
        <v>3.858928944721001E-4</v>
      </c>
      <c r="AR361">
        <v>0</v>
      </c>
      <c r="AS361">
        <f t="shared" si="537"/>
        <v>0</v>
      </c>
      <c r="AT361">
        <v>6.5000000000000002E-2</v>
      </c>
      <c r="AU361">
        <f t="shared" si="538"/>
        <v>3.7601041862772864E-3</v>
      </c>
      <c r="AV361">
        <v>0</v>
      </c>
      <c r="AW361">
        <f t="shared" si="539"/>
        <v>0</v>
      </c>
      <c r="AX361">
        <v>5.0000000000000001E-3</v>
      </c>
      <c r="AY361">
        <f t="shared" si="540"/>
        <v>3.3032266502188871E-4</v>
      </c>
      <c r="AZ361">
        <f t="shared" si="565"/>
        <v>99.824999999999989</v>
      </c>
      <c r="BA361">
        <f t="shared" si="541"/>
        <v>0.99445094199052542</v>
      </c>
      <c r="BB361">
        <v>0</v>
      </c>
      <c r="BC361">
        <f t="shared" si="542"/>
        <v>0</v>
      </c>
      <c r="BD361">
        <v>0</v>
      </c>
      <c r="BE361">
        <f t="shared" si="543"/>
        <v>0</v>
      </c>
      <c r="BF361">
        <v>0.06</v>
      </c>
      <c r="BG361">
        <f t="shared" si="544"/>
        <v>3.0207705854808488E-4</v>
      </c>
      <c r="BH361">
        <v>0</v>
      </c>
      <c r="BI361">
        <f t="shared" si="545"/>
        <v>0</v>
      </c>
      <c r="BJ361">
        <v>0</v>
      </c>
      <c r="BK361">
        <f t="shared" si="546"/>
        <v>0</v>
      </c>
      <c r="BL361">
        <v>0</v>
      </c>
      <c r="BM361">
        <f t="shared" si="547"/>
        <v>0</v>
      </c>
      <c r="BN361">
        <v>0</v>
      </c>
      <c r="BO361">
        <f t="shared" si="548"/>
        <v>0</v>
      </c>
      <c r="BP361">
        <v>0</v>
      </c>
      <c r="BQ361">
        <f t="shared" si="549"/>
        <v>0</v>
      </c>
      <c r="BR361">
        <v>0</v>
      </c>
      <c r="BS361">
        <f t="shared" si="550"/>
        <v>0</v>
      </c>
      <c r="BT361">
        <v>0</v>
      </c>
      <c r="BU361">
        <f t="shared" si="551"/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f t="shared" si="556"/>
        <v>0</v>
      </c>
      <c r="DF361">
        <v>0</v>
      </c>
      <c r="DG361">
        <f t="shared" si="557"/>
        <v>0</v>
      </c>
      <c r="DH361">
        <v>0</v>
      </c>
      <c r="DI361">
        <f t="shared" si="489"/>
        <v>0</v>
      </c>
      <c r="DJ361">
        <v>0</v>
      </c>
      <c r="DK361">
        <f t="shared" si="490"/>
        <v>0</v>
      </c>
      <c r="DL361">
        <v>0</v>
      </c>
      <c r="DM361">
        <f t="shared" si="491"/>
        <v>0</v>
      </c>
      <c r="DN361">
        <v>0</v>
      </c>
      <c r="DO361">
        <f t="shared" si="492"/>
        <v>0</v>
      </c>
      <c r="DP361">
        <v>0</v>
      </c>
      <c r="DQ361">
        <f t="shared" si="493"/>
        <v>0</v>
      </c>
      <c r="DR361">
        <v>0</v>
      </c>
      <c r="DS361">
        <f t="shared" si="494"/>
        <v>0</v>
      </c>
      <c r="DT361">
        <v>0</v>
      </c>
      <c r="DU361">
        <f t="shared" si="495"/>
        <v>0</v>
      </c>
      <c r="DV361">
        <v>0</v>
      </c>
      <c r="DW361">
        <f t="shared" si="496"/>
        <v>0</v>
      </c>
      <c r="DX361">
        <v>0</v>
      </c>
      <c r="DY361">
        <f t="shared" si="497"/>
        <v>0</v>
      </c>
      <c r="DZ361">
        <v>0</v>
      </c>
      <c r="EA361">
        <f t="shared" si="498"/>
        <v>0</v>
      </c>
      <c r="EB361">
        <v>0</v>
      </c>
      <c r="EC361">
        <f t="shared" si="499"/>
        <v>0</v>
      </c>
      <c r="ED361">
        <v>0</v>
      </c>
      <c r="EE361">
        <f t="shared" si="500"/>
        <v>0</v>
      </c>
      <c r="EF361">
        <v>0</v>
      </c>
      <c r="EG361">
        <f t="shared" si="501"/>
        <v>0</v>
      </c>
      <c r="EH361">
        <v>0</v>
      </c>
      <c r="EI361">
        <f t="shared" si="502"/>
        <v>0</v>
      </c>
      <c r="EJ361">
        <v>0</v>
      </c>
      <c r="EK361">
        <f t="shared" si="503"/>
        <v>0</v>
      </c>
      <c r="EL361">
        <v>0</v>
      </c>
      <c r="EM361">
        <f t="shared" si="504"/>
        <v>0</v>
      </c>
      <c r="EN361">
        <v>0</v>
      </c>
      <c r="EO361">
        <f t="shared" si="505"/>
        <v>0</v>
      </c>
      <c r="EP361">
        <v>0</v>
      </c>
      <c r="EQ361">
        <f t="shared" si="506"/>
        <v>0</v>
      </c>
      <c r="ER361">
        <v>100</v>
      </c>
      <c r="ES361">
        <f t="shared" si="507"/>
        <v>1</v>
      </c>
      <c r="ET361">
        <v>0</v>
      </c>
      <c r="EU361">
        <f t="shared" si="508"/>
        <v>0</v>
      </c>
      <c r="EV361">
        <v>0</v>
      </c>
      <c r="EW361">
        <f t="shared" si="509"/>
        <v>0</v>
      </c>
      <c r="EX361">
        <v>0</v>
      </c>
      <c r="EY361">
        <f t="shared" si="510"/>
        <v>0</v>
      </c>
      <c r="EZ361">
        <v>0</v>
      </c>
      <c r="FA361">
        <f t="shared" si="511"/>
        <v>0</v>
      </c>
      <c r="FB361">
        <v>0</v>
      </c>
      <c r="FC361">
        <f t="shared" si="512"/>
        <v>0</v>
      </c>
      <c r="FD361">
        <v>0</v>
      </c>
      <c r="FE361">
        <v>0</v>
      </c>
      <c r="FF361" s="3" t="s">
        <v>841</v>
      </c>
    </row>
    <row r="362" spans="1:162" x14ac:dyDescent="0.45">
      <c r="A362">
        <v>361</v>
      </c>
      <c r="B362">
        <v>552</v>
      </c>
      <c r="C362" t="s">
        <v>842</v>
      </c>
      <c r="D362" t="s">
        <v>581</v>
      </c>
      <c r="E362" t="s">
        <v>830</v>
      </c>
      <c r="G362" s="2">
        <v>3</v>
      </c>
      <c r="H362">
        <v>453.7</v>
      </c>
      <c r="I362">
        <v>2750</v>
      </c>
      <c r="J362">
        <v>1073</v>
      </c>
      <c r="K362" s="2">
        <f t="shared" si="559"/>
        <v>0.39018181818181819</v>
      </c>
      <c r="L362">
        <f t="shared" si="564"/>
        <v>5.0000000000000001E-3</v>
      </c>
      <c r="M362" t="s">
        <v>38</v>
      </c>
      <c r="N362">
        <v>0</v>
      </c>
      <c r="O362">
        <f t="shared" si="522"/>
        <v>0</v>
      </c>
      <c r="P362">
        <v>0</v>
      </c>
      <c r="Q362">
        <f t="shared" si="523"/>
        <v>0</v>
      </c>
      <c r="R362">
        <v>0</v>
      </c>
      <c r="S362">
        <f t="shared" si="524"/>
        <v>0</v>
      </c>
      <c r="T362">
        <v>0</v>
      </c>
      <c r="U362">
        <f t="shared" si="525"/>
        <v>0</v>
      </c>
      <c r="V362">
        <v>0</v>
      </c>
      <c r="W362">
        <f t="shared" si="526"/>
        <v>0</v>
      </c>
      <c r="X362">
        <v>0</v>
      </c>
      <c r="Y362">
        <f t="shared" si="527"/>
        <v>0</v>
      </c>
      <c r="Z362">
        <v>0</v>
      </c>
      <c r="AA362">
        <f t="shared" si="528"/>
        <v>0</v>
      </c>
      <c r="AB362">
        <v>0</v>
      </c>
      <c r="AC362">
        <f t="shared" si="529"/>
        <v>0</v>
      </c>
      <c r="AD362">
        <v>0</v>
      </c>
      <c r="AE362">
        <f t="shared" si="530"/>
        <v>0</v>
      </c>
      <c r="AF362">
        <v>0.01</v>
      </c>
      <c r="AG362">
        <f t="shared" si="531"/>
        <v>7.706612051551476E-4</v>
      </c>
      <c r="AH362">
        <v>0</v>
      </c>
      <c r="AI362">
        <f t="shared" si="532"/>
        <v>0</v>
      </c>
      <c r="AJ362">
        <v>0</v>
      </c>
      <c r="AK362">
        <f t="shared" si="533"/>
        <v>0</v>
      </c>
      <c r="AL362">
        <v>0</v>
      </c>
      <c r="AM362">
        <f t="shared" si="534"/>
        <v>0</v>
      </c>
      <c r="AN362">
        <v>0</v>
      </c>
      <c r="AO362">
        <f t="shared" si="535"/>
        <v>0</v>
      </c>
      <c r="AP362">
        <v>0.04</v>
      </c>
      <c r="AQ362">
        <f t="shared" si="536"/>
        <v>3.858928944721001E-4</v>
      </c>
      <c r="AR362">
        <v>0</v>
      </c>
      <c r="AS362">
        <f t="shared" si="537"/>
        <v>0</v>
      </c>
      <c r="AT362">
        <v>6.5000000000000002E-2</v>
      </c>
      <c r="AU362">
        <f t="shared" si="538"/>
        <v>3.7601041862772864E-3</v>
      </c>
      <c r="AV362">
        <v>0</v>
      </c>
      <c r="AW362">
        <f t="shared" si="539"/>
        <v>0</v>
      </c>
      <c r="AX362">
        <v>5.0000000000000001E-3</v>
      </c>
      <c r="AY362">
        <f t="shared" si="540"/>
        <v>3.3032266502188871E-4</v>
      </c>
      <c r="AZ362">
        <f t="shared" si="565"/>
        <v>99.824999999999989</v>
      </c>
      <c r="BA362">
        <f t="shared" si="541"/>
        <v>0.99445094199052542</v>
      </c>
      <c r="BB362">
        <v>0</v>
      </c>
      <c r="BC362">
        <f t="shared" si="542"/>
        <v>0</v>
      </c>
      <c r="BD362">
        <v>0</v>
      </c>
      <c r="BE362">
        <f t="shared" si="543"/>
        <v>0</v>
      </c>
      <c r="BF362">
        <v>0.06</v>
      </c>
      <c r="BG362">
        <f t="shared" si="544"/>
        <v>3.0207705854808488E-4</v>
      </c>
      <c r="BH362">
        <v>0</v>
      </c>
      <c r="BI362">
        <f t="shared" si="545"/>
        <v>0</v>
      </c>
      <c r="BJ362">
        <v>0</v>
      </c>
      <c r="BK362">
        <f t="shared" si="546"/>
        <v>0</v>
      </c>
      <c r="BL362">
        <v>0</v>
      </c>
      <c r="BM362">
        <f t="shared" si="547"/>
        <v>0</v>
      </c>
      <c r="BN362">
        <v>0</v>
      </c>
      <c r="BO362">
        <f t="shared" si="548"/>
        <v>0</v>
      </c>
      <c r="BP362">
        <v>0</v>
      </c>
      <c r="BQ362">
        <f t="shared" si="549"/>
        <v>0</v>
      </c>
      <c r="BR362">
        <v>0</v>
      </c>
      <c r="BS362">
        <f t="shared" si="550"/>
        <v>0</v>
      </c>
      <c r="BT362">
        <v>0</v>
      </c>
      <c r="BU362">
        <f t="shared" si="551"/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f t="shared" si="556"/>
        <v>0</v>
      </c>
      <c r="DF362">
        <v>0</v>
      </c>
      <c r="DG362">
        <f t="shared" si="557"/>
        <v>0</v>
      </c>
      <c r="DH362">
        <v>0</v>
      </c>
      <c r="DI362">
        <f t="shared" si="489"/>
        <v>0</v>
      </c>
      <c r="DJ362">
        <v>0</v>
      </c>
      <c r="DK362">
        <f t="shared" si="490"/>
        <v>0</v>
      </c>
      <c r="DL362">
        <v>0</v>
      </c>
      <c r="DM362">
        <f t="shared" si="491"/>
        <v>0</v>
      </c>
      <c r="DN362">
        <v>0</v>
      </c>
      <c r="DO362">
        <f t="shared" si="492"/>
        <v>0</v>
      </c>
      <c r="DP362">
        <v>0</v>
      </c>
      <c r="DQ362">
        <f t="shared" si="493"/>
        <v>0</v>
      </c>
      <c r="DR362">
        <v>0</v>
      </c>
      <c r="DS362">
        <f t="shared" si="494"/>
        <v>0</v>
      </c>
      <c r="DT362">
        <v>0</v>
      </c>
      <c r="DU362">
        <f t="shared" si="495"/>
        <v>0</v>
      </c>
      <c r="DV362">
        <v>0</v>
      </c>
      <c r="DW362">
        <f t="shared" si="496"/>
        <v>0</v>
      </c>
      <c r="DX362">
        <v>0</v>
      </c>
      <c r="DY362">
        <f t="shared" si="497"/>
        <v>0</v>
      </c>
      <c r="DZ362">
        <v>0</v>
      </c>
      <c r="EA362">
        <f t="shared" si="498"/>
        <v>0</v>
      </c>
      <c r="EB362">
        <v>0</v>
      </c>
      <c r="EC362">
        <f t="shared" si="499"/>
        <v>0</v>
      </c>
      <c r="ED362">
        <v>0</v>
      </c>
      <c r="EE362">
        <f t="shared" si="500"/>
        <v>0</v>
      </c>
      <c r="EF362">
        <v>0</v>
      </c>
      <c r="EG362">
        <f t="shared" si="501"/>
        <v>0</v>
      </c>
      <c r="EH362">
        <v>0</v>
      </c>
      <c r="EI362">
        <f t="shared" si="502"/>
        <v>0</v>
      </c>
      <c r="EJ362">
        <v>0</v>
      </c>
      <c r="EK362">
        <f t="shared" si="503"/>
        <v>0</v>
      </c>
      <c r="EL362">
        <v>0</v>
      </c>
      <c r="EM362">
        <f t="shared" si="504"/>
        <v>0</v>
      </c>
      <c r="EN362">
        <v>0</v>
      </c>
      <c r="EO362">
        <f t="shared" si="505"/>
        <v>0</v>
      </c>
      <c r="EP362">
        <v>0</v>
      </c>
      <c r="EQ362">
        <f t="shared" si="506"/>
        <v>0</v>
      </c>
      <c r="ER362">
        <v>100</v>
      </c>
      <c r="ES362">
        <f t="shared" si="507"/>
        <v>1</v>
      </c>
      <c r="ET362">
        <v>0</v>
      </c>
      <c r="EU362">
        <f t="shared" si="508"/>
        <v>0</v>
      </c>
      <c r="EV362">
        <v>0</v>
      </c>
      <c r="EW362">
        <f t="shared" si="509"/>
        <v>0</v>
      </c>
      <c r="EX362">
        <v>0</v>
      </c>
      <c r="EY362">
        <f t="shared" si="510"/>
        <v>0</v>
      </c>
      <c r="EZ362">
        <v>0</v>
      </c>
      <c r="FA362">
        <f t="shared" si="511"/>
        <v>0</v>
      </c>
      <c r="FB362">
        <v>0</v>
      </c>
      <c r="FC362">
        <f t="shared" si="512"/>
        <v>0</v>
      </c>
      <c r="FD362">
        <v>0</v>
      </c>
      <c r="FE362">
        <v>0</v>
      </c>
      <c r="FF362" s="3" t="s">
        <v>841</v>
      </c>
    </row>
    <row r="363" spans="1:162" x14ac:dyDescent="0.45">
      <c r="A363">
        <v>362</v>
      </c>
      <c r="B363">
        <v>553</v>
      </c>
      <c r="C363" t="s">
        <v>843</v>
      </c>
      <c r="D363" t="s">
        <v>581</v>
      </c>
      <c r="E363" t="s">
        <v>830</v>
      </c>
      <c r="G363" s="2">
        <v>3</v>
      </c>
      <c r="H363">
        <v>453.7</v>
      </c>
      <c r="I363">
        <v>3290</v>
      </c>
      <c r="J363">
        <v>573</v>
      </c>
      <c r="K363" s="2">
        <f t="shared" si="559"/>
        <v>0.17416413373860182</v>
      </c>
      <c r="L363">
        <f t="shared" si="564"/>
        <v>5.0000000000000001E-3</v>
      </c>
      <c r="M363" t="s">
        <v>38</v>
      </c>
      <c r="N363">
        <v>0</v>
      </c>
      <c r="O363">
        <f t="shared" si="522"/>
        <v>0</v>
      </c>
      <c r="P363">
        <v>0</v>
      </c>
      <c r="Q363">
        <f t="shared" si="523"/>
        <v>0</v>
      </c>
      <c r="R363">
        <v>0</v>
      </c>
      <c r="S363">
        <f t="shared" si="524"/>
        <v>0</v>
      </c>
      <c r="T363">
        <v>0</v>
      </c>
      <c r="U363">
        <f t="shared" si="525"/>
        <v>0</v>
      </c>
      <c r="V363">
        <v>0</v>
      </c>
      <c r="W363">
        <f t="shared" si="526"/>
        <v>0</v>
      </c>
      <c r="X363">
        <v>0</v>
      </c>
      <c r="Y363">
        <f t="shared" si="527"/>
        <v>0</v>
      </c>
      <c r="Z363">
        <v>0</v>
      </c>
      <c r="AA363">
        <f t="shared" si="528"/>
        <v>0</v>
      </c>
      <c r="AB363">
        <v>0</v>
      </c>
      <c r="AC363">
        <f t="shared" si="529"/>
        <v>0</v>
      </c>
      <c r="AD363">
        <v>0</v>
      </c>
      <c r="AE363">
        <f t="shared" si="530"/>
        <v>0</v>
      </c>
      <c r="AF363">
        <v>0.01</v>
      </c>
      <c r="AG363">
        <f t="shared" si="531"/>
        <v>1.4954858590462158E-3</v>
      </c>
      <c r="AH363">
        <v>0</v>
      </c>
      <c r="AI363">
        <f t="shared" si="532"/>
        <v>0</v>
      </c>
      <c r="AJ363">
        <v>0</v>
      </c>
      <c r="AK363">
        <f t="shared" si="533"/>
        <v>0</v>
      </c>
      <c r="AL363">
        <v>0</v>
      </c>
      <c r="AM363">
        <f t="shared" si="534"/>
        <v>0</v>
      </c>
      <c r="AN363">
        <v>0</v>
      </c>
      <c r="AO363">
        <f t="shared" si="535"/>
        <v>0</v>
      </c>
      <c r="AP363">
        <v>3.0000000000000001E-3</v>
      </c>
      <c r="AQ363">
        <f t="shared" si="536"/>
        <v>5.6162555244356009E-5</v>
      </c>
      <c r="AR363">
        <v>0</v>
      </c>
      <c r="AS363">
        <f t="shared" si="537"/>
        <v>0</v>
      </c>
      <c r="AT363">
        <v>1.4999999999999999E-2</v>
      </c>
      <c r="AU363">
        <f t="shared" si="538"/>
        <v>1.6838236094198484E-3</v>
      </c>
      <c r="AV363">
        <v>0</v>
      </c>
      <c r="AW363">
        <f t="shared" si="539"/>
        <v>0</v>
      </c>
      <c r="AX363">
        <v>2E-3</v>
      </c>
      <c r="AY363">
        <f t="shared" si="540"/>
        <v>2.5639950274297007E-4</v>
      </c>
      <c r="AZ363">
        <v>0.45</v>
      </c>
      <c r="BA363">
        <f t="shared" si="541"/>
        <v>8.6991210044293117E-3</v>
      </c>
      <c r="BB363">
        <v>0</v>
      </c>
      <c r="BC363">
        <f t="shared" si="542"/>
        <v>0</v>
      </c>
      <c r="BD363">
        <v>0</v>
      </c>
      <c r="BE363">
        <f t="shared" si="543"/>
        <v>0</v>
      </c>
      <c r="BF363">
        <v>0.06</v>
      </c>
      <c r="BG363">
        <f t="shared" si="544"/>
        <v>5.8618750545512562E-4</v>
      </c>
      <c r="BH363">
        <v>0</v>
      </c>
      <c r="BI363">
        <f t="shared" si="545"/>
        <v>0</v>
      </c>
      <c r="BJ363">
        <f t="shared" ref="BJ363:BJ368" si="566">100-AF363-AP363-AT363-AX363-AZ363-BF363</f>
        <v>99.46</v>
      </c>
      <c r="BK363">
        <f t="shared" si="546"/>
        <v>0.98722281996366212</v>
      </c>
      <c r="BL363">
        <v>0</v>
      </c>
      <c r="BM363">
        <f t="shared" si="547"/>
        <v>0</v>
      </c>
      <c r="BN363">
        <v>0</v>
      </c>
      <c r="BO363">
        <f t="shared" si="548"/>
        <v>0</v>
      </c>
      <c r="BP363">
        <v>0</v>
      </c>
      <c r="BQ363">
        <f t="shared" si="549"/>
        <v>0</v>
      </c>
      <c r="BR363">
        <v>0</v>
      </c>
      <c r="BS363">
        <f t="shared" si="550"/>
        <v>0</v>
      </c>
      <c r="BT363">
        <v>0</v>
      </c>
      <c r="BU363">
        <f t="shared" si="551"/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f t="shared" si="556"/>
        <v>0</v>
      </c>
      <c r="DF363">
        <v>0</v>
      </c>
      <c r="DG363">
        <f t="shared" si="557"/>
        <v>0</v>
      </c>
      <c r="DH363">
        <v>0</v>
      </c>
      <c r="DI363">
        <f t="shared" si="489"/>
        <v>0</v>
      </c>
      <c r="DJ363">
        <v>0</v>
      </c>
      <c r="DK363">
        <f t="shared" si="490"/>
        <v>0</v>
      </c>
      <c r="DL363">
        <v>0</v>
      </c>
      <c r="DM363">
        <f t="shared" si="491"/>
        <v>0</v>
      </c>
      <c r="DN363">
        <v>0</v>
      </c>
      <c r="DO363">
        <f t="shared" si="492"/>
        <v>0</v>
      </c>
      <c r="DP363">
        <v>0</v>
      </c>
      <c r="DQ363">
        <f t="shared" si="493"/>
        <v>0</v>
      </c>
      <c r="DR363">
        <v>0</v>
      </c>
      <c r="DS363">
        <f t="shared" si="494"/>
        <v>0</v>
      </c>
      <c r="DT363">
        <v>0</v>
      </c>
      <c r="DU363">
        <f t="shared" si="495"/>
        <v>0</v>
      </c>
      <c r="DV363">
        <v>0</v>
      </c>
      <c r="DW363">
        <f t="shared" si="496"/>
        <v>0</v>
      </c>
      <c r="DX363">
        <v>0</v>
      </c>
      <c r="DY363">
        <f t="shared" si="497"/>
        <v>0</v>
      </c>
      <c r="DZ363">
        <v>0</v>
      </c>
      <c r="EA363">
        <f t="shared" si="498"/>
        <v>0</v>
      </c>
      <c r="EB363">
        <v>0</v>
      </c>
      <c r="EC363">
        <f t="shared" si="499"/>
        <v>0</v>
      </c>
      <c r="ED363">
        <v>0</v>
      </c>
      <c r="EE363">
        <f t="shared" si="500"/>
        <v>0</v>
      </c>
      <c r="EF363">
        <v>0</v>
      </c>
      <c r="EG363">
        <f t="shared" si="501"/>
        <v>0</v>
      </c>
      <c r="EH363">
        <v>0</v>
      </c>
      <c r="EI363">
        <f t="shared" si="502"/>
        <v>0</v>
      </c>
      <c r="EJ363">
        <v>0</v>
      </c>
      <c r="EK363">
        <f t="shared" si="503"/>
        <v>0</v>
      </c>
      <c r="EL363">
        <v>0</v>
      </c>
      <c r="EM363">
        <f t="shared" si="504"/>
        <v>0</v>
      </c>
      <c r="EN363">
        <v>0</v>
      </c>
      <c r="EO363">
        <f t="shared" si="505"/>
        <v>0</v>
      </c>
      <c r="EP363">
        <v>0</v>
      </c>
      <c r="EQ363">
        <f t="shared" si="506"/>
        <v>0</v>
      </c>
      <c r="ER363">
        <v>100</v>
      </c>
      <c r="ES363">
        <f t="shared" si="507"/>
        <v>1</v>
      </c>
      <c r="ET363">
        <v>0</v>
      </c>
      <c r="EU363">
        <f t="shared" si="508"/>
        <v>0</v>
      </c>
      <c r="EV363">
        <v>0</v>
      </c>
      <c r="EW363">
        <f t="shared" si="509"/>
        <v>0</v>
      </c>
      <c r="EX363">
        <v>0</v>
      </c>
      <c r="EY363">
        <f t="shared" si="510"/>
        <v>0</v>
      </c>
      <c r="EZ363">
        <v>0</v>
      </c>
      <c r="FA363">
        <f t="shared" si="511"/>
        <v>0</v>
      </c>
      <c r="FB363">
        <v>0</v>
      </c>
      <c r="FC363">
        <f t="shared" si="512"/>
        <v>0</v>
      </c>
      <c r="FD363">
        <v>0</v>
      </c>
      <c r="FE363">
        <v>0</v>
      </c>
      <c r="FF363" s="3" t="s">
        <v>841</v>
      </c>
    </row>
    <row r="364" spans="1:162" x14ac:dyDescent="0.45">
      <c r="A364">
        <v>363</v>
      </c>
      <c r="B364">
        <v>554</v>
      </c>
      <c r="C364" t="s">
        <v>843</v>
      </c>
      <c r="D364" t="s">
        <v>581</v>
      </c>
      <c r="E364" t="s">
        <v>830</v>
      </c>
      <c r="G364" s="2">
        <v>0</v>
      </c>
      <c r="H364">
        <v>453.7</v>
      </c>
      <c r="I364">
        <v>3290</v>
      </c>
      <c r="J364">
        <v>673</v>
      </c>
      <c r="K364" s="2">
        <f t="shared" si="559"/>
        <v>0.20455927051671732</v>
      </c>
      <c r="L364">
        <f t="shared" si="564"/>
        <v>5.0000000000000001E-3</v>
      </c>
      <c r="M364" t="s">
        <v>38</v>
      </c>
      <c r="N364">
        <v>0</v>
      </c>
      <c r="O364">
        <f t="shared" si="522"/>
        <v>0</v>
      </c>
      <c r="P364">
        <v>0</v>
      </c>
      <c r="Q364">
        <f t="shared" si="523"/>
        <v>0</v>
      </c>
      <c r="R364">
        <v>0</v>
      </c>
      <c r="S364">
        <f t="shared" si="524"/>
        <v>0</v>
      </c>
      <c r="T364">
        <v>0</v>
      </c>
      <c r="U364">
        <f t="shared" si="525"/>
        <v>0</v>
      </c>
      <c r="V364">
        <v>0</v>
      </c>
      <c r="W364">
        <f t="shared" si="526"/>
        <v>0</v>
      </c>
      <c r="X364">
        <v>0</v>
      </c>
      <c r="Y364">
        <f t="shared" si="527"/>
        <v>0</v>
      </c>
      <c r="Z364">
        <v>0</v>
      </c>
      <c r="AA364">
        <f t="shared" si="528"/>
        <v>0</v>
      </c>
      <c r="AB364">
        <v>0</v>
      </c>
      <c r="AC364">
        <f t="shared" si="529"/>
        <v>0</v>
      </c>
      <c r="AD364">
        <v>0</v>
      </c>
      <c r="AE364">
        <f t="shared" si="530"/>
        <v>0</v>
      </c>
      <c r="AF364">
        <v>0.01</v>
      </c>
      <c r="AG364">
        <f t="shared" si="531"/>
        <v>1.4954858590462158E-3</v>
      </c>
      <c r="AH364">
        <v>0</v>
      </c>
      <c r="AI364">
        <f t="shared" si="532"/>
        <v>0</v>
      </c>
      <c r="AJ364">
        <v>0</v>
      </c>
      <c r="AK364">
        <f t="shared" si="533"/>
        <v>0</v>
      </c>
      <c r="AL364">
        <v>0</v>
      </c>
      <c r="AM364">
        <f t="shared" si="534"/>
        <v>0</v>
      </c>
      <c r="AN364">
        <v>0</v>
      </c>
      <c r="AO364">
        <f t="shared" si="535"/>
        <v>0</v>
      </c>
      <c r="AP364">
        <v>3.0000000000000001E-3</v>
      </c>
      <c r="AQ364">
        <f t="shared" si="536"/>
        <v>5.6162555244356009E-5</v>
      </c>
      <c r="AR364">
        <v>0</v>
      </c>
      <c r="AS364">
        <f t="shared" si="537"/>
        <v>0</v>
      </c>
      <c r="AT364">
        <v>1.4999999999999999E-2</v>
      </c>
      <c r="AU364">
        <f t="shared" si="538"/>
        <v>1.6838236094198484E-3</v>
      </c>
      <c r="AV364">
        <v>0</v>
      </c>
      <c r="AW364">
        <f t="shared" si="539"/>
        <v>0</v>
      </c>
      <c r="AX364">
        <v>2E-3</v>
      </c>
      <c r="AY364">
        <f t="shared" si="540"/>
        <v>2.5639950274297007E-4</v>
      </c>
      <c r="AZ364">
        <v>0.45</v>
      </c>
      <c r="BA364">
        <f t="shared" si="541"/>
        <v>8.6991210044293117E-3</v>
      </c>
      <c r="BB364">
        <v>0</v>
      </c>
      <c r="BC364">
        <f t="shared" si="542"/>
        <v>0</v>
      </c>
      <c r="BD364">
        <v>0</v>
      </c>
      <c r="BE364">
        <f t="shared" si="543"/>
        <v>0</v>
      </c>
      <c r="BF364">
        <v>0.06</v>
      </c>
      <c r="BG364">
        <f t="shared" si="544"/>
        <v>5.8618750545512562E-4</v>
      </c>
      <c r="BH364">
        <v>0</v>
      </c>
      <c r="BI364">
        <f t="shared" si="545"/>
        <v>0</v>
      </c>
      <c r="BJ364">
        <f t="shared" si="566"/>
        <v>99.46</v>
      </c>
      <c r="BK364">
        <f t="shared" si="546"/>
        <v>0.98722281996366212</v>
      </c>
      <c r="BL364">
        <v>0</v>
      </c>
      <c r="BM364">
        <f t="shared" si="547"/>
        <v>0</v>
      </c>
      <c r="BN364">
        <v>0</v>
      </c>
      <c r="BO364">
        <f t="shared" si="548"/>
        <v>0</v>
      </c>
      <c r="BP364">
        <v>0</v>
      </c>
      <c r="BQ364">
        <f t="shared" si="549"/>
        <v>0</v>
      </c>
      <c r="BR364">
        <v>0</v>
      </c>
      <c r="BS364">
        <f t="shared" si="550"/>
        <v>0</v>
      </c>
      <c r="BT364">
        <v>0</v>
      </c>
      <c r="BU364">
        <f t="shared" si="551"/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f t="shared" si="556"/>
        <v>0</v>
      </c>
      <c r="DF364">
        <v>0</v>
      </c>
      <c r="DG364">
        <f t="shared" si="557"/>
        <v>0</v>
      </c>
      <c r="DH364">
        <v>0</v>
      </c>
      <c r="DI364">
        <f t="shared" si="489"/>
        <v>0</v>
      </c>
      <c r="DJ364">
        <v>0</v>
      </c>
      <c r="DK364">
        <f t="shared" si="490"/>
        <v>0</v>
      </c>
      <c r="DL364">
        <v>0</v>
      </c>
      <c r="DM364">
        <f t="shared" si="491"/>
        <v>0</v>
      </c>
      <c r="DN364">
        <v>0</v>
      </c>
      <c r="DO364">
        <f t="shared" si="492"/>
        <v>0</v>
      </c>
      <c r="DP364">
        <v>0</v>
      </c>
      <c r="DQ364">
        <f t="shared" si="493"/>
        <v>0</v>
      </c>
      <c r="DR364">
        <v>0</v>
      </c>
      <c r="DS364">
        <f t="shared" si="494"/>
        <v>0</v>
      </c>
      <c r="DT364">
        <v>0</v>
      </c>
      <c r="DU364">
        <f t="shared" si="495"/>
        <v>0</v>
      </c>
      <c r="DV364">
        <v>0</v>
      </c>
      <c r="DW364">
        <f t="shared" si="496"/>
        <v>0</v>
      </c>
      <c r="DX364">
        <v>0</v>
      </c>
      <c r="DY364">
        <f t="shared" si="497"/>
        <v>0</v>
      </c>
      <c r="DZ364">
        <v>0</v>
      </c>
      <c r="EA364">
        <f t="shared" si="498"/>
        <v>0</v>
      </c>
      <c r="EB364">
        <v>0</v>
      </c>
      <c r="EC364">
        <f t="shared" si="499"/>
        <v>0</v>
      </c>
      <c r="ED364">
        <v>0</v>
      </c>
      <c r="EE364">
        <f t="shared" si="500"/>
        <v>0</v>
      </c>
      <c r="EF364">
        <v>0</v>
      </c>
      <c r="EG364">
        <f t="shared" si="501"/>
        <v>0</v>
      </c>
      <c r="EH364">
        <v>0</v>
      </c>
      <c r="EI364">
        <f t="shared" si="502"/>
        <v>0</v>
      </c>
      <c r="EJ364">
        <v>0</v>
      </c>
      <c r="EK364">
        <f t="shared" si="503"/>
        <v>0</v>
      </c>
      <c r="EL364">
        <v>0</v>
      </c>
      <c r="EM364">
        <f t="shared" si="504"/>
        <v>0</v>
      </c>
      <c r="EN364">
        <v>0</v>
      </c>
      <c r="EO364">
        <f t="shared" si="505"/>
        <v>0</v>
      </c>
      <c r="EP364">
        <v>0</v>
      </c>
      <c r="EQ364">
        <f t="shared" si="506"/>
        <v>0</v>
      </c>
      <c r="ER364">
        <v>100</v>
      </c>
      <c r="ES364">
        <f t="shared" si="507"/>
        <v>1</v>
      </c>
      <c r="ET364">
        <v>0</v>
      </c>
      <c r="EU364">
        <f t="shared" si="508"/>
        <v>0</v>
      </c>
      <c r="EV364">
        <v>0</v>
      </c>
      <c r="EW364">
        <f t="shared" si="509"/>
        <v>0</v>
      </c>
      <c r="EX364">
        <v>0</v>
      </c>
      <c r="EY364">
        <f t="shared" si="510"/>
        <v>0</v>
      </c>
      <c r="EZ364">
        <v>0</v>
      </c>
      <c r="FA364">
        <f t="shared" si="511"/>
        <v>0</v>
      </c>
      <c r="FB364">
        <v>0</v>
      </c>
      <c r="FC364">
        <f t="shared" si="512"/>
        <v>0</v>
      </c>
      <c r="FD364">
        <v>0</v>
      </c>
      <c r="FE364">
        <v>0</v>
      </c>
      <c r="FF364" s="3" t="s">
        <v>841</v>
      </c>
    </row>
    <row r="365" spans="1:162" x14ac:dyDescent="0.45">
      <c r="A365">
        <v>364</v>
      </c>
      <c r="B365">
        <v>555</v>
      </c>
      <c r="C365" t="s">
        <v>843</v>
      </c>
      <c r="D365" t="s">
        <v>581</v>
      </c>
      <c r="E365" t="s">
        <v>830</v>
      </c>
      <c r="G365" s="2">
        <v>0</v>
      </c>
      <c r="H365">
        <v>453.7</v>
      </c>
      <c r="I365">
        <v>3290</v>
      </c>
      <c r="J365">
        <v>773</v>
      </c>
      <c r="K365" s="2">
        <f t="shared" si="559"/>
        <v>0.23495440729483283</v>
      </c>
      <c r="L365">
        <f t="shared" si="564"/>
        <v>5.0000000000000001E-3</v>
      </c>
      <c r="M365" t="s">
        <v>38</v>
      </c>
      <c r="N365">
        <v>0</v>
      </c>
      <c r="O365">
        <f t="shared" si="522"/>
        <v>0</v>
      </c>
      <c r="P365">
        <v>0</v>
      </c>
      <c r="Q365">
        <f t="shared" si="523"/>
        <v>0</v>
      </c>
      <c r="R365">
        <v>0</v>
      </c>
      <c r="S365">
        <f t="shared" si="524"/>
        <v>0</v>
      </c>
      <c r="T365">
        <v>0</v>
      </c>
      <c r="U365">
        <f t="shared" si="525"/>
        <v>0</v>
      </c>
      <c r="V365">
        <v>0</v>
      </c>
      <c r="W365">
        <f t="shared" si="526"/>
        <v>0</v>
      </c>
      <c r="X365">
        <v>0</v>
      </c>
      <c r="Y365">
        <f t="shared" si="527"/>
        <v>0</v>
      </c>
      <c r="Z365">
        <v>0</v>
      </c>
      <c r="AA365">
        <f t="shared" si="528"/>
        <v>0</v>
      </c>
      <c r="AB365">
        <v>0</v>
      </c>
      <c r="AC365">
        <f t="shared" si="529"/>
        <v>0</v>
      </c>
      <c r="AD365">
        <v>0</v>
      </c>
      <c r="AE365">
        <f t="shared" si="530"/>
        <v>0</v>
      </c>
      <c r="AF365">
        <v>0.01</v>
      </c>
      <c r="AG365">
        <f t="shared" si="531"/>
        <v>1.4954858590462158E-3</v>
      </c>
      <c r="AH365">
        <v>0</v>
      </c>
      <c r="AI365">
        <f t="shared" si="532"/>
        <v>0</v>
      </c>
      <c r="AJ365">
        <v>0</v>
      </c>
      <c r="AK365">
        <f t="shared" si="533"/>
        <v>0</v>
      </c>
      <c r="AL365">
        <v>0</v>
      </c>
      <c r="AM365">
        <f t="shared" si="534"/>
        <v>0</v>
      </c>
      <c r="AN365">
        <v>0</v>
      </c>
      <c r="AO365">
        <f t="shared" si="535"/>
        <v>0</v>
      </c>
      <c r="AP365">
        <v>3.0000000000000001E-3</v>
      </c>
      <c r="AQ365">
        <f t="shared" si="536"/>
        <v>5.6162555244356009E-5</v>
      </c>
      <c r="AR365">
        <v>0</v>
      </c>
      <c r="AS365">
        <f t="shared" si="537"/>
        <v>0</v>
      </c>
      <c r="AT365">
        <v>1.4999999999999999E-2</v>
      </c>
      <c r="AU365">
        <f t="shared" si="538"/>
        <v>1.6838236094198484E-3</v>
      </c>
      <c r="AV365">
        <v>0</v>
      </c>
      <c r="AW365">
        <f t="shared" si="539"/>
        <v>0</v>
      </c>
      <c r="AX365">
        <v>2E-3</v>
      </c>
      <c r="AY365">
        <f t="shared" si="540"/>
        <v>2.5639950274297007E-4</v>
      </c>
      <c r="AZ365">
        <v>0.45</v>
      </c>
      <c r="BA365">
        <f t="shared" si="541"/>
        <v>8.6991210044293117E-3</v>
      </c>
      <c r="BB365">
        <v>0</v>
      </c>
      <c r="BC365">
        <f t="shared" si="542"/>
        <v>0</v>
      </c>
      <c r="BD365">
        <v>0</v>
      </c>
      <c r="BE365">
        <f t="shared" si="543"/>
        <v>0</v>
      </c>
      <c r="BF365">
        <v>0.06</v>
      </c>
      <c r="BG365">
        <f t="shared" si="544"/>
        <v>5.8618750545512562E-4</v>
      </c>
      <c r="BH365">
        <v>0</v>
      </c>
      <c r="BI365">
        <f t="shared" si="545"/>
        <v>0</v>
      </c>
      <c r="BJ365">
        <f t="shared" si="566"/>
        <v>99.46</v>
      </c>
      <c r="BK365">
        <f t="shared" si="546"/>
        <v>0.98722281996366212</v>
      </c>
      <c r="BL365">
        <v>0</v>
      </c>
      <c r="BM365">
        <f t="shared" si="547"/>
        <v>0</v>
      </c>
      <c r="BN365">
        <v>0</v>
      </c>
      <c r="BO365">
        <f t="shared" si="548"/>
        <v>0</v>
      </c>
      <c r="BP365">
        <v>0</v>
      </c>
      <c r="BQ365">
        <f t="shared" si="549"/>
        <v>0</v>
      </c>
      <c r="BR365">
        <v>0</v>
      </c>
      <c r="BS365">
        <f t="shared" si="550"/>
        <v>0</v>
      </c>
      <c r="BT365">
        <v>0</v>
      </c>
      <c r="BU365">
        <f t="shared" si="551"/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f t="shared" ref="DE365:DE396" si="567">((DD365/100)/FY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F365">
        <v>0</v>
      </c>
      <c r="DG365">
        <f t="shared" ref="DG365:DG396" si="568">((DF365/100)/GA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H365">
        <v>0</v>
      </c>
      <c r="DI365">
        <f t="shared" ref="DI365:DI428" si="569">((DH365/100)/GC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J365">
        <v>0</v>
      </c>
      <c r="DK365">
        <f t="shared" ref="DK365:DK428" si="570">((DJ365/100)/FK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L365">
        <v>0</v>
      </c>
      <c r="DM365">
        <f t="shared" ref="DM365:DM428" si="571">((DL365/100)/FO$10)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N365">
        <v>0</v>
      </c>
      <c r="DO365">
        <f t="shared" ref="DO365:DO428" si="572">((DN365/100)/FI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P365">
        <v>0</v>
      </c>
      <c r="DQ365">
        <f t="shared" ref="DQ365:DQ428" si="573">((DP365/100)/FK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R365">
        <v>0</v>
      </c>
      <c r="DS365">
        <f t="shared" ref="DS365:DS428" si="574">((DR365/100)/FM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T365">
        <v>0</v>
      </c>
      <c r="DU365">
        <f t="shared" ref="DU365:DU428" si="575">((DT365/100)/FO$13)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V365">
        <v>0</v>
      </c>
      <c r="DW365">
        <f t="shared" ref="DW365:DW428" si="576">((DV365/100)/FI$19)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X365">
        <v>0</v>
      </c>
      <c r="DY365">
        <f t="shared" ref="DY365:DY428" si="577">((DX365/100)/FI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DZ365">
        <v>0</v>
      </c>
      <c r="EA365">
        <f t="shared" ref="EA365:EA428" si="578">((DZ365/100)/FQ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B365">
        <v>0</v>
      </c>
      <c r="EC365">
        <f t="shared" ref="EC365:EC428" si="579">((EB365/100)/FM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D365">
        <v>0</v>
      </c>
      <c r="EE365">
        <f t="shared" ref="EE365:EE428" si="580">((ED365/100)/FI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F365">
        <v>0</v>
      </c>
      <c r="EG365">
        <f t="shared" ref="EG365:EG428" si="581">((EF365/100)/FK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H365">
        <v>0</v>
      </c>
      <c r="EI365">
        <f t="shared" ref="EI365:EI428" si="582">((EH365/100)/FS$2)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J365">
        <v>0</v>
      </c>
      <c r="EK365">
        <f t="shared" ref="EK365:EK428" si="583">((EJ365/100)/FI$6)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L365">
        <v>0</v>
      </c>
      <c r="EM365">
        <f t="shared" ref="EM365:EM428" si="584">((EL365/100)/FI$10)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N365">
        <v>0</v>
      </c>
      <c r="EO365">
        <f t="shared" ref="EO365:EO428" si="585">((EN365/100)/FN$22)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P365">
        <v>0</v>
      </c>
      <c r="EQ365">
        <f t="shared" ref="EQ365:EQ428" si="586">((EP365/100)/FM$23)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</f>
        <v>0</v>
      </c>
      <c r="ER365">
        <v>100</v>
      </c>
      <c r="ES365">
        <f t="shared" ref="ES365:ES428" si="587">(((ER365/100)/FI$26)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1</v>
      </c>
      <c r="ET365">
        <v>0</v>
      </c>
      <c r="EU365">
        <f t="shared" ref="EU365:EU428" si="588">(((ET365/100)/FI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V365">
        <v>0</v>
      </c>
      <c r="EW365">
        <f t="shared" ref="EW365:EW428" si="589">(((EV365/100)/FK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X365">
        <v>0</v>
      </c>
      <c r="EY365">
        <f t="shared" ref="EY365:EY428" si="590">(((EX365/100)/FM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EZ365">
        <v>0</v>
      </c>
      <c r="FA365">
        <f t="shared" ref="FA365:FA428" si="591">(((EZ365/100)/FO$28)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FB365">
        <v>0</v>
      </c>
      <c r="FC365">
        <f t="shared" ref="FC365:FC428" si="592">(((FB365/100)/FI$31)/((DD365/100)/FY$2+(DF365/100)/GA$2+(DH365/100)/GC$2+(DJ365/100)/FK$2+(DL365/100)/FO$10+(DN365/100)/FI$13+(DP365/100)/FK$13+(DR365/100)/FM$13+(DT365/100)/FO$13+(DV365/100)/FI$19+(DX365/100)/FI$2+(DZ365/100)/FQ$2+(EB365/100)/FM$2+(ED365/100)/FI$22+(EF365/100)/FK$22+(EH365/100)/FS$2+(EJ365/100)/FI$6+(EL365/100)/FI$10+(EN365/100)/FN$22+(EP365/100)/FM$23+(ER365/100)/FI$26+(ET365/100)/FI$28+(EV365/100)/FK$28+(EX365/100)/FM$28+(EZ365/100)/FO$28+(FB365/100)/FI$31))</f>
        <v>0</v>
      </c>
      <c r="FD365">
        <v>0</v>
      </c>
      <c r="FE365">
        <v>0</v>
      </c>
      <c r="FF365" s="3" t="s">
        <v>841</v>
      </c>
    </row>
    <row r="366" spans="1:162" x14ac:dyDescent="0.45">
      <c r="A366">
        <v>365</v>
      </c>
      <c r="B366">
        <v>556</v>
      </c>
      <c r="C366" t="s">
        <v>843</v>
      </c>
      <c r="D366" t="s">
        <v>581</v>
      </c>
      <c r="E366" t="s">
        <v>830</v>
      </c>
      <c r="G366" s="2">
        <v>3</v>
      </c>
      <c r="H366">
        <v>453.7</v>
      </c>
      <c r="I366">
        <v>3290</v>
      </c>
      <c r="J366">
        <v>873</v>
      </c>
      <c r="K366" s="2">
        <f t="shared" si="559"/>
        <v>0.26534954407294831</v>
      </c>
      <c r="L366">
        <f t="shared" si="564"/>
        <v>5.0000000000000001E-3</v>
      </c>
      <c r="M366" t="s">
        <v>38</v>
      </c>
      <c r="N366">
        <v>0</v>
      </c>
      <c r="O366">
        <f t="shared" si="522"/>
        <v>0</v>
      </c>
      <c r="P366">
        <v>0</v>
      </c>
      <c r="Q366">
        <f t="shared" si="523"/>
        <v>0</v>
      </c>
      <c r="R366">
        <v>0</v>
      </c>
      <c r="S366">
        <f t="shared" si="524"/>
        <v>0</v>
      </c>
      <c r="T366">
        <v>0</v>
      </c>
      <c r="U366">
        <f t="shared" si="525"/>
        <v>0</v>
      </c>
      <c r="V366">
        <v>0</v>
      </c>
      <c r="W366">
        <f t="shared" si="526"/>
        <v>0</v>
      </c>
      <c r="X366">
        <v>0</v>
      </c>
      <c r="Y366">
        <f t="shared" si="527"/>
        <v>0</v>
      </c>
      <c r="Z366">
        <v>0</v>
      </c>
      <c r="AA366">
        <f t="shared" si="528"/>
        <v>0</v>
      </c>
      <c r="AB366">
        <v>0</v>
      </c>
      <c r="AC366">
        <f t="shared" si="529"/>
        <v>0</v>
      </c>
      <c r="AD366">
        <v>0</v>
      </c>
      <c r="AE366">
        <f t="shared" si="530"/>
        <v>0</v>
      </c>
      <c r="AF366">
        <v>0.01</v>
      </c>
      <c r="AG366">
        <f t="shared" si="531"/>
        <v>1.4954858590462158E-3</v>
      </c>
      <c r="AH366">
        <v>0</v>
      </c>
      <c r="AI366">
        <f t="shared" si="532"/>
        <v>0</v>
      </c>
      <c r="AJ366">
        <v>0</v>
      </c>
      <c r="AK366">
        <f t="shared" si="533"/>
        <v>0</v>
      </c>
      <c r="AL366">
        <v>0</v>
      </c>
      <c r="AM366">
        <f t="shared" si="534"/>
        <v>0</v>
      </c>
      <c r="AN366">
        <v>0</v>
      </c>
      <c r="AO366">
        <f t="shared" si="535"/>
        <v>0</v>
      </c>
      <c r="AP366">
        <v>3.0000000000000001E-3</v>
      </c>
      <c r="AQ366">
        <f t="shared" si="536"/>
        <v>5.6162555244356009E-5</v>
      </c>
      <c r="AR366">
        <v>0</v>
      </c>
      <c r="AS366">
        <f t="shared" si="537"/>
        <v>0</v>
      </c>
      <c r="AT366">
        <v>1.4999999999999999E-2</v>
      </c>
      <c r="AU366">
        <f t="shared" si="538"/>
        <v>1.6838236094198484E-3</v>
      </c>
      <c r="AV366">
        <v>0</v>
      </c>
      <c r="AW366">
        <f t="shared" si="539"/>
        <v>0</v>
      </c>
      <c r="AX366">
        <v>2E-3</v>
      </c>
      <c r="AY366">
        <f t="shared" si="540"/>
        <v>2.5639950274297007E-4</v>
      </c>
      <c r="AZ366">
        <v>0.45</v>
      </c>
      <c r="BA366">
        <f t="shared" si="541"/>
        <v>8.6991210044293117E-3</v>
      </c>
      <c r="BB366">
        <v>0</v>
      </c>
      <c r="BC366">
        <f t="shared" si="542"/>
        <v>0</v>
      </c>
      <c r="BD366">
        <v>0</v>
      </c>
      <c r="BE366">
        <f t="shared" si="543"/>
        <v>0</v>
      </c>
      <c r="BF366">
        <v>0.06</v>
      </c>
      <c r="BG366">
        <f t="shared" si="544"/>
        <v>5.8618750545512562E-4</v>
      </c>
      <c r="BH366">
        <v>0</v>
      </c>
      <c r="BI366">
        <f t="shared" si="545"/>
        <v>0</v>
      </c>
      <c r="BJ366">
        <f t="shared" si="566"/>
        <v>99.46</v>
      </c>
      <c r="BK366">
        <f t="shared" si="546"/>
        <v>0.98722281996366212</v>
      </c>
      <c r="BL366">
        <v>0</v>
      </c>
      <c r="BM366">
        <f t="shared" si="547"/>
        <v>0</v>
      </c>
      <c r="BN366">
        <v>0</v>
      </c>
      <c r="BO366">
        <f t="shared" si="548"/>
        <v>0</v>
      </c>
      <c r="BP366">
        <v>0</v>
      </c>
      <c r="BQ366">
        <f t="shared" si="549"/>
        <v>0</v>
      </c>
      <c r="BR366">
        <v>0</v>
      </c>
      <c r="BS366">
        <f t="shared" si="550"/>
        <v>0</v>
      </c>
      <c r="BT366">
        <v>0</v>
      </c>
      <c r="BU366">
        <f t="shared" si="551"/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f t="shared" si="567"/>
        <v>0</v>
      </c>
      <c r="DF366">
        <v>0</v>
      </c>
      <c r="DG366">
        <f t="shared" si="568"/>
        <v>0</v>
      </c>
      <c r="DH366">
        <v>0</v>
      </c>
      <c r="DI366">
        <f t="shared" si="569"/>
        <v>0</v>
      </c>
      <c r="DJ366">
        <v>0</v>
      </c>
      <c r="DK366">
        <f t="shared" si="570"/>
        <v>0</v>
      </c>
      <c r="DL366">
        <v>0</v>
      </c>
      <c r="DM366">
        <f t="shared" si="571"/>
        <v>0</v>
      </c>
      <c r="DN366">
        <v>0</v>
      </c>
      <c r="DO366">
        <f t="shared" si="572"/>
        <v>0</v>
      </c>
      <c r="DP366">
        <v>0</v>
      </c>
      <c r="DQ366">
        <f t="shared" si="573"/>
        <v>0</v>
      </c>
      <c r="DR366">
        <v>0</v>
      </c>
      <c r="DS366">
        <f t="shared" si="574"/>
        <v>0</v>
      </c>
      <c r="DT366">
        <v>0</v>
      </c>
      <c r="DU366">
        <f t="shared" si="575"/>
        <v>0</v>
      </c>
      <c r="DV366">
        <v>0</v>
      </c>
      <c r="DW366">
        <f t="shared" si="576"/>
        <v>0</v>
      </c>
      <c r="DX366">
        <v>0</v>
      </c>
      <c r="DY366">
        <f t="shared" si="577"/>
        <v>0</v>
      </c>
      <c r="DZ366">
        <v>0</v>
      </c>
      <c r="EA366">
        <f t="shared" si="578"/>
        <v>0</v>
      </c>
      <c r="EB366">
        <v>0</v>
      </c>
      <c r="EC366">
        <f t="shared" si="579"/>
        <v>0</v>
      </c>
      <c r="ED366">
        <v>0</v>
      </c>
      <c r="EE366">
        <f t="shared" si="580"/>
        <v>0</v>
      </c>
      <c r="EF366">
        <v>0</v>
      </c>
      <c r="EG366">
        <f t="shared" si="581"/>
        <v>0</v>
      </c>
      <c r="EH366">
        <v>0</v>
      </c>
      <c r="EI366">
        <f t="shared" si="582"/>
        <v>0</v>
      </c>
      <c r="EJ366">
        <v>0</v>
      </c>
      <c r="EK366">
        <f t="shared" si="583"/>
        <v>0</v>
      </c>
      <c r="EL366">
        <v>0</v>
      </c>
      <c r="EM366">
        <f t="shared" si="584"/>
        <v>0</v>
      </c>
      <c r="EN366">
        <v>0</v>
      </c>
      <c r="EO366">
        <f t="shared" si="585"/>
        <v>0</v>
      </c>
      <c r="EP366">
        <v>0</v>
      </c>
      <c r="EQ366">
        <f t="shared" si="586"/>
        <v>0</v>
      </c>
      <c r="ER366">
        <v>100</v>
      </c>
      <c r="ES366">
        <f t="shared" si="587"/>
        <v>1</v>
      </c>
      <c r="ET366">
        <v>0</v>
      </c>
      <c r="EU366">
        <f t="shared" si="588"/>
        <v>0</v>
      </c>
      <c r="EV366">
        <v>0</v>
      </c>
      <c r="EW366">
        <f t="shared" si="589"/>
        <v>0</v>
      </c>
      <c r="EX366">
        <v>0</v>
      </c>
      <c r="EY366">
        <f t="shared" si="590"/>
        <v>0</v>
      </c>
      <c r="EZ366">
        <v>0</v>
      </c>
      <c r="FA366">
        <f t="shared" si="591"/>
        <v>0</v>
      </c>
      <c r="FB366">
        <v>0</v>
      </c>
      <c r="FC366">
        <f t="shared" si="592"/>
        <v>0</v>
      </c>
      <c r="FD366">
        <v>0</v>
      </c>
      <c r="FE366">
        <v>0</v>
      </c>
      <c r="FF366" s="3" t="s">
        <v>841</v>
      </c>
    </row>
    <row r="367" spans="1:162" x14ac:dyDescent="0.45">
      <c r="A367">
        <v>366</v>
      </c>
      <c r="B367">
        <v>557</v>
      </c>
      <c r="C367" t="s">
        <v>843</v>
      </c>
      <c r="D367" t="s">
        <v>581</v>
      </c>
      <c r="E367" t="s">
        <v>830</v>
      </c>
      <c r="G367" s="2">
        <v>3</v>
      </c>
      <c r="H367">
        <v>453.7</v>
      </c>
      <c r="I367">
        <v>3290</v>
      </c>
      <c r="J367">
        <v>973</v>
      </c>
      <c r="K367" s="2">
        <f t="shared" si="559"/>
        <v>0.29574468085106381</v>
      </c>
      <c r="L367">
        <f t="shared" si="564"/>
        <v>5.0000000000000001E-3</v>
      </c>
      <c r="M367" t="s">
        <v>38</v>
      </c>
      <c r="N367">
        <v>0</v>
      </c>
      <c r="O367">
        <f t="shared" si="522"/>
        <v>0</v>
      </c>
      <c r="P367">
        <v>0</v>
      </c>
      <c r="Q367">
        <f t="shared" si="523"/>
        <v>0</v>
      </c>
      <c r="R367">
        <v>0</v>
      </c>
      <c r="S367">
        <f t="shared" si="524"/>
        <v>0</v>
      </c>
      <c r="T367">
        <v>0</v>
      </c>
      <c r="U367">
        <f t="shared" si="525"/>
        <v>0</v>
      </c>
      <c r="V367">
        <v>0</v>
      </c>
      <c r="W367">
        <f t="shared" si="526"/>
        <v>0</v>
      </c>
      <c r="X367">
        <v>0</v>
      </c>
      <c r="Y367">
        <f t="shared" si="527"/>
        <v>0</v>
      </c>
      <c r="Z367">
        <v>0</v>
      </c>
      <c r="AA367">
        <f t="shared" si="528"/>
        <v>0</v>
      </c>
      <c r="AB367">
        <v>0</v>
      </c>
      <c r="AC367">
        <f t="shared" si="529"/>
        <v>0</v>
      </c>
      <c r="AD367">
        <v>0</v>
      </c>
      <c r="AE367">
        <f t="shared" si="530"/>
        <v>0</v>
      </c>
      <c r="AF367">
        <v>0.01</v>
      </c>
      <c r="AG367">
        <f t="shared" si="531"/>
        <v>1.4954858590462158E-3</v>
      </c>
      <c r="AH367">
        <v>0</v>
      </c>
      <c r="AI367">
        <f t="shared" si="532"/>
        <v>0</v>
      </c>
      <c r="AJ367">
        <v>0</v>
      </c>
      <c r="AK367">
        <f t="shared" si="533"/>
        <v>0</v>
      </c>
      <c r="AL367">
        <v>0</v>
      </c>
      <c r="AM367">
        <f t="shared" si="534"/>
        <v>0</v>
      </c>
      <c r="AN367">
        <v>0</v>
      </c>
      <c r="AO367">
        <f t="shared" si="535"/>
        <v>0</v>
      </c>
      <c r="AP367">
        <v>3.0000000000000001E-3</v>
      </c>
      <c r="AQ367">
        <f t="shared" si="536"/>
        <v>5.6162555244356009E-5</v>
      </c>
      <c r="AR367">
        <v>0</v>
      </c>
      <c r="AS367">
        <f t="shared" si="537"/>
        <v>0</v>
      </c>
      <c r="AT367">
        <v>1.4999999999999999E-2</v>
      </c>
      <c r="AU367">
        <f t="shared" si="538"/>
        <v>1.6838236094198484E-3</v>
      </c>
      <c r="AV367">
        <v>0</v>
      </c>
      <c r="AW367">
        <f t="shared" si="539"/>
        <v>0</v>
      </c>
      <c r="AX367">
        <v>2E-3</v>
      </c>
      <c r="AY367">
        <f t="shared" si="540"/>
        <v>2.5639950274297007E-4</v>
      </c>
      <c r="AZ367">
        <v>0.45</v>
      </c>
      <c r="BA367">
        <f t="shared" si="541"/>
        <v>8.6991210044293117E-3</v>
      </c>
      <c r="BB367">
        <v>0</v>
      </c>
      <c r="BC367">
        <f t="shared" si="542"/>
        <v>0</v>
      </c>
      <c r="BD367">
        <v>0</v>
      </c>
      <c r="BE367">
        <f t="shared" si="543"/>
        <v>0</v>
      </c>
      <c r="BF367">
        <v>0.06</v>
      </c>
      <c r="BG367">
        <f t="shared" si="544"/>
        <v>5.8618750545512562E-4</v>
      </c>
      <c r="BH367">
        <v>0</v>
      </c>
      <c r="BI367">
        <f t="shared" si="545"/>
        <v>0</v>
      </c>
      <c r="BJ367">
        <f t="shared" si="566"/>
        <v>99.46</v>
      </c>
      <c r="BK367">
        <f t="shared" si="546"/>
        <v>0.98722281996366212</v>
      </c>
      <c r="BL367">
        <v>0</v>
      </c>
      <c r="BM367">
        <f t="shared" si="547"/>
        <v>0</v>
      </c>
      <c r="BN367">
        <v>0</v>
      </c>
      <c r="BO367">
        <f t="shared" si="548"/>
        <v>0</v>
      </c>
      <c r="BP367">
        <v>0</v>
      </c>
      <c r="BQ367">
        <f t="shared" si="549"/>
        <v>0</v>
      </c>
      <c r="BR367">
        <v>0</v>
      </c>
      <c r="BS367">
        <f t="shared" si="550"/>
        <v>0</v>
      </c>
      <c r="BT367">
        <v>0</v>
      </c>
      <c r="BU367">
        <f t="shared" si="551"/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f t="shared" si="567"/>
        <v>0</v>
      </c>
      <c r="DF367">
        <v>0</v>
      </c>
      <c r="DG367">
        <f t="shared" si="568"/>
        <v>0</v>
      </c>
      <c r="DH367">
        <v>0</v>
      </c>
      <c r="DI367">
        <f t="shared" si="569"/>
        <v>0</v>
      </c>
      <c r="DJ367">
        <v>0</v>
      </c>
      <c r="DK367">
        <f t="shared" si="570"/>
        <v>0</v>
      </c>
      <c r="DL367">
        <v>0</v>
      </c>
      <c r="DM367">
        <f t="shared" si="571"/>
        <v>0</v>
      </c>
      <c r="DN367">
        <v>0</v>
      </c>
      <c r="DO367">
        <f t="shared" si="572"/>
        <v>0</v>
      </c>
      <c r="DP367">
        <v>0</v>
      </c>
      <c r="DQ367">
        <f t="shared" si="573"/>
        <v>0</v>
      </c>
      <c r="DR367">
        <v>0</v>
      </c>
      <c r="DS367">
        <f t="shared" si="574"/>
        <v>0</v>
      </c>
      <c r="DT367">
        <v>0</v>
      </c>
      <c r="DU367">
        <f t="shared" si="575"/>
        <v>0</v>
      </c>
      <c r="DV367">
        <v>0</v>
      </c>
      <c r="DW367">
        <f t="shared" si="576"/>
        <v>0</v>
      </c>
      <c r="DX367">
        <v>0</v>
      </c>
      <c r="DY367">
        <f t="shared" si="577"/>
        <v>0</v>
      </c>
      <c r="DZ367">
        <v>0</v>
      </c>
      <c r="EA367">
        <f t="shared" si="578"/>
        <v>0</v>
      </c>
      <c r="EB367">
        <v>0</v>
      </c>
      <c r="EC367">
        <f t="shared" si="579"/>
        <v>0</v>
      </c>
      <c r="ED367">
        <v>0</v>
      </c>
      <c r="EE367">
        <f t="shared" si="580"/>
        <v>0</v>
      </c>
      <c r="EF367">
        <v>0</v>
      </c>
      <c r="EG367">
        <f t="shared" si="581"/>
        <v>0</v>
      </c>
      <c r="EH367">
        <v>0</v>
      </c>
      <c r="EI367">
        <f t="shared" si="582"/>
        <v>0</v>
      </c>
      <c r="EJ367">
        <v>0</v>
      </c>
      <c r="EK367">
        <f t="shared" si="583"/>
        <v>0</v>
      </c>
      <c r="EL367">
        <v>0</v>
      </c>
      <c r="EM367">
        <f t="shared" si="584"/>
        <v>0</v>
      </c>
      <c r="EN367">
        <v>0</v>
      </c>
      <c r="EO367">
        <f t="shared" si="585"/>
        <v>0</v>
      </c>
      <c r="EP367">
        <v>0</v>
      </c>
      <c r="EQ367">
        <f t="shared" si="586"/>
        <v>0</v>
      </c>
      <c r="ER367">
        <v>100</v>
      </c>
      <c r="ES367">
        <f t="shared" si="587"/>
        <v>1</v>
      </c>
      <c r="ET367">
        <v>0</v>
      </c>
      <c r="EU367">
        <f t="shared" si="588"/>
        <v>0</v>
      </c>
      <c r="EV367">
        <v>0</v>
      </c>
      <c r="EW367">
        <f t="shared" si="589"/>
        <v>0</v>
      </c>
      <c r="EX367">
        <v>0</v>
      </c>
      <c r="EY367">
        <f t="shared" si="590"/>
        <v>0</v>
      </c>
      <c r="EZ367">
        <v>0</v>
      </c>
      <c r="FA367">
        <f t="shared" si="591"/>
        <v>0</v>
      </c>
      <c r="FB367">
        <v>0</v>
      </c>
      <c r="FC367">
        <f t="shared" si="592"/>
        <v>0</v>
      </c>
      <c r="FD367">
        <v>0</v>
      </c>
      <c r="FE367">
        <v>0</v>
      </c>
      <c r="FF367" s="3" t="s">
        <v>841</v>
      </c>
    </row>
    <row r="368" spans="1:162" x14ac:dyDescent="0.45">
      <c r="A368">
        <v>367</v>
      </c>
      <c r="B368">
        <v>558</v>
      </c>
      <c r="C368" t="s">
        <v>843</v>
      </c>
      <c r="D368" t="s">
        <v>581</v>
      </c>
      <c r="E368" t="s">
        <v>830</v>
      </c>
      <c r="G368" s="2">
        <v>0</v>
      </c>
      <c r="H368">
        <v>453.7</v>
      </c>
      <c r="I368">
        <v>3290</v>
      </c>
      <c r="J368">
        <v>1073</v>
      </c>
      <c r="K368" s="2">
        <f t="shared" si="559"/>
        <v>0.32613981762917932</v>
      </c>
      <c r="L368">
        <f t="shared" si="564"/>
        <v>5.0000000000000001E-3</v>
      </c>
      <c r="M368" t="s">
        <v>38</v>
      </c>
      <c r="N368">
        <v>0</v>
      </c>
      <c r="O368">
        <f t="shared" si="522"/>
        <v>0</v>
      </c>
      <c r="P368">
        <v>0</v>
      </c>
      <c r="Q368">
        <f t="shared" si="523"/>
        <v>0</v>
      </c>
      <c r="R368">
        <v>0</v>
      </c>
      <c r="S368">
        <f t="shared" si="524"/>
        <v>0</v>
      </c>
      <c r="T368">
        <v>0</v>
      </c>
      <c r="U368">
        <f t="shared" si="525"/>
        <v>0</v>
      </c>
      <c r="V368">
        <v>0</v>
      </c>
      <c r="W368">
        <f t="shared" si="526"/>
        <v>0</v>
      </c>
      <c r="X368">
        <v>0</v>
      </c>
      <c r="Y368">
        <f t="shared" si="527"/>
        <v>0</v>
      </c>
      <c r="Z368">
        <v>0</v>
      </c>
      <c r="AA368">
        <f t="shared" si="528"/>
        <v>0</v>
      </c>
      <c r="AB368">
        <v>0</v>
      </c>
      <c r="AC368">
        <f t="shared" si="529"/>
        <v>0</v>
      </c>
      <c r="AD368">
        <v>0</v>
      </c>
      <c r="AE368">
        <f t="shared" si="530"/>
        <v>0</v>
      </c>
      <c r="AF368">
        <v>0.01</v>
      </c>
      <c r="AG368">
        <f t="shared" si="531"/>
        <v>1.4954858590462158E-3</v>
      </c>
      <c r="AH368">
        <v>0</v>
      </c>
      <c r="AI368">
        <f t="shared" si="532"/>
        <v>0</v>
      </c>
      <c r="AJ368">
        <v>0</v>
      </c>
      <c r="AK368">
        <f t="shared" si="533"/>
        <v>0</v>
      </c>
      <c r="AL368">
        <v>0</v>
      </c>
      <c r="AM368">
        <f t="shared" si="534"/>
        <v>0</v>
      </c>
      <c r="AN368">
        <v>0</v>
      </c>
      <c r="AO368">
        <f t="shared" si="535"/>
        <v>0</v>
      </c>
      <c r="AP368">
        <v>3.0000000000000001E-3</v>
      </c>
      <c r="AQ368">
        <f t="shared" si="536"/>
        <v>5.6162555244356009E-5</v>
      </c>
      <c r="AR368">
        <v>0</v>
      </c>
      <c r="AS368">
        <f t="shared" si="537"/>
        <v>0</v>
      </c>
      <c r="AT368">
        <v>1.4999999999999999E-2</v>
      </c>
      <c r="AU368">
        <f t="shared" si="538"/>
        <v>1.6838236094198484E-3</v>
      </c>
      <c r="AV368">
        <v>0</v>
      </c>
      <c r="AW368">
        <f t="shared" si="539"/>
        <v>0</v>
      </c>
      <c r="AX368">
        <v>2E-3</v>
      </c>
      <c r="AY368">
        <f t="shared" si="540"/>
        <v>2.5639950274297007E-4</v>
      </c>
      <c r="AZ368">
        <v>0.45</v>
      </c>
      <c r="BA368">
        <f t="shared" si="541"/>
        <v>8.6991210044293117E-3</v>
      </c>
      <c r="BB368">
        <v>0</v>
      </c>
      <c r="BC368">
        <f t="shared" si="542"/>
        <v>0</v>
      </c>
      <c r="BD368">
        <v>0</v>
      </c>
      <c r="BE368">
        <f t="shared" si="543"/>
        <v>0</v>
      </c>
      <c r="BF368">
        <v>0.06</v>
      </c>
      <c r="BG368">
        <f t="shared" si="544"/>
        <v>5.8618750545512562E-4</v>
      </c>
      <c r="BH368">
        <v>0</v>
      </c>
      <c r="BI368">
        <f t="shared" si="545"/>
        <v>0</v>
      </c>
      <c r="BJ368">
        <f t="shared" si="566"/>
        <v>99.46</v>
      </c>
      <c r="BK368">
        <f t="shared" si="546"/>
        <v>0.98722281996366212</v>
      </c>
      <c r="BL368">
        <v>0</v>
      </c>
      <c r="BM368">
        <f t="shared" si="547"/>
        <v>0</v>
      </c>
      <c r="BN368">
        <v>0</v>
      </c>
      <c r="BO368">
        <f t="shared" si="548"/>
        <v>0</v>
      </c>
      <c r="BP368">
        <v>0</v>
      </c>
      <c r="BQ368">
        <f t="shared" si="549"/>
        <v>0</v>
      </c>
      <c r="BR368">
        <v>0</v>
      </c>
      <c r="BS368">
        <f t="shared" si="550"/>
        <v>0</v>
      </c>
      <c r="BT368">
        <v>0</v>
      </c>
      <c r="BU368">
        <f t="shared" si="551"/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f t="shared" si="567"/>
        <v>0</v>
      </c>
      <c r="DF368">
        <v>0</v>
      </c>
      <c r="DG368">
        <f t="shared" si="568"/>
        <v>0</v>
      </c>
      <c r="DH368">
        <v>0</v>
      </c>
      <c r="DI368">
        <f t="shared" si="569"/>
        <v>0</v>
      </c>
      <c r="DJ368">
        <v>0</v>
      </c>
      <c r="DK368">
        <f t="shared" si="570"/>
        <v>0</v>
      </c>
      <c r="DL368">
        <v>0</v>
      </c>
      <c r="DM368">
        <f t="shared" si="571"/>
        <v>0</v>
      </c>
      <c r="DN368">
        <v>0</v>
      </c>
      <c r="DO368">
        <f t="shared" si="572"/>
        <v>0</v>
      </c>
      <c r="DP368">
        <v>0</v>
      </c>
      <c r="DQ368">
        <f t="shared" si="573"/>
        <v>0</v>
      </c>
      <c r="DR368">
        <v>0</v>
      </c>
      <c r="DS368">
        <f t="shared" si="574"/>
        <v>0</v>
      </c>
      <c r="DT368">
        <v>0</v>
      </c>
      <c r="DU368">
        <f t="shared" si="575"/>
        <v>0</v>
      </c>
      <c r="DV368">
        <v>0</v>
      </c>
      <c r="DW368">
        <f t="shared" si="576"/>
        <v>0</v>
      </c>
      <c r="DX368">
        <v>0</v>
      </c>
      <c r="DY368">
        <f t="shared" si="577"/>
        <v>0</v>
      </c>
      <c r="DZ368">
        <v>0</v>
      </c>
      <c r="EA368">
        <f t="shared" si="578"/>
        <v>0</v>
      </c>
      <c r="EB368">
        <v>0</v>
      </c>
      <c r="EC368">
        <f t="shared" si="579"/>
        <v>0</v>
      </c>
      <c r="ED368">
        <v>0</v>
      </c>
      <c r="EE368">
        <f t="shared" si="580"/>
        <v>0</v>
      </c>
      <c r="EF368">
        <v>0</v>
      </c>
      <c r="EG368">
        <f t="shared" si="581"/>
        <v>0</v>
      </c>
      <c r="EH368">
        <v>0</v>
      </c>
      <c r="EI368">
        <f t="shared" si="582"/>
        <v>0</v>
      </c>
      <c r="EJ368">
        <v>0</v>
      </c>
      <c r="EK368">
        <f t="shared" si="583"/>
        <v>0</v>
      </c>
      <c r="EL368">
        <v>0</v>
      </c>
      <c r="EM368">
        <f t="shared" si="584"/>
        <v>0</v>
      </c>
      <c r="EN368">
        <v>0</v>
      </c>
      <c r="EO368">
        <f t="shared" si="585"/>
        <v>0</v>
      </c>
      <c r="EP368">
        <v>0</v>
      </c>
      <c r="EQ368">
        <f t="shared" si="586"/>
        <v>0</v>
      </c>
      <c r="ER368">
        <v>100</v>
      </c>
      <c r="ES368">
        <f t="shared" si="587"/>
        <v>1</v>
      </c>
      <c r="ET368">
        <v>0</v>
      </c>
      <c r="EU368">
        <f t="shared" si="588"/>
        <v>0</v>
      </c>
      <c r="EV368">
        <v>0</v>
      </c>
      <c r="EW368">
        <f t="shared" si="589"/>
        <v>0</v>
      </c>
      <c r="EX368">
        <v>0</v>
      </c>
      <c r="EY368">
        <f t="shared" si="590"/>
        <v>0</v>
      </c>
      <c r="EZ368">
        <v>0</v>
      </c>
      <c r="FA368">
        <f t="shared" si="591"/>
        <v>0</v>
      </c>
      <c r="FB368">
        <v>0</v>
      </c>
      <c r="FC368">
        <f t="shared" si="592"/>
        <v>0</v>
      </c>
      <c r="FD368">
        <v>0</v>
      </c>
      <c r="FE368">
        <v>0</v>
      </c>
      <c r="FF368" s="3" t="s">
        <v>841</v>
      </c>
    </row>
    <row r="369" spans="1:162" x14ac:dyDescent="0.45">
      <c r="A369">
        <v>368</v>
      </c>
      <c r="B369">
        <v>559</v>
      </c>
      <c r="C369" t="s">
        <v>579</v>
      </c>
      <c r="D369" t="s">
        <v>581</v>
      </c>
      <c r="E369" t="s">
        <v>830</v>
      </c>
      <c r="G369" s="2">
        <v>3</v>
      </c>
      <c r="H369">
        <v>453.7</v>
      </c>
      <c r="I369">
        <v>2896</v>
      </c>
      <c r="J369">
        <v>573</v>
      </c>
      <c r="K369" s="2">
        <f t="shared" si="559"/>
        <v>0.19785911602209943</v>
      </c>
      <c r="L369">
        <f t="shared" si="564"/>
        <v>5.0000000000000001E-3</v>
      </c>
      <c r="M369" t="s">
        <v>38</v>
      </c>
      <c r="N369">
        <v>0</v>
      </c>
      <c r="O369">
        <f t="shared" si="522"/>
        <v>0</v>
      </c>
      <c r="P369">
        <v>0</v>
      </c>
      <c r="Q369">
        <f t="shared" si="523"/>
        <v>0</v>
      </c>
      <c r="R369">
        <v>0</v>
      </c>
      <c r="S369">
        <f t="shared" si="524"/>
        <v>0</v>
      </c>
      <c r="T369">
        <v>0</v>
      </c>
      <c r="U369">
        <f t="shared" si="525"/>
        <v>0</v>
      </c>
      <c r="V369">
        <v>0</v>
      </c>
      <c r="W369">
        <f t="shared" si="526"/>
        <v>0</v>
      </c>
      <c r="X369">
        <v>0</v>
      </c>
      <c r="Y369">
        <f t="shared" si="527"/>
        <v>0</v>
      </c>
      <c r="Z369">
        <v>0</v>
      </c>
      <c r="AA369">
        <f t="shared" si="528"/>
        <v>0</v>
      </c>
      <c r="AB369">
        <v>0</v>
      </c>
      <c r="AC369">
        <f t="shared" si="529"/>
        <v>0</v>
      </c>
      <c r="AD369">
        <v>0</v>
      </c>
      <c r="AE369">
        <f t="shared" si="530"/>
        <v>0</v>
      </c>
      <c r="AF369">
        <v>5.0000000000000001E-3</v>
      </c>
      <c r="AG369">
        <f t="shared" si="531"/>
        <v>3.989122186741669E-4</v>
      </c>
      <c r="AH369">
        <v>0</v>
      </c>
      <c r="AI369">
        <f t="shared" si="532"/>
        <v>0</v>
      </c>
      <c r="AJ369">
        <v>0</v>
      </c>
      <c r="AK369">
        <f t="shared" si="533"/>
        <v>0</v>
      </c>
      <c r="AL369">
        <v>0</v>
      </c>
      <c r="AM369">
        <f t="shared" si="534"/>
        <v>0</v>
      </c>
      <c r="AN369">
        <v>0</v>
      </c>
      <c r="AO369">
        <f t="shared" si="535"/>
        <v>0</v>
      </c>
      <c r="AP369">
        <f t="shared" ref="AP369:AP374" si="593">100-AF369-AT369-AX369</f>
        <v>99.977000000000004</v>
      </c>
      <c r="AQ369">
        <f t="shared" si="536"/>
        <v>0.99850611445801551</v>
      </c>
      <c r="AR369">
        <v>0</v>
      </c>
      <c r="AS369">
        <f t="shared" si="537"/>
        <v>0</v>
      </c>
      <c r="AT369">
        <v>1.6E-2</v>
      </c>
      <c r="AU369">
        <f t="shared" si="538"/>
        <v>9.5818714925534874E-4</v>
      </c>
      <c r="AV369">
        <v>0</v>
      </c>
      <c r="AW369">
        <f t="shared" si="539"/>
        <v>0</v>
      </c>
      <c r="AX369">
        <v>2E-3</v>
      </c>
      <c r="AY369">
        <f t="shared" si="540"/>
        <v>1.3678617405501055E-4</v>
      </c>
      <c r="AZ369">
        <v>0</v>
      </c>
      <c r="BA369">
        <f t="shared" si="541"/>
        <v>0</v>
      </c>
      <c r="BB369">
        <v>0</v>
      </c>
      <c r="BC369">
        <f t="shared" si="542"/>
        <v>0</v>
      </c>
      <c r="BD369">
        <v>0</v>
      </c>
      <c r="BE369">
        <f t="shared" si="543"/>
        <v>0</v>
      </c>
      <c r="BF369">
        <v>0</v>
      </c>
      <c r="BG369">
        <f t="shared" si="544"/>
        <v>0</v>
      </c>
      <c r="BH369">
        <v>0</v>
      </c>
      <c r="BI369">
        <f t="shared" si="545"/>
        <v>0</v>
      </c>
      <c r="BJ369">
        <v>0</v>
      </c>
      <c r="BK369">
        <f t="shared" si="546"/>
        <v>0</v>
      </c>
      <c r="BL369">
        <v>0</v>
      </c>
      <c r="BM369">
        <f t="shared" si="547"/>
        <v>0</v>
      </c>
      <c r="BN369">
        <v>0</v>
      </c>
      <c r="BO369">
        <f t="shared" si="548"/>
        <v>0</v>
      </c>
      <c r="BP369">
        <v>0</v>
      </c>
      <c r="BQ369">
        <f t="shared" si="549"/>
        <v>0</v>
      </c>
      <c r="BR369">
        <v>0</v>
      </c>
      <c r="BS369">
        <f t="shared" si="550"/>
        <v>0</v>
      </c>
      <c r="BT369">
        <v>0</v>
      </c>
      <c r="BU369">
        <f t="shared" si="551"/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f t="shared" si="567"/>
        <v>0</v>
      </c>
      <c r="DF369">
        <v>0</v>
      </c>
      <c r="DG369">
        <f t="shared" si="568"/>
        <v>0</v>
      </c>
      <c r="DH369">
        <v>0</v>
      </c>
      <c r="DI369">
        <f t="shared" si="569"/>
        <v>0</v>
      </c>
      <c r="DJ369">
        <v>0</v>
      </c>
      <c r="DK369">
        <f t="shared" si="570"/>
        <v>0</v>
      </c>
      <c r="DL369">
        <v>0</v>
      </c>
      <c r="DM369">
        <f t="shared" si="571"/>
        <v>0</v>
      </c>
      <c r="DN369">
        <v>0</v>
      </c>
      <c r="DO369">
        <f t="shared" si="572"/>
        <v>0</v>
      </c>
      <c r="DP369">
        <v>0</v>
      </c>
      <c r="DQ369">
        <f t="shared" si="573"/>
        <v>0</v>
      </c>
      <c r="DR369">
        <v>0</v>
      </c>
      <c r="DS369">
        <f t="shared" si="574"/>
        <v>0</v>
      </c>
      <c r="DT369">
        <v>0</v>
      </c>
      <c r="DU369">
        <f t="shared" si="575"/>
        <v>0</v>
      </c>
      <c r="DV369">
        <v>0</v>
      </c>
      <c r="DW369">
        <f t="shared" si="576"/>
        <v>0</v>
      </c>
      <c r="DX369">
        <v>0</v>
      </c>
      <c r="DY369">
        <f t="shared" si="577"/>
        <v>0</v>
      </c>
      <c r="DZ369">
        <v>0</v>
      </c>
      <c r="EA369">
        <f t="shared" si="578"/>
        <v>0</v>
      </c>
      <c r="EB369">
        <v>0</v>
      </c>
      <c r="EC369">
        <f t="shared" si="579"/>
        <v>0</v>
      </c>
      <c r="ED369">
        <v>0</v>
      </c>
      <c r="EE369">
        <f t="shared" si="580"/>
        <v>0</v>
      </c>
      <c r="EF369">
        <v>0</v>
      </c>
      <c r="EG369">
        <f t="shared" si="581"/>
        <v>0</v>
      </c>
      <c r="EH369">
        <v>0</v>
      </c>
      <c r="EI369">
        <f t="shared" si="582"/>
        <v>0</v>
      </c>
      <c r="EJ369">
        <v>0</v>
      </c>
      <c r="EK369">
        <f t="shared" si="583"/>
        <v>0</v>
      </c>
      <c r="EL369">
        <v>0</v>
      </c>
      <c r="EM369">
        <f t="shared" si="584"/>
        <v>0</v>
      </c>
      <c r="EN369">
        <v>0</v>
      </c>
      <c r="EO369">
        <f t="shared" si="585"/>
        <v>0</v>
      </c>
      <c r="EP369">
        <v>0</v>
      </c>
      <c r="EQ369">
        <f t="shared" si="586"/>
        <v>0</v>
      </c>
      <c r="ER369">
        <v>100</v>
      </c>
      <c r="ES369">
        <f t="shared" si="587"/>
        <v>1</v>
      </c>
      <c r="ET369">
        <v>0</v>
      </c>
      <c r="EU369">
        <f t="shared" si="588"/>
        <v>0</v>
      </c>
      <c r="EV369">
        <v>0</v>
      </c>
      <c r="EW369">
        <f t="shared" si="589"/>
        <v>0</v>
      </c>
      <c r="EX369">
        <v>0</v>
      </c>
      <c r="EY369">
        <f t="shared" si="590"/>
        <v>0</v>
      </c>
      <c r="EZ369">
        <v>0</v>
      </c>
      <c r="FA369">
        <f t="shared" si="591"/>
        <v>0</v>
      </c>
      <c r="FB369">
        <v>0</v>
      </c>
      <c r="FC369">
        <f t="shared" si="592"/>
        <v>0</v>
      </c>
      <c r="FD369">
        <v>0</v>
      </c>
      <c r="FE369">
        <v>0</v>
      </c>
      <c r="FF369" s="3" t="s">
        <v>841</v>
      </c>
    </row>
    <row r="370" spans="1:162" x14ac:dyDescent="0.45">
      <c r="A370">
        <v>369</v>
      </c>
      <c r="B370">
        <v>560</v>
      </c>
      <c r="C370" t="s">
        <v>579</v>
      </c>
      <c r="D370" t="s">
        <v>581</v>
      </c>
      <c r="E370" t="s">
        <v>830</v>
      </c>
      <c r="G370" s="2">
        <v>3</v>
      </c>
      <c r="H370">
        <v>453.7</v>
      </c>
      <c r="I370">
        <v>2896</v>
      </c>
      <c r="J370">
        <v>673</v>
      </c>
      <c r="K370" s="2">
        <f t="shared" si="559"/>
        <v>0.23238950276243095</v>
      </c>
      <c r="L370">
        <f t="shared" si="564"/>
        <v>5.0000000000000001E-3</v>
      </c>
      <c r="M370" t="s">
        <v>38</v>
      </c>
      <c r="N370">
        <v>0</v>
      </c>
      <c r="O370">
        <f t="shared" si="522"/>
        <v>0</v>
      </c>
      <c r="P370">
        <v>0</v>
      </c>
      <c r="Q370">
        <f t="shared" si="523"/>
        <v>0</v>
      </c>
      <c r="R370">
        <v>0</v>
      </c>
      <c r="S370">
        <f t="shared" si="524"/>
        <v>0</v>
      </c>
      <c r="T370">
        <v>0</v>
      </c>
      <c r="U370">
        <f t="shared" si="525"/>
        <v>0</v>
      </c>
      <c r="V370">
        <v>0</v>
      </c>
      <c r="W370">
        <f t="shared" si="526"/>
        <v>0</v>
      </c>
      <c r="X370">
        <v>0</v>
      </c>
      <c r="Y370">
        <f t="shared" si="527"/>
        <v>0</v>
      </c>
      <c r="Z370">
        <v>0</v>
      </c>
      <c r="AA370">
        <f t="shared" si="528"/>
        <v>0</v>
      </c>
      <c r="AB370">
        <v>0</v>
      </c>
      <c r="AC370">
        <f t="shared" si="529"/>
        <v>0</v>
      </c>
      <c r="AD370">
        <v>0</v>
      </c>
      <c r="AE370">
        <f t="shared" si="530"/>
        <v>0</v>
      </c>
      <c r="AF370">
        <v>5.0000000000000001E-3</v>
      </c>
      <c r="AG370">
        <f t="shared" si="531"/>
        <v>3.989122186741669E-4</v>
      </c>
      <c r="AH370">
        <v>0</v>
      </c>
      <c r="AI370">
        <f t="shared" si="532"/>
        <v>0</v>
      </c>
      <c r="AJ370">
        <v>0</v>
      </c>
      <c r="AK370">
        <f t="shared" si="533"/>
        <v>0</v>
      </c>
      <c r="AL370">
        <v>0</v>
      </c>
      <c r="AM370">
        <f t="shared" si="534"/>
        <v>0</v>
      </c>
      <c r="AN370">
        <v>0</v>
      </c>
      <c r="AO370">
        <f t="shared" si="535"/>
        <v>0</v>
      </c>
      <c r="AP370">
        <f t="shared" si="593"/>
        <v>99.977000000000004</v>
      </c>
      <c r="AQ370">
        <f t="shared" si="536"/>
        <v>0.99850611445801551</v>
      </c>
      <c r="AR370">
        <v>0</v>
      </c>
      <c r="AS370">
        <f t="shared" si="537"/>
        <v>0</v>
      </c>
      <c r="AT370">
        <v>1.6E-2</v>
      </c>
      <c r="AU370">
        <f t="shared" si="538"/>
        <v>9.5818714925534874E-4</v>
      </c>
      <c r="AV370">
        <v>0</v>
      </c>
      <c r="AW370">
        <f t="shared" si="539"/>
        <v>0</v>
      </c>
      <c r="AX370">
        <v>2E-3</v>
      </c>
      <c r="AY370">
        <f t="shared" si="540"/>
        <v>1.3678617405501055E-4</v>
      </c>
      <c r="AZ370">
        <v>0</v>
      </c>
      <c r="BA370">
        <f t="shared" si="541"/>
        <v>0</v>
      </c>
      <c r="BB370">
        <v>0</v>
      </c>
      <c r="BC370">
        <f t="shared" si="542"/>
        <v>0</v>
      </c>
      <c r="BD370">
        <v>0</v>
      </c>
      <c r="BE370">
        <f t="shared" si="543"/>
        <v>0</v>
      </c>
      <c r="BF370">
        <v>0</v>
      </c>
      <c r="BG370">
        <f t="shared" si="544"/>
        <v>0</v>
      </c>
      <c r="BH370">
        <v>0</v>
      </c>
      <c r="BI370">
        <f t="shared" si="545"/>
        <v>0</v>
      </c>
      <c r="BJ370">
        <v>0</v>
      </c>
      <c r="BK370">
        <f t="shared" si="546"/>
        <v>0</v>
      </c>
      <c r="BL370">
        <v>0</v>
      </c>
      <c r="BM370">
        <f t="shared" si="547"/>
        <v>0</v>
      </c>
      <c r="BN370">
        <v>0</v>
      </c>
      <c r="BO370">
        <f t="shared" si="548"/>
        <v>0</v>
      </c>
      <c r="BP370">
        <v>0</v>
      </c>
      <c r="BQ370">
        <f t="shared" si="549"/>
        <v>0</v>
      </c>
      <c r="BR370">
        <v>0</v>
      </c>
      <c r="BS370">
        <f t="shared" si="550"/>
        <v>0</v>
      </c>
      <c r="BT370">
        <v>0</v>
      </c>
      <c r="BU370">
        <f t="shared" si="551"/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f t="shared" si="567"/>
        <v>0</v>
      </c>
      <c r="DF370">
        <v>0</v>
      </c>
      <c r="DG370">
        <f t="shared" si="568"/>
        <v>0</v>
      </c>
      <c r="DH370">
        <v>0</v>
      </c>
      <c r="DI370">
        <f t="shared" si="569"/>
        <v>0</v>
      </c>
      <c r="DJ370">
        <v>0</v>
      </c>
      <c r="DK370">
        <f t="shared" si="570"/>
        <v>0</v>
      </c>
      <c r="DL370">
        <v>0</v>
      </c>
      <c r="DM370">
        <f t="shared" si="571"/>
        <v>0</v>
      </c>
      <c r="DN370">
        <v>0</v>
      </c>
      <c r="DO370">
        <f t="shared" si="572"/>
        <v>0</v>
      </c>
      <c r="DP370">
        <v>0</v>
      </c>
      <c r="DQ370">
        <f t="shared" si="573"/>
        <v>0</v>
      </c>
      <c r="DR370">
        <v>0</v>
      </c>
      <c r="DS370">
        <f t="shared" si="574"/>
        <v>0</v>
      </c>
      <c r="DT370">
        <v>0</v>
      </c>
      <c r="DU370">
        <f t="shared" si="575"/>
        <v>0</v>
      </c>
      <c r="DV370">
        <v>0</v>
      </c>
      <c r="DW370">
        <f t="shared" si="576"/>
        <v>0</v>
      </c>
      <c r="DX370">
        <v>0</v>
      </c>
      <c r="DY370">
        <f t="shared" si="577"/>
        <v>0</v>
      </c>
      <c r="DZ370">
        <v>0</v>
      </c>
      <c r="EA370">
        <f t="shared" si="578"/>
        <v>0</v>
      </c>
      <c r="EB370">
        <v>0</v>
      </c>
      <c r="EC370">
        <f t="shared" si="579"/>
        <v>0</v>
      </c>
      <c r="ED370">
        <v>0</v>
      </c>
      <c r="EE370">
        <f t="shared" si="580"/>
        <v>0</v>
      </c>
      <c r="EF370">
        <v>0</v>
      </c>
      <c r="EG370">
        <f t="shared" si="581"/>
        <v>0</v>
      </c>
      <c r="EH370">
        <v>0</v>
      </c>
      <c r="EI370">
        <f t="shared" si="582"/>
        <v>0</v>
      </c>
      <c r="EJ370">
        <v>0</v>
      </c>
      <c r="EK370">
        <f t="shared" si="583"/>
        <v>0</v>
      </c>
      <c r="EL370">
        <v>0</v>
      </c>
      <c r="EM370">
        <f t="shared" si="584"/>
        <v>0</v>
      </c>
      <c r="EN370">
        <v>0</v>
      </c>
      <c r="EO370">
        <f t="shared" si="585"/>
        <v>0</v>
      </c>
      <c r="EP370">
        <v>0</v>
      </c>
      <c r="EQ370">
        <f t="shared" si="586"/>
        <v>0</v>
      </c>
      <c r="ER370">
        <v>100</v>
      </c>
      <c r="ES370">
        <f t="shared" si="587"/>
        <v>1</v>
      </c>
      <c r="ET370">
        <v>0</v>
      </c>
      <c r="EU370">
        <f t="shared" si="588"/>
        <v>0</v>
      </c>
      <c r="EV370">
        <v>0</v>
      </c>
      <c r="EW370">
        <f t="shared" si="589"/>
        <v>0</v>
      </c>
      <c r="EX370">
        <v>0</v>
      </c>
      <c r="EY370">
        <f t="shared" si="590"/>
        <v>0</v>
      </c>
      <c r="EZ370">
        <v>0</v>
      </c>
      <c r="FA370">
        <f t="shared" si="591"/>
        <v>0</v>
      </c>
      <c r="FB370">
        <v>0</v>
      </c>
      <c r="FC370">
        <f t="shared" si="592"/>
        <v>0</v>
      </c>
      <c r="FD370">
        <v>0</v>
      </c>
      <c r="FE370">
        <v>0</v>
      </c>
      <c r="FF370" s="3" t="s">
        <v>841</v>
      </c>
    </row>
    <row r="371" spans="1:162" x14ac:dyDescent="0.45">
      <c r="A371">
        <v>370</v>
      </c>
      <c r="B371">
        <v>561</v>
      </c>
      <c r="C371" t="s">
        <v>579</v>
      </c>
      <c r="D371" t="s">
        <v>581</v>
      </c>
      <c r="E371" t="s">
        <v>830</v>
      </c>
      <c r="G371" s="2">
        <v>3</v>
      </c>
      <c r="H371">
        <v>453.7</v>
      </c>
      <c r="I371">
        <v>2896</v>
      </c>
      <c r="J371">
        <v>773</v>
      </c>
      <c r="K371" s="2">
        <f t="shared" si="559"/>
        <v>0.26691988950276241</v>
      </c>
      <c r="L371">
        <f t="shared" si="564"/>
        <v>5.0000000000000001E-3</v>
      </c>
      <c r="M371" t="s">
        <v>38</v>
      </c>
      <c r="N371">
        <v>0</v>
      </c>
      <c r="O371">
        <f t="shared" si="522"/>
        <v>0</v>
      </c>
      <c r="P371">
        <v>0</v>
      </c>
      <c r="Q371">
        <f t="shared" si="523"/>
        <v>0</v>
      </c>
      <c r="R371">
        <v>0</v>
      </c>
      <c r="S371">
        <f t="shared" si="524"/>
        <v>0</v>
      </c>
      <c r="T371">
        <v>0</v>
      </c>
      <c r="U371">
        <f t="shared" si="525"/>
        <v>0</v>
      </c>
      <c r="V371">
        <v>0</v>
      </c>
      <c r="W371">
        <f t="shared" si="526"/>
        <v>0</v>
      </c>
      <c r="X371">
        <v>0</v>
      </c>
      <c r="Y371">
        <f t="shared" si="527"/>
        <v>0</v>
      </c>
      <c r="Z371">
        <v>0</v>
      </c>
      <c r="AA371">
        <f t="shared" si="528"/>
        <v>0</v>
      </c>
      <c r="AB371">
        <v>0</v>
      </c>
      <c r="AC371">
        <f t="shared" si="529"/>
        <v>0</v>
      </c>
      <c r="AD371">
        <v>0</v>
      </c>
      <c r="AE371">
        <f t="shared" si="530"/>
        <v>0</v>
      </c>
      <c r="AF371">
        <v>5.0000000000000001E-3</v>
      </c>
      <c r="AG371">
        <f t="shared" si="531"/>
        <v>3.989122186741669E-4</v>
      </c>
      <c r="AH371">
        <v>0</v>
      </c>
      <c r="AI371">
        <f t="shared" si="532"/>
        <v>0</v>
      </c>
      <c r="AJ371">
        <v>0</v>
      </c>
      <c r="AK371">
        <f t="shared" si="533"/>
        <v>0</v>
      </c>
      <c r="AL371">
        <v>0</v>
      </c>
      <c r="AM371">
        <f t="shared" si="534"/>
        <v>0</v>
      </c>
      <c r="AN371">
        <v>0</v>
      </c>
      <c r="AO371">
        <f t="shared" si="535"/>
        <v>0</v>
      </c>
      <c r="AP371">
        <f t="shared" si="593"/>
        <v>99.977000000000004</v>
      </c>
      <c r="AQ371">
        <f t="shared" si="536"/>
        <v>0.99850611445801551</v>
      </c>
      <c r="AR371">
        <v>0</v>
      </c>
      <c r="AS371">
        <f t="shared" si="537"/>
        <v>0</v>
      </c>
      <c r="AT371">
        <v>1.6E-2</v>
      </c>
      <c r="AU371">
        <f t="shared" si="538"/>
        <v>9.5818714925534874E-4</v>
      </c>
      <c r="AV371">
        <v>0</v>
      </c>
      <c r="AW371">
        <f t="shared" si="539"/>
        <v>0</v>
      </c>
      <c r="AX371">
        <v>2E-3</v>
      </c>
      <c r="AY371">
        <f t="shared" si="540"/>
        <v>1.3678617405501055E-4</v>
      </c>
      <c r="AZ371">
        <v>0</v>
      </c>
      <c r="BA371">
        <f t="shared" si="541"/>
        <v>0</v>
      </c>
      <c r="BB371">
        <v>0</v>
      </c>
      <c r="BC371">
        <f t="shared" si="542"/>
        <v>0</v>
      </c>
      <c r="BD371">
        <v>0</v>
      </c>
      <c r="BE371">
        <f t="shared" si="543"/>
        <v>0</v>
      </c>
      <c r="BF371">
        <v>0</v>
      </c>
      <c r="BG371">
        <f t="shared" si="544"/>
        <v>0</v>
      </c>
      <c r="BH371">
        <v>0</v>
      </c>
      <c r="BI371">
        <f t="shared" si="545"/>
        <v>0</v>
      </c>
      <c r="BJ371">
        <v>0</v>
      </c>
      <c r="BK371">
        <f t="shared" si="546"/>
        <v>0</v>
      </c>
      <c r="BL371">
        <v>0</v>
      </c>
      <c r="BM371">
        <f t="shared" si="547"/>
        <v>0</v>
      </c>
      <c r="BN371">
        <v>0</v>
      </c>
      <c r="BO371">
        <f t="shared" si="548"/>
        <v>0</v>
      </c>
      <c r="BP371">
        <v>0</v>
      </c>
      <c r="BQ371">
        <f t="shared" si="549"/>
        <v>0</v>
      </c>
      <c r="BR371">
        <v>0</v>
      </c>
      <c r="BS371">
        <f t="shared" si="550"/>
        <v>0</v>
      </c>
      <c r="BT371">
        <v>0</v>
      </c>
      <c r="BU371">
        <f t="shared" si="551"/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f t="shared" si="567"/>
        <v>0</v>
      </c>
      <c r="DF371">
        <v>0</v>
      </c>
      <c r="DG371">
        <f t="shared" si="568"/>
        <v>0</v>
      </c>
      <c r="DH371">
        <v>0</v>
      </c>
      <c r="DI371">
        <f t="shared" si="569"/>
        <v>0</v>
      </c>
      <c r="DJ371">
        <v>0</v>
      </c>
      <c r="DK371">
        <f t="shared" si="570"/>
        <v>0</v>
      </c>
      <c r="DL371">
        <v>0</v>
      </c>
      <c r="DM371">
        <f t="shared" si="571"/>
        <v>0</v>
      </c>
      <c r="DN371">
        <v>0</v>
      </c>
      <c r="DO371">
        <f t="shared" si="572"/>
        <v>0</v>
      </c>
      <c r="DP371">
        <v>0</v>
      </c>
      <c r="DQ371">
        <f t="shared" si="573"/>
        <v>0</v>
      </c>
      <c r="DR371">
        <v>0</v>
      </c>
      <c r="DS371">
        <f t="shared" si="574"/>
        <v>0</v>
      </c>
      <c r="DT371">
        <v>0</v>
      </c>
      <c r="DU371">
        <f t="shared" si="575"/>
        <v>0</v>
      </c>
      <c r="DV371">
        <v>0</v>
      </c>
      <c r="DW371">
        <f t="shared" si="576"/>
        <v>0</v>
      </c>
      <c r="DX371">
        <v>0</v>
      </c>
      <c r="DY371">
        <f t="shared" si="577"/>
        <v>0</v>
      </c>
      <c r="DZ371">
        <v>0</v>
      </c>
      <c r="EA371">
        <f t="shared" si="578"/>
        <v>0</v>
      </c>
      <c r="EB371">
        <v>0</v>
      </c>
      <c r="EC371">
        <f t="shared" si="579"/>
        <v>0</v>
      </c>
      <c r="ED371">
        <v>0</v>
      </c>
      <c r="EE371">
        <f t="shared" si="580"/>
        <v>0</v>
      </c>
      <c r="EF371">
        <v>0</v>
      </c>
      <c r="EG371">
        <f t="shared" si="581"/>
        <v>0</v>
      </c>
      <c r="EH371">
        <v>0</v>
      </c>
      <c r="EI371">
        <f t="shared" si="582"/>
        <v>0</v>
      </c>
      <c r="EJ371">
        <v>0</v>
      </c>
      <c r="EK371">
        <f t="shared" si="583"/>
        <v>0</v>
      </c>
      <c r="EL371">
        <v>0</v>
      </c>
      <c r="EM371">
        <f t="shared" si="584"/>
        <v>0</v>
      </c>
      <c r="EN371">
        <v>0</v>
      </c>
      <c r="EO371">
        <f t="shared" si="585"/>
        <v>0</v>
      </c>
      <c r="EP371">
        <v>0</v>
      </c>
      <c r="EQ371">
        <f t="shared" si="586"/>
        <v>0</v>
      </c>
      <c r="ER371">
        <v>100</v>
      </c>
      <c r="ES371">
        <f t="shared" si="587"/>
        <v>1</v>
      </c>
      <c r="ET371">
        <v>0</v>
      </c>
      <c r="EU371">
        <f t="shared" si="588"/>
        <v>0</v>
      </c>
      <c r="EV371">
        <v>0</v>
      </c>
      <c r="EW371">
        <f t="shared" si="589"/>
        <v>0</v>
      </c>
      <c r="EX371">
        <v>0</v>
      </c>
      <c r="EY371">
        <f t="shared" si="590"/>
        <v>0</v>
      </c>
      <c r="EZ371">
        <v>0</v>
      </c>
      <c r="FA371">
        <f t="shared" si="591"/>
        <v>0</v>
      </c>
      <c r="FB371">
        <v>0</v>
      </c>
      <c r="FC371">
        <f t="shared" si="592"/>
        <v>0</v>
      </c>
      <c r="FD371">
        <v>0</v>
      </c>
      <c r="FE371">
        <v>0</v>
      </c>
      <c r="FF371" s="3" t="s">
        <v>841</v>
      </c>
    </row>
    <row r="372" spans="1:162" x14ac:dyDescent="0.45">
      <c r="A372">
        <v>371</v>
      </c>
      <c r="B372">
        <v>562</v>
      </c>
      <c r="C372" t="s">
        <v>579</v>
      </c>
      <c r="D372" t="s">
        <v>581</v>
      </c>
      <c r="E372" t="s">
        <v>830</v>
      </c>
      <c r="G372" s="2">
        <v>3</v>
      </c>
      <c r="H372">
        <v>453.7</v>
      </c>
      <c r="I372">
        <v>2896</v>
      </c>
      <c r="J372">
        <v>873</v>
      </c>
      <c r="K372" s="2">
        <f t="shared" si="559"/>
        <v>0.3014502762430939</v>
      </c>
      <c r="L372">
        <f t="shared" si="564"/>
        <v>5.0000000000000001E-3</v>
      </c>
      <c r="M372" t="s">
        <v>38</v>
      </c>
      <c r="N372">
        <v>0</v>
      </c>
      <c r="O372">
        <f t="shared" si="522"/>
        <v>0</v>
      </c>
      <c r="P372">
        <v>0</v>
      </c>
      <c r="Q372">
        <f t="shared" si="523"/>
        <v>0</v>
      </c>
      <c r="R372">
        <v>0</v>
      </c>
      <c r="S372">
        <f t="shared" si="524"/>
        <v>0</v>
      </c>
      <c r="T372">
        <v>0</v>
      </c>
      <c r="U372">
        <f t="shared" si="525"/>
        <v>0</v>
      </c>
      <c r="V372">
        <v>0</v>
      </c>
      <c r="W372">
        <f t="shared" si="526"/>
        <v>0</v>
      </c>
      <c r="X372">
        <v>0</v>
      </c>
      <c r="Y372">
        <f t="shared" si="527"/>
        <v>0</v>
      </c>
      <c r="Z372">
        <v>0</v>
      </c>
      <c r="AA372">
        <f t="shared" si="528"/>
        <v>0</v>
      </c>
      <c r="AB372">
        <v>0</v>
      </c>
      <c r="AC372">
        <f t="shared" si="529"/>
        <v>0</v>
      </c>
      <c r="AD372">
        <v>0</v>
      </c>
      <c r="AE372">
        <f t="shared" si="530"/>
        <v>0</v>
      </c>
      <c r="AF372">
        <v>5.0000000000000001E-3</v>
      </c>
      <c r="AG372">
        <f t="shared" si="531"/>
        <v>3.989122186741669E-4</v>
      </c>
      <c r="AH372">
        <v>0</v>
      </c>
      <c r="AI372">
        <f t="shared" si="532"/>
        <v>0</v>
      </c>
      <c r="AJ372">
        <v>0</v>
      </c>
      <c r="AK372">
        <f t="shared" si="533"/>
        <v>0</v>
      </c>
      <c r="AL372">
        <v>0</v>
      </c>
      <c r="AM372">
        <f t="shared" si="534"/>
        <v>0</v>
      </c>
      <c r="AN372">
        <v>0</v>
      </c>
      <c r="AO372">
        <f t="shared" si="535"/>
        <v>0</v>
      </c>
      <c r="AP372">
        <f t="shared" si="593"/>
        <v>99.977000000000004</v>
      </c>
      <c r="AQ372">
        <f t="shared" si="536"/>
        <v>0.99850611445801551</v>
      </c>
      <c r="AR372">
        <v>0</v>
      </c>
      <c r="AS372">
        <f t="shared" si="537"/>
        <v>0</v>
      </c>
      <c r="AT372">
        <v>1.6E-2</v>
      </c>
      <c r="AU372">
        <f t="shared" si="538"/>
        <v>9.5818714925534874E-4</v>
      </c>
      <c r="AV372">
        <v>0</v>
      </c>
      <c r="AW372">
        <f t="shared" si="539"/>
        <v>0</v>
      </c>
      <c r="AX372">
        <v>2E-3</v>
      </c>
      <c r="AY372">
        <f t="shared" si="540"/>
        <v>1.3678617405501055E-4</v>
      </c>
      <c r="AZ372">
        <v>0</v>
      </c>
      <c r="BA372">
        <f t="shared" si="541"/>
        <v>0</v>
      </c>
      <c r="BB372">
        <v>0</v>
      </c>
      <c r="BC372">
        <f t="shared" si="542"/>
        <v>0</v>
      </c>
      <c r="BD372">
        <v>0</v>
      </c>
      <c r="BE372">
        <f t="shared" si="543"/>
        <v>0</v>
      </c>
      <c r="BF372">
        <v>0</v>
      </c>
      <c r="BG372">
        <f t="shared" si="544"/>
        <v>0</v>
      </c>
      <c r="BH372">
        <v>0</v>
      </c>
      <c r="BI372">
        <f t="shared" si="545"/>
        <v>0</v>
      </c>
      <c r="BJ372">
        <v>0</v>
      </c>
      <c r="BK372">
        <f t="shared" si="546"/>
        <v>0</v>
      </c>
      <c r="BL372">
        <v>0</v>
      </c>
      <c r="BM372">
        <f t="shared" si="547"/>
        <v>0</v>
      </c>
      <c r="BN372">
        <v>0</v>
      </c>
      <c r="BO372">
        <f t="shared" si="548"/>
        <v>0</v>
      </c>
      <c r="BP372">
        <v>0</v>
      </c>
      <c r="BQ372">
        <f t="shared" si="549"/>
        <v>0</v>
      </c>
      <c r="BR372">
        <v>0</v>
      </c>
      <c r="BS372">
        <f t="shared" si="550"/>
        <v>0</v>
      </c>
      <c r="BT372">
        <v>0</v>
      </c>
      <c r="BU372">
        <f t="shared" si="551"/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f t="shared" si="567"/>
        <v>0</v>
      </c>
      <c r="DF372">
        <v>0</v>
      </c>
      <c r="DG372">
        <f t="shared" si="568"/>
        <v>0</v>
      </c>
      <c r="DH372">
        <v>0</v>
      </c>
      <c r="DI372">
        <f t="shared" si="569"/>
        <v>0</v>
      </c>
      <c r="DJ372">
        <v>0</v>
      </c>
      <c r="DK372">
        <f t="shared" si="570"/>
        <v>0</v>
      </c>
      <c r="DL372">
        <v>0</v>
      </c>
      <c r="DM372">
        <f t="shared" si="571"/>
        <v>0</v>
      </c>
      <c r="DN372">
        <v>0</v>
      </c>
      <c r="DO372">
        <f t="shared" si="572"/>
        <v>0</v>
      </c>
      <c r="DP372">
        <v>0</v>
      </c>
      <c r="DQ372">
        <f t="shared" si="573"/>
        <v>0</v>
      </c>
      <c r="DR372">
        <v>0</v>
      </c>
      <c r="DS372">
        <f t="shared" si="574"/>
        <v>0</v>
      </c>
      <c r="DT372">
        <v>0</v>
      </c>
      <c r="DU372">
        <f t="shared" si="575"/>
        <v>0</v>
      </c>
      <c r="DV372">
        <v>0</v>
      </c>
      <c r="DW372">
        <f t="shared" si="576"/>
        <v>0</v>
      </c>
      <c r="DX372">
        <v>0</v>
      </c>
      <c r="DY372">
        <f t="shared" si="577"/>
        <v>0</v>
      </c>
      <c r="DZ372">
        <v>0</v>
      </c>
      <c r="EA372">
        <f t="shared" si="578"/>
        <v>0</v>
      </c>
      <c r="EB372">
        <v>0</v>
      </c>
      <c r="EC372">
        <f t="shared" si="579"/>
        <v>0</v>
      </c>
      <c r="ED372">
        <v>0</v>
      </c>
      <c r="EE372">
        <f t="shared" si="580"/>
        <v>0</v>
      </c>
      <c r="EF372">
        <v>0</v>
      </c>
      <c r="EG372">
        <f t="shared" si="581"/>
        <v>0</v>
      </c>
      <c r="EH372">
        <v>0</v>
      </c>
      <c r="EI372">
        <f t="shared" si="582"/>
        <v>0</v>
      </c>
      <c r="EJ372">
        <v>0</v>
      </c>
      <c r="EK372">
        <f t="shared" si="583"/>
        <v>0</v>
      </c>
      <c r="EL372">
        <v>0</v>
      </c>
      <c r="EM372">
        <f t="shared" si="584"/>
        <v>0</v>
      </c>
      <c r="EN372">
        <v>0</v>
      </c>
      <c r="EO372">
        <f t="shared" si="585"/>
        <v>0</v>
      </c>
      <c r="EP372">
        <v>0</v>
      </c>
      <c r="EQ372">
        <f t="shared" si="586"/>
        <v>0</v>
      </c>
      <c r="ER372">
        <v>100</v>
      </c>
      <c r="ES372">
        <f t="shared" si="587"/>
        <v>1</v>
      </c>
      <c r="ET372">
        <v>0</v>
      </c>
      <c r="EU372">
        <f t="shared" si="588"/>
        <v>0</v>
      </c>
      <c r="EV372">
        <v>0</v>
      </c>
      <c r="EW372">
        <f t="shared" si="589"/>
        <v>0</v>
      </c>
      <c r="EX372">
        <v>0</v>
      </c>
      <c r="EY372">
        <f t="shared" si="590"/>
        <v>0</v>
      </c>
      <c r="EZ372">
        <v>0</v>
      </c>
      <c r="FA372">
        <f t="shared" si="591"/>
        <v>0</v>
      </c>
      <c r="FB372">
        <v>0</v>
      </c>
      <c r="FC372">
        <f t="shared" si="592"/>
        <v>0</v>
      </c>
      <c r="FD372">
        <v>0</v>
      </c>
      <c r="FE372">
        <v>0</v>
      </c>
      <c r="FF372" s="3" t="s">
        <v>841</v>
      </c>
    </row>
    <row r="373" spans="1:162" x14ac:dyDescent="0.45">
      <c r="A373">
        <v>372</v>
      </c>
      <c r="B373">
        <v>563</v>
      </c>
      <c r="C373" t="s">
        <v>579</v>
      </c>
      <c r="D373" t="s">
        <v>581</v>
      </c>
      <c r="E373" t="s">
        <v>830</v>
      </c>
      <c r="G373" s="2">
        <v>3</v>
      </c>
      <c r="H373">
        <v>453.7</v>
      </c>
      <c r="I373">
        <v>2896</v>
      </c>
      <c r="J373">
        <v>973</v>
      </c>
      <c r="K373" s="2">
        <f t="shared" si="559"/>
        <v>0.33598066298342544</v>
      </c>
      <c r="L373">
        <f t="shared" si="564"/>
        <v>5.0000000000000001E-3</v>
      </c>
      <c r="M373" t="s">
        <v>38</v>
      </c>
      <c r="N373">
        <v>0</v>
      </c>
      <c r="O373">
        <f t="shared" si="522"/>
        <v>0</v>
      </c>
      <c r="P373">
        <v>0</v>
      </c>
      <c r="Q373">
        <f t="shared" si="523"/>
        <v>0</v>
      </c>
      <c r="R373">
        <v>0</v>
      </c>
      <c r="S373">
        <f t="shared" si="524"/>
        <v>0</v>
      </c>
      <c r="T373">
        <v>0</v>
      </c>
      <c r="U373">
        <f t="shared" si="525"/>
        <v>0</v>
      </c>
      <c r="V373">
        <v>0</v>
      </c>
      <c r="W373">
        <f t="shared" si="526"/>
        <v>0</v>
      </c>
      <c r="X373">
        <v>0</v>
      </c>
      <c r="Y373">
        <f t="shared" si="527"/>
        <v>0</v>
      </c>
      <c r="Z373">
        <v>0</v>
      </c>
      <c r="AA373">
        <f t="shared" si="528"/>
        <v>0</v>
      </c>
      <c r="AB373">
        <v>0</v>
      </c>
      <c r="AC373">
        <f t="shared" si="529"/>
        <v>0</v>
      </c>
      <c r="AD373">
        <v>0</v>
      </c>
      <c r="AE373">
        <f t="shared" si="530"/>
        <v>0</v>
      </c>
      <c r="AF373">
        <v>5.0000000000000001E-3</v>
      </c>
      <c r="AG373">
        <f t="shared" si="531"/>
        <v>3.989122186741669E-4</v>
      </c>
      <c r="AH373">
        <v>0</v>
      </c>
      <c r="AI373">
        <f t="shared" si="532"/>
        <v>0</v>
      </c>
      <c r="AJ373">
        <v>0</v>
      </c>
      <c r="AK373">
        <f t="shared" si="533"/>
        <v>0</v>
      </c>
      <c r="AL373">
        <v>0</v>
      </c>
      <c r="AM373">
        <f t="shared" si="534"/>
        <v>0</v>
      </c>
      <c r="AN373">
        <v>0</v>
      </c>
      <c r="AO373">
        <f t="shared" si="535"/>
        <v>0</v>
      </c>
      <c r="AP373">
        <f t="shared" si="593"/>
        <v>99.977000000000004</v>
      </c>
      <c r="AQ373">
        <f t="shared" si="536"/>
        <v>0.99850611445801551</v>
      </c>
      <c r="AR373">
        <v>0</v>
      </c>
      <c r="AS373">
        <f t="shared" si="537"/>
        <v>0</v>
      </c>
      <c r="AT373">
        <v>1.6E-2</v>
      </c>
      <c r="AU373">
        <f t="shared" si="538"/>
        <v>9.5818714925534874E-4</v>
      </c>
      <c r="AV373">
        <v>0</v>
      </c>
      <c r="AW373">
        <f t="shared" si="539"/>
        <v>0</v>
      </c>
      <c r="AX373">
        <v>2E-3</v>
      </c>
      <c r="AY373">
        <f t="shared" si="540"/>
        <v>1.3678617405501055E-4</v>
      </c>
      <c r="AZ373">
        <v>0</v>
      </c>
      <c r="BA373">
        <f t="shared" si="541"/>
        <v>0</v>
      </c>
      <c r="BB373">
        <v>0</v>
      </c>
      <c r="BC373">
        <f t="shared" si="542"/>
        <v>0</v>
      </c>
      <c r="BD373">
        <v>0</v>
      </c>
      <c r="BE373">
        <f t="shared" si="543"/>
        <v>0</v>
      </c>
      <c r="BF373">
        <v>0</v>
      </c>
      <c r="BG373">
        <f t="shared" si="544"/>
        <v>0</v>
      </c>
      <c r="BH373">
        <v>0</v>
      </c>
      <c r="BI373">
        <f t="shared" si="545"/>
        <v>0</v>
      </c>
      <c r="BJ373">
        <v>0</v>
      </c>
      <c r="BK373">
        <f t="shared" si="546"/>
        <v>0</v>
      </c>
      <c r="BL373">
        <v>0</v>
      </c>
      <c r="BM373">
        <f t="shared" si="547"/>
        <v>0</v>
      </c>
      <c r="BN373">
        <v>0</v>
      </c>
      <c r="BO373">
        <f t="shared" si="548"/>
        <v>0</v>
      </c>
      <c r="BP373">
        <v>0</v>
      </c>
      <c r="BQ373">
        <f t="shared" si="549"/>
        <v>0</v>
      </c>
      <c r="BR373">
        <v>0</v>
      </c>
      <c r="BS373">
        <f t="shared" si="550"/>
        <v>0</v>
      </c>
      <c r="BT373">
        <v>0</v>
      </c>
      <c r="BU373">
        <f t="shared" si="551"/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f t="shared" si="567"/>
        <v>0</v>
      </c>
      <c r="DF373">
        <v>0</v>
      </c>
      <c r="DG373">
        <f t="shared" si="568"/>
        <v>0</v>
      </c>
      <c r="DH373">
        <v>0</v>
      </c>
      <c r="DI373">
        <f t="shared" si="569"/>
        <v>0</v>
      </c>
      <c r="DJ373">
        <v>0</v>
      </c>
      <c r="DK373">
        <f t="shared" si="570"/>
        <v>0</v>
      </c>
      <c r="DL373">
        <v>0</v>
      </c>
      <c r="DM373">
        <f t="shared" si="571"/>
        <v>0</v>
      </c>
      <c r="DN373">
        <v>0</v>
      </c>
      <c r="DO373">
        <f t="shared" si="572"/>
        <v>0</v>
      </c>
      <c r="DP373">
        <v>0</v>
      </c>
      <c r="DQ373">
        <f t="shared" si="573"/>
        <v>0</v>
      </c>
      <c r="DR373">
        <v>0</v>
      </c>
      <c r="DS373">
        <f t="shared" si="574"/>
        <v>0</v>
      </c>
      <c r="DT373">
        <v>0</v>
      </c>
      <c r="DU373">
        <f t="shared" si="575"/>
        <v>0</v>
      </c>
      <c r="DV373">
        <v>0</v>
      </c>
      <c r="DW373">
        <f t="shared" si="576"/>
        <v>0</v>
      </c>
      <c r="DX373">
        <v>0</v>
      </c>
      <c r="DY373">
        <f t="shared" si="577"/>
        <v>0</v>
      </c>
      <c r="DZ373">
        <v>0</v>
      </c>
      <c r="EA373">
        <f t="shared" si="578"/>
        <v>0</v>
      </c>
      <c r="EB373">
        <v>0</v>
      </c>
      <c r="EC373">
        <f t="shared" si="579"/>
        <v>0</v>
      </c>
      <c r="ED373">
        <v>0</v>
      </c>
      <c r="EE373">
        <f t="shared" si="580"/>
        <v>0</v>
      </c>
      <c r="EF373">
        <v>0</v>
      </c>
      <c r="EG373">
        <f t="shared" si="581"/>
        <v>0</v>
      </c>
      <c r="EH373">
        <v>0</v>
      </c>
      <c r="EI373">
        <f t="shared" si="582"/>
        <v>0</v>
      </c>
      <c r="EJ373">
        <v>0</v>
      </c>
      <c r="EK373">
        <f t="shared" si="583"/>
        <v>0</v>
      </c>
      <c r="EL373">
        <v>0</v>
      </c>
      <c r="EM373">
        <f t="shared" si="584"/>
        <v>0</v>
      </c>
      <c r="EN373">
        <v>0</v>
      </c>
      <c r="EO373">
        <f t="shared" si="585"/>
        <v>0</v>
      </c>
      <c r="EP373">
        <v>0</v>
      </c>
      <c r="EQ373">
        <f t="shared" si="586"/>
        <v>0</v>
      </c>
      <c r="ER373">
        <v>100</v>
      </c>
      <c r="ES373">
        <f t="shared" si="587"/>
        <v>1</v>
      </c>
      <c r="ET373">
        <v>0</v>
      </c>
      <c r="EU373">
        <f t="shared" si="588"/>
        <v>0</v>
      </c>
      <c r="EV373">
        <v>0</v>
      </c>
      <c r="EW373">
        <f t="shared" si="589"/>
        <v>0</v>
      </c>
      <c r="EX373">
        <v>0</v>
      </c>
      <c r="EY373">
        <f t="shared" si="590"/>
        <v>0</v>
      </c>
      <c r="EZ373">
        <v>0</v>
      </c>
      <c r="FA373">
        <f t="shared" si="591"/>
        <v>0</v>
      </c>
      <c r="FB373">
        <v>0</v>
      </c>
      <c r="FC373">
        <f t="shared" si="592"/>
        <v>0</v>
      </c>
      <c r="FD373">
        <v>0</v>
      </c>
      <c r="FE373">
        <v>0</v>
      </c>
      <c r="FF373" s="3" t="s">
        <v>841</v>
      </c>
    </row>
    <row r="374" spans="1:162" ht="14.25" customHeight="1" x14ac:dyDescent="0.45">
      <c r="A374">
        <v>373</v>
      </c>
      <c r="B374">
        <v>564</v>
      </c>
      <c r="C374" t="s">
        <v>579</v>
      </c>
      <c r="D374" t="s">
        <v>581</v>
      </c>
      <c r="E374" t="s">
        <v>830</v>
      </c>
      <c r="G374" s="2">
        <v>3</v>
      </c>
      <c r="H374">
        <v>453.7</v>
      </c>
      <c r="I374">
        <v>2896</v>
      </c>
      <c r="J374">
        <v>1073</v>
      </c>
      <c r="K374" s="2">
        <f t="shared" si="559"/>
        <v>0.37051104972375692</v>
      </c>
      <c r="L374">
        <f t="shared" si="564"/>
        <v>5.0000000000000001E-3</v>
      </c>
      <c r="M374" t="s">
        <v>38</v>
      </c>
      <c r="N374">
        <v>0</v>
      </c>
      <c r="O374">
        <f t="shared" si="522"/>
        <v>0</v>
      </c>
      <c r="P374">
        <v>0</v>
      </c>
      <c r="Q374">
        <f t="shared" si="523"/>
        <v>0</v>
      </c>
      <c r="R374">
        <v>0</v>
      </c>
      <c r="S374">
        <f t="shared" si="524"/>
        <v>0</v>
      </c>
      <c r="T374">
        <v>0</v>
      </c>
      <c r="U374">
        <f t="shared" si="525"/>
        <v>0</v>
      </c>
      <c r="V374">
        <v>0</v>
      </c>
      <c r="W374">
        <f t="shared" si="526"/>
        <v>0</v>
      </c>
      <c r="X374">
        <v>0</v>
      </c>
      <c r="Y374">
        <f t="shared" si="527"/>
        <v>0</v>
      </c>
      <c r="Z374">
        <v>0</v>
      </c>
      <c r="AA374">
        <f t="shared" si="528"/>
        <v>0</v>
      </c>
      <c r="AB374">
        <v>0</v>
      </c>
      <c r="AC374">
        <f t="shared" si="529"/>
        <v>0</v>
      </c>
      <c r="AD374">
        <v>0</v>
      </c>
      <c r="AE374">
        <f t="shared" si="530"/>
        <v>0</v>
      </c>
      <c r="AF374">
        <v>5.0000000000000001E-3</v>
      </c>
      <c r="AG374">
        <f t="shared" si="531"/>
        <v>3.989122186741669E-4</v>
      </c>
      <c r="AH374">
        <v>0</v>
      </c>
      <c r="AI374">
        <f t="shared" si="532"/>
        <v>0</v>
      </c>
      <c r="AJ374">
        <v>0</v>
      </c>
      <c r="AK374">
        <f t="shared" si="533"/>
        <v>0</v>
      </c>
      <c r="AL374">
        <v>0</v>
      </c>
      <c r="AM374">
        <f t="shared" si="534"/>
        <v>0</v>
      </c>
      <c r="AN374">
        <v>0</v>
      </c>
      <c r="AO374">
        <f t="shared" si="535"/>
        <v>0</v>
      </c>
      <c r="AP374">
        <f t="shared" si="593"/>
        <v>99.977000000000004</v>
      </c>
      <c r="AQ374">
        <f t="shared" si="536"/>
        <v>0.99850611445801551</v>
      </c>
      <c r="AR374">
        <v>0</v>
      </c>
      <c r="AS374">
        <f t="shared" si="537"/>
        <v>0</v>
      </c>
      <c r="AT374">
        <v>1.6E-2</v>
      </c>
      <c r="AU374">
        <f t="shared" si="538"/>
        <v>9.5818714925534874E-4</v>
      </c>
      <c r="AV374">
        <v>0</v>
      </c>
      <c r="AW374">
        <f t="shared" si="539"/>
        <v>0</v>
      </c>
      <c r="AX374">
        <v>2E-3</v>
      </c>
      <c r="AY374">
        <f t="shared" si="540"/>
        <v>1.3678617405501055E-4</v>
      </c>
      <c r="AZ374">
        <v>0</v>
      </c>
      <c r="BA374">
        <f t="shared" si="541"/>
        <v>0</v>
      </c>
      <c r="BB374">
        <v>0</v>
      </c>
      <c r="BC374">
        <f t="shared" si="542"/>
        <v>0</v>
      </c>
      <c r="BD374">
        <v>0</v>
      </c>
      <c r="BE374">
        <f t="shared" si="543"/>
        <v>0</v>
      </c>
      <c r="BF374">
        <v>0</v>
      </c>
      <c r="BG374">
        <f t="shared" si="544"/>
        <v>0</v>
      </c>
      <c r="BH374">
        <v>0</v>
      </c>
      <c r="BI374">
        <f t="shared" si="545"/>
        <v>0</v>
      </c>
      <c r="BJ374">
        <v>0</v>
      </c>
      <c r="BK374">
        <f t="shared" si="546"/>
        <v>0</v>
      </c>
      <c r="BL374">
        <v>0</v>
      </c>
      <c r="BM374">
        <f t="shared" si="547"/>
        <v>0</v>
      </c>
      <c r="BN374">
        <v>0</v>
      </c>
      <c r="BO374">
        <f t="shared" si="548"/>
        <v>0</v>
      </c>
      <c r="BP374">
        <v>0</v>
      </c>
      <c r="BQ374">
        <f t="shared" si="549"/>
        <v>0</v>
      </c>
      <c r="BR374">
        <v>0</v>
      </c>
      <c r="BS374">
        <f t="shared" si="550"/>
        <v>0</v>
      </c>
      <c r="BT374">
        <v>0</v>
      </c>
      <c r="BU374">
        <f t="shared" si="551"/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f t="shared" si="567"/>
        <v>0</v>
      </c>
      <c r="DF374">
        <v>0</v>
      </c>
      <c r="DG374">
        <f t="shared" si="568"/>
        <v>0</v>
      </c>
      <c r="DH374">
        <v>0</v>
      </c>
      <c r="DI374">
        <f t="shared" si="569"/>
        <v>0</v>
      </c>
      <c r="DJ374">
        <v>0</v>
      </c>
      <c r="DK374">
        <f t="shared" si="570"/>
        <v>0</v>
      </c>
      <c r="DL374">
        <v>0</v>
      </c>
      <c r="DM374">
        <f t="shared" si="571"/>
        <v>0</v>
      </c>
      <c r="DN374">
        <v>0</v>
      </c>
      <c r="DO374">
        <f t="shared" si="572"/>
        <v>0</v>
      </c>
      <c r="DP374">
        <v>0</v>
      </c>
      <c r="DQ374">
        <f t="shared" si="573"/>
        <v>0</v>
      </c>
      <c r="DR374">
        <v>0</v>
      </c>
      <c r="DS374">
        <f t="shared" si="574"/>
        <v>0</v>
      </c>
      <c r="DT374">
        <v>0</v>
      </c>
      <c r="DU374">
        <f t="shared" si="575"/>
        <v>0</v>
      </c>
      <c r="DV374">
        <v>0</v>
      </c>
      <c r="DW374">
        <f t="shared" si="576"/>
        <v>0</v>
      </c>
      <c r="DX374">
        <v>0</v>
      </c>
      <c r="DY374">
        <f t="shared" si="577"/>
        <v>0</v>
      </c>
      <c r="DZ374">
        <v>0</v>
      </c>
      <c r="EA374">
        <f t="shared" si="578"/>
        <v>0</v>
      </c>
      <c r="EB374">
        <v>0</v>
      </c>
      <c r="EC374">
        <f t="shared" si="579"/>
        <v>0</v>
      </c>
      <c r="ED374">
        <v>0</v>
      </c>
      <c r="EE374">
        <f t="shared" si="580"/>
        <v>0</v>
      </c>
      <c r="EF374">
        <v>0</v>
      </c>
      <c r="EG374">
        <f t="shared" si="581"/>
        <v>0</v>
      </c>
      <c r="EH374">
        <v>0</v>
      </c>
      <c r="EI374">
        <f t="shared" si="582"/>
        <v>0</v>
      </c>
      <c r="EJ374">
        <v>0</v>
      </c>
      <c r="EK374">
        <f t="shared" si="583"/>
        <v>0</v>
      </c>
      <c r="EL374">
        <v>0</v>
      </c>
      <c r="EM374">
        <f t="shared" si="584"/>
        <v>0</v>
      </c>
      <c r="EN374">
        <v>0</v>
      </c>
      <c r="EO374">
        <f t="shared" si="585"/>
        <v>0</v>
      </c>
      <c r="EP374">
        <v>0</v>
      </c>
      <c r="EQ374">
        <f t="shared" si="586"/>
        <v>0</v>
      </c>
      <c r="ER374">
        <v>100</v>
      </c>
      <c r="ES374">
        <f t="shared" si="587"/>
        <v>1</v>
      </c>
      <c r="ET374">
        <v>0</v>
      </c>
      <c r="EU374">
        <f t="shared" si="588"/>
        <v>0</v>
      </c>
      <c r="EV374">
        <v>0</v>
      </c>
      <c r="EW374">
        <f t="shared" si="589"/>
        <v>0</v>
      </c>
      <c r="EX374">
        <v>0</v>
      </c>
      <c r="EY374">
        <f t="shared" si="590"/>
        <v>0</v>
      </c>
      <c r="EZ374">
        <v>0</v>
      </c>
      <c r="FA374">
        <f t="shared" si="591"/>
        <v>0</v>
      </c>
      <c r="FB374">
        <v>0</v>
      </c>
      <c r="FC374">
        <f t="shared" si="592"/>
        <v>0</v>
      </c>
      <c r="FD374">
        <v>0</v>
      </c>
      <c r="FE374">
        <v>0</v>
      </c>
      <c r="FF374" s="3" t="s">
        <v>841</v>
      </c>
    </row>
    <row r="375" spans="1:162" x14ac:dyDescent="0.45">
      <c r="A375">
        <v>374</v>
      </c>
      <c r="B375">
        <v>565</v>
      </c>
      <c r="C375" t="s">
        <v>53</v>
      </c>
      <c r="D375" t="s">
        <v>844</v>
      </c>
      <c r="E375" t="s">
        <v>830</v>
      </c>
      <c r="F375" t="s">
        <v>830</v>
      </c>
      <c r="G375" s="2">
        <v>1</v>
      </c>
      <c r="H375">
        <f t="shared" ref="H375:H380" si="594">273-41.6</f>
        <v>231.4</v>
      </c>
      <c r="I375">
        <v>933</v>
      </c>
      <c r="J375">
        <v>293</v>
      </c>
      <c r="K375" s="2">
        <f t="shared" si="559"/>
        <v>0.31404072883172562</v>
      </c>
      <c r="L375">
        <f t="shared" ref="L375:L380" si="595">4.2*10^-4</f>
        <v>4.2000000000000002E-4</v>
      </c>
      <c r="M375" t="s">
        <v>64</v>
      </c>
      <c r="N375">
        <v>0</v>
      </c>
      <c r="O375">
        <f t="shared" si="522"/>
        <v>0</v>
      </c>
      <c r="P375">
        <v>0</v>
      </c>
      <c r="Q375">
        <f t="shared" si="523"/>
        <v>0</v>
      </c>
      <c r="R375">
        <v>0</v>
      </c>
      <c r="S375">
        <f t="shared" si="524"/>
        <v>0</v>
      </c>
      <c r="T375">
        <v>0</v>
      </c>
      <c r="U375">
        <f t="shared" si="525"/>
        <v>0</v>
      </c>
      <c r="V375">
        <v>0</v>
      </c>
      <c r="W375">
        <f t="shared" si="526"/>
        <v>0</v>
      </c>
      <c r="X375">
        <v>100</v>
      </c>
      <c r="Y375">
        <f t="shared" si="527"/>
        <v>1</v>
      </c>
      <c r="Z375">
        <v>0</v>
      </c>
      <c r="AA375">
        <f t="shared" si="528"/>
        <v>0</v>
      </c>
      <c r="AB375">
        <v>0</v>
      </c>
      <c r="AC375">
        <f t="shared" si="529"/>
        <v>0</v>
      </c>
      <c r="AD375">
        <v>0</v>
      </c>
      <c r="AE375">
        <f t="shared" si="530"/>
        <v>0</v>
      </c>
      <c r="AF375">
        <v>0</v>
      </c>
      <c r="AG375">
        <f t="shared" si="531"/>
        <v>0</v>
      </c>
      <c r="AH375">
        <v>0</v>
      </c>
      <c r="AI375">
        <f t="shared" si="532"/>
        <v>0</v>
      </c>
      <c r="AJ375">
        <v>0</v>
      </c>
      <c r="AK375">
        <f t="shared" si="533"/>
        <v>0</v>
      </c>
      <c r="AL375">
        <v>0</v>
      </c>
      <c r="AM375">
        <f t="shared" si="534"/>
        <v>0</v>
      </c>
      <c r="AN375">
        <v>0</v>
      </c>
      <c r="AO375">
        <f t="shared" si="535"/>
        <v>0</v>
      </c>
      <c r="AP375">
        <v>0</v>
      </c>
      <c r="AQ375">
        <f t="shared" si="536"/>
        <v>0</v>
      </c>
      <c r="AR375">
        <v>0</v>
      </c>
      <c r="AS375">
        <f t="shared" si="537"/>
        <v>0</v>
      </c>
      <c r="AT375">
        <v>0</v>
      </c>
      <c r="AU375">
        <f t="shared" si="538"/>
        <v>0</v>
      </c>
      <c r="AV375">
        <v>0</v>
      </c>
      <c r="AW375">
        <f t="shared" si="539"/>
        <v>0</v>
      </c>
      <c r="AX375">
        <v>0</v>
      </c>
      <c r="AY375">
        <f t="shared" si="540"/>
        <v>0</v>
      </c>
      <c r="AZ375">
        <v>0</v>
      </c>
      <c r="BA375">
        <f t="shared" si="541"/>
        <v>0</v>
      </c>
      <c r="BB375">
        <v>0</v>
      </c>
      <c r="BC375">
        <f t="shared" si="542"/>
        <v>0</v>
      </c>
      <c r="BD375">
        <v>0</v>
      </c>
      <c r="BE375">
        <f t="shared" si="543"/>
        <v>0</v>
      </c>
      <c r="BF375">
        <v>0</v>
      </c>
      <c r="BG375">
        <f t="shared" si="544"/>
        <v>0</v>
      </c>
      <c r="BH375">
        <v>0</v>
      </c>
      <c r="BI375">
        <f t="shared" si="545"/>
        <v>0</v>
      </c>
      <c r="BJ375">
        <v>0</v>
      </c>
      <c r="BK375">
        <f t="shared" si="546"/>
        <v>0</v>
      </c>
      <c r="BL375">
        <v>0</v>
      </c>
      <c r="BM375">
        <f t="shared" si="547"/>
        <v>0</v>
      </c>
      <c r="BN375">
        <v>0</v>
      </c>
      <c r="BO375">
        <f t="shared" si="548"/>
        <v>0</v>
      </c>
      <c r="BP375">
        <v>0</v>
      </c>
      <c r="BQ375">
        <f t="shared" si="549"/>
        <v>0</v>
      </c>
      <c r="BR375">
        <v>0</v>
      </c>
      <c r="BS375">
        <f t="shared" si="550"/>
        <v>0</v>
      </c>
      <c r="BT375">
        <v>0</v>
      </c>
      <c r="BU375">
        <f t="shared" si="551"/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f t="shared" si="567"/>
        <v>0</v>
      </c>
      <c r="DF375">
        <v>0</v>
      </c>
      <c r="DG375">
        <f t="shared" si="568"/>
        <v>0</v>
      </c>
      <c r="DH375">
        <v>97</v>
      </c>
      <c r="DI375">
        <f t="shared" si="569"/>
        <v>0.91334706102583296</v>
      </c>
      <c r="DJ375">
        <v>3</v>
      </c>
      <c r="DK375">
        <f t="shared" si="570"/>
        <v>8.6652938974166982E-2</v>
      </c>
      <c r="DL375">
        <v>0</v>
      </c>
      <c r="DM375">
        <f t="shared" si="571"/>
        <v>0</v>
      </c>
      <c r="DN375">
        <v>0</v>
      </c>
      <c r="DO375">
        <f t="shared" si="572"/>
        <v>0</v>
      </c>
      <c r="DP375">
        <v>0</v>
      </c>
      <c r="DQ375">
        <f t="shared" si="573"/>
        <v>0</v>
      </c>
      <c r="DR375">
        <v>0</v>
      </c>
      <c r="DS375">
        <f t="shared" si="574"/>
        <v>0</v>
      </c>
      <c r="DT375">
        <v>0</v>
      </c>
      <c r="DU375">
        <f t="shared" si="575"/>
        <v>0</v>
      </c>
      <c r="DV375">
        <v>0</v>
      </c>
      <c r="DW375">
        <f t="shared" si="576"/>
        <v>0</v>
      </c>
      <c r="DX375">
        <v>0</v>
      </c>
      <c r="DY375">
        <f t="shared" si="577"/>
        <v>0</v>
      </c>
      <c r="DZ375">
        <v>0</v>
      </c>
      <c r="EA375">
        <f t="shared" si="578"/>
        <v>0</v>
      </c>
      <c r="EB375">
        <v>0</v>
      </c>
      <c r="EC375">
        <f t="shared" si="579"/>
        <v>0</v>
      </c>
      <c r="ED375">
        <v>0</v>
      </c>
      <c r="EE375">
        <f t="shared" si="580"/>
        <v>0</v>
      </c>
      <c r="EF375">
        <v>0</v>
      </c>
      <c r="EG375">
        <f t="shared" si="581"/>
        <v>0</v>
      </c>
      <c r="EH375">
        <v>0</v>
      </c>
      <c r="EI375">
        <f t="shared" si="582"/>
        <v>0</v>
      </c>
      <c r="EJ375">
        <v>0</v>
      </c>
      <c r="EK375">
        <f t="shared" si="583"/>
        <v>0</v>
      </c>
      <c r="EL375">
        <v>0</v>
      </c>
      <c r="EM375">
        <f t="shared" si="584"/>
        <v>0</v>
      </c>
      <c r="EN375">
        <v>0</v>
      </c>
      <c r="EO375">
        <f t="shared" si="585"/>
        <v>0</v>
      </c>
      <c r="EP375">
        <v>0</v>
      </c>
      <c r="EQ375">
        <f t="shared" si="586"/>
        <v>0</v>
      </c>
      <c r="ER375">
        <v>0</v>
      </c>
      <c r="ES375">
        <f t="shared" si="587"/>
        <v>0</v>
      </c>
      <c r="ET375">
        <v>0</v>
      </c>
      <c r="EU375">
        <f t="shared" si="588"/>
        <v>0</v>
      </c>
      <c r="EV375">
        <v>0</v>
      </c>
      <c r="EW375">
        <f t="shared" si="589"/>
        <v>0</v>
      </c>
      <c r="EX375">
        <v>0</v>
      </c>
      <c r="EY375">
        <f t="shared" si="590"/>
        <v>0</v>
      </c>
      <c r="EZ375">
        <v>0</v>
      </c>
      <c r="FA375">
        <f t="shared" si="591"/>
        <v>0</v>
      </c>
      <c r="FB375">
        <v>0</v>
      </c>
      <c r="FC375">
        <f t="shared" si="592"/>
        <v>0</v>
      </c>
      <c r="FD375">
        <v>0</v>
      </c>
      <c r="FE375">
        <v>0</v>
      </c>
      <c r="FF375" s="3" t="s">
        <v>845</v>
      </c>
    </row>
    <row r="376" spans="1:162" x14ac:dyDescent="0.45">
      <c r="A376">
        <v>375</v>
      </c>
      <c r="B376">
        <v>566</v>
      </c>
      <c r="C376" t="s">
        <v>53</v>
      </c>
      <c r="D376" t="s">
        <v>844</v>
      </c>
      <c r="E376" t="s">
        <v>830</v>
      </c>
      <c r="F376" t="s">
        <v>830</v>
      </c>
      <c r="G376" s="2">
        <v>1</v>
      </c>
      <c r="H376">
        <f t="shared" si="594"/>
        <v>231.4</v>
      </c>
      <c r="I376">
        <v>933</v>
      </c>
      <c r="J376">
        <f>40+273</f>
        <v>313</v>
      </c>
      <c r="K376" s="2">
        <f t="shared" si="559"/>
        <v>0.33547695605573419</v>
      </c>
      <c r="L376">
        <f t="shared" si="595"/>
        <v>4.2000000000000002E-4</v>
      </c>
      <c r="M376" t="s">
        <v>64</v>
      </c>
      <c r="N376">
        <v>0</v>
      </c>
      <c r="O376">
        <f t="shared" si="522"/>
        <v>0</v>
      </c>
      <c r="P376">
        <v>0</v>
      </c>
      <c r="Q376">
        <f t="shared" si="523"/>
        <v>0</v>
      </c>
      <c r="R376">
        <v>0</v>
      </c>
      <c r="S376">
        <f t="shared" si="524"/>
        <v>0</v>
      </c>
      <c r="T376">
        <v>0</v>
      </c>
      <c r="U376">
        <f t="shared" si="525"/>
        <v>0</v>
      </c>
      <c r="V376">
        <v>0</v>
      </c>
      <c r="W376">
        <f t="shared" si="526"/>
        <v>0</v>
      </c>
      <c r="X376">
        <v>100</v>
      </c>
      <c r="Y376">
        <f t="shared" si="527"/>
        <v>1</v>
      </c>
      <c r="Z376">
        <v>0</v>
      </c>
      <c r="AA376">
        <f t="shared" si="528"/>
        <v>0</v>
      </c>
      <c r="AB376">
        <v>0</v>
      </c>
      <c r="AC376">
        <f t="shared" si="529"/>
        <v>0</v>
      </c>
      <c r="AD376">
        <v>0</v>
      </c>
      <c r="AE376">
        <f t="shared" si="530"/>
        <v>0</v>
      </c>
      <c r="AF376">
        <v>0</v>
      </c>
      <c r="AG376">
        <f t="shared" si="531"/>
        <v>0</v>
      </c>
      <c r="AH376">
        <v>0</v>
      </c>
      <c r="AI376">
        <f t="shared" si="532"/>
        <v>0</v>
      </c>
      <c r="AJ376">
        <v>0</v>
      </c>
      <c r="AK376">
        <f t="shared" si="533"/>
        <v>0</v>
      </c>
      <c r="AL376">
        <v>0</v>
      </c>
      <c r="AM376">
        <f t="shared" si="534"/>
        <v>0</v>
      </c>
      <c r="AN376">
        <v>0</v>
      </c>
      <c r="AO376">
        <f t="shared" si="535"/>
        <v>0</v>
      </c>
      <c r="AP376">
        <v>0</v>
      </c>
      <c r="AQ376">
        <f t="shared" si="536"/>
        <v>0</v>
      </c>
      <c r="AR376">
        <v>0</v>
      </c>
      <c r="AS376">
        <f t="shared" si="537"/>
        <v>0</v>
      </c>
      <c r="AT376">
        <v>0</v>
      </c>
      <c r="AU376">
        <f t="shared" si="538"/>
        <v>0</v>
      </c>
      <c r="AV376">
        <v>0</v>
      </c>
      <c r="AW376">
        <f t="shared" si="539"/>
        <v>0</v>
      </c>
      <c r="AX376">
        <v>0</v>
      </c>
      <c r="AY376">
        <f t="shared" si="540"/>
        <v>0</v>
      </c>
      <c r="AZ376">
        <v>0</v>
      </c>
      <c r="BA376">
        <f t="shared" si="541"/>
        <v>0</v>
      </c>
      <c r="BB376">
        <v>0</v>
      </c>
      <c r="BC376">
        <f t="shared" si="542"/>
        <v>0</v>
      </c>
      <c r="BD376">
        <v>0</v>
      </c>
      <c r="BE376">
        <f t="shared" si="543"/>
        <v>0</v>
      </c>
      <c r="BF376">
        <v>0</v>
      </c>
      <c r="BG376">
        <f t="shared" si="544"/>
        <v>0</v>
      </c>
      <c r="BH376">
        <v>0</v>
      </c>
      <c r="BI376">
        <f t="shared" si="545"/>
        <v>0</v>
      </c>
      <c r="BJ376">
        <v>0</v>
      </c>
      <c r="BK376">
        <f t="shared" si="546"/>
        <v>0</v>
      </c>
      <c r="BL376">
        <v>0</v>
      </c>
      <c r="BM376">
        <f t="shared" si="547"/>
        <v>0</v>
      </c>
      <c r="BN376">
        <v>0</v>
      </c>
      <c r="BO376">
        <f t="shared" si="548"/>
        <v>0</v>
      </c>
      <c r="BP376">
        <v>0</v>
      </c>
      <c r="BQ376">
        <f t="shared" si="549"/>
        <v>0</v>
      </c>
      <c r="BR376">
        <v>0</v>
      </c>
      <c r="BS376">
        <f t="shared" si="550"/>
        <v>0</v>
      </c>
      <c r="BT376">
        <v>0</v>
      </c>
      <c r="BU376">
        <f t="shared" si="551"/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f t="shared" si="567"/>
        <v>0</v>
      </c>
      <c r="DF376">
        <v>0</v>
      </c>
      <c r="DG376">
        <f t="shared" si="568"/>
        <v>0</v>
      </c>
      <c r="DH376">
        <v>97</v>
      </c>
      <c r="DI376">
        <f t="shared" si="569"/>
        <v>0.91334706102583296</v>
      </c>
      <c r="DJ376">
        <v>3</v>
      </c>
      <c r="DK376">
        <f t="shared" si="570"/>
        <v>8.6652938974166982E-2</v>
      </c>
      <c r="DL376">
        <v>0</v>
      </c>
      <c r="DM376">
        <f t="shared" si="571"/>
        <v>0</v>
      </c>
      <c r="DN376">
        <v>0</v>
      </c>
      <c r="DO376">
        <f t="shared" si="572"/>
        <v>0</v>
      </c>
      <c r="DP376">
        <v>0</v>
      </c>
      <c r="DQ376">
        <f t="shared" si="573"/>
        <v>0</v>
      </c>
      <c r="DR376">
        <v>0</v>
      </c>
      <c r="DS376">
        <f t="shared" si="574"/>
        <v>0</v>
      </c>
      <c r="DT376">
        <v>0</v>
      </c>
      <c r="DU376">
        <f t="shared" si="575"/>
        <v>0</v>
      </c>
      <c r="DV376">
        <v>0</v>
      </c>
      <c r="DW376">
        <f t="shared" si="576"/>
        <v>0</v>
      </c>
      <c r="DX376">
        <v>0</v>
      </c>
      <c r="DY376">
        <f t="shared" si="577"/>
        <v>0</v>
      </c>
      <c r="DZ376">
        <v>0</v>
      </c>
      <c r="EA376">
        <f t="shared" si="578"/>
        <v>0</v>
      </c>
      <c r="EB376">
        <v>0</v>
      </c>
      <c r="EC376">
        <f t="shared" si="579"/>
        <v>0</v>
      </c>
      <c r="ED376">
        <v>0</v>
      </c>
      <c r="EE376">
        <f t="shared" si="580"/>
        <v>0</v>
      </c>
      <c r="EF376">
        <v>0</v>
      </c>
      <c r="EG376">
        <f t="shared" si="581"/>
        <v>0</v>
      </c>
      <c r="EH376">
        <v>0</v>
      </c>
      <c r="EI376">
        <f t="shared" si="582"/>
        <v>0</v>
      </c>
      <c r="EJ376">
        <v>0</v>
      </c>
      <c r="EK376">
        <f t="shared" si="583"/>
        <v>0</v>
      </c>
      <c r="EL376">
        <v>0</v>
      </c>
      <c r="EM376">
        <f t="shared" si="584"/>
        <v>0</v>
      </c>
      <c r="EN376">
        <v>0</v>
      </c>
      <c r="EO376">
        <f t="shared" si="585"/>
        <v>0</v>
      </c>
      <c r="EP376">
        <v>0</v>
      </c>
      <c r="EQ376">
        <f t="shared" si="586"/>
        <v>0</v>
      </c>
      <c r="ER376">
        <v>0</v>
      </c>
      <c r="ES376">
        <f t="shared" si="587"/>
        <v>0</v>
      </c>
      <c r="ET376">
        <v>0</v>
      </c>
      <c r="EU376">
        <f t="shared" si="588"/>
        <v>0</v>
      </c>
      <c r="EV376">
        <v>0</v>
      </c>
      <c r="EW376">
        <f t="shared" si="589"/>
        <v>0</v>
      </c>
      <c r="EX376">
        <v>0</v>
      </c>
      <c r="EY376">
        <f t="shared" si="590"/>
        <v>0</v>
      </c>
      <c r="EZ376">
        <v>0</v>
      </c>
      <c r="FA376">
        <f t="shared" si="591"/>
        <v>0</v>
      </c>
      <c r="FB376">
        <v>0</v>
      </c>
      <c r="FC376">
        <f t="shared" si="592"/>
        <v>0</v>
      </c>
      <c r="FD376">
        <v>0</v>
      </c>
      <c r="FE376">
        <v>0</v>
      </c>
      <c r="FF376" s="3" t="s">
        <v>845</v>
      </c>
    </row>
    <row r="377" spans="1:162" x14ac:dyDescent="0.45">
      <c r="A377">
        <v>376</v>
      </c>
      <c r="B377">
        <v>567</v>
      </c>
      <c r="C377" t="s">
        <v>53</v>
      </c>
      <c r="D377" t="s">
        <v>844</v>
      </c>
      <c r="E377" t="s">
        <v>830</v>
      </c>
      <c r="F377" t="s">
        <v>830</v>
      </c>
      <c r="G377" s="2">
        <v>1</v>
      </c>
      <c r="H377">
        <f t="shared" si="594"/>
        <v>231.4</v>
      </c>
      <c r="I377">
        <v>933</v>
      </c>
      <c r="J377">
        <f>60+273</f>
        <v>333</v>
      </c>
      <c r="K377" s="2">
        <f t="shared" si="559"/>
        <v>0.35691318327974275</v>
      </c>
      <c r="L377">
        <f t="shared" si="595"/>
        <v>4.2000000000000002E-4</v>
      </c>
      <c r="M377" t="s">
        <v>64</v>
      </c>
      <c r="N377">
        <v>0</v>
      </c>
      <c r="O377">
        <f t="shared" si="522"/>
        <v>0</v>
      </c>
      <c r="P377">
        <v>0</v>
      </c>
      <c r="Q377">
        <f t="shared" si="523"/>
        <v>0</v>
      </c>
      <c r="R377">
        <v>0</v>
      </c>
      <c r="S377">
        <f t="shared" si="524"/>
        <v>0</v>
      </c>
      <c r="T377">
        <v>0</v>
      </c>
      <c r="U377">
        <f t="shared" si="525"/>
        <v>0</v>
      </c>
      <c r="V377">
        <v>0</v>
      </c>
      <c r="W377">
        <f t="shared" si="526"/>
        <v>0</v>
      </c>
      <c r="X377">
        <v>100</v>
      </c>
      <c r="Y377">
        <f t="shared" si="527"/>
        <v>1</v>
      </c>
      <c r="Z377">
        <v>0</v>
      </c>
      <c r="AA377">
        <f t="shared" si="528"/>
        <v>0</v>
      </c>
      <c r="AB377">
        <v>0</v>
      </c>
      <c r="AC377">
        <f t="shared" si="529"/>
        <v>0</v>
      </c>
      <c r="AD377">
        <v>0</v>
      </c>
      <c r="AE377">
        <f t="shared" si="530"/>
        <v>0</v>
      </c>
      <c r="AF377">
        <v>0</v>
      </c>
      <c r="AG377">
        <f t="shared" si="531"/>
        <v>0</v>
      </c>
      <c r="AH377">
        <v>0</v>
      </c>
      <c r="AI377">
        <f t="shared" si="532"/>
        <v>0</v>
      </c>
      <c r="AJ377">
        <v>0</v>
      </c>
      <c r="AK377">
        <f t="shared" si="533"/>
        <v>0</v>
      </c>
      <c r="AL377">
        <v>0</v>
      </c>
      <c r="AM377">
        <f t="shared" si="534"/>
        <v>0</v>
      </c>
      <c r="AN377">
        <v>0</v>
      </c>
      <c r="AO377">
        <f t="shared" si="535"/>
        <v>0</v>
      </c>
      <c r="AP377">
        <v>0</v>
      </c>
      <c r="AQ377">
        <f t="shared" si="536"/>
        <v>0</v>
      </c>
      <c r="AR377">
        <v>0</v>
      </c>
      <c r="AS377">
        <f t="shared" si="537"/>
        <v>0</v>
      </c>
      <c r="AT377">
        <v>0</v>
      </c>
      <c r="AU377">
        <f t="shared" si="538"/>
        <v>0</v>
      </c>
      <c r="AV377">
        <v>0</v>
      </c>
      <c r="AW377">
        <f t="shared" si="539"/>
        <v>0</v>
      </c>
      <c r="AX377">
        <v>0</v>
      </c>
      <c r="AY377">
        <f t="shared" si="540"/>
        <v>0</v>
      </c>
      <c r="AZ377">
        <v>0</v>
      </c>
      <c r="BA377">
        <f t="shared" si="541"/>
        <v>0</v>
      </c>
      <c r="BB377">
        <v>0</v>
      </c>
      <c r="BC377">
        <f t="shared" si="542"/>
        <v>0</v>
      </c>
      <c r="BD377">
        <v>0</v>
      </c>
      <c r="BE377">
        <f t="shared" si="543"/>
        <v>0</v>
      </c>
      <c r="BF377">
        <v>0</v>
      </c>
      <c r="BG377">
        <f t="shared" si="544"/>
        <v>0</v>
      </c>
      <c r="BH377">
        <v>0</v>
      </c>
      <c r="BI377">
        <f t="shared" si="545"/>
        <v>0</v>
      </c>
      <c r="BJ377">
        <v>0</v>
      </c>
      <c r="BK377">
        <f t="shared" si="546"/>
        <v>0</v>
      </c>
      <c r="BL377">
        <v>0</v>
      </c>
      <c r="BM377">
        <f t="shared" si="547"/>
        <v>0</v>
      </c>
      <c r="BN377">
        <v>0</v>
      </c>
      <c r="BO377">
        <f t="shared" si="548"/>
        <v>0</v>
      </c>
      <c r="BP377">
        <v>0</v>
      </c>
      <c r="BQ377">
        <f t="shared" si="549"/>
        <v>0</v>
      </c>
      <c r="BR377">
        <v>0</v>
      </c>
      <c r="BS377">
        <f t="shared" si="550"/>
        <v>0</v>
      </c>
      <c r="BT377">
        <v>0</v>
      </c>
      <c r="BU377">
        <f t="shared" si="551"/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f t="shared" si="567"/>
        <v>0</v>
      </c>
      <c r="DF377">
        <v>0</v>
      </c>
      <c r="DG377">
        <f t="shared" si="568"/>
        <v>0</v>
      </c>
      <c r="DH377">
        <v>97</v>
      </c>
      <c r="DI377">
        <f t="shared" si="569"/>
        <v>0.91334706102583296</v>
      </c>
      <c r="DJ377">
        <v>3</v>
      </c>
      <c r="DK377">
        <f t="shared" si="570"/>
        <v>8.6652938974166982E-2</v>
      </c>
      <c r="DL377">
        <v>0</v>
      </c>
      <c r="DM377">
        <f t="shared" si="571"/>
        <v>0</v>
      </c>
      <c r="DN377">
        <v>0</v>
      </c>
      <c r="DO377">
        <f t="shared" si="572"/>
        <v>0</v>
      </c>
      <c r="DP377">
        <v>0</v>
      </c>
      <c r="DQ377">
        <f t="shared" si="573"/>
        <v>0</v>
      </c>
      <c r="DR377">
        <v>0</v>
      </c>
      <c r="DS377">
        <f t="shared" si="574"/>
        <v>0</v>
      </c>
      <c r="DT377">
        <v>0</v>
      </c>
      <c r="DU377">
        <f t="shared" si="575"/>
        <v>0</v>
      </c>
      <c r="DV377">
        <v>0</v>
      </c>
      <c r="DW377">
        <f t="shared" si="576"/>
        <v>0</v>
      </c>
      <c r="DX377">
        <v>0</v>
      </c>
      <c r="DY377">
        <f t="shared" si="577"/>
        <v>0</v>
      </c>
      <c r="DZ377">
        <v>0</v>
      </c>
      <c r="EA377">
        <f t="shared" si="578"/>
        <v>0</v>
      </c>
      <c r="EB377">
        <v>0</v>
      </c>
      <c r="EC377">
        <f t="shared" si="579"/>
        <v>0</v>
      </c>
      <c r="ED377">
        <v>0</v>
      </c>
      <c r="EE377">
        <f t="shared" si="580"/>
        <v>0</v>
      </c>
      <c r="EF377">
        <v>0</v>
      </c>
      <c r="EG377">
        <f t="shared" si="581"/>
        <v>0</v>
      </c>
      <c r="EH377">
        <v>0</v>
      </c>
      <c r="EI377">
        <f t="shared" si="582"/>
        <v>0</v>
      </c>
      <c r="EJ377">
        <v>0</v>
      </c>
      <c r="EK377">
        <f t="shared" si="583"/>
        <v>0</v>
      </c>
      <c r="EL377">
        <v>0</v>
      </c>
      <c r="EM377">
        <f t="shared" si="584"/>
        <v>0</v>
      </c>
      <c r="EN377">
        <v>0</v>
      </c>
      <c r="EO377">
        <f t="shared" si="585"/>
        <v>0</v>
      </c>
      <c r="EP377">
        <v>0</v>
      </c>
      <c r="EQ377">
        <f t="shared" si="586"/>
        <v>0</v>
      </c>
      <c r="ER377">
        <v>0</v>
      </c>
      <c r="ES377">
        <f t="shared" si="587"/>
        <v>0</v>
      </c>
      <c r="ET377">
        <v>0</v>
      </c>
      <c r="EU377">
        <f t="shared" si="588"/>
        <v>0</v>
      </c>
      <c r="EV377">
        <v>0</v>
      </c>
      <c r="EW377">
        <f t="shared" si="589"/>
        <v>0</v>
      </c>
      <c r="EX377">
        <v>0</v>
      </c>
      <c r="EY377">
        <f t="shared" si="590"/>
        <v>0</v>
      </c>
      <c r="EZ377">
        <v>0</v>
      </c>
      <c r="FA377">
        <f t="shared" si="591"/>
        <v>0</v>
      </c>
      <c r="FB377">
        <v>0</v>
      </c>
      <c r="FC377">
        <f t="shared" si="592"/>
        <v>0</v>
      </c>
      <c r="FD377">
        <v>0</v>
      </c>
      <c r="FE377">
        <v>0</v>
      </c>
      <c r="FF377" s="3" t="s">
        <v>845</v>
      </c>
    </row>
    <row r="378" spans="1:162" x14ac:dyDescent="0.45">
      <c r="A378">
        <v>377</v>
      </c>
      <c r="B378">
        <v>568</v>
      </c>
      <c r="C378" t="s">
        <v>53</v>
      </c>
      <c r="D378" t="s">
        <v>844</v>
      </c>
      <c r="E378" t="s">
        <v>830</v>
      </c>
      <c r="F378" t="s">
        <v>830</v>
      </c>
      <c r="G378" s="2">
        <v>1</v>
      </c>
      <c r="H378">
        <f t="shared" si="594"/>
        <v>231.4</v>
      </c>
      <c r="I378">
        <v>933</v>
      </c>
      <c r="J378">
        <f>80+273</f>
        <v>353</v>
      </c>
      <c r="K378" s="2">
        <f t="shared" si="559"/>
        <v>0.37834941050375132</v>
      </c>
      <c r="L378">
        <f t="shared" si="595"/>
        <v>4.2000000000000002E-4</v>
      </c>
      <c r="M378" t="s">
        <v>64</v>
      </c>
      <c r="N378">
        <v>0</v>
      </c>
      <c r="O378">
        <f t="shared" si="522"/>
        <v>0</v>
      </c>
      <c r="P378">
        <v>0</v>
      </c>
      <c r="Q378">
        <f t="shared" si="523"/>
        <v>0</v>
      </c>
      <c r="R378">
        <v>0</v>
      </c>
      <c r="S378">
        <f t="shared" si="524"/>
        <v>0</v>
      </c>
      <c r="T378">
        <v>0</v>
      </c>
      <c r="U378">
        <f t="shared" si="525"/>
        <v>0</v>
      </c>
      <c r="V378">
        <v>0</v>
      </c>
      <c r="W378">
        <f t="shared" si="526"/>
        <v>0</v>
      </c>
      <c r="X378">
        <v>100</v>
      </c>
      <c r="Y378">
        <f t="shared" si="527"/>
        <v>1</v>
      </c>
      <c r="Z378">
        <v>0</v>
      </c>
      <c r="AA378">
        <f t="shared" si="528"/>
        <v>0</v>
      </c>
      <c r="AB378">
        <v>0</v>
      </c>
      <c r="AC378">
        <f t="shared" si="529"/>
        <v>0</v>
      </c>
      <c r="AD378">
        <v>0</v>
      </c>
      <c r="AE378">
        <f t="shared" si="530"/>
        <v>0</v>
      </c>
      <c r="AF378">
        <v>0</v>
      </c>
      <c r="AG378">
        <f t="shared" si="531"/>
        <v>0</v>
      </c>
      <c r="AH378">
        <v>0</v>
      </c>
      <c r="AI378">
        <f t="shared" si="532"/>
        <v>0</v>
      </c>
      <c r="AJ378">
        <v>0</v>
      </c>
      <c r="AK378">
        <f t="shared" si="533"/>
        <v>0</v>
      </c>
      <c r="AL378">
        <v>0</v>
      </c>
      <c r="AM378">
        <f t="shared" si="534"/>
        <v>0</v>
      </c>
      <c r="AN378">
        <v>0</v>
      </c>
      <c r="AO378">
        <f t="shared" si="535"/>
        <v>0</v>
      </c>
      <c r="AP378">
        <v>0</v>
      </c>
      <c r="AQ378">
        <f t="shared" si="536"/>
        <v>0</v>
      </c>
      <c r="AR378">
        <v>0</v>
      </c>
      <c r="AS378">
        <f t="shared" si="537"/>
        <v>0</v>
      </c>
      <c r="AT378">
        <v>0</v>
      </c>
      <c r="AU378">
        <f t="shared" si="538"/>
        <v>0</v>
      </c>
      <c r="AV378">
        <v>0</v>
      </c>
      <c r="AW378">
        <f t="shared" si="539"/>
        <v>0</v>
      </c>
      <c r="AX378">
        <v>0</v>
      </c>
      <c r="AY378">
        <f t="shared" si="540"/>
        <v>0</v>
      </c>
      <c r="AZ378">
        <v>0</v>
      </c>
      <c r="BA378">
        <f t="shared" si="541"/>
        <v>0</v>
      </c>
      <c r="BB378">
        <v>0</v>
      </c>
      <c r="BC378">
        <f t="shared" si="542"/>
        <v>0</v>
      </c>
      <c r="BD378">
        <v>0</v>
      </c>
      <c r="BE378">
        <f t="shared" si="543"/>
        <v>0</v>
      </c>
      <c r="BF378">
        <v>0</v>
      </c>
      <c r="BG378">
        <f t="shared" si="544"/>
        <v>0</v>
      </c>
      <c r="BH378">
        <v>0</v>
      </c>
      <c r="BI378">
        <f t="shared" si="545"/>
        <v>0</v>
      </c>
      <c r="BJ378">
        <v>0</v>
      </c>
      <c r="BK378">
        <f t="shared" si="546"/>
        <v>0</v>
      </c>
      <c r="BL378">
        <v>0</v>
      </c>
      <c r="BM378">
        <f t="shared" si="547"/>
        <v>0</v>
      </c>
      <c r="BN378">
        <v>0</v>
      </c>
      <c r="BO378">
        <f t="shared" si="548"/>
        <v>0</v>
      </c>
      <c r="BP378">
        <v>0</v>
      </c>
      <c r="BQ378">
        <f t="shared" si="549"/>
        <v>0</v>
      </c>
      <c r="BR378">
        <v>0</v>
      </c>
      <c r="BS378">
        <f t="shared" si="550"/>
        <v>0</v>
      </c>
      <c r="BT378">
        <v>0</v>
      </c>
      <c r="BU378">
        <f t="shared" si="551"/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f t="shared" si="567"/>
        <v>0</v>
      </c>
      <c r="DF378">
        <v>0</v>
      </c>
      <c r="DG378">
        <f t="shared" si="568"/>
        <v>0</v>
      </c>
      <c r="DH378">
        <v>97</v>
      </c>
      <c r="DI378">
        <f t="shared" si="569"/>
        <v>0.91334706102583296</v>
      </c>
      <c r="DJ378">
        <v>3</v>
      </c>
      <c r="DK378">
        <f t="shared" si="570"/>
        <v>8.6652938974166982E-2</v>
      </c>
      <c r="DL378">
        <v>0</v>
      </c>
      <c r="DM378">
        <f t="shared" si="571"/>
        <v>0</v>
      </c>
      <c r="DN378">
        <v>0</v>
      </c>
      <c r="DO378">
        <f t="shared" si="572"/>
        <v>0</v>
      </c>
      <c r="DP378">
        <v>0</v>
      </c>
      <c r="DQ378">
        <f t="shared" si="573"/>
        <v>0</v>
      </c>
      <c r="DR378">
        <v>0</v>
      </c>
      <c r="DS378">
        <f t="shared" si="574"/>
        <v>0</v>
      </c>
      <c r="DT378">
        <v>0</v>
      </c>
      <c r="DU378">
        <f t="shared" si="575"/>
        <v>0</v>
      </c>
      <c r="DV378">
        <v>0</v>
      </c>
      <c r="DW378">
        <f t="shared" si="576"/>
        <v>0</v>
      </c>
      <c r="DX378">
        <v>0</v>
      </c>
      <c r="DY378">
        <f t="shared" si="577"/>
        <v>0</v>
      </c>
      <c r="DZ378">
        <v>0</v>
      </c>
      <c r="EA378">
        <f t="shared" si="578"/>
        <v>0</v>
      </c>
      <c r="EB378">
        <v>0</v>
      </c>
      <c r="EC378">
        <f t="shared" si="579"/>
        <v>0</v>
      </c>
      <c r="ED378">
        <v>0</v>
      </c>
      <c r="EE378">
        <f t="shared" si="580"/>
        <v>0</v>
      </c>
      <c r="EF378">
        <v>0</v>
      </c>
      <c r="EG378">
        <f t="shared" si="581"/>
        <v>0</v>
      </c>
      <c r="EH378">
        <v>0</v>
      </c>
      <c r="EI378">
        <f t="shared" si="582"/>
        <v>0</v>
      </c>
      <c r="EJ378">
        <v>0</v>
      </c>
      <c r="EK378">
        <f t="shared" si="583"/>
        <v>0</v>
      </c>
      <c r="EL378">
        <v>0</v>
      </c>
      <c r="EM378">
        <f t="shared" si="584"/>
        <v>0</v>
      </c>
      <c r="EN378">
        <v>0</v>
      </c>
      <c r="EO378">
        <f t="shared" si="585"/>
        <v>0</v>
      </c>
      <c r="EP378">
        <v>0</v>
      </c>
      <c r="EQ378">
        <f t="shared" si="586"/>
        <v>0</v>
      </c>
      <c r="ER378">
        <v>0</v>
      </c>
      <c r="ES378">
        <f t="shared" si="587"/>
        <v>0</v>
      </c>
      <c r="ET378">
        <v>0</v>
      </c>
      <c r="EU378">
        <f t="shared" si="588"/>
        <v>0</v>
      </c>
      <c r="EV378">
        <v>0</v>
      </c>
      <c r="EW378">
        <f t="shared" si="589"/>
        <v>0</v>
      </c>
      <c r="EX378">
        <v>0</v>
      </c>
      <c r="EY378">
        <f t="shared" si="590"/>
        <v>0</v>
      </c>
      <c r="EZ378">
        <v>0</v>
      </c>
      <c r="FA378">
        <f t="shared" si="591"/>
        <v>0</v>
      </c>
      <c r="FB378">
        <v>0</v>
      </c>
      <c r="FC378">
        <f t="shared" si="592"/>
        <v>0</v>
      </c>
      <c r="FD378">
        <v>0</v>
      </c>
      <c r="FE378">
        <v>0</v>
      </c>
      <c r="FF378" s="3" t="s">
        <v>845</v>
      </c>
    </row>
    <row r="379" spans="1:162" x14ac:dyDescent="0.45">
      <c r="A379">
        <v>378</v>
      </c>
      <c r="B379">
        <v>569</v>
      </c>
      <c r="C379" t="s">
        <v>53</v>
      </c>
      <c r="D379" t="s">
        <v>844</v>
      </c>
      <c r="E379" t="s">
        <v>830</v>
      </c>
      <c r="F379" t="s">
        <v>830</v>
      </c>
      <c r="G379" s="2">
        <v>0</v>
      </c>
      <c r="H379">
        <f t="shared" si="594"/>
        <v>231.4</v>
      </c>
      <c r="I379">
        <v>933</v>
      </c>
      <c r="J379">
        <f>110+273</f>
        <v>383</v>
      </c>
      <c r="K379" s="2">
        <f t="shared" si="559"/>
        <v>0.41050375133976419</v>
      </c>
      <c r="L379">
        <f t="shared" si="595"/>
        <v>4.2000000000000002E-4</v>
      </c>
      <c r="M379" t="s">
        <v>64</v>
      </c>
      <c r="N379">
        <v>0</v>
      </c>
      <c r="O379">
        <f t="shared" si="522"/>
        <v>0</v>
      </c>
      <c r="P379">
        <v>0</v>
      </c>
      <c r="Q379">
        <f t="shared" si="523"/>
        <v>0</v>
      </c>
      <c r="R379">
        <v>0</v>
      </c>
      <c r="S379">
        <f t="shared" si="524"/>
        <v>0</v>
      </c>
      <c r="T379">
        <v>0</v>
      </c>
      <c r="U379">
        <f t="shared" si="525"/>
        <v>0</v>
      </c>
      <c r="V379">
        <v>0</v>
      </c>
      <c r="W379">
        <f t="shared" si="526"/>
        <v>0</v>
      </c>
      <c r="X379">
        <v>100</v>
      </c>
      <c r="Y379">
        <f t="shared" si="527"/>
        <v>1</v>
      </c>
      <c r="Z379">
        <v>0</v>
      </c>
      <c r="AA379">
        <f t="shared" si="528"/>
        <v>0</v>
      </c>
      <c r="AB379">
        <v>0</v>
      </c>
      <c r="AC379">
        <f t="shared" si="529"/>
        <v>0</v>
      </c>
      <c r="AD379">
        <v>0</v>
      </c>
      <c r="AE379">
        <f t="shared" si="530"/>
        <v>0</v>
      </c>
      <c r="AF379">
        <v>0</v>
      </c>
      <c r="AG379">
        <f t="shared" si="531"/>
        <v>0</v>
      </c>
      <c r="AH379">
        <v>0</v>
      </c>
      <c r="AI379">
        <f t="shared" si="532"/>
        <v>0</v>
      </c>
      <c r="AJ379">
        <v>0</v>
      </c>
      <c r="AK379">
        <f t="shared" si="533"/>
        <v>0</v>
      </c>
      <c r="AL379">
        <v>0</v>
      </c>
      <c r="AM379">
        <f t="shared" si="534"/>
        <v>0</v>
      </c>
      <c r="AN379">
        <v>0</v>
      </c>
      <c r="AO379">
        <f t="shared" si="535"/>
        <v>0</v>
      </c>
      <c r="AP379">
        <v>0</v>
      </c>
      <c r="AQ379">
        <f t="shared" si="536"/>
        <v>0</v>
      </c>
      <c r="AR379">
        <v>0</v>
      </c>
      <c r="AS379">
        <f t="shared" si="537"/>
        <v>0</v>
      </c>
      <c r="AT379">
        <v>0</v>
      </c>
      <c r="AU379">
        <f t="shared" si="538"/>
        <v>0</v>
      </c>
      <c r="AV379">
        <v>0</v>
      </c>
      <c r="AW379">
        <f t="shared" si="539"/>
        <v>0</v>
      </c>
      <c r="AX379">
        <v>0</v>
      </c>
      <c r="AY379">
        <f t="shared" si="540"/>
        <v>0</v>
      </c>
      <c r="AZ379">
        <v>0</v>
      </c>
      <c r="BA379">
        <f t="shared" si="541"/>
        <v>0</v>
      </c>
      <c r="BB379">
        <v>0</v>
      </c>
      <c r="BC379">
        <f t="shared" si="542"/>
        <v>0</v>
      </c>
      <c r="BD379">
        <v>0</v>
      </c>
      <c r="BE379">
        <f t="shared" si="543"/>
        <v>0</v>
      </c>
      <c r="BF379">
        <v>0</v>
      </c>
      <c r="BG379">
        <f t="shared" si="544"/>
        <v>0</v>
      </c>
      <c r="BH379">
        <v>0</v>
      </c>
      <c r="BI379">
        <f t="shared" si="545"/>
        <v>0</v>
      </c>
      <c r="BJ379">
        <v>0</v>
      </c>
      <c r="BK379">
        <f t="shared" si="546"/>
        <v>0</v>
      </c>
      <c r="BL379">
        <v>0</v>
      </c>
      <c r="BM379">
        <f t="shared" si="547"/>
        <v>0</v>
      </c>
      <c r="BN379">
        <v>0</v>
      </c>
      <c r="BO379">
        <f t="shared" si="548"/>
        <v>0</v>
      </c>
      <c r="BP379">
        <v>0</v>
      </c>
      <c r="BQ379">
        <f t="shared" si="549"/>
        <v>0</v>
      </c>
      <c r="BR379">
        <v>0</v>
      </c>
      <c r="BS379">
        <f t="shared" si="550"/>
        <v>0</v>
      </c>
      <c r="BT379">
        <v>0</v>
      </c>
      <c r="BU379">
        <f t="shared" si="551"/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f t="shared" si="567"/>
        <v>0</v>
      </c>
      <c r="DF379">
        <v>0</v>
      </c>
      <c r="DG379">
        <f t="shared" si="568"/>
        <v>0</v>
      </c>
      <c r="DH379">
        <v>97</v>
      </c>
      <c r="DI379">
        <f t="shared" si="569"/>
        <v>0.91334706102583296</v>
      </c>
      <c r="DJ379">
        <v>3</v>
      </c>
      <c r="DK379">
        <f t="shared" si="570"/>
        <v>8.6652938974166982E-2</v>
      </c>
      <c r="DL379">
        <v>0</v>
      </c>
      <c r="DM379">
        <f t="shared" si="571"/>
        <v>0</v>
      </c>
      <c r="DN379">
        <v>0</v>
      </c>
      <c r="DO379">
        <f t="shared" si="572"/>
        <v>0</v>
      </c>
      <c r="DP379">
        <v>0</v>
      </c>
      <c r="DQ379">
        <f t="shared" si="573"/>
        <v>0</v>
      </c>
      <c r="DR379">
        <v>0</v>
      </c>
      <c r="DS379">
        <f t="shared" si="574"/>
        <v>0</v>
      </c>
      <c r="DT379">
        <v>0</v>
      </c>
      <c r="DU379">
        <f t="shared" si="575"/>
        <v>0</v>
      </c>
      <c r="DV379">
        <v>0</v>
      </c>
      <c r="DW379">
        <f t="shared" si="576"/>
        <v>0</v>
      </c>
      <c r="DX379">
        <v>0</v>
      </c>
      <c r="DY379">
        <f t="shared" si="577"/>
        <v>0</v>
      </c>
      <c r="DZ379">
        <v>0</v>
      </c>
      <c r="EA379">
        <f t="shared" si="578"/>
        <v>0</v>
      </c>
      <c r="EB379">
        <v>0</v>
      </c>
      <c r="EC379">
        <f t="shared" si="579"/>
        <v>0</v>
      </c>
      <c r="ED379">
        <v>0</v>
      </c>
      <c r="EE379">
        <f t="shared" si="580"/>
        <v>0</v>
      </c>
      <c r="EF379">
        <v>0</v>
      </c>
      <c r="EG379">
        <f t="shared" si="581"/>
        <v>0</v>
      </c>
      <c r="EH379">
        <v>0</v>
      </c>
      <c r="EI379">
        <f t="shared" si="582"/>
        <v>0</v>
      </c>
      <c r="EJ379">
        <v>0</v>
      </c>
      <c r="EK379">
        <f t="shared" si="583"/>
        <v>0</v>
      </c>
      <c r="EL379">
        <v>0</v>
      </c>
      <c r="EM379">
        <f t="shared" si="584"/>
        <v>0</v>
      </c>
      <c r="EN379">
        <v>0</v>
      </c>
      <c r="EO379">
        <f t="shared" si="585"/>
        <v>0</v>
      </c>
      <c r="EP379">
        <v>0</v>
      </c>
      <c r="EQ379">
        <f t="shared" si="586"/>
        <v>0</v>
      </c>
      <c r="ER379">
        <v>0</v>
      </c>
      <c r="ES379">
        <f t="shared" si="587"/>
        <v>0</v>
      </c>
      <c r="ET379">
        <v>0</v>
      </c>
      <c r="EU379">
        <f t="shared" si="588"/>
        <v>0</v>
      </c>
      <c r="EV379">
        <v>0</v>
      </c>
      <c r="EW379">
        <f t="shared" si="589"/>
        <v>0</v>
      </c>
      <c r="EX379">
        <v>0</v>
      </c>
      <c r="EY379">
        <f t="shared" si="590"/>
        <v>0</v>
      </c>
      <c r="EZ379">
        <v>0</v>
      </c>
      <c r="FA379">
        <f t="shared" si="591"/>
        <v>0</v>
      </c>
      <c r="FB379">
        <v>0</v>
      </c>
      <c r="FC379">
        <f t="shared" si="592"/>
        <v>0</v>
      </c>
      <c r="FD379">
        <v>0</v>
      </c>
      <c r="FE379">
        <v>0</v>
      </c>
      <c r="FF379" s="3" t="s">
        <v>845</v>
      </c>
    </row>
    <row r="380" spans="1:162" x14ac:dyDescent="0.45">
      <c r="A380">
        <v>379</v>
      </c>
      <c r="B380">
        <v>570</v>
      </c>
      <c r="C380" t="s">
        <v>53</v>
      </c>
      <c r="D380" t="s">
        <v>844</v>
      </c>
      <c r="E380" t="s">
        <v>830</v>
      </c>
      <c r="F380" t="s">
        <v>830</v>
      </c>
      <c r="G380" s="2">
        <v>0</v>
      </c>
      <c r="H380">
        <f t="shared" si="594"/>
        <v>231.4</v>
      </c>
      <c r="I380">
        <v>933</v>
      </c>
      <c r="J380">
        <f>150+273</f>
        <v>423</v>
      </c>
      <c r="K380" s="2">
        <f t="shared" si="559"/>
        <v>0.45337620578778137</v>
      </c>
      <c r="L380">
        <f t="shared" si="595"/>
        <v>4.2000000000000002E-4</v>
      </c>
      <c r="M380" t="s">
        <v>64</v>
      </c>
      <c r="N380">
        <v>0</v>
      </c>
      <c r="O380">
        <f t="shared" si="522"/>
        <v>0</v>
      </c>
      <c r="P380">
        <v>0</v>
      </c>
      <c r="Q380">
        <f t="shared" si="523"/>
        <v>0</v>
      </c>
      <c r="R380">
        <v>0</v>
      </c>
      <c r="S380">
        <f t="shared" si="524"/>
        <v>0</v>
      </c>
      <c r="T380">
        <v>0</v>
      </c>
      <c r="U380">
        <f t="shared" si="525"/>
        <v>0</v>
      </c>
      <c r="V380">
        <v>0</v>
      </c>
      <c r="W380">
        <f t="shared" si="526"/>
        <v>0</v>
      </c>
      <c r="X380">
        <v>100</v>
      </c>
      <c r="Y380">
        <f t="shared" si="527"/>
        <v>1</v>
      </c>
      <c r="Z380">
        <v>0</v>
      </c>
      <c r="AA380">
        <f t="shared" si="528"/>
        <v>0</v>
      </c>
      <c r="AB380">
        <v>0</v>
      </c>
      <c r="AC380">
        <f t="shared" si="529"/>
        <v>0</v>
      </c>
      <c r="AD380">
        <v>0</v>
      </c>
      <c r="AE380">
        <f t="shared" si="530"/>
        <v>0</v>
      </c>
      <c r="AF380">
        <v>0</v>
      </c>
      <c r="AG380">
        <f t="shared" si="531"/>
        <v>0</v>
      </c>
      <c r="AH380">
        <v>0</v>
      </c>
      <c r="AI380">
        <f t="shared" si="532"/>
        <v>0</v>
      </c>
      <c r="AJ380">
        <v>0</v>
      </c>
      <c r="AK380">
        <f t="shared" si="533"/>
        <v>0</v>
      </c>
      <c r="AL380">
        <v>0</v>
      </c>
      <c r="AM380">
        <f t="shared" si="534"/>
        <v>0</v>
      </c>
      <c r="AN380">
        <v>0</v>
      </c>
      <c r="AO380">
        <f t="shared" si="535"/>
        <v>0</v>
      </c>
      <c r="AP380">
        <v>0</v>
      </c>
      <c r="AQ380">
        <f t="shared" si="536"/>
        <v>0</v>
      </c>
      <c r="AR380">
        <v>0</v>
      </c>
      <c r="AS380">
        <f t="shared" si="537"/>
        <v>0</v>
      </c>
      <c r="AT380">
        <v>0</v>
      </c>
      <c r="AU380">
        <f t="shared" si="538"/>
        <v>0</v>
      </c>
      <c r="AV380">
        <v>0</v>
      </c>
      <c r="AW380">
        <f t="shared" si="539"/>
        <v>0</v>
      </c>
      <c r="AX380">
        <v>0</v>
      </c>
      <c r="AY380">
        <f t="shared" si="540"/>
        <v>0</v>
      </c>
      <c r="AZ380">
        <v>0</v>
      </c>
      <c r="BA380">
        <f t="shared" si="541"/>
        <v>0</v>
      </c>
      <c r="BB380">
        <v>0</v>
      </c>
      <c r="BC380">
        <f t="shared" si="542"/>
        <v>0</v>
      </c>
      <c r="BD380">
        <v>0</v>
      </c>
      <c r="BE380">
        <f t="shared" si="543"/>
        <v>0</v>
      </c>
      <c r="BF380">
        <v>0</v>
      </c>
      <c r="BG380">
        <f t="shared" si="544"/>
        <v>0</v>
      </c>
      <c r="BH380">
        <v>0</v>
      </c>
      <c r="BI380">
        <f t="shared" si="545"/>
        <v>0</v>
      </c>
      <c r="BJ380">
        <v>0</v>
      </c>
      <c r="BK380">
        <f t="shared" si="546"/>
        <v>0</v>
      </c>
      <c r="BL380">
        <v>0</v>
      </c>
      <c r="BM380">
        <f t="shared" si="547"/>
        <v>0</v>
      </c>
      <c r="BN380">
        <v>0</v>
      </c>
      <c r="BO380">
        <f t="shared" si="548"/>
        <v>0</v>
      </c>
      <c r="BP380">
        <v>0</v>
      </c>
      <c r="BQ380">
        <f t="shared" si="549"/>
        <v>0</v>
      </c>
      <c r="BR380">
        <v>0</v>
      </c>
      <c r="BS380">
        <f t="shared" si="550"/>
        <v>0</v>
      </c>
      <c r="BT380">
        <v>0</v>
      </c>
      <c r="BU380">
        <f t="shared" si="551"/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f t="shared" si="567"/>
        <v>0</v>
      </c>
      <c r="DF380">
        <v>0</v>
      </c>
      <c r="DG380">
        <f t="shared" si="568"/>
        <v>0</v>
      </c>
      <c r="DH380">
        <v>97</v>
      </c>
      <c r="DI380">
        <f t="shared" si="569"/>
        <v>0.91334706102583296</v>
      </c>
      <c r="DJ380">
        <v>3</v>
      </c>
      <c r="DK380">
        <f t="shared" si="570"/>
        <v>8.6652938974166982E-2</v>
      </c>
      <c r="DL380">
        <v>0</v>
      </c>
      <c r="DM380">
        <f t="shared" si="571"/>
        <v>0</v>
      </c>
      <c r="DN380">
        <v>0</v>
      </c>
      <c r="DO380">
        <f t="shared" si="572"/>
        <v>0</v>
      </c>
      <c r="DP380">
        <v>0</v>
      </c>
      <c r="DQ380">
        <f t="shared" si="573"/>
        <v>0</v>
      </c>
      <c r="DR380">
        <v>0</v>
      </c>
      <c r="DS380">
        <f t="shared" si="574"/>
        <v>0</v>
      </c>
      <c r="DT380">
        <v>0</v>
      </c>
      <c r="DU380">
        <f t="shared" si="575"/>
        <v>0</v>
      </c>
      <c r="DV380">
        <v>0</v>
      </c>
      <c r="DW380">
        <f t="shared" si="576"/>
        <v>0</v>
      </c>
      <c r="DX380">
        <v>0</v>
      </c>
      <c r="DY380">
        <f t="shared" si="577"/>
        <v>0</v>
      </c>
      <c r="DZ380">
        <v>0</v>
      </c>
      <c r="EA380">
        <f t="shared" si="578"/>
        <v>0</v>
      </c>
      <c r="EB380">
        <v>0</v>
      </c>
      <c r="EC380">
        <f t="shared" si="579"/>
        <v>0</v>
      </c>
      <c r="ED380">
        <v>0</v>
      </c>
      <c r="EE380">
        <f t="shared" si="580"/>
        <v>0</v>
      </c>
      <c r="EF380">
        <v>0</v>
      </c>
      <c r="EG380">
        <f t="shared" si="581"/>
        <v>0</v>
      </c>
      <c r="EH380">
        <v>0</v>
      </c>
      <c r="EI380">
        <f t="shared" si="582"/>
        <v>0</v>
      </c>
      <c r="EJ380">
        <v>0</v>
      </c>
      <c r="EK380">
        <f t="shared" si="583"/>
        <v>0</v>
      </c>
      <c r="EL380">
        <v>0</v>
      </c>
      <c r="EM380">
        <f t="shared" si="584"/>
        <v>0</v>
      </c>
      <c r="EN380">
        <v>0</v>
      </c>
      <c r="EO380">
        <f t="shared" si="585"/>
        <v>0</v>
      </c>
      <c r="EP380">
        <v>0</v>
      </c>
      <c r="EQ380">
        <f t="shared" si="586"/>
        <v>0</v>
      </c>
      <c r="ER380">
        <v>0</v>
      </c>
      <c r="ES380">
        <f t="shared" si="587"/>
        <v>0</v>
      </c>
      <c r="ET380">
        <v>0</v>
      </c>
      <c r="EU380">
        <f t="shared" si="588"/>
        <v>0</v>
      </c>
      <c r="EV380">
        <v>0</v>
      </c>
      <c r="EW380">
        <f t="shared" si="589"/>
        <v>0</v>
      </c>
      <c r="EX380">
        <v>0</v>
      </c>
      <c r="EY380">
        <f t="shared" si="590"/>
        <v>0</v>
      </c>
      <c r="EZ380">
        <v>0</v>
      </c>
      <c r="FA380">
        <f t="shared" si="591"/>
        <v>0</v>
      </c>
      <c r="FB380">
        <v>0</v>
      </c>
      <c r="FC380">
        <f t="shared" si="592"/>
        <v>0</v>
      </c>
      <c r="FD380">
        <v>0</v>
      </c>
      <c r="FE380">
        <v>0</v>
      </c>
      <c r="FF380" s="3" t="s">
        <v>845</v>
      </c>
    </row>
    <row r="381" spans="1:162" x14ac:dyDescent="0.45">
      <c r="A381">
        <v>380</v>
      </c>
      <c r="B381">
        <v>589</v>
      </c>
      <c r="C381" t="s">
        <v>53</v>
      </c>
      <c r="D381" t="s">
        <v>807</v>
      </c>
      <c r="E381" t="s">
        <v>830</v>
      </c>
      <c r="F381" t="s">
        <v>830</v>
      </c>
      <c r="G381" s="2">
        <v>1</v>
      </c>
      <c r="H381">
        <v>473</v>
      </c>
      <c r="I381">
        <v>933</v>
      </c>
      <c r="J381">
        <f>205+273</f>
        <v>478</v>
      </c>
      <c r="K381" s="2">
        <f t="shared" ref="K381:K425" si="596">J381/I381</f>
        <v>0.51232583065380488</v>
      </c>
      <c r="L381">
        <f t="shared" ref="L381:L386" si="597">1.8*10^-3</f>
        <v>1.8000000000000002E-3</v>
      </c>
      <c r="M381" t="s">
        <v>64</v>
      </c>
      <c r="N381">
        <v>0</v>
      </c>
      <c r="O381">
        <f t="shared" si="522"/>
        <v>0</v>
      </c>
      <c r="P381">
        <v>0</v>
      </c>
      <c r="Q381">
        <f t="shared" si="523"/>
        <v>0</v>
      </c>
      <c r="R381">
        <v>0</v>
      </c>
      <c r="S381">
        <f t="shared" si="524"/>
        <v>0</v>
      </c>
      <c r="T381">
        <v>0</v>
      </c>
      <c r="U381">
        <f t="shared" si="525"/>
        <v>0</v>
      </c>
      <c r="V381">
        <v>0</v>
      </c>
      <c r="W381">
        <f t="shared" si="526"/>
        <v>0</v>
      </c>
      <c r="X381">
        <v>100</v>
      </c>
      <c r="Y381">
        <f t="shared" si="527"/>
        <v>1</v>
      </c>
      <c r="Z381">
        <v>0</v>
      </c>
      <c r="AA381">
        <f t="shared" si="528"/>
        <v>0</v>
      </c>
      <c r="AB381">
        <v>0</v>
      </c>
      <c r="AC381">
        <f t="shared" si="529"/>
        <v>0</v>
      </c>
      <c r="AD381">
        <v>0</v>
      </c>
      <c r="AE381">
        <f t="shared" si="530"/>
        <v>0</v>
      </c>
      <c r="AF381">
        <v>0</v>
      </c>
      <c r="AG381">
        <f t="shared" si="531"/>
        <v>0</v>
      </c>
      <c r="AH381">
        <v>0</v>
      </c>
      <c r="AI381">
        <f t="shared" si="532"/>
        <v>0</v>
      </c>
      <c r="AJ381">
        <v>0</v>
      </c>
      <c r="AK381">
        <f t="shared" si="533"/>
        <v>0</v>
      </c>
      <c r="AL381">
        <v>0</v>
      </c>
      <c r="AM381">
        <f t="shared" si="534"/>
        <v>0</v>
      </c>
      <c r="AN381">
        <v>0</v>
      </c>
      <c r="AO381">
        <f t="shared" si="535"/>
        <v>0</v>
      </c>
      <c r="AP381">
        <v>0</v>
      </c>
      <c r="AQ381">
        <f t="shared" si="536"/>
        <v>0</v>
      </c>
      <c r="AR381">
        <v>0</v>
      </c>
      <c r="AS381">
        <f t="shared" si="537"/>
        <v>0</v>
      </c>
      <c r="AT381">
        <v>0</v>
      </c>
      <c r="AU381">
        <f t="shared" si="538"/>
        <v>0</v>
      </c>
      <c r="AV381">
        <v>0</v>
      </c>
      <c r="AW381">
        <f t="shared" si="539"/>
        <v>0</v>
      </c>
      <c r="AX381">
        <v>0</v>
      </c>
      <c r="AY381">
        <f t="shared" si="540"/>
        <v>0</v>
      </c>
      <c r="AZ381">
        <v>0</v>
      </c>
      <c r="BA381">
        <f t="shared" si="541"/>
        <v>0</v>
      </c>
      <c r="BB381">
        <v>0</v>
      </c>
      <c r="BC381">
        <f t="shared" si="542"/>
        <v>0</v>
      </c>
      <c r="BD381">
        <v>0</v>
      </c>
      <c r="BE381">
        <f t="shared" si="543"/>
        <v>0</v>
      </c>
      <c r="BF381">
        <v>0</v>
      </c>
      <c r="BG381">
        <f t="shared" si="544"/>
        <v>0</v>
      </c>
      <c r="BH381">
        <v>0</v>
      </c>
      <c r="BI381">
        <f t="shared" si="545"/>
        <v>0</v>
      </c>
      <c r="BJ381">
        <v>0</v>
      </c>
      <c r="BK381">
        <f t="shared" si="546"/>
        <v>0</v>
      </c>
      <c r="BL381">
        <v>0</v>
      </c>
      <c r="BM381">
        <f t="shared" si="547"/>
        <v>0</v>
      </c>
      <c r="BN381">
        <v>0</v>
      </c>
      <c r="BO381">
        <f t="shared" si="548"/>
        <v>0</v>
      </c>
      <c r="BP381">
        <v>0</v>
      </c>
      <c r="BQ381">
        <f t="shared" si="549"/>
        <v>0</v>
      </c>
      <c r="BR381">
        <v>0</v>
      </c>
      <c r="BS381">
        <f t="shared" si="550"/>
        <v>0</v>
      </c>
      <c r="BT381">
        <v>0</v>
      </c>
      <c r="BU381">
        <f t="shared" si="551"/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f t="shared" si="567"/>
        <v>0</v>
      </c>
      <c r="DF381">
        <v>0</v>
      </c>
      <c r="DG381">
        <f t="shared" si="568"/>
        <v>0</v>
      </c>
      <c r="DH381">
        <v>0</v>
      </c>
      <c r="DI381">
        <f t="shared" si="569"/>
        <v>0</v>
      </c>
      <c r="DJ381">
        <v>10</v>
      </c>
      <c r="DK381">
        <f t="shared" si="570"/>
        <v>0.16785441588190378</v>
      </c>
      <c r="DL381">
        <v>0</v>
      </c>
      <c r="DM381">
        <f t="shared" si="571"/>
        <v>0</v>
      </c>
      <c r="DN381">
        <v>90</v>
      </c>
      <c r="DO381">
        <f t="shared" si="572"/>
        <v>0.83214558411809625</v>
      </c>
      <c r="DP381">
        <v>0</v>
      </c>
      <c r="DQ381">
        <f t="shared" si="573"/>
        <v>0</v>
      </c>
      <c r="DR381">
        <v>0</v>
      </c>
      <c r="DS381">
        <f t="shared" si="574"/>
        <v>0</v>
      </c>
      <c r="DT381">
        <v>0</v>
      </c>
      <c r="DU381">
        <f t="shared" si="575"/>
        <v>0</v>
      </c>
      <c r="DV381">
        <v>0</v>
      </c>
      <c r="DW381">
        <f t="shared" si="576"/>
        <v>0</v>
      </c>
      <c r="DX381">
        <v>0</v>
      </c>
      <c r="DY381">
        <f t="shared" si="577"/>
        <v>0</v>
      </c>
      <c r="DZ381">
        <v>0</v>
      </c>
      <c r="EA381">
        <f t="shared" si="578"/>
        <v>0</v>
      </c>
      <c r="EB381">
        <v>0</v>
      </c>
      <c r="EC381">
        <f t="shared" si="579"/>
        <v>0</v>
      </c>
      <c r="ED381">
        <v>0</v>
      </c>
      <c r="EE381">
        <f t="shared" si="580"/>
        <v>0</v>
      </c>
      <c r="EF381">
        <v>0</v>
      </c>
      <c r="EG381">
        <f t="shared" si="581"/>
        <v>0</v>
      </c>
      <c r="EH381">
        <v>0</v>
      </c>
      <c r="EI381">
        <f t="shared" si="582"/>
        <v>0</v>
      </c>
      <c r="EJ381">
        <v>0</v>
      </c>
      <c r="EK381">
        <f t="shared" si="583"/>
        <v>0</v>
      </c>
      <c r="EL381">
        <v>0</v>
      </c>
      <c r="EM381">
        <f t="shared" si="584"/>
        <v>0</v>
      </c>
      <c r="EN381">
        <v>0</v>
      </c>
      <c r="EO381">
        <f t="shared" si="585"/>
        <v>0</v>
      </c>
      <c r="EP381">
        <v>0</v>
      </c>
      <c r="EQ381">
        <f t="shared" si="586"/>
        <v>0</v>
      </c>
      <c r="ER381">
        <v>0</v>
      </c>
      <c r="ES381">
        <f t="shared" si="587"/>
        <v>0</v>
      </c>
      <c r="ET381">
        <v>0</v>
      </c>
      <c r="EU381">
        <f t="shared" si="588"/>
        <v>0</v>
      </c>
      <c r="EV381">
        <v>0</v>
      </c>
      <c r="EW381">
        <f t="shared" si="589"/>
        <v>0</v>
      </c>
      <c r="EX381">
        <v>0</v>
      </c>
      <c r="EY381">
        <f t="shared" si="590"/>
        <v>0</v>
      </c>
      <c r="EZ381">
        <v>0</v>
      </c>
      <c r="FA381">
        <f t="shared" si="591"/>
        <v>0</v>
      </c>
      <c r="FB381">
        <v>0</v>
      </c>
      <c r="FC381">
        <f t="shared" si="592"/>
        <v>0</v>
      </c>
      <c r="FD381">
        <v>0</v>
      </c>
      <c r="FE381">
        <v>0</v>
      </c>
      <c r="FF381" s="3" t="s">
        <v>845</v>
      </c>
    </row>
    <row r="382" spans="1:162" x14ac:dyDescent="0.45">
      <c r="A382">
        <v>381</v>
      </c>
      <c r="B382">
        <v>590</v>
      </c>
      <c r="C382" t="s">
        <v>53</v>
      </c>
      <c r="D382" t="s">
        <v>807</v>
      </c>
      <c r="E382" t="s">
        <v>830</v>
      </c>
      <c r="F382" t="s">
        <v>830</v>
      </c>
      <c r="G382" s="2">
        <v>1</v>
      </c>
      <c r="H382">
        <v>473</v>
      </c>
      <c r="I382">
        <v>933</v>
      </c>
      <c r="J382">
        <f>210+273</f>
        <v>483</v>
      </c>
      <c r="K382" s="2">
        <f t="shared" si="596"/>
        <v>0.51768488745980712</v>
      </c>
      <c r="L382">
        <f t="shared" si="597"/>
        <v>1.8000000000000002E-3</v>
      </c>
      <c r="M382" t="s">
        <v>64</v>
      </c>
      <c r="N382">
        <v>0</v>
      </c>
      <c r="O382">
        <f t="shared" si="522"/>
        <v>0</v>
      </c>
      <c r="P382">
        <v>0</v>
      </c>
      <c r="Q382">
        <f t="shared" si="523"/>
        <v>0</v>
      </c>
      <c r="R382">
        <v>0</v>
      </c>
      <c r="S382">
        <f t="shared" si="524"/>
        <v>0</v>
      </c>
      <c r="T382">
        <v>0</v>
      </c>
      <c r="U382">
        <f t="shared" si="525"/>
        <v>0</v>
      </c>
      <c r="V382">
        <v>0</v>
      </c>
      <c r="W382">
        <f t="shared" si="526"/>
        <v>0</v>
      </c>
      <c r="X382">
        <v>100</v>
      </c>
      <c r="Y382">
        <f t="shared" si="527"/>
        <v>1</v>
      </c>
      <c r="Z382">
        <v>0</v>
      </c>
      <c r="AA382">
        <f t="shared" si="528"/>
        <v>0</v>
      </c>
      <c r="AB382">
        <v>0</v>
      </c>
      <c r="AC382">
        <f t="shared" si="529"/>
        <v>0</v>
      </c>
      <c r="AD382">
        <v>0</v>
      </c>
      <c r="AE382">
        <f t="shared" si="530"/>
        <v>0</v>
      </c>
      <c r="AF382">
        <v>0</v>
      </c>
      <c r="AG382">
        <f t="shared" si="531"/>
        <v>0</v>
      </c>
      <c r="AH382">
        <v>0</v>
      </c>
      <c r="AI382">
        <f t="shared" si="532"/>
        <v>0</v>
      </c>
      <c r="AJ382">
        <v>0</v>
      </c>
      <c r="AK382">
        <f t="shared" si="533"/>
        <v>0</v>
      </c>
      <c r="AL382">
        <v>0</v>
      </c>
      <c r="AM382">
        <f t="shared" si="534"/>
        <v>0</v>
      </c>
      <c r="AN382">
        <v>0</v>
      </c>
      <c r="AO382">
        <f t="shared" si="535"/>
        <v>0</v>
      </c>
      <c r="AP382">
        <v>0</v>
      </c>
      <c r="AQ382">
        <f t="shared" si="536"/>
        <v>0</v>
      </c>
      <c r="AR382">
        <v>0</v>
      </c>
      <c r="AS382">
        <f t="shared" si="537"/>
        <v>0</v>
      </c>
      <c r="AT382">
        <v>0</v>
      </c>
      <c r="AU382">
        <f t="shared" si="538"/>
        <v>0</v>
      </c>
      <c r="AV382">
        <v>0</v>
      </c>
      <c r="AW382">
        <f t="shared" si="539"/>
        <v>0</v>
      </c>
      <c r="AX382">
        <v>0</v>
      </c>
      <c r="AY382">
        <f t="shared" si="540"/>
        <v>0</v>
      </c>
      <c r="AZ382">
        <v>0</v>
      </c>
      <c r="BA382">
        <f t="shared" si="541"/>
        <v>0</v>
      </c>
      <c r="BB382">
        <v>0</v>
      </c>
      <c r="BC382">
        <f t="shared" si="542"/>
        <v>0</v>
      </c>
      <c r="BD382">
        <v>0</v>
      </c>
      <c r="BE382">
        <f t="shared" si="543"/>
        <v>0</v>
      </c>
      <c r="BF382">
        <v>0</v>
      </c>
      <c r="BG382">
        <f t="shared" si="544"/>
        <v>0</v>
      </c>
      <c r="BH382">
        <v>0</v>
      </c>
      <c r="BI382">
        <f t="shared" si="545"/>
        <v>0</v>
      </c>
      <c r="BJ382">
        <v>0</v>
      </c>
      <c r="BK382">
        <f t="shared" si="546"/>
        <v>0</v>
      </c>
      <c r="BL382">
        <v>0</v>
      </c>
      <c r="BM382">
        <f t="shared" si="547"/>
        <v>0</v>
      </c>
      <c r="BN382">
        <v>0</v>
      </c>
      <c r="BO382">
        <f t="shared" si="548"/>
        <v>0</v>
      </c>
      <c r="BP382">
        <v>0</v>
      </c>
      <c r="BQ382">
        <f t="shared" si="549"/>
        <v>0</v>
      </c>
      <c r="BR382">
        <v>0</v>
      </c>
      <c r="BS382">
        <f t="shared" si="550"/>
        <v>0</v>
      </c>
      <c r="BT382">
        <v>0</v>
      </c>
      <c r="BU382">
        <f t="shared" si="551"/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f t="shared" si="567"/>
        <v>0</v>
      </c>
      <c r="DF382">
        <v>0</v>
      </c>
      <c r="DG382">
        <f t="shared" si="568"/>
        <v>0</v>
      </c>
      <c r="DH382">
        <v>0</v>
      </c>
      <c r="DI382">
        <f t="shared" si="569"/>
        <v>0</v>
      </c>
      <c r="DJ382">
        <v>10</v>
      </c>
      <c r="DK382">
        <f t="shared" si="570"/>
        <v>0.16785441588190378</v>
      </c>
      <c r="DL382">
        <v>0</v>
      </c>
      <c r="DM382">
        <f t="shared" si="571"/>
        <v>0</v>
      </c>
      <c r="DN382">
        <v>90</v>
      </c>
      <c r="DO382">
        <f t="shared" si="572"/>
        <v>0.83214558411809625</v>
      </c>
      <c r="DP382">
        <v>0</v>
      </c>
      <c r="DQ382">
        <f t="shared" si="573"/>
        <v>0</v>
      </c>
      <c r="DR382">
        <v>0</v>
      </c>
      <c r="DS382">
        <f t="shared" si="574"/>
        <v>0</v>
      </c>
      <c r="DT382">
        <v>0</v>
      </c>
      <c r="DU382">
        <f t="shared" si="575"/>
        <v>0</v>
      </c>
      <c r="DV382">
        <v>0</v>
      </c>
      <c r="DW382">
        <f t="shared" si="576"/>
        <v>0</v>
      </c>
      <c r="DX382">
        <v>0</v>
      </c>
      <c r="DY382">
        <f t="shared" si="577"/>
        <v>0</v>
      </c>
      <c r="DZ382">
        <v>0</v>
      </c>
      <c r="EA382">
        <f t="shared" si="578"/>
        <v>0</v>
      </c>
      <c r="EB382">
        <v>0</v>
      </c>
      <c r="EC382">
        <f t="shared" si="579"/>
        <v>0</v>
      </c>
      <c r="ED382">
        <v>0</v>
      </c>
      <c r="EE382">
        <f t="shared" si="580"/>
        <v>0</v>
      </c>
      <c r="EF382">
        <v>0</v>
      </c>
      <c r="EG382">
        <f t="shared" si="581"/>
        <v>0</v>
      </c>
      <c r="EH382">
        <v>0</v>
      </c>
      <c r="EI382">
        <f t="shared" si="582"/>
        <v>0</v>
      </c>
      <c r="EJ382">
        <v>0</v>
      </c>
      <c r="EK382">
        <f t="shared" si="583"/>
        <v>0</v>
      </c>
      <c r="EL382">
        <v>0</v>
      </c>
      <c r="EM382">
        <f t="shared" si="584"/>
        <v>0</v>
      </c>
      <c r="EN382">
        <v>0</v>
      </c>
      <c r="EO382">
        <f t="shared" si="585"/>
        <v>0</v>
      </c>
      <c r="EP382">
        <v>0</v>
      </c>
      <c r="EQ382">
        <f t="shared" si="586"/>
        <v>0</v>
      </c>
      <c r="ER382">
        <v>0</v>
      </c>
      <c r="ES382">
        <f t="shared" si="587"/>
        <v>0</v>
      </c>
      <c r="ET382">
        <v>0</v>
      </c>
      <c r="EU382">
        <f t="shared" si="588"/>
        <v>0</v>
      </c>
      <c r="EV382">
        <v>0</v>
      </c>
      <c r="EW382">
        <f t="shared" si="589"/>
        <v>0</v>
      </c>
      <c r="EX382">
        <v>0</v>
      </c>
      <c r="EY382">
        <f t="shared" si="590"/>
        <v>0</v>
      </c>
      <c r="EZ382">
        <v>0</v>
      </c>
      <c r="FA382">
        <f t="shared" si="591"/>
        <v>0</v>
      </c>
      <c r="FB382">
        <v>0</v>
      </c>
      <c r="FC382">
        <f t="shared" si="592"/>
        <v>0</v>
      </c>
      <c r="FD382">
        <v>0</v>
      </c>
      <c r="FE382">
        <v>0</v>
      </c>
      <c r="FF382" s="3" t="s">
        <v>845</v>
      </c>
    </row>
    <row r="383" spans="1:162" x14ac:dyDescent="0.45">
      <c r="A383">
        <v>382</v>
      </c>
      <c r="B383">
        <v>591</v>
      </c>
      <c r="C383" t="s">
        <v>53</v>
      </c>
      <c r="D383" t="s">
        <v>807</v>
      </c>
      <c r="E383" t="s">
        <v>830</v>
      </c>
      <c r="F383" t="s">
        <v>830</v>
      </c>
      <c r="G383" s="2">
        <v>1</v>
      </c>
      <c r="H383">
        <v>473</v>
      </c>
      <c r="I383">
        <v>933</v>
      </c>
      <c r="J383">
        <f>220+273</f>
        <v>493</v>
      </c>
      <c r="K383" s="2">
        <f t="shared" si="596"/>
        <v>0.52840300107181137</v>
      </c>
      <c r="L383">
        <f t="shared" si="597"/>
        <v>1.8000000000000002E-3</v>
      </c>
      <c r="M383" t="s">
        <v>64</v>
      </c>
      <c r="N383">
        <v>0</v>
      </c>
      <c r="O383">
        <f t="shared" si="522"/>
        <v>0</v>
      </c>
      <c r="P383">
        <v>0</v>
      </c>
      <c r="Q383">
        <f t="shared" si="523"/>
        <v>0</v>
      </c>
      <c r="R383">
        <v>0</v>
      </c>
      <c r="S383">
        <f t="shared" si="524"/>
        <v>0</v>
      </c>
      <c r="T383">
        <v>0</v>
      </c>
      <c r="U383">
        <f t="shared" si="525"/>
        <v>0</v>
      </c>
      <c r="V383">
        <v>0</v>
      </c>
      <c r="W383">
        <f t="shared" si="526"/>
        <v>0</v>
      </c>
      <c r="X383">
        <v>100</v>
      </c>
      <c r="Y383">
        <f t="shared" si="527"/>
        <v>1</v>
      </c>
      <c r="Z383">
        <v>0</v>
      </c>
      <c r="AA383">
        <f t="shared" si="528"/>
        <v>0</v>
      </c>
      <c r="AB383">
        <v>0</v>
      </c>
      <c r="AC383">
        <f t="shared" si="529"/>
        <v>0</v>
      </c>
      <c r="AD383">
        <v>0</v>
      </c>
      <c r="AE383">
        <f t="shared" si="530"/>
        <v>0</v>
      </c>
      <c r="AF383">
        <v>0</v>
      </c>
      <c r="AG383">
        <f t="shared" si="531"/>
        <v>0</v>
      </c>
      <c r="AH383">
        <v>0</v>
      </c>
      <c r="AI383">
        <f t="shared" si="532"/>
        <v>0</v>
      </c>
      <c r="AJ383">
        <v>0</v>
      </c>
      <c r="AK383">
        <f t="shared" si="533"/>
        <v>0</v>
      </c>
      <c r="AL383">
        <v>0</v>
      </c>
      <c r="AM383">
        <f t="shared" si="534"/>
        <v>0</v>
      </c>
      <c r="AN383">
        <v>0</v>
      </c>
      <c r="AO383">
        <f t="shared" si="535"/>
        <v>0</v>
      </c>
      <c r="AP383">
        <v>0</v>
      </c>
      <c r="AQ383">
        <f t="shared" si="536"/>
        <v>0</v>
      </c>
      <c r="AR383">
        <v>0</v>
      </c>
      <c r="AS383">
        <f t="shared" si="537"/>
        <v>0</v>
      </c>
      <c r="AT383">
        <v>0</v>
      </c>
      <c r="AU383">
        <f t="shared" si="538"/>
        <v>0</v>
      </c>
      <c r="AV383">
        <v>0</v>
      </c>
      <c r="AW383">
        <f t="shared" si="539"/>
        <v>0</v>
      </c>
      <c r="AX383">
        <v>0</v>
      </c>
      <c r="AY383">
        <f t="shared" si="540"/>
        <v>0</v>
      </c>
      <c r="AZ383">
        <v>0</v>
      </c>
      <c r="BA383">
        <f t="shared" si="541"/>
        <v>0</v>
      </c>
      <c r="BB383">
        <v>0</v>
      </c>
      <c r="BC383">
        <f t="shared" si="542"/>
        <v>0</v>
      </c>
      <c r="BD383">
        <v>0</v>
      </c>
      <c r="BE383">
        <f t="shared" si="543"/>
        <v>0</v>
      </c>
      <c r="BF383">
        <v>0</v>
      </c>
      <c r="BG383">
        <f t="shared" si="544"/>
        <v>0</v>
      </c>
      <c r="BH383">
        <v>0</v>
      </c>
      <c r="BI383">
        <f t="shared" si="545"/>
        <v>0</v>
      </c>
      <c r="BJ383">
        <v>0</v>
      </c>
      <c r="BK383">
        <f t="shared" si="546"/>
        <v>0</v>
      </c>
      <c r="BL383">
        <v>0</v>
      </c>
      <c r="BM383">
        <f t="shared" si="547"/>
        <v>0</v>
      </c>
      <c r="BN383">
        <v>0</v>
      </c>
      <c r="BO383">
        <f t="shared" si="548"/>
        <v>0</v>
      </c>
      <c r="BP383">
        <v>0</v>
      </c>
      <c r="BQ383">
        <f t="shared" si="549"/>
        <v>0</v>
      </c>
      <c r="BR383">
        <v>0</v>
      </c>
      <c r="BS383">
        <f t="shared" si="550"/>
        <v>0</v>
      </c>
      <c r="BT383">
        <v>0</v>
      </c>
      <c r="BU383">
        <f t="shared" si="551"/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f t="shared" si="567"/>
        <v>0</v>
      </c>
      <c r="DF383">
        <v>0</v>
      </c>
      <c r="DG383">
        <f t="shared" si="568"/>
        <v>0</v>
      </c>
      <c r="DH383">
        <v>0</v>
      </c>
      <c r="DI383">
        <f t="shared" si="569"/>
        <v>0</v>
      </c>
      <c r="DJ383">
        <v>10</v>
      </c>
      <c r="DK383">
        <f t="shared" si="570"/>
        <v>0.16785441588190378</v>
      </c>
      <c r="DL383">
        <v>0</v>
      </c>
      <c r="DM383">
        <f t="shared" si="571"/>
        <v>0</v>
      </c>
      <c r="DN383">
        <v>90</v>
      </c>
      <c r="DO383">
        <f t="shared" si="572"/>
        <v>0.83214558411809625</v>
      </c>
      <c r="DP383">
        <v>0</v>
      </c>
      <c r="DQ383">
        <f t="shared" si="573"/>
        <v>0</v>
      </c>
      <c r="DR383">
        <v>0</v>
      </c>
      <c r="DS383">
        <f t="shared" si="574"/>
        <v>0</v>
      </c>
      <c r="DT383">
        <v>0</v>
      </c>
      <c r="DU383">
        <f t="shared" si="575"/>
        <v>0</v>
      </c>
      <c r="DV383">
        <v>0</v>
      </c>
      <c r="DW383">
        <f t="shared" si="576"/>
        <v>0</v>
      </c>
      <c r="DX383">
        <v>0</v>
      </c>
      <c r="DY383">
        <f t="shared" si="577"/>
        <v>0</v>
      </c>
      <c r="DZ383">
        <v>0</v>
      </c>
      <c r="EA383">
        <f t="shared" si="578"/>
        <v>0</v>
      </c>
      <c r="EB383">
        <v>0</v>
      </c>
      <c r="EC383">
        <f t="shared" si="579"/>
        <v>0</v>
      </c>
      <c r="ED383">
        <v>0</v>
      </c>
      <c r="EE383">
        <f t="shared" si="580"/>
        <v>0</v>
      </c>
      <c r="EF383">
        <v>0</v>
      </c>
      <c r="EG383">
        <f t="shared" si="581"/>
        <v>0</v>
      </c>
      <c r="EH383">
        <v>0</v>
      </c>
      <c r="EI383">
        <f t="shared" si="582"/>
        <v>0</v>
      </c>
      <c r="EJ383">
        <v>0</v>
      </c>
      <c r="EK383">
        <f t="shared" si="583"/>
        <v>0</v>
      </c>
      <c r="EL383">
        <v>0</v>
      </c>
      <c r="EM383">
        <f t="shared" si="584"/>
        <v>0</v>
      </c>
      <c r="EN383">
        <v>0</v>
      </c>
      <c r="EO383">
        <f t="shared" si="585"/>
        <v>0</v>
      </c>
      <c r="EP383">
        <v>0</v>
      </c>
      <c r="EQ383">
        <f t="shared" si="586"/>
        <v>0</v>
      </c>
      <c r="ER383">
        <v>0</v>
      </c>
      <c r="ES383">
        <f t="shared" si="587"/>
        <v>0</v>
      </c>
      <c r="ET383">
        <v>0</v>
      </c>
      <c r="EU383">
        <f t="shared" si="588"/>
        <v>0</v>
      </c>
      <c r="EV383">
        <v>0</v>
      </c>
      <c r="EW383">
        <f t="shared" si="589"/>
        <v>0</v>
      </c>
      <c r="EX383">
        <v>0</v>
      </c>
      <c r="EY383">
        <f t="shared" si="590"/>
        <v>0</v>
      </c>
      <c r="EZ383">
        <v>0</v>
      </c>
      <c r="FA383">
        <f t="shared" si="591"/>
        <v>0</v>
      </c>
      <c r="FB383">
        <v>0</v>
      </c>
      <c r="FC383">
        <f t="shared" si="592"/>
        <v>0</v>
      </c>
      <c r="FD383">
        <v>0</v>
      </c>
      <c r="FE383">
        <v>0</v>
      </c>
      <c r="FF383" s="3" t="s">
        <v>845</v>
      </c>
    </row>
    <row r="384" spans="1:162" x14ac:dyDescent="0.45">
      <c r="A384">
        <v>383</v>
      </c>
      <c r="B384">
        <v>592</v>
      </c>
      <c r="C384" t="s">
        <v>53</v>
      </c>
      <c r="D384" t="s">
        <v>807</v>
      </c>
      <c r="E384" t="s">
        <v>830</v>
      </c>
      <c r="F384" t="s">
        <v>830</v>
      </c>
      <c r="G384" s="2">
        <v>1</v>
      </c>
      <c r="H384">
        <v>473</v>
      </c>
      <c r="I384">
        <v>933</v>
      </c>
      <c r="J384">
        <f>235+273</f>
        <v>508</v>
      </c>
      <c r="K384" s="2">
        <f t="shared" si="596"/>
        <v>0.54448017148981775</v>
      </c>
      <c r="L384">
        <f t="shared" si="597"/>
        <v>1.8000000000000002E-3</v>
      </c>
      <c r="M384" t="s">
        <v>64</v>
      </c>
      <c r="N384">
        <v>0</v>
      </c>
      <c r="O384">
        <f t="shared" si="522"/>
        <v>0</v>
      </c>
      <c r="P384">
        <v>0</v>
      </c>
      <c r="Q384">
        <f t="shared" si="523"/>
        <v>0</v>
      </c>
      <c r="R384">
        <v>0</v>
      </c>
      <c r="S384">
        <f t="shared" si="524"/>
        <v>0</v>
      </c>
      <c r="T384">
        <v>0</v>
      </c>
      <c r="U384">
        <f t="shared" si="525"/>
        <v>0</v>
      </c>
      <c r="V384">
        <v>0</v>
      </c>
      <c r="W384">
        <f t="shared" si="526"/>
        <v>0</v>
      </c>
      <c r="X384">
        <v>100</v>
      </c>
      <c r="Y384">
        <f t="shared" si="527"/>
        <v>1</v>
      </c>
      <c r="Z384">
        <v>0</v>
      </c>
      <c r="AA384">
        <f t="shared" si="528"/>
        <v>0</v>
      </c>
      <c r="AB384">
        <v>0</v>
      </c>
      <c r="AC384">
        <f t="shared" si="529"/>
        <v>0</v>
      </c>
      <c r="AD384">
        <v>0</v>
      </c>
      <c r="AE384">
        <f t="shared" si="530"/>
        <v>0</v>
      </c>
      <c r="AF384">
        <v>0</v>
      </c>
      <c r="AG384">
        <f t="shared" si="531"/>
        <v>0</v>
      </c>
      <c r="AH384">
        <v>0</v>
      </c>
      <c r="AI384">
        <f t="shared" si="532"/>
        <v>0</v>
      </c>
      <c r="AJ384">
        <v>0</v>
      </c>
      <c r="AK384">
        <f t="shared" si="533"/>
        <v>0</v>
      </c>
      <c r="AL384">
        <v>0</v>
      </c>
      <c r="AM384">
        <f t="shared" si="534"/>
        <v>0</v>
      </c>
      <c r="AN384">
        <v>0</v>
      </c>
      <c r="AO384">
        <f t="shared" si="535"/>
        <v>0</v>
      </c>
      <c r="AP384">
        <v>0</v>
      </c>
      <c r="AQ384">
        <f t="shared" si="536"/>
        <v>0</v>
      </c>
      <c r="AR384">
        <v>0</v>
      </c>
      <c r="AS384">
        <f t="shared" si="537"/>
        <v>0</v>
      </c>
      <c r="AT384">
        <v>0</v>
      </c>
      <c r="AU384">
        <f t="shared" si="538"/>
        <v>0</v>
      </c>
      <c r="AV384">
        <v>0</v>
      </c>
      <c r="AW384">
        <f t="shared" si="539"/>
        <v>0</v>
      </c>
      <c r="AX384">
        <v>0</v>
      </c>
      <c r="AY384">
        <f t="shared" si="540"/>
        <v>0</v>
      </c>
      <c r="AZ384">
        <v>0</v>
      </c>
      <c r="BA384">
        <f t="shared" si="541"/>
        <v>0</v>
      </c>
      <c r="BB384">
        <v>0</v>
      </c>
      <c r="BC384">
        <f t="shared" si="542"/>
        <v>0</v>
      </c>
      <c r="BD384">
        <v>0</v>
      </c>
      <c r="BE384">
        <f t="shared" si="543"/>
        <v>0</v>
      </c>
      <c r="BF384">
        <v>0</v>
      </c>
      <c r="BG384">
        <f t="shared" si="544"/>
        <v>0</v>
      </c>
      <c r="BH384">
        <v>0</v>
      </c>
      <c r="BI384">
        <f t="shared" si="545"/>
        <v>0</v>
      </c>
      <c r="BJ384">
        <v>0</v>
      </c>
      <c r="BK384">
        <f t="shared" si="546"/>
        <v>0</v>
      </c>
      <c r="BL384">
        <v>0</v>
      </c>
      <c r="BM384">
        <f t="shared" si="547"/>
        <v>0</v>
      </c>
      <c r="BN384">
        <v>0</v>
      </c>
      <c r="BO384">
        <f t="shared" si="548"/>
        <v>0</v>
      </c>
      <c r="BP384">
        <v>0</v>
      </c>
      <c r="BQ384">
        <f t="shared" si="549"/>
        <v>0</v>
      </c>
      <c r="BR384">
        <v>0</v>
      </c>
      <c r="BS384">
        <f t="shared" si="550"/>
        <v>0</v>
      </c>
      <c r="BT384">
        <v>0</v>
      </c>
      <c r="BU384">
        <f t="shared" si="551"/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f t="shared" si="567"/>
        <v>0</v>
      </c>
      <c r="DF384">
        <v>0</v>
      </c>
      <c r="DG384">
        <f t="shared" si="568"/>
        <v>0</v>
      </c>
      <c r="DH384">
        <v>0</v>
      </c>
      <c r="DI384">
        <f t="shared" si="569"/>
        <v>0</v>
      </c>
      <c r="DJ384">
        <v>10</v>
      </c>
      <c r="DK384">
        <f t="shared" si="570"/>
        <v>0.16785441588190378</v>
      </c>
      <c r="DL384">
        <v>0</v>
      </c>
      <c r="DM384">
        <f t="shared" si="571"/>
        <v>0</v>
      </c>
      <c r="DN384">
        <v>90</v>
      </c>
      <c r="DO384">
        <f t="shared" si="572"/>
        <v>0.83214558411809625</v>
      </c>
      <c r="DP384">
        <v>0</v>
      </c>
      <c r="DQ384">
        <f t="shared" si="573"/>
        <v>0</v>
      </c>
      <c r="DR384">
        <v>0</v>
      </c>
      <c r="DS384">
        <f t="shared" si="574"/>
        <v>0</v>
      </c>
      <c r="DT384">
        <v>0</v>
      </c>
      <c r="DU384">
        <f t="shared" si="575"/>
        <v>0</v>
      </c>
      <c r="DV384">
        <v>0</v>
      </c>
      <c r="DW384">
        <f t="shared" si="576"/>
        <v>0</v>
      </c>
      <c r="DX384">
        <v>0</v>
      </c>
      <c r="DY384">
        <f t="shared" si="577"/>
        <v>0</v>
      </c>
      <c r="DZ384">
        <v>0</v>
      </c>
      <c r="EA384">
        <f t="shared" si="578"/>
        <v>0</v>
      </c>
      <c r="EB384">
        <v>0</v>
      </c>
      <c r="EC384">
        <f t="shared" si="579"/>
        <v>0</v>
      </c>
      <c r="ED384">
        <v>0</v>
      </c>
      <c r="EE384">
        <f t="shared" si="580"/>
        <v>0</v>
      </c>
      <c r="EF384">
        <v>0</v>
      </c>
      <c r="EG384">
        <f t="shared" si="581"/>
        <v>0</v>
      </c>
      <c r="EH384">
        <v>0</v>
      </c>
      <c r="EI384">
        <f t="shared" si="582"/>
        <v>0</v>
      </c>
      <c r="EJ384">
        <v>0</v>
      </c>
      <c r="EK384">
        <f t="shared" si="583"/>
        <v>0</v>
      </c>
      <c r="EL384">
        <v>0</v>
      </c>
      <c r="EM384">
        <f t="shared" si="584"/>
        <v>0</v>
      </c>
      <c r="EN384">
        <v>0</v>
      </c>
      <c r="EO384">
        <f t="shared" si="585"/>
        <v>0</v>
      </c>
      <c r="EP384">
        <v>0</v>
      </c>
      <c r="EQ384">
        <f t="shared" si="586"/>
        <v>0</v>
      </c>
      <c r="ER384">
        <v>0</v>
      </c>
      <c r="ES384">
        <f t="shared" si="587"/>
        <v>0</v>
      </c>
      <c r="ET384">
        <v>0</v>
      </c>
      <c r="EU384">
        <f t="shared" si="588"/>
        <v>0</v>
      </c>
      <c r="EV384">
        <v>0</v>
      </c>
      <c r="EW384">
        <f t="shared" si="589"/>
        <v>0</v>
      </c>
      <c r="EX384">
        <v>0</v>
      </c>
      <c r="EY384">
        <f t="shared" si="590"/>
        <v>0</v>
      </c>
      <c r="EZ384">
        <v>0</v>
      </c>
      <c r="FA384">
        <f t="shared" si="591"/>
        <v>0</v>
      </c>
      <c r="FB384">
        <v>0</v>
      </c>
      <c r="FC384">
        <f t="shared" si="592"/>
        <v>0</v>
      </c>
      <c r="FD384">
        <v>0</v>
      </c>
      <c r="FE384">
        <v>0</v>
      </c>
      <c r="FF384" s="3" t="s">
        <v>845</v>
      </c>
    </row>
    <row r="385" spans="1:162" x14ac:dyDescent="0.45">
      <c r="A385">
        <v>384</v>
      </c>
      <c r="B385">
        <v>593</v>
      </c>
      <c r="C385" t="s">
        <v>53</v>
      </c>
      <c r="D385" t="s">
        <v>807</v>
      </c>
      <c r="E385" t="s">
        <v>830</v>
      </c>
      <c r="F385" t="s">
        <v>830</v>
      </c>
      <c r="G385" s="2">
        <v>1</v>
      </c>
      <c r="H385">
        <v>473</v>
      </c>
      <c r="I385">
        <v>933</v>
      </c>
      <c r="J385">
        <f>250+273</f>
        <v>523</v>
      </c>
      <c r="K385" s="2">
        <f t="shared" si="596"/>
        <v>0.56055734190782425</v>
      </c>
      <c r="L385">
        <f t="shared" si="597"/>
        <v>1.8000000000000002E-3</v>
      </c>
      <c r="M385" t="s">
        <v>64</v>
      </c>
      <c r="N385">
        <v>0</v>
      </c>
      <c r="O385">
        <f t="shared" si="522"/>
        <v>0</v>
      </c>
      <c r="P385">
        <v>0</v>
      </c>
      <c r="Q385">
        <f t="shared" si="523"/>
        <v>0</v>
      </c>
      <c r="R385">
        <v>0</v>
      </c>
      <c r="S385">
        <f t="shared" si="524"/>
        <v>0</v>
      </c>
      <c r="T385">
        <v>0</v>
      </c>
      <c r="U385">
        <f t="shared" si="525"/>
        <v>0</v>
      </c>
      <c r="V385">
        <v>0</v>
      </c>
      <c r="W385">
        <f t="shared" si="526"/>
        <v>0</v>
      </c>
      <c r="X385">
        <v>100</v>
      </c>
      <c r="Y385">
        <f t="shared" si="527"/>
        <v>1</v>
      </c>
      <c r="Z385">
        <v>0</v>
      </c>
      <c r="AA385">
        <f t="shared" si="528"/>
        <v>0</v>
      </c>
      <c r="AB385">
        <v>0</v>
      </c>
      <c r="AC385">
        <f t="shared" si="529"/>
        <v>0</v>
      </c>
      <c r="AD385">
        <v>0</v>
      </c>
      <c r="AE385">
        <f t="shared" si="530"/>
        <v>0</v>
      </c>
      <c r="AF385">
        <v>0</v>
      </c>
      <c r="AG385">
        <f t="shared" si="531"/>
        <v>0</v>
      </c>
      <c r="AH385">
        <v>0</v>
      </c>
      <c r="AI385">
        <f t="shared" si="532"/>
        <v>0</v>
      </c>
      <c r="AJ385">
        <v>0</v>
      </c>
      <c r="AK385">
        <f t="shared" si="533"/>
        <v>0</v>
      </c>
      <c r="AL385">
        <v>0</v>
      </c>
      <c r="AM385">
        <f t="shared" si="534"/>
        <v>0</v>
      </c>
      <c r="AN385">
        <v>0</v>
      </c>
      <c r="AO385">
        <f t="shared" si="535"/>
        <v>0</v>
      </c>
      <c r="AP385">
        <v>0</v>
      </c>
      <c r="AQ385">
        <f t="shared" si="536"/>
        <v>0</v>
      </c>
      <c r="AR385">
        <v>0</v>
      </c>
      <c r="AS385">
        <f t="shared" si="537"/>
        <v>0</v>
      </c>
      <c r="AT385">
        <v>0</v>
      </c>
      <c r="AU385">
        <f t="shared" si="538"/>
        <v>0</v>
      </c>
      <c r="AV385">
        <v>0</v>
      </c>
      <c r="AW385">
        <f t="shared" si="539"/>
        <v>0</v>
      </c>
      <c r="AX385">
        <v>0</v>
      </c>
      <c r="AY385">
        <f t="shared" si="540"/>
        <v>0</v>
      </c>
      <c r="AZ385">
        <v>0</v>
      </c>
      <c r="BA385">
        <f t="shared" si="541"/>
        <v>0</v>
      </c>
      <c r="BB385">
        <v>0</v>
      </c>
      <c r="BC385">
        <f t="shared" si="542"/>
        <v>0</v>
      </c>
      <c r="BD385">
        <v>0</v>
      </c>
      <c r="BE385">
        <f t="shared" si="543"/>
        <v>0</v>
      </c>
      <c r="BF385">
        <v>0</v>
      </c>
      <c r="BG385">
        <f t="shared" si="544"/>
        <v>0</v>
      </c>
      <c r="BH385">
        <v>0</v>
      </c>
      <c r="BI385">
        <f t="shared" si="545"/>
        <v>0</v>
      </c>
      <c r="BJ385">
        <v>0</v>
      </c>
      <c r="BK385">
        <f t="shared" si="546"/>
        <v>0</v>
      </c>
      <c r="BL385">
        <v>0</v>
      </c>
      <c r="BM385">
        <f t="shared" si="547"/>
        <v>0</v>
      </c>
      <c r="BN385">
        <v>0</v>
      </c>
      <c r="BO385">
        <f t="shared" si="548"/>
        <v>0</v>
      </c>
      <c r="BP385">
        <v>0</v>
      </c>
      <c r="BQ385">
        <f t="shared" si="549"/>
        <v>0</v>
      </c>
      <c r="BR385">
        <v>0</v>
      </c>
      <c r="BS385">
        <f t="shared" si="550"/>
        <v>0</v>
      </c>
      <c r="BT385">
        <v>0</v>
      </c>
      <c r="BU385">
        <f t="shared" si="551"/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f t="shared" si="567"/>
        <v>0</v>
      </c>
      <c r="DF385">
        <v>0</v>
      </c>
      <c r="DG385">
        <f t="shared" si="568"/>
        <v>0</v>
      </c>
      <c r="DH385">
        <v>0</v>
      </c>
      <c r="DI385">
        <f t="shared" si="569"/>
        <v>0</v>
      </c>
      <c r="DJ385">
        <v>10</v>
      </c>
      <c r="DK385">
        <f t="shared" si="570"/>
        <v>0.16785441588190378</v>
      </c>
      <c r="DL385">
        <v>0</v>
      </c>
      <c r="DM385">
        <f t="shared" si="571"/>
        <v>0</v>
      </c>
      <c r="DN385">
        <v>90</v>
      </c>
      <c r="DO385">
        <f t="shared" si="572"/>
        <v>0.83214558411809625</v>
      </c>
      <c r="DP385">
        <v>0</v>
      </c>
      <c r="DQ385">
        <f t="shared" si="573"/>
        <v>0</v>
      </c>
      <c r="DR385">
        <v>0</v>
      </c>
      <c r="DS385">
        <f t="shared" si="574"/>
        <v>0</v>
      </c>
      <c r="DT385">
        <v>0</v>
      </c>
      <c r="DU385">
        <f t="shared" si="575"/>
        <v>0</v>
      </c>
      <c r="DV385">
        <v>0</v>
      </c>
      <c r="DW385">
        <f t="shared" si="576"/>
        <v>0</v>
      </c>
      <c r="DX385">
        <v>0</v>
      </c>
      <c r="DY385">
        <f t="shared" si="577"/>
        <v>0</v>
      </c>
      <c r="DZ385">
        <v>0</v>
      </c>
      <c r="EA385">
        <f t="shared" si="578"/>
        <v>0</v>
      </c>
      <c r="EB385">
        <v>0</v>
      </c>
      <c r="EC385">
        <f t="shared" si="579"/>
        <v>0</v>
      </c>
      <c r="ED385">
        <v>0</v>
      </c>
      <c r="EE385">
        <f t="shared" si="580"/>
        <v>0</v>
      </c>
      <c r="EF385">
        <v>0</v>
      </c>
      <c r="EG385">
        <f t="shared" si="581"/>
        <v>0</v>
      </c>
      <c r="EH385">
        <v>0</v>
      </c>
      <c r="EI385">
        <f t="shared" si="582"/>
        <v>0</v>
      </c>
      <c r="EJ385">
        <v>0</v>
      </c>
      <c r="EK385">
        <f t="shared" si="583"/>
        <v>0</v>
      </c>
      <c r="EL385">
        <v>0</v>
      </c>
      <c r="EM385">
        <f t="shared" si="584"/>
        <v>0</v>
      </c>
      <c r="EN385">
        <v>0</v>
      </c>
      <c r="EO385">
        <f t="shared" si="585"/>
        <v>0</v>
      </c>
      <c r="EP385">
        <v>0</v>
      </c>
      <c r="EQ385">
        <f t="shared" si="586"/>
        <v>0</v>
      </c>
      <c r="ER385">
        <v>0</v>
      </c>
      <c r="ES385">
        <f t="shared" si="587"/>
        <v>0</v>
      </c>
      <c r="ET385">
        <v>0</v>
      </c>
      <c r="EU385">
        <f t="shared" si="588"/>
        <v>0</v>
      </c>
      <c r="EV385">
        <v>0</v>
      </c>
      <c r="EW385">
        <f t="shared" si="589"/>
        <v>0</v>
      </c>
      <c r="EX385">
        <v>0</v>
      </c>
      <c r="EY385">
        <f t="shared" si="590"/>
        <v>0</v>
      </c>
      <c r="EZ385">
        <v>0</v>
      </c>
      <c r="FA385">
        <f t="shared" si="591"/>
        <v>0</v>
      </c>
      <c r="FB385">
        <v>0</v>
      </c>
      <c r="FC385">
        <f t="shared" si="592"/>
        <v>0</v>
      </c>
      <c r="FD385">
        <v>0</v>
      </c>
      <c r="FE385">
        <v>0</v>
      </c>
      <c r="FF385" s="3" t="s">
        <v>845</v>
      </c>
    </row>
    <row r="386" spans="1:162" x14ac:dyDescent="0.45">
      <c r="A386">
        <v>385</v>
      </c>
      <c r="B386">
        <v>594</v>
      </c>
      <c r="C386" t="s">
        <v>53</v>
      </c>
      <c r="D386" t="s">
        <v>807</v>
      </c>
      <c r="E386" t="s">
        <v>830</v>
      </c>
      <c r="F386" t="s">
        <v>830</v>
      </c>
      <c r="G386" s="2">
        <v>1</v>
      </c>
      <c r="H386">
        <v>473</v>
      </c>
      <c r="I386">
        <v>933</v>
      </c>
      <c r="J386">
        <f>260+273</f>
        <v>533</v>
      </c>
      <c r="K386" s="2">
        <f t="shared" si="596"/>
        <v>0.5712754555198285</v>
      </c>
      <c r="L386">
        <f t="shared" si="597"/>
        <v>1.8000000000000002E-3</v>
      </c>
      <c r="M386" t="s">
        <v>64</v>
      </c>
      <c r="N386">
        <v>0</v>
      </c>
      <c r="O386">
        <f t="shared" si="522"/>
        <v>0</v>
      </c>
      <c r="P386">
        <v>0</v>
      </c>
      <c r="Q386">
        <f t="shared" si="523"/>
        <v>0</v>
      </c>
      <c r="R386">
        <v>0</v>
      </c>
      <c r="S386">
        <f t="shared" si="524"/>
        <v>0</v>
      </c>
      <c r="T386">
        <v>0</v>
      </c>
      <c r="U386">
        <f t="shared" si="525"/>
        <v>0</v>
      </c>
      <c r="V386">
        <v>0</v>
      </c>
      <c r="W386">
        <f t="shared" si="526"/>
        <v>0</v>
      </c>
      <c r="X386">
        <v>100</v>
      </c>
      <c r="Y386">
        <f t="shared" si="527"/>
        <v>1</v>
      </c>
      <c r="Z386">
        <v>0</v>
      </c>
      <c r="AA386">
        <f t="shared" si="528"/>
        <v>0</v>
      </c>
      <c r="AB386">
        <v>0</v>
      </c>
      <c r="AC386">
        <f t="shared" si="529"/>
        <v>0</v>
      </c>
      <c r="AD386">
        <v>0</v>
      </c>
      <c r="AE386">
        <f t="shared" si="530"/>
        <v>0</v>
      </c>
      <c r="AF386">
        <v>0</v>
      </c>
      <c r="AG386">
        <f t="shared" si="531"/>
        <v>0</v>
      </c>
      <c r="AH386">
        <v>0</v>
      </c>
      <c r="AI386">
        <f t="shared" si="532"/>
        <v>0</v>
      </c>
      <c r="AJ386">
        <v>0</v>
      </c>
      <c r="AK386">
        <f t="shared" si="533"/>
        <v>0</v>
      </c>
      <c r="AL386">
        <v>0</v>
      </c>
      <c r="AM386">
        <f t="shared" si="534"/>
        <v>0</v>
      </c>
      <c r="AN386">
        <v>0</v>
      </c>
      <c r="AO386">
        <f t="shared" si="535"/>
        <v>0</v>
      </c>
      <c r="AP386">
        <v>0</v>
      </c>
      <c r="AQ386">
        <f t="shared" si="536"/>
        <v>0</v>
      </c>
      <c r="AR386">
        <v>0</v>
      </c>
      <c r="AS386">
        <f t="shared" si="537"/>
        <v>0</v>
      </c>
      <c r="AT386">
        <v>0</v>
      </c>
      <c r="AU386">
        <f t="shared" si="538"/>
        <v>0</v>
      </c>
      <c r="AV386">
        <v>0</v>
      </c>
      <c r="AW386">
        <f t="shared" si="539"/>
        <v>0</v>
      </c>
      <c r="AX386">
        <v>0</v>
      </c>
      <c r="AY386">
        <f t="shared" si="540"/>
        <v>0</v>
      </c>
      <c r="AZ386">
        <v>0</v>
      </c>
      <c r="BA386">
        <f t="shared" si="541"/>
        <v>0</v>
      </c>
      <c r="BB386">
        <v>0</v>
      </c>
      <c r="BC386">
        <f t="shared" si="542"/>
        <v>0</v>
      </c>
      <c r="BD386">
        <v>0</v>
      </c>
      <c r="BE386">
        <f t="shared" si="543"/>
        <v>0</v>
      </c>
      <c r="BF386">
        <v>0</v>
      </c>
      <c r="BG386">
        <f t="shared" si="544"/>
        <v>0</v>
      </c>
      <c r="BH386">
        <v>0</v>
      </c>
      <c r="BI386">
        <f t="shared" si="545"/>
        <v>0</v>
      </c>
      <c r="BJ386">
        <v>0</v>
      </c>
      <c r="BK386">
        <f t="shared" si="546"/>
        <v>0</v>
      </c>
      <c r="BL386">
        <v>0</v>
      </c>
      <c r="BM386">
        <f t="shared" si="547"/>
        <v>0</v>
      </c>
      <c r="BN386">
        <v>0</v>
      </c>
      <c r="BO386">
        <f t="shared" si="548"/>
        <v>0</v>
      </c>
      <c r="BP386">
        <v>0</v>
      </c>
      <c r="BQ386">
        <f t="shared" si="549"/>
        <v>0</v>
      </c>
      <c r="BR386">
        <v>0</v>
      </c>
      <c r="BS386">
        <f t="shared" si="550"/>
        <v>0</v>
      </c>
      <c r="BT386">
        <v>0</v>
      </c>
      <c r="BU386">
        <f t="shared" si="551"/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f t="shared" si="567"/>
        <v>0</v>
      </c>
      <c r="DF386">
        <v>0</v>
      </c>
      <c r="DG386">
        <f t="shared" si="568"/>
        <v>0</v>
      </c>
      <c r="DH386">
        <v>0</v>
      </c>
      <c r="DI386">
        <f t="shared" si="569"/>
        <v>0</v>
      </c>
      <c r="DJ386">
        <v>10</v>
      </c>
      <c r="DK386">
        <f t="shared" si="570"/>
        <v>0.16785441588190378</v>
      </c>
      <c r="DL386">
        <v>0</v>
      </c>
      <c r="DM386">
        <f t="shared" si="571"/>
        <v>0</v>
      </c>
      <c r="DN386">
        <v>90</v>
      </c>
      <c r="DO386">
        <f t="shared" si="572"/>
        <v>0.83214558411809625</v>
      </c>
      <c r="DP386">
        <v>0</v>
      </c>
      <c r="DQ386">
        <f t="shared" si="573"/>
        <v>0</v>
      </c>
      <c r="DR386">
        <v>0</v>
      </c>
      <c r="DS386">
        <f t="shared" si="574"/>
        <v>0</v>
      </c>
      <c r="DT386">
        <v>0</v>
      </c>
      <c r="DU386">
        <f t="shared" si="575"/>
        <v>0</v>
      </c>
      <c r="DV386">
        <v>0</v>
      </c>
      <c r="DW386">
        <f t="shared" si="576"/>
        <v>0</v>
      </c>
      <c r="DX386">
        <v>0</v>
      </c>
      <c r="DY386">
        <f t="shared" si="577"/>
        <v>0</v>
      </c>
      <c r="DZ386">
        <v>0</v>
      </c>
      <c r="EA386">
        <f t="shared" si="578"/>
        <v>0</v>
      </c>
      <c r="EB386">
        <v>0</v>
      </c>
      <c r="EC386">
        <f t="shared" si="579"/>
        <v>0</v>
      </c>
      <c r="ED386">
        <v>0</v>
      </c>
      <c r="EE386">
        <f t="shared" si="580"/>
        <v>0</v>
      </c>
      <c r="EF386">
        <v>0</v>
      </c>
      <c r="EG386">
        <f t="shared" si="581"/>
        <v>0</v>
      </c>
      <c r="EH386">
        <v>0</v>
      </c>
      <c r="EI386">
        <f t="shared" si="582"/>
        <v>0</v>
      </c>
      <c r="EJ386">
        <v>0</v>
      </c>
      <c r="EK386">
        <f t="shared" si="583"/>
        <v>0</v>
      </c>
      <c r="EL386">
        <v>0</v>
      </c>
      <c r="EM386">
        <f t="shared" si="584"/>
        <v>0</v>
      </c>
      <c r="EN386">
        <v>0</v>
      </c>
      <c r="EO386">
        <f t="shared" si="585"/>
        <v>0</v>
      </c>
      <c r="EP386">
        <v>0</v>
      </c>
      <c r="EQ386">
        <f t="shared" si="586"/>
        <v>0</v>
      </c>
      <c r="ER386">
        <v>0</v>
      </c>
      <c r="ES386">
        <f t="shared" si="587"/>
        <v>0</v>
      </c>
      <c r="ET386">
        <v>0</v>
      </c>
      <c r="EU386">
        <f t="shared" si="588"/>
        <v>0</v>
      </c>
      <c r="EV386">
        <v>0</v>
      </c>
      <c r="EW386">
        <f t="shared" si="589"/>
        <v>0</v>
      </c>
      <c r="EX386">
        <v>0</v>
      </c>
      <c r="EY386">
        <f t="shared" si="590"/>
        <v>0</v>
      </c>
      <c r="EZ386">
        <v>0</v>
      </c>
      <c r="FA386">
        <f t="shared" si="591"/>
        <v>0</v>
      </c>
      <c r="FB386">
        <v>0</v>
      </c>
      <c r="FC386">
        <f t="shared" si="592"/>
        <v>0</v>
      </c>
      <c r="FD386">
        <v>0</v>
      </c>
      <c r="FE386">
        <v>0</v>
      </c>
      <c r="FF386" s="3" t="s">
        <v>845</v>
      </c>
    </row>
    <row r="387" spans="1:162" x14ac:dyDescent="0.45">
      <c r="A387">
        <v>386</v>
      </c>
      <c r="B387">
        <v>601</v>
      </c>
      <c r="C387" t="s">
        <v>368</v>
      </c>
      <c r="D387" t="s">
        <v>398</v>
      </c>
      <c r="E387" t="s">
        <v>846</v>
      </c>
      <c r="F387" t="s">
        <v>847</v>
      </c>
      <c r="G387" s="2">
        <v>3</v>
      </c>
      <c r="H387">
        <f>231.9+273</f>
        <v>504.9</v>
      </c>
      <c r="I387">
        <v>1773</v>
      </c>
      <c r="J387">
        <f>275+273</f>
        <v>548</v>
      </c>
      <c r="K387" s="2">
        <f t="shared" si="596"/>
        <v>0.30908065425831921</v>
      </c>
      <c r="M387" t="s">
        <v>1145</v>
      </c>
      <c r="N387">
        <v>0</v>
      </c>
      <c r="O387">
        <f t="shared" si="522"/>
        <v>0</v>
      </c>
      <c r="P387">
        <v>0</v>
      </c>
      <c r="Q387">
        <f t="shared" si="523"/>
        <v>0</v>
      </c>
      <c r="R387">
        <v>0</v>
      </c>
      <c r="S387">
        <f t="shared" si="524"/>
        <v>0</v>
      </c>
      <c r="T387">
        <v>0.95</v>
      </c>
      <c r="U387">
        <f t="shared" si="525"/>
        <v>9.4472272026168338E-3</v>
      </c>
      <c r="V387">
        <v>0</v>
      </c>
      <c r="W387">
        <f t="shared" si="526"/>
        <v>0</v>
      </c>
      <c r="X387">
        <v>0</v>
      </c>
      <c r="Y387">
        <f t="shared" si="527"/>
        <v>0</v>
      </c>
      <c r="Z387">
        <v>0</v>
      </c>
      <c r="AA387">
        <f t="shared" si="528"/>
        <v>0</v>
      </c>
      <c r="AB387">
        <v>0</v>
      </c>
      <c r="AC387">
        <f t="shared" si="529"/>
        <v>0</v>
      </c>
      <c r="AD387">
        <f>100-AF387-T387-AL387-AN387</f>
        <v>96.75</v>
      </c>
      <c r="AE387">
        <f t="shared" si="530"/>
        <v>0.94649925893662323</v>
      </c>
      <c r="AF387">
        <v>0.3</v>
      </c>
      <c r="AG387">
        <f t="shared" si="531"/>
        <v>1.3646832062510113E-2</v>
      </c>
      <c r="AH387">
        <v>0</v>
      </c>
      <c r="AI387">
        <f t="shared" si="532"/>
        <v>0</v>
      </c>
      <c r="AJ387">
        <v>0</v>
      </c>
      <c r="AK387">
        <f t="shared" si="533"/>
        <v>0</v>
      </c>
      <c r="AL387">
        <v>1.05</v>
      </c>
      <c r="AM387">
        <f t="shared" si="534"/>
        <v>2.042493762787248E-2</v>
      </c>
      <c r="AN387">
        <v>0.95</v>
      </c>
      <c r="AO387">
        <f t="shared" si="535"/>
        <v>9.9817441703774646E-3</v>
      </c>
      <c r="AP387">
        <v>0</v>
      </c>
      <c r="AQ387">
        <f t="shared" si="536"/>
        <v>0</v>
      </c>
      <c r="AR387">
        <v>0</v>
      </c>
      <c r="AS387">
        <f t="shared" si="537"/>
        <v>0</v>
      </c>
      <c r="AT387">
        <v>0</v>
      </c>
      <c r="AU387">
        <f t="shared" si="538"/>
        <v>0</v>
      </c>
      <c r="AV387">
        <v>0</v>
      </c>
      <c r="AW387">
        <f t="shared" si="539"/>
        <v>0</v>
      </c>
      <c r="AX387">
        <v>0</v>
      </c>
      <c r="AY387">
        <f t="shared" si="540"/>
        <v>0</v>
      </c>
      <c r="AZ387">
        <v>0</v>
      </c>
      <c r="BA387">
        <f t="shared" si="541"/>
        <v>0</v>
      </c>
      <c r="BB387">
        <v>0</v>
      </c>
      <c r="BC387">
        <f t="shared" si="542"/>
        <v>0</v>
      </c>
      <c r="BD387">
        <v>0</v>
      </c>
      <c r="BE387">
        <f t="shared" si="543"/>
        <v>0</v>
      </c>
      <c r="BF387">
        <v>0</v>
      </c>
      <c r="BG387">
        <f t="shared" si="544"/>
        <v>0</v>
      </c>
      <c r="BH387">
        <v>0</v>
      </c>
      <c r="BI387">
        <f t="shared" si="545"/>
        <v>0</v>
      </c>
      <c r="BJ387">
        <v>0</v>
      </c>
      <c r="BK387">
        <f t="shared" si="546"/>
        <v>0</v>
      </c>
      <c r="BL387">
        <v>0</v>
      </c>
      <c r="BM387">
        <f t="shared" si="547"/>
        <v>0</v>
      </c>
      <c r="BN387">
        <v>0</v>
      </c>
      <c r="BO387">
        <f t="shared" si="548"/>
        <v>0</v>
      </c>
      <c r="BP387">
        <v>0</v>
      </c>
      <c r="BQ387">
        <f t="shared" si="549"/>
        <v>0</v>
      </c>
      <c r="BR387">
        <v>0</v>
      </c>
      <c r="BS387">
        <f t="shared" si="550"/>
        <v>0</v>
      </c>
      <c r="BT387">
        <v>0</v>
      </c>
      <c r="BU387">
        <f t="shared" si="551"/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f t="shared" si="567"/>
        <v>0</v>
      </c>
      <c r="DF387">
        <v>0</v>
      </c>
      <c r="DG387">
        <f t="shared" si="568"/>
        <v>0</v>
      </c>
      <c r="DH387">
        <v>0</v>
      </c>
      <c r="DI387">
        <f t="shared" si="569"/>
        <v>0</v>
      </c>
      <c r="DJ387">
        <v>0</v>
      </c>
      <c r="DK387">
        <f t="shared" si="570"/>
        <v>0</v>
      </c>
      <c r="DL387">
        <v>0</v>
      </c>
      <c r="DM387">
        <f t="shared" si="571"/>
        <v>0</v>
      </c>
      <c r="DN387">
        <v>100</v>
      </c>
      <c r="DO387">
        <f t="shared" si="572"/>
        <v>1</v>
      </c>
      <c r="DP387">
        <v>0</v>
      </c>
      <c r="DQ387">
        <f t="shared" si="573"/>
        <v>0</v>
      </c>
      <c r="DR387">
        <v>0</v>
      </c>
      <c r="DS387">
        <f t="shared" si="574"/>
        <v>0</v>
      </c>
      <c r="DT387">
        <v>0</v>
      </c>
      <c r="DU387">
        <f t="shared" si="575"/>
        <v>0</v>
      </c>
      <c r="DV387">
        <v>0</v>
      </c>
      <c r="DW387">
        <f t="shared" si="576"/>
        <v>0</v>
      </c>
      <c r="DX387">
        <v>0</v>
      </c>
      <c r="DY387">
        <f t="shared" si="577"/>
        <v>0</v>
      </c>
      <c r="DZ387">
        <v>0</v>
      </c>
      <c r="EA387">
        <f t="shared" si="578"/>
        <v>0</v>
      </c>
      <c r="EB387">
        <v>0</v>
      </c>
      <c r="EC387">
        <f t="shared" si="579"/>
        <v>0</v>
      </c>
      <c r="ED387">
        <v>0</v>
      </c>
      <c r="EE387">
        <f t="shared" si="580"/>
        <v>0</v>
      </c>
      <c r="EF387">
        <v>0</v>
      </c>
      <c r="EG387">
        <f t="shared" si="581"/>
        <v>0</v>
      </c>
      <c r="EH387">
        <v>0</v>
      </c>
      <c r="EI387">
        <f t="shared" si="582"/>
        <v>0</v>
      </c>
      <c r="EJ387">
        <v>0</v>
      </c>
      <c r="EK387">
        <f t="shared" si="583"/>
        <v>0</v>
      </c>
      <c r="EL387">
        <v>0</v>
      </c>
      <c r="EM387">
        <f t="shared" si="584"/>
        <v>0</v>
      </c>
      <c r="EN387">
        <v>0</v>
      </c>
      <c r="EO387">
        <f t="shared" si="585"/>
        <v>0</v>
      </c>
      <c r="EP387">
        <v>0</v>
      </c>
      <c r="EQ387">
        <f t="shared" si="586"/>
        <v>0</v>
      </c>
      <c r="ER387">
        <v>0</v>
      </c>
      <c r="ES387">
        <f t="shared" si="587"/>
        <v>0</v>
      </c>
      <c r="ET387">
        <v>0</v>
      </c>
      <c r="EU387">
        <f t="shared" si="588"/>
        <v>0</v>
      </c>
      <c r="EV387">
        <v>0</v>
      </c>
      <c r="EW387">
        <f t="shared" si="589"/>
        <v>0</v>
      </c>
      <c r="EX387">
        <v>0</v>
      </c>
      <c r="EY387">
        <f t="shared" si="590"/>
        <v>0</v>
      </c>
      <c r="EZ387">
        <v>0</v>
      </c>
      <c r="FA387">
        <f t="shared" si="591"/>
        <v>0</v>
      </c>
      <c r="FB387">
        <v>0</v>
      </c>
      <c r="FC387">
        <f t="shared" si="592"/>
        <v>0</v>
      </c>
      <c r="FD387">
        <v>0</v>
      </c>
      <c r="FE387">
        <v>0</v>
      </c>
      <c r="FF387" s="3" t="s">
        <v>848</v>
      </c>
    </row>
    <row r="388" spans="1:162" x14ac:dyDescent="0.45">
      <c r="A388">
        <v>387</v>
      </c>
      <c r="B388">
        <v>602</v>
      </c>
      <c r="C388" t="s">
        <v>368</v>
      </c>
      <c r="D388" t="s">
        <v>398</v>
      </c>
      <c r="E388" t="s">
        <v>846</v>
      </c>
      <c r="F388" t="s">
        <v>847</v>
      </c>
      <c r="G388" s="2">
        <v>3</v>
      </c>
      <c r="H388">
        <f>231.9+273</f>
        <v>504.9</v>
      </c>
      <c r="I388">
        <v>1773</v>
      </c>
      <c r="J388">
        <f>400+273</f>
        <v>673</v>
      </c>
      <c r="K388" s="2">
        <f t="shared" si="596"/>
        <v>0.3795826283135928</v>
      </c>
      <c r="M388" t="s">
        <v>1145</v>
      </c>
      <c r="N388">
        <v>0</v>
      </c>
      <c r="O388">
        <f t="shared" si="522"/>
        <v>0</v>
      </c>
      <c r="P388">
        <v>0</v>
      </c>
      <c r="Q388">
        <f t="shared" si="523"/>
        <v>0</v>
      </c>
      <c r="R388">
        <v>0</v>
      </c>
      <c r="S388">
        <f t="shared" si="524"/>
        <v>0</v>
      </c>
      <c r="T388">
        <v>0.95</v>
      </c>
      <c r="U388">
        <f t="shared" si="525"/>
        <v>9.4472272026168338E-3</v>
      </c>
      <c r="V388">
        <v>0</v>
      </c>
      <c r="W388">
        <f t="shared" si="526"/>
        <v>0</v>
      </c>
      <c r="X388">
        <v>0</v>
      </c>
      <c r="Y388">
        <f t="shared" si="527"/>
        <v>0</v>
      </c>
      <c r="Z388">
        <v>0</v>
      </c>
      <c r="AA388">
        <f t="shared" si="528"/>
        <v>0</v>
      </c>
      <c r="AB388">
        <v>0</v>
      </c>
      <c r="AC388">
        <f t="shared" si="529"/>
        <v>0</v>
      </c>
      <c r="AD388">
        <f t="shared" ref="AD388:AD399" si="598">100-AF388-T388-AL388-AN388</f>
        <v>96.75</v>
      </c>
      <c r="AE388">
        <f t="shared" si="530"/>
        <v>0.94649925893662323</v>
      </c>
      <c r="AF388">
        <v>0.3</v>
      </c>
      <c r="AG388">
        <f t="shared" si="531"/>
        <v>1.3646832062510113E-2</v>
      </c>
      <c r="AH388">
        <v>0</v>
      </c>
      <c r="AI388">
        <f t="shared" si="532"/>
        <v>0</v>
      </c>
      <c r="AJ388">
        <v>0</v>
      </c>
      <c r="AK388">
        <f t="shared" si="533"/>
        <v>0</v>
      </c>
      <c r="AL388">
        <v>1.05</v>
      </c>
      <c r="AM388">
        <f t="shared" si="534"/>
        <v>2.042493762787248E-2</v>
      </c>
      <c r="AN388">
        <v>0.95</v>
      </c>
      <c r="AO388">
        <f t="shared" si="535"/>
        <v>9.9817441703774646E-3</v>
      </c>
      <c r="AP388">
        <v>0</v>
      </c>
      <c r="AQ388">
        <f t="shared" si="536"/>
        <v>0</v>
      </c>
      <c r="AR388">
        <v>0</v>
      </c>
      <c r="AS388">
        <f t="shared" si="537"/>
        <v>0</v>
      </c>
      <c r="AT388">
        <v>0</v>
      </c>
      <c r="AU388">
        <f t="shared" si="538"/>
        <v>0</v>
      </c>
      <c r="AV388">
        <v>0</v>
      </c>
      <c r="AW388">
        <f t="shared" si="539"/>
        <v>0</v>
      </c>
      <c r="AX388">
        <v>0</v>
      </c>
      <c r="AY388">
        <f t="shared" si="540"/>
        <v>0</v>
      </c>
      <c r="AZ388">
        <v>0</v>
      </c>
      <c r="BA388">
        <f t="shared" si="541"/>
        <v>0</v>
      </c>
      <c r="BB388">
        <v>0</v>
      </c>
      <c r="BC388">
        <f t="shared" si="542"/>
        <v>0</v>
      </c>
      <c r="BD388">
        <v>0</v>
      </c>
      <c r="BE388">
        <f t="shared" si="543"/>
        <v>0</v>
      </c>
      <c r="BF388">
        <v>0</v>
      </c>
      <c r="BG388">
        <f t="shared" si="544"/>
        <v>0</v>
      </c>
      <c r="BH388">
        <v>0</v>
      </c>
      <c r="BI388">
        <f t="shared" si="545"/>
        <v>0</v>
      </c>
      <c r="BJ388">
        <v>0</v>
      </c>
      <c r="BK388">
        <f t="shared" si="546"/>
        <v>0</v>
      </c>
      <c r="BL388">
        <v>0</v>
      </c>
      <c r="BM388">
        <f t="shared" si="547"/>
        <v>0</v>
      </c>
      <c r="BN388">
        <v>0</v>
      </c>
      <c r="BO388">
        <f t="shared" si="548"/>
        <v>0</v>
      </c>
      <c r="BP388">
        <v>0</v>
      </c>
      <c r="BQ388">
        <f t="shared" si="549"/>
        <v>0</v>
      </c>
      <c r="BR388">
        <v>0</v>
      </c>
      <c r="BS388">
        <f t="shared" si="550"/>
        <v>0</v>
      </c>
      <c r="BT388">
        <v>0</v>
      </c>
      <c r="BU388">
        <f t="shared" si="551"/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f t="shared" si="567"/>
        <v>0</v>
      </c>
      <c r="DF388">
        <v>0</v>
      </c>
      <c r="DG388">
        <f t="shared" si="568"/>
        <v>0</v>
      </c>
      <c r="DH388">
        <v>0</v>
      </c>
      <c r="DI388">
        <f t="shared" si="569"/>
        <v>0</v>
      </c>
      <c r="DJ388">
        <v>0</v>
      </c>
      <c r="DK388">
        <f t="shared" si="570"/>
        <v>0</v>
      </c>
      <c r="DL388">
        <v>0</v>
      </c>
      <c r="DM388">
        <f t="shared" si="571"/>
        <v>0</v>
      </c>
      <c r="DN388">
        <v>100</v>
      </c>
      <c r="DO388">
        <f t="shared" si="572"/>
        <v>1</v>
      </c>
      <c r="DP388">
        <v>0</v>
      </c>
      <c r="DQ388">
        <f t="shared" si="573"/>
        <v>0</v>
      </c>
      <c r="DR388">
        <v>0</v>
      </c>
      <c r="DS388">
        <f t="shared" si="574"/>
        <v>0</v>
      </c>
      <c r="DT388">
        <v>0</v>
      </c>
      <c r="DU388">
        <f t="shared" si="575"/>
        <v>0</v>
      </c>
      <c r="DV388">
        <v>0</v>
      </c>
      <c r="DW388">
        <f t="shared" si="576"/>
        <v>0</v>
      </c>
      <c r="DX388">
        <v>0</v>
      </c>
      <c r="DY388">
        <f t="shared" si="577"/>
        <v>0</v>
      </c>
      <c r="DZ388">
        <v>0</v>
      </c>
      <c r="EA388">
        <f t="shared" si="578"/>
        <v>0</v>
      </c>
      <c r="EB388">
        <v>0</v>
      </c>
      <c r="EC388">
        <f t="shared" si="579"/>
        <v>0</v>
      </c>
      <c r="ED388">
        <v>0</v>
      </c>
      <c r="EE388">
        <f t="shared" si="580"/>
        <v>0</v>
      </c>
      <c r="EF388">
        <v>0</v>
      </c>
      <c r="EG388">
        <f t="shared" si="581"/>
        <v>0</v>
      </c>
      <c r="EH388">
        <v>0</v>
      </c>
      <c r="EI388">
        <f t="shared" si="582"/>
        <v>0</v>
      </c>
      <c r="EJ388">
        <v>0</v>
      </c>
      <c r="EK388">
        <f t="shared" si="583"/>
        <v>0</v>
      </c>
      <c r="EL388">
        <v>0</v>
      </c>
      <c r="EM388">
        <f t="shared" si="584"/>
        <v>0</v>
      </c>
      <c r="EN388">
        <v>0</v>
      </c>
      <c r="EO388">
        <f t="shared" si="585"/>
        <v>0</v>
      </c>
      <c r="EP388">
        <v>0</v>
      </c>
      <c r="EQ388">
        <f t="shared" si="586"/>
        <v>0</v>
      </c>
      <c r="ER388">
        <v>0</v>
      </c>
      <c r="ES388">
        <f t="shared" si="587"/>
        <v>0</v>
      </c>
      <c r="ET388">
        <v>0</v>
      </c>
      <c r="EU388">
        <f t="shared" si="588"/>
        <v>0</v>
      </c>
      <c r="EV388">
        <v>0</v>
      </c>
      <c r="EW388">
        <f t="shared" si="589"/>
        <v>0</v>
      </c>
      <c r="EX388">
        <v>0</v>
      </c>
      <c r="EY388">
        <f t="shared" si="590"/>
        <v>0</v>
      </c>
      <c r="EZ388">
        <v>0</v>
      </c>
      <c r="FA388">
        <f t="shared" si="591"/>
        <v>0</v>
      </c>
      <c r="FB388">
        <v>0</v>
      </c>
      <c r="FC388">
        <f t="shared" si="592"/>
        <v>0</v>
      </c>
      <c r="FD388">
        <v>0</v>
      </c>
      <c r="FE388">
        <v>0</v>
      </c>
      <c r="FF388" s="3" t="s">
        <v>848</v>
      </c>
    </row>
    <row r="389" spans="1:162" x14ac:dyDescent="0.45">
      <c r="A389">
        <v>388</v>
      </c>
      <c r="B389">
        <v>603</v>
      </c>
      <c r="C389" t="s">
        <v>368</v>
      </c>
      <c r="D389" t="s">
        <v>398</v>
      </c>
      <c r="E389" t="s">
        <v>846</v>
      </c>
      <c r="F389" t="s">
        <v>847</v>
      </c>
      <c r="G389" s="2">
        <v>3</v>
      </c>
      <c r="H389">
        <f>231.9+273</f>
        <v>504.9</v>
      </c>
      <c r="I389">
        <v>1773</v>
      </c>
      <c r="J389">
        <f>500+273</f>
        <v>773</v>
      </c>
      <c r="K389" s="2">
        <f t="shared" si="596"/>
        <v>0.43598420755781164</v>
      </c>
      <c r="M389" t="s">
        <v>1145</v>
      </c>
      <c r="N389">
        <v>0</v>
      </c>
      <c r="O389">
        <f t="shared" si="522"/>
        <v>0</v>
      </c>
      <c r="P389">
        <v>0</v>
      </c>
      <c r="Q389">
        <f t="shared" si="523"/>
        <v>0</v>
      </c>
      <c r="R389">
        <v>0</v>
      </c>
      <c r="S389">
        <f t="shared" si="524"/>
        <v>0</v>
      </c>
      <c r="T389">
        <v>0.95</v>
      </c>
      <c r="U389">
        <f t="shared" si="525"/>
        <v>9.4472272026168338E-3</v>
      </c>
      <c r="V389">
        <v>0</v>
      </c>
      <c r="W389">
        <f t="shared" si="526"/>
        <v>0</v>
      </c>
      <c r="X389">
        <v>0</v>
      </c>
      <c r="Y389">
        <f t="shared" si="527"/>
        <v>0</v>
      </c>
      <c r="Z389">
        <v>0</v>
      </c>
      <c r="AA389">
        <f t="shared" si="528"/>
        <v>0</v>
      </c>
      <c r="AB389">
        <v>0</v>
      </c>
      <c r="AC389">
        <f t="shared" si="529"/>
        <v>0</v>
      </c>
      <c r="AD389">
        <f t="shared" si="598"/>
        <v>96.75</v>
      </c>
      <c r="AE389">
        <f t="shared" si="530"/>
        <v>0.94649925893662323</v>
      </c>
      <c r="AF389">
        <v>0.3</v>
      </c>
      <c r="AG389">
        <f t="shared" si="531"/>
        <v>1.3646832062510113E-2</v>
      </c>
      <c r="AH389">
        <v>0</v>
      </c>
      <c r="AI389">
        <f t="shared" si="532"/>
        <v>0</v>
      </c>
      <c r="AJ389">
        <v>0</v>
      </c>
      <c r="AK389">
        <f t="shared" si="533"/>
        <v>0</v>
      </c>
      <c r="AL389">
        <v>1.05</v>
      </c>
      <c r="AM389">
        <f t="shared" si="534"/>
        <v>2.042493762787248E-2</v>
      </c>
      <c r="AN389">
        <v>0.95</v>
      </c>
      <c r="AO389">
        <f t="shared" si="535"/>
        <v>9.9817441703774646E-3</v>
      </c>
      <c r="AP389">
        <v>0</v>
      </c>
      <c r="AQ389">
        <f t="shared" si="536"/>
        <v>0</v>
      </c>
      <c r="AR389">
        <v>0</v>
      </c>
      <c r="AS389">
        <f t="shared" si="537"/>
        <v>0</v>
      </c>
      <c r="AT389">
        <v>0</v>
      </c>
      <c r="AU389">
        <f t="shared" si="538"/>
        <v>0</v>
      </c>
      <c r="AV389">
        <v>0</v>
      </c>
      <c r="AW389">
        <f t="shared" si="539"/>
        <v>0</v>
      </c>
      <c r="AX389">
        <v>0</v>
      </c>
      <c r="AY389">
        <f t="shared" si="540"/>
        <v>0</v>
      </c>
      <c r="AZ389">
        <v>0</v>
      </c>
      <c r="BA389">
        <f t="shared" si="541"/>
        <v>0</v>
      </c>
      <c r="BB389">
        <v>0</v>
      </c>
      <c r="BC389">
        <f t="shared" si="542"/>
        <v>0</v>
      </c>
      <c r="BD389">
        <v>0</v>
      </c>
      <c r="BE389">
        <f t="shared" si="543"/>
        <v>0</v>
      </c>
      <c r="BF389">
        <v>0</v>
      </c>
      <c r="BG389">
        <f t="shared" si="544"/>
        <v>0</v>
      </c>
      <c r="BH389">
        <v>0</v>
      </c>
      <c r="BI389">
        <f t="shared" si="545"/>
        <v>0</v>
      </c>
      <c r="BJ389">
        <v>0</v>
      </c>
      <c r="BK389">
        <f t="shared" si="546"/>
        <v>0</v>
      </c>
      <c r="BL389">
        <v>0</v>
      </c>
      <c r="BM389">
        <f t="shared" si="547"/>
        <v>0</v>
      </c>
      <c r="BN389">
        <v>0</v>
      </c>
      <c r="BO389">
        <f t="shared" si="548"/>
        <v>0</v>
      </c>
      <c r="BP389">
        <v>0</v>
      </c>
      <c r="BQ389">
        <f t="shared" si="549"/>
        <v>0</v>
      </c>
      <c r="BR389">
        <v>0</v>
      </c>
      <c r="BS389">
        <f t="shared" si="550"/>
        <v>0</v>
      </c>
      <c r="BT389">
        <v>0</v>
      </c>
      <c r="BU389">
        <f t="shared" si="551"/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f t="shared" si="567"/>
        <v>0</v>
      </c>
      <c r="DF389">
        <v>0</v>
      </c>
      <c r="DG389">
        <f t="shared" si="568"/>
        <v>0</v>
      </c>
      <c r="DH389">
        <v>0</v>
      </c>
      <c r="DI389">
        <f t="shared" si="569"/>
        <v>0</v>
      </c>
      <c r="DJ389">
        <v>0</v>
      </c>
      <c r="DK389">
        <f t="shared" si="570"/>
        <v>0</v>
      </c>
      <c r="DL389">
        <v>0</v>
      </c>
      <c r="DM389">
        <f t="shared" si="571"/>
        <v>0</v>
      </c>
      <c r="DN389">
        <v>100</v>
      </c>
      <c r="DO389">
        <f t="shared" si="572"/>
        <v>1</v>
      </c>
      <c r="DP389">
        <v>0</v>
      </c>
      <c r="DQ389">
        <f t="shared" si="573"/>
        <v>0</v>
      </c>
      <c r="DR389">
        <v>0</v>
      </c>
      <c r="DS389">
        <f t="shared" si="574"/>
        <v>0</v>
      </c>
      <c r="DT389">
        <v>0</v>
      </c>
      <c r="DU389">
        <f t="shared" si="575"/>
        <v>0</v>
      </c>
      <c r="DV389">
        <v>0</v>
      </c>
      <c r="DW389">
        <f t="shared" si="576"/>
        <v>0</v>
      </c>
      <c r="DX389">
        <v>0</v>
      </c>
      <c r="DY389">
        <f t="shared" si="577"/>
        <v>0</v>
      </c>
      <c r="DZ389">
        <v>0</v>
      </c>
      <c r="EA389">
        <f t="shared" si="578"/>
        <v>0</v>
      </c>
      <c r="EB389">
        <v>0</v>
      </c>
      <c r="EC389">
        <f t="shared" si="579"/>
        <v>0</v>
      </c>
      <c r="ED389">
        <v>0</v>
      </c>
      <c r="EE389">
        <f t="shared" si="580"/>
        <v>0</v>
      </c>
      <c r="EF389">
        <v>0</v>
      </c>
      <c r="EG389">
        <f t="shared" si="581"/>
        <v>0</v>
      </c>
      <c r="EH389">
        <v>0</v>
      </c>
      <c r="EI389">
        <f t="shared" si="582"/>
        <v>0</v>
      </c>
      <c r="EJ389">
        <v>0</v>
      </c>
      <c r="EK389">
        <f t="shared" si="583"/>
        <v>0</v>
      </c>
      <c r="EL389">
        <v>0</v>
      </c>
      <c r="EM389">
        <f t="shared" si="584"/>
        <v>0</v>
      </c>
      <c r="EN389">
        <v>0</v>
      </c>
      <c r="EO389">
        <f t="shared" si="585"/>
        <v>0</v>
      </c>
      <c r="EP389">
        <v>0</v>
      </c>
      <c r="EQ389">
        <f t="shared" si="586"/>
        <v>0</v>
      </c>
      <c r="ER389">
        <v>0</v>
      </c>
      <c r="ES389">
        <f t="shared" si="587"/>
        <v>0</v>
      </c>
      <c r="ET389">
        <v>0</v>
      </c>
      <c r="EU389">
        <f t="shared" si="588"/>
        <v>0</v>
      </c>
      <c r="EV389">
        <v>0</v>
      </c>
      <c r="EW389">
        <f t="shared" si="589"/>
        <v>0</v>
      </c>
      <c r="EX389">
        <v>0</v>
      </c>
      <c r="EY389">
        <f t="shared" si="590"/>
        <v>0</v>
      </c>
      <c r="EZ389">
        <v>0</v>
      </c>
      <c r="FA389">
        <f t="shared" si="591"/>
        <v>0</v>
      </c>
      <c r="FB389">
        <v>0</v>
      </c>
      <c r="FC389">
        <f t="shared" si="592"/>
        <v>0</v>
      </c>
      <c r="FD389">
        <v>0</v>
      </c>
      <c r="FE389">
        <v>0</v>
      </c>
      <c r="FF389" s="3" t="s">
        <v>848</v>
      </c>
    </row>
    <row r="390" spans="1:162" x14ac:dyDescent="0.45">
      <c r="A390">
        <v>389</v>
      </c>
      <c r="B390">
        <v>604</v>
      </c>
      <c r="C390" t="s">
        <v>368</v>
      </c>
      <c r="D390" t="s">
        <v>849</v>
      </c>
      <c r="E390" t="s">
        <v>846</v>
      </c>
      <c r="F390" t="s">
        <v>847</v>
      </c>
      <c r="G390" s="2">
        <v>1</v>
      </c>
      <c r="H390">
        <v>473</v>
      </c>
      <c r="I390">
        <v>1773</v>
      </c>
      <c r="J390">
        <f>275+273</f>
        <v>548</v>
      </c>
      <c r="K390" s="2">
        <f t="shared" si="596"/>
        <v>0.30908065425831921</v>
      </c>
      <c r="M390" t="s">
        <v>1145</v>
      </c>
      <c r="N390">
        <v>0</v>
      </c>
      <c r="O390">
        <f t="shared" ref="O390:O453" si="599">((N390/100)/FI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P390">
        <v>0</v>
      </c>
      <c r="Q390">
        <f t="shared" ref="Q390:Q453" si="600">((P390/100)/FK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R390">
        <v>0</v>
      </c>
      <c r="S390">
        <f t="shared" ref="S390:S453" si="601">((R390/100)/FM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T390">
        <v>0.95</v>
      </c>
      <c r="U390">
        <f t="shared" ref="U390:U453" si="602">((T390/100)/FO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9.4472272026168338E-3</v>
      </c>
      <c r="V390">
        <v>0</v>
      </c>
      <c r="W390">
        <f t="shared" ref="W390:W453" si="603">((V390/100)/FQ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X390">
        <v>0</v>
      </c>
      <c r="Y390">
        <f t="shared" ref="Y390:Y453" si="604">((X390/100)/FS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Z390">
        <v>0</v>
      </c>
      <c r="AA390">
        <f t="shared" ref="AA390:AA453" si="605">((Z390/100)/FU$2)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B390">
        <v>0</v>
      </c>
      <c r="AC390">
        <f t="shared" ref="AC390:AC453" si="606">((AB390/100)/FO$13)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D390">
        <f t="shared" si="598"/>
        <v>96.75</v>
      </c>
      <c r="AE390">
        <f t="shared" ref="AE390:AE453" si="607">((AD390/100)/FI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0.94649925893662323</v>
      </c>
      <c r="AF390">
        <v>0.3</v>
      </c>
      <c r="AG390">
        <f t="shared" ref="AG390:AG453" si="608">((AF390/100)/FK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1.3646832062510113E-2</v>
      </c>
      <c r="AH390">
        <v>0</v>
      </c>
      <c r="AI390">
        <f t="shared" ref="AI390:AI453" si="609">((AH390/100)/FM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J390">
        <v>0</v>
      </c>
      <c r="AK390">
        <f t="shared" ref="AK390:AK453" si="610">((AJ390/100)/FO$6)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L390">
        <v>1.05</v>
      </c>
      <c r="AM390">
        <f t="shared" ref="AM390:AM453" si="611">((AL390/100)/FI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2.042493762787248E-2</v>
      </c>
      <c r="AN390">
        <v>0.95</v>
      </c>
      <c r="AO390">
        <f t="shared" ref="AO390:AO453" si="612">((AN390/100)/FK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9.9817441703774646E-3</v>
      </c>
      <c r="AP390">
        <v>0</v>
      </c>
      <c r="AQ390">
        <f t="shared" ref="AQ390:AQ453" si="613">((AP390/100)/FM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R390">
        <v>0</v>
      </c>
      <c r="AS390">
        <f t="shared" ref="AS390:AS453" si="614">((AR390/100)/FI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T390">
        <v>0</v>
      </c>
      <c r="AU390">
        <f t="shared" ref="AU390:AU453" si="615">((AT390/100)/FK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V390">
        <v>0</v>
      </c>
      <c r="AW390">
        <f t="shared" ref="AW390:AW453" si="616">((AV390/100)/FM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X390">
        <v>0</v>
      </c>
      <c r="AY390">
        <f t="shared" ref="AY390:AY453" si="617">((AX390/100)/FO$16)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AZ390">
        <v>0</v>
      </c>
      <c r="BA390">
        <f t="shared" ref="BA390:BA453" si="618">((AZ390/100)/FK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B390">
        <v>0</v>
      </c>
      <c r="BC390">
        <f t="shared" ref="BC390:BC453" si="619">((BB390/100)/FM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D390">
        <v>0</v>
      </c>
      <c r="BE390">
        <f t="shared" ref="BE390:BE453" si="620">((BD390/100)/FO$19)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F390">
        <v>0</v>
      </c>
      <c r="BG390">
        <f t="shared" ref="BG390:BG453" si="621">((BF390/100)/FI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H390">
        <v>0</v>
      </c>
      <c r="BI390">
        <f t="shared" ref="BI390:BI453" si="622">((BH390/100)/FK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J390">
        <v>0</v>
      </c>
      <c r="BK390">
        <f t="shared" ref="BK390:BK453" si="623">((BJ390/100)/FO$23)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L390">
        <v>0</v>
      </c>
      <c r="BM390">
        <f t="shared" ref="BM390:BM453" si="624">((BL390/100)/FI$13)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N390">
        <v>0</v>
      </c>
      <c r="BO390">
        <f t="shared" ref="BO390:BO453" si="625">((BN390/100)/FO$10)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P390">
        <v>0</v>
      </c>
      <c r="BQ390">
        <f t="shared" ref="BQ390:BQ453" si="626">((BP390/100)/FK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R390">
        <v>0</v>
      </c>
      <c r="BS390">
        <f t="shared" ref="BS390:BS453" si="627">((BR390/100)/FM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T390">
        <v>0</v>
      </c>
      <c r="BU390">
        <f t="shared" ref="BU390:BU453" si="628">((BT390/100)/FO$26)/((AD390/100)/FI$6+(T390/100)/FO$2+(AF390/100)/FK$6+(AH390/100)/FM$6+(AJ390/100)/FO$6+(AL390/100)/FI$10+(AN390/100)/FK$10+(AP390/100)/FM$10+(R390/100)/FM$2+(N390/100)/FI$2+(AR390/100)/FI$16+(AT390/100)/FK$16+(AV390/100)/FM$16+(AX390/100)/FO$16+(X390/100)/FS$2+(AZ390/100)/FK$19+(BB390/100)/FM$19+(BD390/100)/FO$19+(AB390/100)/FO$13+(BL390/100)/FI$13+(BN390/100)/FO$10+(BF390/100)/FI$23+(BH390/100)/FK$23+(BJ390/100)/FO$23+(BP390/100)/FK$26+(BR390/100)/FM$26+(P390/100)/FK$2+(V390/100)/FQ$2+(Z390/100)/FU$2+(BT390/100)/FO$26)</f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f t="shared" si="567"/>
        <v>0</v>
      </c>
      <c r="DF390">
        <v>0</v>
      </c>
      <c r="DG390">
        <f t="shared" si="568"/>
        <v>0</v>
      </c>
      <c r="DH390">
        <v>0</v>
      </c>
      <c r="DI390">
        <f t="shared" si="569"/>
        <v>0</v>
      </c>
      <c r="DJ390">
        <v>0</v>
      </c>
      <c r="DK390">
        <f t="shared" si="570"/>
        <v>0</v>
      </c>
      <c r="DL390">
        <v>30</v>
      </c>
      <c r="DM390">
        <f t="shared" si="571"/>
        <v>0.19713483861325304</v>
      </c>
      <c r="DN390">
        <v>70</v>
      </c>
      <c r="DO390">
        <f t="shared" si="572"/>
        <v>0.80286516138674702</v>
      </c>
      <c r="DP390">
        <v>0</v>
      </c>
      <c r="DQ390">
        <f t="shared" si="573"/>
        <v>0</v>
      </c>
      <c r="DR390">
        <v>0</v>
      </c>
      <c r="DS390">
        <f t="shared" si="574"/>
        <v>0</v>
      </c>
      <c r="DT390">
        <v>0</v>
      </c>
      <c r="DU390">
        <f t="shared" si="575"/>
        <v>0</v>
      </c>
      <c r="DV390">
        <v>0</v>
      </c>
      <c r="DW390">
        <f t="shared" si="576"/>
        <v>0</v>
      </c>
      <c r="DX390">
        <v>0</v>
      </c>
      <c r="DY390">
        <f t="shared" si="577"/>
        <v>0</v>
      </c>
      <c r="DZ390">
        <v>0</v>
      </c>
      <c r="EA390">
        <f t="shared" si="578"/>
        <v>0</v>
      </c>
      <c r="EB390">
        <v>0</v>
      </c>
      <c r="EC390">
        <f t="shared" si="579"/>
        <v>0</v>
      </c>
      <c r="ED390">
        <v>0</v>
      </c>
      <c r="EE390">
        <f t="shared" si="580"/>
        <v>0</v>
      </c>
      <c r="EF390">
        <v>0</v>
      </c>
      <c r="EG390">
        <f t="shared" si="581"/>
        <v>0</v>
      </c>
      <c r="EH390">
        <v>0</v>
      </c>
      <c r="EI390">
        <f t="shared" si="582"/>
        <v>0</v>
      </c>
      <c r="EJ390">
        <v>0</v>
      </c>
      <c r="EK390">
        <f t="shared" si="583"/>
        <v>0</v>
      </c>
      <c r="EL390">
        <v>0</v>
      </c>
      <c r="EM390">
        <f t="shared" si="584"/>
        <v>0</v>
      </c>
      <c r="EN390">
        <v>0</v>
      </c>
      <c r="EO390">
        <f t="shared" si="585"/>
        <v>0</v>
      </c>
      <c r="EP390">
        <v>0</v>
      </c>
      <c r="EQ390">
        <f t="shared" si="586"/>
        <v>0</v>
      </c>
      <c r="ER390">
        <v>0</v>
      </c>
      <c r="ES390">
        <f t="shared" si="587"/>
        <v>0</v>
      </c>
      <c r="ET390">
        <v>0</v>
      </c>
      <c r="EU390">
        <f t="shared" si="588"/>
        <v>0</v>
      </c>
      <c r="EV390">
        <v>0</v>
      </c>
      <c r="EW390">
        <f t="shared" si="589"/>
        <v>0</v>
      </c>
      <c r="EX390">
        <v>0</v>
      </c>
      <c r="EY390">
        <f t="shared" si="590"/>
        <v>0</v>
      </c>
      <c r="EZ390">
        <v>0</v>
      </c>
      <c r="FA390">
        <f t="shared" si="591"/>
        <v>0</v>
      </c>
      <c r="FB390">
        <v>0</v>
      </c>
      <c r="FC390">
        <f t="shared" si="592"/>
        <v>0</v>
      </c>
      <c r="FD390">
        <v>0</v>
      </c>
      <c r="FE390">
        <v>0</v>
      </c>
      <c r="FF390" s="3" t="s">
        <v>848</v>
      </c>
    </row>
    <row r="391" spans="1:162" x14ac:dyDescent="0.45">
      <c r="A391">
        <v>390</v>
      </c>
      <c r="B391">
        <v>605</v>
      </c>
      <c r="C391" t="s">
        <v>368</v>
      </c>
      <c r="D391" t="s">
        <v>850</v>
      </c>
      <c r="E391" t="s">
        <v>846</v>
      </c>
      <c r="F391" t="s">
        <v>847</v>
      </c>
      <c r="G391" s="2">
        <v>1</v>
      </c>
      <c r="H391">
        <f>240+273</f>
        <v>513</v>
      </c>
      <c r="I391">
        <v>1773</v>
      </c>
      <c r="J391">
        <f>275+273</f>
        <v>548</v>
      </c>
      <c r="K391" s="2">
        <f t="shared" si="596"/>
        <v>0.30908065425831921</v>
      </c>
      <c r="M391" t="s">
        <v>1145</v>
      </c>
      <c r="N391">
        <v>0</v>
      </c>
      <c r="O391">
        <f t="shared" si="599"/>
        <v>0</v>
      </c>
      <c r="P391">
        <v>0</v>
      </c>
      <c r="Q391">
        <f t="shared" si="600"/>
        <v>0</v>
      </c>
      <c r="R391">
        <v>0</v>
      </c>
      <c r="S391">
        <f t="shared" si="601"/>
        <v>0</v>
      </c>
      <c r="T391">
        <v>0.95</v>
      </c>
      <c r="U391">
        <f t="shared" si="602"/>
        <v>9.4472272026168338E-3</v>
      </c>
      <c r="V391">
        <v>0</v>
      </c>
      <c r="W391">
        <f t="shared" si="603"/>
        <v>0</v>
      </c>
      <c r="X391">
        <v>0</v>
      </c>
      <c r="Y391">
        <f t="shared" si="604"/>
        <v>0</v>
      </c>
      <c r="Z391">
        <v>0</v>
      </c>
      <c r="AA391">
        <f t="shared" si="605"/>
        <v>0</v>
      </c>
      <c r="AB391">
        <v>0</v>
      </c>
      <c r="AC391">
        <f t="shared" si="606"/>
        <v>0</v>
      </c>
      <c r="AD391">
        <f t="shared" si="598"/>
        <v>96.75</v>
      </c>
      <c r="AE391">
        <f t="shared" si="607"/>
        <v>0.94649925893662323</v>
      </c>
      <c r="AF391">
        <v>0.3</v>
      </c>
      <c r="AG391">
        <f t="shared" si="608"/>
        <v>1.3646832062510113E-2</v>
      </c>
      <c r="AH391">
        <v>0</v>
      </c>
      <c r="AI391">
        <f t="shared" si="609"/>
        <v>0</v>
      </c>
      <c r="AJ391">
        <v>0</v>
      </c>
      <c r="AK391">
        <f t="shared" si="610"/>
        <v>0</v>
      </c>
      <c r="AL391">
        <v>1.05</v>
      </c>
      <c r="AM391">
        <f t="shared" si="611"/>
        <v>2.042493762787248E-2</v>
      </c>
      <c r="AN391">
        <v>0.95</v>
      </c>
      <c r="AO391">
        <f t="shared" si="612"/>
        <v>9.9817441703774646E-3</v>
      </c>
      <c r="AP391">
        <v>0</v>
      </c>
      <c r="AQ391">
        <f t="shared" si="613"/>
        <v>0</v>
      </c>
      <c r="AR391">
        <v>0</v>
      </c>
      <c r="AS391">
        <f t="shared" si="614"/>
        <v>0</v>
      </c>
      <c r="AT391">
        <v>0</v>
      </c>
      <c r="AU391">
        <f t="shared" si="615"/>
        <v>0</v>
      </c>
      <c r="AV391">
        <v>0</v>
      </c>
      <c r="AW391">
        <f t="shared" si="616"/>
        <v>0</v>
      </c>
      <c r="AX391">
        <v>0</v>
      </c>
      <c r="AY391">
        <f t="shared" si="617"/>
        <v>0</v>
      </c>
      <c r="AZ391">
        <v>0</v>
      </c>
      <c r="BA391">
        <f t="shared" si="618"/>
        <v>0</v>
      </c>
      <c r="BB391">
        <v>0</v>
      </c>
      <c r="BC391">
        <f t="shared" si="619"/>
        <v>0</v>
      </c>
      <c r="BD391">
        <v>0</v>
      </c>
      <c r="BE391">
        <f t="shared" si="620"/>
        <v>0</v>
      </c>
      <c r="BF391">
        <v>0</v>
      </c>
      <c r="BG391">
        <f t="shared" si="621"/>
        <v>0</v>
      </c>
      <c r="BH391">
        <v>0</v>
      </c>
      <c r="BI391">
        <f t="shared" si="622"/>
        <v>0</v>
      </c>
      <c r="BJ391">
        <v>0</v>
      </c>
      <c r="BK391">
        <f t="shared" si="623"/>
        <v>0</v>
      </c>
      <c r="BL391">
        <v>0</v>
      </c>
      <c r="BM391">
        <f t="shared" si="624"/>
        <v>0</v>
      </c>
      <c r="BN391">
        <v>0</v>
      </c>
      <c r="BO391">
        <f t="shared" si="625"/>
        <v>0</v>
      </c>
      <c r="BP391">
        <v>0</v>
      </c>
      <c r="BQ391">
        <f t="shared" si="626"/>
        <v>0</v>
      </c>
      <c r="BR391">
        <v>0</v>
      </c>
      <c r="BS391">
        <f t="shared" si="627"/>
        <v>0</v>
      </c>
      <c r="BT391">
        <v>0</v>
      </c>
      <c r="BU391">
        <f t="shared" si="628"/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f t="shared" si="567"/>
        <v>0</v>
      </c>
      <c r="DF391">
        <v>0</v>
      </c>
      <c r="DG391">
        <f t="shared" si="568"/>
        <v>0</v>
      </c>
      <c r="DH391">
        <v>0</v>
      </c>
      <c r="DI391">
        <f t="shared" si="569"/>
        <v>0</v>
      </c>
      <c r="DJ391">
        <v>0</v>
      </c>
      <c r="DK391">
        <f t="shared" si="570"/>
        <v>0</v>
      </c>
      <c r="DL391">
        <v>60</v>
      </c>
      <c r="DM391">
        <f t="shared" si="571"/>
        <v>0.46218836385345152</v>
      </c>
      <c r="DN391">
        <v>40</v>
      </c>
      <c r="DO391">
        <f t="shared" si="572"/>
        <v>0.53781163614654859</v>
      </c>
      <c r="DP391">
        <v>0</v>
      </c>
      <c r="DQ391">
        <f t="shared" si="573"/>
        <v>0</v>
      </c>
      <c r="DR391">
        <v>0</v>
      </c>
      <c r="DS391">
        <f t="shared" si="574"/>
        <v>0</v>
      </c>
      <c r="DT391">
        <v>0</v>
      </c>
      <c r="DU391">
        <f t="shared" si="575"/>
        <v>0</v>
      </c>
      <c r="DV391">
        <v>0</v>
      </c>
      <c r="DW391">
        <f t="shared" si="576"/>
        <v>0</v>
      </c>
      <c r="DX391">
        <v>0</v>
      </c>
      <c r="DY391">
        <f t="shared" si="577"/>
        <v>0</v>
      </c>
      <c r="DZ391">
        <v>0</v>
      </c>
      <c r="EA391">
        <f t="shared" si="578"/>
        <v>0</v>
      </c>
      <c r="EB391">
        <v>0</v>
      </c>
      <c r="EC391">
        <f t="shared" si="579"/>
        <v>0</v>
      </c>
      <c r="ED391">
        <v>0</v>
      </c>
      <c r="EE391">
        <f t="shared" si="580"/>
        <v>0</v>
      </c>
      <c r="EF391">
        <v>0</v>
      </c>
      <c r="EG391">
        <f t="shared" si="581"/>
        <v>0</v>
      </c>
      <c r="EH391">
        <v>0</v>
      </c>
      <c r="EI391">
        <f t="shared" si="582"/>
        <v>0</v>
      </c>
      <c r="EJ391">
        <v>0</v>
      </c>
      <c r="EK391">
        <f t="shared" si="583"/>
        <v>0</v>
      </c>
      <c r="EL391">
        <v>0</v>
      </c>
      <c r="EM391">
        <f t="shared" si="584"/>
        <v>0</v>
      </c>
      <c r="EN391">
        <v>0</v>
      </c>
      <c r="EO391">
        <f t="shared" si="585"/>
        <v>0</v>
      </c>
      <c r="EP391">
        <v>0</v>
      </c>
      <c r="EQ391">
        <f t="shared" si="586"/>
        <v>0</v>
      </c>
      <c r="ER391">
        <v>0</v>
      </c>
      <c r="ES391">
        <f t="shared" si="587"/>
        <v>0</v>
      </c>
      <c r="ET391">
        <v>0</v>
      </c>
      <c r="EU391">
        <f t="shared" si="588"/>
        <v>0</v>
      </c>
      <c r="EV391">
        <v>0</v>
      </c>
      <c r="EW391">
        <f t="shared" si="589"/>
        <v>0</v>
      </c>
      <c r="EX391">
        <v>0</v>
      </c>
      <c r="EY391">
        <f t="shared" si="590"/>
        <v>0</v>
      </c>
      <c r="EZ391">
        <v>0</v>
      </c>
      <c r="FA391">
        <f t="shared" si="591"/>
        <v>0</v>
      </c>
      <c r="FB391">
        <v>0</v>
      </c>
      <c r="FC391">
        <f t="shared" si="592"/>
        <v>0</v>
      </c>
      <c r="FD391">
        <v>0</v>
      </c>
      <c r="FE391">
        <v>0</v>
      </c>
      <c r="FF391" s="3" t="s">
        <v>848</v>
      </c>
    </row>
    <row r="392" spans="1:162" x14ac:dyDescent="0.45">
      <c r="A392">
        <v>391</v>
      </c>
      <c r="B392">
        <v>606</v>
      </c>
      <c r="C392" t="s">
        <v>368</v>
      </c>
      <c r="D392" t="s">
        <v>410</v>
      </c>
      <c r="E392" t="s">
        <v>846</v>
      </c>
      <c r="F392" t="s">
        <v>847</v>
      </c>
      <c r="G392" s="2">
        <v>1</v>
      </c>
      <c r="H392">
        <f>327+273</f>
        <v>600</v>
      </c>
      <c r="I392">
        <v>1773</v>
      </c>
      <c r="J392">
        <f>365+273</f>
        <v>638</v>
      </c>
      <c r="K392" s="2">
        <f t="shared" si="596"/>
        <v>0.35984207557811621</v>
      </c>
      <c r="M392" t="s">
        <v>1145</v>
      </c>
      <c r="N392">
        <v>0</v>
      </c>
      <c r="O392">
        <f t="shared" si="599"/>
        <v>0</v>
      </c>
      <c r="P392">
        <v>0</v>
      </c>
      <c r="Q392">
        <f t="shared" si="600"/>
        <v>0</v>
      </c>
      <c r="R392">
        <v>0</v>
      </c>
      <c r="S392">
        <f t="shared" si="601"/>
        <v>0</v>
      </c>
      <c r="T392">
        <v>0.95</v>
      </c>
      <c r="U392">
        <f t="shared" si="602"/>
        <v>9.4472272026168338E-3</v>
      </c>
      <c r="V392">
        <v>0</v>
      </c>
      <c r="W392">
        <f t="shared" si="603"/>
        <v>0</v>
      </c>
      <c r="X392">
        <v>0</v>
      </c>
      <c r="Y392">
        <f t="shared" si="604"/>
        <v>0</v>
      </c>
      <c r="Z392">
        <v>0</v>
      </c>
      <c r="AA392">
        <f t="shared" si="605"/>
        <v>0</v>
      </c>
      <c r="AB392">
        <v>0</v>
      </c>
      <c r="AC392">
        <f t="shared" si="606"/>
        <v>0</v>
      </c>
      <c r="AD392">
        <f t="shared" si="598"/>
        <v>96.75</v>
      </c>
      <c r="AE392">
        <f t="shared" si="607"/>
        <v>0.94649925893662323</v>
      </c>
      <c r="AF392">
        <v>0.3</v>
      </c>
      <c r="AG392">
        <f t="shared" si="608"/>
        <v>1.3646832062510113E-2</v>
      </c>
      <c r="AH392">
        <v>0</v>
      </c>
      <c r="AI392">
        <f t="shared" si="609"/>
        <v>0</v>
      </c>
      <c r="AJ392">
        <v>0</v>
      </c>
      <c r="AK392">
        <f t="shared" si="610"/>
        <v>0</v>
      </c>
      <c r="AL392">
        <v>1.05</v>
      </c>
      <c r="AM392">
        <f t="shared" si="611"/>
        <v>2.042493762787248E-2</v>
      </c>
      <c r="AN392">
        <v>0.95</v>
      </c>
      <c r="AO392">
        <f t="shared" si="612"/>
        <v>9.9817441703774646E-3</v>
      </c>
      <c r="AP392">
        <v>0</v>
      </c>
      <c r="AQ392">
        <f t="shared" si="613"/>
        <v>0</v>
      </c>
      <c r="AR392">
        <v>0</v>
      </c>
      <c r="AS392">
        <f t="shared" si="614"/>
        <v>0</v>
      </c>
      <c r="AT392">
        <v>0</v>
      </c>
      <c r="AU392">
        <f t="shared" si="615"/>
        <v>0</v>
      </c>
      <c r="AV392">
        <v>0</v>
      </c>
      <c r="AW392">
        <f t="shared" si="616"/>
        <v>0</v>
      </c>
      <c r="AX392">
        <v>0</v>
      </c>
      <c r="AY392">
        <f t="shared" si="617"/>
        <v>0</v>
      </c>
      <c r="AZ392">
        <v>0</v>
      </c>
      <c r="BA392">
        <f t="shared" si="618"/>
        <v>0</v>
      </c>
      <c r="BB392">
        <v>0</v>
      </c>
      <c r="BC392">
        <f t="shared" si="619"/>
        <v>0</v>
      </c>
      <c r="BD392">
        <v>0</v>
      </c>
      <c r="BE392">
        <f t="shared" si="620"/>
        <v>0</v>
      </c>
      <c r="BF392">
        <v>0</v>
      </c>
      <c r="BG392">
        <f t="shared" si="621"/>
        <v>0</v>
      </c>
      <c r="BH392">
        <v>0</v>
      </c>
      <c r="BI392">
        <f t="shared" si="622"/>
        <v>0</v>
      </c>
      <c r="BJ392">
        <v>0</v>
      </c>
      <c r="BK392">
        <f t="shared" si="623"/>
        <v>0</v>
      </c>
      <c r="BL392">
        <v>0</v>
      </c>
      <c r="BM392">
        <f t="shared" si="624"/>
        <v>0</v>
      </c>
      <c r="BN392">
        <v>0</v>
      </c>
      <c r="BO392">
        <f t="shared" si="625"/>
        <v>0</v>
      </c>
      <c r="BP392">
        <v>0</v>
      </c>
      <c r="BQ392">
        <f t="shared" si="626"/>
        <v>0</v>
      </c>
      <c r="BR392">
        <v>0</v>
      </c>
      <c r="BS392">
        <f t="shared" si="627"/>
        <v>0</v>
      </c>
      <c r="BT392">
        <v>0</v>
      </c>
      <c r="BU392">
        <f t="shared" si="628"/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f t="shared" si="567"/>
        <v>0</v>
      </c>
      <c r="DF392">
        <v>0</v>
      </c>
      <c r="DG392">
        <f t="shared" si="568"/>
        <v>0</v>
      </c>
      <c r="DH392">
        <v>0</v>
      </c>
      <c r="DI392">
        <f t="shared" si="569"/>
        <v>0</v>
      </c>
      <c r="DJ392">
        <v>0</v>
      </c>
      <c r="DK392">
        <f t="shared" si="570"/>
        <v>0</v>
      </c>
      <c r="DL392">
        <v>100</v>
      </c>
      <c r="DM392">
        <f t="shared" si="571"/>
        <v>1</v>
      </c>
      <c r="DN392">
        <v>0</v>
      </c>
      <c r="DO392">
        <f t="shared" si="572"/>
        <v>0</v>
      </c>
      <c r="DP392">
        <v>0</v>
      </c>
      <c r="DQ392">
        <f t="shared" si="573"/>
        <v>0</v>
      </c>
      <c r="DR392">
        <v>0</v>
      </c>
      <c r="DS392">
        <f t="shared" si="574"/>
        <v>0</v>
      </c>
      <c r="DT392">
        <v>0</v>
      </c>
      <c r="DU392">
        <f t="shared" si="575"/>
        <v>0</v>
      </c>
      <c r="DV392">
        <v>0</v>
      </c>
      <c r="DW392">
        <f t="shared" si="576"/>
        <v>0</v>
      </c>
      <c r="DX392">
        <v>0</v>
      </c>
      <c r="DY392">
        <f t="shared" si="577"/>
        <v>0</v>
      </c>
      <c r="DZ392">
        <v>0</v>
      </c>
      <c r="EA392">
        <f t="shared" si="578"/>
        <v>0</v>
      </c>
      <c r="EB392">
        <v>0</v>
      </c>
      <c r="EC392">
        <f t="shared" si="579"/>
        <v>0</v>
      </c>
      <c r="ED392">
        <v>0</v>
      </c>
      <c r="EE392">
        <f t="shared" si="580"/>
        <v>0</v>
      </c>
      <c r="EF392">
        <v>0</v>
      </c>
      <c r="EG392">
        <f t="shared" si="581"/>
        <v>0</v>
      </c>
      <c r="EH392">
        <v>0</v>
      </c>
      <c r="EI392">
        <f t="shared" si="582"/>
        <v>0</v>
      </c>
      <c r="EJ392">
        <v>0</v>
      </c>
      <c r="EK392">
        <f t="shared" si="583"/>
        <v>0</v>
      </c>
      <c r="EL392">
        <v>0</v>
      </c>
      <c r="EM392">
        <f t="shared" si="584"/>
        <v>0</v>
      </c>
      <c r="EN392">
        <v>0</v>
      </c>
      <c r="EO392">
        <f t="shared" si="585"/>
        <v>0</v>
      </c>
      <c r="EP392">
        <v>0</v>
      </c>
      <c r="EQ392">
        <f t="shared" si="586"/>
        <v>0</v>
      </c>
      <c r="ER392">
        <v>0</v>
      </c>
      <c r="ES392">
        <f t="shared" si="587"/>
        <v>0</v>
      </c>
      <c r="ET392">
        <v>0</v>
      </c>
      <c r="EU392">
        <f t="shared" si="588"/>
        <v>0</v>
      </c>
      <c r="EV392">
        <v>0</v>
      </c>
      <c r="EW392">
        <f t="shared" si="589"/>
        <v>0</v>
      </c>
      <c r="EX392">
        <v>0</v>
      </c>
      <c r="EY392">
        <f t="shared" si="590"/>
        <v>0</v>
      </c>
      <c r="EZ392">
        <v>0</v>
      </c>
      <c r="FA392">
        <f t="shared" si="591"/>
        <v>0</v>
      </c>
      <c r="FB392">
        <v>0</v>
      </c>
      <c r="FC392">
        <f t="shared" si="592"/>
        <v>0</v>
      </c>
      <c r="FD392">
        <v>0</v>
      </c>
      <c r="FE392">
        <v>0</v>
      </c>
      <c r="FF392" s="3" t="s">
        <v>848</v>
      </c>
    </row>
    <row r="393" spans="1:162" x14ac:dyDescent="0.45">
      <c r="A393">
        <v>392</v>
      </c>
      <c r="B393">
        <v>607</v>
      </c>
      <c r="C393" t="s">
        <v>368</v>
      </c>
      <c r="D393" t="s">
        <v>851</v>
      </c>
      <c r="E393" t="s">
        <v>846</v>
      </c>
      <c r="F393" t="s">
        <v>847</v>
      </c>
      <c r="G393" s="2">
        <v>1</v>
      </c>
      <c r="H393">
        <v>594</v>
      </c>
      <c r="I393">
        <v>1773</v>
      </c>
      <c r="J393">
        <f>365+273</f>
        <v>638</v>
      </c>
      <c r="K393" s="2">
        <f t="shared" si="596"/>
        <v>0.35984207557811621</v>
      </c>
      <c r="M393" t="s">
        <v>1145</v>
      </c>
      <c r="N393">
        <v>0</v>
      </c>
      <c r="O393">
        <f t="shared" si="599"/>
        <v>0</v>
      </c>
      <c r="P393">
        <v>0</v>
      </c>
      <c r="Q393">
        <f t="shared" si="600"/>
        <v>0</v>
      </c>
      <c r="R393">
        <v>0</v>
      </c>
      <c r="S393">
        <f t="shared" si="601"/>
        <v>0</v>
      </c>
      <c r="T393">
        <v>0.95</v>
      </c>
      <c r="U393">
        <f t="shared" si="602"/>
        <v>9.4472272026168338E-3</v>
      </c>
      <c r="V393">
        <v>0</v>
      </c>
      <c r="W393">
        <f t="shared" si="603"/>
        <v>0</v>
      </c>
      <c r="X393">
        <v>0</v>
      </c>
      <c r="Y393">
        <f t="shared" si="604"/>
        <v>0</v>
      </c>
      <c r="Z393">
        <v>0</v>
      </c>
      <c r="AA393">
        <f t="shared" si="605"/>
        <v>0</v>
      </c>
      <c r="AB393">
        <v>0</v>
      </c>
      <c r="AC393">
        <f t="shared" si="606"/>
        <v>0</v>
      </c>
      <c r="AD393">
        <f t="shared" si="598"/>
        <v>96.75</v>
      </c>
      <c r="AE393">
        <f t="shared" si="607"/>
        <v>0.94649925893662323</v>
      </c>
      <c r="AF393">
        <v>0.3</v>
      </c>
      <c r="AG393">
        <f t="shared" si="608"/>
        <v>1.3646832062510113E-2</v>
      </c>
      <c r="AH393">
        <v>0</v>
      </c>
      <c r="AI393">
        <f t="shared" si="609"/>
        <v>0</v>
      </c>
      <c r="AJ393">
        <v>0</v>
      </c>
      <c r="AK393">
        <f t="shared" si="610"/>
        <v>0</v>
      </c>
      <c r="AL393">
        <v>1.05</v>
      </c>
      <c r="AM393">
        <f t="shared" si="611"/>
        <v>2.042493762787248E-2</v>
      </c>
      <c r="AN393">
        <v>0.95</v>
      </c>
      <c r="AO393">
        <f t="shared" si="612"/>
        <v>9.9817441703774646E-3</v>
      </c>
      <c r="AP393">
        <v>0</v>
      </c>
      <c r="AQ393">
        <f t="shared" si="613"/>
        <v>0</v>
      </c>
      <c r="AR393">
        <v>0</v>
      </c>
      <c r="AS393">
        <f t="shared" si="614"/>
        <v>0</v>
      </c>
      <c r="AT393">
        <v>0</v>
      </c>
      <c r="AU393">
        <f t="shared" si="615"/>
        <v>0</v>
      </c>
      <c r="AV393">
        <v>0</v>
      </c>
      <c r="AW393">
        <f t="shared" si="616"/>
        <v>0</v>
      </c>
      <c r="AX393">
        <v>0</v>
      </c>
      <c r="AY393">
        <f t="shared" si="617"/>
        <v>0</v>
      </c>
      <c r="AZ393">
        <v>0</v>
      </c>
      <c r="BA393">
        <f t="shared" si="618"/>
        <v>0</v>
      </c>
      <c r="BB393">
        <v>0</v>
      </c>
      <c r="BC393">
        <f t="shared" si="619"/>
        <v>0</v>
      </c>
      <c r="BD393">
        <v>0</v>
      </c>
      <c r="BE393">
        <f t="shared" si="620"/>
        <v>0</v>
      </c>
      <c r="BF393">
        <v>0</v>
      </c>
      <c r="BG393">
        <f t="shared" si="621"/>
        <v>0</v>
      </c>
      <c r="BH393">
        <v>0</v>
      </c>
      <c r="BI393">
        <f t="shared" si="622"/>
        <v>0</v>
      </c>
      <c r="BJ393">
        <v>0</v>
      </c>
      <c r="BK393">
        <f t="shared" si="623"/>
        <v>0</v>
      </c>
      <c r="BL393">
        <v>0</v>
      </c>
      <c r="BM393">
        <f t="shared" si="624"/>
        <v>0</v>
      </c>
      <c r="BN393">
        <v>0</v>
      </c>
      <c r="BO393">
        <f t="shared" si="625"/>
        <v>0</v>
      </c>
      <c r="BP393">
        <v>0</v>
      </c>
      <c r="BQ393">
        <f t="shared" si="626"/>
        <v>0</v>
      </c>
      <c r="BR393">
        <v>0</v>
      </c>
      <c r="BS393">
        <f t="shared" si="627"/>
        <v>0</v>
      </c>
      <c r="BT393">
        <v>0</v>
      </c>
      <c r="BU393">
        <f t="shared" si="628"/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f t="shared" si="567"/>
        <v>0</v>
      </c>
      <c r="DF393">
        <v>0</v>
      </c>
      <c r="DG393">
        <f t="shared" si="568"/>
        <v>0</v>
      </c>
      <c r="DH393">
        <v>0</v>
      </c>
      <c r="DI393">
        <f t="shared" si="569"/>
        <v>0</v>
      </c>
      <c r="DJ393">
        <v>0</v>
      </c>
      <c r="DK393">
        <f t="shared" si="570"/>
        <v>0</v>
      </c>
      <c r="DL393">
        <v>0</v>
      </c>
      <c r="DM393">
        <f t="shared" si="571"/>
        <v>0</v>
      </c>
      <c r="DN393">
        <v>0</v>
      </c>
      <c r="DO393">
        <f t="shared" si="572"/>
        <v>0</v>
      </c>
      <c r="DP393">
        <v>0</v>
      </c>
      <c r="DQ393">
        <f t="shared" si="573"/>
        <v>0</v>
      </c>
      <c r="DR393">
        <v>0</v>
      </c>
      <c r="DS393">
        <f t="shared" si="574"/>
        <v>0</v>
      </c>
      <c r="DT393">
        <v>100</v>
      </c>
      <c r="DU393">
        <f t="shared" si="575"/>
        <v>1</v>
      </c>
      <c r="DV393">
        <v>0</v>
      </c>
      <c r="DW393">
        <f t="shared" si="576"/>
        <v>0</v>
      </c>
      <c r="DX393">
        <v>0</v>
      </c>
      <c r="DY393">
        <f t="shared" si="577"/>
        <v>0</v>
      </c>
      <c r="DZ393">
        <v>0</v>
      </c>
      <c r="EA393">
        <f t="shared" si="578"/>
        <v>0</v>
      </c>
      <c r="EB393">
        <v>0</v>
      </c>
      <c r="EC393">
        <f t="shared" si="579"/>
        <v>0</v>
      </c>
      <c r="ED393">
        <v>0</v>
      </c>
      <c r="EE393">
        <f t="shared" si="580"/>
        <v>0</v>
      </c>
      <c r="EF393">
        <v>0</v>
      </c>
      <c r="EG393">
        <f t="shared" si="581"/>
        <v>0</v>
      </c>
      <c r="EH393">
        <v>0</v>
      </c>
      <c r="EI393">
        <f t="shared" si="582"/>
        <v>0</v>
      </c>
      <c r="EJ393">
        <v>0</v>
      </c>
      <c r="EK393">
        <f t="shared" si="583"/>
        <v>0</v>
      </c>
      <c r="EL393">
        <v>0</v>
      </c>
      <c r="EM393">
        <f t="shared" si="584"/>
        <v>0</v>
      </c>
      <c r="EN393">
        <v>0</v>
      </c>
      <c r="EO393">
        <f t="shared" si="585"/>
        <v>0</v>
      </c>
      <c r="EP393">
        <v>0</v>
      </c>
      <c r="EQ393">
        <f t="shared" si="586"/>
        <v>0</v>
      </c>
      <c r="ER393">
        <v>0</v>
      </c>
      <c r="ES393">
        <f t="shared" si="587"/>
        <v>0</v>
      </c>
      <c r="ET393">
        <v>0</v>
      </c>
      <c r="EU393">
        <f t="shared" si="588"/>
        <v>0</v>
      </c>
      <c r="EV393">
        <v>0</v>
      </c>
      <c r="EW393">
        <f t="shared" si="589"/>
        <v>0</v>
      </c>
      <c r="EX393">
        <v>0</v>
      </c>
      <c r="EY393">
        <f t="shared" si="590"/>
        <v>0</v>
      </c>
      <c r="EZ393">
        <v>0</v>
      </c>
      <c r="FA393">
        <f t="shared" si="591"/>
        <v>0</v>
      </c>
      <c r="FB393">
        <v>0</v>
      </c>
      <c r="FC393">
        <f t="shared" si="592"/>
        <v>0</v>
      </c>
      <c r="FD393">
        <v>0</v>
      </c>
      <c r="FE393">
        <v>0</v>
      </c>
      <c r="FF393" s="3" t="s">
        <v>848</v>
      </c>
    </row>
    <row r="394" spans="1:162" x14ac:dyDescent="0.45">
      <c r="A394">
        <v>393</v>
      </c>
      <c r="B394">
        <v>608</v>
      </c>
      <c r="C394" t="s">
        <v>368</v>
      </c>
      <c r="D394" t="s">
        <v>398</v>
      </c>
      <c r="E394" t="s">
        <v>846</v>
      </c>
      <c r="F394" t="s">
        <v>847</v>
      </c>
      <c r="G394" s="2">
        <v>3</v>
      </c>
      <c r="H394">
        <v>504.9</v>
      </c>
      <c r="I394">
        <v>1773</v>
      </c>
      <c r="J394">
        <v>548</v>
      </c>
      <c r="K394" s="2">
        <f t="shared" si="596"/>
        <v>0.30908065425831921</v>
      </c>
      <c r="M394" t="s">
        <v>1145</v>
      </c>
      <c r="N394">
        <v>0</v>
      </c>
      <c r="O394">
        <f t="shared" si="599"/>
        <v>0</v>
      </c>
      <c r="P394">
        <v>0</v>
      </c>
      <c r="Q394">
        <f t="shared" si="600"/>
        <v>0</v>
      </c>
      <c r="R394">
        <v>0</v>
      </c>
      <c r="S394">
        <f t="shared" si="601"/>
        <v>0</v>
      </c>
      <c r="T394">
        <v>0.95</v>
      </c>
      <c r="U394">
        <f t="shared" si="602"/>
        <v>9.4472272026168338E-3</v>
      </c>
      <c r="V394">
        <v>0</v>
      </c>
      <c r="W394">
        <f t="shared" si="603"/>
        <v>0</v>
      </c>
      <c r="X394">
        <v>0</v>
      </c>
      <c r="Y394">
        <f t="shared" si="604"/>
        <v>0</v>
      </c>
      <c r="Z394">
        <v>0</v>
      </c>
      <c r="AA394">
        <f t="shared" si="605"/>
        <v>0</v>
      </c>
      <c r="AB394">
        <v>0</v>
      </c>
      <c r="AC394">
        <f t="shared" si="606"/>
        <v>0</v>
      </c>
      <c r="AD394">
        <f t="shared" si="598"/>
        <v>96.75</v>
      </c>
      <c r="AE394">
        <f t="shared" si="607"/>
        <v>0.94649925893662323</v>
      </c>
      <c r="AF394">
        <v>0.3</v>
      </c>
      <c r="AG394">
        <f t="shared" si="608"/>
        <v>1.3646832062510113E-2</v>
      </c>
      <c r="AH394">
        <v>0</v>
      </c>
      <c r="AI394">
        <f t="shared" si="609"/>
        <v>0</v>
      </c>
      <c r="AJ394">
        <v>0</v>
      </c>
      <c r="AK394">
        <f t="shared" si="610"/>
        <v>0</v>
      </c>
      <c r="AL394">
        <v>1.05</v>
      </c>
      <c r="AM394">
        <f t="shared" si="611"/>
        <v>2.042493762787248E-2</v>
      </c>
      <c r="AN394">
        <v>0.95</v>
      </c>
      <c r="AO394">
        <f t="shared" si="612"/>
        <v>9.9817441703774646E-3</v>
      </c>
      <c r="AP394">
        <v>0</v>
      </c>
      <c r="AQ394">
        <f t="shared" si="613"/>
        <v>0</v>
      </c>
      <c r="AR394">
        <v>0</v>
      </c>
      <c r="AS394">
        <f t="shared" si="614"/>
        <v>0</v>
      </c>
      <c r="AT394">
        <v>0</v>
      </c>
      <c r="AU394">
        <f t="shared" si="615"/>
        <v>0</v>
      </c>
      <c r="AV394">
        <v>0</v>
      </c>
      <c r="AW394">
        <f t="shared" si="616"/>
        <v>0</v>
      </c>
      <c r="AX394">
        <v>0</v>
      </c>
      <c r="AY394">
        <f t="shared" si="617"/>
        <v>0</v>
      </c>
      <c r="AZ394">
        <v>0</v>
      </c>
      <c r="BA394">
        <f t="shared" si="618"/>
        <v>0</v>
      </c>
      <c r="BB394">
        <v>0</v>
      </c>
      <c r="BC394">
        <f t="shared" si="619"/>
        <v>0</v>
      </c>
      <c r="BD394">
        <v>0</v>
      </c>
      <c r="BE394">
        <f t="shared" si="620"/>
        <v>0</v>
      </c>
      <c r="BF394">
        <v>0</v>
      </c>
      <c r="BG394">
        <f t="shared" si="621"/>
        <v>0</v>
      </c>
      <c r="BH394">
        <v>0</v>
      </c>
      <c r="BI394">
        <f t="shared" si="622"/>
        <v>0</v>
      </c>
      <c r="BJ394">
        <v>0</v>
      </c>
      <c r="BK394">
        <f t="shared" si="623"/>
        <v>0</v>
      </c>
      <c r="BL394">
        <v>0</v>
      </c>
      <c r="BM394">
        <f t="shared" si="624"/>
        <v>0</v>
      </c>
      <c r="BN394">
        <v>0</v>
      </c>
      <c r="BO394">
        <f t="shared" si="625"/>
        <v>0</v>
      </c>
      <c r="BP394">
        <v>0</v>
      </c>
      <c r="BQ394">
        <f t="shared" si="626"/>
        <v>0</v>
      </c>
      <c r="BR394">
        <v>0</v>
      </c>
      <c r="BS394">
        <f t="shared" si="627"/>
        <v>0</v>
      </c>
      <c r="BT394">
        <v>0</v>
      </c>
      <c r="BU394">
        <f t="shared" si="628"/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f t="shared" si="567"/>
        <v>0</v>
      </c>
      <c r="DF394">
        <v>0</v>
      </c>
      <c r="DG394">
        <f t="shared" si="568"/>
        <v>0</v>
      </c>
      <c r="DH394">
        <v>0</v>
      </c>
      <c r="DI394">
        <f t="shared" si="569"/>
        <v>0</v>
      </c>
      <c r="DJ394">
        <v>0</v>
      </c>
      <c r="DK394">
        <f t="shared" si="570"/>
        <v>0</v>
      </c>
      <c r="DL394">
        <v>0</v>
      </c>
      <c r="DM394">
        <f t="shared" si="571"/>
        <v>0</v>
      </c>
      <c r="DN394">
        <v>100</v>
      </c>
      <c r="DO394">
        <f t="shared" si="572"/>
        <v>1</v>
      </c>
      <c r="DP394">
        <v>0</v>
      </c>
      <c r="DQ394">
        <f t="shared" si="573"/>
        <v>0</v>
      </c>
      <c r="DR394">
        <v>0</v>
      </c>
      <c r="DS394">
        <f t="shared" si="574"/>
        <v>0</v>
      </c>
      <c r="DT394">
        <v>0</v>
      </c>
      <c r="DU394">
        <f t="shared" si="575"/>
        <v>0</v>
      </c>
      <c r="DV394">
        <v>0</v>
      </c>
      <c r="DW394">
        <f t="shared" si="576"/>
        <v>0</v>
      </c>
      <c r="DX394">
        <v>0</v>
      </c>
      <c r="DY394">
        <f t="shared" si="577"/>
        <v>0</v>
      </c>
      <c r="DZ394">
        <v>0</v>
      </c>
      <c r="EA394">
        <f t="shared" si="578"/>
        <v>0</v>
      </c>
      <c r="EB394">
        <v>0</v>
      </c>
      <c r="EC394">
        <f t="shared" si="579"/>
        <v>0</v>
      </c>
      <c r="ED394">
        <v>0</v>
      </c>
      <c r="EE394">
        <f t="shared" si="580"/>
        <v>0</v>
      </c>
      <c r="EF394">
        <v>0</v>
      </c>
      <c r="EG394">
        <f t="shared" si="581"/>
        <v>0</v>
      </c>
      <c r="EH394">
        <v>0</v>
      </c>
      <c r="EI394">
        <f t="shared" si="582"/>
        <v>0</v>
      </c>
      <c r="EJ394">
        <v>0</v>
      </c>
      <c r="EK394">
        <f t="shared" si="583"/>
        <v>0</v>
      </c>
      <c r="EL394">
        <v>0</v>
      </c>
      <c r="EM394">
        <f t="shared" si="584"/>
        <v>0</v>
      </c>
      <c r="EN394">
        <v>0</v>
      </c>
      <c r="EO394">
        <f t="shared" si="585"/>
        <v>0</v>
      </c>
      <c r="EP394">
        <v>0</v>
      </c>
      <c r="EQ394">
        <f t="shared" si="586"/>
        <v>0</v>
      </c>
      <c r="ER394">
        <v>0</v>
      </c>
      <c r="ES394">
        <f t="shared" si="587"/>
        <v>0</v>
      </c>
      <c r="ET394">
        <v>0</v>
      </c>
      <c r="EU394">
        <f t="shared" si="588"/>
        <v>0</v>
      </c>
      <c r="EV394">
        <v>0</v>
      </c>
      <c r="EW394">
        <f t="shared" si="589"/>
        <v>0</v>
      </c>
      <c r="EX394">
        <v>0</v>
      </c>
      <c r="EY394">
        <f t="shared" si="590"/>
        <v>0</v>
      </c>
      <c r="EZ394">
        <v>0</v>
      </c>
      <c r="FA394">
        <f t="shared" si="591"/>
        <v>0</v>
      </c>
      <c r="FB394">
        <v>0</v>
      </c>
      <c r="FC394">
        <f t="shared" si="592"/>
        <v>0</v>
      </c>
      <c r="FD394">
        <v>0</v>
      </c>
      <c r="FE394">
        <v>0</v>
      </c>
      <c r="FF394" s="3" t="s">
        <v>848</v>
      </c>
    </row>
    <row r="395" spans="1:162" x14ac:dyDescent="0.45">
      <c r="A395">
        <v>394</v>
      </c>
      <c r="B395">
        <v>609</v>
      </c>
      <c r="C395" t="s">
        <v>368</v>
      </c>
      <c r="D395" t="s">
        <v>398</v>
      </c>
      <c r="E395" t="s">
        <v>846</v>
      </c>
      <c r="F395" t="s">
        <v>847</v>
      </c>
      <c r="G395" s="2">
        <v>3</v>
      </c>
      <c r="H395">
        <v>504.9</v>
      </c>
      <c r="I395">
        <v>1773</v>
      </c>
      <c r="J395">
        <f>400+273</f>
        <v>673</v>
      </c>
      <c r="K395" s="2">
        <f t="shared" si="596"/>
        <v>0.3795826283135928</v>
      </c>
      <c r="M395" t="s">
        <v>1145</v>
      </c>
      <c r="N395">
        <v>0</v>
      </c>
      <c r="O395">
        <f t="shared" si="599"/>
        <v>0</v>
      </c>
      <c r="P395">
        <v>0</v>
      </c>
      <c r="Q395">
        <f t="shared" si="600"/>
        <v>0</v>
      </c>
      <c r="R395">
        <v>0</v>
      </c>
      <c r="S395">
        <f t="shared" si="601"/>
        <v>0</v>
      </c>
      <c r="T395">
        <v>0.95</v>
      </c>
      <c r="U395">
        <f t="shared" si="602"/>
        <v>9.4472272026168338E-3</v>
      </c>
      <c r="V395">
        <v>0</v>
      </c>
      <c r="W395">
        <f t="shared" si="603"/>
        <v>0</v>
      </c>
      <c r="X395">
        <v>0</v>
      </c>
      <c r="Y395">
        <f t="shared" si="604"/>
        <v>0</v>
      </c>
      <c r="Z395">
        <v>0</v>
      </c>
      <c r="AA395">
        <f t="shared" si="605"/>
        <v>0</v>
      </c>
      <c r="AB395">
        <v>0</v>
      </c>
      <c r="AC395">
        <f t="shared" si="606"/>
        <v>0</v>
      </c>
      <c r="AD395">
        <f t="shared" si="598"/>
        <v>96.75</v>
      </c>
      <c r="AE395">
        <f t="shared" si="607"/>
        <v>0.94649925893662323</v>
      </c>
      <c r="AF395">
        <v>0.3</v>
      </c>
      <c r="AG395">
        <f t="shared" si="608"/>
        <v>1.3646832062510113E-2</v>
      </c>
      <c r="AH395">
        <v>0</v>
      </c>
      <c r="AI395">
        <f t="shared" si="609"/>
        <v>0</v>
      </c>
      <c r="AJ395">
        <v>0</v>
      </c>
      <c r="AK395">
        <f t="shared" si="610"/>
        <v>0</v>
      </c>
      <c r="AL395">
        <v>1.05</v>
      </c>
      <c r="AM395">
        <f t="shared" si="611"/>
        <v>2.042493762787248E-2</v>
      </c>
      <c r="AN395">
        <v>0.95</v>
      </c>
      <c r="AO395">
        <f t="shared" si="612"/>
        <v>9.9817441703774646E-3</v>
      </c>
      <c r="AP395">
        <v>0</v>
      </c>
      <c r="AQ395">
        <f t="shared" si="613"/>
        <v>0</v>
      </c>
      <c r="AR395">
        <v>0</v>
      </c>
      <c r="AS395">
        <f t="shared" si="614"/>
        <v>0</v>
      </c>
      <c r="AT395">
        <v>0</v>
      </c>
      <c r="AU395">
        <f t="shared" si="615"/>
        <v>0</v>
      </c>
      <c r="AV395">
        <v>0</v>
      </c>
      <c r="AW395">
        <f t="shared" si="616"/>
        <v>0</v>
      </c>
      <c r="AX395">
        <v>0</v>
      </c>
      <c r="AY395">
        <f t="shared" si="617"/>
        <v>0</v>
      </c>
      <c r="AZ395">
        <v>0</v>
      </c>
      <c r="BA395">
        <f t="shared" si="618"/>
        <v>0</v>
      </c>
      <c r="BB395">
        <v>0</v>
      </c>
      <c r="BC395">
        <f t="shared" si="619"/>
        <v>0</v>
      </c>
      <c r="BD395">
        <v>0</v>
      </c>
      <c r="BE395">
        <f t="shared" si="620"/>
        <v>0</v>
      </c>
      <c r="BF395">
        <v>0</v>
      </c>
      <c r="BG395">
        <f t="shared" si="621"/>
        <v>0</v>
      </c>
      <c r="BH395">
        <v>0</v>
      </c>
      <c r="BI395">
        <f t="shared" si="622"/>
        <v>0</v>
      </c>
      <c r="BJ395">
        <v>0</v>
      </c>
      <c r="BK395">
        <f t="shared" si="623"/>
        <v>0</v>
      </c>
      <c r="BL395">
        <v>0</v>
      </c>
      <c r="BM395">
        <f t="shared" si="624"/>
        <v>0</v>
      </c>
      <c r="BN395">
        <v>0</v>
      </c>
      <c r="BO395">
        <f t="shared" si="625"/>
        <v>0</v>
      </c>
      <c r="BP395">
        <v>0</v>
      </c>
      <c r="BQ395">
        <f t="shared" si="626"/>
        <v>0</v>
      </c>
      <c r="BR395">
        <v>0</v>
      </c>
      <c r="BS395">
        <f t="shared" si="627"/>
        <v>0</v>
      </c>
      <c r="BT395">
        <v>0</v>
      </c>
      <c r="BU395">
        <f t="shared" si="628"/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f t="shared" si="567"/>
        <v>0</v>
      </c>
      <c r="DF395">
        <v>0</v>
      </c>
      <c r="DG395">
        <f t="shared" si="568"/>
        <v>0</v>
      </c>
      <c r="DH395">
        <v>0</v>
      </c>
      <c r="DI395">
        <f t="shared" si="569"/>
        <v>0</v>
      </c>
      <c r="DJ395">
        <v>0</v>
      </c>
      <c r="DK395">
        <f t="shared" si="570"/>
        <v>0</v>
      </c>
      <c r="DL395">
        <v>0</v>
      </c>
      <c r="DM395">
        <f t="shared" si="571"/>
        <v>0</v>
      </c>
      <c r="DN395">
        <v>100</v>
      </c>
      <c r="DO395">
        <f t="shared" si="572"/>
        <v>1</v>
      </c>
      <c r="DP395">
        <v>0</v>
      </c>
      <c r="DQ395">
        <f t="shared" si="573"/>
        <v>0</v>
      </c>
      <c r="DR395">
        <v>0</v>
      </c>
      <c r="DS395">
        <f t="shared" si="574"/>
        <v>0</v>
      </c>
      <c r="DT395">
        <v>0</v>
      </c>
      <c r="DU395">
        <f t="shared" si="575"/>
        <v>0</v>
      </c>
      <c r="DV395">
        <v>0</v>
      </c>
      <c r="DW395">
        <f t="shared" si="576"/>
        <v>0</v>
      </c>
      <c r="DX395">
        <v>0</v>
      </c>
      <c r="DY395">
        <f t="shared" si="577"/>
        <v>0</v>
      </c>
      <c r="DZ395">
        <v>0</v>
      </c>
      <c r="EA395">
        <f t="shared" si="578"/>
        <v>0</v>
      </c>
      <c r="EB395">
        <v>0</v>
      </c>
      <c r="EC395">
        <f t="shared" si="579"/>
        <v>0</v>
      </c>
      <c r="ED395">
        <v>0</v>
      </c>
      <c r="EE395">
        <f t="shared" si="580"/>
        <v>0</v>
      </c>
      <c r="EF395">
        <v>0</v>
      </c>
      <c r="EG395">
        <f t="shared" si="581"/>
        <v>0</v>
      </c>
      <c r="EH395">
        <v>0</v>
      </c>
      <c r="EI395">
        <f t="shared" si="582"/>
        <v>0</v>
      </c>
      <c r="EJ395">
        <v>0</v>
      </c>
      <c r="EK395">
        <f t="shared" si="583"/>
        <v>0</v>
      </c>
      <c r="EL395">
        <v>0</v>
      </c>
      <c r="EM395">
        <f t="shared" si="584"/>
        <v>0</v>
      </c>
      <c r="EN395">
        <v>0</v>
      </c>
      <c r="EO395">
        <f t="shared" si="585"/>
        <v>0</v>
      </c>
      <c r="EP395">
        <v>0</v>
      </c>
      <c r="EQ395">
        <f t="shared" si="586"/>
        <v>0</v>
      </c>
      <c r="ER395">
        <v>0</v>
      </c>
      <c r="ES395">
        <f t="shared" si="587"/>
        <v>0</v>
      </c>
      <c r="ET395">
        <v>0</v>
      </c>
      <c r="EU395">
        <f t="shared" si="588"/>
        <v>0</v>
      </c>
      <c r="EV395">
        <v>0</v>
      </c>
      <c r="EW395">
        <f t="shared" si="589"/>
        <v>0</v>
      </c>
      <c r="EX395">
        <v>0</v>
      </c>
      <c r="EY395">
        <f t="shared" si="590"/>
        <v>0</v>
      </c>
      <c r="EZ395">
        <v>0</v>
      </c>
      <c r="FA395">
        <f t="shared" si="591"/>
        <v>0</v>
      </c>
      <c r="FB395">
        <v>0</v>
      </c>
      <c r="FC395">
        <f t="shared" si="592"/>
        <v>0</v>
      </c>
      <c r="FD395">
        <v>0</v>
      </c>
      <c r="FE395">
        <v>0</v>
      </c>
      <c r="FF395" s="3" t="s">
        <v>848</v>
      </c>
    </row>
    <row r="396" spans="1:162" x14ac:dyDescent="0.45">
      <c r="A396">
        <v>395</v>
      </c>
      <c r="B396">
        <v>610</v>
      </c>
      <c r="C396" t="s">
        <v>368</v>
      </c>
      <c r="D396" t="s">
        <v>398</v>
      </c>
      <c r="E396" t="s">
        <v>846</v>
      </c>
      <c r="F396" t="s">
        <v>847</v>
      </c>
      <c r="G396" s="2">
        <v>3</v>
      </c>
      <c r="H396">
        <v>504.9</v>
      </c>
      <c r="I396">
        <v>1773</v>
      </c>
      <c r="J396">
        <v>773</v>
      </c>
      <c r="K396" s="2">
        <f t="shared" si="596"/>
        <v>0.43598420755781164</v>
      </c>
      <c r="M396" t="s">
        <v>1145</v>
      </c>
      <c r="N396">
        <v>0</v>
      </c>
      <c r="O396">
        <f t="shared" si="599"/>
        <v>0</v>
      </c>
      <c r="P396">
        <v>0</v>
      </c>
      <c r="Q396">
        <f t="shared" si="600"/>
        <v>0</v>
      </c>
      <c r="R396">
        <v>0</v>
      </c>
      <c r="S396">
        <f t="shared" si="601"/>
        <v>0</v>
      </c>
      <c r="T396">
        <v>0.95</v>
      </c>
      <c r="U396">
        <f t="shared" si="602"/>
        <v>9.4472272026168338E-3</v>
      </c>
      <c r="V396">
        <v>0</v>
      </c>
      <c r="W396">
        <f t="shared" si="603"/>
        <v>0</v>
      </c>
      <c r="X396">
        <v>0</v>
      </c>
      <c r="Y396">
        <f t="shared" si="604"/>
        <v>0</v>
      </c>
      <c r="Z396">
        <v>0</v>
      </c>
      <c r="AA396">
        <f t="shared" si="605"/>
        <v>0</v>
      </c>
      <c r="AB396">
        <v>0</v>
      </c>
      <c r="AC396">
        <f t="shared" si="606"/>
        <v>0</v>
      </c>
      <c r="AD396">
        <f t="shared" si="598"/>
        <v>96.75</v>
      </c>
      <c r="AE396">
        <f t="shared" si="607"/>
        <v>0.94649925893662323</v>
      </c>
      <c r="AF396">
        <v>0.3</v>
      </c>
      <c r="AG396">
        <f t="shared" si="608"/>
        <v>1.3646832062510113E-2</v>
      </c>
      <c r="AH396">
        <v>0</v>
      </c>
      <c r="AI396">
        <f t="shared" si="609"/>
        <v>0</v>
      </c>
      <c r="AJ396">
        <v>0</v>
      </c>
      <c r="AK396">
        <f t="shared" si="610"/>
        <v>0</v>
      </c>
      <c r="AL396">
        <v>1.05</v>
      </c>
      <c r="AM396">
        <f t="shared" si="611"/>
        <v>2.042493762787248E-2</v>
      </c>
      <c r="AN396">
        <v>0.95</v>
      </c>
      <c r="AO396">
        <f t="shared" si="612"/>
        <v>9.9817441703774646E-3</v>
      </c>
      <c r="AP396">
        <v>0</v>
      </c>
      <c r="AQ396">
        <f t="shared" si="613"/>
        <v>0</v>
      </c>
      <c r="AR396">
        <v>0</v>
      </c>
      <c r="AS396">
        <f t="shared" si="614"/>
        <v>0</v>
      </c>
      <c r="AT396">
        <v>0</v>
      </c>
      <c r="AU396">
        <f t="shared" si="615"/>
        <v>0</v>
      </c>
      <c r="AV396">
        <v>0</v>
      </c>
      <c r="AW396">
        <f t="shared" si="616"/>
        <v>0</v>
      </c>
      <c r="AX396">
        <v>0</v>
      </c>
      <c r="AY396">
        <f t="shared" si="617"/>
        <v>0</v>
      </c>
      <c r="AZ396">
        <v>0</v>
      </c>
      <c r="BA396">
        <f t="shared" si="618"/>
        <v>0</v>
      </c>
      <c r="BB396">
        <v>0</v>
      </c>
      <c r="BC396">
        <f t="shared" si="619"/>
        <v>0</v>
      </c>
      <c r="BD396">
        <v>0</v>
      </c>
      <c r="BE396">
        <f t="shared" si="620"/>
        <v>0</v>
      </c>
      <c r="BF396">
        <v>0</v>
      </c>
      <c r="BG396">
        <f t="shared" si="621"/>
        <v>0</v>
      </c>
      <c r="BH396">
        <v>0</v>
      </c>
      <c r="BI396">
        <f t="shared" si="622"/>
        <v>0</v>
      </c>
      <c r="BJ396">
        <v>0</v>
      </c>
      <c r="BK396">
        <f t="shared" si="623"/>
        <v>0</v>
      </c>
      <c r="BL396">
        <v>0</v>
      </c>
      <c r="BM396">
        <f t="shared" si="624"/>
        <v>0</v>
      </c>
      <c r="BN396">
        <v>0</v>
      </c>
      <c r="BO396">
        <f t="shared" si="625"/>
        <v>0</v>
      </c>
      <c r="BP396">
        <v>0</v>
      </c>
      <c r="BQ396">
        <f t="shared" si="626"/>
        <v>0</v>
      </c>
      <c r="BR396">
        <v>0</v>
      </c>
      <c r="BS396">
        <f t="shared" si="627"/>
        <v>0</v>
      </c>
      <c r="BT396">
        <v>0</v>
      </c>
      <c r="BU396">
        <f t="shared" si="628"/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f t="shared" si="567"/>
        <v>0</v>
      </c>
      <c r="DF396">
        <v>0</v>
      </c>
      <c r="DG396">
        <f t="shared" si="568"/>
        <v>0</v>
      </c>
      <c r="DH396">
        <v>0</v>
      </c>
      <c r="DI396">
        <f t="shared" si="569"/>
        <v>0</v>
      </c>
      <c r="DJ396">
        <v>0</v>
      </c>
      <c r="DK396">
        <f t="shared" si="570"/>
        <v>0</v>
      </c>
      <c r="DL396">
        <v>0</v>
      </c>
      <c r="DM396">
        <f t="shared" si="571"/>
        <v>0</v>
      </c>
      <c r="DN396">
        <v>100</v>
      </c>
      <c r="DO396">
        <f t="shared" si="572"/>
        <v>1</v>
      </c>
      <c r="DP396">
        <v>0</v>
      </c>
      <c r="DQ396">
        <f t="shared" si="573"/>
        <v>0</v>
      </c>
      <c r="DR396">
        <v>0</v>
      </c>
      <c r="DS396">
        <f t="shared" si="574"/>
        <v>0</v>
      </c>
      <c r="DT396">
        <v>0</v>
      </c>
      <c r="DU396">
        <f t="shared" si="575"/>
        <v>0</v>
      </c>
      <c r="DV396">
        <v>0</v>
      </c>
      <c r="DW396">
        <f t="shared" si="576"/>
        <v>0</v>
      </c>
      <c r="DX396">
        <v>0</v>
      </c>
      <c r="DY396">
        <f t="shared" si="577"/>
        <v>0</v>
      </c>
      <c r="DZ396">
        <v>0</v>
      </c>
      <c r="EA396">
        <f t="shared" si="578"/>
        <v>0</v>
      </c>
      <c r="EB396">
        <v>0</v>
      </c>
      <c r="EC396">
        <f t="shared" si="579"/>
        <v>0</v>
      </c>
      <c r="ED396">
        <v>0</v>
      </c>
      <c r="EE396">
        <f t="shared" si="580"/>
        <v>0</v>
      </c>
      <c r="EF396">
        <v>0</v>
      </c>
      <c r="EG396">
        <f t="shared" si="581"/>
        <v>0</v>
      </c>
      <c r="EH396">
        <v>0</v>
      </c>
      <c r="EI396">
        <f t="shared" si="582"/>
        <v>0</v>
      </c>
      <c r="EJ396">
        <v>0</v>
      </c>
      <c r="EK396">
        <f t="shared" si="583"/>
        <v>0</v>
      </c>
      <c r="EL396">
        <v>0</v>
      </c>
      <c r="EM396">
        <f t="shared" si="584"/>
        <v>0</v>
      </c>
      <c r="EN396">
        <v>0</v>
      </c>
      <c r="EO396">
        <f t="shared" si="585"/>
        <v>0</v>
      </c>
      <c r="EP396">
        <v>0</v>
      </c>
      <c r="EQ396">
        <f t="shared" si="586"/>
        <v>0</v>
      </c>
      <c r="ER396">
        <v>0</v>
      </c>
      <c r="ES396">
        <f t="shared" si="587"/>
        <v>0</v>
      </c>
      <c r="ET396">
        <v>0</v>
      </c>
      <c r="EU396">
        <f t="shared" si="588"/>
        <v>0</v>
      </c>
      <c r="EV396">
        <v>0</v>
      </c>
      <c r="EW396">
        <f t="shared" si="589"/>
        <v>0</v>
      </c>
      <c r="EX396">
        <v>0</v>
      </c>
      <c r="EY396">
        <f t="shared" si="590"/>
        <v>0</v>
      </c>
      <c r="EZ396">
        <v>0</v>
      </c>
      <c r="FA396">
        <f t="shared" si="591"/>
        <v>0</v>
      </c>
      <c r="FB396">
        <v>0</v>
      </c>
      <c r="FC396">
        <f t="shared" si="592"/>
        <v>0</v>
      </c>
      <c r="FD396">
        <v>0</v>
      </c>
      <c r="FE396">
        <v>0</v>
      </c>
      <c r="FF396" s="3" t="s">
        <v>848</v>
      </c>
    </row>
    <row r="397" spans="1:162" x14ac:dyDescent="0.45">
      <c r="A397">
        <v>396</v>
      </c>
      <c r="B397">
        <v>611</v>
      </c>
      <c r="C397" t="s">
        <v>368</v>
      </c>
      <c r="D397" t="s">
        <v>852</v>
      </c>
      <c r="E397" t="s">
        <v>846</v>
      </c>
      <c r="F397" t="s">
        <v>847</v>
      </c>
      <c r="G397" s="2">
        <v>1</v>
      </c>
      <c r="H397">
        <v>473</v>
      </c>
      <c r="I397">
        <v>1773</v>
      </c>
      <c r="J397">
        <v>548</v>
      </c>
      <c r="K397" s="2">
        <f t="shared" si="596"/>
        <v>0.30908065425831921</v>
      </c>
      <c r="M397" t="s">
        <v>1145</v>
      </c>
      <c r="N397">
        <v>0</v>
      </c>
      <c r="O397">
        <f t="shared" si="599"/>
        <v>0</v>
      </c>
      <c r="P397">
        <v>0</v>
      </c>
      <c r="Q397">
        <f t="shared" si="600"/>
        <v>0</v>
      </c>
      <c r="R397">
        <v>0</v>
      </c>
      <c r="S397">
        <f t="shared" si="601"/>
        <v>0</v>
      </c>
      <c r="T397">
        <v>0.95</v>
      </c>
      <c r="U397">
        <f t="shared" si="602"/>
        <v>9.4472272026168338E-3</v>
      </c>
      <c r="V397">
        <v>0</v>
      </c>
      <c r="W397">
        <f t="shared" si="603"/>
        <v>0</v>
      </c>
      <c r="X397">
        <v>0</v>
      </c>
      <c r="Y397">
        <f t="shared" si="604"/>
        <v>0</v>
      </c>
      <c r="Z397">
        <v>0</v>
      </c>
      <c r="AA397">
        <f t="shared" si="605"/>
        <v>0</v>
      </c>
      <c r="AB397">
        <v>0</v>
      </c>
      <c r="AC397">
        <f t="shared" si="606"/>
        <v>0</v>
      </c>
      <c r="AD397">
        <f t="shared" si="598"/>
        <v>96.75</v>
      </c>
      <c r="AE397">
        <f t="shared" si="607"/>
        <v>0.94649925893662323</v>
      </c>
      <c r="AF397">
        <v>0.3</v>
      </c>
      <c r="AG397">
        <f t="shared" si="608"/>
        <v>1.3646832062510113E-2</v>
      </c>
      <c r="AH397">
        <v>0</v>
      </c>
      <c r="AI397">
        <f t="shared" si="609"/>
        <v>0</v>
      </c>
      <c r="AJ397">
        <v>0</v>
      </c>
      <c r="AK397">
        <f t="shared" si="610"/>
        <v>0</v>
      </c>
      <c r="AL397">
        <v>1.05</v>
      </c>
      <c r="AM397">
        <f t="shared" si="611"/>
        <v>2.042493762787248E-2</v>
      </c>
      <c r="AN397">
        <v>0.95</v>
      </c>
      <c r="AO397">
        <f t="shared" si="612"/>
        <v>9.9817441703774646E-3</v>
      </c>
      <c r="AP397">
        <v>0</v>
      </c>
      <c r="AQ397">
        <f t="shared" si="613"/>
        <v>0</v>
      </c>
      <c r="AR397">
        <v>0</v>
      </c>
      <c r="AS397">
        <f t="shared" si="614"/>
        <v>0</v>
      </c>
      <c r="AT397">
        <v>0</v>
      </c>
      <c r="AU397">
        <f t="shared" si="615"/>
        <v>0</v>
      </c>
      <c r="AV397">
        <v>0</v>
      </c>
      <c r="AW397">
        <f t="shared" si="616"/>
        <v>0</v>
      </c>
      <c r="AX397">
        <v>0</v>
      </c>
      <c r="AY397">
        <f t="shared" si="617"/>
        <v>0</v>
      </c>
      <c r="AZ397">
        <v>0</v>
      </c>
      <c r="BA397">
        <f t="shared" si="618"/>
        <v>0</v>
      </c>
      <c r="BB397">
        <v>0</v>
      </c>
      <c r="BC397">
        <f t="shared" si="619"/>
        <v>0</v>
      </c>
      <c r="BD397">
        <v>0</v>
      </c>
      <c r="BE397">
        <f t="shared" si="620"/>
        <v>0</v>
      </c>
      <c r="BF397">
        <v>0</v>
      </c>
      <c r="BG397">
        <f t="shared" si="621"/>
        <v>0</v>
      </c>
      <c r="BH397">
        <v>0</v>
      </c>
      <c r="BI397">
        <f t="shared" si="622"/>
        <v>0</v>
      </c>
      <c r="BJ397">
        <v>0</v>
      </c>
      <c r="BK397">
        <f t="shared" si="623"/>
        <v>0</v>
      </c>
      <c r="BL397">
        <v>0</v>
      </c>
      <c r="BM397">
        <f t="shared" si="624"/>
        <v>0</v>
      </c>
      <c r="BN397">
        <v>0</v>
      </c>
      <c r="BO397">
        <f t="shared" si="625"/>
        <v>0</v>
      </c>
      <c r="BP397">
        <v>0</v>
      </c>
      <c r="BQ397">
        <f t="shared" si="626"/>
        <v>0</v>
      </c>
      <c r="BR397">
        <v>0</v>
      </c>
      <c r="BS397">
        <f t="shared" si="627"/>
        <v>0</v>
      </c>
      <c r="BT397">
        <v>0</v>
      </c>
      <c r="BU397">
        <f t="shared" si="628"/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f t="shared" ref="DE397:DE412" si="629">((DD397/100)/FY$2)/((DD397/100)/FY$2+(DF397/100)/GA$2+(DH397/100)/GC$2+(DJ397/100)/FK$2+(DL397/100)/FO$10+(DN397/100)/FI$13+(DP397/100)/FK$13+(DR397/100)/FM$13+(DT397/100)/FO$13+(DV397/100)/FI$19+(DX397/100)/FI$2+(DZ397/100)/FQ$2+(EB397/100)/FM$2+(ED397/100)/FI$22+(EF397/100)/FK$22+(EH397/100)/FS$2+(EJ397/100)/FI$6+(EL397/100)/FI$10+(EN397/100)/FN$22+(EP397/100)/FM$23+(ER397/100)/FI$26+(ET397/100)/FI$28+(EV397/100)/FK$28+(EX397/100)/FM$28+(EZ397/100)/FO$28+(FB397/100)/FI$31)</f>
        <v>0</v>
      </c>
      <c r="DF397">
        <v>0</v>
      </c>
      <c r="DG397">
        <f t="shared" ref="DG397:DG412" si="630">((DF397/100)/GA$2)/((DD397/100)/FY$2+(DF397/100)/GA$2+(DH397/100)/GC$2+(DJ397/100)/FK$2+(DL397/100)/FO$10+(DN397/100)/FI$13+(DP397/100)/FK$13+(DR397/100)/FM$13+(DT397/100)/FO$13+(DV397/100)/FI$19+(DX397/100)/FI$2+(DZ397/100)/FQ$2+(EB397/100)/FM$2+(ED397/100)/FI$22+(EF397/100)/FK$22+(EH397/100)/FS$2+(EJ397/100)/FI$6+(EL397/100)/FI$10+(EN397/100)/FN$22+(EP397/100)/FM$23+(ER397/100)/FI$26+(ET397/100)/FI$28+(EV397/100)/FK$28+(EX397/100)/FM$28+(EZ397/100)/FO$28+(FB397/100)/FI$31)</f>
        <v>0</v>
      </c>
      <c r="DH397">
        <v>0</v>
      </c>
      <c r="DI397">
        <f t="shared" si="569"/>
        <v>0</v>
      </c>
      <c r="DJ397">
        <v>0</v>
      </c>
      <c r="DK397">
        <f t="shared" si="570"/>
        <v>0</v>
      </c>
      <c r="DL397">
        <v>30</v>
      </c>
      <c r="DM397">
        <f t="shared" si="571"/>
        <v>0.19713483861325304</v>
      </c>
      <c r="DN397">
        <v>70</v>
      </c>
      <c r="DO397">
        <f t="shared" si="572"/>
        <v>0.80286516138674702</v>
      </c>
      <c r="DP397">
        <v>0</v>
      </c>
      <c r="DQ397">
        <f t="shared" si="573"/>
        <v>0</v>
      </c>
      <c r="DR397">
        <v>0</v>
      </c>
      <c r="DS397">
        <f t="shared" si="574"/>
        <v>0</v>
      </c>
      <c r="DT397">
        <v>0</v>
      </c>
      <c r="DU397">
        <f t="shared" si="575"/>
        <v>0</v>
      </c>
      <c r="DV397">
        <v>0</v>
      </c>
      <c r="DW397">
        <f t="shared" si="576"/>
        <v>0</v>
      </c>
      <c r="DX397">
        <v>0</v>
      </c>
      <c r="DY397">
        <f t="shared" si="577"/>
        <v>0</v>
      </c>
      <c r="DZ397">
        <v>0</v>
      </c>
      <c r="EA397">
        <f t="shared" si="578"/>
        <v>0</v>
      </c>
      <c r="EB397">
        <v>0</v>
      </c>
      <c r="EC397">
        <f t="shared" si="579"/>
        <v>0</v>
      </c>
      <c r="ED397">
        <v>0</v>
      </c>
      <c r="EE397">
        <f t="shared" si="580"/>
        <v>0</v>
      </c>
      <c r="EF397">
        <v>0</v>
      </c>
      <c r="EG397">
        <f t="shared" si="581"/>
        <v>0</v>
      </c>
      <c r="EH397">
        <v>0</v>
      </c>
      <c r="EI397">
        <f t="shared" si="582"/>
        <v>0</v>
      </c>
      <c r="EJ397">
        <v>0</v>
      </c>
      <c r="EK397">
        <f t="shared" si="583"/>
        <v>0</v>
      </c>
      <c r="EL397">
        <v>0</v>
      </c>
      <c r="EM397">
        <f t="shared" si="584"/>
        <v>0</v>
      </c>
      <c r="EN397">
        <v>0</v>
      </c>
      <c r="EO397">
        <f t="shared" si="585"/>
        <v>0</v>
      </c>
      <c r="EP397">
        <v>0</v>
      </c>
      <c r="EQ397">
        <f t="shared" si="586"/>
        <v>0</v>
      </c>
      <c r="ER397">
        <v>0</v>
      </c>
      <c r="ES397">
        <f t="shared" si="587"/>
        <v>0</v>
      </c>
      <c r="ET397">
        <v>0</v>
      </c>
      <c r="EU397">
        <f t="shared" si="588"/>
        <v>0</v>
      </c>
      <c r="EV397">
        <v>0</v>
      </c>
      <c r="EW397">
        <f t="shared" si="589"/>
        <v>0</v>
      </c>
      <c r="EX397">
        <v>0</v>
      </c>
      <c r="EY397">
        <f t="shared" si="590"/>
        <v>0</v>
      </c>
      <c r="EZ397">
        <v>0</v>
      </c>
      <c r="FA397">
        <f t="shared" si="591"/>
        <v>0</v>
      </c>
      <c r="FB397">
        <v>0</v>
      </c>
      <c r="FC397">
        <f t="shared" si="592"/>
        <v>0</v>
      </c>
      <c r="FD397">
        <v>0</v>
      </c>
      <c r="FE397">
        <v>0</v>
      </c>
      <c r="FF397" s="3" t="s">
        <v>848</v>
      </c>
    </row>
    <row r="398" spans="1:162" x14ac:dyDescent="0.45">
      <c r="A398">
        <v>397</v>
      </c>
      <c r="B398">
        <v>612</v>
      </c>
      <c r="C398" t="s">
        <v>368</v>
      </c>
      <c r="D398" t="s">
        <v>853</v>
      </c>
      <c r="E398" t="s">
        <v>846</v>
      </c>
      <c r="F398" t="s">
        <v>847</v>
      </c>
      <c r="G398" s="2">
        <v>1</v>
      </c>
      <c r="H398">
        <v>513</v>
      </c>
      <c r="I398">
        <v>1773</v>
      </c>
      <c r="J398">
        <v>548</v>
      </c>
      <c r="K398" s="2">
        <f t="shared" si="596"/>
        <v>0.30908065425831921</v>
      </c>
      <c r="M398" t="s">
        <v>1145</v>
      </c>
      <c r="N398">
        <v>0</v>
      </c>
      <c r="O398">
        <f t="shared" si="599"/>
        <v>0</v>
      </c>
      <c r="P398">
        <v>0</v>
      </c>
      <c r="Q398">
        <f t="shared" si="600"/>
        <v>0</v>
      </c>
      <c r="R398">
        <v>0</v>
      </c>
      <c r="S398">
        <f t="shared" si="601"/>
        <v>0</v>
      </c>
      <c r="T398">
        <v>0.95</v>
      </c>
      <c r="U398">
        <f t="shared" si="602"/>
        <v>9.4472272026168338E-3</v>
      </c>
      <c r="V398">
        <v>0</v>
      </c>
      <c r="W398">
        <f t="shared" si="603"/>
        <v>0</v>
      </c>
      <c r="X398">
        <v>0</v>
      </c>
      <c r="Y398">
        <f t="shared" si="604"/>
        <v>0</v>
      </c>
      <c r="Z398">
        <v>0</v>
      </c>
      <c r="AA398">
        <f t="shared" si="605"/>
        <v>0</v>
      </c>
      <c r="AB398">
        <v>0</v>
      </c>
      <c r="AC398">
        <f t="shared" si="606"/>
        <v>0</v>
      </c>
      <c r="AD398">
        <f t="shared" si="598"/>
        <v>96.75</v>
      </c>
      <c r="AE398">
        <f t="shared" si="607"/>
        <v>0.94649925893662323</v>
      </c>
      <c r="AF398">
        <v>0.3</v>
      </c>
      <c r="AG398">
        <f t="shared" si="608"/>
        <v>1.3646832062510113E-2</v>
      </c>
      <c r="AH398">
        <v>0</v>
      </c>
      <c r="AI398">
        <f t="shared" si="609"/>
        <v>0</v>
      </c>
      <c r="AJ398">
        <v>0</v>
      </c>
      <c r="AK398">
        <f t="shared" si="610"/>
        <v>0</v>
      </c>
      <c r="AL398">
        <v>1.05</v>
      </c>
      <c r="AM398">
        <f t="shared" si="611"/>
        <v>2.042493762787248E-2</v>
      </c>
      <c r="AN398">
        <v>0.95</v>
      </c>
      <c r="AO398">
        <f t="shared" si="612"/>
        <v>9.9817441703774646E-3</v>
      </c>
      <c r="AP398">
        <v>0</v>
      </c>
      <c r="AQ398">
        <f t="shared" si="613"/>
        <v>0</v>
      </c>
      <c r="AR398">
        <v>0</v>
      </c>
      <c r="AS398">
        <f t="shared" si="614"/>
        <v>0</v>
      </c>
      <c r="AT398">
        <v>0</v>
      </c>
      <c r="AU398">
        <f t="shared" si="615"/>
        <v>0</v>
      </c>
      <c r="AV398">
        <v>0</v>
      </c>
      <c r="AW398">
        <f t="shared" si="616"/>
        <v>0</v>
      </c>
      <c r="AX398">
        <v>0</v>
      </c>
      <c r="AY398">
        <f t="shared" si="617"/>
        <v>0</v>
      </c>
      <c r="AZ398">
        <v>0</v>
      </c>
      <c r="BA398">
        <f t="shared" si="618"/>
        <v>0</v>
      </c>
      <c r="BB398">
        <v>0</v>
      </c>
      <c r="BC398">
        <f t="shared" si="619"/>
        <v>0</v>
      </c>
      <c r="BD398">
        <v>0</v>
      </c>
      <c r="BE398">
        <f t="shared" si="620"/>
        <v>0</v>
      </c>
      <c r="BF398">
        <v>0</v>
      </c>
      <c r="BG398">
        <f t="shared" si="621"/>
        <v>0</v>
      </c>
      <c r="BH398">
        <v>0</v>
      </c>
      <c r="BI398">
        <f t="shared" si="622"/>
        <v>0</v>
      </c>
      <c r="BJ398">
        <v>0</v>
      </c>
      <c r="BK398">
        <f t="shared" si="623"/>
        <v>0</v>
      </c>
      <c r="BL398">
        <v>0</v>
      </c>
      <c r="BM398">
        <f t="shared" si="624"/>
        <v>0</v>
      </c>
      <c r="BN398">
        <v>0</v>
      </c>
      <c r="BO398">
        <f t="shared" si="625"/>
        <v>0</v>
      </c>
      <c r="BP398">
        <v>0</v>
      </c>
      <c r="BQ398">
        <f t="shared" si="626"/>
        <v>0</v>
      </c>
      <c r="BR398">
        <v>0</v>
      </c>
      <c r="BS398">
        <f t="shared" si="627"/>
        <v>0</v>
      </c>
      <c r="BT398">
        <v>0</v>
      </c>
      <c r="BU398">
        <f t="shared" si="628"/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f t="shared" si="629"/>
        <v>0</v>
      </c>
      <c r="DF398">
        <v>0</v>
      </c>
      <c r="DG398">
        <f t="shared" si="630"/>
        <v>0</v>
      </c>
      <c r="DH398">
        <v>0</v>
      </c>
      <c r="DI398">
        <f t="shared" si="569"/>
        <v>0</v>
      </c>
      <c r="DJ398">
        <v>0</v>
      </c>
      <c r="DK398">
        <f t="shared" si="570"/>
        <v>0</v>
      </c>
      <c r="DL398">
        <v>60</v>
      </c>
      <c r="DM398">
        <f t="shared" si="571"/>
        <v>0.46218836385345152</v>
      </c>
      <c r="DN398">
        <v>40</v>
      </c>
      <c r="DO398">
        <f t="shared" si="572"/>
        <v>0.53781163614654859</v>
      </c>
      <c r="DP398">
        <v>0</v>
      </c>
      <c r="DQ398">
        <f t="shared" si="573"/>
        <v>0</v>
      </c>
      <c r="DR398">
        <v>0</v>
      </c>
      <c r="DS398">
        <f t="shared" si="574"/>
        <v>0</v>
      </c>
      <c r="DT398">
        <v>0</v>
      </c>
      <c r="DU398">
        <f t="shared" si="575"/>
        <v>0</v>
      </c>
      <c r="DV398">
        <v>0</v>
      </c>
      <c r="DW398">
        <f t="shared" si="576"/>
        <v>0</v>
      </c>
      <c r="DX398">
        <v>0</v>
      </c>
      <c r="DY398">
        <f t="shared" si="577"/>
        <v>0</v>
      </c>
      <c r="DZ398">
        <v>0</v>
      </c>
      <c r="EA398">
        <f t="shared" si="578"/>
        <v>0</v>
      </c>
      <c r="EB398">
        <v>0</v>
      </c>
      <c r="EC398">
        <f t="shared" si="579"/>
        <v>0</v>
      </c>
      <c r="ED398">
        <v>0</v>
      </c>
      <c r="EE398">
        <f t="shared" si="580"/>
        <v>0</v>
      </c>
      <c r="EF398">
        <v>0</v>
      </c>
      <c r="EG398">
        <f t="shared" si="581"/>
        <v>0</v>
      </c>
      <c r="EH398">
        <v>0</v>
      </c>
      <c r="EI398">
        <f t="shared" si="582"/>
        <v>0</v>
      </c>
      <c r="EJ398">
        <v>0</v>
      </c>
      <c r="EK398">
        <f t="shared" si="583"/>
        <v>0</v>
      </c>
      <c r="EL398">
        <v>0</v>
      </c>
      <c r="EM398">
        <f t="shared" si="584"/>
        <v>0</v>
      </c>
      <c r="EN398">
        <v>0</v>
      </c>
      <c r="EO398">
        <f t="shared" si="585"/>
        <v>0</v>
      </c>
      <c r="EP398">
        <v>0</v>
      </c>
      <c r="EQ398">
        <f t="shared" si="586"/>
        <v>0</v>
      </c>
      <c r="ER398">
        <v>0</v>
      </c>
      <c r="ES398">
        <f t="shared" si="587"/>
        <v>0</v>
      </c>
      <c r="ET398">
        <v>0</v>
      </c>
      <c r="EU398">
        <f t="shared" si="588"/>
        <v>0</v>
      </c>
      <c r="EV398">
        <v>0</v>
      </c>
      <c r="EW398">
        <f t="shared" si="589"/>
        <v>0</v>
      </c>
      <c r="EX398">
        <v>0</v>
      </c>
      <c r="EY398">
        <f t="shared" si="590"/>
        <v>0</v>
      </c>
      <c r="EZ398">
        <v>0</v>
      </c>
      <c r="FA398">
        <f t="shared" si="591"/>
        <v>0</v>
      </c>
      <c r="FB398">
        <v>0</v>
      </c>
      <c r="FC398">
        <f t="shared" si="592"/>
        <v>0</v>
      </c>
      <c r="FD398">
        <v>0</v>
      </c>
      <c r="FE398">
        <v>0</v>
      </c>
      <c r="FF398" s="3" t="s">
        <v>848</v>
      </c>
    </row>
    <row r="399" spans="1:162" x14ac:dyDescent="0.45">
      <c r="A399">
        <v>398</v>
      </c>
      <c r="B399">
        <v>613</v>
      </c>
      <c r="C399" t="s">
        <v>368</v>
      </c>
      <c r="D399" t="s">
        <v>398</v>
      </c>
      <c r="E399" t="s">
        <v>846</v>
      </c>
      <c r="F399" t="s">
        <v>847</v>
      </c>
      <c r="G399" s="2">
        <v>3</v>
      </c>
      <c r="H399">
        <v>504.9</v>
      </c>
      <c r="I399">
        <v>1773</v>
      </c>
      <c r="J399">
        <v>548</v>
      </c>
      <c r="K399" s="2">
        <f t="shared" si="596"/>
        <v>0.30908065425831921</v>
      </c>
      <c r="M399" t="s">
        <v>1145</v>
      </c>
      <c r="N399">
        <v>0</v>
      </c>
      <c r="O399">
        <f t="shared" si="599"/>
        <v>0</v>
      </c>
      <c r="P399">
        <v>0</v>
      </c>
      <c r="Q399">
        <f t="shared" si="600"/>
        <v>0</v>
      </c>
      <c r="R399">
        <v>0</v>
      </c>
      <c r="S399">
        <f t="shared" si="601"/>
        <v>0</v>
      </c>
      <c r="T399">
        <v>0.95</v>
      </c>
      <c r="U399">
        <f t="shared" si="602"/>
        <v>9.4472272026168338E-3</v>
      </c>
      <c r="V399">
        <v>0</v>
      </c>
      <c r="W399">
        <f t="shared" si="603"/>
        <v>0</v>
      </c>
      <c r="X399">
        <v>0</v>
      </c>
      <c r="Y399">
        <f t="shared" si="604"/>
        <v>0</v>
      </c>
      <c r="Z399">
        <v>0</v>
      </c>
      <c r="AA399">
        <f t="shared" si="605"/>
        <v>0</v>
      </c>
      <c r="AB399">
        <v>0</v>
      </c>
      <c r="AC399">
        <f t="shared" si="606"/>
        <v>0</v>
      </c>
      <c r="AD399">
        <f t="shared" si="598"/>
        <v>96.75</v>
      </c>
      <c r="AE399">
        <f t="shared" si="607"/>
        <v>0.94649925893662323</v>
      </c>
      <c r="AF399">
        <v>0.3</v>
      </c>
      <c r="AG399">
        <f t="shared" si="608"/>
        <v>1.3646832062510113E-2</v>
      </c>
      <c r="AH399">
        <v>0</v>
      </c>
      <c r="AI399">
        <f t="shared" si="609"/>
        <v>0</v>
      </c>
      <c r="AJ399">
        <v>0</v>
      </c>
      <c r="AK399">
        <f t="shared" si="610"/>
        <v>0</v>
      </c>
      <c r="AL399">
        <v>1.05</v>
      </c>
      <c r="AM399">
        <f t="shared" si="611"/>
        <v>2.042493762787248E-2</v>
      </c>
      <c r="AN399">
        <v>0.95</v>
      </c>
      <c r="AO399">
        <f t="shared" si="612"/>
        <v>9.9817441703774646E-3</v>
      </c>
      <c r="AP399">
        <v>0</v>
      </c>
      <c r="AQ399">
        <f t="shared" si="613"/>
        <v>0</v>
      </c>
      <c r="AR399">
        <v>0</v>
      </c>
      <c r="AS399">
        <f t="shared" si="614"/>
        <v>0</v>
      </c>
      <c r="AT399">
        <v>0</v>
      </c>
      <c r="AU399">
        <f t="shared" si="615"/>
        <v>0</v>
      </c>
      <c r="AV399">
        <v>0</v>
      </c>
      <c r="AW399">
        <f t="shared" si="616"/>
        <v>0</v>
      </c>
      <c r="AX399">
        <v>0</v>
      </c>
      <c r="AY399">
        <f t="shared" si="617"/>
        <v>0</v>
      </c>
      <c r="AZ399">
        <v>0</v>
      </c>
      <c r="BA399">
        <f t="shared" si="618"/>
        <v>0</v>
      </c>
      <c r="BB399">
        <v>0</v>
      </c>
      <c r="BC399">
        <f t="shared" si="619"/>
        <v>0</v>
      </c>
      <c r="BD399">
        <v>0</v>
      </c>
      <c r="BE399">
        <f t="shared" si="620"/>
        <v>0</v>
      </c>
      <c r="BF399">
        <v>0</v>
      </c>
      <c r="BG399">
        <f t="shared" si="621"/>
        <v>0</v>
      </c>
      <c r="BH399">
        <v>0</v>
      </c>
      <c r="BI399">
        <f t="shared" si="622"/>
        <v>0</v>
      </c>
      <c r="BJ399">
        <v>0</v>
      </c>
      <c r="BK399">
        <f t="shared" si="623"/>
        <v>0</v>
      </c>
      <c r="BL399">
        <v>0</v>
      </c>
      <c r="BM399">
        <f t="shared" si="624"/>
        <v>0</v>
      </c>
      <c r="BN399">
        <v>0</v>
      </c>
      <c r="BO399">
        <f t="shared" si="625"/>
        <v>0</v>
      </c>
      <c r="BP399">
        <v>0</v>
      </c>
      <c r="BQ399">
        <f t="shared" si="626"/>
        <v>0</v>
      </c>
      <c r="BR399">
        <v>0</v>
      </c>
      <c r="BS399">
        <f t="shared" si="627"/>
        <v>0</v>
      </c>
      <c r="BT399">
        <v>0</v>
      </c>
      <c r="BU399">
        <f t="shared" si="628"/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f t="shared" si="629"/>
        <v>0</v>
      </c>
      <c r="DF399">
        <v>0</v>
      </c>
      <c r="DG399">
        <f t="shared" si="630"/>
        <v>0</v>
      </c>
      <c r="DH399">
        <v>0</v>
      </c>
      <c r="DI399">
        <f t="shared" si="569"/>
        <v>0</v>
      </c>
      <c r="DJ399">
        <v>0</v>
      </c>
      <c r="DK399">
        <f t="shared" si="570"/>
        <v>0</v>
      </c>
      <c r="DL399">
        <v>0</v>
      </c>
      <c r="DM399">
        <f t="shared" si="571"/>
        <v>0</v>
      </c>
      <c r="DN399">
        <v>100</v>
      </c>
      <c r="DO399">
        <f t="shared" si="572"/>
        <v>1</v>
      </c>
      <c r="DP399">
        <v>0</v>
      </c>
      <c r="DQ399">
        <f t="shared" si="573"/>
        <v>0</v>
      </c>
      <c r="DR399">
        <v>0</v>
      </c>
      <c r="DS399">
        <f t="shared" si="574"/>
        <v>0</v>
      </c>
      <c r="DT399">
        <v>0</v>
      </c>
      <c r="DU399">
        <f t="shared" si="575"/>
        <v>0</v>
      </c>
      <c r="DV399">
        <v>0</v>
      </c>
      <c r="DW399">
        <f t="shared" si="576"/>
        <v>0</v>
      </c>
      <c r="DX399">
        <v>0</v>
      </c>
      <c r="DY399">
        <f t="shared" si="577"/>
        <v>0</v>
      </c>
      <c r="DZ399">
        <v>0</v>
      </c>
      <c r="EA399">
        <f t="shared" si="578"/>
        <v>0</v>
      </c>
      <c r="EB399">
        <v>0</v>
      </c>
      <c r="EC399">
        <f t="shared" si="579"/>
        <v>0</v>
      </c>
      <c r="ED399">
        <v>0</v>
      </c>
      <c r="EE399">
        <f t="shared" si="580"/>
        <v>0</v>
      </c>
      <c r="EF399">
        <v>0</v>
      </c>
      <c r="EG399">
        <f t="shared" si="581"/>
        <v>0</v>
      </c>
      <c r="EH399">
        <v>0</v>
      </c>
      <c r="EI399">
        <f t="shared" si="582"/>
        <v>0</v>
      </c>
      <c r="EJ399">
        <v>0</v>
      </c>
      <c r="EK399">
        <f t="shared" si="583"/>
        <v>0</v>
      </c>
      <c r="EL399">
        <v>0</v>
      </c>
      <c r="EM399">
        <f t="shared" si="584"/>
        <v>0</v>
      </c>
      <c r="EN399">
        <v>0</v>
      </c>
      <c r="EO399">
        <f t="shared" si="585"/>
        <v>0</v>
      </c>
      <c r="EP399">
        <v>0</v>
      </c>
      <c r="EQ399">
        <f t="shared" si="586"/>
        <v>0</v>
      </c>
      <c r="ER399">
        <v>0</v>
      </c>
      <c r="ES399">
        <f t="shared" si="587"/>
        <v>0</v>
      </c>
      <c r="ET399">
        <v>0</v>
      </c>
      <c r="EU399">
        <f t="shared" si="588"/>
        <v>0</v>
      </c>
      <c r="EV399">
        <v>0</v>
      </c>
      <c r="EW399">
        <f t="shared" si="589"/>
        <v>0</v>
      </c>
      <c r="EX399">
        <v>0</v>
      </c>
      <c r="EY399">
        <f t="shared" si="590"/>
        <v>0</v>
      </c>
      <c r="EZ399">
        <v>0</v>
      </c>
      <c r="FA399">
        <f t="shared" si="591"/>
        <v>0</v>
      </c>
      <c r="FB399">
        <v>0</v>
      </c>
      <c r="FC399">
        <f t="shared" si="592"/>
        <v>0</v>
      </c>
      <c r="FD399">
        <v>0</v>
      </c>
      <c r="FE399">
        <v>0</v>
      </c>
      <c r="FF399" s="3" t="s">
        <v>848</v>
      </c>
    </row>
    <row r="400" spans="1:162" x14ac:dyDescent="0.45">
      <c r="A400">
        <v>399</v>
      </c>
      <c r="B400">
        <v>614</v>
      </c>
      <c r="C400" t="s">
        <v>368</v>
      </c>
      <c r="D400" t="s">
        <v>398</v>
      </c>
      <c r="E400" t="s">
        <v>854</v>
      </c>
      <c r="F400" t="s">
        <v>855</v>
      </c>
      <c r="G400" s="2">
        <v>0</v>
      </c>
      <c r="H400">
        <v>504.9</v>
      </c>
      <c r="I400">
        <v>1773</v>
      </c>
      <c r="J400">
        <v>548</v>
      </c>
      <c r="K400" s="2">
        <f t="shared" si="596"/>
        <v>0.30908065425831921</v>
      </c>
      <c r="M400" t="s">
        <v>1145</v>
      </c>
      <c r="N400">
        <v>0</v>
      </c>
      <c r="O400">
        <f t="shared" si="599"/>
        <v>0</v>
      </c>
      <c r="P400">
        <v>0</v>
      </c>
      <c r="Q400">
        <f t="shared" si="600"/>
        <v>0</v>
      </c>
      <c r="R400">
        <v>9</v>
      </c>
      <c r="S400">
        <f t="shared" si="601"/>
        <v>7.6337662647324861E-2</v>
      </c>
      <c r="T400">
        <v>9</v>
      </c>
      <c r="U400">
        <f t="shared" si="602"/>
        <v>8.1555880607675851E-2</v>
      </c>
      <c r="V400">
        <v>0</v>
      </c>
      <c r="W400">
        <f t="shared" si="603"/>
        <v>0</v>
      </c>
      <c r="X400">
        <v>0</v>
      </c>
      <c r="Y400">
        <f t="shared" si="604"/>
        <v>0</v>
      </c>
      <c r="Z400">
        <v>0</v>
      </c>
      <c r="AA400">
        <f t="shared" si="605"/>
        <v>0</v>
      </c>
      <c r="AB400">
        <v>0</v>
      </c>
      <c r="AC400">
        <f t="shared" si="606"/>
        <v>0</v>
      </c>
      <c r="AD400">
        <f>100-AF400-T400-AL400-AN400-AP400</f>
        <v>73.625</v>
      </c>
      <c r="AE400">
        <f t="shared" si="607"/>
        <v>0.65633660992171505</v>
      </c>
      <c r="AF400">
        <v>0.42499999999999999</v>
      </c>
      <c r="AG400">
        <f t="shared" si="608"/>
        <v>1.7616983178373683E-2</v>
      </c>
      <c r="AH400">
        <v>0</v>
      </c>
      <c r="AI400">
        <f t="shared" si="609"/>
        <v>0</v>
      </c>
      <c r="AJ400">
        <v>0</v>
      </c>
      <c r="AK400">
        <f t="shared" si="610"/>
        <v>0</v>
      </c>
      <c r="AL400">
        <v>1.1499999999999999</v>
      </c>
      <c r="AM400">
        <f t="shared" si="611"/>
        <v>2.0384557923911591E-2</v>
      </c>
      <c r="AN400">
        <v>15</v>
      </c>
      <c r="AO400">
        <f t="shared" si="612"/>
        <v>0.1436170843846781</v>
      </c>
      <c r="AP400">
        <v>0.8</v>
      </c>
      <c r="AQ400">
        <f t="shared" si="613"/>
        <v>4.1512213363208454E-3</v>
      </c>
      <c r="AR400">
        <v>0</v>
      </c>
      <c r="AS400">
        <f t="shared" si="614"/>
        <v>0</v>
      </c>
      <c r="AT400">
        <v>0</v>
      </c>
      <c r="AU400">
        <f t="shared" si="615"/>
        <v>0</v>
      </c>
      <c r="AV400">
        <v>0</v>
      </c>
      <c r="AW400">
        <f t="shared" si="616"/>
        <v>0</v>
      </c>
      <c r="AX400">
        <v>0</v>
      </c>
      <c r="AY400">
        <f t="shared" si="617"/>
        <v>0</v>
      </c>
      <c r="AZ400">
        <v>0</v>
      </c>
      <c r="BA400">
        <f t="shared" si="618"/>
        <v>0</v>
      </c>
      <c r="BB400">
        <v>0</v>
      </c>
      <c r="BC400">
        <f t="shared" si="619"/>
        <v>0</v>
      </c>
      <c r="BD400">
        <v>0</v>
      </c>
      <c r="BE400">
        <f t="shared" si="620"/>
        <v>0</v>
      </c>
      <c r="BF400">
        <v>0</v>
      </c>
      <c r="BG400">
        <f t="shared" si="621"/>
        <v>0</v>
      </c>
      <c r="BH400">
        <v>0</v>
      </c>
      <c r="BI400">
        <f t="shared" si="622"/>
        <v>0</v>
      </c>
      <c r="BJ400">
        <v>0</v>
      </c>
      <c r="BK400">
        <f t="shared" si="623"/>
        <v>0</v>
      </c>
      <c r="BL400">
        <v>0</v>
      </c>
      <c r="BM400">
        <f t="shared" si="624"/>
        <v>0</v>
      </c>
      <c r="BN400">
        <v>0</v>
      </c>
      <c r="BO400">
        <f t="shared" si="625"/>
        <v>0</v>
      </c>
      <c r="BP400">
        <v>0</v>
      </c>
      <c r="BQ400">
        <f t="shared" si="626"/>
        <v>0</v>
      </c>
      <c r="BR400">
        <v>0</v>
      </c>
      <c r="BS400">
        <f t="shared" si="627"/>
        <v>0</v>
      </c>
      <c r="BT400">
        <v>0</v>
      </c>
      <c r="BU400">
        <f t="shared" si="628"/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f t="shared" si="629"/>
        <v>0</v>
      </c>
      <c r="DF400">
        <v>0</v>
      </c>
      <c r="DG400">
        <f t="shared" si="630"/>
        <v>0</v>
      </c>
      <c r="DH400">
        <v>0</v>
      </c>
      <c r="DI400">
        <f t="shared" si="569"/>
        <v>0</v>
      </c>
      <c r="DJ400">
        <v>0</v>
      </c>
      <c r="DK400">
        <f t="shared" si="570"/>
        <v>0</v>
      </c>
      <c r="DL400">
        <v>0</v>
      </c>
      <c r="DM400">
        <f t="shared" si="571"/>
        <v>0</v>
      </c>
      <c r="DN400">
        <v>100</v>
      </c>
      <c r="DO400">
        <f t="shared" si="572"/>
        <v>1</v>
      </c>
      <c r="DP400">
        <v>0</v>
      </c>
      <c r="DQ400">
        <f t="shared" si="573"/>
        <v>0</v>
      </c>
      <c r="DR400">
        <v>0</v>
      </c>
      <c r="DS400">
        <f t="shared" si="574"/>
        <v>0</v>
      </c>
      <c r="DT400">
        <v>0</v>
      </c>
      <c r="DU400">
        <f t="shared" si="575"/>
        <v>0</v>
      </c>
      <c r="DV400">
        <v>0</v>
      </c>
      <c r="DW400">
        <f t="shared" si="576"/>
        <v>0</v>
      </c>
      <c r="DX400">
        <v>0</v>
      </c>
      <c r="DY400">
        <f t="shared" si="577"/>
        <v>0</v>
      </c>
      <c r="DZ400">
        <v>0</v>
      </c>
      <c r="EA400">
        <f t="shared" si="578"/>
        <v>0</v>
      </c>
      <c r="EB400">
        <v>0</v>
      </c>
      <c r="EC400">
        <f t="shared" si="579"/>
        <v>0</v>
      </c>
      <c r="ED400">
        <v>0</v>
      </c>
      <c r="EE400">
        <f t="shared" si="580"/>
        <v>0</v>
      </c>
      <c r="EF400">
        <v>0</v>
      </c>
      <c r="EG400">
        <f t="shared" si="581"/>
        <v>0</v>
      </c>
      <c r="EH400">
        <v>0</v>
      </c>
      <c r="EI400">
        <f t="shared" si="582"/>
        <v>0</v>
      </c>
      <c r="EJ400">
        <v>0</v>
      </c>
      <c r="EK400">
        <f t="shared" si="583"/>
        <v>0</v>
      </c>
      <c r="EL400">
        <v>0</v>
      </c>
      <c r="EM400">
        <f t="shared" si="584"/>
        <v>0</v>
      </c>
      <c r="EN400">
        <v>0</v>
      </c>
      <c r="EO400">
        <f t="shared" si="585"/>
        <v>0</v>
      </c>
      <c r="EP400">
        <v>0</v>
      </c>
      <c r="EQ400">
        <f t="shared" si="586"/>
        <v>0</v>
      </c>
      <c r="ER400">
        <v>0</v>
      </c>
      <c r="ES400">
        <f t="shared" si="587"/>
        <v>0</v>
      </c>
      <c r="ET400">
        <v>0</v>
      </c>
      <c r="EU400">
        <f t="shared" si="588"/>
        <v>0</v>
      </c>
      <c r="EV400">
        <v>0</v>
      </c>
      <c r="EW400">
        <f t="shared" si="589"/>
        <v>0</v>
      </c>
      <c r="EX400">
        <v>0</v>
      </c>
      <c r="EY400">
        <f t="shared" si="590"/>
        <v>0</v>
      </c>
      <c r="EZ400">
        <v>0</v>
      </c>
      <c r="FA400">
        <f t="shared" si="591"/>
        <v>0</v>
      </c>
      <c r="FB400">
        <v>0</v>
      </c>
      <c r="FC400">
        <f t="shared" si="592"/>
        <v>0</v>
      </c>
      <c r="FD400">
        <v>0</v>
      </c>
      <c r="FE400">
        <v>0</v>
      </c>
      <c r="FF400" s="3" t="s">
        <v>848</v>
      </c>
    </row>
    <row r="401" spans="1:162" x14ac:dyDescent="0.45">
      <c r="A401">
        <v>400</v>
      </c>
      <c r="B401">
        <v>615</v>
      </c>
      <c r="C401" t="s">
        <v>368</v>
      </c>
      <c r="D401" t="s">
        <v>398</v>
      </c>
      <c r="E401" t="s">
        <v>854</v>
      </c>
      <c r="F401" t="s">
        <v>855</v>
      </c>
      <c r="G401" s="2">
        <v>3</v>
      </c>
      <c r="H401">
        <v>504.9</v>
      </c>
      <c r="I401">
        <v>1773</v>
      </c>
      <c r="J401">
        <v>673</v>
      </c>
      <c r="K401" s="2">
        <f t="shared" si="596"/>
        <v>0.3795826283135928</v>
      </c>
      <c r="M401" t="s">
        <v>1145</v>
      </c>
      <c r="N401">
        <v>0</v>
      </c>
      <c r="O401">
        <f t="shared" si="599"/>
        <v>0</v>
      </c>
      <c r="P401">
        <v>0</v>
      </c>
      <c r="Q401">
        <f t="shared" si="600"/>
        <v>0</v>
      </c>
      <c r="R401">
        <v>9</v>
      </c>
      <c r="S401">
        <f t="shared" si="601"/>
        <v>7.6337662647324861E-2</v>
      </c>
      <c r="T401">
        <v>9</v>
      </c>
      <c r="U401">
        <f t="shared" si="602"/>
        <v>8.1555880607675851E-2</v>
      </c>
      <c r="V401">
        <v>0</v>
      </c>
      <c r="W401">
        <f t="shared" si="603"/>
        <v>0</v>
      </c>
      <c r="X401">
        <v>0</v>
      </c>
      <c r="Y401">
        <f t="shared" si="604"/>
        <v>0</v>
      </c>
      <c r="Z401">
        <v>0</v>
      </c>
      <c r="AA401">
        <f t="shared" si="605"/>
        <v>0</v>
      </c>
      <c r="AB401">
        <v>0</v>
      </c>
      <c r="AC401">
        <f t="shared" si="606"/>
        <v>0</v>
      </c>
      <c r="AD401">
        <f>100-AF401-T401-AL401-AN401-AP401</f>
        <v>73.625</v>
      </c>
      <c r="AE401">
        <f t="shared" si="607"/>
        <v>0.65633660992171505</v>
      </c>
      <c r="AF401">
        <v>0.42499999999999999</v>
      </c>
      <c r="AG401">
        <f t="shared" si="608"/>
        <v>1.7616983178373683E-2</v>
      </c>
      <c r="AH401">
        <v>0</v>
      </c>
      <c r="AI401">
        <f t="shared" si="609"/>
        <v>0</v>
      </c>
      <c r="AJ401">
        <v>0</v>
      </c>
      <c r="AK401">
        <f t="shared" si="610"/>
        <v>0</v>
      </c>
      <c r="AL401">
        <v>1.1499999999999999</v>
      </c>
      <c r="AM401">
        <f t="shared" si="611"/>
        <v>2.0384557923911591E-2</v>
      </c>
      <c r="AN401">
        <v>15</v>
      </c>
      <c r="AO401">
        <f t="shared" si="612"/>
        <v>0.1436170843846781</v>
      </c>
      <c r="AP401">
        <v>0.8</v>
      </c>
      <c r="AQ401">
        <f t="shared" si="613"/>
        <v>4.1512213363208454E-3</v>
      </c>
      <c r="AR401">
        <v>0</v>
      </c>
      <c r="AS401">
        <f t="shared" si="614"/>
        <v>0</v>
      </c>
      <c r="AT401">
        <v>0</v>
      </c>
      <c r="AU401">
        <f t="shared" si="615"/>
        <v>0</v>
      </c>
      <c r="AV401">
        <v>0</v>
      </c>
      <c r="AW401">
        <f t="shared" si="616"/>
        <v>0</v>
      </c>
      <c r="AX401">
        <v>0</v>
      </c>
      <c r="AY401">
        <f t="shared" si="617"/>
        <v>0</v>
      </c>
      <c r="AZ401">
        <v>0</v>
      </c>
      <c r="BA401">
        <f t="shared" si="618"/>
        <v>0</v>
      </c>
      <c r="BB401">
        <v>0</v>
      </c>
      <c r="BC401">
        <f t="shared" si="619"/>
        <v>0</v>
      </c>
      <c r="BD401">
        <v>0</v>
      </c>
      <c r="BE401">
        <f t="shared" si="620"/>
        <v>0</v>
      </c>
      <c r="BF401">
        <v>0</v>
      </c>
      <c r="BG401">
        <f t="shared" si="621"/>
        <v>0</v>
      </c>
      <c r="BH401">
        <v>0</v>
      </c>
      <c r="BI401">
        <f t="shared" si="622"/>
        <v>0</v>
      </c>
      <c r="BJ401">
        <v>0</v>
      </c>
      <c r="BK401">
        <f t="shared" si="623"/>
        <v>0</v>
      </c>
      <c r="BL401">
        <v>0</v>
      </c>
      <c r="BM401">
        <f t="shared" si="624"/>
        <v>0</v>
      </c>
      <c r="BN401">
        <v>0</v>
      </c>
      <c r="BO401">
        <f t="shared" si="625"/>
        <v>0</v>
      </c>
      <c r="BP401">
        <v>0</v>
      </c>
      <c r="BQ401">
        <f t="shared" si="626"/>
        <v>0</v>
      </c>
      <c r="BR401">
        <v>0</v>
      </c>
      <c r="BS401">
        <f t="shared" si="627"/>
        <v>0</v>
      </c>
      <c r="BT401">
        <v>0</v>
      </c>
      <c r="BU401">
        <f t="shared" si="628"/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f t="shared" si="629"/>
        <v>0</v>
      </c>
      <c r="DF401">
        <v>0</v>
      </c>
      <c r="DG401">
        <f t="shared" si="630"/>
        <v>0</v>
      </c>
      <c r="DH401">
        <v>0</v>
      </c>
      <c r="DI401">
        <f t="shared" si="569"/>
        <v>0</v>
      </c>
      <c r="DJ401">
        <v>0</v>
      </c>
      <c r="DK401">
        <f t="shared" si="570"/>
        <v>0</v>
      </c>
      <c r="DL401">
        <v>0</v>
      </c>
      <c r="DM401">
        <f t="shared" si="571"/>
        <v>0</v>
      </c>
      <c r="DN401">
        <v>100</v>
      </c>
      <c r="DO401">
        <f t="shared" si="572"/>
        <v>1</v>
      </c>
      <c r="DP401">
        <v>0</v>
      </c>
      <c r="DQ401">
        <f t="shared" si="573"/>
        <v>0</v>
      </c>
      <c r="DR401">
        <v>0</v>
      </c>
      <c r="DS401">
        <f t="shared" si="574"/>
        <v>0</v>
      </c>
      <c r="DT401">
        <v>0</v>
      </c>
      <c r="DU401">
        <f t="shared" si="575"/>
        <v>0</v>
      </c>
      <c r="DV401">
        <v>0</v>
      </c>
      <c r="DW401">
        <f t="shared" si="576"/>
        <v>0</v>
      </c>
      <c r="DX401">
        <v>0</v>
      </c>
      <c r="DY401">
        <f t="shared" si="577"/>
        <v>0</v>
      </c>
      <c r="DZ401">
        <v>0</v>
      </c>
      <c r="EA401">
        <f t="shared" si="578"/>
        <v>0</v>
      </c>
      <c r="EB401">
        <v>0</v>
      </c>
      <c r="EC401">
        <f t="shared" si="579"/>
        <v>0</v>
      </c>
      <c r="ED401">
        <v>0</v>
      </c>
      <c r="EE401">
        <f t="shared" si="580"/>
        <v>0</v>
      </c>
      <c r="EF401">
        <v>0</v>
      </c>
      <c r="EG401">
        <f t="shared" si="581"/>
        <v>0</v>
      </c>
      <c r="EH401">
        <v>0</v>
      </c>
      <c r="EI401">
        <f t="shared" si="582"/>
        <v>0</v>
      </c>
      <c r="EJ401">
        <v>0</v>
      </c>
      <c r="EK401">
        <f t="shared" si="583"/>
        <v>0</v>
      </c>
      <c r="EL401">
        <v>0</v>
      </c>
      <c r="EM401">
        <f t="shared" si="584"/>
        <v>0</v>
      </c>
      <c r="EN401">
        <v>0</v>
      </c>
      <c r="EO401">
        <f t="shared" si="585"/>
        <v>0</v>
      </c>
      <c r="EP401">
        <v>0</v>
      </c>
      <c r="EQ401">
        <f t="shared" si="586"/>
        <v>0</v>
      </c>
      <c r="ER401">
        <v>0</v>
      </c>
      <c r="ES401">
        <f t="shared" si="587"/>
        <v>0</v>
      </c>
      <c r="ET401">
        <v>0</v>
      </c>
      <c r="EU401">
        <f t="shared" si="588"/>
        <v>0</v>
      </c>
      <c r="EV401">
        <v>0</v>
      </c>
      <c r="EW401">
        <f t="shared" si="589"/>
        <v>0</v>
      </c>
      <c r="EX401">
        <v>0</v>
      </c>
      <c r="EY401">
        <f t="shared" si="590"/>
        <v>0</v>
      </c>
      <c r="EZ401">
        <v>0</v>
      </c>
      <c r="FA401">
        <f t="shared" si="591"/>
        <v>0</v>
      </c>
      <c r="FB401">
        <v>0</v>
      </c>
      <c r="FC401">
        <f t="shared" si="592"/>
        <v>0</v>
      </c>
      <c r="FD401">
        <v>0</v>
      </c>
      <c r="FE401">
        <v>0</v>
      </c>
      <c r="FF401" s="3" t="s">
        <v>848</v>
      </c>
    </row>
    <row r="402" spans="1:162" x14ac:dyDescent="0.45">
      <c r="A402">
        <v>401</v>
      </c>
      <c r="B402">
        <v>616</v>
      </c>
      <c r="C402" t="s">
        <v>368</v>
      </c>
      <c r="D402" t="s">
        <v>398</v>
      </c>
      <c r="E402" t="s">
        <v>854</v>
      </c>
      <c r="F402" t="s">
        <v>855</v>
      </c>
      <c r="G402" s="2">
        <v>3</v>
      </c>
      <c r="H402">
        <v>504.9</v>
      </c>
      <c r="I402">
        <v>1773</v>
      </c>
      <c r="J402">
        <v>773</v>
      </c>
      <c r="K402" s="2">
        <f t="shared" si="596"/>
        <v>0.43598420755781164</v>
      </c>
      <c r="M402" t="s">
        <v>1145</v>
      </c>
      <c r="N402">
        <v>0</v>
      </c>
      <c r="O402">
        <f t="shared" si="599"/>
        <v>0</v>
      </c>
      <c r="P402">
        <v>0</v>
      </c>
      <c r="Q402">
        <f t="shared" si="600"/>
        <v>0</v>
      </c>
      <c r="R402">
        <v>9</v>
      </c>
      <c r="S402">
        <f t="shared" si="601"/>
        <v>7.6337662647324861E-2</v>
      </c>
      <c r="T402">
        <v>9</v>
      </c>
      <c r="U402">
        <f t="shared" si="602"/>
        <v>8.1555880607675851E-2</v>
      </c>
      <c r="V402">
        <v>0</v>
      </c>
      <c r="W402">
        <f t="shared" si="603"/>
        <v>0</v>
      </c>
      <c r="X402">
        <v>0</v>
      </c>
      <c r="Y402">
        <f t="shared" si="604"/>
        <v>0</v>
      </c>
      <c r="Z402">
        <v>0</v>
      </c>
      <c r="AA402">
        <f t="shared" si="605"/>
        <v>0</v>
      </c>
      <c r="AB402">
        <v>0</v>
      </c>
      <c r="AC402">
        <f t="shared" si="606"/>
        <v>0</v>
      </c>
      <c r="AD402">
        <f>100-AF402-T402-AL402-AN402-AP402</f>
        <v>73.625</v>
      </c>
      <c r="AE402">
        <f t="shared" si="607"/>
        <v>0.65633660992171505</v>
      </c>
      <c r="AF402">
        <v>0.42499999999999999</v>
      </c>
      <c r="AG402">
        <f t="shared" si="608"/>
        <v>1.7616983178373683E-2</v>
      </c>
      <c r="AH402">
        <v>0</v>
      </c>
      <c r="AI402">
        <f t="shared" si="609"/>
        <v>0</v>
      </c>
      <c r="AJ402">
        <v>0</v>
      </c>
      <c r="AK402">
        <f t="shared" si="610"/>
        <v>0</v>
      </c>
      <c r="AL402">
        <v>1.1499999999999999</v>
      </c>
      <c r="AM402">
        <f t="shared" si="611"/>
        <v>2.0384557923911591E-2</v>
      </c>
      <c r="AN402">
        <v>15</v>
      </c>
      <c r="AO402">
        <f t="shared" si="612"/>
        <v>0.1436170843846781</v>
      </c>
      <c r="AP402">
        <v>0.8</v>
      </c>
      <c r="AQ402">
        <f t="shared" si="613"/>
        <v>4.1512213363208454E-3</v>
      </c>
      <c r="AR402">
        <v>0</v>
      </c>
      <c r="AS402">
        <f t="shared" si="614"/>
        <v>0</v>
      </c>
      <c r="AT402">
        <v>0</v>
      </c>
      <c r="AU402">
        <f t="shared" si="615"/>
        <v>0</v>
      </c>
      <c r="AV402">
        <v>0</v>
      </c>
      <c r="AW402">
        <f t="shared" si="616"/>
        <v>0</v>
      </c>
      <c r="AX402">
        <v>0</v>
      </c>
      <c r="AY402">
        <f t="shared" si="617"/>
        <v>0</v>
      </c>
      <c r="AZ402">
        <v>0</v>
      </c>
      <c r="BA402">
        <f t="shared" si="618"/>
        <v>0</v>
      </c>
      <c r="BB402">
        <v>0</v>
      </c>
      <c r="BC402">
        <f t="shared" si="619"/>
        <v>0</v>
      </c>
      <c r="BD402">
        <v>0</v>
      </c>
      <c r="BE402">
        <f t="shared" si="620"/>
        <v>0</v>
      </c>
      <c r="BF402">
        <v>0</v>
      </c>
      <c r="BG402">
        <f t="shared" si="621"/>
        <v>0</v>
      </c>
      <c r="BH402">
        <v>0</v>
      </c>
      <c r="BI402">
        <f t="shared" si="622"/>
        <v>0</v>
      </c>
      <c r="BJ402">
        <v>0</v>
      </c>
      <c r="BK402">
        <f t="shared" si="623"/>
        <v>0</v>
      </c>
      <c r="BL402">
        <v>0</v>
      </c>
      <c r="BM402">
        <f t="shared" si="624"/>
        <v>0</v>
      </c>
      <c r="BN402">
        <v>0</v>
      </c>
      <c r="BO402">
        <f t="shared" si="625"/>
        <v>0</v>
      </c>
      <c r="BP402">
        <v>0</v>
      </c>
      <c r="BQ402">
        <f t="shared" si="626"/>
        <v>0</v>
      </c>
      <c r="BR402">
        <v>0</v>
      </c>
      <c r="BS402">
        <f t="shared" si="627"/>
        <v>0</v>
      </c>
      <c r="BT402">
        <v>0</v>
      </c>
      <c r="BU402">
        <f t="shared" si="628"/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f t="shared" si="629"/>
        <v>0</v>
      </c>
      <c r="DF402">
        <v>0</v>
      </c>
      <c r="DG402">
        <f t="shared" si="630"/>
        <v>0</v>
      </c>
      <c r="DH402">
        <v>0</v>
      </c>
      <c r="DI402">
        <f t="shared" si="569"/>
        <v>0</v>
      </c>
      <c r="DJ402">
        <v>0</v>
      </c>
      <c r="DK402">
        <f t="shared" si="570"/>
        <v>0</v>
      </c>
      <c r="DL402">
        <v>0</v>
      </c>
      <c r="DM402">
        <f t="shared" si="571"/>
        <v>0</v>
      </c>
      <c r="DN402">
        <v>100</v>
      </c>
      <c r="DO402">
        <f t="shared" si="572"/>
        <v>1</v>
      </c>
      <c r="DP402">
        <v>0</v>
      </c>
      <c r="DQ402">
        <f t="shared" si="573"/>
        <v>0</v>
      </c>
      <c r="DR402">
        <v>0</v>
      </c>
      <c r="DS402">
        <f t="shared" si="574"/>
        <v>0</v>
      </c>
      <c r="DT402">
        <v>0</v>
      </c>
      <c r="DU402">
        <f t="shared" si="575"/>
        <v>0</v>
      </c>
      <c r="DV402">
        <v>0</v>
      </c>
      <c r="DW402">
        <f t="shared" si="576"/>
        <v>0</v>
      </c>
      <c r="DX402">
        <v>0</v>
      </c>
      <c r="DY402">
        <f t="shared" si="577"/>
        <v>0</v>
      </c>
      <c r="DZ402">
        <v>0</v>
      </c>
      <c r="EA402">
        <f t="shared" si="578"/>
        <v>0</v>
      </c>
      <c r="EB402">
        <v>0</v>
      </c>
      <c r="EC402">
        <f t="shared" si="579"/>
        <v>0</v>
      </c>
      <c r="ED402">
        <v>0</v>
      </c>
      <c r="EE402">
        <f t="shared" si="580"/>
        <v>0</v>
      </c>
      <c r="EF402">
        <v>0</v>
      </c>
      <c r="EG402">
        <f t="shared" si="581"/>
        <v>0</v>
      </c>
      <c r="EH402">
        <v>0</v>
      </c>
      <c r="EI402">
        <f t="shared" si="582"/>
        <v>0</v>
      </c>
      <c r="EJ402">
        <v>0</v>
      </c>
      <c r="EK402">
        <f t="shared" si="583"/>
        <v>0</v>
      </c>
      <c r="EL402">
        <v>0</v>
      </c>
      <c r="EM402">
        <f t="shared" si="584"/>
        <v>0</v>
      </c>
      <c r="EN402">
        <v>0</v>
      </c>
      <c r="EO402">
        <f t="shared" si="585"/>
        <v>0</v>
      </c>
      <c r="EP402">
        <v>0</v>
      </c>
      <c r="EQ402">
        <f t="shared" si="586"/>
        <v>0</v>
      </c>
      <c r="ER402">
        <v>0</v>
      </c>
      <c r="ES402">
        <f t="shared" si="587"/>
        <v>0</v>
      </c>
      <c r="ET402">
        <v>0</v>
      </c>
      <c r="EU402">
        <f t="shared" si="588"/>
        <v>0</v>
      </c>
      <c r="EV402">
        <v>0</v>
      </c>
      <c r="EW402">
        <f t="shared" si="589"/>
        <v>0</v>
      </c>
      <c r="EX402">
        <v>0</v>
      </c>
      <c r="EY402">
        <f t="shared" si="590"/>
        <v>0</v>
      </c>
      <c r="EZ402">
        <v>0</v>
      </c>
      <c r="FA402">
        <f t="shared" si="591"/>
        <v>0</v>
      </c>
      <c r="FB402">
        <v>0</v>
      </c>
      <c r="FC402">
        <f t="shared" si="592"/>
        <v>0</v>
      </c>
      <c r="FD402">
        <v>0</v>
      </c>
      <c r="FE402">
        <v>0</v>
      </c>
      <c r="FF402" s="3" t="s">
        <v>848</v>
      </c>
    </row>
    <row r="403" spans="1:162" x14ac:dyDescent="0.45">
      <c r="A403">
        <v>402</v>
      </c>
      <c r="B403">
        <v>617</v>
      </c>
      <c r="C403" t="s">
        <v>856</v>
      </c>
      <c r="D403" t="s">
        <v>398</v>
      </c>
      <c r="E403" t="s">
        <v>857</v>
      </c>
      <c r="F403" t="s">
        <v>858</v>
      </c>
      <c r="G403" s="2">
        <v>1</v>
      </c>
      <c r="H403">
        <v>504.9</v>
      </c>
      <c r="I403">
        <v>1200</v>
      </c>
      <c r="J403">
        <v>548</v>
      </c>
      <c r="K403" s="2">
        <f t="shared" si="596"/>
        <v>0.45666666666666667</v>
      </c>
      <c r="M403" t="s">
        <v>38</v>
      </c>
      <c r="N403">
        <v>59</v>
      </c>
      <c r="O403">
        <f t="shared" si="599"/>
        <v>0.60237335596800889</v>
      </c>
      <c r="P403">
        <f>100-1.35-59</f>
        <v>39.650000000000006</v>
      </c>
      <c r="Q403">
        <f t="shared" si="600"/>
        <v>0.39339951039170556</v>
      </c>
      <c r="R403">
        <v>0</v>
      </c>
      <c r="S403">
        <f t="shared" si="601"/>
        <v>0</v>
      </c>
      <c r="T403">
        <v>0</v>
      </c>
      <c r="U403">
        <f t="shared" si="602"/>
        <v>0</v>
      </c>
      <c r="V403">
        <v>0</v>
      </c>
      <c r="W403">
        <f t="shared" si="603"/>
        <v>0</v>
      </c>
      <c r="X403">
        <v>0</v>
      </c>
      <c r="Y403">
        <f t="shared" si="604"/>
        <v>0</v>
      </c>
      <c r="Z403">
        <v>0</v>
      </c>
      <c r="AA403">
        <f t="shared" si="605"/>
        <v>0</v>
      </c>
      <c r="AB403">
        <v>0</v>
      </c>
      <c r="AC403">
        <f t="shared" si="606"/>
        <v>0</v>
      </c>
      <c r="AD403">
        <v>0</v>
      </c>
      <c r="AE403">
        <f t="shared" si="607"/>
        <v>0</v>
      </c>
      <c r="AF403">
        <v>0</v>
      </c>
      <c r="AG403">
        <f t="shared" si="608"/>
        <v>0</v>
      </c>
      <c r="AH403">
        <v>0</v>
      </c>
      <c r="AI403">
        <f t="shared" si="609"/>
        <v>0</v>
      </c>
      <c r="AJ403">
        <v>0</v>
      </c>
      <c r="AK403">
        <f t="shared" si="610"/>
        <v>0</v>
      </c>
      <c r="AL403">
        <v>0</v>
      </c>
      <c r="AM403">
        <f t="shared" si="611"/>
        <v>0</v>
      </c>
      <c r="AN403">
        <v>0</v>
      </c>
      <c r="AO403">
        <f t="shared" si="612"/>
        <v>0</v>
      </c>
      <c r="AP403">
        <v>0</v>
      </c>
      <c r="AQ403">
        <f t="shared" si="613"/>
        <v>0</v>
      </c>
      <c r="AR403">
        <v>0</v>
      </c>
      <c r="AS403">
        <f t="shared" si="614"/>
        <v>0</v>
      </c>
      <c r="AT403">
        <v>0</v>
      </c>
      <c r="AU403">
        <f t="shared" si="615"/>
        <v>0</v>
      </c>
      <c r="AV403">
        <v>0</v>
      </c>
      <c r="AW403">
        <f t="shared" si="616"/>
        <v>0</v>
      </c>
      <c r="AX403">
        <v>0</v>
      </c>
      <c r="AY403">
        <f t="shared" si="617"/>
        <v>0</v>
      </c>
      <c r="AZ403">
        <v>0</v>
      </c>
      <c r="BA403">
        <f t="shared" si="618"/>
        <v>0</v>
      </c>
      <c r="BB403">
        <v>0</v>
      </c>
      <c r="BC403">
        <f t="shared" si="619"/>
        <v>0</v>
      </c>
      <c r="BD403">
        <v>0</v>
      </c>
      <c r="BE403">
        <f t="shared" si="620"/>
        <v>0</v>
      </c>
      <c r="BF403">
        <v>0</v>
      </c>
      <c r="BG403">
        <f t="shared" si="621"/>
        <v>0</v>
      </c>
      <c r="BH403">
        <v>0</v>
      </c>
      <c r="BI403">
        <f t="shared" si="622"/>
        <v>0</v>
      </c>
      <c r="BJ403">
        <v>0</v>
      </c>
      <c r="BK403">
        <f t="shared" si="623"/>
        <v>0</v>
      </c>
      <c r="BL403">
        <v>0</v>
      </c>
      <c r="BM403">
        <f t="shared" si="624"/>
        <v>0</v>
      </c>
      <c r="BN403">
        <v>1.35</v>
      </c>
      <c r="BO403">
        <f t="shared" si="625"/>
        <v>4.2271336402855816E-3</v>
      </c>
      <c r="BP403">
        <v>0</v>
      </c>
      <c r="BQ403">
        <f t="shared" si="626"/>
        <v>0</v>
      </c>
      <c r="BR403">
        <v>0</v>
      </c>
      <c r="BS403">
        <f t="shared" si="627"/>
        <v>0</v>
      </c>
      <c r="BT403">
        <v>0</v>
      </c>
      <c r="BU403">
        <f t="shared" si="628"/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f t="shared" si="629"/>
        <v>0</v>
      </c>
      <c r="DF403">
        <v>0</v>
      </c>
      <c r="DG403">
        <f t="shared" si="630"/>
        <v>0</v>
      </c>
      <c r="DH403">
        <v>0</v>
      </c>
      <c r="DI403">
        <f t="shared" si="569"/>
        <v>0</v>
      </c>
      <c r="DJ403">
        <v>0</v>
      </c>
      <c r="DK403">
        <f t="shared" si="570"/>
        <v>0</v>
      </c>
      <c r="DL403">
        <v>0</v>
      </c>
      <c r="DM403">
        <f t="shared" si="571"/>
        <v>0</v>
      </c>
      <c r="DN403">
        <v>100</v>
      </c>
      <c r="DO403">
        <f t="shared" si="572"/>
        <v>1</v>
      </c>
      <c r="DP403">
        <v>0</v>
      </c>
      <c r="DQ403">
        <f t="shared" si="573"/>
        <v>0</v>
      </c>
      <c r="DR403">
        <v>0</v>
      </c>
      <c r="DS403">
        <f t="shared" si="574"/>
        <v>0</v>
      </c>
      <c r="DT403">
        <v>0</v>
      </c>
      <c r="DU403">
        <f t="shared" si="575"/>
        <v>0</v>
      </c>
      <c r="DV403">
        <v>0</v>
      </c>
      <c r="DW403">
        <f t="shared" si="576"/>
        <v>0</v>
      </c>
      <c r="DX403">
        <v>0</v>
      </c>
      <c r="DY403">
        <f t="shared" si="577"/>
        <v>0</v>
      </c>
      <c r="DZ403">
        <v>0</v>
      </c>
      <c r="EA403">
        <f t="shared" si="578"/>
        <v>0</v>
      </c>
      <c r="EB403">
        <v>0</v>
      </c>
      <c r="EC403">
        <f t="shared" si="579"/>
        <v>0</v>
      </c>
      <c r="ED403">
        <v>0</v>
      </c>
      <c r="EE403">
        <f t="shared" si="580"/>
        <v>0</v>
      </c>
      <c r="EF403">
        <v>0</v>
      </c>
      <c r="EG403">
        <f t="shared" si="581"/>
        <v>0</v>
      </c>
      <c r="EH403">
        <v>0</v>
      </c>
      <c r="EI403">
        <f t="shared" si="582"/>
        <v>0</v>
      </c>
      <c r="EJ403">
        <v>0</v>
      </c>
      <c r="EK403">
        <f t="shared" si="583"/>
        <v>0</v>
      </c>
      <c r="EL403">
        <v>0</v>
      </c>
      <c r="EM403">
        <f t="shared" si="584"/>
        <v>0</v>
      </c>
      <c r="EN403">
        <v>0</v>
      </c>
      <c r="EO403">
        <f t="shared" si="585"/>
        <v>0</v>
      </c>
      <c r="EP403">
        <v>0</v>
      </c>
      <c r="EQ403">
        <f t="shared" si="586"/>
        <v>0</v>
      </c>
      <c r="ER403">
        <v>0</v>
      </c>
      <c r="ES403">
        <f t="shared" si="587"/>
        <v>0</v>
      </c>
      <c r="ET403">
        <v>0</v>
      </c>
      <c r="EU403">
        <f t="shared" si="588"/>
        <v>0</v>
      </c>
      <c r="EV403">
        <v>0</v>
      </c>
      <c r="EW403">
        <f t="shared" si="589"/>
        <v>0</v>
      </c>
      <c r="EX403">
        <v>0</v>
      </c>
      <c r="EY403">
        <f t="shared" si="590"/>
        <v>0</v>
      </c>
      <c r="EZ403">
        <v>0</v>
      </c>
      <c r="FA403">
        <f t="shared" si="591"/>
        <v>0</v>
      </c>
      <c r="FB403">
        <v>0</v>
      </c>
      <c r="FC403">
        <f t="shared" si="592"/>
        <v>0</v>
      </c>
      <c r="FD403">
        <v>0</v>
      </c>
      <c r="FE403">
        <v>0</v>
      </c>
      <c r="FF403" s="3" t="s">
        <v>848</v>
      </c>
    </row>
    <row r="404" spans="1:162" x14ac:dyDescent="0.45">
      <c r="A404">
        <v>403</v>
      </c>
      <c r="B404">
        <v>618</v>
      </c>
      <c r="C404" t="s">
        <v>856</v>
      </c>
      <c r="D404" t="s">
        <v>853</v>
      </c>
      <c r="E404" t="s">
        <v>857</v>
      </c>
      <c r="F404" t="s">
        <v>858</v>
      </c>
      <c r="G404" s="2">
        <v>1</v>
      </c>
      <c r="H404">
        <v>513</v>
      </c>
      <c r="I404">
        <v>1200</v>
      </c>
      <c r="J404">
        <v>548</v>
      </c>
      <c r="K404" s="2">
        <f t="shared" si="596"/>
        <v>0.45666666666666667</v>
      </c>
      <c r="M404" t="s">
        <v>38</v>
      </c>
      <c r="N404">
        <v>59</v>
      </c>
      <c r="O404">
        <f t="shared" si="599"/>
        <v>0.60237335596800889</v>
      </c>
      <c r="P404">
        <f>100-1.35-59</f>
        <v>39.650000000000006</v>
      </c>
      <c r="Q404">
        <f t="shared" si="600"/>
        <v>0.39339951039170556</v>
      </c>
      <c r="R404">
        <v>0</v>
      </c>
      <c r="S404">
        <f t="shared" si="601"/>
        <v>0</v>
      </c>
      <c r="T404">
        <v>0</v>
      </c>
      <c r="U404">
        <f t="shared" si="602"/>
        <v>0</v>
      </c>
      <c r="V404">
        <v>0</v>
      </c>
      <c r="W404">
        <f t="shared" si="603"/>
        <v>0</v>
      </c>
      <c r="X404">
        <v>0</v>
      </c>
      <c r="Y404">
        <f t="shared" si="604"/>
        <v>0</v>
      </c>
      <c r="Z404">
        <v>0</v>
      </c>
      <c r="AA404">
        <f t="shared" si="605"/>
        <v>0</v>
      </c>
      <c r="AB404">
        <v>0</v>
      </c>
      <c r="AC404">
        <f t="shared" si="606"/>
        <v>0</v>
      </c>
      <c r="AD404">
        <v>0</v>
      </c>
      <c r="AE404">
        <f t="shared" si="607"/>
        <v>0</v>
      </c>
      <c r="AF404">
        <v>0</v>
      </c>
      <c r="AG404">
        <f t="shared" si="608"/>
        <v>0</v>
      </c>
      <c r="AH404">
        <v>0</v>
      </c>
      <c r="AI404">
        <f t="shared" si="609"/>
        <v>0</v>
      </c>
      <c r="AJ404">
        <v>0</v>
      </c>
      <c r="AK404">
        <f t="shared" si="610"/>
        <v>0</v>
      </c>
      <c r="AL404">
        <v>0</v>
      </c>
      <c r="AM404">
        <f t="shared" si="611"/>
        <v>0</v>
      </c>
      <c r="AN404">
        <v>0</v>
      </c>
      <c r="AO404">
        <f t="shared" si="612"/>
        <v>0</v>
      </c>
      <c r="AP404">
        <v>0</v>
      </c>
      <c r="AQ404">
        <f t="shared" si="613"/>
        <v>0</v>
      </c>
      <c r="AR404">
        <v>0</v>
      </c>
      <c r="AS404">
        <f t="shared" si="614"/>
        <v>0</v>
      </c>
      <c r="AT404">
        <v>0</v>
      </c>
      <c r="AU404">
        <f t="shared" si="615"/>
        <v>0</v>
      </c>
      <c r="AV404">
        <v>0</v>
      </c>
      <c r="AW404">
        <f t="shared" si="616"/>
        <v>0</v>
      </c>
      <c r="AX404">
        <v>0</v>
      </c>
      <c r="AY404">
        <f t="shared" si="617"/>
        <v>0</v>
      </c>
      <c r="AZ404">
        <v>0</v>
      </c>
      <c r="BA404">
        <f t="shared" si="618"/>
        <v>0</v>
      </c>
      <c r="BB404">
        <v>0</v>
      </c>
      <c r="BC404">
        <f t="shared" si="619"/>
        <v>0</v>
      </c>
      <c r="BD404">
        <v>0</v>
      </c>
      <c r="BE404">
        <f t="shared" si="620"/>
        <v>0</v>
      </c>
      <c r="BF404">
        <v>0</v>
      </c>
      <c r="BG404">
        <f t="shared" si="621"/>
        <v>0</v>
      </c>
      <c r="BH404">
        <v>0</v>
      </c>
      <c r="BI404">
        <f t="shared" si="622"/>
        <v>0</v>
      </c>
      <c r="BJ404">
        <v>0</v>
      </c>
      <c r="BK404">
        <f t="shared" si="623"/>
        <v>0</v>
      </c>
      <c r="BL404">
        <v>0</v>
      </c>
      <c r="BM404">
        <f t="shared" si="624"/>
        <v>0</v>
      </c>
      <c r="BN404">
        <v>1.35</v>
      </c>
      <c r="BO404">
        <f t="shared" si="625"/>
        <v>4.2271336402855816E-3</v>
      </c>
      <c r="BP404">
        <v>0</v>
      </c>
      <c r="BQ404">
        <f t="shared" si="626"/>
        <v>0</v>
      </c>
      <c r="BR404">
        <v>0</v>
      </c>
      <c r="BS404">
        <f t="shared" si="627"/>
        <v>0</v>
      </c>
      <c r="BT404">
        <v>0</v>
      </c>
      <c r="BU404">
        <f t="shared" si="628"/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f t="shared" si="629"/>
        <v>0</v>
      </c>
      <c r="DF404">
        <v>0</v>
      </c>
      <c r="DG404">
        <f t="shared" si="630"/>
        <v>0</v>
      </c>
      <c r="DH404">
        <v>0</v>
      </c>
      <c r="DI404">
        <f t="shared" si="569"/>
        <v>0</v>
      </c>
      <c r="DJ404">
        <v>0</v>
      </c>
      <c r="DK404">
        <f t="shared" si="570"/>
        <v>0</v>
      </c>
      <c r="DL404">
        <v>60</v>
      </c>
      <c r="DM404">
        <f t="shared" si="571"/>
        <v>0.46218836385345152</v>
      </c>
      <c r="DN404">
        <v>40</v>
      </c>
      <c r="DO404">
        <f t="shared" si="572"/>
        <v>0.53781163614654859</v>
      </c>
      <c r="DP404">
        <v>0</v>
      </c>
      <c r="DQ404">
        <f t="shared" si="573"/>
        <v>0</v>
      </c>
      <c r="DR404">
        <v>0</v>
      </c>
      <c r="DS404">
        <f t="shared" si="574"/>
        <v>0</v>
      </c>
      <c r="DT404">
        <v>0</v>
      </c>
      <c r="DU404">
        <f t="shared" si="575"/>
        <v>0</v>
      </c>
      <c r="DV404">
        <v>0</v>
      </c>
      <c r="DW404">
        <f t="shared" si="576"/>
        <v>0</v>
      </c>
      <c r="DX404">
        <v>0</v>
      </c>
      <c r="DY404">
        <f t="shared" si="577"/>
        <v>0</v>
      </c>
      <c r="DZ404">
        <v>0</v>
      </c>
      <c r="EA404">
        <f t="shared" si="578"/>
        <v>0</v>
      </c>
      <c r="EB404">
        <v>0</v>
      </c>
      <c r="EC404">
        <f t="shared" si="579"/>
        <v>0</v>
      </c>
      <c r="ED404">
        <v>0</v>
      </c>
      <c r="EE404">
        <f t="shared" si="580"/>
        <v>0</v>
      </c>
      <c r="EF404">
        <v>0</v>
      </c>
      <c r="EG404">
        <f t="shared" si="581"/>
        <v>0</v>
      </c>
      <c r="EH404">
        <v>0</v>
      </c>
      <c r="EI404">
        <f t="shared" si="582"/>
        <v>0</v>
      </c>
      <c r="EJ404">
        <v>0</v>
      </c>
      <c r="EK404">
        <f t="shared" si="583"/>
        <v>0</v>
      </c>
      <c r="EL404">
        <v>0</v>
      </c>
      <c r="EM404">
        <f t="shared" si="584"/>
        <v>0</v>
      </c>
      <c r="EN404">
        <v>0</v>
      </c>
      <c r="EO404">
        <f t="shared" si="585"/>
        <v>0</v>
      </c>
      <c r="EP404">
        <v>0</v>
      </c>
      <c r="EQ404">
        <f t="shared" si="586"/>
        <v>0</v>
      </c>
      <c r="ER404">
        <v>0</v>
      </c>
      <c r="ES404">
        <f t="shared" si="587"/>
        <v>0</v>
      </c>
      <c r="ET404">
        <v>0</v>
      </c>
      <c r="EU404">
        <f t="shared" si="588"/>
        <v>0</v>
      </c>
      <c r="EV404">
        <v>0</v>
      </c>
      <c r="EW404">
        <f t="shared" si="589"/>
        <v>0</v>
      </c>
      <c r="EX404">
        <v>0</v>
      </c>
      <c r="EY404">
        <f t="shared" si="590"/>
        <v>0</v>
      </c>
      <c r="EZ404">
        <v>0</v>
      </c>
      <c r="FA404">
        <f t="shared" si="591"/>
        <v>0</v>
      </c>
      <c r="FB404">
        <v>0</v>
      </c>
      <c r="FC404">
        <f t="shared" si="592"/>
        <v>0</v>
      </c>
      <c r="FD404">
        <v>0</v>
      </c>
      <c r="FE404">
        <v>0</v>
      </c>
      <c r="FF404" s="3" t="s">
        <v>848</v>
      </c>
    </row>
    <row r="405" spans="1:162" x14ac:dyDescent="0.45">
      <c r="A405">
        <v>404</v>
      </c>
      <c r="B405">
        <v>619</v>
      </c>
      <c r="C405" t="s">
        <v>445</v>
      </c>
      <c r="D405" t="s">
        <v>852</v>
      </c>
      <c r="F405" t="s">
        <v>380</v>
      </c>
      <c r="G405" s="2">
        <v>0</v>
      </c>
      <c r="H405">
        <v>473</v>
      </c>
      <c r="I405">
        <v>1353</v>
      </c>
      <c r="J405">
        <v>548</v>
      </c>
      <c r="K405" s="2">
        <f t="shared" si="596"/>
        <v>0.40502586844050259</v>
      </c>
      <c r="M405" t="s">
        <v>64</v>
      </c>
      <c r="N405">
        <v>100</v>
      </c>
      <c r="O405">
        <f t="shared" si="599"/>
        <v>1</v>
      </c>
      <c r="P405">
        <v>0</v>
      </c>
      <c r="Q405">
        <f t="shared" si="600"/>
        <v>0</v>
      </c>
      <c r="R405">
        <v>0</v>
      </c>
      <c r="S405">
        <f t="shared" si="601"/>
        <v>0</v>
      </c>
      <c r="T405">
        <v>0</v>
      </c>
      <c r="U405">
        <f t="shared" si="602"/>
        <v>0</v>
      </c>
      <c r="V405">
        <v>0</v>
      </c>
      <c r="W405">
        <f t="shared" si="603"/>
        <v>0</v>
      </c>
      <c r="X405">
        <v>0</v>
      </c>
      <c r="Y405">
        <f t="shared" si="604"/>
        <v>0</v>
      </c>
      <c r="Z405">
        <v>0</v>
      </c>
      <c r="AA405">
        <f t="shared" si="605"/>
        <v>0</v>
      </c>
      <c r="AB405">
        <v>0</v>
      </c>
      <c r="AC405">
        <f t="shared" si="606"/>
        <v>0</v>
      </c>
      <c r="AD405">
        <v>0</v>
      </c>
      <c r="AE405">
        <f t="shared" si="607"/>
        <v>0</v>
      </c>
      <c r="AF405">
        <v>0</v>
      </c>
      <c r="AG405">
        <f t="shared" si="608"/>
        <v>0</v>
      </c>
      <c r="AH405">
        <v>0</v>
      </c>
      <c r="AI405">
        <f t="shared" si="609"/>
        <v>0</v>
      </c>
      <c r="AJ405">
        <v>0</v>
      </c>
      <c r="AK405">
        <f t="shared" si="610"/>
        <v>0</v>
      </c>
      <c r="AL405">
        <v>0</v>
      </c>
      <c r="AM405">
        <f t="shared" si="611"/>
        <v>0</v>
      </c>
      <c r="AN405">
        <v>0</v>
      </c>
      <c r="AO405">
        <f t="shared" si="612"/>
        <v>0</v>
      </c>
      <c r="AP405">
        <v>0</v>
      </c>
      <c r="AQ405">
        <f t="shared" si="613"/>
        <v>0</v>
      </c>
      <c r="AR405">
        <v>0</v>
      </c>
      <c r="AS405">
        <f t="shared" si="614"/>
        <v>0</v>
      </c>
      <c r="AT405">
        <v>0</v>
      </c>
      <c r="AU405">
        <f t="shared" si="615"/>
        <v>0</v>
      </c>
      <c r="AV405">
        <v>0</v>
      </c>
      <c r="AW405">
        <f t="shared" si="616"/>
        <v>0</v>
      </c>
      <c r="AX405">
        <v>0</v>
      </c>
      <c r="AY405">
        <f t="shared" si="617"/>
        <v>0</v>
      </c>
      <c r="AZ405">
        <v>0</v>
      </c>
      <c r="BA405">
        <f t="shared" si="618"/>
        <v>0</v>
      </c>
      <c r="BB405">
        <v>0</v>
      </c>
      <c r="BC405">
        <f t="shared" si="619"/>
        <v>0</v>
      </c>
      <c r="BD405">
        <v>0</v>
      </c>
      <c r="BE405">
        <f t="shared" si="620"/>
        <v>0</v>
      </c>
      <c r="BF405">
        <v>0</v>
      </c>
      <c r="BG405">
        <f t="shared" si="621"/>
        <v>0</v>
      </c>
      <c r="BH405">
        <v>0</v>
      </c>
      <c r="BI405">
        <f t="shared" si="622"/>
        <v>0</v>
      </c>
      <c r="BJ405">
        <v>0</v>
      </c>
      <c r="BK405">
        <f t="shared" si="623"/>
        <v>0</v>
      </c>
      <c r="BL405">
        <v>0</v>
      </c>
      <c r="BM405">
        <f t="shared" si="624"/>
        <v>0</v>
      </c>
      <c r="BN405">
        <v>0</v>
      </c>
      <c r="BO405">
        <f t="shared" si="625"/>
        <v>0</v>
      </c>
      <c r="BP405">
        <v>0</v>
      </c>
      <c r="BQ405">
        <f t="shared" si="626"/>
        <v>0</v>
      </c>
      <c r="BR405">
        <v>0</v>
      </c>
      <c r="BS405">
        <f t="shared" si="627"/>
        <v>0</v>
      </c>
      <c r="BT405">
        <v>0</v>
      </c>
      <c r="BU405">
        <f t="shared" si="628"/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f t="shared" si="629"/>
        <v>0</v>
      </c>
      <c r="DF405">
        <v>0</v>
      </c>
      <c r="DG405">
        <f t="shared" si="630"/>
        <v>0</v>
      </c>
      <c r="DH405">
        <v>0</v>
      </c>
      <c r="DI405">
        <f t="shared" si="569"/>
        <v>0</v>
      </c>
      <c r="DJ405">
        <v>0</v>
      </c>
      <c r="DK405">
        <f t="shared" si="570"/>
        <v>0</v>
      </c>
      <c r="DL405">
        <v>30</v>
      </c>
      <c r="DM405">
        <f t="shared" si="571"/>
        <v>0.19713483861325304</v>
      </c>
      <c r="DN405">
        <v>70</v>
      </c>
      <c r="DO405">
        <f t="shared" si="572"/>
        <v>0.80286516138674702</v>
      </c>
      <c r="DP405">
        <v>0</v>
      </c>
      <c r="DQ405">
        <f t="shared" si="573"/>
        <v>0</v>
      </c>
      <c r="DR405">
        <v>0</v>
      </c>
      <c r="DS405">
        <f t="shared" si="574"/>
        <v>0</v>
      </c>
      <c r="DT405">
        <v>0</v>
      </c>
      <c r="DU405">
        <f t="shared" si="575"/>
        <v>0</v>
      </c>
      <c r="DV405">
        <v>0</v>
      </c>
      <c r="DW405">
        <f t="shared" si="576"/>
        <v>0</v>
      </c>
      <c r="DX405">
        <v>0</v>
      </c>
      <c r="DY405">
        <f t="shared" si="577"/>
        <v>0</v>
      </c>
      <c r="DZ405">
        <v>0</v>
      </c>
      <c r="EA405">
        <f t="shared" si="578"/>
        <v>0</v>
      </c>
      <c r="EB405">
        <v>0</v>
      </c>
      <c r="EC405">
        <f t="shared" si="579"/>
        <v>0</v>
      </c>
      <c r="ED405">
        <v>0</v>
      </c>
      <c r="EE405">
        <f t="shared" si="580"/>
        <v>0</v>
      </c>
      <c r="EF405">
        <v>0</v>
      </c>
      <c r="EG405">
        <f t="shared" si="581"/>
        <v>0</v>
      </c>
      <c r="EH405">
        <v>0</v>
      </c>
      <c r="EI405">
        <f t="shared" si="582"/>
        <v>0</v>
      </c>
      <c r="EJ405">
        <v>0</v>
      </c>
      <c r="EK405">
        <f t="shared" si="583"/>
        <v>0</v>
      </c>
      <c r="EL405">
        <v>0</v>
      </c>
      <c r="EM405">
        <f t="shared" si="584"/>
        <v>0</v>
      </c>
      <c r="EN405">
        <v>0</v>
      </c>
      <c r="EO405">
        <f t="shared" si="585"/>
        <v>0</v>
      </c>
      <c r="EP405">
        <v>0</v>
      </c>
      <c r="EQ405">
        <f t="shared" si="586"/>
        <v>0</v>
      </c>
      <c r="ER405">
        <v>0</v>
      </c>
      <c r="ES405">
        <f t="shared" si="587"/>
        <v>0</v>
      </c>
      <c r="ET405">
        <v>0</v>
      </c>
      <c r="EU405">
        <f t="shared" si="588"/>
        <v>0</v>
      </c>
      <c r="EV405">
        <v>0</v>
      </c>
      <c r="EW405">
        <f t="shared" si="589"/>
        <v>0</v>
      </c>
      <c r="EX405">
        <v>0</v>
      </c>
      <c r="EY405">
        <f t="shared" si="590"/>
        <v>0</v>
      </c>
      <c r="EZ405">
        <v>0</v>
      </c>
      <c r="FA405">
        <f t="shared" si="591"/>
        <v>0</v>
      </c>
      <c r="FB405">
        <v>0</v>
      </c>
      <c r="FC405">
        <f t="shared" si="592"/>
        <v>0</v>
      </c>
      <c r="FD405">
        <v>0</v>
      </c>
      <c r="FE405">
        <v>0</v>
      </c>
      <c r="FF405" s="3" t="s">
        <v>848</v>
      </c>
    </row>
    <row r="406" spans="1:162" x14ac:dyDescent="0.45">
      <c r="A406">
        <v>405</v>
      </c>
      <c r="B406">
        <v>620</v>
      </c>
      <c r="C406" t="s">
        <v>859</v>
      </c>
      <c r="D406" t="s">
        <v>852</v>
      </c>
      <c r="E406" t="s">
        <v>860</v>
      </c>
      <c r="F406" t="s">
        <v>861</v>
      </c>
      <c r="G406" s="2">
        <v>1</v>
      </c>
      <c r="H406">
        <v>473</v>
      </c>
      <c r="I406">
        <v>933</v>
      </c>
      <c r="J406">
        <v>548</v>
      </c>
      <c r="K406" s="2">
        <f t="shared" si="596"/>
        <v>0.58735262593783499</v>
      </c>
      <c r="M406" t="s">
        <v>64</v>
      </c>
      <c r="N406">
        <v>0</v>
      </c>
      <c r="O406">
        <f t="shared" si="599"/>
        <v>0</v>
      </c>
      <c r="P406">
        <v>0</v>
      </c>
      <c r="Q406">
        <f t="shared" si="600"/>
        <v>0</v>
      </c>
      <c r="R406">
        <v>0</v>
      </c>
      <c r="S406">
        <f t="shared" si="601"/>
        <v>0</v>
      </c>
      <c r="T406">
        <v>1.3</v>
      </c>
      <c r="U406">
        <f t="shared" si="602"/>
        <v>6.4272789899295964E-3</v>
      </c>
      <c r="V406">
        <v>0</v>
      </c>
      <c r="W406">
        <f t="shared" si="603"/>
        <v>0</v>
      </c>
      <c r="X406">
        <f>100-1.3</f>
        <v>98.7</v>
      </c>
      <c r="Y406">
        <f t="shared" si="604"/>
        <v>0.99357272101007044</v>
      </c>
      <c r="Z406">
        <v>0</v>
      </c>
      <c r="AA406">
        <f t="shared" si="605"/>
        <v>0</v>
      </c>
      <c r="AB406">
        <v>0</v>
      </c>
      <c r="AC406">
        <f t="shared" si="606"/>
        <v>0</v>
      </c>
      <c r="AD406">
        <v>0</v>
      </c>
      <c r="AE406">
        <f t="shared" si="607"/>
        <v>0</v>
      </c>
      <c r="AF406">
        <v>0</v>
      </c>
      <c r="AG406">
        <f t="shared" si="608"/>
        <v>0</v>
      </c>
      <c r="AH406">
        <v>0</v>
      </c>
      <c r="AI406">
        <f t="shared" si="609"/>
        <v>0</v>
      </c>
      <c r="AJ406">
        <v>0</v>
      </c>
      <c r="AK406">
        <f t="shared" si="610"/>
        <v>0</v>
      </c>
      <c r="AL406">
        <v>0</v>
      </c>
      <c r="AM406">
        <f t="shared" si="611"/>
        <v>0</v>
      </c>
      <c r="AN406">
        <v>0</v>
      </c>
      <c r="AO406">
        <f t="shared" si="612"/>
        <v>0</v>
      </c>
      <c r="AP406">
        <v>0</v>
      </c>
      <c r="AQ406">
        <f t="shared" si="613"/>
        <v>0</v>
      </c>
      <c r="AR406">
        <v>0</v>
      </c>
      <c r="AS406">
        <f t="shared" si="614"/>
        <v>0</v>
      </c>
      <c r="AT406">
        <v>0</v>
      </c>
      <c r="AU406">
        <f t="shared" si="615"/>
        <v>0</v>
      </c>
      <c r="AV406">
        <v>0</v>
      </c>
      <c r="AW406">
        <f t="shared" si="616"/>
        <v>0</v>
      </c>
      <c r="AX406">
        <v>0</v>
      </c>
      <c r="AY406">
        <f t="shared" si="617"/>
        <v>0</v>
      </c>
      <c r="AZ406">
        <v>0</v>
      </c>
      <c r="BA406">
        <f t="shared" si="618"/>
        <v>0</v>
      </c>
      <c r="BB406">
        <v>0</v>
      </c>
      <c r="BC406">
        <f t="shared" si="619"/>
        <v>0</v>
      </c>
      <c r="BD406">
        <v>0</v>
      </c>
      <c r="BE406">
        <f t="shared" si="620"/>
        <v>0</v>
      </c>
      <c r="BF406">
        <v>0</v>
      </c>
      <c r="BG406">
        <f t="shared" si="621"/>
        <v>0</v>
      </c>
      <c r="BH406">
        <v>0</v>
      </c>
      <c r="BI406">
        <f t="shared" si="622"/>
        <v>0</v>
      </c>
      <c r="BJ406">
        <v>0</v>
      </c>
      <c r="BK406">
        <f t="shared" si="623"/>
        <v>0</v>
      </c>
      <c r="BL406">
        <v>0</v>
      </c>
      <c r="BM406">
        <f t="shared" si="624"/>
        <v>0</v>
      </c>
      <c r="BN406">
        <v>0</v>
      </c>
      <c r="BO406">
        <f t="shared" si="625"/>
        <v>0</v>
      </c>
      <c r="BP406">
        <v>0</v>
      </c>
      <c r="BQ406">
        <f t="shared" si="626"/>
        <v>0</v>
      </c>
      <c r="BR406">
        <v>0</v>
      </c>
      <c r="BS406">
        <f t="shared" si="627"/>
        <v>0</v>
      </c>
      <c r="BT406">
        <v>0</v>
      </c>
      <c r="BU406">
        <f t="shared" si="628"/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f t="shared" si="629"/>
        <v>0</v>
      </c>
      <c r="DF406">
        <v>0</v>
      </c>
      <c r="DG406">
        <f t="shared" si="630"/>
        <v>0</v>
      </c>
      <c r="DH406">
        <v>0</v>
      </c>
      <c r="DI406">
        <f t="shared" si="569"/>
        <v>0</v>
      </c>
      <c r="DJ406">
        <v>0</v>
      </c>
      <c r="DK406">
        <f t="shared" si="570"/>
        <v>0</v>
      </c>
      <c r="DL406">
        <v>30</v>
      </c>
      <c r="DM406">
        <f t="shared" si="571"/>
        <v>0.19713483861325304</v>
      </c>
      <c r="DN406">
        <v>70</v>
      </c>
      <c r="DO406">
        <f t="shared" si="572"/>
        <v>0.80286516138674702</v>
      </c>
      <c r="DP406">
        <v>0</v>
      </c>
      <c r="DQ406">
        <f t="shared" si="573"/>
        <v>0</v>
      </c>
      <c r="DR406">
        <v>0</v>
      </c>
      <c r="DS406">
        <f t="shared" si="574"/>
        <v>0</v>
      </c>
      <c r="DT406">
        <v>0</v>
      </c>
      <c r="DU406">
        <f t="shared" si="575"/>
        <v>0</v>
      </c>
      <c r="DV406">
        <v>0</v>
      </c>
      <c r="DW406">
        <f t="shared" si="576"/>
        <v>0</v>
      </c>
      <c r="DX406">
        <v>0</v>
      </c>
      <c r="DY406">
        <f t="shared" si="577"/>
        <v>0</v>
      </c>
      <c r="DZ406">
        <v>0</v>
      </c>
      <c r="EA406">
        <f t="shared" si="578"/>
        <v>0</v>
      </c>
      <c r="EB406">
        <v>0</v>
      </c>
      <c r="EC406">
        <f t="shared" si="579"/>
        <v>0</v>
      </c>
      <c r="ED406">
        <v>0</v>
      </c>
      <c r="EE406">
        <f t="shared" si="580"/>
        <v>0</v>
      </c>
      <c r="EF406">
        <v>0</v>
      </c>
      <c r="EG406">
        <f t="shared" si="581"/>
        <v>0</v>
      </c>
      <c r="EH406">
        <v>0</v>
      </c>
      <c r="EI406">
        <f t="shared" si="582"/>
        <v>0</v>
      </c>
      <c r="EJ406">
        <v>0</v>
      </c>
      <c r="EK406">
        <f t="shared" si="583"/>
        <v>0</v>
      </c>
      <c r="EL406">
        <v>0</v>
      </c>
      <c r="EM406">
        <f t="shared" si="584"/>
        <v>0</v>
      </c>
      <c r="EN406">
        <v>0</v>
      </c>
      <c r="EO406">
        <f t="shared" si="585"/>
        <v>0</v>
      </c>
      <c r="EP406">
        <v>0</v>
      </c>
      <c r="EQ406">
        <f t="shared" si="586"/>
        <v>0</v>
      </c>
      <c r="ER406">
        <v>0</v>
      </c>
      <c r="ES406">
        <f t="shared" si="587"/>
        <v>0</v>
      </c>
      <c r="ET406">
        <v>0</v>
      </c>
      <c r="EU406">
        <f t="shared" si="588"/>
        <v>0</v>
      </c>
      <c r="EV406">
        <v>0</v>
      </c>
      <c r="EW406">
        <f t="shared" si="589"/>
        <v>0</v>
      </c>
      <c r="EX406">
        <v>0</v>
      </c>
      <c r="EY406">
        <f t="shared" si="590"/>
        <v>0</v>
      </c>
      <c r="EZ406">
        <v>0</v>
      </c>
      <c r="FA406">
        <f t="shared" si="591"/>
        <v>0</v>
      </c>
      <c r="FB406">
        <v>0</v>
      </c>
      <c r="FC406">
        <f t="shared" si="592"/>
        <v>0</v>
      </c>
      <c r="FD406">
        <v>0</v>
      </c>
      <c r="FE406">
        <v>0</v>
      </c>
      <c r="FF406" s="3" t="s">
        <v>848</v>
      </c>
    </row>
    <row r="407" spans="1:162" x14ac:dyDescent="0.45">
      <c r="A407">
        <v>406</v>
      </c>
      <c r="B407">
        <v>621</v>
      </c>
      <c r="C407" t="s">
        <v>859</v>
      </c>
      <c r="D407" t="s">
        <v>852</v>
      </c>
      <c r="F407" t="s">
        <v>862</v>
      </c>
      <c r="G407" s="2">
        <v>0</v>
      </c>
      <c r="H407">
        <v>473</v>
      </c>
      <c r="I407">
        <v>933</v>
      </c>
      <c r="J407">
        <v>548</v>
      </c>
      <c r="K407" s="2">
        <f t="shared" si="596"/>
        <v>0.58735262593783499</v>
      </c>
      <c r="M407" t="s">
        <v>64</v>
      </c>
      <c r="N407">
        <v>0</v>
      </c>
      <c r="O407">
        <f t="shared" si="599"/>
        <v>0</v>
      </c>
      <c r="P407">
        <v>0</v>
      </c>
      <c r="Q407">
        <f t="shared" si="600"/>
        <v>0</v>
      </c>
      <c r="R407">
        <v>0</v>
      </c>
      <c r="S407">
        <f t="shared" si="601"/>
        <v>0</v>
      </c>
      <c r="T407">
        <v>0</v>
      </c>
      <c r="U407">
        <f t="shared" si="602"/>
        <v>0</v>
      </c>
      <c r="V407">
        <v>0</v>
      </c>
      <c r="W407">
        <f t="shared" si="603"/>
        <v>0</v>
      </c>
      <c r="X407">
        <f>100-7-0.3</f>
        <v>92.7</v>
      </c>
      <c r="Y407">
        <f t="shared" si="604"/>
        <v>0.92924871290395095</v>
      </c>
      <c r="Z407">
        <v>0.3</v>
      </c>
      <c r="AA407">
        <f t="shared" si="605"/>
        <v>3.3385047720246681E-3</v>
      </c>
      <c r="AB407">
        <v>0</v>
      </c>
      <c r="AC407">
        <f t="shared" si="606"/>
        <v>0</v>
      </c>
      <c r="AD407">
        <v>0</v>
      </c>
      <c r="AE407">
        <f t="shared" si="607"/>
        <v>0</v>
      </c>
      <c r="AF407">
        <v>0</v>
      </c>
      <c r="AG407">
        <f t="shared" si="608"/>
        <v>0</v>
      </c>
      <c r="AH407">
        <v>0</v>
      </c>
      <c r="AI407">
        <f t="shared" si="609"/>
        <v>0</v>
      </c>
      <c r="AJ407">
        <v>0</v>
      </c>
      <c r="AK407">
        <f t="shared" si="610"/>
        <v>0</v>
      </c>
      <c r="AL407">
        <v>7</v>
      </c>
      <c r="AM407">
        <f t="shared" si="611"/>
        <v>6.7412782324024492E-2</v>
      </c>
      <c r="AN407">
        <v>0</v>
      </c>
      <c r="AO407">
        <f t="shared" si="612"/>
        <v>0</v>
      </c>
      <c r="AP407">
        <v>0</v>
      </c>
      <c r="AQ407">
        <f t="shared" si="613"/>
        <v>0</v>
      </c>
      <c r="AR407">
        <v>0</v>
      </c>
      <c r="AS407">
        <f t="shared" si="614"/>
        <v>0</v>
      </c>
      <c r="AT407">
        <v>0</v>
      </c>
      <c r="AU407">
        <f t="shared" si="615"/>
        <v>0</v>
      </c>
      <c r="AV407">
        <v>0</v>
      </c>
      <c r="AW407">
        <f t="shared" si="616"/>
        <v>0</v>
      </c>
      <c r="AX407">
        <v>0</v>
      </c>
      <c r="AY407">
        <f t="shared" si="617"/>
        <v>0</v>
      </c>
      <c r="AZ407">
        <v>0</v>
      </c>
      <c r="BA407">
        <f t="shared" si="618"/>
        <v>0</v>
      </c>
      <c r="BB407">
        <v>0</v>
      </c>
      <c r="BC407">
        <f t="shared" si="619"/>
        <v>0</v>
      </c>
      <c r="BD407">
        <v>0</v>
      </c>
      <c r="BE407">
        <f t="shared" si="620"/>
        <v>0</v>
      </c>
      <c r="BF407">
        <v>0</v>
      </c>
      <c r="BG407">
        <f t="shared" si="621"/>
        <v>0</v>
      </c>
      <c r="BH407">
        <v>0</v>
      </c>
      <c r="BI407">
        <f t="shared" si="622"/>
        <v>0</v>
      </c>
      <c r="BJ407">
        <v>0</v>
      </c>
      <c r="BK407">
        <f t="shared" si="623"/>
        <v>0</v>
      </c>
      <c r="BL407">
        <v>0</v>
      </c>
      <c r="BM407">
        <f t="shared" si="624"/>
        <v>0</v>
      </c>
      <c r="BN407">
        <v>0</v>
      </c>
      <c r="BO407">
        <f t="shared" si="625"/>
        <v>0</v>
      </c>
      <c r="BP407">
        <v>0</v>
      </c>
      <c r="BQ407">
        <f t="shared" si="626"/>
        <v>0</v>
      </c>
      <c r="BR407">
        <v>0</v>
      </c>
      <c r="BS407">
        <f t="shared" si="627"/>
        <v>0</v>
      </c>
      <c r="BT407">
        <v>0</v>
      </c>
      <c r="BU407">
        <f t="shared" si="628"/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f t="shared" si="629"/>
        <v>0</v>
      </c>
      <c r="DF407">
        <v>0</v>
      </c>
      <c r="DG407">
        <f t="shared" si="630"/>
        <v>0</v>
      </c>
      <c r="DH407">
        <v>0</v>
      </c>
      <c r="DI407">
        <f t="shared" si="569"/>
        <v>0</v>
      </c>
      <c r="DJ407">
        <v>0</v>
      </c>
      <c r="DK407">
        <f t="shared" si="570"/>
        <v>0</v>
      </c>
      <c r="DL407">
        <v>30</v>
      </c>
      <c r="DM407">
        <f t="shared" si="571"/>
        <v>0.19713483861325304</v>
      </c>
      <c r="DN407">
        <v>70</v>
      </c>
      <c r="DO407">
        <f t="shared" si="572"/>
        <v>0.80286516138674702</v>
      </c>
      <c r="DP407">
        <v>0</v>
      </c>
      <c r="DQ407">
        <f t="shared" si="573"/>
        <v>0</v>
      </c>
      <c r="DR407">
        <v>0</v>
      </c>
      <c r="DS407">
        <f t="shared" si="574"/>
        <v>0</v>
      </c>
      <c r="DT407">
        <v>0</v>
      </c>
      <c r="DU407">
        <f t="shared" si="575"/>
        <v>0</v>
      </c>
      <c r="DV407">
        <v>0</v>
      </c>
      <c r="DW407">
        <f t="shared" si="576"/>
        <v>0</v>
      </c>
      <c r="DX407">
        <v>0</v>
      </c>
      <c r="DY407">
        <f t="shared" si="577"/>
        <v>0</v>
      </c>
      <c r="DZ407">
        <v>0</v>
      </c>
      <c r="EA407">
        <f t="shared" si="578"/>
        <v>0</v>
      </c>
      <c r="EB407">
        <v>0</v>
      </c>
      <c r="EC407">
        <f t="shared" si="579"/>
        <v>0</v>
      </c>
      <c r="ED407">
        <v>0</v>
      </c>
      <c r="EE407">
        <f t="shared" si="580"/>
        <v>0</v>
      </c>
      <c r="EF407">
        <v>0</v>
      </c>
      <c r="EG407">
        <f t="shared" si="581"/>
        <v>0</v>
      </c>
      <c r="EH407">
        <v>0</v>
      </c>
      <c r="EI407">
        <f t="shared" si="582"/>
        <v>0</v>
      </c>
      <c r="EJ407">
        <v>0</v>
      </c>
      <c r="EK407">
        <f t="shared" si="583"/>
        <v>0</v>
      </c>
      <c r="EL407">
        <v>0</v>
      </c>
      <c r="EM407">
        <f t="shared" si="584"/>
        <v>0</v>
      </c>
      <c r="EN407">
        <v>0</v>
      </c>
      <c r="EO407">
        <f t="shared" si="585"/>
        <v>0</v>
      </c>
      <c r="EP407">
        <v>0</v>
      </c>
      <c r="EQ407">
        <f t="shared" si="586"/>
        <v>0</v>
      </c>
      <c r="ER407">
        <v>0</v>
      </c>
      <c r="ES407">
        <f t="shared" si="587"/>
        <v>0</v>
      </c>
      <c r="ET407">
        <v>0</v>
      </c>
      <c r="EU407">
        <f t="shared" si="588"/>
        <v>0</v>
      </c>
      <c r="EV407">
        <v>0</v>
      </c>
      <c r="EW407">
        <f t="shared" si="589"/>
        <v>0</v>
      </c>
      <c r="EX407">
        <v>0</v>
      </c>
      <c r="EY407">
        <f t="shared" si="590"/>
        <v>0</v>
      </c>
      <c r="EZ407">
        <v>0</v>
      </c>
      <c r="FA407">
        <f t="shared" si="591"/>
        <v>0</v>
      </c>
      <c r="FB407">
        <v>0</v>
      </c>
      <c r="FC407">
        <f t="shared" si="592"/>
        <v>0</v>
      </c>
      <c r="FD407">
        <v>0</v>
      </c>
      <c r="FE407">
        <v>0</v>
      </c>
      <c r="FF407" s="3" t="s">
        <v>848</v>
      </c>
    </row>
    <row r="408" spans="1:162" x14ac:dyDescent="0.45">
      <c r="A408">
        <v>407</v>
      </c>
      <c r="B408">
        <v>622</v>
      </c>
      <c r="C408" t="s">
        <v>543</v>
      </c>
      <c r="D408" t="s">
        <v>829</v>
      </c>
      <c r="E408" t="s">
        <v>857</v>
      </c>
      <c r="F408" t="s">
        <v>858</v>
      </c>
      <c r="G408" s="2">
        <v>1</v>
      </c>
      <c r="H408">
        <v>234.5</v>
      </c>
      <c r="I408">
        <v>1200</v>
      </c>
      <c r="J408">
        <v>298</v>
      </c>
      <c r="K408" s="2">
        <f t="shared" si="596"/>
        <v>0.24833333333333332</v>
      </c>
      <c r="M408" t="s">
        <v>38</v>
      </c>
      <c r="N408">
        <v>59</v>
      </c>
      <c r="O408">
        <f t="shared" si="599"/>
        <v>0.60237335596800889</v>
      </c>
      <c r="P408">
        <v>39.65</v>
      </c>
      <c r="Q408">
        <f t="shared" si="600"/>
        <v>0.39339951039170545</v>
      </c>
      <c r="R408">
        <v>0</v>
      </c>
      <c r="S408">
        <f t="shared" si="601"/>
        <v>0</v>
      </c>
      <c r="T408">
        <v>0</v>
      </c>
      <c r="U408">
        <f t="shared" si="602"/>
        <v>0</v>
      </c>
      <c r="V408">
        <v>0</v>
      </c>
      <c r="W408">
        <f t="shared" si="603"/>
        <v>0</v>
      </c>
      <c r="X408">
        <v>0</v>
      </c>
      <c r="Y408">
        <f t="shared" si="604"/>
        <v>0</v>
      </c>
      <c r="Z408">
        <v>0</v>
      </c>
      <c r="AA408">
        <f t="shared" si="605"/>
        <v>0</v>
      </c>
      <c r="AB408">
        <v>0</v>
      </c>
      <c r="AC408">
        <f t="shared" si="606"/>
        <v>0</v>
      </c>
      <c r="AD408">
        <v>0</v>
      </c>
      <c r="AE408">
        <f t="shared" si="607"/>
        <v>0</v>
      </c>
      <c r="AF408">
        <v>0</v>
      </c>
      <c r="AG408">
        <f t="shared" si="608"/>
        <v>0</v>
      </c>
      <c r="AH408">
        <v>0</v>
      </c>
      <c r="AI408">
        <f t="shared" si="609"/>
        <v>0</v>
      </c>
      <c r="AJ408">
        <v>0</v>
      </c>
      <c r="AK408">
        <f t="shared" si="610"/>
        <v>0</v>
      </c>
      <c r="AL408">
        <v>0</v>
      </c>
      <c r="AM408">
        <f t="shared" si="611"/>
        <v>0</v>
      </c>
      <c r="AN408">
        <v>0</v>
      </c>
      <c r="AO408">
        <f t="shared" si="612"/>
        <v>0</v>
      </c>
      <c r="AP408">
        <v>0</v>
      </c>
      <c r="AQ408">
        <f t="shared" si="613"/>
        <v>0</v>
      </c>
      <c r="AR408">
        <v>0</v>
      </c>
      <c r="AS408">
        <f t="shared" si="614"/>
        <v>0</v>
      </c>
      <c r="AT408">
        <v>0</v>
      </c>
      <c r="AU408">
        <f t="shared" si="615"/>
        <v>0</v>
      </c>
      <c r="AV408">
        <v>0</v>
      </c>
      <c r="AW408">
        <f t="shared" si="616"/>
        <v>0</v>
      </c>
      <c r="AX408">
        <v>0</v>
      </c>
      <c r="AY408">
        <f t="shared" si="617"/>
        <v>0</v>
      </c>
      <c r="AZ408">
        <v>0</v>
      </c>
      <c r="BA408">
        <f t="shared" si="618"/>
        <v>0</v>
      </c>
      <c r="BB408">
        <v>0</v>
      </c>
      <c r="BC408">
        <f t="shared" si="619"/>
        <v>0</v>
      </c>
      <c r="BD408">
        <v>0</v>
      </c>
      <c r="BE408">
        <f t="shared" si="620"/>
        <v>0</v>
      </c>
      <c r="BF408">
        <v>0</v>
      </c>
      <c r="BG408">
        <f t="shared" si="621"/>
        <v>0</v>
      </c>
      <c r="BH408">
        <v>0</v>
      </c>
      <c r="BI408">
        <f t="shared" si="622"/>
        <v>0</v>
      </c>
      <c r="BJ408">
        <v>0</v>
      </c>
      <c r="BK408">
        <f t="shared" si="623"/>
        <v>0</v>
      </c>
      <c r="BL408">
        <v>0</v>
      </c>
      <c r="BM408">
        <f t="shared" si="624"/>
        <v>0</v>
      </c>
      <c r="BN408">
        <v>1.35</v>
      </c>
      <c r="BO408">
        <f t="shared" si="625"/>
        <v>4.2271336402855825E-3</v>
      </c>
      <c r="BP408">
        <v>0</v>
      </c>
      <c r="BQ408">
        <f t="shared" si="626"/>
        <v>0</v>
      </c>
      <c r="BR408">
        <v>0</v>
      </c>
      <c r="BS408">
        <f t="shared" si="627"/>
        <v>0</v>
      </c>
      <c r="BT408">
        <v>0</v>
      </c>
      <c r="BU408">
        <f t="shared" si="628"/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f t="shared" si="629"/>
        <v>0</v>
      </c>
      <c r="DF408">
        <v>0</v>
      </c>
      <c r="DG408">
        <f t="shared" si="630"/>
        <v>0</v>
      </c>
      <c r="DH408">
        <v>100</v>
      </c>
      <c r="DI408">
        <f t="shared" si="569"/>
        <v>1</v>
      </c>
      <c r="DJ408">
        <v>0</v>
      </c>
      <c r="DK408">
        <f t="shared" si="570"/>
        <v>0</v>
      </c>
      <c r="DL408">
        <v>0</v>
      </c>
      <c r="DM408">
        <f t="shared" si="571"/>
        <v>0</v>
      </c>
      <c r="DN408">
        <v>0</v>
      </c>
      <c r="DO408">
        <f t="shared" si="572"/>
        <v>0</v>
      </c>
      <c r="DP408">
        <v>0</v>
      </c>
      <c r="DQ408">
        <f t="shared" si="573"/>
        <v>0</v>
      </c>
      <c r="DR408">
        <v>0</v>
      </c>
      <c r="DS408">
        <f t="shared" si="574"/>
        <v>0</v>
      </c>
      <c r="DT408">
        <v>0</v>
      </c>
      <c r="DU408">
        <f t="shared" si="575"/>
        <v>0</v>
      </c>
      <c r="DV408">
        <v>0</v>
      </c>
      <c r="DW408">
        <f t="shared" si="576"/>
        <v>0</v>
      </c>
      <c r="DX408">
        <v>0</v>
      </c>
      <c r="DY408">
        <f t="shared" si="577"/>
        <v>0</v>
      </c>
      <c r="DZ408">
        <v>0</v>
      </c>
      <c r="EA408">
        <f t="shared" si="578"/>
        <v>0</v>
      </c>
      <c r="EB408">
        <v>0</v>
      </c>
      <c r="EC408">
        <f t="shared" si="579"/>
        <v>0</v>
      </c>
      <c r="ED408">
        <v>0</v>
      </c>
      <c r="EE408">
        <f t="shared" si="580"/>
        <v>0</v>
      </c>
      <c r="EF408">
        <v>0</v>
      </c>
      <c r="EG408">
        <f t="shared" si="581"/>
        <v>0</v>
      </c>
      <c r="EH408">
        <v>0</v>
      </c>
      <c r="EI408">
        <f t="shared" si="582"/>
        <v>0</v>
      </c>
      <c r="EJ408">
        <v>0</v>
      </c>
      <c r="EK408">
        <f t="shared" si="583"/>
        <v>0</v>
      </c>
      <c r="EL408">
        <v>0</v>
      </c>
      <c r="EM408">
        <f t="shared" si="584"/>
        <v>0</v>
      </c>
      <c r="EN408">
        <v>0</v>
      </c>
      <c r="EO408">
        <f t="shared" si="585"/>
        <v>0</v>
      </c>
      <c r="EP408">
        <v>0</v>
      </c>
      <c r="EQ408">
        <f t="shared" si="586"/>
        <v>0</v>
      </c>
      <c r="ER408">
        <v>0</v>
      </c>
      <c r="ES408">
        <f t="shared" si="587"/>
        <v>0</v>
      </c>
      <c r="ET408">
        <v>0</v>
      </c>
      <c r="EU408">
        <f t="shared" si="588"/>
        <v>0</v>
      </c>
      <c r="EV408">
        <v>0</v>
      </c>
      <c r="EW408">
        <f t="shared" si="589"/>
        <v>0</v>
      </c>
      <c r="EX408">
        <v>0</v>
      </c>
      <c r="EY408">
        <f t="shared" si="590"/>
        <v>0</v>
      </c>
      <c r="EZ408">
        <v>0</v>
      </c>
      <c r="FA408">
        <f t="shared" si="591"/>
        <v>0</v>
      </c>
      <c r="FB408">
        <v>0</v>
      </c>
      <c r="FC408">
        <f t="shared" si="592"/>
        <v>0</v>
      </c>
      <c r="FD408">
        <v>0</v>
      </c>
      <c r="FE408">
        <v>0</v>
      </c>
      <c r="FF408" s="3" t="s">
        <v>848</v>
      </c>
    </row>
    <row r="409" spans="1:162" x14ac:dyDescent="0.45">
      <c r="A409">
        <v>408</v>
      </c>
      <c r="B409">
        <v>623</v>
      </c>
      <c r="C409" t="s">
        <v>408</v>
      </c>
      <c r="D409" t="s">
        <v>829</v>
      </c>
      <c r="F409" t="s">
        <v>830</v>
      </c>
      <c r="G409" s="2">
        <v>1</v>
      </c>
      <c r="H409">
        <v>234.5</v>
      </c>
      <c r="I409">
        <v>693</v>
      </c>
      <c r="J409">
        <v>298</v>
      </c>
      <c r="K409" s="2">
        <f t="shared" si="596"/>
        <v>0.43001443001443002</v>
      </c>
      <c r="M409" t="s">
        <v>1144</v>
      </c>
      <c r="N409">
        <v>0</v>
      </c>
      <c r="O409">
        <f t="shared" si="599"/>
        <v>0</v>
      </c>
      <c r="P409">
        <v>100</v>
      </c>
      <c r="Q409">
        <f t="shared" si="600"/>
        <v>1</v>
      </c>
      <c r="R409">
        <v>0</v>
      </c>
      <c r="S409">
        <f t="shared" si="601"/>
        <v>0</v>
      </c>
      <c r="T409">
        <v>0</v>
      </c>
      <c r="U409">
        <f t="shared" si="602"/>
        <v>0</v>
      </c>
      <c r="V409">
        <v>0</v>
      </c>
      <c r="W409">
        <f t="shared" si="603"/>
        <v>0</v>
      </c>
      <c r="X409">
        <v>0</v>
      </c>
      <c r="Y409">
        <f t="shared" si="604"/>
        <v>0</v>
      </c>
      <c r="Z409">
        <v>0</v>
      </c>
      <c r="AA409">
        <f t="shared" si="605"/>
        <v>0</v>
      </c>
      <c r="AB409">
        <v>0</v>
      </c>
      <c r="AC409">
        <f t="shared" si="606"/>
        <v>0</v>
      </c>
      <c r="AD409">
        <v>0</v>
      </c>
      <c r="AE409">
        <f t="shared" si="607"/>
        <v>0</v>
      </c>
      <c r="AF409">
        <v>0</v>
      </c>
      <c r="AG409">
        <f t="shared" si="608"/>
        <v>0</v>
      </c>
      <c r="AH409">
        <v>0</v>
      </c>
      <c r="AI409">
        <f t="shared" si="609"/>
        <v>0</v>
      </c>
      <c r="AJ409">
        <v>0</v>
      </c>
      <c r="AK409">
        <f t="shared" si="610"/>
        <v>0</v>
      </c>
      <c r="AL409">
        <v>0</v>
      </c>
      <c r="AM409">
        <f t="shared" si="611"/>
        <v>0</v>
      </c>
      <c r="AN409">
        <v>0</v>
      </c>
      <c r="AO409">
        <f t="shared" si="612"/>
        <v>0</v>
      </c>
      <c r="AP409">
        <v>0</v>
      </c>
      <c r="AQ409">
        <f t="shared" si="613"/>
        <v>0</v>
      </c>
      <c r="AR409">
        <v>0</v>
      </c>
      <c r="AS409">
        <f t="shared" si="614"/>
        <v>0</v>
      </c>
      <c r="AT409">
        <v>0</v>
      </c>
      <c r="AU409">
        <f t="shared" si="615"/>
        <v>0</v>
      </c>
      <c r="AV409">
        <v>0</v>
      </c>
      <c r="AW409">
        <f t="shared" si="616"/>
        <v>0</v>
      </c>
      <c r="AX409">
        <v>0</v>
      </c>
      <c r="AY409">
        <f t="shared" si="617"/>
        <v>0</v>
      </c>
      <c r="AZ409">
        <v>0</v>
      </c>
      <c r="BA409">
        <f t="shared" si="618"/>
        <v>0</v>
      </c>
      <c r="BB409">
        <v>0</v>
      </c>
      <c r="BC409">
        <f t="shared" si="619"/>
        <v>0</v>
      </c>
      <c r="BD409">
        <v>0</v>
      </c>
      <c r="BE409">
        <f t="shared" si="620"/>
        <v>0</v>
      </c>
      <c r="BF409">
        <v>0</v>
      </c>
      <c r="BG409">
        <f t="shared" si="621"/>
        <v>0</v>
      </c>
      <c r="BH409">
        <v>0</v>
      </c>
      <c r="BI409">
        <f t="shared" si="622"/>
        <v>0</v>
      </c>
      <c r="BJ409">
        <v>0</v>
      </c>
      <c r="BK409">
        <f t="shared" si="623"/>
        <v>0</v>
      </c>
      <c r="BL409">
        <v>0</v>
      </c>
      <c r="BM409">
        <f t="shared" si="624"/>
        <v>0</v>
      </c>
      <c r="BN409">
        <v>0</v>
      </c>
      <c r="BO409">
        <f t="shared" si="625"/>
        <v>0</v>
      </c>
      <c r="BP409">
        <v>0</v>
      </c>
      <c r="BQ409">
        <f t="shared" si="626"/>
        <v>0</v>
      </c>
      <c r="BR409">
        <v>0</v>
      </c>
      <c r="BS409">
        <f t="shared" si="627"/>
        <v>0</v>
      </c>
      <c r="BT409">
        <v>0</v>
      </c>
      <c r="BU409">
        <f t="shared" si="628"/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f t="shared" si="629"/>
        <v>0</v>
      </c>
      <c r="DF409">
        <v>0</v>
      </c>
      <c r="DG409">
        <f t="shared" si="630"/>
        <v>0</v>
      </c>
      <c r="DH409">
        <v>100</v>
      </c>
      <c r="DI409">
        <f t="shared" si="569"/>
        <v>1</v>
      </c>
      <c r="DJ409">
        <v>0</v>
      </c>
      <c r="DK409">
        <f t="shared" si="570"/>
        <v>0</v>
      </c>
      <c r="DL409">
        <v>0</v>
      </c>
      <c r="DM409">
        <f t="shared" si="571"/>
        <v>0</v>
      </c>
      <c r="DN409">
        <v>0</v>
      </c>
      <c r="DO409">
        <f t="shared" si="572"/>
        <v>0</v>
      </c>
      <c r="DP409">
        <v>0</v>
      </c>
      <c r="DQ409">
        <f t="shared" si="573"/>
        <v>0</v>
      </c>
      <c r="DR409">
        <v>0</v>
      </c>
      <c r="DS409">
        <f t="shared" si="574"/>
        <v>0</v>
      </c>
      <c r="DT409">
        <v>0</v>
      </c>
      <c r="DU409">
        <f t="shared" si="575"/>
        <v>0</v>
      </c>
      <c r="DV409">
        <v>0</v>
      </c>
      <c r="DW409">
        <f t="shared" si="576"/>
        <v>0</v>
      </c>
      <c r="DX409">
        <v>0</v>
      </c>
      <c r="DY409">
        <f t="shared" si="577"/>
        <v>0</v>
      </c>
      <c r="DZ409">
        <v>0</v>
      </c>
      <c r="EA409">
        <f t="shared" si="578"/>
        <v>0</v>
      </c>
      <c r="EB409">
        <v>0</v>
      </c>
      <c r="EC409">
        <f t="shared" si="579"/>
        <v>0</v>
      </c>
      <c r="ED409">
        <v>0</v>
      </c>
      <c r="EE409">
        <f t="shared" si="580"/>
        <v>0</v>
      </c>
      <c r="EF409">
        <v>0</v>
      </c>
      <c r="EG409">
        <f t="shared" si="581"/>
        <v>0</v>
      </c>
      <c r="EH409">
        <v>0</v>
      </c>
      <c r="EI409">
        <f t="shared" si="582"/>
        <v>0</v>
      </c>
      <c r="EJ409">
        <v>0</v>
      </c>
      <c r="EK409">
        <f t="shared" si="583"/>
        <v>0</v>
      </c>
      <c r="EL409">
        <v>0</v>
      </c>
      <c r="EM409">
        <f t="shared" si="584"/>
        <v>0</v>
      </c>
      <c r="EN409">
        <v>0</v>
      </c>
      <c r="EO409">
        <f t="shared" si="585"/>
        <v>0</v>
      </c>
      <c r="EP409">
        <v>0</v>
      </c>
      <c r="EQ409">
        <f t="shared" si="586"/>
        <v>0</v>
      </c>
      <c r="ER409">
        <v>0</v>
      </c>
      <c r="ES409">
        <f t="shared" si="587"/>
        <v>0</v>
      </c>
      <c r="ET409">
        <v>0</v>
      </c>
      <c r="EU409">
        <f t="shared" si="588"/>
        <v>0</v>
      </c>
      <c r="EV409">
        <v>0</v>
      </c>
      <c r="EW409">
        <f t="shared" si="589"/>
        <v>0</v>
      </c>
      <c r="EX409">
        <v>0</v>
      </c>
      <c r="EY409">
        <f t="shared" si="590"/>
        <v>0</v>
      </c>
      <c r="EZ409">
        <v>0</v>
      </c>
      <c r="FA409">
        <f t="shared" si="591"/>
        <v>0</v>
      </c>
      <c r="FB409">
        <v>0</v>
      </c>
      <c r="FC409">
        <f t="shared" si="592"/>
        <v>0</v>
      </c>
      <c r="FD409">
        <v>0</v>
      </c>
      <c r="FE409">
        <v>0</v>
      </c>
      <c r="FF409" s="3" t="s">
        <v>848</v>
      </c>
    </row>
    <row r="410" spans="1:162" x14ac:dyDescent="0.45">
      <c r="A410">
        <v>409</v>
      </c>
      <c r="B410">
        <v>624</v>
      </c>
      <c r="C410" t="s">
        <v>851</v>
      </c>
      <c r="D410" t="s">
        <v>829</v>
      </c>
      <c r="F410" t="s">
        <v>830</v>
      </c>
      <c r="G410" s="2">
        <v>0</v>
      </c>
      <c r="H410">
        <v>234.5</v>
      </c>
      <c r="I410">
        <v>594</v>
      </c>
      <c r="J410">
        <v>298</v>
      </c>
      <c r="K410" s="2">
        <f t="shared" si="596"/>
        <v>0.50168350168350173</v>
      </c>
      <c r="M410" t="s">
        <v>1144</v>
      </c>
      <c r="N410">
        <v>0</v>
      </c>
      <c r="O410">
        <f t="shared" si="599"/>
        <v>0</v>
      </c>
      <c r="P410">
        <v>0</v>
      </c>
      <c r="Q410">
        <f t="shared" si="600"/>
        <v>0</v>
      </c>
      <c r="R410">
        <v>0</v>
      </c>
      <c r="S410">
        <f t="shared" si="601"/>
        <v>0</v>
      </c>
      <c r="T410">
        <v>0</v>
      </c>
      <c r="U410">
        <f t="shared" si="602"/>
        <v>0</v>
      </c>
      <c r="V410">
        <v>0</v>
      </c>
      <c r="W410">
        <f t="shared" si="603"/>
        <v>0</v>
      </c>
      <c r="X410">
        <v>0</v>
      </c>
      <c r="Y410">
        <f t="shared" si="604"/>
        <v>0</v>
      </c>
      <c r="Z410">
        <v>0</v>
      </c>
      <c r="AA410">
        <f t="shared" si="605"/>
        <v>0</v>
      </c>
      <c r="AB410">
        <v>100</v>
      </c>
      <c r="AC410">
        <f t="shared" si="606"/>
        <v>1</v>
      </c>
      <c r="AD410">
        <v>0</v>
      </c>
      <c r="AE410">
        <f t="shared" si="607"/>
        <v>0</v>
      </c>
      <c r="AF410">
        <v>0</v>
      </c>
      <c r="AG410">
        <f t="shared" si="608"/>
        <v>0</v>
      </c>
      <c r="AH410">
        <v>0</v>
      </c>
      <c r="AI410">
        <f t="shared" si="609"/>
        <v>0</v>
      </c>
      <c r="AJ410">
        <v>0</v>
      </c>
      <c r="AK410">
        <f t="shared" si="610"/>
        <v>0</v>
      </c>
      <c r="AL410">
        <v>0</v>
      </c>
      <c r="AM410">
        <f t="shared" si="611"/>
        <v>0</v>
      </c>
      <c r="AN410">
        <v>0</v>
      </c>
      <c r="AO410">
        <f t="shared" si="612"/>
        <v>0</v>
      </c>
      <c r="AP410">
        <v>0</v>
      </c>
      <c r="AQ410">
        <f t="shared" si="613"/>
        <v>0</v>
      </c>
      <c r="AR410">
        <v>0</v>
      </c>
      <c r="AS410">
        <f t="shared" si="614"/>
        <v>0</v>
      </c>
      <c r="AT410">
        <v>0</v>
      </c>
      <c r="AU410">
        <f t="shared" si="615"/>
        <v>0</v>
      </c>
      <c r="AV410">
        <v>0</v>
      </c>
      <c r="AW410">
        <f t="shared" si="616"/>
        <v>0</v>
      </c>
      <c r="AX410">
        <v>0</v>
      </c>
      <c r="AY410">
        <f t="shared" si="617"/>
        <v>0</v>
      </c>
      <c r="AZ410">
        <v>0</v>
      </c>
      <c r="BA410">
        <f t="shared" si="618"/>
        <v>0</v>
      </c>
      <c r="BB410">
        <v>0</v>
      </c>
      <c r="BC410">
        <f t="shared" si="619"/>
        <v>0</v>
      </c>
      <c r="BD410">
        <v>0</v>
      </c>
      <c r="BE410">
        <f t="shared" si="620"/>
        <v>0</v>
      </c>
      <c r="BF410">
        <v>0</v>
      </c>
      <c r="BG410">
        <f t="shared" si="621"/>
        <v>0</v>
      </c>
      <c r="BH410">
        <v>0</v>
      </c>
      <c r="BI410">
        <f t="shared" si="622"/>
        <v>0</v>
      </c>
      <c r="BJ410">
        <v>0</v>
      </c>
      <c r="BK410">
        <f t="shared" si="623"/>
        <v>0</v>
      </c>
      <c r="BL410">
        <v>0</v>
      </c>
      <c r="BM410">
        <f t="shared" si="624"/>
        <v>0</v>
      </c>
      <c r="BN410">
        <v>0</v>
      </c>
      <c r="BO410">
        <f t="shared" si="625"/>
        <v>0</v>
      </c>
      <c r="BP410">
        <v>0</v>
      </c>
      <c r="BQ410">
        <f t="shared" si="626"/>
        <v>0</v>
      </c>
      <c r="BR410">
        <v>0</v>
      </c>
      <c r="BS410">
        <f t="shared" si="627"/>
        <v>0</v>
      </c>
      <c r="BT410">
        <v>0</v>
      </c>
      <c r="BU410">
        <f t="shared" si="628"/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f t="shared" si="629"/>
        <v>0</v>
      </c>
      <c r="DF410">
        <v>0</v>
      </c>
      <c r="DG410">
        <f t="shared" si="630"/>
        <v>0</v>
      </c>
      <c r="DH410">
        <v>100</v>
      </c>
      <c r="DI410">
        <f t="shared" si="569"/>
        <v>1</v>
      </c>
      <c r="DJ410">
        <v>0</v>
      </c>
      <c r="DK410">
        <f t="shared" si="570"/>
        <v>0</v>
      </c>
      <c r="DL410">
        <v>0</v>
      </c>
      <c r="DM410">
        <f t="shared" si="571"/>
        <v>0</v>
      </c>
      <c r="DN410">
        <v>0</v>
      </c>
      <c r="DO410">
        <f t="shared" si="572"/>
        <v>0</v>
      </c>
      <c r="DP410">
        <v>0</v>
      </c>
      <c r="DQ410">
        <f t="shared" si="573"/>
        <v>0</v>
      </c>
      <c r="DR410">
        <v>0</v>
      </c>
      <c r="DS410">
        <f t="shared" si="574"/>
        <v>0</v>
      </c>
      <c r="DT410">
        <v>0</v>
      </c>
      <c r="DU410">
        <f t="shared" si="575"/>
        <v>0</v>
      </c>
      <c r="DV410">
        <v>0</v>
      </c>
      <c r="DW410">
        <f t="shared" si="576"/>
        <v>0</v>
      </c>
      <c r="DX410">
        <v>0</v>
      </c>
      <c r="DY410">
        <f t="shared" si="577"/>
        <v>0</v>
      </c>
      <c r="DZ410">
        <v>0</v>
      </c>
      <c r="EA410">
        <f t="shared" si="578"/>
        <v>0</v>
      </c>
      <c r="EB410">
        <v>0</v>
      </c>
      <c r="EC410">
        <f t="shared" si="579"/>
        <v>0</v>
      </c>
      <c r="ED410">
        <v>0</v>
      </c>
      <c r="EE410">
        <f t="shared" si="580"/>
        <v>0</v>
      </c>
      <c r="EF410">
        <v>0</v>
      </c>
      <c r="EG410">
        <f t="shared" si="581"/>
        <v>0</v>
      </c>
      <c r="EH410">
        <v>0</v>
      </c>
      <c r="EI410">
        <f t="shared" si="582"/>
        <v>0</v>
      </c>
      <c r="EJ410">
        <v>0</v>
      </c>
      <c r="EK410">
        <f t="shared" si="583"/>
        <v>0</v>
      </c>
      <c r="EL410">
        <v>0</v>
      </c>
      <c r="EM410">
        <f t="shared" si="584"/>
        <v>0</v>
      </c>
      <c r="EN410">
        <v>0</v>
      </c>
      <c r="EO410">
        <f t="shared" si="585"/>
        <v>0</v>
      </c>
      <c r="EP410">
        <v>0</v>
      </c>
      <c r="EQ410">
        <f t="shared" si="586"/>
        <v>0</v>
      </c>
      <c r="ER410">
        <v>0</v>
      </c>
      <c r="ES410">
        <f t="shared" si="587"/>
        <v>0</v>
      </c>
      <c r="ET410">
        <v>0</v>
      </c>
      <c r="EU410">
        <f t="shared" si="588"/>
        <v>0</v>
      </c>
      <c r="EV410">
        <v>0</v>
      </c>
      <c r="EW410">
        <f t="shared" si="589"/>
        <v>0</v>
      </c>
      <c r="EX410">
        <v>0</v>
      </c>
      <c r="EY410">
        <f t="shared" si="590"/>
        <v>0</v>
      </c>
      <c r="EZ410">
        <v>0</v>
      </c>
      <c r="FA410">
        <f t="shared" si="591"/>
        <v>0</v>
      </c>
      <c r="FB410">
        <v>0</v>
      </c>
      <c r="FC410">
        <f t="shared" si="592"/>
        <v>0</v>
      </c>
      <c r="FD410">
        <v>0</v>
      </c>
      <c r="FE410">
        <v>0</v>
      </c>
      <c r="FF410" s="3" t="s">
        <v>848</v>
      </c>
    </row>
    <row r="411" spans="1:162" x14ac:dyDescent="0.45">
      <c r="A411">
        <v>410</v>
      </c>
      <c r="B411">
        <v>625</v>
      </c>
      <c r="C411" t="s">
        <v>410</v>
      </c>
      <c r="D411" t="s">
        <v>829</v>
      </c>
      <c r="F411" t="s">
        <v>830</v>
      </c>
      <c r="G411" s="2">
        <v>0</v>
      </c>
      <c r="H411">
        <v>234.5</v>
      </c>
      <c r="I411">
        <v>600</v>
      </c>
      <c r="J411">
        <v>298</v>
      </c>
      <c r="K411" s="2">
        <f t="shared" si="596"/>
        <v>0.49666666666666665</v>
      </c>
      <c r="M411" t="s">
        <v>64</v>
      </c>
      <c r="N411">
        <v>0</v>
      </c>
      <c r="O411">
        <f t="shared" si="599"/>
        <v>0</v>
      </c>
      <c r="P411">
        <v>0</v>
      </c>
      <c r="Q411">
        <f t="shared" si="600"/>
        <v>0</v>
      </c>
      <c r="R411">
        <v>0</v>
      </c>
      <c r="S411">
        <f t="shared" si="601"/>
        <v>0</v>
      </c>
      <c r="T411">
        <v>0</v>
      </c>
      <c r="U411">
        <f t="shared" si="602"/>
        <v>0</v>
      </c>
      <c r="V411">
        <v>0</v>
      </c>
      <c r="W411">
        <f t="shared" si="603"/>
        <v>0</v>
      </c>
      <c r="X411">
        <v>0</v>
      </c>
      <c r="Y411">
        <f t="shared" si="604"/>
        <v>0</v>
      </c>
      <c r="Z411">
        <v>0</v>
      </c>
      <c r="AA411">
        <f t="shared" si="605"/>
        <v>0</v>
      </c>
      <c r="AB411">
        <v>0</v>
      </c>
      <c r="AC411">
        <f t="shared" si="606"/>
        <v>0</v>
      </c>
      <c r="AD411">
        <v>0</v>
      </c>
      <c r="AE411">
        <f t="shared" si="607"/>
        <v>0</v>
      </c>
      <c r="AF411">
        <v>0</v>
      </c>
      <c r="AG411">
        <f t="shared" si="608"/>
        <v>0</v>
      </c>
      <c r="AH411">
        <v>0</v>
      </c>
      <c r="AI411">
        <f t="shared" si="609"/>
        <v>0</v>
      </c>
      <c r="AJ411">
        <v>0</v>
      </c>
      <c r="AK411">
        <f t="shared" si="610"/>
        <v>0</v>
      </c>
      <c r="AL411">
        <v>0</v>
      </c>
      <c r="AM411">
        <f t="shared" si="611"/>
        <v>0</v>
      </c>
      <c r="AN411">
        <v>0</v>
      </c>
      <c r="AO411">
        <f t="shared" si="612"/>
        <v>0</v>
      </c>
      <c r="AP411">
        <v>0</v>
      </c>
      <c r="AQ411">
        <f t="shared" si="613"/>
        <v>0</v>
      </c>
      <c r="AR411">
        <v>0</v>
      </c>
      <c r="AS411">
        <f t="shared" si="614"/>
        <v>0</v>
      </c>
      <c r="AT411">
        <v>0</v>
      </c>
      <c r="AU411">
        <f t="shared" si="615"/>
        <v>0</v>
      </c>
      <c r="AV411">
        <v>0</v>
      </c>
      <c r="AW411">
        <f t="shared" si="616"/>
        <v>0</v>
      </c>
      <c r="AX411">
        <v>0</v>
      </c>
      <c r="AY411">
        <f t="shared" si="617"/>
        <v>0</v>
      </c>
      <c r="AZ411">
        <v>0</v>
      </c>
      <c r="BA411">
        <f t="shared" si="618"/>
        <v>0</v>
      </c>
      <c r="BB411">
        <v>0</v>
      </c>
      <c r="BC411">
        <f t="shared" si="619"/>
        <v>0</v>
      </c>
      <c r="BD411">
        <v>0</v>
      </c>
      <c r="BE411">
        <f t="shared" si="620"/>
        <v>0</v>
      </c>
      <c r="BF411">
        <v>0</v>
      </c>
      <c r="BG411">
        <f t="shared" si="621"/>
        <v>0</v>
      </c>
      <c r="BH411">
        <v>0</v>
      </c>
      <c r="BI411">
        <f t="shared" si="622"/>
        <v>0</v>
      </c>
      <c r="BJ411">
        <v>0</v>
      </c>
      <c r="BK411">
        <f t="shared" si="623"/>
        <v>0</v>
      </c>
      <c r="BL411">
        <v>0</v>
      </c>
      <c r="BM411">
        <f t="shared" si="624"/>
        <v>0</v>
      </c>
      <c r="BN411">
        <v>100</v>
      </c>
      <c r="BO411">
        <f t="shared" si="625"/>
        <v>1</v>
      </c>
      <c r="BP411">
        <v>0</v>
      </c>
      <c r="BQ411">
        <f t="shared" si="626"/>
        <v>0</v>
      </c>
      <c r="BR411">
        <v>0</v>
      </c>
      <c r="BS411">
        <f t="shared" si="627"/>
        <v>0</v>
      </c>
      <c r="BT411">
        <v>0</v>
      </c>
      <c r="BU411">
        <f t="shared" si="628"/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f t="shared" si="629"/>
        <v>0</v>
      </c>
      <c r="DF411">
        <v>0</v>
      </c>
      <c r="DG411">
        <f t="shared" si="630"/>
        <v>0</v>
      </c>
      <c r="DH411">
        <v>100</v>
      </c>
      <c r="DI411">
        <f t="shared" si="569"/>
        <v>1</v>
      </c>
      <c r="DJ411">
        <v>0</v>
      </c>
      <c r="DK411">
        <f t="shared" si="570"/>
        <v>0</v>
      </c>
      <c r="DL411">
        <v>0</v>
      </c>
      <c r="DM411">
        <f t="shared" si="571"/>
        <v>0</v>
      </c>
      <c r="DN411">
        <v>0</v>
      </c>
      <c r="DO411">
        <f t="shared" si="572"/>
        <v>0</v>
      </c>
      <c r="DP411">
        <v>0</v>
      </c>
      <c r="DQ411">
        <f t="shared" si="573"/>
        <v>0</v>
      </c>
      <c r="DR411">
        <v>0</v>
      </c>
      <c r="DS411">
        <f t="shared" si="574"/>
        <v>0</v>
      </c>
      <c r="DT411">
        <v>0</v>
      </c>
      <c r="DU411">
        <f t="shared" si="575"/>
        <v>0</v>
      </c>
      <c r="DV411">
        <v>0</v>
      </c>
      <c r="DW411">
        <f t="shared" si="576"/>
        <v>0</v>
      </c>
      <c r="DX411">
        <v>0</v>
      </c>
      <c r="DY411">
        <f t="shared" si="577"/>
        <v>0</v>
      </c>
      <c r="DZ411">
        <v>0</v>
      </c>
      <c r="EA411">
        <f t="shared" si="578"/>
        <v>0</v>
      </c>
      <c r="EB411">
        <v>0</v>
      </c>
      <c r="EC411">
        <f t="shared" si="579"/>
        <v>0</v>
      </c>
      <c r="ED411">
        <v>0</v>
      </c>
      <c r="EE411">
        <f t="shared" si="580"/>
        <v>0</v>
      </c>
      <c r="EF411">
        <v>0</v>
      </c>
      <c r="EG411">
        <f t="shared" si="581"/>
        <v>0</v>
      </c>
      <c r="EH411">
        <v>0</v>
      </c>
      <c r="EI411">
        <f t="shared" si="582"/>
        <v>0</v>
      </c>
      <c r="EJ411">
        <v>0</v>
      </c>
      <c r="EK411">
        <f t="shared" si="583"/>
        <v>0</v>
      </c>
      <c r="EL411">
        <v>0</v>
      </c>
      <c r="EM411">
        <f t="shared" si="584"/>
        <v>0</v>
      </c>
      <c r="EN411">
        <v>0</v>
      </c>
      <c r="EO411">
        <f t="shared" si="585"/>
        <v>0</v>
      </c>
      <c r="EP411">
        <v>0</v>
      </c>
      <c r="EQ411">
        <f t="shared" si="586"/>
        <v>0</v>
      </c>
      <c r="ER411">
        <v>0</v>
      </c>
      <c r="ES411">
        <f t="shared" si="587"/>
        <v>0</v>
      </c>
      <c r="ET411">
        <v>0</v>
      </c>
      <c r="EU411">
        <f t="shared" si="588"/>
        <v>0</v>
      </c>
      <c r="EV411">
        <v>0</v>
      </c>
      <c r="EW411">
        <f t="shared" si="589"/>
        <v>0</v>
      </c>
      <c r="EX411">
        <v>0</v>
      </c>
      <c r="EY411">
        <f t="shared" si="590"/>
        <v>0</v>
      </c>
      <c r="EZ411">
        <v>0</v>
      </c>
      <c r="FA411">
        <f t="shared" si="591"/>
        <v>0</v>
      </c>
      <c r="FB411">
        <v>0</v>
      </c>
      <c r="FC411">
        <f t="shared" si="592"/>
        <v>0</v>
      </c>
      <c r="FD411">
        <v>0</v>
      </c>
      <c r="FE411">
        <v>0</v>
      </c>
      <c r="FF411" s="3" t="s">
        <v>848</v>
      </c>
    </row>
    <row r="412" spans="1:162" x14ac:dyDescent="0.45">
      <c r="A412">
        <v>411</v>
      </c>
      <c r="B412">
        <v>626</v>
      </c>
      <c r="C412" t="s">
        <v>445</v>
      </c>
      <c r="D412" t="s">
        <v>829</v>
      </c>
      <c r="F412" t="s">
        <v>830</v>
      </c>
      <c r="G412" s="2">
        <v>0</v>
      </c>
      <c r="H412">
        <v>234.5</v>
      </c>
      <c r="I412">
        <v>1353</v>
      </c>
      <c r="J412">
        <v>298</v>
      </c>
      <c r="K412" s="2">
        <f t="shared" si="596"/>
        <v>0.22025129342202512</v>
      </c>
      <c r="M412" t="s">
        <v>64</v>
      </c>
      <c r="N412">
        <v>100</v>
      </c>
      <c r="O412">
        <f t="shared" si="599"/>
        <v>1</v>
      </c>
      <c r="P412">
        <v>0</v>
      </c>
      <c r="Q412">
        <f t="shared" si="600"/>
        <v>0</v>
      </c>
      <c r="R412">
        <v>0</v>
      </c>
      <c r="S412">
        <f t="shared" si="601"/>
        <v>0</v>
      </c>
      <c r="T412">
        <v>0</v>
      </c>
      <c r="U412">
        <f t="shared" si="602"/>
        <v>0</v>
      </c>
      <c r="V412">
        <v>0</v>
      </c>
      <c r="W412">
        <f t="shared" si="603"/>
        <v>0</v>
      </c>
      <c r="X412">
        <v>0</v>
      </c>
      <c r="Y412">
        <f t="shared" si="604"/>
        <v>0</v>
      </c>
      <c r="Z412">
        <v>0</v>
      </c>
      <c r="AA412">
        <f t="shared" si="605"/>
        <v>0</v>
      </c>
      <c r="AB412">
        <v>0</v>
      </c>
      <c r="AC412">
        <f t="shared" si="606"/>
        <v>0</v>
      </c>
      <c r="AD412">
        <v>0</v>
      </c>
      <c r="AE412">
        <f t="shared" si="607"/>
        <v>0</v>
      </c>
      <c r="AF412">
        <v>0</v>
      </c>
      <c r="AG412">
        <f t="shared" si="608"/>
        <v>0</v>
      </c>
      <c r="AH412">
        <v>0</v>
      </c>
      <c r="AI412">
        <f t="shared" si="609"/>
        <v>0</v>
      </c>
      <c r="AJ412">
        <v>0</v>
      </c>
      <c r="AK412">
        <f t="shared" si="610"/>
        <v>0</v>
      </c>
      <c r="AL412">
        <v>0</v>
      </c>
      <c r="AM412">
        <f t="shared" si="611"/>
        <v>0</v>
      </c>
      <c r="AN412">
        <v>0</v>
      </c>
      <c r="AO412">
        <f t="shared" si="612"/>
        <v>0</v>
      </c>
      <c r="AP412">
        <v>0</v>
      </c>
      <c r="AQ412">
        <f t="shared" si="613"/>
        <v>0</v>
      </c>
      <c r="AR412">
        <v>0</v>
      </c>
      <c r="AS412">
        <f t="shared" si="614"/>
        <v>0</v>
      </c>
      <c r="AT412">
        <v>0</v>
      </c>
      <c r="AU412">
        <f t="shared" si="615"/>
        <v>0</v>
      </c>
      <c r="AV412">
        <v>0</v>
      </c>
      <c r="AW412">
        <f t="shared" si="616"/>
        <v>0</v>
      </c>
      <c r="AX412">
        <v>0</v>
      </c>
      <c r="AY412">
        <f t="shared" si="617"/>
        <v>0</v>
      </c>
      <c r="AZ412">
        <v>0</v>
      </c>
      <c r="BA412">
        <f t="shared" si="618"/>
        <v>0</v>
      </c>
      <c r="BB412">
        <v>0</v>
      </c>
      <c r="BC412">
        <f t="shared" si="619"/>
        <v>0</v>
      </c>
      <c r="BD412">
        <v>0</v>
      </c>
      <c r="BE412">
        <f t="shared" si="620"/>
        <v>0</v>
      </c>
      <c r="BF412">
        <v>0</v>
      </c>
      <c r="BG412">
        <f t="shared" si="621"/>
        <v>0</v>
      </c>
      <c r="BH412">
        <v>0</v>
      </c>
      <c r="BI412">
        <f t="shared" si="622"/>
        <v>0</v>
      </c>
      <c r="BJ412">
        <v>0</v>
      </c>
      <c r="BK412">
        <f t="shared" si="623"/>
        <v>0</v>
      </c>
      <c r="BL412">
        <v>0</v>
      </c>
      <c r="BM412">
        <f t="shared" si="624"/>
        <v>0</v>
      </c>
      <c r="BN412">
        <v>0</v>
      </c>
      <c r="BO412">
        <f t="shared" si="625"/>
        <v>0</v>
      </c>
      <c r="BP412">
        <v>0</v>
      </c>
      <c r="BQ412">
        <f t="shared" si="626"/>
        <v>0</v>
      </c>
      <c r="BR412">
        <v>0</v>
      </c>
      <c r="BS412">
        <f t="shared" si="627"/>
        <v>0</v>
      </c>
      <c r="BT412">
        <v>0</v>
      </c>
      <c r="BU412">
        <f t="shared" si="628"/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f t="shared" si="629"/>
        <v>0</v>
      </c>
      <c r="DF412">
        <v>0</v>
      </c>
      <c r="DG412">
        <f t="shared" si="630"/>
        <v>0</v>
      </c>
      <c r="DH412">
        <v>100</v>
      </c>
      <c r="DI412">
        <f t="shared" si="569"/>
        <v>1</v>
      </c>
      <c r="DJ412">
        <v>0</v>
      </c>
      <c r="DK412">
        <f t="shared" si="570"/>
        <v>0</v>
      </c>
      <c r="DL412">
        <v>0</v>
      </c>
      <c r="DM412">
        <f t="shared" si="571"/>
        <v>0</v>
      </c>
      <c r="DN412">
        <v>0</v>
      </c>
      <c r="DO412">
        <f t="shared" si="572"/>
        <v>0</v>
      </c>
      <c r="DP412">
        <v>0</v>
      </c>
      <c r="DQ412">
        <f t="shared" si="573"/>
        <v>0</v>
      </c>
      <c r="DR412">
        <v>0</v>
      </c>
      <c r="DS412">
        <f t="shared" si="574"/>
        <v>0</v>
      </c>
      <c r="DT412">
        <v>0</v>
      </c>
      <c r="DU412">
        <f t="shared" si="575"/>
        <v>0</v>
      </c>
      <c r="DV412">
        <v>0</v>
      </c>
      <c r="DW412">
        <f t="shared" si="576"/>
        <v>0</v>
      </c>
      <c r="DX412">
        <v>0</v>
      </c>
      <c r="DY412">
        <f t="shared" si="577"/>
        <v>0</v>
      </c>
      <c r="DZ412">
        <v>0</v>
      </c>
      <c r="EA412">
        <f t="shared" si="578"/>
        <v>0</v>
      </c>
      <c r="EB412">
        <v>0</v>
      </c>
      <c r="EC412">
        <f t="shared" si="579"/>
        <v>0</v>
      </c>
      <c r="ED412">
        <v>0</v>
      </c>
      <c r="EE412">
        <f t="shared" si="580"/>
        <v>0</v>
      </c>
      <c r="EF412">
        <v>0</v>
      </c>
      <c r="EG412">
        <f t="shared" si="581"/>
        <v>0</v>
      </c>
      <c r="EH412">
        <v>0</v>
      </c>
      <c r="EI412">
        <f t="shared" si="582"/>
        <v>0</v>
      </c>
      <c r="EJ412">
        <v>0</v>
      </c>
      <c r="EK412">
        <f t="shared" si="583"/>
        <v>0</v>
      </c>
      <c r="EL412">
        <v>0</v>
      </c>
      <c r="EM412">
        <f t="shared" si="584"/>
        <v>0</v>
      </c>
      <c r="EN412">
        <v>0</v>
      </c>
      <c r="EO412">
        <f t="shared" si="585"/>
        <v>0</v>
      </c>
      <c r="EP412">
        <v>0</v>
      </c>
      <c r="EQ412">
        <f t="shared" si="586"/>
        <v>0</v>
      </c>
      <c r="ER412">
        <v>0</v>
      </c>
      <c r="ES412">
        <f t="shared" si="587"/>
        <v>0</v>
      </c>
      <c r="ET412">
        <v>0</v>
      </c>
      <c r="EU412">
        <f t="shared" si="588"/>
        <v>0</v>
      </c>
      <c r="EV412">
        <v>0</v>
      </c>
      <c r="EW412">
        <f t="shared" si="589"/>
        <v>0</v>
      </c>
      <c r="EX412">
        <v>0</v>
      </c>
      <c r="EY412">
        <f t="shared" si="590"/>
        <v>0</v>
      </c>
      <c r="EZ412">
        <v>0</v>
      </c>
      <c r="FA412">
        <f t="shared" si="591"/>
        <v>0</v>
      </c>
      <c r="FB412">
        <v>0</v>
      </c>
      <c r="FC412">
        <f t="shared" si="592"/>
        <v>0</v>
      </c>
      <c r="FD412">
        <v>0</v>
      </c>
      <c r="FE412">
        <v>0</v>
      </c>
      <c r="FF412" s="3" t="s">
        <v>848</v>
      </c>
    </row>
    <row r="413" spans="1:162" x14ac:dyDescent="0.45">
      <c r="A413">
        <v>412</v>
      </c>
      <c r="B413">
        <v>628</v>
      </c>
      <c r="C413" t="s">
        <v>368</v>
      </c>
      <c r="D413" t="s">
        <v>46</v>
      </c>
      <c r="E413">
        <v>1010</v>
      </c>
      <c r="F413" t="s">
        <v>654</v>
      </c>
      <c r="G413" s="2">
        <v>0</v>
      </c>
      <c r="H413">
        <f>15.3+273</f>
        <v>288.3</v>
      </c>
      <c r="I413">
        <v>1773</v>
      </c>
      <c r="J413">
        <v>298</v>
      </c>
      <c r="K413" s="2">
        <f t="shared" si="596"/>
        <v>0.16807670614777215</v>
      </c>
      <c r="L413">
        <f>5*10^-3</f>
        <v>5.0000000000000001E-3</v>
      </c>
      <c r="M413" t="s">
        <v>38</v>
      </c>
      <c r="N413">
        <v>0</v>
      </c>
      <c r="O413">
        <f t="shared" si="599"/>
        <v>0</v>
      </c>
      <c r="P413">
        <v>0</v>
      </c>
      <c r="Q413">
        <f t="shared" si="600"/>
        <v>0</v>
      </c>
      <c r="R413">
        <v>0</v>
      </c>
      <c r="S413">
        <f t="shared" si="601"/>
        <v>0</v>
      </c>
      <c r="T413">
        <v>0.45</v>
      </c>
      <c r="U413">
        <f t="shared" si="602"/>
        <v>4.5573206118705743E-3</v>
      </c>
      <c r="V413">
        <v>0</v>
      </c>
      <c r="W413">
        <f t="shared" si="603"/>
        <v>0</v>
      </c>
      <c r="X413">
        <v>0</v>
      </c>
      <c r="Y413">
        <f t="shared" si="604"/>
        <v>0</v>
      </c>
      <c r="Z413">
        <v>0</v>
      </c>
      <c r="AA413">
        <f t="shared" si="605"/>
        <v>0</v>
      </c>
      <c r="AB413">
        <v>0</v>
      </c>
      <c r="AC413">
        <f t="shared" si="606"/>
        <v>0</v>
      </c>
      <c r="AD413">
        <f>100-0.45-0.1</f>
        <v>99.45</v>
      </c>
      <c r="AE413">
        <f t="shared" si="607"/>
        <v>0.99081005694803426</v>
      </c>
      <c r="AF413">
        <v>0.1</v>
      </c>
      <c r="AG413">
        <f t="shared" si="608"/>
        <v>4.6326224400952097E-3</v>
      </c>
      <c r="AH413">
        <v>0</v>
      </c>
      <c r="AI413">
        <f t="shared" si="609"/>
        <v>0</v>
      </c>
      <c r="AJ413">
        <v>0</v>
      </c>
      <c r="AK413">
        <f t="shared" si="610"/>
        <v>0</v>
      </c>
      <c r="AL413">
        <v>0</v>
      </c>
      <c r="AM413">
        <f t="shared" si="611"/>
        <v>0</v>
      </c>
      <c r="AN413">
        <v>0</v>
      </c>
      <c r="AO413">
        <f t="shared" si="612"/>
        <v>0</v>
      </c>
      <c r="AP413">
        <v>0</v>
      </c>
      <c r="AQ413">
        <f t="shared" si="613"/>
        <v>0</v>
      </c>
      <c r="AR413">
        <v>0</v>
      </c>
      <c r="AS413">
        <f t="shared" si="614"/>
        <v>0</v>
      </c>
      <c r="AT413">
        <v>0</v>
      </c>
      <c r="AU413">
        <f t="shared" si="615"/>
        <v>0</v>
      </c>
      <c r="AV413">
        <v>0</v>
      </c>
      <c r="AW413">
        <f t="shared" si="616"/>
        <v>0</v>
      </c>
      <c r="AX413">
        <v>0</v>
      </c>
      <c r="AY413">
        <f t="shared" si="617"/>
        <v>0</v>
      </c>
      <c r="AZ413">
        <v>0</v>
      </c>
      <c r="BA413">
        <f t="shared" si="618"/>
        <v>0</v>
      </c>
      <c r="BB413">
        <v>0</v>
      </c>
      <c r="BC413">
        <f t="shared" si="619"/>
        <v>0</v>
      </c>
      <c r="BD413">
        <v>0</v>
      </c>
      <c r="BE413">
        <f t="shared" si="620"/>
        <v>0</v>
      </c>
      <c r="BF413">
        <v>0</v>
      </c>
      <c r="BG413">
        <f t="shared" si="621"/>
        <v>0</v>
      </c>
      <c r="BH413">
        <v>0</v>
      </c>
      <c r="BI413">
        <f t="shared" si="622"/>
        <v>0</v>
      </c>
      <c r="BJ413">
        <v>0</v>
      </c>
      <c r="BK413">
        <f t="shared" si="623"/>
        <v>0</v>
      </c>
      <c r="BL413">
        <v>0</v>
      </c>
      <c r="BM413">
        <f t="shared" si="624"/>
        <v>0</v>
      </c>
      <c r="BN413">
        <v>0</v>
      </c>
      <c r="BO413">
        <f t="shared" si="625"/>
        <v>0</v>
      </c>
      <c r="BP413">
        <v>0</v>
      </c>
      <c r="BQ413">
        <f t="shared" si="626"/>
        <v>0</v>
      </c>
      <c r="BR413">
        <v>0</v>
      </c>
      <c r="BS413">
        <f t="shared" si="627"/>
        <v>0</v>
      </c>
      <c r="BT413">
        <v>0</v>
      </c>
      <c r="BU413">
        <f t="shared" si="628"/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f>100-DF413</f>
        <v>78.599999999999994</v>
      </c>
      <c r="DE413">
        <f t="shared" ref="DE413:DE444" si="631">((DD413/100)/FY$2)/((DD413/100)/FY$2+(DF413/100)/GA$2+(DH413/100)/GC$2+(DJ413/100)/FK$2+(DL413/100)/FO$10+(DN413/100)/FI$13+(DP413/100)/FK$13+(DR413/100)/FM$13+(DT413/100)/FO$13+(DV413/100)/FI$19+(DX413/100)/FI$2+(DZ413/100)/FQ$2+(EB413/100)/FM$2+(ED413/100)/FI$22+(EF413/100)/FK$22+(EH413/100)/FS$2+(EJ413/100)/FI$6+(EL413/100)/FI$10+(EN413/100)/FN$22+(EP413/100)/FM$23+(ER413/100)/FI$26)</f>
        <v>0.85812444071452754</v>
      </c>
      <c r="DF413">
        <v>21.4</v>
      </c>
      <c r="DG413">
        <f t="shared" ref="DG413:DG444" si="632">((DF413/100)/GA$2)/((DD413/100)/FY$2+(DF413/100)/GA$2+(DH413/100)/GC$2+(DJ413/100)/FK$2+(DL413/100)/FO$10+(DN413/100)/FI$13+(DP413/100)/FK$13+(DR413/100)/FM$13+(DT413/100)/FO$13+(DV413/100)/FI$19+(DX413/100)/FI$2+(DZ413/100)/FQ$2+(EB413/100)/FM$2+(ED413/100)/FI$22+(EF413/100)/FK$22+(EH413/100)/FS$2+(EJ413/100)/FI$6+(EL413/100)/FI$10+(EN413/100)/FN$22+(EP413/100)/FM$23+(ER413/100)/FI$26)</f>
        <v>0.14187555928547244</v>
      </c>
      <c r="DH413">
        <v>0</v>
      </c>
      <c r="DI413">
        <f t="shared" si="569"/>
        <v>0</v>
      </c>
      <c r="DJ413">
        <v>0</v>
      </c>
      <c r="DK413">
        <f t="shared" si="570"/>
        <v>0</v>
      </c>
      <c r="DL413">
        <v>0</v>
      </c>
      <c r="DM413">
        <f t="shared" si="571"/>
        <v>0</v>
      </c>
      <c r="DN413">
        <v>0</v>
      </c>
      <c r="DO413">
        <f t="shared" si="572"/>
        <v>0</v>
      </c>
      <c r="DP413">
        <v>0</v>
      </c>
      <c r="DQ413">
        <f t="shared" si="573"/>
        <v>0</v>
      </c>
      <c r="DR413">
        <v>0</v>
      </c>
      <c r="DS413">
        <f t="shared" si="574"/>
        <v>0</v>
      </c>
      <c r="DT413">
        <v>0</v>
      </c>
      <c r="DU413">
        <f t="shared" si="575"/>
        <v>0</v>
      </c>
      <c r="DV413">
        <v>0</v>
      </c>
      <c r="DW413">
        <f t="shared" si="576"/>
        <v>0</v>
      </c>
      <c r="DX413">
        <v>0</v>
      </c>
      <c r="DY413">
        <f t="shared" si="577"/>
        <v>0</v>
      </c>
      <c r="DZ413">
        <v>0</v>
      </c>
      <c r="EA413">
        <f t="shared" si="578"/>
        <v>0</v>
      </c>
      <c r="EB413">
        <v>0</v>
      </c>
      <c r="EC413">
        <f t="shared" si="579"/>
        <v>0</v>
      </c>
      <c r="ED413">
        <v>0</v>
      </c>
      <c r="EE413">
        <f t="shared" si="580"/>
        <v>0</v>
      </c>
      <c r="EF413">
        <v>0</v>
      </c>
      <c r="EG413">
        <f t="shared" si="581"/>
        <v>0</v>
      </c>
      <c r="EH413">
        <v>0</v>
      </c>
      <c r="EI413">
        <f t="shared" si="582"/>
        <v>0</v>
      </c>
      <c r="EJ413">
        <v>0</v>
      </c>
      <c r="EK413">
        <f t="shared" si="583"/>
        <v>0</v>
      </c>
      <c r="EL413">
        <v>0</v>
      </c>
      <c r="EM413">
        <f t="shared" si="584"/>
        <v>0</v>
      </c>
      <c r="EN413">
        <v>0</v>
      </c>
      <c r="EO413">
        <f t="shared" si="585"/>
        <v>0</v>
      </c>
      <c r="EP413">
        <v>0</v>
      </c>
      <c r="EQ413">
        <f t="shared" si="586"/>
        <v>0</v>
      </c>
      <c r="ER413">
        <v>0</v>
      </c>
      <c r="ES413">
        <f t="shared" si="587"/>
        <v>0</v>
      </c>
      <c r="ET413">
        <v>0</v>
      </c>
      <c r="EU413">
        <f t="shared" si="588"/>
        <v>0</v>
      </c>
      <c r="EV413">
        <v>0</v>
      </c>
      <c r="EW413">
        <f t="shared" si="589"/>
        <v>0</v>
      </c>
      <c r="EX413">
        <v>0</v>
      </c>
      <c r="EY413">
        <f t="shared" si="590"/>
        <v>0</v>
      </c>
      <c r="EZ413">
        <v>0</v>
      </c>
      <c r="FA413">
        <f t="shared" si="591"/>
        <v>0</v>
      </c>
      <c r="FB413">
        <v>0</v>
      </c>
      <c r="FC413">
        <f t="shared" si="592"/>
        <v>0</v>
      </c>
      <c r="FD413">
        <v>0</v>
      </c>
      <c r="FE413">
        <v>0</v>
      </c>
      <c r="FF413" s="3" t="s">
        <v>645</v>
      </c>
    </row>
    <row r="414" spans="1:162" x14ac:dyDescent="0.45">
      <c r="A414">
        <v>413</v>
      </c>
      <c r="B414">
        <v>630</v>
      </c>
      <c r="C414" t="s">
        <v>851</v>
      </c>
      <c r="D414" t="s">
        <v>498</v>
      </c>
      <c r="G414" s="2">
        <v>1</v>
      </c>
      <c r="H414">
        <v>302.2</v>
      </c>
      <c r="I414">
        <v>594</v>
      </c>
      <c r="J414">
        <v>298</v>
      </c>
      <c r="K414" s="2">
        <f t="shared" si="596"/>
        <v>0.50168350168350173</v>
      </c>
      <c r="M414" t="s">
        <v>1144</v>
      </c>
      <c r="N414">
        <v>0</v>
      </c>
      <c r="O414">
        <f t="shared" si="599"/>
        <v>0</v>
      </c>
      <c r="P414">
        <v>0</v>
      </c>
      <c r="Q414">
        <f t="shared" si="600"/>
        <v>0</v>
      </c>
      <c r="R414">
        <v>0</v>
      </c>
      <c r="S414">
        <f t="shared" si="601"/>
        <v>0</v>
      </c>
      <c r="T414">
        <v>0</v>
      </c>
      <c r="U414">
        <f t="shared" si="602"/>
        <v>0</v>
      </c>
      <c r="V414">
        <v>0</v>
      </c>
      <c r="W414">
        <f t="shared" si="603"/>
        <v>0</v>
      </c>
      <c r="X414">
        <v>0</v>
      </c>
      <c r="Y414">
        <f t="shared" si="604"/>
        <v>0</v>
      </c>
      <c r="Z414">
        <v>0</v>
      </c>
      <c r="AA414">
        <f t="shared" si="605"/>
        <v>0</v>
      </c>
      <c r="AB414">
        <v>100</v>
      </c>
      <c r="AC414">
        <f t="shared" si="606"/>
        <v>1</v>
      </c>
      <c r="AD414">
        <v>0</v>
      </c>
      <c r="AE414">
        <f t="shared" si="607"/>
        <v>0</v>
      </c>
      <c r="AF414">
        <v>0</v>
      </c>
      <c r="AG414">
        <f t="shared" si="608"/>
        <v>0</v>
      </c>
      <c r="AH414">
        <v>0</v>
      </c>
      <c r="AI414">
        <f t="shared" si="609"/>
        <v>0</v>
      </c>
      <c r="AJ414">
        <v>0</v>
      </c>
      <c r="AK414">
        <f t="shared" si="610"/>
        <v>0</v>
      </c>
      <c r="AL414">
        <v>0</v>
      </c>
      <c r="AM414">
        <f t="shared" si="611"/>
        <v>0</v>
      </c>
      <c r="AN414">
        <v>0</v>
      </c>
      <c r="AO414">
        <f t="shared" si="612"/>
        <v>0</v>
      </c>
      <c r="AP414">
        <v>0</v>
      </c>
      <c r="AQ414">
        <f t="shared" si="613"/>
        <v>0</v>
      </c>
      <c r="AR414">
        <v>0</v>
      </c>
      <c r="AS414">
        <f t="shared" si="614"/>
        <v>0</v>
      </c>
      <c r="AT414">
        <v>0</v>
      </c>
      <c r="AU414">
        <f t="shared" si="615"/>
        <v>0</v>
      </c>
      <c r="AV414">
        <v>0</v>
      </c>
      <c r="AW414">
        <f t="shared" si="616"/>
        <v>0</v>
      </c>
      <c r="AX414">
        <v>0</v>
      </c>
      <c r="AY414">
        <f t="shared" si="617"/>
        <v>0</v>
      </c>
      <c r="AZ414">
        <v>0</v>
      </c>
      <c r="BA414">
        <f t="shared" si="618"/>
        <v>0</v>
      </c>
      <c r="BB414">
        <v>0</v>
      </c>
      <c r="BC414">
        <f t="shared" si="619"/>
        <v>0</v>
      </c>
      <c r="BD414">
        <v>0</v>
      </c>
      <c r="BE414">
        <f t="shared" si="620"/>
        <v>0</v>
      </c>
      <c r="BF414">
        <v>0</v>
      </c>
      <c r="BG414">
        <f t="shared" si="621"/>
        <v>0</v>
      </c>
      <c r="BH414">
        <v>0</v>
      </c>
      <c r="BI414">
        <f t="shared" si="622"/>
        <v>0</v>
      </c>
      <c r="BJ414">
        <v>0</v>
      </c>
      <c r="BK414">
        <f t="shared" si="623"/>
        <v>0</v>
      </c>
      <c r="BL414">
        <v>0</v>
      </c>
      <c r="BM414">
        <f t="shared" si="624"/>
        <v>0</v>
      </c>
      <c r="BN414">
        <v>0</v>
      </c>
      <c r="BO414">
        <f t="shared" si="625"/>
        <v>0</v>
      </c>
      <c r="BP414">
        <v>0</v>
      </c>
      <c r="BQ414">
        <f t="shared" si="626"/>
        <v>0</v>
      </c>
      <c r="BR414">
        <v>0</v>
      </c>
      <c r="BS414">
        <f t="shared" si="627"/>
        <v>0</v>
      </c>
      <c r="BT414">
        <v>0</v>
      </c>
      <c r="BU414">
        <f t="shared" si="628"/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100</v>
      </c>
      <c r="DE414">
        <f t="shared" si="631"/>
        <v>1</v>
      </c>
      <c r="DF414">
        <v>0</v>
      </c>
      <c r="DG414">
        <f t="shared" si="632"/>
        <v>0</v>
      </c>
      <c r="DH414">
        <v>0</v>
      </c>
      <c r="DI414">
        <f t="shared" si="569"/>
        <v>0</v>
      </c>
      <c r="DJ414">
        <v>0</v>
      </c>
      <c r="DK414">
        <f t="shared" si="570"/>
        <v>0</v>
      </c>
      <c r="DL414">
        <v>0</v>
      </c>
      <c r="DM414">
        <f t="shared" si="571"/>
        <v>0</v>
      </c>
      <c r="DN414">
        <v>0</v>
      </c>
      <c r="DO414">
        <f t="shared" si="572"/>
        <v>0</v>
      </c>
      <c r="DP414">
        <v>0</v>
      </c>
      <c r="DQ414">
        <f t="shared" si="573"/>
        <v>0</v>
      </c>
      <c r="DR414">
        <v>0</v>
      </c>
      <c r="DS414">
        <f t="shared" si="574"/>
        <v>0</v>
      </c>
      <c r="DT414">
        <v>0</v>
      </c>
      <c r="DU414">
        <f t="shared" si="575"/>
        <v>0</v>
      </c>
      <c r="DV414">
        <v>0</v>
      </c>
      <c r="DW414">
        <f t="shared" si="576"/>
        <v>0</v>
      </c>
      <c r="DX414">
        <v>0</v>
      </c>
      <c r="DY414">
        <f t="shared" si="577"/>
        <v>0</v>
      </c>
      <c r="DZ414">
        <v>0</v>
      </c>
      <c r="EA414">
        <f t="shared" si="578"/>
        <v>0</v>
      </c>
      <c r="EB414">
        <v>0</v>
      </c>
      <c r="EC414">
        <f t="shared" si="579"/>
        <v>0</v>
      </c>
      <c r="ED414">
        <v>0</v>
      </c>
      <c r="EE414">
        <f t="shared" si="580"/>
        <v>0</v>
      </c>
      <c r="EF414">
        <v>0</v>
      </c>
      <c r="EG414">
        <f t="shared" si="581"/>
        <v>0</v>
      </c>
      <c r="EH414">
        <v>0</v>
      </c>
      <c r="EI414">
        <f t="shared" si="582"/>
        <v>0</v>
      </c>
      <c r="EJ414">
        <v>0</v>
      </c>
      <c r="EK414">
        <f t="shared" si="583"/>
        <v>0</v>
      </c>
      <c r="EL414">
        <v>0</v>
      </c>
      <c r="EM414">
        <f t="shared" si="584"/>
        <v>0</v>
      </c>
      <c r="EN414">
        <v>0</v>
      </c>
      <c r="EO414">
        <f t="shared" si="585"/>
        <v>0</v>
      </c>
      <c r="EP414">
        <v>0</v>
      </c>
      <c r="EQ414">
        <f t="shared" si="586"/>
        <v>0</v>
      </c>
      <c r="ER414">
        <v>0</v>
      </c>
      <c r="ES414">
        <f t="shared" si="587"/>
        <v>0</v>
      </c>
      <c r="ET414">
        <v>0</v>
      </c>
      <c r="EU414">
        <f t="shared" si="588"/>
        <v>0</v>
      </c>
      <c r="EV414">
        <v>0</v>
      </c>
      <c r="EW414">
        <f t="shared" si="589"/>
        <v>0</v>
      </c>
      <c r="EX414">
        <v>0</v>
      </c>
      <c r="EY414">
        <f t="shared" si="590"/>
        <v>0</v>
      </c>
      <c r="EZ414">
        <v>0</v>
      </c>
      <c r="FA414">
        <f t="shared" si="591"/>
        <v>0</v>
      </c>
      <c r="FB414">
        <v>0</v>
      </c>
      <c r="FC414">
        <f t="shared" si="592"/>
        <v>0</v>
      </c>
      <c r="FD414">
        <v>0</v>
      </c>
      <c r="FE414">
        <v>0</v>
      </c>
      <c r="FF414" s="3" t="s">
        <v>866</v>
      </c>
    </row>
    <row r="415" spans="1:162" x14ac:dyDescent="0.45">
      <c r="A415">
        <v>414</v>
      </c>
      <c r="B415">
        <v>631</v>
      </c>
      <c r="C415" t="s">
        <v>705</v>
      </c>
      <c r="D415" t="s">
        <v>867</v>
      </c>
      <c r="E415" t="s">
        <v>590</v>
      </c>
      <c r="G415" s="2">
        <v>3</v>
      </c>
      <c r="H415">
        <v>693</v>
      </c>
      <c r="I415">
        <f>1500+273</f>
        <v>1773</v>
      </c>
      <c r="J415">
        <f>420+273</f>
        <v>693</v>
      </c>
      <c r="K415" s="2">
        <f t="shared" si="596"/>
        <v>0.39086294416243655</v>
      </c>
      <c r="M415" t="s">
        <v>64</v>
      </c>
      <c r="N415">
        <v>0</v>
      </c>
      <c r="O415">
        <f t="shared" si="599"/>
        <v>0</v>
      </c>
      <c r="P415">
        <v>0</v>
      </c>
      <c r="Q415">
        <f t="shared" si="600"/>
        <v>0</v>
      </c>
      <c r="R415">
        <v>9.5</v>
      </c>
      <c r="S415">
        <f t="shared" si="601"/>
        <v>9.08082943368584E-2</v>
      </c>
      <c r="T415">
        <v>0</v>
      </c>
      <c r="U415">
        <f t="shared" si="602"/>
        <v>0</v>
      </c>
      <c r="V415">
        <v>0</v>
      </c>
      <c r="W415">
        <f t="shared" si="603"/>
        <v>0</v>
      </c>
      <c r="X415">
        <v>0</v>
      </c>
      <c r="Y415">
        <f t="shared" si="604"/>
        <v>0</v>
      </c>
      <c r="Z415">
        <v>0</v>
      </c>
      <c r="AA415">
        <f t="shared" si="605"/>
        <v>0</v>
      </c>
      <c r="AB415">
        <v>0</v>
      </c>
      <c r="AC415">
        <f t="shared" si="606"/>
        <v>0</v>
      </c>
      <c r="AD415">
        <v>90.5</v>
      </c>
      <c r="AE415">
        <f t="shared" si="607"/>
        <v>0.90919170566314167</v>
      </c>
      <c r="AF415">
        <v>0</v>
      </c>
      <c r="AG415">
        <f t="shared" si="608"/>
        <v>0</v>
      </c>
      <c r="AH415">
        <v>0</v>
      </c>
      <c r="AI415">
        <f t="shared" si="609"/>
        <v>0</v>
      </c>
      <c r="AJ415">
        <v>0</v>
      </c>
      <c r="AK415">
        <f t="shared" si="610"/>
        <v>0</v>
      </c>
      <c r="AL415">
        <v>0</v>
      </c>
      <c r="AM415">
        <f t="shared" si="611"/>
        <v>0</v>
      </c>
      <c r="AN415">
        <v>0</v>
      </c>
      <c r="AO415">
        <f t="shared" si="612"/>
        <v>0</v>
      </c>
      <c r="AP415">
        <v>0</v>
      </c>
      <c r="AQ415">
        <f t="shared" si="613"/>
        <v>0</v>
      </c>
      <c r="AR415">
        <v>0</v>
      </c>
      <c r="AS415">
        <f t="shared" si="614"/>
        <v>0</v>
      </c>
      <c r="AT415">
        <v>0</v>
      </c>
      <c r="AU415">
        <f t="shared" si="615"/>
        <v>0</v>
      </c>
      <c r="AV415">
        <v>0</v>
      </c>
      <c r="AW415">
        <f t="shared" si="616"/>
        <v>0</v>
      </c>
      <c r="AX415">
        <v>0</v>
      </c>
      <c r="AY415">
        <f t="shared" si="617"/>
        <v>0</v>
      </c>
      <c r="AZ415">
        <v>0</v>
      </c>
      <c r="BA415">
        <f t="shared" si="618"/>
        <v>0</v>
      </c>
      <c r="BB415">
        <v>0</v>
      </c>
      <c r="BC415">
        <f t="shared" si="619"/>
        <v>0</v>
      </c>
      <c r="BD415">
        <v>0</v>
      </c>
      <c r="BE415">
        <f t="shared" si="620"/>
        <v>0</v>
      </c>
      <c r="BF415">
        <v>0</v>
      </c>
      <c r="BG415">
        <f t="shared" si="621"/>
        <v>0</v>
      </c>
      <c r="BH415">
        <v>0</v>
      </c>
      <c r="BI415">
        <f t="shared" si="622"/>
        <v>0</v>
      </c>
      <c r="BJ415">
        <v>0</v>
      </c>
      <c r="BK415">
        <f t="shared" si="623"/>
        <v>0</v>
      </c>
      <c r="BL415">
        <v>0</v>
      </c>
      <c r="BM415">
        <f t="shared" si="624"/>
        <v>0</v>
      </c>
      <c r="BN415">
        <v>0</v>
      </c>
      <c r="BO415">
        <f t="shared" si="625"/>
        <v>0</v>
      </c>
      <c r="BP415">
        <v>0</v>
      </c>
      <c r="BQ415">
        <f t="shared" si="626"/>
        <v>0</v>
      </c>
      <c r="BR415">
        <v>0</v>
      </c>
      <c r="BS415">
        <f t="shared" si="627"/>
        <v>0</v>
      </c>
      <c r="BT415">
        <v>0</v>
      </c>
      <c r="BU415">
        <f t="shared" si="628"/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f t="shared" si="631"/>
        <v>0</v>
      </c>
      <c r="DF415">
        <v>0</v>
      </c>
      <c r="DG415">
        <f t="shared" si="632"/>
        <v>0</v>
      </c>
      <c r="DH415">
        <v>0</v>
      </c>
      <c r="DI415">
        <f t="shared" si="569"/>
        <v>0</v>
      </c>
      <c r="DJ415">
        <v>100</v>
      </c>
      <c r="DK415">
        <f t="shared" si="570"/>
        <v>1</v>
      </c>
      <c r="DL415">
        <v>0</v>
      </c>
      <c r="DM415">
        <f t="shared" si="571"/>
        <v>0</v>
      </c>
      <c r="DN415">
        <v>0</v>
      </c>
      <c r="DO415">
        <f t="shared" si="572"/>
        <v>0</v>
      </c>
      <c r="DP415">
        <v>0</v>
      </c>
      <c r="DQ415">
        <f t="shared" si="573"/>
        <v>0</v>
      </c>
      <c r="DR415">
        <v>0</v>
      </c>
      <c r="DS415">
        <f t="shared" si="574"/>
        <v>0</v>
      </c>
      <c r="DT415">
        <v>0</v>
      </c>
      <c r="DU415">
        <f t="shared" si="575"/>
        <v>0</v>
      </c>
      <c r="DV415">
        <v>0</v>
      </c>
      <c r="DW415">
        <f t="shared" si="576"/>
        <v>0</v>
      </c>
      <c r="DX415">
        <v>0</v>
      </c>
      <c r="DY415">
        <f t="shared" si="577"/>
        <v>0</v>
      </c>
      <c r="DZ415">
        <v>0</v>
      </c>
      <c r="EA415">
        <f t="shared" si="578"/>
        <v>0</v>
      </c>
      <c r="EB415">
        <v>0</v>
      </c>
      <c r="EC415">
        <f t="shared" si="579"/>
        <v>0</v>
      </c>
      <c r="ED415">
        <v>0</v>
      </c>
      <c r="EE415">
        <f t="shared" si="580"/>
        <v>0</v>
      </c>
      <c r="EF415">
        <v>0</v>
      </c>
      <c r="EG415">
        <f t="shared" si="581"/>
        <v>0</v>
      </c>
      <c r="EH415">
        <v>0</v>
      </c>
      <c r="EI415">
        <f t="shared" si="582"/>
        <v>0</v>
      </c>
      <c r="EJ415">
        <v>0</v>
      </c>
      <c r="EK415">
        <f t="shared" si="583"/>
        <v>0</v>
      </c>
      <c r="EL415">
        <v>0</v>
      </c>
      <c r="EM415">
        <f t="shared" si="584"/>
        <v>0</v>
      </c>
      <c r="EN415">
        <v>0</v>
      </c>
      <c r="EO415">
        <f t="shared" si="585"/>
        <v>0</v>
      </c>
      <c r="EP415">
        <v>0</v>
      </c>
      <c r="EQ415">
        <f t="shared" si="586"/>
        <v>0</v>
      </c>
      <c r="ER415">
        <v>0</v>
      </c>
      <c r="ES415">
        <f t="shared" si="587"/>
        <v>0</v>
      </c>
      <c r="ET415">
        <v>0</v>
      </c>
      <c r="EU415">
        <f t="shared" si="588"/>
        <v>0</v>
      </c>
      <c r="EV415">
        <v>0</v>
      </c>
      <c r="EW415">
        <f t="shared" si="589"/>
        <v>0</v>
      </c>
      <c r="EX415">
        <v>0</v>
      </c>
      <c r="EY415">
        <f t="shared" si="590"/>
        <v>0</v>
      </c>
      <c r="EZ415">
        <v>0</v>
      </c>
      <c r="FA415">
        <f t="shared" si="591"/>
        <v>0</v>
      </c>
      <c r="FB415">
        <v>0</v>
      </c>
      <c r="FC415">
        <f t="shared" si="592"/>
        <v>0</v>
      </c>
      <c r="FD415">
        <v>0</v>
      </c>
      <c r="FE415">
        <v>0</v>
      </c>
      <c r="FF415" s="3" t="s">
        <v>868</v>
      </c>
    </row>
    <row r="416" spans="1:162" x14ac:dyDescent="0.45">
      <c r="A416">
        <v>415</v>
      </c>
      <c r="B416">
        <v>632</v>
      </c>
      <c r="C416" t="s">
        <v>705</v>
      </c>
      <c r="D416" t="s">
        <v>408</v>
      </c>
      <c r="E416" t="s">
        <v>590</v>
      </c>
      <c r="G416" s="2">
        <v>2</v>
      </c>
      <c r="H416">
        <v>693</v>
      </c>
      <c r="I416">
        <f t="shared" ref="I416:I419" si="633">1500+273</f>
        <v>1773</v>
      </c>
      <c r="J416">
        <f>570+273</f>
        <v>843</v>
      </c>
      <c r="K416" s="2">
        <f t="shared" si="596"/>
        <v>0.47546531302876482</v>
      </c>
      <c r="M416" t="s">
        <v>64</v>
      </c>
      <c r="N416">
        <v>0</v>
      </c>
      <c r="O416">
        <f t="shared" si="599"/>
        <v>0</v>
      </c>
      <c r="P416">
        <v>0</v>
      </c>
      <c r="Q416">
        <f t="shared" si="600"/>
        <v>0</v>
      </c>
      <c r="R416">
        <v>9.5</v>
      </c>
      <c r="S416">
        <f t="shared" si="601"/>
        <v>9.08082943368584E-2</v>
      </c>
      <c r="T416">
        <v>0</v>
      </c>
      <c r="U416">
        <f t="shared" si="602"/>
        <v>0</v>
      </c>
      <c r="V416">
        <v>0</v>
      </c>
      <c r="W416">
        <f t="shared" si="603"/>
        <v>0</v>
      </c>
      <c r="X416">
        <v>0</v>
      </c>
      <c r="Y416">
        <f t="shared" si="604"/>
        <v>0</v>
      </c>
      <c r="Z416">
        <v>0</v>
      </c>
      <c r="AA416">
        <f t="shared" si="605"/>
        <v>0</v>
      </c>
      <c r="AB416">
        <v>0</v>
      </c>
      <c r="AC416">
        <f t="shared" si="606"/>
        <v>0</v>
      </c>
      <c r="AD416">
        <v>90.5</v>
      </c>
      <c r="AE416">
        <f t="shared" si="607"/>
        <v>0.90919170566314167</v>
      </c>
      <c r="AF416">
        <v>0</v>
      </c>
      <c r="AG416">
        <f t="shared" si="608"/>
        <v>0</v>
      </c>
      <c r="AH416">
        <v>0</v>
      </c>
      <c r="AI416">
        <f t="shared" si="609"/>
        <v>0</v>
      </c>
      <c r="AJ416">
        <v>0</v>
      </c>
      <c r="AK416">
        <f t="shared" si="610"/>
        <v>0</v>
      </c>
      <c r="AL416">
        <v>0</v>
      </c>
      <c r="AM416">
        <f t="shared" si="611"/>
        <v>0</v>
      </c>
      <c r="AN416">
        <v>0</v>
      </c>
      <c r="AO416">
        <f t="shared" si="612"/>
        <v>0</v>
      </c>
      <c r="AP416">
        <v>0</v>
      </c>
      <c r="AQ416">
        <f t="shared" si="613"/>
        <v>0</v>
      </c>
      <c r="AR416">
        <v>0</v>
      </c>
      <c r="AS416">
        <f t="shared" si="614"/>
        <v>0</v>
      </c>
      <c r="AT416">
        <v>0</v>
      </c>
      <c r="AU416">
        <f t="shared" si="615"/>
        <v>0</v>
      </c>
      <c r="AV416">
        <v>0</v>
      </c>
      <c r="AW416">
        <f t="shared" si="616"/>
        <v>0</v>
      </c>
      <c r="AX416">
        <v>0</v>
      </c>
      <c r="AY416">
        <f t="shared" si="617"/>
        <v>0</v>
      </c>
      <c r="AZ416">
        <v>0</v>
      </c>
      <c r="BA416">
        <f t="shared" si="618"/>
        <v>0</v>
      </c>
      <c r="BB416">
        <v>0</v>
      </c>
      <c r="BC416">
        <f t="shared" si="619"/>
        <v>0</v>
      </c>
      <c r="BD416">
        <v>0</v>
      </c>
      <c r="BE416">
        <f t="shared" si="620"/>
        <v>0</v>
      </c>
      <c r="BF416">
        <v>0</v>
      </c>
      <c r="BG416">
        <f t="shared" si="621"/>
        <v>0</v>
      </c>
      <c r="BH416">
        <v>0</v>
      </c>
      <c r="BI416">
        <f t="shared" si="622"/>
        <v>0</v>
      </c>
      <c r="BJ416">
        <v>0</v>
      </c>
      <c r="BK416">
        <f t="shared" si="623"/>
        <v>0</v>
      </c>
      <c r="BL416">
        <v>0</v>
      </c>
      <c r="BM416">
        <f t="shared" si="624"/>
        <v>0</v>
      </c>
      <c r="BN416">
        <v>0</v>
      </c>
      <c r="BO416">
        <f t="shared" si="625"/>
        <v>0</v>
      </c>
      <c r="BP416">
        <v>0</v>
      </c>
      <c r="BQ416">
        <f t="shared" si="626"/>
        <v>0</v>
      </c>
      <c r="BR416">
        <v>0</v>
      </c>
      <c r="BS416">
        <f t="shared" si="627"/>
        <v>0</v>
      </c>
      <c r="BT416">
        <v>0</v>
      </c>
      <c r="BU416">
        <f t="shared" si="628"/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f t="shared" si="631"/>
        <v>0</v>
      </c>
      <c r="DF416">
        <v>0</v>
      </c>
      <c r="DG416">
        <f t="shared" si="632"/>
        <v>0</v>
      </c>
      <c r="DH416">
        <v>0</v>
      </c>
      <c r="DI416">
        <f t="shared" si="569"/>
        <v>0</v>
      </c>
      <c r="DJ416">
        <v>100</v>
      </c>
      <c r="DK416">
        <f t="shared" si="570"/>
        <v>1</v>
      </c>
      <c r="DL416">
        <v>0</v>
      </c>
      <c r="DM416">
        <f t="shared" si="571"/>
        <v>0</v>
      </c>
      <c r="DN416">
        <v>0</v>
      </c>
      <c r="DO416">
        <f t="shared" si="572"/>
        <v>0</v>
      </c>
      <c r="DP416">
        <v>0</v>
      </c>
      <c r="DQ416">
        <f t="shared" si="573"/>
        <v>0</v>
      </c>
      <c r="DR416">
        <v>0</v>
      </c>
      <c r="DS416">
        <f t="shared" si="574"/>
        <v>0</v>
      </c>
      <c r="DT416">
        <v>0</v>
      </c>
      <c r="DU416">
        <f t="shared" si="575"/>
        <v>0</v>
      </c>
      <c r="DV416">
        <v>0</v>
      </c>
      <c r="DW416">
        <f t="shared" si="576"/>
        <v>0</v>
      </c>
      <c r="DX416">
        <v>0</v>
      </c>
      <c r="DY416">
        <f t="shared" si="577"/>
        <v>0</v>
      </c>
      <c r="DZ416">
        <v>0</v>
      </c>
      <c r="EA416">
        <f t="shared" si="578"/>
        <v>0</v>
      </c>
      <c r="EB416">
        <v>0</v>
      </c>
      <c r="EC416">
        <f t="shared" si="579"/>
        <v>0</v>
      </c>
      <c r="ED416">
        <v>0</v>
      </c>
      <c r="EE416">
        <f t="shared" si="580"/>
        <v>0</v>
      </c>
      <c r="EF416">
        <v>0</v>
      </c>
      <c r="EG416">
        <f t="shared" si="581"/>
        <v>0</v>
      </c>
      <c r="EH416">
        <v>0</v>
      </c>
      <c r="EI416">
        <f t="shared" si="582"/>
        <v>0</v>
      </c>
      <c r="EJ416">
        <v>0</v>
      </c>
      <c r="EK416">
        <f t="shared" si="583"/>
        <v>0</v>
      </c>
      <c r="EL416">
        <v>0</v>
      </c>
      <c r="EM416">
        <f t="shared" si="584"/>
        <v>0</v>
      </c>
      <c r="EN416">
        <v>0</v>
      </c>
      <c r="EO416">
        <f t="shared" si="585"/>
        <v>0</v>
      </c>
      <c r="EP416">
        <v>0</v>
      </c>
      <c r="EQ416">
        <f t="shared" si="586"/>
        <v>0</v>
      </c>
      <c r="ER416">
        <v>0</v>
      </c>
      <c r="ES416">
        <f t="shared" si="587"/>
        <v>0</v>
      </c>
      <c r="ET416">
        <v>0</v>
      </c>
      <c r="EU416">
        <f t="shared" si="588"/>
        <v>0</v>
      </c>
      <c r="EV416">
        <v>0</v>
      </c>
      <c r="EW416">
        <f t="shared" si="589"/>
        <v>0</v>
      </c>
      <c r="EX416">
        <v>0</v>
      </c>
      <c r="EY416">
        <f t="shared" si="590"/>
        <v>0</v>
      </c>
      <c r="EZ416">
        <v>0</v>
      </c>
      <c r="FA416">
        <f t="shared" si="591"/>
        <v>0</v>
      </c>
      <c r="FB416">
        <v>0</v>
      </c>
      <c r="FC416">
        <f t="shared" si="592"/>
        <v>0</v>
      </c>
      <c r="FD416">
        <v>0</v>
      </c>
      <c r="FE416">
        <v>0</v>
      </c>
      <c r="FF416" s="3" t="s">
        <v>868</v>
      </c>
    </row>
    <row r="417" spans="1:162" x14ac:dyDescent="0.45">
      <c r="A417">
        <v>416</v>
      </c>
      <c r="B417">
        <v>633</v>
      </c>
      <c r="C417" t="s">
        <v>705</v>
      </c>
      <c r="D417" t="s">
        <v>867</v>
      </c>
      <c r="E417" t="s">
        <v>590</v>
      </c>
      <c r="G417" s="2">
        <v>2</v>
      </c>
      <c r="H417">
        <v>693</v>
      </c>
      <c r="I417">
        <f t="shared" si="633"/>
        <v>1773</v>
      </c>
      <c r="J417">
        <f>750+273</f>
        <v>1023</v>
      </c>
      <c r="K417" s="2">
        <f t="shared" si="596"/>
        <v>0.5769881556683587</v>
      </c>
      <c r="M417" t="s">
        <v>64</v>
      </c>
      <c r="N417">
        <v>0</v>
      </c>
      <c r="O417">
        <f t="shared" si="599"/>
        <v>0</v>
      </c>
      <c r="P417">
        <v>0</v>
      </c>
      <c r="Q417">
        <f t="shared" si="600"/>
        <v>0</v>
      </c>
      <c r="R417">
        <v>9.5</v>
      </c>
      <c r="S417">
        <f t="shared" si="601"/>
        <v>9.08082943368584E-2</v>
      </c>
      <c r="T417">
        <v>0</v>
      </c>
      <c r="U417">
        <f t="shared" si="602"/>
        <v>0</v>
      </c>
      <c r="V417">
        <v>0</v>
      </c>
      <c r="W417">
        <f t="shared" si="603"/>
        <v>0</v>
      </c>
      <c r="X417">
        <v>0</v>
      </c>
      <c r="Y417">
        <f t="shared" si="604"/>
        <v>0</v>
      </c>
      <c r="Z417">
        <v>0</v>
      </c>
      <c r="AA417">
        <f t="shared" si="605"/>
        <v>0</v>
      </c>
      <c r="AB417">
        <v>0</v>
      </c>
      <c r="AC417">
        <f t="shared" si="606"/>
        <v>0</v>
      </c>
      <c r="AD417">
        <v>90.5</v>
      </c>
      <c r="AE417">
        <f t="shared" si="607"/>
        <v>0.90919170566314167</v>
      </c>
      <c r="AF417">
        <v>0</v>
      </c>
      <c r="AG417">
        <f t="shared" si="608"/>
        <v>0</v>
      </c>
      <c r="AH417">
        <v>0</v>
      </c>
      <c r="AI417">
        <f t="shared" si="609"/>
        <v>0</v>
      </c>
      <c r="AJ417">
        <v>0</v>
      </c>
      <c r="AK417">
        <f t="shared" si="610"/>
        <v>0</v>
      </c>
      <c r="AL417">
        <v>0</v>
      </c>
      <c r="AM417">
        <f t="shared" si="611"/>
        <v>0</v>
      </c>
      <c r="AN417">
        <v>0</v>
      </c>
      <c r="AO417">
        <f t="shared" si="612"/>
        <v>0</v>
      </c>
      <c r="AP417">
        <v>0</v>
      </c>
      <c r="AQ417">
        <f t="shared" si="613"/>
        <v>0</v>
      </c>
      <c r="AR417">
        <v>0</v>
      </c>
      <c r="AS417">
        <f t="shared" si="614"/>
        <v>0</v>
      </c>
      <c r="AT417">
        <v>0</v>
      </c>
      <c r="AU417">
        <f t="shared" si="615"/>
        <v>0</v>
      </c>
      <c r="AV417">
        <v>0</v>
      </c>
      <c r="AW417">
        <f t="shared" si="616"/>
        <v>0</v>
      </c>
      <c r="AX417">
        <v>0</v>
      </c>
      <c r="AY417">
        <f t="shared" si="617"/>
        <v>0</v>
      </c>
      <c r="AZ417">
        <v>0</v>
      </c>
      <c r="BA417">
        <f t="shared" si="618"/>
        <v>0</v>
      </c>
      <c r="BB417">
        <v>0</v>
      </c>
      <c r="BC417">
        <f t="shared" si="619"/>
        <v>0</v>
      </c>
      <c r="BD417">
        <v>0</v>
      </c>
      <c r="BE417">
        <f t="shared" si="620"/>
        <v>0</v>
      </c>
      <c r="BF417">
        <v>0</v>
      </c>
      <c r="BG417">
        <f t="shared" si="621"/>
        <v>0</v>
      </c>
      <c r="BH417">
        <v>0</v>
      </c>
      <c r="BI417">
        <f t="shared" si="622"/>
        <v>0</v>
      </c>
      <c r="BJ417">
        <v>0</v>
      </c>
      <c r="BK417">
        <f t="shared" si="623"/>
        <v>0</v>
      </c>
      <c r="BL417">
        <v>0</v>
      </c>
      <c r="BM417">
        <f t="shared" si="624"/>
        <v>0</v>
      </c>
      <c r="BN417">
        <v>0</v>
      </c>
      <c r="BO417">
        <f t="shared" si="625"/>
        <v>0</v>
      </c>
      <c r="BP417">
        <v>0</v>
      </c>
      <c r="BQ417">
        <f t="shared" si="626"/>
        <v>0</v>
      </c>
      <c r="BR417">
        <v>0</v>
      </c>
      <c r="BS417">
        <f t="shared" si="627"/>
        <v>0</v>
      </c>
      <c r="BT417">
        <v>0</v>
      </c>
      <c r="BU417">
        <f t="shared" si="628"/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f t="shared" si="631"/>
        <v>0</v>
      </c>
      <c r="DF417">
        <v>0</v>
      </c>
      <c r="DG417">
        <f t="shared" si="632"/>
        <v>0</v>
      </c>
      <c r="DH417">
        <v>0</v>
      </c>
      <c r="DI417">
        <f t="shared" si="569"/>
        <v>0</v>
      </c>
      <c r="DJ417">
        <v>100</v>
      </c>
      <c r="DK417">
        <f t="shared" si="570"/>
        <v>1</v>
      </c>
      <c r="DL417">
        <v>0</v>
      </c>
      <c r="DM417">
        <f t="shared" si="571"/>
        <v>0</v>
      </c>
      <c r="DN417">
        <v>0</v>
      </c>
      <c r="DO417">
        <f t="shared" si="572"/>
        <v>0</v>
      </c>
      <c r="DP417">
        <v>0</v>
      </c>
      <c r="DQ417">
        <f t="shared" si="573"/>
        <v>0</v>
      </c>
      <c r="DR417">
        <v>0</v>
      </c>
      <c r="DS417">
        <f t="shared" si="574"/>
        <v>0</v>
      </c>
      <c r="DT417">
        <v>0</v>
      </c>
      <c r="DU417">
        <f t="shared" si="575"/>
        <v>0</v>
      </c>
      <c r="DV417">
        <v>0</v>
      </c>
      <c r="DW417">
        <f t="shared" si="576"/>
        <v>0</v>
      </c>
      <c r="DX417">
        <v>0</v>
      </c>
      <c r="DY417">
        <f t="shared" si="577"/>
        <v>0</v>
      </c>
      <c r="DZ417">
        <v>0</v>
      </c>
      <c r="EA417">
        <f t="shared" si="578"/>
        <v>0</v>
      </c>
      <c r="EB417">
        <v>0</v>
      </c>
      <c r="EC417">
        <f t="shared" si="579"/>
        <v>0</v>
      </c>
      <c r="ED417">
        <v>0</v>
      </c>
      <c r="EE417">
        <f t="shared" si="580"/>
        <v>0</v>
      </c>
      <c r="EF417">
        <v>0</v>
      </c>
      <c r="EG417">
        <f t="shared" si="581"/>
        <v>0</v>
      </c>
      <c r="EH417">
        <v>0</v>
      </c>
      <c r="EI417">
        <f t="shared" si="582"/>
        <v>0</v>
      </c>
      <c r="EJ417">
        <v>0</v>
      </c>
      <c r="EK417">
        <f t="shared" si="583"/>
        <v>0</v>
      </c>
      <c r="EL417">
        <v>0</v>
      </c>
      <c r="EM417">
        <f t="shared" si="584"/>
        <v>0</v>
      </c>
      <c r="EN417">
        <v>0</v>
      </c>
      <c r="EO417">
        <f t="shared" si="585"/>
        <v>0</v>
      </c>
      <c r="EP417">
        <v>0</v>
      </c>
      <c r="EQ417">
        <f t="shared" si="586"/>
        <v>0</v>
      </c>
      <c r="ER417">
        <v>0</v>
      </c>
      <c r="ES417">
        <f t="shared" si="587"/>
        <v>0</v>
      </c>
      <c r="ET417">
        <v>0</v>
      </c>
      <c r="EU417">
        <f t="shared" si="588"/>
        <v>0</v>
      </c>
      <c r="EV417">
        <v>0</v>
      </c>
      <c r="EW417">
        <f t="shared" si="589"/>
        <v>0</v>
      </c>
      <c r="EX417">
        <v>0</v>
      </c>
      <c r="EY417">
        <f t="shared" si="590"/>
        <v>0</v>
      </c>
      <c r="EZ417">
        <v>0</v>
      </c>
      <c r="FA417">
        <f t="shared" si="591"/>
        <v>0</v>
      </c>
      <c r="FB417">
        <v>0</v>
      </c>
      <c r="FC417">
        <f t="shared" si="592"/>
        <v>0</v>
      </c>
      <c r="FD417">
        <v>0</v>
      </c>
      <c r="FE417">
        <v>0</v>
      </c>
      <c r="FF417" s="3" t="s">
        <v>868</v>
      </c>
    </row>
    <row r="418" spans="1:162" x14ac:dyDescent="0.45">
      <c r="A418">
        <v>417</v>
      </c>
      <c r="B418">
        <v>634</v>
      </c>
      <c r="C418" t="s">
        <v>869</v>
      </c>
      <c r="D418" t="s">
        <v>867</v>
      </c>
      <c r="E418" t="s">
        <v>870</v>
      </c>
      <c r="G418" s="2">
        <v>3</v>
      </c>
      <c r="H418">
        <v>693</v>
      </c>
      <c r="I418">
        <f t="shared" si="633"/>
        <v>1773</v>
      </c>
      <c r="J418">
        <f>420+273</f>
        <v>693</v>
      </c>
      <c r="K418" s="2">
        <f t="shared" si="596"/>
        <v>0.39086294416243655</v>
      </c>
      <c r="M418" t="s">
        <v>64</v>
      </c>
      <c r="N418">
        <v>0</v>
      </c>
      <c r="O418">
        <f t="shared" si="599"/>
        <v>0</v>
      </c>
      <c r="P418">
        <v>0</v>
      </c>
      <c r="Q418">
        <f t="shared" si="600"/>
        <v>0</v>
      </c>
      <c r="R418">
        <v>8</v>
      </c>
      <c r="S418">
        <f t="shared" si="601"/>
        <v>7.5405629839120136E-2</v>
      </c>
      <c r="T418">
        <v>0</v>
      </c>
      <c r="U418">
        <f t="shared" si="602"/>
        <v>0</v>
      </c>
      <c r="V418">
        <v>0</v>
      </c>
      <c r="W418">
        <f t="shared" si="603"/>
        <v>0</v>
      </c>
      <c r="X418">
        <v>0</v>
      </c>
      <c r="Y418">
        <f t="shared" si="604"/>
        <v>0</v>
      </c>
      <c r="Z418">
        <v>0</v>
      </c>
      <c r="AA418">
        <f t="shared" si="605"/>
        <v>0</v>
      </c>
      <c r="AB418">
        <v>0</v>
      </c>
      <c r="AC418">
        <f t="shared" si="606"/>
        <v>0</v>
      </c>
      <c r="AD418">
        <f>100-8-18</f>
        <v>74</v>
      </c>
      <c r="AE418">
        <f t="shared" si="607"/>
        <v>0.7330784913276851</v>
      </c>
      <c r="AF418">
        <v>0</v>
      </c>
      <c r="AG418">
        <f t="shared" si="608"/>
        <v>0</v>
      </c>
      <c r="AH418">
        <v>0</v>
      </c>
      <c r="AI418">
        <f t="shared" si="609"/>
        <v>0</v>
      </c>
      <c r="AJ418">
        <v>0</v>
      </c>
      <c r="AK418">
        <f t="shared" si="610"/>
        <v>0</v>
      </c>
      <c r="AL418">
        <v>0</v>
      </c>
      <c r="AM418">
        <f t="shared" si="611"/>
        <v>0</v>
      </c>
      <c r="AN418">
        <v>18</v>
      </c>
      <c r="AO418">
        <f t="shared" si="612"/>
        <v>0.19151587883319482</v>
      </c>
      <c r="AP418">
        <v>0</v>
      </c>
      <c r="AQ418">
        <f t="shared" si="613"/>
        <v>0</v>
      </c>
      <c r="AR418">
        <v>0</v>
      </c>
      <c r="AS418">
        <f t="shared" si="614"/>
        <v>0</v>
      </c>
      <c r="AT418">
        <v>0</v>
      </c>
      <c r="AU418">
        <f t="shared" si="615"/>
        <v>0</v>
      </c>
      <c r="AV418">
        <v>0</v>
      </c>
      <c r="AW418">
        <f t="shared" si="616"/>
        <v>0</v>
      </c>
      <c r="AX418">
        <v>0</v>
      </c>
      <c r="AY418">
        <f t="shared" si="617"/>
        <v>0</v>
      </c>
      <c r="AZ418">
        <v>0</v>
      </c>
      <c r="BA418">
        <f t="shared" si="618"/>
        <v>0</v>
      </c>
      <c r="BB418">
        <v>0</v>
      </c>
      <c r="BC418">
        <f t="shared" si="619"/>
        <v>0</v>
      </c>
      <c r="BD418">
        <v>0</v>
      </c>
      <c r="BE418">
        <f t="shared" si="620"/>
        <v>0</v>
      </c>
      <c r="BF418">
        <v>0</v>
      </c>
      <c r="BG418">
        <f t="shared" si="621"/>
        <v>0</v>
      </c>
      <c r="BH418">
        <v>0</v>
      </c>
      <c r="BI418">
        <f t="shared" si="622"/>
        <v>0</v>
      </c>
      <c r="BJ418">
        <v>0</v>
      </c>
      <c r="BK418">
        <f t="shared" si="623"/>
        <v>0</v>
      </c>
      <c r="BL418">
        <v>0</v>
      </c>
      <c r="BM418">
        <f t="shared" si="624"/>
        <v>0</v>
      </c>
      <c r="BN418">
        <v>0</v>
      </c>
      <c r="BO418">
        <f t="shared" si="625"/>
        <v>0</v>
      </c>
      <c r="BP418">
        <v>0</v>
      </c>
      <c r="BQ418">
        <f t="shared" si="626"/>
        <v>0</v>
      </c>
      <c r="BR418">
        <v>0</v>
      </c>
      <c r="BS418">
        <f t="shared" si="627"/>
        <v>0</v>
      </c>
      <c r="BT418">
        <v>0</v>
      </c>
      <c r="BU418">
        <f t="shared" si="628"/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f t="shared" si="631"/>
        <v>0</v>
      </c>
      <c r="DF418">
        <v>0</v>
      </c>
      <c r="DG418">
        <f t="shared" si="632"/>
        <v>0</v>
      </c>
      <c r="DH418">
        <v>0</v>
      </c>
      <c r="DI418">
        <f t="shared" si="569"/>
        <v>0</v>
      </c>
      <c r="DJ418">
        <v>100</v>
      </c>
      <c r="DK418">
        <f t="shared" si="570"/>
        <v>1</v>
      </c>
      <c r="DL418">
        <v>0</v>
      </c>
      <c r="DM418">
        <f t="shared" si="571"/>
        <v>0</v>
      </c>
      <c r="DN418">
        <v>0</v>
      </c>
      <c r="DO418">
        <f t="shared" si="572"/>
        <v>0</v>
      </c>
      <c r="DP418">
        <v>0</v>
      </c>
      <c r="DQ418">
        <f t="shared" si="573"/>
        <v>0</v>
      </c>
      <c r="DR418">
        <v>0</v>
      </c>
      <c r="DS418">
        <f t="shared" si="574"/>
        <v>0</v>
      </c>
      <c r="DT418">
        <v>0</v>
      </c>
      <c r="DU418">
        <f t="shared" si="575"/>
        <v>0</v>
      </c>
      <c r="DV418">
        <v>0</v>
      </c>
      <c r="DW418">
        <f t="shared" si="576"/>
        <v>0</v>
      </c>
      <c r="DX418">
        <v>0</v>
      </c>
      <c r="DY418">
        <f t="shared" si="577"/>
        <v>0</v>
      </c>
      <c r="DZ418">
        <v>0</v>
      </c>
      <c r="EA418">
        <f t="shared" si="578"/>
        <v>0</v>
      </c>
      <c r="EB418">
        <v>0</v>
      </c>
      <c r="EC418">
        <f t="shared" si="579"/>
        <v>0</v>
      </c>
      <c r="ED418">
        <v>0</v>
      </c>
      <c r="EE418">
        <f t="shared" si="580"/>
        <v>0</v>
      </c>
      <c r="EF418">
        <v>0</v>
      </c>
      <c r="EG418">
        <f t="shared" si="581"/>
        <v>0</v>
      </c>
      <c r="EH418">
        <v>0</v>
      </c>
      <c r="EI418">
        <f t="shared" si="582"/>
        <v>0</v>
      </c>
      <c r="EJ418">
        <v>0</v>
      </c>
      <c r="EK418">
        <f t="shared" si="583"/>
        <v>0</v>
      </c>
      <c r="EL418">
        <v>0</v>
      </c>
      <c r="EM418">
        <f t="shared" si="584"/>
        <v>0</v>
      </c>
      <c r="EN418">
        <v>0</v>
      </c>
      <c r="EO418">
        <f t="shared" si="585"/>
        <v>0</v>
      </c>
      <c r="EP418">
        <v>0</v>
      </c>
      <c r="EQ418">
        <f t="shared" si="586"/>
        <v>0</v>
      </c>
      <c r="ER418">
        <v>0</v>
      </c>
      <c r="ES418">
        <f t="shared" si="587"/>
        <v>0</v>
      </c>
      <c r="ET418">
        <v>0</v>
      </c>
      <c r="EU418">
        <f t="shared" si="588"/>
        <v>0</v>
      </c>
      <c r="EV418">
        <v>0</v>
      </c>
      <c r="EW418">
        <f t="shared" si="589"/>
        <v>0</v>
      </c>
      <c r="EX418">
        <v>0</v>
      </c>
      <c r="EY418">
        <f t="shared" si="590"/>
        <v>0</v>
      </c>
      <c r="EZ418">
        <v>0</v>
      </c>
      <c r="FA418">
        <f t="shared" si="591"/>
        <v>0</v>
      </c>
      <c r="FB418">
        <v>0</v>
      </c>
      <c r="FC418">
        <f t="shared" si="592"/>
        <v>0</v>
      </c>
      <c r="FD418">
        <v>0</v>
      </c>
      <c r="FE418">
        <v>0</v>
      </c>
      <c r="FF418" s="3" t="s">
        <v>868</v>
      </c>
    </row>
    <row r="419" spans="1:162" x14ac:dyDescent="0.45">
      <c r="A419">
        <v>418</v>
      </c>
      <c r="B419">
        <v>635</v>
      </c>
      <c r="C419" t="s">
        <v>869</v>
      </c>
      <c r="D419" t="s">
        <v>867</v>
      </c>
      <c r="E419" t="s">
        <v>870</v>
      </c>
      <c r="G419" s="2">
        <v>2</v>
      </c>
      <c r="H419">
        <v>693</v>
      </c>
      <c r="I419">
        <f t="shared" si="633"/>
        <v>1773</v>
      </c>
      <c r="J419">
        <f>710+273</f>
        <v>983</v>
      </c>
      <c r="K419" s="2">
        <f t="shared" si="596"/>
        <v>0.55442752397067119</v>
      </c>
      <c r="M419" t="s">
        <v>64</v>
      </c>
      <c r="N419">
        <v>0</v>
      </c>
      <c r="O419">
        <f t="shared" si="599"/>
        <v>0</v>
      </c>
      <c r="P419">
        <v>0</v>
      </c>
      <c r="Q419">
        <f t="shared" si="600"/>
        <v>0</v>
      </c>
      <c r="R419">
        <v>8</v>
      </c>
      <c r="S419">
        <f t="shared" si="601"/>
        <v>7.5405629839120136E-2</v>
      </c>
      <c r="T419">
        <v>0</v>
      </c>
      <c r="U419">
        <f t="shared" si="602"/>
        <v>0</v>
      </c>
      <c r="V419">
        <v>0</v>
      </c>
      <c r="W419">
        <f t="shared" si="603"/>
        <v>0</v>
      </c>
      <c r="X419">
        <v>0</v>
      </c>
      <c r="Y419">
        <f t="shared" si="604"/>
        <v>0</v>
      </c>
      <c r="Z419">
        <v>0</v>
      </c>
      <c r="AA419">
        <f t="shared" si="605"/>
        <v>0</v>
      </c>
      <c r="AB419">
        <v>0</v>
      </c>
      <c r="AC419">
        <f t="shared" si="606"/>
        <v>0</v>
      </c>
      <c r="AD419">
        <f>100-8-18</f>
        <v>74</v>
      </c>
      <c r="AE419">
        <f t="shared" si="607"/>
        <v>0.7330784913276851</v>
      </c>
      <c r="AF419">
        <v>0</v>
      </c>
      <c r="AG419">
        <f t="shared" si="608"/>
        <v>0</v>
      </c>
      <c r="AH419">
        <v>0</v>
      </c>
      <c r="AI419">
        <f t="shared" si="609"/>
        <v>0</v>
      </c>
      <c r="AJ419">
        <v>0</v>
      </c>
      <c r="AK419">
        <f t="shared" si="610"/>
        <v>0</v>
      </c>
      <c r="AL419">
        <v>0</v>
      </c>
      <c r="AM419">
        <f t="shared" si="611"/>
        <v>0</v>
      </c>
      <c r="AN419">
        <v>18</v>
      </c>
      <c r="AO419">
        <f t="shared" si="612"/>
        <v>0.19151587883319482</v>
      </c>
      <c r="AP419">
        <v>0</v>
      </c>
      <c r="AQ419">
        <f t="shared" si="613"/>
        <v>0</v>
      </c>
      <c r="AR419">
        <v>0</v>
      </c>
      <c r="AS419">
        <f t="shared" si="614"/>
        <v>0</v>
      </c>
      <c r="AT419">
        <v>0</v>
      </c>
      <c r="AU419">
        <f t="shared" si="615"/>
        <v>0</v>
      </c>
      <c r="AV419">
        <v>0</v>
      </c>
      <c r="AW419">
        <f t="shared" si="616"/>
        <v>0</v>
      </c>
      <c r="AX419">
        <v>0</v>
      </c>
      <c r="AY419">
        <f t="shared" si="617"/>
        <v>0</v>
      </c>
      <c r="AZ419">
        <v>0</v>
      </c>
      <c r="BA419">
        <f t="shared" si="618"/>
        <v>0</v>
      </c>
      <c r="BB419">
        <v>0</v>
      </c>
      <c r="BC419">
        <f t="shared" si="619"/>
        <v>0</v>
      </c>
      <c r="BD419">
        <v>0</v>
      </c>
      <c r="BE419">
        <f t="shared" si="620"/>
        <v>0</v>
      </c>
      <c r="BF419">
        <v>0</v>
      </c>
      <c r="BG419">
        <f t="shared" si="621"/>
        <v>0</v>
      </c>
      <c r="BH419">
        <v>0</v>
      </c>
      <c r="BI419">
        <f t="shared" si="622"/>
        <v>0</v>
      </c>
      <c r="BJ419">
        <v>0</v>
      </c>
      <c r="BK419">
        <f t="shared" si="623"/>
        <v>0</v>
      </c>
      <c r="BL419">
        <v>0</v>
      </c>
      <c r="BM419">
        <f t="shared" si="624"/>
        <v>0</v>
      </c>
      <c r="BN419">
        <v>0</v>
      </c>
      <c r="BO419">
        <f t="shared" si="625"/>
        <v>0</v>
      </c>
      <c r="BP419">
        <v>0</v>
      </c>
      <c r="BQ419">
        <f t="shared" si="626"/>
        <v>0</v>
      </c>
      <c r="BR419">
        <v>0</v>
      </c>
      <c r="BS419">
        <f t="shared" si="627"/>
        <v>0</v>
      </c>
      <c r="BT419">
        <v>0</v>
      </c>
      <c r="BU419">
        <f t="shared" si="628"/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f t="shared" si="631"/>
        <v>0</v>
      </c>
      <c r="DF419">
        <v>0</v>
      </c>
      <c r="DG419">
        <f t="shared" si="632"/>
        <v>0</v>
      </c>
      <c r="DH419">
        <v>0</v>
      </c>
      <c r="DI419">
        <f t="shared" si="569"/>
        <v>0</v>
      </c>
      <c r="DJ419">
        <v>100</v>
      </c>
      <c r="DK419">
        <f t="shared" si="570"/>
        <v>1</v>
      </c>
      <c r="DL419">
        <v>0</v>
      </c>
      <c r="DM419">
        <f t="shared" si="571"/>
        <v>0</v>
      </c>
      <c r="DN419">
        <v>0</v>
      </c>
      <c r="DO419">
        <f t="shared" si="572"/>
        <v>0</v>
      </c>
      <c r="DP419">
        <v>0</v>
      </c>
      <c r="DQ419">
        <f t="shared" si="573"/>
        <v>0</v>
      </c>
      <c r="DR419">
        <v>0</v>
      </c>
      <c r="DS419">
        <f t="shared" si="574"/>
        <v>0</v>
      </c>
      <c r="DT419">
        <v>0</v>
      </c>
      <c r="DU419">
        <f t="shared" si="575"/>
        <v>0</v>
      </c>
      <c r="DV419">
        <v>0</v>
      </c>
      <c r="DW419">
        <f t="shared" si="576"/>
        <v>0</v>
      </c>
      <c r="DX419">
        <v>0</v>
      </c>
      <c r="DY419">
        <f t="shared" si="577"/>
        <v>0</v>
      </c>
      <c r="DZ419">
        <v>0</v>
      </c>
      <c r="EA419">
        <f t="shared" si="578"/>
        <v>0</v>
      </c>
      <c r="EB419">
        <v>0</v>
      </c>
      <c r="EC419">
        <f t="shared" si="579"/>
        <v>0</v>
      </c>
      <c r="ED419">
        <v>0</v>
      </c>
      <c r="EE419">
        <f t="shared" si="580"/>
        <v>0</v>
      </c>
      <c r="EF419">
        <v>0</v>
      </c>
      <c r="EG419">
        <f t="shared" si="581"/>
        <v>0</v>
      </c>
      <c r="EH419">
        <v>0</v>
      </c>
      <c r="EI419">
        <f t="shared" si="582"/>
        <v>0</v>
      </c>
      <c r="EJ419">
        <v>0</v>
      </c>
      <c r="EK419">
        <f t="shared" si="583"/>
        <v>0</v>
      </c>
      <c r="EL419">
        <v>0</v>
      </c>
      <c r="EM419">
        <f t="shared" si="584"/>
        <v>0</v>
      </c>
      <c r="EN419">
        <v>0</v>
      </c>
      <c r="EO419">
        <f t="shared" si="585"/>
        <v>0</v>
      </c>
      <c r="EP419">
        <v>0</v>
      </c>
      <c r="EQ419">
        <f t="shared" si="586"/>
        <v>0</v>
      </c>
      <c r="ER419">
        <v>0</v>
      </c>
      <c r="ES419">
        <f t="shared" si="587"/>
        <v>0</v>
      </c>
      <c r="ET419">
        <v>0</v>
      </c>
      <c r="EU419">
        <f t="shared" si="588"/>
        <v>0</v>
      </c>
      <c r="EV419">
        <v>0</v>
      </c>
      <c r="EW419">
        <f t="shared" si="589"/>
        <v>0</v>
      </c>
      <c r="EX419">
        <v>0</v>
      </c>
      <c r="EY419">
        <f t="shared" si="590"/>
        <v>0</v>
      </c>
      <c r="EZ419">
        <v>0</v>
      </c>
      <c r="FA419">
        <f t="shared" si="591"/>
        <v>0</v>
      </c>
      <c r="FB419">
        <v>0</v>
      </c>
      <c r="FC419">
        <f t="shared" si="592"/>
        <v>0</v>
      </c>
      <c r="FD419">
        <v>0</v>
      </c>
      <c r="FE419">
        <v>0</v>
      </c>
      <c r="FF419" s="3" t="s">
        <v>868</v>
      </c>
    </row>
    <row r="420" spans="1:162" x14ac:dyDescent="0.45">
      <c r="A420">
        <v>419</v>
      </c>
      <c r="B420">
        <v>636</v>
      </c>
      <c r="C420" t="s">
        <v>53</v>
      </c>
      <c r="D420" t="s">
        <v>742</v>
      </c>
      <c r="G420" s="2">
        <v>1</v>
      </c>
      <c r="H420">
        <f>273-40</f>
        <v>233</v>
      </c>
      <c r="I420">
        <v>933</v>
      </c>
      <c r="J420">
        <f>273-40</f>
        <v>233</v>
      </c>
      <c r="K420" s="2">
        <f t="shared" si="596"/>
        <v>0.2497320471596999</v>
      </c>
      <c r="M420" t="s">
        <v>64</v>
      </c>
      <c r="N420">
        <v>0</v>
      </c>
      <c r="O420">
        <f t="shared" si="599"/>
        <v>0</v>
      </c>
      <c r="P420">
        <v>0</v>
      </c>
      <c r="Q420">
        <f t="shared" si="600"/>
        <v>0</v>
      </c>
      <c r="R420">
        <v>0</v>
      </c>
      <c r="S420">
        <f t="shared" si="601"/>
        <v>0</v>
      </c>
      <c r="T420">
        <v>0</v>
      </c>
      <c r="U420">
        <f t="shared" si="602"/>
        <v>0</v>
      </c>
      <c r="V420">
        <v>0</v>
      </c>
      <c r="W420">
        <f t="shared" si="603"/>
        <v>0</v>
      </c>
      <c r="X420">
        <v>100</v>
      </c>
      <c r="Y420">
        <f t="shared" si="604"/>
        <v>1</v>
      </c>
      <c r="Z420">
        <v>0</v>
      </c>
      <c r="AA420">
        <f t="shared" si="605"/>
        <v>0</v>
      </c>
      <c r="AB420">
        <v>0</v>
      </c>
      <c r="AC420">
        <f t="shared" si="606"/>
        <v>0</v>
      </c>
      <c r="AD420">
        <v>0</v>
      </c>
      <c r="AE420">
        <f t="shared" si="607"/>
        <v>0</v>
      </c>
      <c r="AF420">
        <v>0</v>
      </c>
      <c r="AG420">
        <f t="shared" si="608"/>
        <v>0</v>
      </c>
      <c r="AH420">
        <v>0</v>
      </c>
      <c r="AI420">
        <f t="shared" si="609"/>
        <v>0</v>
      </c>
      <c r="AJ420">
        <v>0</v>
      </c>
      <c r="AK420">
        <f t="shared" si="610"/>
        <v>0</v>
      </c>
      <c r="AL420">
        <v>0</v>
      </c>
      <c r="AM420">
        <f t="shared" si="611"/>
        <v>0</v>
      </c>
      <c r="AN420">
        <v>0</v>
      </c>
      <c r="AO420">
        <f t="shared" si="612"/>
        <v>0</v>
      </c>
      <c r="AP420">
        <v>0</v>
      </c>
      <c r="AQ420">
        <f t="shared" si="613"/>
        <v>0</v>
      </c>
      <c r="AR420">
        <v>0</v>
      </c>
      <c r="AS420">
        <f t="shared" si="614"/>
        <v>0</v>
      </c>
      <c r="AT420">
        <v>0</v>
      </c>
      <c r="AU420">
        <f t="shared" si="615"/>
        <v>0</v>
      </c>
      <c r="AV420">
        <v>0</v>
      </c>
      <c r="AW420">
        <f t="shared" si="616"/>
        <v>0</v>
      </c>
      <c r="AX420">
        <v>0</v>
      </c>
      <c r="AY420">
        <f t="shared" si="617"/>
        <v>0</v>
      </c>
      <c r="AZ420">
        <v>0</v>
      </c>
      <c r="BA420">
        <f t="shared" si="618"/>
        <v>0</v>
      </c>
      <c r="BB420">
        <v>0</v>
      </c>
      <c r="BC420">
        <f t="shared" si="619"/>
        <v>0</v>
      </c>
      <c r="BD420">
        <v>0</v>
      </c>
      <c r="BE420">
        <f t="shared" si="620"/>
        <v>0</v>
      </c>
      <c r="BF420">
        <v>0</v>
      </c>
      <c r="BG420">
        <f t="shared" si="621"/>
        <v>0</v>
      </c>
      <c r="BH420">
        <v>0</v>
      </c>
      <c r="BI420">
        <f t="shared" si="622"/>
        <v>0</v>
      </c>
      <c r="BJ420">
        <v>0</v>
      </c>
      <c r="BK420">
        <f t="shared" si="623"/>
        <v>0</v>
      </c>
      <c r="BL420">
        <v>0</v>
      </c>
      <c r="BM420">
        <f t="shared" si="624"/>
        <v>0</v>
      </c>
      <c r="BN420">
        <v>0</v>
      </c>
      <c r="BO420">
        <f t="shared" si="625"/>
        <v>0</v>
      </c>
      <c r="BP420">
        <v>0</v>
      </c>
      <c r="BQ420">
        <f t="shared" si="626"/>
        <v>0</v>
      </c>
      <c r="BR420">
        <v>0</v>
      </c>
      <c r="BS420">
        <f t="shared" si="627"/>
        <v>0</v>
      </c>
      <c r="BT420">
        <v>0</v>
      </c>
      <c r="BU420">
        <f t="shared" si="628"/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f t="shared" si="631"/>
        <v>0</v>
      </c>
      <c r="DF420">
        <v>0</v>
      </c>
      <c r="DG420">
        <f t="shared" si="632"/>
        <v>0</v>
      </c>
      <c r="DH420">
        <v>100</v>
      </c>
      <c r="DI420">
        <f t="shared" si="569"/>
        <v>1</v>
      </c>
      <c r="DJ420">
        <v>0</v>
      </c>
      <c r="DK420">
        <f t="shared" si="570"/>
        <v>0</v>
      </c>
      <c r="DL420">
        <v>0</v>
      </c>
      <c r="DM420">
        <f t="shared" si="571"/>
        <v>0</v>
      </c>
      <c r="DN420">
        <v>0</v>
      </c>
      <c r="DO420">
        <f t="shared" si="572"/>
        <v>0</v>
      </c>
      <c r="DP420">
        <v>0</v>
      </c>
      <c r="DQ420">
        <f t="shared" si="573"/>
        <v>0</v>
      </c>
      <c r="DR420">
        <v>0</v>
      </c>
      <c r="DS420">
        <f t="shared" si="574"/>
        <v>0</v>
      </c>
      <c r="DT420">
        <v>0</v>
      </c>
      <c r="DU420">
        <f t="shared" si="575"/>
        <v>0</v>
      </c>
      <c r="DV420">
        <v>0</v>
      </c>
      <c r="DW420">
        <f t="shared" si="576"/>
        <v>0</v>
      </c>
      <c r="DX420">
        <v>0</v>
      </c>
      <c r="DY420">
        <f t="shared" si="577"/>
        <v>0</v>
      </c>
      <c r="DZ420">
        <v>0</v>
      </c>
      <c r="EA420">
        <f t="shared" si="578"/>
        <v>0</v>
      </c>
      <c r="EB420">
        <v>0</v>
      </c>
      <c r="EC420">
        <f t="shared" si="579"/>
        <v>0</v>
      </c>
      <c r="ED420">
        <v>0</v>
      </c>
      <c r="EE420">
        <f t="shared" si="580"/>
        <v>0</v>
      </c>
      <c r="EF420">
        <v>0</v>
      </c>
      <c r="EG420">
        <f t="shared" si="581"/>
        <v>0</v>
      </c>
      <c r="EH420">
        <v>0</v>
      </c>
      <c r="EI420">
        <f t="shared" si="582"/>
        <v>0</v>
      </c>
      <c r="EJ420">
        <v>0</v>
      </c>
      <c r="EK420">
        <f t="shared" si="583"/>
        <v>0</v>
      </c>
      <c r="EL420">
        <v>0</v>
      </c>
      <c r="EM420">
        <f t="shared" si="584"/>
        <v>0</v>
      </c>
      <c r="EN420">
        <v>0</v>
      </c>
      <c r="EO420">
        <f t="shared" si="585"/>
        <v>0</v>
      </c>
      <c r="EP420">
        <v>0</v>
      </c>
      <c r="EQ420">
        <f t="shared" si="586"/>
        <v>0</v>
      </c>
      <c r="ER420">
        <v>0</v>
      </c>
      <c r="ES420">
        <f t="shared" si="587"/>
        <v>0</v>
      </c>
      <c r="ET420">
        <v>0</v>
      </c>
      <c r="EU420">
        <f t="shared" si="588"/>
        <v>0</v>
      </c>
      <c r="EV420">
        <v>0</v>
      </c>
      <c r="EW420">
        <f t="shared" si="589"/>
        <v>0</v>
      </c>
      <c r="EX420">
        <v>0</v>
      </c>
      <c r="EY420">
        <f t="shared" si="590"/>
        <v>0</v>
      </c>
      <c r="EZ420">
        <v>0</v>
      </c>
      <c r="FA420">
        <f t="shared" si="591"/>
        <v>0</v>
      </c>
      <c r="FB420">
        <v>0</v>
      </c>
      <c r="FC420">
        <f t="shared" si="592"/>
        <v>0</v>
      </c>
      <c r="FD420">
        <v>0</v>
      </c>
      <c r="FE420">
        <v>0</v>
      </c>
      <c r="FF420" s="3" t="s">
        <v>871</v>
      </c>
    </row>
    <row r="421" spans="1:162" x14ac:dyDescent="0.45">
      <c r="A421">
        <v>420</v>
      </c>
      <c r="B421">
        <v>637</v>
      </c>
      <c r="C421" t="s">
        <v>53</v>
      </c>
      <c r="D421" t="s">
        <v>742</v>
      </c>
      <c r="G421" s="2">
        <v>1</v>
      </c>
      <c r="H421">
        <f t="shared" ref="H421:H422" si="634">273-40</f>
        <v>233</v>
      </c>
      <c r="I421">
        <v>933</v>
      </c>
      <c r="J421">
        <v>273</v>
      </c>
      <c r="K421" s="2">
        <f t="shared" si="596"/>
        <v>0.29260450160771706</v>
      </c>
      <c r="M421" t="s">
        <v>64</v>
      </c>
      <c r="N421">
        <v>0</v>
      </c>
      <c r="O421">
        <f t="shared" si="599"/>
        <v>0</v>
      </c>
      <c r="P421">
        <v>0</v>
      </c>
      <c r="Q421">
        <f t="shared" si="600"/>
        <v>0</v>
      </c>
      <c r="R421">
        <v>0</v>
      </c>
      <c r="S421">
        <f t="shared" si="601"/>
        <v>0</v>
      </c>
      <c r="T421">
        <v>0</v>
      </c>
      <c r="U421">
        <f t="shared" si="602"/>
        <v>0</v>
      </c>
      <c r="V421">
        <v>0</v>
      </c>
      <c r="W421">
        <f t="shared" si="603"/>
        <v>0</v>
      </c>
      <c r="X421">
        <v>100</v>
      </c>
      <c r="Y421">
        <f t="shared" si="604"/>
        <v>1</v>
      </c>
      <c r="Z421">
        <v>0</v>
      </c>
      <c r="AA421">
        <f t="shared" si="605"/>
        <v>0</v>
      </c>
      <c r="AB421">
        <v>0</v>
      </c>
      <c r="AC421">
        <f t="shared" si="606"/>
        <v>0</v>
      </c>
      <c r="AD421">
        <v>0</v>
      </c>
      <c r="AE421">
        <f t="shared" si="607"/>
        <v>0</v>
      </c>
      <c r="AF421">
        <v>0</v>
      </c>
      <c r="AG421">
        <f t="shared" si="608"/>
        <v>0</v>
      </c>
      <c r="AH421">
        <v>0</v>
      </c>
      <c r="AI421">
        <f t="shared" si="609"/>
        <v>0</v>
      </c>
      <c r="AJ421">
        <v>0</v>
      </c>
      <c r="AK421">
        <f t="shared" si="610"/>
        <v>0</v>
      </c>
      <c r="AL421">
        <v>0</v>
      </c>
      <c r="AM421">
        <f t="shared" si="611"/>
        <v>0</v>
      </c>
      <c r="AN421">
        <v>0</v>
      </c>
      <c r="AO421">
        <f t="shared" si="612"/>
        <v>0</v>
      </c>
      <c r="AP421">
        <v>0</v>
      </c>
      <c r="AQ421">
        <f t="shared" si="613"/>
        <v>0</v>
      </c>
      <c r="AR421">
        <v>0</v>
      </c>
      <c r="AS421">
        <f t="shared" si="614"/>
        <v>0</v>
      </c>
      <c r="AT421">
        <v>0</v>
      </c>
      <c r="AU421">
        <f t="shared" si="615"/>
        <v>0</v>
      </c>
      <c r="AV421">
        <v>0</v>
      </c>
      <c r="AW421">
        <f t="shared" si="616"/>
        <v>0</v>
      </c>
      <c r="AX421">
        <v>0</v>
      </c>
      <c r="AY421">
        <f t="shared" si="617"/>
        <v>0</v>
      </c>
      <c r="AZ421">
        <v>0</v>
      </c>
      <c r="BA421">
        <f t="shared" si="618"/>
        <v>0</v>
      </c>
      <c r="BB421">
        <v>0</v>
      </c>
      <c r="BC421">
        <f t="shared" si="619"/>
        <v>0</v>
      </c>
      <c r="BD421">
        <v>0</v>
      </c>
      <c r="BE421">
        <f t="shared" si="620"/>
        <v>0</v>
      </c>
      <c r="BF421">
        <v>0</v>
      </c>
      <c r="BG421">
        <f t="shared" si="621"/>
        <v>0</v>
      </c>
      <c r="BH421">
        <v>0</v>
      </c>
      <c r="BI421">
        <f t="shared" si="622"/>
        <v>0</v>
      </c>
      <c r="BJ421">
        <v>0</v>
      </c>
      <c r="BK421">
        <f t="shared" si="623"/>
        <v>0</v>
      </c>
      <c r="BL421">
        <v>0</v>
      </c>
      <c r="BM421">
        <f t="shared" si="624"/>
        <v>0</v>
      </c>
      <c r="BN421">
        <v>0</v>
      </c>
      <c r="BO421">
        <f t="shared" si="625"/>
        <v>0</v>
      </c>
      <c r="BP421">
        <v>0</v>
      </c>
      <c r="BQ421">
        <f t="shared" si="626"/>
        <v>0</v>
      </c>
      <c r="BR421">
        <v>0</v>
      </c>
      <c r="BS421">
        <f t="shared" si="627"/>
        <v>0</v>
      </c>
      <c r="BT421">
        <v>0</v>
      </c>
      <c r="BU421">
        <f t="shared" si="628"/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f t="shared" si="631"/>
        <v>0</v>
      </c>
      <c r="DF421">
        <v>0</v>
      </c>
      <c r="DG421">
        <f t="shared" si="632"/>
        <v>0</v>
      </c>
      <c r="DH421">
        <v>100</v>
      </c>
      <c r="DI421">
        <f t="shared" si="569"/>
        <v>1</v>
      </c>
      <c r="DJ421">
        <v>0</v>
      </c>
      <c r="DK421">
        <f t="shared" si="570"/>
        <v>0</v>
      </c>
      <c r="DL421">
        <v>0</v>
      </c>
      <c r="DM421">
        <f t="shared" si="571"/>
        <v>0</v>
      </c>
      <c r="DN421">
        <v>0</v>
      </c>
      <c r="DO421">
        <f t="shared" si="572"/>
        <v>0</v>
      </c>
      <c r="DP421">
        <v>0</v>
      </c>
      <c r="DQ421">
        <f t="shared" si="573"/>
        <v>0</v>
      </c>
      <c r="DR421">
        <v>0</v>
      </c>
      <c r="DS421">
        <f t="shared" si="574"/>
        <v>0</v>
      </c>
      <c r="DT421">
        <v>0</v>
      </c>
      <c r="DU421">
        <f t="shared" si="575"/>
        <v>0</v>
      </c>
      <c r="DV421">
        <v>0</v>
      </c>
      <c r="DW421">
        <f t="shared" si="576"/>
        <v>0</v>
      </c>
      <c r="DX421">
        <v>0</v>
      </c>
      <c r="DY421">
        <f t="shared" si="577"/>
        <v>0</v>
      </c>
      <c r="DZ421">
        <v>0</v>
      </c>
      <c r="EA421">
        <f t="shared" si="578"/>
        <v>0</v>
      </c>
      <c r="EB421">
        <v>0</v>
      </c>
      <c r="EC421">
        <f t="shared" si="579"/>
        <v>0</v>
      </c>
      <c r="ED421">
        <v>0</v>
      </c>
      <c r="EE421">
        <f t="shared" si="580"/>
        <v>0</v>
      </c>
      <c r="EF421">
        <v>0</v>
      </c>
      <c r="EG421">
        <f t="shared" si="581"/>
        <v>0</v>
      </c>
      <c r="EH421">
        <v>0</v>
      </c>
      <c r="EI421">
        <f t="shared" si="582"/>
        <v>0</v>
      </c>
      <c r="EJ421">
        <v>0</v>
      </c>
      <c r="EK421">
        <f t="shared" si="583"/>
        <v>0</v>
      </c>
      <c r="EL421">
        <v>0</v>
      </c>
      <c r="EM421">
        <f t="shared" si="584"/>
        <v>0</v>
      </c>
      <c r="EN421">
        <v>0</v>
      </c>
      <c r="EO421">
        <f t="shared" si="585"/>
        <v>0</v>
      </c>
      <c r="EP421">
        <v>0</v>
      </c>
      <c r="EQ421">
        <f t="shared" si="586"/>
        <v>0</v>
      </c>
      <c r="ER421">
        <v>0</v>
      </c>
      <c r="ES421">
        <f t="shared" si="587"/>
        <v>0</v>
      </c>
      <c r="ET421">
        <v>0</v>
      </c>
      <c r="EU421">
        <f t="shared" si="588"/>
        <v>0</v>
      </c>
      <c r="EV421">
        <v>0</v>
      </c>
      <c r="EW421">
        <f t="shared" si="589"/>
        <v>0</v>
      </c>
      <c r="EX421">
        <v>0</v>
      </c>
      <c r="EY421">
        <f t="shared" si="590"/>
        <v>0</v>
      </c>
      <c r="EZ421">
        <v>0</v>
      </c>
      <c r="FA421">
        <f t="shared" si="591"/>
        <v>0</v>
      </c>
      <c r="FB421">
        <v>0</v>
      </c>
      <c r="FC421">
        <f t="shared" si="592"/>
        <v>0</v>
      </c>
      <c r="FD421">
        <v>0</v>
      </c>
      <c r="FE421">
        <v>0</v>
      </c>
      <c r="FF421" s="3" t="s">
        <v>871</v>
      </c>
    </row>
    <row r="422" spans="1:162" x14ac:dyDescent="0.45">
      <c r="A422">
        <v>421</v>
      </c>
      <c r="B422">
        <v>638</v>
      </c>
      <c r="C422" t="s">
        <v>53</v>
      </c>
      <c r="D422" t="s">
        <v>742</v>
      </c>
      <c r="G422" s="2">
        <v>0</v>
      </c>
      <c r="H422">
        <f t="shared" si="634"/>
        <v>233</v>
      </c>
      <c r="I422">
        <v>933</v>
      </c>
      <c r="J422">
        <f>300</f>
        <v>300</v>
      </c>
      <c r="K422" s="2">
        <f t="shared" si="596"/>
        <v>0.32154340836012862</v>
      </c>
      <c r="M422" t="s">
        <v>64</v>
      </c>
      <c r="N422">
        <v>0</v>
      </c>
      <c r="O422">
        <f t="shared" si="599"/>
        <v>0</v>
      </c>
      <c r="P422">
        <v>0</v>
      </c>
      <c r="Q422">
        <f t="shared" si="600"/>
        <v>0</v>
      </c>
      <c r="R422">
        <v>0</v>
      </c>
      <c r="S422">
        <f t="shared" si="601"/>
        <v>0</v>
      </c>
      <c r="T422">
        <v>0</v>
      </c>
      <c r="U422">
        <f t="shared" si="602"/>
        <v>0</v>
      </c>
      <c r="V422">
        <v>0</v>
      </c>
      <c r="W422">
        <f t="shared" si="603"/>
        <v>0</v>
      </c>
      <c r="X422">
        <v>100</v>
      </c>
      <c r="Y422">
        <f t="shared" si="604"/>
        <v>1</v>
      </c>
      <c r="Z422">
        <v>0</v>
      </c>
      <c r="AA422">
        <f t="shared" si="605"/>
        <v>0</v>
      </c>
      <c r="AB422">
        <v>0</v>
      </c>
      <c r="AC422">
        <f t="shared" si="606"/>
        <v>0</v>
      </c>
      <c r="AD422">
        <v>0</v>
      </c>
      <c r="AE422">
        <f t="shared" si="607"/>
        <v>0</v>
      </c>
      <c r="AF422">
        <v>0</v>
      </c>
      <c r="AG422">
        <f t="shared" si="608"/>
        <v>0</v>
      </c>
      <c r="AH422">
        <v>0</v>
      </c>
      <c r="AI422">
        <f t="shared" si="609"/>
        <v>0</v>
      </c>
      <c r="AJ422">
        <v>0</v>
      </c>
      <c r="AK422">
        <f t="shared" si="610"/>
        <v>0</v>
      </c>
      <c r="AL422">
        <v>0</v>
      </c>
      <c r="AM422">
        <f t="shared" si="611"/>
        <v>0</v>
      </c>
      <c r="AN422">
        <v>0</v>
      </c>
      <c r="AO422">
        <f t="shared" si="612"/>
        <v>0</v>
      </c>
      <c r="AP422">
        <v>0</v>
      </c>
      <c r="AQ422">
        <f t="shared" si="613"/>
        <v>0</v>
      </c>
      <c r="AR422">
        <v>0</v>
      </c>
      <c r="AS422">
        <f t="shared" si="614"/>
        <v>0</v>
      </c>
      <c r="AT422">
        <v>0</v>
      </c>
      <c r="AU422">
        <f t="shared" si="615"/>
        <v>0</v>
      </c>
      <c r="AV422">
        <v>0</v>
      </c>
      <c r="AW422">
        <f t="shared" si="616"/>
        <v>0</v>
      </c>
      <c r="AX422">
        <v>0</v>
      </c>
      <c r="AY422">
        <f t="shared" si="617"/>
        <v>0</v>
      </c>
      <c r="AZ422">
        <v>0</v>
      </c>
      <c r="BA422">
        <f t="shared" si="618"/>
        <v>0</v>
      </c>
      <c r="BB422">
        <v>0</v>
      </c>
      <c r="BC422">
        <f t="shared" si="619"/>
        <v>0</v>
      </c>
      <c r="BD422">
        <v>0</v>
      </c>
      <c r="BE422">
        <f t="shared" si="620"/>
        <v>0</v>
      </c>
      <c r="BF422">
        <v>0</v>
      </c>
      <c r="BG422">
        <f t="shared" si="621"/>
        <v>0</v>
      </c>
      <c r="BH422">
        <v>0</v>
      </c>
      <c r="BI422">
        <f t="shared" si="622"/>
        <v>0</v>
      </c>
      <c r="BJ422">
        <v>0</v>
      </c>
      <c r="BK422">
        <f t="shared" si="623"/>
        <v>0</v>
      </c>
      <c r="BL422">
        <v>0</v>
      </c>
      <c r="BM422">
        <f t="shared" si="624"/>
        <v>0</v>
      </c>
      <c r="BN422">
        <v>0</v>
      </c>
      <c r="BO422">
        <f t="shared" si="625"/>
        <v>0</v>
      </c>
      <c r="BP422">
        <v>0</v>
      </c>
      <c r="BQ422">
        <f t="shared" si="626"/>
        <v>0</v>
      </c>
      <c r="BR422">
        <v>0</v>
      </c>
      <c r="BS422">
        <f t="shared" si="627"/>
        <v>0</v>
      </c>
      <c r="BT422">
        <v>0</v>
      </c>
      <c r="BU422">
        <f t="shared" si="628"/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f t="shared" si="631"/>
        <v>0</v>
      </c>
      <c r="DF422">
        <v>0</v>
      </c>
      <c r="DG422">
        <f t="shared" si="632"/>
        <v>0</v>
      </c>
      <c r="DH422">
        <v>100</v>
      </c>
      <c r="DI422">
        <f t="shared" si="569"/>
        <v>1</v>
      </c>
      <c r="DJ422">
        <v>0</v>
      </c>
      <c r="DK422">
        <f t="shared" si="570"/>
        <v>0</v>
      </c>
      <c r="DL422">
        <v>0</v>
      </c>
      <c r="DM422">
        <f t="shared" si="571"/>
        <v>0</v>
      </c>
      <c r="DN422">
        <v>0</v>
      </c>
      <c r="DO422">
        <f t="shared" si="572"/>
        <v>0</v>
      </c>
      <c r="DP422">
        <v>0</v>
      </c>
      <c r="DQ422">
        <f t="shared" si="573"/>
        <v>0</v>
      </c>
      <c r="DR422">
        <v>0</v>
      </c>
      <c r="DS422">
        <f t="shared" si="574"/>
        <v>0</v>
      </c>
      <c r="DT422">
        <v>0</v>
      </c>
      <c r="DU422">
        <f t="shared" si="575"/>
        <v>0</v>
      </c>
      <c r="DV422">
        <v>0</v>
      </c>
      <c r="DW422">
        <f t="shared" si="576"/>
        <v>0</v>
      </c>
      <c r="DX422">
        <v>0</v>
      </c>
      <c r="DY422">
        <f t="shared" si="577"/>
        <v>0</v>
      </c>
      <c r="DZ422">
        <v>0</v>
      </c>
      <c r="EA422">
        <f t="shared" si="578"/>
        <v>0</v>
      </c>
      <c r="EB422">
        <v>0</v>
      </c>
      <c r="EC422">
        <f t="shared" si="579"/>
        <v>0</v>
      </c>
      <c r="ED422">
        <v>0</v>
      </c>
      <c r="EE422">
        <f t="shared" si="580"/>
        <v>0</v>
      </c>
      <c r="EF422">
        <v>0</v>
      </c>
      <c r="EG422">
        <f t="shared" si="581"/>
        <v>0</v>
      </c>
      <c r="EH422">
        <v>0</v>
      </c>
      <c r="EI422">
        <f t="shared" si="582"/>
        <v>0</v>
      </c>
      <c r="EJ422">
        <v>0</v>
      </c>
      <c r="EK422">
        <f t="shared" si="583"/>
        <v>0</v>
      </c>
      <c r="EL422">
        <v>0</v>
      </c>
      <c r="EM422">
        <f t="shared" si="584"/>
        <v>0</v>
      </c>
      <c r="EN422">
        <v>0</v>
      </c>
      <c r="EO422">
        <f t="shared" si="585"/>
        <v>0</v>
      </c>
      <c r="EP422">
        <v>0</v>
      </c>
      <c r="EQ422">
        <f t="shared" si="586"/>
        <v>0</v>
      </c>
      <c r="ER422">
        <v>0</v>
      </c>
      <c r="ES422">
        <f t="shared" si="587"/>
        <v>0</v>
      </c>
      <c r="ET422">
        <v>0</v>
      </c>
      <c r="EU422">
        <f t="shared" si="588"/>
        <v>0</v>
      </c>
      <c r="EV422">
        <v>0</v>
      </c>
      <c r="EW422">
        <f t="shared" si="589"/>
        <v>0</v>
      </c>
      <c r="EX422">
        <v>0</v>
      </c>
      <c r="EY422">
        <f t="shared" si="590"/>
        <v>0</v>
      </c>
      <c r="EZ422">
        <v>0</v>
      </c>
      <c r="FA422">
        <f t="shared" si="591"/>
        <v>0</v>
      </c>
      <c r="FB422">
        <v>0</v>
      </c>
      <c r="FC422">
        <f t="shared" si="592"/>
        <v>0</v>
      </c>
      <c r="FD422">
        <v>0</v>
      </c>
      <c r="FE422">
        <v>0</v>
      </c>
      <c r="FF422" s="3" t="s">
        <v>871</v>
      </c>
    </row>
    <row r="423" spans="1:162" x14ac:dyDescent="0.45">
      <c r="A423">
        <v>422</v>
      </c>
      <c r="B423">
        <v>639</v>
      </c>
      <c r="C423" t="s">
        <v>53</v>
      </c>
      <c r="D423" t="s">
        <v>872</v>
      </c>
      <c r="G423" s="2">
        <v>1</v>
      </c>
      <c r="H423">
        <f>273-30</f>
        <v>243</v>
      </c>
      <c r="I423">
        <v>933</v>
      </c>
      <c r="J423">
        <v>273</v>
      </c>
      <c r="K423" s="2">
        <f t="shared" si="596"/>
        <v>0.29260450160771706</v>
      </c>
      <c r="M423" t="s">
        <v>64</v>
      </c>
      <c r="N423">
        <v>0</v>
      </c>
      <c r="O423">
        <f t="shared" si="599"/>
        <v>0</v>
      </c>
      <c r="P423">
        <v>0</v>
      </c>
      <c r="Q423">
        <f t="shared" si="600"/>
        <v>0</v>
      </c>
      <c r="R423">
        <v>0</v>
      </c>
      <c r="S423">
        <f t="shared" si="601"/>
        <v>0</v>
      </c>
      <c r="T423">
        <v>0</v>
      </c>
      <c r="U423">
        <f t="shared" si="602"/>
        <v>0</v>
      </c>
      <c r="V423">
        <v>0</v>
      </c>
      <c r="W423">
        <f t="shared" si="603"/>
        <v>0</v>
      </c>
      <c r="X423">
        <v>100</v>
      </c>
      <c r="Y423">
        <f t="shared" si="604"/>
        <v>1</v>
      </c>
      <c r="Z423">
        <v>0</v>
      </c>
      <c r="AA423">
        <f t="shared" si="605"/>
        <v>0</v>
      </c>
      <c r="AB423">
        <v>0</v>
      </c>
      <c r="AC423">
        <f t="shared" si="606"/>
        <v>0</v>
      </c>
      <c r="AD423">
        <v>0</v>
      </c>
      <c r="AE423">
        <f t="shared" si="607"/>
        <v>0</v>
      </c>
      <c r="AF423">
        <v>0</v>
      </c>
      <c r="AG423">
        <f t="shared" si="608"/>
        <v>0</v>
      </c>
      <c r="AH423">
        <v>0</v>
      </c>
      <c r="AI423">
        <f t="shared" si="609"/>
        <v>0</v>
      </c>
      <c r="AJ423">
        <v>0</v>
      </c>
      <c r="AK423">
        <f t="shared" si="610"/>
        <v>0</v>
      </c>
      <c r="AL423">
        <v>0</v>
      </c>
      <c r="AM423">
        <f t="shared" si="611"/>
        <v>0</v>
      </c>
      <c r="AN423">
        <v>0</v>
      </c>
      <c r="AO423">
        <f t="shared" si="612"/>
        <v>0</v>
      </c>
      <c r="AP423">
        <v>0</v>
      </c>
      <c r="AQ423">
        <f t="shared" si="613"/>
        <v>0</v>
      </c>
      <c r="AR423">
        <v>0</v>
      </c>
      <c r="AS423">
        <f t="shared" si="614"/>
        <v>0</v>
      </c>
      <c r="AT423">
        <v>0</v>
      </c>
      <c r="AU423">
        <f t="shared" si="615"/>
        <v>0</v>
      </c>
      <c r="AV423">
        <v>0</v>
      </c>
      <c r="AW423">
        <f t="shared" si="616"/>
        <v>0</v>
      </c>
      <c r="AX423">
        <v>0</v>
      </c>
      <c r="AY423">
        <f t="shared" si="617"/>
        <v>0</v>
      </c>
      <c r="AZ423">
        <v>0</v>
      </c>
      <c r="BA423">
        <f t="shared" si="618"/>
        <v>0</v>
      </c>
      <c r="BB423">
        <v>0</v>
      </c>
      <c r="BC423">
        <f t="shared" si="619"/>
        <v>0</v>
      </c>
      <c r="BD423">
        <v>0</v>
      </c>
      <c r="BE423">
        <f t="shared" si="620"/>
        <v>0</v>
      </c>
      <c r="BF423">
        <v>0</v>
      </c>
      <c r="BG423">
        <f t="shared" si="621"/>
        <v>0</v>
      </c>
      <c r="BH423">
        <v>0</v>
      </c>
      <c r="BI423">
        <f t="shared" si="622"/>
        <v>0</v>
      </c>
      <c r="BJ423">
        <v>0</v>
      </c>
      <c r="BK423">
        <f t="shared" si="623"/>
        <v>0</v>
      </c>
      <c r="BL423">
        <v>0</v>
      </c>
      <c r="BM423">
        <f t="shared" si="624"/>
        <v>0</v>
      </c>
      <c r="BN423">
        <v>0</v>
      </c>
      <c r="BO423">
        <f t="shared" si="625"/>
        <v>0</v>
      </c>
      <c r="BP423">
        <v>0</v>
      </c>
      <c r="BQ423">
        <f t="shared" si="626"/>
        <v>0</v>
      </c>
      <c r="BR423">
        <v>0</v>
      </c>
      <c r="BS423">
        <f t="shared" si="627"/>
        <v>0</v>
      </c>
      <c r="BT423">
        <v>0</v>
      </c>
      <c r="BU423">
        <f t="shared" si="628"/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0.17499999999999999</v>
      </c>
      <c r="DE423">
        <f t="shared" si="631"/>
        <v>5.0181898078142982E-3</v>
      </c>
      <c r="DF423">
        <v>0</v>
      </c>
      <c r="DG423">
        <f t="shared" si="632"/>
        <v>0</v>
      </c>
      <c r="DH423">
        <f>100-DD423</f>
        <v>99.825000000000003</v>
      </c>
      <c r="DI423">
        <f t="shared" si="569"/>
        <v>0.99498181019218568</v>
      </c>
      <c r="DJ423">
        <v>0</v>
      </c>
      <c r="DK423">
        <f t="shared" si="570"/>
        <v>0</v>
      </c>
      <c r="DL423">
        <v>0</v>
      </c>
      <c r="DM423">
        <f t="shared" si="571"/>
        <v>0</v>
      </c>
      <c r="DN423">
        <v>0</v>
      </c>
      <c r="DO423">
        <f t="shared" si="572"/>
        <v>0</v>
      </c>
      <c r="DP423">
        <v>0</v>
      </c>
      <c r="DQ423">
        <f t="shared" si="573"/>
        <v>0</v>
      </c>
      <c r="DR423">
        <v>0</v>
      </c>
      <c r="DS423">
        <f t="shared" si="574"/>
        <v>0</v>
      </c>
      <c r="DT423">
        <v>0</v>
      </c>
      <c r="DU423">
        <f t="shared" si="575"/>
        <v>0</v>
      </c>
      <c r="DV423">
        <v>0</v>
      </c>
      <c r="DW423">
        <f t="shared" si="576"/>
        <v>0</v>
      </c>
      <c r="DX423">
        <v>0</v>
      </c>
      <c r="DY423">
        <f t="shared" si="577"/>
        <v>0</v>
      </c>
      <c r="DZ423">
        <v>0</v>
      </c>
      <c r="EA423">
        <f t="shared" si="578"/>
        <v>0</v>
      </c>
      <c r="EB423">
        <v>0</v>
      </c>
      <c r="EC423">
        <f t="shared" si="579"/>
        <v>0</v>
      </c>
      <c r="ED423">
        <v>0</v>
      </c>
      <c r="EE423">
        <f t="shared" si="580"/>
        <v>0</v>
      </c>
      <c r="EF423">
        <v>0</v>
      </c>
      <c r="EG423">
        <f t="shared" si="581"/>
        <v>0</v>
      </c>
      <c r="EH423">
        <v>0</v>
      </c>
      <c r="EI423">
        <f t="shared" si="582"/>
        <v>0</v>
      </c>
      <c r="EJ423">
        <v>0</v>
      </c>
      <c r="EK423">
        <f t="shared" si="583"/>
        <v>0</v>
      </c>
      <c r="EL423">
        <v>0</v>
      </c>
      <c r="EM423">
        <f t="shared" si="584"/>
        <v>0</v>
      </c>
      <c r="EN423">
        <v>0</v>
      </c>
      <c r="EO423">
        <f t="shared" si="585"/>
        <v>0</v>
      </c>
      <c r="EP423">
        <v>0</v>
      </c>
      <c r="EQ423">
        <f t="shared" si="586"/>
        <v>0</v>
      </c>
      <c r="ER423">
        <v>0</v>
      </c>
      <c r="ES423">
        <f t="shared" si="587"/>
        <v>0</v>
      </c>
      <c r="ET423">
        <v>0</v>
      </c>
      <c r="EU423">
        <f t="shared" si="588"/>
        <v>0</v>
      </c>
      <c r="EV423">
        <v>0</v>
      </c>
      <c r="EW423">
        <f t="shared" si="589"/>
        <v>0</v>
      </c>
      <c r="EX423">
        <v>0</v>
      </c>
      <c r="EY423">
        <f t="shared" si="590"/>
        <v>0</v>
      </c>
      <c r="EZ423">
        <v>0</v>
      </c>
      <c r="FA423">
        <f t="shared" si="591"/>
        <v>0</v>
      </c>
      <c r="FB423">
        <v>0</v>
      </c>
      <c r="FC423">
        <f t="shared" si="592"/>
        <v>0</v>
      </c>
      <c r="FD423">
        <v>0</v>
      </c>
      <c r="FE423">
        <v>0</v>
      </c>
      <c r="FF423" s="3" t="s">
        <v>871</v>
      </c>
    </row>
    <row r="424" spans="1:162" x14ac:dyDescent="0.45">
      <c r="A424">
        <v>423</v>
      </c>
      <c r="B424">
        <v>640</v>
      </c>
      <c r="C424" t="s">
        <v>53</v>
      </c>
      <c r="D424" t="s">
        <v>872</v>
      </c>
      <c r="G424" s="2">
        <v>1</v>
      </c>
      <c r="H424">
        <f t="shared" ref="H424:H425" si="635">273-30</f>
        <v>243</v>
      </c>
      <c r="I424">
        <v>933</v>
      </c>
      <c r="J424">
        <v>300</v>
      </c>
      <c r="K424" s="2">
        <f t="shared" si="596"/>
        <v>0.32154340836012862</v>
      </c>
      <c r="M424" t="s">
        <v>64</v>
      </c>
      <c r="N424">
        <v>0</v>
      </c>
      <c r="O424">
        <f t="shared" si="599"/>
        <v>0</v>
      </c>
      <c r="P424">
        <v>0</v>
      </c>
      <c r="Q424">
        <f t="shared" si="600"/>
        <v>0</v>
      </c>
      <c r="R424">
        <v>0</v>
      </c>
      <c r="S424">
        <f t="shared" si="601"/>
        <v>0</v>
      </c>
      <c r="T424">
        <v>0</v>
      </c>
      <c r="U424">
        <f t="shared" si="602"/>
        <v>0</v>
      </c>
      <c r="V424">
        <v>0</v>
      </c>
      <c r="W424">
        <f t="shared" si="603"/>
        <v>0</v>
      </c>
      <c r="X424">
        <v>100</v>
      </c>
      <c r="Y424">
        <f t="shared" si="604"/>
        <v>1</v>
      </c>
      <c r="Z424">
        <v>0</v>
      </c>
      <c r="AA424">
        <f t="shared" si="605"/>
        <v>0</v>
      </c>
      <c r="AB424">
        <v>0</v>
      </c>
      <c r="AC424">
        <f t="shared" si="606"/>
        <v>0</v>
      </c>
      <c r="AD424">
        <v>0</v>
      </c>
      <c r="AE424">
        <f t="shared" si="607"/>
        <v>0</v>
      </c>
      <c r="AF424">
        <v>0</v>
      </c>
      <c r="AG424">
        <f t="shared" si="608"/>
        <v>0</v>
      </c>
      <c r="AH424">
        <v>0</v>
      </c>
      <c r="AI424">
        <f t="shared" si="609"/>
        <v>0</v>
      </c>
      <c r="AJ424">
        <v>0</v>
      </c>
      <c r="AK424">
        <f t="shared" si="610"/>
        <v>0</v>
      </c>
      <c r="AL424">
        <v>0</v>
      </c>
      <c r="AM424">
        <f t="shared" si="611"/>
        <v>0</v>
      </c>
      <c r="AN424">
        <v>0</v>
      </c>
      <c r="AO424">
        <f t="shared" si="612"/>
        <v>0</v>
      </c>
      <c r="AP424">
        <v>0</v>
      </c>
      <c r="AQ424">
        <f t="shared" si="613"/>
        <v>0</v>
      </c>
      <c r="AR424">
        <v>0</v>
      </c>
      <c r="AS424">
        <f t="shared" si="614"/>
        <v>0</v>
      </c>
      <c r="AT424">
        <v>0</v>
      </c>
      <c r="AU424">
        <f t="shared" si="615"/>
        <v>0</v>
      </c>
      <c r="AV424">
        <v>0</v>
      </c>
      <c r="AW424">
        <f t="shared" si="616"/>
        <v>0</v>
      </c>
      <c r="AX424">
        <v>0</v>
      </c>
      <c r="AY424">
        <f t="shared" si="617"/>
        <v>0</v>
      </c>
      <c r="AZ424">
        <v>0</v>
      </c>
      <c r="BA424">
        <f t="shared" si="618"/>
        <v>0</v>
      </c>
      <c r="BB424">
        <v>0</v>
      </c>
      <c r="BC424">
        <f t="shared" si="619"/>
        <v>0</v>
      </c>
      <c r="BD424">
        <v>0</v>
      </c>
      <c r="BE424">
        <f t="shared" si="620"/>
        <v>0</v>
      </c>
      <c r="BF424">
        <v>0</v>
      </c>
      <c r="BG424">
        <f t="shared" si="621"/>
        <v>0</v>
      </c>
      <c r="BH424">
        <v>0</v>
      </c>
      <c r="BI424">
        <f t="shared" si="622"/>
        <v>0</v>
      </c>
      <c r="BJ424">
        <v>0</v>
      </c>
      <c r="BK424">
        <f t="shared" si="623"/>
        <v>0</v>
      </c>
      <c r="BL424">
        <v>0</v>
      </c>
      <c r="BM424">
        <f t="shared" si="624"/>
        <v>0</v>
      </c>
      <c r="BN424">
        <v>0</v>
      </c>
      <c r="BO424">
        <f t="shared" si="625"/>
        <v>0</v>
      </c>
      <c r="BP424">
        <v>0</v>
      </c>
      <c r="BQ424">
        <f t="shared" si="626"/>
        <v>0</v>
      </c>
      <c r="BR424">
        <v>0</v>
      </c>
      <c r="BS424">
        <f t="shared" si="627"/>
        <v>0</v>
      </c>
      <c r="BT424">
        <v>0</v>
      </c>
      <c r="BU424">
        <f t="shared" si="628"/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0.17499999999999999</v>
      </c>
      <c r="DE424">
        <f t="shared" si="631"/>
        <v>5.0181898078142982E-3</v>
      </c>
      <c r="DF424">
        <v>0</v>
      </c>
      <c r="DG424">
        <f t="shared" si="632"/>
        <v>0</v>
      </c>
      <c r="DH424">
        <f t="shared" ref="DH424:DH434" si="636">100-DD424</f>
        <v>99.825000000000003</v>
      </c>
      <c r="DI424">
        <f t="shared" si="569"/>
        <v>0.99498181019218568</v>
      </c>
      <c r="DJ424">
        <v>0</v>
      </c>
      <c r="DK424">
        <f t="shared" si="570"/>
        <v>0</v>
      </c>
      <c r="DL424">
        <v>0</v>
      </c>
      <c r="DM424">
        <f t="shared" si="571"/>
        <v>0</v>
      </c>
      <c r="DN424">
        <v>0</v>
      </c>
      <c r="DO424">
        <f t="shared" si="572"/>
        <v>0</v>
      </c>
      <c r="DP424">
        <v>0</v>
      </c>
      <c r="DQ424">
        <f t="shared" si="573"/>
        <v>0</v>
      </c>
      <c r="DR424">
        <v>0</v>
      </c>
      <c r="DS424">
        <f t="shared" si="574"/>
        <v>0</v>
      </c>
      <c r="DT424">
        <v>0</v>
      </c>
      <c r="DU424">
        <f t="shared" si="575"/>
        <v>0</v>
      </c>
      <c r="DV424">
        <v>0</v>
      </c>
      <c r="DW424">
        <f t="shared" si="576"/>
        <v>0</v>
      </c>
      <c r="DX424">
        <v>0</v>
      </c>
      <c r="DY424">
        <f t="shared" si="577"/>
        <v>0</v>
      </c>
      <c r="DZ424">
        <v>0</v>
      </c>
      <c r="EA424">
        <f t="shared" si="578"/>
        <v>0</v>
      </c>
      <c r="EB424">
        <v>0</v>
      </c>
      <c r="EC424">
        <f t="shared" si="579"/>
        <v>0</v>
      </c>
      <c r="ED424">
        <v>0</v>
      </c>
      <c r="EE424">
        <f t="shared" si="580"/>
        <v>0</v>
      </c>
      <c r="EF424">
        <v>0</v>
      </c>
      <c r="EG424">
        <f t="shared" si="581"/>
        <v>0</v>
      </c>
      <c r="EH424">
        <v>0</v>
      </c>
      <c r="EI424">
        <f t="shared" si="582"/>
        <v>0</v>
      </c>
      <c r="EJ424">
        <v>0</v>
      </c>
      <c r="EK424">
        <f t="shared" si="583"/>
        <v>0</v>
      </c>
      <c r="EL424">
        <v>0</v>
      </c>
      <c r="EM424">
        <f t="shared" si="584"/>
        <v>0</v>
      </c>
      <c r="EN424">
        <v>0</v>
      </c>
      <c r="EO424">
        <f t="shared" si="585"/>
        <v>0</v>
      </c>
      <c r="EP424">
        <v>0</v>
      </c>
      <c r="EQ424">
        <f t="shared" si="586"/>
        <v>0</v>
      </c>
      <c r="ER424">
        <v>0</v>
      </c>
      <c r="ES424">
        <f t="shared" si="587"/>
        <v>0</v>
      </c>
      <c r="ET424">
        <v>0</v>
      </c>
      <c r="EU424">
        <f t="shared" si="588"/>
        <v>0</v>
      </c>
      <c r="EV424">
        <v>0</v>
      </c>
      <c r="EW424">
        <f t="shared" si="589"/>
        <v>0</v>
      </c>
      <c r="EX424">
        <v>0</v>
      </c>
      <c r="EY424">
        <f t="shared" si="590"/>
        <v>0</v>
      </c>
      <c r="EZ424">
        <v>0</v>
      </c>
      <c r="FA424">
        <f t="shared" si="591"/>
        <v>0</v>
      </c>
      <c r="FB424">
        <v>0</v>
      </c>
      <c r="FC424">
        <f t="shared" si="592"/>
        <v>0</v>
      </c>
      <c r="FD424">
        <v>0</v>
      </c>
      <c r="FE424">
        <v>0</v>
      </c>
      <c r="FF424" s="3" t="s">
        <v>871</v>
      </c>
    </row>
    <row r="425" spans="1:162" x14ac:dyDescent="0.45">
      <c r="A425">
        <v>424</v>
      </c>
      <c r="B425">
        <v>641</v>
      </c>
      <c r="C425" t="s">
        <v>53</v>
      </c>
      <c r="D425" t="s">
        <v>872</v>
      </c>
      <c r="G425" s="2">
        <v>0</v>
      </c>
      <c r="H425">
        <f t="shared" si="635"/>
        <v>243</v>
      </c>
      <c r="I425">
        <v>933</v>
      </c>
      <c r="J425">
        <f>75+273</f>
        <v>348</v>
      </c>
      <c r="K425" s="2">
        <f t="shared" si="596"/>
        <v>0.37299035369774919</v>
      </c>
      <c r="M425" t="s">
        <v>64</v>
      </c>
      <c r="N425">
        <v>0</v>
      </c>
      <c r="O425">
        <f t="shared" si="599"/>
        <v>0</v>
      </c>
      <c r="P425">
        <v>0</v>
      </c>
      <c r="Q425">
        <f t="shared" si="600"/>
        <v>0</v>
      </c>
      <c r="R425">
        <v>0</v>
      </c>
      <c r="S425">
        <f t="shared" si="601"/>
        <v>0</v>
      </c>
      <c r="T425">
        <v>0</v>
      </c>
      <c r="U425">
        <f t="shared" si="602"/>
        <v>0</v>
      </c>
      <c r="V425">
        <v>0</v>
      </c>
      <c r="W425">
        <f t="shared" si="603"/>
        <v>0</v>
      </c>
      <c r="X425">
        <v>100</v>
      </c>
      <c r="Y425">
        <f t="shared" si="604"/>
        <v>1</v>
      </c>
      <c r="Z425">
        <v>0</v>
      </c>
      <c r="AA425">
        <f t="shared" si="605"/>
        <v>0</v>
      </c>
      <c r="AB425">
        <v>0</v>
      </c>
      <c r="AC425">
        <f t="shared" si="606"/>
        <v>0</v>
      </c>
      <c r="AD425">
        <v>0</v>
      </c>
      <c r="AE425">
        <f t="shared" si="607"/>
        <v>0</v>
      </c>
      <c r="AF425">
        <v>0</v>
      </c>
      <c r="AG425">
        <f t="shared" si="608"/>
        <v>0</v>
      </c>
      <c r="AH425">
        <v>0</v>
      </c>
      <c r="AI425">
        <f t="shared" si="609"/>
        <v>0</v>
      </c>
      <c r="AJ425">
        <v>0</v>
      </c>
      <c r="AK425">
        <f t="shared" si="610"/>
        <v>0</v>
      </c>
      <c r="AL425">
        <v>0</v>
      </c>
      <c r="AM425">
        <f t="shared" si="611"/>
        <v>0</v>
      </c>
      <c r="AN425">
        <v>0</v>
      </c>
      <c r="AO425">
        <f t="shared" si="612"/>
        <v>0</v>
      </c>
      <c r="AP425">
        <v>0</v>
      </c>
      <c r="AQ425">
        <f t="shared" si="613"/>
        <v>0</v>
      </c>
      <c r="AR425">
        <v>0</v>
      </c>
      <c r="AS425">
        <f t="shared" si="614"/>
        <v>0</v>
      </c>
      <c r="AT425">
        <v>0</v>
      </c>
      <c r="AU425">
        <f t="shared" si="615"/>
        <v>0</v>
      </c>
      <c r="AV425">
        <v>0</v>
      </c>
      <c r="AW425">
        <f t="shared" si="616"/>
        <v>0</v>
      </c>
      <c r="AX425">
        <v>0</v>
      </c>
      <c r="AY425">
        <f t="shared" si="617"/>
        <v>0</v>
      </c>
      <c r="AZ425">
        <v>0</v>
      </c>
      <c r="BA425">
        <f t="shared" si="618"/>
        <v>0</v>
      </c>
      <c r="BB425">
        <v>0</v>
      </c>
      <c r="BC425">
        <f t="shared" si="619"/>
        <v>0</v>
      </c>
      <c r="BD425">
        <v>0</v>
      </c>
      <c r="BE425">
        <f t="shared" si="620"/>
        <v>0</v>
      </c>
      <c r="BF425">
        <v>0</v>
      </c>
      <c r="BG425">
        <f t="shared" si="621"/>
        <v>0</v>
      </c>
      <c r="BH425">
        <v>0</v>
      </c>
      <c r="BI425">
        <f t="shared" si="622"/>
        <v>0</v>
      </c>
      <c r="BJ425">
        <v>0</v>
      </c>
      <c r="BK425">
        <f t="shared" si="623"/>
        <v>0</v>
      </c>
      <c r="BL425">
        <v>0</v>
      </c>
      <c r="BM425">
        <f t="shared" si="624"/>
        <v>0</v>
      </c>
      <c r="BN425">
        <v>0</v>
      </c>
      <c r="BO425">
        <f t="shared" si="625"/>
        <v>0</v>
      </c>
      <c r="BP425">
        <v>0</v>
      </c>
      <c r="BQ425">
        <f t="shared" si="626"/>
        <v>0</v>
      </c>
      <c r="BR425">
        <v>0</v>
      </c>
      <c r="BS425">
        <f t="shared" si="627"/>
        <v>0</v>
      </c>
      <c r="BT425">
        <v>0</v>
      </c>
      <c r="BU425">
        <f t="shared" si="628"/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0.17499999999999999</v>
      </c>
      <c r="DE425">
        <f t="shared" si="631"/>
        <v>5.0181898078142982E-3</v>
      </c>
      <c r="DF425">
        <v>0</v>
      </c>
      <c r="DG425">
        <f t="shared" si="632"/>
        <v>0</v>
      </c>
      <c r="DH425">
        <f t="shared" si="636"/>
        <v>99.825000000000003</v>
      </c>
      <c r="DI425">
        <f t="shared" si="569"/>
        <v>0.99498181019218568</v>
      </c>
      <c r="DJ425">
        <v>0</v>
      </c>
      <c r="DK425">
        <f t="shared" si="570"/>
        <v>0</v>
      </c>
      <c r="DL425">
        <v>0</v>
      </c>
      <c r="DM425">
        <f t="shared" si="571"/>
        <v>0</v>
      </c>
      <c r="DN425">
        <v>0</v>
      </c>
      <c r="DO425">
        <f t="shared" si="572"/>
        <v>0</v>
      </c>
      <c r="DP425">
        <v>0</v>
      </c>
      <c r="DQ425">
        <f t="shared" si="573"/>
        <v>0</v>
      </c>
      <c r="DR425">
        <v>0</v>
      </c>
      <c r="DS425">
        <f t="shared" si="574"/>
        <v>0</v>
      </c>
      <c r="DT425">
        <v>0</v>
      </c>
      <c r="DU425">
        <f t="shared" si="575"/>
        <v>0</v>
      </c>
      <c r="DV425">
        <v>0</v>
      </c>
      <c r="DW425">
        <f t="shared" si="576"/>
        <v>0</v>
      </c>
      <c r="DX425">
        <v>0</v>
      </c>
      <c r="DY425">
        <f t="shared" si="577"/>
        <v>0</v>
      </c>
      <c r="DZ425">
        <v>0</v>
      </c>
      <c r="EA425">
        <f t="shared" si="578"/>
        <v>0</v>
      </c>
      <c r="EB425">
        <v>0</v>
      </c>
      <c r="EC425">
        <f t="shared" si="579"/>
        <v>0</v>
      </c>
      <c r="ED425">
        <v>0</v>
      </c>
      <c r="EE425">
        <f t="shared" si="580"/>
        <v>0</v>
      </c>
      <c r="EF425">
        <v>0</v>
      </c>
      <c r="EG425">
        <f t="shared" si="581"/>
        <v>0</v>
      </c>
      <c r="EH425">
        <v>0</v>
      </c>
      <c r="EI425">
        <f t="shared" si="582"/>
        <v>0</v>
      </c>
      <c r="EJ425">
        <v>0</v>
      </c>
      <c r="EK425">
        <f t="shared" si="583"/>
        <v>0</v>
      </c>
      <c r="EL425">
        <v>0</v>
      </c>
      <c r="EM425">
        <f t="shared" si="584"/>
        <v>0</v>
      </c>
      <c r="EN425">
        <v>0</v>
      </c>
      <c r="EO425">
        <f t="shared" si="585"/>
        <v>0</v>
      </c>
      <c r="EP425">
        <v>0</v>
      </c>
      <c r="EQ425">
        <f t="shared" si="586"/>
        <v>0</v>
      </c>
      <c r="ER425">
        <v>0</v>
      </c>
      <c r="ES425">
        <f t="shared" si="587"/>
        <v>0</v>
      </c>
      <c r="ET425">
        <v>0</v>
      </c>
      <c r="EU425">
        <f t="shared" si="588"/>
        <v>0</v>
      </c>
      <c r="EV425">
        <v>0</v>
      </c>
      <c r="EW425">
        <f t="shared" si="589"/>
        <v>0</v>
      </c>
      <c r="EX425">
        <v>0</v>
      </c>
      <c r="EY425">
        <f t="shared" si="590"/>
        <v>0</v>
      </c>
      <c r="EZ425">
        <v>0</v>
      </c>
      <c r="FA425">
        <f t="shared" si="591"/>
        <v>0</v>
      </c>
      <c r="FB425">
        <v>0</v>
      </c>
      <c r="FC425">
        <f t="shared" si="592"/>
        <v>0</v>
      </c>
      <c r="FD425">
        <v>0</v>
      </c>
      <c r="FE425">
        <v>0</v>
      </c>
      <c r="FF425" s="3" t="s">
        <v>871</v>
      </c>
    </row>
    <row r="426" spans="1:162" x14ac:dyDescent="0.45">
      <c r="A426">
        <v>425</v>
      </c>
      <c r="B426">
        <v>642</v>
      </c>
      <c r="C426" t="s">
        <v>53</v>
      </c>
      <c r="D426" t="s">
        <v>873</v>
      </c>
      <c r="G426" s="2">
        <v>1</v>
      </c>
      <c r="H426">
        <v>273</v>
      </c>
      <c r="I426">
        <v>933</v>
      </c>
      <c r="J426">
        <v>300</v>
      </c>
      <c r="K426" s="2">
        <f t="shared" ref="K426:K489" si="637">J426/I426</f>
        <v>0.32154340836012862</v>
      </c>
      <c r="M426" t="s">
        <v>64</v>
      </c>
      <c r="N426">
        <v>0</v>
      </c>
      <c r="O426">
        <f t="shared" si="599"/>
        <v>0</v>
      </c>
      <c r="P426">
        <v>0</v>
      </c>
      <c r="Q426">
        <f t="shared" si="600"/>
        <v>0</v>
      </c>
      <c r="R426">
        <v>0</v>
      </c>
      <c r="S426">
        <f t="shared" si="601"/>
        <v>0</v>
      </c>
      <c r="T426">
        <v>0</v>
      </c>
      <c r="U426">
        <f t="shared" si="602"/>
        <v>0</v>
      </c>
      <c r="V426">
        <v>0</v>
      </c>
      <c r="W426">
        <f t="shared" si="603"/>
        <v>0</v>
      </c>
      <c r="X426">
        <v>100</v>
      </c>
      <c r="Y426">
        <f t="shared" si="604"/>
        <v>1</v>
      </c>
      <c r="Z426">
        <v>0</v>
      </c>
      <c r="AA426">
        <f t="shared" si="605"/>
        <v>0</v>
      </c>
      <c r="AB426">
        <v>0</v>
      </c>
      <c r="AC426">
        <f t="shared" si="606"/>
        <v>0</v>
      </c>
      <c r="AD426">
        <v>0</v>
      </c>
      <c r="AE426">
        <f t="shared" si="607"/>
        <v>0</v>
      </c>
      <c r="AF426">
        <v>0</v>
      </c>
      <c r="AG426">
        <f t="shared" si="608"/>
        <v>0</v>
      </c>
      <c r="AH426">
        <v>0</v>
      </c>
      <c r="AI426">
        <f t="shared" si="609"/>
        <v>0</v>
      </c>
      <c r="AJ426">
        <v>0</v>
      </c>
      <c r="AK426">
        <f t="shared" si="610"/>
        <v>0</v>
      </c>
      <c r="AL426">
        <v>0</v>
      </c>
      <c r="AM426">
        <f t="shared" si="611"/>
        <v>0</v>
      </c>
      <c r="AN426">
        <v>0</v>
      </c>
      <c r="AO426">
        <f t="shared" si="612"/>
        <v>0</v>
      </c>
      <c r="AP426">
        <v>0</v>
      </c>
      <c r="AQ426">
        <f t="shared" si="613"/>
        <v>0</v>
      </c>
      <c r="AR426">
        <v>0</v>
      </c>
      <c r="AS426">
        <f t="shared" si="614"/>
        <v>0</v>
      </c>
      <c r="AT426">
        <v>0</v>
      </c>
      <c r="AU426">
        <f t="shared" si="615"/>
        <v>0</v>
      </c>
      <c r="AV426">
        <v>0</v>
      </c>
      <c r="AW426">
        <f t="shared" si="616"/>
        <v>0</v>
      </c>
      <c r="AX426">
        <v>0</v>
      </c>
      <c r="AY426">
        <f t="shared" si="617"/>
        <v>0</v>
      </c>
      <c r="AZ426">
        <v>0</v>
      </c>
      <c r="BA426">
        <f t="shared" si="618"/>
        <v>0</v>
      </c>
      <c r="BB426">
        <v>0</v>
      </c>
      <c r="BC426">
        <f t="shared" si="619"/>
        <v>0</v>
      </c>
      <c r="BD426">
        <v>0</v>
      </c>
      <c r="BE426">
        <f t="shared" si="620"/>
        <v>0</v>
      </c>
      <c r="BF426">
        <v>0</v>
      </c>
      <c r="BG426">
        <f t="shared" si="621"/>
        <v>0</v>
      </c>
      <c r="BH426">
        <v>0</v>
      </c>
      <c r="BI426">
        <f t="shared" si="622"/>
        <v>0</v>
      </c>
      <c r="BJ426">
        <v>0</v>
      </c>
      <c r="BK426">
        <f t="shared" si="623"/>
        <v>0</v>
      </c>
      <c r="BL426">
        <v>0</v>
      </c>
      <c r="BM426">
        <f t="shared" si="624"/>
        <v>0</v>
      </c>
      <c r="BN426">
        <v>0</v>
      </c>
      <c r="BO426">
        <f t="shared" si="625"/>
        <v>0</v>
      </c>
      <c r="BP426">
        <v>0</v>
      </c>
      <c r="BQ426">
        <f t="shared" si="626"/>
        <v>0</v>
      </c>
      <c r="BR426">
        <v>0</v>
      </c>
      <c r="BS426">
        <f t="shared" si="627"/>
        <v>0</v>
      </c>
      <c r="BT426">
        <v>0</v>
      </c>
      <c r="BU426">
        <f t="shared" si="628"/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0.7</v>
      </c>
      <c r="DE426">
        <f t="shared" si="631"/>
        <v>1.9877526981563132E-2</v>
      </c>
      <c r="DF426">
        <v>0</v>
      </c>
      <c r="DG426">
        <f t="shared" si="632"/>
        <v>0</v>
      </c>
      <c r="DH426">
        <f t="shared" si="636"/>
        <v>99.3</v>
      </c>
      <c r="DI426">
        <f t="shared" si="569"/>
        <v>0.9801224730184368</v>
      </c>
      <c r="DJ426">
        <v>0</v>
      </c>
      <c r="DK426">
        <f t="shared" si="570"/>
        <v>0</v>
      </c>
      <c r="DL426">
        <v>0</v>
      </c>
      <c r="DM426">
        <f t="shared" si="571"/>
        <v>0</v>
      </c>
      <c r="DN426">
        <v>0</v>
      </c>
      <c r="DO426">
        <f t="shared" si="572"/>
        <v>0</v>
      </c>
      <c r="DP426">
        <v>0</v>
      </c>
      <c r="DQ426">
        <f t="shared" si="573"/>
        <v>0</v>
      </c>
      <c r="DR426">
        <v>0</v>
      </c>
      <c r="DS426">
        <f t="shared" si="574"/>
        <v>0</v>
      </c>
      <c r="DT426">
        <v>0</v>
      </c>
      <c r="DU426">
        <f t="shared" si="575"/>
        <v>0</v>
      </c>
      <c r="DV426">
        <v>0</v>
      </c>
      <c r="DW426">
        <f t="shared" si="576"/>
        <v>0</v>
      </c>
      <c r="DX426">
        <v>0</v>
      </c>
      <c r="DY426">
        <f t="shared" si="577"/>
        <v>0</v>
      </c>
      <c r="DZ426">
        <v>0</v>
      </c>
      <c r="EA426">
        <f t="shared" si="578"/>
        <v>0</v>
      </c>
      <c r="EB426">
        <v>0</v>
      </c>
      <c r="EC426">
        <f t="shared" si="579"/>
        <v>0</v>
      </c>
      <c r="ED426">
        <v>0</v>
      </c>
      <c r="EE426">
        <f t="shared" si="580"/>
        <v>0</v>
      </c>
      <c r="EF426">
        <v>0</v>
      </c>
      <c r="EG426">
        <f t="shared" si="581"/>
        <v>0</v>
      </c>
      <c r="EH426">
        <v>0</v>
      </c>
      <c r="EI426">
        <f t="shared" si="582"/>
        <v>0</v>
      </c>
      <c r="EJ426">
        <v>0</v>
      </c>
      <c r="EK426">
        <f t="shared" si="583"/>
        <v>0</v>
      </c>
      <c r="EL426">
        <v>0</v>
      </c>
      <c r="EM426">
        <f t="shared" si="584"/>
        <v>0</v>
      </c>
      <c r="EN426">
        <v>0</v>
      </c>
      <c r="EO426">
        <f t="shared" si="585"/>
        <v>0</v>
      </c>
      <c r="EP426">
        <v>0</v>
      </c>
      <c r="EQ426">
        <f t="shared" si="586"/>
        <v>0</v>
      </c>
      <c r="ER426">
        <v>0</v>
      </c>
      <c r="ES426">
        <f t="shared" si="587"/>
        <v>0</v>
      </c>
      <c r="ET426">
        <v>0</v>
      </c>
      <c r="EU426">
        <f t="shared" si="588"/>
        <v>0</v>
      </c>
      <c r="EV426">
        <v>0</v>
      </c>
      <c r="EW426">
        <f t="shared" si="589"/>
        <v>0</v>
      </c>
      <c r="EX426">
        <v>0</v>
      </c>
      <c r="EY426">
        <f t="shared" si="590"/>
        <v>0</v>
      </c>
      <c r="EZ426">
        <v>0</v>
      </c>
      <c r="FA426">
        <f t="shared" si="591"/>
        <v>0</v>
      </c>
      <c r="FB426">
        <v>0</v>
      </c>
      <c r="FC426">
        <f t="shared" si="592"/>
        <v>0</v>
      </c>
      <c r="FD426">
        <v>0</v>
      </c>
      <c r="FE426">
        <v>0</v>
      </c>
      <c r="FF426" s="3" t="s">
        <v>871</v>
      </c>
    </row>
    <row r="427" spans="1:162" x14ac:dyDescent="0.45">
      <c r="A427">
        <v>426</v>
      </c>
      <c r="B427">
        <v>643</v>
      </c>
      <c r="C427" t="s">
        <v>53</v>
      </c>
      <c r="D427" t="s">
        <v>873</v>
      </c>
      <c r="G427" s="2">
        <v>1</v>
      </c>
      <c r="H427">
        <v>273</v>
      </c>
      <c r="I427">
        <v>933</v>
      </c>
      <c r="J427">
        <v>373</v>
      </c>
      <c r="K427" s="2">
        <f t="shared" si="637"/>
        <v>0.39978563772775993</v>
      </c>
      <c r="M427" t="s">
        <v>64</v>
      </c>
      <c r="N427">
        <v>0</v>
      </c>
      <c r="O427">
        <f t="shared" si="599"/>
        <v>0</v>
      </c>
      <c r="P427">
        <v>0</v>
      </c>
      <c r="Q427">
        <f t="shared" si="600"/>
        <v>0</v>
      </c>
      <c r="R427">
        <v>0</v>
      </c>
      <c r="S427">
        <f t="shared" si="601"/>
        <v>0</v>
      </c>
      <c r="T427">
        <v>0</v>
      </c>
      <c r="U427">
        <f t="shared" si="602"/>
        <v>0</v>
      </c>
      <c r="V427">
        <v>0</v>
      </c>
      <c r="W427">
        <f t="shared" si="603"/>
        <v>0</v>
      </c>
      <c r="X427">
        <v>100</v>
      </c>
      <c r="Y427">
        <f t="shared" si="604"/>
        <v>1</v>
      </c>
      <c r="Z427">
        <v>0</v>
      </c>
      <c r="AA427">
        <f t="shared" si="605"/>
        <v>0</v>
      </c>
      <c r="AB427">
        <v>0</v>
      </c>
      <c r="AC427">
        <f t="shared" si="606"/>
        <v>0</v>
      </c>
      <c r="AD427">
        <v>0</v>
      </c>
      <c r="AE427">
        <f t="shared" si="607"/>
        <v>0</v>
      </c>
      <c r="AF427">
        <v>0</v>
      </c>
      <c r="AG427">
        <f t="shared" si="608"/>
        <v>0</v>
      </c>
      <c r="AH427">
        <v>0</v>
      </c>
      <c r="AI427">
        <f t="shared" si="609"/>
        <v>0</v>
      </c>
      <c r="AJ427">
        <v>0</v>
      </c>
      <c r="AK427">
        <f t="shared" si="610"/>
        <v>0</v>
      </c>
      <c r="AL427">
        <v>0</v>
      </c>
      <c r="AM427">
        <f t="shared" si="611"/>
        <v>0</v>
      </c>
      <c r="AN427">
        <v>0</v>
      </c>
      <c r="AO427">
        <f t="shared" si="612"/>
        <v>0</v>
      </c>
      <c r="AP427">
        <v>0</v>
      </c>
      <c r="AQ427">
        <f t="shared" si="613"/>
        <v>0</v>
      </c>
      <c r="AR427">
        <v>0</v>
      </c>
      <c r="AS427">
        <f t="shared" si="614"/>
        <v>0</v>
      </c>
      <c r="AT427">
        <v>0</v>
      </c>
      <c r="AU427">
        <f t="shared" si="615"/>
        <v>0</v>
      </c>
      <c r="AV427">
        <v>0</v>
      </c>
      <c r="AW427">
        <f t="shared" si="616"/>
        <v>0</v>
      </c>
      <c r="AX427">
        <v>0</v>
      </c>
      <c r="AY427">
        <f t="shared" si="617"/>
        <v>0</v>
      </c>
      <c r="AZ427">
        <v>0</v>
      </c>
      <c r="BA427">
        <f t="shared" si="618"/>
        <v>0</v>
      </c>
      <c r="BB427">
        <v>0</v>
      </c>
      <c r="BC427">
        <f t="shared" si="619"/>
        <v>0</v>
      </c>
      <c r="BD427">
        <v>0</v>
      </c>
      <c r="BE427">
        <f t="shared" si="620"/>
        <v>0</v>
      </c>
      <c r="BF427">
        <v>0</v>
      </c>
      <c r="BG427">
        <f t="shared" si="621"/>
        <v>0</v>
      </c>
      <c r="BH427">
        <v>0</v>
      </c>
      <c r="BI427">
        <f t="shared" si="622"/>
        <v>0</v>
      </c>
      <c r="BJ427">
        <v>0</v>
      </c>
      <c r="BK427">
        <f t="shared" si="623"/>
        <v>0</v>
      </c>
      <c r="BL427">
        <v>0</v>
      </c>
      <c r="BM427">
        <f t="shared" si="624"/>
        <v>0</v>
      </c>
      <c r="BN427">
        <v>0</v>
      </c>
      <c r="BO427">
        <f t="shared" si="625"/>
        <v>0</v>
      </c>
      <c r="BP427">
        <v>0</v>
      </c>
      <c r="BQ427">
        <f t="shared" si="626"/>
        <v>0</v>
      </c>
      <c r="BR427">
        <v>0</v>
      </c>
      <c r="BS427">
        <f t="shared" si="627"/>
        <v>0</v>
      </c>
      <c r="BT427">
        <v>0</v>
      </c>
      <c r="BU427">
        <f t="shared" si="628"/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0.7</v>
      </c>
      <c r="DE427">
        <f t="shared" si="631"/>
        <v>1.9877526981563132E-2</v>
      </c>
      <c r="DF427">
        <v>0</v>
      </c>
      <c r="DG427">
        <f t="shared" si="632"/>
        <v>0</v>
      </c>
      <c r="DH427">
        <f t="shared" si="636"/>
        <v>99.3</v>
      </c>
      <c r="DI427">
        <f t="shared" si="569"/>
        <v>0.9801224730184368</v>
      </c>
      <c r="DJ427">
        <v>0</v>
      </c>
      <c r="DK427">
        <f t="shared" si="570"/>
        <v>0</v>
      </c>
      <c r="DL427">
        <v>0</v>
      </c>
      <c r="DM427">
        <f t="shared" si="571"/>
        <v>0</v>
      </c>
      <c r="DN427">
        <v>0</v>
      </c>
      <c r="DO427">
        <f t="shared" si="572"/>
        <v>0</v>
      </c>
      <c r="DP427">
        <v>0</v>
      </c>
      <c r="DQ427">
        <f t="shared" si="573"/>
        <v>0</v>
      </c>
      <c r="DR427">
        <v>0</v>
      </c>
      <c r="DS427">
        <f t="shared" si="574"/>
        <v>0</v>
      </c>
      <c r="DT427">
        <v>0</v>
      </c>
      <c r="DU427">
        <f t="shared" si="575"/>
        <v>0</v>
      </c>
      <c r="DV427">
        <v>0</v>
      </c>
      <c r="DW427">
        <f t="shared" si="576"/>
        <v>0</v>
      </c>
      <c r="DX427">
        <v>0</v>
      </c>
      <c r="DY427">
        <f t="shared" si="577"/>
        <v>0</v>
      </c>
      <c r="DZ427">
        <v>0</v>
      </c>
      <c r="EA427">
        <f t="shared" si="578"/>
        <v>0</v>
      </c>
      <c r="EB427">
        <v>0</v>
      </c>
      <c r="EC427">
        <f t="shared" si="579"/>
        <v>0</v>
      </c>
      <c r="ED427">
        <v>0</v>
      </c>
      <c r="EE427">
        <f t="shared" si="580"/>
        <v>0</v>
      </c>
      <c r="EF427">
        <v>0</v>
      </c>
      <c r="EG427">
        <f t="shared" si="581"/>
        <v>0</v>
      </c>
      <c r="EH427">
        <v>0</v>
      </c>
      <c r="EI427">
        <f t="shared" si="582"/>
        <v>0</v>
      </c>
      <c r="EJ427">
        <v>0</v>
      </c>
      <c r="EK427">
        <f t="shared" si="583"/>
        <v>0</v>
      </c>
      <c r="EL427">
        <v>0</v>
      </c>
      <c r="EM427">
        <f t="shared" si="584"/>
        <v>0</v>
      </c>
      <c r="EN427">
        <v>0</v>
      </c>
      <c r="EO427">
        <f t="shared" si="585"/>
        <v>0</v>
      </c>
      <c r="EP427">
        <v>0</v>
      </c>
      <c r="EQ427">
        <f t="shared" si="586"/>
        <v>0</v>
      </c>
      <c r="ER427">
        <v>0</v>
      </c>
      <c r="ES427">
        <f t="shared" si="587"/>
        <v>0</v>
      </c>
      <c r="ET427">
        <v>0</v>
      </c>
      <c r="EU427">
        <f t="shared" si="588"/>
        <v>0</v>
      </c>
      <c r="EV427">
        <v>0</v>
      </c>
      <c r="EW427">
        <f t="shared" si="589"/>
        <v>0</v>
      </c>
      <c r="EX427">
        <v>0</v>
      </c>
      <c r="EY427">
        <f t="shared" si="590"/>
        <v>0</v>
      </c>
      <c r="EZ427">
        <v>0</v>
      </c>
      <c r="FA427">
        <f t="shared" si="591"/>
        <v>0</v>
      </c>
      <c r="FB427">
        <v>0</v>
      </c>
      <c r="FC427">
        <f t="shared" si="592"/>
        <v>0</v>
      </c>
      <c r="FD427">
        <v>0</v>
      </c>
      <c r="FE427">
        <v>0</v>
      </c>
      <c r="FF427" s="3" t="s">
        <v>871</v>
      </c>
    </row>
    <row r="428" spans="1:162" x14ac:dyDescent="0.45">
      <c r="A428">
        <v>427</v>
      </c>
      <c r="B428">
        <v>644</v>
      </c>
      <c r="C428" t="s">
        <v>53</v>
      </c>
      <c r="D428" t="s">
        <v>873</v>
      </c>
      <c r="G428" s="2">
        <v>0</v>
      </c>
      <c r="H428">
        <v>273</v>
      </c>
      <c r="I428">
        <v>933</v>
      </c>
      <c r="J428">
        <f>175+273</f>
        <v>448</v>
      </c>
      <c r="K428" s="2">
        <f t="shared" si="637"/>
        <v>0.48017148981779206</v>
      </c>
      <c r="M428" t="s">
        <v>64</v>
      </c>
      <c r="N428">
        <v>0</v>
      </c>
      <c r="O428">
        <f t="shared" si="599"/>
        <v>0</v>
      </c>
      <c r="P428">
        <v>0</v>
      </c>
      <c r="Q428">
        <f t="shared" si="600"/>
        <v>0</v>
      </c>
      <c r="R428">
        <v>0</v>
      </c>
      <c r="S428">
        <f t="shared" si="601"/>
        <v>0</v>
      </c>
      <c r="T428">
        <v>0</v>
      </c>
      <c r="U428">
        <f t="shared" si="602"/>
        <v>0</v>
      </c>
      <c r="V428">
        <v>0</v>
      </c>
      <c r="W428">
        <f t="shared" si="603"/>
        <v>0</v>
      </c>
      <c r="X428">
        <v>100</v>
      </c>
      <c r="Y428">
        <f t="shared" si="604"/>
        <v>1</v>
      </c>
      <c r="Z428">
        <v>0</v>
      </c>
      <c r="AA428">
        <f t="shared" si="605"/>
        <v>0</v>
      </c>
      <c r="AB428">
        <v>0</v>
      </c>
      <c r="AC428">
        <f t="shared" si="606"/>
        <v>0</v>
      </c>
      <c r="AD428">
        <v>0</v>
      </c>
      <c r="AE428">
        <f t="shared" si="607"/>
        <v>0</v>
      </c>
      <c r="AF428">
        <v>0</v>
      </c>
      <c r="AG428">
        <f t="shared" si="608"/>
        <v>0</v>
      </c>
      <c r="AH428">
        <v>0</v>
      </c>
      <c r="AI428">
        <f t="shared" si="609"/>
        <v>0</v>
      </c>
      <c r="AJ428">
        <v>0</v>
      </c>
      <c r="AK428">
        <f t="shared" si="610"/>
        <v>0</v>
      </c>
      <c r="AL428">
        <v>0</v>
      </c>
      <c r="AM428">
        <f t="shared" si="611"/>
        <v>0</v>
      </c>
      <c r="AN428">
        <v>0</v>
      </c>
      <c r="AO428">
        <f t="shared" si="612"/>
        <v>0</v>
      </c>
      <c r="AP428">
        <v>0</v>
      </c>
      <c r="AQ428">
        <f t="shared" si="613"/>
        <v>0</v>
      </c>
      <c r="AR428">
        <v>0</v>
      </c>
      <c r="AS428">
        <f t="shared" si="614"/>
        <v>0</v>
      </c>
      <c r="AT428">
        <v>0</v>
      </c>
      <c r="AU428">
        <f t="shared" si="615"/>
        <v>0</v>
      </c>
      <c r="AV428">
        <v>0</v>
      </c>
      <c r="AW428">
        <f t="shared" si="616"/>
        <v>0</v>
      </c>
      <c r="AX428">
        <v>0</v>
      </c>
      <c r="AY428">
        <f t="shared" si="617"/>
        <v>0</v>
      </c>
      <c r="AZ428">
        <v>0</v>
      </c>
      <c r="BA428">
        <f t="shared" si="618"/>
        <v>0</v>
      </c>
      <c r="BB428">
        <v>0</v>
      </c>
      <c r="BC428">
        <f t="shared" si="619"/>
        <v>0</v>
      </c>
      <c r="BD428">
        <v>0</v>
      </c>
      <c r="BE428">
        <f t="shared" si="620"/>
        <v>0</v>
      </c>
      <c r="BF428">
        <v>0</v>
      </c>
      <c r="BG428">
        <f t="shared" si="621"/>
        <v>0</v>
      </c>
      <c r="BH428">
        <v>0</v>
      </c>
      <c r="BI428">
        <f t="shared" si="622"/>
        <v>0</v>
      </c>
      <c r="BJ428">
        <v>0</v>
      </c>
      <c r="BK428">
        <f t="shared" si="623"/>
        <v>0</v>
      </c>
      <c r="BL428">
        <v>0</v>
      </c>
      <c r="BM428">
        <f t="shared" si="624"/>
        <v>0</v>
      </c>
      <c r="BN428">
        <v>0</v>
      </c>
      <c r="BO428">
        <f t="shared" si="625"/>
        <v>0</v>
      </c>
      <c r="BP428">
        <v>0</v>
      </c>
      <c r="BQ428">
        <f t="shared" si="626"/>
        <v>0</v>
      </c>
      <c r="BR428">
        <v>0</v>
      </c>
      <c r="BS428">
        <f t="shared" si="627"/>
        <v>0</v>
      </c>
      <c r="BT428">
        <v>0</v>
      </c>
      <c r="BU428">
        <f t="shared" si="628"/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0.7</v>
      </c>
      <c r="DE428">
        <f t="shared" si="631"/>
        <v>1.9877526981563132E-2</v>
      </c>
      <c r="DF428">
        <v>0</v>
      </c>
      <c r="DG428">
        <f t="shared" si="632"/>
        <v>0</v>
      </c>
      <c r="DH428">
        <f t="shared" si="636"/>
        <v>99.3</v>
      </c>
      <c r="DI428">
        <f t="shared" si="569"/>
        <v>0.9801224730184368</v>
      </c>
      <c r="DJ428">
        <v>0</v>
      </c>
      <c r="DK428">
        <f t="shared" si="570"/>
        <v>0</v>
      </c>
      <c r="DL428">
        <v>0</v>
      </c>
      <c r="DM428">
        <f t="shared" si="571"/>
        <v>0</v>
      </c>
      <c r="DN428">
        <v>0</v>
      </c>
      <c r="DO428">
        <f t="shared" si="572"/>
        <v>0</v>
      </c>
      <c r="DP428">
        <v>0</v>
      </c>
      <c r="DQ428">
        <f t="shared" si="573"/>
        <v>0</v>
      </c>
      <c r="DR428">
        <v>0</v>
      </c>
      <c r="DS428">
        <f t="shared" si="574"/>
        <v>0</v>
      </c>
      <c r="DT428">
        <v>0</v>
      </c>
      <c r="DU428">
        <f t="shared" si="575"/>
        <v>0</v>
      </c>
      <c r="DV428">
        <v>0</v>
      </c>
      <c r="DW428">
        <f t="shared" si="576"/>
        <v>0</v>
      </c>
      <c r="DX428">
        <v>0</v>
      </c>
      <c r="DY428">
        <f t="shared" si="577"/>
        <v>0</v>
      </c>
      <c r="DZ428">
        <v>0</v>
      </c>
      <c r="EA428">
        <f t="shared" si="578"/>
        <v>0</v>
      </c>
      <c r="EB428">
        <v>0</v>
      </c>
      <c r="EC428">
        <f t="shared" si="579"/>
        <v>0</v>
      </c>
      <c r="ED428">
        <v>0</v>
      </c>
      <c r="EE428">
        <f t="shared" si="580"/>
        <v>0</v>
      </c>
      <c r="EF428">
        <v>0</v>
      </c>
      <c r="EG428">
        <f t="shared" si="581"/>
        <v>0</v>
      </c>
      <c r="EH428">
        <v>0</v>
      </c>
      <c r="EI428">
        <f t="shared" si="582"/>
        <v>0</v>
      </c>
      <c r="EJ428">
        <v>0</v>
      </c>
      <c r="EK428">
        <f t="shared" si="583"/>
        <v>0</v>
      </c>
      <c r="EL428">
        <v>0</v>
      </c>
      <c r="EM428">
        <f t="shared" si="584"/>
        <v>0</v>
      </c>
      <c r="EN428">
        <v>0</v>
      </c>
      <c r="EO428">
        <f t="shared" si="585"/>
        <v>0</v>
      </c>
      <c r="EP428">
        <v>0</v>
      </c>
      <c r="EQ428">
        <f t="shared" si="586"/>
        <v>0</v>
      </c>
      <c r="ER428">
        <v>0</v>
      </c>
      <c r="ES428">
        <f t="shared" si="587"/>
        <v>0</v>
      </c>
      <c r="ET428">
        <v>0</v>
      </c>
      <c r="EU428">
        <f t="shared" si="588"/>
        <v>0</v>
      </c>
      <c r="EV428">
        <v>0</v>
      </c>
      <c r="EW428">
        <f t="shared" si="589"/>
        <v>0</v>
      </c>
      <c r="EX428">
        <v>0</v>
      </c>
      <c r="EY428">
        <f t="shared" si="590"/>
        <v>0</v>
      </c>
      <c r="EZ428">
        <v>0</v>
      </c>
      <c r="FA428">
        <f t="shared" si="591"/>
        <v>0</v>
      </c>
      <c r="FB428">
        <v>0</v>
      </c>
      <c r="FC428">
        <f t="shared" si="592"/>
        <v>0</v>
      </c>
      <c r="FD428">
        <v>0</v>
      </c>
      <c r="FE428">
        <v>0</v>
      </c>
      <c r="FF428" s="3" t="s">
        <v>871</v>
      </c>
    </row>
    <row r="429" spans="1:162" x14ac:dyDescent="0.45">
      <c r="A429">
        <v>428</v>
      </c>
      <c r="B429">
        <v>645</v>
      </c>
      <c r="C429" t="s">
        <v>53</v>
      </c>
      <c r="D429" t="s">
        <v>874</v>
      </c>
      <c r="G429" s="2">
        <v>1</v>
      </c>
      <c r="H429">
        <f>26.7+273</f>
        <v>299.7</v>
      </c>
      <c r="I429">
        <v>933</v>
      </c>
      <c r="J429">
        <f>75+273</f>
        <v>348</v>
      </c>
      <c r="K429" s="2">
        <f t="shared" si="637"/>
        <v>0.37299035369774919</v>
      </c>
      <c r="M429" t="s">
        <v>64</v>
      </c>
      <c r="N429">
        <v>0</v>
      </c>
      <c r="O429">
        <f t="shared" si="599"/>
        <v>0</v>
      </c>
      <c r="P429">
        <v>0</v>
      </c>
      <c r="Q429">
        <f t="shared" si="600"/>
        <v>0</v>
      </c>
      <c r="R429">
        <v>0</v>
      </c>
      <c r="S429">
        <f t="shared" si="601"/>
        <v>0</v>
      </c>
      <c r="T429">
        <v>0</v>
      </c>
      <c r="U429">
        <f t="shared" si="602"/>
        <v>0</v>
      </c>
      <c r="V429">
        <v>0</v>
      </c>
      <c r="W429">
        <f t="shared" si="603"/>
        <v>0</v>
      </c>
      <c r="X429">
        <v>100</v>
      </c>
      <c r="Y429">
        <f t="shared" si="604"/>
        <v>1</v>
      </c>
      <c r="Z429">
        <v>0</v>
      </c>
      <c r="AA429">
        <f t="shared" si="605"/>
        <v>0</v>
      </c>
      <c r="AB429">
        <v>0</v>
      </c>
      <c r="AC429">
        <f t="shared" si="606"/>
        <v>0</v>
      </c>
      <c r="AD429">
        <v>0</v>
      </c>
      <c r="AE429">
        <f t="shared" si="607"/>
        <v>0</v>
      </c>
      <c r="AF429">
        <v>0</v>
      </c>
      <c r="AG429">
        <f t="shared" si="608"/>
        <v>0</v>
      </c>
      <c r="AH429">
        <v>0</v>
      </c>
      <c r="AI429">
        <f t="shared" si="609"/>
        <v>0</v>
      </c>
      <c r="AJ429">
        <v>0</v>
      </c>
      <c r="AK429">
        <f t="shared" si="610"/>
        <v>0</v>
      </c>
      <c r="AL429">
        <v>0</v>
      </c>
      <c r="AM429">
        <f t="shared" si="611"/>
        <v>0</v>
      </c>
      <c r="AN429">
        <v>0</v>
      </c>
      <c r="AO429">
        <f t="shared" si="612"/>
        <v>0</v>
      </c>
      <c r="AP429">
        <v>0</v>
      </c>
      <c r="AQ429">
        <f t="shared" si="613"/>
        <v>0</v>
      </c>
      <c r="AR429">
        <v>0</v>
      </c>
      <c r="AS429">
        <f t="shared" si="614"/>
        <v>0</v>
      </c>
      <c r="AT429">
        <v>0</v>
      </c>
      <c r="AU429">
        <f t="shared" si="615"/>
        <v>0</v>
      </c>
      <c r="AV429">
        <v>0</v>
      </c>
      <c r="AW429">
        <f t="shared" si="616"/>
        <v>0</v>
      </c>
      <c r="AX429">
        <v>0</v>
      </c>
      <c r="AY429">
        <f t="shared" si="617"/>
        <v>0</v>
      </c>
      <c r="AZ429">
        <v>0</v>
      </c>
      <c r="BA429">
        <f t="shared" si="618"/>
        <v>0</v>
      </c>
      <c r="BB429">
        <v>0</v>
      </c>
      <c r="BC429">
        <f t="shared" si="619"/>
        <v>0</v>
      </c>
      <c r="BD429">
        <v>0</v>
      </c>
      <c r="BE429">
        <f t="shared" si="620"/>
        <v>0</v>
      </c>
      <c r="BF429">
        <v>0</v>
      </c>
      <c r="BG429">
        <f t="shared" si="621"/>
        <v>0</v>
      </c>
      <c r="BH429">
        <v>0</v>
      </c>
      <c r="BI429">
        <f t="shared" si="622"/>
        <v>0</v>
      </c>
      <c r="BJ429">
        <v>0</v>
      </c>
      <c r="BK429">
        <f t="shared" si="623"/>
        <v>0</v>
      </c>
      <c r="BL429">
        <v>0</v>
      </c>
      <c r="BM429">
        <f t="shared" si="624"/>
        <v>0</v>
      </c>
      <c r="BN429">
        <v>0</v>
      </c>
      <c r="BO429">
        <f t="shared" si="625"/>
        <v>0</v>
      </c>
      <c r="BP429">
        <v>0</v>
      </c>
      <c r="BQ429">
        <f t="shared" si="626"/>
        <v>0</v>
      </c>
      <c r="BR429">
        <v>0</v>
      </c>
      <c r="BS429">
        <f t="shared" si="627"/>
        <v>0</v>
      </c>
      <c r="BT429">
        <v>0</v>
      </c>
      <c r="BU429">
        <f t="shared" si="628"/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1.4259999999999999</v>
      </c>
      <c r="DE429">
        <f t="shared" si="631"/>
        <v>3.9955955110391489E-2</v>
      </c>
      <c r="DF429">
        <v>0</v>
      </c>
      <c r="DG429">
        <f t="shared" si="632"/>
        <v>0</v>
      </c>
      <c r="DH429">
        <f t="shared" si="636"/>
        <v>98.573999999999998</v>
      </c>
      <c r="DI429">
        <f t="shared" ref="DI429:DI492" si="638">((DH429/100)/GC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0.96004404488960848</v>
      </c>
      <c r="DJ429">
        <v>0</v>
      </c>
      <c r="DK429">
        <f t="shared" ref="DK429:DK492" si="639">((DJ429/100)/FK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L429">
        <v>0</v>
      </c>
      <c r="DM429">
        <f t="shared" ref="DM429:DM492" si="640">((DL429/100)/FO$10)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N429">
        <v>0</v>
      </c>
      <c r="DO429">
        <f t="shared" ref="DO429:DO492" si="641">((DN429/100)/FI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P429">
        <v>0</v>
      </c>
      <c r="DQ429">
        <f t="shared" ref="DQ429:DQ492" si="642">((DP429/100)/FK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R429">
        <v>0</v>
      </c>
      <c r="DS429">
        <f t="shared" ref="DS429:DS492" si="643">((DR429/100)/FM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T429">
        <v>0</v>
      </c>
      <c r="DU429">
        <f t="shared" ref="DU429:DU492" si="644">((DT429/100)/FO$13)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V429">
        <v>0</v>
      </c>
      <c r="DW429">
        <f t="shared" ref="DW429:DW492" si="645">((DV429/100)/FI$19)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X429">
        <v>0</v>
      </c>
      <c r="DY429">
        <f t="shared" ref="DY429:DY492" si="646">((DX429/100)/FI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DZ429">
        <v>0</v>
      </c>
      <c r="EA429">
        <f t="shared" ref="EA429:EA492" si="647">((DZ429/100)/FQ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B429">
        <v>0</v>
      </c>
      <c r="EC429">
        <f t="shared" ref="EC429:EC492" si="648">((EB429/100)/FM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D429">
        <v>0</v>
      </c>
      <c r="EE429">
        <f t="shared" ref="EE429:EE492" si="649">((ED429/100)/FI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F429">
        <v>0</v>
      </c>
      <c r="EG429">
        <f t="shared" ref="EG429:EG492" si="650">((EF429/100)/FK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H429">
        <v>0</v>
      </c>
      <c r="EI429">
        <f t="shared" ref="EI429:EI492" si="651">((EH429/100)/FS$2)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J429">
        <v>0</v>
      </c>
      <c r="EK429">
        <f t="shared" ref="EK429:EK492" si="652">((EJ429/100)/FI$6)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L429">
        <v>0</v>
      </c>
      <c r="EM429">
        <f t="shared" ref="EM429:EM492" si="653">((EL429/100)/FI$10)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N429">
        <v>0</v>
      </c>
      <c r="EO429">
        <f t="shared" ref="EO429:EO492" si="654">((EN429/100)/FN$22)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P429">
        <v>0</v>
      </c>
      <c r="EQ429">
        <f t="shared" ref="EQ429:EQ492" si="655">((EP429/100)/FM$23)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</f>
        <v>0</v>
      </c>
      <c r="ER429">
        <v>0</v>
      </c>
      <c r="ES429">
        <f t="shared" ref="ES429:ES492" si="656">(((ER429/100)/FI$26)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T429">
        <v>0</v>
      </c>
      <c r="EU429">
        <f t="shared" ref="EU429:EU492" si="657">(((ET429/100)/FI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V429">
        <v>0</v>
      </c>
      <c r="EW429">
        <f t="shared" ref="EW429:EW492" si="658">(((EV429/100)/FK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X429">
        <v>0</v>
      </c>
      <c r="EY429">
        <f t="shared" ref="EY429:EY492" si="659">(((EX429/100)/FM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EZ429">
        <v>0</v>
      </c>
      <c r="FA429">
        <f t="shared" ref="FA429:FA492" si="660">(((EZ429/100)/FO$28)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FB429">
        <v>0</v>
      </c>
      <c r="FC429">
        <f t="shared" ref="FC429:FC492" si="661">(((FB429/100)/FI$31)/((DD429/100)/FY$2+(DF429/100)/GA$2+(DH429/100)/GC$2+(DJ429/100)/FK$2+(DL429/100)/FO$10+(DN429/100)/FI$13+(DP429/100)/FK$13+(DR429/100)/FM$13+(DT429/100)/FO$13+(DV429/100)/FI$19+(DX429/100)/FI$2+(DZ429/100)/FQ$2+(EB429/100)/FM$2+(ED429/100)/FI$22+(EF429/100)/FK$22+(EH429/100)/FS$2+(EJ429/100)/FI$6+(EL429/100)/FI$10+(EN429/100)/FN$22+(EP429/100)/FM$23+(ER429/100)/FI$26+(ET429/100)/FI$28+(EV429/100)/FK$28+(EX429/100)/FM$28+(EZ429/100)/FO$28+(FB429/100)/FI$31))</f>
        <v>0</v>
      </c>
      <c r="FD429">
        <v>0</v>
      </c>
      <c r="FE429">
        <v>0</v>
      </c>
      <c r="FF429" s="3" t="s">
        <v>871</v>
      </c>
    </row>
    <row r="430" spans="1:162" x14ac:dyDescent="0.45">
      <c r="A430">
        <v>429</v>
      </c>
      <c r="B430">
        <v>646</v>
      </c>
      <c r="C430" t="s">
        <v>53</v>
      </c>
      <c r="D430" t="s">
        <v>874</v>
      </c>
      <c r="G430" s="2">
        <v>1</v>
      </c>
      <c r="H430">
        <f t="shared" ref="H430:H431" si="662">26.7+273</f>
        <v>299.7</v>
      </c>
      <c r="I430">
        <v>933</v>
      </c>
      <c r="J430">
        <f>150+273</f>
        <v>423</v>
      </c>
      <c r="K430" s="2">
        <f t="shared" si="637"/>
        <v>0.45337620578778137</v>
      </c>
      <c r="M430" t="s">
        <v>64</v>
      </c>
      <c r="N430">
        <v>0</v>
      </c>
      <c r="O430">
        <f t="shared" si="599"/>
        <v>0</v>
      </c>
      <c r="P430">
        <v>0</v>
      </c>
      <c r="Q430">
        <f t="shared" si="600"/>
        <v>0</v>
      </c>
      <c r="R430">
        <v>0</v>
      </c>
      <c r="S430">
        <f t="shared" si="601"/>
        <v>0</v>
      </c>
      <c r="T430">
        <v>0</v>
      </c>
      <c r="U430">
        <f t="shared" si="602"/>
        <v>0</v>
      </c>
      <c r="V430">
        <v>0</v>
      </c>
      <c r="W430">
        <f t="shared" si="603"/>
        <v>0</v>
      </c>
      <c r="X430">
        <v>100</v>
      </c>
      <c r="Y430">
        <f t="shared" si="604"/>
        <v>1</v>
      </c>
      <c r="Z430">
        <v>0</v>
      </c>
      <c r="AA430">
        <f t="shared" si="605"/>
        <v>0</v>
      </c>
      <c r="AB430">
        <v>0</v>
      </c>
      <c r="AC430">
        <f t="shared" si="606"/>
        <v>0</v>
      </c>
      <c r="AD430">
        <v>0</v>
      </c>
      <c r="AE430">
        <f t="shared" si="607"/>
        <v>0</v>
      </c>
      <c r="AF430">
        <v>0</v>
      </c>
      <c r="AG430">
        <f t="shared" si="608"/>
        <v>0</v>
      </c>
      <c r="AH430">
        <v>0</v>
      </c>
      <c r="AI430">
        <f t="shared" si="609"/>
        <v>0</v>
      </c>
      <c r="AJ430">
        <v>0</v>
      </c>
      <c r="AK430">
        <f t="shared" si="610"/>
        <v>0</v>
      </c>
      <c r="AL430">
        <v>0</v>
      </c>
      <c r="AM430">
        <f t="shared" si="611"/>
        <v>0</v>
      </c>
      <c r="AN430">
        <v>0</v>
      </c>
      <c r="AO430">
        <f t="shared" si="612"/>
        <v>0</v>
      </c>
      <c r="AP430">
        <v>0</v>
      </c>
      <c r="AQ430">
        <f t="shared" si="613"/>
        <v>0</v>
      </c>
      <c r="AR430">
        <v>0</v>
      </c>
      <c r="AS430">
        <f t="shared" si="614"/>
        <v>0</v>
      </c>
      <c r="AT430">
        <v>0</v>
      </c>
      <c r="AU430">
        <f t="shared" si="615"/>
        <v>0</v>
      </c>
      <c r="AV430">
        <v>0</v>
      </c>
      <c r="AW430">
        <f t="shared" si="616"/>
        <v>0</v>
      </c>
      <c r="AX430">
        <v>0</v>
      </c>
      <c r="AY430">
        <f t="shared" si="617"/>
        <v>0</v>
      </c>
      <c r="AZ430">
        <v>0</v>
      </c>
      <c r="BA430">
        <f t="shared" si="618"/>
        <v>0</v>
      </c>
      <c r="BB430">
        <v>0</v>
      </c>
      <c r="BC430">
        <f t="shared" si="619"/>
        <v>0</v>
      </c>
      <c r="BD430">
        <v>0</v>
      </c>
      <c r="BE430">
        <f t="shared" si="620"/>
        <v>0</v>
      </c>
      <c r="BF430">
        <v>0</v>
      </c>
      <c r="BG430">
        <f t="shared" si="621"/>
        <v>0</v>
      </c>
      <c r="BH430">
        <v>0</v>
      </c>
      <c r="BI430">
        <f t="shared" si="622"/>
        <v>0</v>
      </c>
      <c r="BJ430">
        <v>0</v>
      </c>
      <c r="BK430">
        <f t="shared" si="623"/>
        <v>0</v>
      </c>
      <c r="BL430">
        <v>0</v>
      </c>
      <c r="BM430">
        <f t="shared" si="624"/>
        <v>0</v>
      </c>
      <c r="BN430">
        <v>0</v>
      </c>
      <c r="BO430">
        <f t="shared" si="625"/>
        <v>0</v>
      </c>
      <c r="BP430">
        <v>0</v>
      </c>
      <c r="BQ430">
        <f t="shared" si="626"/>
        <v>0</v>
      </c>
      <c r="BR430">
        <v>0</v>
      </c>
      <c r="BS430">
        <f t="shared" si="627"/>
        <v>0</v>
      </c>
      <c r="BT430">
        <v>0</v>
      </c>
      <c r="BU430">
        <f t="shared" si="628"/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1.4259999999999999</v>
      </c>
      <c r="DE430">
        <f t="shared" si="631"/>
        <v>3.9955955110391489E-2</v>
      </c>
      <c r="DF430">
        <v>0</v>
      </c>
      <c r="DG430">
        <f t="shared" si="632"/>
        <v>0</v>
      </c>
      <c r="DH430">
        <f t="shared" si="636"/>
        <v>98.573999999999998</v>
      </c>
      <c r="DI430">
        <f t="shared" si="638"/>
        <v>0.96004404488960848</v>
      </c>
      <c r="DJ430">
        <v>0</v>
      </c>
      <c r="DK430">
        <f t="shared" si="639"/>
        <v>0</v>
      </c>
      <c r="DL430">
        <v>0</v>
      </c>
      <c r="DM430">
        <f t="shared" si="640"/>
        <v>0</v>
      </c>
      <c r="DN430">
        <v>0</v>
      </c>
      <c r="DO430">
        <f t="shared" si="641"/>
        <v>0</v>
      </c>
      <c r="DP430">
        <v>0</v>
      </c>
      <c r="DQ430">
        <f t="shared" si="642"/>
        <v>0</v>
      </c>
      <c r="DR430">
        <v>0</v>
      </c>
      <c r="DS430">
        <f t="shared" si="643"/>
        <v>0</v>
      </c>
      <c r="DT430">
        <v>0</v>
      </c>
      <c r="DU430">
        <f t="shared" si="644"/>
        <v>0</v>
      </c>
      <c r="DV430">
        <v>0</v>
      </c>
      <c r="DW430">
        <f t="shared" si="645"/>
        <v>0</v>
      </c>
      <c r="DX430">
        <v>0</v>
      </c>
      <c r="DY430">
        <f t="shared" si="646"/>
        <v>0</v>
      </c>
      <c r="DZ430">
        <v>0</v>
      </c>
      <c r="EA430">
        <f t="shared" si="647"/>
        <v>0</v>
      </c>
      <c r="EB430">
        <v>0</v>
      </c>
      <c r="EC430">
        <f t="shared" si="648"/>
        <v>0</v>
      </c>
      <c r="ED430">
        <v>0</v>
      </c>
      <c r="EE430">
        <f t="shared" si="649"/>
        <v>0</v>
      </c>
      <c r="EF430">
        <v>0</v>
      </c>
      <c r="EG430">
        <f t="shared" si="650"/>
        <v>0</v>
      </c>
      <c r="EH430">
        <v>0</v>
      </c>
      <c r="EI430">
        <f t="shared" si="651"/>
        <v>0</v>
      </c>
      <c r="EJ430">
        <v>0</v>
      </c>
      <c r="EK430">
        <f t="shared" si="652"/>
        <v>0</v>
      </c>
      <c r="EL430">
        <v>0</v>
      </c>
      <c r="EM430">
        <f t="shared" si="653"/>
        <v>0</v>
      </c>
      <c r="EN430">
        <v>0</v>
      </c>
      <c r="EO430">
        <f t="shared" si="654"/>
        <v>0</v>
      </c>
      <c r="EP430">
        <v>0</v>
      </c>
      <c r="EQ430">
        <f t="shared" si="655"/>
        <v>0</v>
      </c>
      <c r="ER430">
        <v>0</v>
      </c>
      <c r="ES430">
        <f t="shared" si="656"/>
        <v>0</v>
      </c>
      <c r="ET430">
        <v>0</v>
      </c>
      <c r="EU430">
        <f t="shared" si="657"/>
        <v>0</v>
      </c>
      <c r="EV430">
        <v>0</v>
      </c>
      <c r="EW430">
        <f t="shared" si="658"/>
        <v>0</v>
      </c>
      <c r="EX430">
        <v>0</v>
      </c>
      <c r="EY430">
        <f t="shared" si="659"/>
        <v>0</v>
      </c>
      <c r="EZ430">
        <v>0</v>
      </c>
      <c r="FA430">
        <f t="shared" si="660"/>
        <v>0</v>
      </c>
      <c r="FB430">
        <v>0</v>
      </c>
      <c r="FC430">
        <f t="shared" si="661"/>
        <v>0</v>
      </c>
      <c r="FD430">
        <v>0</v>
      </c>
      <c r="FE430">
        <v>0</v>
      </c>
      <c r="FF430" s="3" t="s">
        <v>871</v>
      </c>
    </row>
    <row r="431" spans="1:162" x14ac:dyDescent="0.45">
      <c r="A431">
        <v>430</v>
      </c>
      <c r="B431">
        <v>647</v>
      </c>
      <c r="C431" t="s">
        <v>53</v>
      </c>
      <c r="D431" t="s">
        <v>874</v>
      </c>
      <c r="G431" s="2">
        <v>0</v>
      </c>
      <c r="H431">
        <f t="shared" si="662"/>
        <v>299.7</v>
      </c>
      <c r="I431">
        <v>933</v>
      </c>
      <c r="J431">
        <f>225+273</f>
        <v>498</v>
      </c>
      <c r="K431" s="2">
        <f t="shared" si="637"/>
        <v>0.5337620578778135</v>
      </c>
      <c r="M431" t="s">
        <v>64</v>
      </c>
      <c r="N431">
        <v>0</v>
      </c>
      <c r="O431">
        <f t="shared" si="599"/>
        <v>0</v>
      </c>
      <c r="P431">
        <v>0</v>
      </c>
      <c r="Q431">
        <f t="shared" si="600"/>
        <v>0</v>
      </c>
      <c r="R431">
        <v>0</v>
      </c>
      <c r="S431">
        <f t="shared" si="601"/>
        <v>0</v>
      </c>
      <c r="T431">
        <v>0</v>
      </c>
      <c r="U431">
        <f t="shared" si="602"/>
        <v>0</v>
      </c>
      <c r="V431">
        <v>0</v>
      </c>
      <c r="W431">
        <f t="shared" si="603"/>
        <v>0</v>
      </c>
      <c r="X431">
        <v>100</v>
      </c>
      <c r="Y431">
        <f t="shared" si="604"/>
        <v>1</v>
      </c>
      <c r="Z431">
        <v>0</v>
      </c>
      <c r="AA431">
        <f t="shared" si="605"/>
        <v>0</v>
      </c>
      <c r="AB431">
        <v>0</v>
      </c>
      <c r="AC431">
        <f t="shared" si="606"/>
        <v>0</v>
      </c>
      <c r="AD431">
        <v>0</v>
      </c>
      <c r="AE431">
        <f t="shared" si="607"/>
        <v>0</v>
      </c>
      <c r="AF431">
        <v>0</v>
      </c>
      <c r="AG431">
        <f t="shared" si="608"/>
        <v>0</v>
      </c>
      <c r="AH431">
        <v>0</v>
      </c>
      <c r="AI431">
        <f t="shared" si="609"/>
        <v>0</v>
      </c>
      <c r="AJ431">
        <v>0</v>
      </c>
      <c r="AK431">
        <f t="shared" si="610"/>
        <v>0</v>
      </c>
      <c r="AL431">
        <v>0</v>
      </c>
      <c r="AM431">
        <f t="shared" si="611"/>
        <v>0</v>
      </c>
      <c r="AN431">
        <v>0</v>
      </c>
      <c r="AO431">
        <f t="shared" si="612"/>
        <v>0</v>
      </c>
      <c r="AP431">
        <v>0</v>
      </c>
      <c r="AQ431">
        <f t="shared" si="613"/>
        <v>0</v>
      </c>
      <c r="AR431">
        <v>0</v>
      </c>
      <c r="AS431">
        <f t="shared" si="614"/>
        <v>0</v>
      </c>
      <c r="AT431">
        <v>0</v>
      </c>
      <c r="AU431">
        <f t="shared" si="615"/>
        <v>0</v>
      </c>
      <c r="AV431">
        <v>0</v>
      </c>
      <c r="AW431">
        <f t="shared" si="616"/>
        <v>0</v>
      </c>
      <c r="AX431">
        <v>0</v>
      </c>
      <c r="AY431">
        <f t="shared" si="617"/>
        <v>0</v>
      </c>
      <c r="AZ431">
        <v>0</v>
      </c>
      <c r="BA431">
        <f t="shared" si="618"/>
        <v>0</v>
      </c>
      <c r="BB431">
        <v>0</v>
      </c>
      <c r="BC431">
        <f t="shared" si="619"/>
        <v>0</v>
      </c>
      <c r="BD431">
        <v>0</v>
      </c>
      <c r="BE431">
        <f t="shared" si="620"/>
        <v>0</v>
      </c>
      <c r="BF431">
        <v>0</v>
      </c>
      <c r="BG431">
        <f t="shared" si="621"/>
        <v>0</v>
      </c>
      <c r="BH431">
        <v>0</v>
      </c>
      <c r="BI431">
        <f t="shared" si="622"/>
        <v>0</v>
      </c>
      <c r="BJ431">
        <v>0</v>
      </c>
      <c r="BK431">
        <f t="shared" si="623"/>
        <v>0</v>
      </c>
      <c r="BL431">
        <v>0</v>
      </c>
      <c r="BM431">
        <f t="shared" si="624"/>
        <v>0</v>
      </c>
      <c r="BN431">
        <v>0</v>
      </c>
      <c r="BO431">
        <f t="shared" si="625"/>
        <v>0</v>
      </c>
      <c r="BP431">
        <v>0</v>
      </c>
      <c r="BQ431">
        <f t="shared" si="626"/>
        <v>0</v>
      </c>
      <c r="BR431">
        <v>0</v>
      </c>
      <c r="BS431">
        <f t="shared" si="627"/>
        <v>0</v>
      </c>
      <c r="BT431">
        <v>0</v>
      </c>
      <c r="BU431">
        <f t="shared" si="628"/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1.4259999999999999</v>
      </c>
      <c r="DE431">
        <f t="shared" si="631"/>
        <v>3.9955955110391489E-2</v>
      </c>
      <c r="DF431">
        <v>0</v>
      </c>
      <c r="DG431">
        <f t="shared" si="632"/>
        <v>0</v>
      </c>
      <c r="DH431">
        <f t="shared" si="636"/>
        <v>98.573999999999998</v>
      </c>
      <c r="DI431">
        <f t="shared" si="638"/>
        <v>0.96004404488960848</v>
      </c>
      <c r="DJ431">
        <v>0</v>
      </c>
      <c r="DK431">
        <f t="shared" si="639"/>
        <v>0</v>
      </c>
      <c r="DL431">
        <v>0</v>
      </c>
      <c r="DM431">
        <f t="shared" si="640"/>
        <v>0</v>
      </c>
      <c r="DN431">
        <v>0</v>
      </c>
      <c r="DO431">
        <f t="shared" si="641"/>
        <v>0</v>
      </c>
      <c r="DP431">
        <v>0</v>
      </c>
      <c r="DQ431">
        <f t="shared" si="642"/>
        <v>0</v>
      </c>
      <c r="DR431">
        <v>0</v>
      </c>
      <c r="DS431">
        <f t="shared" si="643"/>
        <v>0</v>
      </c>
      <c r="DT431">
        <v>0</v>
      </c>
      <c r="DU431">
        <f t="shared" si="644"/>
        <v>0</v>
      </c>
      <c r="DV431">
        <v>0</v>
      </c>
      <c r="DW431">
        <f t="shared" si="645"/>
        <v>0</v>
      </c>
      <c r="DX431">
        <v>0</v>
      </c>
      <c r="DY431">
        <f t="shared" si="646"/>
        <v>0</v>
      </c>
      <c r="DZ431">
        <v>0</v>
      </c>
      <c r="EA431">
        <f t="shared" si="647"/>
        <v>0</v>
      </c>
      <c r="EB431">
        <v>0</v>
      </c>
      <c r="EC431">
        <f t="shared" si="648"/>
        <v>0</v>
      </c>
      <c r="ED431">
        <v>0</v>
      </c>
      <c r="EE431">
        <f t="shared" si="649"/>
        <v>0</v>
      </c>
      <c r="EF431">
        <v>0</v>
      </c>
      <c r="EG431">
        <f t="shared" si="650"/>
        <v>0</v>
      </c>
      <c r="EH431">
        <v>0</v>
      </c>
      <c r="EI431">
        <f t="shared" si="651"/>
        <v>0</v>
      </c>
      <c r="EJ431">
        <v>0</v>
      </c>
      <c r="EK431">
        <f t="shared" si="652"/>
        <v>0</v>
      </c>
      <c r="EL431">
        <v>0</v>
      </c>
      <c r="EM431">
        <f t="shared" si="653"/>
        <v>0</v>
      </c>
      <c r="EN431">
        <v>0</v>
      </c>
      <c r="EO431">
        <f t="shared" si="654"/>
        <v>0</v>
      </c>
      <c r="EP431">
        <v>0</v>
      </c>
      <c r="EQ431">
        <f t="shared" si="655"/>
        <v>0</v>
      </c>
      <c r="ER431">
        <v>0</v>
      </c>
      <c r="ES431">
        <f t="shared" si="656"/>
        <v>0</v>
      </c>
      <c r="ET431">
        <v>0</v>
      </c>
      <c r="EU431">
        <f t="shared" si="657"/>
        <v>0</v>
      </c>
      <c r="EV431">
        <v>0</v>
      </c>
      <c r="EW431">
        <f t="shared" si="658"/>
        <v>0</v>
      </c>
      <c r="EX431">
        <v>0</v>
      </c>
      <c r="EY431">
        <f t="shared" si="659"/>
        <v>0</v>
      </c>
      <c r="EZ431">
        <v>0</v>
      </c>
      <c r="FA431">
        <f t="shared" si="660"/>
        <v>0</v>
      </c>
      <c r="FB431">
        <v>0</v>
      </c>
      <c r="FC431">
        <f t="shared" si="661"/>
        <v>0</v>
      </c>
      <c r="FD431">
        <v>0</v>
      </c>
      <c r="FE431">
        <v>0</v>
      </c>
      <c r="FF431" s="3" t="s">
        <v>871</v>
      </c>
    </row>
    <row r="432" spans="1:162" x14ac:dyDescent="0.45">
      <c r="A432">
        <v>431</v>
      </c>
      <c r="B432">
        <v>648</v>
      </c>
      <c r="C432" t="s">
        <v>53</v>
      </c>
      <c r="D432" t="s">
        <v>875</v>
      </c>
      <c r="G432" s="2">
        <v>2</v>
      </c>
      <c r="H432">
        <v>298</v>
      </c>
      <c r="I432">
        <v>933</v>
      </c>
      <c r="J432">
        <v>300</v>
      </c>
      <c r="K432" s="2">
        <f t="shared" si="637"/>
        <v>0.32154340836012862</v>
      </c>
      <c r="M432" t="s">
        <v>64</v>
      </c>
      <c r="N432">
        <v>0</v>
      </c>
      <c r="O432">
        <f t="shared" si="599"/>
        <v>0</v>
      </c>
      <c r="P432">
        <v>0</v>
      </c>
      <c r="Q432">
        <f t="shared" si="600"/>
        <v>0</v>
      </c>
      <c r="R432">
        <v>0</v>
      </c>
      <c r="S432">
        <f t="shared" si="601"/>
        <v>0</v>
      </c>
      <c r="T432">
        <v>0</v>
      </c>
      <c r="U432">
        <f t="shared" si="602"/>
        <v>0</v>
      </c>
      <c r="V432">
        <v>0</v>
      </c>
      <c r="W432">
        <f t="shared" si="603"/>
        <v>0</v>
      </c>
      <c r="X432">
        <v>100</v>
      </c>
      <c r="Y432">
        <f t="shared" si="604"/>
        <v>1</v>
      </c>
      <c r="Z432">
        <v>0</v>
      </c>
      <c r="AA432">
        <f t="shared" si="605"/>
        <v>0</v>
      </c>
      <c r="AB432">
        <v>0</v>
      </c>
      <c r="AC432">
        <f t="shared" si="606"/>
        <v>0</v>
      </c>
      <c r="AD432">
        <v>0</v>
      </c>
      <c r="AE432">
        <f t="shared" si="607"/>
        <v>0</v>
      </c>
      <c r="AF432">
        <v>0</v>
      </c>
      <c r="AG432">
        <f t="shared" si="608"/>
        <v>0</v>
      </c>
      <c r="AH432">
        <v>0</v>
      </c>
      <c r="AI432">
        <f t="shared" si="609"/>
        <v>0</v>
      </c>
      <c r="AJ432">
        <v>0</v>
      </c>
      <c r="AK432">
        <f t="shared" si="610"/>
        <v>0</v>
      </c>
      <c r="AL432">
        <v>0</v>
      </c>
      <c r="AM432">
        <f t="shared" si="611"/>
        <v>0</v>
      </c>
      <c r="AN432">
        <v>0</v>
      </c>
      <c r="AO432">
        <f t="shared" si="612"/>
        <v>0</v>
      </c>
      <c r="AP432">
        <v>0</v>
      </c>
      <c r="AQ432">
        <f t="shared" si="613"/>
        <v>0</v>
      </c>
      <c r="AR432">
        <v>0</v>
      </c>
      <c r="AS432">
        <f t="shared" si="614"/>
        <v>0</v>
      </c>
      <c r="AT432">
        <v>0</v>
      </c>
      <c r="AU432">
        <f t="shared" si="615"/>
        <v>0</v>
      </c>
      <c r="AV432">
        <v>0</v>
      </c>
      <c r="AW432">
        <f t="shared" si="616"/>
        <v>0</v>
      </c>
      <c r="AX432">
        <v>0</v>
      </c>
      <c r="AY432">
        <f t="shared" si="617"/>
        <v>0</v>
      </c>
      <c r="AZ432">
        <v>0</v>
      </c>
      <c r="BA432">
        <f t="shared" si="618"/>
        <v>0</v>
      </c>
      <c r="BB432">
        <v>0</v>
      </c>
      <c r="BC432">
        <f t="shared" si="619"/>
        <v>0</v>
      </c>
      <c r="BD432">
        <v>0</v>
      </c>
      <c r="BE432">
        <f t="shared" si="620"/>
        <v>0</v>
      </c>
      <c r="BF432">
        <v>0</v>
      </c>
      <c r="BG432">
        <f t="shared" si="621"/>
        <v>0</v>
      </c>
      <c r="BH432">
        <v>0</v>
      </c>
      <c r="BI432">
        <f t="shared" si="622"/>
        <v>0</v>
      </c>
      <c r="BJ432">
        <v>0</v>
      </c>
      <c r="BK432">
        <f t="shared" si="623"/>
        <v>0</v>
      </c>
      <c r="BL432">
        <v>0</v>
      </c>
      <c r="BM432">
        <f t="shared" si="624"/>
        <v>0</v>
      </c>
      <c r="BN432">
        <v>0</v>
      </c>
      <c r="BO432">
        <f t="shared" si="625"/>
        <v>0</v>
      </c>
      <c r="BP432">
        <v>0</v>
      </c>
      <c r="BQ432">
        <f t="shared" si="626"/>
        <v>0</v>
      </c>
      <c r="BR432">
        <v>0</v>
      </c>
      <c r="BS432">
        <f t="shared" si="627"/>
        <v>0</v>
      </c>
      <c r="BT432">
        <v>0</v>
      </c>
      <c r="BU432">
        <f t="shared" si="628"/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100</v>
      </c>
      <c r="DE432">
        <f t="shared" si="631"/>
        <v>1</v>
      </c>
      <c r="DF432">
        <v>0</v>
      </c>
      <c r="DG432">
        <f t="shared" si="632"/>
        <v>0</v>
      </c>
      <c r="DH432">
        <f t="shared" si="636"/>
        <v>0</v>
      </c>
      <c r="DI432">
        <f t="shared" si="638"/>
        <v>0</v>
      </c>
      <c r="DJ432">
        <v>0</v>
      </c>
      <c r="DK432">
        <f t="shared" si="639"/>
        <v>0</v>
      </c>
      <c r="DL432">
        <v>0</v>
      </c>
      <c r="DM432">
        <f t="shared" si="640"/>
        <v>0</v>
      </c>
      <c r="DN432">
        <v>0</v>
      </c>
      <c r="DO432">
        <f t="shared" si="641"/>
        <v>0</v>
      </c>
      <c r="DP432">
        <v>0</v>
      </c>
      <c r="DQ432">
        <f t="shared" si="642"/>
        <v>0</v>
      </c>
      <c r="DR432">
        <v>0</v>
      </c>
      <c r="DS432">
        <f t="shared" si="643"/>
        <v>0</v>
      </c>
      <c r="DT432">
        <v>0</v>
      </c>
      <c r="DU432">
        <f t="shared" si="644"/>
        <v>0</v>
      </c>
      <c r="DV432">
        <v>0</v>
      </c>
      <c r="DW432">
        <f t="shared" si="645"/>
        <v>0</v>
      </c>
      <c r="DX432">
        <v>0</v>
      </c>
      <c r="DY432">
        <f t="shared" si="646"/>
        <v>0</v>
      </c>
      <c r="DZ432">
        <v>0</v>
      </c>
      <c r="EA432">
        <f t="shared" si="647"/>
        <v>0</v>
      </c>
      <c r="EB432">
        <v>0</v>
      </c>
      <c r="EC432">
        <f t="shared" si="648"/>
        <v>0</v>
      </c>
      <c r="ED432">
        <v>0</v>
      </c>
      <c r="EE432">
        <f t="shared" si="649"/>
        <v>0</v>
      </c>
      <c r="EF432">
        <v>0</v>
      </c>
      <c r="EG432">
        <f t="shared" si="650"/>
        <v>0</v>
      </c>
      <c r="EH432">
        <v>0</v>
      </c>
      <c r="EI432">
        <f t="shared" si="651"/>
        <v>0</v>
      </c>
      <c r="EJ432">
        <v>0</v>
      </c>
      <c r="EK432">
        <f t="shared" si="652"/>
        <v>0</v>
      </c>
      <c r="EL432">
        <v>0</v>
      </c>
      <c r="EM432">
        <f t="shared" si="653"/>
        <v>0</v>
      </c>
      <c r="EN432">
        <v>0</v>
      </c>
      <c r="EO432">
        <f t="shared" si="654"/>
        <v>0</v>
      </c>
      <c r="EP432">
        <v>0</v>
      </c>
      <c r="EQ432">
        <f t="shared" si="655"/>
        <v>0</v>
      </c>
      <c r="ER432">
        <v>0</v>
      </c>
      <c r="ES432">
        <f t="shared" si="656"/>
        <v>0</v>
      </c>
      <c r="ET432">
        <v>0</v>
      </c>
      <c r="EU432">
        <f t="shared" si="657"/>
        <v>0</v>
      </c>
      <c r="EV432">
        <v>0</v>
      </c>
      <c r="EW432">
        <f t="shared" si="658"/>
        <v>0</v>
      </c>
      <c r="EX432">
        <v>0</v>
      </c>
      <c r="EY432">
        <f t="shared" si="659"/>
        <v>0</v>
      </c>
      <c r="EZ432">
        <v>0</v>
      </c>
      <c r="FA432">
        <f t="shared" si="660"/>
        <v>0</v>
      </c>
      <c r="FB432">
        <v>0</v>
      </c>
      <c r="FC432">
        <f t="shared" si="661"/>
        <v>0</v>
      </c>
      <c r="FD432">
        <v>0</v>
      </c>
      <c r="FE432">
        <v>0</v>
      </c>
      <c r="FF432" s="3" t="s">
        <v>871</v>
      </c>
    </row>
    <row r="433" spans="1:162" x14ac:dyDescent="0.45">
      <c r="A433">
        <v>432</v>
      </c>
      <c r="B433">
        <v>649</v>
      </c>
      <c r="C433" t="s">
        <v>53</v>
      </c>
      <c r="D433" t="s">
        <v>875</v>
      </c>
      <c r="G433" s="2">
        <v>2</v>
      </c>
      <c r="H433">
        <v>298</v>
      </c>
      <c r="I433">
        <v>933</v>
      </c>
      <c r="J433">
        <f>273+150</f>
        <v>423</v>
      </c>
      <c r="K433" s="2">
        <f t="shared" si="637"/>
        <v>0.45337620578778137</v>
      </c>
      <c r="M433" t="s">
        <v>64</v>
      </c>
      <c r="N433">
        <v>0</v>
      </c>
      <c r="O433">
        <f t="shared" si="599"/>
        <v>0</v>
      </c>
      <c r="P433">
        <v>0</v>
      </c>
      <c r="Q433">
        <f t="shared" si="600"/>
        <v>0</v>
      </c>
      <c r="R433">
        <v>0</v>
      </c>
      <c r="S433">
        <f t="shared" si="601"/>
        <v>0</v>
      </c>
      <c r="T433">
        <v>0</v>
      </c>
      <c r="U433">
        <f t="shared" si="602"/>
        <v>0</v>
      </c>
      <c r="V433">
        <v>0</v>
      </c>
      <c r="W433">
        <f t="shared" si="603"/>
        <v>0</v>
      </c>
      <c r="X433">
        <v>100</v>
      </c>
      <c r="Y433">
        <f t="shared" si="604"/>
        <v>1</v>
      </c>
      <c r="Z433">
        <v>0</v>
      </c>
      <c r="AA433">
        <f t="shared" si="605"/>
        <v>0</v>
      </c>
      <c r="AB433">
        <v>0</v>
      </c>
      <c r="AC433">
        <f t="shared" si="606"/>
        <v>0</v>
      </c>
      <c r="AD433">
        <v>0</v>
      </c>
      <c r="AE433">
        <f t="shared" si="607"/>
        <v>0</v>
      </c>
      <c r="AF433">
        <v>0</v>
      </c>
      <c r="AG433">
        <f t="shared" si="608"/>
        <v>0</v>
      </c>
      <c r="AH433">
        <v>0</v>
      </c>
      <c r="AI433">
        <f t="shared" si="609"/>
        <v>0</v>
      </c>
      <c r="AJ433">
        <v>0</v>
      </c>
      <c r="AK433">
        <f t="shared" si="610"/>
        <v>0</v>
      </c>
      <c r="AL433">
        <v>0</v>
      </c>
      <c r="AM433">
        <f t="shared" si="611"/>
        <v>0</v>
      </c>
      <c r="AN433">
        <v>0</v>
      </c>
      <c r="AO433">
        <f t="shared" si="612"/>
        <v>0</v>
      </c>
      <c r="AP433">
        <v>0</v>
      </c>
      <c r="AQ433">
        <f t="shared" si="613"/>
        <v>0</v>
      </c>
      <c r="AR433">
        <v>0</v>
      </c>
      <c r="AS433">
        <f t="shared" si="614"/>
        <v>0</v>
      </c>
      <c r="AT433">
        <v>0</v>
      </c>
      <c r="AU433">
        <f t="shared" si="615"/>
        <v>0</v>
      </c>
      <c r="AV433">
        <v>0</v>
      </c>
      <c r="AW433">
        <f t="shared" si="616"/>
        <v>0</v>
      </c>
      <c r="AX433">
        <v>0</v>
      </c>
      <c r="AY433">
        <f t="shared" si="617"/>
        <v>0</v>
      </c>
      <c r="AZ433">
        <v>0</v>
      </c>
      <c r="BA433">
        <f t="shared" si="618"/>
        <v>0</v>
      </c>
      <c r="BB433">
        <v>0</v>
      </c>
      <c r="BC433">
        <f t="shared" si="619"/>
        <v>0</v>
      </c>
      <c r="BD433">
        <v>0</v>
      </c>
      <c r="BE433">
        <f t="shared" si="620"/>
        <v>0</v>
      </c>
      <c r="BF433">
        <v>0</v>
      </c>
      <c r="BG433">
        <f t="shared" si="621"/>
        <v>0</v>
      </c>
      <c r="BH433">
        <v>0</v>
      </c>
      <c r="BI433">
        <f t="shared" si="622"/>
        <v>0</v>
      </c>
      <c r="BJ433">
        <v>0</v>
      </c>
      <c r="BK433">
        <f t="shared" si="623"/>
        <v>0</v>
      </c>
      <c r="BL433">
        <v>0</v>
      </c>
      <c r="BM433">
        <f t="shared" si="624"/>
        <v>0</v>
      </c>
      <c r="BN433">
        <v>0</v>
      </c>
      <c r="BO433">
        <f t="shared" si="625"/>
        <v>0</v>
      </c>
      <c r="BP433">
        <v>0</v>
      </c>
      <c r="BQ433">
        <f t="shared" si="626"/>
        <v>0</v>
      </c>
      <c r="BR433">
        <v>0</v>
      </c>
      <c r="BS433">
        <f t="shared" si="627"/>
        <v>0</v>
      </c>
      <c r="BT433">
        <v>0</v>
      </c>
      <c r="BU433">
        <f t="shared" si="628"/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100</v>
      </c>
      <c r="DE433">
        <f t="shared" si="631"/>
        <v>1</v>
      </c>
      <c r="DF433">
        <v>0</v>
      </c>
      <c r="DG433">
        <f t="shared" si="632"/>
        <v>0</v>
      </c>
      <c r="DH433">
        <f t="shared" si="636"/>
        <v>0</v>
      </c>
      <c r="DI433">
        <f t="shared" si="638"/>
        <v>0</v>
      </c>
      <c r="DJ433">
        <v>0</v>
      </c>
      <c r="DK433">
        <f t="shared" si="639"/>
        <v>0</v>
      </c>
      <c r="DL433">
        <v>0</v>
      </c>
      <c r="DM433">
        <f t="shared" si="640"/>
        <v>0</v>
      </c>
      <c r="DN433">
        <v>0</v>
      </c>
      <c r="DO433">
        <f t="shared" si="641"/>
        <v>0</v>
      </c>
      <c r="DP433">
        <v>0</v>
      </c>
      <c r="DQ433">
        <f t="shared" si="642"/>
        <v>0</v>
      </c>
      <c r="DR433">
        <v>0</v>
      </c>
      <c r="DS433">
        <f t="shared" si="643"/>
        <v>0</v>
      </c>
      <c r="DT433">
        <v>0</v>
      </c>
      <c r="DU433">
        <f t="shared" si="644"/>
        <v>0</v>
      </c>
      <c r="DV433">
        <v>0</v>
      </c>
      <c r="DW433">
        <f t="shared" si="645"/>
        <v>0</v>
      </c>
      <c r="DX433">
        <v>0</v>
      </c>
      <c r="DY433">
        <f t="shared" si="646"/>
        <v>0</v>
      </c>
      <c r="DZ433">
        <v>0</v>
      </c>
      <c r="EA433">
        <f t="shared" si="647"/>
        <v>0</v>
      </c>
      <c r="EB433">
        <v>0</v>
      </c>
      <c r="EC433">
        <f t="shared" si="648"/>
        <v>0</v>
      </c>
      <c r="ED433">
        <v>0</v>
      </c>
      <c r="EE433">
        <f t="shared" si="649"/>
        <v>0</v>
      </c>
      <c r="EF433">
        <v>0</v>
      </c>
      <c r="EG433">
        <f t="shared" si="650"/>
        <v>0</v>
      </c>
      <c r="EH433">
        <v>0</v>
      </c>
      <c r="EI433">
        <f t="shared" si="651"/>
        <v>0</v>
      </c>
      <c r="EJ433">
        <v>0</v>
      </c>
      <c r="EK433">
        <f t="shared" si="652"/>
        <v>0</v>
      </c>
      <c r="EL433">
        <v>0</v>
      </c>
      <c r="EM433">
        <f t="shared" si="653"/>
        <v>0</v>
      </c>
      <c r="EN433">
        <v>0</v>
      </c>
      <c r="EO433">
        <f t="shared" si="654"/>
        <v>0</v>
      </c>
      <c r="EP433">
        <v>0</v>
      </c>
      <c r="EQ433">
        <f t="shared" si="655"/>
        <v>0</v>
      </c>
      <c r="ER433">
        <v>0</v>
      </c>
      <c r="ES433">
        <f t="shared" si="656"/>
        <v>0</v>
      </c>
      <c r="ET433">
        <v>0</v>
      </c>
      <c r="EU433">
        <f t="shared" si="657"/>
        <v>0</v>
      </c>
      <c r="EV433">
        <v>0</v>
      </c>
      <c r="EW433">
        <f t="shared" si="658"/>
        <v>0</v>
      </c>
      <c r="EX433">
        <v>0</v>
      </c>
      <c r="EY433">
        <f t="shared" si="659"/>
        <v>0</v>
      </c>
      <c r="EZ433">
        <v>0</v>
      </c>
      <c r="FA433">
        <f t="shared" si="660"/>
        <v>0</v>
      </c>
      <c r="FB433">
        <v>0</v>
      </c>
      <c r="FC433">
        <f t="shared" si="661"/>
        <v>0</v>
      </c>
      <c r="FD433">
        <v>0</v>
      </c>
      <c r="FE433">
        <v>0</v>
      </c>
      <c r="FF433" s="3" t="s">
        <v>871</v>
      </c>
    </row>
    <row r="434" spans="1:162" x14ac:dyDescent="0.45">
      <c r="A434">
        <v>433</v>
      </c>
      <c r="B434">
        <v>650</v>
      </c>
      <c r="C434" t="s">
        <v>53</v>
      </c>
      <c r="D434" t="s">
        <v>875</v>
      </c>
      <c r="G434" s="2">
        <v>2</v>
      </c>
      <c r="H434">
        <v>298</v>
      </c>
      <c r="I434">
        <v>933</v>
      </c>
      <c r="J434">
        <f>273+275</f>
        <v>548</v>
      </c>
      <c r="K434" s="2">
        <f t="shared" si="637"/>
        <v>0.58735262593783499</v>
      </c>
      <c r="M434" t="s">
        <v>64</v>
      </c>
      <c r="N434">
        <v>0</v>
      </c>
      <c r="O434">
        <f t="shared" si="599"/>
        <v>0</v>
      </c>
      <c r="P434">
        <v>0</v>
      </c>
      <c r="Q434">
        <f t="shared" si="600"/>
        <v>0</v>
      </c>
      <c r="R434">
        <v>0</v>
      </c>
      <c r="S434">
        <f t="shared" si="601"/>
        <v>0</v>
      </c>
      <c r="T434">
        <v>0</v>
      </c>
      <c r="U434">
        <f t="shared" si="602"/>
        <v>0</v>
      </c>
      <c r="V434">
        <v>0</v>
      </c>
      <c r="W434">
        <f t="shared" si="603"/>
        <v>0</v>
      </c>
      <c r="X434">
        <v>100</v>
      </c>
      <c r="Y434">
        <f t="shared" si="604"/>
        <v>1</v>
      </c>
      <c r="Z434">
        <v>0</v>
      </c>
      <c r="AA434">
        <f t="shared" si="605"/>
        <v>0</v>
      </c>
      <c r="AB434">
        <v>0</v>
      </c>
      <c r="AC434">
        <f t="shared" si="606"/>
        <v>0</v>
      </c>
      <c r="AD434">
        <v>0</v>
      </c>
      <c r="AE434">
        <f t="shared" si="607"/>
        <v>0</v>
      </c>
      <c r="AF434">
        <v>0</v>
      </c>
      <c r="AG434">
        <f t="shared" si="608"/>
        <v>0</v>
      </c>
      <c r="AH434">
        <v>0</v>
      </c>
      <c r="AI434">
        <f t="shared" si="609"/>
        <v>0</v>
      </c>
      <c r="AJ434">
        <v>0</v>
      </c>
      <c r="AK434">
        <f t="shared" si="610"/>
        <v>0</v>
      </c>
      <c r="AL434">
        <v>0</v>
      </c>
      <c r="AM434">
        <f t="shared" si="611"/>
        <v>0</v>
      </c>
      <c r="AN434">
        <v>0</v>
      </c>
      <c r="AO434">
        <f t="shared" si="612"/>
        <v>0</v>
      </c>
      <c r="AP434">
        <v>0</v>
      </c>
      <c r="AQ434">
        <f t="shared" si="613"/>
        <v>0</v>
      </c>
      <c r="AR434">
        <v>0</v>
      </c>
      <c r="AS434">
        <f t="shared" si="614"/>
        <v>0</v>
      </c>
      <c r="AT434">
        <v>0</v>
      </c>
      <c r="AU434">
        <f t="shared" si="615"/>
        <v>0</v>
      </c>
      <c r="AV434">
        <v>0</v>
      </c>
      <c r="AW434">
        <f t="shared" si="616"/>
        <v>0</v>
      </c>
      <c r="AX434">
        <v>0</v>
      </c>
      <c r="AY434">
        <f t="shared" si="617"/>
        <v>0</v>
      </c>
      <c r="AZ434">
        <v>0</v>
      </c>
      <c r="BA434">
        <f t="shared" si="618"/>
        <v>0</v>
      </c>
      <c r="BB434">
        <v>0</v>
      </c>
      <c r="BC434">
        <f t="shared" si="619"/>
        <v>0</v>
      </c>
      <c r="BD434">
        <v>0</v>
      </c>
      <c r="BE434">
        <f t="shared" si="620"/>
        <v>0</v>
      </c>
      <c r="BF434">
        <v>0</v>
      </c>
      <c r="BG434">
        <f t="shared" si="621"/>
        <v>0</v>
      </c>
      <c r="BH434">
        <v>0</v>
      </c>
      <c r="BI434">
        <f t="shared" si="622"/>
        <v>0</v>
      </c>
      <c r="BJ434">
        <v>0</v>
      </c>
      <c r="BK434">
        <f t="shared" si="623"/>
        <v>0</v>
      </c>
      <c r="BL434">
        <v>0</v>
      </c>
      <c r="BM434">
        <f t="shared" si="624"/>
        <v>0</v>
      </c>
      <c r="BN434">
        <v>0</v>
      </c>
      <c r="BO434">
        <f t="shared" si="625"/>
        <v>0</v>
      </c>
      <c r="BP434">
        <v>0</v>
      </c>
      <c r="BQ434">
        <f t="shared" si="626"/>
        <v>0</v>
      </c>
      <c r="BR434">
        <v>0</v>
      </c>
      <c r="BS434">
        <f t="shared" si="627"/>
        <v>0</v>
      </c>
      <c r="BT434">
        <v>0</v>
      </c>
      <c r="BU434">
        <f t="shared" si="628"/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100</v>
      </c>
      <c r="DE434">
        <f t="shared" si="631"/>
        <v>1</v>
      </c>
      <c r="DF434">
        <v>0</v>
      </c>
      <c r="DG434">
        <f t="shared" si="632"/>
        <v>0</v>
      </c>
      <c r="DH434">
        <f t="shared" si="636"/>
        <v>0</v>
      </c>
      <c r="DI434">
        <f t="shared" si="638"/>
        <v>0</v>
      </c>
      <c r="DJ434">
        <v>0</v>
      </c>
      <c r="DK434">
        <f t="shared" si="639"/>
        <v>0</v>
      </c>
      <c r="DL434">
        <v>0</v>
      </c>
      <c r="DM434">
        <f t="shared" si="640"/>
        <v>0</v>
      </c>
      <c r="DN434">
        <v>0</v>
      </c>
      <c r="DO434">
        <f t="shared" si="641"/>
        <v>0</v>
      </c>
      <c r="DP434">
        <v>0</v>
      </c>
      <c r="DQ434">
        <f t="shared" si="642"/>
        <v>0</v>
      </c>
      <c r="DR434">
        <v>0</v>
      </c>
      <c r="DS434">
        <f t="shared" si="643"/>
        <v>0</v>
      </c>
      <c r="DT434">
        <v>0</v>
      </c>
      <c r="DU434">
        <f t="shared" si="644"/>
        <v>0</v>
      </c>
      <c r="DV434">
        <v>0</v>
      </c>
      <c r="DW434">
        <f t="shared" si="645"/>
        <v>0</v>
      </c>
      <c r="DX434">
        <v>0</v>
      </c>
      <c r="DY434">
        <f t="shared" si="646"/>
        <v>0</v>
      </c>
      <c r="DZ434">
        <v>0</v>
      </c>
      <c r="EA434">
        <f t="shared" si="647"/>
        <v>0</v>
      </c>
      <c r="EB434">
        <v>0</v>
      </c>
      <c r="EC434">
        <f t="shared" si="648"/>
        <v>0</v>
      </c>
      <c r="ED434">
        <v>0</v>
      </c>
      <c r="EE434">
        <f t="shared" si="649"/>
        <v>0</v>
      </c>
      <c r="EF434">
        <v>0</v>
      </c>
      <c r="EG434">
        <f t="shared" si="650"/>
        <v>0</v>
      </c>
      <c r="EH434">
        <v>0</v>
      </c>
      <c r="EI434">
        <f t="shared" si="651"/>
        <v>0</v>
      </c>
      <c r="EJ434">
        <v>0</v>
      </c>
      <c r="EK434">
        <f t="shared" si="652"/>
        <v>0</v>
      </c>
      <c r="EL434">
        <v>0</v>
      </c>
      <c r="EM434">
        <f t="shared" si="653"/>
        <v>0</v>
      </c>
      <c r="EN434">
        <v>0</v>
      </c>
      <c r="EO434">
        <f t="shared" si="654"/>
        <v>0</v>
      </c>
      <c r="EP434">
        <v>0</v>
      </c>
      <c r="EQ434">
        <f t="shared" si="655"/>
        <v>0</v>
      </c>
      <c r="ER434">
        <v>0</v>
      </c>
      <c r="ES434">
        <f t="shared" si="656"/>
        <v>0</v>
      </c>
      <c r="ET434">
        <v>0</v>
      </c>
      <c r="EU434">
        <f t="shared" si="657"/>
        <v>0</v>
      </c>
      <c r="EV434">
        <v>0</v>
      </c>
      <c r="EW434">
        <f t="shared" si="658"/>
        <v>0</v>
      </c>
      <c r="EX434">
        <v>0</v>
      </c>
      <c r="EY434">
        <f t="shared" si="659"/>
        <v>0</v>
      </c>
      <c r="EZ434">
        <v>0</v>
      </c>
      <c r="FA434">
        <f t="shared" si="660"/>
        <v>0</v>
      </c>
      <c r="FB434">
        <v>0</v>
      </c>
      <c r="FC434">
        <f t="shared" si="661"/>
        <v>0</v>
      </c>
      <c r="FD434">
        <v>0</v>
      </c>
      <c r="FE434">
        <v>0</v>
      </c>
      <c r="FF434" s="3" t="s">
        <v>871</v>
      </c>
    </row>
    <row r="435" spans="1:162" x14ac:dyDescent="0.45">
      <c r="A435">
        <v>434</v>
      </c>
      <c r="B435">
        <v>651</v>
      </c>
      <c r="C435" t="s">
        <v>876</v>
      </c>
      <c r="D435" t="s">
        <v>742</v>
      </c>
      <c r="G435" s="2">
        <v>1</v>
      </c>
      <c r="H435">
        <v>233</v>
      </c>
      <c r="I435">
        <v>1235</v>
      </c>
      <c r="J435">
        <f>273-25</f>
        <v>248</v>
      </c>
      <c r="K435" s="2">
        <f t="shared" si="637"/>
        <v>0.20080971659919028</v>
      </c>
      <c r="M435" t="s">
        <v>64</v>
      </c>
      <c r="N435">
        <v>0</v>
      </c>
      <c r="O435">
        <f t="shared" si="599"/>
        <v>0</v>
      </c>
      <c r="P435">
        <v>0</v>
      </c>
      <c r="Q435">
        <f t="shared" si="600"/>
        <v>0</v>
      </c>
      <c r="R435">
        <v>0</v>
      </c>
      <c r="S435">
        <f t="shared" si="601"/>
        <v>0</v>
      </c>
      <c r="T435">
        <v>0</v>
      </c>
      <c r="U435">
        <f t="shared" si="602"/>
        <v>0</v>
      </c>
      <c r="V435">
        <v>100</v>
      </c>
      <c r="W435">
        <f t="shared" si="603"/>
        <v>1</v>
      </c>
      <c r="X435">
        <v>0</v>
      </c>
      <c r="Y435">
        <f t="shared" si="604"/>
        <v>0</v>
      </c>
      <c r="Z435">
        <v>0</v>
      </c>
      <c r="AA435">
        <f t="shared" si="605"/>
        <v>0</v>
      </c>
      <c r="AB435">
        <v>0</v>
      </c>
      <c r="AC435">
        <f t="shared" si="606"/>
        <v>0</v>
      </c>
      <c r="AD435">
        <v>0</v>
      </c>
      <c r="AE435">
        <f t="shared" si="607"/>
        <v>0</v>
      </c>
      <c r="AF435">
        <v>0</v>
      </c>
      <c r="AG435">
        <f t="shared" si="608"/>
        <v>0</v>
      </c>
      <c r="AH435">
        <v>0</v>
      </c>
      <c r="AI435">
        <f t="shared" si="609"/>
        <v>0</v>
      </c>
      <c r="AJ435">
        <v>0</v>
      </c>
      <c r="AK435">
        <f t="shared" si="610"/>
        <v>0</v>
      </c>
      <c r="AL435">
        <v>0</v>
      </c>
      <c r="AM435">
        <f t="shared" si="611"/>
        <v>0</v>
      </c>
      <c r="AN435">
        <v>0</v>
      </c>
      <c r="AO435">
        <f t="shared" si="612"/>
        <v>0</v>
      </c>
      <c r="AP435">
        <v>0</v>
      </c>
      <c r="AQ435">
        <f t="shared" si="613"/>
        <v>0</v>
      </c>
      <c r="AR435">
        <v>0</v>
      </c>
      <c r="AS435">
        <f t="shared" si="614"/>
        <v>0</v>
      </c>
      <c r="AT435">
        <v>0</v>
      </c>
      <c r="AU435">
        <f t="shared" si="615"/>
        <v>0</v>
      </c>
      <c r="AV435">
        <v>0</v>
      </c>
      <c r="AW435">
        <f t="shared" si="616"/>
        <v>0</v>
      </c>
      <c r="AX435">
        <v>0</v>
      </c>
      <c r="AY435">
        <f t="shared" si="617"/>
        <v>0</v>
      </c>
      <c r="AZ435">
        <v>0</v>
      </c>
      <c r="BA435">
        <f t="shared" si="618"/>
        <v>0</v>
      </c>
      <c r="BB435">
        <v>0</v>
      </c>
      <c r="BC435">
        <f t="shared" si="619"/>
        <v>0</v>
      </c>
      <c r="BD435">
        <v>0</v>
      </c>
      <c r="BE435">
        <f t="shared" si="620"/>
        <v>0</v>
      </c>
      <c r="BF435">
        <v>0</v>
      </c>
      <c r="BG435">
        <f t="shared" si="621"/>
        <v>0</v>
      </c>
      <c r="BH435">
        <v>0</v>
      </c>
      <c r="BI435">
        <f t="shared" si="622"/>
        <v>0</v>
      </c>
      <c r="BJ435">
        <v>0</v>
      </c>
      <c r="BK435">
        <f t="shared" si="623"/>
        <v>0</v>
      </c>
      <c r="BL435">
        <v>0</v>
      </c>
      <c r="BM435">
        <f t="shared" si="624"/>
        <v>0</v>
      </c>
      <c r="BN435">
        <v>0</v>
      </c>
      <c r="BO435">
        <f t="shared" si="625"/>
        <v>0</v>
      </c>
      <c r="BP435">
        <v>0</v>
      </c>
      <c r="BQ435">
        <f t="shared" si="626"/>
        <v>0</v>
      </c>
      <c r="BR435">
        <v>0</v>
      </c>
      <c r="BS435">
        <f t="shared" si="627"/>
        <v>0</v>
      </c>
      <c r="BT435">
        <v>0</v>
      </c>
      <c r="BU435">
        <f t="shared" si="628"/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f t="shared" si="631"/>
        <v>0</v>
      </c>
      <c r="DF435">
        <v>0</v>
      </c>
      <c r="DG435">
        <f t="shared" si="632"/>
        <v>0</v>
      </c>
      <c r="DH435">
        <v>100</v>
      </c>
      <c r="DI435">
        <f t="shared" si="638"/>
        <v>1</v>
      </c>
      <c r="DJ435">
        <v>0</v>
      </c>
      <c r="DK435">
        <f t="shared" si="639"/>
        <v>0</v>
      </c>
      <c r="DL435">
        <v>0</v>
      </c>
      <c r="DM435">
        <f t="shared" si="640"/>
        <v>0</v>
      </c>
      <c r="DN435">
        <v>0</v>
      </c>
      <c r="DO435">
        <f t="shared" si="641"/>
        <v>0</v>
      </c>
      <c r="DP435">
        <v>0</v>
      </c>
      <c r="DQ435">
        <f t="shared" si="642"/>
        <v>0</v>
      </c>
      <c r="DR435">
        <v>0</v>
      </c>
      <c r="DS435">
        <f t="shared" si="643"/>
        <v>0</v>
      </c>
      <c r="DT435">
        <v>0</v>
      </c>
      <c r="DU435">
        <f t="shared" si="644"/>
        <v>0</v>
      </c>
      <c r="DV435">
        <v>0</v>
      </c>
      <c r="DW435">
        <f t="shared" si="645"/>
        <v>0</v>
      </c>
      <c r="DX435">
        <v>0</v>
      </c>
      <c r="DY435">
        <f t="shared" si="646"/>
        <v>0</v>
      </c>
      <c r="DZ435">
        <v>0</v>
      </c>
      <c r="EA435">
        <f t="shared" si="647"/>
        <v>0</v>
      </c>
      <c r="EB435">
        <v>0</v>
      </c>
      <c r="EC435">
        <f t="shared" si="648"/>
        <v>0</v>
      </c>
      <c r="ED435">
        <v>0</v>
      </c>
      <c r="EE435">
        <f t="shared" si="649"/>
        <v>0</v>
      </c>
      <c r="EF435">
        <v>0</v>
      </c>
      <c r="EG435">
        <f t="shared" si="650"/>
        <v>0</v>
      </c>
      <c r="EH435">
        <v>0</v>
      </c>
      <c r="EI435">
        <f t="shared" si="651"/>
        <v>0</v>
      </c>
      <c r="EJ435">
        <v>0</v>
      </c>
      <c r="EK435">
        <f t="shared" si="652"/>
        <v>0</v>
      </c>
      <c r="EL435">
        <v>0</v>
      </c>
      <c r="EM435">
        <f t="shared" si="653"/>
        <v>0</v>
      </c>
      <c r="EN435">
        <v>0</v>
      </c>
      <c r="EO435">
        <f t="shared" si="654"/>
        <v>0</v>
      </c>
      <c r="EP435">
        <v>0</v>
      </c>
      <c r="EQ435">
        <f t="shared" si="655"/>
        <v>0</v>
      </c>
      <c r="ER435">
        <v>0</v>
      </c>
      <c r="ES435">
        <f t="shared" si="656"/>
        <v>0</v>
      </c>
      <c r="ET435">
        <v>0</v>
      </c>
      <c r="EU435">
        <f t="shared" si="657"/>
        <v>0</v>
      </c>
      <c r="EV435">
        <v>0</v>
      </c>
      <c r="EW435">
        <f t="shared" si="658"/>
        <v>0</v>
      </c>
      <c r="EX435">
        <v>0</v>
      </c>
      <c r="EY435">
        <f t="shared" si="659"/>
        <v>0</v>
      </c>
      <c r="EZ435">
        <v>0</v>
      </c>
      <c r="FA435">
        <f t="shared" si="660"/>
        <v>0</v>
      </c>
      <c r="FB435">
        <v>0</v>
      </c>
      <c r="FC435">
        <f t="shared" si="661"/>
        <v>0</v>
      </c>
      <c r="FD435">
        <v>0</v>
      </c>
      <c r="FE435">
        <v>0</v>
      </c>
      <c r="FF435" s="3" t="s">
        <v>871</v>
      </c>
    </row>
    <row r="436" spans="1:162" x14ac:dyDescent="0.45">
      <c r="A436">
        <v>435</v>
      </c>
      <c r="B436">
        <v>652</v>
      </c>
      <c r="C436" t="s">
        <v>876</v>
      </c>
      <c r="D436" t="s">
        <v>742</v>
      </c>
      <c r="G436" s="2">
        <v>1</v>
      </c>
      <c r="H436">
        <v>233</v>
      </c>
      <c r="I436">
        <v>1235</v>
      </c>
      <c r="J436">
        <v>300</v>
      </c>
      <c r="K436" s="2">
        <f t="shared" si="637"/>
        <v>0.24291497975708501</v>
      </c>
      <c r="M436" t="s">
        <v>64</v>
      </c>
      <c r="N436">
        <v>0</v>
      </c>
      <c r="O436">
        <f t="shared" si="599"/>
        <v>0</v>
      </c>
      <c r="P436">
        <v>0</v>
      </c>
      <c r="Q436">
        <f t="shared" si="600"/>
        <v>0</v>
      </c>
      <c r="R436">
        <v>0</v>
      </c>
      <c r="S436">
        <f t="shared" si="601"/>
        <v>0</v>
      </c>
      <c r="T436">
        <v>0</v>
      </c>
      <c r="U436">
        <f t="shared" si="602"/>
        <v>0</v>
      </c>
      <c r="V436">
        <v>100</v>
      </c>
      <c r="W436">
        <f t="shared" si="603"/>
        <v>1</v>
      </c>
      <c r="X436">
        <v>0</v>
      </c>
      <c r="Y436">
        <f t="shared" si="604"/>
        <v>0</v>
      </c>
      <c r="Z436">
        <v>0</v>
      </c>
      <c r="AA436">
        <f t="shared" si="605"/>
        <v>0</v>
      </c>
      <c r="AB436">
        <v>0</v>
      </c>
      <c r="AC436">
        <f t="shared" si="606"/>
        <v>0</v>
      </c>
      <c r="AD436">
        <v>0</v>
      </c>
      <c r="AE436">
        <f t="shared" si="607"/>
        <v>0</v>
      </c>
      <c r="AF436">
        <v>0</v>
      </c>
      <c r="AG436">
        <f t="shared" si="608"/>
        <v>0</v>
      </c>
      <c r="AH436">
        <v>0</v>
      </c>
      <c r="AI436">
        <f t="shared" si="609"/>
        <v>0</v>
      </c>
      <c r="AJ436">
        <v>0</v>
      </c>
      <c r="AK436">
        <f t="shared" si="610"/>
        <v>0</v>
      </c>
      <c r="AL436">
        <v>0</v>
      </c>
      <c r="AM436">
        <f t="shared" si="611"/>
        <v>0</v>
      </c>
      <c r="AN436">
        <v>0</v>
      </c>
      <c r="AO436">
        <f t="shared" si="612"/>
        <v>0</v>
      </c>
      <c r="AP436">
        <v>0</v>
      </c>
      <c r="AQ436">
        <f t="shared" si="613"/>
        <v>0</v>
      </c>
      <c r="AR436">
        <v>0</v>
      </c>
      <c r="AS436">
        <f t="shared" si="614"/>
        <v>0</v>
      </c>
      <c r="AT436">
        <v>0</v>
      </c>
      <c r="AU436">
        <f t="shared" si="615"/>
        <v>0</v>
      </c>
      <c r="AV436">
        <v>0</v>
      </c>
      <c r="AW436">
        <f t="shared" si="616"/>
        <v>0</v>
      </c>
      <c r="AX436">
        <v>0</v>
      </c>
      <c r="AY436">
        <f t="shared" si="617"/>
        <v>0</v>
      </c>
      <c r="AZ436">
        <v>0</v>
      </c>
      <c r="BA436">
        <f t="shared" si="618"/>
        <v>0</v>
      </c>
      <c r="BB436">
        <v>0</v>
      </c>
      <c r="BC436">
        <f t="shared" si="619"/>
        <v>0</v>
      </c>
      <c r="BD436">
        <v>0</v>
      </c>
      <c r="BE436">
        <f t="shared" si="620"/>
        <v>0</v>
      </c>
      <c r="BF436">
        <v>0</v>
      </c>
      <c r="BG436">
        <f t="shared" si="621"/>
        <v>0</v>
      </c>
      <c r="BH436">
        <v>0</v>
      </c>
      <c r="BI436">
        <f t="shared" si="622"/>
        <v>0</v>
      </c>
      <c r="BJ436">
        <v>0</v>
      </c>
      <c r="BK436">
        <f t="shared" si="623"/>
        <v>0</v>
      </c>
      <c r="BL436">
        <v>0</v>
      </c>
      <c r="BM436">
        <f t="shared" si="624"/>
        <v>0</v>
      </c>
      <c r="BN436">
        <v>0</v>
      </c>
      <c r="BO436">
        <f t="shared" si="625"/>
        <v>0</v>
      </c>
      <c r="BP436">
        <v>0</v>
      </c>
      <c r="BQ436">
        <f t="shared" si="626"/>
        <v>0</v>
      </c>
      <c r="BR436">
        <v>0</v>
      </c>
      <c r="BS436">
        <f t="shared" si="627"/>
        <v>0</v>
      </c>
      <c r="BT436">
        <v>0</v>
      </c>
      <c r="BU436">
        <f t="shared" si="628"/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f t="shared" si="631"/>
        <v>0</v>
      </c>
      <c r="DF436">
        <v>0</v>
      </c>
      <c r="DG436">
        <f t="shared" si="632"/>
        <v>0</v>
      </c>
      <c r="DH436">
        <v>100</v>
      </c>
      <c r="DI436">
        <f t="shared" si="638"/>
        <v>1</v>
      </c>
      <c r="DJ436">
        <v>0</v>
      </c>
      <c r="DK436">
        <f t="shared" si="639"/>
        <v>0</v>
      </c>
      <c r="DL436">
        <v>0</v>
      </c>
      <c r="DM436">
        <f t="shared" si="640"/>
        <v>0</v>
      </c>
      <c r="DN436">
        <v>0</v>
      </c>
      <c r="DO436">
        <f t="shared" si="641"/>
        <v>0</v>
      </c>
      <c r="DP436">
        <v>0</v>
      </c>
      <c r="DQ436">
        <f t="shared" si="642"/>
        <v>0</v>
      </c>
      <c r="DR436">
        <v>0</v>
      </c>
      <c r="DS436">
        <f t="shared" si="643"/>
        <v>0</v>
      </c>
      <c r="DT436">
        <v>0</v>
      </c>
      <c r="DU436">
        <f t="shared" si="644"/>
        <v>0</v>
      </c>
      <c r="DV436">
        <v>0</v>
      </c>
      <c r="DW436">
        <f t="shared" si="645"/>
        <v>0</v>
      </c>
      <c r="DX436">
        <v>0</v>
      </c>
      <c r="DY436">
        <f t="shared" si="646"/>
        <v>0</v>
      </c>
      <c r="DZ436">
        <v>0</v>
      </c>
      <c r="EA436">
        <f t="shared" si="647"/>
        <v>0</v>
      </c>
      <c r="EB436">
        <v>0</v>
      </c>
      <c r="EC436">
        <f t="shared" si="648"/>
        <v>0</v>
      </c>
      <c r="ED436">
        <v>0</v>
      </c>
      <c r="EE436">
        <f t="shared" si="649"/>
        <v>0</v>
      </c>
      <c r="EF436">
        <v>0</v>
      </c>
      <c r="EG436">
        <f t="shared" si="650"/>
        <v>0</v>
      </c>
      <c r="EH436">
        <v>0</v>
      </c>
      <c r="EI436">
        <f t="shared" si="651"/>
        <v>0</v>
      </c>
      <c r="EJ436">
        <v>0</v>
      </c>
      <c r="EK436">
        <f t="shared" si="652"/>
        <v>0</v>
      </c>
      <c r="EL436">
        <v>0</v>
      </c>
      <c r="EM436">
        <f t="shared" si="653"/>
        <v>0</v>
      </c>
      <c r="EN436">
        <v>0</v>
      </c>
      <c r="EO436">
        <f t="shared" si="654"/>
        <v>0</v>
      </c>
      <c r="EP436">
        <v>0</v>
      </c>
      <c r="EQ436">
        <f t="shared" si="655"/>
        <v>0</v>
      </c>
      <c r="ER436">
        <v>0</v>
      </c>
      <c r="ES436">
        <f t="shared" si="656"/>
        <v>0</v>
      </c>
      <c r="ET436">
        <v>0</v>
      </c>
      <c r="EU436">
        <f t="shared" si="657"/>
        <v>0</v>
      </c>
      <c r="EV436">
        <v>0</v>
      </c>
      <c r="EW436">
        <f t="shared" si="658"/>
        <v>0</v>
      </c>
      <c r="EX436">
        <v>0</v>
      </c>
      <c r="EY436">
        <f t="shared" si="659"/>
        <v>0</v>
      </c>
      <c r="EZ436">
        <v>0</v>
      </c>
      <c r="FA436">
        <f t="shared" si="660"/>
        <v>0</v>
      </c>
      <c r="FB436">
        <v>0</v>
      </c>
      <c r="FC436">
        <f t="shared" si="661"/>
        <v>0</v>
      </c>
      <c r="FD436">
        <v>0</v>
      </c>
      <c r="FE436">
        <v>0</v>
      </c>
      <c r="FF436" s="3" t="s">
        <v>871</v>
      </c>
    </row>
    <row r="437" spans="1:162" x14ac:dyDescent="0.45">
      <c r="A437">
        <v>436</v>
      </c>
      <c r="B437">
        <v>653</v>
      </c>
      <c r="C437" t="s">
        <v>876</v>
      </c>
      <c r="D437" t="s">
        <v>742</v>
      </c>
      <c r="G437" s="2">
        <v>0</v>
      </c>
      <c r="H437">
        <v>233</v>
      </c>
      <c r="I437">
        <v>1235</v>
      </c>
      <c r="J437">
        <f>50+273</f>
        <v>323</v>
      </c>
      <c r="K437" s="2">
        <f t="shared" si="637"/>
        <v>0.26153846153846155</v>
      </c>
      <c r="M437" t="s">
        <v>64</v>
      </c>
      <c r="N437">
        <v>0</v>
      </c>
      <c r="O437">
        <f t="shared" si="599"/>
        <v>0</v>
      </c>
      <c r="P437">
        <v>0</v>
      </c>
      <c r="Q437">
        <f t="shared" si="600"/>
        <v>0</v>
      </c>
      <c r="R437">
        <v>0</v>
      </c>
      <c r="S437">
        <f t="shared" si="601"/>
        <v>0</v>
      </c>
      <c r="T437">
        <v>0</v>
      </c>
      <c r="U437">
        <f t="shared" si="602"/>
        <v>0</v>
      </c>
      <c r="V437">
        <v>100</v>
      </c>
      <c r="W437">
        <f t="shared" si="603"/>
        <v>1</v>
      </c>
      <c r="X437">
        <v>0</v>
      </c>
      <c r="Y437">
        <f t="shared" si="604"/>
        <v>0</v>
      </c>
      <c r="Z437">
        <v>0</v>
      </c>
      <c r="AA437">
        <f t="shared" si="605"/>
        <v>0</v>
      </c>
      <c r="AB437">
        <v>0</v>
      </c>
      <c r="AC437">
        <f t="shared" si="606"/>
        <v>0</v>
      </c>
      <c r="AD437">
        <v>0</v>
      </c>
      <c r="AE437">
        <f t="shared" si="607"/>
        <v>0</v>
      </c>
      <c r="AF437">
        <v>0</v>
      </c>
      <c r="AG437">
        <f t="shared" si="608"/>
        <v>0</v>
      </c>
      <c r="AH437">
        <v>0</v>
      </c>
      <c r="AI437">
        <f t="shared" si="609"/>
        <v>0</v>
      </c>
      <c r="AJ437">
        <v>0</v>
      </c>
      <c r="AK437">
        <f t="shared" si="610"/>
        <v>0</v>
      </c>
      <c r="AL437">
        <v>0</v>
      </c>
      <c r="AM437">
        <f t="shared" si="611"/>
        <v>0</v>
      </c>
      <c r="AN437">
        <v>0</v>
      </c>
      <c r="AO437">
        <f t="shared" si="612"/>
        <v>0</v>
      </c>
      <c r="AP437">
        <v>0</v>
      </c>
      <c r="AQ437">
        <f t="shared" si="613"/>
        <v>0</v>
      </c>
      <c r="AR437">
        <v>0</v>
      </c>
      <c r="AS437">
        <f t="shared" si="614"/>
        <v>0</v>
      </c>
      <c r="AT437">
        <v>0</v>
      </c>
      <c r="AU437">
        <f t="shared" si="615"/>
        <v>0</v>
      </c>
      <c r="AV437">
        <v>0</v>
      </c>
      <c r="AW437">
        <f t="shared" si="616"/>
        <v>0</v>
      </c>
      <c r="AX437">
        <v>0</v>
      </c>
      <c r="AY437">
        <f t="shared" si="617"/>
        <v>0</v>
      </c>
      <c r="AZ437">
        <v>0</v>
      </c>
      <c r="BA437">
        <f t="shared" si="618"/>
        <v>0</v>
      </c>
      <c r="BB437">
        <v>0</v>
      </c>
      <c r="BC437">
        <f t="shared" si="619"/>
        <v>0</v>
      </c>
      <c r="BD437">
        <v>0</v>
      </c>
      <c r="BE437">
        <f t="shared" si="620"/>
        <v>0</v>
      </c>
      <c r="BF437">
        <v>0</v>
      </c>
      <c r="BG437">
        <f t="shared" si="621"/>
        <v>0</v>
      </c>
      <c r="BH437">
        <v>0</v>
      </c>
      <c r="BI437">
        <f t="shared" si="622"/>
        <v>0</v>
      </c>
      <c r="BJ437">
        <v>0</v>
      </c>
      <c r="BK437">
        <f t="shared" si="623"/>
        <v>0</v>
      </c>
      <c r="BL437">
        <v>0</v>
      </c>
      <c r="BM437">
        <f t="shared" si="624"/>
        <v>0</v>
      </c>
      <c r="BN437">
        <v>0</v>
      </c>
      <c r="BO437">
        <f t="shared" si="625"/>
        <v>0</v>
      </c>
      <c r="BP437">
        <v>0</v>
      </c>
      <c r="BQ437">
        <f t="shared" si="626"/>
        <v>0</v>
      </c>
      <c r="BR437">
        <v>0</v>
      </c>
      <c r="BS437">
        <f t="shared" si="627"/>
        <v>0</v>
      </c>
      <c r="BT437">
        <v>0</v>
      </c>
      <c r="BU437">
        <f t="shared" si="628"/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f t="shared" si="631"/>
        <v>0</v>
      </c>
      <c r="DF437">
        <v>0</v>
      </c>
      <c r="DG437">
        <f t="shared" si="632"/>
        <v>0</v>
      </c>
      <c r="DH437">
        <v>100</v>
      </c>
      <c r="DI437">
        <f t="shared" si="638"/>
        <v>1</v>
      </c>
      <c r="DJ437">
        <v>0</v>
      </c>
      <c r="DK437">
        <f t="shared" si="639"/>
        <v>0</v>
      </c>
      <c r="DL437">
        <v>0</v>
      </c>
      <c r="DM437">
        <f t="shared" si="640"/>
        <v>0</v>
      </c>
      <c r="DN437">
        <v>0</v>
      </c>
      <c r="DO437">
        <f t="shared" si="641"/>
        <v>0</v>
      </c>
      <c r="DP437">
        <v>0</v>
      </c>
      <c r="DQ437">
        <f t="shared" si="642"/>
        <v>0</v>
      </c>
      <c r="DR437">
        <v>0</v>
      </c>
      <c r="DS437">
        <f t="shared" si="643"/>
        <v>0</v>
      </c>
      <c r="DT437">
        <v>0</v>
      </c>
      <c r="DU437">
        <f t="shared" si="644"/>
        <v>0</v>
      </c>
      <c r="DV437">
        <v>0</v>
      </c>
      <c r="DW437">
        <f t="shared" si="645"/>
        <v>0</v>
      </c>
      <c r="DX437">
        <v>0</v>
      </c>
      <c r="DY437">
        <f t="shared" si="646"/>
        <v>0</v>
      </c>
      <c r="DZ437">
        <v>0</v>
      </c>
      <c r="EA437">
        <f t="shared" si="647"/>
        <v>0</v>
      </c>
      <c r="EB437">
        <v>0</v>
      </c>
      <c r="EC437">
        <f t="shared" si="648"/>
        <v>0</v>
      </c>
      <c r="ED437">
        <v>0</v>
      </c>
      <c r="EE437">
        <f t="shared" si="649"/>
        <v>0</v>
      </c>
      <c r="EF437">
        <v>0</v>
      </c>
      <c r="EG437">
        <f t="shared" si="650"/>
        <v>0</v>
      </c>
      <c r="EH437">
        <v>0</v>
      </c>
      <c r="EI437">
        <f t="shared" si="651"/>
        <v>0</v>
      </c>
      <c r="EJ437">
        <v>0</v>
      </c>
      <c r="EK437">
        <f t="shared" si="652"/>
        <v>0</v>
      </c>
      <c r="EL437">
        <v>0</v>
      </c>
      <c r="EM437">
        <f t="shared" si="653"/>
        <v>0</v>
      </c>
      <c r="EN437">
        <v>0</v>
      </c>
      <c r="EO437">
        <f t="shared" si="654"/>
        <v>0</v>
      </c>
      <c r="EP437">
        <v>0</v>
      </c>
      <c r="EQ437">
        <f t="shared" si="655"/>
        <v>0</v>
      </c>
      <c r="ER437">
        <v>0</v>
      </c>
      <c r="ES437">
        <f t="shared" si="656"/>
        <v>0</v>
      </c>
      <c r="ET437">
        <v>0</v>
      </c>
      <c r="EU437">
        <f t="shared" si="657"/>
        <v>0</v>
      </c>
      <c r="EV437">
        <v>0</v>
      </c>
      <c r="EW437">
        <f t="shared" si="658"/>
        <v>0</v>
      </c>
      <c r="EX437">
        <v>0</v>
      </c>
      <c r="EY437">
        <f t="shared" si="659"/>
        <v>0</v>
      </c>
      <c r="EZ437">
        <v>0</v>
      </c>
      <c r="FA437">
        <f t="shared" si="660"/>
        <v>0</v>
      </c>
      <c r="FB437">
        <v>0</v>
      </c>
      <c r="FC437">
        <f t="shared" si="661"/>
        <v>0</v>
      </c>
      <c r="FD437">
        <v>0</v>
      </c>
      <c r="FE437">
        <v>0</v>
      </c>
      <c r="FF437" s="3" t="s">
        <v>871</v>
      </c>
    </row>
    <row r="438" spans="1:162" x14ac:dyDescent="0.45">
      <c r="A438">
        <v>437</v>
      </c>
      <c r="B438">
        <v>654</v>
      </c>
      <c r="C438" t="s">
        <v>876</v>
      </c>
      <c r="D438" t="s">
        <v>877</v>
      </c>
      <c r="G438" s="2">
        <v>1</v>
      </c>
      <c r="H438">
        <v>250</v>
      </c>
      <c r="I438">
        <v>1235</v>
      </c>
      <c r="J438">
        <f>-25+273</f>
        <v>248</v>
      </c>
      <c r="K438" s="2">
        <f t="shared" si="637"/>
        <v>0.20080971659919028</v>
      </c>
      <c r="M438" t="s">
        <v>64</v>
      </c>
      <c r="N438">
        <v>0</v>
      </c>
      <c r="O438">
        <f t="shared" si="599"/>
        <v>0</v>
      </c>
      <c r="P438">
        <v>0</v>
      </c>
      <c r="Q438">
        <f t="shared" si="600"/>
        <v>0</v>
      </c>
      <c r="R438">
        <v>0</v>
      </c>
      <c r="S438">
        <f t="shared" si="601"/>
        <v>0</v>
      </c>
      <c r="T438">
        <v>0</v>
      </c>
      <c r="U438">
        <f t="shared" si="602"/>
        <v>0</v>
      </c>
      <c r="V438">
        <v>100</v>
      </c>
      <c r="W438">
        <f t="shared" si="603"/>
        <v>1</v>
      </c>
      <c r="X438">
        <v>0</v>
      </c>
      <c r="Y438">
        <f t="shared" si="604"/>
        <v>0</v>
      </c>
      <c r="Z438">
        <v>0</v>
      </c>
      <c r="AA438">
        <f t="shared" si="605"/>
        <v>0</v>
      </c>
      <c r="AB438">
        <v>0</v>
      </c>
      <c r="AC438">
        <f t="shared" si="606"/>
        <v>0</v>
      </c>
      <c r="AD438">
        <v>0</v>
      </c>
      <c r="AE438">
        <f t="shared" si="607"/>
        <v>0</v>
      </c>
      <c r="AF438">
        <v>0</v>
      </c>
      <c r="AG438">
        <f t="shared" si="608"/>
        <v>0</v>
      </c>
      <c r="AH438">
        <v>0</v>
      </c>
      <c r="AI438">
        <f t="shared" si="609"/>
        <v>0</v>
      </c>
      <c r="AJ438">
        <v>0</v>
      </c>
      <c r="AK438">
        <f t="shared" si="610"/>
        <v>0</v>
      </c>
      <c r="AL438">
        <v>0</v>
      </c>
      <c r="AM438">
        <f t="shared" si="611"/>
        <v>0</v>
      </c>
      <c r="AN438">
        <v>0</v>
      </c>
      <c r="AO438">
        <f t="shared" si="612"/>
        <v>0</v>
      </c>
      <c r="AP438">
        <v>0</v>
      </c>
      <c r="AQ438">
        <f t="shared" si="613"/>
        <v>0</v>
      </c>
      <c r="AR438">
        <v>0</v>
      </c>
      <c r="AS438">
        <f t="shared" si="614"/>
        <v>0</v>
      </c>
      <c r="AT438">
        <v>0</v>
      </c>
      <c r="AU438">
        <f t="shared" si="615"/>
        <v>0</v>
      </c>
      <c r="AV438">
        <v>0</v>
      </c>
      <c r="AW438">
        <f t="shared" si="616"/>
        <v>0</v>
      </c>
      <c r="AX438">
        <v>0</v>
      </c>
      <c r="AY438">
        <f t="shared" si="617"/>
        <v>0</v>
      </c>
      <c r="AZ438">
        <v>0</v>
      </c>
      <c r="BA438">
        <f t="shared" si="618"/>
        <v>0</v>
      </c>
      <c r="BB438">
        <v>0</v>
      </c>
      <c r="BC438">
        <f t="shared" si="619"/>
        <v>0</v>
      </c>
      <c r="BD438">
        <v>0</v>
      </c>
      <c r="BE438">
        <f t="shared" si="620"/>
        <v>0</v>
      </c>
      <c r="BF438">
        <v>0</v>
      </c>
      <c r="BG438">
        <f t="shared" si="621"/>
        <v>0</v>
      </c>
      <c r="BH438">
        <v>0</v>
      </c>
      <c r="BI438">
        <f t="shared" si="622"/>
        <v>0</v>
      </c>
      <c r="BJ438">
        <v>0</v>
      </c>
      <c r="BK438">
        <f t="shared" si="623"/>
        <v>0</v>
      </c>
      <c r="BL438">
        <v>0</v>
      </c>
      <c r="BM438">
        <f t="shared" si="624"/>
        <v>0</v>
      </c>
      <c r="BN438">
        <v>0</v>
      </c>
      <c r="BO438">
        <f t="shared" si="625"/>
        <v>0</v>
      </c>
      <c r="BP438">
        <v>0</v>
      </c>
      <c r="BQ438">
        <f t="shared" si="626"/>
        <v>0</v>
      </c>
      <c r="BR438">
        <v>0</v>
      </c>
      <c r="BS438">
        <f t="shared" si="627"/>
        <v>0</v>
      </c>
      <c r="BT438">
        <v>0</v>
      </c>
      <c r="BU438">
        <f t="shared" si="628"/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f t="shared" si="631"/>
        <v>0</v>
      </c>
      <c r="DF438">
        <v>40</v>
      </c>
      <c r="DG438">
        <f t="shared" si="632"/>
        <v>0.53803876969129627</v>
      </c>
      <c r="DH438">
        <v>60</v>
      </c>
      <c r="DI438">
        <f t="shared" si="638"/>
        <v>0.46196123030870373</v>
      </c>
      <c r="DJ438">
        <v>0</v>
      </c>
      <c r="DK438">
        <f t="shared" si="639"/>
        <v>0</v>
      </c>
      <c r="DL438">
        <v>0</v>
      </c>
      <c r="DM438">
        <f t="shared" si="640"/>
        <v>0</v>
      </c>
      <c r="DN438">
        <v>0</v>
      </c>
      <c r="DO438">
        <f t="shared" si="641"/>
        <v>0</v>
      </c>
      <c r="DP438">
        <v>0</v>
      </c>
      <c r="DQ438">
        <f t="shared" si="642"/>
        <v>0</v>
      </c>
      <c r="DR438">
        <v>0</v>
      </c>
      <c r="DS438">
        <f t="shared" si="643"/>
        <v>0</v>
      </c>
      <c r="DT438">
        <v>0</v>
      </c>
      <c r="DU438">
        <f t="shared" si="644"/>
        <v>0</v>
      </c>
      <c r="DV438">
        <v>0</v>
      </c>
      <c r="DW438">
        <f t="shared" si="645"/>
        <v>0</v>
      </c>
      <c r="DX438">
        <v>0</v>
      </c>
      <c r="DY438">
        <f t="shared" si="646"/>
        <v>0</v>
      </c>
      <c r="DZ438">
        <v>0</v>
      </c>
      <c r="EA438">
        <f t="shared" si="647"/>
        <v>0</v>
      </c>
      <c r="EB438">
        <v>0</v>
      </c>
      <c r="EC438">
        <f t="shared" si="648"/>
        <v>0</v>
      </c>
      <c r="ED438">
        <v>0</v>
      </c>
      <c r="EE438">
        <f t="shared" si="649"/>
        <v>0</v>
      </c>
      <c r="EF438">
        <v>0</v>
      </c>
      <c r="EG438">
        <f t="shared" si="650"/>
        <v>0</v>
      </c>
      <c r="EH438">
        <v>0</v>
      </c>
      <c r="EI438">
        <f t="shared" si="651"/>
        <v>0</v>
      </c>
      <c r="EJ438">
        <v>0</v>
      </c>
      <c r="EK438">
        <f t="shared" si="652"/>
        <v>0</v>
      </c>
      <c r="EL438">
        <v>0</v>
      </c>
      <c r="EM438">
        <f t="shared" si="653"/>
        <v>0</v>
      </c>
      <c r="EN438">
        <v>0</v>
      </c>
      <c r="EO438">
        <f t="shared" si="654"/>
        <v>0</v>
      </c>
      <c r="EP438">
        <v>0</v>
      </c>
      <c r="EQ438">
        <f t="shared" si="655"/>
        <v>0</v>
      </c>
      <c r="ER438">
        <v>0</v>
      </c>
      <c r="ES438">
        <f t="shared" si="656"/>
        <v>0</v>
      </c>
      <c r="ET438">
        <v>0</v>
      </c>
      <c r="EU438">
        <f t="shared" si="657"/>
        <v>0</v>
      </c>
      <c r="EV438">
        <v>0</v>
      </c>
      <c r="EW438">
        <f t="shared" si="658"/>
        <v>0</v>
      </c>
      <c r="EX438">
        <v>0</v>
      </c>
      <c r="EY438">
        <f t="shared" si="659"/>
        <v>0</v>
      </c>
      <c r="EZ438">
        <v>0</v>
      </c>
      <c r="FA438">
        <f t="shared" si="660"/>
        <v>0</v>
      </c>
      <c r="FB438">
        <v>0</v>
      </c>
      <c r="FC438">
        <f t="shared" si="661"/>
        <v>0</v>
      </c>
      <c r="FD438">
        <v>0</v>
      </c>
      <c r="FE438">
        <v>0</v>
      </c>
      <c r="FF438" s="3" t="s">
        <v>871</v>
      </c>
    </row>
    <row r="439" spans="1:162" x14ac:dyDescent="0.45">
      <c r="A439">
        <v>438</v>
      </c>
      <c r="B439">
        <v>655</v>
      </c>
      <c r="C439" t="s">
        <v>876</v>
      </c>
      <c r="D439" t="s">
        <v>877</v>
      </c>
      <c r="G439" s="2">
        <v>1</v>
      </c>
      <c r="H439">
        <v>250</v>
      </c>
      <c r="I439">
        <v>1235</v>
      </c>
      <c r="J439">
        <f>273</f>
        <v>273</v>
      </c>
      <c r="K439" s="2">
        <f t="shared" si="637"/>
        <v>0.22105263157894736</v>
      </c>
      <c r="M439" t="s">
        <v>64</v>
      </c>
      <c r="N439">
        <v>0</v>
      </c>
      <c r="O439">
        <f t="shared" si="599"/>
        <v>0</v>
      </c>
      <c r="P439">
        <v>0</v>
      </c>
      <c r="Q439">
        <f t="shared" si="600"/>
        <v>0</v>
      </c>
      <c r="R439">
        <v>0</v>
      </c>
      <c r="S439">
        <f t="shared" si="601"/>
        <v>0</v>
      </c>
      <c r="T439">
        <v>0</v>
      </c>
      <c r="U439">
        <f t="shared" si="602"/>
        <v>0</v>
      </c>
      <c r="V439">
        <v>100</v>
      </c>
      <c r="W439">
        <f t="shared" si="603"/>
        <v>1</v>
      </c>
      <c r="X439">
        <v>0</v>
      </c>
      <c r="Y439">
        <f t="shared" si="604"/>
        <v>0</v>
      </c>
      <c r="Z439">
        <v>0</v>
      </c>
      <c r="AA439">
        <f t="shared" si="605"/>
        <v>0</v>
      </c>
      <c r="AB439">
        <v>0</v>
      </c>
      <c r="AC439">
        <f t="shared" si="606"/>
        <v>0</v>
      </c>
      <c r="AD439">
        <v>0</v>
      </c>
      <c r="AE439">
        <f t="shared" si="607"/>
        <v>0</v>
      </c>
      <c r="AF439">
        <v>0</v>
      </c>
      <c r="AG439">
        <f t="shared" si="608"/>
        <v>0</v>
      </c>
      <c r="AH439">
        <v>0</v>
      </c>
      <c r="AI439">
        <f t="shared" si="609"/>
        <v>0</v>
      </c>
      <c r="AJ439">
        <v>0</v>
      </c>
      <c r="AK439">
        <f t="shared" si="610"/>
        <v>0</v>
      </c>
      <c r="AL439">
        <v>0</v>
      </c>
      <c r="AM439">
        <f t="shared" si="611"/>
        <v>0</v>
      </c>
      <c r="AN439">
        <v>0</v>
      </c>
      <c r="AO439">
        <f t="shared" si="612"/>
        <v>0</v>
      </c>
      <c r="AP439">
        <v>0</v>
      </c>
      <c r="AQ439">
        <f t="shared" si="613"/>
        <v>0</v>
      </c>
      <c r="AR439">
        <v>0</v>
      </c>
      <c r="AS439">
        <f t="shared" si="614"/>
        <v>0</v>
      </c>
      <c r="AT439">
        <v>0</v>
      </c>
      <c r="AU439">
        <f t="shared" si="615"/>
        <v>0</v>
      </c>
      <c r="AV439">
        <v>0</v>
      </c>
      <c r="AW439">
        <f t="shared" si="616"/>
        <v>0</v>
      </c>
      <c r="AX439">
        <v>0</v>
      </c>
      <c r="AY439">
        <f t="shared" si="617"/>
        <v>0</v>
      </c>
      <c r="AZ439">
        <v>0</v>
      </c>
      <c r="BA439">
        <f t="shared" si="618"/>
        <v>0</v>
      </c>
      <c r="BB439">
        <v>0</v>
      </c>
      <c r="BC439">
        <f t="shared" si="619"/>
        <v>0</v>
      </c>
      <c r="BD439">
        <v>0</v>
      </c>
      <c r="BE439">
        <f t="shared" si="620"/>
        <v>0</v>
      </c>
      <c r="BF439">
        <v>0</v>
      </c>
      <c r="BG439">
        <f t="shared" si="621"/>
        <v>0</v>
      </c>
      <c r="BH439">
        <v>0</v>
      </c>
      <c r="BI439">
        <f t="shared" si="622"/>
        <v>0</v>
      </c>
      <c r="BJ439">
        <v>0</v>
      </c>
      <c r="BK439">
        <f t="shared" si="623"/>
        <v>0</v>
      </c>
      <c r="BL439">
        <v>0</v>
      </c>
      <c r="BM439">
        <f t="shared" si="624"/>
        <v>0</v>
      </c>
      <c r="BN439">
        <v>0</v>
      </c>
      <c r="BO439">
        <f t="shared" si="625"/>
        <v>0</v>
      </c>
      <c r="BP439">
        <v>0</v>
      </c>
      <c r="BQ439">
        <f t="shared" si="626"/>
        <v>0</v>
      </c>
      <c r="BR439">
        <v>0</v>
      </c>
      <c r="BS439">
        <f t="shared" si="627"/>
        <v>0</v>
      </c>
      <c r="BT439">
        <v>0</v>
      </c>
      <c r="BU439">
        <f t="shared" si="628"/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f t="shared" si="631"/>
        <v>0</v>
      </c>
      <c r="DF439">
        <v>40</v>
      </c>
      <c r="DG439">
        <f t="shared" si="632"/>
        <v>0.53803876969129627</v>
      </c>
      <c r="DH439">
        <v>60</v>
      </c>
      <c r="DI439">
        <f t="shared" si="638"/>
        <v>0.46196123030870373</v>
      </c>
      <c r="DJ439">
        <v>0</v>
      </c>
      <c r="DK439">
        <f t="shared" si="639"/>
        <v>0</v>
      </c>
      <c r="DL439">
        <v>0</v>
      </c>
      <c r="DM439">
        <f t="shared" si="640"/>
        <v>0</v>
      </c>
      <c r="DN439">
        <v>0</v>
      </c>
      <c r="DO439">
        <f t="shared" si="641"/>
        <v>0</v>
      </c>
      <c r="DP439">
        <v>0</v>
      </c>
      <c r="DQ439">
        <f t="shared" si="642"/>
        <v>0</v>
      </c>
      <c r="DR439">
        <v>0</v>
      </c>
      <c r="DS439">
        <f t="shared" si="643"/>
        <v>0</v>
      </c>
      <c r="DT439">
        <v>0</v>
      </c>
      <c r="DU439">
        <f t="shared" si="644"/>
        <v>0</v>
      </c>
      <c r="DV439">
        <v>0</v>
      </c>
      <c r="DW439">
        <f t="shared" si="645"/>
        <v>0</v>
      </c>
      <c r="DX439">
        <v>0</v>
      </c>
      <c r="DY439">
        <f t="shared" si="646"/>
        <v>0</v>
      </c>
      <c r="DZ439">
        <v>0</v>
      </c>
      <c r="EA439">
        <f t="shared" si="647"/>
        <v>0</v>
      </c>
      <c r="EB439">
        <v>0</v>
      </c>
      <c r="EC439">
        <f t="shared" si="648"/>
        <v>0</v>
      </c>
      <c r="ED439">
        <v>0</v>
      </c>
      <c r="EE439">
        <f t="shared" si="649"/>
        <v>0</v>
      </c>
      <c r="EF439">
        <v>0</v>
      </c>
      <c r="EG439">
        <f t="shared" si="650"/>
        <v>0</v>
      </c>
      <c r="EH439">
        <v>0</v>
      </c>
      <c r="EI439">
        <f t="shared" si="651"/>
        <v>0</v>
      </c>
      <c r="EJ439">
        <v>0</v>
      </c>
      <c r="EK439">
        <f t="shared" si="652"/>
        <v>0</v>
      </c>
      <c r="EL439">
        <v>0</v>
      </c>
      <c r="EM439">
        <f t="shared" si="653"/>
        <v>0</v>
      </c>
      <c r="EN439">
        <v>0</v>
      </c>
      <c r="EO439">
        <f t="shared" si="654"/>
        <v>0</v>
      </c>
      <c r="EP439">
        <v>0</v>
      </c>
      <c r="EQ439">
        <f t="shared" si="655"/>
        <v>0</v>
      </c>
      <c r="ER439">
        <v>0</v>
      </c>
      <c r="ES439">
        <f t="shared" si="656"/>
        <v>0</v>
      </c>
      <c r="ET439">
        <v>0</v>
      </c>
      <c r="EU439">
        <f t="shared" si="657"/>
        <v>0</v>
      </c>
      <c r="EV439">
        <v>0</v>
      </c>
      <c r="EW439">
        <f t="shared" si="658"/>
        <v>0</v>
      </c>
      <c r="EX439">
        <v>0</v>
      </c>
      <c r="EY439">
        <f t="shared" si="659"/>
        <v>0</v>
      </c>
      <c r="EZ439">
        <v>0</v>
      </c>
      <c r="FA439">
        <f t="shared" si="660"/>
        <v>0</v>
      </c>
      <c r="FB439">
        <v>0</v>
      </c>
      <c r="FC439">
        <f t="shared" si="661"/>
        <v>0</v>
      </c>
      <c r="FD439">
        <v>0</v>
      </c>
      <c r="FE439">
        <v>0</v>
      </c>
      <c r="FF439" s="3" t="s">
        <v>871</v>
      </c>
    </row>
    <row r="440" spans="1:162" x14ac:dyDescent="0.45">
      <c r="A440">
        <v>439</v>
      </c>
      <c r="B440">
        <v>656</v>
      </c>
      <c r="C440" t="s">
        <v>876</v>
      </c>
      <c r="D440" t="s">
        <v>877</v>
      </c>
      <c r="G440" s="2">
        <v>0</v>
      </c>
      <c r="H440">
        <v>250</v>
      </c>
      <c r="I440">
        <v>1235</v>
      </c>
      <c r="J440">
        <f>298</f>
        <v>298</v>
      </c>
      <c r="K440" s="2">
        <f t="shared" si="637"/>
        <v>0.24129554655870444</v>
      </c>
      <c r="M440" t="s">
        <v>64</v>
      </c>
      <c r="N440">
        <v>0</v>
      </c>
      <c r="O440">
        <f t="shared" si="599"/>
        <v>0</v>
      </c>
      <c r="P440">
        <v>0</v>
      </c>
      <c r="Q440">
        <f t="shared" si="600"/>
        <v>0</v>
      </c>
      <c r="R440">
        <v>0</v>
      </c>
      <c r="S440">
        <f t="shared" si="601"/>
        <v>0</v>
      </c>
      <c r="T440">
        <v>0</v>
      </c>
      <c r="U440">
        <f t="shared" si="602"/>
        <v>0</v>
      </c>
      <c r="V440">
        <v>100</v>
      </c>
      <c r="W440">
        <f t="shared" si="603"/>
        <v>1</v>
      </c>
      <c r="X440">
        <v>0</v>
      </c>
      <c r="Y440">
        <f t="shared" si="604"/>
        <v>0</v>
      </c>
      <c r="Z440">
        <v>0</v>
      </c>
      <c r="AA440">
        <f t="shared" si="605"/>
        <v>0</v>
      </c>
      <c r="AB440">
        <v>0</v>
      </c>
      <c r="AC440">
        <f t="shared" si="606"/>
        <v>0</v>
      </c>
      <c r="AD440">
        <v>0</v>
      </c>
      <c r="AE440">
        <f t="shared" si="607"/>
        <v>0</v>
      </c>
      <c r="AF440">
        <v>0</v>
      </c>
      <c r="AG440">
        <f t="shared" si="608"/>
        <v>0</v>
      </c>
      <c r="AH440">
        <v>0</v>
      </c>
      <c r="AI440">
        <f t="shared" si="609"/>
        <v>0</v>
      </c>
      <c r="AJ440">
        <v>0</v>
      </c>
      <c r="AK440">
        <f t="shared" si="610"/>
        <v>0</v>
      </c>
      <c r="AL440">
        <v>0</v>
      </c>
      <c r="AM440">
        <f t="shared" si="611"/>
        <v>0</v>
      </c>
      <c r="AN440">
        <v>0</v>
      </c>
      <c r="AO440">
        <f t="shared" si="612"/>
        <v>0</v>
      </c>
      <c r="AP440">
        <v>0</v>
      </c>
      <c r="AQ440">
        <f t="shared" si="613"/>
        <v>0</v>
      </c>
      <c r="AR440">
        <v>0</v>
      </c>
      <c r="AS440">
        <f t="shared" si="614"/>
        <v>0</v>
      </c>
      <c r="AT440">
        <v>0</v>
      </c>
      <c r="AU440">
        <f t="shared" si="615"/>
        <v>0</v>
      </c>
      <c r="AV440">
        <v>0</v>
      </c>
      <c r="AW440">
        <f t="shared" si="616"/>
        <v>0</v>
      </c>
      <c r="AX440">
        <v>0</v>
      </c>
      <c r="AY440">
        <f t="shared" si="617"/>
        <v>0</v>
      </c>
      <c r="AZ440">
        <v>0</v>
      </c>
      <c r="BA440">
        <f t="shared" si="618"/>
        <v>0</v>
      </c>
      <c r="BB440">
        <v>0</v>
      </c>
      <c r="BC440">
        <f t="shared" si="619"/>
        <v>0</v>
      </c>
      <c r="BD440">
        <v>0</v>
      </c>
      <c r="BE440">
        <f t="shared" si="620"/>
        <v>0</v>
      </c>
      <c r="BF440">
        <v>0</v>
      </c>
      <c r="BG440">
        <f t="shared" si="621"/>
        <v>0</v>
      </c>
      <c r="BH440">
        <v>0</v>
      </c>
      <c r="BI440">
        <f t="shared" si="622"/>
        <v>0</v>
      </c>
      <c r="BJ440">
        <v>0</v>
      </c>
      <c r="BK440">
        <f t="shared" si="623"/>
        <v>0</v>
      </c>
      <c r="BL440">
        <v>0</v>
      </c>
      <c r="BM440">
        <f t="shared" si="624"/>
        <v>0</v>
      </c>
      <c r="BN440">
        <v>0</v>
      </c>
      <c r="BO440">
        <f t="shared" si="625"/>
        <v>0</v>
      </c>
      <c r="BP440">
        <v>0</v>
      </c>
      <c r="BQ440">
        <f t="shared" si="626"/>
        <v>0</v>
      </c>
      <c r="BR440">
        <v>0</v>
      </c>
      <c r="BS440">
        <f t="shared" si="627"/>
        <v>0</v>
      </c>
      <c r="BT440">
        <v>0</v>
      </c>
      <c r="BU440">
        <f t="shared" si="628"/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f t="shared" si="631"/>
        <v>0</v>
      </c>
      <c r="DF440">
        <v>40</v>
      </c>
      <c r="DG440">
        <f t="shared" si="632"/>
        <v>0.53803876969129627</v>
      </c>
      <c r="DH440">
        <v>60</v>
      </c>
      <c r="DI440">
        <f t="shared" si="638"/>
        <v>0.46196123030870373</v>
      </c>
      <c r="DJ440">
        <v>0</v>
      </c>
      <c r="DK440">
        <f t="shared" si="639"/>
        <v>0</v>
      </c>
      <c r="DL440">
        <v>0</v>
      </c>
      <c r="DM440">
        <f t="shared" si="640"/>
        <v>0</v>
      </c>
      <c r="DN440">
        <v>0</v>
      </c>
      <c r="DO440">
        <f t="shared" si="641"/>
        <v>0</v>
      </c>
      <c r="DP440">
        <v>0</v>
      </c>
      <c r="DQ440">
        <f t="shared" si="642"/>
        <v>0</v>
      </c>
      <c r="DR440">
        <v>0</v>
      </c>
      <c r="DS440">
        <f t="shared" si="643"/>
        <v>0</v>
      </c>
      <c r="DT440">
        <v>0</v>
      </c>
      <c r="DU440">
        <f t="shared" si="644"/>
        <v>0</v>
      </c>
      <c r="DV440">
        <v>0</v>
      </c>
      <c r="DW440">
        <f t="shared" si="645"/>
        <v>0</v>
      </c>
      <c r="DX440">
        <v>0</v>
      </c>
      <c r="DY440">
        <f t="shared" si="646"/>
        <v>0</v>
      </c>
      <c r="DZ440">
        <v>0</v>
      </c>
      <c r="EA440">
        <f t="shared" si="647"/>
        <v>0</v>
      </c>
      <c r="EB440">
        <v>0</v>
      </c>
      <c r="EC440">
        <f t="shared" si="648"/>
        <v>0</v>
      </c>
      <c r="ED440">
        <v>0</v>
      </c>
      <c r="EE440">
        <f t="shared" si="649"/>
        <v>0</v>
      </c>
      <c r="EF440">
        <v>0</v>
      </c>
      <c r="EG440">
        <f t="shared" si="650"/>
        <v>0</v>
      </c>
      <c r="EH440">
        <v>0</v>
      </c>
      <c r="EI440">
        <f t="shared" si="651"/>
        <v>0</v>
      </c>
      <c r="EJ440">
        <v>0</v>
      </c>
      <c r="EK440">
        <f t="shared" si="652"/>
        <v>0</v>
      </c>
      <c r="EL440">
        <v>0</v>
      </c>
      <c r="EM440">
        <f t="shared" si="653"/>
        <v>0</v>
      </c>
      <c r="EN440">
        <v>0</v>
      </c>
      <c r="EO440">
        <f t="shared" si="654"/>
        <v>0</v>
      </c>
      <c r="EP440">
        <v>0</v>
      </c>
      <c r="EQ440">
        <f t="shared" si="655"/>
        <v>0</v>
      </c>
      <c r="ER440">
        <v>0</v>
      </c>
      <c r="ES440">
        <f t="shared" si="656"/>
        <v>0</v>
      </c>
      <c r="ET440">
        <v>0</v>
      </c>
      <c r="EU440">
        <f t="shared" si="657"/>
        <v>0</v>
      </c>
      <c r="EV440">
        <v>0</v>
      </c>
      <c r="EW440">
        <f t="shared" si="658"/>
        <v>0</v>
      </c>
      <c r="EX440">
        <v>0</v>
      </c>
      <c r="EY440">
        <f t="shared" si="659"/>
        <v>0</v>
      </c>
      <c r="EZ440">
        <v>0</v>
      </c>
      <c r="FA440">
        <f t="shared" si="660"/>
        <v>0</v>
      </c>
      <c r="FB440">
        <v>0</v>
      </c>
      <c r="FC440">
        <f t="shared" si="661"/>
        <v>0</v>
      </c>
      <c r="FD440">
        <v>0</v>
      </c>
      <c r="FE440">
        <v>0</v>
      </c>
      <c r="FF440" s="3" t="s">
        <v>871</v>
      </c>
    </row>
    <row r="441" spans="1:162" x14ac:dyDescent="0.45">
      <c r="A441">
        <v>440</v>
      </c>
      <c r="B441">
        <v>657</v>
      </c>
      <c r="C441" t="s">
        <v>876</v>
      </c>
      <c r="D441" t="s">
        <v>878</v>
      </c>
      <c r="G441" s="2">
        <v>1</v>
      </c>
      <c r="H441">
        <v>240</v>
      </c>
      <c r="I441">
        <v>1235</v>
      </c>
      <c r="J441">
        <v>248</v>
      </c>
      <c r="K441" s="2">
        <f t="shared" si="637"/>
        <v>0.20080971659919028</v>
      </c>
      <c r="M441" t="s">
        <v>64</v>
      </c>
      <c r="N441">
        <v>0</v>
      </c>
      <c r="O441">
        <f t="shared" si="599"/>
        <v>0</v>
      </c>
      <c r="P441">
        <v>0</v>
      </c>
      <c r="Q441">
        <f t="shared" si="600"/>
        <v>0</v>
      </c>
      <c r="R441">
        <v>0</v>
      </c>
      <c r="S441">
        <f t="shared" si="601"/>
        <v>0</v>
      </c>
      <c r="T441">
        <v>0</v>
      </c>
      <c r="U441">
        <f t="shared" si="602"/>
        <v>0</v>
      </c>
      <c r="V441">
        <v>100</v>
      </c>
      <c r="W441">
        <f t="shared" si="603"/>
        <v>1</v>
      </c>
      <c r="X441">
        <v>0</v>
      </c>
      <c r="Y441">
        <f t="shared" si="604"/>
        <v>0</v>
      </c>
      <c r="Z441">
        <v>0</v>
      </c>
      <c r="AA441">
        <f t="shared" si="605"/>
        <v>0</v>
      </c>
      <c r="AB441">
        <v>0</v>
      </c>
      <c r="AC441">
        <f t="shared" si="606"/>
        <v>0</v>
      </c>
      <c r="AD441">
        <v>0</v>
      </c>
      <c r="AE441">
        <f t="shared" si="607"/>
        <v>0</v>
      </c>
      <c r="AF441">
        <v>0</v>
      </c>
      <c r="AG441">
        <f t="shared" si="608"/>
        <v>0</v>
      </c>
      <c r="AH441">
        <v>0</v>
      </c>
      <c r="AI441">
        <f t="shared" si="609"/>
        <v>0</v>
      </c>
      <c r="AJ441">
        <v>0</v>
      </c>
      <c r="AK441">
        <f t="shared" si="610"/>
        <v>0</v>
      </c>
      <c r="AL441">
        <v>0</v>
      </c>
      <c r="AM441">
        <f t="shared" si="611"/>
        <v>0</v>
      </c>
      <c r="AN441">
        <v>0</v>
      </c>
      <c r="AO441">
        <f t="shared" si="612"/>
        <v>0</v>
      </c>
      <c r="AP441">
        <v>0</v>
      </c>
      <c r="AQ441">
        <f t="shared" si="613"/>
        <v>0</v>
      </c>
      <c r="AR441">
        <v>0</v>
      </c>
      <c r="AS441">
        <f t="shared" si="614"/>
        <v>0</v>
      </c>
      <c r="AT441">
        <v>0</v>
      </c>
      <c r="AU441">
        <f t="shared" si="615"/>
        <v>0</v>
      </c>
      <c r="AV441">
        <v>0</v>
      </c>
      <c r="AW441">
        <f t="shared" si="616"/>
        <v>0</v>
      </c>
      <c r="AX441">
        <v>0</v>
      </c>
      <c r="AY441">
        <f t="shared" si="617"/>
        <v>0</v>
      </c>
      <c r="AZ441">
        <v>0</v>
      </c>
      <c r="BA441">
        <f t="shared" si="618"/>
        <v>0</v>
      </c>
      <c r="BB441">
        <v>0</v>
      </c>
      <c r="BC441">
        <f t="shared" si="619"/>
        <v>0</v>
      </c>
      <c r="BD441">
        <v>0</v>
      </c>
      <c r="BE441">
        <f t="shared" si="620"/>
        <v>0</v>
      </c>
      <c r="BF441">
        <v>0</v>
      </c>
      <c r="BG441">
        <f t="shared" si="621"/>
        <v>0</v>
      </c>
      <c r="BH441">
        <v>0</v>
      </c>
      <c r="BI441">
        <f t="shared" si="622"/>
        <v>0</v>
      </c>
      <c r="BJ441">
        <v>0</v>
      </c>
      <c r="BK441">
        <f t="shared" si="623"/>
        <v>0</v>
      </c>
      <c r="BL441">
        <v>0</v>
      </c>
      <c r="BM441">
        <f t="shared" si="624"/>
        <v>0</v>
      </c>
      <c r="BN441">
        <v>0</v>
      </c>
      <c r="BO441">
        <f t="shared" si="625"/>
        <v>0</v>
      </c>
      <c r="BP441">
        <v>0</v>
      </c>
      <c r="BQ441">
        <f t="shared" si="626"/>
        <v>0</v>
      </c>
      <c r="BR441">
        <v>0</v>
      </c>
      <c r="BS441">
        <f t="shared" si="627"/>
        <v>0</v>
      </c>
      <c r="BT441">
        <v>0</v>
      </c>
      <c r="BU441">
        <f t="shared" si="628"/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f t="shared" si="631"/>
        <v>0</v>
      </c>
      <c r="DF441">
        <v>60</v>
      </c>
      <c r="DG441">
        <f t="shared" si="632"/>
        <v>0.7237980000144334</v>
      </c>
      <c r="DH441">
        <v>40</v>
      </c>
      <c r="DI441">
        <f t="shared" si="638"/>
        <v>0.27620199998556666</v>
      </c>
      <c r="DJ441">
        <v>0</v>
      </c>
      <c r="DK441">
        <f t="shared" si="639"/>
        <v>0</v>
      </c>
      <c r="DL441">
        <v>0</v>
      </c>
      <c r="DM441">
        <f t="shared" si="640"/>
        <v>0</v>
      </c>
      <c r="DN441">
        <v>0</v>
      </c>
      <c r="DO441">
        <f t="shared" si="641"/>
        <v>0</v>
      </c>
      <c r="DP441">
        <v>0</v>
      </c>
      <c r="DQ441">
        <f t="shared" si="642"/>
        <v>0</v>
      </c>
      <c r="DR441">
        <v>0</v>
      </c>
      <c r="DS441">
        <f t="shared" si="643"/>
        <v>0</v>
      </c>
      <c r="DT441">
        <v>0</v>
      </c>
      <c r="DU441">
        <f t="shared" si="644"/>
        <v>0</v>
      </c>
      <c r="DV441">
        <v>0</v>
      </c>
      <c r="DW441">
        <f t="shared" si="645"/>
        <v>0</v>
      </c>
      <c r="DX441">
        <v>0</v>
      </c>
      <c r="DY441">
        <f t="shared" si="646"/>
        <v>0</v>
      </c>
      <c r="DZ441">
        <v>0</v>
      </c>
      <c r="EA441">
        <f t="shared" si="647"/>
        <v>0</v>
      </c>
      <c r="EB441">
        <v>0</v>
      </c>
      <c r="EC441">
        <f t="shared" si="648"/>
        <v>0</v>
      </c>
      <c r="ED441">
        <v>0</v>
      </c>
      <c r="EE441">
        <f t="shared" si="649"/>
        <v>0</v>
      </c>
      <c r="EF441">
        <v>0</v>
      </c>
      <c r="EG441">
        <f t="shared" si="650"/>
        <v>0</v>
      </c>
      <c r="EH441">
        <v>0</v>
      </c>
      <c r="EI441">
        <f t="shared" si="651"/>
        <v>0</v>
      </c>
      <c r="EJ441">
        <v>0</v>
      </c>
      <c r="EK441">
        <f t="shared" si="652"/>
        <v>0</v>
      </c>
      <c r="EL441">
        <v>0</v>
      </c>
      <c r="EM441">
        <f t="shared" si="653"/>
        <v>0</v>
      </c>
      <c r="EN441">
        <v>0</v>
      </c>
      <c r="EO441">
        <f t="shared" si="654"/>
        <v>0</v>
      </c>
      <c r="EP441">
        <v>0</v>
      </c>
      <c r="EQ441">
        <f t="shared" si="655"/>
        <v>0</v>
      </c>
      <c r="ER441">
        <v>0</v>
      </c>
      <c r="ES441">
        <f t="shared" si="656"/>
        <v>0</v>
      </c>
      <c r="ET441">
        <v>0</v>
      </c>
      <c r="EU441">
        <f t="shared" si="657"/>
        <v>0</v>
      </c>
      <c r="EV441">
        <v>0</v>
      </c>
      <c r="EW441">
        <f t="shared" si="658"/>
        <v>0</v>
      </c>
      <c r="EX441">
        <v>0</v>
      </c>
      <c r="EY441">
        <f t="shared" si="659"/>
        <v>0</v>
      </c>
      <c r="EZ441">
        <v>0</v>
      </c>
      <c r="FA441">
        <f t="shared" si="660"/>
        <v>0</v>
      </c>
      <c r="FB441">
        <v>0</v>
      </c>
      <c r="FC441">
        <f t="shared" si="661"/>
        <v>0</v>
      </c>
      <c r="FD441">
        <v>0</v>
      </c>
      <c r="FE441">
        <v>0</v>
      </c>
      <c r="FF441" s="3" t="s">
        <v>871</v>
      </c>
    </row>
    <row r="442" spans="1:162" x14ac:dyDescent="0.45">
      <c r="A442">
        <v>441</v>
      </c>
      <c r="B442">
        <v>658</v>
      </c>
      <c r="C442" t="s">
        <v>876</v>
      </c>
      <c r="D442" t="s">
        <v>878</v>
      </c>
      <c r="G442" s="2">
        <v>0</v>
      </c>
      <c r="H442">
        <v>240</v>
      </c>
      <c r="I442">
        <v>1235</v>
      </c>
      <c r="J442">
        <v>273</v>
      </c>
      <c r="K442" s="2">
        <f t="shared" si="637"/>
        <v>0.22105263157894736</v>
      </c>
      <c r="M442" t="s">
        <v>64</v>
      </c>
      <c r="N442">
        <v>0</v>
      </c>
      <c r="O442">
        <f t="shared" si="599"/>
        <v>0</v>
      </c>
      <c r="P442">
        <v>0</v>
      </c>
      <c r="Q442">
        <f t="shared" si="600"/>
        <v>0</v>
      </c>
      <c r="R442">
        <v>0</v>
      </c>
      <c r="S442">
        <f t="shared" si="601"/>
        <v>0</v>
      </c>
      <c r="T442">
        <v>0</v>
      </c>
      <c r="U442">
        <f t="shared" si="602"/>
        <v>0</v>
      </c>
      <c r="V442">
        <v>100</v>
      </c>
      <c r="W442">
        <f t="shared" si="603"/>
        <v>1</v>
      </c>
      <c r="X442">
        <v>0</v>
      </c>
      <c r="Y442">
        <f t="shared" si="604"/>
        <v>0</v>
      </c>
      <c r="Z442">
        <v>0</v>
      </c>
      <c r="AA442">
        <f t="shared" si="605"/>
        <v>0</v>
      </c>
      <c r="AB442">
        <v>0</v>
      </c>
      <c r="AC442">
        <f t="shared" si="606"/>
        <v>0</v>
      </c>
      <c r="AD442">
        <v>0</v>
      </c>
      <c r="AE442">
        <f t="shared" si="607"/>
        <v>0</v>
      </c>
      <c r="AF442">
        <v>0</v>
      </c>
      <c r="AG442">
        <f t="shared" si="608"/>
        <v>0</v>
      </c>
      <c r="AH442">
        <v>0</v>
      </c>
      <c r="AI442">
        <f t="shared" si="609"/>
        <v>0</v>
      </c>
      <c r="AJ442">
        <v>0</v>
      </c>
      <c r="AK442">
        <f t="shared" si="610"/>
        <v>0</v>
      </c>
      <c r="AL442">
        <v>0</v>
      </c>
      <c r="AM442">
        <f t="shared" si="611"/>
        <v>0</v>
      </c>
      <c r="AN442">
        <v>0</v>
      </c>
      <c r="AO442">
        <f t="shared" si="612"/>
        <v>0</v>
      </c>
      <c r="AP442">
        <v>0</v>
      </c>
      <c r="AQ442">
        <f t="shared" si="613"/>
        <v>0</v>
      </c>
      <c r="AR442">
        <v>0</v>
      </c>
      <c r="AS442">
        <f t="shared" si="614"/>
        <v>0</v>
      </c>
      <c r="AT442">
        <v>0</v>
      </c>
      <c r="AU442">
        <f t="shared" si="615"/>
        <v>0</v>
      </c>
      <c r="AV442">
        <v>0</v>
      </c>
      <c r="AW442">
        <f t="shared" si="616"/>
        <v>0</v>
      </c>
      <c r="AX442">
        <v>0</v>
      </c>
      <c r="AY442">
        <f t="shared" si="617"/>
        <v>0</v>
      </c>
      <c r="AZ442">
        <v>0</v>
      </c>
      <c r="BA442">
        <f t="shared" si="618"/>
        <v>0</v>
      </c>
      <c r="BB442">
        <v>0</v>
      </c>
      <c r="BC442">
        <f t="shared" si="619"/>
        <v>0</v>
      </c>
      <c r="BD442">
        <v>0</v>
      </c>
      <c r="BE442">
        <f t="shared" si="620"/>
        <v>0</v>
      </c>
      <c r="BF442">
        <v>0</v>
      </c>
      <c r="BG442">
        <f t="shared" si="621"/>
        <v>0</v>
      </c>
      <c r="BH442">
        <v>0</v>
      </c>
      <c r="BI442">
        <f t="shared" si="622"/>
        <v>0</v>
      </c>
      <c r="BJ442">
        <v>0</v>
      </c>
      <c r="BK442">
        <f t="shared" si="623"/>
        <v>0</v>
      </c>
      <c r="BL442">
        <v>0</v>
      </c>
      <c r="BM442">
        <f t="shared" si="624"/>
        <v>0</v>
      </c>
      <c r="BN442">
        <v>0</v>
      </c>
      <c r="BO442">
        <f t="shared" si="625"/>
        <v>0</v>
      </c>
      <c r="BP442">
        <v>0</v>
      </c>
      <c r="BQ442">
        <f t="shared" si="626"/>
        <v>0</v>
      </c>
      <c r="BR442">
        <v>0</v>
      </c>
      <c r="BS442">
        <f t="shared" si="627"/>
        <v>0</v>
      </c>
      <c r="BT442">
        <v>0</v>
      </c>
      <c r="BU442">
        <f t="shared" si="628"/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f t="shared" si="631"/>
        <v>0</v>
      </c>
      <c r="DF442">
        <v>60</v>
      </c>
      <c r="DG442">
        <f t="shared" si="632"/>
        <v>0.7237980000144334</v>
      </c>
      <c r="DH442">
        <v>40</v>
      </c>
      <c r="DI442">
        <f t="shared" si="638"/>
        <v>0.27620199998556666</v>
      </c>
      <c r="DJ442">
        <v>0</v>
      </c>
      <c r="DK442">
        <f t="shared" si="639"/>
        <v>0</v>
      </c>
      <c r="DL442">
        <v>0</v>
      </c>
      <c r="DM442">
        <f t="shared" si="640"/>
        <v>0</v>
      </c>
      <c r="DN442">
        <v>0</v>
      </c>
      <c r="DO442">
        <f t="shared" si="641"/>
        <v>0</v>
      </c>
      <c r="DP442">
        <v>0</v>
      </c>
      <c r="DQ442">
        <f t="shared" si="642"/>
        <v>0</v>
      </c>
      <c r="DR442">
        <v>0</v>
      </c>
      <c r="DS442">
        <f t="shared" si="643"/>
        <v>0</v>
      </c>
      <c r="DT442">
        <v>0</v>
      </c>
      <c r="DU442">
        <f t="shared" si="644"/>
        <v>0</v>
      </c>
      <c r="DV442">
        <v>0</v>
      </c>
      <c r="DW442">
        <f t="shared" si="645"/>
        <v>0</v>
      </c>
      <c r="DX442">
        <v>0</v>
      </c>
      <c r="DY442">
        <f t="shared" si="646"/>
        <v>0</v>
      </c>
      <c r="DZ442">
        <v>0</v>
      </c>
      <c r="EA442">
        <f t="shared" si="647"/>
        <v>0</v>
      </c>
      <c r="EB442">
        <v>0</v>
      </c>
      <c r="EC442">
        <f t="shared" si="648"/>
        <v>0</v>
      </c>
      <c r="ED442">
        <v>0</v>
      </c>
      <c r="EE442">
        <f t="shared" si="649"/>
        <v>0</v>
      </c>
      <c r="EF442">
        <v>0</v>
      </c>
      <c r="EG442">
        <f t="shared" si="650"/>
        <v>0</v>
      </c>
      <c r="EH442">
        <v>0</v>
      </c>
      <c r="EI442">
        <f t="shared" si="651"/>
        <v>0</v>
      </c>
      <c r="EJ442">
        <v>0</v>
      </c>
      <c r="EK442">
        <f t="shared" si="652"/>
        <v>0</v>
      </c>
      <c r="EL442">
        <v>0</v>
      </c>
      <c r="EM442">
        <f t="shared" si="653"/>
        <v>0</v>
      </c>
      <c r="EN442">
        <v>0</v>
      </c>
      <c r="EO442">
        <f t="shared" si="654"/>
        <v>0</v>
      </c>
      <c r="EP442">
        <v>0</v>
      </c>
      <c r="EQ442">
        <f t="shared" si="655"/>
        <v>0</v>
      </c>
      <c r="ER442">
        <v>0</v>
      </c>
      <c r="ES442">
        <f t="shared" si="656"/>
        <v>0</v>
      </c>
      <c r="ET442">
        <v>0</v>
      </c>
      <c r="EU442">
        <f t="shared" si="657"/>
        <v>0</v>
      </c>
      <c r="EV442">
        <v>0</v>
      </c>
      <c r="EW442">
        <f t="shared" si="658"/>
        <v>0</v>
      </c>
      <c r="EX442">
        <v>0</v>
      </c>
      <c r="EY442">
        <f t="shared" si="659"/>
        <v>0</v>
      </c>
      <c r="EZ442">
        <v>0</v>
      </c>
      <c r="FA442">
        <f t="shared" si="660"/>
        <v>0</v>
      </c>
      <c r="FB442">
        <v>0</v>
      </c>
      <c r="FC442">
        <f t="shared" si="661"/>
        <v>0</v>
      </c>
      <c r="FD442">
        <v>0</v>
      </c>
      <c r="FE442">
        <v>0</v>
      </c>
      <c r="FF442" s="3" t="s">
        <v>871</v>
      </c>
    </row>
    <row r="443" spans="1:162" x14ac:dyDescent="0.45">
      <c r="A443">
        <v>442</v>
      </c>
      <c r="B443">
        <v>659</v>
      </c>
      <c r="C443" t="s">
        <v>543</v>
      </c>
      <c r="D443" t="s">
        <v>742</v>
      </c>
      <c r="E443" t="s">
        <v>545</v>
      </c>
      <c r="G443" s="2">
        <v>1</v>
      </c>
      <c r="H443">
        <v>233</v>
      </c>
      <c r="I443">
        <v>1200</v>
      </c>
      <c r="J443">
        <v>373</v>
      </c>
      <c r="K443" s="2">
        <f t="shared" si="637"/>
        <v>0.31083333333333335</v>
      </c>
      <c r="M443" t="s">
        <v>64</v>
      </c>
      <c r="N443">
        <v>70</v>
      </c>
      <c r="O443">
        <f t="shared" si="599"/>
        <v>0.70597253411642769</v>
      </c>
      <c r="P443">
        <v>30</v>
      </c>
      <c r="Q443">
        <f t="shared" si="600"/>
        <v>0.29402746588357231</v>
      </c>
      <c r="R443">
        <v>0</v>
      </c>
      <c r="S443">
        <f t="shared" si="601"/>
        <v>0</v>
      </c>
      <c r="T443">
        <v>0</v>
      </c>
      <c r="U443">
        <f t="shared" si="602"/>
        <v>0</v>
      </c>
      <c r="V443">
        <v>0</v>
      </c>
      <c r="W443">
        <f t="shared" si="603"/>
        <v>0</v>
      </c>
      <c r="X443">
        <v>0</v>
      </c>
      <c r="Y443">
        <f t="shared" si="604"/>
        <v>0</v>
      </c>
      <c r="Z443">
        <v>0</v>
      </c>
      <c r="AA443">
        <f t="shared" si="605"/>
        <v>0</v>
      </c>
      <c r="AB443">
        <v>0</v>
      </c>
      <c r="AC443">
        <f t="shared" si="606"/>
        <v>0</v>
      </c>
      <c r="AD443">
        <v>0</v>
      </c>
      <c r="AE443">
        <f t="shared" si="607"/>
        <v>0</v>
      </c>
      <c r="AF443">
        <v>0</v>
      </c>
      <c r="AG443">
        <f t="shared" si="608"/>
        <v>0</v>
      </c>
      <c r="AH443">
        <v>0</v>
      </c>
      <c r="AI443">
        <f t="shared" si="609"/>
        <v>0</v>
      </c>
      <c r="AJ443">
        <v>0</v>
      </c>
      <c r="AK443">
        <f t="shared" si="610"/>
        <v>0</v>
      </c>
      <c r="AL443">
        <v>0</v>
      </c>
      <c r="AM443">
        <f t="shared" si="611"/>
        <v>0</v>
      </c>
      <c r="AN443">
        <v>0</v>
      </c>
      <c r="AO443">
        <f t="shared" si="612"/>
        <v>0</v>
      </c>
      <c r="AP443">
        <v>0</v>
      </c>
      <c r="AQ443">
        <f t="shared" si="613"/>
        <v>0</v>
      </c>
      <c r="AR443">
        <v>0</v>
      </c>
      <c r="AS443">
        <f t="shared" si="614"/>
        <v>0</v>
      </c>
      <c r="AT443">
        <v>0</v>
      </c>
      <c r="AU443">
        <f t="shared" si="615"/>
        <v>0</v>
      </c>
      <c r="AV443">
        <v>0</v>
      </c>
      <c r="AW443">
        <f t="shared" si="616"/>
        <v>0</v>
      </c>
      <c r="AX443">
        <v>0</v>
      </c>
      <c r="AY443">
        <f t="shared" si="617"/>
        <v>0</v>
      </c>
      <c r="AZ443">
        <v>0</v>
      </c>
      <c r="BA443">
        <f t="shared" si="618"/>
        <v>0</v>
      </c>
      <c r="BB443">
        <v>0</v>
      </c>
      <c r="BC443">
        <f t="shared" si="619"/>
        <v>0</v>
      </c>
      <c r="BD443">
        <v>0</v>
      </c>
      <c r="BE443">
        <f t="shared" si="620"/>
        <v>0</v>
      </c>
      <c r="BF443">
        <v>0</v>
      </c>
      <c r="BG443">
        <f t="shared" si="621"/>
        <v>0</v>
      </c>
      <c r="BH443">
        <v>0</v>
      </c>
      <c r="BI443">
        <f t="shared" si="622"/>
        <v>0</v>
      </c>
      <c r="BJ443">
        <v>0</v>
      </c>
      <c r="BK443">
        <f t="shared" si="623"/>
        <v>0</v>
      </c>
      <c r="BL443">
        <v>0</v>
      </c>
      <c r="BM443">
        <f t="shared" si="624"/>
        <v>0</v>
      </c>
      <c r="BN443">
        <v>0</v>
      </c>
      <c r="BO443">
        <f t="shared" si="625"/>
        <v>0</v>
      </c>
      <c r="BP443">
        <v>0</v>
      </c>
      <c r="BQ443">
        <f t="shared" si="626"/>
        <v>0</v>
      </c>
      <c r="BR443">
        <v>0</v>
      </c>
      <c r="BS443">
        <f t="shared" si="627"/>
        <v>0</v>
      </c>
      <c r="BT443">
        <v>0</v>
      </c>
      <c r="BU443">
        <f t="shared" si="628"/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f t="shared" si="631"/>
        <v>0</v>
      </c>
      <c r="DF443">
        <v>0</v>
      </c>
      <c r="DG443">
        <f t="shared" si="632"/>
        <v>0</v>
      </c>
      <c r="DH443">
        <v>100</v>
      </c>
      <c r="DI443">
        <f t="shared" si="638"/>
        <v>1</v>
      </c>
      <c r="DJ443">
        <v>0</v>
      </c>
      <c r="DK443">
        <f t="shared" si="639"/>
        <v>0</v>
      </c>
      <c r="DL443">
        <v>0</v>
      </c>
      <c r="DM443">
        <f t="shared" si="640"/>
        <v>0</v>
      </c>
      <c r="DN443">
        <v>0</v>
      </c>
      <c r="DO443">
        <f t="shared" si="641"/>
        <v>0</v>
      </c>
      <c r="DP443">
        <v>0</v>
      </c>
      <c r="DQ443">
        <f t="shared" si="642"/>
        <v>0</v>
      </c>
      <c r="DR443">
        <v>0</v>
      </c>
      <c r="DS443">
        <f t="shared" si="643"/>
        <v>0</v>
      </c>
      <c r="DT443">
        <v>0</v>
      </c>
      <c r="DU443">
        <f t="shared" si="644"/>
        <v>0</v>
      </c>
      <c r="DV443">
        <v>0</v>
      </c>
      <c r="DW443">
        <f t="shared" si="645"/>
        <v>0</v>
      </c>
      <c r="DX443">
        <v>0</v>
      </c>
      <c r="DY443">
        <f t="shared" si="646"/>
        <v>0</v>
      </c>
      <c r="DZ443">
        <v>0</v>
      </c>
      <c r="EA443">
        <f t="shared" si="647"/>
        <v>0</v>
      </c>
      <c r="EB443">
        <v>0</v>
      </c>
      <c r="EC443">
        <f t="shared" si="648"/>
        <v>0</v>
      </c>
      <c r="ED443">
        <v>0</v>
      </c>
      <c r="EE443">
        <f t="shared" si="649"/>
        <v>0</v>
      </c>
      <c r="EF443">
        <v>0</v>
      </c>
      <c r="EG443">
        <f t="shared" si="650"/>
        <v>0</v>
      </c>
      <c r="EH443">
        <v>0</v>
      </c>
      <c r="EI443">
        <f t="shared" si="651"/>
        <v>0</v>
      </c>
      <c r="EJ443">
        <v>0</v>
      </c>
      <c r="EK443">
        <f t="shared" si="652"/>
        <v>0</v>
      </c>
      <c r="EL443">
        <v>0</v>
      </c>
      <c r="EM443">
        <f t="shared" si="653"/>
        <v>0</v>
      </c>
      <c r="EN443">
        <v>0</v>
      </c>
      <c r="EO443">
        <f t="shared" si="654"/>
        <v>0</v>
      </c>
      <c r="EP443">
        <v>0</v>
      </c>
      <c r="EQ443">
        <f t="shared" si="655"/>
        <v>0</v>
      </c>
      <c r="ER443">
        <v>0</v>
      </c>
      <c r="ES443">
        <f t="shared" si="656"/>
        <v>0</v>
      </c>
      <c r="ET443">
        <v>0</v>
      </c>
      <c r="EU443">
        <f t="shared" si="657"/>
        <v>0</v>
      </c>
      <c r="EV443">
        <v>0</v>
      </c>
      <c r="EW443">
        <f t="shared" si="658"/>
        <v>0</v>
      </c>
      <c r="EX443">
        <v>0</v>
      </c>
      <c r="EY443">
        <f t="shared" si="659"/>
        <v>0</v>
      </c>
      <c r="EZ443">
        <v>0</v>
      </c>
      <c r="FA443">
        <f t="shared" si="660"/>
        <v>0</v>
      </c>
      <c r="FB443">
        <v>0</v>
      </c>
      <c r="FC443">
        <f t="shared" si="661"/>
        <v>0</v>
      </c>
      <c r="FD443">
        <v>0</v>
      </c>
      <c r="FE443">
        <v>0</v>
      </c>
      <c r="FF443" s="3" t="s">
        <v>871</v>
      </c>
    </row>
    <row r="444" spans="1:162" x14ac:dyDescent="0.45">
      <c r="A444">
        <v>443</v>
      </c>
      <c r="B444">
        <v>660</v>
      </c>
      <c r="C444" t="s">
        <v>543</v>
      </c>
      <c r="D444" t="s">
        <v>742</v>
      </c>
      <c r="E444" t="s">
        <v>545</v>
      </c>
      <c r="G444" s="2">
        <v>1</v>
      </c>
      <c r="H444">
        <v>233</v>
      </c>
      <c r="I444">
        <v>1200</v>
      </c>
      <c r="J444">
        <v>473</v>
      </c>
      <c r="K444" s="2">
        <f t="shared" si="637"/>
        <v>0.39416666666666667</v>
      </c>
      <c r="M444" t="s">
        <v>64</v>
      </c>
      <c r="N444">
        <v>70</v>
      </c>
      <c r="O444">
        <f t="shared" si="599"/>
        <v>0.70597253411642769</v>
      </c>
      <c r="P444">
        <v>30</v>
      </c>
      <c r="Q444">
        <f t="shared" si="600"/>
        <v>0.29402746588357231</v>
      </c>
      <c r="R444">
        <v>0</v>
      </c>
      <c r="S444">
        <f t="shared" si="601"/>
        <v>0</v>
      </c>
      <c r="T444">
        <v>0</v>
      </c>
      <c r="U444">
        <f t="shared" si="602"/>
        <v>0</v>
      </c>
      <c r="V444">
        <v>0</v>
      </c>
      <c r="W444">
        <f t="shared" si="603"/>
        <v>0</v>
      </c>
      <c r="X444">
        <v>0</v>
      </c>
      <c r="Y444">
        <f t="shared" si="604"/>
        <v>0</v>
      </c>
      <c r="Z444">
        <v>0</v>
      </c>
      <c r="AA444">
        <f t="shared" si="605"/>
        <v>0</v>
      </c>
      <c r="AB444">
        <v>0</v>
      </c>
      <c r="AC444">
        <f t="shared" si="606"/>
        <v>0</v>
      </c>
      <c r="AD444">
        <v>0</v>
      </c>
      <c r="AE444">
        <f t="shared" si="607"/>
        <v>0</v>
      </c>
      <c r="AF444">
        <v>0</v>
      </c>
      <c r="AG444">
        <f t="shared" si="608"/>
        <v>0</v>
      </c>
      <c r="AH444">
        <v>0</v>
      </c>
      <c r="AI444">
        <f t="shared" si="609"/>
        <v>0</v>
      </c>
      <c r="AJ444">
        <v>0</v>
      </c>
      <c r="AK444">
        <f t="shared" si="610"/>
        <v>0</v>
      </c>
      <c r="AL444">
        <v>0</v>
      </c>
      <c r="AM444">
        <f t="shared" si="611"/>
        <v>0</v>
      </c>
      <c r="AN444">
        <v>0</v>
      </c>
      <c r="AO444">
        <f t="shared" si="612"/>
        <v>0</v>
      </c>
      <c r="AP444">
        <v>0</v>
      </c>
      <c r="AQ444">
        <f t="shared" si="613"/>
        <v>0</v>
      </c>
      <c r="AR444">
        <v>0</v>
      </c>
      <c r="AS444">
        <f t="shared" si="614"/>
        <v>0</v>
      </c>
      <c r="AT444">
        <v>0</v>
      </c>
      <c r="AU444">
        <f t="shared" si="615"/>
        <v>0</v>
      </c>
      <c r="AV444">
        <v>0</v>
      </c>
      <c r="AW444">
        <f t="shared" si="616"/>
        <v>0</v>
      </c>
      <c r="AX444">
        <v>0</v>
      </c>
      <c r="AY444">
        <f t="shared" si="617"/>
        <v>0</v>
      </c>
      <c r="AZ444">
        <v>0</v>
      </c>
      <c r="BA444">
        <f t="shared" si="618"/>
        <v>0</v>
      </c>
      <c r="BB444">
        <v>0</v>
      </c>
      <c r="BC444">
        <f t="shared" si="619"/>
        <v>0</v>
      </c>
      <c r="BD444">
        <v>0</v>
      </c>
      <c r="BE444">
        <f t="shared" si="620"/>
        <v>0</v>
      </c>
      <c r="BF444">
        <v>0</v>
      </c>
      <c r="BG444">
        <f t="shared" si="621"/>
        <v>0</v>
      </c>
      <c r="BH444">
        <v>0</v>
      </c>
      <c r="BI444">
        <f t="shared" si="622"/>
        <v>0</v>
      </c>
      <c r="BJ444">
        <v>0</v>
      </c>
      <c r="BK444">
        <f t="shared" si="623"/>
        <v>0</v>
      </c>
      <c r="BL444">
        <v>0</v>
      </c>
      <c r="BM444">
        <f t="shared" si="624"/>
        <v>0</v>
      </c>
      <c r="BN444">
        <v>0</v>
      </c>
      <c r="BO444">
        <f t="shared" si="625"/>
        <v>0</v>
      </c>
      <c r="BP444">
        <v>0</v>
      </c>
      <c r="BQ444">
        <f t="shared" si="626"/>
        <v>0</v>
      </c>
      <c r="BR444">
        <v>0</v>
      </c>
      <c r="BS444">
        <f t="shared" si="627"/>
        <v>0</v>
      </c>
      <c r="BT444">
        <v>0</v>
      </c>
      <c r="BU444">
        <f t="shared" si="628"/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f t="shared" si="631"/>
        <v>0</v>
      </c>
      <c r="DF444">
        <v>0</v>
      </c>
      <c r="DG444">
        <f t="shared" si="632"/>
        <v>0</v>
      </c>
      <c r="DH444">
        <v>100</v>
      </c>
      <c r="DI444">
        <f t="shared" si="638"/>
        <v>1</v>
      </c>
      <c r="DJ444">
        <v>0</v>
      </c>
      <c r="DK444">
        <f t="shared" si="639"/>
        <v>0</v>
      </c>
      <c r="DL444">
        <v>0</v>
      </c>
      <c r="DM444">
        <f t="shared" si="640"/>
        <v>0</v>
      </c>
      <c r="DN444">
        <v>0</v>
      </c>
      <c r="DO444">
        <f t="shared" si="641"/>
        <v>0</v>
      </c>
      <c r="DP444">
        <v>0</v>
      </c>
      <c r="DQ444">
        <f t="shared" si="642"/>
        <v>0</v>
      </c>
      <c r="DR444">
        <v>0</v>
      </c>
      <c r="DS444">
        <f t="shared" si="643"/>
        <v>0</v>
      </c>
      <c r="DT444">
        <v>0</v>
      </c>
      <c r="DU444">
        <f t="shared" si="644"/>
        <v>0</v>
      </c>
      <c r="DV444">
        <v>0</v>
      </c>
      <c r="DW444">
        <f t="shared" si="645"/>
        <v>0</v>
      </c>
      <c r="DX444">
        <v>0</v>
      </c>
      <c r="DY444">
        <f t="shared" si="646"/>
        <v>0</v>
      </c>
      <c r="DZ444">
        <v>0</v>
      </c>
      <c r="EA444">
        <f t="shared" si="647"/>
        <v>0</v>
      </c>
      <c r="EB444">
        <v>0</v>
      </c>
      <c r="EC444">
        <f t="shared" si="648"/>
        <v>0</v>
      </c>
      <c r="ED444">
        <v>0</v>
      </c>
      <c r="EE444">
        <f t="shared" si="649"/>
        <v>0</v>
      </c>
      <c r="EF444">
        <v>0</v>
      </c>
      <c r="EG444">
        <f t="shared" si="650"/>
        <v>0</v>
      </c>
      <c r="EH444">
        <v>0</v>
      </c>
      <c r="EI444">
        <f t="shared" si="651"/>
        <v>0</v>
      </c>
      <c r="EJ444">
        <v>0</v>
      </c>
      <c r="EK444">
        <f t="shared" si="652"/>
        <v>0</v>
      </c>
      <c r="EL444">
        <v>0</v>
      </c>
      <c r="EM444">
        <f t="shared" si="653"/>
        <v>0</v>
      </c>
      <c r="EN444">
        <v>0</v>
      </c>
      <c r="EO444">
        <f t="shared" si="654"/>
        <v>0</v>
      </c>
      <c r="EP444">
        <v>0</v>
      </c>
      <c r="EQ444">
        <f t="shared" si="655"/>
        <v>0</v>
      </c>
      <c r="ER444">
        <v>0</v>
      </c>
      <c r="ES444">
        <f t="shared" si="656"/>
        <v>0</v>
      </c>
      <c r="ET444">
        <v>0</v>
      </c>
      <c r="EU444">
        <f t="shared" si="657"/>
        <v>0</v>
      </c>
      <c r="EV444">
        <v>0</v>
      </c>
      <c r="EW444">
        <f t="shared" si="658"/>
        <v>0</v>
      </c>
      <c r="EX444">
        <v>0</v>
      </c>
      <c r="EY444">
        <f t="shared" si="659"/>
        <v>0</v>
      </c>
      <c r="EZ444">
        <v>0</v>
      </c>
      <c r="FA444">
        <f t="shared" si="660"/>
        <v>0</v>
      </c>
      <c r="FB444">
        <v>0</v>
      </c>
      <c r="FC444">
        <f t="shared" si="661"/>
        <v>0</v>
      </c>
      <c r="FD444">
        <v>0</v>
      </c>
      <c r="FE444">
        <v>0</v>
      </c>
      <c r="FF444" s="3" t="s">
        <v>871</v>
      </c>
    </row>
    <row r="445" spans="1:162" x14ac:dyDescent="0.45">
      <c r="A445">
        <v>444</v>
      </c>
      <c r="B445">
        <v>661</v>
      </c>
      <c r="C445" t="s">
        <v>543</v>
      </c>
      <c r="D445" t="s">
        <v>742</v>
      </c>
      <c r="E445" t="s">
        <v>545</v>
      </c>
      <c r="G445" s="2">
        <v>1</v>
      </c>
      <c r="H445">
        <v>233</v>
      </c>
      <c r="I445">
        <v>1200</v>
      </c>
      <c r="J445">
        <v>573</v>
      </c>
      <c r="K445" s="2">
        <f t="shared" si="637"/>
        <v>0.47749999999999998</v>
      </c>
      <c r="M445" t="s">
        <v>64</v>
      </c>
      <c r="N445">
        <v>70</v>
      </c>
      <c r="O445">
        <f t="shared" si="599"/>
        <v>0.70597253411642769</v>
      </c>
      <c r="P445">
        <v>30</v>
      </c>
      <c r="Q445">
        <f t="shared" si="600"/>
        <v>0.29402746588357231</v>
      </c>
      <c r="R445">
        <v>0</v>
      </c>
      <c r="S445">
        <f t="shared" si="601"/>
        <v>0</v>
      </c>
      <c r="T445">
        <v>0</v>
      </c>
      <c r="U445">
        <f t="shared" si="602"/>
        <v>0</v>
      </c>
      <c r="V445">
        <v>0</v>
      </c>
      <c r="W445">
        <f t="shared" si="603"/>
        <v>0</v>
      </c>
      <c r="X445">
        <v>0</v>
      </c>
      <c r="Y445">
        <f t="shared" si="604"/>
        <v>0</v>
      </c>
      <c r="Z445">
        <v>0</v>
      </c>
      <c r="AA445">
        <f t="shared" si="605"/>
        <v>0</v>
      </c>
      <c r="AB445">
        <v>0</v>
      </c>
      <c r="AC445">
        <f t="shared" si="606"/>
        <v>0</v>
      </c>
      <c r="AD445">
        <v>0</v>
      </c>
      <c r="AE445">
        <f t="shared" si="607"/>
        <v>0</v>
      </c>
      <c r="AF445">
        <v>0</v>
      </c>
      <c r="AG445">
        <f t="shared" si="608"/>
        <v>0</v>
      </c>
      <c r="AH445">
        <v>0</v>
      </c>
      <c r="AI445">
        <f t="shared" si="609"/>
        <v>0</v>
      </c>
      <c r="AJ445">
        <v>0</v>
      </c>
      <c r="AK445">
        <f t="shared" si="610"/>
        <v>0</v>
      </c>
      <c r="AL445">
        <v>0</v>
      </c>
      <c r="AM445">
        <f t="shared" si="611"/>
        <v>0</v>
      </c>
      <c r="AN445">
        <v>0</v>
      </c>
      <c r="AO445">
        <f t="shared" si="612"/>
        <v>0</v>
      </c>
      <c r="AP445">
        <v>0</v>
      </c>
      <c r="AQ445">
        <f t="shared" si="613"/>
        <v>0</v>
      </c>
      <c r="AR445">
        <v>0</v>
      </c>
      <c r="AS445">
        <f t="shared" si="614"/>
        <v>0</v>
      </c>
      <c r="AT445">
        <v>0</v>
      </c>
      <c r="AU445">
        <f t="shared" si="615"/>
        <v>0</v>
      </c>
      <c r="AV445">
        <v>0</v>
      </c>
      <c r="AW445">
        <f t="shared" si="616"/>
        <v>0</v>
      </c>
      <c r="AX445">
        <v>0</v>
      </c>
      <c r="AY445">
        <f t="shared" si="617"/>
        <v>0</v>
      </c>
      <c r="AZ445">
        <v>0</v>
      </c>
      <c r="BA445">
        <f t="shared" si="618"/>
        <v>0</v>
      </c>
      <c r="BB445">
        <v>0</v>
      </c>
      <c r="BC445">
        <f t="shared" si="619"/>
        <v>0</v>
      </c>
      <c r="BD445">
        <v>0</v>
      </c>
      <c r="BE445">
        <f t="shared" si="620"/>
        <v>0</v>
      </c>
      <c r="BF445">
        <v>0</v>
      </c>
      <c r="BG445">
        <f t="shared" si="621"/>
        <v>0</v>
      </c>
      <c r="BH445">
        <v>0</v>
      </c>
      <c r="BI445">
        <f t="shared" si="622"/>
        <v>0</v>
      </c>
      <c r="BJ445">
        <v>0</v>
      </c>
      <c r="BK445">
        <f t="shared" si="623"/>
        <v>0</v>
      </c>
      <c r="BL445">
        <v>0</v>
      </c>
      <c r="BM445">
        <f t="shared" si="624"/>
        <v>0</v>
      </c>
      <c r="BN445">
        <v>0</v>
      </c>
      <c r="BO445">
        <f t="shared" si="625"/>
        <v>0</v>
      </c>
      <c r="BP445">
        <v>0</v>
      </c>
      <c r="BQ445">
        <f t="shared" si="626"/>
        <v>0</v>
      </c>
      <c r="BR445">
        <v>0</v>
      </c>
      <c r="BS445">
        <f t="shared" si="627"/>
        <v>0</v>
      </c>
      <c r="BT445">
        <v>0</v>
      </c>
      <c r="BU445">
        <f t="shared" si="628"/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f t="shared" ref="DE445:DE476" si="663">((DD445/100)/FY$2)/((DD445/100)/FY$2+(DF445/100)/GA$2+(DH445/100)/GC$2+(DJ445/100)/FK$2+(DL445/100)/FO$10+(DN445/100)/FI$13+(DP445/100)/FK$13+(DR445/100)/FM$13+(DT445/100)/FO$13+(DV445/100)/FI$19+(DX445/100)/FI$2+(DZ445/100)/FQ$2+(EB445/100)/FM$2+(ED445/100)/FI$22+(EF445/100)/FK$22+(EH445/100)/FS$2+(EJ445/100)/FI$6+(EL445/100)/FI$10+(EN445/100)/FN$22+(EP445/100)/FM$23+(ER445/100)/FI$26)</f>
        <v>0</v>
      </c>
      <c r="DF445">
        <v>0</v>
      </c>
      <c r="DG445">
        <f t="shared" ref="DG445:DG476" si="664">((DF445/100)/GA$2)/((DD445/100)/FY$2+(DF445/100)/GA$2+(DH445/100)/GC$2+(DJ445/100)/FK$2+(DL445/100)/FO$10+(DN445/100)/FI$13+(DP445/100)/FK$13+(DR445/100)/FM$13+(DT445/100)/FO$13+(DV445/100)/FI$19+(DX445/100)/FI$2+(DZ445/100)/FQ$2+(EB445/100)/FM$2+(ED445/100)/FI$22+(EF445/100)/FK$22+(EH445/100)/FS$2+(EJ445/100)/FI$6+(EL445/100)/FI$10+(EN445/100)/FN$22+(EP445/100)/FM$23+(ER445/100)/FI$26)</f>
        <v>0</v>
      </c>
      <c r="DH445">
        <v>100</v>
      </c>
      <c r="DI445">
        <f t="shared" si="638"/>
        <v>1</v>
      </c>
      <c r="DJ445">
        <v>0</v>
      </c>
      <c r="DK445">
        <f t="shared" si="639"/>
        <v>0</v>
      </c>
      <c r="DL445">
        <v>0</v>
      </c>
      <c r="DM445">
        <f t="shared" si="640"/>
        <v>0</v>
      </c>
      <c r="DN445">
        <v>0</v>
      </c>
      <c r="DO445">
        <f t="shared" si="641"/>
        <v>0</v>
      </c>
      <c r="DP445">
        <v>0</v>
      </c>
      <c r="DQ445">
        <f t="shared" si="642"/>
        <v>0</v>
      </c>
      <c r="DR445">
        <v>0</v>
      </c>
      <c r="DS445">
        <f t="shared" si="643"/>
        <v>0</v>
      </c>
      <c r="DT445">
        <v>0</v>
      </c>
      <c r="DU445">
        <f t="shared" si="644"/>
        <v>0</v>
      </c>
      <c r="DV445">
        <v>0</v>
      </c>
      <c r="DW445">
        <f t="shared" si="645"/>
        <v>0</v>
      </c>
      <c r="DX445">
        <v>0</v>
      </c>
      <c r="DY445">
        <f t="shared" si="646"/>
        <v>0</v>
      </c>
      <c r="DZ445">
        <v>0</v>
      </c>
      <c r="EA445">
        <f t="shared" si="647"/>
        <v>0</v>
      </c>
      <c r="EB445">
        <v>0</v>
      </c>
      <c r="EC445">
        <f t="shared" si="648"/>
        <v>0</v>
      </c>
      <c r="ED445">
        <v>0</v>
      </c>
      <c r="EE445">
        <f t="shared" si="649"/>
        <v>0</v>
      </c>
      <c r="EF445">
        <v>0</v>
      </c>
      <c r="EG445">
        <f t="shared" si="650"/>
        <v>0</v>
      </c>
      <c r="EH445">
        <v>0</v>
      </c>
      <c r="EI445">
        <f t="shared" si="651"/>
        <v>0</v>
      </c>
      <c r="EJ445">
        <v>0</v>
      </c>
      <c r="EK445">
        <f t="shared" si="652"/>
        <v>0</v>
      </c>
      <c r="EL445">
        <v>0</v>
      </c>
      <c r="EM445">
        <f t="shared" si="653"/>
        <v>0</v>
      </c>
      <c r="EN445">
        <v>0</v>
      </c>
      <c r="EO445">
        <f t="shared" si="654"/>
        <v>0</v>
      </c>
      <c r="EP445">
        <v>0</v>
      </c>
      <c r="EQ445">
        <f t="shared" si="655"/>
        <v>0</v>
      </c>
      <c r="ER445">
        <v>0</v>
      </c>
      <c r="ES445">
        <f t="shared" si="656"/>
        <v>0</v>
      </c>
      <c r="ET445">
        <v>0</v>
      </c>
      <c r="EU445">
        <f t="shared" si="657"/>
        <v>0</v>
      </c>
      <c r="EV445">
        <v>0</v>
      </c>
      <c r="EW445">
        <f t="shared" si="658"/>
        <v>0</v>
      </c>
      <c r="EX445">
        <v>0</v>
      </c>
      <c r="EY445">
        <f t="shared" si="659"/>
        <v>0</v>
      </c>
      <c r="EZ445">
        <v>0</v>
      </c>
      <c r="FA445">
        <f t="shared" si="660"/>
        <v>0</v>
      </c>
      <c r="FB445">
        <v>0</v>
      </c>
      <c r="FC445">
        <f t="shared" si="661"/>
        <v>0</v>
      </c>
      <c r="FD445">
        <v>0</v>
      </c>
      <c r="FE445">
        <v>0</v>
      </c>
      <c r="FF445" s="3" t="s">
        <v>871</v>
      </c>
    </row>
    <row r="446" spans="1:162" x14ac:dyDescent="0.45">
      <c r="A446">
        <v>445</v>
      </c>
      <c r="B446">
        <v>662</v>
      </c>
      <c r="C446" t="s">
        <v>856</v>
      </c>
      <c r="D446" t="s">
        <v>879</v>
      </c>
      <c r="E446" t="s">
        <v>545</v>
      </c>
      <c r="G446" s="2">
        <v>1</v>
      </c>
      <c r="H446">
        <v>253</v>
      </c>
      <c r="I446">
        <v>1200</v>
      </c>
      <c r="J446">
        <v>323</v>
      </c>
      <c r="K446" s="2">
        <f t="shared" si="637"/>
        <v>0.26916666666666667</v>
      </c>
      <c r="M446" t="s">
        <v>64</v>
      </c>
      <c r="N446">
        <v>70</v>
      </c>
      <c r="O446">
        <f t="shared" si="599"/>
        <v>0.70597253411642769</v>
      </c>
      <c r="P446">
        <v>30</v>
      </c>
      <c r="Q446">
        <f t="shared" si="600"/>
        <v>0.29402746588357231</v>
      </c>
      <c r="R446">
        <v>0</v>
      </c>
      <c r="S446">
        <f t="shared" si="601"/>
        <v>0</v>
      </c>
      <c r="T446">
        <v>0</v>
      </c>
      <c r="U446">
        <f t="shared" si="602"/>
        <v>0</v>
      </c>
      <c r="V446">
        <v>0</v>
      </c>
      <c r="W446">
        <f t="shared" si="603"/>
        <v>0</v>
      </c>
      <c r="X446">
        <v>0</v>
      </c>
      <c r="Y446">
        <f t="shared" si="604"/>
        <v>0</v>
      </c>
      <c r="Z446">
        <v>0</v>
      </c>
      <c r="AA446">
        <f t="shared" si="605"/>
        <v>0</v>
      </c>
      <c r="AB446">
        <v>0</v>
      </c>
      <c r="AC446">
        <f t="shared" si="606"/>
        <v>0</v>
      </c>
      <c r="AD446">
        <v>0</v>
      </c>
      <c r="AE446">
        <f t="shared" si="607"/>
        <v>0</v>
      </c>
      <c r="AF446">
        <v>0</v>
      </c>
      <c r="AG446">
        <f t="shared" si="608"/>
        <v>0</v>
      </c>
      <c r="AH446">
        <v>0</v>
      </c>
      <c r="AI446">
        <f t="shared" si="609"/>
        <v>0</v>
      </c>
      <c r="AJ446">
        <v>0</v>
      </c>
      <c r="AK446">
        <f t="shared" si="610"/>
        <v>0</v>
      </c>
      <c r="AL446">
        <v>0</v>
      </c>
      <c r="AM446">
        <f t="shared" si="611"/>
        <v>0</v>
      </c>
      <c r="AN446">
        <v>0</v>
      </c>
      <c r="AO446">
        <f t="shared" si="612"/>
        <v>0</v>
      </c>
      <c r="AP446">
        <v>0</v>
      </c>
      <c r="AQ446">
        <f t="shared" si="613"/>
        <v>0</v>
      </c>
      <c r="AR446">
        <v>0</v>
      </c>
      <c r="AS446">
        <f t="shared" si="614"/>
        <v>0</v>
      </c>
      <c r="AT446">
        <v>0</v>
      </c>
      <c r="AU446">
        <f t="shared" si="615"/>
        <v>0</v>
      </c>
      <c r="AV446">
        <v>0</v>
      </c>
      <c r="AW446">
        <f t="shared" si="616"/>
        <v>0</v>
      </c>
      <c r="AX446">
        <v>0</v>
      </c>
      <c r="AY446">
        <f t="shared" si="617"/>
        <v>0</v>
      </c>
      <c r="AZ446">
        <v>0</v>
      </c>
      <c r="BA446">
        <f t="shared" si="618"/>
        <v>0</v>
      </c>
      <c r="BB446">
        <v>0</v>
      </c>
      <c r="BC446">
        <f t="shared" si="619"/>
        <v>0</v>
      </c>
      <c r="BD446">
        <v>0</v>
      </c>
      <c r="BE446">
        <f t="shared" si="620"/>
        <v>0</v>
      </c>
      <c r="BF446">
        <v>0</v>
      </c>
      <c r="BG446">
        <f t="shared" si="621"/>
        <v>0</v>
      </c>
      <c r="BH446">
        <v>0</v>
      </c>
      <c r="BI446">
        <f t="shared" si="622"/>
        <v>0</v>
      </c>
      <c r="BJ446">
        <v>0</v>
      </c>
      <c r="BK446">
        <f t="shared" si="623"/>
        <v>0</v>
      </c>
      <c r="BL446">
        <v>0</v>
      </c>
      <c r="BM446">
        <f t="shared" si="624"/>
        <v>0</v>
      </c>
      <c r="BN446">
        <v>0</v>
      </c>
      <c r="BO446">
        <f t="shared" si="625"/>
        <v>0</v>
      </c>
      <c r="BP446">
        <v>0</v>
      </c>
      <c r="BQ446">
        <f t="shared" si="626"/>
        <v>0</v>
      </c>
      <c r="BR446">
        <v>0</v>
      </c>
      <c r="BS446">
        <f t="shared" si="627"/>
        <v>0</v>
      </c>
      <c r="BT446">
        <v>0</v>
      </c>
      <c r="BU446">
        <f t="shared" si="628"/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f t="shared" si="663"/>
        <v>0</v>
      </c>
      <c r="DF446">
        <v>36</v>
      </c>
      <c r="DG446">
        <f t="shared" si="664"/>
        <v>0.49563776391267517</v>
      </c>
      <c r="DH446">
        <f>100-DF446</f>
        <v>64</v>
      </c>
      <c r="DI446">
        <f t="shared" si="638"/>
        <v>0.50436223608732489</v>
      </c>
      <c r="DJ446">
        <v>0</v>
      </c>
      <c r="DK446">
        <f t="shared" si="639"/>
        <v>0</v>
      </c>
      <c r="DL446">
        <v>0</v>
      </c>
      <c r="DM446">
        <f t="shared" si="640"/>
        <v>0</v>
      </c>
      <c r="DN446">
        <v>0</v>
      </c>
      <c r="DO446">
        <f t="shared" si="641"/>
        <v>0</v>
      </c>
      <c r="DP446">
        <v>0</v>
      </c>
      <c r="DQ446">
        <f t="shared" si="642"/>
        <v>0</v>
      </c>
      <c r="DR446">
        <v>0</v>
      </c>
      <c r="DS446">
        <f t="shared" si="643"/>
        <v>0</v>
      </c>
      <c r="DT446">
        <v>0</v>
      </c>
      <c r="DU446">
        <f t="shared" si="644"/>
        <v>0</v>
      </c>
      <c r="DV446">
        <v>0</v>
      </c>
      <c r="DW446">
        <f t="shared" si="645"/>
        <v>0</v>
      </c>
      <c r="DX446">
        <v>0</v>
      </c>
      <c r="DY446">
        <f t="shared" si="646"/>
        <v>0</v>
      </c>
      <c r="DZ446">
        <v>0</v>
      </c>
      <c r="EA446">
        <f t="shared" si="647"/>
        <v>0</v>
      </c>
      <c r="EB446">
        <v>0</v>
      </c>
      <c r="EC446">
        <f t="shared" si="648"/>
        <v>0</v>
      </c>
      <c r="ED446">
        <v>0</v>
      </c>
      <c r="EE446">
        <f t="shared" si="649"/>
        <v>0</v>
      </c>
      <c r="EF446">
        <v>0</v>
      </c>
      <c r="EG446">
        <f t="shared" si="650"/>
        <v>0</v>
      </c>
      <c r="EH446">
        <v>0</v>
      </c>
      <c r="EI446">
        <f t="shared" si="651"/>
        <v>0</v>
      </c>
      <c r="EJ446">
        <v>0</v>
      </c>
      <c r="EK446">
        <f t="shared" si="652"/>
        <v>0</v>
      </c>
      <c r="EL446">
        <v>0</v>
      </c>
      <c r="EM446">
        <f t="shared" si="653"/>
        <v>0</v>
      </c>
      <c r="EN446">
        <v>0</v>
      </c>
      <c r="EO446">
        <f t="shared" si="654"/>
        <v>0</v>
      </c>
      <c r="EP446">
        <v>0</v>
      </c>
      <c r="EQ446">
        <f t="shared" si="655"/>
        <v>0</v>
      </c>
      <c r="ER446">
        <v>0</v>
      </c>
      <c r="ES446">
        <f t="shared" si="656"/>
        <v>0</v>
      </c>
      <c r="ET446">
        <v>0</v>
      </c>
      <c r="EU446">
        <f t="shared" si="657"/>
        <v>0</v>
      </c>
      <c r="EV446">
        <v>0</v>
      </c>
      <c r="EW446">
        <f t="shared" si="658"/>
        <v>0</v>
      </c>
      <c r="EX446">
        <v>0</v>
      </c>
      <c r="EY446">
        <f t="shared" si="659"/>
        <v>0</v>
      </c>
      <c r="EZ446">
        <v>0</v>
      </c>
      <c r="FA446">
        <f t="shared" si="660"/>
        <v>0</v>
      </c>
      <c r="FB446">
        <v>0</v>
      </c>
      <c r="FC446">
        <f t="shared" si="661"/>
        <v>0</v>
      </c>
      <c r="FD446">
        <v>0</v>
      </c>
      <c r="FE446">
        <v>0</v>
      </c>
      <c r="FF446" s="3" t="s">
        <v>871</v>
      </c>
    </row>
    <row r="447" spans="1:162" x14ac:dyDescent="0.45">
      <c r="A447">
        <v>446</v>
      </c>
      <c r="B447">
        <v>663</v>
      </c>
      <c r="C447" t="s">
        <v>856</v>
      </c>
      <c r="D447" t="s">
        <v>879</v>
      </c>
      <c r="E447" t="s">
        <v>545</v>
      </c>
      <c r="G447" s="2">
        <v>1</v>
      </c>
      <c r="H447">
        <v>253</v>
      </c>
      <c r="I447">
        <v>1200</v>
      </c>
      <c r="J447">
        <v>423</v>
      </c>
      <c r="K447" s="2">
        <f t="shared" si="637"/>
        <v>0.35249999999999998</v>
      </c>
      <c r="M447" t="s">
        <v>64</v>
      </c>
      <c r="N447">
        <v>70</v>
      </c>
      <c r="O447">
        <f t="shared" si="599"/>
        <v>0.70597253411642769</v>
      </c>
      <c r="P447">
        <v>30</v>
      </c>
      <c r="Q447">
        <f t="shared" si="600"/>
        <v>0.29402746588357231</v>
      </c>
      <c r="R447">
        <v>0</v>
      </c>
      <c r="S447">
        <f t="shared" si="601"/>
        <v>0</v>
      </c>
      <c r="T447">
        <v>0</v>
      </c>
      <c r="U447">
        <f t="shared" si="602"/>
        <v>0</v>
      </c>
      <c r="V447">
        <v>0</v>
      </c>
      <c r="W447">
        <f t="shared" si="603"/>
        <v>0</v>
      </c>
      <c r="X447">
        <v>0</v>
      </c>
      <c r="Y447">
        <f t="shared" si="604"/>
        <v>0</v>
      </c>
      <c r="Z447">
        <v>0</v>
      </c>
      <c r="AA447">
        <f t="shared" si="605"/>
        <v>0</v>
      </c>
      <c r="AB447">
        <v>0</v>
      </c>
      <c r="AC447">
        <f t="shared" si="606"/>
        <v>0</v>
      </c>
      <c r="AD447">
        <v>0</v>
      </c>
      <c r="AE447">
        <f t="shared" si="607"/>
        <v>0</v>
      </c>
      <c r="AF447">
        <v>0</v>
      </c>
      <c r="AG447">
        <f t="shared" si="608"/>
        <v>0</v>
      </c>
      <c r="AH447">
        <v>0</v>
      </c>
      <c r="AI447">
        <f t="shared" si="609"/>
        <v>0</v>
      </c>
      <c r="AJ447">
        <v>0</v>
      </c>
      <c r="AK447">
        <f t="shared" si="610"/>
        <v>0</v>
      </c>
      <c r="AL447">
        <v>0</v>
      </c>
      <c r="AM447">
        <f t="shared" si="611"/>
        <v>0</v>
      </c>
      <c r="AN447">
        <v>0</v>
      </c>
      <c r="AO447">
        <f t="shared" si="612"/>
        <v>0</v>
      </c>
      <c r="AP447">
        <v>0</v>
      </c>
      <c r="AQ447">
        <f t="shared" si="613"/>
        <v>0</v>
      </c>
      <c r="AR447">
        <v>0</v>
      </c>
      <c r="AS447">
        <f t="shared" si="614"/>
        <v>0</v>
      </c>
      <c r="AT447">
        <v>0</v>
      </c>
      <c r="AU447">
        <f t="shared" si="615"/>
        <v>0</v>
      </c>
      <c r="AV447">
        <v>0</v>
      </c>
      <c r="AW447">
        <f t="shared" si="616"/>
        <v>0</v>
      </c>
      <c r="AX447">
        <v>0</v>
      </c>
      <c r="AY447">
        <f t="shared" si="617"/>
        <v>0</v>
      </c>
      <c r="AZ447">
        <v>0</v>
      </c>
      <c r="BA447">
        <f t="shared" si="618"/>
        <v>0</v>
      </c>
      <c r="BB447">
        <v>0</v>
      </c>
      <c r="BC447">
        <f t="shared" si="619"/>
        <v>0</v>
      </c>
      <c r="BD447">
        <v>0</v>
      </c>
      <c r="BE447">
        <f t="shared" si="620"/>
        <v>0</v>
      </c>
      <c r="BF447">
        <v>0</v>
      </c>
      <c r="BG447">
        <f t="shared" si="621"/>
        <v>0</v>
      </c>
      <c r="BH447">
        <v>0</v>
      </c>
      <c r="BI447">
        <f t="shared" si="622"/>
        <v>0</v>
      </c>
      <c r="BJ447">
        <v>0</v>
      </c>
      <c r="BK447">
        <f t="shared" si="623"/>
        <v>0</v>
      </c>
      <c r="BL447">
        <v>0</v>
      </c>
      <c r="BM447">
        <f t="shared" si="624"/>
        <v>0</v>
      </c>
      <c r="BN447">
        <v>0</v>
      </c>
      <c r="BO447">
        <f t="shared" si="625"/>
        <v>0</v>
      </c>
      <c r="BP447">
        <v>0</v>
      </c>
      <c r="BQ447">
        <f t="shared" si="626"/>
        <v>0</v>
      </c>
      <c r="BR447">
        <v>0</v>
      </c>
      <c r="BS447">
        <f t="shared" si="627"/>
        <v>0</v>
      </c>
      <c r="BT447">
        <v>0</v>
      </c>
      <c r="BU447">
        <f t="shared" si="628"/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f t="shared" si="663"/>
        <v>0</v>
      </c>
      <c r="DF447">
        <v>36</v>
      </c>
      <c r="DG447">
        <f t="shared" si="664"/>
        <v>0.49563776391267517</v>
      </c>
      <c r="DH447">
        <f t="shared" ref="DH447:DH450" si="665">100-DF447</f>
        <v>64</v>
      </c>
      <c r="DI447">
        <f t="shared" si="638"/>
        <v>0.50436223608732489</v>
      </c>
      <c r="DJ447">
        <v>0</v>
      </c>
      <c r="DK447">
        <f t="shared" si="639"/>
        <v>0</v>
      </c>
      <c r="DL447">
        <v>0</v>
      </c>
      <c r="DM447">
        <f t="shared" si="640"/>
        <v>0</v>
      </c>
      <c r="DN447">
        <v>0</v>
      </c>
      <c r="DO447">
        <f t="shared" si="641"/>
        <v>0</v>
      </c>
      <c r="DP447">
        <v>0</v>
      </c>
      <c r="DQ447">
        <f t="shared" si="642"/>
        <v>0</v>
      </c>
      <c r="DR447">
        <v>0</v>
      </c>
      <c r="DS447">
        <f t="shared" si="643"/>
        <v>0</v>
      </c>
      <c r="DT447">
        <v>0</v>
      </c>
      <c r="DU447">
        <f t="shared" si="644"/>
        <v>0</v>
      </c>
      <c r="DV447">
        <v>0</v>
      </c>
      <c r="DW447">
        <f t="shared" si="645"/>
        <v>0</v>
      </c>
      <c r="DX447">
        <v>0</v>
      </c>
      <c r="DY447">
        <f t="shared" si="646"/>
        <v>0</v>
      </c>
      <c r="DZ447">
        <v>0</v>
      </c>
      <c r="EA447">
        <f t="shared" si="647"/>
        <v>0</v>
      </c>
      <c r="EB447">
        <v>0</v>
      </c>
      <c r="EC447">
        <f t="shared" si="648"/>
        <v>0</v>
      </c>
      <c r="ED447">
        <v>0</v>
      </c>
      <c r="EE447">
        <f t="shared" si="649"/>
        <v>0</v>
      </c>
      <c r="EF447">
        <v>0</v>
      </c>
      <c r="EG447">
        <f t="shared" si="650"/>
        <v>0</v>
      </c>
      <c r="EH447">
        <v>0</v>
      </c>
      <c r="EI447">
        <f t="shared" si="651"/>
        <v>0</v>
      </c>
      <c r="EJ447">
        <v>0</v>
      </c>
      <c r="EK447">
        <f t="shared" si="652"/>
        <v>0</v>
      </c>
      <c r="EL447">
        <v>0</v>
      </c>
      <c r="EM447">
        <f t="shared" si="653"/>
        <v>0</v>
      </c>
      <c r="EN447">
        <v>0</v>
      </c>
      <c r="EO447">
        <f t="shared" si="654"/>
        <v>0</v>
      </c>
      <c r="EP447">
        <v>0</v>
      </c>
      <c r="EQ447">
        <f t="shared" si="655"/>
        <v>0</v>
      </c>
      <c r="ER447">
        <v>0</v>
      </c>
      <c r="ES447">
        <f t="shared" si="656"/>
        <v>0</v>
      </c>
      <c r="ET447">
        <v>0</v>
      </c>
      <c r="EU447">
        <f t="shared" si="657"/>
        <v>0</v>
      </c>
      <c r="EV447">
        <v>0</v>
      </c>
      <c r="EW447">
        <f t="shared" si="658"/>
        <v>0</v>
      </c>
      <c r="EX447">
        <v>0</v>
      </c>
      <c r="EY447">
        <f t="shared" si="659"/>
        <v>0</v>
      </c>
      <c r="EZ447">
        <v>0</v>
      </c>
      <c r="FA447">
        <f t="shared" si="660"/>
        <v>0</v>
      </c>
      <c r="FB447">
        <v>0</v>
      </c>
      <c r="FC447">
        <f t="shared" si="661"/>
        <v>0</v>
      </c>
      <c r="FD447">
        <v>0</v>
      </c>
      <c r="FE447">
        <v>0</v>
      </c>
      <c r="FF447" s="3" t="s">
        <v>871</v>
      </c>
    </row>
    <row r="448" spans="1:162" x14ac:dyDescent="0.45">
      <c r="A448">
        <v>447</v>
      </c>
      <c r="B448">
        <v>664</v>
      </c>
      <c r="C448" t="s">
        <v>856</v>
      </c>
      <c r="D448" t="s">
        <v>879</v>
      </c>
      <c r="E448" t="s">
        <v>545</v>
      </c>
      <c r="G448" s="2">
        <v>0</v>
      </c>
      <c r="H448">
        <v>253</v>
      </c>
      <c r="I448">
        <v>1200</v>
      </c>
      <c r="J448">
        <v>473</v>
      </c>
      <c r="K448" s="2">
        <f t="shared" si="637"/>
        <v>0.39416666666666667</v>
      </c>
      <c r="M448" t="s">
        <v>64</v>
      </c>
      <c r="N448">
        <v>70</v>
      </c>
      <c r="O448">
        <f t="shared" si="599"/>
        <v>0.70597253411642769</v>
      </c>
      <c r="P448">
        <v>30</v>
      </c>
      <c r="Q448">
        <f t="shared" si="600"/>
        <v>0.29402746588357231</v>
      </c>
      <c r="R448">
        <v>0</v>
      </c>
      <c r="S448">
        <f t="shared" si="601"/>
        <v>0</v>
      </c>
      <c r="T448">
        <v>0</v>
      </c>
      <c r="U448">
        <f t="shared" si="602"/>
        <v>0</v>
      </c>
      <c r="V448">
        <v>0</v>
      </c>
      <c r="W448">
        <f t="shared" si="603"/>
        <v>0</v>
      </c>
      <c r="X448">
        <v>0</v>
      </c>
      <c r="Y448">
        <f t="shared" si="604"/>
        <v>0</v>
      </c>
      <c r="Z448">
        <v>0</v>
      </c>
      <c r="AA448">
        <f t="shared" si="605"/>
        <v>0</v>
      </c>
      <c r="AB448">
        <v>0</v>
      </c>
      <c r="AC448">
        <f t="shared" si="606"/>
        <v>0</v>
      </c>
      <c r="AD448">
        <v>0</v>
      </c>
      <c r="AE448">
        <f t="shared" si="607"/>
        <v>0</v>
      </c>
      <c r="AF448">
        <v>0</v>
      </c>
      <c r="AG448">
        <f t="shared" si="608"/>
        <v>0</v>
      </c>
      <c r="AH448">
        <v>0</v>
      </c>
      <c r="AI448">
        <f t="shared" si="609"/>
        <v>0</v>
      </c>
      <c r="AJ448">
        <v>0</v>
      </c>
      <c r="AK448">
        <f t="shared" si="610"/>
        <v>0</v>
      </c>
      <c r="AL448">
        <v>0</v>
      </c>
      <c r="AM448">
        <f t="shared" si="611"/>
        <v>0</v>
      </c>
      <c r="AN448">
        <v>0</v>
      </c>
      <c r="AO448">
        <f t="shared" si="612"/>
        <v>0</v>
      </c>
      <c r="AP448">
        <v>0</v>
      </c>
      <c r="AQ448">
        <f t="shared" si="613"/>
        <v>0</v>
      </c>
      <c r="AR448">
        <v>0</v>
      </c>
      <c r="AS448">
        <f t="shared" si="614"/>
        <v>0</v>
      </c>
      <c r="AT448">
        <v>0</v>
      </c>
      <c r="AU448">
        <f t="shared" si="615"/>
        <v>0</v>
      </c>
      <c r="AV448">
        <v>0</v>
      </c>
      <c r="AW448">
        <f t="shared" si="616"/>
        <v>0</v>
      </c>
      <c r="AX448">
        <v>0</v>
      </c>
      <c r="AY448">
        <f t="shared" si="617"/>
        <v>0</v>
      </c>
      <c r="AZ448">
        <v>0</v>
      </c>
      <c r="BA448">
        <f t="shared" si="618"/>
        <v>0</v>
      </c>
      <c r="BB448">
        <v>0</v>
      </c>
      <c r="BC448">
        <f t="shared" si="619"/>
        <v>0</v>
      </c>
      <c r="BD448">
        <v>0</v>
      </c>
      <c r="BE448">
        <f t="shared" si="620"/>
        <v>0</v>
      </c>
      <c r="BF448">
        <v>0</v>
      </c>
      <c r="BG448">
        <f t="shared" si="621"/>
        <v>0</v>
      </c>
      <c r="BH448">
        <v>0</v>
      </c>
      <c r="BI448">
        <f t="shared" si="622"/>
        <v>0</v>
      </c>
      <c r="BJ448">
        <v>0</v>
      </c>
      <c r="BK448">
        <f t="shared" si="623"/>
        <v>0</v>
      </c>
      <c r="BL448">
        <v>0</v>
      </c>
      <c r="BM448">
        <f t="shared" si="624"/>
        <v>0</v>
      </c>
      <c r="BN448">
        <v>0</v>
      </c>
      <c r="BO448">
        <f t="shared" si="625"/>
        <v>0</v>
      </c>
      <c r="BP448">
        <v>0</v>
      </c>
      <c r="BQ448">
        <f t="shared" si="626"/>
        <v>0</v>
      </c>
      <c r="BR448">
        <v>0</v>
      </c>
      <c r="BS448">
        <f t="shared" si="627"/>
        <v>0</v>
      </c>
      <c r="BT448">
        <v>0</v>
      </c>
      <c r="BU448">
        <f t="shared" si="628"/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f t="shared" si="663"/>
        <v>0</v>
      </c>
      <c r="DF448">
        <v>36</v>
      </c>
      <c r="DG448">
        <f t="shared" si="664"/>
        <v>0.49563776391267517</v>
      </c>
      <c r="DH448">
        <f t="shared" si="665"/>
        <v>64</v>
      </c>
      <c r="DI448">
        <f t="shared" si="638"/>
        <v>0.50436223608732489</v>
      </c>
      <c r="DJ448">
        <v>0</v>
      </c>
      <c r="DK448">
        <f t="shared" si="639"/>
        <v>0</v>
      </c>
      <c r="DL448">
        <v>0</v>
      </c>
      <c r="DM448">
        <f t="shared" si="640"/>
        <v>0</v>
      </c>
      <c r="DN448">
        <v>0</v>
      </c>
      <c r="DO448">
        <f t="shared" si="641"/>
        <v>0</v>
      </c>
      <c r="DP448">
        <v>0</v>
      </c>
      <c r="DQ448">
        <f t="shared" si="642"/>
        <v>0</v>
      </c>
      <c r="DR448">
        <v>0</v>
      </c>
      <c r="DS448">
        <f t="shared" si="643"/>
        <v>0</v>
      </c>
      <c r="DT448">
        <v>0</v>
      </c>
      <c r="DU448">
        <f t="shared" si="644"/>
        <v>0</v>
      </c>
      <c r="DV448">
        <v>0</v>
      </c>
      <c r="DW448">
        <f t="shared" si="645"/>
        <v>0</v>
      </c>
      <c r="DX448">
        <v>0</v>
      </c>
      <c r="DY448">
        <f t="shared" si="646"/>
        <v>0</v>
      </c>
      <c r="DZ448">
        <v>0</v>
      </c>
      <c r="EA448">
        <f t="shared" si="647"/>
        <v>0</v>
      </c>
      <c r="EB448">
        <v>0</v>
      </c>
      <c r="EC448">
        <f t="shared" si="648"/>
        <v>0</v>
      </c>
      <c r="ED448">
        <v>0</v>
      </c>
      <c r="EE448">
        <f t="shared" si="649"/>
        <v>0</v>
      </c>
      <c r="EF448">
        <v>0</v>
      </c>
      <c r="EG448">
        <f t="shared" si="650"/>
        <v>0</v>
      </c>
      <c r="EH448">
        <v>0</v>
      </c>
      <c r="EI448">
        <f t="shared" si="651"/>
        <v>0</v>
      </c>
      <c r="EJ448">
        <v>0</v>
      </c>
      <c r="EK448">
        <f t="shared" si="652"/>
        <v>0</v>
      </c>
      <c r="EL448">
        <v>0</v>
      </c>
      <c r="EM448">
        <f t="shared" si="653"/>
        <v>0</v>
      </c>
      <c r="EN448">
        <v>0</v>
      </c>
      <c r="EO448">
        <f t="shared" si="654"/>
        <v>0</v>
      </c>
      <c r="EP448">
        <v>0</v>
      </c>
      <c r="EQ448">
        <f t="shared" si="655"/>
        <v>0</v>
      </c>
      <c r="ER448">
        <v>0</v>
      </c>
      <c r="ES448">
        <f t="shared" si="656"/>
        <v>0</v>
      </c>
      <c r="ET448">
        <v>0</v>
      </c>
      <c r="EU448">
        <f t="shared" si="657"/>
        <v>0</v>
      </c>
      <c r="EV448">
        <v>0</v>
      </c>
      <c r="EW448">
        <f t="shared" si="658"/>
        <v>0</v>
      </c>
      <c r="EX448">
        <v>0</v>
      </c>
      <c r="EY448">
        <f t="shared" si="659"/>
        <v>0</v>
      </c>
      <c r="EZ448">
        <v>0</v>
      </c>
      <c r="FA448">
        <f t="shared" si="660"/>
        <v>0</v>
      </c>
      <c r="FB448">
        <v>0</v>
      </c>
      <c r="FC448">
        <f t="shared" si="661"/>
        <v>0</v>
      </c>
      <c r="FD448">
        <v>0</v>
      </c>
      <c r="FE448">
        <v>0</v>
      </c>
      <c r="FF448" s="3" t="s">
        <v>871</v>
      </c>
    </row>
    <row r="449" spans="1:162" x14ac:dyDescent="0.45">
      <c r="A449">
        <v>448</v>
      </c>
      <c r="B449">
        <v>665</v>
      </c>
      <c r="C449" t="s">
        <v>856</v>
      </c>
      <c r="D449" t="s">
        <v>880</v>
      </c>
      <c r="E449" t="s">
        <v>545</v>
      </c>
      <c r="G449" s="2">
        <v>1</v>
      </c>
      <c r="H449">
        <v>273</v>
      </c>
      <c r="I449">
        <v>1200</v>
      </c>
      <c r="J449">
        <v>298</v>
      </c>
      <c r="K449" s="2">
        <f t="shared" si="637"/>
        <v>0.24833333333333332</v>
      </c>
      <c r="M449" t="s">
        <v>64</v>
      </c>
      <c r="N449">
        <v>70</v>
      </c>
      <c r="O449">
        <f t="shared" si="599"/>
        <v>0.70597253411642769</v>
      </c>
      <c r="P449">
        <v>30</v>
      </c>
      <c r="Q449">
        <f t="shared" si="600"/>
        <v>0.29402746588357231</v>
      </c>
      <c r="R449">
        <v>0</v>
      </c>
      <c r="S449">
        <f t="shared" si="601"/>
        <v>0</v>
      </c>
      <c r="T449">
        <v>0</v>
      </c>
      <c r="U449">
        <f t="shared" si="602"/>
        <v>0</v>
      </c>
      <c r="V449">
        <v>0</v>
      </c>
      <c r="W449">
        <f t="shared" si="603"/>
        <v>0</v>
      </c>
      <c r="X449">
        <v>0</v>
      </c>
      <c r="Y449">
        <f t="shared" si="604"/>
        <v>0</v>
      </c>
      <c r="Z449">
        <v>0</v>
      </c>
      <c r="AA449">
        <f t="shared" si="605"/>
        <v>0</v>
      </c>
      <c r="AB449">
        <v>0</v>
      </c>
      <c r="AC449">
        <f t="shared" si="606"/>
        <v>0</v>
      </c>
      <c r="AD449">
        <v>0</v>
      </c>
      <c r="AE449">
        <f t="shared" si="607"/>
        <v>0</v>
      </c>
      <c r="AF449">
        <v>0</v>
      </c>
      <c r="AG449">
        <f t="shared" si="608"/>
        <v>0</v>
      </c>
      <c r="AH449">
        <v>0</v>
      </c>
      <c r="AI449">
        <f t="shared" si="609"/>
        <v>0</v>
      </c>
      <c r="AJ449">
        <v>0</v>
      </c>
      <c r="AK449">
        <f t="shared" si="610"/>
        <v>0</v>
      </c>
      <c r="AL449">
        <v>0</v>
      </c>
      <c r="AM449">
        <f t="shared" si="611"/>
        <v>0</v>
      </c>
      <c r="AN449">
        <v>0</v>
      </c>
      <c r="AO449">
        <f t="shared" si="612"/>
        <v>0</v>
      </c>
      <c r="AP449">
        <v>0</v>
      </c>
      <c r="AQ449">
        <f t="shared" si="613"/>
        <v>0</v>
      </c>
      <c r="AR449">
        <v>0</v>
      </c>
      <c r="AS449">
        <f t="shared" si="614"/>
        <v>0</v>
      </c>
      <c r="AT449">
        <v>0</v>
      </c>
      <c r="AU449">
        <f t="shared" si="615"/>
        <v>0</v>
      </c>
      <c r="AV449">
        <v>0</v>
      </c>
      <c r="AW449">
        <f t="shared" si="616"/>
        <v>0</v>
      </c>
      <c r="AX449">
        <v>0</v>
      </c>
      <c r="AY449">
        <f t="shared" si="617"/>
        <v>0</v>
      </c>
      <c r="AZ449">
        <v>0</v>
      </c>
      <c r="BA449">
        <f t="shared" si="618"/>
        <v>0</v>
      </c>
      <c r="BB449">
        <v>0</v>
      </c>
      <c r="BC449">
        <f t="shared" si="619"/>
        <v>0</v>
      </c>
      <c r="BD449">
        <v>0</v>
      </c>
      <c r="BE449">
        <f t="shared" si="620"/>
        <v>0</v>
      </c>
      <c r="BF449">
        <v>0</v>
      </c>
      <c r="BG449">
        <f t="shared" si="621"/>
        <v>0</v>
      </c>
      <c r="BH449">
        <v>0</v>
      </c>
      <c r="BI449">
        <f t="shared" si="622"/>
        <v>0</v>
      </c>
      <c r="BJ449">
        <v>0</v>
      </c>
      <c r="BK449">
        <f t="shared" si="623"/>
        <v>0</v>
      </c>
      <c r="BL449">
        <v>0</v>
      </c>
      <c r="BM449">
        <f t="shared" si="624"/>
        <v>0</v>
      </c>
      <c r="BN449">
        <v>0</v>
      </c>
      <c r="BO449">
        <f t="shared" si="625"/>
        <v>0</v>
      </c>
      <c r="BP449">
        <v>0</v>
      </c>
      <c r="BQ449">
        <f t="shared" si="626"/>
        <v>0</v>
      </c>
      <c r="BR449">
        <v>0</v>
      </c>
      <c r="BS449">
        <f t="shared" si="627"/>
        <v>0</v>
      </c>
      <c r="BT449">
        <v>0</v>
      </c>
      <c r="BU449">
        <f t="shared" si="628"/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f t="shared" si="663"/>
        <v>0</v>
      </c>
      <c r="DF449">
        <v>57</v>
      </c>
      <c r="DG449">
        <f t="shared" si="664"/>
        <v>0.69841591164367978</v>
      </c>
      <c r="DH449">
        <f t="shared" si="665"/>
        <v>43</v>
      </c>
      <c r="DI449">
        <f t="shared" si="638"/>
        <v>0.30158408835632022</v>
      </c>
      <c r="DJ449">
        <v>0</v>
      </c>
      <c r="DK449">
        <f t="shared" si="639"/>
        <v>0</v>
      </c>
      <c r="DL449">
        <v>0</v>
      </c>
      <c r="DM449">
        <f t="shared" si="640"/>
        <v>0</v>
      </c>
      <c r="DN449">
        <v>0</v>
      </c>
      <c r="DO449">
        <f t="shared" si="641"/>
        <v>0</v>
      </c>
      <c r="DP449">
        <v>0</v>
      </c>
      <c r="DQ449">
        <f t="shared" si="642"/>
        <v>0</v>
      </c>
      <c r="DR449">
        <v>0</v>
      </c>
      <c r="DS449">
        <f t="shared" si="643"/>
        <v>0</v>
      </c>
      <c r="DT449">
        <v>0</v>
      </c>
      <c r="DU449">
        <f t="shared" si="644"/>
        <v>0</v>
      </c>
      <c r="DV449">
        <v>0</v>
      </c>
      <c r="DW449">
        <f t="shared" si="645"/>
        <v>0</v>
      </c>
      <c r="DX449">
        <v>0</v>
      </c>
      <c r="DY449">
        <f t="shared" si="646"/>
        <v>0</v>
      </c>
      <c r="DZ449">
        <v>0</v>
      </c>
      <c r="EA449">
        <f t="shared" si="647"/>
        <v>0</v>
      </c>
      <c r="EB449">
        <v>0</v>
      </c>
      <c r="EC449">
        <f t="shared" si="648"/>
        <v>0</v>
      </c>
      <c r="ED449">
        <v>0</v>
      </c>
      <c r="EE449">
        <f t="shared" si="649"/>
        <v>0</v>
      </c>
      <c r="EF449">
        <v>0</v>
      </c>
      <c r="EG449">
        <f t="shared" si="650"/>
        <v>0</v>
      </c>
      <c r="EH449">
        <v>0</v>
      </c>
      <c r="EI449">
        <f t="shared" si="651"/>
        <v>0</v>
      </c>
      <c r="EJ449">
        <v>0</v>
      </c>
      <c r="EK449">
        <f t="shared" si="652"/>
        <v>0</v>
      </c>
      <c r="EL449">
        <v>0</v>
      </c>
      <c r="EM449">
        <f t="shared" si="653"/>
        <v>0</v>
      </c>
      <c r="EN449">
        <v>0</v>
      </c>
      <c r="EO449">
        <f t="shared" si="654"/>
        <v>0</v>
      </c>
      <c r="EP449">
        <v>0</v>
      </c>
      <c r="EQ449">
        <f t="shared" si="655"/>
        <v>0</v>
      </c>
      <c r="ER449">
        <v>0</v>
      </c>
      <c r="ES449">
        <f t="shared" si="656"/>
        <v>0</v>
      </c>
      <c r="ET449">
        <v>0</v>
      </c>
      <c r="EU449">
        <f t="shared" si="657"/>
        <v>0</v>
      </c>
      <c r="EV449">
        <v>0</v>
      </c>
      <c r="EW449">
        <f t="shared" si="658"/>
        <v>0</v>
      </c>
      <c r="EX449">
        <v>0</v>
      </c>
      <c r="EY449">
        <f t="shared" si="659"/>
        <v>0</v>
      </c>
      <c r="EZ449">
        <v>0</v>
      </c>
      <c r="FA449">
        <f t="shared" si="660"/>
        <v>0</v>
      </c>
      <c r="FB449">
        <v>0</v>
      </c>
      <c r="FC449">
        <f t="shared" si="661"/>
        <v>0</v>
      </c>
      <c r="FD449">
        <v>0</v>
      </c>
      <c r="FE449">
        <v>0</v>
      </c>
      <c r="FF449" s="3" t="s">
        <v>871</v>
      </c>
    </row>
    <row r="450" spans="1:162" x14ac:dyDescent="0.45">
      <c r="A450">
        <v>449</v>
      </c>
      <c r="B450">
        <v>666</v>
      </c>
      <c r="C450" t="s">
        <v>856</v>
      </c>
      <c r="D450" t="s">
        <v>880</v>
      </c>
      <c r="E450" t="s">
        <v>545</v>
      </c>
      <c r="G450" s="2">
        <v>0</v>
      </c>
      <c r="H450">
        <v>273</v>
      </c>
      <c r="I450">
        <v>1200</v>
      </c>
      <c r="J450">
        <v>373</v>
      </c>
      <c r="K450" s="2">
        <f t="shared" si="637"/>
        <v>0.31083333333333335</v>
      </c>
      <c r="M450" t="s">
        <v>64</v>
      </c>
      <c r="N450">
        <v>70</v>
      </c>
      <c r="O450">
        <f t="shared" si="599"/>
        <v>0.70597253411642769</v>
      </c>
      <c r="P450">
        <v>30</v>
      </c>
      <c r="Q450">
        <f t="shared" si="600"/>
        <v>0.29402746588357231</v>
      </c>
      <c r="R450">
        <v>0</v>
      </c>
      <c r="S450">
        <f t="shared" si="601"/>
        <v>0</v>
      </c>
      <c r="T450">
        <v>0</v>
      </c>
      <c r="U450">
        <f t="shared" si="602"/>
        <v>0</v>
      </c>
      <c r="V450">
        <v>0</v>
      </c>
      <c r="W450">
        <f t="shared" si="603"/>
        <v>0</v>
      </c>
      <c r="X450">
        <v>0</v>
      </c>
      <c r="Y450">
        <f t="shared" si="604"/>
        <v>0</v>
      </c>
      <c r="Z450">
        <v>0</v>
      </c>
      <c r="AA450">
        <f t="shared" si="605"/>
        <v>0</v>
      </c>
      <c r="AB450">
        <v>0</v>
      </c>
      <c r="AC450">
        <f t="shared" si="606"/>
        <v>0</v>
      </c>
      <c r="AD450">
        <v>0</v>
      </c>
      <c r="AE450">
        <f t="shared" si="607"/>
        <v>0</v>
      </c>
      <c r="AF450">
        <v>0</v>
      </c>
      <c r="AG450">
        <f t="shared" si="608"/>
        <v>0</v>
      </c>
      <c r="AH450">
        <v>0</v>
      </c>
      <c r="AI450">
        <f t="shared" si="609"/>
        <v>0</v>
      </c>
      <c r="AJ450">
        <v>0</v>
      </c>
      <c r="AK450">
        <f t="shared" si="610"/>
        <v>0</v>
      </c>
      <c r="AL450">
        <v>0</v>
      </c>
      <c r="AM450">
        <f t="shared" si="611"/>
        <v>0</v>
      </c>
      <c r="AN450">
        <v>0</v>
      </c>
      <c r="AO450">
        <f t="shared" si="612"/>
        <v>0</v>
      </c>
      <c r="AP450">
        <v>0</v>
      </c>
      <c r="AQ450">
        <f t="shared" si="613"/>
        <v>0</v>
      </c>
      <c r="AR450">
        <v>0</v>
      </c>
      <c r="AS450">
        <f t="shared" si="614"/>
        <v>0</v>
      </c>
      <c r="AT450">
        <v>0</v>
      </c>
      <c r="AU450">
        <f t="shared" si="615"/>
        <v>0</v>
      </c>
      <c r="AV450">
        <v>0</v>
      </c>
      <c r="AW450">
        <f t="shared" si="616"/>
        <v>0</v>
      </c>
      <c r="AX450">
        <v>0</v>
      </c>
      <c r="AY450">
        <f t="shared" si="617"/>
        <v>0</v>
      </c>
      <c r="AZ450">
        <v>0</v>
      </c>
      <c r="BA450">
        <f t="shared" si="618"/>
        <v>0</v>
      </c>
      <c r="BB450">
        <v>0</v>
      </c>
      <c r="BC450">
        <f t="shared" si="619"/>
        <v>0</v>
      </c>
      <c r="BD450">
        <v>0</v>
      </c>
      <c r="BE450">
        <f t="shared" si="620"/>
        <v>0</v>
      </c>
      <c r="BF450">
        <v>0</v>
      </c>
      <c r="BG450">
        <f t="shared" si="621"/>
        <v>0</v>
      </c>
      <c r="BH450">
        <v>0</v>
      </c>
      <c r="BI450">
        <f t="shared" si="622"/>
        <v>0</v>
      </c>
      <c r="BJ450">
        <v>0</v>
      </c>
      <c r="BK450">
        <f t="shared" si="623"/>
        <v>0</v>
      </c>
      <c r="BL450">
        <v>0</v>
      </c>
      <c r="BM450">
        <f t="shared" si="624"/>
        <v>0</v>
      </c>
      <c r="BN450">
        <v>0</v>
      </c>
      <c r="BO450">
        <f t="shared" si="625"/>
        <v>0</v>
      </c>
      <c r="BP450">
        <v>0</v>
      </c>
      <c r="BQ450">
        <f t="shared" si="626"/>
        <v>0</v>
      </c>
      <c r="BR450">
        <v>0</v>
      </c>
      <c r="BS450">
        <f t="shared" si="627"/>
        <v>0</v>
      </c>
      <c r="BT450">
        <v>0</v>
      </c>
      <c r="BU450">
        <f t="shared" si="628"/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f t="shared" si="663"/>
        <v>0</v>
      </c>
      <c r="DF450">
        <v>57</v>
      </c>
      <c r="DG450">
        <f t="shared" si="664"/>
        <v>0.69841591164367978</v>
      </c>
      <c r="DH450">
        <f t="shared" si="665"/>
        <v>43</v>
      </c>
      <c r="DI450">
        <f t="shared" si="638"/>
        <v>0.30158408835632022</v>
      </c>
      <c r="DJ450">
        <v>0</v>
      </c>
      <c r="DK450">
        <f t="shared" si="639"/>
        <v>0</v>
      </c>
      <c r="DL450">
        <v>0</v>
      </c>
      <c r="DM450">
        <f t="shared" si="640"/>
        <v>0</v>
      </c>
      <c r="DN450">
        <v>0</v>
      </c>
      <c r="DO450">
        <f t="shared" si="641"/>
        <v>0</v>
      </c>
      <c r="DP450">
        <v>0</v>
      </c>
      <c r="DQ450">
        <f t="shared" si="642"/>
        <v>0</v>
      </c>
      <c r="DR450">
        <v>0</v>
      </c>
      <c r="DS450">
        <f t="shared" si="643"/>
        <v>0</v>
      </c>
      <c r="DT450">
        <v>0</v>
      </c>
      <c r="DU450">
        <f t="shared" si="644"/>
        <v>0</v>
      </c>
      <c r="DV450">
        <v>0</v>
      </c>
      <c r="DW450">
        <f t="shared" si="645"/>
        <v>0</v>
      </c>
      <c r="DX450">
        <v>0</v>
      </c>
      <c r="DY450">
        <f t="shared" si="646"/>
        <v>0</v>
      </c>
      <c r="DZ450">
        <v>0</v>
      </c>
      <c r="EA450">
        <f t="shared" si="647"/>
        <v>0</v>
      </c>
      <c r="EB450">
        <v>0</v>
      </c>
      <c r="EC450">
        <f t="shared" si="648"/>
        <v>0</v>
      </c>
      <c r="ED450">
        <v>0</v>
      </c>
      <c r="EE450">
        <f t="shared" si="649"/>
        <v>0</v>
      </c>
      <c r="EF450">
        <v>0</v>
      </c>
      <c r="EG450">
        <f t="shared" si="650"/>
        <v>0</v>
      </c>
      <c r="EH450">
        <v>0</v>
      </c>
      <c r="EI450">
        <f t="shared" si="651"/>
        <v>0</v>
      </c>
      <c r="EJ450">
        <v>0</v>
      </c>
      <c r="EK450">
        <f t="shared" si="652"/>
        <v>0</v>
      </c>
      <c r="EL450">
        <v>0</v>
      </c>
      <c r="EM450">
        <f t="shared" si="653"/>
        <v>0</v>
      </c>
      <c r="EN450">
        <v>0</v>
      </c>
      <c r="EO450">
        <f t="shared" si="654"/>
        <v>0</v>
      </c>
      <c r="EP450">
        <v>0</v>
      </c>
      <c r="EQ450">
        <f t="shared" si="655"/>
        <v>0</v>
      </c>
      <c r="ER450">
        <v>0</v>
      </c>
      <c r="ES450">
        <f t="shared" si="656"/>
        <v>0</v>
      </c>
      <c r="ET450">
        <v>0</v>
      </c>
      <c r="EU450">
        <f t="shared" si="657"/>
        <v>0</v>
      </c>
      <c r="EV450">
        <v>0</v>
      </c>
      <c r="EW450">
        <f t="shared" si="658"/>
        <v>0</v>
      </c>
      <c r="EX450">
        <v>0</v>
      </c>
      <c r="EY450">
        <f t="shared" si="659"/>
        <v>0</v>
      </c>
      <c r="EZ450">
        <v>0</v>
      </c>
      <c r="FA450">
        <f t="shared" si="660"/>
        <v>0</v>
      </c>
      <c r="FB450">
        <v>0</v>
      </c>
      <c r="FC450">
        <f t="shared" si="661"/>
        <v>0</v>
      </c>
      <c r="FD450">
        <v>0</v>
      </c>
      <c r="FE450">
        <v>0</v>
      </c>
      <c r="FF450" s="3" t="s">
        <v>871</v>
      </c>
    </row>
    <row r="451" spans="1:162" x14ac:dyDescent="0.45">
      <c r="A451">
        <v>450</v>
      </c>
      <c r="B451">
        <v>667</v>
      </c>
      <c r="C451" t="s">
        <v>45</v>
      </c>
      <c r="D451" t="s">
        <v>875</v>
      </c>
      <c r="G451" s="2">
        <v>1</v>
      </c>
      <c r="H451">
        <v>300</v>
      </c>
      <c r="I451">
        <v>1235</v>
      </c>
      <c r="J451">
        <v>300</v>
      </c>
      <c r="K451" s="2">
        <f t="shared" si="637"/>
        <v>0.24291497975708501</v>
      </c>
      <c r="M451" t="s">
        <v>64</v>
      </c>
      <c r="N451">
        <v>0</v>
      </c>
      <c r="O451">
        <f t="shared" si="599"/>
        <v>0</v>
      </c>
      <c r="P451">
        <v>0</v>
      </c>
      <c r="Q451">
        <f t="shared" si="600"/>
        <v>0</v>
      </c>
      <c r="R451">
        <v>0</v>
      </c>
      <c r="S451">
        <f t="shared" si="601"/>
        <v>0</v>
      </c>
      <c r="T451">
        <v>0</v>
      </c>
      <c r="U451">
        <f t="shared" si="602"/>
        <v>0</v>
      </c>
      <c r="V451">
        <v>0</v>
      </c>
      <c r="W451">
        <f t="shared" si="603"/>
        <v>0</v>
      </c>
      <c r="X451">
        <v>100</v>
      </c>
      <c r="Y451">
        <f t="shared" si="604"/>
        <v>1</v>
      </c>
      <c r="Z451">
        <v>0</v>
      </c>
      <c r="AA451">
        <f t="shared" si="605"/>
        <v>0</v>
      </c>
      <c r="AB451">
        <v>0</v>
      </c>
      <c r="AC451">
        <f t="shared" si="606"/>
        <v>0</v>
      </c>
      <c r="AD451">
        <v>0</v>
      </c>
      <c r="AE451">
        <f t="shared" si="607"/>
        <v>0</v>
      </c>
      <c r="AF451">
        <v>0</v>
      </c>
      <c r="AG451">
        <f t="shared" si="608"/>
        <v>0</v>
      </c>
      <c r="AH451">
        <v>0</v>
      </c>
      <c r="AI451">
        <f t="shared" si="609"/>
        <v>0</v>
      </c>
      <c r="AJ451">
        <v>0</v>
      </c>
      <c r="AK451">
        <f t="shared" si="610"/>
        <v>0</v>
      </c>
      <c r="AL451">
        <v>0</v>
      </c>
      <c r="AM451">
        <f t="shared" si="611"/>
        <v>0</v>
      </c>
      <c r="AN451">
        <v>0</v>
      </c>
      <c r="AO451">
        <f t="shared" si="612"/>
        <v>0</v>
      </c>
      <c r="AP451">
        <v>0</v>
      </c>
      <c r="AQ451">
        <f t="shared" si="613"/>
        <v>0</v>
      </c>
      <c r="AR451">
        <v>0</v>
      </c>
      <c r="AS451">
        <f t="shared" si="614"/>
        <v>0</v>
      </c>
      <c r="AT451">
        <v>0</v>
      </c>
      <c r="AU451">
        <f t="shared" si="615"/>
        <v>0</v>
      </c>
      <c r="AV451">
        <v>0</v>
      </c>
      <c r="AW451">
        <f t="shared" si="616"/>
        <v>0</v>
      </c>
      <c r="AX451">
        <v>0</v>
      </c>
      <c r="AY451">
        <f t="shared" si="617"/>
        <v>0</v>
      </c>
      <c r="AZ451">
        <v>0</v>
      </c>
      <c r="BA451">
        <f t="shared" si="618"/>
        <v>0</v>
      </c>
      <c r="BB451">
        <v>0</v>
      </c>
      <c r="BC451">
        <f t="shared" si="619"/>
        <v>0</v>
      </c>
      <c r="BD451">
        <v>0</v>
      </c>
      <c r="BE451">
        <f t="shared" si="620"/>
        <v>0</v>
      </c>
      <c r="BF451">
        <v>0</v>
      </c>
      <c r="BG451">
        <f t="shared" si="621"/>
        <v>0</v>
      </c>
      <c r="BH451">
        <v>0</v>
      </c>
      <c r="BI451">
        <f t="shared" si="622"/>
        <v>0</v>
      </c>
      <c r="BJ451">
        <v>0</v>
      </c>
      <c r="BK451">
        <f t="shared" si="623"/>
        <v>0</v>
      </c>
      <c r="BL451">
        <v>0</v>
      </c>
      <c r="BM451">
        <f t="shared" si="624"/>
        <v>0</v>
      </c>
      <c r="BN451">
        <v>0</v>
      </c>
      <c r="BO451">
        <f t="shared" si="625"/>
        <v>0</v>
      </c>
      <c r="BP451">
        <v>0</v>
      </c>
      <c r="BQ451">
        <f t="shared" si="626"/>
        <v>0</v>
      </c>
      <c r="BR451">
        <v>0</v>
      </c>
      <c r="BS451">
        <f t="shared" si="627"/>
        <v>0</v>
      </c>
      <c r="BT451">
        <v>0</v>
      </c>
      <c r="BU451">
        <f t="shared" si="628"/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100</v>
      </c>
      <c r="DE451">
        <f t="shared" si="663"/>
        <v>1</v>
      </c>
      <c r="DF451">
        <v>0</v>
      </c>
      <c r="DG451">
        <f t="shared" si="664"/>
        <v>0</v>
      </c>
      <c r="DH451">
        <v>0</v>
      </c>
      <c r="DI451">
        <f t="shared" si="638"/>
        <v>0</v>
      </c>
      <c r="DJ451">
        <v>0</v>
      </c>
      <c r="DK451">
        <f t="shared" si="639"/>
        <v>0</v>
      </c>
      <c r="DL451">
        <v>0</v>
      </c>
      <c r="DM451">
        <f t="shared" si="640"/>
        <v>0</v>
      </c>
      <c r="DN451">
        <v>0</v>
      </c>
      <c r="DO451">
        <f t="shared" si="641"/>
        <v>0</v>
      </c>
      <c r="DP451">
        <v>0</v>
      </c>
      <c r="DQ451">
        <f t="shared" si="642"/>
        <v>0</v>
      </c>
      <c r="DR451">
        <v>0</v>
      </c>
      <c r="DS451">
        <f t="shared" si="643"/>
        <v>0</v>
      </c>
      <c r="DT451">
        <v>0</v>
      </c>
      <c r="DU451">
        <f t="shared" si="644"/>
        <v>0</v>
      </c>
      <c r="DV451">
        <v>0</v>
      </c>
      <c r="DW451">
        <f t="shared" si="645"/>
        <v>0</v>
      </c>
      <c r="DX451">
        <v>0</v>
      </c>
      <c r="DY451">
        <f t="shared" si="646"/>
        <v>0</v>
      </c>
      <c r="DZ451">
        <v>0</v>
      </c>
      <c r="EA451">
        <f t="shared" si="647"/>
        <v>0</v>
      </c>
      <c r="EB451">
        <v>0</v>
      </c>
      <c r="EC451">
        <f t="shared" si="648"/>
        <v>0</v>
      </c>
      <c r="ED451">
        <v>0</v>
      </c>
      <c r="EE451">
        <f t="shared" si="649"/>
        <v>0</v>
      </c>
      <c r="EF451">
        <v>0</v>
      </c>
      <c r="EG451">
        <f t="shared" si="650"/>
        <v>0</v>
      </c>
      <c r="EH451">
        <v>0</v>
      </c>
      <c r="EI451">
        <f t="shared" si="651"/>
        <v>0</v>
      </c>
      <c r="EJ451">
        <v>0</v>
      </c>
      <c r="EK451">
        <f t="shared" si="652"/>
        <v>0</v>
      </c>
      <c r="EL451">
        <v>0</v>
      </c>
      <c r="EM451">
        <f t="shared" si="653"/>
        <v>0</v>
      </c>
      <c r="EN451">
        <v>0</v>
      </c>
      <c r="EO451">
        <f t="shared" si="654"/>
        <v>0</v>
      </c>
      <c r="EP451">
        <v>0</v>
      </c>
      <c r="EQ451">
        <f t="shared" si="655"/>
        <v>0</v>
      </c>
      <c r="ER451">
        <v>0</v>
      </c>
      <c r="ES451">
        <f t="shared" si="656"/>
        <v>0</v>
      </c>
      <c r="ET451">
        <v>0</v>
      </c>
      <c r="EU451">
        <f t="shared" si="657"/>
        <v>0</v>
      </c>
      <c r="EV451">
        <v>0</v>
      </c>
      <c r="EW451">
        <f t="shared" si="658"/>
        <v>0</v>
      </c>
      <c r="EX451">
        <v>0</v>
      </c>
      <c r="EY451">
        <f t="shared" si="659"/>
        <v>0</v>
      </c>
      <c r="EZ451">
        <v>0</v>
      </c>
      <c r="FA451">
        <f t="shared" si="660"/>
        <v>0</v>
      </c>
      <c r="FB451">
        <v>0</v>
      </c>
      <c r="FC451">
        <f t="shared" si="661"/>
        <v>0</v>
      </c>
      <c r="FD451">
        <v>0</v>
      </c>
      <c r="FE451">
        <v>0</v>
      </c>
      <c r="FF451" s="3" t="s">
        <v>881</v>
      </c>
    </row>
    <row r="452" spans="1:162" x14ac:dyDescent="0.45">
      <c r="A452">
        <v>451</v>
      </c>
      <c r="B452">
        <v>668</v>
      </c>
      <c r="C452" t="s">
        <v>53</v>
      </c>
      <c r="D452" t="s">
        <v>742</v>
      </c>
      <c r="G452" s="2">
        <v>1</v>
      </c>
      <c r="H452">
        <v>233</v>
      </c>
      <c r="I452">
        <v>933</v>
      </c>
      <c r="J452">
        <v>300</v>
      </c>
      <c r="K452" s="2">
        <f t="shared" si="637"/>
        <v>0.32154340836012862</v>
      </c>
      <c r="M452" t="s">
        <v>64</v>
      </c>
      <c r="N452">
        <v>0</v>
      </c>
      <c r="O452">
        <f t="shared" si="599"/>
        <v>0</v>
      </c>
      <c r="P452">
        <v>0</v>
      </c>
      <c r="Q452">
        <f t="shared" si="600"/>
        <v>0</v>
      </c>
      <c r="R452">
        <v>0</v>
      </c>
      <c r="S452">
        <f t="shared" si="601"/>
        <v>0</v>
      </c>
      <c r="T452">
        <v>0</v>
      </c>
      <c r="U452">
        <f t="shared" si="602"/>
        <v>0</v>
      </c>
      <c r="V452">
        <v>0</v>
      </c>
      <c r="W452">
        <f t="shared" si="603"/>
        <v>0</v>
      </c>
      <c r="X452">
        <v>100</v>
      </c>
      <c r="Y452">
        <f t="shared" si="604"/>
        <v>1</v>
      </c>
      <c r="Z452">
        <v>0</v>
      </c>
      <c r="AA452">
        <f t="shared" si="605"/>
        <v>0</v>
      </c>
      <c r="AB452">
        <v>0</v>
      </c>
      <c r="AC452">
        <f t="shared" si="606"/>
        <v>0</v>
      </c>
      <c r="AD452">
        <v>0</v>
      </c>
      <c r="AE452">
        <f t="shared" si="607"/>
        <v>0</v>
      </c>
      <c r="AF452">
        <v>0</v>
      </c>
      <c r="AG452">
        <f t="shared" si="608"/>
        <v>0</v>
      </c>
      <c r="AH452">
        <v>0</v>
      </c>
      <c r="AI452">
        <f t="shared" si="609"/>
        <v>0</v>
      </c>
      <c r="AJ452">
        <v>0</v>
      </c>
      <c r="AK452">
        <f t="shared" si="610"/>
        <v>0</v>
      </c>
      <c r="AL452">
        <v>0</v>
      </c>
      <c r="AM452">
        <f t="shared" si="611"/>
        <v>0</v>
      </c>
      <c r="AN452">
        <v>0</v>
      </c>
      <c r="AO452">
        <f t="shared" si="612"/>
        <v>0</v>
      </c>
      <c r="AP452">
        <v>0</v>
      </c>
      <c r="AQ452">
        <f t="shared" si="613"/>
        <v>0</v>
      </c>
      <c r="AR452">
        <v>0</v>
      </c>
      <c r="AS452">
        <f t="shared" si="614"/>
        <v>0</v>
      </c>
      <c r="AT452">
        <v>0</v>
      </c>
      <c r="AU452">
        <f t="shared" si="615"/>
        <v>0</v>
      </c>
      <c r="AV452">
        <v>0</v>
      </c>
      <c r="AW452">
        <f t="shared" si="616"/>
        <v>0</v>
      </c>
      <c r="AX452">
        <v>0</v>
      </c>
      <c r="AY452">
        <f t="shared" si="617"/>
        <v>0</v>
      </c>
      <c r="AZ452">
        <v>0</v>
      </c>
      <c r="BA452">
        <f t="shared" si="618"/>
        <v>0</v>
      </c>
      <c r="BB452">
        <v>0</v>
      </c>
      <c r="BC452">
        <f t="shared" si="619"/>
        <v>0</v>
      </c>
      <c r="BD452">
        <v>0</v>
      </c>
      <c r="BE452">
        <f t="shared" si="620"/>
        <v>0</v>
      </c>
      <c r="BF452">
        <v>0</v>
      </c>
      <c r="BG452">
        <f t="shared" si="621"/>
        <v>0</v>
      </c>
      <c r="BH452">
        <v>0</v>
      </c>
      <c r="BI452">
        <f t="shared" si="622"/>
        <v>0</v>
      </c>
      <c r="BJ452">
        <v>0</v>
      </c>
      <c r="BK452">
        <f t="shared" si="623"/>
        <v>0</v>
      </c>
      <c r="BL452">
        <v>0</v>
      </c>
      <c r="BM452">
        <f t="shared" si="624"/>
        <v>0</v>
      </c>
      <c r="BN452">
        <v>0</v>
      </c>
      <c r="BO452">
        <f t="shared" si="625"/>
        <v>0</v>
      </c>
      <c r="BP452">
        <v>0</v>
      </c>
      <c r="BQ452">
        <f t="shared" si="626"/>
        <v>0</v>
      </c>
      <c r="BR452">
        <v>0</v>
      </c>
      <c r="BS452">
        <f t="shared" si="627"/>
        <v>0</v>
      </c>
      <c r="BT452">
        <v>0</v>
      </c>
      <c r="BU452">
        <f t="shared" si="628"/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f t="shared" si="663"/>
        <v>0</v>
      </c>
      <c r="DF452">
        <v>0</v>
      </c>
      <c r="DG452">
        <f t="shared" si="664"/>
        <v>0</v>
      </c>
      <c r="DH452">
        <v>100</v>
      </c>
      <c r="DI452">
        <f t="shared" si="638"/>
        <v>1</v>
      </c>
      <c r="DJ452">
        <v>0</v>
      </c>
      <c r="DK452">
        <f t="shared" si="639"/>
        <v>0</v>
      </c>
      <c r="DL452">
        <v>0</v>
      </c>
      <c r="DM452">
        <f t="shared" si="640"/>
        <v>0</v>
      </c>
      <c r="DN452">
        <v>0</v>
      </c>
      <c r="DO452">
        <f t="shared" si="641"/>
        <v>0</v>
      </c>
      <c r="DP452">
        <v>0</v>
      </c>
      <c r="DQ452">
        <f t="shared" si="642"/>
        <v>0</v>
      </c>
      <c r="DR452">
        <v>0</v>
      </c>
      <c r="DS452">
        <f t="shared" si="643"/>
        <v>0</v>
      </c>
      <c r="DT452">
        <v>0</v>
      </c>
      <c r="DU452">
        <f t="shared" si="644"/>
        <v>0</v>
      </c>
      <c r="DV452">
        <v>0</v>
      </c>
      <c r="DW452">
        <f t="shared" si="645"/>
        <v>0</v>
      </c>
      <c r="DX452">
        <v>0</v>
      </c>
      <c r="DY452">
        <f t="shared" si="646"/>
        <v>0</v>
      </c>
      <c r="DZ452">
        <v>0</v>
      </c>
      <c r="EA452">
        <f t="shared" si="647"/>
        <v>0</v>
      </c>
      <c r="EB452">
        <v>0</v>
      </c>
      <c r="EC452">
        <f t="shared" si="648"/>
        <v>0</v>
      </c>
      <c r="ED452">
        <v>0</v>
      </c>
      <c r="EE452">
        <f t="shared" si="649"/>
        <v>0</v>
      </c>
      <c r="EF452">
        <v>0</v>
      </c>
      <c r="EG452">
        <f t="shared" si="650"/>
        <v>0</v>
      </c>
      <c r="EH452">
        <v>0</v>
      </c>
      <c r="EI452">
        <f t="shared" si="651"/>
        <v>0</v>
      </c>
      <c r="EJ452">
        <v>0</v>
      </c>
      <c r="EK452">
        <f t="shared" si="652"/>
        <v>0</v>
      </c>
      <c r="EL452">
        <v>0</v>
      </c>
      <c r="EM452">
        <f t="shared" si="653"/>
        <v>0</v>
      </c>
      <c r="EN452">
        <v>0</v>
      </c>
      <c r="EO452">
        <f t="shared" si="654"/>
        <v>0</v>
      </c>
      <c r="EP452">
        <v>0</v>
      </c>
      <c r="EQ452">
        <f t="shared" si="655"/>
        <v>0</v>
      </c>
      <c r="ER452">
        <v>0</v>
      </c>
      <c r="ES452">
        <f t="shared" si="656"/>
        <v>0</v>
      </c>
      <c r="ET452">
        <v>0</v>
      </c>
      <c r="EU452">
        <f t="shared" si="657"/>
        <v>0</v>
      </c>
      <c r="EV452">
        <v>0</v>
      </c>
      <c r="EW452">
        <f t="shared" si="658"/>
        <v>0</v>
      </c>
      <c r="EX452">
        <v>0</v>
      </c>
      <c r="EY452">
        <f t="shared" si="659"/>
        <v>0</v>
      </c>
      <c r="EZ452">
        <v>0</v>
      </c>
      <c r="FA452">
        <f t="shared" si="660"/>
        <v>0</v>
      </c>
      <c r="FB452">
        <v>0</v>
      </c>
      <c r="FC452">
        <f t="shared" si="661"/>
        <v>0</v>
      </c>
      <c r="FD452">
        <v>0</v>
      </c>
      <c r="FE452">
        <v>0</v>
      </c>
      <c r="FF452" s="3" t="s">
        <v>881</v>
      </c>
    </row>
    <row r="453" spans="1:162" x14ac:dyDescent="0.45">
      <c r="A453">
        <v>452</v>
      </c>
      <c r="B453">
        <v>669</v>
      </c>
      <c r="C453" t="s">
        <v>53</v>
      </c>
      <c r="D453" t="s">
        <v>882</v>
      </c>
      <c r="G453" s="2">
        <v>1</v>
      </c>
      <c r="H453">
        <f>273-60</f>
        <v>213</v>
      </c>
      <c r="I453">
        <v>933</v>
      </c>
      <c r="J453">
        <v>300</v>
      </c>
      <c r="K453" s="2">
        <f t="shared" si="637"/>
        <v>0.32154340836012862</v>
      </c>
      <c r="M453" t="s">
        <v>64</v>
      </c>
      <c r="N453">
        <v>0</v>
      </c>
      <c r="O453">
        <f t="shared" si="599"/>
        <v>0</v>
      </c>
      <c r="P453">
        <v>0</v>
      </c>
      <c r="Q453">
        <f t="shared" si="600"/>
        <v>0</v>
      </c>
      <c r="R453">
        <v>0</v>
      </c>
      <c r="S453">
        <f t="shared" si="601"/>
        <v>0</v>
      </c>
      <c r="T453">
        <v>0</v>
      </c>
      <c r="U453">
        <f t="shared" si="602"/>
        <v>0</v>
      </c>
      <c r="V453">
        <v>0</v>
      </c>
      <c r="W453">
        <f t="shared" si="603"/>
        <v>0</v>
      </c>
      <c r="X453">
        <v>100</v>
      </c>
      <c r="Y453">
        <f t="shared" si="604"/>
        <v>1</v>
      </c>
      <c r="Z453">
        <v>0</v>
      </c>
      <c r="AA453">
        <f t="shared" si="605"/>
        <v>0</v>
      </c>
      <c r="AB453">
        <v>0</v>
      </c>
      <c r="AC453">
        <f t="shared" si="606"/>
        <v>0</v>
      </c>
      <c r="AD453">
        <v>0</v>
      </c>
      <c r="AE453">
        <f t="shared" si="607"/>
        <v>0</v>
      </c>
      <c r="AF453">
        <v>0</v>
      </c>
      <c r="AG453">
        <f t="shared" si="608"/>
        <v>0</v>
      </c>
      <c r="AH453">
        <v>0</v>
      </c>
      <c r="AI453">
        <f t="shared" si="609"/>
        <v>0</v>
      </c>
      <c r="AJ453">
        <v>0</v>
      </c>
      <c r="AK453">
        <f t="shared" si="610"/>
        <v>0</v>
      </c>
      <c r="AL453">
        <v>0</v>
      </c>
      <c r="AM453">
        <f t="shared" si="611"/>
        <v>0</v>
      </c>
      <c r="AN453">
        <v>0</v>
      </c>
      <c r="AO453">
        <f t="shared" si="612"/>
        <v>0</v>
      </c>
      <c r="AP453">
        <v>0</v>
      </c>
      <c r="AQ453">
        <f t="shared" si="613"/>
        <v>0</v>
      </c>
      <c r="AR453">
        <v>0</v>
      </c>
      <c r="AS453">
        <f t="shared" si="614"/>
        <v>0</v>
      </c>
      <c r="AT453">
        <v>0</v>
      </c>
      <c r="AU453">
        <f t="shared" si="615"/>
        <v>0</v>
      </c>
      <c r="AV453">
        <v>0</v>
      </c>
      <c r="AW453">
        <f t="shared" si="616"/>
        <v>0</v>
      </c>
      <c r="AX453">
        <v>0</v>
      </c>
      <c r="AY453">
        <f t="shared" si="617"/>
        <v>0</v>
      </c>
      <c r="AZ453">
        <v>0</v>
      </c>
      <c r="BA453">
        <f t="shared" si="618"/>
        <v>0</v>
      </c>
      <c r="BB453">
        <v>0</v>
      </c>
      <c r="BC453">
        <f t="shared" si="619"/>
        <v>0</v>
      </c>
      <c r="BD453">
        <v>0</v>
      </c>
      <c r="BE453">
        <f t="shared" si="620"/>
        <v>0</v>
      </c>
      <c r="BF453">
        <v>0</v>
      </c>
      <c r="BG453">
        <f t="shared" si="621"/>
        <v>0</v>
      </c>
      <c r="BH453">
        <v>0</v>
      </c>
      <c r="BI453">
        <f t="shared" si="622"/>
        <v>0</v>
      </c>
      <c r="BJ453">
        <v>0</v>
      </c>
      <c r="BK453">
        <f t="shared" si="623"/>
        <v>0</v>
      </c>
      <c r="BL453">
        <v>0</v>
      </c>
      <c r="BM453">
        <f t="shared" si="624"/>
        <v>0</v>
      </c>
      <c r="BN453">
        <v>0</v>
      </c>
      <c r="BO453">
        <f t="shared" si="625"/>
        <v>0</v>
      </c>
      <c r="BP453">
        <v>0</v>
      </c>
      <c r="BQ453">
        <f t="shared" si="626"/>
        <v>0</v>
      </c>
      <c r="BR453">
        <v>0</v>
      </c>
      <c r="BS453">
        <f t="shared" si="627"/>
        <v>0</v>
      </c>
      <c r="BT453">
        <v>0</v>
      </c>
      <c r="BU453">
        <f t="shared" si="628"/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f t="shared" si="663"/>
        <v>0</v>
      </c>
      <c r="DG453">
        <f t="shared" si="664"/>
        <v>0</v>
      </c>
      <c r="DH453">
        <v>90</v>
      </c>
      <c r="DI453">
        <f t="shared" si="638"/>
        <v>0.90167205062720279</v>
      </c>
      <c r="DJ453">
        <v>0</v>
      </c>
      <c r="DK453">
        <f t="shared" si="639"/>
        <v>0</v>
      </c>
      <c r="DL453">
        <v>0</v>
      </c>
      <c r="DM453">
        <f t="shared" si="640"/>
        <v>0</v>
      </c>
      <c r="DN453">
        <v>0</v>
      </c>
      <c r="DO453">
        <f t="shared" si="641"/>
        <v>0</v>
      </c>
      <c r="DP453">
        <v>0</v>
      </c>
      <c r="DQ453">
        <f t="shared" si="642"/>
        <v>0</v>
      </c>
      <c r="DR453">
        <v>0</v>
      </c>
      <c r="DS453">
        <f t="shared" si="643"/>
        <v>0</v>
      </c>
      <c r="DT453">
        <v>0</v>
      </c>
      <c r="DU453">
        <f t="shared" si="644"/>
        <v>0</v>
      </c>
      <c r="DV453">
        <v>0</v>
      </c>
      <c r="DW453">
        <f t="shared" si="645"/>
        <v>0</v>
      </c>
      <c r="DX453">
        <v>0</v>
      </c>
      <c r="DY453">
        <f t="shared" si="646"/>
        <v>0</v>
      </c>
      <c r="DZ453">
        <v>0</v>
      </c>
      <c r="EA453">
        <f t="shared" si="647"/>
        <v>0</v>
      </c>
      <c r="EB453">
        <v>0</v>
      </c>
      <c r="EC453">
        <f t="shared" si="648"/>
        <v>0</v>
      </c>
      <c r="ED453">
        <v>0</v>
      </c>
      <c r="EE453">
        <f t="shared" si="649"/>
        <v>0</v>
      </c>
      <c r="EF453">
        <v>0</v>
      </c>
      <c r="EG453">
        <f t="shared" si="650"/>
        <v>0</v>
      </c>
      <c r="EH453">
        <v>0</v>
      </c>
      <c r="EI453">
        <f t="shared" si="651"/>
        <v>0</v>
      </c>
      <c r="EJ453">
        <v>0</v>
      </c>
      <c r="EK453">
        <f t="shared" si="652"/>
        <v>0</v>
      </c>
      <c r="EL453">
        <v>0</v>
      </c>
      <c r="EM453">
        <f t="shared" si="653"/>
        <v>0</v>
      </c>
      <c r="EN453">
        <v>10</v>
      </c>
      <c r="EO453">
        <f t="shared" si="654"/>
        <v>9.8327949372797208E-2</v>
      </c>
      <c r="EP453">
        <v>0</v>
      </c>
      <c r="EQ453">
        <f t="shared" si="655"/>
        <v>0</v>
      </c>
      <c r="ER453">
        <v>0</v>
      </c>
      <c r="ES453">
        <f t="shared" si="656"/>
        <v>0</v>
      </c>
      <c r="ET453">
        <v>0</v>
      </c>
      <c r="EU453">
        <f t="shared" si="657"/>
        <v>0</v>
      </c>
      <c r="EV453">
        <v>0</v>
      </c>
      <c r="EW453">
        <f t="shared" si="658"/>
        <v>0</v>
      </c>
      <c r="EX453">
        <v>0</v>
      </c>
      <c r="EY453">
        <f t="shared" si="659"/>
        <v>0</v>
      </c>
      <c r="EZ453">
        <v>0</v>
      </c>
      <c r="FA453">
        <f t="shared" si="660"/>
        <v>0</v>
      </c>
      <c r="FB453">
        <v>0</v>
      </c>
      <c r="FC453">
        <f t="shared" si="661"/>
        <v>0</v>
      </c>
      <c r="FD453">
        <v>0</v>
      </c>
      <c r="FE453">
        <v>0</v>
      </c>
      <c r="FF453" s="3" t="s">
        <v>881</v>
      </c>
    </row>
    <row r="454" spans="1:162" x14ac:dyDescent="0.45">
      <c r="A454">
        <v>453</v>
      </c>
      <c r="B454">
        <v>670</v>
      </c>
      <c r="C454" t="s">
        <v>53</v>
      </c>
      <c r="D454" t="s">
        <v>883</v>
      </c>
      <c r="G454" s="2">
        <v>1</v>
      </c>
      <c r="H454">
        <f>273-14</f>
        <v>259</v>
      </c>
      <c r="I454">
        <v>933</v>
      </c>
      <c r="J454">
        <v>300</v>
      </c>
      <c r="K454" s="2">
        <f t="shared" si="637"/>
        <v>0.32154340836012862</v>
      </c>
      <c r="M454" t="s">
        <v>64</v>
      </c>
      <c r="N454">
        <v>0</v>
      </c>
      <c r="O454">
        <f t="shared" ref="O454:O485" si="666">((N454/100)/FI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P454">
        <v>0</v>
      </c>
      <c r="Q454">
        <f t="shared" ref="Q454:Q485" si="667">((P454/100)/FK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R454">
        <v>0</v>
      </c>
      <c r="S454">
        <f t="shared" ref="S454:S481" si="668">((R454/100)/FM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T454">
        <v>0</v>
      </c>
      <c r="U454">
        <f t="shared" ref="U454:U485" si="669">((T454/100)/FO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V454">
        <v>0</v>
      </c>
      <c r="W454">
        <f t="shared" ref="W454:W505" si="670">((V454/100)/FQ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X454">
        <v>100</v>
      </c>
      <c r="Y454">
        <f t="shared" ref="Y454:Y485" si="671">((X454/100)/FS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1</v>
      </c>
      <c r="Z454">
        <v>0</v>
      </c>
      <c r="AA454">
        <f t="shared" ref="AA454:AA485" si="672">((Z454/100)/FU$2)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B454">
        <v>0</v>
      </c>
      <c r="AC454">
        <f t="shared" ref="AC454:AC505" si="673">((AB454/100)/FO$13)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D454">
        <v>0</v>
      </c>
      <c r="AE454">
        <f t="shared" ref="AE454:AE481" si="674">((AD454/100)/FI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F454">
        <v>0</v>
      </c>
      <c r="AG454">
        <f t="shared" ref="AG454:AG486" si="675">((AF454/100)/FK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H454">
        <v>0</v>
      </c>
      <c r="AI454">
        <f t="shared" ref="AI454:AI481" si="676">((AH454/100)/FM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J454">
        <v>0</v>
      </c>
      <c r="AK454">
        <f t="shared" ref="AK454:AK505" si="677">((AJ454/100)/FO$6)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L454">
        <v>0</v>
      </c>
      <c r="AM454">
        <f t="shared" ref="AM454:AM483" si="678">((AL454/100)/FI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N454">
        <v>0</v>
      </c>
      <c r="AO454">
        <f t="shared" ref="AO454:AO505" si="679">((AN454/100)/FK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P454">
        <v>0</v>
      </c>
      <c r="AQ454">
        <f t="shared" ref="AQ454:AQ484" si="680">((AP454/100)/FM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R454">
        <v>0</v>
      </c>
      <c r="AS454">
        <f t="shared" ref="AS454:AS505" si="681">((AR454/100)/FI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T454">
        <v>0</v>
      </c>
      <c r="AU454">
        <f t="shared" ref="AU454:AU505" si="682">((AT454/100)/FK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V454">
        <v>0</v>
      </c>
      <c r="AW454">
        <f t="shared" ref="AW454:AW505" si="683">((AV454/100)/FM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X454">
        <v>0</v>
      </c>
      <c r="AY454">
        <f t="shared" ref="AY454:AY505" si="684">((AX454/100)/FO$16)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AZ454">
        <v>0</v>
      </c>
      <c r="BA454">
        <f t="shared" ref="BA454:BA505" si="685">((AZ454/100)/FK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B454">
        <v>0</v>
      </c>
      <c r="BC454">
        <f t="shared" ref="BC454:BC505" si="686">((BB454/100)/FM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D454">
        <v>0</v>
      </c>
      <c r="BE454">
        <f t="shared" ref="BE454:BE505" si="687">((BD454/100)/FO$19)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F454">
        <v>0</v>
      </c>
      <c r="BG454">
        <f t="shared" ref="BG454:BG505" si="688">((BF454/100)/FI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H454">
        <v>0</v>
      </c>
      <c r="BI454">
        <f t="shared" ref="BI454:BI505" si="689">((BH454/100)/FK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J454">
        <v>0</v>
      </c>
      <c r="BK454">
        <f t="shared" ref="BK454:BK505" si="690">((BJ454/100)/FO$23)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L454">
        <v>0</v>
      </c>
      <c r="BM454">
        <f t="shared" ref="BM454:BM485" si="691">((BL454/100)/FI$13)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N454">
        <v>0</v>
      </c>
      <c r="BO454">
        <f t="shared" ref="BO454:BO505" si="692">((BN454/100)/FO$10)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P454">
        <v>0</v>
      </c>
      <c r="BQ454">
        <f t="shared" ref="BQ454:BQ481" si="693">((BP454/100)/FK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R454">
        <v>0</v>
      </c>
      <c r="BS454">
        <f t="shared" ref="BS454:BS485" si="694">((BR454/100)/FM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T454">
        <v>0</v>
      </c>
      <c r="BU454">
        <f t="shared" ref="BU454:BU485" si="695">((BT454/100)/FO$26)/((AD454/100)/FI$6+(T454/100)/FO$2+(AF454/100)/FK$6+(AH454/100)/FM$6+(AJ454/100)/FO$6+(AL454/100)/FI$10+(AN454/100)/FK$10+(AP454/100)/FM$10+(R454/100)/FM$2+(N454/100)/FI$2+(AR454/100)/FI$16+(AT454/100)/FK$16+(AV454/100)/FM$16+(AX454/100)/FO$16+(X454/100)/FS$2+(AZ454/100)/FK$19+(BB454/100)/FM$19+(BD454/100)/FO$19+(AB454/100)/FO$13+(BL454/100)/FI$13+(BN454/100)/FO$10+(BF454/100)/FI$23+(BH454/100)/FK$23+(BJ454/100)/FO$23+(BP454/100)/FK$26+(BR454/100)/FM$26+(P454/100)/FK$2+(V454/100)/FQ$2+(Z454/100)/FU$2+(BT454/100)/FO$26)</f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f t="shared" si="663"/>
        <v>0</v>
      </c>
      <c r="DF454">
        <v>10</v>
      </c>
      <c r="DG454">
        <f t="shared" si="664"/>
        <v>0.16255899743263921</v>
      </c>
      <c r="DH454">
        <v>90</v>
      </c>
      <c r="DI454">
        <f t="shared" si="638"/>
        <v>0.83744100256736076</v>
      </c>
      <c r="DJ454">
        <v>0</v>
      </c>
      <c r="DK454">
        <f t="shared" si="639"/>
        <v>0</v>
      </c>
      <c r="DL454">
        <v>0</v>
      </c>
      <c r="DM454">
        <f t="shared" si="640"/>
        <v>0</v>
      </c>
      <c r="DN454">
        <v>0</v>
      </c>
      <c r="DO454">
        <f t="shared" si="641"/>
        <v>0</v>
      </c>
      <c r="DP454">
        <v>0</v>
      </c>
      <c r="DQ454">
        <f t="shared" si="642"/>
        <v>0</v>
      </c>
      <c r="DR454">
        <v>0</v>
      </c>
      <c r="DS454">
        <f t="shared" si="643"/>
        <v>0</v>
      </c>
      <c r="DT454">
        <v>0</v>
      </c>
      <c r="DU454">
        <f t="shared" si="644"/>
        <v>0</v>
      </c>
      <c r="DV454">
        <v>0</v>
      </c>
      <c r="DW454">
        <f t="shared" si="645"/>
        <v>0</v>
      </c>
      <c r="DX454">
        <v>0</v>
      </c>
      <c r="DY454">
        <f t="shared" si="646"/>
        <v>0</v>
      </c>
      <c r="DZ454">
        <v>0</v>
      </c>
      <c r="EA454">
        <f t="shared" si="647"/>
        <v>0</v>
      </c>
      <c r="EB454">
        <v>0</v>
      </c>
      <c r="EC454">
        <f t="shared" si="648"/>
        <v>0</v>
      </c>
      <c r="ED454">
        <v>0</v>
      </c>
      <c r="EE454">
        <f t="shared" si="649"/>
        <v>0</v>
      </c>
      <c r="EF454">
        <v>0</v>
      </c>
      <c r="EG454">
        <f t="shared" si="650"/>
        <v>0</v>
      </c>
      <c r="EH454">
        <v>0</v>
      </c>
      <c r="EI454">
        <f t="shared" si="651"/>
        <v>0</v>
      </c>
      <c r="EJ454">
        <v>0</v>
      </c>
      <c r="EK454">
        <f t="shared" si="652"/>
        <v>0</v>
      </c>
      <c r="EL454">
        <v>0</v>
      </c>
      <c r="EM454">
        <f t="shared" si="653"/>
        <v>0</v>
      </c>
      <c r="EN454">
        <v>0</v>
      </c>
      <c r="EO454">
        <f t="shared" si="654"/>
        <v>0</v>
      </c>
      <c r="EP454">
        <v>0</v>
      </c>
      <c r="EQ454">
        <f t="shared" si="655"/>
        <v>0</v>
      </c>
      <c r="ER454">
        <v>0</v>
      </c>
      <c r="ES454">
        <f t="shared" si="656"/>
        <v>0</v>
      </c>
      <c r="ET454">
        <v>0</v>
      </c>
      <c r="EU454">
        <f t="shared" si="657"/>
        <v>0</v>
      </c>
      <c r="EV454">
        <v>0</v>
      </c>
      <c r="EW454">
        <f t="shared" si="658"/>
        <v>0</v>
      </c>
      <c r="EX454">
        <v>0</v>
      </c>
      <c r="EY454">
        <f t="shared" si="659"/>
        <v>0</v>
      </c>
      <c r="EZ454">
        <v>0</v>
      </c>
      <c r="FA454">
        <f t="shared" si="660"/>
        <v>0</v>
      </c>
      <c r="FB454">
        <v>0</v>
      </c>
      <c r="FC454">
        <f t="shared" si="661"/>
        <v>0</v>
      </c>
      <c r="FD454">
        <v>0</v>
      </c>
      <c r="FE454">
        <v>0</v>
      </c>
      <c r="FF454" s="3" t="s">
        <v>881</v>
      </c>
    </row>
    <row r="455" spans="1:162" x14ac:dyDescent="0.45">
      <c r="A455">
        <v>454</v>
      </c>
      <c r="B455">
        <v>671</v>
      </c>
      <c r="C455" t="s">
        <v>53</v>
      </c>
      <c r="D455" t="s">
        <v>884</v>
      </c>
      <c r="G455" s="2">
        <v>1</v>
      </c>
      <c r="H455">
        <v>300</v>
      </c>
      <c r="I455">
        <v>933</v>
      </c>
      <c r="J455">
        <v>300</v>
      </c>
      <c r="K455" s="2">
        <f t="shared" si="637"/>
        <v>0.32154340836012862</v>
      </c>
      <c r="M455" t="s">
        <v>64</v>
      </c>
      <c r="N455">
        <v>0</v>
      </c>
      <c r="O455">
        <f t="shared" si="666"/>
        <v>0</v>
      </c>
      <c r="P455">
        <v>0</v>
      </c>
      <c r="Q455">
        <f t="shared" si="667"/>
        <v>0</v>
      </c>
      <c r="R455">
        <v>0</v>
      </c>
      <c r="S455">
        <f t="shared" si="668"/>
        <v>0</v>
      </c>
      <c r="T455">
        <v>0</v>
      </c>
      <c r="U455">
        <f t="shared" si="669"/>
        <v>0</v>
      </c>
      <c r="V455">
        <v>0</v>
      </c>
      <c r="W455">
        <f t="shared" si="670"/>
        <v>0</v>
      </c>
      <c r="X455">
        <v>100</v>
      </c>
      <c r="Y455">
        <f t="shared" si="671"/>
        <v>1</v>
      </c>
      <c r="Z455">
        <v>0</v>
      </c>
      <c r="AA455">
        <f t="shared" si="672"/>
        <v>0</v>
      </c>
      <c r="AB455">
        <v>0</v>
      </c>
      <c r="AC455">
        <f t="shared" si="673"/>
        <v>0</v>
      </c>
      <c r="AD455">
        <v>0</v>
      </c>
      <c r="AE455">
        <f t="shared" si="674"/>
        <v>0</v>
      </c>
      <c r="AF455">
        <v>0</v>
      </c>
      <c r="AG455">
        <f t="shared" si="675"/>
        <v>0</v>
      </c>
      <c r="AH455">
        <v>0</v>
      </c>
      <c r="AI455">
        <f t="shared" si="676"/>
        <v>0</v>
      </c>
      <c r="AJ455">
        <v>0</v>
      </c>
      <c r="AK455">
        <f t="shared" si="677"/>
        <v>0</v>
      </c>
      <c r="AL455">
        <v>0</v>
      </c>
      <c r="AM455">
        <f t="shared" si="678"/>
        <v>0</v>
      </c>
      <c r="AN455">
        <v>0</v>
      </c>
      <c r="AO455">
        <f t="shared" si="679"/>
        <v>0</v>
      </c>
      <c r="AP455">
        <v>0</v>
      </c>
      <c r="AQ455">
        <f t="shared" si="680"/>
        <v>0</v>
      </c>
      <c r="AR455">
        <v>0</v>
      </c>
      <c r="AS455">
        <f t="shared" si="681"/>
        <v>0</v>
      </c>
      <c r="AT455">
        <v>0</v>
      </c>
      <c r="AU455">
        <f t="shared" si="682"/>
        <v>0</v>
      </c>
      <c r="AV455">
        <v>0</v>
      </c>
      <c r="AW455">
        <f t="shared" si="683"/>
        <v>0</v>
      </c>
      <c r="AX455">
        <v>0</v>
      </c>
      <c r="AY455">
        <f t="shared" si="684"/>
        <v>0</v>
      </c>
      <c r="AZ455">
        <v>0</v>
      </c>
      <c r="BA455">
        <f t="shared" si="685"/>
        <v>0</v>
      </c>
      <c r="BB455">
        <v>0</v>
      </c>
      <c r="BC455">
        <f t="shared" si="686"/>
        <v>0</v>
      </c>
      <c r="BD455">
        <v>0</v>
      </c>
      <c r="BE455">
        <f t="shared" si="687"/>
        <v>0</v>
      </c>
      <c r="BF455">
        <v>0</v>
      </c>
      <c r="BG455">
        <f t="shared" si="688"/>
        <v>0</v>
      </c>
      <c r="BH455">
        <v>0</v>
      </c>
      <c r="BI455">
        <f t="shared" si="689"/>
        <v>0</v>
      </c>
      <c r="BJ455">
        <v>0</v>
      </c>
      <c r="BK455">
        <f t="shared" si="690"/>
        <v>0</v>
      </c>
      <c r="BL455">
        <v>0</v>
      </c>
      <c r="BM455">
        <f t="shared" si="691"/>
        <v>0</v>
      </c>
      <c r="BN455">
        <v>0</v>
      </c>
      <c r="BO455">
        <f t="shared" si="692"/>
        <v>0</v>
      </c>
      <c r="BP455">
        <v>0</v>
      </c>
      <c r="BQ455">
        <f t="shared" si="693"/>
        <v>0</v>
      </c>
      <c r="BR455">
        <v>0</v>
      </c>
      <c r="BS455">
        <f t="shared" si="694"/>
        <v>0</v>
      </c>
      <c r="BT455">
        <v>0</v>
      </c>
      <c r="BU455">
        <f t="shared" si="695"/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f t="shared" si="663"/>
        <v>0</v>
      </c>
      <c r="DF455">
        <v>0</v>
      </c>
      <c r="DG455">
        <f t="shared" si="664"/>
        <v>0</v>
      </c>
      <c r="DH455">
        <v>90</v>
      </c>
      <c r="DI455">
        <f t="shared" si="638"/>
        <v>0.83453615433283646</v>
      </c>
      <c r="DJ455">
        <v>0</v>
      </c>
      <c r="DK455">
        <f t="shared" si="639"/>
        <v>0</v>
      </c>
      <c r="DL455">
        <v>0</v>
      </c>
      <c r="DM455">
        <f t="shared" si="640"/>
        <v>0</v>
      </c>
      <c r="DN455">
        <v>0</v>
      </c>
      <c r="DO455">
        <f t="shared" si="641"/>
        <v>0</v>
      </c>
      <c r="DP455">
        <v>0</v>
      </c>
      <c r="DQ455">
        <f t="shared" si="642"/>
        <v>0</v>
      </c>
      <c r="DR455">
        <v>0</v>
      </c>
      <c r="DS455">
        <f t="shared" si="643"/>
        <v>0</v>
      </c>
      <c r="DT455">
        <v>10</v>
      </c>
      <c r="DU455">
        <f t="shared" si="644"/>
        <v>0.16546384566716354</v>
      </c>
      <c r="DV455">
        <v>0</v>
      </c>
      <c r="DW455">
        <f t="shared" si="645"/>
        <v>0</v>
      </c>
      <c r="DX455">
        <v>0</v>
      </c>
      <c r="DY455">
        <f t="shared" si="646"/>
        <v>0</v>
      </c>
      <c r="DZ455">
        <v>0</v>
      </c>
      <c r="EA455">
        <f t="shared" si="647"/>
        <v>0</v>
      </c>
      <c r="EB455">
        <v>0</v>
      </c>
      <c r="EC455">
        <f t="shared" si="648"/>
        <v>0</v>
      </c>
      <c r="ED455">
        <v>0</v>
      </c>
      <c r="EE455">
        <f t="shared" si="649"/>
        <v>0</v>
      </c>
      <c r="EF455">
        <v>0</v>
      </c>
      <c r="EG455">
        <f t="shared" si="650"/>
        <v>0</v>
      </c>
      <c r="EH455">
        <v>0</v>
      </c>
      <c r="EI455">
        <f t="shared" si="651"/>
        <v>0</v>
      </c>
      <c r="EJ455">
        <v>0</v>
      </c>
      <c r="EK455">
        <f t="shared" si="652"/>
        <v>0</v>
      </c>
      <c r="EL455">
        <v>0</v>
      </c>
      <c r="EM455">
        <f t="shared" si="653"/>
        <v>0</v>
      </c>
      <c r="EN455">
        <v>0</v>
      </c>
      <c r="EO455">
        <f t="shared" si="654"/>
        <v>0</v>
      </c>
      <c r="EP455">
        <v>0</v>
      </c>
      <c r="EQ455">
        <f t="shared" si="655"/>
        <v>0</v>
      </c>
      <c r="ER455">
        <v>0</v>
      </c>
      <c r="ES455">
        <f t="shared" si="656"/>
        <v>0</v>
      </c>
      <c r="ET455">
        <v>0</v>
      </c>
      <c r="EU455">
        <f t="shared" si="657"/>
        <v>0</v>
      </c>
      <c r="EV455">
        <v>0</v>
      </c>
      <c r="EW455">
        <f t="shared" si="658"/>
        <v>0</v>
      </c>
      <c r="EX455">
        <v>0</v>
      </c>
      <c r="EY455">
        <f t="shared" si="659"/>
        <v>0</v>
      </c>
      <c r="EZ455">
        <v>0</v>
      </c>
      <c r="FA455">
        <f t="shared" si="660"/>
        <v>0</v>
      </c>
      <c r="FB455">
        <v>0</v>
      </c>
      <c r="FC455">
        <f t="shared" si="661"/>
        <v>0</v>
      </c>
      <c r="FD455">
        <v>0</v>
      </c>
      <c r="FE455">
        <v>0</v>
      </c>
      <c r="FF455" s="3" t="s">
        <v>881</v>
      </c>
    </row>
    <row r="456" spans="1:162" x14ac:dyDescent="0.45">
      <c r="A456">
        <v>455</v>
      </c>
      <c r="B456">
        <v>672</v>
      </c>
      <c r="C456" t="s">
        <v>53</v>
      </c>
      <c r="D456" t="s">
        <v>885</v>
      </c>
      <c r="G456" s="2">
        <v>1</v>
      </c>
      <c r="H456">
        <v>300</v>
      </c>
      <c r="I456">
        <v>933</v>
      </c>
      <c r="J456">
        <v>300</v>
      </c>
      <c r="K456" s="2">
        <f t="shared" si="637"/>
        <v>0.32154340836012862</v>
      </c>
      <c r="M456" t="s">
        <v>64</v>
      </c>
      <c r="N456">
        <v>0</v>
      </c>
      <c r="O456">
        <f t="shared" si="666"/>
        <v>0</v>
      </c>
      <c r="P456">
        <v>0</v>
      </c>
      <c r="Q456">
        <f t="shared" si="667"/>
        <v>0</v>
      </c>
      <c r="R456">
        <v>0</v>
      </c>
      <c r="S456">
        <f t="shared" si="668"/>
        <v>0</v>
      </c>
      <c r="T456">
        <v>0</v>
      </c>
      <c r="U456">
        <f t="shared" si="669"/>
        <v>0</v>
      </c>
      <c r="V456">
        <v>0</v>
      </c>
      <c r="W456">
        <f t="shared" si="670"/>
        <v>0</v>
      </c>
      <c r="X456">
        <v>100</v>
      </c>
      <c r="Y456">
        <f t="shared" si="671"/>
        <v>1</v>
      </c>
      <c r="Z456">
        <v>0</v>
      </c>
      <c r="AA456">
        <f t="shared" si="672"/>
        <v>0</v>
      </c>
      <c r="AB456">
        <v>0</v>
      </c>
      <c r="AC456">
        <f t="shared" si="673"/>
        <v>0</v>
      </c>
      <c r="AD456">
        <v>0</v>
      </c>
      <c r="AE456">
        <f t="shared" si="674"/>
        <v>0</v>
      </c>
      <c r="AF456">
        <v>0</v>
      </c>
      <c r="AG456">
        <f t="shared" si="675"/>
        <v>0</v>
      </c>
      <c r="AH456">
        <v>0</v>
      </c>
      <c r="AI456">
        <f t="shared" si="676"/>
        <v>0</v>
      </c>
      <c r="AJ456">
        <v>0</v>
      </c>
      <c r="AK456">
        <f t="shared" si="677"/>
        <v>0</v>
      </c>
      <c r="AL456">
        <v>0</v>
      </c>
      <c r="AM456">
        <f t="shared" si="678"/>
        <v>0</v>
      </c>
      <c r="AN456">
        <v>0</v>
      </c>
      <c r="AO456">
        <f t="shared" si="679"/>
        <v>0</v>
      </c>
      <c r="AP456">
        <v>0</v>
      </c>
      <c r="AQ456">
        <f t="shared" si="680"/>
        <v>0</v>
      </c>
      <c r="AR456">
        <v>0</v>
      </c>
      <c r="AS456">
        <f t="shared" si="681"/>
        <v>0</v>
      </c>
      <c r="AT456">
        <v>0</v>
      </c>
      <c r="AU456">
        <f t="shared" si="682"/>
        <v>0</v>
      </c>
      <c r="AV456">
        <v>0</v>
      </c>
      <c r="AW456">
        <f t="shared" si="683"/>
        <v>0</v>
      </c>
      <c r="AX456">
        <v>0</v>
      </c>
      <c r="AY456">
        <f t="shared" si="684"/>
        <v>0</v>
      </c>
      <c r="AZ456">
        <v>0</v>
      </c>
      <c r="BA456">
        <f t="shared" si="685"/>
        <v>0</v>
      </c>
      <c r="BB456">
        <v>0</v>
      </c>
      <c r="BC456">
        <f t="shared" si="686"/>
        <v>0</v>
      </c>
      <c r="BD456">
        <v>0</v>
      </c>
      <c r="BE456">
        <f t="shared" si="687"/>
        <v>0</v>
      </c>
      <c r="BF456">
        <v>0</v>
      </c>
      <c r="BG456">
        <f t="shared" si="688"/>
        <v>0</v>
      </c>
      <c r="BH456">
        <v>0</v>
      </c>
      <c r="BI456">
        <f t="shared" si="689"/>
        <v>0</v>
      </c>
      <c r="BJ456">
        <v>0</v>
      </c>
      <c r="BK456">
        <f t="shared" si="690"/>
        <v>0</v>
      </c>
      <c r="BL456">
        <v>0</v>
      </c>
      <c r="BM456">
        <f t="shared" si="691"/>
        <v>0</v>
      </c>
      <c r="BN456">
        <v>0</v>
      </c>
      <c r="BO456">
        <f t="shared" si="692"/>
        <v>0</v>
      </c>
      <c r="BP456">
        <v>0</v>
      </c>
      <c r="BQ456">
        <f t="shared" si="693"/>
        <v>0</v>
      </c>
      <c r="BR456">
        <v>0</v>
      </c>
      <c r="BS456">
        <f t="shared" si="694"/>
        <v>0</v>
      </c>
      <c r="BT456">
        <v>0</v>
      </c>
      <c r="BU456">
        <f t="shared" si="695"/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f t="shared" si="663"/>
        <v>0</v>
      </c>
      <c r="DF456">
        <v>0</v>
      </c>
      <c r="DG456">
        <f t="shared" si="664"/>
        <v>0</v>
      </c>
      <c r="DH456">
        <v>95</v>
      </c>
      <c r="DI456">
        <f t="shared" si="638"/>
        <v>0.86099099099099097</v>
      </c>
      <c r="DJ456">
        <v>5</v>
      </c>
      <c r="DK456">
        <f t="shared" si="639"/>
        <v>0.139009009009009</v>
      </c>
      <c r="DL456">
        <v>0</v>
      </c>
      <c r="DM456">
        <f t="shared" si="640"/>
        <v>0</v>
      </c>
      <c r="DN456">
        <v>0</v>
      </c>
      <c r="DO456">
        <f t="shared" si="641"/>
        <v>0</v>
      </c>
      <c r="DP456">
        <v>0</v>
      </c>
      <c r="DQ456">
        <f t="shared" si="642"/>
        <v>0</v>
      </c>
      <c r="DR456">
        <v>0</v>
      </c>
      <c r="DS456">
        <f t="shared" si="643"/>
        <v>0</v>
      </c>
      <c r="DT456">
        <v>0</v>
      </c>
      <c r="DU456">
        <f t="shared" si="644"/>
        <v>0</v>
      </c>
      <c r="DV456">
        <v>0</v>
      </c>
      <c r="DW456">
        <f t="shared" si="645"/>
        <v>0</v>
      </c>
      <c r="DX456">
        <v>0</v>
      </c>
      <c r="DY456">
        <f t="shared" si="646"/>
        <v>0</v>
      </c>
      <c r="DZ456">
        <v>0</v>
      </c>
      <c r="EA456">
        <f t="shared" si="647"/>
        <v>0</v>
      </c>
      <c r="EB456">
        <v>0</v>
      </c>
      <c r="EC456">
        <f t="shared" si="648"/>
        <v>0</v>
      </c>
      <c r="ED456">
        <v>0</v>
      </c>
      <c r="EE456">
        <f t="shared" si="649"/>
        <v>0</v>
      </c>
      <c r="EF456">
        <v>0</v>
      </c>
      <c r="EG456">
        <f t="shared" si="650"/>
        <v>0</v>
      </c>
      <c r="EH456">
        <v>0</v>
      </c>
      <c r="EI456">
        <f t="shared" si="651"/>
        <v>0</v>
      </c>
      <c r="EJ456">
        <v>0</v>
      </c>
      <c r="EK456">
        <f t="shared" si="652"/>
        <v>0</v>
      </c>
      <c r="EL456">
        <v>0</v>
      </c>
      <c r="EM456">
        <f t="shared" si="653"/>
        <v>0</v>
      </c>
      <c r="EN456">
        <v>0</v>
      </c>
      <c r="EO456">
        <f t="shared" si="654"/>
        <v>0</v>
      </c>
      <c r="EP456">
        <v>0</v>
      </c>
      <c r="EQ456">
        <f t="shared" si="655"/>
        <v>0</v>
      </c>
      <c r="ER456">
        <v>0</v>
      </c>
      <c r="ES456">
        <f t="shared" si="656"/>
        <v>0</v>
      </c>
      <c r="ET456">
        <v>0</v>
      </c>
      <c r="EU456">
        <f t="shared" si="657"/>
        <v>0</v>
      </c>
      <c r="EV456">
        <v>0</v>
      </c>
      <c r="EW456">
        <f t="shared" si="658"/>
        <v>0</v>
      </c>
      <c r="EX456">
        <v>0</v>
      </c>
      <c r="EY456">
        <f t="shared" si="659"/>
        <v>0</v>
      </c>
      <c r="EZ456">
        <v>0</v>
      </c>
      <c r="FA456">
        <f t="shared" si="660"/>
        <v>0</v>
      </c>
      <c r="FB456">
        <v>0</v>
      </c>
      <c r="FC456">
        <f t="shared" si="661"/>
        <v>0</v>
      </c>
      <c r="FD456">
        <v>0</v>
      </c>
      <c r="FE456">
        <v>0</v>
      </c>
      <c r="FF456" s="3" t="s">
        <v>881</v>
      </c>
    </row>
    <row r="457" spans="1:162" x14ac:dyDescent="0.45">
      <c r="A457">
        <v>456</v>
      </c>
      <c r="B457">
        <v>673</v>
      </c>
      <c r="C457" t="s">
        <v>53</v>
      </c>
      <c r="D457" t="s">
        <v>875</v>
      </c>
      <c r="F457" t="s">
        <v>886</v>
      </c>
      <c r="G457" s="2">
        <v>2</v>
      </c>
      <c r="H457">
        <v>300</v>
      </c>
      <c r="I457">
        <v>933</v>
      </c>
      <c r="J457">
        <v>300</v>
      </c>
      <c r="K457" s="2">
        <f t="shared" si="637"/>
        <v>0.32154340836012862</v>
      </c>
      <c r="M457" t="s">
        <v>64</v>
      </c>
      <c r="N457">
        <v>0</v>
      </c>
      <c r="O457">
        <f t="shared" si="666"/>
        <v>0</v>
      </c>
      <c r="P457">
        <v>0</v>
      </c>
      <c r="Q457">
        <f t="shared" si="667"/>
        <v>0</v>
      </c>
      <c r="R457">
        <v>0</v>
      </c>
      <c r="S457">
        <f t="shared" si="668"/>
        <v>0</v>
      </c>
      <c r="T457">
        <v>0</v>
      </c>
      <c r="U457">
        <f t="shared" si="669"/>
        <v>0</v>
      </c>
      <c r="V457">
        <v>0</v>
      </c>
      <c r="W457">
        <f t="shared" si="670"/>
        <v>0</v>
      </c>
      <c r="X457">
        <v>100</v>
      </c>
      <c r="Y457">
        <f t="shared" si="671"/>
        <v>1</v>
      </c>
      <c r="Z457">
        <v>0</v>
      </c>
      <c r="AA457">
        <f t="shared" si="672"/>
        <v>0</v>
      </c>
      <c r="AB457">
        <v>0</v>
      </c>
      <c r="AC457">
        <f t="shared" si="673"/>
        <v>0</v>
      </c>
      <c r="AD457">
        <v>0</v>
      </c>
      <c r="AE457">
        <f t="shared" si="674"/>
        <v>0</v>
      </c>
      <c r="AF457">
        <v>0</v>
      </c>
      <c r="AG457">
        <f t="shared" si="675"/>
        <v>0</v>
      </c>
      <c r="AH457">
        <v>0</v>
      </c>
      <c r="AI457">
        <f t="shared" si="676"/>
        <v>0</v>
      </c>
      <c r="AJ457">
        <v>0</v>
      </c>
      <c r="AK457">
        <f t="shared" si="677"/>
        <v>0</v>
      </c>
      <c r="AL457">
        <v>0</v>
      </c>
      <c r="AM457">
        <f t="shared" si="678"/>
        <v>0</v>
      </c>
      <c r="AN457">
        <v>0</v>
      </c>
      <c r="AO457">
        <f t="shared" si="679"/>
        <v>0</v>
      </c>
      <c r="AP457">
        <v>0</v>
      </c>
      <c r="AQ457">
        <f t="shared" si="680"/>
        <v>0</v>
      </c>
      <c r="AR457">
        <v>0</v>
      </c>
      <c r="AS457">
        <f t="shared" si="681"/>
        <v>0</v>
      </c>
      <c r="AT457">
        <v>0</v>
      </c>
      <c r="AU457">
        <f t="shared" si="682"/>
        <v>0</v>
      </c>
      <c r="AV457">
        <v>0</v>
      </c>
      <c r="AW457">
        <f t="shared" si="683"/>
        <v>0</v>
      </c>
      <c r="AX457">
        <v>0</v>
      </c>
      <c r="AY457">
        <f t="shared" si="684"/>
        <v>0</v>
      </c>
      <c r="AZ457">
        <v>0</v>
      </c>
      <c r="BA457">
        <f t="shared" si="685"/>
        <v>0</v>
      </c>
      <c r="BB457">
        <v>0</v>
      </c>
      <c r="BC457">
        <f t="shared" si="686"/>
        <v>0</v>
      </c>
      <c r="BD457">
        <v>0</v>
      </c>
      <c r="BE457">
        <f t="shared" si="687"/>
        <v>0</v>
      </c>
      <c r="BF457">
        <v>0</v>
      </c>
      <c r="BG457">
        <f t="shared" si="688"/>
        <v>0</v>
      </c>
      <c r="BH457">
        <v>0</v>
      </c>
      <c r="BI457">
        <f t="shared" si="689"/>
        <v>0</v>
      </c>
      <c r="BJ457">
        <v>0</v>
      </c>
      <c r="BK457">
        <f t="shared" si="690"/>
        <v>0</v>
      </c>
      <c r="BL457">
        <v>0</v>
      </c>
      <c r="BM457">
        <f t="shared" si="691"/>
        <v>0</v>
      </c>
      <c r="BN457">
        <v>0</v>
      </c>
      <c r="BO457">
        <f t="shared" si="692"/>
        <v>0</v>
      </c>
      <c r="BP457">
        <v>0</v>
      </c>
      <c r="BQ457">
        <f t="shared" si="693"/>
        <v>0</v>
      </c>
      <c r="BR457">
        <v>0</v>
      </c>
      <c r="BS457">
        <f t="shared" si="694"/>
        <v>0</v>
      </c>
      <c r="BT457">
        <v>0</v>
      </c>
      <c r="BU457">
        <f t="shared" si="695"/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100</v>
      </c>
      <c r="DE457">
        <f t="shared" si="663"/>
        <v>1</v>
      </c>
      <c r="DF457">
        <v>0</v>
      </c>
      <c r="DG457">
        <f t="shared" si="664"/>
        <v>0</v>
      </c>
      <c r="DH457">
        <v>0</v>
      </c>
      <c r="DI457">
        <f t="shared" si="638"/>
        <v>0</v>
      </c>
      <c r="DJ457">
        <v>0</v>
      </c>
      <c r="DK457">
        <f t="shared" si="639"/>
        <v>0</v>
      </c>
      <c r="DL457">
        <v>0</v>
      </c>
      <c r="DM457">
        <f t="shared" si="640"/>
        <v>0</v>
      </c>
      <c r="DN457">
        <v>0</v>
      </c>
      <c r="DO457">
        <f t="shared" si="641"/>
        <v>0</v>
      </c>
      <c r="DP457">
        <v>0</v>
      </c>
      <c r="DQ457">
        <f t="shared" si="642"/>
        <v>0</v>
      </c>
      <c r="DR457">
        <v>0</v>
      </c>
      <c r="DS457">
        <f t="shared" si="643"/>
        <v>0</v>
      </c>
      <c r="DT457">
        <v>0</v>
      </c>
      <c r="DU457">
        <f t="shared" si="644"/>
        <v>0</v>
      </c>
      <c r="DV457">
        <v>0</v>
      </c>
      <c r="DW457">
        <f t="shared" si="645"/>
        <v>0</v>
      </c>
      <c r="DX457">
        <v>0</v>
      </c>
      <c r="DY457">
        <f t="shared" si="646"/>
        <v>0</v>
      </c>
      <c r="DZ457">
        <v>0</v>
      </c>
      <c r="EA457">
        <f t="shared" si="647"/>
        <v>0</v>
      </c>
      <c r="EB457">
        <v>0</v>
      </c>
      <c r="EC457">
        <f t="shared" si="648"/>
        <v>0</v>
      </c>
      <c r="ED457">
        <v>0</v>
      </c>
      <c r="EE457">
        <f t="shared" si="649"/>
        <v>0</v>
      </c>
      <c r="EF457">
        <v>0</v>
      </c>
      <c r="EG457">
        <f t="shared" si="650"/>
        <v>0</v>
      </c>
      <c r="EH457">
        <v>0</v>
      </c>
      <c r="EI457">
        <f t="shared" si="651"/>
        <v>0</v>
      </c>
      <c r="EJ457">
        <v>0</v>
      </c>
      <c r="EK457">
        <f t="shared" si="652"/>
        <v>0</v>
      </c>
      <c r="EL457">
        <v>0</v>
      </c>
      <c r="EM457">
        <f t="shared" si="653"/>
        <v>0</v>
      </c>
      <c r="EN457">
        <v>0</v>
      </c>
      <c r="EO457">
        <f t="shared" si="654"/>
        <v>0</v>
      </c>
      <c r="EP457">
        <v>0</v>
      </c>
      <c r="EQ457">
        <f t="shared" si="655"/>
        <v>0</v>
      </c>
      <c r="ER457">
        <v>0</v>
      </c>
      <c r="ES457">
        <f t="shared" si="656"/>
        <v>0</v>
      </c>
      <c r="ET457">
        <v>0</v>
      </c>
      <c r="EU457">
        <f t="shared" si="657"/>
        <v>0</v>
      </c>
      <c r="EV457">
        <v>0</v>
      </c>
      <c r="EW457">
        <f t="shared" si="658"/>
        <v>0</v>
      </c>
      <c r="EX457">
        <v>0</v>
      </c>
      <c r="EY457">
        <f t="shared" si="659"/>
        <v>0</v>
      </c>
      <c r="EZ457">
        <v>0</v>
      </c>
      <c r="FA457">
        <f t="shared" si="660"/>
        <v>0</v>
      </c>
      <c r="FB457">
        <v>0</v>
      </c>
      <c r="FC457">
        <f t="shared" si="661"/>
        <v>0</v>
      </c>
      <c r="FD457">
        <v>0</v>
      </c>
      <c r="FE457">
        <v>0</v>
      </c>
      <c r="FF457" s="3" t="s">
        <v>887</v>
      </c>
    </row>
    <row r="458" spans="1:162" x14ac:dyDescent="0.45">
      <c r="A458">
        <v>457</v>
      </c>
      <c r="B458">
        <v>674</v>
      </c>
      <c r="C458" t="s">
        <v>45</v>
      </c>
      <c r="D458" t="s">
        <v>742</v>
      </c>
      <c r="F458" t="s">
        <v>886</v>
      </c>
      <c r="G458" s="2">
        <v>2</v>
      </c>
      <c r="H458">
        <v>233</v>
      </c>
      <c r="I458">
        <v>1235</v>
      </c>
      <c r="J458">
        <v>300</v>
      </c>
      <c r="K458" s="2">
        <f t="shared" si="637"/>
        <v>0.24291497975708501</v>
      </c>
      <c r="M458" t="s">
        <v>64</v>
      </c>
      <c r="N458">
        <v>0</v>
      </c>
      <c r="O458">
        <f t="shared" si="666"/>
        <v>0</v>
      </c>
      <c r="P458">
        <v>0</v>
      </c>
      <c r="Q458">
        <f t="shared" si="667"/>
        <v>0</v>
      </c>
      <c r="R458">
        <v>0</v>
      </c>
      <c r="S458">
        <f t="shared" si="668"/>
        <v>0</v>
      </c>
      <c r="T458">
        <v>0</v>
      </c>
      <c r="U458">
        <f t="shared" si="669"/>
        <v>0</v>
      </c>
      <c r="V458">
        <v>100</v>
      </c>
      <c r="W458">
        <f t="shared" si="670"/>
        <v>1</v>
      </c>
      <c r="X458">
        <v>0</v>
      </c>
      <c r="Y458">
        <f t="shared" si="671"/>
        <v>0</v>
      </c>
      <c r="Z458">
        <v>0</v>
      </c>
      <c r="AA458">
        <f t="shared" si="672"/>
        <v>0</v>
      </c>
      <c r="AB458">
        <v>0</v>
      </c>
      <c r="AC458">
        <f t="shared" si="673"/>
        <v>0</v>
      </c>
      <c r="AD458">
        <v>0</v>
      </c>
      <c r="AE458">
        <f t="shared" si="674"/>
        <v>0</v>
      </c>
      <c r="AF458">
        <v>0</v>
      </c>
      <c r="AG458">
        <f t="shared" si="675"/>
        <v>0</v>
      </c>
      <c r="AH458">
        <v>0</v>
      </c>
      <c r="AI458">
        <f t="shared" si="676"/>
        <v>0</v>
      </c>
      <c r="AJ458">
        <v>0</v>
      </c>
      <c r="AK458">
        <f t="shared" si="677"/>
        <v>0</v>
      </c>
      <c r="AL458">
        <v>0</v>
      </c>
      <c r="AM458">
        <f t="shared" si="678"/>
        <v>0</v>
      </c>
      <c r="AN458">
        <v>0</v>
      </c>
      <c r="AO458">
        <f t="shared" si="679"/>
        <v>0</v>
      </c>
      <c r="AP458">
        <v>0</v>
      </c>
      <c r="AQ458">
        <f t="shared" si="680"/>
        <v>0</v>
      </c>
      <c r="AR458">
        <v>0</v>
      </c>
      <c r="AS458">
        <f t="shared" si="681"/>
        <v>0</v>
      </c>
      <c r="AT458">
        <v>0</v>
      </c>
      <c r="AU458">
        <f t="shared" si="682"/>
        <v>0</v>
      </c>
      <c r="AV458">
        <v>0</v>
      </c>
      <c r="AW458">
        <f t="shared" si="683"/>
        <v>0</v>
      </c>
      <c r="AX458">
        <v>0</v>
      </c>
      <c r="AY458">
        <f t="shared" si="684"/>
        <v>0</v>
      </c>
      <c r="AZ458">
        <v>0</v>
      </c>
      <c r="BA458">
        <f t="shared" si="685"/>
        <v>0</v>
      </c>
      <c r="BB458">
        <v>0</v>
      </c>
      <c r="BC458">
        <f t="shared" si="686"/>
        <v>0</v>
      </c>
      <c r="BD458">
        <v>0</v>
      </c>
      <c r="BE458">
        <f t="shared" si="687"/>
        <v>0</v>
      </c>
      <c r="BF458">
        <v>0</v>
      </c>
      <c r="BG458">
        <f t="shared" si="688"/>
        <v>0</v>
      </c>
      <c r="BH458">
        <v>0</v>
      </c>
      <c r="BI458">
        <f t="shared" si="689"/>
        <v>0</v>
      </c>
      <c r="BJ458">
        <v>0</v>
      </c>
      <c r="BK458">
        <f t="shared" si="690"/>
        <v>0</v>
      </c>
      <c r="BL458">
        <v>0</v>
      </c>
      <c r="BM458">
        <f t="shared" si="691"/>
        <v>0</v>
      </c>
      <c r="BN458">
        <v>0</v>
      </c>
      <c r="BO458">
        <f t="shared" si="692"/>
        <v>0</v>
      </c>
      <c r="BP458">
        <v>0</v>
      </c>
      <c r="BQ458">
        <f t="shared" si="693"/>
        <v>0</v>
      </c>
      <c r="BR458">
        <v>0</v>
      </c>
      <c r="BS458">
        <f t="shared" si="694"/>
        <v>0</v>
      </c>
      <c r="BT458">
        <v>0</v>
      </c>
      <c r="BU458">
        <f t="shared" si="695"/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f t="shared" si="663"/>
        <v>0</v>
      </c>
      <c r="DF458">
        <v>0</v>
      </c>
      <c r="DG458">
        <f t="shared" si="664"/>
        <v>0</v>
      </c>
      <c r="DH458">
        <v>100</v>
      </c>
      <c r="DI458">
        <f t="shared" si="638"/>
        <v>1</v>
      </c>
      <c r="DJ458">
        <v>0</v>
      </c>
      <c r="DK458">
        <f t="shared" si="639"/>
        <v>0</v>
      </c>
      <c r="DL458">
        <v>0</v>
      </c>
      <c r="DM458">
        <f t="shared" si="640"/>
        <v>0</v>
      </c>
      <c r="DN458">
        <v>0</v>
      </c>
      <c r="DO458">
        <f t="shared" si="641"/>
        <v>0</v>
      </c>
      <c r="DP458">
        <v>0</v>
      </c>
      <c r="DQ458">
        <f t="shared" si="642"/>
        <v>0</v>
      </c>
      <c r="DR458">
        <v>0</v>
      </c>
      <c r="DS458">
        <f t="shared" si="643"/>
        <v>0</v>
      </c>
      <c r="DT458">
        <v>0</v>
      </c>
      <c r="DU458">
        <f t="shared" si="644"/>
        <v>0</v>
      </c>
      <c r="DV458">
        <v>0</v>
      </c>
      <c r="DW458">
        <f t="shared" si="645"/>
        <v>0</v>
      </c>
      <c r="DX458">
        <v>0</v>
      </c>
      <c r="DY458">
        <f t="shared" si="646"/>
        <v>0</v>
      </c>
      <c r="DZ458">
        <v>0</v>
      </c>
      <c r="EA458">
        <f t="shared" si="647"/>
        <v>0</v>
      </c>
      <c r="EB458">
        <v>0</v>
      </c>
      <c r="EC458">
        <f t="shared" si="648"/>
        <v>0</v>
      </c>
      <c r="ED458">
        <v>0</v>
      </c>
      <c r="EE458">
        <f t="shared" si="649"/>
        <v>0</v>
      </c>
      <c r="EF458">
        <v>0</v>
      </c>
      <c r="EG458">
        <f t="shared" si="650"/>
        <v>0</v>
      </c>
      <c r="EH458">
        <v>0</v>
      </c>
      <c r="EI458">
        <f t="shared" si="651"/>
        <v>0</v>
      </c>
      <c r="EJ458">
        <v>0</v>
      </c>
      <c r="EK458">
        <f t="shared" si="652"/>
        <v>0</v>
      </c>
      <c r="EL458">
        <v>0</v>
      </c>
      <c r="EM458">
        <f t="shared" si="653"/>
        <v>0</v>
      </c>
      <c r="EN458">
        <v>0</v>
      </c>
      <c r="EO458">
        <f t="shared" si="654"/>
        <v>0</v>
      </c>
      <c r="EP458">
        <v>0</v>
      </c>
      <c r="EQ458">
        <f t="shared" si="655"/>
        <v>0</v>
      </c>
      <c r="ER458">
        <v>0</v>
      </c>
      <c r="ES458">
        <f t="shared" si="656"/>
        <v>0</v>
      </c>
      <c r="ET458">
        <v>0</v>
      </c>
      <c r="EU458">
        <f t="shared" si="657"/>
        <v>0</v>
      </c>
      <c r="EV458">
        <v>0</v>
      </c>
      <c r="EW458">
        <f t="shared" si="658"/>
        <v>0</v>
      </c>
      <c r="EX458">
        <v>0</v>
      </c>
      <c r="EY458">
        <f t="shared" si="659"/>
        <v>0</v>
      </c>
      <c r="EZ458">
        <v>0</v>
      </c>
      <c r="FA458">
        <f t="shared" si="660"/>
        <v>0</v>
      </c>
      <c r="FB458">
        <v>0</v>
      </c>
      <c r="FC458">
        <f t="shared" si="661"/>
        <v>0</v>
      </c>
      <c r="FD458">
        <v>0</v>
      </c>
      <c r="FE458">
        <v>0</v>
      </c>
      <c r="FF458" s="3" t="s">
        <v>888</v>
      </c>
    </row>
    <row r="459" spans="1:162" x14ac:dyDescent="0.45">
      <c r="A459">
        <v>458</v>
      </c>
      <c r="B459">
        <v>675</v>
      </c>
      <c r="C459" t="s">
        <v>33</v>
      </c>
      <c r="D459" t="s">
        <v>742</v>
      </c>
      <c r="F459" t="s">
        <v>886</v>
      </c>
      <c r="G459" s="2">
        <v>2</v>
      </c>
      <c r="H459">
        <v>233</v>
      </c>
      <c r="I459">
        <v>1353</v>
      </c>
      <c r="J459">
        <v>300</v>
      </c>
      <c r="K459" s="2">
        <f t="shared" si="637"/>
        <v>0.22172949002217296</v>
      </c>
      <c r="M459" t="s">
        <v>64</v>
      </c>
      <c r="N459">
        <v>100</v>
      </c>
      <c r="O459">
        <f t="shared" si="666"/>
        <v>1</v>
      </c>
      <c r="P459">
        <v>0</v>
      </c>
      <c r="Q459">
        <f t="shared" si="667"/>
        <v>0</v>
      </c>
      <c r="R459">
        <v>0</v>
      </c>
      <c r="S459">
        <f t="shared" si="668"/>
        <v>0</v>
      </c>
      <c r="T459">
        <v>0</v>
      </c>
      <c r="U459">
        <f t="shared" si="669"/>
        <v>0</v>
      </c>
      <c r="V459">
        <v>0</v>
      </c>
      <c r="W459">
        <f t="shared" si="670"/>
        <v>0</v>
      </c>
      <c r="X459">
        <v>0</v>
      </c>
      <c r="Y459">
        <f t="shared" si="671"/>
        <v>0</v>
      </c>
      <c r="Z459">
        <v>0</v>
      </c>
      <c r="AA459">
        <f t="shared" si="672"/>
        <v>0</v>
      </c>
      <c r="AB459">
        <v>0</v>
      </c>
      <c r="AC459">
        <f t="shared" si="673"/>
        <v>0</v>
      </c>
      <c r="AD459">
        <v>0</v>
      </c>
      <c r="AE459">
        <f t="shared" si="674"/>
        <v>0</v>
      </c>
      <c r="AF459">
        <v>0</v>
      </c>
      <c r="AG459">
        <f t="shared" si="675"/>
        <v>0</v>
      </c>
      <c r="AH459">
        <v>0</v>
      </c>
      <c r="AI459">
        <f t="shared" si="676"/>
        <v>0</v>
      </c>
      <c r="AJ459">
        <v>0</v>
      </c>
      <c r="AK459">
        <f t="shared" si="677"/>
        <v>0</v>
      </c>
      <c r="AL459">
        <v>0</v>
      </c>
      <c r="AM459">
        <f t="shared" si="678"/>
        <v>0</v>
      </c>
      <c r="AN459">
        <v>0</v>
      </c>
      <c r="AO459">
        <f t="shared" si="679"/>
        <v>0</v>
      </c>
      <c r="AP459">
        <v>0</v>
      </c>
      <c r="AQ459">
        <f t="shared" si="680"/>
        <v>0</v>
      </c>
      <c r="AR459">
        <v>0</v>
      </c>
      <c r="AS459">
        <f t="shared" si="681"/>
        <v>0</v>
      </c>
      <c r="AT459">
        <v>0</v>
      </c>
      <c r="AU459">
        <f t="shared" si="682"/>
        <v>0</v>
      </c>
      <c r="AV459">
        <v>0</v>
      </c>
      <c r="AW459">
        <f t="shared" si="683"/>
        <v>0</v>
      </c>
      <c r="AX459">
        <v>0</v>
      </c>
      <c r="AY459">
        <f t="shared" si="684"/>
        <v>0</v>
      </c>
      <c r="AZ459">
        <v>0</v>
      </c>
      <c r="BA459">
        <f t="shared" si="685"/>
        <v>0</v>
      </c>
      <c r="BB459">
        <v>0</v>
      </c>
      <c r="BC459">
        <f t="shared" si="686"/>
        <v>0</v>
      </c>
      <c r="BD459">
        <v>0</v>
      </c>
      <c r="BE459">
        <f t="shared" si="687"/>
        <v>0</v>
      </c>
      <c r="BF459">
        <v>0</v>
      </c>
      <c r="BG459">
        <f t="shared" si="688"/>
        <v>0</v>
      </c>
      <c r="BH459">
        <v>0</v>
      </c>
      <c r="BI459">
        <f t="shared" si="689"/>
        <v>0</v>
      </c>
      <c r="BJ459">
        <v>0</v>
      </c>
      <c r="BK459">
        <f t="shared" si="690"/>
        <v>0</v>
      </c>
      <c r="BL459">
        <v>0</v>
      </c>
      <c r="BM459">
        <f t="shared" si="691"/>
        <v>0</v>
      </c>
      <c r="BN459">
        <v>0</v>
      </c>
      <c r="BO459">
        <f t="shared" si="692"/>
        <v>0</v>
      </c>
      <c r="BP459">
        <v>0</v>
      </c>
      <c r="BQ459">
        <f t="shared" si="693"/>
        <v>0</v>
      </c>
      <c r="BR459">
        <v>0</v>
      </c>
      <c r="BS459">
        <f t="shared" si="694"/>
        <v>0</v>
      </c>
      <c r="BT459">
        <v>0</v>
      </c>
      <c r="BU459">
        <f t="shared" si="695"/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f t="shared" si="663"/>
        <v>0</v>
      </c>
      <c r="DF459">
        <v>0</v>
      </c>
      <c r="DG459">
        <f t="shared" si="664"/>
        <v>0</v>
      </c>
      <c r="DH459">
        <v>100</v>
      </c>
      <c r="DI459">
        <f t="shared" si="638"/>
        <v>1</v>
      </c>
      <c r="DJ459">
        <v>0</v>
      </c>
      <c r="DK459">
        <f t="shared" si="639"/>
        <v>0</v>
      </c>
      <c r="DL459">
        <v>0</v>
      </c>
      <c r="DM459">
        <f t="shared" si="640"/>
        <v>0</v>
      </c>
      <c r="DN459">
        <v>0</v>
      </c>
      <c r="DO459">
        <f t="shared" si="641"/>
        <v>0</v>
      </c>
      <c r="DP459">
        <v>0</v>
      </c>
      <c r="DQ459">
        <f t="shared" si="642"/>
        <v>0</v>
      </c>
      <c r="DR459">
        <v>0</v>
      </c>
      <c r="DS459">
        <f t="shared" si="643"/>
        <v>0</v>
      </c>
      <c r="DT459">
        <v>0</v>
      </c>
      <c r="DU459">
        <f t="shared" si="644"/>
        <v>0</v>
      </c>
      <c r="DV459">
        <v>0</v>
      </c>
      <c r="DW459">
        <f t="shared" si="645"/>
        <v>0</v>
      </c>
      <c r="DX459">
        <v>0</v>
      </c>
      <c r="DY459">
        <f t="shared" si="646"/>
        <v>0</v>
      </c>
      <c r="DZ459">
        <v>0</v>
      </c>
      <c r="EA459">
        <f t="shared" si="647"/>
        <v>0</v>
      </c>
      <c r="EB459">
        <v>0</v>
      </c>
      <c r="EC459">
        <f t="shared" si="648"/>
        <v>0</v>
      </c>
      <c r="ED459">
        <v>0</v>
      </c>
      <c r="EE459">
        <f t="shared" si="649"/>
        <v>0</v>
      </c>
      <c r="EF459">
        <v>0</v>
      </c>
      <c r="EG459">
        <f t="shared" si="650"/>
        <v>0</v>
      </c>
      <c r="EH459">
        <v>0</v>
      </c>
      <c r="EI459">
        <f t="shared" si="651"/>
        <v>0</v>
      </c>
      <c r="EJ459">
        <v>0</v>
      </c>
      <c r="EK459">
        <f t="shared" si="652"/>
        <v>0</v>
      </c>
      <c r="EL459">
        <v>0</v>
      </c>
      <c r="EM459">
        <f t="shared" si="653"/>
        <v>0</v>
      </c>
      <c r="EN459">
        <v>0</v>
      </c>
      <c r="EO459">
        <f t="shared" si="654"/>
        <v>0</v>
      </c>
      <c r="EP459">
        <v>0</v>
      </c>
      <c r="EQ459">
        <f t="shared" si="655"/>
        <v>0</v>
      </c>
      <c r="ER459">
        <v>0</v>
      </c>
      <c r="ES459">
        <f t="shared" si="656"/>
        <v>0</v>
      </c>
      <c r="ET459">
        <v>0</v>
      </c>
      <c r="EU459">
        <f t="shared" si="657"/>
        <v>0</v>
      </c>
      <c r="EV459">
        <v>0</v>
      </c>
      <c r="EW459">
        <f t="shared" si="658"/>
        <v>0</v>
      </c>
      <c r="EX459">
        <v>0</v>
      </c>
      <c r="EY459">
        <f t="shared" si="659"/>
        <v>0</v>
      </c>
      <c r="EZ459">
        <v>0</v>
      </c>
      <c r="FA459">
        <f t="shared" si="660"/>
        <v>0</v>
      </c>
      <c r="FB459">
        <v>0</v>
      </c>
      <c r="FC459">
        <f t="shared" si="661"/>
        <v>0</v>
      </c>
      <c r="FD459">
        <v>0</v>
      </c>
      <c r="FE459">
        <v>0</v>
      </c>
      <c r="FF459" s="3" t="s">
        <v>889</v>
      </c>
    </row>
    <row r="460" spans="1:162" x14ac:dyDescent="0.45">
      <c r="A460">
        <v>459</v>
      </c>
      <c r="B460">
        <v>676</v>
      </c>
      <c r="C460" t="s">
        <v>890</v>
      </c>
      <c r="D460" t="s">
        <v>875</v>
      </c>
      <c r="G460" s="2">
        <v>2</v>
      </c>
      <c r="H460">
        <v>300</v>
      </c>
      <c r="I460">
        <f>625+273</f>
        <v>898</v>
      </c>
      <c r="J460">
        <v>300</v>
      </c>
      <c r="K460" s="2">
        <f t="shared" si="637"/>
        <v>0.33407572383073497</v>
      </c>
      <c r="M460" t="s">
        <v>64</v>
      </c>
      <c r="N460">
        <v>0</v>
      </c>
      <c r="O460">
        <f t="shared" si="666"/>
        <v>0</v>
      </c>
      <c r="P460">
        <v>20</v>
      </c>
      <c r="Q460">
        <f t="shared" si="667"/>
        <v>9.3511516520991739E-2</v>
      </c>
      <c r="R460">
        <v>0</v>
      </c>
      <c r="S460">
        <f t="shared" si="668"/>
        <v>0</v>
      </c>
      <c r="T460">
        <v>0</v>
      </c>
      <c r="U460">
        <f t="shared" si="669"/>
        <v>0</v>
      </c>
      <c r="V460">
        <v>0</v>
      </c>
      <c r="W460">
        <f t="shared" si="670"/>
        <v>0</v>
      </c>
      <c r="X460">
        <v>80</v>
      </c>
      <c r="Y460">
        <f t="shared" si="671"/>
        <v>0.90648848347900834</v>
      </c>
      <c r="Z460">
        <v>0</v>
      </c>
      <c r="AA460">
        <f t="shared" si="672"/>
        <v>0</v>
      </c>
      <c r="AB460">
        <v>0</v>
      </c>
      <c r="AC460">
        <f t="shared" si="673"/>
        <v>0</v>
      </c>
      <c r="AD460">
        <v>0</v>
      </c>
      <c r="AE460">
        <f t="shared" si="674"/>
        <v>0</v>
      </c>
      <c r="AF460">
        <v>0</v>
      </c>
      <c r="AG460">
        <f t="shared" si="675"/>
        <v>0</v>
      </c>
      <c r="AH460">
        <v>0</v>
      </c>
      <c r="AI460">
        <f t="shared" si="676"/>
        <v>0</v>
      </c>
      <c r="AJ460">
        <v>0</v>
      </c>
      <c r="AK460">
        <f t="shared" si="677"/>
        <v>0</v>
      </c>
      <c r="AL460">
        <v>0</v>
      </c>
      <c r="AM460">
        <f t="shared" si="678"/>
        <v>0</v>
      </c>
      <c r="AN460">
        <v>0</v>
      </c>
      <c r="AO460">
        <f t="shared" si="679"/>
        <v>0</v>
      </c>
      <c r="AP460">
        <v>0</v>
      </c>
      <c r="AQ460">
        <f t="shared" si="680"/>
        <v>0</v>
      </c>
      <c r="AR460">
        <v>0</v>
      </c>
      <c r="AS460">
        <f t="shared" si="681"/>
        <v>0</v>
      </c>
      <c r="AT460">
        <v>0</v>
      </c>
      <c r="AU460">
        <f t="shared" si="682"/>
        <v>0</v>
      </c>
      <c r="AV460">
        <v>0</v>
      </c>
      <c r="AW460">
        <f t="shared" si="683"/>
        <v>0</v>
      </c>
      <c r="AX460">
        <v>0</v>
      </c>
      <c r="AY460">
        <f t="shared" si="684"/>
        <v>0</v>
      </c>
      <c r="AZ460">
        <v>0</v>
      </c>
      <c r="BA460">
        <f t="shared" si="685"/>
        <v>0</v>
      </c>
      <c r="BB460">
        <v>0</v>
      </c>
      <c r="BC460">
        <f t="shared" si="686"/>
        <v>0</v>
      </c>
      <c r="BD460">
        <v>0</v>
      </c>
      <c r="BE460">
        <f t="shared" si="687"/>
        <v>0</v>
      </c>
      <c r="BF460">
        <v>0</v>
      </c>
      <c r="BG460">
        <f t="shared" si="688"/>
        <v>0</v>
      </c>
      <c r="BH460">
        <v>0</v>
      </c>
      <c r="BI460">
        <f t="shared" si="689"/>
        <v>0</v>
      </c>
      <c r="BJ460">
        <v>0</v>
      </c>
      <c r="BK460">
        <f t="shared" si="690"/>
        <v>0</v>
      </c>
      <c r="BL460">
        <v>0</v>
      </c>
      <c r="BM460">
        <f t="shared" si="691"/>
        <v>0</v>
      </c>
      <c r="BN460">
        <v>0</v>
      </c>
      <c r="BO460">
        <f t="shared" si="692"/>
        <v>0</v>
      </c>
      <c r="BP460">
        <v>0</v>
      </c>
      <c r="BQ460">
        <f t="shared" si="693"/>
        <v>0</v>
      </c>
      <c r="BR460">
        <v>0</v>
      </c>
      <c r="BS460">
        <f t="shared" si="694"/>
        <v>0</v>
      </c>
      <c r="BT460">
        <v>0</v>
      </c>
      <c r="BU460">
        <f t="shared" si="695"/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100</v>
      </c>
      <c r="DE460">
        <f t="shared" si="663"/>
        <v>1</v>
      </c>
      <c r="DF460">
        <v>0</v>
      </c>
      <c r="DG460">
        <f t="shared" si="664"/>
        <v>0</v>
      </c>
      <c r="DH460">
        <v>0</v>
      </c>
      <c r="DI460">
        <f t="shared" si="638"/>
        <v>0</v>
      </c>
      <c r="DJ460">
        <v>0</v>
      </c>
      <c r="DK460">
        <f t="shared" si="639"/>
        <v>0</v>
      </c>
      <c r="DL460">
        <v>0</v>
      </c>
      <c r="DM460">
        <f t="shared" si="640"/>
        <v>0</v>
      </c>
      <c r="DN460">
        <v>0</v>
      </c>
      <c r="DO460">
        <f t="shared" si="641"/>
        <v>0</v>
      </c>
      <c r="DP460">
        <v>0</v>
      </c>
      <c r="DQ460">
        <f t="shared" si="642"/>
        <v>0</v>
      </c>
      <c r="DR460">
        <v>0</v>
      </c>
      <c r="DS460">
        <f t="shared" si="643"/>
        <v>0</v>
      </c>
      <c r="DT460">
        <v>0</v>
      </c>
      <c r="DU460">
        <f t="shared" si="644"/>
        <v>0</v>
      </c>
      <c r="DV460">
        <v>0</v>
      </c>
      <c r="DW460">
        <f t="shared" si="645"/>
        <v>0</v>
      </c>
      <c r="DX460">
        <v>0</v>
      </c>
      <c r="DY460">
        <f t="shared" si="646"/>
        <v>0</v>
      </c>
      <c r="DZ460">
        <v>0</v>
      </c>
      <c r="EA460">
        <f t="shared" si="647"/>
        <v>0</v>
      </c>
      <c r="EB460">
        <v>0</v>
      </c>
      <c r="EC460">
        <f t="shared" si="648"/>
        <v>0</v>
      </c>
      <c r="ED460">
        <v>0</v>
      </c>
      <c r="EE460">
        <f t="shared" si="649"/>
        <v>0</v>
      </c>
      <c r="EF460">
        <v>0</v>
      </c>
      <c r="EG460">
        <f t="shared" si="650"/>
        <v>0</v>
      </c>
      <c r="EH460">
        <v>0</v>
      </c>
      <c r="EI460">
        <f t="shared" si="651"/>
        <v>0</v>
      </c>
      <c r="EJ460">
        <v>0</v>
      </c>
      <c r="EK460">
        <f t="shared" si="652"/>
        <v>0</v>
      </c>
      <c r="EL460">
        <v>0</v>
      </c>
      <c r="EM460">
        <f t="shared" si="653"/>
        <v>0</v>
      </c>
      <c r="EN460">
        <v>0</v>
      </c>
      <c r="EO460">
        <f t="shared" si="654"/>
        <v>0</v>
      </c>
      <c r="EP460">
        <v>0</v>
      </c>
      <c r="EQ460">
        <f t="shared" si="655"/>
        <v>0</v>
      </c>
      <c r="ER460">
        <v>0</v>
      </c>
      <c r="ES460">
        <f t="shared" si="656"/>
        <v>0</v>
      </c>
      <c r="ET460">
        <v>0</v>
      </c>
      <c r="EU460">
        <f t="shared" si="657"/>
        <v>0</v>
      </c>
      <c r="EV460">
        <v>0</v>
      </c>
      <c r="EW460">
        <f t="shared" si="658"/>
        <v>0</v>
      </c>
      <c r="EX460">
        <v>0</v>
      </c>
      <c r="EY460">
        <f t="shared" si="659"/>
        <v>0</v>
      </c>
      <c r="EZ460">
        <v>0</v>
      </c>
      <c r="FA460">
        <f t="shared" si="660"/>
        <v>0</v>
      </c>
      <c r="FB460">
        <v>0</v>
      </c>
      <c r="FC460">
        <f t="shared" si="661"/>
        <v>0</v>
      </c>
      <c r="FD460">
        <v>0</v>
      </c>
      <c r="FE460">
        <v>0</v>
      </c>
      <c r="FF460" s="3" t="s">
        <v>891</v>
      </c>
    </row>
    <row r="461" spans="1:162" x14ac:dyDescent="0.45">
      <c r="A461">
        <v>460</v>
      </c>
      <c r="B461">
        <v>677</v>
      </c>
      <c r="C461" t="s">
        <v>33</v>
      </c>
      <c r="D461" t="s">
        <v>892</v>
      </c>
      <c r="G461" s="2">
        <v>2</v>
      </c>
      <c r="H461">
        <f>271+273</f>
        <v>544</v>
      </c>
      <c r="I461">
        <v>1353</v>
      </c>
      <c r="J461">
        <f>300+273</f>
        <v>573</v>
      </c>
      <c r="K461" s="2">
        <f t="shared" si="637"/>
        <v>0.42350332594235035</v>
      </c>
      <c r="M461" t="s">
        <v>64</v>
      </c>
      <c r="N461">
        <v>100</v>
      </c>
      <c r="O461">
        <f t="shared" si="666"/>
        <v>1</v>
      </c>
      <c r="P461">
        <v>0</v>
      </c>
      <c r="Q461">
        <f t="shared" si="667"/>
        <v>0</v>
      </c>
      <c r="R461">
        <v>0</v>
      </c>
      <c r="S461">
        <f t="shared" si="668"/>
        <v>0</v>
      </c>
      <c r="T461">
        <v>0</v>
      </c>
      <c r="U461">
        <f t="shared" si="669"/>
        <v>0</v>
      </c>
      <c r="V461">
        <v>0</v>
      </c>
      <c r="W461">
        <f t="shared" si="670"/>
        <v>0</v>
      </c>
      <c r="X461">
        <v>0</v>
      </c>
      <c r="Y461">
        <f t="shared" si="671"/>
        <v>0</v>
      </c>
      <c r="Z461">
        <v>0</v>
      </c>
      <c r="AA461">
        <f t="shared" si="672"/>
        <v>0</v>
      </c>
      <c r="AB461">
        <v>0</v>
      </c>
      <c r="AC461">
        <f t="shared" si="673"/>
        <v>0</v>
      </c>
      <c r="AD461">
        <v>0</v>
      </c>
      <c r="AE461">
        <f t="shared" si="674"/>
        <v>0</v>
      </c>
      <c r="AF461">
        <v>0</v>
      </c>
      <c r="AG461">
        <f t="shared" si="675"/>
        <v>0</v>
      </c>
      <c r="AH461">
        <v>0</v>
      </c>
      <c r="AI461">
        <f t="shared" si="676"/>
        <v>0</v>
      </c>
      <c r="AJ461">
        <v>0</v>
      </c>
      <c r="AK461">
        <f t="shared" si="677"/>
        <v>0</v>
      </c>
      <c r="AL461">
        <v>0</v>
      </c>
      <c r="AM461">
        <f t="shared" si="678"/>
        <v>0</v>
      </c>
      <c r="AN461">
        <v>0</v>
      </c>
      <c r="AO461">
        <f t="shared" si="679"/>
        <v>0</v>
      </c>
      <c r="AP461">
        <v>0</v>
      </c>
      <c r="AQ461">
        <f t="shared" si="680"/>
        <v>0</v>
      </c>
      <c r="AR461">
        <v>0</v>
      </c>
      <c r="AS461">
        <f t="shared" si="681"/>
        <v>0</v>
      </c>
      <c r="AT461">
        <v>0</v>
      </c>
      <c r="AU461">
        <f t="shared" si="682"/>
        <v>0</v>
      </c>
      <c r="AV461">
        <v>0</v>
      </c>
      <c r="AW461">
        <f t="shared" si="683"/>
        <v>0</v>
      </c>
      <c r="AX461">
        <v>0</v>
      </c>
      <c r="AY461">
        <f t="shared" si="684"/>
        <v>0</v>
      </c>
      <c r="AZ461">
        <v>0</v>
      </c>
      <c r="BA461">
        <f t="shared" si="685"/>
        <v>0</v>
      </c>
      <c r="BB461">
        <v>0</v>
      </c>
      <c r="BC461">
        <f t="shared" si="686"/>
        <v>0</v>
      </c>
      <c r="BD461">
        <v>0</v>
      </c>
      <c r="BE461">
        <f t="shared" si="687"/>
        <v>0</v>
      </c>
      <c r="BF461">
        <v>0</v>
      </c>
      <c r="BG461">
        <f t="shared" si="688"/>
        <v>0</v>
      </c>
      <c r="BH461">
        <v>0</v>
      </c>
      <c r="BI461">
        <f t="shared" si="689"/>
        <v>0</v>
      </c>
      <c r="BJ461">
        <v>0</v>
      </c>
      <c r="BK461">
        <f t="shared" si="690"/>
        <v>0</v>
      </c>
      <c r="BL461">
        <v>0</v>
      </c>
      <c r="BM461">
        <f t="shared" si="691"/>
        <v>0</v>
      </c>
      <c r="BN461">
        <v>0</v>
      </c>
      <c r="BO461">
        <f t="shared" si="692"/>
        <v>0</v>
      </c>
      <c r="BP461">
        <v>0</v>
      </c>
      <c r="BQ461">
        <f t="shared" si="693"/>
        <v>0</v>
      </c>
      <c r="BR461">
        <v>0</v>
      </c>
      <c r="BS461">
        <f t="shared" si="694"/>
        <v>0</v>
      </c>
      <c r="BT461">
        <v>0</v>
      </c>
      <c r="BU461">
        <f t="shared" si="695"/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f t="shared" si="663"/>
        <v>0</v>
      </c>
      <c r="DF461">
        <v>0</v>
      </c>
      <c r="DG461">
        <f t="shared" si="664"/>
        <v>0</v>
      </c>
      <c r="DH461">
        <v>0</v>
      </c>
      <c r="DI461">
        <f t="shared" si="638"/>
        <v>0</v>
      </c>
      <c r="DJ461">
        <v>0</v>
      </c>
      <c r="DK461">
        <f t="shared" si="639"/>
        <v>0</v>
      </c>
      <c r="DL461">
        <v>0</v>
      </c>
      <c r="DM461">
        <f t="shared" si="640"/>
        <v>0</v>
      </c>
      <c r="DN461">
        <v>0</v>
      </c>
      <c r="DO461">
        <f t="shared" si="641"/>
        <v>0</v>
      </c>
      <c r="DP461">
        <v>0</v>
      </c>
      <c r="DQ461">
        <f t="shared" si="642"/>
        <v>0</v>
      </c>
      <c r="DR461">
        <v>100</v>
      </c>
      <c r="DS461">
        <f t="shared" si="643"/>
        <v>1</v>
      </c>
      <c r="DT461">
        <v>0</v>
      </c>
      <c r="DU461">
        <f t="shared" si="644"/>
        <v>0</v>
      </c>
      <c r="DV461">
        <v>0</v>
      </c>
      <c r="DW461">
        <f t="shared" si="645"/>
        <v>0</v>
      </c>
      <c r="DX461">
        <v>0</v>
      </c>
      <c r="DY461">
        <f t="shared" si="646"/>
        <v>0</v>
      </c>
      <c r="DZ461">
        <v>0</v>
      </c>
      <c r="EA461">
        <f t="shared" si="647"/>
        <v>0</v>
      </c>
      <c r="EB461">
        <v>0</v>
      </c>
      <c r="EC461">
        <f t="shared" si="648"/>
        <v>0</v>
      </c>
      <c r="ED461">
        <v>0</v>
      </c>
      <c r="EE461">
        <f t="shared" si="649"/>
        <v>0</v>
      </c>
      <c r="EF461">
        <v>0</v>
      </c>
      <c r="EG461">
        <f t="shared" si="650"/>
        <v>0</v>
      </c>
      <c r="EH461">
        <v>0</v>
      </c>
      <c r="EI461">
        <f t="shared" si="651"/>
        <v>0</v>
      </c>
      <c r="EJ461">
        <v>0</v>
      </c>
      <c r="EK461">
        <f t="shared" si="652"/>
        <v>0</v>
      </c>
      <c r="EL461">
        <v>0</v>
      </c>
      <c r="EM461">
        <f t="shared" si="653"/>
        <v>0</v>
      </c>
      <c r="EN461">
        <v>0</v>
      </c>
      <c r="EO461">
        <f t="shared" si="654"/>
        <v>0</v>
      </c>
      <c r="EP461">
        <v>0</v>
      </c>
      <c r="EQ461">
        <f t="shared" si="655"/>
        <v>0</v>
      </c>
      <c r="ER461">
        <v>0</v>
      </c>
      <c r="ES461">
        <f t="shared" si="656"/>
        <v>0</v>
      </c>
      <c r="ET461">
        <v>0</v>
      </c>
      <c r="EU461">
        <f t="shared" si="657"/>
        <v>0</v>
      </c>
      <c r="EV461">
        <v>0</v>
      </c>
      <c r="EW461">
        <f t="shared" si="658"/>
        <v>0</v>
      </c>
      <c r="EX461">
        <v>0</v>
      </c>
      <c r="EY461">
        <f t="shared" si="659"/>
        <v>0</v>
      </c>
      <c r="EZ461">
        <v>0</v>
      </c>
      <c r="FA461">
        <f t="shared" si="660"/>
        <v>0</v>
      </c>
      <c r="FB461">
        <v>0</v>
      </c>
      <c r="FC461">
        <f t="shared" si="661"/>
        <v>0</v>
      </c>
      <c r="FD461">
        <v>0</v>
      </c>
      <c r="FE461">
        <v>0</v>
      </c>
      <c r="FF461" s="3" t="s">
        <v>893</v>
      </c>
    </row>
    <row r="462" spans="1:162" x14ac:dyDescent="0.45">
      <c r="A462">
        <v>461</v>
      </c>
      <c r="B462">
        <v>678</v>
      </c>
      <c r="C462" t="s">
        <v>33</v>
      </c>
      <c r="D462" t="s">
        <v>892</v>
      </c>
      <c r="G462" s="2">
        <v>2</v>
      </c>
      <c r="H462">
        <f>271+273</f>
        <v>544</v>
      </c>
      <c r="I462">
        <v>1353</v>
      </c>
      <c r="J462">
        <f>573+300</f>
        <v>873</v>
      </c>
      <c r="K462" s="2">
        <f t="shared" si="637"/>
        <v>0.64523281596452331</v>
      </c>
      <c r="M462" t="s">
        <v>64</v>
      </c>
      <c r="N462">
        <v>100</v>
      </c>
      <c r="O462">
        <f t="shared" si="666"/>
        <v>1</v>
      </c>
      <c r="P462">
        <v>0</v>
      </c>
      <c r="Q462">
        <f t="shared" si="667"/>
        <v>0</v>
      </c>
      <c r="R462">
        <v>0</v>
      </c>
      <c r="S462">
        <f t="shared" si="668"/>
        <v>0</v>
      </c>
      <c r="T462">
        <v>0</v>
      </c>
      <c r="U462">
        <f t="shared" si="669"/>
        <v>0</v>
      </c>
      <c r="V462">
        <v>0</v>
      </c>
      <c r="W462">
        <f t="shared" si="670"/>
        <v>0</v>
      </c>
      <c r="X462">
        <v>0</v>
      </c>
      <c r="Y462">
        <f t="shared" si="671"/>
        <v>0</v>
      </c>
      <c r="Z462">
        <v>0</v>
      </c>
      <c r="AA462">
        <f t="shared" si="672"/>
        <v>0</v>
      </c>
      <c r="AB462">
        <v>0</v>
      </c>
      <c r="AC462">
        <f t="shared" si="673"/>
        <v>0</v>
      </c>
      <c r="AD462">
        <v>0</v>
      </c>
      <c r="AE462">
        <f t="shared" si="674"/>
        <v>0</v>
      </c>
      <c r="AF462">
        <v>0</v>
      </c>
      <c r="AG462">
        <f t="shared" si="675"/>
        <v>0</v>
      </c>
      <c r="AH462">
        <v>0</v>
      </c>
      <c r="AI462">
        <f t="shared" si="676"/>
        <v>0</v>
      </c>
      <c r="AJ462">
        <v>0</v>
      </c>
      <c r="AK462">
        <f t="shared" si="677"/>
        <v>0</v>
      </c>
      <c r="AL462">
        <v>0</v>
      </c>
      <c r="AM462">
        <f t="shared" si="678"/>
        <v>0</v>
      </c>
      <c r="AN462">
        <v>0</v>
      </c>
      <c r="AO462">
        <f t="shared" si="679"/>
        <v>0</v>
      </c>
      <c r="AP462">
        <v>0</v>
      </c>
      <c r="AQ462">
        <f t="shared" si="680"/>
        <v>0</v>
      </c>
      <c r="AR462">
        <v>0</v>
      </c>
      <c r="AS462">
        <f t="shared" si="681"/>
        <v>0</v>
      </c>
      <c r="AT462">
        <v>0</v>
      </c>
      <c r="AU462">
        <f t="shared" si="682"/>
        <v>0</v>
      </c>
      <c r="AV462">
        <v>0</v>
      </c>
      <c r="AW462">
        <f t="shared" si="683"/>
        <v>0</v>
      </c>
      <c r="AX462">
        <v>0</v>
      </c>
      <c r="AY462">
        <f t="shared" si="684"/>
        <v>0</v>
      </c>
      <c r="AZ462">
        <v>0</v>
      </c>
      <c r="BA462">
        <f t="shared" si="685"/>
        <v>0</v>
      </c>
      <c r="BB462">
        <v>0</v>
      </c>
      <c r="BC462">
        <f t="shared" si="686"/>
        <v>0</v>
      </c>
      <c r="BD462">
        <v>0</v>
      </c>
      <c r="BE462">
        <f t="shared" si="687"/>
        <v>0</v>
      </c>
      <c r="BF462">
        <v>0</v>
      </c>
      <c r="BG462">
        <f t="shared" si="688"/>
        <v>0</v>
      </c>
      <c r="BH462">
        <v>0</v>
      </c>
      <c r="BI462">
        <f t="shared" si="689"/>
        <v>0</v>
      </c>
      <c r="BJ462">
        <v>0</v>
      </c>
      <c r="BK462">
        <f t="shared" si="690"/>
        <v>0</v>
      </c>
      <c r="BL462">
        <v>0</v>
      </c>
      <c r="BM462">
        <f t="shared" si="691"/>
        <v>0</v>
      </c>
      <c r="BN462">
        <v>0</v>
      </c>
      <c r="BO462">
        <f t="shared" si="692"/>
        <v>0</v>
      </c>
      <c r="BP462">
        <v>0</v>
      </c>
      <c r="BQ462">
        <f t="shared" si="693"/>
        <v>0</v>
      </c>
      <c r="BR462">
        <v>0</v>
      </c>
      <c r="BS462">
        <f t="shared" si="694"/>
        <v>0</v>
      </c>
      <c r="BT462">
        <v>0</v>
      </c>
      <c r="BU462">
        <f t="shared" si="695"/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f t="shared" si="663"/>
        <v>0</v>
      </c>
      <c r="DF462">
        <v>0</v>
      </c>
      <c r="DG462">
        <f t="shared" si="664"/>
        <v>0</v>
      </c>
      <c r="DH462">
        <v>0</v>
      </c>
      <c r="DI462">
        <f t="shared" si="638"/>
        <v>0</v>
      </c>
      <c r="DJ462">
        <v>0</v>
      </c>
      <c r="DK462">
        <f t="shared" si="639"/>
        <v>0</v>
      </c>
      <c r="DL462">
        <v>0</v>
      </c>
      <c r="DM462">
        <f t="shared" si="640"/>
        <v>0</v>
      </c>
      <c r="DN462">
        <v>0</v>
      </c>
      <c r="DO462">
        <f t="shared" si="641"/>
        <v>0</v>
      </c>
      <c r="DP462">
        <v>0</v>
      </c>
      <c r="DQ462">
        <f t="shared" si="642"/>
        <v>0</v>
      </c>
      <c r="DR462">
        <v>100</v>
      </c>
      <c r="DS462">
        <f t="shared" si="643"/>
        <v>1</v>
      </c>
      <c r="DT462">
        <v>0</v>
      </c>
      <c r="DU462">
        <f t="shared" si="644"/>
        <v>0</v>
      </c>
      <c r="DV462">
        <v>0</v>
      </c>
      <c r="DW462">
        <f t="shared" si="645"/>
        <v>0</v>
      </c>
      <c r="DX462">
        <v>0</v>
      </c>
      <c r="DY462">
        <f t="shared" si="646"/>
        <v>0</v>
      </c>
      <c r="DZ462">
        <v>0</v>
      </c>
      <c r="EA462">
        <f t="shared" si="647"/>
        <v>0</v>
      </c>
      <c r="EB462">
        <v>0</v>
      </c>
      <c r="EC462">
        <f t="shared" si="648"/>
        <v>0</v>
      </c>
      <c r="ED462">
        <v>0</v>
      </c>
      <c r="EE462">
        <f t="shared" si="649"/>
        <v>0</v>
      </c>
      <c r="EF462">
        <v>0</v>
      </c>
      <c r="EG462">
        <f t="shared" si="650"/>
        <v>0</v>
      </c>
      <c r="EH462">
        <v>0</v>
      </c>
      <c r="EI462">
        <f t="shared" si="651"/>
        <v>0</v>
      </c>
      <c r="EJ462">
        <v>0</v>
      </c>
      <c r="EK462">
        <f t="shared" si="652"/>
        <v>0</v>
      </c>
      <c r="EL462">
        <v>0</v>
      </c>
      <c r="EM462">
        <f t="shared" si="653"/>
        <v>0</v>
      </c>
      <c r="EN462">
        <v>0</v>
      </c>
      <c r="EO462">
        <f t="shared" si="654"/>
        <v>0</v>
      </c>
      <c r="EP462">
        <v>0</v>
      </c>
      <c r="EQ462">
        <f t="shared" si="655"/>
        <v>0</v>
      </c>
      <c r="ER462">
        <v>0</v>
      </c>
      <c r="ES462">
        <f t="shared" si="656"/>
        <v>0</v>
      </c>
      <c r="ET462">
        <v>0</v>
      </c>
      <c r="EU462">
        <f t="shared" si="657"/>
        <v>0</v>
      </c>
      <c r="EV462">
        <v>0</v>
      </c>
      <c r="EW462">
        <f t="shared" si="658"/>
        <v>0</v>
      </c>
      <c r="EX462">
        <v>0</v>
      </c>
      <c r="EY462">
        <f t="shared" si="659"/>
        <v>0</v>
      </c>
      <c r="EZ462">
        <v>0</v>
      </c>
      <c r="FA462">
        <f t="shared" si="660"/>
        <v>0</v>
      </c>
      <c r="FB462">
        <v>0</v>
      </c>
      <c r="FC462">
        <f t="shared" si="661"/>
        <v>0</v>
      </c>
      <c r="FD462">
        <v>0</v>
      </c>
      <c r="FE462">
        <v>0</v>
      </c>
      <c r="FF462" s="3" t="s">
        <v>893</v>
      </c>
    </row>
    <row r="463" spans="1:162" x14ac:dyDescent="0.45">
      <c r="A463">
        <v>462</v>
      </c>
      <c r="B463">
        <v>679</v>
      </c>
      <c r="C463" t="s">
        <v>33</v>
      </c>
      <c r="D463" t="s">
        <v>671</v>
      </c>
      <c r="G463" s="2">
        <v>1</v>
      </c>
      <c r="H463">
        <f>123.5+273</f>
        <v>396.5</v>
      </c>
      <c r="I463">
        <v>1353</v>
      </c>
      <c r="J463">
        <v>573</v>
      </c>
      <c r="K463" s="2">
        <f t="shared" si="637"/>
        <v>0.42350332594235035</v>
      </c>
      <c r="M463" t="s">
        <v>64</v>
      </c>
      <c r="N463">
        <v>100</v>
      </c>
      <c r="O463">
        <f t="shared" si="666"/>
        <v>1</v>
      </c>
      <c r="P463">
        <v>0</v>
      </c>
      <c r="Q463">
        <f t="shared" si="667"/>
        <v>0</v>
      </c>
      <c r="R463">
        <v>0</v>
      </c>
      <c r="S463">
        <f t="shared" si="668"/>
        <v>0</v>
      </c>
      <c r="T463">
        <v>0</v>
      </c>
      <c r="U463">
        <f t="shared" si="669"/>
        <v>0</v>
      </c>
      <c r="V463">
        <v>0</v>
      </c>
      <c r="W463">
        <f t="shared" si="670"/>
        <v>0</v>
      </c>
      <c r="X463">
        <v>0</v>
      </c>
      <c r="Y463">
        <f t="shared" si="671"/>
        <v>0</v>
      </c>
      <c r="Z463">
        <v>0</v>
      </c>
      <c r="AA463">
        <f t="shared" si="672"/>
        <v>0</v>
      </c>
      <c r="AB463">
        <v>0</v>
      </c>
      <c r="AC463">
        <f t="shared" si="673"/>
        <v>0</v>
      </c>
      <c r="AD463">
        <v>0</v>
      </c>
      <c r="AE463">
        <f t="shared" si="674"/>
        <v>0</v>
      </c>
      <c r="AF463">
        <v>0</v>
      </c>
      <c r="AG463">
        <f t="shared" si="675"/>
        <v>0</v>
      </c>
      <c r="AH463">
        <v>0</v>
      </c>
      <c r="AI463">
        <f t="shared" si="676"/>
        <v>0</v>
      </c>
      <c r="AJ463">
        <v>0</v>
      </c>
      <c r="AK463">
        <f t="shared" si="677"/>
        <v>0</v>
      </c>
      <c r="AL463">
        <v>0</v>
      </c>
      <c r="AM463">
        <f t="shared" si="678"/>
        <v>0</v>
      </c>
      <c r="AN463">
        <v>0</v>
      </c>
      <c r="AO463">
        <f t="shared" si="679"/>
        <v>0</v>
      </c>
      <c r="AP463">
        <v>0</v>
      </c>
      <c r="AQ463">
        <f t="shared" si="680"/>
        <v>0</v>
      </c>
      <c r="AR463">
        <v>0</v>
      </c>
      <c r="AS463">
        <f t="shared" si="681"/>
        <v>0</v>
      </c>
      <c r="AT463">
        <v>0</v>
      </c>
      <c r="AU463">
        <f t="shared" si="682"/>
        <v>0</v>
      </c>
      <c r="AV463">
        <v>0</v>
      </c>
      <c r="AW463">
        <f t="shared" si="683"/>
        <v>0</v>
      </c>
      <c r="AX463">
        <v>0</v>
      </c>
      <c r="AY463">
        <f t="shared" si="684"/>
        <v>0</v>
      </c>
      <c r="AZ463">
        <v>0</v>
      </c>
      <c r="BA463">
        <f t="shared" si="685"/>
        <v>0</v>
      </c>
      <c r="BB463">
        <v>0</v>
      </c>
      <c r="BC463">
        <f t="shared" si="686"/>
        <v>0</v>
      </c>
      <c r="BD463">
        <v>0</v>
      </c>
      <c r="BE463">
        <f t="shared" si="687"/>
        <v>0</v>
      </c>
      <c r="BF463">
        <v>0</v>
      </c>
      <c r="BG463">
        <f t="shared" si="688"/>
        <v>0</v>
      </c>
      <c r="BH463">
        <v>0</v>
      </c>
      <c r="BI463">
        <f t="shared" si="689"/>
        <v>0</v>
      </c>
      <c r="BJ463">
        <v>0</v>
      </c>
      <c r="BK463">
        <f t="shared" si="690"/>
        <v>0</v>
      </c>
      <c r="BL463">
        <v>0</v>
      </c>
      <c r="BM463">
        <f t="shared" si="691"/>
        <v>0</v>
      </c>
      <c r="BN463">
        <v>0</v>
      </c>
      <c r="BO463">
        <f t="shared" si="692"/>
        <v>0</v>
      </c>
      <c r="BP463">
        <v>0</v>
      </c>
      <c r="BQ463">
        <f t="shared" si="693"/>
        <v>0</v>
      </c>
      <c r="BR463">
        <v>0</v>
      </c>
      <c r="BS463">
        <f t="shared" si="694"/>
        <v>0</v>
      </c>
      <c r="BT463">
        <v>0</v>
      </c>
      <c r="BU463">
        <f t="shared" si="695"/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f t="shared" si="663"/>
        <v>0</v>
      </c>
      <c r="DF463">
        <v>0</v>
      </c>
      <c r="DG463">
        <f t="shared" si="664"/>
        <v>0</v>
      </c>
      <c r="DH463">
        <v>0</v>
      </c>
      <c r="DI463">
        <f t="shared" si="638"/>
        <v>0</v>
      </c>
      <c r="DJ463">
        <v>0</v>
      </c>
      <c r="DK463">
        <f t="shared" si="639"/>
        <v>0</v>
      </c>
      <c r="DL463">
        <v>44.8</v>
      </c>
      <c r="DM463">
        <f t="shared" si="640"/>
        <v>0.45011630912380463</v>
      </c>
      <c r="DN463">
        <v>0</v>
      </c>
      <c r="DO463">
        <f t="shared" si="641"/>
        <v>0</v>
      </c>
      <c r="DP463">
        <v>0</v>
      </c>
      <c r="DQ463">
        <f t="shared" si="642"/>
        <v>0</v>
      </c>
      <c r="DR463">
        <v>55.2</v>
      </c>
      <c r="DS463">
        <f t="shared" si="643"/>
        <v>0.54988369087619549</v>
      </c>
      <c r="DT463">
        <v>0</v>
      </c>
      <c r="DU463">
        <f t="shared" si="644"/>
        <v>0</v>
      </c>
      <c r="DV463">
        <v>0</v>
      </c>
      <c r="DW463">
        <f t="shared" si="645"/>
        <v>0</v>
      </c>
      <c r="DX463">
        <v>0</v>
      </c>
      <c r="DY463">
        <f t="shared" si="646"/>
        <v>0</v>
      </c>
      <c r="DZ463">
        <v>0</v>
      </c>
      <c r="EA463">
        <f t="shared" si="647"/>
        <v>0</v>
      </c>
      <c r="EB463">
        <v>0</v>
      </c>
      <c r="EC463">
        <f t="shared" si="648"/>
        <v>0</v>
      </c>
      <c r="ED463">
        <v>0</v>
      </c>
      <c r="EE463">
        <f t="shared" si="649"/>
        <v>0</v>
      </c>
      <c r="EF463">
        <v>0</v>
      </c>
      <c r="EG463">
        <f t="shared" si="650"/>
        <v>0</v>
      </c>
      <c r="EH463">
        <v>0</v>
      </c>
      <c r="EI463">
        <f t="shared" si="651"/>
        <v>0</v>
      </c>
      <c r="EJ463">
        <v>0</v>
      </c>
      <c r="EK463">
        <f t="shared" si="652"/>
        <v>0</v>
      </c>
      <c r="EL463">
        <v>0</v>
      </c>
      <c r="EM463">
        <f t="shared" si="653"/>
        <v>0</v>
      </c>
      <c r="EN463">
        <v>0</v>
      </c>
      <c r="EO463">
        <f t="shared" si="654"/>
        <v>0</v>
      </c>
      <c r="EP463">
        <v>0</v>
      </c>
      <c r="EQ463">
        <f t="shared" si="655"/>
        <v>0</v>
      </c>
      <c r="ER463">
        <v>0</v>
      </c>
      <c r="ES463">
        <f t="shared" si="656"/>
        <v>0</v>
      </c>
      <c r="ET463">
        <v>0</v>
      </c>
      <c r="EU463">
        <f t="shared" si="657"/>
        <v>0</v>
      </c>
      <c r="EV463">
        <v>0</v>
      </c>
      <c r="EW463">
        <f t="shared" si="658"/>
        <v>0</v>
      </c>
      <c r="EX463">
        <v>0</v>
      </c>
      <c r="EY463">
        <f t="shared" si="659"/>
        <v>0</v>
      </c>
      <c r="EZ463">
        <v>0</v>
      </c>
      <c r="FA463">
        <f t="shared" si="660"/>
        <v>0</v>
      </c>
      <c r="FB463">
        <v>0</v>
      </c>
      <c r="FC463">
        <f t="shared" si="661"/>
        <v>0</v>
      </c>
      <c r="FD463">
        <v>0</v>
      </c>
      <c r="FE463">
        <v>0</v>
      </c>
      <c r="FF463" s="3" t="s">
        <v>893</v>
      </c>
    </row>
    <row r="464" spans="1:162" x14ac:dyDescent="0.45">
      <c r="A464">
        <v>463</v>
      </c>
      <c r="B464">
        <v>680</v>
      </c>
      <c r="C464" t="s">
        <v>53</v>
      </c>
      <c r="D464" t="s">
        <v>742</v>
      </c>
      <c r="F464" t="s">
        <v>894</v>
      </c>
      <c r="G464" s="2">
        <v>1</v>
      </c>
      <c r="H464">
        <v>233</v>
      </c>
      <c r="I464">
        <v>933</v>
      </c>
      <c r="J464">
        <v>298</v>
      </c>
      <c r="K464" s="2">
        <f t="shared" si="637"/>
        <v>0.31939978563772775</v>
      </c>
      <c r="M464" t="s">
        <v>64</v>
      </c>
      <c r="N464">
        <v>3</v>
      </c>
      <c r="O464">
        <f t="shared" si="666"/>
        <v>1.296192033573593E-2</v>
      </c>
      <c r="P464">
        <v>0</v>
      </c>
      <c r="Q464">
        <f t="shared" si="667"/>
        <v>0</v>
      </c>
      <c r="R464">
        <v>0</v>
      </c>
      <c r="S464">
        <f t="shared" si="668"/>
        <v>0</v>
      </c>
      <c r="T464">
        <v>0</v>
      </c>
      <c r="U464">
        <f t="shared" si="669"/>
        <v>0</v>
      </c>
      <c r="V464">
        <v>0</v>
      </c>
      <c r="W464">
        <f t="shared" si="670"/>
        <v>0</v>
      </c>
      <c r="X464">
        <f>100-N464-V464-Z464</f>
        <v>97</v>
      </c>
      <c r="Y464">
        <f t="shared" si="671"/>
        <v>0.98703807966426405</v>
      </c>
      <c r="Z464">
        <v>0</v>
      </c>
      <c r="AA464">
        <f t="shared" si="672"/>
        <v>0</v>
      </c>
      <c r="AB464">
        <v>0</v>
      </c>
      <c r="AC464">
        <f t="shared" si="673"/>
        <v>0</v>
      </c>
      <c r="AD464">
        <v>0</v>
      </c>
      <c r="AE464">
        <f t="shared" si="674"/>
        <v>0</v>
      </c>
      <c r="AF464">
        <v>0</v>
      </c>
      <c r="AG464">
        <f t="shared" si="675"/>
        <v>0</v>
      </c>
      <c r="AH464">
        <v>0</v>
      </c>
      <c r="AI464">
        <f t="shared" si="676"/>
        <v>0</v>
      </c>
      <c r="AJ464">
        <v>0</v>
      </c>
      <c r="AK464">
        <f t="shared" si="677"/>
        <v>0</v>
      </c>
      <c r="AL464">
        <v>0</v>
      </c>
      <c r="AM464">
        <f t="shared" si="678"/>
        <v>0</v>
      </c>
      <c r="AN464">
        <v>0</v>
      </c>
      <c r="AO464">
        <f t="shared" si="679"/>
        <v>0</v>
      </c>
      <c r="AP464">
        <v>0</v>
      </c>
      <c r="AQ464">
        <f t="shared" si="680"/>
        <v>0</v>
      </c>
      <c r="AR464">
        <v>0</v>
      </c>
      <c r="AS464">
        <f t="shared" si="681"/>
        <v>0</v>
      </c>
      <c r="AT464">
        <v>0</v>
      </c>
      <c r="AU464">
        <f t="shared" si="682"/>
        <v>0</v>
      </c>
      <c r="AV464">
        <v>0</v>
      </c>
      <c r="AW464">
        <f t="shared" si="683"/>
        <v>0</v>
      </c>
      <c r="AX464">
        <v>0</v>
      </c>
      <c r="AY464">
        <f t="shared" si="684"/>
        <v>0</v>
      </c>
      <c r="AZ464">
        <v>0</v>
      </c>
      <c r="BA464">
        <f t="shared" si="685"/>
        <v>0</v>
      </c>
      <c r="BB464">
        <v>0</v>
      </c>
      <c r="BC464">
        <f t="shared" si="686"/>
        <v>0</v>
      </c>
      <c r="BD464">
        <v>0</v>
      </c>
      <c r="BE464">
        <f t="shared" si="687"/>
        <v>0</v>
      </c>
      <c r="BF464">
        <v>0</v>
      </c>
      <c r="BG464">
        <f t="shared" si="688"/>
        <v>0</v>
      </c>
      <c r="BH464">
        <v>0</v>
      </c>
      <c r="BI464">
        <f t="shared" si="689"/>
        <v>0</v>
      </c>
      <c r="BJ464">
        <v>0</v>
      </c>
      <c r="BK464">
        <f t="shared" si="690"/>
        <v>0</v>
      </c>
      <c r="BL464">
        <v>0</v>
      </c>
      <c r="BM464">
        <f t="shared" si="691"/>
        <v>0</v>
      </c>
      <c r="BN464">
        <v>0</v>
      </c>
      <c r="BO464">
        <f t="shared" si="692"/>
        <v>0</v>
      </c>
      <c r="BP464">
        <v>0</v>
      </c>
      <c r="BQ464">
        <f t="shared" si="693"/>
        <v>0</v>
      </c>
      <c r="BR464">
        <v>0</v>
      </c>
      <c r="BS464">
        <f t="shared" si="694"/>
        <v>0</v>
      </c>
      <c r="BT464">
        <v>0</v>
      </c>
      <c r="BU464">
        <f t="shared" si="695"/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f t="shared" si="663"/>
        <v>0</v>
      </c>
      <c r="DF464">
        <v>0</v>
      </c>
      <c r="DG464">
        <f t="shared" si="664"/>
        <v>0</v>
      </c>
      <c r="DH464">
        <v>100</v>
      </c>
      <c r="DI464">
        <f t="shared" si="638"/>
        <v>1</v>
      </c>
      <c r="DJ464">
        <v>0</v>
      </c>
      <c r="DK464">
        <f t="shared" si="639"/>
        <v>0</v>
      </c>
      <c r="DL464">
        <v>0</v>
      </c>
      <c r="DM464">
        <f t="shared" si="640"/>
        <v>0</v>
      </c>
      <c r="DN464">
        <v>0</v>
      </c>
      <c r="DO464">
        <f t="shared" si="641"/>
        <v>0</v>
      </c>
      <c r="DP464">
        <v>0</v>
      </c>
      <c r="DQ464">
        <f t="shared" si="642"/>
        <v>0</v>
      </c>
      <c r="DR464">
        <v>0</v>
      </c>
      <c r="DS464">
        <f t="shared" si="643"/>
        <v>0</v>
      </c>
      <c r="DT464">
        <v>0</v>
      </c>
      <c r="DU464">
        <f t="shared" si="644"/>
        <v>0</v>
      </c>
      <c r="DV464">
        <v>0</v>
      </c>
      <c r="DW464">
        <f t="shared" si="645"/>
        <v>0</v>
      </c>
      <c r="DX464">
        <v>0</v>
      </c>
      <c r="DY464">
        <f t="shared" si="646"/>
        <v>0</v>
      </c>
      <c r="DZ464">
        <v>0</v>
      </c>
      <c r="EA464">
        <f t="shared" si="647"/>
        <v>0</v>
      </c>
      <c r="EB464">
        <v>0</v>
      </c>
      <c r="EC464">
        <f t="shared" si="648"/>
        <v>0</v>
      </c>
      <c r="ED464">
        <v>0</v>
      </c>
      <c r="EE464">
        <f t="shared" si="649"/>
        <v>0</v>
      </c>
      <c r="EF464">
        <v>0</v>
      </c>
      <c r="EG464">
        <f t="shared" si="650"/>
        <v>0</v>
      </c>
      <c r="EH464">
        <v>0</v>
      </c>
      <c r="EI464">
        <f t="shared" si="651"/>
        <v>0</v>
      </c>
      <c r="EJ464">
        <v>0</v>
      </c>
      <c r="EK464">
        <f t="shared" si="652"/>
        <v>0</v>
      </c>
      <c r="EL464">
        <v>0</v>
      </c>
      <c r="EM464">
        <f t="shared" si="653"/>
        <v>0</v>
      </c>
      <c r="EN464">
        <v>0</v>
      </c>
      <c r="EO464">
        <f t="shared" si="654"/>
        <v>0</v>
      </c>
      <c r="EP464">
        <v>0</v>
      </c>
      <c r="EQ464">
        <f t="shared" si="655"/>
        <v>0</v>
      </c>
      <c r="ER464">
        <v>0</v>
      </c>
      <c r="ES464">
        <f t="shared" si="656"/>
        <v>0</v>
      </c>
      <c r="ET464">
        <v>0</v>
      </c>
      <c r="EU464">
        <f t="shared" si="657"/>
        <v>0</v>
      </c>
      <c r="EV464">
        <v>0</v>
      </c>
      <c r="EW464">
        <f t="shared" si="658"/>
        <v>0</v>
      </c>
      <c r="EX464">
        <v>0</v>
      </c>
      <c r="EY464">
        <f t="shared" si="659"/>
        <v>0</v>
      </c>
      <c r="EZ464">
        <v>0</v>
      </c>
      <c r="FA464">
        <f t="shared" si="660"/>
        <v>0</v>
      </c>
      <c r="FB464">
        <v>0</v>
      </c>
      <c r="FC464">
        <f t="shared" si="661"/>
        <v>0</v>
      </c>
      <c r="FD464">
        <v>0</v>
      </c>
      <c r="FE464">
        <v>0</v>
      </c>
      <c r="FF464" s="3" t="s">
        <v>895</v>
      </c>
    </row>
    <row r="465" spans="1:162" x14ac:dyDescent="0.45">
      <c r="A465">
        <v>464</v>
      </c>
      <c r="B465">
        <v>681</v>
      </c>
      <c r="C465" t="s">
        <v>53</v>
      </c>
      <c r="D465" t="s">
        <v>896</v>
      </c>
      <c r="F465" t="s">
        <v>894</v>
      </c>
      <c r="G465" s="2">
        <v>1</v>
      </c>
      <c r="H465">
        <f>273+50</f>
        <v>323</v>
      </c>
      <c r="I465">
        <v>933</v>
      </c>
      <c r="J465">
        <f>273+50</f>
        <v>323</v>
      </c>
      <c r="K465" s="2">
        <f t="shared" si="637"/>
        <v>0.3461950696677385</v>
      </c>
      <c r="M465" t="s">
        <v>64</v>
      </c>
      <c r="N465">
        <v>3</v>
      </c>
      <c r="O465">
        <f t="shared" si="666"/>
        <v>1.296192033573593E-2</v>
      </c>
      <c r="P465">
        <v>0</v>
      </c>
      <c r="Q465">
        <f t="shared" si="667"/>
        <v>0</v>
      </c>
      <c r="R465">
        <v>0</v>
      </c>
      <c r="S465">
        <f t="shared" si="668"/>
        <v>0</v>
      </c>
      <c r="T465">
        <v>0</v>
      </c>
      <c r="U465">
        <f t="shared" si="669"/>
        <v>0</v>
      </c>
      <c r="V465">
        <v>0</v>
      </c>
      <c r="W465">
        <f t="shared" si="670"/>
        <v>0</v>
      </c>
      <c r="X465">
        <f t="shared" ref="X465:X475" si="696">100-N465-V465-Z465</f>
        <v>97</v>
      </c>
      <c r="Y465">
        <f t="shared" si="671"/>
        <v>0.98703807966426405</v>
      </c>
      <c r="Z465">
        <v>0</v>
      </c>
      <c r="AA465">
        <f t="shared" si="672"/>
        <v>0</v>
      </c>
      <c r="AB465">
        <v>0</v>
      </c>
      <c r="AC465">
        <f t="shared" si="673"/>
        <v>0</v>
      </c>
      <c r="AD465">
        <v>0</v>
      </c>
      <c r="AE465">
        <f t="shared" si="674"/>
        <v>0</v>
      </c>
      <c r="AF465">
        <v>0</v>
      </c>
      <c r="AG465">
        <f t="shared" si="675"/>
        <v>0</v>
      </c>
      <c r="AH465">
        <v>0</v>
      </c>
      <c r="AI465">
        <f t="shared" si="676"/>
        <v>0</v>
      </c>
      <c r="AJ465">
        <v>0</v>
      </c>
      <c r="AK465">
        <f t="shared" si="677"/>
        <v>0</v>
      </c>
      <c r="AL465">
        <v>0</v>
      </c>
      <c r="AM465">
        <f t="shared" si="678"/>
        <v>0</v>
      </c>
      <c r="AN465">
        <v>0</v>
      </c>
      <c r="AO465">
        <f t="shared" si="679"/>
        <v>0</v>
      </c>
      <c r="AP465">
        <v>0</v>
      </c>
      <c r="AQ465">
        <f t="shared" si="680"/>
        <v>0</v>
      </c>
      <c r="AR465">
        <v>0</v>
      </c>
      <c r="AS465">
        <f t="shared" si="681"/>
        <v>0</v>
      </c>
      <c r="AT465">
        <v>0</v>
      </c>
      <c r="AU465">
        <f t="shared" si="682"/>
        <v>0</v>
      </c>
      <c r="AV465">
        <v>0</v>
      </c>
      <c r="AW465">
        <f t="shared" si="683"/>
        <v>0</v>
      </c>
      <c r="AX465">
        <v>0</v>
      </c>
      <c r="AY465">
        <f t="shared" si="684"/>
        <v>0</v>
      </c>
      <c r="AZ465">
        <v>0</v>
      </c>
      <c r="BA465">
        <f t="shared" si="685"/>
        <v>0</v>
      </c>
      <c r="BB465">
        <v>0</v>
      </c>
      <c r="BC465">
        <f t="shared" si="686"/>
        <v>0</v>
      </c>
      <c r="BD465">
        <v>0</v>
      </c>
      <c r="BE465">
        <f t="shared" si="687"/>
        <v>0</v>
      </c>
      <c r="BF465">
        <v>0</v>
      </c>
      <c r="BG465">
        <f t="shared" si="688"/>
        <v>0</v>
      </c>
      <c r="BH465">
        <v>0</v>
      </c>
      <c r="BI465">
        <f t="shared" si="689"/>
        <v>0</v>
      </c>
      <c r="BJ465">
        <v>0</v>
      </c>
      <c r="BK465">
        <f t="shared" si="690"/>
        <v>0</v>
      </c>
      <c r="BL465">
        <v>0</v>
      </c>
      <c r="BM465">
        <f t="shared" si="691"/>
        <v>0</v>
      </c>
      <c r="BN465">
        <v>0</v>
      </c>
      <c r="BO465">
        <f t="shared" si="692"/>
        <v>0</v>
      </c>
      <c r="BP465">
        <v>0</v>
      </c>
      <c r="BQ465">
        <f t="shared" si="693"/>
        <v>0</v>
      </c>
      <c r="BR465">
        <v>0</v>
      </c>
      <c r="BS465">
        <f t="shared" si="694"/>
        <v>0</v>
      </c>
      <c r="BT465">
        <v>0</v>
      </c>
      <c r="BU465">
        <f t="shared" si="695"/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f t="shared" si="663"/>
        <v>0</v>
      </c>
      <c r="DF465">
        <v>19.100000000000001</v>
      </c>
      <c r="DG465">
        <f t="shared" si="664"/>
        <v>0.27454893823341031</v>
      </c>
      <c r="DH465">
        <v>0</v>
      </c>
      <c r="DI465">
        <f t="shared" si="638"/>
        <v>0</v>
      </c>
      <c r="DJ465">
        <v>0</v>
      </c>
      <c r="DK465">
        <f t="shared" si="639"/>
        <v>0</v>
      </c>
      <c r="DL465">
        <v>22.5</v>
      </c>
      <c r="DM465">
        <f t="shared" si="640"/>
        <v>0.17922110305870428</v>
      </c>
      <c r="DN465">
        <v>8.3000000000000007</v>
      </c>
      <c r="DO465">
        <f t="shared" si="641"/>
        <v>0.11539504645166551</v>
      </c>
      <c r="DP465">
        <v>0</v>
      </c>
      <c r="DQ465">
        <f t="shared" si="642"/>
        <v>0</v>
      </c>
      <c r="DR465">
        <v>44.7</v>
      </c>
      <c r="DS465">
        <f t="shared" si="643"/>
        <v>0.353019891569258</v>
      </c>
      <c r="DT465">
        <v>5.3</v>
      </c>
      <c r="DU465">
        <f t="shared" si="644"/>
        <v>7.7815020686961903E-2</v>
      </c>
      <c r="DV465">
        <v>0</v>
      </c>
      <c r="DW465">
        <f t="shared" si="645"/>
        <v>0</v>
      </c>
      <c r="DX465">
        <v>0</v>
      </c>
      <c r="DY465">
        <f t="shared" si="646"/>
        <v>0</v>
      </c>
      <c r="DZ465">
        <v>0</v>
      </c>
      <c r="EA465">
        <f t="shared" si="647"/>
        <v>0</v>
      </c>
      <c r="EB465">
        <v>0</v>
      </c>
      <c r="EC465">
        <f t="shared" si="648"/>
        <v>0</v>
      </c>
      <c r="ED465">
        <v>0</v>
      </c>
      <c r="EE465">
        <f t="shared" si="649"/>
        <v>0</v>
      </c>
      <c r="EF465">
        <v>0</v>
      </c>
      <c r="EG465">
        <f t="shared" si="650"/>
        <v>0</v>
      </c>
      <c r="EH465">
        <v>0</v>
      </c>
      <c r="EI465">
        <f t="shared" si="651"/>
        <v>0</v>
      </c>
      <c r="EJ465">
        <v>0</v>
      </c>
      <c r="EK465">
        <f t="shared" si="652"/>
        <v>0</v>
      </c>
      <c r="EL465">
        <v>0</v>
      </c>
      <c r="EM465">
        <f t="shared" si="653"/>
        <v>0</v>
      </c>
      <c r="EN465">
        <v>0</v>
      </c>
      <c r="EO465">
        <f t="shared" si="654"/>
        <v>0</v>
      </c>
      <c r="EP465">
        <v>0</v>
      </c>
      <c r="EQ465">
        <f t="shared" si="655"/>
        <v>0</v>
      </c>
      <c r="ER465">
        <v>0</v>
      </c>
      <c r="ES465">
        <f t="shared" si="656"/>
        <v>0</v>
      </c>
      <c r="ET465">
        <v>0</v>
      </c>
      <c r="EU465">
        <f t="shared" si="657"/>
        <v>0</v>
      </c>
      <c r="EV465">
        <v>0</v>
      </c>
      <c r="EW465">
        <f t="shared" si="658"/>
        <v>0</v>
      </c>
      <c r="EX465">
        <v>0</v>
      </c>
      <c r="EY465">
        <f t="shared" si="659"/>
        <v>0</v>
      </c>
      <c r="EZ465">
        <v>0</v>
      </c>
      <c r="FA465">
        <f t="shared" si="660"/>
        <v>0</v>
      </c>
      <c r="FB465">
        <v>0</v>
      </c>
      <c r="FC465">
        <f t="shared" si="661"/>
        <v>0</v>
      </c>
      <c r="FD465">
        <v>0</v>
      </c>
      <c r="FE465">
        <v>0</v>
      </c>
      <c r="FF465" s="3" t="s">
        <v>897</v>
      </c>
    </row>
    <row r="466" spans="1:162" x14ac:dyDescent="0.45">
      <c r="A466">
        <v>465</v>
      </c>
      <c r="B466">
        <v>682</v>
      </c>
      <c r="C466" t="s">
        <v>53</v>
      </c>
      <c r="D466" t="s">
        <v>742</v>
      </c>
      <c r="F466" t="s">
        <v>898</v>
      </c>
      <c r="G466" s="2">
        <v>1</v>
      </c>
      <c r="H466">
        <v>233</v>
      </c>
      <c r="I466">
        <v>933</v>
      </c>
      <c r="J466">
        <v>298</v>
      </c>
      <c r="K466" s="2">
        <f t="shared" si="637"/>
        <v>0.31939978563772775</v>
      </c>
      <c r="M466" t="s">
        <v>64</v>
      </c>
      <c r="N466">
        <v>4.5999999999999996</v>
      </c>
      <c r="O466">
        <f t="shared" si="666"/>
        <v>2.0062894033330114E-2</v>
      </c>
      <c r="P466">
        <v>0</v>
      </c>
      <c r="Q466">
        <f t="shared" si="667"/>
        <v>0</v>
      </c>
      <c r="R466">
        <v>0</v>
      </c>
      <c r="S466">
        <f t="shared" si="668"/>
        <v>0</v>
      </c>
      <c r="T466">
        <v>0</v>
      </c>
      <c r="U466">
        <f t="shared" si="669"/>
        <v>0</v>
      </c>
      <c r="V466">
        <v>0</v>
      </c>
      <c r="W466">
        <f t="shared" si="670"/>
        <v>0</v>
      </c>
      <c r="X466">
        <f t="shared" si="696"/>
        <v>95.4</v>
      </c>
      <c r="Y466">
        <f t="shared" si="671"/>
        <v>0.97993710596666994</v>
      </c>
      <c r="Z466">
        <v>0</v>
      </c>
      <c r="AA466">
        <f t="shared" si="672"/>
        <v>0</v>
      </c>
      <c r="AB466">
        <v>0</v>
      </c>
      <c r="AC466">
        <f t="shared" si="673"/>
        <v>0</v>
      </c>
      <c r="AD466">
        <v>0</v>
      </c>
      <c r="AE466">
        <f t="shared" si="674"/>
        <v>0</v>
      </c>
      <c r="AF466">
        <v>0</v>
      </c>
      <c r="AG466">
        <f t="shared" si="675"/>
        <v>0</v>
      </c>
      <c r="AH466">
        <v>0</v>
      </c>
      <c r="AI466">
        <f t="shared" si="676"/>
        <v>0</v>
      </c>
      <c r="AJ466">
        <v>0</v>
      </c>
      <c r="AK466">
        <f t="shared" si="677"/>
        <v>0</v>
      </c>
      <c r="AL466">
        <v>0</v>
      </c>
      <c r="AM466">
        <f t="shared" si="678"/>
        <v>0</v>
      </c>
      <c r="AN466">
        <v>0</v>
      </c>
      <c r="AO466">
        <f t="shared" si="679"/>
        <v>0</v>
      </c>
      <c r="AP466">
        <v>0</v>
      </c>
      <c r="AQ466">
        <f t="shared" si="680"/>
        <v>0</v>
      </c>
      <c r="AR466">
        <v>0</v>
      </c>
      <c r="AS466">
        <f t="shared" si="681"/>
        <v>0</v>
      </c>
      <c r="AT466">
        <v>0</v>
      </c>
      <c r="AU466">
        <f t="shared" si="682"/>
        <v>0</v>
      </c>
      <c r="AV466">
        <v>0</v>
      </c>
      <c r="AW466">
        <f t="shared" si="683"/>
        <v>0</v>
      </c>
      <c r="AX466">
        <v>0</v>
      </c>
      <c r="AY466">
        <f t="shared" si="684"/>
        <v>0</v>
      </c>
      <c r="AZ466">
        <v>0</v>
      </c>
      <c r="BA466">
        <f t="shared" si="685"/>
        <v>0</v>
      </c>
      <c r="BB466">
        <v>0</v>
      </c>
      <c r="BC466">
        <f t="shared" si="686"/>
        <v>0</v>
      </c>
      <c r="BD466">
        <v>0</v>
      </c>
      <c r="BE466">
        <f t="shared" si="687"/>
        <v>0</v>
      </c>
      <c r="BF466">
        <v>0</v>
      </c>
      <c r="BG466">
        <f t="shared" si="688"/>
        <v>0</v>
      </c>
      <c r="BH466">
        <v>0</v>
      </c>
      <c r="BI466">
        <f t="shared" si="689"/>
        <v>0</v>
      </c>
      <c r="BJ466">
        <v>0</v>
      </c>
      <c r="BK466">
        <f t="shared" si="690"/>
        <v>0</v>
      </c>
      <c r="BL466">
        <v>0</v>
      </c>
      <c r="BM466">
        <f t="shared" si="691"/>
        <v>0</v>
      </c>
      <c r="BN466">
        <v>0</v>
      </c>
      <c r="BO466">
        <f t="shared" si="692"/>
        <v>0</v>
      </c>
      <c r="BP466">
        <v>0</v>
      </c>
      <c r="BQ466">
        <f t="shared" si="693"/>
        <v>0</v>
      </c>
      <c r="BR466">
        <v>0</v>
      </c>
      <c r="BS466">
        <f t="shared" si="694"/>
        <v>0</v>
      </c>
      <c r="BT466">
        <v>0</v>
      </c>
      <c r="BU466">
        <f t="shared" si="695"/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f t="shared" si="663"/>
        <v>0</v>
      </c>
      <c r="DF466">
        <v>0</v>
      </c>
      <c r="DG466">
        <f t="shared" si="664"/>
        <v>0</v>
      </c>
      <c r="DH466">
        <v>100</v>
      </c>
      <c r="DI466">
        <f t="shared" si="638"/>
        <v>1</v>
      </c>
      <c r="DJ466">
        <v>0</v>
      </c>
      <c r="DK466">
        <f t="shared" si="639"/>
        <v>0</v>
      </c>
      <c r="DL466">
        <v>0</v>
      </c>
      <c r="DM466">
        <f t="shared" si="640"/>
        <v>0</v>
      </c>
      <c r="DN466">
        <v>0</v>
      </c>
      <c r="DO466">
        <f t="shared" si="641"/>
        <v>0</v>
      </c>
      <c r="DP466">
        <v>0</v>
      </c>
      <c r="DQ466">
        <f t="shared" si="642"/>
        <v>0</v>
      </c>
      <c r="DR466">
        <v>0</v>
      </c>
      <c r="DS466">
        <f t="shared" si="643"/>
        <v>0</v>
      </c>
      <c r="DT466">
        <v>0</v>
      </c>
      <c r="DU466">
        <f t="shared" si="644"/>
        <v>0</v>
      </c>
      <c r="DV466">
        <v>0</v>
      </c>
      <c r="DW466">
        <f t="shared" si="645"/>
        <v>0</v>
      </c>
      <c r="DX466">
        <v>0</v>
      </c>
      <c r="DY466">
        <f t="shared" si="646"/>
        <v>0</v>
      </c>
      <c r="DZ466">
        <v>0</v>
      </c>
      <c r="EA466">
        <f t="shared" si="647"/>
        <v>0</v>
      </c>
      <c r="EB466">
        <v>0</v>
      </c>
      <c r="EC466">
        <f t="shared" si="648"/>
        <v>0</v>
      </c>
      <c r="ED466">
        <v>0</v>
      </c>
      <c r="EE466">
        <f t="shared" si="649"/>
        <v>0</v>
      </c>
      <c r="EF466">
        <v>0</v>
      </c>
      <c r="EG466">
        <f t="shared" si="650"/>
        <v>0</v>
      </c>
      <c r="EH466">
        <v>0</v>
      </c>
      <c r="EI466">
        <f t="shared" si="651"/>
        <v>0</v>
      </c>
      <c r="EJ466">
        <v>0</v>
      </c>
      <c r="EK466">
        <f t="shared" si="652"/>
        <v>0</v>
      </c>
      <c r="EL466">
        <v>0</v>
      </c>
      <c r="EM466">
        <f t="shared" si="653"/>
        <v>0</v>
      </c>
      <c r="EN466">
        <v>0</v>
      </c>
      <c r="EO466">
        <f t="shared" si="654"/>
        <v>0</v>
      </c>
      <c r="EP466">
        <v>0</v>
      </c>
      <c r="EQ466">
        <f t="shared" si="655"/>
        <v>0</v>
      </c>
      <c r="ER466">
        <v>0</v>
      </c>
      <c r="ES466">
        <f t="shared" si="656"/>
        <v>0</v>
      </c>
      <c r="ET466">
        <v>0</v>
      </c>
      <c r="EU466">
        <f t="shared" si="657"/>
        <v>0</v>
      </c>
      <c r="EV466">
        <v>0</v>
      </c>
      <c r="EW466">
        <f t="shared" si="658"/>
        <v>0</v>
      </c>
      <c r="EX466">
        <v>0</v>
      </c>
      <c r="EY466">
        <f t="shared" si="659"/>
        <v>0</v>
      </c>
      <c r="EZ466">
        <v>0</v>
      </c>
      <c r="FA466">
        <f t="shared" si="660"/>
        <v>0</v>
      </c>
      <c r="FB466">
        <v>0</v>
      </c>
      <c r="FC466">
        <f t="shared" si="661"/>
        <v>0</v>
      </c>
      <c r="FD466">
        <v>0</v>
      </c>
      <c r="FE466">
        <v>0</v>
      </c>
      <c r="FF466" s="3" t="s">
        <v>899</v>
      </c>
    </row>
    <row r="467" spans="1:162" x14ac:dyDescent="0.45">
      <c r="A467">
        <v>466</v>
      </c>
      <c r="B467">
        <v>683</v>
      </c>
      <c r="C467" t="s">
        <v>53</v>
      </c>
      <c r="D467" t="s">
        <v>896</v>
      </c>
      <c r="F467" t="s">
        <v>898</v>
      </c>
      <c r="G467" s="2">
        <v>1</v>
      </c>
      <c r="H467">
        <f>273+50</f>
        <v>323</v>
      </c>
      <c r="I467">
        <v>933</v>
      </c>
      <c r="J467">
        <f>273+50</f>
        <v>323</v>
      </c>
      <c r="K467" s="2">
        <f t="shared" si="637"/>
        <v>0.3461950696677385</v>
      </c>
      <c r="M467" t="s">
        <v>64</v>
      </c>
      <c r="N467">
        <v>4.5999999999999996</v>
      </c>
      <c r="O467">
        <f t="shared" si="666"/>
        <v>2.0062894033330114E-2</v>
      </c>
      <c r="P467">
        <v>0</v>
      </c>
      <c r="Q467">
        <f t="shared" si="667"/>
        <v>0</v>
      </c>
      <c r="R467">
        <v>0</v>
      </c>
      <c r="S467">
        <f t="shared" si="668"/>
        <v>0</v>
      </c>
      <c r="T467">
        <v>0</v>
      </c>
      <c r="U467">
        <f t="shared" si="669"/>
        <v>0</v>
      </c>
      <c r="V467">
        <v>0</v>
      </c>
      <c r="W467">
        <f t="shared" si="670"/>
        <v>0</v>
      </c>
      <c r="X467">
        <f t="shared" si="696"/>
        <v>95.4</v>
      </c>
      <c r="Y467">
        <f t="shared" si="671"/>
        <v>0.97993710596666994</v>
      </c>
      <c r="Z467">
        <v>0</v>
      </c>
      <c r="AA467">
        <f t="shared" si="672"/>
        <v>0</v>
      </c>
      <c r="AB467">
        <v>0</v>
      </c>
      <c r="AC467">
        <f t="shared" si="673"/>
        <v>0</v>
      </c>
      <c r="AD467">
        <v>0</v>
      </c>
      <c r="AE467">
        <f t="shared" si="674"/>
        <v>0</v>
      </c>
      <c r="AF467">
        <v>0</v>
      </c>
      <c r="AG467">
        <f t="shared" si="675"/>
        <v>0</v>
      </c>
      <c r="AH467">
        <v>0</v>
      </c>
      <c r="AI467">
        <f t="shared" si="676"/>
        <v>0</v>
      </c>
      <c r="AJ467">
        <v>0</v>
      </c>
      <c r="AK467">
        <f t="shared" si="677"/>
        <v>0</v>
      </c>
      <c r="AL467">
        <v>0</v>
      </c>
      <c r="AM467">
        <f t="shared" si="678"/>
        <v>0</v>
      </c>
      <c r="AN467">
        <v>0</v>
      </c>
      <c r="AO467">
        <f t="shared" si="679"/>
        <v>0</v>
      </c>
      <c r="AP467">
        <v>0</v>
      </c>
      <c r="AQ467">
        <f t="shared" si="680"/>
        <v>0</v>
      </c>
      <c r="AR467">
        <v>0</v>
      </c>
      <c r="AS467">
        <f t="shared" si="681"/>
        <v>0</v>
      </c>
      <c r="AT467">
        <v>0</v>
      </c>
      <c r="AU467">
        <f t="shared" si="682"/>
        <v>0</v>
      </c>
      <c r="AV467">
        <v>0</v>
      </c>
      <c r="AW467">
        <f t="shared" si="683"/>
        <v>0</v>
      </c>
      <c r="AX467">
        <v>0</v>
      </c>
      <c r="AY467">
        <f t="shared" si="684"/>
        <v>0</v>
      </c>
      <c r="AZ467">
        <v>0</v>
      </c>
      <c r="BA467">
        <f t="shared" si="685"/>
        <v>0</v>
      </c>
      <c r="BB467">
        <v>0</v>
      </c>
      <c r="BC467">
        <f t="shared" si="686"/>
        <v>0</v>
      </c>
      <c r="BD467">
        <v>0</v>
      </c>
      <c r="BE467">
        <f t="shared" si="687"/>
        <v>0</v>
      </c>
      <c r="BF467">
        <v>0</v>
      </c>
      <c r="BG467">
        <f t="shared" si="688"/>
        <v>0</v>
      </c>
      <c r="BH467">
        <v>0</v>
      </c>
      <c r="BI467">
        <f t="shared" si="689"/>
        <v>0</v>
      </c>
      <c r="BJ467">
        <v>0</v>
      </c>
      <c r="BK467">
        <f t="shared" si="690"/>
        <v>0</v>
      </c>
      <c r="BL467">
        <v>0</v>
      </c>
      <c r="BM467">
        <f t="shared" si="691"/>
        <v>0</v>
      </c>
      <c r="BN467">
        <v>0</v>
      </c>
      <c r="BO467">
        <f t="shared" si="692"/>
        <v>0</v>
      </c>
      <c r="BP467">
        <v>0</v>
      </c>
      <c r="BQ467">
        <f t="shared" si="693"/>
        <v>0</v>
      </c>
      <c r="BR467">
        <v>0</v>
      </c>
      <c r="BS467">
        <f t="shared" si="694"/>
        <v>0</v>
      </c>
      <c r="BT467">
        <v>0</v>
      </c>
      <c r="BU467">
        <f t="shared" si="695"/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f t="shared" si="663"/>
        <v>0</v>
      </c>
      <c r="DF467">
        <v>19.100000000000001</v>
      </c>
      <c r="DG467">
        <f t="shared" si="664"/>
        <v>0.27454893823341031</v>
      </c>
      <c r="DH467">
        <v>0</v>
      </c>
      <c r="DI467">
        <f t="shared" si="638"/>
        <v>0</v>
      </c>
      <c r="DJ467">
        <v>0</v>
      </c>
      <c r="DK467">
        <f t="shared" si="639"/>
        <v>0</v>
      </c>
      <c r="DL467">
        <v>22.5</v>
      </c>
      <c r="DM467">
        <f t="shared" si="640"/>
        <v>0.17922110305870428</v>
      </c>
      <c r="DN467">
        <v>8.3000000000000007</v>
      </c>
      <c r="DO467">
        <f t="shared" si="641"/>
        <v>0.11539504645166551</v>
      </c>
      <c r="DP467">
        <v>0</v>
      </c>
      <c r="DQ467">
        <f t="shared" si="642"/>
        <v>0</v>
      </c>
      <c r="DR467">
        <v>44.7</v>
      </c>
      <c r="DS467">
        <f t="shared" si="643"/>
        <v>0.353019891569258</v>
      </c>
      <c r="DT467">
        <v>5.3</v>
      </c>
      <c r="DU467">
        <f t="shared" si="644"/>
        <v>7.7815020686961903E-2</v>
      </c>
      <c r="DV467">
        <v>0</v>
      </c>
      <c r="DW467">
        <f t="shared" si="645"/>
        <v>0</v>
      </c>
      <c r="DX467">
        <v>0</v>
      </c>
      <c r="DY467">
        <f t="shared" si="646"/>
        <v>0</v>
      </c>
      <c r="DZ467">
        <v>0</v>
      </c>
      <c r="EA467">
        <f t="shared" si="647"/>
        <v>0</v>
      </c>
      <c r="EB467">
        <v>0</v>
      </c>
      <c r="EC467">
        <f t="shared" si="648"/>
        <v>0</v>
      </c>
      <c r="ED467">
        <v>0</v>
      </c>
      <c r="EE467">
        <f t="shared" si="649"/>
        <v>0</v>
      </c>
      <c r="EF467">
        <v>0</v>
      </c>
      <c r="EG467">
        <f t="shared" si="650"/>
        <v>0</v>
      </c>
      <c r="EH467">
        <v>0</v>
      </c>
      <c r="EI467">
        <f t="shared" si="651"/>
        <v>0</v>
      </c>
      <c r="EJ467">
        <v>0</v>
      </c>
      <c r="EK467">
        <f t="shared" si="652"/>
        <v>0</v>
      </c>
      <c r="EL467">
        <v>0</v>
      </c>
      <c r="EM467">
        <f t="shared" si="653"/>
        <v>0</v>
      </c>
      <c r="EN467">
        <v>0</v>
      </c>
      <c r="EO467">
        <f t="shared" si="654"/>
        <v>0</v>
      </c>
      <c r="EP467">
        <v>0</v>
      </c>
      <c r="EQ467">
        <f t="shared" si="655"/>
        <v>0</v>
      </c>
      <c r="ER467">
        <v>0</v>
      </c>
      <c r="ES467">
        <f t="shared" si="656"/>
        <v>0</v>
      </c>
      <c r="ET467">
        <v>0</v>
      </c>
      <c r="EU467">
        <f t="shared" si="657"/>
        <v>0</v>
      </c>
      <c r="EV467">
        <v>0</v>
      </c>
      <c r="EW467">
        <f t="shared" si="658"/>
        <v>0</v>
      </c>
      <c r="EX467">
        <v>0</v>
      </c>
      <c r="EY467">
        <f t="shared" si="659"/>
        <v>0</v>
      </c>
      <c r="EZ467">
        <v>0</v>
      </c>
      <c r="FA467">
        <f t="shared" si="660"/>
        <v>0</v>
      </c>
      <c r="FB467">
        <v>0</v>
      </c>
      <c r="FC467">
        <f t="shared" si="661"/>
        <v>0</v>
      </c>
      <c r="FD467">
        <v>0</v>
      </c>
      <c r="FE467">
        <v>0</v>
      </c>
      <c r="FF467" s="3" t="s">
        <v>900</v>
      </c>
    </row>
    <row r="468" spans="1:162" x14ac:dyDescent="0.45">
      <c r="A468">
        <v>467</v>
      </c>
      <c r="B468">
        <v>684</v>
      </c>
      <c r="C468" t="s">
        <v>53</v>
      </c>
      <c r="D468" t="s">
        <v>742</v>
      </c>
      <c r="F468" t="s">
        <v>901</v>
      </c>
      <c r="G468" s="2">
        <v>1</v>
      </c>
      <c r="H468">
        <v>233</v>
      </c>
      <c r="I468">
        <v>933</v>
      </c>
      <c r="J468">
        <v>298</v>
      </c>
      <c r="K468" s="2">
        <f t="shared" si="637"/>
        <v>0.31939978563772775</v>
      </c>
      <c r="M468" t="s">
        <v>64</v>
      </c>
      <c r="N468">
        <v>0</v>
      </c>
      <c r="O468">
        <f t="shared" si="666"/>
        <v>0</v>
      </c>
      <c r="P468">
        <v>0</v>
      </c>
      <c r="Q468">
        <f t="shared" si="667"/>
        <v>0</v>
      </c>
      <c r="R468">
        <v>0</v>
      </c>
      <c r="S468">
        <f t="shared" si="668"/>
        <v>0</v>
      </c>
      <c r="T468">
        <v>0</v>
      </c>
      <c r="U468">
        <f t="shared" si="669"/>
        <v>0</v>
      </c>
      <c r="V468">
        <v>0</v>
      </c>
      <c r="W468">
        <f t="shared" si="670"/>
        <v>0</v>
      </c>
      <c r="X468">
        <f t="shared" si="696"/>
        <v>92.8</v>
      </c>
      <c r="Y468">
        <f t="shared" si="671"/>
        <v>0.92069865698653719</v>
      </c>
      <c r="Z468">
        <v>7.2</v>
      </c>
      <c r="AA468">
        <f t="shared" si="672"/>
        <v>7.9301343013462797E-2</v>
      </c>
      <c r="AB468">
        <v>0</v>
      </c>
      <c r="AC468">
        <f t="shared" si="673"/>
        <v>0</v>
      </c>
      <c r="AD468">
        <v>0</v>
      </c>
      <c r="AE468">
        <f t="shared" si="674"/>
        <v>0</v>
      </c>
      <c r="AF468">
        <v>0</v>
      </c>
      <c r="AG468">
        <f t="shared" si="675"/>
        <v>0</v>
      </c>
      <c r="AH468">
        <v>0</v>
      </c>
      <c r="AI468">
        <f t="shared" si="676"/>
        <v>0</v>
      </c>
      <c r="AJ468">
        <v>0</v>
      </c>
      <c r="AK468">
        <f t="shared" si="677"/>
        <v>0</v>
      </c>
      <c r="AL468">
        <v>0</v>
      </c>
      <c r="AM468">
        <f t="shared" si="678"/>
        <v>0</v>
      </c>
      <c r="AN468">
        <v>0</v>
      </c>
      <c r="AO468">
        <f t="shared" si="679"/>
        <v>0</v>
      </c>
      <c r="AP468">
        <v>0</v>
      </c>
      <c r="AQ468">
        <f t="shared" si="680"/>
        <v>0</v>
      </c>
      <c r="AR468">
        <v>0</v>
      </c>
      <c r="AS468">
        <f t="shared" si="681"/>
        <v>0</v>
      </c>
      <c r="AT468">
        <v>0</v>
      </c>
      <c r="AU468">
        <f t="shared" si="682"/>
        <v>0</v>
      </c>
      <c r="AV468">
        <v>0</v>
      </c>
      <c r="AW468">
        <f t="shared" si="683"/>
        <v>0</v>
      </c>
      <c r="AX468">
        <v>0</v>
      </c>
      <c r="AY468">
        <f t="shared" si="684"/>
        <v>0</v>
      </c>
      <c r="AZ468">
        <v>0</v>
      </c>
      <c r="BA468">
        <f t="shared" si="685"/>
        <v>0</v>
      </c>
      <c r="BB468">
        <v>0</v>
      </c>
      <c r="BC468">
        <f t="shared" si="686"/>
        <v>0</v>
      </c>
      <c r="BD468">
        <v>0</v>
      </c>
      <c r="BE468">
        <f t="shared" si="687"/>
        <v>0</v>
      </c>
      <c r="BF468">
        <v>0</v>
      </c>
      <c r="BG468">
        <f t="shared" si="688"/>
        <v>0</v>
      </c>
      <c r="BH468">
        <v>0</v>
      </c>
      <c r="BI468">
        <f t="shared" si="689"/>
        <v>0</v>
      </c>
      <c r="BJ468">
        <v>0</v>
      </c>
      <c r="BK468">
        <f t="shared" si="690"/>
        <v>0</v>
      </c>
      <c r="BL468">
        <v>0</v>
      </c>
      <c r="BM468">
        <f t="shared" si="691"/>
        <v>0</v>
      </c>
      <c r="BN468">
        <v>0</v>
      </c>
      <c r="BO468">
        <f t="shared" si="692"/>
        <v>0</v>
      </c>
      <c r="BP468">
        <v>0</v>
      </c>
      <c r="BQ468">
        <f t="shared" si="693"/>
        <v>0</v>
      </c>
      <c r="BR468">
        <v>0</v>
      </c>
      <c r="BS468">
        <f t="shared" si="694"/>
        <v>0</v>
      </c>
      <c r="BT468">
        <v>0</v>
      </c>
      <c r="BU468">
        <f t="shared" si="695"/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f t="shared" si="663"/>
        <v>0</v>
      </c>
      <c r="DF468">
        <v>0</v>
      </c>
      <c r="DG468">
        <f t="shared" si="664"/>
        <v>0</v>
      </c>
      <c r="DH468">
        <v>100</v>
      </c>
      <c r="DI468">
        <f t="shared" si="638"/>
        <v>1</v>
      </c>
      <c r="DJ468">
        <v>0</v>
      </c>
      <c r="DK468">
        <f t="shared" si="639"/>
        <v>0</v>
      </c>
      <c r="DL468">
        <v>0</v>
      </c>
      <c r="DM468">
        <f t="shared" si="640"/>
        <v>0</v>
      </c>
      <c r="DN468">
        <v>0</v>
      </c>
      <c r="DO468">
        <f t="shared" si="641"/>
        <v>0</v>
      </c>
      <c r="DP468">
        <v>0</v>
      </c>
      <c r="DQ468">
        <f t="shared" si="642"/>
        <v>0</v>
      </c>
      <c r="DR468">
        <v>0</v>
      </c>
      <c r="DS468">
        <f t="shared" si="643"/>
        <v>0</v>
      </c>
      <c r="DT468">
        <v>0</v>
      </c>
      <c r="DU468">
        <f t="shared" si="644"/>
        <v>0</v>
      </c>
      <c r="DV468">
        <v>0</v>
      </c>
      <c r="DW468">
        <f t="shared" si="645"/>
        <v>0</v>
      </c>
      <c r="DX468">
        <v>0</v>
      </c>
      <c r="DY468">
        <f t="shared" si="646"/>
        <v>0</v>
      </c>
      <c r="DZ468">
        <v>0</v>
      </c>
      <c r="EA468">
        <f t="shared" si="647"/>
        <v>0</v>
      </c>
      <c r="EB468">
        <v>0</v>
      </c>
      <c r="EC468">
        <f t="shared" si="648"/>
        <v>0</v>
      </c>
      <c r="ED468">
        <v>0</v>
      </c>
      <c r="EE468">
        <f t="shared" si="649"/>
        <v>0</v>
      </c>
      <c r="EF468">
        <v>0</v>
      </c>
      <c r="EG468">
        <f t="shared" si="650"/>
        <v>0</v>
      </c>
      <c r="EH468">
        <v>0</v>
      </c>
      <c r="EI468">
        <f t="shared" si="651"/>
        <v>0</v>
      </c>
      <c r="EJ468">
        <v>0</v>
      </c>
      <c r="EK468">
        <f t="shared" si="652"/>
        <v>0</v>
      </c>
      <c r="EL468">
        <v>0</v>
      </c>
      <c r="EM468">
        <f t="shared" si="653"/>
        <v>0</v>
      </c>
      <c r="EN468">
        <v>0</v>
      </c>
      <c r="EO468">
        <f t="shared" si="654"/>
        <v>0</v>
      </c>
      <c r="EP468">
        <v>0</v>
      </c>
      <c r="EQ468">
        <f t="shared" si="655"/>
        <v>0</v>
      </c>
      <c r="ER468">
        <v>0</v>
      </c>
      <c r="ES468">
        <f t="shared" si="656"/>
        <v>0</v>
      </c>
      <c r="ET468">
        <v>0</v>
      </c>
      <c r="EU468">
        <f t="shared" si="657"/>
        <v>0</v>
      </c>
      <c r="EV468">
        <v>0</v>
      </c>
      <c r="EW468">
        <f t="shared" si="658"/>
        <v>0</v>
      </c>
      <c r="EX468">
        <v>0</v>
      </c>
      <c r="EY468">
        <f t="shared" si="659"/>
        <v>0</v>
      </c>
      <c r="EZ468">
        <v>0</v>
      </c>
      <c r="FA468">
        <f t="shared" si="660"/>
        <v>0</v>
      </c>
      <c r="FB468">
        <v>0</v>
      </c>
      <c r="FC468">
        <f t="shared" si="661"/>
        <v>0</v>
      </c>
      <c r="FD468">
        <v>0</v>
      </c>
      <c r="FE468">
        <v>0</v>
      </c>
      <c r="FF468" s="3" t="s">
        <v>902</v>
      </c>
    </row>
    <row r="469" spans="1:162" x14ac:dyDescent="0.45">
      <c r="A469">
        <v>468</v>
      </c>
      <c r="B469">
        <v>685</v>
      </c>
      <c r="C469" t="s">
        <v>53</v>
      </c>
      <c r="D469" t="s">
        <v>896</v>
      </c>
      <c r="F469" t="s">
        <v>901</v>
      </c>
      <c r="G469" s="2">
        <v>1</v>
      </c>
      <c r="H469">
        <f>273+50</f>
        <v>323</v>
      </c>
      <c r="I469">
        <v>933</v>
      </c>
      <c r="J469">
        <f>273+50</f>
        <v>323</v>
      </c>
      <c r="K469" s="2">
        <f t="shared" si="637"/>
        <v>0.3461950696677385</v>
      </c>
      <c r="M469" t="s">
        <v>64</v>
      </c>
      <c r="N469">
        <v>0</v>
      </c>
      <c r="O469">
        <f t="shared" si="666"/>
        <v>0</v>
      </c>
      <c r="P469">
        <v>0</v>
      </c>
      <c r="Q469">
        <f t="shared" si="667"/>
        <v>0</v>
      </c>
      <c r="R469">
        <v>0</v>
      </c>
      <c r="S469">
        <f t="shared" si="668"/>
        <v>0</v>
      </c>
      <c r="T469">
        <v>0</v>
      </c>
      <c r="U469">
        <f t="shared" si="669"/>
        <v>0</v>
      </c>
      <c r="V469">
        <v>0</v>
      </c>
      <c r="W469">
        <f t="shared" si="670"/>
        <v>0</v>
      </c>
      <c r="X469">
        <f t="shared" si="696"/>
        <v>92.8</v>
      </c>
      <c r="Y469">
        <f t="shared" si="671"/>
        <v>0.92069865698653719</v>
      </c>
      <c r="Z469">
        <v>7.2</v>
      </c>
      <c r="AA469">
        <f t="shared" si="672"/>
        <v>7.9301343013462797E-2</v>
      </c>
      <c r="AB469">
        <v>0</v>
      </c>
      <c r="AC469">
        <f t="shared" si="673"/>
        <v>0</v>
      </c>
      <c r="AD469">
        <v>0</v>
      </c>
      <c r="AE469">
        <f t="shared" si="674"/>
        <v>0</v>
      </c>
      <c r="AF469">
        <v>0</v>
      </c>
      <c r="AG469">
        <f t="shared" si="675"/>
        <v>0</v>
      </c>
      <c r="AH469">
        <v>0</v>
      </c>
      <c r="AI469">
        <f t="shared" si="676"/>
        <v>0</v>
      </c>
      <c r="AJ469">
        <v>0</v>
      </c>
      <c r="AK469">
        <f t="shared" si="677"/>
        <v>0</v>
      </c>
      <c r="AL469">
        <v>0</v>
      </c>
      <c r="AM469">
        <f t="shared" si="678"/>
        <v>0</v>
      </c>
      <c r="AN469">
        <v>0</v>
      </c>
      <c r="AO469">
        <f t="shared" si="679"/>
        <v>0</v>
      </c>
      <c r="AP469">
        <v>0</v>
      </c>
      <c r="AQ469">
        <f t="shared" si="680"/>
        <v>0</v>
      </c>
      <c r="AR469">
        <v>0</v>
      </c>
      <c r="AS469">
        <f t="shared" si="681"/>
        <v>0</v>
      </c>
      <c r="AT469">
        <v>0</v>
      </c>
      <c r="AU469">
        <f t="shared" si="682"/>
        <v>0</v>
      </c>
      <c r="AV469">
        <v>0</v>
      </c>
      <c r="AW469">
        <f t="shared" si="683"/>
        <v>0</v>
      </c>
      <c r="AX469">
        <v>0</v>
      </c>
      <c r="AY469">
        <f t="shared" si="684"/>
        <v>0</v>
      </c>
      <c r="AZ469">
        <v>0</v>
      </c>
      <c r="BA469">
        <f t="shared" si="685"/>
        <v>0</v>
      </c>
      <c r="BB469">
        <v>0</v>
      </c>
      <c r="BC469">
        <f t="shared" si="686"/>
        <v>0</v>
      </c>
      <c r="BD469">
        <v>0</v>
      </c>
      <c r="BE469">
        <f t="shared" si="687"/>
        <v>0</v>
      </c>
      <c r="BF469">
        <v>0</v>
      </c>
      <c r="BG469">
        <f t="shared" si="688"/>
        <v>0</v>
      </c>
      <c r="BH469">
        <v>0</v>
      </c>
      <c r="BI469">
        <f t="shared" si="689"/>
        <v>0</v>
      </c>
      <c r="BJ469">
        <v>0</v>
      </c>
      <c r="BK469">
        <f t="shared" si="690"/>
        <v>0</v>
      </c>
      <c r="BL469">
        <v>0</v>
      </c>
      <c r="BM469">
        <f t="shared" si="691"/>
        <v>0</v>
      </c>
      <c r="BN469">
        <v>0</v>
      </c>
      <c r="BO469">
        <f t="shared" si="692"/>
        <v>0</v>
      </c>
      <c r="BP469">
        <v>0</v>
      </c>
      <c r="BQ469">
        <f t="shared" si="693"/>
        <v>0</v>
      </c>
      <c r="BR469">
        <v>0</v>
      </c>
      <c r="BS469">
        <f t="shared" si="694"/>
        <v>0</v>
      </c>
      <c r="BT469">
        <v>0</v>
      </c>
      <c r="BU469">
        <f t="shared" si="695"/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f t="shared" si="663"/>
        <v>0</v>
      </c>
      <c r="DF469">
        <v>19.100000000000001</v>
      </c>
      <c r="DG469">
        <f t="shared" si="664"/>
        <v>0.27454893823341031</v>
      </c>
      <c r="DH469">
        <v>0</v>
      </c>
      <c r="DI469">
        <f t="shared" si="638"/>
        <v>0</v>
      </c>
      <c r="DJ469">
        <v>0</v>
      </c>
      <c r="DK469">
        <f t="shared" si="639"/>
        <v>0</v>
      </c>
      <c r="DL469">
        <v>22.5</v>
      </c>
      <c r="DM469">
        <f t="shared" si="640"/>
        <v>0.17922110305870428</v>
      </c>
      <c r="DN469">
        <v>8.3000000000000007</v>
      </c>
      <c r="DO469">
        <f t="shared" si="641"/>
        <v>0.11539504645166551</v>
      </c>
      <c r="DP469">
        <v>0</v>
      </c>
      <c r="DQ469">
        <f t="shared" si="642"/>
        <v>0</v>
      </c>
      <c r="DR469">
        <v>44.7</v>
      </c>
      <c r="DS469">
        <f t="shared" si="643"/>
        <v>0.353019891569258</v>
      </c>
      <c r="DT469">
        <v>5.3</v>
      </c>
      <c r="DU469">
        <f t="shared" si="644"/>
        <v>7.7815020686961903E-2</v>
      </c>
      <c r="DV469">
        <v>0</v>
      </c>
      <c r="DW469">
        <f t="shared" si="645"/>
        <v>0</v>
      </c>
      <c r="DX469">
        <v>0</v>
      </c>
      <c r="DY469">
        <f t="shared" si="646"/>
        <v>0</v>
      </c>
      <c r="DZ469">
        <v>0</v>
      </c>
      <c r="EA469">
        <f t="shared" si="647"/>
        <v>0</v>
      </c>
      <c r="EB469">
        <v>0</v>
      </c>
      <c r="EC469">
        <f t="shared" si="648"/>
        <v>0</v>
      </c>
      <c r="ED469">
        <v>0</v>
      </c>
      <c r="EE469">
        <f t="shared" si="649"/>
        <v>0</v>
      </c>
      <c r="EF469">
        <v>0</v>
      </c>
      <c r="EG469">
        <f t="shared" si="650"/>
        <v>0</v>
      </c>
      <c r="EH469">
        <v>0</v>
      </c>
      <c r="EI469">
        <f t="shared" si="651"/>
        <v>0</v>
      </c>
      <c r="EJ469">
        <v>0</v>
      </c>
      <c r="EK469">
        <f t="shared" si="652"/>
        <v>0</v>
      </c>
      <c r="EL469">
        <v>0</v>
      </c>
      <c r="EM469">
        <f t="shared" si="653"/>
        <v>0</v>
      </c>
      <c r="EN469">
        <v>0</v>
      </c>
      <c r="EO469">
        <f t="shared" si="654"/>
        <v>0</v>
      </c>
      <c r="EP469">
        <v>0</v>
      </c>
      <c r="EQ469">
        <f t="shared" si="655"/>
        <v>0</v>
      </c>
      <c r="ER469">
        <v>0</v>
      </c>
      <c r="ES469">
        <f t="shared" si="656"/>
        <v>0</v>
      </c>
      <c r="ET469">
        <v>0</v>
      </c>
      <c r="EU469">
        <f t="shared" si="657"/>
        <v>0</v>
      </c>
      <c r="EV469">
        <v>0</v>
      </c>
      <c r="EW469">
        <f t="shared" si="658"/>
        <v>0</v>
      </c>
      <c r="EX469">
        <v>0</v>
      </c>
      <c r="EY469">
        <f t="shared" si="659"/>
        <v>0</v>
      </c>
      <c r="EZ469">
        <v>0</v>
      </c>
      <c r="FA469">
        <f t="shared" si="660"/>
        <v>0</v>
      </c>
      <c r="FB469">
        <v>0</v>
      </c>
      <c r="FC469">
        <f t="shared" si="661"/>
        <v>0</v>
      </c>
      <c r="FD469">
        <v>0</v>
      </c>
      <c r="FE469">
        <v>0</v>
      </c>
      <c r="FF469" s="3" t="s">
        <v>903</v>
      </c>
    </row>
    <row r="470" spans="1:162" x14ac:dyDescent="0.45">
      <c r="A470">
        <v>469</v>
      </c>
      <c r="B470">
        <v>686</v>
      </c>
      <c r="C470" t="s">
        <v>53</v>
      </c>
      <c r="D470" t="s">
        <v>742</v>
      </c>
      <c r="F470" t="s">
        <v>904</v>
      </c>
      <c r="G470" s="2">
        <v>1</v>
      </c>
      <c r="H470">
        <v>233</v>
      </c>
      <c r="I470">
        <v>933</v>
      </c>
      <c r="J470">
        <v>298</v>
      </c>
      <c r="K470" s="2">
        <f t="shared" si="637"/>
        <v>0.31939978563772775</v>
      </c>
      <c r="M470" t="s">
        <v>64</v>
      </c>
      <c r="N470">
        <v>4.7</v>
      </c>
      <c r="O470">
        <f t="shared" si="666"/>
        <v>2.0609296904574723E-2</v>
      </c>
      <c r="P470">
        <v>0</v>
      </c>
      <c r="Q470">
        <f t="shared" si="667"/>
        <v>0</v>
      </c>
      <c r="R470">
        <v>0</v>
      </c>
      <c r="S470">
        <f t="shared" si="668"/>
        <v>0</v>
      </c>
      <c r="T470">
        <v>0</v>
      </c>
      <c r="U470">
        <f t="shared" si="669"/>
        <v>0</v>
      </c>
      <c r="V470">
        <v>0.75</v>
      </c>
      <c r="W470">
        <f t="shared" si="670"/>
        <v>1.9374092461686575E-3</v>
      </c>
      <c r="X470">
        <f t="shared" si="696"/>
        <v>93.649999999999991</v>
      </c>
      <c r="Y470">
        <f t="shared" si="671"/>
        <v>0.96713517750870592</v>
      </c>
      <c r="Z470">
        <v>0.9</v>
      </c>
      <c r="AA470">
        <f t="shared" si="672"/>
        <v>1.031811634055067E-2</v>
      </c>
      <c r="AB470">
        <v>0</v>
      </c>
      <c r="AC470">
        <f t="shared" si="673"/>
        <v>0</v>
      </c>
      <c r="AD470">
        <v>0</v>
      </c>
      <c r="AE470">
        <f t="shared" si="674"/>
        <v>0</v>
      </c>
      <c r="AF470">
        <v>0</v>
      </c>
      <c r="AG470">
        <f t="shared" si="675"/>
        <v>0</v>
      </c>
      <c r="AH470">
        <v>0</v>
      </c>
      <c r="AI470">
        <f t="shared" si="676"/>
        <v>0</v>
      </c>
      <c r="AJ470">
        <v>0</v>
      </c>
      <c r="AK470">
        <f t="shared" si="677"/>
        <v>0</v>
      </c>
      <c r="AL470">
        <v>0</v>
      </c>
      <c r="AM470">
        <f t="shared" si="678"/>
        <v>0</v>
      </c>
      <c r="AN470">
        <v>0</v>
      </c>
      <c r="AO470">
        <f t="shared" si="679"/>
        <v>0</v>
      </c>
      <c r="AP470">
        <v>0</v>
      </c>
      <c r="AQ470">
        <f t="shared" si="680"/>
        <v>0</v>
      </c>
      <c r="AR470">
        <v>0</v>
      </c>
      <c r="AS470">
        <f t="shared" si="681"/>
        <v>0</v>
      </c>
      <c r="AT470">
        <v>0</v>
      </c>
      <c r="AU470">
        <f t="shared" si="682"/>
        <v>0</v>
      </c>
      <c r="AV470">
        <v>0</v>
      </c>
      <c r="AW470">
        <f t="shared" si="683"/>
        <v>0</v>
      </c>
      <c r="AX470">
        <v>0</v>
      </c>
      <c r="AY470">
        <f t="shared" si="684"/>
        <v>0</v>
      </c>
      <c r="AZ470">
        <v>0</v>
      </c>
      <c r="BA470">
        <f t="shared" si="685"/>
        <v>0</v>
      </c>
      <c r="BB470">
        <v>0</v>
      </c>
      <c r="BC470">
        <f t="shared" si="686"/>
        <v>0</v>
      </c>
      <c r="BD470">
        <v>0</v>
      </c>
      <c r="BE470">
        <f t="shared" si="687"/>
        <v>0</v>
      </c>
      <c r="BF470">
        <v>0</v>
      </c>
      <c r="BG470">
        <f t="shared" si="688"/>
        <v>0</v>
      </c>
      <c r="BH470">
        <v>0</v>
      </c>
      <c r="BI470">
        <f t="shared" si="689"/>
        <v>0</v>
      </c>
      <c r="BJ470">
        <v>0</v>
      </c>
      <c r="BK470">
        <f t="shared" si="690"/>
        <v>0</v>
      </c>
      <c r="BL470">
        <v>0</v>
      </c>
      <c r="BM470">
        <f t="shared" si="691"/>
        <v>0</v>
      </c>
      <c r="BN470">
        <v>0</v>
      </c>
      <c r="BO470">
        <f t="shared" si="692"/>
        <v>0</v>
      </c>
      <c r="BP470">
        <v>0</v>
      </c>
      <c r="BQ470">
        <f t="shared" si="693"/>
        <v>0</v>
      </c>
      <c r="BR470">
        <v>0</v>
      </c>
      <c r="BS470">
        <f t="shared" si="694"/>
        <v>0</v>
      </c>
      <c r="BT470">
        <v>0</v>
      </c>
      <c r="BU470">
        <f t="shared" si="695"/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f t="shared" si="663"/>
        <v>0</v>
      </c>
      <c r="DF470">
        <v>0</v>
      </c>
      <c r="DG470">
        <f t="shared" si="664"/>
        <v>0</v>
      </c>
      <c r="DH470">
        <v>100</v>
      </c>
      <c r="DI470">
        <f t="shared" si="638"/>
        <v>1</v>
      </c>
      <c r="DJ470">
        <v>0</v>
      </c>
      <c r="DK470">
        <f t="shared" si="639"/>
        <v>0</v>
      </c>
      <c r="DL470">
        <v>0</v>
      </c>
      <c r="DM470">
        <f t="shared" si="640"/>
        <v>0</v>
      </c>
      <c r="DN470">
        <v>0</v>
      </c>
      <c r="DO470">
        <f t="shared" si="641"/>
        <v>0</v>
      </c>
      <c r="DP470">
        <v>0</v>
      </c>
      <c r="DQ470">
        <f t="shared" si="642"/>
        <v>0</v>
      </c>
      <c r="DR470">
        <v>0</v>
      </c>
      <c r="DS470">
        <f t="shared" si="643"/>
        <v>0</v>
      </c>
      <c r="DT470">
        <v>0</v>
      </c>
      <c r="DU470">
        <f t="shared" si="644"/>
        <v>0</v>
      </c>
      <c r="DV470">
        <v>0</v>
      </c>
      <c r="DW470">
        <f t="shared" si="645"/>
        <v>0</v>
      </c>
      <c r="DX470">
        <v>0</v>
      </c>
      <c r="DY470">
        <f t="shared" si="646"/>
        <v>0</v>
      </c>
      <c r="DZ470">
        <v>0</v>
      </c>
      <c r="EA470">
        <f t="shared" si="647"/>
        <v>0</v>
      </c>
      <c r="EB470">
        <v>0</v>
      </c>
      <c r="EC470">
        <f t="shared" si="648"/>
        <v>0</v>
      </c>
      <c r="ED470">
        <v>0</v>
      </c>
      <c r="EE470">
        <f t="shared" si="649"/>
        <v>0</v>
      </c>
      <c r="EF470">
        <v>0</v>
      </c>
      <c r="EG470">
        <f t="shared" si="650"/>
        <v>0</v>
      </c>
      <c r="EH470">
        <v>0</v>
      </c>
      <c r="EI470">
        <f t="shared" si="651"/>
        <v>0</v>
      </c>
      <c r="EJ470">
        <v>0</v>
      </c>
      <c r="EK470">
        <f t="shared" si="652"/>
        <v>0</v>
      </c>
      <c r="EL470">
        <v>0</v>
      </c>
      <c r="EM470">
        <f t="shared" si="653"/>
        <v>0</v>
      </c>
      <c r="EN470">
        <v>0</v>
      </c>
      <c r="EO470">
        <f t="shared" si="654"/>
        <v>0</v>
      </c>
      <c r="EP470">
        <v>0</v>
      </c>
      <c r="EQ470">
        <f t="shared" si="655"/>
        <v>0</v>
      </c>
      <c r="ER470">
        <v>0</v>
      </c>
      <c r="ES470">
        <f t="shared" si="656"/>
        <v>0</v>
      </c>
      <c r="ET470">
        <v>0</v>
      </c>
      <c r="EU470">
        <f t="shared" si="657"/>
        <v>0</v>
      </c>
      <c r="EV470">
        <v>0</v>
      </c>
      <c r="EW470">
        <f t="shared" si="658"/>
        <v>0</v>
      </c>
      <c r="EX470">
        <v>0</v>
      </c>
      <c r="EY470">
        <f t="shared" si="659"/>
        <v>0</v>
      </c>
      <c r="EZ470">
        <v>0</v>
      </c>
      <c r="FA470">
        <f t="shared" si="660"/>
        <v>0</v>
      </c>
      <c r="FB470">
        <v>0</v>
      </c>
      <c r="FC470">
        <f t="shared" si="661"/>
        <v>0</v>
      </c>
      <c r="FD470">
        <v>0</v>
      </c>
      <c r="FE470">
        <v>0</v>
      </c>
      <c r="FF470" s="3" t="s">
        <v>905</v>
      </c>
    </row>
    <row r="471" spans="1:162" x14ac:dyDescent="0.45">
      <c r="A471">
        <v>470</v>
      </c>
      <c r="B471">
        <v>687</v>
      </c>
      <c r="C471" t="s">
        <v>53</v>
      </c>
      <c r="D471" t="s">
        <v>896</v>
      </c>
      <c r="F471" t="s">
        <v>904</v>
      </c>
      <c r="G471" s="2">
        <v>1</v>
      </c>
      <c r="H471">
        <f>273+50</f>
        <v>323</v>
      </c>
      <c r="I471">
        <v>933</v>
      </c>
      <c r="J471">
        <f>273+50</f>
        <v>323</v>
      </c>
      <c r="K471" s="2">
        <f t="shared" si="637"/>
        <v>0.3461950696677385</v>
      </c>
      <c r="M471" t="s">
        <v>64</v>
      </c>
      <c r="N471">
        <v>4.7</v>
      </c>
      <c r="O471">
        <f t="shared" si="666"/>
        <v>2.0609296904574723E-2</v>
      </c>
      <c r="P471">
        <v>0</v>
      </c>
      <c r="Q471">
        <f t="shared" si="667"/>
        <v>0</v>
      </c>
      <c r="R471">
        <v>0</v>
      </c>
      <c r="S471">
        <f t="shared" si="668"/>
        <v>0</v>
      </c>
      <c r="T471">
        <v>0</v>
      </c>
      <c r="U471">
        <f t="shared" si="669"/>
        <v>0</v>
      </c>
      <c r="V471">
        <v>0.75</v>
      </c>
      <c r="W471">
        <f t="shared" si="670"/>
        <v>1.9374092461686575E-3</v>
      </c>
      <c r="X471">
        <f t="shared" si="696"/>
        <v>93.649999999999991</v>
      </c>
      <c r="Y471">
        <f t="shared" si="671"/>
        <v>0.96713517750870592</v>
      </c>
      <c r="Z471">
        <v>0.9</v>
      </c>
      <c r="AA471">
        <f t="shared" si="672"/>
        <v>1.031811634055067E-2</v>
      </c>
      <c r="AB471">
        <v>0</v>
      </c>
      <c r="AC471">
        <f t="shared" si="673"/>
        <v>0</v>
      </c>
      <c r="AD471">
        <v>0</v>
      </c>
      <c r="AE471">
        <f t="shared" si="674"/>
        <v>0</v>
      </c>
      <c r="AF471">
        <v>0</v>
      </c>
      <c r="AG471">
        <f t="shared" si="675"/>
        <v>0</v>
      </c>
      <c r="AH471">
        <v>0</v>
      </c>
      <c r="AI471">
        <f t="shared" si="676"/>
        <v>0</v>
      </c>
      <c r="AJ471">
        <v>0</v>
      </c>
      <c r="AK471">
        <f t="shared" si="677"/>
        <v>0</v>
      </c>
      <c r="AL471">
        <v>0</v>
      </c>
      <c r="AM471">
        <f t="shared" si="678"/>
        <v>0</v>
      </c>
      <c r="AN471">
        <v>0</v>
      </c>
      <c r="AO471">
        <f t="shared" si="679"/>
        <v>0</v>
      </c>
      <c r="AP471">
        <v>0</v>
      </c>
      <c r="AQ471">
        <f t="shared" si="680"/>
        <v>0</v>
      </c>
      <c r="AR471">
        <v>0</v>
      </c>
      <c r="AS471">
        <f t="shared" si="681"/>
        <v>0</v>
      </c>
      <c r="AT471">
        <v>0</v>
      </c>
      <c r="AU471">
        <f t="shared" si="682"/>
        <v>0</v>
      </c>
      <c r="AV471">
        <v>0</v>
      </c>
      <c r="AW471">
        <f t="shared" si="683"/>
        <v>0</v>
      </c>
      <c r="AX471">
        <v>0</v>
      </c>
      <c r="AY471">
        <f t="shared" si="684"/>
        <v>0</v>
      </c>
      <c r="AZ471">
        <v>0</v>
      </c>
      <c r="BA471">
        <f t="shared" si="685"/>
        <v>0</v>
      </c>
      <c r="BB471">
        <v>0</v>
      </c>
      <c r="BC471">
        <f t="shared" si="686"/>
        <v>0</v>
      </c>
      <c r="BD471">
        <v>0</v>
      </c>
      <c r="BE471">
        <f t="shared" si="687"/>
        <v>0</v>
      </c>
      <c r="BF471">
        <v>0</v>
      </c>
      <c r="BG471">
        <f t="shared" si="688"/>
        <v>0</v>
      </c>
      <c r="BH471">
        <v>0</v>
      </c>
      <c r="BI471">
        <f t="shared" si="689"/>
        <v>0</v>
      </c>
      <c r="BJ471">
        <v>0</v>
      </c>
      <c r="BK471">
        <f t="shared" si="690"/>
        <v>0</v>
      </c>
      <c r="BL471">
        <v>0</v>
      </c>
      <c r="BM471">
        <f t="shared" si="691"/>
        <v>0</v>
      </c>
      <c r="BN471">
        <v>0</v>
      </c>
      <c r="BO471">
        <f t="shared" si="692"/>
        <v>0</v>
      </c>
      <c r="BP471">
        <v>0</v>
      </c>
      <c r="BQ471">
        <f t="shared" si="693"/>
        <v>0</v>
      </c>
      <c r="BR471">
        <v>0</v>
      </c>
      <c r="BS471">
        <f t="shared" si="694"/>
        <v>0</v>
      </c>
      <c r="BT471">
        <v>0</v>
      </c>
      <c r="BU471">
        <f t="shared" si="695"/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f t="shared" si="663"/>
        <v>0</v>
      </c>
      <c r="DF471">
        <v>19.100000000000001</v>
      </c>
      <c r="DG471">
        <f t="shared" si="664"/>
        <v>0.27454893823341031</v>
      </c>
      <c r="DH471">
        <v>0</v>
      </c>
      <c r="DI471">
        <f t="shared" si="638"/>
        <v>0</v>
      </c>
      <c r="DJ471">
        <v>0</v>
      </c>
      <c r="DK471">
        <f t="shared" si="639"/>
        <v>0</v>
      </c>
      <c r="DL471">
        <v>22.5</v>
      </c>
      <c r="DM471">
        <f t="shared" si="640"/>
        <v>0.17922110305870428</v>
      </c>
      <c r="DN471">
        <v>8.3000000000000007</v>
      </c>
      <c r="DO471">
        <f t="shared" si="641"/>
        <v>0.11539504645166551</v>
      </c>
      <c r="DP471">
        <v>0</v>
      </c>
      <c r="DQ471">
        <f t="shared" si="642"/>
        <v>0</v>
      </c>
      <c r="DR471">
        <v>44.7</v>
      </c>
      <c r="DS471">
        <f t="shared" si="643"/>
        <v>0.353019891569258</v>
      </c>
      <c r="DT471">
        <v>5.3</v>
      </c>
      <c r="DU471">
        <f t="shared" si="644"/>
        <v>7.7815020686961903E-2</v>
      </c>
      <c r="DV471">
        <v>0</v>
      </c>
      <c r="DW471">
        <f t="shared" si="645"/>
        <v>0</v>
      </c>
      <c r="DX471">
        <v>0</v>
      </c>
      <c r="DY471">
        <f t="shared" si="646"/>
        <v>0</v>
      </c>
      <c r="DZ471">
        <v>0</v>
      </c>
      <c r="EA471">
        <f t="shared" si="647"/>
        <v>0</v>
      </c>
      <c r="EB471">
        <v>0</v>
      </c>
      <c r="EC471">
        <f t="shared" si="648"/>
        <v>0</v>
      </c>
      <c r="ED471">
        <v>0</v>
      </c>
      <c r="EE471">
        <f t="shared" si="649"/>
        <v>0</v>
      </c>
      <c r="EF471">
        <v>0</v>
      </c>
      <c r="EG471">
        <f t="shared" si="650"/>
        <v>0</v>
      </c>
      <c r="EH471">
        <v>0</v>
      </c>
      <c r="EI471">
        <f t="shared" si="651"/>
        <v>0</v>
      </c>
      <c r="EJ471">
        <v>0</v>
      </c>
      <c r="EK471">
        <f t="shared" si="652"/>
        <v>0</v>
      </c>
      <c r="EL471">
        <v>0</v>
      </c>
      <c r="EM471">
        <f t="shared" si="653"/>
        <v>0</v>
      </c>
      <c r="EN471">
        <v>0</v>
      </c>
      <c r="EO471">
        <f t="shared" si="654"/>
        <v>0</v>
      </c>
      <c r="EP471">
        <v>0</v>
      </c>
      <c r="EQ471">
        <f t="shared" si="655"/>
        <v>0</v>
      </c>
      <c r="ER471">
        <v>0</v>
      </c>
      <c r="ES471">
        <f t="shared" si="656"/>
        <v>0</v>
      </c>
      <c r="ET471">
        <v>0</v>
      </c>
      <c r="EU471">
        <f t="shared" si="657"/>
        <v>0</v>
      </c>
      <c r="EV471">
        <v>0</v>
      </c>
      <c r="EW471">
        <f t="shared" si="658"/>
        <v>0</v>
      </c>
      <c r="EX471">
        <v>0</v>
      </c>
      <c r="EY471">
        <f t="shared" si="659"/>
        <v>0</v>
      </c>
      <c r="EZ471">
        <v>0</v>
      </c>
      <c r="FA471">
        <f t="shared" si="660"/>
        <v>0</v>
      </c>
      <c r="FB471">
        <v>0</v>
      </c>
      <c r="FC471">
        <f t="shared" si="661"/>
        <v>0</v>
      </c>
      <c r="FD471">
        <v>0</v>
      </c>
      <c r="FE471">
        <v>0</v>
      </c>
      <c r="FF471" s="3" t="s">
        <v>906</v>
      </c>
    </row>
    <row r="472" spans="1:162" x14ac:dyDescent="0.45">
      <c r="A472">
        <v>471</v>
      </c>
      <c r="B472">
        <v>688</v>
      </c>
      <c r="C472" t="s">
        <v>53</v>
      </c>
      <c r="D472" t="s">
        <v>742</v>
      </c>
      <c r="F472" t="s">
        <v>907</v>
      </c>
      <c r="G472" s="2">
        <v>1</v>
      </c>
      <c r="H472">
        <v>233</v>
      </c>
      <c r="I472">
        <v>933</v>
      </c>
      <c r="J472">
        <v>298</v>
      </c>
      <c r="K472" s="2">
        <f t="shared" si="637"/>
        <v>0.31939978563772775</v>
      </c>
      <c r="M472" t="s">
        <v>64</v>
      </c>
      <c r="N472">
        <v>3.7</v>
      </c>
      <c r="O472">
        <f t="shared" si="666"/>
        <v>1.612411875349154E-2</v>
      </c>
      <c r="P472">
        <v>0</v>
      </c>
      <c r="Q472">
        <f t="shared" si="667"/>
        <v>0</v>
      </c>
      <c r="R472">
        <v>0</v>
      </c>
      <c r="S472">
        <f t="shared" si="668"/>
        <v>0</v>
      </c>
      <c r="T472">
        <v>0</v>
      </c>
      <c r="U472">
        <f t="shared" si="669"/>
        <v>0</v>
      </c>
      <c r="V472">
        <v>0.7</v>
      </c>
      <c r="W472">
        <f t="shared" si="670"/>
        <v>1.797078675183436E-3</v>
      </c>
      <c r="X472">
        <f t="shared" si="696"/>
        <v>94.8</v>
      </c>
      <c r="Y472">
        <f t="shared" si="671"/>
        <v>0.97296379898239038</v>
      </c>
      <c r="Z472">
        <v>0.8</v>
      </c>
      <c r="AA472">
        <f t="shared" si="672"/>
        <v>9.1150035889345244E-3</v>
      </c>
      <c r="AB472">
        <v>0</v>
      </c>
      <c r="AC472">
        <f t="shared" si="673"/>
        <v>0</v>
      </c>
      <c r="AD472">
        <v>0</v>
      </c>
      <c r="AE472">
        <f t="shared" si="674"/>
        <v>0</v>
      </c>
      <c r="AF472">
        <v>0</v>
      </c>
      <c r="AG472">
        <f t="shared" si="675"/>
        <v>0</v>
      </c>
      <c r="AH472">
        <v>0</v>
      </c>
      <c r="AI472">
        <f t="shared" si="676"/>
        <v>0</v>
      </c>
      <c r="AJ472">
        <v>0</v>
      </c>
      <c r="AK472">
        <f t="shared" si="677"/>
        <v>0</v>
      </c>
      <c r="AL472">
        <v>0</v>
      </c>
      <c r="AM472">
        <f t="shared" si="678"/>
        <v>0</v>
      </c>
      <c r="AN472">
        <v>0</v>
      </c>
      <c r="AO472">
        <f t="shared" si="679"/>
        <v>0</v>
      </c>
      <c r="AP472">
        <v>0</v>
      </c>
      <c r="AQ472">
        <f t="shared" si="680"/>
        <v>0</v>
      </c>
      <c r="AR472">
        <v>0</v>
      </c>
      <c r="AS472">
        <f t="shared" si="681"/>
        <v>0</v>
      </c>
      <c r="AT472">
        <v>0</v>
      </c>
      <c r="AU472">
        <f t="shared" si="682"/>
        <v>0</v>
      </c>
      <c r="AV472">
        <v>0</v>
      </c>
      <c r="AW472">
        <f t="shared" si="683"/>
        <v>0</v>
      </c>
      <c r="AX472">
        <v>0</v>
      </c>
      <c r="AY472">
        <f t="shared" si="684"/>
        <v>0</v>
      </c>
      <c r="AZ472">
        <v>0</v>
      </c>
      <c r="BA472">
        <f t="shared" si="685"/>
        <v>0</v>
      </c>
      <c r="BB472">
        <v>0</v>
      </c>
      <c r="BC472">
        <f t="shared" si="686"/>
        <v>0</v>
      </c>
      <c r="BD472">
        <v>0</v>
      </c>
      <c r="BE472">
        <f t="shared" si="687"/>
        <v>0</v>
      </c>
      <c r="BF472">
        <v>0</v>
      </c>
      <c r="BG472">
        <f t="shared" si="688"/>
        <v>0</v>
      </c>
      <c r="BH472">
        <v>0</v>
      </c>
      <c r="BI472">
        <f t="shared" si="689"/>
        <v>0</v>
      </c>
      <c r="BJ472">
        <v>0</v>
      </c>
      <c r="BK472">
        <f t="shared" si="690"/>
        <v>0</v>
      </c>
      <c r="BL472">
        <v>0</v>
      </c>
      <c r="BM472">
        <f t="shared" si="691"/>
        <v>0</v>
      </c>
      <c r="BN472">
        <v>0</v>
      </c>
      <c r="BO472">
        <f t="shared" si="692"/>
        <v>0</v>
      </c>
      <c r="BP472">
        <v>0</v>
      </c>
      <c r="BQ472">
        <f t="shared" si="693"/>
        <v>0</v>
      </c>
      <c r="BR472">
        <v>0</v>
      </c>
      <c r="BS472">
        <f t="shared" si="694"/>
        <v>0</v>
      </c>
      <c r="BT472">
        <v>0</v>
      </c>
      <c r="BU472">
        <f t="shared" si="695"/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f t="shared" si="663"/>
        <v>0</v>
      </c>
      <c r="DF472">
        <v>0</v>
      </c>
      <c r="DG472">
        <f t="shared" si="664"/>
        <v>0</v>
      </c>
      <c r="DH472">
        <v>100</v>
      </c>
      <c r="DI472">
        <f t="shared" si="638"/>
        <v>1</v>
      </c>
      <c r="DJ472">
        <v>0</v>
      </c>
      <c r="DK472">
        <f t="shared" si="639"/>
        <v>0</v>
      </c>
      <c r="DL472">
        <v>0</v>
      </c>
      <c r="DM472">
        <f t="shared" si="640"/>
        <v>0</v>
      </c>
      <c r="DN472">
        <v>0</v>
      </c>
      <c r="DO472">
        <f t="shared" si="641"/>
        <v>0</v>
      </c>
      <c r="DP472">
        <v>0</v>
      </c>
      <c r="DQ472">
        <f t="shared" si="642"/>
        <v>0</v>
      </c>
      <c r="DR472">
        <v>0</v>
      </c>
      <c r="DS472">
        <f t="shared" si="643"/>
        <v>0</v>
      </c>
      <c r="DT472">
        <v>0</v>
      </c>
      <c r="DU472">
        <f t="shared" si="644"/>
        <v>0</v>
      </c>
      <c r="DV472">
        <v>0</v>
      </c>
      <c r="DW472">
        <f t="shared" si="645"/>
        <v>0</v>
      </c>
      <c r="DX472">
        <v>0</v>
      </c>
      <c r="DY472">
        <f t="shared" si="646"/>
        <v>0</v>
      </c>
      <c r="DZ472">
        <v>0</v>
      </c>
      <c r="EA472">
        <f t="shared" si="647"/>
        <v>0</v>
      </c>
      <c r="EB472">
        <v>0</v>
      </c>
      <c r="EC472">
        <f t="shared" si="648"/>
        <v>0</v>
      </c>
      <c r="ED472">
        <v>0</v>
      </c>
      <c r="EE472">
        <f t="shared" si="649"/>
        <v>0</v>
      </c>
      <c r="EF472">
        <v>0</v>
      </c>
      <c r="EG472">
        <f t="shared" si="650"/>
        <v>0</v>
      </c>
      <c r="EH472">
        <v>0</v>
      </c>
      <c r="EI472">
        <f t="shared" si="651"/>
        <v>0</v>
      </c>
      <c r="EJ472">
        <v>0</v>
      </c>
      <c r="EK472">
        <f t="shared" si="652"/>
        <v>0</v>
      </c>
      <c r="EL472">
        <v>0</v>
      </c>
      <c r="EM472">
        <f t="shared" si="653"/>
        <v>0</v>
      </c>
      <c r="EN472">
        <v>0</v>
      </c>
      <c r="EO472">
        <f t="shared" si="654"/>
        <v>0</v>
      </c>
      <c r="EP472">
        <v>0</v>
      </c>
      <c r="EQ472">
        <f t="shared" si="655"/>
        <v>0</v>
      </c>
      <c r="ER472">
        <v>0</v>
      </c>
      <c r="ES472">
        <f t="shared" si="656"/>
        <v>0</v>
      </c>
      <c r="ET472">
        <v>0</v>
      </c>
      <c r="EU472">
        <f t="shared" si="657"/>
        <v>0</v>
      </c>
      <c r="EV472">
        <v>0</v>
      </c>
      <c r="EW472">
        <f t="shared" si="658"/>
        <v>0</v>
      </c>
      <c r="EX472">
        <v>0</v>
      </c>
      <c r="EY472">
        <f t="shared" si="659"/>
        <v>0</v>
      </c>
      <c r="EZ472">
        <v>0</v>
      </c>
      <c r="FA472">
        <f t="shared" si="660"/>
        <v>0</v>
      </c>
      <c r="FB472">
        <v>0</v>
      </c>
      <c r="FC472">
        <f t="shared" si="661"/>
        <v>0</v>
      </c>
      <c r="FD472">
        <v>0</v>
      </c>
      <c r="FE472">
        <v>0</v>
      </c>
      <c r="FF472" s="3" t="s">
        <v>908</v>
      </c>
    </row>
    <row r="473" spans="1:162" x14ac:dyDescent="0.45">
      <c r="A473">
        <v>472</v>
      </c>
      <c r="B473">
        <v>689</v>
      </c>
      <c r="C473" t="s">
        <v>53</v>
      </c>
      <c r="D473" t="s">
        <v>896</v>
      </c>
      <c r="F473" t="s">
        <v>907</v>
      </c>
      <c r="G473" s="2">
        <v>1</v>
      </c>
      <c r="H473">
        <f>273+50</f>
        <v>323</v>
      </c>
      <c r="I473">
        <v>933</v>
      </c>
      <c r="J473">
        <f>273+50</f>
        <v>323</v>
      </c>
      <c r="K473" s="2">
        <f t="shared" si="637"/>
        <v>0.3461950696677385</v>
      </c>
      <c r="M473" t="s">
        <v>64</v>
      </c>
      <c r="N473">
        <v>3.7</v>
      </c>
      <c r="O473">
        <f t="shared" si="666"/>
        <v>1.612411875349154E-2</v>
      </c>
      <c r="P473">
        <v>0</v>
      </c>
      <c r="Q473">
        <f t="shared" si="667"/>
        <v>0</v>
      </c>
      <c r="R473">
        <v>0</v>
      </c>
      <c r="S473">
        <f t="shared" si="668"/>
        <v>0</v>
      </c>
      <c r="T473">
        <v>0</v>
      </c>
      <c r="U473">
        <f t="shared" si="669"/>
        <v>0</v>
      </c>
      <c r="V473">
        <v>0.7</v>
      </c>
      <c r="W473">
        <f t="shared" si="670"/>
        <v>1.797078675183436E-3</v>
      </c>
      <c r="X473">
        <f t="shared" si="696"/>
        <v>94.8</v>
      </c>
      <c r="Y473">
        <f t="shared" si="671"/>
        <v>0.97296379898239038</v>
      </c>
      <c r="Z473">
        <v>0.8</v>
      </c>
      <c r="AA473">
        <f t="shared" si="672"/>
        <v>9.1150035889345244E-3</v>
      </c>
      <c r="AB473">
        <v>0</v>
      </c>
      <c r="AC473">
        <f t="shared" si="673"/>
        <v>0</v>
      </c>
      <c r="AD473">
        <v>0</v>
      </c>
      <c r="AE473">
        <f t="shared" si="674"/>
        <v>0</v>
      </c>
      <c r="AF473">
        <v>0</v>
      </c>
      <c r="AG473">
        <f t="shared" si="675"/>
        <v>0</v>
      </c>
      <c r="AH473">
        <v>0</v>
      </c>
      <c r="AI473">
        <f t="shared" si="676"/>
        <v>0</v>
      </c>
      <c r="AJ473">
        <v>0</v>
      </c>
      <c r="AK473">
        <f t="shared" si="677"/>
        <v>0</v>
      </c>
      <c r="AL473">
        <v>0</v>
      </c>
      <c r="AM473">
        <f t="shared" si="678"/>
        <v>0</v>
      </c>
      <c r="AN473">
        <v>0</v>
      </c>
      <c r="AO473">
        <f t="shared" si="679"/>
        <v>0</v>
      </c>
      <c r="AP473">
        <v>0</v>
      </c>
      <c r="AQ473">
        <f t="shared" si="680"/>
        <v>0</v>
      </c>
      <c r="AR473">
        <v>0</v>
      </c>
      <c r="AS473">
        <f t="shared" si="681"/>
        <v>0</v>
      </c>
      <c r="AT473">
        <v>0</v>
      </c>
      <c r="AU473">
        <f t="shared" si="682"/>
        <v>0</v>
      </c>
      <c r="AV473">
        <v>0</v>
      </c>
      <c r="AW473">
        <f t="shared" si="683"/>
        <v>0</v>
      </c>
      <c r="AX473">
        <v>0</v>
      </c>
      <c r="AY473">
        <f t="shared" si="684"/>
        <v>0</v>
      </c>
      <c r="AZ473">
        <v>0</v>
      </c>
      <c r="BA473">
        <f t="shared" si="685"/>
        <v>0</v>
      </c>
      <c r="BB473">
        <v>0</v>
      </c>
      <c r="BC473">
        <f t="shared" si="686"/>
        <v>0</v>
      </c>
      <c r="BD473">
        <v>0</v>
      </c>
      <c r="BE473">
        <f t="shared" si="687"/>
        <v>0</v>
      </c>
      <c r="BF473">
        <v>0</v>
      </c>
      <c r="BG473">
        <f t="shared" si="688"/>
        <v>0</v>
      </c>
      <c r="BH473">
        <v>0</v>
      </c>
      <c r="BI473">
        <f t="shared" si="689"/>
        <v>0</v>
      </c>
      <c r="BJ473">
        <v>0</v>
      </c>
      <c r="BK473">
        <f t="shared" si="690"/>
        <v>0</v>
      </c>
      <c r="BL473">
        <v>0</v>
      </c>
      <c r="BM473">
        <f t="shared" si="691"/>
        <v>0</v>
      </c>
      <c r="BN473">
        <v>0</v>
      </c>
      <c r="BO473">
        <f t="shared" si="692"/>
        <v>0</v>
      </c>
      <c r="BP473">
        <v>0</v>
      </c>
      <c r="BQ473">
        <f t="shared" si="693"/>
        <v>0</v>
      </c>
      <c r="BR473">
        <v>0</v>
      </c>
      <c r="BS473">
        <f t="shared" si="694"/>
        <v>0</v>
      </c>
      <c r="BT473">
        <v>0</v>
      </c>
      <c r="BU473">
        <f t="shared" si="695"/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f t="shared" si="663"/>
        <v>0</v>
      </c>
      <c r="DF473">
        <v>19.100000000000001</v>
      </c>
      <c r="DG473">
        <f t="shared" si="664"/>
        <v>0.27454893823341031</v>
      </c>
      <c r="DH473">
        <v>0</v>
      </c>
      <c r="DI473">
        <f t="shared" si="638"/>
        <v>0</v>
      </c>
      <c r="DJ473">
        <v>0</v>
      </c>
      <c r="DK473">
        <f t="shared" si="639"/>
        <v>0</v>
      </c>
      <c r="DL473">
        <v>22.5</v>
      </c>
      <c r="DM473">
        <f t="shared" si="640"/>
        <v>0.17922110305870428</v>
      </c>
      <c r="DN473">
        <v>8.3000000000000007</v>
      </c>
      <c r="DO473">
        <f t="shared" si="641"/>
        <v>0.11539504645166551</v>
      </c>
      <c r="DP473">
        <v>0</v>
      </c>
      <c r="DQ473">
        <f t="shared" si="642"/>
        <v>0</v>
      </c>
      <c r="DR473">
        <v>44.7</v>
      </c>
      <c r="DS473">
        <f t="shared" si="643"/>
        <v>0.353019891569258</v>
      </c>
      <c r="DT473">
        <v>5.3</v>
      </c>
      <c r="DU473">
        <f t="shared" si="644"/>
        <v>7.7815020686961903E-2</v>
      </c>
      <c r="DV473">
        <v>0</v>
      </c>
      <c r="DW473">
        <f t="shared" si="645"/>
        <v>0</v>
      </c>
      <c r="DX473">
        <v>0</v>
      </c>
      <c r="DY473">
        <f t="shared" si="646"/>
        <v>0</v>
      </c>
      <c r="DZ473">
        <v>0</v>
      </c>
      <c r="EA473">
        <f t="shared" si="647"/>
        <v>0</v>
      </c>
      <c r="EB473">
        <v>0</v>
      </c>
      <c r="EC473">
        <f t="shared" si="648"/>
        <v>0</v>
      </c>
      <c r="ED473">
        <v>0</v>
      </c>
      <c r="EE473">
        <f t="shared" si="649"/>
        <v>0</v>
      </c>
      <c r="EF473">
        <v>0</v>
      </c>
      <c r="EG473">
        <f t="shared" si="650"/>
        <v>0</v>
      </c>
      <c r="EH473">
        <v>0</v>
      </c>
      <c r="EI473">
        <f t="shared" si="651"/>
        <v>0</v>
      </c>
      <c r="EJ473">
        <v>0</v>
      </c>
      <c r="EK473">
        <f t="shared" si="652"/>
        <v>0</v>
      </c>
      <c r="EL473">
        <v>0</v>
      </c>
      <c r="EM473">
        <f t="shared" si="653"/>
        <v>0</v>
      </c>
      <c r="EN473">
        <v>0</v>
      </c>
      <c r="EO473">
        <f t="shared" si="654"/>
        <v>0</v>
      </c>
      <c r="EP473">
        <v>0</v>
      </c>
      <c r="EQ473">
        <f t="shared" si="655"/>
        <v>0</v>
      </c>
      <c r="ER473">
        <v>0</v>
      </c>
      <c r="ES473">
        <f t="shared" si="656"/>
        <v>0</v>
      </c>
      <c r="ET473">
        <v>0</v>
      </c>
      <c r="EU473">
        <f t="shared" si="657"/>
        <v>0</v>
      </c>
      <c r="EV473">
        <v>0</v>
      </c>
      <c r="EW473">
        <f t="shared" si="658"/>
        <v>0</v>
      </c>
      <c r="EX473">
        <v>0</v>
      </c>
      <c r="EY473">
        <f t="shared" si="659"/>
        <v>0</v>
      </c>
      <c r="EZ473">
        <v>0</v>
      </c>
      <c r="FA473">
        <f t="shared" si="660"/>
        <v>0</v>
      </c>
      <c r="FB473">
        <v>0</v>
      </c>
      <c r="FC473">
        <f t="shared" si="661"/>
        <v>0</v>
      </c>
      <c r="FD473">
        <v>0</v>
      </c>
      <c r="FE473">
        <v>0</v>
      </c>
      <c r="FF473" s="3" t="s">
        <v>909</v>
      </c>
    </row>
    <row r="474" spans="1:162" x14ac:dyDescent="0.45">
      <c r="A474">
        <v>473</v>
      </c>
      <c r="B474">
        <v>690</v>
      </c>
      <c r="C474" t="s">
        <v>53</v>
      </c>
      <c r="D474" t="s">
        <v>742</v>
      </c>
      <c r="F474" t="s">
        <v>910</v>
      </c>
      <c r="G474" s="2">
        <v>1</v>
      </c>
      <c r="H474">
        <v>233</v>
      </c>
      <c r="I474">
        <v>933</v>
      </c>
      <c r="J474">
        <v>298</v>
      </c>
      <c r="K474" s="2">
        <f t="shared" si="637"/>
        <v>0.31939978563772775</v>
      </c>
      <c r="M474" t="s">
        <v>64</v>
      </c>
      <c r="N474">
        <v>1.6</v>
      </c>
      <c r="O474">
        <f t="shared" si="666"/>
        <v>6.8887190929541606E-3</v>
      </c>
      <c r="P474">
        <v>0</v>
      </c>
      <c r="Q474">
        <f t="shared" si="667"/>
        <v>0</v>
      </c>
      <c r="R474">
        <v>0</v>
      </c>
      <c r="S474">
        <f t="shared" si="668"/>
        <v>0</v>
      </c>
      <c r="T474">
        <v>0</v>
      </c>
      <c r="U474">
        <f t="shared" si="669"/>
        <v>0</v>
      </c>
      <c r="V474">
        <v>0.7</v>
      </c>
      <c r="W474">
        <f t="shared" si="670"/>
        <v>1.7754617465840577E-3</v>
      </c>
      <c r="X474">
        <f t="shared" si="696"/>
        <v>97.100000000000009</v>
      </c>
      <c r="Y474">
        <f t="shared" si="671"/>
        <v>0.98458179925487366</v>
      </c>
      <c r="Z474">
        <v>0.6</v>
      </c>
      <c r="AA474">
        <f t="shared" si="672"/>
        <v>6.7540199055883326E-3</v>
      </c>
      <c r="AB474">
        <v>0</v>
      </c>
      <c r="AC474">
        <f t="shared" si="673"/>
        <v>0</v>
      </c>
      <c r="AD474">
        <v>0</v>
      </c>
      <c r="AE474">
        <f t="shared" si="674"/>
        <v>0</v>
      </c>
      <c r="AF474">
        <v>0</v>
      </c>
      <c r="AG474">
        <f t="shared" si="675"/>
        <v>0</v>
      </c>
      <c r="AH474">
        <v>0</v>
      </c>
      <c r="AI474">
        <f t="shared" si="676"/>
        <v>0</v>
      </c>
      <c r="AJ474">
        <v>0</v>
      </c>
      <c r="AK474">
        <f t="shared" si="677"/>
        <v>0</v>
      </c>
      <c r="AL474">
        <v>0</v>
      </c>
      <c r="AM474">
        <f t="shared" si="678"/>
        <v>0</v>
      </c>
      <c r="AN474">
        <v>0</v>
      </c>
      <c r="AO474">
        <f t="shared" si="679"/>
        <v>0</v>
      </c>
      <c r="AP474">
        <v>0</v>
      </c>
      <c r="AQ474">
        <f t="shared" si="680"/>
        <v>0</v>
      </c>
      <c r="AR474">
        <v>0</v>
      </c>
      <c r="AS474">
        <f t="shared" si="681"/>
        <v>0</v>
      </c>
      <c r="AT474">
        <v>0</v>
      </c>
      <c r="AU474">
        <f t="shared" si="682"/>
        <v>0</v>
      </c>
      <c r="AV474">
        <v>0</v>
      </c>
      <c r="AW474">
        <f t="shared" si="683"/>
        <v>0</v>
      </c>
      <c r="AX474">
        <v>0</v>
      </c>
      <c r="AY474">
        <f t="shared" si="684"/>
        <v>0</v>
      </c>
      <c r="AZ474">
        <v>0</v>
      </c>
      <c r="BA474">
        <f t="shared" si="685"/>
        <v>0</v>
      </c>
      <c r="BB474">
        <v>0</v>
      </c>
      <c r="BC474">
        <f t="shared" si="686"/>
        <v>0</v>
      </c>
      <c r="BD474">
        <v>0</v>
      </c>
      <c r="BE474">
        <f t="shared" si="687"/>
        <v>0</v>
      </c>
      <c r="BF474">
        <v>0</v>
      </c>
      <c r="BG474">
        <f t="shared" si="688"/>
        <v>0</v>
      </c>
      <c r="BH474">
        <v>0</v>
      </c>
      <c r="BI474">
        <f t="shared" si="689"/>
        <v>0</v>
      </c>
      <c r="BJ474">
        <v>0</v>
      </c>
      <c r="BK474">
        <f t="shared" si="690"/>
        <v>0</v>
      </c>
      <c r="BL474">
        <v>0</v>
      </c>
      <c r="BM474">
        <f t="shared" si="691"/>
        <v>0</v>
      </c>
      <c r="BN474">
        <v>0</v>
      </c>
      <c r="BO474">
        <f t="shared" si="692"/>
        <v>0</v>
      </c>
      <c r="BP474">
        <v>0</v>
      </c>
      <c r="BQ474">
        <f t="shared" si="693"/>
        <v>0</v>
      </c>
      <c r="BR474">
        <v>0</v>
      </c>
      <c r="BS474">
        <f t="shared" si="694"/>
        <v>0</v>
      </c>
      <c r="BT474">
        <v>0</v>
      </c>
      <c r="BU474">
        <f t="shared" si="695"/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f t="shared" si="663"/>
        <v>0</v>
      </c>
      <c r="DF474">
        <v>0</v>
      </c>
      <c r="DG474">
        <f t="shared" si="664"/>
        <v>0</v>
      </c>
      <c r="DH474">
        <v>100</v>
      </c>
      <c r="DI474">
        <f t="shared" si="638"/>
        <v>1</v>
      </c>
      <c r="DJ474">
        <v>0</v>
      </c>
      <c r="DK474">
        <f t="shared" si="639"/>
        <v>0</v>
      </c>
      <c r="DL474">
        <v>0</v>
      </c>
      <c r="DM474">
        <f t="shared" si="640"/>
        <v>0</v>
      </c>
      <c r="DN474">
        <v>0</v>
      </c>
      <c r="DO474">
        <f t="shared" si="641"/>
        <v>0</v>
      </c>
      <c r="DP474">
        <v>0</v>
      </c>
      <c r="DQ474">
        <f t="shared" si="642"/>
        <v>0</v>
      </c>
      <c r="DR474">
        <v>0</v>
      </c>
      <c r="DS474">
        <f t="shared" si="643"/>
        <v>0</v>
      </c>
      <c r="DT474">
        <v>0</v>
      </c>
      <c r="DU474">
        <f t="shared" si="644"/>
        <v>0</v>
      </c>
      <c r="DV474">
        <v>0</v>
      </c>
      <c r="DW474">
        <f t="shared" si="645"/>
        <v>0</v>
      </c>
      <c r="DX474">
        <v>0</v>
      </c>
      <c r="DY474">
        <f t="shared" si="646"/>
        <v>0</v>
      </c>
      <c r="DZ474">
        <v>0</v>
      </c>
      <c r="EA474">
        <f t="shared" si="647"/>
        <v>0</v>
      </c>
      <c r="EB474">
        <v>0</v>
      </c>
      <c r="EC474">
        <f t="shared" si="648"/>
        <v>0</v>
      </c>
      <c r="ED474">
        <v>0</v>
      </c>
      <c r="EE474">
        <f t="shared" si="649"/>
        <v>0</v>
      </c>
      <c r="EF474">
        <v>0</v>
      </c>
      <c r="EG474">
        <f t="shared" si="650"/>
        <v>0</v>
      </c>
      <c r="EH474">
        <v>0</v>
      </c>
      <c r="EI474">
        <f t="shared" si="651"/>
        <v>0</v>
      </c>
      <c r="EJ474">
        <v>0</v>
      </c>
      <c r="EK474">
        <f t="shared" si="652"/>
        <v>0</v>
      </c>
      <c r="EL474">
        <v>0</v>
      </c>
      <c r="EM474">
        <f t="shared" si="653"/>
        <v>0</v>
      </c>
      <c r="EN474">
        <v>0</v>
      </c>
      <c r="EO474">
        <f t="shared" si="654"/>
        <v>0</v>
      </c>
      <c r="EP474">
        <v>0</v>
      </c>
      <c r="EQ474">
        <f t="shared" si="655"/>
        <v>0</v>
      </c>
      <c r="ER474">
        <v>0</v>
      </c>
      <c r="ES474">
        <f t="shared" si="656"/>
        <v>0</v>
      </c>
      <c r="ET474">
        <v>0</v>
      </c>
      <c r="EU474">
        <f t="shared" si="657"/>
        <v>0</v>
      </c>
      <c r="EV474">
        <v>0</v>
      </c>
      <c r="EW474">
        <f t="shared" si="658"/>
        <v>0</v>
      </c>
      <c r="EX474">
        <v>0</v>
      </c>
      <c r="EY474">
        <f t="shared" si="659"/>
        <v>0</v>
      </c>
      <c r="EZ474">
        <v>0</v>
      </c>
      <c r="FA474">
        <f t="shared" si="660"/>
        <v>0</v>
      </c>
      <c r="FB474">
        <v>0</v>
      </c>
      <c r="FC474">
        <f t="shared" si="661"/>
        <v>0</v>
      </c>
      <c r="FD474">
        <v>0</v>
      </c>
      <c r="FE474">
        <v>0</v>
      </c>
      <c r="FF474" s="3" t="s">
        <v>911</v>
      </c>
    </row>
    <row r="475" spans="1:162" x14ac:dyDescent="0.45">
      <c r="A475">
        <v>474</v>
      </c>
      <c r="B475">
        <v>691</v>
      </c>
      <c r="C475" t="s">
        <v>53</v>
      </c>
      <c r="D475" t="s">
        <v>896</v>
      </c>
      <c r="F475" t="s">
        <v>910</v>
      </c>
      <c r="G475" s="2">
        <v>1</v>
      </c>
      <c r="H475">
        <f>273+50</f>
        <v>323</v>
      </c>
      <c r="I475">
        <v>933</v>
      </c>
      <c r="J475">
        <f>273+50</f>
        <v>323</v>
      </c>
      <c r="K475" s="2">
        <f t="shared" si="637"/>
        <v>0.3461950696677385</v>
      </c>
      <c r="M475" t="s">
        <v>64</v>
      </c>
      <c r="N475">
        <v>1.6</v>
      </c>
      <c r="O475">
        <f t="shared" si="666"/>
        <v>6.8887190929541606E-3</v>
      </c>
      <c r="P475">
        <v>0</v>
      </c>
      <c r="Q475">
        <f t="shared" si="667"/>
        <v>0</v>
      </c>
      <c r="R475">
        <v>0</v>
      </c>
      <c r="S475">
        <f t="shared" si="668"/>
        <v>0</v>
      </c>
      <c r="T475">
        <v>0</v>
      </c>
      <c r="U475">
        <f t="shared" si="669"/>
        <v>0</v>
      </c>
      <c r="V475">
        <v>0.7</v>
      </c>
      <c r="W475">
        <f t="shared" si="670"/>
        <v>1.7754617465840577E-3</v>
      </c>
      <c r="X475">
        <f t="shared" si="696"/>
        <v>97.100000000000009</v>
      </c>
      <c r="Y475">
        <f t="shared" si="671"/>
        <v>0.98458179925487366</v>
      </c>
      <c r="Z475">
        <v>0.6</v>
      </c>
      <c r="AA475">
        <f t="shared" si="672"/>
        <v>6.7540199055883326E-3</v>
      </c>
      <c r="AB475">
        <v>0</v>
      </c>
      <c r="AC475">
        <f t="shared" si="673"/>
        <v>0</v>
      </c>
      <c r="AD475">
        <v>0</v>
      </c>
      <c r="AE475">
        <f t="shared" si="674"/>
        <v>0</v>
      </c>
      <c r="AF475">
        <v>0</v>
      </c>
      <c r="AG475">
        <f t="shared" si="675"/>
        <v>0</v>
      </c>
      <c r="AH475">
        <v>0</v>
      </c>
      <c r="AI475">
        <f t="shared" si="676"/>
        <v>0</v>
      </c>
      <c r="AJ475">
        <v>0</v>
      </c>
      <c r="AK475">
        <f t="shared" si="677"/>
        <v>0</v>
      </c>
      <c r="AL475">
        <v>0</v>
      </c>
      <c r="AM475">
        <f t="shared" si="678"/>
        <v>0</v>
      </c>
      <c r="AN475">
        <v>0</v>
      </c>
      <c r="AO475">
        <f t="shared" si="679"/>
        <v>0</v>
      </c>
      <c r="AP475">
        <v>0</v>
      </c>
      <c r="AQ475">
        <f t="shared" si="680"/>
        <v>0</v>
      </c>
      <c r="AR475">
        <v>0</v>
      </c>
      <c r="AS475">
        <f t="shared" si="681"/>
        <v>0</v>
      </c>
      <c r="AT475">
        <v>0</v>
      </c>
      <c r="AU475">
        <f t="shared" si="682"/>
        <v>0</v>
      </c>
      <c r="AV475">
        <v>0</v>
      </c>
      <c r="AW475">
        <f t="shared" si="683"/>
        <v>0</v>
      </c>
      <c r="AX475">
        <v>0</v>
      </c>
      <c r="AY475">
        <f t="shared" si="684"/>
        <v>0</v>
      </c>
      <c r="AZ475">
        <v>0</v>
      </c>
      <c r="BA475">
        <f t="shared" si="685"/>
        <v>0</v>
      </c>
      <c r="BB475">
        <v>0</v>
      </c>
      <c r="BC475">
        <f t="shared" si="686"/>
        <v>0</v>
      </c>
      <c r="BD475">
        <v>0</v>
      </c>
      <c r="BE475">
        <f t="shared" si="687"/>
        <v>0</v>
      </c>
      <c r="BF475">
        <v>0</v>
      </c>
      <c r="BG475">
        <f t="shared" si="688"/>
        <v>0</v>
      </c>
      <c r="BH475">
        <v>0</v>
      </c>
      <c r="BI475">
        <f t="shared" si="689"/>
        <v>0</v>
      </c>
      <c r="BJ475">
        <v>0</v>
      </c>
      <c r="BK475">
        <f t="shared" si="690"/>
        <v>0</v>
      </c>
      <c r="BL475">
        <v>0</v>
      </c>
      <c r="BM475">
        <f t="shared" si="691"/>
        <v>0</v>
      </c>
      <c r="BN475">
        <v>0</v>
      </c>
      <c r="BO475">
        <f t="shared" si="692"/>
        <v>0</v>
      </c>
      <c r="BP475">
        <v>0</v>
      </c>
      <c r="BQ475">
        <f t="shared" si="693"/>
        <v>0</v>
      </c>
      <c r="BR475">
        <v>0</v>
      </c>
      <c r="BS475">
        <f t="shared" si="694"/>
        <v>0</v>
      </c>
      <c r="BT475">
        <v>0</v>
      </c>
      <c r="BU475">
        <f t="shared" si="695"/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f t="shared" si="663"/>
        <v>0</v>
      </c>
      <c r="DF475">
        <v>19.100000000000001</v>
      </c>
      <c r="DG475">
        <f t="shared" si="664"/>
        <v>0.27454893823341031</v>
      </c>
      <c r="DH475">
        <v>0</v>
      </c>
      <c r="DI475">
        <f t="shared" si="638"/>
        <v>0</v>
      </c>
      <c r="DJ475">
        <v>0</v>
      </c>
      <c r="DK475">
        <f t="shared" si="639"/>
        <v>0</v>
      </c>
      <c r="DL475">
        <v>22.5</v>
      </c>
      <c r="DM475">
        <f t="shared" si="640"/>
        <v>0.17922110305870428</v>
      </c>
      <c r="DN475">
        <v>8.3000000000000007</v>
      </c>
      <c r="DO475">
        <f t="shared" si="641"/>
        <v>0.11539504645166551</v>
      </c>
      <c r="DP475">
        <v>0</v>
      </c>
      <c r="DQ475">
        <f t="shared" si="642"/>
        <v>0</v>
      </c>
      <c r="DR475">
        <v>44.7</v>
      </c>
      <c r="DS475">
        <f t="shared" si="643"/>
        <v>0.353019891569258</v>
      </c>
      <c r="DT475">
        <v>5.3</v>
      </c>
      <c r="DU475">
        <f t="shared" si="644"/>
        <v>7.7815020686961903E-2</v>
      </c>
      <c r="DV475">
        <v>0</v>
      </c>
      <c r="DW475">
        <f t="shared" si="645"/>
        <v>0</v>
      </c>
      <c r="DX475">
        <v>0</v>
      </c>
      <c r="DY475">
        <f t="shared" si="646"/>
        <v>0</v>
      </c>
      <c r="DZ475">
        <v>0</v>
      </c>
      <c r="EA475">
        <f t="shared" si="647"/>
        <v>0</v>
      </c>
      <c r="EB475">
        <v>0</v>
      </c>
      <c r="EC475">
        <f t="shared" si="648"/>
        <v>0</v>
      </c>
      <c r="ED475">
        <v>0</v>
      </c>
      <c r="EE475">
        <f t="shared" si="649"/>
        <v>0</v>
      </c>
      <c r="EF475">
        <v>0</v>
      </c>
      <c r="EG475">
        <f t="shared" si="650"/>
        <v>0</v>
      </c>
      <c r="EH475">
        <v>0</v>
      </c>
      <c r="EI475">
        <f t="shared" si="651"/>
        <v>0</v>
      </c>
      <c r="EJ475">
        <v>0</v>
      </c>
      <c r="EK475">
        <f t="shared" si="652"/>
        <v>0</v>
      </c>
      <c r="EL475">
        <v>0</v>
      </c>
      <c r="EM475">
        <f t="shared" si="653"/>
        <v>0</v>
      </c>
      <c r="EN475">
        <v>0</v>
      </c>
      <c r="EO475">
        <f t="shared" si="654"/>
        <v>0</v>
      </c>
      <c r="EP475">
        <v>0</v>
      </c>
      <c r="EQ475">
        <f t="shared" si="655"/>
        <v>0</v>
      </c>
      <c r="ER475">
        <v>0</v>
      </c>
      <c r="ES475">
        <f t="shared" si="656"/>
        <v>0</v>
      </c>
      <c r="ET475">
        <v>0</v>
      </c>
      <c r="EU475">
        <f t="shared" si="657"/>
        <v>0</v>
      </c>
      <c r="EV475">
        <v>0</v>
      </c>
      <c r="EW475">
        <f t="shared" si="658"/>
        <v>0</v>
      </c>
      <c r="EX475">
        <v>0</v>
      </c>
      <c r="EY475">
        <f t="shared" si="659"/>
        <v>0</v>
      </c>
      <c r="EZ475">
        <v>0</v>
      </c>
      <c r="FA475">
        <f t="shared" si="660"/>
        <v>0</v>
      </c>
      <c r="FB475">
        <v>0</v>
      </c>
      <c r="FC475">
        <f t="shared" si="661"/>
        <v>0</v>
      </c>
      <c r="FD475">
        <v>0</v>
      </c>
      <c r="FE475">
        <v>0</v>
      </c>
      <c r="FF475" s="3" t="s">
        <v>912</v>
      </c>
    </row>
    <row r="476" spans="1:162" x14ac:dyDescent="0.45">
      <c r="A476">
        <v>475</v>
      </c>
      <c r="B476">
        <v>692</v>
      </c>
      <c r="C476" t="s">
        <v>913</v>
      </c>
      <c r="D476" t="s">
        <v>742</v>
      </c>
      <c r="E476" t="s">
        <v>914</v>
      </c>
      <c r="G476" s="2">
        <v>1</v>
      </c>
      <c r="H476">
        <v>233</v>
      </c>
      <c r="I476">
        <f>1855+273</f>
        <v>2128</v>
      </c>
      <c r="J476">
        <v>300</v>
      </c>
      <c r="K476" s="2">
        <f t="shared" si="637"/>
        <v>0.14097744360902256</v>
      </c>
      <c r="M476" t="s">
        <v>1144</v>
      </c>
      <c r="N476">
        <v>0</v>
      </c>
      <c r="O476">
        <f t="shared" si="666"/>
        <v>0</v>
      </c>
      <c r="P476">
        <v>0</v>
      </c>
      <c r="Q476">
        <f t="shared" si="667"/>
        <v>0</v>
      </c>
      <c r="R476">
        <v>0</v>
      </c>
      <c r="S476">
        <f t="shared" si="668"/>
        <v>0</v>
      </c>
      <c r="T476">
        <v>0</v>
      </c>
      <c r="U476">
        <f t="shared" si="669"/>
        <v>0</v>
      </c>
      <c r="V476">
        <v>0</v>
      </c>
      <c r="W476">
        <f t="shared" si="670"/>
        <v>0</v>
      </c>
      <c r="X476">
        <v>0</v>
      </c>
      <c r="Y476">
        <f t="shared" si="671"/>
        <v>0</v>
      </c>
      <c r="Z476">
        <v>0</v>
      </c>
      <c r="AA476">
        <f t="shared" si="672"/>
        <v>0</v>
      </c>
      <c r="AB476">
        <v>0</v>
      </c>
      <c r="AC476">
        <f t="shared" si="673"/>
        <v>0</v>
      </c>
      <c r="AD476">
        <v>0</v>
      </c>
      <c r="AE476">
        <f t="shared" si="674"/>
        <v>0</v>
      </c>
      <c r="AF476">
        <v>0</v>
      </c>
      <c r="AG476">
        <f t="shared" si="675"/>
        <v>0</v>
      </c>
      <c r="AH476">
        <v>0</v>
      </c>
      <c r="AI476">
        <f t="shared" si="676"/>
        <v>0</v>
      </c>
      <c r="AJ476">
        <v>0</v>
      </c>
      <c r="AK476">
        <f t="shared" si="677"/>
        <v>0</v>
      </c>
      <c r="AL476">
        <v>0</v>
      </c>
      <c r="AM476">
        <f t="shared" si="678"/>
        <v>0</v>
      </c>
      <c r="AN476">
        <v>0</v>
      </c>
      <c r="AO476">
        <f t="shared" si="679"/>
        <v>0</v>
      </c>
      <c r="AP476">
        <v>0</v>
      </c>
      <c r="AQ476">
        <f t="shared" si="680"/>
        <v>0</v>
      </c>
      <c r="AR476">
        <v>0</v>
      </c>
      <c r="AS476">
        <f t="shared" si="681"/>
        <v>0</v>
      </c>
      <c r="AT476">
        <v>0</v>
      </c>
      <c r="AU476">
        <f t="shared" si="682"/>
        <v>0</v>
      </c>
      <c r="AV476">
        <v>0</v>
      </c>
      <c r="AW476">
        <f t="shared" si="683"/>
        <v>0</v>
      </c>
      <c r="AX476">
        <v>0</v>
      </c>
      <c r="AY476">
        <f t="shared" si="684"/>
        <v>0</v>
      </c>
      <c r="AZ476">
        <v>2.5</v>
      </c>
      <c r="BA476">
        <f t="shared" si="685"/>
        <v>2.4557476026418185E-2</v>
      </c>
      <c r="BB476">
        <v>0</v>
      </c>
      <c r="BC476">
        <f t="shared" si="686"/>
        <v>0</v>
      </c>
      <c r="BD476">
        <v>0</v>
      </c>
      <c r="BE476">
        <f t="shared" si="687"/>
        <v>0</v>
      </c>
      <c r="BF476">
        <v>0</v>
      </c>
      <c r="BG476">
        <f t="shared" si="688"/>
        <v>0</v>
      </c>
      <c r="BH476">
        <v>0</v>
      </c>
      <c r="BI476">
        <f t="shared" si="689"/>
        <v>0</v>
      </c>
      <c r="BJ476">
        <v>0</v>
      </c>
      <c r="BK476">
        <f t="shared" si="690"/>
        <v>0</v>
      </c>
      <c r="BL476">
        <v>0</v>
      </c>
      <c r="BM476">
        <f t="shared" si="691"/>
        <v>0</v>
      </c>
      <c r="BN476">
        <v>0</v>
      </c>
      <c r="BO476">
        <f t="shared" si="692"/>
        <v>0</v>
      </c>
      <c r="BP476">
        <v>0</v>
      </c>
      <c r="BQ476">
        <f t="shared" si="693"/>
        <v>0</v>
      </c>
      <c r="BR476">
        <v>97.5</v>
      </c>
      <c r="BS476">
        <f t="shared" si="694"/>
        <v>0.97544252397358178</v>
      </c>
      <c r="BT476">
        <v>0</v>
      </c>
      <c r="BU476">
        <f t="shared" si="695"/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f t="shared" si="663"/>
        <v>0</v>
      </c>
      <c r="DF476">
        <v>0</v>
      </c>
      <c r="DG476">
        <f t="shared" si="664"/>
        <v>0</v>
      </c>
      <c r="DH476">
        <v>100</v>
      </c>
      <c r="DI476">
        <f t="shared" si="638"/>
        <v>1</v>
      </c>
      <c r="DJ476">
        <v>0</v>
      </c>
      <c r="DK476">
        <f t="shared" si="639"/>
        <v>0</v>
      </c>
      <c r="DL476">
        <v>0</v>
      </c>
      <c r="DM476">
        <f t="shared" si="640"/>
        <v>0</v>
      </c>
      <c r="DN476">
        <v>0</v>
      </c>
      <c r="DO476">
        <f t="shared" si="641"/>
        <v>0</v>
      </c>
      <c r="DP476">
        <v>0</v>
      </c>
      <c r="DQ476">
        <f t="shared" si="642"/>
        <v>0</v>
      </c>
      <c r="DR476">
        <v>0</v>
      </c>
      <c r="DS476">
        <f t="shared" si="643"/>
        <v>0</v>
      </c>
      <c r="DT476">
        <v>0</v>
      </c>
      <c r="DU476">
        <f t="shared" si="644"/>
        <v>0</v>
      </c>
      <c r="DV476">
        <v>0</v>
      </c>
      <c r="DW476">
        <f t="shared" si="645"/>
        <v>0</v>
      </c>
      <c r="DX476">
        <v>0</v>
      </c>
      <c r="DY476">
        <f t="shared" si="646"/>
        <v>0</v>
      </c>
      <c r="DZ476">
        <v>0</v>
      </c>
      <c r="EA476">
        <f t="shared" si="647"/>
        <v>0</v>
      </c>
      <c r="EB476">
        <v>0</v>
      </c>
      <c r="EC476">
        <f t="shared" si="648"/>
        <v>0</v>
      </c>
      <c r="ED476">
        <v>0</v>
      </c>
      <c r="EE476">
        <f t="shared" si="649"/>
        <v>0</v>
      </c>
      <c r="EF476">
        <v>0</v>
      </c>
      <c r="EG476">
        <f t="shared" si="650"/>
        <v>0</v>
      </c>
      <c r="EH476">
        <v>0</v>
      </c>
      <c r="EI476">
        <f t="shared" si="651"/>
        <v>0</v>
      </c>
      <c r="EJ476">
        <v>0</v>
      </c>
      <c r="EK476">
        <f t="shared" si="652"/>
        <v>0</v>
      </c>
      <c r="EL476">
        <v>0</v>
      </c>
      <c r="EM476">
        <f t="shared" si="653"/>
        <v>0</v>
      </c>
      <c r="EN476">
        <v>0</v>
      </c>
      <c r="EO476">
        <f t="shared" si="654"/>
        <v>0</v>
      </c>
      <c r="EP476">
        <v>0</v>
      </c>
      <c r="EQ476">
        <f t="shared" si="655"/>
        <v>0</v>
      </c>
      <c r="ER476">
        <v>0</v>
      </c>
      <c r="ES476">
        <f t="shared" si="656"/>
        <v>0</v>
      </c>
      <c r="ET476">
        <v>0</v>
      </c>
      <c r="EU476">
        <f t="shared" si="657"/>
        <v>0</v>
      </c>
      <c r="EV476">
        <v>0</v>
      </c>
      <c r="EW476">
        <f t="shared" si="658"/>
        <v>0</v>
      </c>
      <c r="EX476">
        <v>0</v>
      </c>
      <c r="EY476">
        <f t="shared" si="659"/>
        <v>0</v>
      </c>
      <c r="EZ476">
        <v>0</v>
      </c>
      <c r="FA476">
        <f t="shared" si="660"/>
        <v>0</v>
      </c>
      <c r="FB476">
        <v>0</v>
      </c>
      <c r="FC476">
        <f t="shared" si="661"/>
        <v>0</v>
      </c>
      <c r="FD476">
        <v>0</v>
      </c>
      <c r="FE476">
        <v>0</v>
      </c>
      <c r="FF476" s="3" t="s">
        <v>915</v>
      </c>
    </row>
    <row r="477" spans="1:162" x14ac:dyDescent="0.45">
      <c r="A477">
        <v>476</v>
      </c>
      <c r="B477">
        <v>693</v>
      </c>
      <c r="C477" t="s">
        <v>913</v>
      </c>
      <c r="D477" t="s">
        <v>742</v>
      </c>
      <c r="E477" t="s">
        <v>914</v>
      </c>
      <c r="G477" s="2">
        <v>1</v>
      </c>
      <c r="H477">
        <v>233</v>
      </c>
      <c r="I477">
        <f t="shared" ref="I477:I481" si="697">1855+273</f>
        <v>2128</v>
      </c>
      <c r="J477">
        <v>300</v>
      </c>
      <c r="K477" s="2">
        <f t="shared" si="637"/>
        <v>0.14097744360902256</v>
      </c>
      <c r="M477" t="s">
        <v>1144</v>
      </c>
      <c r="N477">
        <v>0</v>
      </c>
      <c r="O477">
        <f t="shared" si="666"/>
        <v>0</v>
      </c>
      <c r="P477">
        <v>0</v>
      </c>
      <c r="Q477">
        <f t="shared" si="667"/>
        <v>0</v>
      </c>
      <c r="R477">
        <v>0</v>
      </c>
      <c r="S477">
        <f t="shared" si="668"/>
        <v>0</v>
      </c>
      <c r="T477">
        <v>0</v>
      </c>
      <c r="U477">
        <f t="shared" si="669"/>
        <v>0</v>
      </c>
      <c r="V477">
        <v>0</v>
      </c>
      <c r="W477">
        <f t="shared" si="670"/>
        <v>0</v>
      </c>
      <c r="X477">
        <v>0</v>
      </c>
      <c r="Y477">
        <f t="shared" si="671"/>
        <v>0</v>
      </c>
      <c r="Z477">
        <v>0</v>
      </c>
      <c r="AA477">
        <f t="shared" si="672"/>
        <v>0</v>
      </c>
      <c r="AB477">
        <v>0</v>
      </c>
      <c r="AC477">
        <f t="shared" si="673"/>
        <v>0</v>
      </c>
      <c r="AD477">
        <v>0</v>
      </c>
      <c r="AE477">
        <f t="shared" si="674"/>
        <v>0</v>
      </c>
      <c r="AF477">
        <v>0</v>
      </c>
      <c r="AG477">
        <f t="shared" si="675"/>
        <v>0</v>
      </c>
      <c r="AH477">
        <v>0</v>
      </c>
      <c r="AI477">
        <f t="shared" si="676"/>
        <v>0</v>
      </c>
      <c r="AJ477">
        <v>0</v>
      </c>
      <c r="AK477">
        <f t="shared" si="677"/>
        <v>0</v>
      </c>
      <c r="AL477">
        <v>0</v>
      </c>
      <c r="AM477">
        <f t="shared" si="678"/>
        <v>0</v>
      </c>
      <c r="AN477">
        <v>0</v>
      </c>
      <c r="AO477">
        <f t="shared" si="679"/>
        <v>0</v>
      </c>
      <c r="AP477">
        <v>0</v>
      </c>
      <c r="AQ477">
        <f t="shared" si="680"/>
        <v>0</v>
      </c>
      <c r="AR477">
        <v>0</v>
      </c>
      <c r="AS477">
        <f t="shared" si="681"/>
        <v>0</v>
      </c>
      <c r="AT477">
        <v>0</v>
      </c>
      <c r="AU477">
        <f t="shared" si="682"/>
        <v>0</v>
      </c>
      <c r="AV477">
        <v>0</v>
      </c>
      <c r="AW477">
        <f t="shared" si="683"/>
        <v>0</v>
      </c>
      <c r="AX477">
        <v>0</v>
      </c>
      <c r="AY477">
        <f t="shared" si="684"/>
        <v>0</v>
      </c>
      <c r="AZ477">
        <v>2.5</v>
      </c>
      <c r="BA477">
        <f t="shared" si="685"/>
        <v>2.4557476026418185E-2</v>
      </c>
      <c r="BB477">
        <v>0</v>
      </c>
      <c r="BC477">
        <f t="shared" si="686"/>
        <v>0</v>
      </c>
      <c r="BD477">
        <v>0</v>
      </c>
      <c r="BE477">
        <f t="shared" si="687"/>
        <v>0</v>
      </c>
      <c r="BF477">
        <v>0</v>
      </c>
      <c r="BG477">
        <f t="shared" si="688"/>
        <v>0</v>
      </c>
      <c r="BH477">
        <v>0</v>
      </c>
      <c r="BI477">
        <f t="shared" si="689"/>
        <v>0</v>
      </c>
      <c r="BJ477">
        <v>0</v>
      </c>
      <c r="BK477">
        <f t="shared" si="690"/>
        <v>0</v>
      </c>
      <c r="BL477">
        <v>0</v>
      </c>
      <c r="BM477">
        <f t="shared" si="691"/>
        <v>0</v>
      </c>
      <c r="BN477">
        <v>0</v>
      </c>
      <c r="BO477">
        <f t="shared" si="692"/>
        <v>0</v>
      </c>
      <c r="BP477">
        <v>0</v>
      </c>
      <c r="BQ477">
        <f t="shared" si="693"/>
        <v>0</v>
      </c>
      <c r="BR477">
        <v>97.5</v>
      </c>
      <c r="BS477">
        <f t="shared" si="694"/>
        <v>0.97544252397358178</v>
      </c>
      <c r="BT477">
        <v>0</v>
      </c>
      <c r="BU477">
        <f t="shared" si="695"/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f t="shared" ref="DE477:DE488" si="698">((DD477/100)/FY$2)/((DD477/100)/FY$2+(DF477/100)/GA$2+(DH477/100)/GC$2+(DJ477/100)/FK$2+(DL477/100)/FO$10+(DN477/100)/FI$13+(DP477/100)/FK$13+(DR477/100)/FM$13+(DT477/100)/FO$13+(DV477/100)/FI$19+(DX477/100)/FI$2+(DZ477/100)/FQ$2+(EB477/100)/FM$2+(ED477/100)/FI$22+(EF477/100)/FK$22+(EH477/100)/FS$2+(EJ477/100)/FI$6+(EL477/100)/FI$10+(EN477/100)/FN$22+(EP477/100)/FM$23+(ER477/100)/FI$26)</f>
        <v>0</v>
      </c>
      <c r="DF477">
        <v>0</v>
      </c>
      <c r="DG477">
        <f t="shared" ref="DG477:DG488" si="699">((DF477/100)/GA$2)/((DD477/100)/FY$2+(DF477/100)/GA$2+(DH477/100)/GC$2+(DJ477/100)/FK$2+(DL477/100)/FO$10+(DN477/100)/FI$13+(DP477/100)/FK$13+(DR477/100)/FM$13+(DT477/100)/FO$13+(DV477/100)/FI$19+(DX477/100)/FI$2+(DZ477/100)/FQ$2+(EB477/100)/FM$2+(ED477/100)/FI$22+(EF477/100)/FK$22+(EH477/100)/FS$2+(EJ477/100)/FI$6+(EL477/100)/FI$10+(EN477/100)/FN$22+(EP477/100)/FM$23+(ER477/100)/FI$26)</f>
        <v>0</v>
      </c>
      <c r="DH477">
        <v>100</v>
      </c>
      <c r="DI477">
        <f t="shared" si="638"/>
        <v>1</v>
      </c>
      <c r="DJ477">
        <v>0</v>
      </c>
      <c r="DK477">
        <f t="shared" si="639"/>
        <v>0</v>
      </c>
      <c r="DL477">
        <v>0</v>
      </c>
      <c r="DM477">
        <f t="shared" si="640"/>
        <v>0</v>
      </c>
      <c r="DN477">
        <v>0</v>
      </c>
      <c r="DO477">
        <f t="shared" si="641"/>
        <v>0</v>
      </c>
      <c r="DP477">
        <v>0</v>
      </c>
      <c r="DQ477">
        <f t="shared" si="642"/>
        <v>0</v>
      </c>
      <c r="DR477">
        <v>0</v>
      </c>
      <c r="DS477">
        <f t="shared" si="643"/>
        <v>0</v>
      </c>
      <c r="DT477">
        <v>0</v>
      </c>
      <c r="DU477">
        <f t="shared" si="644"/>
        <v>0</v>
      </c>
      <c r="DV477">
        <v>0</v>
      </c>
      <c r="DW477">
        <f t="shared" si="645"/>
        <v>0</v>
      </c>
      <c r="DX477">
        <v>0</v>
      </c>
      <c r="DY477">
        <f t="shared" si="646"/>
        <v>0</v>
      </c>
      <c r="DZ477">
        <v>0</v>
      </c>
      <c r="EA477">
        <f t="shared" si="647"/>
        <v>0</v>
      </c>
      <c r="EB477">
        <v>0</v>
      </c>
      <c r="EC477">
        <f t="shared" si="648"/>
        <v>0</v>
      </c>
      <c r="ED477">
        <v>0</v>
      </c>
      <c r="EE477">
        <f t="shared" si="649"/>
        <v>0</v>
      </c>
      <c r="EF477">
        <v>0</v>
      </c>
      <c r="EG477">
        <f t="shared" si="650"/>
        <v>0</v>
      </c>
      <c r="EH477">
        <v>0</v>
      </c>
      <c r="EI477">
        <f t="shared" si="651"/>
        <v>0</v>
      </c>
      <c r="EJ477">
        <v>0</v>
      </c>
      <c r="EK477">
        <f t="shared" si="652"/>
        <v>0</v>
      </c>
      <c r="EL477">
        <v>0</v>
      </c>
      <c r="EM477">
        <f t="shared" si="653"/>
        <v>0</v>
      </c>
      <c r="EN477">
        <v>0</v>
      </c>
      <c r="EO477">
        <f t="shared" si="654"/>
        <v>0</v>
      </c>
      <c r="EP477">
        <v>0</v>
      </c>
      <c r="EQ477">
        <f t="shared" si="655"/>
        <v>0</v>
      </c>
      <c r="ER477">
        <v>0</v>
      </c>
      <c r="ES477">
        <f t="shared" si="656"/>
        <v>0</v>
      </c>
      <c r="ET477">
        <v>0</v>
      </c>
      <c r="EU477">
        <f t="shared" si="657"/>
        <v>0</v>
      </c>
      <c r="EV477">
        <v>0</v>
      </c>
      <c r="EW477">
        <f t="shared" si="658"/>
        <v>0</v>
      </c>
      <c r="EX477">
        <v>0</v>
      </c>
      <c r="EY477">
        <f t="shared" si="659"/>
        <v>0</v>
      </c>
      <c r="EZ477">
        <v>0</v>
      </c>
      <c r="FA477">
        <f t="shared" si="660"/>
        <v>0</v>
      </c>
      <c r="FB477">
        <v>0</v>
      </c>
      <c r="FC477">
        <f t="shared" si="661"/>
        <v>0</v>
      </c>
      <c r="FD477">
        <v>0</v>
      </c>
      <c r="FE477">
        <v>0</v>
      </c>
      <c r="FF477" s="3" t="s">
        <v>915</v>
      </c>
    </row>
    <row r="478" spans="1:162" x14ac:dyDescent="0.45">
      <c r="A478">
        <v>477</v>
      </c>
      <c r="B478">
        <v>694</v>
      </c>
      <c r="C478" t="s">
        <v>913</v>
      </c>
      <c r="D478" t="s">
        <v>742</v>
      </c>
      <c r="E478" t="s">
        <v>914</v>
      </c>
      <c r="G478" s="2">
        <v>1</v>
      </c>
      <c r="H478">
        <v>233</v>
      </c>
      <c r="I478">
        <f t="shared" si="697"/>
        <v>2128</v>
      </c>
      <c r="J478">
        <v>300</v>
      </c>
      <c r="K478" s="2">
        <f t="shared" si="637"/>
        <v>0.14097744360902256</v>
      </c>
      <c r="M478" t="s">
        <v>1144</v>
      </c>
      <c r="N478">
        <v>0</v>
      </c>
      <c r="O478">
        <f t="shared" si="666"/>
        <v>0</v>
      </c>
      <c r="P478">
        <v>0</v>
      </c>
      <c r="Q478">
        <f t="shared" si="667"/>
        <v>0</v>
      </c>
      <c r="R478">
        <v>0</v>
      </c>
      <c r="S478">
        <f t="shared" si="668"/>
        <v>0</v>
      </c>
      <c r="T478">
        <v>0</v>
      </c>
      <c r="U478">
        <f t="shared" si="669"/>
        <v>0</v>
      </c>
      <c r="V478">
        <v>0</v>
      </c>
      <c r="W478">
        <f t="shared" si="670"/>
        <v>0</v>
      </c>
      <c r="X478">
        <v>0</v>
      </c>
      <c r="Y478">
        <f t="shared" si="671"/>
        <v>0</v>
      </c>
      <c r="Z478">
        <v>0</v>
      </c>
      <c r="AA478">
        <f t="shared" si="672"/>
        <v>0</v>
      </c>
      <c r="AB478">
        <v>0</v>
      </c>
      <c r="AC478">
        <f t="shared" si="673"/>
        <v>0</v>
      </c>
      <c r="AD478">
        <v>0</v>
      </c>
      <c r="AE478">
        <f t="shared" si="674"/>
        <v>0</v>
      </c>
      <c r="AF478">
        <v>0</v>
      </c>
      <c r="AG478">
        <f t="shared" si="675"/>
        <v>0</v>
      </c>
      <c r="AH478">
        <v>0</v>
      </c>
      <c r="AI478">
        <f t="shared" si="676"/>
        <v>0</v>
      </c>
      <c r="AJ478">
        <v>0</v>
      </c>
      <c r="AK478">
        <f t="shared" si="677"/>
        <v>0</v>
      </c>
      <c r="AL478">
        <v>0</v>
      </c>
      <c r="AM478">
        <f t="shared" si="678"/>
        <v>0</v>
      </c>
      <c r="AN478">
        <v>0</v>
      </c>
      <c r="AO478">
        <f t="shared" si="679"/>
        <v>0</v>
      </c>
      <c r="AP478">
        <v>0</v>
      </c>
      <c r="AQ478">
        <f t="shared" si="680"/>
        <v>0</v>
      </c>
      <c r="AR478">
        <v>0</v>
      </c>
      <c r="AS478">
        <f t="shared" si="681"/>
        <v>0</v>
      </c>
      <c r="AT478">
        <v>0</v>
      </c>
      <c r="AU478">
        <f t="shared" si="682"/>
        <v>0</v>
      </c>
      <c r="AV478">
        <v>0</v>
      </c>
      <c r="AW478">
        <f t="shared" si="683"/>
        <v>0</v>
      </c>
      <c r="AX478">
        <v>0</v>
      </c>
      <c r="AY478">
        <f t="shared" si="684"/>
        <v>0</v>
      </c>
      <c r="AZ478">
        <v>2.5</v>
      </c>
      <c r="BA478">
        <f t="shared" si="685"/>
        <v>2.4557476026418185E-2</v>
      </c>
      <c r="BB478">
        <v>0</v>
      </c>
      <c r="BC478">
        <f t="shared" si="686"/>
        <v>0</v>
      </c>
      <c r="BD478">
        <v>0</v>
      </c>
      <c r="BE478">
        <f t="shared" si="687"/>
        <v>0</v>
      </c>
      <c r="BF478">
        <v>0</v>
      </c>
      <c r="BG478">
        <f t="shared" si="688"/>
        <v>0</v>
      </c>
      <c r="BH478">
        <v>0</v>
      </c>
      <c r="BI478">
        <f t="shared" si="689"/>
        <v>0</v>
      </c>
      <c r="BJ478">
        <v>0</v>
      </c>
      <c r="BK478">
        <f t="shared" si="690"/>
        <v>0</v>
      </c>
      <c r="BL478">
        <v>0</v>
      </c>
      <c r="BM478">
        <f t="shared" si="691"/>
        <v>0</v>
      </c>
      <c r="BN478">
        <v>0</v>
      </c>
      <c r="BO478">
        <f t="shared" si="692"/>
        <v>0</v>
      </c>
      <c r="BP478">
        <v>0</v>
      </c>
      <c r="BQ478">
        <f t="shared" si="693"/>
        <v>0</v>
      </c>
      <c r="BR478">
        <v>97.5</v>
      </c>
      <c r="BS478">
        <f t="shared" si="694"/>
        <v>0.97544252397358178</v>
      </c>
      <c r="BT478">
        <v>0</v>
      </c>
      <c r="BU478">
        <f t="shared" si="695"/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f t="shared" si="698"/>
        <v>0</v>
      </c>
      <c r="DF478">
        <v>0</v>
      </c>
      <c r="DG478">
        <f t="shared" si="699"/>
        <v>0</v>
      </c>
      <c r="DH478">
        <v>100</v>
      </c>
      <c r="DI478">
        <f t="shared" si="638"/>
        <v>1</v>
      </c>
      <c r="DJ478">
        <v>0</v>
      </c>
      <c r="DK478">
        <f t="shared" si="639"/>
        <v>0</v>
      </c>
      <c r="DL478">
        <v>0</v>
      </c>
      <c r="DM478">
        <f t="shared" si="640"/>
        <v>0</v>
      </c>
      <c r="DN478">
        <v>0</v>
      </c>
      <c r="DO478">
        <f t="shared" si="641"/>
        <v>0</v>
      </c>
      <c r="DP478">
        <v>0</v>
      </c>
      <c r="DQ478">
        <f t="shared" si="642"/>
        <v>0</v>
      </c>
      <c r="DR478">
        <v>0</v>
      </c>
      <c r="DS478">
        <f t="shared" si="643"/>
        <v>0</v>
      </c>
      <c r="DT478">
        <v>0</v>
      </c>
      <c r="DU478">
        <f t="shared" si="644"/>
        <v>0</v>
      </c>
      <c r="DV478">
        <v>0</v>
      </c>
      <c r="DW478">
        <f t="shared" si="645"/>
        <v>0</v>
      </c>
      <c r="DX478">
        <v>0</v>
      </c>
      <c r="DY478">
        <f t="shared" si="646"/>
        <v>0</v>
      </c>
      <c r="DZ478">
        <v>0</v>
      </c>
      <c r="EA478">
        <f t="shared" si="647"/>
        <v>0</v>
      </c>
      <c r="EB478">
        <v>0</v>
      </c>
      <c r="EC478">
        <f t="shared" si="648"/>
        <v>0</v>
      </c>
      <c r="ED478">
        <v>0</v>
      </c>
      <c r="EE478">
        <f t="shared" si="649"/>
        <v>0</v>
      </c>
      <c r="EF478">
        <v>0</v>
      </c>
      <c r="EG478">
        <f t="shared" si="650"/>
        <v>0</v>
      </c>
      <c r="EH478">
        <v>0</v>
      </c>
      <c r="EI478">
        <f t="shared" si="651"/>
        <v>0</v>
      </c>
      <c r="EJ478">
        <v>0</v>
      </c>
      <c r="EK478">
        <f t="shared" si="652"/>
        <v>0</v>
      </c>
      <c r="EL478">
        <v>0</v>
      </c>
      <c r="EM478">
        <f t="shared" si="653"/>
        <v>0</v>
      </c>
      <c r="EN478">
        <v>0</v>
      </c>
      <c r="EO478">
        <f t="shared" si="654"/>
        <v>0</v>
      </c>
      <c r="EP478">
        <v>0</v>
      </c>
      <c r="EQ478">
        <f t="shared" si="655"/>
        <v>0</v>
      </c>
      <c r="ER478">
        <v>0</v>
      </c>
      <c r="ES478">
        <f t="shared" si="656"/>
        <v>0</v>
      </c>
      <c r="ET478">
        <v>0</v>
      </c>
      <c r="EU478">
        <f t="shared" si="657"/>
        <v>0</v>
      </c>
      <c r="EV478">
        <v>0</v>
      </c>
      <c r="EW478">
        <f t="shared" si="658"/>
        <v>0</v>
      </c>
      <c r="EX478">
        <v>0</v>
      </c>
      <c r="EY478">
        <f t="shared" si="659"/>
        <v>0</v>
      </c>
      <c r="EZ478">
        <v>0</v>
      </c>
      <c r="FA478">
        <f t="shared" si="660"/>
        <v>0</v>
      </c>
      <c r="FB478">
        <v>0</v>
      </c>
      <c r="FC478">
        <f t="shared" si="661"/>
        <v>0</v>
      </c>
      <c r="FD478">
        <v>0</v>
      </c>
      <c r="FE478">
        <v>0</v>
      </c>
      <c r="FF478" s="3" t="s">
        <v>915</v>
      </c>
    </row>
    <row r="479" spans="1:162" x14ac:dyDescent="0.45">
      <c r="A479">
        <v>478</v>
      </c>
      <c r="B479">
        <v>695</v>
      </c>
      <c r="C479" t="s">
        <v>913</v>
      </c>
      <c r="D479" t="s">
        <v>742</v>
      </c>
      <c r="E479" t="s">
        <v>914</v>
      </c>
      <c r="G479" s="2">
        <v>1</v>
      </c>
      <c r="H479">
        <v>233</v>
      </c>
      <c r="I479">
        <f t="shared" si="697"/>
        <v>2128</v>
      </c>
      <c r="J479">
        <v>300</v>
      </c>
      <c r="K479" s="2">
        <f t="shared" si="637"/>
        <v>0.14097744360902256</v>
      </c>
      <c r="M479" t="s">
        <v>1144</v>
      </c>
      <c r="N479">
        <v>0</v>
      </c>
      <c r="O479">
        <f t="shared" si="666"/>
        <v>0</v>
      </c>
      <c r="P479">
        <v>0</v>
      </c>
      <c r="Q479">
        <f t="shared" si="667"/>
        <v>0</v>
      </c>
      <c r="R479">
        <v>0</v>
      </c>
      <c r="S479">
        <f t="shared" si="668"/>
        <v>0</v>
      </c>
      <c r="T479">
        <v>0</v>
      </c>
      <c r="U479">
        <f t="shared" si="669"/>
        <v>0</v>
      </c>
      <c r="V479">
        <v>0</v>
      </c>
      <c r="W479">
        <f t="shared" si="670"/>
        <v>0</v>
      </c>
      <c r="X479">
        <v>0</v>
      </c>
      <c r="Y479">
        <f t="shared" si="671"/>
        <v>0</v>
      </c>
      <c r="Z479">
        <v>0</v>
      </c>
      <c r="AA479">
        <f t="shared" si="672"/>
        <v>0</v>
      </c>
      <c r="AB479">
        <v>0</v>
      </c>
      <c r="AC479">
        <f t="shared" si="673"/>
        <v>0</v>
      </c>
      <c r="AD479">
        <v>0</v>
      </c>
      <c r="AE479">
        <f t="shared" si="674"/>
        <v>0</v>
      </c>
      <c r="AF479">
        <v>0</v>
      </c>
      <c r="AG479">
        <f t="shared" si="675"/>
        <v>0</v>
      </c>
      <c r="AH479">
        <v>0</v>
      </c>
      <c r="AI479">
        <f t="shared" si="676"/>
        <v>0</v>
      </c>
      <c r="AJ479">
        <v>0</v>
      </c>
      <c r="AK479">
        <f t="shared" si="677"/>
        <v>0</v>
      </c>
      <c r="AL479">
        <v>0</v>
      </c>
      <c r="AM479">
        <f t="shared" si="678"/>
        <v>0</v>
      </c>
      <c r="AN479">
        <v>0</v>
      </c>
      <c r="AO479">
        <f t="shared" si="679"/>
        <v>0</v>
      </c>
      <c r="AP479">
        <v>0</v>
      </c>
      <c r="AQ479">
        <f t="shared" si="680"/>
        <v>0</v>
      </c>
      <c r="AR479">
        <v>0</v>
      </c>
      <c r="AS479">
        <f t="shared" si="681"/>
        <v>0</v>
      </c>
      <c r="AT479">
        <v>0</v>
      </c>
      <c r="AU479">
        <f t="shared" si="682"/>
        <v>0</v>
      </c>
      <c r="AV479">
        <v>0</v>
      </c>
      <c r="AW479">
        <f t="shared" si="683"/>
        <v>0</v>
      </c>
      <c r="AX479">
        <v>0</v>
      </c>
      <c r="AY479">
        <f t="shared" si="684"/>
        <v>0</v>
      </c>
      <c r="AZ479">
        <v>2.5</v>
      </c>
      <c r="BA479">
        <f t="shared" si="685"/>
        <v>2.4557476026418185E-2</v>
      </c>
      <c r="BB479">
        <v>0</v>
      </c>
      <c r="BC479">
        <f t="shared" si="686"/>
        <v>0</v>
      </c>
      <c r="BD479">
        <v>0</v>
      </c>
      <c r="BE479">
        <f t="shared" si="687"/>
        <v>0</v>
      </c>
      <c r="BF479">
        <v>0</v>
      </c>
      <c r="BG479">
        <f t="shared" si="688"/>
        <v>0</v>
      </c>
      <c r="BH479">
        <v>0</v>
      </c>
      <c r="BI479">
        <f t="shared" si="689"/>
        <v>0</v>
      </c>
      <c r="BJ479">
        <v>0</v>
      </c>
      <c r="BK479">
        <f t="shared" si="690"/>
        <v>0</v>
      </c>
      <c r="BL479">
        <v>0</v>
      </c>
      <c r="BM479">
        <f t="shared" si="691"/>
        <v>0</v>
      </c>
      <c r="BN479">
        <v>0</v>
      </c>
      <c r="BO479">
        <f t="shared" si="692"/>
        <v>0</v>
      </c>
      <c r="BP479">
        <v>0</v>
      </c>
      <c r="BQ479">
        <f t="shared" si="693"/>
        <v>0</v>
      </c>
      <c r="BR479">
        <v>97.5</v>
      </c>
      <c r="BS479">
        <f t="shared" si="694"/>
        <v>0.97544252397358178</v>
      </c>
      <c r="BT479">
        <v>0</v>
      </c>
      <c r="BU479">
        <f t="shared" si="695"/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f t="shared" si="698"/>
        <v>0</v>
      </c>
      <c r="DF479">
        <v>0</v>
      </c>
      <c r="DG479">
        <f t="shared" si="699"/>
        <v>0</v>
      </c>
      <c r="DH479">
        <v>100</v>
      </c>
      <c r="DI479">
        <f t="shared" si="638"/>
        <v>1</v>
      </c>
      <c r="DJ479">
        <v>0</v>
      </c>
      <c r="DK479">
        <f t="shared" si="639"/>
        <v>0</v>
      </c>
      <c r="DL479">
        <v>0</v>
      </c>
      <c r="DM479">
        <f t="shared" si="640"/>
        <v>0</v>
      </c>
      <c r="DN479">
        <v>0</v>
      </c>
      <c r="DO479">
        <f t="shared" si="641"/>
        <v>0</v>
      </c>
      <c r="DP479">
        <v>0</v>
      </c>
      <c r="DQ479">
        <f t="shared" si="642"/>
        <v>0</v>
      </c>
      <c r="DR479">
        <v>0</v>
      </c>
      <c r="DS479">
        <f t="shared" si="643"/>
        <v>0</v>
      </c>
      <c r="DT479">
        <v>0</v>
      </c>
      <c r="DU479">
        <f t="shared" si="644"/>
        <v>0</v>
      </c>
      <c r="DV479">
        <v>0</v>
      </c>
      <c r="DW479">
        <f t="shared" si="645"/>
        <v>0</v>
      </c>
      <c r="DX479">
        <v>0</v>
      </c>
      <c r="DY479">
        <f t="shared" si="646"/>
        <v>0</v>
      </c>
      <c r="DZ479">
        <v>0</v>
      </c>
      <c r="EA479">
        <f t="shared" si="647"/>
        <v>0</v>
      </c>
      <c r="EB479">
        <v>0</v>
      </c>
      <c r="EC479">
        <f t="shared" si="648"/>
        <v>0</v>
      </c>
      <c r="ED479">
        <v>0</v>
      </c>
      <c r="EE479">
        <f t="shared" si="649"/>
        <v>0</v>
      </c>
      <c r="EF479">
        <v>0</v>
      </c>
      <c r="EG479">
        <f t="shared" si="650"/>
        <v>0</v>
      </c>
      <c r="EH479">
        <v>0</v>
      </c>
      <c r="EI479">
        <f t="shared" si="651"/>
        <v>0</v>
      </c>
      <c r="EJ479">
        <v>0</v>
      </c>
      <c r="EK479">
        <f t="shared" si="652"/>
        <v>0</v>
      </c>
      <c r="EL479">
        <v>0</v>
      </c>
      <c r="EM479">
        <f t="shared" si="653"/>
        <v>0</v>
      </c>
      <c r="EN479">
        <v>0</v>
      </c>
      <c r="EO479">
        <f t="shared" si="654"/>
        <v>0</v>
      </c>
      <c r="EP479">
        <v>0</v>
      </c>
      <c r="EQ479">
        <f t="shared" si="655"/>
        <v>0</v>
      </c>
      <c r="ER479">
        <v>0</v>
      </c>
      <c r="ES479">
        <f t="shared" si="656"/>
        <v>0</v>
      </c>
      <c r="ET479">
        <v>0</v>
      </c>
      <c r="EU479">
        <f t="shared" si="657"/>
        <v>0</v>
      </c>
      <c r="EV479">
        <v>0</v>
      </c>
      <c r="EW479">
        <f t="shared" si="658"/>
        <v>0</v>
      </c>
      <c r="EX479">
        <v>0</v>
      </c>
      <c r="EY479">
        <f t="shared" si="659"/>
        <v>0</v>
      </c>
      <c r="EZ479">
        <v>0</v>
      </c>
      <c r="FA479">
        <f t="shared" si="660"/>
        <v>0</v>
      </c>
      <c r="FB479">
        <v>0</v>
      </c>
      <c r="FC479">
        <f t="shared" si="661"/>
        <v>0</v>
      </c>
      <c r="FD479">
        <v>0</v>
      </c>
      <c r="FE479">
        <v>0</v>
      </c>
      <c r="FF479" s="3" t="s">
        <v>915</v>
      </c>
    </row>
    <row r="480" spans="1:162" x14ac:dyDescent="0.45">
      <c r="A480">
        <v>479</v>
      </c>
      <c r="B480">
        <v>696</v>
      </c>
      <c r="C480" t="s">
        <v>913</v>
      </c>
      <c r="D480" t="s">
        <v>742</v>
      </c>
      <c r="E480" t="s">
        <v>914</v>
      </c>
      <c r="G480" s="2">
        <v>1</v>
      </c>
      <c r="H480">
        <v>233</v>
      </c>
      <c r="I480">
        <f t="shared" si="697"/>
        <v>2128</v>
      </c>
      <c r="J480">
        <v>300</v>
      </c>
      <c r="K480" s="2">
        <f t="shared" si="637"/>
        <v>0.14097744360902256</v>
      </c>
      <c r="M480" t="s">
        <v>1144</v>
      </c>
      <c r="N480">
        <v>0</v>
      </c>
      <c r="O480">
        <f t="shared" si="666"/>
        <v>0</v>
      </c>
      <c r="P480">
        <v>0</v>
      </c>
      <c r="Q480">
        <f t="shared" si="667"/>
        <v>0</v>
      </c>
      <c r="R480">
        <v>0</v>
      </c>
      <c r="S480">
        <f t="shared" si="668"/>
        <v>0</v>
      </c>
      <c r="T480">
        <v>0</v>
      </c>
      <c r="U480">
        <f t="shared" si="669"/>
        <v>0</v>
      </c>
      <c r="V480">
        <v>0</v>
      </c>
      <c r="W480">
        <f t="shared" si="670"/>
        <v>0</v>
      </c>
      <c r="X480">
        <v>0</v>
      </c>
      <c r="Y480">
        <f t="shared" si="671"/>
        <v>0</v>
      </c>
      <c r="Z480">
        <v>0</v>
      </c>
      <c r="AA480">
        <f t="shared" si="672"/>
        <v>0</v>
      </c>
      <c r="AB480">
        <v>0</v>
      </c>
      <c r="AC480">
        <f t="shared" si="673"/>
        <v>0</v>
      </c>
      <c r="AD480">
        <v>0</v>
      </c>
      <c r="AE480">
        <f t="shared" si="674"/>
        <v>0</v>
      </c>
      <c r="AF480">
        <v>0</v>
      </c>
      <c r="AG480">
        <f t="shared" si="675"/>
        <v>0</v>
      </c>
      <c r="AH480">
        <v>0</v>
      </c>
      <c r="AI480">
        <f t="shared" si="676"/>
        <v>0</v>
      </c>
      <c r="AJ480">
        <v>0</v>
      </c>
      <c r="AK480">
        <f t="shared" si="677"/>
        <v>0</v>
      </c>
      <c r="AL480">
        <v>0</v>
      </c>
      <c r="AM480">
        <f t="shared" si="678"/>
        <v>0</v>
      </c>
      <c r="AN480">
        <v>0</v>
      </c>
      <c r="AO480">
        <f t="shared" si="679"/>
        <v>0</v>
      </c>
      <c r="AP480">
        <v>0</v>
      </c>
      <c r="AQ480">
        <f t="shared" si="680"/>
        <v>0</v>
      </c>
      <c r="AR480">
        <v>0</v>
      </c>
      <c r="AS480">
        <f t="shared" si="681"/>
        <v>0</v>
      </c>
      <c r="AT480">
        <v>0</v>
      </c>
      <c r="AU480">
        <f t="shared" si="682"/>
        <v>0</v>
      </c>
      <c r="AV480">
        <v>0</v>
      </c>
      <c r="AW480">
        <f t="shared" si="683"/>
        <v>0</v>
      </c>
      <c r="AX480">
        <v>0</v>
      </c>
      <c r="AY480">
        <f t="shared" si="684"/>
        <v>0</v>
      </c>
      <c r="AZ480">
        <v>2.5</v>
      </c>
      <c r="BA480">
        <f t="shared" si="685"/>
        <v>2.4557476026418185E-2</v>
      </c>
      <c r="BB480">
        <v>0</v>
      </c>
      <c r="BC480">
        <f t="shared" si="686"/>
        <v>0</v>
      </c>
      <c r="BD480">
        <v>0</v>
      </c>
      <c r="BE480">
        <f t="shared" si="687"/>
        <v>0</v>
      </c>
      <c r="BF480">
        <v>0</v>
      </c>
      <c r="BG480">
        <f t="shared" si="688"/>
        <v>0</v>
      </c>
      <c r="BH480">
        <v>0</v>
      </c>
      <c r="BI480">
        <f t="shared" si="689"/>
        <v>0</v>
      </c>
      <c r="BJ480">
        <v>0</v>
      </c>
      <c r="BK480">
        <f t="shared" si="690"/>
        <v>0</v>
      </c>
      <c r="BL480">
        <v>0</v>
      </c>
      <c r="BM480">
        <f t="shared" si="691"/>
        <v>0</v>
      </c>
      <c r="BN480">
        <v>0</v>
      </c>
      <c r="BO480">
        <f t="shared" si="692"/>
        <v>0</v>
      </c>
      <c r="BP480">
        <v>0</v>
      </c>
      <c r="BQ480">
        <f t="shared" si="693"/>
        <v>0</v>
      </c>
      <c r="BR480">
        <v>97.5</v>
      </c>
      <c r="BS480">
        <f t="shared" si="694"/>
        <v>0.97544252397358178</v>
      </c>
      <c r="BT480">
        <v>0</v>
      </c>
      <c r="BU480">
        <f t="shared" si="695"/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f t="shared" si="698"/>
        <v>0</v>
      </c>
      <c r="DF480">
        <v>0</v>
      </c>
      <c r="DG480">
        <f t="shared" si="699"/>
        <v>0</v>
      </c>
      <c r="DH480">
        <v>100</v>
      </c>
      <c r="DI480">
        <f t="shared" si="638"/>
        <v>1</v>
      </c>
      <c r="DJ480">
        <v>0</v>
      </c>
      <c r="DK480">
        <f t="shared" si="639"/>
        <v>0</v>
      </c>
      <c r="DL480">
        <v>0</v>
      </c>
      <c r="DM480">
        <f t="shared" si="640"/>
        <v>0</v>
      </c>
      <c r="DN480">
        <v>0</v>
      </c>
      <c r="DO480">
        <f t="shared" si="641"/>
        <v>0</v>
      </c>
      <c r="DP480">
        <v>0</v>
      </c>
      <c r="DQ480">
        <f t="shared" si="642"/>
        <v>0</v>
      </c>
      <c r="DR480">
        <v>0</v>
      </c>
      <c r="DS480">
        <f t="shared" si="643"/>
        <v>0</v>
      </c>
      <c r="DT480">
        <v>0</v>
      </c>
      <c r="DU480">
        <f t="shared" si="644"/>
        <v>0</v>
      </c>
      <c r="DV480">
        <v>0</v>
      </c>
      <c r="DW480">
        <f t="shared" si="645"/>
        <v>0</v>
      </c>
      <c r="DX480">
        <v>0</v>
      </c>
      <c r="DY480">
        <f t="shared" si="646"/>
        <v>0</v>
      </c>
      <c r="DZ480">
        <v>0</v>
      </c>
      <c r="EA480">
        <f t="shared" si="647"/>
        <v>0</v>
      </c>
      <c r="EB480">
        <v>0</v>
      </c>
      <c r="EC480">
        <f t="shared" si="648"/>
        <v>0</v>
      </c>
      <c r="ED480">
        <v>0</v>
      </c>
      <c r="EE480">
        <f t="shared" si="649"/>
        <v>0</v>
      </c>
      <c r="EF480">
        <v>0</v>
      </c>
      <c r="EG480">
        <f t="shared" si="650"/>
        <v>0</v>
      </c>
      <c r="EH480">
        <v>0</v>
      </c>
      <c r="EI480">
        <f t="shared" si="651"/>
        <v>0</v>
      </c>
      <c r="EJ480">
        <v>0</v>
      </c>
      <c r="EK480">
        <f t="shared" si="652"/>
        <v>0</v>
      </c>
      <c r="EL480">
        <v>0</v>
      </c>
      <c r="EM480">
        <f t="shared" si="653"/>
        <v>0</v>
      </c>
      <c r="EN480">
        <v>0</v>
      </c>
      <c r="EO480">
        <f t="shared" si="654"/>
        <v>0</v>
      </c>
      <c r="EP480">
        <v>0</v>
      </c>
      <c r="EQ480">
        <f t="shared" si="655"/>
        <v>0</v>
      </c>
      <c r="ER480">
        <v>0</v>
      </c>
      <c r="ES480">
        <f t="shared" si="656"/>
        <v>0</v>
      </c>
      <c r="ET480">
        <v>0</v>
      </c>
      <c r="EU480">
        <f t="shared" si="657"/>
        <v>0</v>
      </c>
      <c r="EV480">
        <v>0</v>
      </c>
      <c r="EW480">
        <f t="shared" si="658"/>
        <v>0</v>
      </c>
      <c r="EX480">
        <v>0</v>
      </c>
      <c r="EY480">
        <f t="shared" si="659"/>
        <v>0</v>
      </c>
      <c r="EZ480">
        <v>0</v>
      </c>
      <c r="FA480">
        <f t="shared" si="660"/>
        <v>0</v>
      </c>
      <c r="FB480">
        <v>0</v>
      </c>
      <c r="FC480">
        <f t="shared" si="661"/>
        <v>0</v>
      </c>
      <c r="FD480">
        <v>0</v>
      </c>
      <c r="FE480">
        <v>0</v>
      </c>
      <c r="FF480" s="3" t="s">
        <v>915</v>
      </c>
    </row>
    <row r="481" spans="1:162" x14ac:dyDescent="0.45">
      <c r="A481">
        <v>480</v>
      </c>
      <c r="B481">
        <v>697</v>
      </c>
      <c r="C481" t="s">
        <v>913</v>
      </c>
      <c r="D481" t="s">
        <v>875</v>
      </c>
      <c r="E481" t="s">
        <v>914</v>
      </c>
      <c r="G481" s="2">
        <v>1</v>
      </c>
      <c r="H481">
        <v>300</v>
      </c>
      <c r="I481">
        <f t="shared" si="697"/>
        <v>2128</v>
      </c>
      <c r="J481">
        <v>300</v>
      </c>
      <c r="K481" s="2">
        <f t="shared" si="637"/>
        <v>0.14097744360902256</v>
      </c>
      <c r="M481" t="s">
        <v>1144</v>
      </c>
      <c r="N481">
        <v>0</v>
      </c>
      <c r="O481">
        <f t="shared" si="666"/>
        <v>0</v>
      </c>
      <c r="P481">
        <v>0</v>
      </c>
      <c r="Q481">
        <f t="shared" si="667"/>
        <v>0</v>
      </c>
      <c r="R481">
        <v>0</v>
      </c>
      <c r="S481">
        <f t="shared" si="668"/>
        <v>0</v>
      </c>
      <c r="T481">
        <v>0</v>
      </c>
      <c r="U481">
        <f t="shared" si="669"/>
        <v>0</v>
      </c>
      <c r="V481">
        <v>0</v>
      </c>
      <c r="W481">
        <f t="shared" si="670"/>
        <v>0</v>
      </c>
      <c r="X481">
        <v>0</v>
      </c>
      <c r="Y481">
        <f t="shared" si="671"/>
        <v>0</v>
      </c>
      <c r="Z481">
        <v>0</v>
      </c>
      <c r="AA481">
        <f t="shared" si="672"/>
        <v>0</v>
      </c>
      <c r="AB481">
        <v>0</v>
      </c>
      <c r="AC481">
        <f t="shared" si="673"/>
        <v>0</v>
      </c>
      <c r="AD481">
        <v>0</v>
      </c>
      <c r="AE481">
        <f t="shared" si="674"/>
        <v>0</v>
      </c>
      <c r="AF481">
        <v>0</v>
      </c>
      <c r="AG481">
        <f t="shared" si="675"/>
        <v>0</v>
      </c>
      <c r="AH481">
        <v>0</v>
      </c>
      <c r="AI481">
        <f t="shared" si="676"/>
        <v>0</v>
      </c>
      <c r="AJ481">
        <v>0</v>
      </c>
      <c r="AK481">
        <f t="shared" si="677"/>
        <v>0</v>
      </c>
      <c r="AL481">
        <v>0</v>
      </c>
      <c r="AM481">
        <f t="shared" si="678"/>
        <v>0</v>
      </c>
      <c r="AN481">
        <v>0</v>
      </c>
      <c r="AO481">
        <f t="shared" si="679"/>
        <v>0</v>
      </c>
      <c r="AP481">
        <v>0</v>
      </c>
      <c r="AQ481">
        <f t="shared" si="680"/>
        <v>0</v>
      </c>
      <c r="AR481">
        <v>0</v>
      </c>
      <c r="AS481">
        <f t="shared" si="681"/>
        <v>0</v>
      </c>
      <c r="AT481">
        <v>0</v>
      </c>
      <c r="AU481">
        <f t="shared" si="682"/>
        <v>0</v>
      </c>
      <c r="AV481">
        <v>0</v>
      </c>
      <c r="AW481">
        <f t="shared" si="683"/>
        <v>0</v>
      </c>
      <c r="AX481">
        <v>0</v>
      </c>
      <c r="AY481">
        <f t="shared" si="684"/>
        <v>0</v>
      </c>
      <c r="AZ481">
        <v>2.5</v>
      </c>
      <c r="BA481">
        <f t="shared" si="685"/>
        <v>2.4557476026418185E-2</v>
      </c>
      <c r="BB481">
        <v>0</v>
      </c>
      <c r="BC481">
        <f t="shared" si="686"/>
        <v>0</v>
      </c>
      <c r="BD481">
        <v>0</v>
      </c>
      <c r="BE481">
        <f t="shared" si="687"/>
        <v>0</v>
      </c>
      <c r="BF481">
        <v>0</v>
      </c>
      <c r="BG481">
        <f t="shared" si="688"/>
        <v>0</v>
      </c>
      <c r="BH481">
        <v>0</v>
      </c>
      <c r="BI481">
        <f t="shared" si="689"/>
        <v>0</v>
      </c>
      <c r="BJ481">
        <v>0</v>
      </c>
      <c r="BK481">
        <f t="shared" si="690"/>
        <v>0</v>
      </c>
      <c r="BL481">
        <v>0</v>
      </c>
      <c r="BM481">
        <f t="shared" si="691"/>
        <v>0</v>
      </c>
      <c r="BN481">
        <v>0</v>
      </c>
      <c r="BO481">
        <f t="shared" si="692"/>
        <v>0</v>
      </c>
      <c r="BP481">
        <v>0</v>
      </c>
      <c r="BQ481">
        <f t="shared" si="693"/>
        <v>0</v>
      </c>
      <c r="BR481">
        <v>97.5</v>
      </c>
      <c r="BS481">
        <f t="shared" si="694"/>
        <v>0.97544252397358178</v>
      </c>
      <c r="BT481">
        <v>0</v>
      </c>
      <c r="BU481">
        <f t="shared" si="695"/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100</v>
      </c>
      <c r="DE481">
        <f t="shared" si="698"/>
        <v>1</v>
      </c>
      <c r="DF481">
        <v>0</v>
      </c>
      <c r="DG481">
        <f t="shared" si="699"/>
        <v>0</v>
      </c>
      <c r="DH481">
        <v>0</v>
      </c>
      <c r="DI481">
        <f t="shared" si="638"/>
        <v>0</v>
      </c>
      <c r="DJ481">
        <v>0</v>
      </c>
      <c r="DK481">
        <f t="shared" si="639"/>
        <v>0</v>
      </c>
      <c r="DL481">
        <v>0</v>
      </c>
      <c r="DM481">
        <f t="shared" si="640"/>
        <v>0</v>
      </c>
      <c r="DN481">
        <v>0</v>
      </c>
      <c r="DO481">
        <f t="shared" si="641"/>
        <v>0</v>
      </c>
      <c r="DP481">
        <v>0</v>
      </c>
      <c r="DQ481">
        <f t="shared" si="642"/>
        <v>0</v>
      </c>
      <c r="DR481">
        <v>0</v>
      </c>
      <c r="DS481">
        <f t="shared" si="643"/>
        <v>0</v>
      </c>
      <c r="DT481">
        <v>0</v>
      </c>
      <c r="DU481">
        <f t="shared" si="644"/>
        <v>0</v>
      </c>
      <c r="DV481">
        <v>0</v>
      </c>
      <c r="DW481">
        <f t="shared" si="645"/>
        <v>0</v>
      </c>
      <c r="DX481">
        <v>0</v>
      </c>
      <c r="DY481">
        <f t="shared" si="646"/>
        <v>0</v>
      </c>
      <c r="DZ481">
        <v>0</v>
      </c>
      <c r="EA481">
        <f t="shared" si="647"/>
        <v>0</v>
      </c>
      <c r="EB481">
        <v>0</v>
      </c>
      <c r="EC481">
        <f t="shared" si="648"/>
        <v>0</v>
      </c>
      <c r="ED481">
        <v>0</v>
      </c>
      <c r="EE481">
        <f t="shared" si="649"/>
        <v>0</v>
      </c>
      <c r="EF481">
        <v>0</v>
      </c>
      <c r="EG481">
        <f t="shared" si="650"/>
        <v>0</v>
      </c>
      <c r="EH481">
        <v>0</v>
      </c>
      <c r="EI481">
        <f t="shared" si="651"/>
        <v>0</v>
      </c>
      <c r="EJ481">
        <v>0</v>
      </c>
      <c r="EK481">
        <f t="shared" si="652"/>
        <v>0</v>
      </c>
      <c r="EL481">
        <v>0</v>
      </c>
      <c r="EM481">
        <f t="shared" si="653"/>
        <v>0</v>
      </c>
      <c r="EN481">
        <v>0</v>
      </c>
      <c r="EO481">
        <f t="shared" si="654"/>
        <v>0</v>
      </c>
      <c r="EP481">
        <v>0</v>
      </c>
      <c r="EQ481">
        <f t="shared" si="655"/>
        <v>0</v>
      </c>
      <c r="ER481">
        <v>0</v>
      </c>
      <c r="ES481">
        <f t="shared" si="656"/>
        <v>0</v>
      </c>
      <c r="ET481">
        <v>0</v>
      </c>
      <c r="EU481">
        <f t="shared" si="657"/>
        <v>0</v>
      </c>
      <c r="EV481">
        <v>0</v>
      </c>
      <c r="EW481">
        <f t="shared" si="658"/>
        <v>0</v>
      </c>
      <c r="EX481">
        <v>0</v>
      </c>
      <c r="EY481">
        <f t="shared" si="659"/>
        <v>0</v>
      </c>
      <c r="EZ481">
        <v>0</v>
      </c>
      <c r="FA481">
        <f t="shared" si="660"/>
        <v>0</v>
      </c>
      <c r="FB481">
        <v>0</v>
      </c>
      <c r="FC481">
        <f t="shared" si="661"/>
        <v>0</v>
      </c>
      <c r="FD481">
        <v>0</v>
      </c>
      <c r="FE481">
        <v>0</v>
      </c>
      <c r="FF481" s="3" t="s">
        <v>915</v>
      </c>
    </row>
    <row r="482" spans="1:162" x14ac:dyDescent="0.45">
      <c r="A482">
        <v>481</v>
      </c>
      <c r="B482">
        <v>698</v>
      </c>
      <c r="C482" t="s">
        <v>916</v>
      </c>
      <c r="D482" t="s">
        <v>581</v>
      </c>
      <c r="E482">
        <v>2826</v>
      </c>
      <c r="G482" s="2">
        <v>1</v>
      </c>
      <c r="H482">
        <v>453</v>
      </c>
      <c r="I482">
        <v>1500</v>
      </c>
      <c r="J482">
        <v>473</v>
      </c>
      <c r="K482" s="2">
        <f t="shared" si="637"/>
        <v>0.31533333333333335</v>
      </c>
      <c r="M482" t="s">
        <v>1147</v>
      </c>
      <c r="N482">
        <v>0</v>
      </c>
      <c r="O482">
        <f t="shared" si="666"/>
        <v>0</v>
      </c>
      <c r="P482">
        <v>0</v>
      </c>
      <c r="Q482">
        <f t="shared" si="667"/>
        <v>0</v>
      </c>
      <c r="R482">
        <v>40</v>
      </c>
      <c r="S482">
        <v>40</v>
      </c>
      <c r="T482">
        <v>0</v>
      </c>
      <c r="U482">
        <f t="shared" si="669"/>
        <v>0</v>
      </c>
      <c r="V482">
        <v>0</v>
      </c>
      <c r="W482">
        <f t="shared" si="670"/>
        <v>0</v>
      </c>
      <c r="X482">
        <v>0</v>
      </c>
      <c r="Y482">
        <f t="shared" si="671"/>
        <v>0</v>
      </c>
      <c r="Z482">
        <v>0</v>
      </c>
      <c r="AA482">
        <f t="shared" si="672"/>
        <v>0</v>
      </c>
      <c r="AB482">
        <v>0</v>
      </c>
      <c r="AC482">
        <f t="shared" si="673"/>
        <v>0</v>
      </c>
      <c r="AD482">
        <v>40</v>
      </c>
      <c r="AE482">
        <v>40</v>
      </c>
      <c r="AF482">
        <v>0</v>
      </c>
      <c r="AG482">
        <f t="shared" si="675"/>
        <v>0</v>
      </c>
      <c r="AH482">
        <v>14</v>
      </c>
      <c r="AI482">
        <v>14</v>
      </c>
      <c r="AJ482">
        <v>0</v>
      </c>
      <c r="AK482">
        <f t="shared" si="677"/>
        <v>0</v>
      </c>
      <c r="AL482">
        <v>0</v>
      </c>
      <c r="AM482">
        <f t="shared" si="678"/>
        <v>0</v>
      </c>
      <c r="AN482">
        <v>0</v>
      </c>
      <c r="AO482">
        <f t="shared" si="679"/>
        <v>0</v>
      </c>
      <c r="AP482">
        <v>0</v>
      </c>
      <c r="AQ482">
        <f t="shared" si="680"/>
        <v>0</v>
      </c>
      <c r="AR482">
        <v>0</v>
      </c>
      <c r="AS482">
        <f t="shared" si="681"/>
        <v>0</v>
      </c>
      <c r="AT482">
        <v>0</v>
      </c>
      <c r="AU482">
        <f t="shared" si="682"/>
        <v>0</v>
      </c>
      <c r="AV482">
        <v>0</v>
      </c>
      <c r="AW482">
        <f t="shared" si="683"/>
        <v>0</v>
      </c>
      <c r="AX482">
        <v>0</v>
      </c>
      <c r="AY482">
        <f t="shared" si="684"/>
        <v>0</v>
      </c>
      <c r="AZ482">
        <v>0</v>
      </c>
      <c r="BA482">
        <f t="shared" si="685"/>
        <v>0</v>
      </c>
      <c r="BB482">
        <v>0</v>
      </c>
      <c r="BC482">
        <f t="shared" si="686"/>
        <v>0</v>
      </c>
      <c r="BD482">
        <v>0</v>
      </c>
      <c r="BE482">
        <f t="shared" si="687"/>
        <v>0</v>
      </c>
      <c r="BF482">
        <v>0</v>
      </c>
      <c r="BG482">
        <f t="shared" si="688"/>
        <v>0</v>
      </c>
      <c r="BH482">
        <v>0</v>
      </c>
      <c r="BI482">
        <f t="shared" si="689"/>
        <v>0</v>
      </c>
      <c r="BJ482">
        <v>0</v>
      </c>
      <c r="BK482">
        <f t="shared" si="690"/>
        <v>0</v>
      </c>
      <c r="BL482">
        <v>0</v>
      </c>
      <c r="BM482">
        <f t="shared" si="691"/>
        <v>0</v>
      </c>
      <c r="BN482">
        <v>0</v>
      </c>
      <c r="BO482">
        <f t="shared" si="692"/>
        <v>0</v>
      </c>
      <c r="BP482">
        <v>6</v>
      </c>
      <c r="BQ482">
        <v>6</v>
      </c>
      <c r="BR482">
        <v>0</v>
      </c>
      <c r="BS482">
        <f t="shared" si="694"/>
        <v>0</v>
      </c>
      <c r="BT482">
        <v>0</v>
      </c>
      <c r="BU482">
        <f t="shared" si="695"/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f t="shared" si="698"/>
        <v>0</v>
      </c>
      <c r="DF482">
        <v>0</v>
      </c>
      <c r="DG482">
        <f t="shared" si="699"/>
        <v>0</v>
      </c>
      <c r="DH482">
        <v>0</v>
      </c>
      <c r="DI482">
        <f t="shared" si="638"/>
        <v>0</v>
      </c>
      <c r="DJ482">
        <v>0</v>
      </c>
      <c r="DK482">
        <f t="shared" si="639"/>
        <v>0</v>
      </c>
      <c r="DL482">
        <v>0</v>
      </c>
      <c r="DM482">
        <f t="shared" si="640"/>
        <v>0</v>
      </c>
      <c r="DN482">
        <v>0</v>
      </c>
      <c r="DO482">
        <f t="shared" si="641"/>
        <v>0</v>
      </c>
      <c r="DP482">
        <v>0</v>
      </c>
      <c r="DQ482">
        <f t="shared" si="642"/>
        <v>0</v>
      </c>
      <c r="DR482">
        <v>0</v>
      </c>
      <c r="DS482">
        <f t="shared" si="643"/>
        <v>0</v>
      </c>
      <c r="DT482">
        <v>0</v>
      </c>
      <c r="DU482">
        <f t="shared" si="644"/>
        <v>0</v>
      </c>
      <c r="DV482">
        <v>0</v>
      </c>
      <c r="DW482">
        <f t="shared" si="645"/>
        <v>0</v>
      </c>
      <c r="DX482">
        <v>0</v>
      </c>
      <c r="DY482">
        <f t="shared" si="646"/>
        <v>0</v>
      </c>
      <c r="DZ482">
        <v>0</v>
      </c>
      <c r="EA482">
        <f t="shared" si="647"/>
        <v>0</v>
      </c>
      <c r="EB482">
        <v>0</v>
      </c>
      <c r="EC482">
        <f t="shared" si="648"/>
        <v>0</v>
      </c>
      <c r="ED482">
        <v>0</v>
      </c>
      <c r="EE482">
        <f t="shared" si="649"/>
        <v>0</v>
      </c>
      <c r="EF482">
        <v>0</v>
      </c>
      <c r="EG482">
        <f t="shared" si="650"/>
        <v>0</v>
      </c>
      <c r="EH482">
        <v>0</v>
      </c>
      <c r="EI482">
        <f t="shared" si="651"/>
        <v>0</v>
      </c>
      <c r="EJ482">
        <v>0</v>
      </c>
      <c r="EK482">
        <f t="shared" si="652"/>
        <v>0</v>
      </c>
      <c r="EL482">
        <v>0</v>
      </c>
      <c r="EM482">
        <f t="shared" si="653"/>
        <v>0</v>
      </c>
      <c r="EN482">
        <v>0</v>
      </c>
      <c r="EO482">
        <f t="shared" si="654"/>
        <v>0</v>
      </c>
      <c r="EP482">
        <v>0</v>
      </c>
      <c r="EQ482">
        <f t="shared" si="655"/>
        <v>0</v>
      </c>
      <c r="ER482">
        <v>100</v>
      </c>
      <c r="ES482">
        <f t="shared" si="656"/>
        <v>1</v>
      </c>
      <c r="ET482">
        <v>0</v>
      </c>
      <c r="EU482">
        <f t="shared" si="657"/>
        <v>0</v>
      </c>
      <c r="EV482">
        <v>0</v>
      </c>
      <c r="EW482">
        <f t="shared" si="658"/>
        <v>0</v>
      </c>
      <c r="EX482">
        <v>0</v>
      </c>
      <c r="EY482">
        <f t="shared" si="659"/>
        <v>0</v>
      </c>
      <c r="EZ482">
        <v>0</v>
      </c>
      <c r="FA482">
        <f t="shared" si="660"/>
        <v>0</v>
      </c>
      <c r="FB482">
        <v>0</v>
      </c>
      <c r="FC482">
        <f t="shared" si="661"/>
        <v>0</v>
      </c>
      <c r="FD482">
        <v>0</v>
      </c>
      <c r="FE482">
        <v>0</v>
      </c>
      <c r="FF482" s="3" t="s">
        <v>918</v>
      </c>
    </row>
    <row r="483" spans="1:162" x14ac:dyDescent="0.45">
      <c r="A483">
        <v>482</v>
      </c>
      <c r="B483">
        <v>699</v>
      </c>
      <c r="C483" t="s">
        <v>916</v>
      </c>
      <c r="D483" t="s">
        <v>581</v>
      </c>
      <c r="E483" t="s">
        <v>919</v>
      </c>
      <c r="G483" s="2">
        <v>1</v>
      </c>
      <c r="H483">
        <v>453</v>
      </c>
      <c r="I483">
        <v>1500</v>
      </c>
      <c r="J483">
        <v>473</v>
      </c>
      <c r="K483" s="2">
        <f t="shared" si="637"/>
        <v>0.31533333333333335</v>
      </c>
      <c r="M483" t="s">
        <v>1147</v>
      </c>
      <c r="N483">
        <v>0</v>
      </c>
      <c r="O483">
        <f t="shared" si="666"/>
        <v>0</v>
      </c>
      <c r="P483">
        <v>0</v>
      </c>
      <c r="Q483">
        <f t="shared" si="667"/>
        <v>0</v>
      </c>
      <c r="R483">
        <v>81</v>
      </c>
      <c r="S483">
        <v>81</v>
      </c>
      <c r="T483">
        <v>0</v>
      </c>
      <c r="U483">
        <f t="shared" si="669"/>
        <v>0</v>
      </c>
      <c r="V483">
        <v>0</v>
      </c>
      <c r="W483">
        <f t="shared" si="670"/>
        <v>0</v>
      </c>
      <c r="X483">
        <v>0</v>
      </c>
      <c r="Y483">
        <f t="shared" si="671"/>
        <v>0</v>
      </c>
      <c r="Z483">
        <v>0</v>
      </c>
      <c r="AA483">
        <f t="shared" si="672"/>
        <v>0</v>
      </c>
      <c r="AB483">
        <v>0</v>
      </c>
      <c r="AC483">
        <f t="shared" si="673"/>
        <v>0</v>
      </c>
      <c r="AD483">
        <v>0</v>
      </c>
      <c r="AE483">
        <f>((AD483/100)/FI$6)/((AD483/100)/FI$6+(T483/100)/FO$2+(AF483/100)/FK$6+(AH483/100)/FM$6+(AJ483/100)/FO$6+(AL483/100)/FI$10+(AN483/100)/FK$10+(AP483/100)/FM$10+(R483/100)/FM$2+(N483/100)/FI$2+(AR483/100)/FI$16+(AT483/100)/FK$16+(AV483/100)/FM$16+(AX483/100)/FO$16+(X483/100)/FS$2+(AZ483/100)/FK$19+(BB483/100)/FM$19+(BD483/100)/FO$19+(AB483/100)/FO$13+(BL483/100)/FI$13+(BN483/100)/FO$10+(BF483/100)/FI$23+(BH483/100)/FK$23+(BJ483/100)/FO$23+(BP483/100)/FK$26+(BR483/100)/FM$26+(P483/100)/FK$2+(V483/100)/FQ$2+(Z483/100)/FU$2+(BT483/100)/FO$26)</f>
        <v>0</v>
      </c>
      <c r="AF483">
        <v>0</v>
      </c>
      <c r="AG483">
        <f t="shared" si="675"/>
        <v>0</v>
      </c>
      <c r="AH483">
        <v>19</v>
      </c>
      <c r="AI483">
        <v>19</v>
      </c>
      <c r="AJ483">
        <v>0</v>
      </c>
      <c r="AK483">
        <f t="shared" si="677"/>
        <v>0</v>
      </c>
      <c r="AL483">
        <v>0</v>
      </c>
      <c r="AM483">
        <f t="shared" si="678"/>
        <v>0</v>
      </c>
      <c r="AN483">
        <v>0</v>
      </c>
      <c r="AO483">
        <f t="shared" si="679"/>
        <v>0</v>
      </c>
      <c r="AP483">
        <v>0</v>
      </c>
      <c r="AQ483">
        <f t="shared" si="680"/>
        <v>0</v>
      </c>
      <c r="AR483">
        <v>0</v>
      </c>
      <c r="AS483">
        <f t="shared" si="681"/>
        <v>0</v>
      </c>
      <c r="AT483">
        <v>0</v>
      </c>
      <c r="AU483">
        <f t="shared" si="682"/>
        <v>0</v>
      </c>
      <c r="AV483">
        <v>0</v>
      </c>
      <c r="AW483">
        <f t="shared" si="683"/>
        <v>0</v>
      </c>
      <c r="AX483">
        <v>0</v>
      </c>
      <c r="AY483">
        <f t="shared" si="684"/>
        <v>0</v>
      </c>
      <c r="AZ483">
        <v>0</v>
      </c>
      <c r="BA483">
        <f t="shared" si="685"/>
        <v>0</v>
      </c>
      <c r="BB483">
        <v>0</v>
      </c>
      <c r="BC483">
        <f t="shared" si="686"/>
        <v>0</v>
      </c>
      <c r="BD483">
        <v>0</v>
      </c>
      <c r="BE483">
        <f t="shared" si="687"/>
        <v>0</v>
      </c>
      <c r="BF483">
        <v>0</v>
      </c>
      <c r="BG483">
        <f t="shared" si="688"/>
        <v>0</v>
      </c>
      <c r="BH483">
        <v>0</v>
      </c>
      <c r="BI483">
        <f t="shared" si="689"/>
        <v>0</v>
      </c>
      <c r="BJ483">
        <v>0</v>
      </c>
      <c r="BK483">
        <f t="shared" si="690"/>
        <v>0</v>
      </c>
      <c r="BL483">
        <v>0</v>
      </c>
      <c r="BM483">
        <f t="shared" si="691"/>
        <v>0</v>
      </c>
      <c r="BN483">
        <v>0</v>
      </c>
      <c r="BO483">
        <f t="shared" si="692"/>
        <v>0</v>
      </c>
      <c r="BP483">
        <v>0</v>
      </c>
      <c r="BQ483">
        <f>((BP483/100)/FK$26)/((AD483/100)/FI$6+(T483/100)/FO$2+(AF483/100)/FK$6+(AH483/100)/FM$6+(AJ483/100)/FO$6+(AL483/100)/FI$10+(AN483/100)/FK$10+(AP483/100)/FM$10+(R483/100)/FM$2+(N483/100)/FI$2+(AR483/100)/FI$16+(AT483/100)/FK$16+(AV483/100)/FM$16+(AX483/100)/FO$16+(X483/100)/FS$2+(AZ483/100)/FK$19+(BB483/100)/FM$19+(BD483/100)/FO$19+(AB483/100)/FO$13+(BL483/100)/FI$13+(BN483/100)/FO$10+(BF483/100)/FI$23+(BH483/100)/FK$23+(BJ483/100)/FO$23+(BP483/100)/FK$26+(BR483/100)/FM$26+(P483/100)/FK$2+(V483/100)/FQ$2+(Z483/100)/FU$2+(BT483/100)/FO$26)</f>
        <v>0</v>
      </c>
      <c r="BR483">
        <v>0</v>
      </c>
      <c r="BS483">
        <f t="shared" si="694"/>
        <v>0</v>
      </c>
      <c r="BT483">
        <v>0</v>
      </c>
      <c r="BU483">
        <f t="shared" si="695"/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f t="shared" si="698"/>
        <v>0</v>
      </c>
      <c r="DF483">
        <v>0</v>
      </c>
      <c r="DG483">
        <f t="shared" si="699"/>
        <v>0</v>
      </c>
      <c r="DH483">
        <v>0</v>
      </c>
      <c r="DI483">
        <f t="shared" si="638"/>
        <v>0</v>
      </c>
      <c r="DJ483">
        <v>0</v>
      </c>
      <c r="DK483">
        <f t="shared" si="639"/>
        <v>0</v>
      </c>
      <c r="DL483">
        <v>0</v>
      </c>
      <c r="DM483">
        <f t="shared" si="640"/>
        <v>0</v>
      </c>
      <c r="DN483">
        <v>0</v>
      </c>
      <c r="DO483">
        <f t="shared" si="641"/>
        <v>0</v>
      </c>
      <c r="DP483">
        <v>0</v>
      </c>
      <c r="DQ483">
        <f t="shared" si="642"/>
        <v>0</v>
      </c>
      <c r="DR483">
        <v>0</v>
      </c>
      <c r="DS483">
        <f t="shared" si="643"/>
        <v>0</v>
      </c>
      <c r="DT483">
        <v>0</v>
      </c>
      <c r="DU483">
        <f t="shared" si="644"/>
        <v>0</v>
      </c>
      <c r="DV483">
        <v>0</v>
      </c>
      <c r="DW483">
        <f t="shared" si="645"/>
        <v>0</v>
      </c>
      <c r="DX483">
        <v>0</v>
      </c>
      <c r="DY483">
        <f t="shared" si="646"/>
        <v>0</v>
      </c>
      <c r="DZ483">
        <v>0</v>
      </c>
      <c r="EA483">
        <f t="shared" si="647"/>
        <v>0</v>
      </c>
      <c r="EB483">
        <v>0</v>
      </c>
      <c r="EC483">
        <f t="shared" si="648"/>
        <v>0</v>
      </c>
      <c r="ED483">
        <v>0</v>
      </c>
      <c r="EE483">
        <f t="shared" si="649"/>
        <v>0</v>
      </c>
      <c r="EF483">
        <v>0</v>
      </c>
      <c r="EG483">
        <f t="shared" si="650"/>
        <v>0</v>
      </c>
      <c r="EH483">
        <v>0</v>
      </c>
      <c r="EI483">
        <f t="shared" si="651"/>
        <v>0</v>
      </c>
      <c r="EJ483">
        <v>0</v>
      </c>
      <c r="EK483">
        <f t="shared" si="652"/>
        <v>0</v>
      </c>
      <c r="EL483">
        <v>0</v>
      </c>
      <c r="EM483">
        <f t="shared" si="653"/>
        <v>0</v>
      </c>
      <c r="EN483">
        <v>0</v>
      </c>
      <c r="EO483">
        <f t="shared" si="654"/>
        <v>0</v>
      </c>
      <c r="EP483">
        <v>0</v>
      </c>
      <c r="EQ483">
        <f t="shared" si="655"/>
        <v>0</v>
      </c>
      <c r="ER483">
        <v>100</v>
      </c>
      <c r="ES483">
        <f t="shared" si="656"/>
        <v>1</v>
      </c>
      <c r="ET483">
        <v>0</v>
      </c>
      <c r="EU483">
        <f t="shared" si="657"/>
        <v>0</v>
      </c>
      <c r="EV483">
        <v>0</v>
      </c>
      <c r="EW483">
        <f t="shared" si="658"/>
        <v>0</v>
      </c>
      <c r="EX483">
        <v>0</v>
      </c>
      <c r="EY483">
        <f t="shared" si="659"/>
        <v>0</v>
      </c>
      <c r="EZ483">
        <v>0</v>
      </c>
      <c r="FA483">
        <f t="shared" si="660"/>
        <v>0</v>
      </c>
      <c r="FB483">
        <v>0</v>
      </c>
      <c r="FC483">
        <f t="shared" si="661"/>
        <v>0</v>
      </c>
      <c r="FD483">
        <v>0</v>
      </c>
      <c r="FE483">
        <v>0</v>
      </c>
      <c r="FF483" s="3" t="s">
        <v>918</v>
      </c>
    </row>
    <row r="484" spans="1:162" x14ac:dyDescent="0.45">
      <c r="A484">
        <v>483</v>
      </c>
      <c r="B484">
        <v>700</v>
      </c>
      <c r="C484" t="s">
        <v>916</v>
      </c>
      <c r="D484" t="s">
        <v>581</v>
      </c>
      <c r="E484" t="s">
        <v>920</v>
      </c>
      <c r="G484" s="2">
        <v>1</v>
      </c>
      <c r="H484">
        <v>453</v>
      </c>
      <c r="I484">
        <v>1500</v>
      </c>
      <c r="J484">
        <v>473</v>
      </c>
      <c r="K484" s="2">
        <f t="shared" si="637"/>
        <v>0.31533333333333335</v>
      </c>
      <c r="M484" t="s">
        <v>1147</v>
      </c>
      <c r="N484">
        <v>0</v>
      </c>
      <c r="O484">
        <f t="shared" si="666"/>
        <v>0</v>
      </c>
      <c r="P484">
        <v>0</v>
      </c>
      <c r="Q484">
        <f t="shared" si="667"/>
        <v>0</v>
      </c>
      <c r="R484">
        <v>18</v>
      </c>
      <c r="S484">
        <v>18</v>
      </c>
      <c r="T484">
        <v>0</v>
      </c>
      <c r="U484">
        <f t="shared" si="669"/>
        <v>0</v>
      </c>
      <c r="V484">
        <v>0</v>
      </c>
      <c r="W484">
        <f t="shared" si="670"/>
        <v>0</v>
      </c>
      <c r="X484">
        <v>0</v>
      </c>
      <c r="Y484">
        <f t="shared" si="671"/>
        <v>0</v>
      </c>
      <c r="Z484">
        <v>0</v>
      </c>
      <c r="AA484">
        <f t="shared" si="672"/>
        <v>0</v>
      </c>
      <c r="AB484">
        <v>0</v>
      </c>
      <c r="AC484">
        <f t="shared" si="673"/>
        <v>0</v>
      </c>
      <c r="AD484">
        <v>0</v>
      </c>
      <c r="AE484">
        <f>((AD484/100)/FI$6)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</v>
      </c>
      <c r="AF484">
        <v>0</v>
      </c>
      <c r="AG484">
        <f t="shared" si="675"/>
        <v>0</v>
      </c>
      <c r="AH484">
        <v>0</v>
      </c>
      <c r="AI484">
        <f t="shared" ref="AI484:AI505" si="700">((AH484/100)/FM$6)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</v>
      </c>
      <c r="AJ484">
        <v>0</v>
      </c>
      <c r="AK484">
        <f t="shared" si="677"/>
        <v>0</v>
      </c>
      <c r="AL484">
        <v>8</v>
      </c>
      <c r="AM484">
        <v>8</v>
      </c>
      <c r="AN484">
        <v>0</v>
      </c>
      <c r="AO484">
        <f t="shared" si="679"/>
        <v>0</v>
      </c>
      <c r="AP484">
        <v>0</v>
      </c>
      <c r="AQ484">
        <f t="shared" si="680"/>
        <v>0</v>
      </c>
      <c r="AR484">
        <v>0</v>
      </c>
      <c r="AS484">
        <f t="shared" si="681"/>
        <v>0</v>
      </c>
      <c r="AT484">
        <v>0</v>
      </c>
      <c r="AU484">
        <f t="shared" si="682"/>
        <v>0</v>
      </c>
      <c r="AV484">
        <v>0</v>
      </c>
      <c r="AW484">
        <f t="shared" si="683"/>
        <v>0</v>
      </c>
      <c r="AX484">
        <v>0</v>
      </c>
      <c r="AY484">
        <f t="shared" si="684"/>
        <v>0</v>
      </c>
      <c r="AZ484">
        <v>0</v>
      </c>
      <c r="BA484">
        <f t="shared" si="685"/>
        <v>0</v>
      </c>
      <c r="BB484">
        <v>0</v>
      </c>
      <c r="BC484">
        <f t="shared" si="686"/>
        <v>0</v>
      </c>
      <c r="BD484">
        <v>0</v>
      </c>
      <c r="BE484">
        <f t="shared" si="687"/>
        <v>0</v>
      </c>
      <c r="BF484">
        <v>0</v>
      </c>
      <c r="BG484">
        <f t="shared" si="688"/>
        <v>0</v>
      </c>
      <c r="BH484">
        <v>0</v>
      </c>
      <c r="BI484">
        <f t="shared" si="689"/>
        <v>0</v>
      </c>
      <c r="BJ484">
        <v>0</v>
      </c>
      <c r="BK484">
        <f t="shared" si="690"/>
        <v>0</v>
      </c>
      <c r="BL484">
        <v>0</v>
      </c>
      <c r="BM484">
        <f t="shared" si="691"/>
        <v>0</v>
      </c>
      <c r="BN484">
        <v>0</v>
      </c>
      <c r="BO484">
        <f t="shared" si="692"/>
        <v>0</v>
      </c>
      <c r="BP484">
        <v>14</v>
      </c>
      <c r="BQ484">
        <f>((BP484/100)/FK$26)/((AD484/100)/FI$6+(T484/100)/FO$2+(AF484/100)/FK$6+(AH484/100)/FM$6+(AJ484/100)/FO$6+(AL484/100)/FI$10+(AN484/100)/FK$10+(AP484/100)/FM$10+(R484/100)/FM$2+(N484/100)/FI$2+(AR484/100)/FI$16+(AT484/100)/FK$16+(AV484/100)/FM$16+(AX484/100)/FO$16+(X484/100)/FS$2+(AZ484/100)/FK$19+(BB484/100)/FM$19+(BD484/100)/FO$19+(AB484/100)/FO$13+(BL484/100)/FI$13+(BN484/100)/FO$10+(BF484/100)/FI$23+(BH484/100)/FK$23+(BJ484/100)/FO$23+(BP484/100)/FK$26+(BR484/100)/FM$26+(P484/100)/FK$2+(V484/100)/FQ$2+(Z484/100)/FU$2+(BT484/100)/FO$26)</f>
        <v>0.68644429167095933</v>
      </c>
      <c r="BR484">
        <v>0</v>
      </c>
      <c r="BS484">
        <f t="shared" si="694"/>
        <v>0</v>
      </c>
      <c r="BT484">
        <v>0</v>
      </c>
      <c r="BU484">
        <f t="shared" si="695"/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f t="shared" si="698"/>
        <v>0</v>
      </c>
      <c r="DF484">
        <v>0</v>
      </c>
      <c r="DG484">
        <f t="shared" si="699"/>
        <v>0</v>
      </c>
      <c r="DH484">
        <v>0</v>
      </c>
      <c r="DI484">
        <f t="shared" si="638"/>
        <v>0</v>
      </c>
      <c r="DJ484">
        <v>0</v>
      </c>
      <c r="DK484">
        <f t="shared" si="639"/>
        <v>0</v>
      </c>
      <c r="DL484">
        <v>0</v>
      </c>
      <c r="DM484">
        <f t="shared" si="640"/>
        <v>0</v>
      </c>
      <c r="DN484">
        <v>0</v>
      </c>
      <c r="DO484">
        <f t="shared" si="641"/>
        <v>0</v>
      </c>
      <c r="DP484">
        <v>0</v>
      </c>
      <c r="DQ484">
        <f t="shared" si="642"/>
        <v>0</v>
      </c>
      <c r="DR484">
        <v>0</v>
      </c>
      <c r="DS484">
        <f t="shared" si="643"/>
        <v>0</v>
      </c>
      <c r="DT484">
        <v>0</v>
      </c>
      <c r="DU484">
        <f t="shared" si="644"/>
        <v>0</v>
      </c>
      <c r="DV484">
        <v>0</v>
      </c>
      <c r="DW484">
        <f t="shared" si="645"/>
        <v>0</v>
      </c>
      <c r="DX484">
        <v>0</v>
      </c>
      <c r="DY484">
        <f t="shared" si="646"/>
        <v>0</v>
      </c>
      <c r="DZ484">
        <v>0</v>
      </c>
      <c r="EA484">
        <f t="shared" si="647"/>
        <v>0</v>
      </c>
      <c r="EB484">
        <v>0</v>
      </c>
      <c r="EC484">
        <f t="shared" si="648"/>
        <v>0</v>
      </c>
      <c r="ED484">
        <v>0</v>
      </c>
      <c r="EE484">
        <f t="shared" si="649"/>
        <v>0</v>
      </c>
      <c r="EF484">
        <v>0</v>
      </c>
      <c r="EG484">
        <f t="shared" si="650"/>
        <v>0</v>
      </c>
      <c r="EH484">
        <v>0</v>
      </c>
      <c r="EI484">
        <f t="shared" si="651"/>
        <v>0</v>
      </c>
      <c r="EJ484">
        <v>0</v>
      </c>
      <c r="EK484">
        <f t="shared" si="652"/>
        <v>0</v>
      </c>
      <c r="EL484">
        <v>0</v>
      </c>
      <c r="EM484">
        <f t="shared" si="653"/>
        <v>0</v>
      </c>
      <c r="EN484">
        <v>0</v>
      </c>
      <c r="EO484">
        <f t="shared" si="654"/>
        <v>0</v>
      </c>
      <c r="EP484">
        <v>0</v>
      </c>
      <c r="EQ484">
        <f t="shared" si="655"/>
        <v>0</v>
      </c>
      <c r="ER484">
        <v>100</v>
      </c>
      <c r="ES484">
        <f t="shared" si="656"/>
        <v>1</v>
      </c>
      <c r="ET484">
        <v>0</v>
      </c>
      <c r="EU484">
        <f t="shared" si="657"/>
        <v>0</v>
      </c>
      <c r="EV484">
        <v>0</v>
      </c>
      <c r="EW484">
        <f t="shared" si="658"/>
        <v>0</v>
      </c>
      <c r="EX484">
        <v>0</v>
      </c>
      <c r="EY484">
        <f t="shared" si="659"/>
        <v>0</v>
      </c>
      <c r="EZ484">
        <v>0</v>
      </c>
      <c r="FA484">
        <f t="shared" si="660"/>
        <v>0</v>
      </c>
      <c r="FB484">
        <v>0</v>
      </c>
      <c r="FC484">
        <f t="shared" si="661"/>
        <v>0</v>
      </c>
      <c r="FD484">
        <v>0</v>
      </c>
      <c r="FE484">
        <v>0</v>
      </c>
      <c r="FF484" s="3" t="s">
        <v>918</v>
      </c>
    </row>
    <row r="485" spans="1:162" x14ac:dyDescent="0.45">
      <c r="A485">
        <v>484</v>
      </c>
      <c r="B485">
        <v>701</v>
      </c>
      <c r="C485" t="s">
        <v>916</v>
      </c>
      <c r="D485" t="s">
        <v>581</v>
      </c>
      <c r="E485" t="s">
        <v>921</v>
      </c>
      <c r="G485" s="2">
        <v>0</v>
      </c>
      <c r="H485">
        <v>453</v>
      </c>
      <c r="I485">
        <v>1500</v>
      </c>
      <c r="J485">
        <v>473</v>
      </c>
      <c r="K485" s="2">
        <f t="shared" si="637"/>
        <v>0.31533333333333335</v>
      </c>
      <c r="M485" t="s">
        <v>1147</v>
      </c>
      <c r="N485">
        <v>0</v>
      </c>
      <c r="O485">
        <f t="shared" si="666"/>
        <v>0</v>
      </c>
      <c r="P485">
        <v>0</v>
      </c>
      <c r="Q485">
        <f t="shared" si="667"/>
        <v>0</v>
      </c>
      <c r="R485">
        <v>38</v>
      </c>
      <c r="S485">
        <v>38</v>
      </c>
      <c r="T485">
        <v>0</v>
      </c>
      <c r="U485">
        <f t="shared" si="669"/>
        <v>0</v>
      </c>
      <c r="V485">
        <v>0</v>
      </c>
      <c r="W485">
        <f t="shared" si="670"/>
        <v>0</v>
      </c>
      <c r="X485">
        <v>0</v>
      </c>
      <c r="Y485">
        <f t="shared" si="671"/>
        <v>0</v>
      </c>
      <c r="Z485">
        <v>0</v>
      </c>
      <c r="AA485">
        <f t="shared" si="672"/>
        <v>0</v>
      </c>
      <c r="AB485">
        <v>0</v>
      </c>
      <c r="AC485">
        <f t="shared" si="673"/>
        <v>0</v>
      </c>
      <c r="AD485">
        <v>40</v>
      </c>
      <c r="AE485">
        <v>40</v>
      </c>
      <c r="AF485">
        <v>0</v>
      </c>
      <c r="AG485">
        <f t="shared" si="675"/>
        <v>0</v>
      </c>
      <c r="AH485">
        <v>0</v>
      </c>
      <c r="AI485">
        <f t="shared" si="700"/>
        <v>0</v>
      </c>
      <c r="AJ485">
        <v>0</v>
      </c>
      <c r="AK485">
        <f t="shared" si="677"/>
        <v>0</v>
      </c>
      <c r="AL485">
        <v>0</v>
      </c>
      <c r="AM485">
        <f>((AL485/100)/FI$10)/((AD485/100)/FI$6+(T485/100)/FO$2+(AF485/100)/FK$6+(AH485/100)/FM$6+(AJ485/100)/FO$6+(AL485/100)/FI$10+(AN485/100)/FK$10+(AP485/100)/FM$10+(R485/100)/FM$2+(N485/100)/FI$2+(AR485/100)/FI$16+(AT485/100)/FK$16+(AV485/100)/FM$16+(AX485/100)/FO$16+(X485/100)/FS$2+(AZ485/100)/FK$19+(BB485/100)/FM$19+(BD485/100)/FO$19+(AB485/100)/FO$13+(BL485/100)/FI$13+(BN485/100)/FO$10+(BF485/100)/FI$23+(BH485/100)/FK$23+(BJ485/100)/FO$23+(BP485/100)/FK$26+(BR485/100)/FM$26+(P485/100)/FK$2+(V485/100)/FQ$2+(Z485/100)/FU$2+(BT485/100)/FO$26)</f>
        <v>0</v>
      </c>
      <c r="AN485">
        <v>0</v>
      </c>
      <c r="AO485">
        <f t="shared" si="679"/>
        <v>0</v>
      </c>
      <c r="AP485">
        <v>4</v>
      </c>
      <c r="AQ485">
        <v>4</v>
      </c>
      <c r="AR485">
        <v>0</v>
      </c>
      <c r="AS485">
        <f t="shared" si="681"/>
        <v>0</v>
      </c>
      <c r="AT485">
        <v>0</v>
      </c>
      <c r="AU485">
        <f t="shared" si="682"/>
        <v>0</v>
      </c>
      <c r="AV485">
        <v>0</v>
      </c>
      <c r="AW485">
        <f t="shared" si="683"/>
        <v>0</v>
      </c>
      <c r="AX485">
        <v>0</v>
      </c>
      <c r="AY485">
        <f t="shared" si="684"/>
        <v>0</v>
      </c>
      <c r="AZ485">
        <v>0</v>
      </c>
      <c r="BA485">
        <f t="shared" si="685"/>
        <v>0</v>
      </c>
      <c r="BB485">
        <v>0</v>
      </c>
      <c r="BC485">
        <f t="shared" si="686"/>
        <v>0</v>
      </c>
      <c r="BD485">
        <v>0</v>
      </c>
      <c r="BE485">
        <f t="shared" si="687"/>
        <v>0</v>
      </c>
      <c r="BF485">
        <v>0</v>
      </c>
      <c r="BG485">
        <f t="shared" si="688"/>
        <v>0</v>
      </c>
      <c r="BH485">
        <v>0</v>
      </c>
      <c r="BI485">
        <f t="shared" si="689"/>
        <v>0</v>
      </c>
      <c r="BJ485">
        <v>0</v>
      </c>
      <c r="BK485">
        <f t="shared" si="690"/>
        <v>0</v>
      </c>
      <c r="BL485">
        <v>0</v>
      </c>
      <c r="BM485">
        <f t="shared" si="691"/>
        <v>0</v>
      </c>
      <c r="BN485">
        <v>0</v>
      </c>
      <c r="BO485">
        <f t="shared" si="692"/>
        <v>0</v>
      </c>
      <c r="BP485">
        <v>18</v>
      </c>
      <c r="BQ485">
        <v>18</v>
      </c>
      <c r="BR485">
        <v>0</v>
      </c>
      <c r="BS485">
        <f t="shared" si="694"/>
        <v>0</v>
      </c>
      <c r="BT485">
        <v>0</v>
      </c>
      <c r="BU485">
        <f t="shared" si="695"/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f t="shared" si="698"/>
        <v>0</v>
      </c>
      <c r="DF485">
        <v>0</v>
      </c>
      <c r="DG485">
        <f t="shared" si="699"/>
        <v>0</v>
      </c>
      <c r="DH485">
        <v>0</v>
      </c>
      <c r="DI485">
        <f t="shared" si="638"/>
        <v>0</v>
      </c>
      <c r="DJ485">
        <v>0</v>
      </c>
      <c r="DK485">
        <f t="shared" si="639"/>
        <v>0</v>
      </c>
      <c r="DL485">
        <v>0</v>
      </c>
      <c r="DM485">
        <f t="shared" si="640"/>
        <v>0</v>
      </c>
      <c r="DN485">
        <v>0</v>
      </c>
      <c r="DO485">
        <f t="shared" si="641"/>
        <v>0</v>
      </c>
      <c r="DP485">
        <v>0</v>
      </c>
      <c r="DQ485">
        <f t="shared" si="642"/>
        <v>0</v>
      </c>
      <c r="DR485">
        <v>0</v>
      </c>
      <c r="DS485">
        <f t="shared" si="643"/>
        <v>0</v>
      </c>
      <c r="DT485">
        <v>0</v>
      </c>
      <c r="DU485">
        <f t="shared" si="644"/>
        <v>0</v>
      </c>
      <c r="DV485">
        <v>0</v>
      </c>
      <c r="DW485">
        <f t="shared" si="645"/>
        <v>0</v>
      </c>
      <c r="DX485">
        <v>0</v>
      </c>
      <c r="DY485">
        <f t="shared" si="646"/>
        <v>0</v>
      </c>
      <c r="DZ485">
        <v>0</v>
      </c>
      <c r="EA485">
        <f t="shared" si="647"/>
        <v>0</v>
      </c>
      <c r="EB485">
        <v>0</v>
      </c>
      <c r="EC485">
        <f t="shared" si="648"/>
        <v>0</v>
      </c>
      <c r="ED485">
        <v>0</v>
      </c>
      <c r="EE485">
        <f t="shared" si="649"/>
        <v>0</v>
      </c>
      <c r="EF485">
        <v>0</v>
      </c>
      <c r="EG485">
        <f t="shared" si="650"/>
        <v>0</v>
      </c>
      <c r="EH485">
        <v>0</v>
      </c>
      <c r="EI485">
        <f t="shared" si="651"/>
        <v>0</v>
      </c>
      <c r="EJ485">
        <v>0</v>
      </c>
      <c r="EK485">
        <f t="shared" si="652"/>
        <v>0</v>
      </c>
      <c r="EL485">
        <v>0</v>
      </c>
      <c r="EM485">
        <f t="shared" si="653"/>
        <v>0</v>
      </c>
      <c r="EN485">
        <v>0</v>
      </c>
      <c r="EO485">
        <f t="shared" si="654"/>
        <v>0</v>
      </c>
      <c r="EP485">
        <v>0</v>
      </c>
      <c r="EQ485">
        <f t="shared" si="655"/>
        <v>0</v>
      </c>
      <c r="ER485">
        <v>100</v>
      </c>
      <c r="ES485">
        <f t="shared" si="656"/>
        <v>1</v>
      </c>
      <c r="ET485">
        <v>0</v>
      </c>
      <c r="EU485">
        <f t="shared" si="657"/>
        <v>0</v>
      </c>
      <c r="EV485">
        <v>0</v>
      </c>
      <c r="EW485">
        <f t="shared" si="658"/>
        <v>0</v>
      </c>
      <c r="EX485">
        <v>0</v>
      </c>
      <c r="EY485">
        <f t="shared" si="659"/>
        <v>0</v>
      </c>
      <c r="EZ485">
        <v>0</v>
      </c>
      <c r="FA485">
        <f t="shared" si="660"/>
        <v>0</v>
      </c>
      <c r="FB485">
        <v>0</v>
      </c>
      <c r="FC485">
        <f t="shared" si="661"/>
        <v>0</v>
      </c>
      <c r="FD485">
        <v>0</v>
      </c>
      <c r="FE485">
        <v>0</v>
      </c>
      <c r="FF485" s="3" t="s">
        <v>918</v>
      </c>
    </row>
    <row r="486" spans="1:162" x14ac:dyDescent="0.45">
      <c r="A486">
        <v>485</v>
      </c>
      <c r="B486">
        <v>702</v>
      </c>
      <c r="C486" t="s">
        <v>916</v>
      </c>
      <c r="D486" t="s">
        <v>581</v>
      </c>
      <c r="E486" t="s">
        <v>922</v>
      </c>
      <c r="G486" s="2">
        <v>0</v>
      </c>
      <c r="H486">
        <v>453</v>
      </c>
      <c r="I486">
        <v>1500</v>
      </c>
      <c r="J486">
        <v>473</v>
      </c>
      <c r="K486" s="2">
        <f t="shared" si="637"/>
        <v>0.31533333333333335</v>
      </c>
      <c r="M486" t="s">
        <v>1147</v>
      </c>
      <c r="N486">
        <v>0</v>
      </c>
      <c r="O486">
        <f t="shared" ref="O486:O505" si="701">((N486/100)/FI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P486">
        <v>0</v>
      </c>
      <c r="Q486">
        <f t="shared" ref="Q486:Q505" si="702">((P486/100)/FK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R486">
        <v>0</v>
      </c>
      <c r="S486">
        <f t="shared" ref="S486:S505" si="703">((R486/100)/FM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T486">
        <v>0</v>
      </c>
      <c r="U486">
        <f t="shared" ref="U486:U505" si="704">((T486/100)/FO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V486">
        <v>0</v>
      </c>
      <c r="W486">
        <f t="shared" si="670"/>
        <v>0</v>
      </c>
      <c r="X486">
        <v>0</v>
      </c>
      <c r="Y486">
        <f t="shared" ref="Y486:Y505" si="705">((X486/100)/FS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Z486">
        <v>0</v>
      </c>
      <c r="AA486">
        <f t="shared" ref="AA486:AA505" si="706">((Z486/100)/FU$2)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AB486">
        <v>0</v>
      </c>
      <c r="AC486">
        <f t="shared" si="673"/>
        <v>0</v>
      </c>
      <c r="AD486">
        <v>81.5</v>
      </c>
      <c r="AE486">
        <v>81.5</v>
      </c>
      <c r="AF486">
        <v>0</v>
      </c>
      <c r="AG486">
        <f t="shared" si="675"/>
        <v>0</v>
      </c>
      <c r="AH486">
        <v>0</v>
      </c>
      <c r="AI486">
        <f t="shared" si="700"/>
        <v>0</v>
      </c>
      <c r="AJ486">
        <v>0</v>
      </c>
      <c r="AK486">
        <f t="shared" si="677"/>
        <v>0</v>
      </c>
      <c r="AL486">
        <v>4</v>
      </c>
      <c r="AM486">
        <v>4</v>
      </c>
      <c r="AN486">
        <v>0</v>
      </c>
      <c r="AO486">
        <f t="shared" si="679"/>
        <v>0</v>
      </c>
      <c r="AP486">
        <v>0</v>
      </c>
      <c r="AQ486">
        <f t="shared" ref="AQ486:AQ505" si="707">((AP486/100)/FM$10)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AR486">
        <v>0</v>
      </c>
      <c r="AS486">
        <f t="shared" si="681"/>
        <v>0</v>
      </c>
      <c r="AT486">
        <v>0</v>
      </c>
      <c r="AU486">
        <f t="shared" si="682"/>
        <v>0</v>
      </c>
      <c r="AV486">
        <v>0</v>
      </c>
      <c r="AW486">
        <f t="shared" si="683"/>
        <v>0</v>
      </c>
      <c r="AX486">
        <v>0</v>
      </c>
      <c r="AY486">
        <f t="shared" si="684"/>
        <v>0</v>
      </c>
      <c r="AZ486">
        <v>0</v>
      </c>
      <c r="BA486">
        <f t="shared" si="685"/>
        <v>0</v>
      </c>
      <c r="BB486">
        <v>0</v>
      </c>
      <c r="BC486">
        <f t="shared" si="686"/>
        <v>0</v>
      </c>
      <c r="BD486">
        <v>0</v>
      </c>
      <c r="BE486">
        <f t="shared" si="687"/>
        <v>0</v>
      </c>
      <c r="BF486">
        <v>0</v>
      </c>
      <c r="BG486">
        <f t="shared" si="688"/>
        <v>0</v>
      </c>
      <c r="BH486">
        <v>0</v>
      </c>
      <c r="BI486">
        <f t="shared" si="689"/>
        <v>0</v>
      </c>
      <c r="BJ486">
        <v>0</v>
      </c>
      <c r="BK486">
        <f t="shared" si="690"/>
        <v>0</v>
      </c>
      <c r="BL486">
        <v>0</v>
      </c>
      <c r="BM486">
        <f t="shared" ref="BM486:BM505" si="708">((BL486/100)/FI$13)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N486">
        <v>0</v>
      </c>
      <c r="BO486">
        <f t="shared" si="692"/>
        <v>0</v>
      </c>
      <c r="BP486">
        <v>14.5</v>
      </c>
      <c r="BQ486">
        <f>((BP486/100)/FK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0.45572744664316245</v>
      </c>
      <c r="BR486">
        <v>0</v>
      </c>
      <c r="BS486">
        <f t="shared" ref="BS486:BS505" si="709">((BR486/100)/FM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T486">
        <v>0</v>
      </c>
      <c r="BU486">
        <f t="shared" ref="BU486:BU505" si="710">((BT486/100)/FO$26)/((AD486/100)/FI$6+(T486/100)/FO$2+(AF486/100)/FK$6+(AH486/100)/FM$6+(AJ486/100)/FO$6+(AL486/100)/FI$10+(AN486/100)/FK$10+(AP486/100)/FM$10+(R486/100)/FM$2+(N486/100)/FI$2+(AR486/100)/FI$16+(AT486/100)/FK$16+(AV486/100)/FM$16+(AX486/100)/FO$16+(X486/100)/FS$2+(AZ486/100)/FK$19+(BB486/100)/FM$19+(BD486/100)/FO$19+(AB486/100)/FO$13+(BL486/100)/FI$13+(BN486/100)/FO$10+(BF486/100)/FI$23+(BH486/100)/FK$23+(BJ486/100)/FO$23+(BP486/100)/FK$26+(BR486/100)/FM$26+(P486/100)/FK$2+(V486/100)/FQ$2+(Z486/100)/FU$2+(BT486/100)/FO$26)</f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f t="shared" si="698"/>
        <v>0</v>
      </c>
      <c r="DF486">
        <v>0</v>
      </c>
      <c r="DG486">
        <f t="shared" si="699"/>
        <v>0</v>
      </c>
      <c r="DH486">
        <v>0</v>
      </c>
      <c r="DI486">
        <f t="shared" si="638"/>
        <v>0</v>
      </c>
      <c r="DJ486">
        <v>0</v>
      </c>
      <c r="DK486">
        <f t="shared" si="639"/>
        <v>0</v>
      </c>
      <c r="DL486">
        <v>0</v>
      </c>
      <c r="DM486">
        <f t="shared" si="640"/>
        <v>0</v>
      </c>
      <c r="DN486">
        <v>0</v>
      </c>
      <c r="DO486">
        <f t="shared" si="641"/>
        <v>0</v>
      </c>
      <c r="DP486">
        <v>0</v>
      </c>
      <c r="DQ486">
        <f t="shared" si="642"/>
        <v>0</v>
      </c>
      <c r="DR486">
        <v>0</v>
      </c>
      <c r="DS486">
        <f t="shared" si="643"/>
        <v>0</v>
      </c>
      <c r="DT486">
        <v>0</v>
      </c>
      <c r="DU486">
        <f t="shared" si="644"/>
        <v>0</v>
      </c>
      <c r="DV486">
        <v>0</v>
      </c>
      <c r="DW486">
        <f t="shared" si="645"/>
        <v>0</v>
      </c>
      <c r="DX486">
        <v>0</v>
      </c>
      <c r="DY486">
        <f t="shared" si="646"/>
        <v>0</v>
      </c>
      <c r="DZ486">
        <v>0</v>
      </c>
      <c r="EA486">
        <f t="shared" si="647"/>
        <v>0</v>
      </c>
      <c r="EB486">
        <v>0</v>
      </c>
      <c r="EC486">
        <f t="shared" si="648"/>
        <v>0</v>
      </c>
      <c r="ED486">
        <v>0</v>
      </c>
      <c r="EE486">
        <f t="shared" si="649"/>
        <v>0</v>
      </c>
      <c r="EF486">
        <v>0</v>
      </c>
      <c r="EG486">
        <f t="shared" si="650"/>
        <v>0</v>
      </c>
      <c r="EH486">
        <v>0</v>
      </c>
      <c r="EI486">
        <f t="shared" si="651"/>
        <v>0</v>
      </c>
      <c r="EJ486">
        <v>0</v>
      </c>
      <c r="EK486">
        <f t="shared" si="652"/>
        <v>0</v>
      </c>
      <c r="EL486">
        <v>0</v>
      </c>
      <c r="EM486">
        <f t="shared" si="653"/>
        <v>0</v>
      </c>
      <c r="EN486">
        <v>0</v>
      </c>
      <c r="EO486">
        <f t="shared" si="654"/>
        <v>0</v>
      </c>
      <c r="EP486">
        <v>0</v>
      </c>
      <c r="EQ486">
        <f t="shared" si="655"/>
        <v>0</v>
      </c>
      <c r="ER486">
        <v>100</v>
      </c>
      <c r="ES486">
        <f t="shared" si="656"/>
        <v>1</v>
      </c>
      <c r="ET486">
        <v>0</v>
      </c>
      <c r="EU486">
        <f t="shared" si="657"/>
        <v>0</v>
      </c>
      <c r="EV486">
        <v>0</v>
      </c>
      <c r="EW486">
        <f t="shared" si="658"/>
        <v>0</v>
      </c>
      <c r="EX486">
        <v>0</v>
      </c>
      <c r="EY486">
        <f t="shared" si="659"/>
        <v>0</v>
      </c>
      <c r="EZ486">
        <v>0</v>
      </c>
      <c r="FA486">
        <f t="shared" si="660"/>
        <v>0</v>
      </c>
      <c r="FB486">
        <v>0</v>
      </c>
      <c r="FC486">
        <f t="shared" si="661"/>
        <v>0</v>
      </c>
      <c r="FD486">
        <v>0</v>
      </c>
      <c r="FE486">
        <v>0</v>
      </c>
      <c r="FF486" s="3" t="s">
        <v>918</v>
      </c>
    </row>
    <row r="487" spans="1:162" x14ac:dyDescent="0.45">
      <c r="A487">
        <v>486</v>
      </c>
      <c r="B487">
        <v>703</v>
      </c>
      <c r="C487" t="s">
        <v>916</v>
      </c>
      <c r="D487" t="s">
        <v>581</v>
      </c>
      <c r="E487" t="s">
        <v>923</v>
      </c>
      <c r="G487" s="2">
        <v>0</v>
      </c>
      <c r="H487">
        <v>453</v>
      </c>
      <c r="I487">
        <v>1500</v>
      </c>
      <c r="J487">
        <v>473</v>
      </c>
      <c r="K487" s="2">
        <f t="shared" si="637"/>
        <v>0.31533333333333335</v>
      </c>
      <c r="M487" t="s">
        <v>1147</v>
      </c>
      <c r="N487">
        <v>0</v>
      </c>
      <c r="O487">
        <f t="shared" si="701"/>
        <v>0</v>
      </c>
      <c r="P487">
        <v>0</v>
      </c>
      <c r="Q487">
        <f t="shared" si="702"/>
        <v>0</v>
      </c>
      <c r="R487">
        <v>0</v>
      </c>
      <c r="S487">
        <f t="shared" si="703"/>
        <v>0</v>
      </c>
      <c r="T487">
        <v>0</v>
      </c>
      <c r="U487">
        <f t="shared" si="704"/>
        <v>0</v>
      </c>
      <c r="V487">
        <v>0</v>
      </c>
      <c r="W487">
        <f t="shared" si="670"/>
        <v>0</v>
      </c>
      <c r="X487">
        <v>0</v>
      </c>
      <c r="Y487">
        <f t="shared" si="705"/>
        <v>0</v>
      </c>
      <c r="Z487">
        <v>0</v>
      </c>
      <c r="AA487">
        <f t="shared" si="706"/>
        <v>0</v>
      </c>
      <c r="AB487">
        <v>0</v>
      </c>
      <c r="AC487">
        <f t="shared" si="673"/>
        <v>0</v>
      </c>
      <c r="AD487">
        <v>81.5</v>
      </c>
      <c r="AE487">
        <v>81.5</v>
      </c>
      <c r="AF487">
        <v>2.5</v>
      </c>
      <c r="AG487">
        <v>2.5</v>
      </c>
      <c r="AH487">
        <v>0</v>
      </c>
      <c r="AI487">
        <f t="shared" si="700"/>
        <v>0</v>
      </c>
      <c r="AJ487">
        <v>0</v>
      </c>
      <c r="AK487">
        <f t="shared" si="677"/>
        <v>0</v>
      </c>
      <c r="AL487">
        <v>2.5</v>
      </c>
      <c r="AM487">
        <v>2.5</v>
      </c>
      <c r="AN487">
        <v>0</v>
      </c>
      <c r="AO487">
        <f t="shared" si="679"/>
        <v>0</v>
      </c>
      <c r="AP487">
        <v>0</v>
      </c>
      <c r="AQ487">
        <f t="shared" si="707"/>
        <v>0</v>
      </c>
      <c r="AR487">
        <v>0</v>
      </c>
      <c r="AS487">
        <f t="shared" si="681"/>
        <v>0</v>
      </c>
      <c r="AT487">
        <v>0</v>
      </c>
      <c r="AU487">
        <f t="shared" si="682"/>
        <v>0</v>
      </c>
      <c r="AV487">
        <v>0</v>
      </c>
      <c r="AW487">
        <f t="shared" si="683"/>
        <v>0</v>
      </c>
      <c r="AX487">
        <v>0</v>
      </c>
      <c r="AY487">
        <f t="shared" si="684"/>
        <v>0</v>
      </c>
      <c r="AZ487">
        <v>0</v>
      </c>
      <c r="BA487">
        <f t="shared" si="685"/>
        <v>0</v>
      </c>
      <c r="BB487">
        <v>0</v>
      </c>
      <c r="BC487">
        <f t="shared" si="686"/>
        <v>0</v>
      </c>
      <c r="BD487">
        <v>0</v>
      </c>
      <c r="BE487">
        <f t="shared" si="687"/>
        <v>0</v>
      </c>
      <c r="BF487">
        <v>0</v>
      </c>
      <c r="BG487">
        <f t="shared" si="688"/>
        <v>0</v>
      </c>
      <c r="BH487">
        <v>0</v>
      </c>
      <c r="BI487">
        <f t="shared" si="689"/>
        <v>0</v>
      </c>
      <c r="BJ487">
        <v>0</v>
      </c>
      <c r="BK487">
        <f t="shared" si="690"/>
        <v>0</v>
      </c>
      <c r="BL487">
        <v>0</v>
      </c>
      <c r="BM487">
        <f t="shared" si="708"/>
        <v>0</v>
      </c>
      <c r="BN487">
        <v>0</v>
      </c>
      <c r="BO487">
        <f t="shared" si="692"/>
        <v>0</v>
      </c>
      <c r="BP487">
        <v>13.5</v>
      </c>
      <c r="BQ487">
        <v>13.5</v>
      </c>
      <c r="BR487">
        <v>0</v>
      </c>
      <c r="BS487">
        <f t="shared" si="709"/>
        <v>0</v>
      </c>
      <c r="BT487">
        <v>0</v>
      </c>
      <c r="BU487">
        <f t="shared" si="710"/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f t="shared" si="698"/>
        <v>0</v>
      </c>
      <c r="DF487">
        <v>0</v>
      </c>
      <c r="DG487">
        <f t="shared" si="699"/>
        <v>0</v>
      </c>
      <c r="DH487">
        <v>0</v>
      </c>
      <c r="DI487">
        <f t="shared" si="638"/>
        <v>0</v>
      </c>
      <c r="DJ487">
        <v>0</v>
      </c>
      <c r="DK487">
        <f t="shared" si="639"/>
        <v>0</v>
      </c>
      <c r="DL487">
        <v>0</v>
      </c>
      <c r="DM487">
        <f t="shared" si="640"/>
        <v>0</v>
      </c>
      <c r="DN487">
        <v>0</v>
      </c>
      <c r="DO487">
        <f t="shared" si="641"/>
        <v>0</v>
      </c>
      <c r="DP487">
        <v>0</v>
      </c>
      <c r="DQ487">
        <f t="shared" si="642"/>
        <v>0</v>
      </c>
      <c r="DR487">
        <v>0</v>
      </c>
      <c r="DS487">
        <f t="shared" si="643"/>
        <v>0</v>
      </c>
      <c r="DT487">
        <v>0</v>
      </c>
      <c r="DU487">
        <f t="shared" si="644"/>
        <v>0</v>
      </c>
      <c r="DV487">
        <v>0</v>
      </c>
      <c r="DW487">
        <f t="shared" si="645"/>
        <v>0</v>
      </c>
      <c r="DX487">
        <v>0</v>
      </c>
      <c r="DY487">
        <f t="shared" si="646"/>
        <v>0</v>
      </c>
      <c r="DZ487">
        <v>0</v>
      </c>
      <c r="EA487">
        <f t="shared" si="647"/>
        <v>0</v>
      </c>
      <c r="EB487">
        <v>0</v>
      </c>
      <c r="EC487">
        <f t="shared" si="648"/>
        <v>0</v>
      </c>
      <c r="ED487">
        <v>0</v>
      </c>
      <c r="EE487">
        <f t="shared" si="649"/>
        <v>0</v>
      </c>
      <c r="EF487">
        <v>0</v>
      </c>
      <c r="EG487">
        <f t="shared" si="650"/>
        <v>0</v>
      </c>
      <c r="EH487">
        <v>0</v>
      </c>
      <c r="EI487">
        <f t="shared" si="651"/>
        <v>0</v>
      </c>
      <c r="EJ487">
        <v>0</v>
      </c>
      <c r="EK487">
        <f t="shared" si="652"/>
        <v>0</v>
      </c>
      <c r="EL487">
        <v>0</v>
      </c>
      <c r="EM487">
        <f t="shared" si="653"/>
        <v>0</v>
      </c>
      <c r="EN487">
        <v>0</v>
      </c>
      <c r="EO487">
        <f t="shared" si="654"/>
        <v>0</v>
      </c>
      <c r="EP487">
        <v>0</v>
      </c>
      <c r="EQ487">
        <f t="shared" si="655"/>
        <v>0</v>
      </c>
      <c r="ER487">
        <v>100</v>
      </c>
      <c r="ES487">
        <f t="shared" si="656"/>
        <v>1</v>
      </c>
      <c r="ET487">
        <v>0</v>
      </c>
      <c r="EU487">
        <f t="shared" si="657"/>
        <v>0</v>
      </c>
      <c r="EV487">
        <v>0</v>
      </c>
      <c r="EW487">
        <f t="shared" si="658"/>
        <v>0</v>
      </c>
      <c r="EX487">
        <v>0</v>
      </c>
      <c r="EY487">
        <f t="shared" si="659"/>
        <v>0</v>
      </c>
      <c r="EZ487">
        <v>0</v>
      </c>
      <c r="FA487">
        <f t="shared" si="660"/>
        <v>0</v>
      </c>
      <c r="FB487">
        <v>0</v>
      </c>
      <c r="FC487">
        <f t="shared" si="661"/>
        <v>0</v>
      </c>
      <c r="FD487">
        <v>0</v>
      </c>
      <c r="FE487">
        <v>0</v>
      </c>
      <c r="FF487" s="3" t="s">
        <v>918</v>
      </c>
    </row>
    <row r="488" spans="1:162" x14ac:dyDescent="0.45">
      <c r="A488">
        <v>487</v>
      </c>
      <c r="B488">
        <v>704</v>
      </c>
      <c r="C488" t="s">
        <v>924</v>
      </c>
      <c r="D488" t="s">
        <v>416</v>
      </c>
      <c r="G488" s="2">
        <v>1</v>
      </c>
      <c r="H488">
        <f>98+273</f>
        <v>371</v>
      </c>
      <c r="I488">
        <v>923</v>
      </c>
      <c r="J488">
        <f>120+273</f>
        <v>393</v>
      </c>
      <c r="K488" s="2">
        <f t="shared" si="637"/>
        <v>0.42578548212351031</v>
      </c>
      <c r="M488" t="s">
        <v>1144</v>
      </c>
      <c r="N488">
        <v>0</v>
      </c>
      <c r="O488">
        <f t="shared" si="701"/>
        <v>0</v>
      </c>
      <c r="P488">
        <v>0</v>
      </c>
      <c r="Q488">
        <f t="shared" si="702"/>
        <v>0</v>
      </c>
      <c r="R488">
        <v>0</v>
      </c>
      <c r="S488">
        <f t="shared" si="703"/>
        <v>0</v>
      </c>
      <c r="T488">
        <v>0</v>
      </c>
      <c r="U488">
        <f t="shared" si="704"/>
        <v>0</v>
      </c>
      <c r="V488">
        <v>0</v>
      </c>
      <c r="W488">
        <f t="shared" si="670"/>
        <v>0</v>
      </c>
      <c r="X488">
        <v>0</v>
      </c>
      <c r="Y488">
        <f t="shared" si="705"/>
        <v>0</v>
      </c>
      <c r="Z488">
        <v>100</v>
      </c>
      <c r="AA488">
        <f t="shared" si="706"/>
        <v>1</v>
      </c>
      <c r="AB488">
        <v>0</v>
      </c>
      <c r="AC488">
        <f t="shared" si="673"/>
        <v>0</v>
      </c>
      <c r="AD488">
        <v>0</v>
      </c>
      <c r="AE488">
        <f t="shared" ref="AE488:AE505" si="711">((AD488/100)/FI$6)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F488">
        <v>0</v>
      </c>
      <c r="AG488">
        <f t="shared" ref="AG488:AG505" si="712">((AF488/100)/FK$6)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H488">
        <v>0</v>
      </c>
      <c r="AI488">
        <f t="shared" si="700"/>
        <v>0</v>
      </c>
      <c r="AJ488">
        <v>0</v>
      </c>
      <c r="AK488">
        <f t="shared" si="677"/>
        <v>0</v>
      </c>
      <c r="AL488">
        <v>0</v>
      </c>
      <c r="AM488">
        <f t="shared" ref="AM488:AM505" si="713">((AL488/100)/FI$10)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AN488">
        <v>0</v>
      </c>
      <c r="AO488">
        <f t="shared" si="679"/>
        <v>0</v>
      </c>
      <c r="AP488">
        <v>0</v>
      </c>
      <c r="AQ488">
        <f t="shared" si="707"/>
        <v>0</v>
      </c>
      <c r="AR488">
        <v>0</v>
      </c>
      <c r="AS488">
        <f t="shared" si="681"/>
        <v>0</v>
      </c>
      <c r="AT488">
        <v>0</v>
      </c>
      <c r="AU488">
        <f t="shared" si="682"/>
        <v>0</v>
      </c>
      <c r="AV488">
        <v>0</v>
      </c>
      <c r="AW488">
        <f t="shared" si="683"/>
        <v>0</v>
      </c>
      <c r="AX488">
        <v>0</v>
      </c>
      <c r="AY488">
        <f t="shared" si="684"/>
        <v>0</v>
      </c>
      <c r="AZ488">
        <v>0</v>
      </c>
      <c r="BA488">
        <f t="shared" si="685"/>
        <v>0</v>
      </c>
      <c r="BB488">
        <v>0</v>
      </c>
      <c r="BC488">
        <f t="shared" si="686"/>
        <v>0</v>
      </c>
      <c r="BD488">
        <v>0</v>
      </c>
      <c r="BE488">
        <f t="shared" si="687"/>
        <v>0</v>
      </c>
      <c r="BF488">
        <v>0</v>
      </c>
      <c r="BG488">
        <f t="shared" si="688"/>
        <v>0</v>
      </c>
      <c r="BH488">
        <v>0</v>
      </c>
      <c r="BI488">
        <f t="shared" si="689"/>
        <v>0</v>
      </c>
      <c r="BJ488">
        <v>0</v>
      </c>
      <c r="BK488">
        <f t="shared" si="690"/>
        <v>0</v>
      </c>
      <c r="BL488">
        <v>0</v>
      </c>
      <c r="BM488">
        <f t="shared" si="708"/>
        <v>0</v>
      </c>
      <c r="BN488">
        <v>0</v>
      </c>
      <c r="BO488">
        <f t="shared" si="692"/>
        <v>0</v>
      </c>
      <c r="BP488">
        <v>0</v>
      </c>
      <c r="BQ488">
        <f t="shared" ref="BQ488:BQ505" si="714">((BP488/100)/FK$26)/((AD488/100)/FI$6+(T488/100)/FO$2+(AF488/100)/FK$6+(AH488/100)/FM$6+(AJ488/100)/FO$6+(AL488/100)/FI$10+(AN488/100)/FK$10+(AP488/100)/FM$10+(R488/100)/FM$2+(N488/100)/FI$2+(AR488/100)/FI$16+(AT488/100)/FK$16+(AV488/100)/FM$16+(AX488/100)/FO$16+(X488/100)/FS$2+(AZ488/100)/FK$19+(BB488/100)/FM$19+(BD488/100)/FO$19+(AB488/100)/FO$13+(BL488/100)/FI$13+(BN488/100)/FO$10+(BF488/100)/FI$23+(BH488/100)/FK$23+(BJ488/100)/FO$23+(BP488/100)/FK$26+(BR488/100)/FM$26+(P488/100)/FK$2+(V488/100)/FQ$2+(Z488/100)/FU$2+(BT488/100)/FO$26)</f>
        <v>0</v>
      </c>
      <c r="BR488">
        <v>0</v>
      </c>
      <c r="BS488">
        <f t="shared" si="709"/>
        <v>0</v>
      </c>
      <c r="BT488">
        <v>0</v>
      </c>
      <c r="BU488">
        <f t="shared" si="710"/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f t="shared" si="698"/>
        <v>0</v>
      </c>
      <c r="DF488">
        <v>0</v>
      </c>
      <c r="DG488">
        <f t="shared" si="699"/>
        <v>0</v>
      </c>
      <c r="DH488">
        <v>0</v>
      </c>
      <c r="DI488">
        <f t="shared" si="638"/>
        <v>0</v>
      </c>
      <c r="DJ488">
        <v>0</v>
      </c>
      <c r="DK488">
        <f t="shared" si="639"/>
        <v>0</v>
      </c>
      <c r="DL488">
        <v>0</v>
      </c>
      <c r="DM488">
        <f t="shared" si="640"/>
        <v>0</v>
      </c>
      <c r="DN488">
        <v>0</v>
      </c>
      <c r="DO488">
        <f t="shared" si="641"/>
        <v>0</v>
      </c>
      <c r="DP488">
        <v>0</v>
      </c>
      <c r="DQ488">
        <f t="shared" si="642"/>
        <v>0</v>
      </c>
      <c r="DR488">
        <v>0</v>
      </c>
      <c r="DS488">
        <f t="shared" si="643"/>
        <v>0</v>
      </c>
      <c r="DT488">
        <v>0</v>
      </c>
      <c r="DU488">
        <f t="shared" si="644"/>
        <v>0</v>
      </c>
      <c r="DV488">
        <v>100</v>
      </c>
      <c r="DW488">
        <f t="shared" si="645"/>
        <v>1</v>
      </c>
      <c r="DX488">
        <v>0</v>
      </c>
      <c r="DY488">
        <f t="shared" si="646"/>
        <v>0</v>
      </c>
      <c r="DZ488">
        <v>0</v>
      </c>
      <c r="EA488">
        <f t="shared" si="647"/>
        <v>0</v>
      </c>
      <c r="EB488">
        <v>0</v>
      </c>
      <c r="EC488">
        <f t="shared" si="648"/>
        <v>0</v>
      </c>
      <c r="ED488">
        <v>0</v>
      </c>
      <c r="EE488">
        <f t="shared" si="649"/>
        <v>0</v>
      </c>
      <c r="EF488">
        <v>0</v>
      </c>
      <c r="EG488">
        <f t="shared" si="650"/>
        <v>0</v>
      </c>
      <c r="EH488">
        <v>0</v>
      </c>
      <c r="EI488">
        <f t="shared" si="651"/>
        <v>0</v>
      </c>
      <c r="EJ488">
        <v>0</v>
      </c>
      <c r="EK488">
        <f t="shared" si="652"/>
        <v>0</v>
      </c>
      <c r="EL488">
        <v>0</v>
      </c>
      <c r="EM488">
        <f t="shared" si="653"/>
        <v>0</v>
      </c>
      <c r="EN488">
        <v>0</v>
      </c>
      <c r="EO488">
        <f t="shared" si="654"/>
        <v>0</v>
      </c>
      <c r="EP488">
        <v>0</v>
      </c>
      <c r="EQ488">
        <f t="shared" si="655"/>
        <v>0</v>
      </c>
      <c r="ER488">
        <v>0</v>
      </c>
      <c r="ES488">
        <f t="shared" si="656"/>
        <v>0</v>
      </c>
      <c r="ET488">
        <v>0</v>
      </c>
      <c r="EU488">
        <f t="shared" si="657"/>
        <v>0</v>
      </c>
      <c r="EV488">
        <v>0</v>
      </c>
      <c r="EW488">
        <f t="shared" si="658"/>
        <v>0</v>
      </c>
      <c r="EX488">
        <v>0</v>
      </c>
      <c r="EY488">
        <f t="shared" si="659"/>
        <v>0</v>
      </c>
      <c r="EZ488">
        <v>0</v>
      </c>
      <c r="FA488">
        <f t="shared" si="660"/>
        <v>0</v>
      </c>
      <c r="FB488">
        <v>0</v>
      </c>
      <c r="FC488">
        <f t="shared" si="661"/>
        <v>0</v>
      </c>
      <c r="FD488">
        <v>0</v>
      </c>
      <c r="FE488">
        <v>0</v>
      </c>
      <c r="FF488" s="3" t="s">
        <v>925</v>
      </c>
    </row>
    <row r="489" spans="1:162" x14ac:dyDescent="0.45">
      <c r="A489">
        <v>488</v>
      </c>
      <c r="B489">
        <v>705</v>
      </c>
      <c r="C489" t="s">
        <v>924</v>
      </c>
      <c r="D489" t="s">
        <v>926</v>
      </c>
      <c r="G489" s="2">
        <v>1</v>
      </c>
      <c r="H489">
        <f>39+273</f>
        <v>312</v>
      </c>
      <c r="I489">
        <v>923</v>
      </c>
      <c r="J489">
        <f>273+60</f>
        <v>333</v>
      </c>
      <c r="K489" s="2">
        <f t="shared" si="637"/>
        <v>0.36078006500541709</v>
      </c>
      <c r="M489" t="s">
        <v>1144</v>
      </c>
      <c r="N489">
        <v>0</v>
      </c>
      <c r="O489">
        <f t="shared" si="701"/>
        <v>0</v>
      </c>
      <c r="P489">
        <v>0</v>
      </c>
      <c r="Q489">
        <f t="shared" si="702"/>
        <v>0</v>
      </c>
      <c r="R489">
        <v>0</v>
      </c>
      <c r="S489">
        <f t="shared" si="703"/>
        <v>0</v>
      </c>
      <c r="T489">
        <v>0</v>
      </c>
      <c r="U489">
        <f t="shared" si="704"/>
        <v>0</v>
      </c>
      <c r="V489">
        <v>0</v>
      </c>
      <c r="W489">
        <f t="shared" si="670"/>
        <v>0</v>
      </c>
      <c r="X489">
        <v>0</v>
      </c>
      <c r="Y489">
        <f t="shared" si="705"/>
        <v>0</v>
      </c>
      <c r="Z489">
        <v>100</v>
      </c>
      <c r="AA489">
        <f t="shared" si="706"/>
        <v>1</v>
      </c>
      <c r="AB489">
        <v>0</v>
      </c>
      <c r="AC489">
        <f t="shared" si="673"/>
        <v>0</v>
      </c>
      <c r="AD489">
        <v>0</v>
      </c>
      <c r="AE489">
        <f t="shared" si="711"/>
        <v>0</v>
      </c>
      <c r="AF489">
        <v>0</v>
      </c>
      <c r="AG489">
        <f t="shared" si="712"/>
        <v>0</v>
      </c>
      <c r="AH489">
        <v>0</v>
      </c>
      <c r="AI489">
        <f t="shared" si="700"/>
        <v>0</v>
      </c>
      <c r="AJ489">
        <v>0</v>
      </c>
      <c r="AK489">
        <f t="shared" si="677"/>
        <v>0</v>
      </c>
      <c r="AL489">
        <v>0</v>
      </c>
      <c r="AM489">
        <f t="shared" si="713"/>
        <v>0</v>
      </c>
      <c r="AN489">
        <v>0</v>
      </c>
      <c r="AO489">
        <f t="shared" si="679"/>
        <v>0</v>
      </c>
      <c r="AP489">
        <v>0</v>
      </c>
      <c r="AQ489">
        <f t="shared" si="707"/>
        <v>0</v>
      </c>
      <c r="AR489">
        <v>0</v>
      </c>
      <c r="AS489">
        <f t="shared" si="681"/>
        <v>0</v>
      </c>
      <c r="AT489">
        <v>0</v>
      </c>
      <c r="AU489">
        <f t="shared" si="682"/>
        <v>0</v>
      </c>
      <c r="AV489">
        <v>0</v>
      </c>
      <c r="AW489">
        <f t="shared" si="683"/>
        <v>0</v>
      </c>
      <c r="AX489">
        <v>0</v>
      </c>
      <c r="AY489">
        <f t="shared" si="684"/>
        <v>0</v>
      </c>
      <c r="AZ489">
        <v>0</v>
      </c>
      <c r="BA489">
        <f t="shared" si="685"/>
        <v>0</v>
      </c>
      <c r="BB489">
        <v>0</v>
      </c>
      <c r="BC489">
        <f t="shared" si="686"/>
        <v>0</v>
      </c>
      <c r="BD489">
        <v>0</v>
      </c>
      <c r="BE489">
        <f t="shared" si="687"/>
        <v>0</v>
      </c>
      <c r="BF489">
        <v>0</v>
      </c>
      <c r="BG489">
        <f t="shared" si="688"/>
        <v>0</v>
      </c>
      <c r="BH489">
        <v>0</v>
      </c>
      <c r="BI489">
        <f t="shared" si="689"/>
        <v>0</v>
      </c>
      <c r="BJ489">
        <v>0</v>
      </c>
      <c r="BK489">
        <f t="shared" si="690"/>
        <v>0</v>
      </c>
      <c r="BL489">
        <v>0</v>
      </c>
      <c r="BM489">
        <f t="shared" si="708"/>
        <v>0</v>
      </c>
      <c r="BN489">
        <v>0</v>
      </c>
      <c r="BO489">
        <f t="shared" si="692"/>
        <v>0</v>
      </c>
      <c r="BP489">
        <v>0</v>
      </c>
      <c r="BQ489">
        <f t="shared" si="714"/>
        <v>0</v>
      </c>
      <c r="BR489">
        <v>0</v>
      </c>
      <c r="BS489">
        <f t="shared" si="709"/>
        <v>0</v>
      </c>
      <c r="BT489">
        <v>0</v>
      </c>
      <c r="BU489">
        <f t="shared" si="710"/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f t="shared" si="638"/>
        <v>0</v>
      </c>
      <c r="DJ489">
        <v>0</v>
      </c>
      <c r="DK489">
        <f t="shared" si="639"/>
        <v>0</v>
      </c>
      <c r="DL489">
        <v>0</v>
      </c>
      <c r="DM489">
        <f t="shared" si="640"/>
        <v>0</v>
      </c>
      <c r="DN489">
        <v>0</v>
      </c>
      <c r="DO489">
        <f t="shared" si="641"/>
        <v>0</v>
      </c>
      <c r="DP489">
        <v>0</v>
      </c>
      <c r="DQ489">
        <f t="shared" si="642"/>
        <v>0</v>
      </c>
      <c r="DR489">
        <v>0</v>
      </c>
      <c r="DS489">
        <f t="shared" si="643"/>
        <v>0</v>
      </c>
      <c r="DT489">
        <v>0</v>
      </c>
      <c r="DU489">
        <f t="shared" si="644"/>
        <v>0</v>
      </c>
      <c r="DV489">
        <v>0</v>
      </c>
      <c r="DW489">
        <f t="shared" si="645"/>
        <v>0</v>
      </c>
      <c r="DX489">
        <v>0</v>
      </c>
      <c r="DY489">
        <f t="shared" si="646"/>
        <v>0</v>
      </c>
      <c r="DZ489">
        <v>0</v>
      </c>
      <c r="EA489">
        <f t="shared" si="647"/>
        <v>0</v>
      </c>
      <c r="EB489">
        <v>0</v>
      </c>
      <c r="EC489">
        <f t="shared" si="648"/>
        <v>0</v>
      </c>
      <c r="ED489">
        <v>0</v>
      </c>
      <c r="EE489">
        <f t="shared" si="649"/>
        <v>0</v>
      </c>
      <c r="EF489">
        <v>0</v>
      </c>
      <c r="EG489">
        <f t="shared" si="650"/>
        <v>0</v>
      </c>
      <c r="EH489">
        <v>0</v>
      </c>
      <c r="EI489">
        <f t="shared" si="651"/>
        <v>0</v>
      </c>
      <c r="EJ489">
        <v>0</v>
      </c>
      <c r="EK489">
        <f t="shared" si="652"/>
        <v>0</v>
      </c>
      <c r="EL489">
        <v>0</v>
      </c>
      <c r="EM489">
        <f t="shared" si="653"/>
        <v>0</v>
      </c>
      <c r="EN489">
        <v>0</v>
      </c>
      <c r="EO489">
        <f t="shared" si="654"/>
        <v>0</v>
      </c>
      <c r="EP489">
        <v>0</v>
      </c>
      <c r="EQ489">
        <f t="shared" si="655"/>
        <v>0</v>
      </c>
      <c r="ER489">
        <v>0</v>
      </c>
      <c r="ES489">
        <f t="shared" si="656"/>
        <v>0</v>
      </c>
      <c r="ET489">
        <v>0</v>
      </c>
      <c r="EU489">
        <f t="shared" si="657"/>
        <v>0</v>
      </c>
      <c r="EV489">
        <v>0</v>
      </c>
      <c r="EW489">
        <f t="shared" si="658"/>
        <v>0</v>
      </c>
      <c r="EX489">
        <v>0</v>
      </c>
      <c r="EY489">
        <f t="shared" si="659"/>
        <v>0</v>
      </c>
      <c r="EZ489">
        <v>100</v>
      </c>
      <c r="FA489">
        <f t="shared" si="660"/>
        <v>1</v>
      </c>
      <c r="FB489">
        <v>0</v>
      </c>
      <c r="FC489">
        <f t="shared" si="661"/>
        <v>0</v>
      </c>
      <c r="FD489">
        <v>0</v>
      </c>
      <c r="FE489">
        <v>0</v>
      </c>
      <c r="FF489" s="3" t="s">
        <v>925</v>
      </c>
    </row>
    <row r="490" spans="1:162" x14ac:dyDescent="0.45">
      <c r="A490">
        <v>489</v>
      </c>
      <c r="B490">
        <v>706</v>
      </c>
      <c r="C490" t="s">
        <v>924</v>
      </c>
      <c r="D490" t="s">
        <v>927</v>
      </c>
      <c r="G490" s="2">
        <v>1</v>
      </c>
      <c r="H490">
        <f>28+273</f>
        <v>301</v>
      </c>
      <c r="I490">
        <v>923</v>
      </c>
      <c r="J490">
        <f>50+273</f>
        <v>323</v>
      </c>
      <c r="K490" s="2">
        <f t="shared" ref="K490:K505" si="715">J490/I490</f>
        <v>0.34994582881906827</v>
      </c>
      <c r="M490" t="s">
        <v>1144</v>
      </c>
      <c r="N490">
        <v>0</v>
      </c>
      <c r="O490">
        <f t="shared" si="701"/>
        <v>0</v>
      </c>
      <c r="P490">
        <v>0</v>
      </c>
      <c r="Q490">
        <f t="shared" si="702"/>
        <v>0</v>
      </c>
      <c r="R490">
        <v>0</v>
      </c>
      <c r="S490">
        <f t="shared" si="703"/>
        <v>0</v>
      </c>
      <c r="T490">
        <v>0</v>
      </c>
      <c r="U490">
        <f t="shared" si="704"/>
        <v>0</v>
      </c>
      <c r="V490">
        <v>0</v>
      </c>
      <c r="W490">
        <f t="shared" si="670"/>
        <v>0</v>
      </c>
      <c r="X490">
        <v>0</v>
      </c>
      <c r="Y490">
        <f t="shared" si="705"/>
        <v>0</v>
      </c>
      <c r="Z490">
        <v>100</v>
      </c>
      <c r="AA490">
        <f t="shared" si="706"/>
        <v>1</v>
      </c>
      <c r="AB490">
        <v>0</v>
      </c>
      <c r="AC490">
        <f t="shared" si="673"/>
        <v>0</v>
      </c>
      <c r="AD490">
        <v>0</v>
      </c>
      <c r="AE490">
        <f t="shared" si="711"/>
        <v>0</v>
      </c>
      <c r="AF490">
        <v>0</v>
      </c>
      <c r="AG490">
        <f t="shared" si="712"/>
        <v>0</v>
      </c>
      <c r="AH490">
        <v>0</v>
      </c>
      <c r="AI490">
        <f t="shared" si="700"/>
        <v>0</v>
      </c>
      <c r="AJ490">
        <v>0</v>
      </c>
      <c r="AK490">
        <f t="shared" si="677"/>
        <v>0</v>
      </c>
      <c r="AL490">
        <v>0</v>
      </c>
      <c r="AM490">
        <f t="shared" si="713"/>
        <v>0</v>
      </c>
      <c r="AN490">
        <v>0</v>
      </c>
      <c r="AO490">
        <f t="shared" si="679"/>
        <v>0</v>
      </c>
      <c r="AP490">
        <v>0</v>
      </c>
      <c r="AQ490">
        <f t="shared" si="707"/>
        <v>0</v>
      </c>
      <c r="AR490">
        <v>0</v>
      </c>
      <c r="AS490">
        <f t="shared" si="681"/>
        <v>0</v>
      </c>
      <c r="AT490">
        <v>0</v>
      </c>
      <c r="AU490">
        <f t="shared" si="682"/>
        <v>0</v>
      </c>
      <c r="AV490">
        <v>0</v>
      </c>
      <c r="AW490">
        <f t="shared" si="683"/>
        <v>0</v>
      </c>
      <c r="AX490">
        <v>0</v>
      </c>
      <c r="AY490">
        <f t="shared" si="684"/>
        <v>0</v>
      </c>
      <c r="AZ490">
        <v>0</v>
      </c>
      <c r="BA490">
        <f t="shared" si="685"/>
        <v>0</v>
      </c>
      <c r="BB490">
        <v>0</v>
      </c>
      <c r="BC490">
        <f t="shared" si="686"/>
        <v>0</v>
      </c>
      <c r="BD490">
        <v>0</v>
      </c>
      <c r="BE490">
        <f t="shared" si="687"/>
        <v>0</v>
      </c>
      <c r="BF490">
        <v>0</v>
      </c>
      <c r="BG490">
        <f t="shared" si="688"/>
        <v>0</v>
      </c>
      <c r="BH490">
        <v>0</v>
      </c>
      <c r="BI490">
        <f t="shared" si="689"/>
        <v>0</v>
      </c>
      <c r="BJ490">
        <v>0</v>
      </c>
      <c r="BK490">
        <f t="shared" si="690"/>
        <v>0</v>
      </c>
      <c r="BL490">
        <v>0</v>
      </c>
      <c r="BM490">
        <f t="shared" si="708"/>
        <v>0</v>
      </c>
      <c r="BN490">
        <v>0</v>
      </c>
      <c r="BO490">
        <f t="shared" si="692"/>
        <v>0</v>
      </c>
      <c r="BP490">
        <v>0</v>
      </c>
      <c r="BQ490">
        <f t="shared" si="714"/>
        <v>0</v>
      </c>
      <c r="BR490">
        <v>0</v>
      </c>
      <c r="BS490">
        <f t="shared" si="709"/>
        <v>0</v>
      </c>
      <c r="BT490">
        <v>0</v>
      </c>
      <c r="BU490">
        <f t="shared" si="710"/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f t="shared" si="638"/>
        <v>0</v>
      </c>
      <c r="DJ490">
        <v>0</v>
      </c>
      <c r="DK490">
        <f t="shared" si="639"/>
        <v>0</v>
      </c>
      <c r="DL490">
        <v>0</v>
      </c>
      <c r="DM490">
        <f t="shared" si="640"/>
        <v>0</v>
      </c>
      <c r="DN490">
        <v>0</v>
      </c>
      <c r="DO490">
        <f t="shared" si="641"/>
        <v>0</v>
      </c>
      <c r="DP490">
        <v>0</v>
      </c>
      <c r="DQ490">
        <f t="shared" si="642"/>
        <v>0</v>
      </c>
      <c r="DR490">
        <v>0</v>
      </c>
      <c r="DS490">
        <f t="shared" si="643"/>
        <v>0</v>
      </c>
      <c r="DT490">
        <v>0</v>
      </c>
      <c r="DU490">
        <f t="shared" si="644"/>
        <v>0</v>
      </c>
      <c r="DV490">
        <v>0</v>
      </c>
      <c r="DW490">
        <f t="shared" si="645"/>
        <v>0</v>
      </c>
      <c r="DX490">
        <v>0</v>
      </c>
      <c r="DY490">
        <f t="shared" si="646"/>
        <v>0</v>
      </c>
      <c r="DZ490">
        <v>0</v>
      </c>
      <c r="EA490">
        <f t="shared" si="647"/>
        <v>0</v>
      </c>
      <c r="EB490">
        <v>0</v>
      </c>
      <c r="EC490">
        <f t="shared" si="648"/>
        <v>0</v>
      </c>
      <c r="ED490">
        <v>0</v>
      </c>
      <c r="EE490">
        <f t="shared" si="649"/>
        <v>0</v>
      </c>
      <c r="EF490">
        <v>0</v>
      </c>
      <c r="EG490">
        <f t="shared" si="650"/>
        <v>0</v>
      </c>
      <c r="EH490">
        <v>0</v>
      </c>
      <c r="EI490">
        <f t="shared" si="651"/>
        <v>0</v>
      </c>
      <c r="EJ490">
        <v>0</v>
      </c>
      <c r="EK490">
        <f t="shared" si="652"/>
        <v>0</v>
      </c>
      <c r="EL490">
        <v>0</v>
      </c>
      <c r="EM490">
        <f t="shared" si="653"/>
        <v>0</v>
      </c>
      <c r="EN490">
        <v>0</v>
      </c>
      <c r="EO490">
        <f t="shared" si="654"/>
        <v>0</v>
      </c>
      <c r="EP490">
        <v>0</v>
      </c>
      <c r="EQ490">
        <f t="shared" si="655"/>
        <v>0</v>
      </c>
      <c r="ER490">
        <v>0</v>
      </c>
      <c r="ES490">
        <f t="shared" si="656"/>
        <v>0</v>
      </c>
      <c r="ET490">
        <v>0</v>
      </c>
      <c r="EU490">
        <f t="shared" si="657"/>
        <v>0</v>
      </c>
      <c r="EV490">
        <v>100</v>
      </c>
      <c r="EW490">
        <f t="shared" si="658"/>
        <v>1</v>
      </c>
      <c r="EX490">
        <v>0</v>
      </c>
      <c r="EY490">
        <f t="shared" si="659"/>
        <v>0</v>
      </c>
      <c r="EZ490">
        <v>0</v>
      </c>
      <c r="FA490">
        <f t="shared" si="660"/>
        <v>0</v>
      </c>
      <c r="FB490">
        <v>0</v>
      </c>
      <c r="FC490">
        <f t="shared" si="661"/>
        <v>0</v>
      </c>
      <c r="FD490">
        <v>0</v>
      </c>
      <c r="FE490">
        <v>0</v>
      </c>
      <c r="FF490" s="3" t="s">
        <v>925</v>
      </c>
    </row>
    <row r="491" spans="1:162" x14ac:dyDescent="0.45">
      <c r="A491">
        <v>490</v>
      </c>
      <c r="B491">
        <v>707</v>
      </c>
      <c r="C491" t="s">
        <v>368</v>
      </c>
      <c r="D491" t="s">
        <v>671</v>
      </c>
      <c r="E491" t="s">
        <v>928</v>
      </c>
      <c r="F491" t="s">
        <v>929</v>
      </c>
      <c r="G491" s="2">
        <v>0</v>
      </c>
      <c r="H491">
        <f>123.5+273</f>
        <v>396.5</v>
      </c>
      <c r="I491">
        <v>1773</v>
      </c>
      <c r="J491">
        <v>473</v>
      </c>
      <c r="K491" s="2">
        <f t="shared" si="715"/>
        <v>0.2667794698251551</v>
      </c>
      <c r="M491" t="s">
        <v>38</v>
      </c>
      <c r="N491">
        <v>0</v>
      </c>
      <c r="O491">
        <f t="shared" si="701"/>
        <v>0</v>
      </c>
      <c r="P491">
        <v>0</v>
      </c>
      <c r="Q491">
        <f t="shared" si="702"/>
        <v>0</v>
      </c>
      <c r="R491">
        <v>0.99</v>
      </c>
      <c r="S491">
        <f t="shared" si="703"/>
        <v>9.2233136993640705E-3</v>
      </c>
      <c r="T491">
        <v>0.52</v>
      </c>
      <c r="U491">
        <f t="shared" si="704"/>
        <v>5.1757292784184016E-3</v>
      </c>
      <c r="V491">
        <v>0</v>
      </c>
      <c r="W491">
        <f t="shared" si="670"/>
        <v>0</v>
      </c>
      <c r="X491">
        <v>0</v>
      </c>
      <c r="Y491">
        <f t="shared" si="705"/>
        <v>0</v>
      </c>
      <c r="Z491">
        <v>0</v>
      </c>
      <c r="AA491">
        <f t="shared" si="706"/>
        <v>0</v>
      </c>
      <c r="AB491">
        <v>0</v>
      </c>
      <c r="AC491">
        <f t="shared" si="673"/>
        <v>0</v>
      </c>
      <c r="AD491">
        <f>100-AF491-R491-T491-AL491-AN491-BB491-AP491</f>
        <v>87.750000000000014</v>
      </c>
      <c r="AE491">
        <f t="shared" si="711"/>
        <v>0.85921902225347579</v>
      </c>
      <c r="AF491">
        <v>0.13</v>
      </c>
      <c r="AG491">
        <f t="shared" si="712"/>
        <v>5.9189053933753153E-3</v>
      </c>
      <c r="AH491">
        <v>0</v>
      </c>
      <c r="AI491">
        <f t="shared" si="700"/>
        <v>0</v>
      </c>
      <c r="AJ491">
        <v>0</v>
      </c>
      <c r="AK491">
        <f t="shared" si="677"/>
        <v>0</v>
      </c>
      <c r="AL491">
        <v>1.45</v>
      </c>
      <c r="AM491">
        <f t="shared" si="713"/>
        <v>2.8231041195069022E-2</v>
      </c>
      <c r="AN491">
        <v>8.1</v>
      </c>
      <c r="AO491">
        <f t="shared" si="679"/>
        <v>8.518346502806412E-2</v>
      </c>
      <c r="AP491">
        <v>0.86</v>
      </c>
      <c r="AQ491">
        <f t="shared" si="707"/>
        <v>4.9016217063562392E-3</v>
      </c>
      <c r="AR491">
        <v>0</v>
      </c>
      <c r="AS491">
        <f t="shared" si="681"/>
        <v>0</v>
      </c>
      <c r="AT491">
        <v>0</v>
      </c>
      <c r="AU491">
        <f t="shared" si="682"/>
        <v>0</v>
      </c>
      <c r="AV491">
        <v>0</v>
      </c>
      <c r="AW491">
        <f t="shared" si="683"/>
        <v>0</v>
      </c>
      <c r="AX491">
        <v>0</v>
      </c>
      <c r="AY491">
        <f t="shared" si="684"/>
        <v>0</v>
      </c>
      <c r="AZ491">
        <v>0</v>
      </c>
      <c r="BA491">
        <f t="shared" si="685"/>
        <v>0</v>
      </c>
      <c r="BB491">
        <v>0.2</v>
      </c>
      <c r="BC491">
        <f t="shared" si="686"/>
        <v>2.146901445877127E-3</v>
      </c>
      <c r="BD491">
        <v>0</v>
      </c>
      <c r="BE491">
        <f t="shared" si="687"/>
        <v>0</v>
      </c>
      <c r="BF491">
        <v>0</v>
      </c>
      <c r="BG491">
        <f t="shared" si="688"/>
        <v>0</v>
      </c>
      <c r="BH491">
        <v>0</v>
      </c>
      <c r="BI491">
        <f t="shared" si="689"/>
        <v>0</v>
      </c>
      <c r="BJ491">
        <v>0</v>
      </c>
      <c r="BK491">
        <f t="shared" si="690"/>
        <v>0</v>
      </c>
      <c r="BL491">
        <v>0</v>
      </c>
      <c r="BM491">
        <f t="shared" si="708"/>
        <v>0</v>
      </c>
      <c r="BN491">
        <v>0</v>
      </c>
      <c r="BO491">
        <f t="shared" si="692"/>
        <v>0</v>
      </c>
      <c r="BP491">
        <v>0</v>
      </c>
      <c r="BQ491">
        <f t="shared" si="714"/>
        <v>0</v>
      </c>
      <c r="BR491">
        <v>0</v>
      </c>
      <c r="BS491">
        <f t="shared" si="709"/>
        <v>0</v>
      </c>
      <c r="BT491">
        <v>0</v>
      </c>
      <c r="BU491">
        <f t="shared" si="710"/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f t="shared" ref="DE491:DE505" si="716">((DD491/100)/FY$2)/((DD491/100)/FY$2+(DF491/100)/GA$2+(DH491/100)/GC$2+(DJ491/100)/FK$2+(DL491/100)/FO$10+(DN491/100)/FI$13+(DP491/100)/FK$13+(DR491/100)/FM$13+(DT491/100)/FO$13+(DV491/100)/FI$19+(DX491/100)/FI$2+(DZ491/100)/FQ$2+(EB491/100)/FM$2+(ED491/100)/FI$22+(EF491/100)/FK$22+(EH491/100)/FS$2+(EJ491/100)/FI$6+(EL491/100)/FI$10+(EN491/100)/FN$22+(EP491/100)/FM$23+(ER491/100)/FI$26)</f>
        <v>0</v>
      </c>
      <c r="DF491">
        <v>0</v>
      </c>
      <c r="DG491">
        <f t="shared" ref="DG491:DG505" si="717">((DF491/100)/GA$2)/((DD491/100)/FY$2+(DF491/100)/GA$2+(DH491/100)/GC$2+(DJ491/100)/FK$2+(DL491/100)/FO$10+(DN491/100)/FI$13+(DP491/100)/FK$13+(DR491/100)/FM$13+(DT491/100)/FO$13+(DV491/100)/FI$19+(DX491/100)/FI$2+(DZ491/100)/FQ$2+(EB491/100)/FM$2+(ED491/100)/FI$22+(EF491/100)/FK$22+(EH491/100)/FS$2+(EJ491/100)/FI$6+(EL491/100)/FI$10+(EN491/100)/FN$22+(EP491/100)/FM$23+(ER491/100)/FI$26)</f>
        <v>0</v>
      </c>
      <c r="DH491">
        <v>0</v>
      </c>
      <c r="DI491">
        <f t="shared" si="638"/>
        <v>0</v>
      </c>
      <c r="DJ491">
        <v>0</v>
      </c>
      <c r="DK491">
        <f t="shared" si="639"/>
        <v>0</v>
      </c>
      <c r="DL491">
        <v>44.8</v>
      </c>
      <c r="DM491">
        <f t="shared" si="640"/>
        <v>0.45011630912380463</v>
      </c>
      <c r="DN491">
        <v>0</v>
      </c>
      <c r="DO491">
        <f t="shared" si="641"/>
        <v>0</v>
      </c>
      <c r="DP491">
        <v>0</v>
      </c>
      <c r="DQ491">
        <f t="shared" si="642"/>
        <v>0</v>
      </c>
      <c r="DR491">
        <v>55.2</v>
      </c>
      <c r="DS491">
        <f t="shared" si="643"/>
        <v>0.54988369087619549</v>
      </c>
      <c r="DT491">
        <v>0</v>
      </c>
      <c r="DU491">
        <f t="shared" si="644"/>
        <v>0</v>
      </c>
      <c r="DV491">
        <v>0</v>
      </c>
      <c r="DW491">
        <f t="shared" si="645"/>
        <v>0</v>
      </c>
      <c r="DX491">
        <v>0</v>
      </c>
      <c r="DY491">
        <f t="shared" si="646"/>
        <v>0</v>
      </c>
      <c r="DZ491">
        <v>0</v>
      </c>
      <c r="EA491">
        <f t="shared" si="647"/>
        <v>0</v>
      </c>
      <c r="EB491">
        <v>0</v>
      </c>
      <c r="EC491">
        <f t="shared" si="648"/>
        <v>0</v>
      </c>
      <c r="ED491">
        <v>0</v>
      </c>
      <c r="EE491">
        <f t="shared" si="649"/>
        <v>0</v>
      </c>
      <c r="EF491">
        <v>0</v>
      </c>
      <c r="EG491">
        <f t="shared" si="650"/>
        <v>0</v>
      </c>
      <c r="EH491">
        <v>0</v>
      </c>
      <c r="EI491">
        <f t="shared" si="651"/>
        <v>0</v>
      </c>
      <c r="EJ491">
        <v>0</v>
      </c>
      <c r="EK491">
        <f t="shared" si="652"/>
        <v>0</v>
      </c>
      <c r="EL491">
        <v>0</v>
      </c>
      <c r="EM491">
        <f t="shared" si="653"/>
        <v>0</v>
      </c>
      <c r="EN491">
        <v>0</v>
      </c>
      <c r="EO491">
        <f t="shared" si="654"/>
        <v>0</v>
      </c>
      <c r="EP491">
        <v>0</v>
      </c>
      <c r="EQ491">
        <f t="shared" si="655"/>
        <v>0</v>
      </c>
      <c r="ER491">
        <v>0</v>
      </c>
      <c r="ES491">
        <f t="shared" si="656"/>
        <v>0</v>
      </c>
      <c r="ET491">
        <v>0</v>
      </c>
      <c r="EU491">
        <f t="shared" si="657"/>
        <v>0</v>
      </c>
      <c r="EV491">
        <v>0</v>
      </c>
      <c r="EW491">
        <f t="shared" si="658"/>
        <v>0</v>
      </c>
      <c r="EX491">
        <v>0</v>
      </c>
      <c r="EY491">
        <f t="shared" si="659"/>
        <v>0</v>
      </c>
      <c r="EZ491">
        <v>0</v>
      </c>
      <c r="FA491">
        <f t="shared" si="660"/>
        <v>0</v>
      </c>
      <c r="FB491">
        <v>0</v>
      </c>
      <c r="FC491">
        <f t="shared" si="661"/>
        <v>0</v>
      </c>
      <c r="FD491">
        <v>0</v>
      </c>
      <c r="FE491">
        <v>0</v>
      </c>
      <c r="FF491" s="3" t="s">
        <v>930</v>
      </c>
    </row>
    <row r="492" spans="1:162" x14ac:dyDescent="0.45">
      <c r="A492">
        <v>491</v>
      </c>
      <c r="B492">
        <v>708</v>
      </c>
      <c r="C492" t="s">
        <v>368</v>
      </c>
      <c r="D492" t="s">
        <v>671</v>
      </c>
      <c r="E492" t="s">
        <v>928</v>
      </c>
      <c r="F492" t="s">
        <v>929</v>
      </c>
      <c r="G492" s="2">
        <v>1</v>
      </c>
      <c r="H492">
        <f t="shared" ref="H492:H505" si="718">123.5+273</f>
        <v>396.5</v>
      </c>
      <c r="I492">
        <v>1773</v>
      </c>
      <c r="J492">
        <v>573</v>
      </c>
      <c r="K492" s="2">
        <f t="shared" si="715"/>
        <v>0.32318104906937395</v>
      </c>
      <c r="M492" t="s">
        <v>38</v>
      </c>
      <c r="N492">
        <v>0</v>
      </c>
      <c r="O492">
        <f t="shared" si="701"/>
        <v>0</v>
      </c>
      <c r="P492">
        <v>0</v>
      </c>
      <c r="Q492">
        <f t="shared" si="702"/>
        <v>0</v>
      </c>
      <c r="R492">
        <v>0.99</v>
      </c>
      <c r="S492">
        <f t="shared" si="703"/>
        <v>9.2233136993640705E-3</v>
      </c>
      <c r="T492">
        <v>0.52</v>
      </c>
      <c r="U492">
        <f t="shared" si="704"/>
        <v>5.1757292784184016E-3</v>
      </c>
      <c r="V492">
        <v>0</v>
      </c>
      <c r="W492">
        <f t="shared" si="670"/>
        <v>0</v>
      </c>
      <c r="X492">
        <v>0</v>
      </c>
      <c r="Y492">
        <f t="shared" si="705"/>
        <v>0</v>
      </c>
      <c r="Z492">
        <v>0</v>
      </c>
      <c r="AA492">
        <f t="shared" si="706"/>
        <v>0</v>
      </c>
      <c r="AB492">
        <v>0</v>
      </c>
      <c r="AC492">
        <f t="shared" si="673"/>
        <v>0</v>
      </c>
      <c r="AD492">
        <f t="shared" ref="AD492:AD505" si="719">100-AF492-R492-T492-AL492-AN492-BB492-AP492</f>
        <v>87.750000000000014</v>
      </c>
      <c r="AE492">
        <f t="shared" si="711"/>
        <v>0.85921902225347579</v>
      </c>
      <c r="AF492">
        <v>0.13</v>
      </c>
      <c r="AG492">
        <f t="shared" si="712"/>
        <v>5.9189053933753153E-3</v>
      </c>
      <c r="AH492">
        <v>0</v>
      </c>
      <c r="AI492">
        <f t="shared" si="700"/>
        <v>0</v>
      </c>
      <c r="AJ492">
        <v>0</v>
      </c>
      <c r="AK492">
        <f t="shared" si="677"/>
        <v>0</v>
      </c>
      <c r="AL492">
        <v>1.45</v>
      </c>
      <c r="AM492">
        <f t="shared" si="713"/>
        <v>2.8231041195069022E-2</v>
      </c>
      <c r="AN492">
        <v>8.1</v>
      </c>
      <c r="AO492">
        <f t="shared" si="679"/>
        <v>8.518346502806412E-2</v>
      </c>
      <c r="AP492">
        <v>0.86</v>
      </c>
      <c r="AQ492">
        <f t="shared" si="707"/>
        <v>4.9016217063562392E-3</v>
      </c>
      <c r="AR492">
        <v>0</v>
      </c>
      <c r="AS492">
        <f t="shared" si="681"/>
        <v>0</v>
      </c>
      <c r="AT492">
        <v>0</v>
      </c>
      <c r="AU492">
        <f t="shared" si="682"/>
        <v>0</v>
      </c>
      <c r="AV492">
        <v>0</v>
      </c>
      <c r="AW492">
        <f t="shared" si="683"/>
        <v>0</v>
      </c>
      <c r="AX492">
        <v>0</v>
      </c>
      <c r="AY492">
        <f t="shared" si="684"/>
        <v>0</v>
      </c>
      <c r="AZ492">
        <v>0</v>
      </c>
      <c r="BA492">
        <f t="shared" si="685"/>
        <v>0</v>
      </c>
      <c r="BB492">
        <v>0.2</v>
      </c>
      <c r="BC492">
        <f t="shared" si="686"/>
        <v>2.146901445877127E-3</v>
      </c>
      <c r="BD492">
        <v>0</v>
      </c>
      <c r="BE492">
        <f t="shared" si="687"/>
        <v>0</v>
      </c>
      <c r="BF492">
        <v>0</v>
      </c>
      <c r="BG492">
        <f t="shared" si="688"/>
        <v>0</v>
      </c>
      <c r="BH492">
        <v>0</v>
      </c>
      <c r="BI492">
        <f t="shared" si="689"/>
        <v>0</v>
      </c>
      <c r="BJ492">
        <v>0</v>
      </c>
      <c r="BK492">
        <f t="shared" si="690"/>
        <v>0</v>
      </c>
      <c r="BL492">
        <v>0</v>
      </c>
      <c r="BM492">
        <f t="shared" si="708"/>
        <v>0</v>
      </c>
      <c r="BN492">
        <v>0</v>
      </c>
      <c r="BO492">
        <f t="shared" si="692"/>
        <v>0</v>
      </c>
      <c r="BP492">
        <v>0</v>
      </c>
      <c r="BQ492">
        <f t="shared" si="714"/>
        <v>0</v>
      </c>
      <c r="BR492">
        <v>0</v>
      </c>
      <c r="BS492">
        <f t="shared" si="709"/>
        <v>0</v>
      </c>
      <c r="BT492">
        <v>0</v>
      </c>
      <c r="BU492">
        <f t="shared" si="710"/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f t="shared" si="716"/>
        <v>0</v>
      </c>
      <c r="DF492">
        <v>0</v>
      </c>
      <c r="DG492">
        <f t="shared" si="717"/>
        <v>0</v>
      </c>
      <c r="DH492">
        <v>0</v>
      </c>
      <c r="DI492">
        <f t="shared" si="638"/>
        <v>0</v>
      </c>
      <c r="DJ492">
        <v>0</v>
      </c>
      <c r="DK492">
        <f t="shared" si="639"/>
        <v>0</v>
      </c>
      <c r="DL492">
        <v>44.8</v>
      </c>
      <c r="DM492">
        <f t="shared" si="640"/>
        <v>0.45011630912380463</v>
      </c>
      <c r="DN492">
        <v>0</v>
      </c>
      <c r="DO492">
        <f t="shared" si="641"/>
        <v>0</v>
      </c>
      <c r="DP492">
        <v>0</v>
      </c>
      <c r="DQ492">
        <f t="shared" si="642"/>
        <v>0</v>
      </c>
      <c r="DR492">
        <v>55.2</v>
      </c>
      <c r="DS492">
        <f t="shared" si="643"/>
        <v>0.54988369087619549</v>
      </c>
      <c r="DT492">
        <v>0</v>
      </c>
      <c r="DU492">
        <f t="shared" si="644"/>
        <v>0</v>
      </c>
      <c r="DV492">
        <v>0</v>
      </c>
      <c r="DW492">
        <f t="shared" si="645"/>
        <v>0</v>
      </c>
      <c r="DX492">
        <v>0</v>
      </c>
      <c r="DY492">
        <f t="shared" si="646"/>
        <v>0</v>
      </c>
      <c r="DZ492">
        <v>0</v>
      </c>
      <c r="EA492">
        <f t="shared" si="647"/>
        <v>0</v>
      </c>
      <c r="EB492">
        <v>0</v>
      </c>
      <c r="EC492">
        <f t="shared" si="648"/>
        <v>0</v>
      </c>
      <c r="ED492">
        <v>0</v>
      </c>
      <c r="EE492">
        <f t="shared" si="649"/>
        <v>0</v>
      </c>
      <c r="EF492">
        <v>0</v>
      </c>
      <c r="EG492">
        <f t="shared" si="650"/>
        <v>0</v>
      </c>
      <c r="EH492">
        <v>0</v>
      </c>
      <c r="EI492">
        <f t="shared" si="651"/>
        <v>0</v>
      </c>
      <c r="EJ492">
        <v>0</v>
      </c>
      <c r="EK492">
        <f t="shared" si="652"/>
        <v>0</v>
      </c>
      <c r="EL492">
        <v>0</v>
      </c>
      <c r="EM492">
        <f t="shared" si="653"/>
        <v>0</v>
      </c>
      <c r="EN492">
        <v>0</v>
      </c>
      <c r="EO492">
        <f t="shared" si="654"/>
        <v>0</v>
      </c>
      <c r="EP492">
        <v>0</v>
      </c>
      <c r="EQ492">
        <f t="shared" si="655"/>
        <v>0</v>
      </c>
      <c r="ER492">
        <v>0</v>
      </c>
      <c r="ES492">
        <f t="shared" si="656"/>
        <v>0</v>
      </c>
      <c r="ET492">
        <v>0</v>
      </c>
      <c r="EU492">
        <f t="shared" si="657"/>
        <v>0</v>
      </c>
      <c r="EV492">
        <v>0</v>
      </c>
      <c r="EW492">
        <f t="shared" si="658"/>
        <v>0</v>
      </c>
      <c r="EX492">
        <v>0</v>
      </c>
      <c r="EY492">
        <f t="shared" si="659"/>
        <v>0</v>
      </c>
      <c r="EZ492">
        <v>0</v>
      </c>
      <c r="FA492">
        <f t="shared" si="660"/>
        <v>0</v>
      </c>
      <c r="FB492">
        <v>0</v>
      </c>
      <c r="FC492">
        <f t="shared" si="661"/>
        <v>0</v>
      </c>
      <c r="FD492">
        <v>0</v>
      </c>
      <c r="FE492">
        <v>0</v>
      </c>
      <c r="FF492" s="3" t="s">
        <v>931</v>
      </c>
    </row>
    <row r="493" spans="1:162" x14ac:dyDescent="0.45">
      <c r="A493">
        <v>492</v>
      </c>
      <c r="B493">
        <v>709</v>
      </c>
      <c r="C493" t="s">
        <v>368</v>
      </c>
      <c r="D493" t="s">
        <v>671</v>
      </c>
      <c r="E493" t="s">
        <v>928</v>
      </c>
      <c r="F493" t="s">
        <v>929</v>
      </c>
      <c r="G493" s="2">
        <v>1</v>
      </c>
      <c r="H493">
        <f t="shared" si="718"/>
        <v>396.5</v>
      </c>
      <c r="I493">
        <v>1773</v>
      </c>
      <c r="J493">
        <v>623</v>
      </c>
      <c r="K493" s="2">
        <f t="shared" si="715"/>
        <v>0.35138183869148337</v>
      </c>
      <c r="M493" t="s">
        <v>38</v>
      </c>
      <c r="N493">
        <v>0</v>
      </c>
      <c r="O493">
        <f t="shared" si="701"/>
        <v>0</v>
      </c>
      <c r="P493">
        <v>0</v>
      </c>
      <c r="Q493">
        <f t="shared" si="702"/>
        <v>0</v>
      </c>
      <c r="R493">
        <v>0.99</v>
      </c>
      <c r="S493">
        <f t="shared" si="703"/>
        <v>9.2233136993640705E-3</v>
      </c>
      <c r="T493">
        <v>0.52</v>
      </c>
      <c r="U493">
        <f t="shared" si="704"/>
        <v>5.1757292784184016E-3</v>
      </c>
      <c r="V493">
        <v>0</v>
      </c>
      <c r="W493">
        <f t="shared" si="670"/>
        <v>0</v>
      </c>
      <c r="X493">
        <v>0</v>
      </c>
      <c r="Y493">
        <f t="shared" si="705"/>
        <v>0</v>
      </c>
      <c r="Z493">
        <v>0</v>
      </c>
      <c r="AA493">
        <f t="shared" si="706"/>
        <v>0</v>
      </c>
      <c r="AB493">
        <v>0</v>
      </c>
      <c r="AC493">
        <f t="shared" si="673"/>
        <v>0</v>
      </c>
      <c r="AD493">
        <f t="shared" si="719"/>
        <v>87.750000000000014</v>
      </c>
      <c r="AE493">
        <f t="shared" si="711"/>
        <v>0.85921902225347579</v>
      </c>
      <c r="AF493">
        <v>0.13</v>
      </c>
      <c r="AG493">
        <f t="shared" si="712"/>
        <v>5.9189053933753153E-3</v>
      </c>
      <c r="AH493">
        <v>0</v>
      </c>
      <c r="AI493">
        <f t="shared" si="700"/>
        <v>0</v>
      </c>
      <c r="AJ493">
        <v>0</v>
      </c>
      <c r="AK493">
        <f t="shared" si="677"/>
        <v>0</v>
      </c>
      <c r="AL493">
        <v>1.45</v>
      </c>
      <c r="AM493">
        <f t="shared" si="713"/>
        <v>2.8231041195069022E-2</v>
      </c>
      <c r="AN493">
        <v>8.1</v>
      </c>
      <c r="AO493">
        <f t="shared" si="679"/>
        <v>8.518346502806412E-2</v>
      </c>
      <c r="AP493">
        <v>0.86</v>
      </c>
      <c r="AQ493">
        <f t="shared" si="707"/>
        <v>4.9016217063562392E-3</v>
      </c>
      <c r="AR493">
        <v>0</v>
      </c>
      <c r="AS493">
        <f t="shared" si="681"/>
        <v>0</v>
      </c>
      <c r="AT493">
        <v>0</v>
      </c>
      <c r="AU493">
        <f t="shared" si="682"/>
        <v>0</v>
      </c>
      <c r="AV493">
        <v>0</v>
      </c>
      <c r="AW493">
        <f t="shared" si="683"/>
        <v>0</v>
      </c>
      <c r="AX493">
        <v>0</v>
      </c>
      <c r="AY493">
        <f t="shared" si="684"/>
        <v>0</v>
      </c>
      <c r="AZ493">
        <v>0</v>
      </c>
      <c r="BA493">
        <f t="shared" si="685"/>
        <v>0</v>
      </c>
      <c r="BB493">
        <v>0.2</v>
      </c>
      <c r="BC493">
        <f t="shared" si="686"/>
        <v>2.146901445877127E-3</v>
      </c>
      <c r="BD493">
        <v>0</v>
      </c>
      <c r="BE493">
        <f t="shared" si="687"/>
        <v>0</v>
      </c>
      <c r="BF493">
        <v>0</v>
      </c>
      <c r="BG493">
        <f t="shared" si="688"/>
        <v>0</v>
      </c>
      <c r="BH493">
        <v>0</v>
      </c>
      <c r="BI493">
        <f t="shared" si="689"/>
        <v>0</v>
      </c>
      <c r="BJ493">
        <v>0</v>
      </c>
      <c r="BK493">
        <f t="shared" si="690"/>
        <v>0</v>
      </c>
      <c r="BL493">
        <v>0</v>
      </c>
      <c r="BM493">
        <f t="shared" si="708"/>
        <v>0</v>
      </c>
      <c r="BN493">
        <v>0</v>
      </c>
      <c r="BO493">
        <f t="shared" si="692"/>
        <v>0</v>
      </c>
      <c r="BP493">
        <v>0</v>
      </c>
      <c r="BQ493">
        <f t="shared" si="714"/>
        <v>0</v>
      </c>
      <c r="BR493">
        <v>0</v>
      </c>
      <c r="BS493">
        <f t="shared" si="709"/>
        <v>0</v>
      </c>
      <c r="BT493">
        <v>0</v>
      </c>
      <c r="BU493">
        <f t="shared" si="710"/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f t="shared" si="716"/>
        <v>0</v>
      </c>
      <c r="DF493">
        <v>0</v>
      </c>
      <c r="DG493">
        <f t="shared" si="717"/>
        <v>0</v>
      </c>
      <c r="DH493">
        <v>0</v>
      </c>
      <c r="DI493">
        <f t="shared" ref="DI493:DI505" si="720">((DH493/100)/GC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J493">
        <v>0</v>
      </c>
      <c r="DK493">
        <f t="shared" ref="DK493:DK505" si="721">((DJ493/100)/FK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L493">
        <v>44.8</v>
      </c>
      <c r="DM493">
        <f t="shared" ref="DM493:DM505" si="722">((DL493/100)/FO$10)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0.45011630912380463</v>
      </c>
      <c r="DN493">
        <v>0</v>
      </c>
      <c r="DO493">
        <f t="shared" ref="DO493:DO505" si="723">((DN493/100)/FI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P493">
        <v>0</v>
      </c>
      <c r="DQ493">
        <f t="shared" ref="DQ493:DQ505" si="724">((DP493/100)/FK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R493">
        <v>55.2</v>
      </c>
      <c r="DS493">
        <f t="shared" ref="DS493:DS505" si="725">((DR493/100)/FM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0.54988369087619549</v>
      </c>
      <c r="DT493">
        <v>0</v>
      </c>
      <c r="DU493">
        <f t="shared" ref="DU493:DU505" si="726">((DT493/100)/FO$13)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V493">
        <v>0</v>
      </c>
      <c r="DW493">
        <f t="shared" ref="DW493:DW505" si="727">((DV493/100)/FI$19)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X493">
        <v>0</v>
      </c>
      <c r="DY493">
        <f t="shared" ref="DY493:DY505" si="728">((DX493/100)/FI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DZ493">
        <v>0</v>
      </c>
      <c r="EA493">
        <f t="shared" ref="EA493:EA505" si="729">((DZ493/100)/FQ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B493">
        <v>0</v>
      </c>
      <c r="EC493">
        <f t="shared" ref="EC493:EC505" si="730">((EB493/100)/FM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D493">
        <v>0</v>
      </c>
      <c r="EE493">
        <f t="shared" ref="EE493:EE505" si="731">((ED493/100)/FI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F493">
        <v>0</v>
      </c>
      <c r="EG493">
        <f t="shared" ref="EG493:EG505" si="732">((EF493/100)/FK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H493">
        <v>0</v>
      </c>
      <c r="EI493">
        <f t="shared" ref="EI493:EI505" si="733">((EH493/100)/FS$2)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J493">
        <v>0</v>
      </c>
      <c r="EK493">
        <f t="shared" ref="EK493:EK505" si="734">((EJ493/100)/FI$6)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L493">
        <v>0</v>
      </c>
      <c r="EM493">
        <f t="shared" ref="EM493:EM505" si="735">((EL493/100)/FI$10)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N493">
        <v>0</v>
      </c>
      <c r="EO493">
        <f t="shared" ref="EO493:EO505" si="736">((EN493/100)/FN$22)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P493">
        <v>0</v>
      </c>
      <c r="EQ493">
        <f t="shared" ref="EQ493:EQ505" si="737">((EP493/100)/FM$23)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</f>
        <v>0</v>
      </c>
      <c r="ER493">
        <v>0</v>
      </c>
      <c r="ES493">
        <f t="shared" ref="ES493:ES505" si="738">(((ER493/100)/FI$26)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T493">
        <v>0</v>
      </c>
      <c r="EU493">
        <f t="shared" ref="EU493:EU505" si="739">(((ET493/100)/FI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V493">
        <v>0</v>
      </c>
      <c r="EW493">
        <f t="shared" ref="EW493:EW505" si="740">(((EV493/100)/FK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X493">
        <v>0</v>
      </c>
      <c r="EY493">
        <f t="shared" ref="EY493:EY505" si="741">(((EX493/100)/FM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EZ493">
        <v>0</v>
      </c>
      <c r="FA493">
        <f t="shared" ref="FA493:FA505" si="742">(((EZ493/100)/FO$28)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FB493">
        <v>0</v>
      </c>
      <c r="FC493">
        <f t="shared" ref="FC493:FC505" si="743">(((FB493/100)/FI$31)/((DD493/100)/FY$2+(DF493/100)/GA$2+(DH493/100)/GC$2+(DJ493/100)/FK$2+(DL493/100)/FO$10+(DN493/100)/FI$13+(DP493/100)/FK$13+(DR493/100)/FM$13+(DT493/100)/FO$13+(DV493/100)/FI$19+(DX493/100)/FI$2+(DZ493/100)/FQ$2+(EB493/100)/FM$2+(ED493/100)/FI$22+(EF493/100)/FK$22+(EH493/100)/FS$2+(EJ493/100)/FI$6+(EL493/100)/FI$10+(EN493/100)/FN$22+(EP493/100)/FM$23+(ER493/100)/FI$26+(ET493/100)/FI$28+(EV493/100)/FK$28+(EX493/100)/FM$28+(EZ493/100)/FO$28+(FB493/100)/FI$31))</f>
        <v>0</v>
      </c>
      <c r="FD493">
        <v>0</v>
      </c>
      <c r="FE493">
        <v>0</v>
      </c>
      <c r="FF493" s="3" t="s">
        <v>932</v>
      </c>
    </row>
    <row r="494" spans="1:162" x14ac:dyDescent="0.45">
      <c r="A494">
        <v>493</v>
      </c>
      <c r="B494">
        <v>710</v>
      </c>
      <c r="C494" t="s">
        <v>368</v>
      </c>
      <c r="D494" t="s">
        <v>671</v>
      </c>
      <c r="E494" t="s">
        <v>928</v>
      </c>
      <c r="F494" t="s">
        <v>929</v>
      </c>
      <c r="G494" s="2">
        <v>0</v>
      </c>
      <c r="H494">
        <f t="shared" si="718"/>
        <v>396.5</v>
      </c>
      <c r="I494">
        <v>1773</v>
      </c>
      <c r="J494">
        <v>673</v>
      </c>
      <c r="K494" s="2">
        <f t="shared" si="715"/>
        <v>0.3795826283135928</v>
      </c>
      <c r="M494" t="s">
        <v>38</v>
      </c>
      <c r="N494">
        <v>0</v>
      </c>
      <c r="O494">
        <f t="shared" si="701"/>
        <v>0</v>
      </c>
      <c r="P494">
        <v>0</v>
      </c>
      <c r="Q494">
        <f t="shared" si="702"/>
        <v>0</v>
      </c>
      <c r="R494">
        <v>0.99</v>
      </c>
      <c r="S494">
        <f t="shared" si="703"/>
        <v>9.2233136993640705E-3</v>
      </c>
      <c r="T494">
        <v>0.52</v>
      </c>
      <c r="U494">
        <f t="shared" si="704"/>
        <v>5.1757292784184016E-3</v>
      </c>
      <c r="V494">
        <v>0</v>
      </c>
      <c r="W494">
        <f t="shared" si="670"/>
        <v>0</v>
      </c>
      <c r="X494">
        <v>0</v>
      </c>
      <c r="Y494">
        <f t="shared" si="705"/>
        <v>0</v>
      </c>
      <c r="Z494">
        <v>0</v>
      </c>
      <c r="AA494">
        <f t="shared" si="706"/>
        <v>0</v>
      </c>
      <c r="AB494">
        <v>0</v>
      </c>
      <c r="AC494">
        <f t="shared" si="673"/>
        <v>0</v>
      </c>
      <c r="AD494">
        <f t="shared" si="719"/>
        <v>87.750000000000014</v>
      </c>
      <c r="AE494">
        <f t="shared" si="711"/>
        <v>0.85921902225347579</v>
      </c>
      <c r="AF494">
        <v>0.13</v>
      </c>
      <c r="AG494">
        <f t="shared" si="712"/>
        <v>5.9189053933753153E-3</v>
      </c>
      <c r="AH494">
        <v>0</v>
      </c>
      <c r="AI494">
        <f t="shared" si="700"/>
        <v>0</v>
      </c>
      <c r="AJ494">
        <v>0</v>
      </c>
      <c r="AK494">
        <f t="shared" si="677"/>
        <v>0</v>
      </c>
      <c r="AL494">
        <v>1.45</v>
      </c>
      <c r="AM494">
        <f t="shared" si="713"/>
        <v>2.8231041195069022E-2</v>
      </c>
      <c r="AN494">
        <v>8.1</v>
      </c>
      <c r="AO494">
        <f t="shared" si="679"/>
        <v>8.518346502806412E-2</v>
      </c>
      <c r="AP494">
        <v>0.86</v>
      </c>
      <c r="AQ494">
        <f t="shared" si="707"/>
        <v>4.9016217063562392E-3</v>
      </c>
      <c r="AR494">
        <v>0</v>
      </c>
      <c r="AS494">
        <f t="shared" si="681"/>
        <v>0</v>
      </c>
      <c r="AT494">
        <v>0</v>
      </c>
      <c r="AU494">
        <f t="shared" si="682"/>
        <v>0</v>
      </c>
      <c r="AV494">
        <v>0</v>
      </c>
      <c r="AW494">
        <f t="shared" si="683"/>
        <v>0</v>
      </c>
      <c r="AX494">
        <v>0</v>
      </c>
      <c r="AY494">
        <f t="shared" si="684"/>
        <v>0</v>
      </c>
      <c r="AZ494">
        <v>0</v>
      </c>
      <c r="BA494">
        <f t="shared" si="685"/>
        <v>0</v>
      </c>
      <c r="BB494">
        <v>0.2</v>
      </c>
      <c r="BC494">
        <f t="shared" si="686"/>
        <v>2.146901445877127E-3</v>
      </c>
      <c r="BD494">
        <v>0</v>
      </c>
      <c r="BE494">
        <f t="shared" si="687"/>
        <v>0</v>
      </c>
      <c r="BF494">
        <v>0</v>
      </c>
      <c r="BG494">
        <f t="shared" si="688"/>
        <v>0</v>
      </c>
      <c r="BH494">
        <v>0</v>
      </c>
      <c r="BI494">
        <f t="shared" si="689"/>
        <v>0</v>
      </c>
      <c r="BJ494">
        <v>0</v>
      </c>
      <c r="BK494">
        <f t="shared" si="690"/>
        <v>0</v>
      </c>
      <c r="BL494">
        <v>0</v>
      </c>
      <c r="BM494">
        <f t="shared" si="708"/>
        <v>0</v>
      </c>
      <c r="BN494">
        <v>0</v>
      </c>
      <c r="BO494">
        <f t="shared" si="692"/>
        <v>0</v>
      </c>
      <c r="BP494">
        <v>0</v>
      </c>
      <c r="BQ494">
        <f t="shared" si="714"/>
        <v>0</v>
      </c>
      <c r="BR494">
        <v>0</v>
      </c>
      <c r="BS494">
        <f t="shared" si="709"/>
        <v>0</v>
      </c>
      <c r="BT494">
        <v>0</v>
      </c>
      <c r="BU494">
        <f t="shared" si="710"/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f t="shared" si="716"/>
        <v>0</v>
      </c>
      <c r="DF494">
        <v>0</v>
      </c>
      <c r="DG494">
        <f t="shared" si="717"/>
        <v>0</v>
      </c>
      <c r="DH494">
        <v>0</v>
      </c>
      <c r="DI494">
        <f t="shared" si="720"/>
        <v>0</v>
      </c>
      <c r="DJ494">
        <v>0</v>
      </c>
      <c r="DK494">
        <f t="shared" si="721"/>
        <v>0</v>
      </c>
      <c r="DL494">
        <v>44.8</v>
      </c>
      <c r="DM494">
        <f t="shared" si="722"/>
        <v>0.45011630912380463</v>
      </c>
      <c r="DN494">
        <v>0</v>
      </c>
      <c r="DO494">
        <f t="shared" si="723"/>
        <v>0</v>
      </c>
      <c r="DP494">
        <v>0</v>
      </c>
      <c r="DQ494">
        <f t="shared" si="724"/>
        <v>0</v>
      </c>
      <c r="DR494">
        <v>55.2</v>
      </c>
      <c r="DS494">
        <f t="shared" si="725"/>
        <v>0.54988369087619549</v>
      </c>
      <c r="DT494">
        <v>0</v>
      </c>
      <c r="DU494">
        <f t="shared" si="726"/>
        <v>0</v>
      </c>
      <c r="DV494">
        <v>0</v>
      </c>
      <c r="DW494">
        <f t="shared" si="727"/>
        <v>0</v>
      </c>
      <c r="DX494">
        <v>0</v>
      </c>
      <c r="DY494">
        <f t="shared" si="728"/>
        <v>0</v>
      </c>
      <c r="DZ494">
        <v>0</v>
      </c>
      <c r="EA494">
        <f t="shared" si="729"/>
        <v>0</v>
      </c>
      <c r="EB494">
        <v>0</v>
      </c>
      <c r="EC494">
        <f t="shared" si="730"/>
        <v>0</v>
      </c>
      <c r="ED494">
        <v>0</v>
      </c>
      <c r="EE494">
        <f t="shared" si="731"/>
        <v>0</v>
      </c>
      <c r="EF494">
        <v>0</v>
      </c>
      <c r="EG494">
        <f t="shared" si="732"/>
        <v>0</v>
      </c>
      <c r="EH494">
        <v>0</v>
      </c>
      <c r="EI494">
        <f t="shared" si="733"/>
        <v>0</v>
      </c>
      <c r="EJ494">
        <v>0</v>
      </c>
      <c r="EK494">
        <f t="shared" si="734"/>
        <v>0</v>
      </c>
      <c r="EL494">
        <v>0</v>
      </c>
      <c r="EM494">
        <f t="shared" si="735"/>
        <v>0</v>
      </c>
      <c r="EN494">
        <v>0</v>
      </c>
      <c r="EO494">
        <f t="shared" si="736"/>
        <v>0</v>
      </c>
      <c r="EP494">
        <v>0</v>
      </c>
      <c r="EQ494">
        <f t="shared" si="737"/>
        <v>0</v>
      </c>
      <c r="ER494">
        <v>0</v>
      </c>
      <c r="ES494">
        <f t="shared" si="738"/>
        <v>0</v>
      </c>
      <c r="ET494">
        <v>0</v>
      </c>
      <c r="EU494">
        <f t="shared" si="739"/>
        <v>0</v>
      </c>
      <c r="EV494">
        <v>0</v>
      </c>
      <c r="EW494">
        <f t="shared" si="740"/>
        <v>0</v>
      </c>
      <c r="EX494">
        <v>0</v>
      </c>
      <c r="EY494">
        <f t="shared" si="741"/>
        <v>0</v>
      </c>
      <c r="EZ494">
        <v>0</v>
      </c>
      <c r="FA494">
        <f t="shared" si="742"/>
        <v>0</v>
      </c>
      <c r="FB494">
        <v>0</v>
      </c>
      <c r="FC494">
        <f t="shared" si="743"/>
        <v>0</v>
      </c>
      <c r="FD494">
        <v>0</v>
      </c>
      <c r="FE494">
        <v>0</v>
      </c>
      <c r="FF494" s="3" t="s">
        <v>933</v>
      </c>
    </row>
    <row r="495" spans="1:162" x14ac:dyDescent="0.45">
      <c r="A495">
        <v>494</v>
      </c>
      <c r="B495">
        <v>711</v>
      </c>
      <c r="C495" t="s">
        <v>368</v>
      </c>
      <c r="D495" t="s">
        <v>671</v>
      </c>
      <c r="E495" t="s">
        <v>934</v>
      </c>
      <c r="F495" t="s">
        <v>929</v>
      </c>
      <c r="G495" s="2">
        <v>0</v>
      </c>
      <c r="H495">
        <f t="shared" si="718"/>
        <v>396.5</v>
      </c>
      <c r="I495">
        <v>1773</v>
      </c>
      <c r="J495">
        <v>473</v>
      </c>
      <c r="K495" s="2">
        <f t="shared" si="715"/>
        <v>0.2667794698251551</v>
      </c>
      <c r="M495" t="s">
        <v>38</v>
      </c>
      <c r="N495">
        <v>0</v>
      </c>
      <c r="O495">
        <f t="shared" si="701"/>
        <v>0</v>
      </c>
      <c r="P495">
        <v>0</v>
      </c>
      <c r="Q495">
        <f t="shared" si="702"/>
        <v>0</v>
      </c>
      <c r="R495">
        <v>0.66</v>
      </c>
      <c r="S495">
        <f t="shared" si="703"/>
        <v>6.1430744490004029E-3</v>
      </c>
      <c r="T495">
        <v>0.55000000000000004</v>
      </c>
      <c r="U495">
        <f t="shared" si="704"/>
        <v>5.4691641162910951E-3</v>
      </c>
      <c r="V495">
        <v>0</v>
      </c>
      <c r="W495">
        <f t="shared" si="670"/>
        <v>0</v>
      </c>
      <c r="X495">
        <v>0</v>
      </c>
      <c r="Y495">
        <f t="shared" si="705"/>
        <v>0</v>
      </c>
      <c r="Z495">
        <v>0</v>
      </c>
      <c r="AA495">
        <f t="shared" si="706"/>
        <v>0</v>
      </c>
      <c r="AB495">
        <v>0</v>
      </c>
      <c r="AC495">
        <f t="shared" si="673"/>
        <v>0</v>
      </c>
      <c r="AD495">
        <f t="shared" si="719"/>
        <v>84.800000000000011</v>
      </c>
      <c r="AE495">
        <f t="shared" si="711"/>
        <v>0.82955019204531566</v>
      </c>
      <c r="AF495">
        <v>0.16</v>
      </c>
      <c r="AG495">
        <f t="shared" si="712"/>
        <v>7.2779335576910204E-3</v>
      </c>
      <c r="AH495">
        <v>0</v>
      </c>
      <c r="AI495">
        <f t="shared" si="700"/>
        <v>0</v>
      </c>
      <c r="AJ495">
        <v>0</v>
      </c>
      <c r="AK495">
        <f t="shared" si="677"/>
        <v>0</v>
      </c>
      <c r="AL495">
        <v>1.0900000000000001</v>
      </c>
      <c r="AM495">
        <f t="shared" si="713"/>
        <v>2.1201932583178457E-2</v>
      </c>
      <c r="AN495">
        <v>11.7</v>
      </c>
      <c r="AO495">
        <f t="shared" si="679"/>
        <v>0.12292669422875815</v>
      </c>
      <c r="AP495">
        <v>0.74</v>
      </c>
      <c r="AQ495">
        <f t="shared" si="707"/>
        <v>4.2136951936511862E-3</v>
      </c>
      <c r="AR495">
        <v>0</v>
      </c>
      <c r="AS495">
        <f t="shared" si="681"/>
        <v>0</v>
      </c>
      <c r="AT495">
        <v>0</v>
      </c>
      <c r="AU495">
        <f t="shared" si="682"/>
        <v>0</v>
      </c>
      <c r="AV495">
        <v>0</v>
      </c>
      <c r="AW495">
        <f t="shared" si="683"/>
        <v>0</v>
      </c>
      <c r="AX495">
        <v>0</v>
      </c>
      <c r="AY495">
        <f t="shared" si="684"/>
        <v>0</v>
      </c>
      <c r="AZ495">
        <v>0</v>
      </c>
      <c r="BA495">
        <f t="shared" si="685"/>
        <v>0</v>
      </c>
      <c r="BB495">
        <v>0.3</v>
      </c>
      <c r="BC495">
        <f t="shared" si="686"/>
        <v>3.2173138261141474E-3</v>
      </c>
      <c r="BD495">
        <v>0</v>
      </c>
      <c r="BE495">
        <f t="shared" si="687"/>
        <v>0</v>
      </c>
      <c r="BF495">
        <v>0</v>
      </c>
      <c r="BG495">
        <f t="shared" si="688"/>
        <v>0</v>
      </c>
      <c r="BH495">
        <v>0</v>
      </c>
      <c r="BI495">
        <f t="shared" si="689"/>
        <v>0</v>
      </c>
      <c r="BJ495">
        <v>0</v>
      </c>
      <c r="BK495">
        <f t="shared" si="690"/>
        <v>0</v>
      </c>
      <c r="BL495">
        <v>0</v>
      </c>
      <c r="BM495">
        <f t="shared" si="708"/>
        <v>0</v>
      </c>
      <c r="BN495">
        <v>0</v>
      </c>
      <c r="BO495">
        <f t="shared" si="692"/>
        <v>0</v>
      </c>
      <c r="BP495">
        <v>0</v>
      </c>
      <c r="BQ495">
        <f t="shared" si="714"/>
        <v>0</v>
      </c>
      <c r="BR495">
        <v>0</v>
      </c>
      <c r="BS495">
        <f t="shared" si="709"/>
        <v>0</v>
      </c>
      <c r="BT495">
        <v>0</v>
      </c>
      <c r="BU495">
        <f t="shared" si="710"/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f t="shared" si="716"/>
        <v>0</v>
      </c>
      <c r="DF495">
        <v>0</v>
      </c>
      <c r="DG495">
        <f t="shared" si="717"/>
        <v>0</v>
      </c>
      <c r="DH495">
        <v>0</v>
      </c>
      <c r="DI495">
        <f t="shared" si="720"/>
        <v>0</v>
      </c>
      <c r="DJ495">
        <v>0</v>
      </c>
      <c r="DK495">
        <f t="shared" si="721"/>
        <v>0</v>
      </c>
      <c r="DL495">
        <v>44.8</v>
      </c>
      <c r="DM495">
        <f t="shared" si="722"/>
        <v>0.45011630912380463</v>
      </c>
      <c r="DN495">
        <v>0</v>
      </c>
      <c r="DO495">
        <f t="shared" si="723"/>
        <v>0</v>
      </c>
      <c r="DP495">
        <v>0</v>
      </c>
      <c r="DQ495">
        <f t="shared" si="724"/>
        <v>0</v>
      </c>
      <c r="DR495">
        <v>55.2</v>
      </c>
      <c r="DS495">
        <f t="shared" si="725"/>
        <v>0.54988369087619549</v>
      </c>
      <c r="DT495">
        <v>0</v>
      </c>
      <c r="DU495">
        <f t="shared" si="726"/>
        <v>0</v>
      </c>
      <c r="DV495">
        <v>0</v>
      </c>
      <c r="DW495">
        <f t="shared" si="727"/>
        <v>0</v>
      </c>
      <c r="DX495">
        <v>0</v>
      </c>
      <c r="DY495">
        <f t="shared" si="728"/>
        <v>0</v>
      </c>
      <c r="DZ495">
        <v>0</v>
      </c>
      <c r="EA495">
        <f t="shared" si="729"/>
        <v>0</v>
      </c>
      <c r="EB495">
        <v>0</v>
      </c>
      <c r="EC495">
        <f t="shared" si="730"/>
        <v>0</v>
      </c>
      <c r="ED495">
        <v>0</v>
      </c>
      <c r="EE495">
        <f t="shared" si="731"/>
        <v>0</v>
      </c>
      <c r="EF495">
        <v>0</v>
      </c>
      <c r="EG495">
        <f t="shared" si="732"/>
        <v>0</v>
      </c>
      <c r="EH495">
        <v>0</v>
      </c>
      <c r="EI495">
        <f t="shared" si="733"/>
        <v>0</v>
      </c>
      <c r="EJ495">
        <v>0</v>
      </c>
      <c r="EK495">
        <f t="shared" si="734"/>
        <v>0</v>
      </c>
      <c r="EL495">
        <v>0</v>
      </c>
      <c r="EM495">
        <f t="shared" si="735"/>
        <v>0</v>
      </c>
      <c r="EN495">
        <v>0</v>
      </c>
      <c r="EO495">
        <f t="shared" si="736"/>
        <v>0</v>
      </c>
      <c r="EP495">
        <v>0</v>
      </c>
      <c r="EQ495">
        <f t="shared" si="737"/>
        <v>0</v>
      </c>
      <c r="ER495">
        <v>0</v>
      </c>
      <c r="ES495">
        <f t="shared" si="738"/>
        <v>0</v>
      </c>
      <c r="ET495">
        <v>0</v>
      </c>
      <c r="EU495">
        <f t="shared" si="739"/>
        <v>0</v>
      </c>
      <c r="EV495">
        <v>0</v>
      </c>
      <c r="EW495">
        <f t="shared" si="740"/>
        <v>0</v>
      </c>
      <c r="EX495">
        <v>0</v>
      </c>
      <c r="EY495">
        <f t="shared" si="741"/>
        <v>0</v>
      </c>
      <c r="EZ495">
        <v>0</v>
      </c>
      <c r="FA495">
        <f t="shared" si="742"/>
        <v>0</v>
      </c>
      <c r="FB495">
        <v>0</v>
      </c>
      <c r="FC495">
        <f t="shared" si="743"/>
        <v>0</v>
      </c>
      <c r="FD495">
        <v>0</v>
      </c>
      <c r="FE495">
        <v>0</v>
      </c>
      <c r="FF495" s="3" t="s">
        <v>935</v>
      </c>
    </row>
    <row r="496" spans="1:162" x14ac:dyDescent="0.45">
      <c r="A496">
        <v>495</v>
      </c>
      <c r="B496">
        <v>712</v>
      </c>
      <c r="C496" t="s">
        <v>368</v>
      </c>
      <c r="D496" t="s">
        <v>671</v>
      </c>
      <c r="E496" t="s">
        <v>934</v>
      </c>
      <c r="F496" t="s">
        <v>929</v>
      </c>
      <c r="G496" s="2">
        <v>1</v>
      </c>
      <c r="H496">
        <f t="shared" si="718"/>
        <v>396.5</v>
      </c>
      <c r="I496">
        <v>1773</v>
      </c>
      <c r="J496">
        <v>573</v>
      </c>
      <c r="K496" s="2">
        <f t="shared" si="715"/>
        <v>0.32318104906937395</v>
      </c>
      <c r="M496" t="s">
        <v>38</v>
      </c>
      <c r="N496">
        <v>0</v>
      </c>
      <c r="O496">
        <f t="shared" si="701"/>
        <v>0</v>
      </c>
      <c r="P496">
        <v>0</v>
      </c>
      <c r="Q496">
        <f t="shared" si="702"/>
        <v>0</v>
      </c>
      <c r="R496">
        <v>0.66</v>
      </c>
      <c r="S496">
        <f t="shared" si="703"/>
        <v>6.1430744490004029E-3</v>
      </c>
      <c r="T496">
        <v>0.55000000000000004</v>
      </c>
      <c r="U496">
        <f t="shared" si="704"/>
        <v>5.4691641162910951E-3</v>
      </c>
      <c r="V496">
        <v>0</v>
      </c>
      <c r="W496">
        <f t="shared" si="670"/>
        <v>0</v>
      </c>
      <c r="X496">
        <v>0</v>
      </c>
      <c r="Y496">
        <f t="shared" si="705"/>
        <v>0</v>
      </c>
      <c r="Z496">
        <v>0</v>
      </c>
      <c r="AA496">
        <f t="shared" si="706"/>
        <v>0</v>
      </c>
      <c r="AB496">
        <v>0</v>
      </c>
      <c r="AC496">
        <f t="shared" si="673"/>
        <v>0</v>
      </c>
      <c r="AD496">
        <f t="shared" si="719"/>
        <v>84.800000000000011</v>
      </c>
      <c r="AE496">
        <f t="shared" si="711"/>
        <v>0.82955019204531566</v>
      </c>
      <c r="AF496">
        <v>0.16</v>
      </c>
      <c r="AG496">
        <f t="shared" si="712"/>
        <v>7.2779335576910204E-3</v>
      </c>
      <c r="AH496">
        <v>0</v>
      </c>
      <c r="AI496">
        <f t="shared" si="700"/>
        <v>0</v>
      </c>
      <c r="AJ496">
        <v>0</v>
      </c>
      <c r="AK496">
        <f t="shared" si="677"/>
        <v>0</v>
      </c>
      <c r="AL496">
        <v>1.0900000000000001</v>
      </c>
      <c r="AM496">
        <f t="shared" si="713"/>
        <v>2.1201932583178457E-2</v>
      </c>
      <c r="AN496">
        <v>11.7</v>
      </c>
      <c r="AO496">
        <f t="shared" si="679"/>
        <v>0.12292669422875815</v>
      </c>
      <c r="AP496">
        <v>0.74</v>
      </c>
      <c r="AQ496">
        <f t="shared" si="707"/>
        <v>4.2136951936511862E-3</v>
      </c>
      <c r="AR496">
        <v>0</v>
      </c>
      <c r="AS496">
        <f t="shared" si="681"/>
        <v>0</v>
      </c>
      <c r="AT496">
        <v>0</v>
      </c>
      <c r="AU496">
        <f t="shared" si="682"/>
        <v>0</v>
      </c>
      <c r="AV496">
        <v>0</v>
      </c>
      <c r="AW496">
        <f t="shared" si="683"/>
        <v>0</v>
      </c>
      <c r="AX496">
        <v>0</v>
      </c>
      <c r="AY496">
        <f t="shared" si="684"/>
        <v>0</v>
      </c>
      <c r="AZ496">
        <v>0</v>
      </c>
      <c r="BA496">
        <f t="shared" si="685"/>
        <v>0</v>
      </c>
      <c r="BB496">
        <v>0.3</v>
      </c>
      <c r="BC496">
        <f t="shared" si="686"/>
        <v>3.2173138261141474E-3</v>
      </c>
      <c r="BD496">
        <v>0</v>
      </c>
      <c r="BE496">
        <f t="shared" si="687"/>
        <v>0</v>
      </c>
      <c r="BF496">
        <v>0</v>
      </c>
      <c r="BG496">
        <f t="shared" si="688"/>
        <v>0</v>
      </c>
      <c r="BH496">
        <v>0</v>
      </c>
      <c r="BI496">
        <f t="shared" si="689"/>
        <v>0</v>
      </c>
      <c r="BJ496">
        <v>0</v>
      </c>
      <c r="BK496">
        <f t="shared" si="690"/>
        <v>0</v>
      </c>
      <c r="BL496">
        <v>0</v>
      </c>
      <c r="BM496">
        <f t="shared" si="708"/>
        <v>0</v>
      </c>
      <c r="BN496">
        <v>0</v>
      </c>
      <c r="BO496">
        <f t="shared" si="692"/>
        <v>0</v>
      </c>
      <c r="BP496">
        <v>0</v>
      </c>
      <c r="BQ496">
        <f t="shared" si="714"/>
        <v>0</v>
      </c>
      <c r="BR496">
        <v>0</v>
      </c>
      <c r="BS496">
        <f t="shared" si="709"/>
        <v>0</v>
      </c>
      <c r="BT496">
        <v>0</v>
      </c>
      <c r="BU496">
        <f t="shared" si="710"/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f t="shared" si="716"/>
        <v>0</v>
      </c>
      <c r="DF496">
        <v>0</v>
      </c>
      <c r="DG496">
        <f t="shared" si="717"/>
        <v>0</v>
      </c>
      <c r="DH496">
        <v>0</v>
      </c>
      <c r="DI496">
        <f t="shared" si="720"/>
        <v>0</v>
      </c>
      <c r="DJ496">
        <v>0</v>
      </c>
      <c r="DK496">
        <f t="shared" si="721"/>
        <v>0</v>
      </c>
      <c r="DL496">
        <v>44.8</v>
      </c>
      <c r="DM496">
        <f t="shared" si="722"/>
        <v>0.45011630912380463</v>
      </c>
      <c r="DN496">
        <v>0</v>
      </c>
      <c r="DO496">
        <f t="shared" si="723"/>
        <v>0</v>
      </c>
      <c r="DP496">
        <v>0</v>
      </c>
      <c r="DQ496">
        <f t="shared" si="724"/>
        <v>0</v>
      </c>
      <c r="DR496">
        <v>55.2</v>
      </c>
      <c r="DS496">
        <f t="shared" si="725"/>
        <v>0.54988369087619549</v>
      </c>
      <c r="DT496">
        <v>0</v>
      </c>
      <c r="DU496">
        <f t="shared" si="726"/>
        <v>0</v>
      </c>
      <c r="DV496">
        <v>0</v>
      </c>
      <c r="DW496">
        <f t="shared" si="727"/>
        <v>0</v>
      </c>
      <c r="DX496">
        <v>0</v>
      </c>
      <c r="DY496">
        <f t="shared" si="728"/>
        <v>0</v>
      </c>
      <c r="DZ496">
        <v>0</v>
      </c>
      <c r="EA496">
        <f t="shared" si="729"/>
        <v>0</v>
      </c>
      <c r="EB496">
        <v>0</v>
      </c>
      <c r="EC496">
        <f t="shared" si="730"/>
        <v>0</v>
      </c>
      <c r="ED496">
        <v>0</v>
      </c>
      <c r="EE496">
        <f t="shared" si="731"/>
        <v>0</v>
      </c>
      <c r="EF496">
        <v>0</v>
      </c>
      <c r="EG496">
        <f t="shared" si="732"/>
        <v>0</v>
      </c>
      <c r="EH496">
        <v>0</v>
      </c>
      <c r="EI496">
        <f t="shared" si="733"/>
        <v>0</v>
      </c>
      <c r="EJ496">
        <v>0</v>
      </c>
      <c r="EK496">
        <f t="shared" si="734"/>
        <v>0</v>
      </c>
      <c r="EL496">
        <v>0</v>
      </c>
      <c r="EM496">
        <f t="shared" si="735"/>
        <v>0</v>
      </c>
      <c r="EN496">
        <v>0</v>
      </c>
      <c r="EO496">
        <f t="shared" si="736"/>
        <v>0</v>
      </c>
      <c r="EP496">
        <v>0</v>
      </c>
      <c r="EQ496">
        <f t="shared" si="737"/>
        <v>0</v>
      </c>
      <c r="ER496">
        <v>0</v>
      </c>
      <c r="ES496">
        <f t="shared" si="738"/>
        <v>0</v>
      </c>
      <c r="ET496">
        <v>0</v>
      </c>
      <c r="EU496">
        <f t="shared" si="739"/>
        <v>0</v>
      </c>
      <c r="EV496">
        <v>0</v>
      </c>
      <c r="EW496">
        <f t="shared" si="740"/>
        <v>0</v>
      </c>
      <c r="EX496">
        <v>0</v>
      </c>
      <c r="EY496">
        <f t="shared" si="741"/>
        <v>0</v>
      </c>
      <c r="EZ496">
        <v>0</v>
      </c>
      <c r="FA496">
        <f t="shared" si="742"/>
        <v>0</v>
      </c>
      <c r="FB496">
        <v>0</v>
      </c>
      <c r="FC496">
        <f t="shared" si="743"/>
        <v>0</v>
      </c>
      <c r="FD496">
        <v>0</v>
      </c>
      <c r="FE496">
        <v>0</v>
      </c>
      <c r="FF496" s="3" t="s">
        <v>936</v>
      </c>
    </row>
    <row r="497" spans="1:163" x14ac:dyDescent="0.45">
      <c r="A497">
        <v>496</v>
      </c>
      <c r="B497">
        <v>713</v>
      </c>
      <c r="C497" t="s">
        <v>368</v>
      </c>
      <c r="D497" t="s">
        <v>671</v>
      </c>
      <c r="E497" t="s">
        <v>934</v>
      </c>
      <c r="F497" t="s">
        <v>929</v>
      </c>
      <c r="G497" s="2">
        <v>1</v>
      </c>
      <c r="H497">
        <f t="shared" si="718"/>
        <v>396.5</v>
      </c>
      <c r="I497">
        <v>1773</v>
      </c>
      <c r="J497">
        <v>623</v>
      </c>
      <c r="K497" s="2">
        <f t="shared" si="715"/>
        <v>0.35138183869148337</v>
      </c>
      <c r="M497" t="s">
        <v>38</v>
      </c>
      <c r="N497">
        <v>0</v>
      </c>
      <c r="O497">
        <f t="shared" si="701"/>
        <v>0</v>
      </c>
      <c r="P497">
        <v>0</v>
      </c>
      <c r="Q497">
        <f t="shared" si="702"/>
        <v>0</v>
      </c>
      <c r="R497">
        <v>0.66</v>
      </c>
      <c r="S497">
        <f t="shared" si="703"/>
        <v>6.1430744490004029E-3</v>
      </c>
      <c r="T497">
        <v>0.55000000000000004</v>
      </c>
      <c r="U497">
        <f t="shared" si="704"/>
        <v>5.4691641162910951E-3</v>
      </c>
      <c r="V497">
        <v>0</v>
      </c>
      <c r="W497">
        <f t="shared" si="670"/>
        <v>0</v>
      </c>
      <c r="X497">
        <v>0</v>
      </c>
      <c r="Y497">
        <f t="shared" si="705"/>
        <v>0</v>
      </c>
      <c r="Z497">
        <v>0</v>
      </c>
      <c r="AA497">
        <f t="shared" si="706"/>
        <v>0</v>
      </c>
      <c r="AB497">
        <v>0</v>
      </c>
      <c r="AC497">
        <f t="shared" si="673"/>
        <v>0</v>
      </c>
      <c r="AD497">
        <f t="shared" si="719"/>
        <v>84.800000000000011</v>
      </c>
      <c r="AE497">
        <f t="shared" si="711"/>
        <v>0.82955019204531566</v>
      </c>
      <c r="AF497">
        <v>0.16</v>
      </c>
      <c r="AG497">
        <f t="shared" si="712"/>
        <v>7.2779335576910204E-3</v>
      </c>
      <c r="AH497">
        <v>0</v>
      </c>
      <c r="AI497">
        <f t="shared" si="700"/>
        <v>0</v>
      </c>
      <c r="AJ497">
        <v>0</v>
      </c>
      <c r="AK497">
        <f t="shared" si="677"/>
        <v>0</v>
      </c>
      <c r="AL497">
        <v>1.0900000000000001</v>
      </c>
      <c r="AM497">
        <f t="shared" si="713"/>
        <v>2.1201932583178457E-2</v>
      </c>
      <c r="AN497">
        <v>11.7</v>
      </c>
      <c r="AO497">
        <f t="shared" si="679"/>
        <v>0.12292669422875815</v>
      </c>
      <c r="AP497">
        <v>0.74</v>
      </c>
      <c r="AQ497">
        <f t="shared" si="707"/>
        <v>4.2136951936511862E-3</v>
      </c>
      <c r="AR497">
        <v>0</v>
      </c>
      <c r="AS497">
        <f t="shared" si="681"/>
        <v>0</v>
      </c>
      <c r="AT497">
        <v>0</v>
      </c>
      <c r="AU497">
        <f t="shared" si="682"/>
        <v>0</v>
      </c>
      <c r="AV497">
        <v>0</v>
      </c>
      <c r="AW497">
        <f t="shared" si="683"/>
        <v>0</v>
      </c>
      <c r="AX497">
        <v>0</v>
      </c>
      <c r="AY497">
        <f t="shared" si="684"/>
        <v>0</v>
      </c>
      <c r="AZ497">
        <v>0</v>
      </c>
      <c r="BA497">
        <f t="shared" si="685"/>
        <v>0</v>
      </c>
      <c r="BB497">
        <v>0.3</v>
      </c>
      <c r="BC497">
        <f t="shared" si="686"/>
        <v>3.2173138261141474E-3</v>
      </c>
      <c r="BD497">
        <v>0</v>
      </c>
      <c r="BE497">
        <f t="shared" si="687"/>
        <v>0</v>
      </c>
      <c r="BF497">
        <v>0</v>
      </c>
      <c r="BG497">
        <f t="shared" si="688"/>
        <v>0</v>
      </c>
      <c r="BH497">
        <v>0</v>
      </c>
      <c r="BI497">
        <f t="shared" si="689"/>
        <v>0</v>
      </c>
      <c r="BJ497">
        <v>0</v>
      </c>
      <c r="BK497">
        <f t="shared" si="690"/>
        <v>0</v>
      </c>
      <c r="BL497">
        <v>0</v>
      </c>
      <c r="BM497">
        <f t="shared" si="708"/>
        <v>0</v>
      </c>
      <c r="BN497">
        <v>0</v>
      </c>
      <c r="BO497">
        <f t="shared" si="692"/>
        <v>0</v>
      </c>
      <c r="BP497">
        <v>0</v>
      </c>
      <c r="BQ497">
        <f t="shared" si="714"/>
        <v>0</v>
      </c>
      <c r="BR497">
        <v>0</v>
      </c>
      <c r="BS497">
        <f t="shared" si="709"/>
        <v>0</v>
      </c>
      <c r="BT497">
        <v>0</v>
      </c>
      <c r="BU497">
        <f t="shared" si="710"/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f t="shared" si="716"/>
        <v>0</v>
      </c>
      <c r="DF497">
        <v>0</v>
      </c>
      <c r="DG497">
        <f t="shared" si="717"/>
        <v>0</v>
      </c>
      <c r="DH497">
        <v>0</v>
      </c>
      <c r="DI497">
        <f t="shared" si="720"/>
        <v>0</v>
      </c>
      <c r="DJ497">
        <v>0</v>
      </c>
      <c r="DK497">
        <f t="shared" si="721"/>
        <v>0</v>
      </c>
      <c r="DL497">
        <v>44.8</v>
      </c>
      <c r="DM497">
        <f t="shared" si="722"/>
        <v>0.45011630912380463</v>
      </c>
      <c r="DN497">
        <v>0</v>
      </c>
      <c r="DO497">
        <f t="shared" si="723"/>
        <v>0</v>
      </c>
      <c r="DP497">
        <v>0</v>
      </c>
      <c r="DQ497">
        <f t="shared" si="724"/>
        <v>0</v>
      </c>
      <c r="DR497">
        <v>55.2</v>
      </c>
      <c r="DS497">
        <f t="shared" si="725"/>
        <v>0.54988369087619549</v>
      </c>
      <c r="DT497">
        <v>0</v>
      </c>
      <c r="DU497">
        <f t="shared" si="726"/>
        <v>0</v>
      </c>
      <c r="DV497">
        <v>0</v>
      </c>
      <c r="DW497">
        <f t="shared" si="727"/>
        <v>0</v>
      </c>
      <c r="DX497">
        <v>0</v>
      </c>
      <c r="DY497">
        <f t="shared" si="728"/>
        <v>0</v>
      </c>
      <c r="DZ497">
        <v>0</v>
      </c>
      <c r="EA497">
        <f t="shared" si="729"/>
        <v>0</v>
      </c>
      <c r="EB497">
        <v>0</v>
      </c>
      <c r="EC497">
        <f t="shared" si="730"/>
        <v>0</v>
      </c>
      <c r="ED497">
        <v>0</v>
      </c>
      <c r="EE497">
        <f t="shared" si="731"/>
        <v>0</v>
      </c>
      <c r="EF497">
        <v>0</v>
      </c>
      <c r="EG497">
        <f t="shared" si="732"/>
        <v>0</v>
      </c>
      <c r="EH497">
        <v>0</v>
      </c>
      <c r="EI497">
        <f t="shared" si="733"/>
        <v>0</v>
      </c>
      <c r="EJ497">
        <v>0</v>
      </c>
      <c r="EK497">
        <f t="shared" si="734"/>
        <v>0</v>
      </c>
      <c r="EL497">
        <v>0</v>
      </c>
      <c r="EM497">
        <f t="shared" si="735"/>
        <v>0</v>
      </c>
      <c r="EN497">
        <v>0</v>
      </c>
      <c r="EO497">
        <f t="shared" si="736"/>
        <v>0</v>
      </c>
      <c r="EP497">
        <v>0</v>
      </c>
      <c r="EQ497">
        <f t="shared" si="737"/>
        <v>0</v>
      </c>
      <c r="ER497">
        <v>0</v>
      </c>
      <c r="ES497">
        <f t="shared" si="738"/>
        <v>0</v>
      </c>
      <c r="ET497">
        <v>0</v>
      </c>
      <c r="EU497">
        <f t="shared" si="739"/>
        <v>0</v>
      </c>
      <c r="EV497">
        <v>0</v>
      </c>
      <c r="EW497">
        <f t="shared" si="740"/>
        <v>0</v>
      </c>
      <c r="EX497">
        <v>0</v>
      </c>
      <c r="EY497">
        <f t="shared" si="741"/>
        <v>0</v>
      </c>
      <c r="EZ497">
        <v>0</v>
      </c>
      <c r="FA497">
        <f t="shared" si="742"/>
        <v>0</v>
      </c>
      <c r="FB497">
        <v>0</v>
      </c>
      <c r="FC497">
        <f t="shared" si="743"/>
        <v>0</v>
      </c>
      <c r="FD497">
        <v>0</v>
      </c>
      <c r="FE497">
        <v>0</v>
      </c>
      <c r="FF497" s="3" t="s">
        <v>937</v>
      </c>
    </row>
    <row r="498" spans="1:163" x14ac:dyDescent="0.45">
      <c r="A498">
        <v>497</v>
      </c>
      <c r="B498">
        <v>714</v>
      </c>
      <c r="C498" t="s">
        <v>368</v>
      </c>
      <c r="D498" t="s">
        <v>671</v>
      </c>
      <c r="E498" t="s">
        <v>934</v>
      </c>
      <c r="F498" t="s">
        <v>929</v>
      </c>
      <c r="G498" s="2">
        <v>1</v>
      </c>
      <c r="H498">
        <f t="shared" si="718"/>
        <v>396.5</v>
      </c>
      <c r="I498">
        <v>1773</v>
      </c>
      <c r="J498">
        <v>673</v>
      </c>
      <c r="K498" s="2">
        <f t="shared" si="715"/>
        <v>0.3795826283135928</v>
      </c>
      <c r="M498" t="s">
        <v>38</v>
      </c>
      <c r="N498">
        <v>0</v>
      </c>
      <c r="O498">
        <f t="shared" si="701"/>
        <v>0</v>
      </c>
      <c r="P498">
        <v>0</v>
      </c>
      <c r="Q498">
        <f t="shared" si="702"/>
        <v>0</v>
      </c>
      <c r="R498">
        <v>0.66</v>
      </c>
      <c r="S498">
        <f t="shared" si="703"/>
        <v>6.1430744490004029E-3</v>
      </c>
      <c r="T498">
        <v>0.55000000000000004</v>
      </c>
      <c r="U498">
        <f t="shared" si="704"/>
        <v>5.4691641162910951E-3</v>
      </c>
      <c r="V498">
        <v>0</v>
      </c>
      <c r="W498">
        <f t="shared" si="670"/>
        <v>0</v>
      </c>
      <c r="X498">
        <v>0</v>
      </c>
      <c r="Y498">
        <f t="shared" si="705"/>
        <v>0</v>
      </c>
      <c r="Z498">
        <v>0</v>
      </c>
      <c r="AA498">
        <f t="shared" si="706"/>
        <v>0</v>
      </c>
      <c r="AB498">
        <v>0</v>
      </c>
      <c r="AC498">
        <f t="shared" si="673"/>
        <v>0</v>
      </c>
      <c r="AD498">
        <f t="shared" si="719"/>
        <v>84.800000000000011</v>
      </c>
      <c r="AE498">
        <f t="shared" si="711"/>
        <v>0.82955019204531566</v>
      </c>
      <c r="AF498">
        <v>0.16</v>
      </c>
      <c r="AG498">
        <f t="shared" si="712"/>
        <v>7.2779335576910204E-3</v>
      </c>
      <c r="AH498">
        <v>0</v>
      </c>
      <c r="AI498">
        <f t="shared" si="700"/>
        <v>0</v>
      </c>
      <c r="AJ498">
        <v>0</v>
      </c>
      <c r="AK498">
        <f t="shared" si="677"/>
        <v>0</v>
      </c>
      <c r="AL498">
        <v>1.0900000000000001</v>
      </c>
      <c r="AM498">
        <f t="shared" si="713"/>
        <v>2.1201932583178457E-2</v>
      </c>
      <c r="AN498">
        <v>11.7</v>
      </c>
      <c r="AO498">
        <f t="shared" si="679"/>
        <v>0.12292669422875815</v>
      </c>
      <c r="AP498">
        <v>0.74</v>
      </c>
      <c r="AQ498">
        <f t="shared" si="707"/>
        <v>4.2136951936511862E-3</v>
      </c>
      <c r="AR498">
        <v>0</v>
      </c>
      <c r="AS498">
        <f t="shared" si="681"/>
        <v>0</v>
      </c>
      <c r="AT498">
        <v>0</v>
      </c>
      <c r="AU498">
        <f t="shared" si="682"/>
        <v>0</v>
      </c>
      <c r="AV498">
        <v>0</v>
      </c>
      <c r="AW498">
        <f t="shared" si="683"/>
        <v>0</v>
      </c>
      <c r="AX498">
        <v>0</v>
      </c>
      <c r="AY498">
        <f t="shared" si="684"/>
        <v>0</v>
      </c>
      <c r="AZ498">
        <v>0</v>
      </c>
      <c r="BA498">
        <f t="shared" si="685"/>
        <v>0</v>
      </c>
      <c r="BB498">
        <v>0.3</v>
      </c>
      <c r="BC498">
        <f t="shared" si="686"/>
        <v>3.2173138261141474E-3</v>
      </c>
      <c r="BD498">
        <v>0</v>
      </c>
      <c r="BE498">
        <f t="shared" si="687"/>
        <v>0</v>
      </c>
      <c r="BF498">
        <v>0</v>
      </c>
      <c r="BG498">
        <f t="shared" si="688"/>
        <v>0</v>
      </c>
      <c r="BH498">
        <v>0</v>
      </c>
      <c r="BI498">
        <f t="shared" si="689"/>
        <v>0</v>
      </c>
      <c r="BJ498">
        <v>0</v>
      </c>
      <c r="BK498">
        <f t="shared" si="690"/>
        <v>0</v>
      </c>
      <c r="BL498">
        <v>0</v>
      </c>
      <c r="BM498">
        <f t="shared" si="708"/>
        <v>0</v>
      </c>
      <c r="BN498">
        <v>0</v>
      </c>
      <c r="BO498">
        <f t="shared" si="692"/>
        <v>0</v>
      </c>
      <c r="BP498">
        <v>0</v>
      </c>
      <c r="BQ498">
        <f t="shared" si="714"/>
        <v>0</v>
      </c>
      <c r="BR498">
        <v>0</v>
      </c>
      <c r="BS498">
        <f t="shared" si="709"/>
        <v>0</v>
      </c>
      <c r="BT498">
        <v>0</v>
      </c>
      <c r="BU498">
        <f t="shared" si="710"/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f t="shared" si="716"/>
        <v>0</v>
      </c>
      <c r="DF498">
        <v>0</v>
      </c>
      <c r="DG498">
        <f t="shared" si="717"/>
        <v>0</v>
      </c>
      <c r="DH498">
        <v>0</v>
      </c>
      <c r="DI498">
        <f t="shared" si="720"/>
        <v>0</v>
      </c>
      <c r="DJ498">
        <v>0</v>
      </c>
      <c r="DK498">
        <f t="shared" si="721"/>
        <v>0</v>
      </c>
      <c r="DL498">
        <v>44.8</v>
      </c>
      <c r="DM498">
        <f t="shared" si="722"/>
        <v>0.45011630912380463</v>
      </c>
      <c r="DN498">
        <v>0</v>
      </c>
      <c r="DO498">
        <f t="shared" si="723"/>
        <v>0</v>
      </c>
      <c r="DP498">
        <v>0</v>
      </c>
      <c r="DQ498">
        <f t="shared" si="724"/>
        <v>0</v>
      </c>
      <c r="DR498">
        <v>55.2</v>
      </c>
      <c r="DS498">
        <f t="shared" si="725"/>
        <v>0.54988369087619549</v>
      </c>
      <c r="DT498">
        <v>0</v>
      </c>
      <c r="DU498">
        <f t="shared" si="726"/>
        <v>0</v>
      </c>
      <c r="DV498">
        <v>0</v>
      </c>
      <c r="DW498">
        <f t="shared" si="727"/>
        <v>0</v>
      </c>
      <c r="DX498">
        <v>0</v>
      </c>
      <c r="DY498">
        <f t="shared" si="728"/>
        <v>0</v>
      </c>
      <c r="DZ498">
        <v>0</v>
      </c>
      <c r="EA498">
        <f t="shared" si="729"/>
        <v>0</v>
      </c>
      <c r="EB498">
        <v>0</v>
      </c>
      <c r="EC498">
        <f t="shared" si="730"/>
        <v>0</v>
      </c>
      <c r="ED498">
        <v>0</v>
      </c>
      <c r="EE498">
        <f t="shared" si="731"/>
        <v>0</v>
      </c>
      <c r="EF498">
        <v>0</v>
      </c>
      <c r="EG498">
        <f t="shared" si="732"/>
        <v>0</v>
      </c>
      <c r="EH498">
        <v>0</v>
      </c>
      <c r="EI498">
        <f t="shared" si="733"/>
        <v>0</v>
      </c>
      <c r="EJ498">
        <v>0</v>
      </c>
      <c r="EK498">
        <f t="shared" si="734"/>
        <v>0</v>
      </c>
      <c r="EL498">
        <v>0</v>
      </c>
      <c r="EM498">
        <f t="shared" si="735"/>
        <v>0</v>
      </c>
      <c r="EN498">
        <v>0</v>
      </c>
      <c r="EO498">
        <f t="shared" si="736"/>
        <v>0</v>
      </c>
      <c r="EP498">
        <v>0</v>
      </c>
      <c r="EQ498">
        <f t="shared" si="737"/>
        <v>0</v>
      </c>
      <c r="ER498">
        <v>0</v>
      </c>
      <c r="ES498">
        <f t="shared" si="738"/>
        <v>0</v>
      </c>
      <c r="ET498">
        <v>0</v>
      </c>
      <c r="EU498">
        <f t="shared" si="739"/>
        <v>0</v>
      </c>
      <c r="EV498">
        <v>0</v>
      </c>
      <c r="EW498">
        <f t="shared" si="740"/>
        <v>0</v>
      </c>
      <c r="EX498">
        <v>0</v>
      </c>
      <c r="EY498">
        <f t="shared" si="741"/>
        <v>0</v>
      </c>
      <c r="EZ498">
        <v>0</v>
      </c>
      <c r="FA498">
        <f t="shared" si="742"/>
        <v>0</v>
      </c>
      <c r="FB498">
        <v>0</v>
      </c>
      <c r="FC498">
        <f t="shared" si="743"/>
        <v>0</v>
      </c>
      <c r="FD498">
        <v>0</v>
      </c>
      <c r="FE498">
        <v>0</v>
      </c>
      <c r="FF498" s="3" t="s">
        <v>938</v>
      </c>
    </row>
    <row r="499" spans="1:163" x14ac:dyDescent="0.45">
      <c r="A499">
        <v>498</v>
      </c>
      <c r="B499">
        <v>715</v>
      </c>
      <c r="C499" t="s">
        <v>368</v>
      </c>
      <c r="D499" t="s">
        <v>671</v>
      </c>
      <c r="E499" t="s">
        <v>934</v>
      </c>
      <c r="F499" t="s">
        <v>929</v>
      </c>
      <c r="G499" s="2">
        <v>0</v>
      </c>
      <c r="H499">
        <f t="shared" si="718"/>
        <v>396.5</v>
      </c>
      <c r="I499">
        <v>1773</v>
      </c>
      <c r="J499">
        <v>723</v>
      </c>
      <c r="K499" s="2">
        <f t="shared" si="715"/>
        <v>0.40778341793570222</v>
      </c>
      <c r="M499" t="s">
        <v>38</v>
      </c>
      <c r="N499">
        <v>0</v>
      </c>
      <c r="O499">
        <f t="shared" si="701"/>
        <v>0</v>
      </c>
      <c r="P499">
        <v>0</v>
      </c>
      <c r="Q499">
        <f t="shared" si="702"/>
        <v>0</v>
      </c>
      <c r="R499">
        <v>0.66</v>
      </c>
      <c r="S499">
        <f t="shared" si="703"/>
        <v>6.1430744490004029E-3</v>
      </c>
      <c r="T499">
        <v>0.55000000000000004</v>
      </c>
      <c r="U499">
        <f t="shared" si="704"/>
        <v>5.4691641162910951E-3</v>
      </c>
      <c r="V499">
        <v>0</v>
      </c>
      <c r="W499">
        <f t="shared" si="670"/>
        <v>0</v>
      </c>
      <c r="X499">
        <v>0</v>
      </c>
      <c r="Y499">
        <f t="shared" si="705"/>
        <v>0</v>
      </c>
      <c r="Z499">
        <v>0</v>
      </c>
      <c r="AA499">
        <f t="shared" si="706"/>
        <v>0</v>
      </c>
      <c r="AB499">
        <v>0</v>
      </c>
      <c r="AC499">
        <f t="shared" si="673"/>
        <v>0</v>
      </c>
      <c r="AD499">
        <f t="shared" si="719"/>
        <v>84.800000000000011</v>
      </c>
      <c r="AE499">
        <f t="shared" si="711"/>
        <v>0.82955019204531566</v>
      </c>
      <c r="AF499">
        <v>0.16</v>
      </c>
      <c r="AG499">
        <f t="shared" si="712"/>
        <v>7.2779335576910204E-3</v>
      </c>
      <c r="AH499">
        <v>0</v>
      </c>
      <c r="AI499">
        <f t="shared" si="700"/>
        <v>0</v>
      </c>
      <c r="AJ499">
        <v>0</v>
      </c>
      <c r="AK499">
        <f t="shared" si="677"/>
        <v>0</v>
      </c>
      <c r="AL499">
        <v>1.0900000000000001</v>
      </c>
      <c r="AM499">
        <f t="shared" si="713"/>
        <v>2.1201932583178457E-2</v>
      </c>
      <c r="AN499">
        <v>11.7</v>
      </c>
      <c r="AO499">
        <f t="shared" si="679"/>
        <v>0.12292669422875815</v>
      </c>
      <c r="AP499">
        <v>0.74</v>
      </c>
      <c r="AQ499">
        <f t="shared" si="707"/>
        <v>4.2136951936511862E-3</v>
      </c>
      <c r="AR499">
        <v>0</v>
      </c>
      <c r="AS499">
        <f t="shared" si="681"/>
        <v>0</v>
      </c>
      <c r="AT499">
        <v>0</v>
      </c>
      <c r="AU499">
        <f t="shared" si="682"/>
        <v>0</v>
      </c>
      <c r="AV499">
        <v>0</v>
      </c>
      <c r="AW499">
        <f t="shared" si="683"/>
        <v>0</v>
      </c>
      <c r="AX499">
        <v>0</v>
      </c>
      <c r="AY499">
        <f t="shared" si="684"/>
        <v>0</v>
      </c>
      <c r="AZ499">
        <v>0</v>
      </c>
      <c r="BA499">
        <f t="shared" si="685"/>
        <v>0</v>
      </c>
      <c r="BB499">
        <v>0.3</v>
      </c>
      <c r="BC499">
        <f t="shared" si="686"/>
        <v>3.2173138261141474E-3</v>
      </c>
      <c r="BD499">
        <v>0</v>
      </c>
      <c r="BE499">
        <f t="shared" si="687"/>
        <v>0</v>
      </c>
      <c r="BF499">
        <v>0</v>
      </c>
      <c r="BG499">
        <f t="shared" si="688"/>
        <v>0</v>
      </c>
      <c r="BH499">
        <v>0</v>
      </c>
      <c r="BI499">
        <f t="shared" si="689"/>
        <v>0</v>
      </c>
      <c r="BJ499">
        <v>0</v>
      </c>
      <c r="BK499">
        <f t="shared" si="690"/>
        <v>0</v>
      </c>
      <c r="BL499">
        <v>0</v>
      </c>
      <c r="BM499">
        <f t="shared" si="708"/>
        <v>0</v>
      </c>
      <c r="BN499">
        <v>0</v>
      </c>
      <c r="BO499">
        <f t="shared" si="692"/>
        <v>0</v>
      </c>
      <c r="BP499">
        <v>0</v>
      </c>
      <c r="BQ499">
        <f t="shared" si="714"/>
        <v>0</v>
      </c>
      <c r="BR499">
        <v>0</v>
      </c>
      <c r="BS499">
        <f t="shared" si="709"/>
        <v>0</v>
      </c>
      <c r="BT499">
        <v>0</v>
      </c>
      <c r="BU499">
        <f t="shared" si="710"/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f t="shared" si="716"/>
        <v>0</v>
      </c>
      <c r="DF499">
        <v>0</v>
      </c>
      <c r="DG499">
        <f t="shared" si="717"/>
        <v>0</v>
      </c>
      <c r="DH499">
        <v>0</v>
      </c>
      <c r="DI499">
        <f t="shared" si="720"/>
        <v>0</v>
      </c>
      <c r="DJ499">
        <v>0</v>
      </c>
      <c r="DK499">
        <f t="shared" si="721"/>
        <v>0</v>
      </c>
      <c r="DL499">
        <v>44.8</v>
      </c>
      <c r="DM499">
        <f t="shared" si="722"/>
        <v>0.45011630912380463</v>
      </c>
      <c r="DN499">
        <v>0</v>
      </c>
      <c r="DO499">
        <f t="shared" si="723"/>
        <v>0</v>
      </c>
      <c r="DP499">
        <v>0</v>
      </c>
      <c r="DQ499">
        <f t="shared" si="724"/>
        <v>0</v>
      </c>
      <c r="DR499">
        <v>55.2</v>
      </c>
      <c r="DS499">
        <f t="shared" si="725"/>
        <v>0.54988369087619549</v>
      </c>
      <c r="DT499">
        <v>0</v>
      </c>
      <c r="DU499">
        <f t="shared" si="726"/>
        <v>0</v>
      </c>
      <c r="DV499">
        <v>0</v>
      </c>
      <c r="DW499">
        <f t="shared" si="727"/>
        <v>0</v>
      </c>
      <c r="DX499">
        <v>0</v>
      </c>
      <c r="DY499">
        <f t="shared" si="728"/>
        <v>0</v>
      </c>
      <c r="DZ499">
        <v>0</v>
      </c>
      <c r="EA499">
        <f t="shared" si="729"/>
        <v>0</v>
      </c>
      <c r="EB499">
        <v>0</v>
      </c>
      <c r="EC499">
        <f t="shared" si="730"/>
        <v>0</v>
      </c>
      <c r="ED499">
        <v>0</v>
      </c>
      <c r="EE499">
        <f t="shared" si="731"/>
        <v>0</v>
      </c>
      <c r="EF499">
        <v>0</v>
      </c>
      <c r="EG499">
        <f t="shared" si="732"/>
        <v>0</v>
      </c>
      <c r="EH499">
        <v>0</v>
      </c>
      <c r="EI499">
        <f t="shared" si="733"/>
        <v>0</v>
      </c>
      <c r="EJ499">
        <v>0</v>
      </c>
      <c r="EK499">
        <f t="shared" si="734"/>
        <v>0</v>
      </c>
      <c r="EL499">
        <v>0</v>
      </c>
      <c r="EM499">
        <f t="shared" si="735"/>
        <v>0</v>
      </c>
      <c r="EN499">
        <v>0</v>
      </c>
      <c r="EO499">
        <f t="shared" si="736"/>
        <v>0</v>
      </c>
      <c r="EP499">
        <v>0</v>
      </c>
      <c r="EQ499">
        <f t="shared" si="737"/>
        <v>0</v>
      </c>
      <c r="ER499">
        <v>0</v>
      </c>
      <c r="ES499">
        <f t="shared" si="738"/>
        <v>0</v>
      </c>
      <c r="ET499">
        <v>0</v>
      </c>
      <c r="EU499">
        <f t="shared" si="739"/>
        <v>0</v>
      </c>
      <c r="EV499">
        <v>0</v>
      </c>
      <c r="EW499">
        <f t="shared" si="740"/>
        <v>0</v>
      </c>
      <c r="EX499">
        <v>0</v>
      </c>
      <c r="EY499">
        <f t="shared" si="741"/>
        <v>0</v>
      </c>
      <c r="EZ499">
        <v>0</v>
      </c>
      <c r="FA499">
        <f t="shared" si="742"/>
        <v>0</v>
      </c>
      <c r="FB499">
        <v>0</v>
      </c>
      <c r="FC499">
        <f t="shared" si="743"/>
        <v>0</v>
      </c>
      <c r="FD499">
        <v>0</v>
      </c>
      <c r="FE499">
        <v>0</v>
      </c>
      <c r="FF499" s="3" t="s">
        <v>939</v>
      </c>
    </row>
    <row r="500" spans="1:163" x14ac:dyDescent="0.45">
      <c r="A500">
        <v>499</v>
      </c>
      <c r="B500">
        <v>716</v>
      </c>
      <c r="C500" t="s">
        <v>368</v>
      </c>
      <c r="D500" t="s">
        <v>671</v>
      </c>
      <c r="E500" t="s">
        <v>940</v>
      </c>
      <c r="F500" t="s">
        <v>929</v>
      </c>
      <c r="G500" s="2">
        <v>0</v>
      </c>
      <c r="H500">
        <f t="shared" si="718"/>
        <v>396.5</v>
      </c>
      <c r="I500">
        <v>1773</v>
      </c>
      <c r="J500">
        <v>423</v>
      </c>
      <c r="K500" s="2">
        <f t="shared" si="715"/>
        <v>0.23857868020304568</v>
      </c>
      <c r="M500" t="s">
        <v>38</v>
      </c>
      <c r="N500">
        <v>0</v>
      </c>
      <c r="O500">
        <f t="shared" si="701"/>
        <v>0</v>
      </c>
      <c r="P500">
        <v>0</v>
      </c>
      <c r="Q500">
        <f t="shared" si="702"/>
        <v>0</v>
      </c>
      <c r="R500">
        <v>0.48</v>
      </c>
      <c r="S500">
        <f t="shared" si="703"/>
        <v>4.3977019583118079E-3</v>
      </c>
      <c r="T500">
        <v>0.37</v>
      </c>
      <c r="U500">
        <f t="shared" si="704"/>
        <v>3.6216185231682362E-3</v>
      </c>
      <c r="V500">
        <v>0</v>
      </c>
      <c r="W500">
        <f t="shared" si="670"/>
        <v>0</v>
      </c>
      <c r="X500">
        <v>0</v>
      </c>
      <c r="Y500">
        <f t="shared" si="705"/>
        <v>0</v>
      </c>
      <c r="Z500">
        <v>0</v>
      </c>
      <c r="AA500">
        <f t="shared" si="706"/>
        <v>0</v>
      </c>
      <c r="AB500">
        <v>0</v>
      </c>
      <c r="AC500">
        <f t="shared" si="673"/>
        <v>0</v>
      </c>
      <c r="AD500">
        <f t="shared" si="719"/>
        <v>83.289999999999992</v>
      </c>
      <c r="AE500">
        <f t="shared" si="711"/>
        <v>0.80201481456087498</v>
      </c>
      <c r="AF500">
        <v>0.19</v>
      </c>
      <c r="AG500">
        <f t="shared" si="712"/>
        <v>8.5071564014008935E-3</v>
      </c>
      <c r="AH500">
        <v>0</v>
      </c>
      <c r="AI500">
        <f t="shared" si="700"/>
        <v>0</v>
      </c>
      <c r="AJ500">
        <v>0</v>
      </c>
      <c r="AK500">
        <f t="shared" si="677"/>
        <v>0</v>
      </c>
      <c r="AL500">
        <v>2.75</v>
      </c>
      <c r="AM500">
        <f t="shared" si="713"/>
        <v>5.2653149929822937E-2</v>
      </c>
      <c r="AN500">
        <v>11.58</v>
      </c>
      <c r="AO500">
        <f t="shared" si="679"/>
        <v>0.11975995185974479</v>
      </c>
      <c r="AP500">
        <v>1.03</v>
      </c>
      <c r="AQ500">
        <f t="shared" si="707"/>
        <v>5.7731299623805157E-3</v>
      </c>
      <c r="AR500">
        <v>0</v>
      </c>
      <c r="AS500">
        <f t="shared" si="681"/>
        <v>0</v>
      </c>
      <c r="AT500">
        <v>0</v>
      </c>
      <c r="AU500">
        <f t="shared" si="682"/>
        <v>0</v>
      </c>
      <c r="AV500">
        <v>0</v>
      </c>
      <c r="AW500">
        <f t="shared" si="683"/>
        <v>0</v>
      </c>
      <c r="AX500">
        <v>0</v>
      </c>
      <c r="AY500">
        <f t="shared" si="684"/>
        <v>0</v>
      </c>
      <c r="AZ500">
        <v>0</v>
      </c>
      <c r="BA500">
        <f t="shared" si="685"/>
        <v>0</v>
      </c>
      <c r="BB500">
        <v>0.31</v>
      </c>
      <c r="BC500">
        <f t="shared" si="686"/>
        <v>3.2724768042956282E-3</v>
      </c>
      <c r="BD500">
        <v>0</v>
      </c>
      <c r="BE500">
        <f t="shared" si="687"/>
        <v>0</v>
      </c>
      <c r="BF500">
        <v>0</v>
      </c>
      <c r="BG500">
        <f t="shared" si="688"/>
        <v>0</v>
      </c>
      <c r="BH500">
        <v>0</v>
      </c>
      <c r="BI500">
        <f t="shared" si="689"/>
        <v>0</v>
      </c>
      <c r="BJ500">
        <v>0</v>
      </c>
      <c r="BK500">
        <f t="shared" si="690"/>
        <v>0</v>
      </c>
      <c r="BL500">
        <v>0</v>
      </c>
      <c r="BM500">
        <f t="shared" si="708"/>
        <v>0</v>
      </c>
      <c r="BN500">
        <v>0</v>
      </c>
      <c r="BO500">
        <f t="shared" si="692"/>
        <v>0</v>
      </c>
      <c r="BP500">
        <v>0</v>
      </c>
      <c r="BQ500">
        <f t="shared" si="714"/>
        <v>0</v>
      </c>
      <c r="BR500">
        <v>0</v>
      </c>
      <c r="BS500">
        <f t="shared" si="709"/>
        <v>0</v>
      </c>
      <c r="BT500">
        <v>0</v>
      </c>
      <c r="BU500">
        <f t="shared" si="710"/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f t="shared" si="716"/>
        <v>0</v>
      </c>
      <c r="DF500">
        <v>0</v>
      </c>
      <c r="DG500">
        <f t="shared" si="717"/>
        <v>0</v>
      </c>
      <c r="DH500">
        <v>0</v>
      </c>
      <c r="DI500">
        <f t="shared" si="720"/>
        <v>0</v>
      </c>
      <c r="DJ500">
        <v>0</v>
      </c>
      <c r="DK500">
        <f t="shared" si="721"/>
        <v>0</v>
      </c>
      <c r="DL500">
        <v>44.8</v>
      </c>
      <c r="DM500">
        <f t="shared" si="722"/>
        <v>0.45011630912380463</v>
      </c>
      <c r="DN500">
        <v>0</v>
      </c>
      <c r="DO500">
        <f t="shared" si="723"/>
        <v>0</v>
      </c>
      <c r="DP500">
        <v>0</v>
      </c>
      <c r="DQ500">
        <f t="shared" si="724"/>
        <v>0</v>
      </c>
      <c r="DR500">
        <v>55.2</v>
      </c>
      <c r="DS500">
        <f t="shared" si="725"/>
        <v>0.54988369087619549</v>
      </c>
      <c r="DT500">
        <v>0</v>
      </c>
      <c r="DU500">
        <f t="shared" si="726"/>
        <v>0</v>
      </c>
      <c r="DV500">
        <v>0</v>
      </c>
      <c r="DW500">
        <f t="shared" si="727"/>
        <v>0</v>
      </c>
      <c r="DX500">
        <v>0</v>
      </c>
      <c r="DY500">
        <f t="shared" si="728"/>
        <v>0</v>
      </c>
      <c r="DZ500">
        <v>0</v>
      </c>
      <c r="EA500">
        <f t="shared" si="729"/>
        <v>0</v>
      </c>
      <c r="EB500">
        <v>0</v>
      </c>
      <c r="EC500">
        <f t="shared" si="730"/>
        <v>0</v>
      </c>
      <c r="ED500">
        <v>0</v>
      </c>
      <c r="EE500">
        <f t="shared" si="731"/>
        <v>0</v>
      </c>
      <c r="EF500">
        <v>0</v>
      </c>
      <c r="EG500">
        <f t="shared" si="732"/>
        <v>0</v>
      </c>
      <c r="EH500">
        <v>0</v>
      </c>
      <c r="EI500">
        <f t="shared" si="733"/>
        <v>0</v>
      </c>
      <c r="EJ500">
        <v>0</v>
      </c>
      <c r="EK500">
        <f t="shared" si="734"/>
        <v>0</v>
      </c>
      <c r="EL500">
        <v>0</v>
      </c>
      <c r="EM500">
        <f t="shared" si="735"/>
        <v>0</v>
      </c>
      <c r="EN500">
        <v>0</v>
      </c>
      <c r="EO500">
        <f t="shared" si="736"/>
        <v>0</v>
      </c>
      <c r="EP500">
        <v>0</v>
      </c>
      <c r="EQ500">
        <f t="shared" si="737"/>
        <v>0</v>
      </c>
      <c r="ER500">
        <v>0</v>
      </c>
      <c r="ES500">
        <f t="shared" si="738"/>
        <v>0</v>
      </c>
      <c r="ET500">
        <v>0</v>
      </c>
      <c r="EU500">
        <f t="shared" si="739"/>
        <v>0</v>
      </c>
      <c r="EV500">
        <v>0</v>
      </c>
      <c r="EW500">
        <f t="shared" si="740"/>
        <v>0</v>
      </c>
      <c r="EX500">
        <v>0</v>
      </c>
      <c r="EY500">
        <f t="shared" si="741"/>
        <v>0</v>
      </c>
      <c r="EZ500">
        <v>0</v>
      </c>
      <c r="FA500">
        <f t="shared" si="742"/>
        <v>0</v>
      </c>
      <c r="FB500">
        <v>0</v>
      </c>
      <c r="FC500">
        <f t="shared" si="743"/>
        <v>0</v>
      </c>
      <c r="FD500">
        <v>0</v>
      </c>
      <c r="FE500">
        <v>0</v>
      </c>
      <c r="FF500" s="3" t="s">
        <v>941</v>
      </c>
    </row>
    <row r="501" spans="1:163" x14ac:dyDescent="0.45">
      <c r="A501">
        <v>500</v>
      </c>
      <c r="B501">
        <v>717</v>
      </c>
      <c r="C501" t="s">
        <v>368</v>
      </c>
      <c r="D501" t="s">
        <v>671</v>
      </c>
      <c r="E501" t="s">
        <v>940</v>
      </c>
      <c r="F501" t="s">
        <v>929</v>
      </c>
      <c r="G501" s="2">
        <v>0</v>
      </c>
      <c r="H501">
        <f t="shared" si="718"/>
        <v>396.5</v>
      </c>
      <c r="I501">
        <v>1773</v>
      </c>
      <c r="J501">
        <v>473</v>
      </c>
      <c r="K501" s="2">
        <f t="shared" si="715"/>
        <v>0.2667794698251551</v>
      </c>
      <c r="M501" t="s">
        <v>38</v>
      </c>
      <c r="N501">
        <v>0</v>
      </c>
      <c r="O501">
        <f t="shared" si="701"/>
        <v>0</v>
      </c>
      <c r="P501">
        <v>0</v>
      </c>
      <c r="Q501">
        <f t="shared" si="702"/>
        <v>0</v>
      </c>
      <c r="R501">
        <v>0.48</v>
      </c>
      <c r="S501">
        <f t="shared" si="703"/>
        <v>4.3977019583118079E-3</v>
      </c>
      <c r="T501">
        <v>0.37</v>
      </c>
      <c r="U501">
        <f t="shared" si="704"/>
        <v>3.6216185231682362E-3</v>
      </c>
      <c r="V501">
        <v>0</v>
      </c>
      <c r="W501">
        <f t="shared" si="670"/>
        <v>0</v>
      </c>
      <c r="X501">
        <v>0</v>
      </c>
      <c r="Y501">
        <f t="shared" si="705"/>
        <v>0</v>
      </c>
      <c r="Z501">
        <v>0</v>
      </c>
      <c r="AA501">
        <f t="shared" si="706"/>
        <v>0</v>
      </c>
      <c r="AB501">
        <v>0</v>
      </c>
      <c r="AC501">
        <f t="shared" si="673"/>
        <v>0</v>
      </c>
      <c r="AD501">
        <f t="shared" si="719"/>
        <v>83.289999999999992</v>
      </c>
      <c r="AE501">
        <f t="shared" si="711"/>
        <v>0.80201481456087498</v>
      </c>
      <c r="AF501">
        <v>0.19</v>
      </c>
      <c r="AG501">
        <f t="shared" si="712"/>
        <v>8.5071564014008935E-3</v>
      </c>
      <c r="AH501">
        <v>0</v>
      </c>
      <c r="AI501">
        <f t="shared" si="700"/>
        <v>0</v>
      </c>
      <c r="AJ501">
        <v>0</v>
      </c>
      <c r="AK501">
        <f t="shared" si="677"/>
        <v>0</v>
      </c>
      <c r="AL501">
        <v>2.75</v>
      </c>
      <c r="AM501">
        <f t="shared" si="713"/>
        <v>5.2653149929822937E-2</v>
      </c>
      <c r="AN501">
        <v>11.58</v>
      </c>
      <c r="AO501">
        <f t="shared" si="679"/>
        <v>0.11975995185974479</v>
      </c>
      <c r="AP501">
        <v>1.03</v>
      </c>
      <c r="AQ501">
        <f t="shared" si="707"/>
        <v>5.7731299623805157E-3</v>
      </c>
      <c r="AR501">
        <v>0</v>
      </c>
      <c r="AS501">
        <f t="shared" si="681"/>
        <v>0</v>
      </c>
      <c r="AT501">
        <v>0</v>
      </c>
      <c r="AU501">
        <f t="shared" si="682"/>
        <v>0</v>
      </c>
      <c r="AV501">
        <v>0</v>
      </c>
      <c r="AW501">
        <f t="shared" si="683"/>
        <v>0</v>
      </c>
      <c r="AX501">
        <v>0</v>
      </c>
      <c r="AY501">
        <f t="shared" si="684"/>
        <v>0</v>
      </c>
      <c r="AZ501">
        <v>0</v>
      </c>
      <c r="BA501">
        <f t="shared" si="685"/>
        <v>0</v>
      </c>
      <c r="BB501">
        <v>0.31</v>
      </c>
      <c r="BC501">
        <f t="shared" si="686"/>
        <v>3.2724768042956282E-3</v>
      </c>
      <c r="BD501">
        <v>0</v>
      </c>
      <c r="BE501">
        <f t="shared" si="687"/>
        <v>0</v>
      </c>
      <c r="BF501">
        <v>0</v>
      </c>
      <c r="BG501">
        <f t="shared" si="688"/>
        <v>0</v>
      </c>
      <c r="BH501">
        <v>0</v>
      </c>
      <c r="BI501">
        <f t="shared" si="689"/>
        <v>0</v>
      </c>
      <c r="BJ501">
        <v>0</v>
      </c>
      <c r="BK501">
        <f t="shared" si="690"/>
        <v>0</v>
      </c>
      <c r="BL501">
        <v>0</v>
      </c>
      <c r="BM501">
        <f t="shared" si="708"/>
        <v>0</v>
      </c>
      <c r="BN501">
        <v>0</v>
      </c>
      <c r="BO501">
        <f t="shared" si="692"/>
        <v>0</v>
      </c>
      <c r="BP501">
        <v>0</v>
      </c>
      <c r="BQ501">
        <f t="shared" si="714"/>
        <v>0</v>
      </c>
      <c r="BR501">
        <v>0</v>
      </c>
      <c r="BS501">
        <f t="shared" si="709"/>
        <v>0</v>
      </c>
      <c r="BT501">
        <v>0</v>
      </c>
      <c r="BU501">
        <f t="shared" si="710"/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f t="shared" si="716"/>
        <v>0</v>
      </c>
      <c r="DF501">
        <v>0</v>
      </c>
      <c r="DG501">
        <f t="shared" si="717"/>
        <v>0</v>
      </c>
      <c r="DH501">
        <v>0</v>
      </c>
      <c r="DI501">
        <f t="shared" si="720"/>
        <v>0</v>
      </c>
      <c r="DJ501">
        <v>0</v>
      </c>
      <c r="DK501">
        <f t="shared" si="721"/>
        <v>0</v>
      </c>
      <c r="DL501">
        <v>44.8</v>
      </c>
      <c r="DM501">
        <f t="shared" si="722"/>
        <v>0.45011630912380463</v>
      </c>
      <c r="DN501">
        <v>0</v>
      </c>
      <c r="DO501">
        <f t="shared" si="723"/>
        <v>0</v>
      </c>
      <c r="DP501">
        <v>0</v>
      </c>
      <c r="DQ501">
        <f t="shared" si="724"/>
        <v>0</v>
      </c>
      <c r="DR501">
        <v>55.2</v>
      </c>
      <c r="DS501">
        <f t="shared" si="725"/>
        <v>0.54988369087619549</v>
      </c>
      <c r="DT501">
        <v>0</v>
      </c>
      <c r="DU501">
        <f t="shared" si="726"/>
        <v>0</v>
      </c>
      <c r="DV501">
        <v>0</v>
      </c>
      <c r="DW501">
        <f t="shared" si="727"/>
        <v>0</v>
      </c>
      <c r="DX501">
        <v>0</v>
      </c>
      <c r="DY501">
        <f t="shared" si="728"/>
        <v>0</v>
      </c>
      <c r="DZ501">
        <v>0</v>
      </c>
      <c r="EA501">
        <f t="shared" si="729"/>
        <v>0</v>
      </c>
      <c r="EB501">
        <v>0</v>
      </c>
      <c r="EC501">
        <f t="shared" si="730"/>
        <v>0</v>
      </c>
      <c r="ED501">
        <v>0</v>
      </c>
      <c r="EE501">
        <f t="shared" si="731"/>
        <v>0</v>
      </c>
      <c r="EF501">
        <v>0</v>
      </c>
      <c r="EG501">
        <f t="shared" si="732"/>
        <v>0</v>
      </c>
      <c r="EH501">
        <v>0</v>
      </c>
      <c r="EI501">
        <f t="shared" si="733"/>
        <v>0</v>
      </c>
      <c r="EJ501">
        <v>0</v>
      </c>
      <c r="EK501">
        <f t="shared" si="734"/>
        <v>0</v>
      </c>
      <c r="EL501">
        <v>0</v>
      </c>
      <c r="EM501">
        <f t="shared" si="735"/>
        <v>0</v>
      </c>
      <c r="EN501">
        <v>0</v>
      </c>
      <c r="EO501">
        <f t="shared" si="736"/>
        <v>0</v>
      </c>
      <c r="EP501">
        <v>0</v>
      </c>
      <c r="EQ501">
        <f t="shared" si="737"/>
        <v>0</v>
      </c>
      <c r="ER501">
        <v>0</v>
      </c>
      <c r="ES501">
        <f t="shared" si="738"/>
        <v>0</v>
      </c>
      <c r="ET501">
        <v>0</v>
      </c>
      <c r="EU501">
        <f t="shared" si="739"/>
        <v>0</v>
      </c>
      <c r="EV501">
        <v>0</v>
      </c>
      <c r="EW501">
        <f t="shared" si="740"/>
        <v>0</v>
      </c>
      <c r="EX501">
        <v>0</v>
      </c>
      <c r="EY501">
        <f t="shared" si="741"/>
        <v>0</v>
      </c>
      <c r="EZ501">
        <v>0</v>
      </c>
      <c r="FA501">
        <f t="shared" si="742"/>
        <v>0</v>
      </c>
      <c r="FB501">
        <v>0</v>
      </c>
      <c r="FC501">
        <f t="shared" si="743"/>
        <v>0</v>
      </c>
      <c r="FD501">
        <v>0</v>
      </c>
      <c r="FE501">
        <v>0</v>
      </c>
      <c r="FF501" s="3" t="s">
        <v>942</v>
      </c>
    </row>
    <row r="502" spans="1:163" x14ac:dyDescent="0.45">
      <c r="A502">
        <v>501</v>
      </c>
      <c r="B502">
        <v>718</v>
      </c>
      <c r="C502" t="s">
        <v>368</v>
      </c>
      <c r="D502" t="s">
        <v>671</v>
      </c>
      <c r="E502" t="s">
        <v>940</v>
      </c>
      <c r="F502" t="s">
        <v>929</v>
      </c>
      <c r="G502" s="2">
        <v>1</v>
      </c>
      <c r="H502">
        <f t="shared" si="718"/>
        <v>396.5</v>
      </c>
      <c r="I502">
        <v>1773</v>
      </c>
      <c r="J502">
        <v>573</v>
      </c>
      <c r="K502" s="2">
        <f t="shared" si="715"/>
        <v>0.32318104906937395</v>
      </c>
      <c r="M502" t="s">
        <v>38</v>
      </c>
      <c r="N502">
        <v>0</v>
      </c>
      <c r="O502">
        <f t="shared" si="701"/>
        <v>0</v>
      </c>
      <c r="P502">
        <v>0</v>
      </c>
      <c r="Q502">
        <f t="shared" si="702"/>
        <v>0</v>
      </c>
      <c r="R502">
        <v>0.48</v>
      </c>
      <c r="S502">
        <f t="shared" si="703"/>
        <v>4.3977019583118079E-3</v>
      </c>
      <c r="T502">
        <v>0.37</v>
      </c>
      <c r="U502">
        <f t="shared" si="704"/>
        <v>3.6216185231682362E-3</v>
      </c>
      <c r="V502">
        <v>0</v>
      </c>
      <c r="W502">
        <f t="shared" si="670"/>
        <v>0</v>
      </c>
      <c r="X502">
        <v>0</v>
      </c>
      <c r="Y502">
        <f t="shared" si="705"/>
        <v>0</v>
      </c>
      <c r="Z502">
        <v>0</v>
      </c>
      <c r="AA502">
        <f t="shared" si="706"/>
        <v>0</v>
      </c>
      <c r="AB502">
        <v>0</v>
      </c>
      <c r="AC502">
        <f t="shared" si="673"/>
        <v>0</v>
      </c>
      <c r="AD502">
        <f t="shared" si="719"/>
        <v>83.289999999999992</v>
      </c>
      <c r="AE502">
        <f t="shared" si="711"/>
        <v>0.80201481456087498</v>
      </c>
      <c r="AF502">
        <v>0.19</v>
      </c>
      <c r="AG502">
        <f t="shared" si="712"/>
        <v>8.5071564014008935E-3</v>
      </c>
      <c r="AH502">
        <v>0</v>
      </c>
      <c r="AI502">
        <f t="shared" si="700"/>
        <v>0</v>
      </c>
      <c r="AJ502">
        <v>0</v>
      </c>
      <c r="AK502">
        <f t="shared" si="677"/>
        <v>0</v>
      </c>
      <c r="AL502">
        <v>2.75</v>
      </c>
      <c r="AM502">
        <f t="shared" si="713"/>
        <v>5.2653149929822937E-2</v>
      </c>
      <c r="AN502">
        <v>11.58</v>
      </c>
      <c r="AO502">
        <f t="shared" si="679"/>
        <v>0.11975995185974479</v>
      </c>
      <c r="AP502">
        <v>1.03</v>
      </c>
      <c r="AQ502">
        <f t="shared" si="707"/>
        <v>5.7731299623805157E-3</v>
      </c>
      <c r="AR502">
        <v>0</v>
      </c>
      <c r="AS502">
        <f t="shared" si="681"/>
        <v>0</v>
      </c>
      <c r="AT502">
        <v>0</v>
      </c>
      <c r="AU502">
        <f t="shared" si="682"/>
        <v>0</v>
      </c>
      <c r="AV502">
        <v>0</v>
      </c>
      <c r="AW502">
        <f t="shared" si="683"/>
        <v>0</v>
      </c>
      <c r="AX502">
        <v>0</v>
      </c>
      <c r="AY502">
        <f t="shared" si="684"/>
        <v>0</v>
      </c>
      <c r="AZ502">
        <v>0</v>
      </c>
      <c r="BA502">
        <f t="shared" si="685"/>
        <v>0</v>
      </c>
      <c r="BB502">
        <v>0.31</v>
      </c>
      <c r="BC502">
        <f t="shared" si="686"/>
        <v>3.2724768042956282E-3</v>
      </c>
      <c r="BD502">
        <v>0</v>
      </c>
      <c r="BE502">
        <f t="shared" si="687"/>
        <v>0</v>
      </c>
      <c r="BF502">
        <v>0</v>
      </c>
      <c r="BG502">
        <f t="shared" si="688"/>
        <v>0</v>
      </c>
      <c r="BH502">
        <v>0</v>
      </c>
      <c r="BI502">
        <f t="shared" si="689"/>
        <v>0</v>
      </c>
      <c r="BJ502">
        <v>0</v>
      </c>
      <c r="BK502">
        <f t="shared" si="690"/>
        <v>0</v>
      </c>
      <c r="BL502">
        <v>0</v>
      </c>
      <c r="BM502">
        <f t="shared" si="708"/>
        <v>0</v>
      </c>
      <c r="BN502">
        <v>0</v>
      </c>
      <c r="BO502">
        <f t="shared" si="692"/>
        <v>0</v>
      </c>
      <c r="BP502">
        <v>0</v>
      </c>
      <c r="BQ502">
        <f t="shared" si="714"/>
        <v>0</v>
      </c>
      <c r="BR502">
        <v>0</v>
      </c>
      <c r="BS502">
        <f t="shared" si="709"/>
        <v>0</v>
      </c>
      <c r="BT502">
        <v>0</v>
      </c>
      <c r="BU502">
        <f t="shared" si="710"/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f t="shared" si="716"/>
        <v>0</v>
      </c>
      <c r="DF502">
        <v>0</v>
      </c>
      <c r="DG502">
        <f t="shared" si="717"/>
        <v>0</v>
      </c>
      <c r="DH502">
        <v>0</v>
      </c>
      <c r="DI502">
        <f t="shared" si="720"/>
        <v>0</v>
      </c>
      <c r="DJ502">
        <v>0</v>
      </c>
      <c r="DK502">
        <f t="shared" si="721"/>
        <v>0</v>
      </c>
      <c r="DL502">
        <v>44.8</v>
      </c>
      <c r="DM502">
        <f t="shared" si="722"/>
        <v>0.45011630912380463</v>
      </c>
      <c r="DN502">
        <v>0</v>
      </c>
      <c r="DO502">
        <f t="shared" si="723"/>
        <v>0</v>
      </c>
      <c r="DP502">
        <v>0</v>
      </c>
      <c r="DQ502">
        <f t="shared" si="724"/>
        <v>0</v>
      </c>
      <c r="DR502">
        <v>55.2</v>
      </c>
      <c r="DS502">
        <f t="shared" si="725"/>
        <v>0.54988369087619549</v>
      </c>
      <c r="DT502">
        <v>0</v>
      </c>
      <c r="DU502">
        <f t="shared" si="726"/>
        <v>0</v>
      </c>
      <c r="DV502">
        <v>0</v>
      </c>
      <c r="DW502">
        <f t="shared" si="727"/>
        <v>0</v>
      </c>
      <c r="DX502">
        <v>0</v>
      </c>
      <c r="DY502">
        <f t="shared" si="728"/>
        <v>0</v>
      </c>
      <c r="DZ502">
        <v>0</v>
      </c>
      <c r="EA502">
        <f t="shared" si="729"/>
        <v>0</v>
      </c>
      <c r="EB502">
        <v>0</v>
      </c>
      <c r="EC502">
        <f t="shared" si="730"/>
        <v>0</v>
      </c>
      <c r="ED502">
        <v>0</v>
      </c>
      <c r="EE502">
        <f t="shared" si="731"/>
        <v>0</v>
      </c>
      <c r="EF502">
        <v>0</v>
      </c>
      <c r="EG502">
        <f t="shared" si="732"/>
        <v>0</v>
      </c>
      <c r="EH502">
        <v>0</v>
      </c>
      <c r="EI502">
        <f t="shared" si="733"/>
        <v>0</v>
      </c>
      <c r="EJ502">
        <v>0</v>
      </c>
      <c r="EK502">
        <f t="shared" si="734"/>
        <v>0</v>
      </c>
      <c r="EL502">
        <v>0</v>
      </c>
      <c r="EM502">
        <f t="shared" si="735"/>
        <v>0</v>
      </c>
      <c r="EN502">
        <v>0</v>
      </c>
      <c r="EO502">
        <f t="shared" si="736"/>
        <v>0</v>
      </c>
      <c r="EP502">
        <v>0</v>
      </c>
      <c r="EQ502">
        <f t="shared" si="737"/>
        <v>0</v>
      </c>
      <c r="ER502">
        <v>0</v>
      </c>
      <c r="ES502">
        <f t="shared" si="738"/>
        <v>0</v>
      </c>
      <c r="ET502">
        <v>0</v>
      </c>
      <c r="EU502">
        <f t="shared" si="739"/>
        <v>0</v>
      </c>
      <c r="EV502">
        <v>0</v>
      </c>
      <c r="EW502">
        <f t="shared" si="740"/>
        <v>0</v>
      </c>
      <c r="EX502">
        <v>0</v>
      </c>
      <c r="EY502">
        <f t="shared" si="741"/>
        <v>0</v>
      </c>
      <c r="EZ502">
        <v>0</v>
      </c>
      <c r="FA502">
        <f t="shared" si="742"/>
        <v>0</v>
      </c>
      <c r="FB502">
        <v>0</v>
      </c>
      <c r="FC502">
        <f t="shared" si="743"/>
        <v>0</v>
      </c>
      <c r="FD502">
        <v>0</v>
      </c>
      <c r="FE502">
        <v>0</v>
      </c>
      <c r="FF502" s="3" t="s">
        <v>943</v>
      </c>
    </row>
    <row r="503" spans="1:163" x14ac:dyDescent="0.45">
      <c r="A503">
        <v>502</v>
      </c>
      <c r="B503">
        <v>719</v>
      </c>
      <c r="C503" t="s">
        <v>368</v>
      </c>
      <c r="D503" t="s">
        <v>671</v>
      </c>
      <c r="E503" t="s">
        <v>940</v>
      </c>
      <c r="F503" t="s">
        <v>929</v>
      </c>
      <c r="G503" s="2">
        <v>1</v>
      </c>
      <c r="H503">
        <f t="shared" si="718"/>
        <v>396.5</v>
      </c>
      <c r="I503">
        <v>1773</v>
      </c>
      <c r="J503">
        <v>623</v>
      </c>
      <c r="K503" s="2">
        <f t="shared" si="715"/>
        <v>0.35138183869148337</v>
      </c>
      <c r="M503" t="s">
        <v>38</v>
      </c>
      <c r="N503">
        <v>0</v>
      </c>
      <c r="O503">
        <f t="shared" si="701"/>
        <v>0</v>
      </c>
      <c r="P503">
        <v>0</v>
      </c>
      <c r="Q503">
        <f t="shared" si="702"/>
        <v>0</v>
      </c>
      <c r="R503">
        <v>0.48</v>
      </c>
      <c r="S503">
        <f t="shared" si="703"/>
        <v>4.3977019583118079E-3</v>
      </c>
      <c r="T503">
        <v>0.37</v>
      </c>
      <c r="U503">
        <f t="shared" si="704"/>
        <v>3.6216185231682362E-3</v>
      </c>
      <c r="V503">
        <v>0</v>
      </c>
      <c r="W503">
        <f t="shared" si="670"/>
        <v>0</v>
      </c>
      <c r="X503">
        <v>0</v>
      </c>
      <c r="Y503">
        <f t="shared" si="705"/>
        <v>0</v>
      </c>
      <c r="Z503">
        <v>0</v>
      </c>
      <c r="AA503">
        <f t="shared" si="706"/>
        <v>0</v>
      </c>
      <c r="AB503">
        <v>0</v>
      </c>
      <c r="AC503">
        <f t="shared" si="673"/>
        <v>0</v>
      </c>
      <c r="AD503">
        <f t="shared" si="719"/>
        <v>83.289999999999992</v>
      </c>
      <c r="AE503">
        <f t="shared" si="711"/>
        <v>0.80201481456087498</v>
      </c>
      <c r="AF503">
        <v>0.19</v>
      </c>
      <c r="AG503">
        <f t="shared" si="712"/>
        <v>8.5071564014008935E-3</v>
      </c>
      <c r="AH503">
        <v>0</v>
      </c>
      <c r="AI503">
        <f t="shared" si="700"/>
        <v>0</v>
      </c>
      <c r="AJ503">
        <v>0</v>
      </c>
      <c r="AK503">
        <f t="shared" si="677"/>
        <v>0</v>
      </c>
      <c r="AL503">
        <v>2.75</v>
      </c>
      <c r="AM503">
        <f t="shared" si="713"/>
        <v>5.2653149929822937E-2</v>
      </c>
      <c r="AN503">
        <v>11.58</v>
      </c>
      <c r="AO503">
        <f t="shared" si="679"/>
        <v>0.11975995185974479</v>
      </c>
      <c r="AP503">
        <v>1.03</v>
      </c>
      <c r="AQ503">
        <f t="shared" si="707"/>
        <v>5.7731299623805157E-3</v>
      </c>
      <c r="AR503">
        <v>0</v>
      </c>
      <c r="AS503">
        <f t="shared" si="681"/>
        <v>0</v>
      </c>
      <c r="AT503">
        <v>0</v>
      </c>
      <c r="AU503">
        <f t="shared" si="682"/>
        <v>0</v>
      </c>
      <c r="AV503">
        <v>0</v>
      </c>
      <c r="AW503">
        <f t="shared" si="683"/>
        <v>0</v>
      </c>
      <c r="AX503">
        <v>0</v>
      </c>
      <c r="AY503">
        <f t="shared" si="684"/>
        <v>0</v>
      </c>
      <c r="AZ503">
        <v>0</v>
      </c>
      <c r="BA503">
        <f t="shared" si="685"/>
        <v>0</v>
      </c>
      <c r="BB503">
        <v>0.31</v>
      </c>
      <c r="BC503">
        <f t="shared" si="686"/>
        <v>3.2724768042956282E-3</v>
      </c>
      <c r="BD503">
        <v>0</v>
      </c>
      <c r="BE503">
        <f t="shared" si="687"/>
        <v>0</v>
      </c>
      <c r="BF503">
        <v>0</v>
      </c>
      <c r="BG503">
        <f t="shared" si="688"/>
        <v>0</v>
      </c>
      <c r="BH503">
        <v>0</v>
      </c>
      <c r="BI503">
        <f t="shared" si="689"/>
        <v>0</v>
      </c>
      <c r="BJ503">
        <v>0</v>
      </c>
      <c r="BK503">
        <f t="shared" si="690"/>
        <v>0</v>
      </c>
      <c r="BL503">
        <v>0</v>
      </c>
      <c r="BM503">
        <f t="shared" si="708"/>
        <v>0</v>
      </c>
      <c r="BN503">
        <v>0</v>
      </c>
      <c r="BO503">
        <f t="shared" si="692"/>
        <v>0</v>
      </c>
      <c r="BP503">
        <v>0</v>
      </c>
      <c r="BQ503">
        <f t="shared" si="714"/>
        <v>0</v>
      </c>
      <c r="BR503">
        <v>0</v>
      </c>
      <c r="BS503">
        <f t="shared" si="709"/>
        <v>0</v>
      </c>
      <c r="BT503">
        <v>0</v>
      </c>
      <c r="BU503">
        <f t="shared" si="710"/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f t="shared" si="716"/>
        <v>0</v>
      </c>
      <c r="DF503">
        <v>0</v>
      </c>
      <c r="DG503">
        <f t="shared" si="717"/>
        <v>0</v>
      </c>
      <c r="DH503">
        <v>0</v>
      </c>
      <c r="DI503">
        <f t="shared" si="720"/>
        <v>0</v>
      </c>
      <c r="DJ503">
        <v>0</v>
      </c>
      <c r="DK503">
        <f t="shared" si="721"/>
        <v>0</v>
      </c>
      <c r="DL503">
        <v>44.8</v>
      </c>
      <c r="DM503">
        <f t="shared" si="722"/>
        <v>0.45011630912380463</v>
      </c>
      <c r="DN503">
        <v>0</v>
      </c>
      <c r="DO503">
        <f t="shared" si="723"/>
        <v>0</v>
      </c>
      <c r="DP503">
        <v>0</v>
      </c>
      <c r="DQ503">
        <f t="shared" si="724"/>
        <v>0</v>
      </c>
      <c r="DR503">
        <v>55.2</v>
      </c>
      <c r="DS503">
        <f t="shared" si="725"/>
        <v>0.54988369087619549</v>
      </c>
      <c r="DT503">
        <v>0</v>
      </c>
      <c r="DU503">
        <f t="shared" si="726"/>
        <v>0</v>
      </c>
      <c r="DV503">
        <v>0</v>
      </c>
      <c r="DW503">
        <f t="shared" si="727"/>
        <v>0</v>
      </c>
      <c r="DX503">
        <v>0</v>
      </c>
      <c r="DY503">
        <f t="shared" si="728"/>
        <v>0</v>
      </c>
      <c r="DZ503">
        <v>0</v>
      </c>
      <c r="EA503">
        <f t="shared" si="729"/>
        <v>0</v>
      </c>
      <c r="EB503">
        <v>0</v>
      </c>
      <c r="EC503">
        <f t="shared" si="730"/>
        <v>0</v>
      </c>
      <c r="ED503">
        <v>0</v>
      </c>
      <c r="EE503">
        <f t="shared" si="731"/>
        <v>0</v>
      </c>
      <c r="EF503">
        <v>0</v>
      </c>
      <c r="EG503">
        <f t="shared" si="732"/>
        <v>0</v>
      </c>
      <c r="EH503">
        <v>0</v>
      </c>
      <c r="EI503">
        <f t="shared" si="733"/>
        <v>0</v>
      </c>
      <c r="EJ503">
        <v>0</v>
      </c>
      <c r="EK503">
        <f t="shared" si="734"/>
        <v>0</v>
      </c>
      <c r="EL503">
        <v>0</v>
      </c>
      <c r="EM503">
        <f t="shared" si="735"/>
        <v>0</v>
      </c>
      <c r="EN503">
        <v>0</v>
      </c>
      <c r="EO503">
        <f t="shared" si="736"/>
        <v>0</v>
      </c>
      <c r="EP503">
        <v>0</v>
      </c>
      <c r="EQ503">
        <f t="shared" si="737"/>
        <v>0</v>
      </c>
      <c r="ER503">
        <v>0</v>
      </c>
      <c r="ES503">
        <f t="shared" si="738"/>
        <v>0</v>
      </c>
      <c r="ET503">
        <v>0</v>
      </c>
      <c r="EU503">
        <f t="shared" si="739"/>
        <v>0</v>
      </c>
      <c r="EV503">
        <v>0</v>
      </c>
      <c r="EW503">
        <f t="shared" si="740"/>
        <v>0</v>
      </c>
      <c r="EX503">
        <v>0</v>
      </c>
      <c r="EY503">
        <f t="shared" si="741"/>
        <v>0</v>
      </c>
      <c r="EZ503">
        <v>0</v>
      </c>
      <c r="FA503">
        <f t="shared" si="742"/>
        <v>0</v>
      </c>
      <c r="FB503">
        <v>0</v>
      </c>
      <c r="FC503">
        <f t="shared" si="743"/>
        <v>0</v>
      </c>
      <c r="FD503">
        <v>0</v>
      </c>
      <c r="FE503">
        <v>0</v>
      </c>
      <c r="FF503" s="3" t="s">
        <v>944</v>
      </c>
    </row>
    <row r="504" spans="1:163" x14ac:dyDescent="0.45">
      <c r="A504">
        <v>503</v>
      </c>
      <c r="B504">
        <v>720</v>
      </c>
      <c r="C504" t="s">
        <v>368</v>
      </c>
      <c r="D504" t="s">
        <v>671</v>
      </c>
      <c r="E504" t="s">
        <v>940</v>
      </c>
      <c r="F504" t="s">
        <v>929</v>
      </c>
      <c r="G504" s="2">
        <v>0</v>
      </c>
      <c r="H504">
        <f t="shared" si="718"/>
        <v>396.5</v>
      </c>
      <c r="I504">
        <v>1773</v>
      </c>
      <c r="J504">
        <v>673</v>
      </c>
      <c r="K504" s="2">
        <f t="shared" si="715"/>
        <v>0.3795826283135928</v>
      </c>
      <c r="M504" t="s">
        <v>38</v>
      </c>
      <c r="N504">
        <v>0</v>
      </c>
      <c r="O504">
        <f t="shared" si="701"/>
        <v>0</v>
      </c>
      <c r="P504">
        <v>0</v>
      </c>
      <c r="Q504">
        <f t="shared" si="702"/>
        <v>0</v>
      </c>
      <c r="R504">
        <v>0.48</v>
      </c>
      <c r="S504">
        <f t="shared" si="703"/>
        <v>4.3977019583118079E-3</v>
      </c>
      <c r="T504">
        <v>0.37</v>
      </c>
      <c r="U504">
        <f t="shared" si="704"/>
        <v>3.6216185231682362E-3</v>
      </c>
      <c r="V504">
        <v>0</v>
      </c>
      <c r="W504">
        <f t="shared" si="670"/>
        <v>0</v>
      </c>
      <c r="X504">
        <v>0</v>
      </c>
      <c r="Y504">
        <f t="shared" si="705"/>
        <v>0</v>
      </c>
      <c r="Z504">
        <v>0</v>
      </c>
      <c r="AA504">
        <f t="shared" si="706"/>
        <v>0</v>
      </c>
      <c r="AB504">
        <v>0</v>
      </c>
      <c r="AC504">
        <f t="shared" si="673"/>
        <v>0</v>
      </c>
      <c r="AD504">
        <f t="shared" si="719"/>
        <v>83.289999999999992</v>
      </c>
      <c r="AE504">
        <f t="shared" si="711"/>
        <v>0.80201481456087498</v>
      </c>
      <c r="AF504">
        <v>0.19</v>
      </c>
      <c r="AG504">
        <f t="shared" si="712"/>
        <v>8.5071564014008935E-3</v>
      </c>
      <c r="AH504">
        <v>0</v>
      </c>
      <c r="AI504">
        <f t="shared" si="700"/>
        <v>0</v>
      </c>
      <c r="AJ504">
        <v>0</v>
      </c>
      <c r="AK504">
        <f t="shared" si="677"/>
        <v>0</v>
      </c>
      <c r="AL504">
        <v>2.75</v>
      </c>
      <c r="AM504">
        <f t="shared" si="713"/>
        <v>5.2653149929822937E-2</v>
      </c>
      <c r="AN504">
        <v>11.58</v>
      </c>
      <c r="AO504">
        <f t="shared" si="679"/>
        <v>0.11975995185974479</v>
      </c>
      <c r="AP504">
        <v>1.03</v>
      </c>
      <c r="AQ504">
        <f t="shared" si="707"/>
        <v>5.7731299623805157E-3</v>
      </c>
      <c r="AR504">
        <v>0</v>
      </c>
      <c r="AS504">
        <f t="shared" si="681"/>
        <v>0</v>
      </c>
      <c r="AT504">
        <v>0</v>
      </c>
      <c r="AU504">
        <f t="shared" si="682"/>
        <v>0</v>
      </c>
      <c r="AV504">
        <v>0</v>
      </c>
      <c r="AW504">
        <f t="shared" si="683"/>
        <v>0</v>
      </c>
      <c r="AX504">
        <v>0</v>
      </c>
      <c r="AY504">
        <f t="shared" si="684"/>
        <v>0</v>
      </c>
      <c r="AZ504">
        <v>0</v>
      </c>
      <c r="BA504">
        <f t="shared" si="685"/>
        <v>0</v>
      </c>
      <c r="BB504">
        <v>0.31</v>
      </c>
      <c r="BC504">
        <f t="shared" si="686"/>
        <v>3.2724768042956282E-3</v>
      </c>
      <c r="BD504">
        <v>0</v>
      </c>
      <c r="BE504">
        <f t="shared" si="687"/>
        <v>0</v>
      </c>
      <c r="BF504">
        <v>0</v>
      </c>
      <c r="BG504">
        <f t="shared" si="688"/>
        <v>0</v>
      </c>
      <c r="BH504">
        <v>0</v>
      </c>
      <c r="BI504">
        <f t="shared" si="689"/>
        <v>0</v>
      </c>
      <c r="BJ504">
        <v>0</v>
      </c>
      <c r="BK504">
        <f t="shared" si="690"/>
        <v>0</v>
      </c>
      <c r="BL504">
        <v>0</v>
      </c>
      <c r="BM504">
        <f t="shared" si="708"/>
        <v>0</v>
      </c>
      <c r="BN504">
        <v>0</v>
      </c>
      <c r="BO504">
        <f t="shared" si="692"/>
        <v>0</v>
      </c>
      <c r="BP504">
        <v>0</v>
      </c>
      <c r="BQ504">
        <f t="shared" si="714"/>
        <v>0</v>
      </c>
      <c r="BR504">
        <v>0</v>
      </c>
      <c r="BS504">
        <f t="shared" si="709"/>
        <v>0</v>
      </c>
      <c r="BT504">
        <v>0</v>
      </c>
      <c r="BU504">
        <f t="shared" si="710"/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f t="shared" si="716"/>
        <v>0</v>
      </c>
      <c r="DF504">
        <v>0</v>
      </c>
      <c r="DG504">
        <f t="shared" si="717"/>
        <v>0</v>
      </c>
      <c r="DH504">
        <v>0</v>
      </c>
      <c r="DI504">
        <f t="shared" si="720"/>
        <v>0</v>
      </c>
      <c r="DJ504">
        <v>0</v>
      </c>
      <c r="DK504">
        <f t="shared" si="721"/>
        <v>0</v>
      </c>
      <c r="DL504">
        <v>44.8</v>
      </c>
      <c r="DM504">
        <f t="shared" si="722"/>
        <v>0.45011630912380463</v>
      </c>
      <c r="DN504">
        <v>0</v>
      </c>
      <c r="DO504">
        <f t="shared" si="723"/>
        <v>0</v>
      </c>
      <c r="DP504">
        <v>0</v>
      </c>
      <c r="DQ504">
        <f t="shared" si="724"/>
        <v>0</v>
      </c>
      <c r="DR504">
        <v>55.2</v>
      </c>
      <c r="DS504">
        <f t="shared" si="725"/>
        <v>0.54988369087619549</v>
      </c>
      <c r="DT504">
        <v>0</v>
      </c>
      <c r="DU504">
        <f t="shared" si="726"/>
        <v>0</v>
      </c>
      <c r="DV504">
        <v>0</v>
      </c>
      <c r="DW504">
        <f t="shared" si="727"/>
        <v>0</v>
      </c>
      <c r="DX504">
        <v>0</v>
      </c>
      <c r="DY504">
        <f t="shared" si="728"/>
        <v>0</v>
      </c>
      <c r="DZ504">
        <v>0</v>
      </c>
      <c r="EA504">
        <f t="shared" si="729"/>
        <v>0</v>
      </c>
      <c r="EB504">
        <v>0</v>
      </c>
      <c r="EC504">
        <f t="shared" si="730"/>
        <v>0</v>
      </c>
      <c r="ED504">
        <v>0</v>
      </c>
      <c r="EE504">
        <f t="shared" si="731"/>
        <v>0</v>
      </c>
      <c r="EF504">
        <v>0</v>
      </c>
      <c r="EG504">
        <f t="shared" si="732"/>
        <v>0</v>
      </c>
      <c r="EH504">
        <v>0</v>
      </c>
      <c r="EI504">
        <f t="shared" si="733"/>
        <v>0</v>
      </c>
      <c r="EJ504">
        <v>0</v>
      </c>
      <c r="EK504">
        <f t="shared" si="734"/>
        <v>0</v>
      </c>
      <c r="EL504">
        <v>0</v>
      </c>
      <c r="EM504">
        <f t="shared" si="735"/>
        <v>0</v>
      </c>
      <c r="EN504">
        <v>0</v>
      </c>
      <c r="EO504">
        <f t="shared" si="736"/>
        <v>0</v>
      </c>
      <c r="EP504">
        <v>0</v>
      </c>
      <c r="EQ504">
        <f t="shared" si="737"/>
        <v>0</v>
      </c>
      <c r="ER504">
        <v>0</v>
      </c>
      <c r="ES504">
        <f t="shared" si="738"/>
        <v>0</v>
      </c>
      <c r="ET504">
        <v>0</v>
      </c>
      <c r="EU504">
        <f t="shared" si="739"/>
        <v>0</v>
      </c>
      <c r="EV504">
        <v>0</v>
      </c>
      <c r="EW504">
        <f t="shared" si="740"/>
        <v>0</v>
      </c>
      <c r="EX504">
        <v>0</v>
      </c>
      <c r="EY504">
        <f t="shared" si="741"/>
        <v>0</v>
      </c>
      <c r="EZ504">
        <v>0</v>
      </c>
      <c r="FA504">
        <f t="shared" si="742"/>
        <v>0</v>
      </c>
      <c r="FB504">
        <v>0</v>
      </c>
      <c r="FC504">
        <f t="shared" si="743"/>
        <v>0</v>
      </c>
      <c r="FD504">
        <v>0</v>
      </c>
      <c r="FE504">
        <v>0</v>
      </c>
      <c r="FF504" s="3" t="s">
        <v>945</v>
      </c>
    </row>
    <row r="505" spans="1:163" x14ac:dyDescent="0.45">
      <c r="A505">
        <v>504</v>
      </c>
      <c r="B505">
        <v>721</v>
      </c>
      <c r="C505" t="s">
        <v>368</v>
      </c>
      <c r="D505" t="s">
        <v>671</v>
      </c>
      <c r="E505" t="s">
        <v>946</v>
      </c>
      <c r="F505" t="s">
        <v>929</v>
      </c>
      <c r="G505" s="2">
        <v>1</v>
      </c>
      <c r="H505">
        <f t="shared" si="718"/>
        <v>396.5</v>
      </c>
      <c r="I505">
        <v>1773</v>
      </c>
      <c r="J505">
        <f>350+273</f>
        <v>623</v>
      </c>
      <c r="K505" s="2">
        <f t="shared" si="715"/>
        <v>0.35138183869148337</v>
      </c>
      <c r="M505" t="s">
        <v>38</v>
      </c>
      <c r="N505">
        <v>0</v>
      </c>
      <c r="O505">
        <f t="shared" si="701"/>
        <v>0</v>
      </c>
      <c r="P505">
        <v>0</v>
      </c>
      <c r="Q505">
        <f t="shared" si="702"/>
        <v>0</v>
      </c>
      <c r="R505">
        <v>0.51</v>
      </c>
      <c r="S505">
        <f t="shared" si="703"/>
        <v>4.5751653548834273E-3</v>
      </c>
      <c r="T505">
        <v>0.38</v>
      </c>
      <c r="U505">
        <f t="shared" si="704"/>
        <v>3.6419723014435397E-3</v>
      </c>
      <c r="V505">
        <v>0</v>
      </c>
      <c r="W505">
        <f t="shared" si="670"/>
        <v>0</v>
      </c>
      <c r="X505">
        <v>0</v>
      </c>
      <c r="Y505">
        <f t="shared" si="705"/>
        <v>0</v>
      </c>
      <c r="Z505">
        <v>0</v>
      </c>
      <c r="AA505">
        <f t="shared" si="706"/>
        <v>0</v>
      </c>
      <c r="AB505">
        <v>0</v>
      </c>
      <c r="AC505">
        <f t="shared" si="673"/>
        <v>0</v>
      </c>
      <c r="AD505">
        <f t="shared" si="719"/>
        <v>79.260000000000005</v>
      </c>
      <c r="AE505">
        <f t="shared" si="711"/>
        <v>0.74730116557373827</v>
      </c>
      <c r="AF505">
        <v>0.19</v>
      </c>
      <c r="AG505">
        <f t="shared" si="712"/>
        <v>8.3298365652250302E-3</v>
      </c>
      <c r="AH505">
        <v>0</v>
      </c>
      <c r="AI505">
        <f t="shared" si="700"/>
        <v>0</v>
      </c>
      <c r="AJ505">
        <v>0</v>
      </c>
      <c r="AK505">
        <f t="shared" si="677"/>
        <v>0</v>
      </c>
      <c r="AL505">
        <v>4.83</v>
      </c>
      <c r="AM505">
        <f t="shared" si="713"/>
        <v>9.0550501040814871E-2</v>
      </c>
      <c r="AN505">
        <v>13.52</v>
      </c>
      <c r="AO505">
        <f t="shared" si="679"/>
        <v>0.13690894005772367</v>
      </c>
      <c r="AP505">
        <v>1</v>
      </c>
      <c r="AQ505">
        <f t="shared" si="707"/>
        <v>5.4881525267081732E-3</v>
      </c>
      <c r="AR505">
        <v>0</v>
      </c>
      <c r="AS505">
        <f t="shared" si="681"/>
        <v>0</v>
      </c>
      <c r="AT505">
        <v>0</v>
      </c>
      <c r="AU505">
        <f t="shared" si="682"/>
        <v>0</v>
      </c>
      <c r="AV505">
        <v>0</v>
      </c>
      <c r="AW505">
        <f t="shared" si="683"/>
        <v>0</v>
      </c>
      <c r="AX505">
        <v>0</v>
      </c>
      <c r="AY505">
        <f t="shared" si="684"/>
        <v>0</v>
      </c>
      <c r="AZ505">
        <v>0</v>
      </c>
      <c r="BA505">
        <f t="shared" si="685"/>
        <v>0</v>
      </c>
      <c r="BB505">
        <v>0.31</v>
      </c>
      <c r="BC505">
        <f t="shared" si="686"/>
        <v>3.2042665794628673E-3</v>
      </c>
      <c r="BD505">
        <v>0</v>
      </c>
      <c r="BE505">
        <f t="shared" si="687"/>
        <v>0</v>
      </c>
      <c r="BF505">
        <v>0</v>
      </c>
      <c r="BG505">
        <f t="shared" si="688"/>
        <v>0</v>
      </c>
      <c r="BH505">
        <v>0</v>
      </c>
      <c r="BI505">
        <f t="shared" si="689"/>
        <v>0</v>
      </c>
      <c r="BJ505">
        <v>0</v>
      </c>
      <c r="BK505">
        <f t="shared" si="690"/>
        <v>0</v>
      </c>
      <c r="BL505">
        <v>0</v>
      </c>
      <c r="BM505">
        <f t="shared" si="708"/>
        <v>0</v>
      </c>
      <c r="BN505">
        <v>0</v>
      </c>
      <c r="BO505">
        <f t="shared" si="692"/>
        <v>0</v>
      </c>
      <c r="BP505">
        <v>0</v>
      </c>
      <c r="BQ505">
        <f t="shared" si="714"/>
        <v>0</v>
      </c>
      <c r="BR505">
        <v>0</v>
      </c>
      <c r="BS505">
        <f t="shared" si="709"/>
        <v>0</v>
      </c>
      <c r="BT505">
        <v>0</v>
      </c>
      <c r="BU505">
        <f t="shared" si="710"/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f t="shared" si="716"/>
        <v>0</v>
      </c>
      <c r="DF505">
        <v>0</v>
      </c>
      <c r="DG505">
        <f t="shared" si="717"/>
        <v>0</v>
      </c>
      <c r="DH505">
        <v>0</v>
      </c>
      <c r="DI505">
        <f t="shared" si="720"/>
        <v>0</v>
      </c>
      <c r="DJ505">
        <v>0</v>
      </c>
      <c r="DK505">
        <f t="shared" si="721"/>
        <v>0</v>
      </c>
      <c r="DL505">
        <v>44.8</v>
      </c>
      <c r="DM505">
        <f t="shared" si="722"/>
        <v>0.45011630912380463</v>
      </c>
      <c r="DN505">
        <v>0</v>
      </c>
      <c r="DO505">
        <f t="shared" si="723"/>
        <v>0</v>
      </c>
      <c r="DP505">
        <v>0</v>
      </c>
      <c r="DQ505">
        <f t="shared" si="724"/>
        <v>0</v>
      </c>
      <c r="DR505">
        <v>55.2</v>
      </c>
      <c r="DS505">
        <f t="shared" si="725"/>
        <v>0.54988369087619549</v>
      </c>
      <c r="DT505">
        <v>0</v>
      </c>
      <c r="DU505">
        <f t="shared" si="726"/>
        <v>0</v>
      </c>
      <c r="DV505">
        <v>0</v>
      </c>
      <c r="DW505">
        <f t="shared" si="727"/>
        <v>0</v>
      </c>
      <c r="DX505">
        <v>0</v>
      </c>
      <c r="DY505">
        <f t="shared" si="728"/>
        <v>0</v>
      </c>
      <c r="DZ505">
        <v>0</v>
      </c>
      <c r="EA505">
        <f t="shared" si="729"/>
        <v>0</v>
      </c>
      <c r="EB505">
        <v>0</v>
      </c>
      <c r="EC505">
        <f t="shared" si="730"/>
        <v>0</v>
      </c>
      <c r="ED505">
        <v>0</v>
      </c>
      <c r="EE505">
        <f t="shared" si="731"/>
        <v>0</v>
      </c>
      <c r="EF505">
        <v>0</v>
      </c>
      <c r="EG505">
        <f t="shared" si="732"/>
        <v>0</v>
      </c>
      <c r="EH505">
        <v>0</v>
      </c>
      <c r="EI505">
        <f t="shared" si="733"/>
        <v>0</v>
      </c>
      <c r="EJ505">
        <v>0</v>
      </c>
      <c r="EK505">
        <f t="shared" si="734"/>
        <v>0</v>
      </c>
      <c r="EL505">
        <v>0</v>
      </c>
      <c r="EM505">
        <f t="shared" si="735"/>
        <v>0</v>
      </c>
      <c r="EN505">
        <v>0</v>
      </c>
      <c r="EO505">
        <f t="shared" si="736"/>
        <v>0</v>
      </c>
      <c r="EP505">
        <v>0</v>
      </c>
      <c r="EQ505">
        <f t="shared" si="737"/>
        <v>0</v>
      </c>
      <c r="ER505">
        <v>0</v>
      </c>
      <c r="ES505">
        <f t="shared" si="738"/>
        <v>0</v>
      </c>
      <c r="ET505">
        <v>0</v>
      </c>
      <c r="EU505">
        <f t="shared" si="739"/>
        <v>0</v>
      </c>
      <c r="EV505">
        <v>0</v>
      </c>
      <c r="EW505">
        <f t="shared" si="740"/>
        <v>0</v>
      </c>
      <c r="EX505">
        <v>0</v>
      </c>
      <c r="EY505">
        <f t="shared" si="741"/>
        <v>0</v>
      </c>
      <c r="EZ505">
        <v>0</v>
      </c>
      <c r="FA505">
        <f t="shared" si="742"/>
        <v>0</v>
      </c>
      <c r="FB505">
        <v>0</v>
      </c>
      <c r="FC505">
        <f t="shared" si="743"/>
        <v>0</v>
      </c>
      <c r="FD505">
        <v>0</v>
      </c>
      <c r="FE505">
        <v>0</v>
      </c>
      <c r="FF505" s="3" t="s">
        <v>947</v>
      </c>
    </row>
    <row r="506" spans="1:163" x14ac:dyDescent="0.45">
      <c r="A506">
        <v>505</v>
      </c>
      <c r="B506">
        <v>722</v>
      </c>
      <c r="C506" t="s">
        <v>368</v>
      </c>
      <c r="D506" t="s">
        <v>416</v>
      </c>
      <c r="F506" t="s">
        <v>948</v>
      </c>
      <c r="G506" s="2">
        <v>0</v>
      </c>
      <c r="H506">
        <v>370</v>
      </c>
      <c r="I506">
        <v>1773</v>
      </c>
      <c r="J506">
        <v>383</v>
      </c>
      <c r="K506" s="2">
        <v>0.21601804850535816</v>
      </c>
      <c r="M506" t="s">
        <v>38</v>
      </c>
      <c r="N506">
        <v>0.6</v>
      </c>
      <c r="O506">
        <v>5.1876644510869532E-3</v>
      </c>
      <c r="P506">
        <v>0</v>
      </c>
      <c r="Q506">
        <v>0</v>
      </c>
      <c r="R506">
        <v>0</v>
      </c>
      <c r="S506">
        <v>0</v>
      </c>
      <c r="T506">
        <v>1.65</v>
      </c>
      <c r="U506">
        <v>1.6501367802324831E-2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96.850000000000009</v>
      </c>
      <c r="AE506">
        <v>0.95284920304621501</v>
      </c>
      <c r="AF506">
        <v>0.3</v>
      </c>
      <c r="AG506">
        <v>1.372420171560248E-2</v>
      </c>
      <c r="AH506">
        <v>0</v>
      </c>
      <c r="AI506">
        <v>0</v>
      </c>
      <c r="AJ506">
        <v>0</v>
      </c>
      <c r="AK506">
        <v>0</v>
      </c>
      <c r="AL506">
        <v>0.6</v>
      </c>
      <c r="AM506">
        <v>1.1737562984770489E-2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100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G506" t="s">
        <v>949</v>
      </c>
    </row>
    <row r="507" spans="1:163" x14ac:dyDescent="0.45">
      <c r="A507">
        <v>506</v>
      </c>
      <c r="B507">
        <v>723</v>
      </c>
      <c r="C507" t="s">
        <v>368</v>
      </c>
      <c r="D507" t="s">
        <v>416</v>
      </c>
      <c r="F507" t="s">
        <v>950</v>
      </c>
      <c r="G507" s="2">
        <v>0</v>
      </c>
      <c r="H507">
        <v>370</v>
      </c>
      <c r="I507">
        <v>1773</v>
      </c>
      <c r="J507">
        <v>811</v>
      </c>
      <c r="K507" s="2">
        <v>0.45741680767061477</v>
      </c>
      <c r="M507" t="s">
        <v>38</v>
      </c>
      <c r="N507">
        <v>0</v>
      </c>
      <c r="O507">
        <v>0</v>
      </c>
      <c r="P507">
        <v>0</v>
      </c>
      <c r="Q507">
        <v>0</v>
      </c>
      <c r="R507">
        <v>14</v>
      </c>
      <c r="S507">
        <v>0.13483679146277999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69.75</v>
      </c>
      <c r="AE507">
        <v>0.7060404104330823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14</v>
      </c>
      <c r="AO507">
        <v>0.15220429486137482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2.25</v>
      </c>
      <c r="BG507">
        <v>6.9185032427629004E-3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100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G507" t="s">
        <v>949</v>
      </c>
    </row>
    <row r="508" spans="1:163" x14ac:dyDescent="0.45">
      <c r="A508">
        <v>507</v>
      </c>
      <c r="B508">
        <v>724</v>
      </c>
      <c r="C508" t="s">
        <v>951</v>
      </c>
      <c r="D508" t="s">
        <v>952</v>
      </c>
      <c r="F508" t="s">
        <v>953</v>
      </c>
      <c r="G508" s="2">
        <v>0</v>
      </c>
      <c r="H508">
        <v>370</v>
      </c>
      <c r="I508">
        <v>1773</v>
      </c>
      <c r="J508">
        <v>373</v>
      </c>
      <c r="K508" s="2">
        <v>0.21037789058093626</v>
      </c>
      <c r="M508" t="s">
        <v>38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99.962999999999994</v>
      </c>
      <c r="AE508">
        <v>0.99828186647142336</v>
      </c>
      <c r="AF508">
        <v>3.6999999999999998E-2</v>
      </c>
      <c r="AG508">
        <v>1.7181335285767439E-3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100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G508" t="s">
        <v>949</v>
      </c>
    </row>
    <row r="509" spans="1:163" x14ac:dyDescent="0.45">
      <c r="A509">
        <v>508</v>
      </c>
      <c r="B509">
        <v>725</v>
      </c>
      <c r="C509" t="s">
        <v>951</v>
      </c>
      <c r="D509" t="s">
        <v>954</v>
      </c>
      <c r="F509" t="s">
        <v>953</v>
      </c>
      <c r="G509" s="2">
        <v>0</v>
      </c>
      <c r="H509">
        <v>370</v>
      </c>
      <c r="I509">
        <v>1773</v>
      </c>
      <c r="J509">
        <v>773</v>
      </c>
      <c r="K509" s="2">
        <v>0.43598420755781164</v>
      </c>
      <c r="M509" t="s">
        <v>38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99.962999999999994</v>
      </c>
      <c r="AE509">
        <v>0.99828186647142336</v>
      </c>
      <c r="AF509">
        <v>3.6999999999999998E-2</v>
      </c>
      <c r="AG509">
        <v>1.7181335285767439E-3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100</v>
      </c>
      <c r="DW509">
        <v>1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G509" t="s">
        <v>949</v>
      </c>
    </row>
    <row r="510" spans="1:163" x14ac:dyDescent="0.45">
      <c r="A510">
        <v>509</v>
      </c>
      <c r="B510">
        <v>726</v>
      </c>
      <c r="C510" t="s">
        <v>951</v>
      </c>
      <c r="D510" t="s">
        <v>952</v>
      </c>
      <c r="F510" t="s">
        <v>953</v>
      </c>
      <c r="G510" s="2">
        <v>0</v>
      </c>
      <c r="H510">
        <v>370</v>
      </c>
      <c r="I510">
        <v>1773</v>
      </c>
      <c r="J510">
        <v>973</v>
      </c>
      <c r="K510" s="2">
        <v>0.54878736604624934</v>
      </c>
      <c r="M510" t="s">
        <v>38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99.962999999999994</v>
      </c>
      <c r="AE510">
        <v>0.99828186647142336</v>
      </c>
      <c r="AF510">
        <v>3.6999999999999998E-2</v>
      </c>
      <c r="AG510">
        <v>1.7181335285767439E-3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100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G510" t="s">
        <v>949</v>
      </c>
    </row>
    <row r="511" spans="1:163" x14ac:dyDescent="0.45">
      <c r="A511">
        <v>510</v>
      </c>
      <c r="B511">
        <v>727</v>
      </c>
      <c r="C511" t="s">
        <v>951</v>
      </c>
      <c r="D511" t="s">
        <v>952</v>
      </c>
      <c r="F511" t="s">
        <v>953</v>
      </c>
      <c r="G511" s="2">
        <v>0</v>
      </c>
      <c r="H511">
        <v>370</v>
      </c>
      <c r="I511">
        <v>1773</v>
      </c>
      <c r="J511">
        <v>1173</v>
      </c>
      <c r="K511" s="2">
        <v>0.66159052453468692</v>
      </c>
      <c r="M511" t="s">
        <v>38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99.962999999999994</v>
      </c>
      <c r="AE511">
        <v>0.99828186647142336</v>
      </c>
      <c r="AF511">
        <v>3.6999999999999998E-2</v>
      </c>
      <c r="AG511">
        <v>1.7181335285767439E-3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100</v>
      </c>
      <c r="DW511">
        <v>1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G511" t="s">
        <v>949</v>
      </c>
    </row>
    <row r="512" spans="1:163" x14ac:dyDescent="0.45">
      <c r="A512">
        <v>511</v>
      </c>
      <c r="B512">
        <v>728</v>
      </c>
      <c r="C512" t="s">
        <v>951</v>
      </c>
      <c r="D512" t="s">
        <v>955</v>
      </c>
      <c r="F512" t="s">
        <v>953</v>
      </c>
      <c r="G512" s="2">
        <v>0</v>
      </c>
      <c r="H512">
        <v>260.39999999999998</v>
      </c>
      <c r="I512">
        <v>1773</v>
      </c>
      <c r="J512">
        <v>273</v>
      </c>
      <c r="K512" s="2">
        <v>0.15397631133671744</v>
      </c>
      <c r="M512" t="s">
        <v>38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99.962999999999994</v>
      </c>
      <c r="AE512">
        <v>0.99828186647142336</v>
      </c>
      <c r="AF512">
        <v>3.6999999999999998E-2</v>
      </c>
      <c r="AG512">
        <v>1.7181335285767439E-3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23</v>
      </c>
      <c r="DW512">
        <v>0.33688549676656604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77</v>
      </c>
      <c r="EY512">
        <v>0.66311450323343391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G512" t="s">
        <v>949</v>
      </c>
    </row>
    <row r="513" spans="1:163" x14ac:dyDescent="0.45">
      <c r="A513">
        <v>512</v>
      </c>
      <c r="B513">
        <v>729</v>
      </c>
      <c r="C513" t="s">
        <v>951</v>
      </c>
      <c r="D513" t="s">
        <v>955</v>
      </c>
      <c r="F513" t="s">
        <v>953</v>
      </c>
      <c r="G513" s="2">
        <v>0</v>
      </c>
      <c r="H513">
        <v>260.39999999999998</v>
      </c>
      <c r="I513">
        <v>1773</v>
      </c>
      <c r="J513">
        <v>773</v>
      </c>
      <c r="K513" s="2">
        <v>0.43598420755781164</v>
      </c>
      <c r="M513" t="s">
        <v>38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99.962999999999994</v>
      </c>
      <c r="AE513">
        <v>0.99828186647142336</v>
      </c>
      <c r="AF513">
        <v>3.6999999999999998E-2</v>
      </c>
      <c r="AG513">
        <v>1.7181335285767439E-3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23</v>
      </c>
      <c r="DW513">
        <v>0.33688549676656604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77</v>
      </c>
      <c r="EY513">
        <v>0.66311450323343391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G513" t="s">
        <v>949</v>
      </c>
    </row>
    <row r="514" spans="1:163" x14ac:dyDescent="0.45">
      <c r="A514">
        <v>513</v>
      </c>
      <c r="B514">
        <v>730</v>
      </c>
      <c r="C514" t="s">
        <v>951</v>
      </c>
      <c r="D514" t="s">
        <v>955</v>
      </c>
      <c r="F514" t="s">
        <v>953</v>
      </c>
      <c r="G514" s="2">
        <v>0</v>
      </c>
      <c r="H514">
        <v>260.39999999999998</v>
      </c>
      <c r="I514">
        <v>1773</v>
      </c>
      <c r="J514">
        <v>973</v>
      </c>
      <c r="K514" s="2">
        <v>0.54878736604624934</v>
      </c>
      <c r="M514" t="s">
        <v>38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99.962999999999994</v>
      </c>
      <c r="AE514">
        <v>0.99828186647142336</v>
      </c>
      <c r="AF514">
        <v>3.6999999999999998E-2</v>
      </c>
      <c r="AG514">
        <v>1.7181335285767439E-3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23</v>
      </c>
      <c r="DW514">
        <v>0.33688549676656604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77</v>
      </c>
      <c r="EY514">
        <v>0.66311450323343391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G514" t="s">
        <v>949</v>
      </c>
    </row>
    <row r="515" spans="1:163" x14ac:dyDescent="0.45">
      <c r="A515">
        <v>514</v>
      </c>
      <c r="B515">
        <v>731</v>
      </c>
      <c r="C515" t="s">
        <v>951</v>
      </c>
      <c r="D515" t="s">
        <v>955</v>
      </c>
      <c r="F515" t="s">
        <v>953</v>
      </c>
      <c r="G515" s="2">
        <v>0</v>
      </c>
      <c r="H515">
        <v>260.39999999999998</v>
      </c>
      <c r="I515">
        <v>1773</v>
      </c>
      <c r="J515">
        <v>1173</v>
      </c>
      <c r="K515" s="2">
        <v>0.66159052453468692</v>
      </c>
      <c r="M515" t="s">
        <v>38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99.962999999999994</v>
      </c>
      <c r="AE515">
        <v>0.99828186647142336</v>
      </c>
      <c r="AF515">
        <v>3.6999999999999998E-2</v>
      </c>
      <c r="AG515">
        <v>1.7181335285767439E-3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23</v>
      </c>
      <c r="DW515">
        <v>0.33688549676656604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77</v>
      </c>
      <c r="EY515">
        <v>0.66311450323343391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G515" t="s">
        <v>949</v>
      </c>
    </row>
    <row r="516" spans="1:163" x14ac:dyDescent="0.45">
      <c r="A516">
        <v>515</v>
      </c>
      <c r="B516">
        <v>732</v>
      </c>
      <c r="C516" t="s">
        <v>484</v>
      </c>
      <c r="D516" t="s">
        <v>952</v>
      </c>
      <c r="F516" s="4" t="s">
        <v>956</v>
      </c>
      <c r="G516" s="2">
        <v>0</v>
      </c>
      <c r="H516">
        <v>370</v>
      </c>
      <c r="I516">
        <v>1773</v>
      </c>
      <c r="J516">
        <v>373</v>
      </c>
      <c r="K516" s="2">
        <v>0.21037789058093626</v>
      </c>
      <c r="M516" t="s">
        <v>38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99.7</v>
      </c>
      <c r="AE516">
        <v>0.98620146349237592</v>
      </c>
      <c r="AF516">
        <v>0.3</v>
      </c>
      <c r="AG516">
        <v>1.3798536507624056E-2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100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G516" t="s">
        <v>949</v>
      </c>
    </row>
    <row r="517" spans="1:163" x14ac:dyDescent="0.45">
      <c r="A517">
        <v>516</v>
      </c>
      <c r="B517">
        <v>733</v>
      </c>
      <c r="C517" t="s">
        <v>484</v>
      </c>
      <c r="D517" t="s">
        <v>952</v>
      </c>
      <c r="F517" s="4" t="s">
        <v>956</v>
      </c>
      <c r="G517" s="2">
        <v>0</v>
      </c>
      <c r="H517">
        <v>370</v>
      </c>
      <c r="I517">
        <v>1773</v>
      </c>
      <c r="J517">
        <v>673</v>
      </c>
      <c r="K517" s="2">
        <v>0.3795826283135928</v>
      </c>
      <c r="M517" t="s">
        <v>38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99.7</v>
      </c>
      <c r="AE517">
        <v>0.98620146349237592</v>
      </c>
      <c r="AF517">
        <v>0.3</v>
      </c>
      <c r="AG517">
        <v>1.3798536507624056E-2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100</v>
      </c>
      <c r="DW517">
        <v>1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G517" t="s">
        <v>949</v>
      </c>
    </row>
    <row r="518" spans="1:163" x14ac:dyDescent="0.45">
      <c r="A518">
        <v>517</v>
      </c>
      <c r="B518">
        <v>734</v>
      </c>
      <c r="C518" t="s">
        <v>484</v>
      </c>
      <c r="D518" t="s">
        <v>952</v>
      </c>
      <c r="F518" s="4" t="s">
        <v>956</v>
      </c>
      <c r="G518" s="2">
        <v>3</v>
      </c>
      <c r="H518">
        <v>370</v>
      </c>
      <c r="I518">
        <v>1773</v>
      </c>
      <c r="J518">
        <v>973</v>
      </c>
      <c r="K518" s="2">
        <v>0.54878736604624934</v>
      </c>
      <c r="M518" t="s">
        <v>38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99.7</v>
      </c>
      <c r="AE518">
        <v>0.98620146349237592</v>
      </c>
      <c r="AF518">
        <v>0.3</v>
      </c>
      <c r="AG518">
        <v>1.3798536507624056E-2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100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G518" t="s">
        <v>949</v>
      </c>
    </row>
    <row r="519" spans="1:163" x14ac:dyDescent="0.45">
      <c r="A519">
        <v>518</v>
      </c>
      <c r="B519">
        <v>735</v>
      </c>
      <c r="C519" t="s">
        <v>484</v>
      </c>
      <c r="D519" t="s">
        <v>952</v>
      </c>
      <c r="F519" s="4" t="s">
        <v>956</v>
      </c>
      <c r="G519" s="2">
        <v>3</v>
      </c>
      <c r="H519">
        <v>370</v>
      </c>
      <c r="I519">
        <v>1773</v>
      </c>
      <c r="J519">
        <v>1173</v>
      </c>
      <c r="K519" s="2">
        <v>0.66159052453468692</v>
      </c>
      <c r="M519" t="s">
        <v>38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99.7</v>
      </c>
      <c r="AE519">
        <v>0.98620146349237592</v>
      </c>
      <c r="AF519">
        <v>0.3</v>
      </c>
      <c r="AG519">
        <v>1.3798536507624056E-2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100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G519" t="s">
        <v>949</v>
      </c>
    </row>
    <row r="520" spans="1:163" x14ac:dyDescent="0.45">
      <c r="A520">
        <v>519</v>
      </c>
      <c r="B520">
        <v>736</v>
      </c>
      <c r="C520" t="s">
        <v>859</v>
      </c>
      <c r="D520" t="s">
        <v>952</v>
      </c>
      <c r="F520" s="4" t="s">
        <v>830</v>
      </c>
      <c r="G520" s="2">
        <v>0</v>
      </c>
      <c r="H520">
        <v>370</v>
      </c>
      <c r="I520">
        <v>933</v>
      </c>
      <c r="J520">
        <v>723</v>
      </c>
      <c r="K520" s="2">
        <v>0.77491961414791</v>
      </c>
      <c r="M520" t="s">
        <v>64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100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100</v>
      </c>
      <c r="DW520">
        <v>1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G520" t="s">
        <v>949</v>
      </c>
    </row>
    <row r="521" spans="1:163" x14ac:dyDescent="0.45">
      <c r="A521">
        <v>520</v>
      </c>
      <c r="B521">
        <v>737</v>
      </c>
      <c r="C521" t="s">
        <v>53</v>
      </c>
      <c r="D521" t="s">
        <v>952</v>
      </c>
      <c r="F521" t="s">
        <v>830</v>
      </c>
      <c r="G521" s="2">
        <v>3</v>
      </c>
      <c r="H521">
        <v>370</v>
      </c>
      <c r="I521">
        <v>933</v>
      </c>
      <c r="J521">
        <v>773</v>
      </c>
      <c r="K521" s="2">
        <v>0.82851018220793138</v>
      </c>
      <c r="M521" t="s">
        <v>64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100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100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G521" t="s">
        <v>949</v>
      </c>
    </row>
    <row r="522" spans="1:163" x14ac:dyDescent="0.45">
      <c r="A522">
        <v>521</v>
      </c>
      <c r="B522">
        <v>738</v>
      </c>
      <c r="C522" t="s">
        <v>484</v>
      </c>
      <c r="D522" t="s">
        <v>952</v>
      </c>
      <c r="F522" t="s">
        <v>957</v>
      </c>
      <c r="G522" s="2">
        <v>0</v>
      </c>
      <c r="H522">
        <v>370</v>
      </c>
      <c r="I522">
        <v>1773</v>
      </c>
      <c r="J522">
        <v>746</v>
      </c>
      <c r="K522" s="2">
        <v>0.42075578116187251</v>
      </c>
      <c r="M522" t="s">
        <v>38</v>
      </c>
      <c r="N522">
        <v>0</v>
      </c>
      <c r="O522">
        <v>0</v>
      </c>
      <c r="P522">
        <v>0</v>
      </c>
      <c r="Q522">
        <v>0</v>
      </c>
      <c r="R522">
        <v>7</v>
      </c>
      <c r="S522">
        <v>6.4466765395077438E-2</v>
      </c>
      <c r="T522">
        <v>0.5</v>
      </c>
      <c r="U522">
        <v>4.919537411054848E-3</v>
      </c>
      <c r="V522">
        <v>0</v>
      </c>
      <c r="W522">
        <v>0</v>
      </c>
      <c r="X522">
        <v>1</v>
      </c>
      <c r="Y522">
        <v>2.0033321939702857E-2</v>
      </c>
      <c r="Z522">
        <v>0</v>
      </c>
      <c r="AA522">
        <v>0</v>
      </c>
      <c r="AB522">
        <v>0</v>
      </c>
      <c r="AC522">
        <v>0</v>
      </c>
      <c r="AD522">
        <v>73.41</v>
      </c>
      <c r="AE522">
        <v>0.71055555172499174</v>
      </c>
      <c r="AF522">
        <v>0.09</v>
      </c>
      <c r="AG522">
        <v>4.0506676379630001E-3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1.9246197951863508E-2</v>
      </c>
      <c r="AN522">
        <v>17</v>
      </c>
      <c r="AO522">
        <v>0.1767279579393467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100</v>
      </c>
      <c r="DW522">
        <v>1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G522" t="s">
        <v>949</v>
      </c>
    </row>
    <row r="523" spans="1:163" x14ac:dyDescent="0.45">
      <c r="A523">
        <v>522</v>
      </c>
      <c r="B523">
        <v>739</v>
      </c>
      <c r="C523" t="s">
        <v>958</v>
      </c>
      <c r="D523" t="s">
        <v>952</v>
      </c>
      <c r="F523" t="s">
        <v>959</v>
      </c>
      <c r="G523" s="2">
        <v>0</v>
      </c>
      <c r="H523">
        <v>370</v>
      </c>
      <c r="I523">
        <v>1560</v>
      </c>
      <c r="J523">
        <v>773</v>
      </c>
      <c r="K523" s="2">
        <v>0.49551282051282053</v>
      </c>
      <c r="M523" t="s">
        <v>1144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100</v>
      </c>
      <c r="BU523">
        <v>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100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G523" t="s">
        <v>949</v>
      </c>
    </row>
    <row r="524" spans="1:163" x14ac:dyDescent="0.45">
      <c r="A524">
        <v>523</v>
      </c>
      <c r="B524">
        <v>740</v>
      </c>
      <c r="C524" t="s">
        <v>484</v>
      </c>
      <c r="D524" t="s">
        <v>952</v>
      </c>
      <c r="F524" t="s">
        <v>960</v>
      </c>
      <c r="G524" s="2">
        <v>0</v>
      </c>
      <c r="H524">
        <v>370</v>
      </c>
      <c r="I524">
        <v>1773</v>
      </c>
      <c r="J524">
        <v>773</v>
      </c>
      <c r="K524" s="2">
        <v>0.43598420755781164</v>
      </c>
      <c r="M524" t="s">
        <v>64</v>
      </c>
      <c r="N524">
        <v>0</v>
      </c>
      <c r="O524">
        <v>0</v>
      </c>
      <c r="P524">
        <v>0</v>
      </c>
      <c r="Q524">
        <v>0</v>
      </c>
      <c r="R524">
        <v>11</v>
      </c>
      <c r="S524">
        <v>0.10385723565844235</v>
      </c>
      <c r="T524">
        <v>2</v>
      </c>
      <c r="U524">
        <v>2.0173929207454418E-2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66.17</v>
      </c>
      <c r="AE524">
        <v>0.6566140649083938</v>
      </c>
      <c r="AF524">
        <v>0.08</v>
      </c>
      <c r="AG524">
        <v>3.6913083190645499E-3</v>
      </c>
      <c r="AH524">
        <v>0</v>
      </c>
      <c r="AI524">
        <v>0</v>
      </c>
      <c r="AJ524">
        <v>0</v>
      </c>
      <c r="AK524">
        <v>0</v>
      </c>
      <c r="AL524">
        <v>0.75</v>
      </c>
      <c r="AM524">
        <v>1.4798321057117519E-2</v>
      </c>
      <c r="AN524">
        <v>18</v>
      </c>
      <c r="AO524">
        <v>0.19183819373361038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5.9644565859387089E-3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3.0624905299782563E-3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100</v>
      </c>
      <c r="DW524">
        <v>1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G524" t="s">
        <v>949</v>
      </c>
    </row>
    <row r="525" spans="1:163" x14ac:dyDescent="0.45">
      <c r="A525">
        <v>524</v>
      </c>
      <c r="B525">
        <v>741</v>
      </c>
      <c r="C525" t="s">
        <v>961</v>
      </c>
      <c r="D525" t="s">
        <v>952</v>
      </c>
      <c r="F525" t="s">
        <v>962</v>
      </c>
      <c r="G525" s="2">
        <v>0</v>
      </c>
      <c r="H525">
        <v>370</v>
      </c>
      <c r="I525">
        <v>1723</v>
      </c>
      <c r="J525">
        <v>773</v>
      </c>
      <c r="K525" s="2">
        <v>0.44863609982588509</v>
      </c>
      <c r="M525" t="s">
        <v>64</v>
      </c>
      <c r="N525">
        <v>0</v>
      </c>
      <c r="O525">
        <v>0</v>
      </c>
      <c r="P525">
        <v>0</v>
      </c>
      <c r="Q525">
        <v>0</v>
      </c>
      <c r="R525">
        <v>29</v>
      </c>
      <c r="S525">
        <v>0.28182973418396495</v>
      </c>
      <c r="T525">
        <v>0.3</v>
      </c>
      <c r="U525">
        <v>3.1147736420779901E-3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53.5</v>
      </c>
      <c r="AE525">
        <v>0.54644639852232157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0.2</v>
      </c>
      <c r="AM525">
        <v>4.0618690391478552E-3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17</v>
      </c>
      <c r="BE525">
        <v>0.16454722461248775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100</v>
      </c>
      <c r="DW525">
        <v>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G525" t="s">
        <v>949</v>
      </c>
    </row>
    <row r="526" spans="1:163" x14ac:dyDescent="0.45">
      <c r="A526">
        <v>525</v>
      </c>
      <c r="B526">
        <v>742</v>
      </c>
      <c r="C526" t="s">
        <v>963</v>
      </c>
      <c r="D526" t="s">
        <v>952</v>
      </c>
      <c r="G526" s="2">
        <v>0</v>
      </c>
      <c r="H526">
        <v>370</v>
      </c>
      <c r="I526">
        <v>1573</v>
      </c>
      <c r="J526">
        <v>773</v>
      </c>
      <c r="K526" s="2">
        <v>0.49141767323585506</v>
      </c>
      <c r="M526" t="s">
        <v>64</v>
      </c>
      <c r="N526">
        <v>0.5</v>
      </c>
      <c r="O526">
        <v>4.4585761590793631E-3</v>
      </c>
      <c r="P526">
        <v>0</v>
      </c>
      <c r="Q526">
        <v>0</v>
      </c>
      <c r="R526">
        <v>69.22</v>
      </c>
      <c r="S526">
        <v>0.66827733242470921</v>
      </c>
      <c r="T526">
        <v>1</v>
      </c>
      <c r="U526">
        <v>1.0314342735624055E-2</v>
      </c>
      <c r="V526">
        <v>0</v>
      </c>
      <c r="W526">
        <v>0</v>
      </c>
      <c r="X526">
        <v>0.7</v>
      </c>
      <c r="Y526">
        <v>1.4700709837921579E-2</v>
      </c>
      <c r="Z526">
        <v>0</v>
      </c>
      <c r="AA526">
        <v>0</v>
      </c>
      <c r="AB526">
        <v>0</v>
      </c>
      <c r="AC526">
        <v>0</v>
      </c>
      <c r="AD526">
        <v>7</v>
      </c>
      <c r="AE526">
        <v>7.1027764857516357E-2</v>
      </c>
      <c r="AF526">
        <v>0.08</v>
      </c>
      <c r="AG526">
        <v>3.7745169772503877E-3</v>
      </c>
      <c r="AH526">
        <v>0</v>
      </c>
      <c r="AI526">
        <v>0</v>
      </c>
      <c r="AJ526">
        <v>0</v>
      </c>
      <c r="AK526">
        <v>0</v>
      </c>
      <c r="AL526">
        <v>0.5</v>
      </c>
      <c r="AM526">
        <v>1.0087934364880709E-2</v>
      </c>
      <c r="AN526">
        <v>15.5</v>
      </c>
      <c r="AO526">
        <v>0.16891776688541205</v>
      </c>
      <c r="AP526">
        <v>0</v>
      </c>
      <c r="AQ526">
        <v>0</v>
      </c>
      <c r="AR526">
        <v>2.5</v>
      </c>
      <c r="AS526">
        <v>2.9594990348763995E-2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6.0989060511216697E-3</v>
      </c>
      <c r="BB526">
        <v>0</v>
      </c>
      <c r="BC526">
        <v>0</v>
      </c>
      <c r="BD526">
        <v>1</v>
      </c>
      <c r="BE526">
        <v>9.6156348415020257E-3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3.131524516218372E-3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100</v>
      </c>
      <c r="DW526">
        <v>1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G526" t="s">
        <v>949</v>
      </c>
    </row>
    <row r="527" spans="1:163" x14ac:dyDescent="0.45">
      <c r="A527">
        <v>526</v>
      </c>
      <c r="B527">
        <v>743</v>
      </c>
      <c r="C527" t="s">
        <v>964</v>
      </c>
      <c r="D527" t="s">
        <v>952</v>
      </c>
      <c r="G527" s="2">
        <v>0</v>
      </c>
      <c r="H527">
        <v>370</v>
      </c>
      <c r="I527">
        <v>1573</v>
      </c>
      <c r="J527">
        <v>773</v>
      </c>
      <c r="K527" s="2">
        <v>0.49141767323585506</v>
      </c>
      <c r="M527" t="s">
        <v>64</v>
      </c>
      <c r="N527">
        <v>31</v>
      </c>
      <c r="O527">
        <v>0.29247823403633882</v>
      </c>
      <c r="P527">
        <v>0</v>
      </c>
      <c r="Q527">
        <v>0</v>
      </c>
      <c r="R527">
        <v>64.5</v>
      </c>
      <c r="S527">
        <v>0.65885602677243404</v>
      </c>
      <c r="T527">
        <v>2</v>
      </c>
      <c r="U527">
        <v>2.1826154597820165E-2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2.5</v>
      </c>
      <c r="AE527">
        <v>2.6839584593406851E-2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100</v>
      </c>
      <c r="DW527">
        <v>1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G527" t="s">
        <v>949</v>
      </c>
    </row>
    <row r="528" spans="1:163" x14ac:dyDescent="0.45">
      <c r="A528">
        <v>527</v>
      </c>
      <c r="B528">
        <v>744</v>
      </c>
      <c r="C528" t="s">
        <v>965</v>
      </c>
      <c r="D528" t="s">
        <v>952</v>
      </c>
      <c r="F528" t="s">
        <v>966</v>
      </c>
      <c r="G528" s="2">
        <v>0</v>
      </c>
      <c r="H528">
        <v>370</v>
      </c>
      <c r="I528">
        <v>1728</v>
      </c>
      <c r="J528">
        <v>773</v>
      </c>
      <c r="K528" s="2">
        <v>0.44733796296296297</v>
      </c>
      <c r="M528" t="s">
        <v>64</v>
      </c>
      <c r="N528">
        <v>0</v>
      </c>
      <c r="O528">
        <v>0</v>
      </c>
      <c r="P528">
        <v>0</v>
      </c>
      <c r="Q528">
        <v>0</v>
      </c>
      <c r="R528">
        <v>100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100</v>
      </c>
      <c r="DW528">
        <v>1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G528" t="s">
        <v>949</v>
      </c>
    </row>
    <row r="529" spans="1:163" x14ac:dyDescent="0.45">
      <c r="A529">
        <v>528</v>
      </c>
      <c r="B529">
        <v>745</v>
      </c>
      <c r="C529" t="s">
        <v>913</v>
      </c>
      <c r="D529" t="s">
        <v>952</v>
      </c>
      <c r="F529" t="s">
        <v>830</v>
      </c>
      <c r="G529" s="2">
        <v>0</v>
      </c>
      <c r="H529">
        <v>370</v>
      </c>
      <c r="I529">
        <v>2128</v>
      </c>
      <c r="J529">
        <v>773</v>
      </c>
      <c r="K529" s="2">
        <v>0.3632518796992481</v>
      </c>
      <c r="M529" t="s">
        <v>1144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100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100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G529" t="s">
        <v>949</v>
      </c>
    </row>
    <row r="530" spans="1:163" x14ac:dyDescent="0.45">
      <c r="A530">
        <v>529</v>
      </c>
      <c r="B530">
        <v>746</v>
      </c>
      <c r="C530" t="s">
        <v>445</v>
      </c>
      <c r="D530" t="s">
        <v>952</v>
      </c>
      <c r="F530" t="s">
        <v>967</v>
      </c>
      <c r="G530" s="2">
        <v>0</v>
      </c>
      <c r="H530">
        <v>370</v>
      </c>
      <c r="I530">
        <v>1377</v>
      </c>
      <c r="J530">
        <v>673</v>
      </c>
      <c r="K530" s="2">
        <v>0.48874364560639072</v>
      </c>
      <c r="M530" t="s">
        <v>64</v>
      </c>
      <c r="N530">
        <v>100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100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G530" t="s">
        <v>949</v>
      </c>
    </row>
    <row r="531" spans="1:163" x14ac:dyDescent="0.45">
      <c r="A531">
        <v>530</v>
      </c>
      <c r="B531">
        <v>747</v>
      </c>
      <c r="C531" t="s">
        <v>968</v>
      </c>
      <c r="D531" t="s">
        <v>952</v>
      </c>
      <c r="F531" t="s">
        <v>830</v>
      </c>
      <c r="G531" s="2">
        <v>0</v>
      </c>
      <c r="H531">
        <v>370</v>
      </c>
      <c r="I531">
        <v>1941</v>
      </c>
      <c r="J531">
        <v>773</v>
      </c>
      <c r="K531" s="2">
        <v>0.39824832560535806</v>
      </c>
      <c r="M531" t="s">
        <v>1144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100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100</v>
      </c>
      <c r="DW531">
        <v>1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G531" t="s">
        <v>949</v>
      </c>
    </row>
    <row r="532" spans="1:163" x14ac:dyDescent="0.45">
      <c r="A532">
        <v>531</v>
      </c>
      <c r="B532">
        <v>748</v>
      </c>
      <c r="C532" t="s">
        <v>859</v>
      </c>
      <c r="D532" t="s">
        <v>955</v>
      </c>
      <c r="F532" t="s">
        <v>830</v>
      </c>
      <c r="G532" s="2">
        <v>0</v>
      </c>
      <c r="H532">
        <v>260.39999999999998</v>
      </c>
      <c r="I532">
        <v>933</v>
      </c>
      <c r="J532">
        <v>723</v>
      </c>
      <c r="K532" s="2">
        <v>0.77491961414791</v>
      </c>
      <c r="M532" t="s">
        <v>64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100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23</v>
      </c>
      <c r="DW532">
        <v>0.33688549676656604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77</v>
      </c>
      <c r="EY532">
        <v>0.66311450323343391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G532" t="s">
        <v>949</v>
      </c>
    </row>
    <row r="533" spans="1:163" x14ac:dyDescent="0.45">
      <c r="A533">
        <v>532</v>
      </c>
      <c r="B533">
        <v>749</v>
      </c>
      <c r="C533" t="s">
        <v>484</v>
      </c>
      <c r="D533" t="s">
        <v>955</v>
      </c>
      <c r="F533">
        <v>347</v>
      </c>
      <c r="G533" s="2">
        <v>0</v>
      </c>
      <c r="H533">
        <v>260.39999999999998</v>
      </c>
      <c r="I533">
        <v>1773</v>
      </c>
      <c r="J533">
        <v>773</v>
      </c>
      <c r="K533" s="2">
        <v>0.43598420755781164</v>
      </c>
      <c r="M533" t="s">
        <v>64</v>
      </c>
      <c r="N533">
        <v>0</v>
      </c>
      <c r="O533">
        <v>0</v>
      </c>
      <c r="P533">
        <v>0</v>
      </c>
      <c r="Q533">
        <v>0</v>
      </c>
      <c r="R533">
        <v>11</v>
      </c>
      <c r="S533">
        <v>0.10385723565844235</v>
      </c>
      <c r="T533">
        <v>2</v>
      </c>
      <c r="U533">
        <v>2.0173929207454418E-2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66.17</v>
      </c>
      <c r="AE533">
        <v>0.6566140649083938</v>
      </c>
      <c r="AF533">
        <v>0.08</v>
      </c>
      <c r="AG533">
        <v>3.6913083190645499E-3</v>
      </c>
      <c r="AH533">
        <v>0</v>
      </c>
      <c r="AI533">
        <v>0</v>
      </c>
      <c r="AJ533">
        <v>0</v>
      </c>
      <c r="AK533">
        <v>0</v>
      </c>
      <c r="AL533">
        <v>0.75</v>
      </c>
      <c r="AM533">
        <v>1.4798321057117519E-2</v>
      </c>
      <c r="AN533">
        <v>18</v>
      </c>
      <c r="AO533">
        <v>0.19183819373361038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5.9644565859387089E-3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3.0624905299782563E-3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23</v>
      </c>
      <c r="DW533">
        <v>0.33688549676656604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77</v>
      </c>
      <c r="EY533">
        <v>0.66311450323343391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G533" t="s">
        <v>949</v>
      </c>
    </row>
    <row r="534" spans="1:163" x14ac:dyDescent="0.45">
      <c r="A534">
        <v>533</v>
      </c>
      <c r="B534">
        <v>750</v>
      </c>
      <c r="C534" t="s">
        <v>969</v>
      </c>
      <c r="D534" t="s">
        <v>952</v>
      </c>
      <c r="F534" t="s">
        <v>830</v>
      </c>
      <c r="G534" s="2">
        <v>0</v>
      </c>
      <c r="H534">
        <v>370</v>
      </c>
      <c r="I534">
        <v>2750</v>
      </c>
      <c r="J534">
        <v>1173</v>
      </c>
      <c r="K534" s="2">
        <v>0.42654545454545456</v>
      </c>
      <c r="M534" t="s">
        <v>38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100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100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G534" t="s">
        <v>949</v>
      </c>
    </row>
    <row r="535" spans="1:163" x14ac:dyDescent="0.45">
      <c r="A535">
        <v>534</v>
      </c>
      <c r="B535">
        <v>751</v>
      </c>
      <c r="C535" t="s">
        <v>579</v>
      </c>
      <c r="D535" t="s">
        <v>952</v>
      </c>
      <c r="F535" t="s">
        <v>830</v>
      </c>
      <c r="G535" s="2">
        <v>0</v>
      </c>
      <c r="H535">
        <v>370</v>
      </c>
      <c r="I535">
        <v>2896</v>
      </c>
      <c r="J535">
        <v>1173</v>
      </c>
      <c r="K535" s="2">
        <v>0.40504143646408841</v>
      </c>
      <c r="M535" t="s">
        <v>38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100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100</v>
      </c>
      <c r="DW535">
        <v>1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G535" t="s">
        <v>949</v>
      </c>
    </row>
    <row r="536" spans="1:163" x14ac:dyDescent="0.45">
      <c r="A536">
        <v>535</v>
      </c>
      <c r="B536">
        <v>752</v>
      </c>
      <c r="C536" t="s">
        <v>843</v>
      </c>
      <c r="D536" t="s">
        <v>952</v>
      </c>
      <c r="F536" t="s">
        <v>830</v>
      </c>
      <c r="G536" s="2">
        <v>0</v>
      </c>
      <c r="H536">
        <v>370</v>
      </c>
      <c r="I536">
        <v>3290</v>
      </c>
      <c r="J536">
        <v>1173</v>
      </c>
      <c r="K536" s="2">
        <v>0.35653495440729482</v>
      </c>
      <c r="M536" t="s">
        <v>38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100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100</v>
      </c>
      <c r="DW536">
        <v>1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G536" t="s">
        <v>949</v>
      </c>
    </row>
    <row r="537" spans="1:163" x14ac:dyDescent="0.45">
      <c r="A537">
        <v>536</v>
      </c>
      <c r="B537">
        <v>753</v>
      </c>
      <c r="C537" t="s">
        <v>970</v>
      </c>
      <c r="D537" t="s">
        <v>952</v>
      </c>
      <c r="F537" t="s">
        <v>830</v>
      </c>
      <c r="G537" s="2">
        <v>0</v>
      </c>
      <c r="H537">
        <v>370</v>
      </c>
      <c r="I537">
        <v>3695</v>
      </c>
      <c r="J537">
        <v>1173</v>
      </c>
      <c r="K537" s="2">
        <v>0.31745602165087955</v>
      </c>
      <c r="M537" t="s">
        <v>38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100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100</v>
      </c>
      <c r="DW537">
        <v>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G537" t="s">
        <v>949</v>
      </c>
    </row>
    <row r="538" spans="1:163" x14ac:dyDescent="0.45">
      <c r="A538">
        <v>537</v>
      </c>
      <c r="B538">
        <v>754</v>
      </c>
      <c r="C538" t="s">
        <v>840</v>
      </c>
      <c r="D538" t="s">
        <v>952</v>
      </c>
      <c r="F538" t="s">
        <v>830</v>
      </c>
      <c r="G538" s="2">
        <v>0</v>
      </c>
      <c r="H538">
        <v>370</v>
      </c>
      <c r="I538">
        <v>2183</v>
      </c>
      <c r="J538">
        <v>773</v>
      </c>
      <c r="K538" s="2">
        <v>0.35409986257443887</v>
      </c>
      <c r="M538" t="s">
        <v>38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100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100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G538" t="s">
        <v>949</v>
      </c>
    </row>
    <row r="539" spans="1:163" x14ac:dyDescent="0.45">
      <c r="A539">
        <v>538</v>
      </c>
      <c r="B539">
        <v>755</v>
      </c>
      <c r="C539" t="s">
        <v>971</v>
      </c>
      <c r="D539" t="s">
        <v>952</v>
      </c>
      <c r="F539" t="s">
        <v>830</v>
      </c>
      <c r="G539" s="2">
        <v>0</v>
      </c>
      <c r="H539">
        <v>370</v>
      </c>
      <c r="I539">
        <v>2180</v>
      </c>
      <c r="J539">
        <v>1173</v>
      </c>
      <c r="K539" s="2">
        <v>0.5380733944954128</v>
      </c>
      <c r="M539" t="s">
        <v>38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100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100</v>
      </c>
      <c r="DW539">
        <v>1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G539" t="s">
        <v>949</v>
      </c>
    </row>
    <row r="540" spans="1:163" x14ac:dyDescent="0.45">
      <c r="A540">
        <v>539</v>
      </c>
      <c r="B540">
        <v>756</v>
      </c>
      <c r="C540" t="s">
        <v>972</v>
      </c>
      <c r="D540" t="s">
        <v>952</v>
      </c>
      <c r="F540" t="s">
        <v>830</v>
      </c>
      <c r="G540" s="2">
        <v>0</v>
      </c>
      <c r="H540">
        <v>370</v>
      </c>
      <c r="I540">
        <v>1768</v>
      </c>
      <c r="J540">
        <v>1173</v>
      </c>
      <c r="K540" s="2">
        <v>0.66346153846153844</v>
      </c>
      <c r="M540" t="s">
        <v>38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100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100</v>
      </c>
      <c r="DW540">
        <v>1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G540" t="s">
        <v>949</v>
      </c>
    </row>
    <row r="541" spans="1:163" x14ac:dyDescent="0.45">
      <c r="A541">
        <v>540</v>
      </c>
      <c r="B541">
        <v>757</v>
      </c>
      <c r="C541" t="s">
        <v>973</v>
      </c>
      <c r="D541" t="s">
        <v>974</v>
      </c>
      <c r="G541" s="2">
        <v>0</v>
      </c>
      <c r="H541">
        <v>923</v>
      </c>
      <c r="I541">
        <v>1523</v>
      </c>
      <c r="J541">
        <v>924</v>
      </c>
      <c r="K541" s="2">
        <v>0.60669730794484567</v>
      </c>
      <c r="M541" t="s">
        <v>38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</v>
      </c>
      <c r="U541">
        <v>4.4506864569734501E-3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94.3</v>
      </c>
      <c r="AE541">
        <v>0.8257664580769436</v>
      </c>
      <c r="AF541">
        <v>3.4</v>
      </c>
      <c r="AG541">
        <v>0.13844132601980105</v>
      </c>
      <c r="AH541">
        <v>0</v>
      </c>
      <c r="AI541">
        <v>0</v>
      </c>
      <c r="AJ541">
        <v>0</v>
      </c>
      <c r="AK541">
        <v>0</v>
      </c>
      <c r="AL541">
        <v>1.8</v>
      </c>
      <c r="AM541">
        <v>3.1341529446281775E-2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100</v>
      </c>
      <c r="FE541">
        <v>1</v>
      </c>
      <c r="FG541" t="s">
        <v>949</v>
      </c>
    </row>
    <row r="542" spans="1:163" x14ac:dyDescent="0.45">
      <c r="A542">
        <v>541</v>
      </c>
      <c r="B542">
        <v>758</v>
      </c>
      <c r="C542" t="s">
        <v>975</v>
      </c>
      <c r="D542" t="s">
        <v>974</v>
      </c>
      <c r="G542" s="2">
        <v>0</v>
      </c>
      <c r="H542">
        <v>923</v>
      </c>
      <c r="I542">
        <v>1773</v>
      </c>
      <c r="J542">
        <v>924</v>
      </c>
      <c r="K542" s="2">
        <v>0.52115059221658211</v>
      </c>
      <c r="M542" t="s">
        <v>38</v>
      </c>
      <c r="N542">
        <v>0.6</v>
      </c>
      <c r="O542">
        <v>5.1876644510869532E-3</v>
      </c>
      <c r="P542">
        <v>0</v>
      </c>
      <c r="Q542">
        <v>0</v>
      </c>
      <c r="R542">
        <v>0</v>
      </c>
      <c r="S542">
        <v>0</v>
      </c>
      <c r="T542">
        <v>1.65</v>
      </c>
      <c r="U542">
        <v>1.6501367802324831E-2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96.850000000000009</v>
      </c>
      <c r="AE542">
        <v>0.95284920304621501</v>
      </c>
      <c r="AF542">
        <v>0.3</v>
      </c>
      <c r="AG542">
        <v>1.372420171560248E-2</v>
      </c>
      <c r="AH542">
        <v>0</v>
      </c>
      <c r="AI542">
        <v>0</v>
      </c>
      <c r="AJ542">
        <v>0</v>
      </c>
      <c r="AK542">
        <v>0</v>
      </c>
      <c r="AL542">
        <v>0.6</v>
      </c>
      <c r="AM542">
        <v>1.1737562984770489E-2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100</v>
      </c>
      <c r="FE542">
        <v>1</v>
      </c>
      <c r="FG542" t="s">
        <v>949</v>
      </c>
    </row>
    <row r="543" spans="1:163" x14ac:dyDescent="0.45">
      <c r="A543">
        <v>542</v>
      </c>
      <c r="B543">
        <v>759</v>
      </c>
      <c r="C543" t="s">
        <v>968</v>
      </c>
      <c r="D543" t="s">
        <v>974</v>
      </c>
      <c r="F543" t="s">
        <v>830</v>
      </c>
      <c r="G543" s="2">
        <v>0</v>
      </c>
      <c r="H543">
        <v>923</v>
      </c>
      <c r="I543">
        <v>1941</v>
      </c>
      <c r="J543">
        <v>973</v>
      </c>
      <c r="K543" s="2">
        <v>0.50128799587841322</v>
      </c>
      <c r="M543" t="s">
        <v>1144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100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100</v>
      </c>
      <c r="FE543">
        <v>1</v>
      </c>
      <c r="FG543" t="s">
        <v>949</v>
      </c>
    </row>
    <row r="544" spans="1:163" x14ac:dyDescent="0.45">
      <c r="A544">
        <v>543</v>
      </c>
      <c r="B544">
        <v>760</v>
      </c>
      <c r="C544" t="s">
        <v>970</v>
      </c>
      <c r="D544" t="s">
        <v>498</v>
      </c>
      <c r="F544" t="s">
        <v>830</v>
      </c>
      <c r="G544" s="2">
        <v>0</v>
      </c>
      <c r="H544">
        <v>303</v>
      </c>
      <c r="I544">
        <v>3695</v>
      </c>
      <c r="J544">
        <v>973</v>
      </c>
      <c r="K544" s="2">
        <v>0.26332882273342356</v>
      </c>
      <c r="M544" t="s">
        <v>38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100</v>
      </c>
      <c r="DE544">
        <v>1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G544" t="s">
        <v>949</v>
      </c>
    </row>
    <row r="545" spans="1:163" x14ac:dyDescent="0.45">
      <c r="A545">
        <v>544</v>
      </c>
      <c r="B545">
        <v>761</v>
      </c>
      <c r="C545" t="s">
        <v>843</v>
      </c>
      <c r="D545" t="s">
        <v>498</v>
      </c>
      <c r="F545" t="s">
        <v>830</v>
      </c>
      <c r="G545" s="2">
        <v>0</v>
      </c>
      <c r="H545">
        <v>303</v>
      </c>
      <c r="I545">
        <v>3290</v>
      </c>
      <c r="J545">
        <v>673</v>
      </c>
      <c r="K545" s="2">
        <v>0.20455927051671732</v>
      </c>
      <c r="M545" t="s">
        <v>38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100</v>
      </c>
      <c r="BK545">
        <v>1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100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G545" t="s">
        <v>949</v>
      </c>
    </row>
    <row r="546" spans="1:163" x14ac:dyDescent="0.45">
      <c r="A546">
        <v>545</v>
      </c>
      <c r="B546">
        <v>762</v>
      </c>
      <c r="C546" t="s">
        <v>969</v>
      </c>
      <c r="D546" t="s">
        <v>498</v>
      </c>
      <c r="F546" t="s">
        <v>830</v>
      </c>
      <c r="G546" s="2">
        <v>0</v>
      </c>
      <c r="H546">
        <v>303</v>
      </c>
      <c r="I546">
        <v>2750</v>
      </c>
      <c r="J546">
        <v>673</v>
      </c>
      <c r="K546" s="2">
        <v>0.24472727272727274</v>
      </c>
      <c r="M546" t="s">
        <v>38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100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100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G546" t="s">
        <v>949</v>
      </c>
    </row>
    <row r="547" spans="1:163" x14ac:dyDescent="0.45">
      <c r="A547">
        <v>546</v>
      </c>
      <c r="B547">
        <v>763</v>
      </c>
      <c r="C547" t="s">
        <v>579</v>
      </c>
      <c r="D547" t="s">
        <v>498</v>
      </c>
      <c r="F547" t="s">
        <v>830</v>
      </c>
      <c r="G547" s="2">
        <v>0</v>
      </c>
      <c r="H547">
        <v>303</v>
      </c>
      <c r="I547">
        <v>2896</v>
      </c>
      <c r="J547">
        <v>673</v>
      </c>
      <c r="K547" s="2">
        <v>0.23238950276243095</v>
      </c>
      <c r="M547" t="s">
        <v>38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100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100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G547" t="s">
        <v>949</v>
      </c>
    </row>
    <row r="548" spans="1:163" x14ac:dyDescent="0.45">
      <c r="A548">
        <v>547</v>
      </c>
      <c r="B548">
        <v>764</v>
      </c>
      <c r="C548" t="s">
        <v>33</v>
      </c>
      <c r="D548" t="s">
        <v>976</v>
      </c>
      <c r="F548" t="s">
        <v>977</v>
      </c>
      <c r="G548" s="2">
        <v>2</v>
      </c>
      <c r="H548">
        <v>260.39999999999998</v>
      </c>
      <c r="I548">
        <v>1377</v>
      </c>
      <c r="J548">
        <v>723</v>
      </c>
      <c r="K548" s="2">
        <v>0.52505446623093677</v>
      </c>
      <c r="M548" t="s">
        <v>64</v>
      </c>
      <c r="N548">
        <v>99.97</v>
      </c>
      <c r="O548">
        <v>0.99880957375012136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0.03</v>
      </c>
      <c r="AU548">
        <v>1.1904262498785611E-3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23</v>
      </c>
      <c r="DW548">
        <v>0.33688549676656604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77</v>
      </c>
      <c r="EY548">
        <v>0.66311450323343391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 s="3" t="s">
        <v>996</v>
      </c>
      <c r="FG548" t="s">
        <v>949</v>
      </c>
    </row>
    <row r="549" spans="1:163" x14ac:dyDescent="0.45">
      <c r="A549">
        <v>548</v>
      </c>
      <c r="B549">
        <v>765</v>
      </c>
      <c r="C549" t="s">
        <v>951</v>
      </c>
      <c r="D549" t="s">
        <v>979</v>
      </c>
      <c r="F549" t="s">
        <v>953</v>
      </c>
      <c r="G549" s="2">
        <v>2</v>
      </c>
      <c r="H549">
        <v>1405</v>
      </c>
      <c r="I549">
        <v>1773</v>
      </c>
      <c r="J549">
        <v>1373</v>
      </c>
      <c r="K549" s="2">
        <v>0.77439368302312461</v>
      </c>
      <c r="M549" t="s">
        <v>38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99.96</v>
      </c>
      <c r="AE549">
        <v>0.99828181499538915</v>
      </c>
      <c r="AF549">
        <v>3.6999999999999998E-2</v>
      </c>
      <c r="AG549">
        <v>1.7181850046108769E-3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100</v>
      </c>
      <c r="FC549">
        <v>1</v>
      </c>
      <c r="FD549">
        <v>0</v>
      </c>
      <c r="FE549">
        <v>0</v>
      </c>
      <c r="FG549" t="s">
        <v>980</v>
      </c>
    </row>
    <row r="550" spans="1:163" x14ac:dyDescent="0.45">
      <c r="A550">
        <v>549</v>
      </c>
      <c r="B550">
        <v>766</v>
      </c>
      <c r="C550" t="s">
        <v>484</v>
      </c>
      <c r="D550" t="s">
        <v>979</v>
      </c>
      <c r="F550">
        <v>304</v>
      </c>
      <c r="G550" s="2">
        <v>2</v>
      </c>
      <c r="H550">
        <v>1405</v>
      </c>
      <c r="I550">
        <v>1773</v>
      </c>
      <c r="J550">
        <v>1373</v>
      </c>
      <c r="K550" s="2">
        <v>0.77439368302312461</v>
      </c>
      <c r="M550" t="s">
        <v>64</v>
      </c>
      <c r="N550">
        <v>0</v>
      </c>
      <c r="O550">
        <v>0</v>
      </c>
      <c r="P550">
        <v>0</v>
      </c>
      <c r="Q550">
        <v>0</v>
      </c>
      <c r="R550">
        <v>8</v>
      </c>
      <c r="S550">
        <v>7.4437115960570094E-2</v>
      </c>
      <c r="T550">
        <v>2</v>
      </c>
      <c r="U550">
        <v>1.9881354535658941E-2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70.92</v>
      </c>
      <c r="AE550">
        <v>0.69354277366499961</v>
      </c>
      <c r="AF550">
        <v>0.08</v>
      </c>
      <c r="AG550">
        <v>3.6377747060117606E-3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1.9444942327536113E-2</v>
      </c>
      <c r="AN550">
        <v>18</v>
      </c>
      <c r="AO550">
        <v>0.18905603880522345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100</v>
      </c>
      <c r="FC550">
        <v>1</v>
      </c>
      <c r="FD550">
        <v>0</v>
      </c>
      <c r="FE550">
        <v>0</v>
      </c>
      <c r="FG550" t="s">
        <v>980</v>
      </c>
    </row>
    <row r="551" spans="1:163" x14ac:dyDescent="0.45">
      <c r="A551">
        <v>550</v>
      </c>
      <c r="B551">
        <v>767</v>
      </c>
      <c r="C551" t="s">
        <v>484</v>
      </c>
      <c r="D551" t="s">
        <v>981</v>
      </c>
      <c r="F551">
        <v>304</v>
      </c>
      <c r="G551" s="2">
        <v>2</v>
      </c>
      <c r="H551">
        <v>1405</v>
      </c>
      <c r="I551">
        <v>1773</v>
      </c>
      <c r="J551">
        <v>1373</v>
      </c>
      <c r="K551" s="2">
        <v>0.77439368302312461</v>
      </c>
      <c r="M551" t="s">
        <v>64</v>
      </c>
      <c r="N551">
        <v>0</v>
      </c>
      <c r="O551">
        <v>0</v>
      </c>
      <c r="P551">
        <v>0</v>
      </c>
      <c r="Q551">
        <v>0</v>
      </c>
      <c r="R551">
        <v>8</v>
      </c>
      <c r="S551">
        <v>7.4437115960570094E-2</v>
      </c>
      <c r="T551">
        <v>2</v>
      </c>
      <c r="U551">
        <v>1.9881354535658941E-2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70.92</v>
      </c>
      <c r="AE551">
        <v>0.69354277366499961</v>
      </c>
      <c r="AF551">
        <v>0.08</v>
      </c>
      <c r="AG551">
        <v>3.6377747060117606E-3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1.9444942327536113E-2</v>
      </c>
      <c r="AN551">
        <v>18</v>
      </c>
      <c r="AO551">
        <v>0.18905603880522345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100</v>
      </c>
      <c r="FC551">
        <v>1</v>
      </c>
      <c r="FD551">
        <v>0</v>
      </c>
      <c r="FE551">
        <v>0</v>
      </c>
      <c r="FG551" t="s">
        <v>980</v>
      </c>
    </row>
    <row r="552" spans="1:163" x14ac:dyDescent="0.45">
      <c r="A552">
        <v>551</v>
      </c>
      <c r="B552">
        <v>768</v>
      </c>
      <c r="C552" t="s">
        <v>982</v>
      </c>
      <c r="D552" t="s">
        <v>983</v>
      </c>
      <c r="F552" t="s">
        <v>984</v>
      </c>
      <c r="G552" s="2">
        <v>3</v>
      </c>
      <c r="H552">
        <v>260.39999999999998</v>
      </c>
      <c r="I552">
        <v>1273</v>
      </c>
      <c r="J552">
        <v>923</v>
      </c>
      <c r="K552" s="2">
        <v>0.72505891594658289</v>
      </c>
      <c r="M552" t="s">
        <v>64</v>
      </c>
      <c r="N552">
        <v>90</v>
      </c>
      <c r="O552">
        <v>0.94386078364854542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10</v>
      </c>
      <c r="BM552">
        <v>5.6139216351454496E-2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23</v>
      </c>
      <c r="DW552">
        <v>0.33688549676656604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77</v>
      </c>
      <c r="EY552">
        <v>0.66311450323343391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G552" t="s">
        <v>949</v>
      </c>
    </row>
    <row r="553" spans="1:163" x14ac:dyDescent="0.45">
      <c r="A553">
        <v>552</v>
      </c>
      <c r="B553">
        <v>769</v>
      </c>
      <c r="C553" t="s">
        <v>982</v>
      </c>
      <c r="D553" t="s">
        <v>581</v>
      </c>
      <c r="F553" t="s">
        <v>985</v>
      </c>
      <c r="G553" s="2">
        <v>3</v>
      </c>
      <c r="H553">
        <v>454</v>
      </c>
      <c r="I553">
        <v>1323</v>
      </c>
      <c r="J553">
        <v>573</v>
      </c>
      <c r="K553" s="2">
        <v>0.43310657596371882</v>
      </c>
      <c r="M553" t="s">
        <v>64</v>
      </c>
      <c r="N553">
        <v>95</v>
      </c>
      <c r="O553">
        <v>0.88971614219963768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>
        <v>0.11028385780036239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100</v>
      </c>
      <c r="ES553">
        <v>1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G553" t="s">
        <v>986</v>
      </c>
    </row>
    <row r="554" spans="1:163" x14ac:dyDescent="0.45">
      <c r="A554">
        <v>553</v>
      </c>
      <c r="B554">
        <v>770</v>
      </c>
      <c r="C554" t="s">
        <v>964</v>
      </c>
      <c r="D554" t="s">
        <v>581</v>
      </c>
      <c r="G554" s="2">
        <v>3</v>
      </c>
      <c r="H554">
        <v>454</v>
      </c>
      <c r="I554">
        <v>1573</v>
      </c>
      <c r="J554">
        <v>573</v>
      </c>
      <c r="K554" s="2">
        <v>0.36427209154481882</v>
      </c>
      <c r="M554" t="s">
        <v>64</v>
      </c>
      <c r="N554">
        <v>31</v>
      </c>
      <c r="O554">
        <v>0.29247823403633882</v>
      </c>
      <c r="P554">
        <v>0</v>
      </c>
      <c r="Q554">
        <v>0</v>
      </c>
      <c r="R554">
        <v>64.5</v>
      </c>
      <c r="S554">
        <v>0.65885602677243404</v>
      </c>
      <c r="T554">
        <v>2</v>
      </c>
      <c r="U554">
        <v>2.1826154597820165E-2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2.5</v>
      </c>
      <c r="AE554">
        <v>2.6839584593406851E-2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100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G554" t="s">
        <v>986</v>
      </c>
    </row>
    <row r="555" spans="1:163" x14ac:dyDescent="0.45">
      <c r="A555">
        <v>554</v>
      </c>
      <c r="B555">
        <v>771</v>
      </c>
      <c r="C555" t="s">
        <v>987</v>
      </c>
      <c r="D555" t="s">
        <v>581</v>
      </c>
      <c r="G555" s="2">
        <v>3</v>
      </c>
      <c r="H555">
        <v>454</v>
      </c>
      <c r="I555">
        <v>1573</v>
      </c>
      <c r="J555">
        <v>573</v>
      </c>
      <c r="K555" s="2">
        <v>0.36427209154481882</v>
      </c>
      <c r="M555" t="s">
        <v>64</v>
      </c>
      <c r="N555">
        <v>0.5</v>
      </c>
      <c r="O555">
        <v>4.4585761590793631E-3</v>
      </c>
      <c r="P555">
        <v>0</v>
      </c>
      <c r="Q555">
        <v>0</v>
      </c>
      <c r="R555">
        <v>69.22</v>
      </c>
      <c r="S555">
        <v>0.66827733242470921</v>
      </c>
      <c r="T555">
        <v>1</v>
      </c>
      <c r="U555">
        <v>1.0314342735624055E-2</v>
      </c>
      <c r="V555">
        <v>0</v>
      </c>
      <c r="W555">
        <v>0</v>
      </c>
      <c r="X555">
        <v>0.7</v>
      </c>
      <c r="Y555">
        <v>1.4700709837921579E-2</v>
      </c>
      <c r="Z555">
        <v>0</v>
      </c>
      <c r="AA555">
        <v>0</v>
      </c>
      <c r="AB555">
        <v>0</v>
      </c>
      <c r="AC555">
        <v>0</v>
      </c>
      <c r="AD555">
        <v>7</v>
      </c>
      <c r="AE555">
        <v>7.1027764857516357E-2</v>
      </c>
      <c r="AF555">
        <v>0.08</v>
      </c>
      <c r="AG555">
        <v>3.7745169772503877E-3</v>
      </c>
      <c r="AH555">
        <v>0</v>
      </c>
      <c r="AI555">
        <v>0</v>
      </c>
      <c r="AJ555">
        <v>0</v>
      </c>
      <c r="AK555">
        <v>0</v>
      </c>
      <c r="AL555">
        <v>0.5</v>
      </c>
      <c r="AM555">
        <v>1.0087934364880709E-2</v>
      </c>
      <c r="AN555">
        <v>15.5</v>
      </c>
      <c r="AO555">
        <v>0.16891776688541205</v>
      </c>
      <c r="AP555">
        <v>0</v>
      </c>
      <c r="AQ555">
        <v>0</v>
      </c>
      <c r="AR555">
        <v>2.5</v>
      </c>
      <c r="AS555">
        <v>2.9594990348763995E-2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6.0989060511216697E-3</v>
      </c>
      <c r="BB555">
        <v>0</v>
      </c>
      <c r="BC555">
        <v>0</v>
      </c>
      <c r="BD555">
        <v>1</v>
      </c>
      <c r="BE555">
        <v>9.6156348415020257E-3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3.131524516218372E-3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100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G555" t="s">
        <v>986</v>
      </c>
    </row>
    <row r="556" spans="1:163" x14ac:dyDescent="0.45">
      <c r="A556">
        <v>555</v>
      </c>
      <c r="B556">
        <v>772</v>
      </c>
      <c r="C556" t="s">
        <v>965</v>
      </c>
      <c r="D556" t="s">
        <v>581</v>
      </c>
      <c r="G556" s="2">
        <v>3</v>
      </c>
      <c r="H556">
        <v>454</v>
      </c>
      <c r="I556">
        <v>1728</v>
      </c>
      <c r="J556">
        <v>873</v>
      </c>
      <c r="K556" s="2">
        <v>0.50520833333333337</v>
      </c>
      <c r="M556" t="s">
        <v>64</v>
      </c>
      <c r="N556">
        <v>0</v>
      </c>
      <c r="O556">
        <v>0</v>
      </c>
      <c r="P556">
        <v>0</v>
      </c>
      <c r="Q556">
        <v>0</v>
      </c>
      <c r="R556">
        <v>100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100</v>
      </c>
      <c r="ES556">
        <v>1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G556" t="s">
        <v>986</v>
      </c>
    </row>
    <row r="557" spans="1:163" x14ac:dyDescent="0.45">
      <c r="A557">
        <v>556</v>
      </c>
      <c r="B557">
        <v>773</v>
      </c>
      <c r="C557" t="s">
        <v>484</v>
      </c>
      <c r="D557" t="s">
        <v>581</v>
      </c>
      <c r="F557" t="s">
        <v>988</v>
      </c>
      <c r="G557" s="2">
        <v>3</v>
      </c>
      <c r="H557">
        <v>454</v>
      </c>
      <c r="I557">
        <v>1773</v>
      </c>
      <c r="J557">
        <v>873</v>
      </c>
      <c r="K557" s="2">
        <v>0.49238578680203043</v>
      </c>
      <c r="M557" t="s">
        <v>64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9.7031031138969399E-3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78.5</v>
      </c>
      <c r="AE557">
        <v>0.74932263750371031</v>
      </c>
      <c r="AF557">
        <v>0.75</v>
      </c>
      <c r="AG557">
        <v>3.3289076532344093E-2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1.8980223918793331E-2</v>
      </c>
      <c r="AN557">
        <v>18</v>
      </c>
      <c r="AO557">
        <v>0.18453775224839675</v>
      </c>
      <c r="AP557">
        <v>0.75</v>
      </c>
      <c r="AQ557">
        <v>4.1672066828585845E-3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100</v>
      </c>
      <c r="ES557">
        <v>1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G557" t="s">
        <v>986</v>
      </c>
    </row>
    <row r="558" spans="1:163" x14ac:dyDescent="0.45">
      <c r="A558">
        <v>557</v>
      </c>
      <c r="B558">
        <v>774</v>
      </c>
      <c r="C558" t="s">
        <v>484</v>
      </c>
      <c r="D558" t="s">
        <v>989</v>
      </c>
      <c r="F558" t="s">
        <v>990</v>
      </c>
      <c r="G558" s="2">
        <v>0</v>
      </c>
      <c r="H558">
        <v>454</v>
      </c>
      <c r="I558">
        <v>1773</v>
      </c>
      <c r="J558">
        <v>873</v>
      </c>
      <c r="K558" s="2">
        <v>0.49238578680203043</v>
      </c>
      <c r="M558" t="s">
        <v>64</v>
      </c>
      <c r="N558">
        <v>0</v>
      </c>
      <c r="O558">
        <v>0</v>
      </c>
      <c r="P558">
        <v>0</v>
      </c>
      <c r="Q558">
        <v>0</v>
      </c>
      <c r="R558">
        <v>0.5</v>
      </c>
      <c r="S558">
        <v>4.6299769894625623E-3</v>
      </c>
      <c r="T558">
        <v>1</v>
      </c>
      <c r="U558">
        <v>9.8929371813069964E-3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79.38</v>
      </c>
      <c r="AE558">
        <v>0.77254697387329541</v>
      </c>
      <c r="AF558">
        <v>0.12</v>
      </c>
      <c r="AG558">
        <v>5.4304564482928596E-3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1.9351558023415774E-2</v>
      </c>
      <c r="AN558">
        <v>18</v>
      </c>
      <c r="AO558">
        <v>0.18814809748422648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100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G558" t="s">
        <v>986</v>
      </c>
    </row>
    <row r="559" spans="1:163" x14ac:dyDescent="0.45">
      <c r="A559">
        <v>558</v>
      </c>
      <c r="B559">
        <v>775</v>
      </c>
      <c r="C559" t="s">
        <v>958</v>
      </c>
      <c r="D559" t="s">
        <v>581</v>
      </c>
      <c r="G559" s="2">
        <v>0</v>
      </c>
      <c r="H559">
        <v>454</v>
      </c>
      <c r="I559">
        <v>1560</v>
      </c>
      <c r="J559">
        <v>873</v>
      </c>
      <c r="K559" s="2">
        <v>0.55961538461538463</v>
      </c>
      <c r="M559" t="s">
        <v>1144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100</v>
      </c>
      <c r="BU559">
        <v>1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100</v>
      </c>
      <c r="ES559">
        <v>1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G559" t="s">
        <v>991</v>
      </c>
    </row>
    <row r="560" spans="1:163" x14ac:dyDescent="0.45">
      <c r="A560">
        <v>559</v>
      </c>
      <c r="B560">
        <v>776</v>
      </c>
      <c r="C560" t="s">
        <v>843</v>
      </c>
      <c r="D560" t="s">
        <v>410</v>
      </c>
      <c r="G560" s="2">
        <v>0</v>
      </c>
      <c r="H560">
        <v>600.6</v>
      </c>
      <c r="I560">
        <v>3290</v>
      </c>
      <c r="J560">
        <v>1273</v>
      </c>
      <c r="K560" s="2">
        <v>0.38693009118541033</v>
      </c>
      <c r="M560" t="s">
        <v>38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100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100</v>
      </c>
      <c r="DM560">
        <v>1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G560" t="s">
        <v>949</v>
      </c>
    </row>
    <row r="561" spans="1:163" x14ac:dyDescent="0.45">
      <c r="A561">
        <v>560</v>
      </c>
      <c r="B561">
        <v>777</v>
      </c>
      <c r="C561" t="s">
        <v>842</v>
      </c>
      <c r="D561" t="s">
        <v>410</v>
      </c>
      <c r="G561" s="2">
        <v>0</v>
      </c>
      <c r="H561">
        <v>600.6</v>
      </c>
      <c r="I561">
        <v>2750</v>
      </c>
      <c r="J561">
        <v>1273</v>
      </c>
      <c r="K561" s="2">
        <v>0.46290909090909094</v>
      </c>
      <c r="M561" t="s">
        <v>38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100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100</v>
      </c>
      <c r="DM561">
        <v>1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G561" t="s">
        <v>949</v>
      </c>
    </row>
    <row r="562" spans="1:163" x14ac:dyDescent="0.45">
      <c r="A562">
        <v>561</v>
      </c>
      <c r="B562">
        <v>778</v>
      </c>
      <c r="C562" t="s">
        <v>958</v>
      </c>
      <c r="D562" t="s">
        <v>410</v>
      </c>
      <c r="G562" s="2">
        <v>0</v>
      </c>
      <c r="H562">
        <v>600.6</v>
      </c>
      <c r="I562">
        <v>1560</v>
      </c>
      <c r="J562">
        <v>773</v>
      </c>
      <c r="K562" s="2">
        <v>0.49551282051282053</v>
      </c>
      <c r="M562" t="s">
        <v>1144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100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100</v>
      </c>
      <c r="DM562">
        <v>1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G562" t="s">
        <v>949</v>
      </c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BE222-33DF-4833-BABA-F9DE0FB023A1}">
  <dimension ref="A1:EV332"/>
  <sheetViews>
    <sheetView topLeftCell="BL1" zoomScale="59" zoomScaleNormal="100" workbookViewId="0">
      <pane ySplit="1" topLeftCell="A304" activePane="bottomLeft" state="frozen"/>
      <selection pane="bottomLeft" activeCell="T314" sqref="T314"/>
    </sheetView>
  </sheetViews>
  <sheetFormatPr defaultRowHeight="14.25" x14ac:dyDescent="0.45"/>
  <sheetData>
    <row r="1" spans="1:152" x14ac:dyDescent="0.45">
      <c r="A1" t="s">
        <v>997</v>
      </c>
      <c r="B1" t="s">
        <v>998</v>
      </c>
      <c r="C1" t="s">
        <v>999</v>
      </c>
      <c r="D1" t="s">
        <v>1000</v>
      </c>
      <c r="E1" t="s">
        <v>1001</v>
      </c>
      <c r="F1" t="s">
        <v>1002</v>
      </c>
      <c r="G1" t="s">
        <v>118</v>
      </c>
      <c r="H1" t="s">
        <v>119</v>
      </c>
      <c r="I1" t="s">
        <v>120</v>
      </c>
      <c r="J1" t="s">
        <v>121</v>
      </c>
      <c r="K1" t="s">
        <v>122</v>
      </c>
      <c r="L1" t="s">
        <v>123</v>
      </c>
      <c r="M1" t="s">
        <v>124</v>
      </c>
      <c r="N1" t="s">
        <v>125</v>
      </c>
      <c r="O1" t="s">
        <v>126</v>
      </c>
      <c r="P1" t="s">
        <v>127</v>
      </c>
      <c r="Q1" t="s">
        <v>128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  <c r="AD1" t="s">
        <v>141</v>
      </c>
      <c r="AE1" t="s">
        <v>142</v>
      </c>
      <c r="AF1" t="s">
        <v>143</v>
      </c>
      <c r="AG1" t="s">
        <v>144</v>
      </c>
      <c r="AH1" t="s">
        <v>145</v>
      </c>
      <c r="AI1" t="s">
        <v>146</v>
      </c>
      <c r="AJ1" t="s">
        <v>147</v>
      </c>
      <c r="AK1" t="s">
        <v>148</v>
      </c>
      <c r="AL1" t="s">
        <v>149</v>
      </c>
      <c r="AM1" t="s">
        <v>150</v>
      </c>
      <c r="AN1" t="s">
        <v>151</v>
      </c>
      <c r="AO1" t="s">
        <v>152</v>
      </c>
      <c r="AP1" t="s">
        <v>153</v>
      </c>
      <c r="AQ1" t="s">
        <v>154</v>
      </c>
      <c r="AR1" t="s">
        <v>155</v>
      </c>
      <c r="AS1" t="s">
        <v>156</v>
      </c>
      <c r="AT1" t="s">
        <v>157</v>
      </c>
      <c r="AU1" t="s">
        <v>158</v>
      </c>
      <c r="AV1" t="s">
        <v>159</v>
      </c>
      <c r="AW1" t="s">
        <v>160</v>
      </c>
      <c r="AX1" t="s">
        <v>161</v>
      </c>
      <c r="AY1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t="s">
        <v>168</v>
      </c>
      <c r="BF1" t="s">
        <v>169</v>
      </c>
      <c r="BG1" t="s">
        <v>170</v>
      </c>
      <c r="BH1" t="s">
        <v>171</v>
      </c>
      <c r="BI1" t="s">
        <v>172</v>
      </c>
      <c r="BJ1" t="s">
        <v>173</v>
      </c>
      <c r="BK1" t="s">
        <v>174</v>
      </c>
      <c r="BL1" t="s">
        <v>175</v>
      </c>
      <c r="BM1" t="s">
        <v>176</v>
      </c>
      <c r="BN1" t="s">
        <v>177</v>
      </c>
      <c r="BO1" t="s">
        <v>178</v>
      </c>
      <c r="BP1" t="s">
        <v>179</v>
      </c>
      <c r="BQ1" t="s">
        <v>180</v>
      </c>
      <c r="BR1" t="s">
        <v>181</v>
      </c>
      <c r="BS1" t="s">
        <v>182</v>
      </c>
      <c r="BT1" t="s">
        <v>183</v>
      </c>
      <c r="BU1" t="s">
        <v>184</v>
      </c>
      <c r="BV1" t="s">
        <v>185</v>
      </c>
      <c r="BW1" t="s">
        <v>186</v>
      </c>
      <c r="BX1" t="s">
        <v>187</v>
      </c>
      <c r="BY1" t="s">
        <v>188</v>
      </c>
      <c r="BZ1" t="s">
        <v>189</v>
      </c>
      <c r="CA1" t="s">
        <v>190</v>
      </c>
      <c r="CB1" t="s">
        <v>191</v>
      </c>
      <c r="CC1" t="s">
        <v>192</v>
      </c>
      <c r="CD1" t="s">
        <v>193</v>
      </c>
      <c r="CE1" t="s">
        <v>194</v>
      </c>
      <c r="CF1" t="s">
        <v>195</v>
      </c>
      <c r="CG1" t="s">
        <v>196</v>
      </c>
      <c r="CH1" t="s">
        <v>197</v>
      </c>
      <c r="CI1" t="s">
        <v>198</v>
      </c>
      <c r="CJ1" t="s">
        <v>199</v>
      </c>
      <c r="CK1" t="s">
        <v>200</v>
      </c>
      <c r="CL1" t="s">
        <v>201</v>
      </c>
      <c r="CM1" t="s">
        <v>202</v>
      </c>
      <c r="CN1" t="s">
        <v>203</v>
      </c>
      <c r="CO1" t="s">
        <v>204</v>
      </c>
      <c r="CP1" t="s">
        <v>205</v>
      </c>
      <c r="CQ1" t="s">
        <v>206</v>
      </c>
      <c r="CR1" t="s">
        <v>207</v>
      </c>
      <c r="CS1" t="s">
        <v>208</v>
      </c>
      <c r="CT1" t="s">
        <v>209</v>
      </c>
      <c r="CU1" t="s">
        <v>210</v>
      </c>
      <c r="CV1" t="s">
        <v>211</v>
      </c>
      <c r="CW1" t="s">
        <v>212</v>
      </c>
      <c r="CX1" t="s">
        <v>213</v>
      </c>
      <c r="CY1" t="s">
        <v>214</v>
      </c>
      <c r="CZ1" t="s">
        <v>215</v>
      </c>
      <c r="DA1" t="s">
        <v>216</v>
      </c>
      <c r="DB1" t="s">
        <v>217</v>
      </c>
      <c r="DC1" t="s">
        <v>218</v>
      </c>
      <c r="DD1" t="s">
        <v>219</v>
      </c>
      <c r="DE1" t="s">
        <v>220</v>
      </c>
      <c r="DF1" t="s">
        <v>221</v>
      </c>
      <c r="DG1" t="s">
        <v>222</v>
      </c>
      <c r="DH1" t="s">
        <v>223</v>
      </c>
      <c r="DI1" t="s">
        <v>224</v>
      </c>
      <c r="DJ1" t="s">
        <v>225</v>
      </c>
      <c r="DK1" t="s">
        <v>226</v>
      </c>
      <c r="DL1" t="s">
        <v>227</v>
      </c>
      <c r="DM1" t="s">
        <v>228</v>
      </c>
      <c r="DN1" t="s">
        <v>229</v>
      </c>
      <c r="DO1" t="s">
        <v>230</v>
      </c>
      <c r="DP1" t="s">
        <v>231</v>
      </c>
      <c r="DQ1" t="s">
        <v>232</v>
      </c>
      <c r="DR1" t="s">
        <v>233</v>
      </c>
      <c r="DS1" t="s">
        <v>234</v>
      </c>
      <c r="DT1" t="s">
        <v>235</v>
      </c>
      <c r="DU1" t="s">
        <v>236</v>
      </c>
      <c r="DV1" t="s">
        <v>237</v>
      </c>
      <c r="DW1" t="s">
        <v>238</v>
      </c>
      <c r="DX1" t="s">
        <v>239</v>
      </c>
      <c r="DY1" t="s">
        <v>240</v>
      </c>
      <c r="DZ1" t="s">
        <v>241</v>
      </c>
      <c r="EA1" t="s">
        <v>242</v>
      </c>
      <c r="EB1" t="s">
        <v>243</v>
      </c>
      <c r="EC1" t="s">
        <v>244</v>
      </c>
      <c r="ED1" t="s">
        <v>245</v>
      </c>
      <c r="EE1" t="s">
        <v>246</v>
      </c>
      <c r="EF1" t="s">
        <v>247</v>
      </c>
      <c r="EG1" t="s">
        <v>248</v>
      </c>
      <c r="EH1" t="s">
        <v>249</v>
      </c>
      <c r="EI1" t="s">
        <v>250</v>
      </c>
      <c r="EJ1" t="s">
        <v>251</v>
      </c>
      <c r="EK1" t="s">
        <v>252</v>
      </c>
      <c r="EL1" t="s">
        <v>253</v>
      </c>
      <c r="EM1" t="s">
        <v>254</v>
      </c>
      <c r="EN1" t="s">
        <v>255</v>
      </c>
      <c r="EO1" t="s">
        <v>256</v>
      </c>
      <c r="EP1" t="s">
        <v>257</v>
      </c>
      <c r="EQ1" t="s">
        <v>258</v>
      </c>
      <c r="ER1" t="s">
        <v>259</v>
      </c>
      <c r="ES1" t="s">
        <v>260</v>
      </c>
      <c r="ET1" t="s">
        <v>261</v>
      </c>
      <c r="EU1" t="s">
        <v>262</v>
      </c>
      <c r="EV1" t="s">
        <v>263</v>
      </c>
    </row>
    <row r="2" spans="1:152" x14ac:dyDescent="0.45">
      <c r="A2">
        <v>1</v>
      </c>
      <c r="B2" t="s">
        <v>759</v>
      </c>
      <c r="C2" t="s">
        <v>34</v>
      </c>
      <c r="D2">
        <v>1728</v>
      </c>
      <c r="E2">
        <f>29.8+273</f>
        <v>302.8</v>
      </c>
      <c r="F2">
        <v>3</v>
      </c>
      <c r="L2">
        <v>1</v>
      </c>
      <c r="CX2">
        <v>1</v>
      </c>
    </row>
    <row r="3" spans="1:152" x14ac:dyDescent="0.45">
      <c r="A3">
        <v>2</v>
      </c>
      <c r="B3" t="s">
        <v>759</v>
      </c>
      <c r="C3" t="s">
        <v>67</v>
      </c>
      <c r="D3">
        <v>1728</v>
      </c>
      <c r="E3">
        <f>156.6+273</f>
        <v>429.6</v>
      </c>
      <c r="F3">
        <v>3</v>
      </c>
      <c r="L3">
        <v>1</v>
      </c>
      <c r="CZ3">
        <v>1</v>
      </c>
    </row>
    <row r="4" spans="1:152" x14ac:dyDescent="0.45">
      <c r="A4">
        <v>3</v>
      </c>
      <c r="B4" t="s">
        <v>759</v>
      </c>
      <c r="C4" t="s">
        <v>51</v>
      </c>
      <c r="D4">
        <v>1728</v>
      </c>
      <c r="E4">
        <f>273-38.8</f>
        <v>234.2</v>
      </c>
      <c r="F4">
        <v>3</v>
      </c>
      <c r="L4">
        <v>1</v>
      </c>
      <c r="DB4">
        <v>1</v>
      </c>
    </row>
    <row r="5" spans="1:152" x14ac:dyDescent="0.45">
      <c r="A5">
        <v>4</v>
      </c>
      <c r="B5" t="s">
        <v>759</v>
      </c>
      <c r="C5" t="s">
        <v>408</v>
      </c>
      <c r="D5">
        <v>1728</v>
      </c>
      <c r="E5">
        <f>273+419.5</f>
        <v>692.5</v>
      </c>
      <c r="F5">
        <v>3</v>
      </c>
      <c r="L5">
        <v>1</v>
      </c>
      <c r="DD5">
        <v>1</v>
      </c>
    </row>
    <row r="6" spans="1:152" x14ac:dyDescent="0.45">
      <c r="A6">
        <v>5</v>
      </c>
      <c r="B6" t="s">
        <v>759</v>
      </c>
      <c r="C6" t="s">
        <v>369</v>
      </c>
      <c r="D6">
        <v>1728</v>
      </c>
      <c r="E6">
        <f>273+327.5</f>
        <v>600.5</v>
      </c>
      <c r="F6">
        <v>3</v>
      </c>
      <c r="L6">
        <v>1</v>
      </c>
      <c r="DF6">
        <v>1</v>
      </c>
    </row>
    <row r="7" spans="1:152" x14ac:dyDescent="0.45">
      <c r="A7">
        <v>6</v>
      </c>
      <c r="B7" t="s">
        <v>759</v>
      </c>
      <c r="C7" t="s">
        <v>398</v>
      </c>
      <c r="D7">
        <v>1728</v>
      </c>
      <c r="E7">
        <f>273+231.9</f>
        <v>504.9</v>
      </c>
      <c r="F7">
        <v>3</v>
      </c>
      <c r="L7">
        <v>1</v>
      </c>
      <c r="DH7">
        <v>1</v>
      </c>
    </row>
    <row r="8" spans="1:152" x14ac:dyDescent="0.45">
      <c r="A8">
        <v>7</v>
      </c>
      <c r="B8" t="s">
        <v>759</v>
      </c>
      <c r="C8" t="s">
        <v>413</v>
      </c>
      <c r="D8">
        <v>1728</v>
      </c>
      <c r="E8">
        <v>544.70000000000005</v>
      </c>
      <c r="F8">
        <v>3</v>
      </c>
      <c r="L8">
        <v>1</v>
      </c>
      <c r="DL8">
        <v>1</v>
      </c>
    </row>
    <row r="9" spans="1:152" x14ac:dyDescent="0.45">
      <c r="A9">
        <v>8</v>
      </c>
      <c r="B9" t="s">
        <v>759</v>
      </c>
      <c r="C9" t="s">
        <v>53</v>
      </c>
      <c r="D9">
        <v>1728</v>
      </c>
      <c r="E9">
        <v>933.5</v>
      </c>
      <c r="F9">
        <v>3</v>
      </c>
      <c r="L9">
        <v>1</v>
      </c>
      <c r="EB9">
        <v>1</v>
      </c>
    </row>
    <row r="10" spans="1:152" x14ac:dyDescent="0.45">
      <c r="A10">
        <v>9</v>
      </c>
      <c r="B10" t="s">
        <v>1003</v>
      </c>
      <c r="C10" t="s">
        <v>34</v>
      </c>
      <c r="D10">
        <v>2896</v>
      </c>
      <c r="E10">
        <f>29.8+273</f>
        <v>302.8</v>
      </c>
      <c r="F10">
        <v>3</v>
      </c>
      <c r="AJ10">
        <v>1</v>
      </c>
      <c r="CX10">
        <v>1</v>
      </c>
    </row>
    <row r="11" spans="1:152" x14ac:dyDescent="0.45">
      <c r="A11">
        <v>10</v>
      </c>
      <c r="B11" t="s">
        <v>1003</v>
      </c>
      <c r="C11" t="s">
        <v>67</v>
      </c>
      <c r="D11">
        <v>2896</v>
      </c>
      <c r="E11">
        <f>156.6+273</f>
        <v>429.6</v>
      </c>
      <c r="F11">
        <v>3</v>
      </c>
      <c r="AJ11">
        <v>1</v>
      </c>
      <c r="CZ11">
        <v>1</v>
      </c>
    </row>
    <row r="12" spans="1:152" x14ac:dyDescent="0.45">
      <c r="A12">
        <v>11</v>
      </c>
      <c r="B12" t="s">
        <v>1003</v>
      </c>
      <c r="C12" t="s">
        <v>51</v>
      </c>
      <c r="D12">
        <v>2896</v>
      </c>
      <c r="E12">
        <f>273-38.8</f>
        <v>234.2</v>
      </c>
      <c r="F12">
        <v>3</v>
      </c>
      <c r="AJ12">
        <v>1</v>
      </c>
      <c r="DB12">
        <v>1</v>
      </c>
    </row>
    <row r="13" spans="1:152" x14ac:dyDescent="0.45">
      <c r="A13">
        <v>12</v>
      </c>
      <c r="B13" t="s">
        <v>1003</v>
      </c>
      <c r="C13" t="s">
        <v>408</v>
      </c>
      <c r="D13">
        <v>2896</v>
      </c>
      <c r="E13">
        <f>273+419.5</f>
        <v>692.5</v>
      </c>
      <c r="F13">
        <v>3</v>
      </c>
      <c r="AJ13">
        <v>1</v>
      </c>
      <c r="DD13">
        <v>1</v>
      </c>
    </row>
    <row r="14" spans="1:152" x14ac:dyDescent="0.45">
      <c r="A14">
        <v>13</v>
      </c>
      <c r="B14" t="s">
        <v>1003</v>
      </c>
      <c r="C14" t="s">
        <v>369</v>
      </c>
      <c r="D14">
        <v>2896</v>
      </c>
      <c r="E14">
        <f>273+327.5</f>
        <v>600.5</v>
      </c>
      <c r="F14">
        <v>3</v>
      </c>
      <c r="AJ14">
        <v>1</v>
      </c>
      <c r="DF14">
        <v>1</v>
      </c>
    </row>
    <row r="15" spans="1:152" x14ac:dyDescent="0.45">
      <c r="A15">
        <v>14</v>
      </c>
      <c r="B15" t="s">
        <v>1003</v>
      </c>
      <c r="C15" t="s">
        <v>398</v>
      </c>
      <c r="D15">
        <v>2896</v>
      </c>
      <c r="E15">
        <f>273+231.9</f>
        <v>504.9</v>
      </c>
      <c r="F15">
        <v>3</v>
      </c>
      <c r="AJ15">
        <v>1</v>
      </c>
      <c r="DH15">
        <v>1</v>
      </c>
    </row>
    <row r="16" spans="1:152" x14ac:dyDescent="0.45">
      <c r="A16">
        <v>15</v>
      </c>
      <c r="B16" t="s">
        <v>1003</v>
      </c>
      <c r="C16" t="s">
        <v>413</v>
      </c>
      <c r="D16">
        <v>2896</v>
      </c>
      <c r="E16">
        <v>544.70000000000005</v>
      </c>
      <c r="F16">
        <v>3</v>
      </c>
      <c r="AJ16">
        <v>1</v>
      </c>
      <c r="DL16">
        <v>1</v>
      </c>
    </row>
    <row r="17" spans="1:132" x14ac:dyDescent="0.45">
      <c r="A17">
        <v>16</v>
      </c>
      <c r="B17" t="s">
        <v>1003</v>
      </c>
      <c r="C17" t="s">
        <v>53</v>
      </c>
      <c r="D17">
        <v>2896</v>
      </c>
      <c r="E17">
        <v>933.5</v>
      </c>
      <c r="F17">
        <v>3</v>
      </c>
      <c r="AJ17">
        <v>1</v>
      </c>
      <c r="EB17">
        <v>1</v>
      </c>
    </row>
    <row r="18" spans="1:132" x14ac:dyDescent="0.45">
      <c r="A18">
        <v>17</v>
      </c>
      <c r="B18" t="s">
        <v>563</v>
      </c>
      <c r="C18" t="s">
        <v>34</v>
      </c>
      <c r="D18">
        <v>3695</v>
      </c>
      <c r="E18">
        <f>29.8+273</f>
        <v>302.8</v>
      </c>
      <c r="F18">
        <v>3</v>
      </c>
      <c r="AZ18">
        <v>1</v>
      </c>
      <c r="CX18">
        <v>1</v>
      </c>
    </row>
    <row r="19" spans="1:132" x14ac:dyDescent="0.45">
      <c r="A19">
        <v>18</v>
      </c>
      <c r="B19" t="s">
        <v>563</v>
      </c>
      <c r="C19" t="s">
        <v>67</v>
      </c>
      <c r="D19">
        <v>3695</v>
      </c>
      <c r="E19">
        <f>156.6+273</f>
        <v>429.6</v>
      </c>
      <c r="F19">
        <v>3</v>
      </c>
      <c r="AZ19">
        <v>1</v>
      </c>
      <c r="CZ19">
        <v>1</v>
      </c>
    </row>
    <row r="20" spans="1:132" x14ac:dyDescent="0.45">
      <c r="A20">
        <v>19</v>
      </c>
      <c r="B20" t="s">
        <v>563</v>
      </c>
      <c r="C20" t="s">
        <v>51</v>
      </c>
      <c r="D20">
        <v>3695</v>
      </c>
      <c r="E20">
        <f>273-38.8</f>
        <v>234.2</v>
      </c>
      <c r="F20">
        <v>3</v>
      </c>
      <c r="AZ20">
        <v>1</v>
      </c>
      <c r="DB20">
        <v>1</v>
      </c>
    </row>
    <row r="21" spans="1:132" x14ac:dyDescent="0.45">
      <c r="A21">
        <v>20</v>
      </c>
      <c r="B21" t="s">
        <v>563</v>
      </c>
      <c r="C21" t="s">
        <v>408</v>
      </c>
      <c r="D21">
        <v>3695</v>
      </c>
      <c r="E21">
        <f>273+419.5</f>
        <v>692.5</v>
      </c>
      <c r="F21">
        <v>3</v>
      </c>
      <c r="AZ21">
        <v>1</v>
      </c>
      <c r="DD21">
        <v>1</v>
      </c>
    </row>
    <row r="22" spans="1:132" x14ac:dyDescent="0.45">
      <c r="A22">
        <v>21</v>
      </c>
      <c r="B22" t="s">
        <v>563</v>
      </c>
      <c r="C22" t="s">
        <v>369</v>
      </c>
      <c r="D22">
        <v>3695</v>
      </c>
      <c r="E22">
        <f>273+327.5</f>
        <v>600.5</v>
      </c>
      <c r="F22">
        <v>3</v>
      </c>
      <c r="AZ22">
        <v>1</v>
      </c>
      <c r="DF22">
        <v>1</v>
      </c>
    </row>
    <row r="23" spans="1:132" x14ac:dyDescent="0.45">
      <c r="A23">
        <v>22</v>
      </c>
      <c r="B23" t="s">
        <v>563</v>
      </c>
      <c r="C23" t="s">
        <v>398</v>
      </c>
      <c r="D23">
        <v>3695</v>
      </c>
      <c r="E23">
        <f>273+231.9</f>
        <v>504.9</v>
      </c>
      <c r="F23">
        <v>3</v>
      </c>
      <c r="AZ23">
        <v>1</v>
      </c>
      <c r="DH23">
        <v>1</v>
      </c>
    </row>
    <row r="24" spans="1:132" x14ac:dyDescent="0.45">
      <c r="A24">
        <v>23</v>
      </c>
      <c r="B24" t="s">
        <v>563</v>
      </c>
      <c r="C24" t="s">
        <v>413</v>
      </c>
      <c r="D24">
        <v>3695</v>
      </c>
      <c r="E24">
        <v>544.70000000000005</v>
      </c>
      <c r="F24">
        <v>3</v>
      </c>
      <c r="AZ24">
        <v>1</v>
      </c>
      <c r="DL24">
        <v>1</v>
      </c>
    </row>
    <row r="25" spans="1:132" x14ac:dyDescent="0.45">
      <c r="A25">
        <v>24</v>
      </c>
      <c r="B25" t="s">
        <v>563</v>
      </c>
      <c r="C25" t="s">
        <v>53</v>
      </c>
      <c r="D25">
        <v>3695</v>
      </c>
      <c r="E25">
        <v>933.5</v>
      </c>
      <c r="F25">
        <v>3</v>
      </c>
      <c r="AZ25">
        <v>1</v>
      </c>
      <c r="EB25">
        <v>1</v>
      </c>
    </row>
    <row r="26" spans="1:132" x14ac:dyDescent="0.45">
      <c r="A26">
        <v>25</v>
      </c>
      <c r="B26" t="s">
        <v>1004</v>
      </c>
      <c r="C26" t="s">
        <v>34</v>
      </c>
      <c r="D26">
        <v>2180</v>
      </c>
      <c r="E26">
        <f>29.8+273</f>
        <v>302.8</v>
      </c>
      <c r="F26">
        <v>3</v>
      </c>
      <c r="AH26">
        <v>1</v>
      </c>
      <c r="CX26">
        <v>1</v>
      </c>
    </row>
    <row r="27" spans="1:132" x14ac:dyDescent="0.45">
      <c r="A27">
        <v>26</v>
      </c>
      <c r="B27" t="s">
        <v>1004</v>
      </c>
      <c r="C27" t="s">
        <v>67</v>
      </c>
      <c r="D27">
        <v>2180</v>
      </c>
      <c r="E27">
        <f>156.6+273</f>
        <v>429.6</v>
      </c>
      <c r="F27">
        <v>3</v>
      </c>
      <c r="AH27">
        <v>1</v>
      </c>
      <c r="CZ27">
        <v>1</v>
      </c>
    </row>
    <row r="28" spans="1:132" x14ac:dyDescent="0.45">
      <c r="A28">
        <v>27</v>
      </c>
      <c r="B28" t="s">
        <v>1004</v>
      </c>
      <c r="C28" t="s">
        <v>51</v>
      </c>
      <c r="D28">
        <v>2180</v>
      </c>
      <c r="E28">
        <f>273-38.8</f>
        <v>234.2</v>
      </c>
      <c r="F28">
        <v>0</v>
      </c>
      <c r="AH28">
        <v>1</v>
      </c>
      <c r="DB28">
        <v>1</v>
      </c>
    </row>
    <row r="29" spans="1:132" x14ac:dyDescent="0.45">
      <c r="A29">
        <v>28</v>
      </c>
      <c r="B29" t="s">
        <v>1004</v>
      </c>
      <c r="C29" t="s">
        <v>408</v>
      </c>
      <c r="D29">
        <v>2180</v>
      </c>
      <c r="E29">
        <f>273+419.5</f>
        <v>692.5</v>
      </c>
      <c r="F29">
        <v>3</v>
      </c>
      <c r="AH29">
        <v>1</v>
      </c>
      <c r="DD29">
        <v>1</v>
      </c>
    </row>
    <row r="30" spans="1:132" x14ac:dyDescent="0.45">
      <c r="A30">
        <v>29</v>
      </c>
      <c r="B30" t="s">
        <v>1004</v>
      </c>
      <c r="C30" t="s">
        <v>369</v>
      </c>
      <c r="D30">
        <v>2180</v>
      </c>
      <c r="E30">
        <f>273+327.5</f>
        <v>600.5</v>
      </c>
      <c r="F30">
        <v>3</v>
      </c>
      <c r="AH30">
        <v>1</v>
      </c>
      <c r="DF30">
        <v>1</v>
      </c>
    </row>
    <row r="31" spans="1:132" x14ac:dyDescent="0.45">
      <c r="A31">
        <v>30</v>
      </c>
      <c r="B31" t="s">
        <v>1004</v>
      </c>
      <c r="C31" t="s">
        <v>398</v>
      </c>
      <c r="D31">
        <v>2180</v>
      </c>
      <c r="E31">
        <f>273+231.9</f>
        <v>504.9</v>
      </c>
      <c r="F31">
        <v>3</v>
      </c>
      <c r="AH31">
        <v>1</v>
      </c>
      <c r="DH31">
        <v>1</v>
      </c>
    </row>
    <row r="32" spans="1:132" x14ac:dyDescent="0.45">
      <c r="A32">
        <v>31</v>
      </c>
      <c r="B32" t="s">
        <v>1004</v>
      </c>
      <c r="C32" t="s">
        <v>413</v>
      </c>
      <c r="D32">
        <v>2180</v>
      </c>
      <c r="E32">
        <v>544.70000000000005</v>
      </c>
      <c r="F32">
        <v>3</v>
      </c>
      <c r="AH32">
        <v>1</v>
      </c>
      <c r="DL32">
        <v>1</v>
      </c>
    </row>
    <row r="33" spans="1:132" x14ac:dyDescent="0.45">
      <c r="A33">
        <v>32</v>
      </c>
      <c r="B33" t="s">
        <v>1004</v>
      </c>
      <c r="C33" t="s">
        <v>53</v>
      </c>
      <c r="D33">
        <v>2180</v>
      </c>
      <c r="E33">
        <v>933.5</v>
      </c>
      <c r="F33">
        <v>3</v>
      </c>
      <c r="AH33">
        <v>1</v>
      </c>
      <c r="EB33">
        <v>1</v>
      </c>
    </row>
    <row r="34" spans="1:132" x14ac:dyDescent="0.45">
      <c r="A34">
        <v>33</v>
      </c>
      <c r="B34" t="s">
        <v>1005</v>
      </c>
      <c r="C34" t="s">
        <v>34</v>
      </c>
      <c r="D34">
        <f>1500+273</f>
        <v>1773</v>
      </c>
      <c r="E34">
        <f>29.8+273</f>
        <v>302.8</v>
      </c>
      <c r="F34">
        <v>3</v>
      </c>
      <c r="K34">
        <v>9</v>
      </c>
      <c r="L34">
        <v>8.4858251571306414E-2</v>
      </c>
      <c r="M34">
        <v>1</v>
      </c>
      <c r="N34">
        <v>1.0073212434977845E-2</v>
      </c>
      <c r="W34">
        <v>72</v>
      </c>
      <c r="X34">
        <v>0.71349188686905773</v>
      </c>
      <c r="AG34">
        <v>18</v>
      </c>
      <c r="AH34">
        <v>0.19157664912465805</v>
      </c>
      <c r="CX34">
        <v>1</v>
      </c>
    </row>
    <row r="35" spans="1:132" x14ac:dyDescent="0.45">
      <c r="A35">
        <v>34</v>
      </c>
      <c r="B35" t="s">
        <v>1005</v>
      </c>
      <c r="C35" t="s">
        <v>67</v>
      </c>
      <c r="D35">
        <v>1773</v>
      </c>
      <c r="E35">
        <f>156.6+273</f>
        <v>429.6</v>
      </c>
      <c r="F35">
        <v>3</v>
      </c>
      <c r="K35">
        <v>9</v>
      </c>
      <c r="L35">
        <v>8.4858251571306414E-2</v>
      </c>
      <c r="M35">
        <v>1</v>
      </c>
      <c r="N35">
        <v>1.0073212434977845E-2</v>
      </c>
      <c r="W35">
        <v>72</v>
      </c>
      <c r="X35">
        <v>0.71349188686905773</v>
      </c>
      <c r="AG35">
        <v>18</v>
      </c>
      <c r="AH35">
        <v>0.19157664912465805</v>
      </c>
      <c r="CZ35">
        <v>1</v>
      </c>
    </row>
    <row r="36" spans="1:132" x14ac:dyDescent="0.45">
      <c r="A36">
        <v>35</v>
      </c>
      <c r="B36" t="s">
        <v>1005</v>
      </c>
      <c r="C36" t="s">
        <v>51</v>
      </c>
      <c r="D36">
        <v>1773</v>
      </c>
      <c r="E36">
        <f>273-38.8</f>
        <v>234.2</v>
      </c>
      <c r="F36">
        <v>0</v>
      </c>
      <c r="K36">
        <v>9</v>
      </c>
      <c r="L36">
        <v>8.4858251571306414E-2</v>
      </c>
      <c r="M36">
        <v>1</v>
      </c>
      <c r="N36">
        <v>1.0073212434977845E-2</v>
      </c>
      <c r="W36">
        <v>72</v>
      </c>
      <c r="X36">
        <v>0.71349188686905773</v>
      </c>
      <c r="AG36">
        <v>18</v>
      </c>
      <c r="AH36">
        <v>0.19157664912465805</v>
      </c>
      <c r="DB36">
        <v>1</v>
      </c>
    </row>
    <row r="37" spans="1:132" x14ac:dyDescent="0.45">
      <c r="A37">
        <v>36</v>
      </c>
      <c r="B37" t="s">
        <v>1005</v>
      </c>
      <c r="C37" t="s">
        <v>408</v>
      </c>
      <c r="D37">
        <v>1773</v>
      </c>
      <c r="E37">
        <f>273+419.5</f>
        <v>692.5</v>
      </c>
      <c r="F37">
        <v>3</v>
      </c>
      <c r="K37">
        <v>9</v>
      </c>
      <c r="L37">
        <v>8.4858251571306414E-2</v>
      </c>
      <c r="M37">
        <v>1</v>
      </c>
      <c r="N37">
        <v>1.0073212434977845E-2</v>
      </c>
      <c r="W37">
        <v>72</v>
      </c>
      <c r="X37">
        <v>0.71349188686905773</v>
      </c>
      <c r="AG37">
        <v>18</v>
      </c>
      <c r="AH37">
        <v>0.19157664912465805</v>
      </c>
      <c r="DD37">
        <v>1</v>
      </c>
    </row>
    <row r="38" spans="1:132" x14ac:dyDescent="0.45">
      <c r="A38">
        <v>37</v>
      </c>
      <c r="B38" t="s">
        <v>1005</v>
      </c>
      <c r="C38" t="s">
        <v>369</v>
      </c>
      <c r="D38">
        <v>1773</v>
      </c>
      <c r="E38">
        <f>273+327.5</f>
        <v>600.5</v>
      </c>
      <c r="F38">
        <v>3</v>
      </c>
      <c r="K38">
        <v>9</v>
      </c>
      <c r="L38">
        <v>8.4858251571306414E-2</v>
      </c>
      <c r="M38">
        <v>1</v>
      </c>
      <c r="N38">
        <v>1.0073212434977845E-2</v>
      </c>
      <c r="W38">
        <v>72</v>
      </c>
      <c r="X38">
        <v>0.71349188686905773</v>
      </c>
      <c r="AG38">
        <v>18</v>
      </c>
      <c r="AH38">
        <v>0.19157664912465805</v>
      </c>
      <c r="DF38">
        <v>1</v>
      </c>
    </row>
    <row r="39" spans="1:132" x14ac:dyDescent="0.45">
      <c r="A39">
        <v>38</v>
      </c>
      <c r="B39" t="s">
        <v>1005</v>
      </c>
      <c r="C39" t="s">
        <v>398</v>
      </c>
      <c r="D39">
        <v>1773</v>
      </c>
      <c r="E39">
        <f>273+231.9</f>
        <v>504.9</v>
      </c>
      <c r="F39">
        <v>3</v>
      </c>
      <c r="K39">
        <v>9</v>
      </c>
      <c r="L39">
        <v>8.4858251571306414E-2</v>
      </c>
      <c r="M39">
        <v>1</v>
      </c>
      <c r="N39">
        <v>1.0073212434977845E-2</v>
      </c>
      <c r="W39">
        <v>72</v>
      </c>
      <c r="X39">
        <v>0.71349188686905773</v>
      </c>
      <c r="AG39">
        <v>18</v>
      </c>
      <c r="AH39">
        <v>0.19157664912465805</v>
      </c>
      <c r="DH39">
        <v>1</v>
      </c>
    </row>
    <row r="40" spans="1:132" x14ac:dyDescent="0.45">
      <c r="A40">
        <v>39</v>
      </c>
      <c r="B40" t="s">
        <v>1005</v>
      </c>
      <c r="C40" t="s">
        <v>413</v>
      </c>
      <c r="D40">
        <v>1773</v>
      </c>
      <c r="E40">
        <v>544.70000000000005</v>
      </c>
      <c r="F40">
        <v>3</v>
      </c>
      <c r="K40">
        <v>9</v>
      </c>
      <c r="L40">
        <v>8.4858251571306414E-2</v>
      </c>
      <c r="M40">
        <v>1</v>
      </c>
      <c r="N40">
        <v>1.0073212434977845E-2</v>
      </c>
      <c r="W40">
        <v>72</v>
      </c>
      <c r="X40">
        <v>0.71349188686905773</v>
      </c>
      <c r="AG40">
        <v>18</v>
      </c>
      <c r="AH40">
        <v>0.19157664912465805</v>
      </c>
      <c r="DL40">
        <v>1</v>
      </c>
    </row>
    <row r="41" spans="1:132" x14ac:dyDescent="0.45">
      <c r="A41">
        <v>40</v>
      </c>
      <c r="B41" t="s">
        <v>1005</v>
      </c>
      <c r="C41" t="s">
        <v>53</v>
      </c>
      <c r="D41">
        <v>1773</v>
      </c>
      <c r="E41">
        <v>933.5</v>
      </c>
      <c r="F41">
        <v>3</v>
      </c>
      <c r="K41">
        <v>9</v>
      </c>
      <c r="L41">
        <v>8.4858251571306414E-2</v>
      </c>
      <c r="M41">
        <v>1</v>
      </c>
      <c r="N41">
        <v>1.0073212434977845E-2</v>
      </c>
      <c r="W41">
        <v>72</v>
      </c>
      <c r="X41">
        <v>0.71349188686905773</v>
      </c>
      <c r="AG41">
        <v>18</v>
      </c>
      <c r="AH41">
        <v>0.19157664912465805</v>
      </c>
      <c r="EB41">
        <v>1</v>
      </c>
    </row>
    <row r="42" spans="1:132" x14ac:dyDescent="0.45">
      <c r="A42">
        <v>41</v>
      </c>
      <c r="B42" t="s">
        <v>1006</v>
      </c>
      <c r="C42" t="s">
        <v>34</v>
      </c>
      <c r="D42">
        <v>1773</v>
      </c>
      <c r="E42">
        <f>29.8+273</f>
        <v>302.8</v>
      </c>
      <c r="F42">
        <v>3</v>
      </c>
      <c r="M42">
        <v>0.4</v>
      </c>
      <c r="N42">
        <v>3.92952689811617E-3</v>
      </c>
      <c r="W42">
        <v>98.649999999999991</v>
      </c>
      <c r="X42">
        <v>0.95337972970216056</v>
      </c>
      <c r="Y42">
        <v>0.95</v>
      </c>
      <c r="Z42">
        <v>4.2690743399723327E-2</v>
      </c>
      <c r="CX42">
        <v>1</v>
      </c>
    </row>
    <row r="43" spans="1:132" x14ac:dyDescent="0.45">
      <c r="A43">
        <v>42</v>
      </c>
      <c r="B43" t="s">
        <v>1006</v>
      </c>
      <c r="C43" t="s">
        <v>67</v>
      </c>
      <c r="D43">
        <v>1773</v>
      </c>
      <c r="E43">
        <f>156.6+273</f>
        <v>429.6</v>
      </c>
      <c r="F43">
        <v>3</v>
      </c>
      <c r="M43">
        <v>0.4</v>
      </c>
      <c r="N43">
        <v>3.92952689811617E-3</v>
      </c>
      <c r="W43">
        <v>98.649999999999991</v>
      </c>
      <c r="X43">
        <v>0.95337972970216056</v>
      </c>
      <c r="Y43">
        <v>0.95</v>
      </c>
      <c r="Z43">
        <v>4.2690743399723327E-2</v>
      </c>
      <c r="CZ43">
        <v>1</v>
      </c>
    </row>
    <row r="44" spans="1:132" x14ac:dyDescent="0.45">
      <c r="A44">
        <v>43</v>
      </c>
      <c r="B44" t="s">
        <v>1006</v>
      </c>
      <c r="C44" t="s">
        <v>51</v>
      </c>
      <c r="D44">
        <v>1773</v>
      </c>
      <c r="E44">
        <f>273-38.8</f>
        <v>234.2</v>
      </c>
      <c r="F44">
        <v>0</v>
      </c>
      <c r="M44">
        <v>0.4</v>
      </c>
      <c r="N44">
        <v>3.92952689811617E-3</v>
      </c>
      <c r="W44">
        <v>98.649999999999991</v>
      </c>
      <c r="X44">
        <v>0.95337972970216056</v>
      </c>
      <c r="Y44">
        <v>0.95</v>
      </c>
      <c r="Z44">
        <v>4.2690743399723327E-2</v>
      </c>
      <c r="DB44">
        <v>1</v>
      </c>
    </row>
    <row r="45" spans="1:132" x14ac:dyDescent="0.45">
      <c r="A45">
        <v>44</v>
      </c>
      <c r="B45" t="s">
        <v>1006</v>
      </c>
      <c r="C45" t="s">
        <v>408</v>
      </c>
      <c r="D45">
        <v>1773</v>
      </c>
      <c r="E45">
        <f>273+419.5</f>
        <v>692.5</v>
      </c>
      <c r="F45">
        <v>3</v>
      </c>
      <c r="M45">
        <v>0.4</v>
      </c>
      <c r="N45">
        <v>3.92952689811617E-3</v>
      </c>
      <c r="W45">
        <v>98.649999999999991</v>
      </c>
      <c r="X45">
        <v>0.95337972970216056</v>
      </c>
      <c r="Y45">
        <v>0.95</v>
      </c>
      <c r="Z45">
        <v>4.2690743399723327E-2</v>
      </c>
      <c r="DD45">
        <v>1</v>
      </c>
    </row>
    <row r="46" spans="1:132" x14ac:dyDescent="0.45">
      <c r="A46">
        <v>45</v>
      </c>
      <c r="B46" t="s">
        <v>1006</v>
      </c>
      <c r="C46" t="s">
        <v>369</v>
      </c>
      <c r="D46">
        <v>1773</v>
      </c>
      <c r="E46">
        <f>273+327.5</f>
        <v>600.5</v>
      </c>
      <c r="F46">
        <v>3</v>
      </c>
      <c r="M46">
        <v>0.4</v>
      </c>
      <c r="N46">
        <v>3.92952689811617E-3</v>
      </c>
      <c r="W46">
        <v>98.649999999999991</v>
      </c>
      <c r="X46">
        <v>0.95337972970216056</v>
      </c>
      <c r="Y46">
        <v>0.95</v>
      </c>
      <c r="Z46">
        <v>4.2690743399723327E-2</v>
      </c>
      <c r="DF46">
        <v>1</v>
      </c>
    </row>
    <row r="47" spans="1:132" x14ac:dyDescent="0.45">
      <c r="A47">
        <v>46</v>
      </c>
      <c r="B47" t="s">
        <v>1006</v>
      </c>
      <c r="C47" t="s">
        <v>398</v>
      </c>
      <c r="D47">
        <v>1773</v>
      </c>
      <c r="E47">
        <f>273+231.9</f>
        <v>504.9</v>
      </c>
      <c r="F47">
        <v>3</v>
      </c>
      <c r="M47">
        <v>0.4</v>
      </c>
      <c r="N47">
        <v>3.92952689811617E-3</v>
      </c>
      <c r="W47">
        <v>98.649999999999991</v>
      </c>
      <c r="X47">
        <v>0.95337972970216056</v>
      </c>
      <c r="Y47">
        <v>0.95</v>
      </c>
      <c r="Z47">
        <v>4.2690743399723327E-2</v>
      </c>
      <c r="DH47">
        <v>1</v>
      </c>
    </row>
    <row r="48" spans="1:132" x14ac:dyDescent="0.45">
      <c r="A48">
        <v>47</v>
      </c>
      <c r="B48" t="s">
        <v>1006</v>
      </c>
      <c r="C48" t="s">
        <v>413</v>
      </c>
      <c r="D48">
        <v>1773</v>
      </c>
      <c r="E48">
        <v>544.70000000000005</v>
      </c>
      <c r="F48">
        <v>3</v>
      </c>
      <c r="M48">
        <v>0.4</v>
      </c>
      <c r="N48">
        <v>3.92952689811617E-3</v>
      </c>
      <c r="W48">
        <v>98.649999999999991</v>
      </c>
      <c r="X48">
        <v>0.95337972970216056</v>
      </c>
      <c r="Y48">
        <v>0.95</v>
      </c>
      <c r="Z48">
        <v>4.2690743399723327E-2</v>
      </c>
      <c r="DL48">
        <v>1</v>
      </c>
    </row>
    <row r="49" spans="1:132" x14ac:dyDescent="0.45">
      <c r="A49">
        <v>48</v>
      </c>
      <c r="B49" t="s">
        <v>1006</v>
      </c>
      <c r="C49" t="s">
        <v>53</v>
      </c>
      <c r="D49">
        <v>1773</v>
      </c>
      <c r="E49">
        <v>933.5</v>
      </c>
      <c r="F49">
        <v>3</v>
      </c>
      <c r="M49">
        <v>0.4</v>
      </c>
      <c r="N49">
        <v>3.92952689811617E-3</v>
      </c>
      <c r="W49">
        <v>98.649999999999991</v>
      </c>
      <c r="X49">
        <v>0.95337972970216056</v>
      </c>
      <c r="Y49">
        <v>0.95</v>
      </c>
      <c r="Z49">
        <v>4.2690743399723327E-2</v>
      </c>
      <c r="EB49">
        <v>1</v>
      </c>
    </row>
    <row r="50" spans="1:132" x14ac:dyDescent="0.45">
      <c r="A50">
        <v>49</v>
      </c>
      <c r="B50" t="s">
        <v>1007</v>
      </c>
      <c r="C50" t="s">
        <v>34</v>
      </c>
      <c r="D50">
        <v>1773</v>
      </c>
      <c r="E50">
        <f>29.8+273</f>
        <v>302.8</v>
      </c>
      <c r="F50">
        <v>3</v>
      </c>
      <c r="M50">
        <v>0.4</v>
      </c>
      <c r="N50">
        <v>3.9574453770177889E-3</v>
      </c>
      <c r="W50">
        <v>98.85</v>
      </c>
      <c r="X50">
        <v>0.96209988172707206</v>
      </c>
      <c r="Y50">
        <v>0.75</v>
      </c>
      <c r="Z50">
        <v>3.3942672895910173E-2</v>
      </c>
      <c r="CX50">
        <v>1</v>
      </c>
    </row>
    <row r="51" spans="1:132" x14ac:dyDescent="0.45">
      <c r="A51">
        <v>50</v>
      </c>
      <c r="B51" t="s">
        <v>1007</v>
      </c>
      <c r="C51" t="s">
        <v>34</v>
      </c>
      <c r="D51">
        <v>1773</v>
      </c>
      <c r="E51">
        <f>156.6+273</f>
        <v>429.6</v>
      </c>
      <c r="F51">
        <v>3</v>
      </c>
      <c r="M51">
        <v>0.4</v>
      </c>
      <c r="N51">
        <v>3.9574453770177889E-3</v>
      </c>
      <c r="W51">
        <v>98.85</v>
      </c>
      <c r="X51">
        <v>0.96209988172707206</v>
      </c>
      <c r="Y51">
        <v>0.75</v>
      </c>
      <c r="Z51">
        <v>3.3942672895910173E-2</v>
      </c>
      <c r="CZ51">
        <v>1</v>
      </c>
    </row>
    <row r="52" spans="1:132" x14ac:dyDescent="0.45">
      <c r="A52">
        <v>51</v>
      </c>
      <c r="B52" t="s">
        <v>1007</v>
      </c>
      <c r="C52" t="s">
        <v>67</v>
      </c>
      <c r="D52">
        <v>1773</v>
      </c>
      <c r="E52">
        <f>273-38.8</f>
        <v>234.2</v>
      </c>
      <c r="F52">
        <v>0</v>
      </c>
      <c r="M52">
        <v>0.4</v>
      </c>
      <c r="N52">
        <v>3.9574453770177889E-3</v>
      </c>
      <c r="W52">
        <v>98.85</v>
      </c>
      <c r="X52">
        <v>0.96209988172707206</v>
      </c>
      <c r="Y52">
        <v>0.75</v>
      </c>
      <c r="Z52">
        <v>3.3942672895910173E-2</v>
      </c>
      <c r="DB52">
        <v>1</v>
      </c>
    </row>
    <row r="53" spans="1:132" x14ac:dyDescent="0.45">
      <c r="A53">
        <v>52</v>
      </c>
      <c r="B53" t="s">
        <v>1007</v>
      </c>
      <c r="C53" t="s">
        <v>51</v>
      </c>
      <c r="D53">
        <v>1773</v>
      </c>
      <c r="E53">
        <f>273+419.5</f>
        <v>692.5</v>
      </c>
      <c r="F53">
        <v>3</v>
      </c>
      <c r="M53">
        <v>0.4</v>
      </c>
      <c r="N53">
        <v>3.9574453770177889E-3</v>
      </c>
      <c r="W53">
        <v>98.85</v>
      </c>
      <c r="X53">
        <v>0.96209988172707206</v>
      </c>
      <c r="Y53">
        <v>0.75</v>
      </c>
      <c r="Z53">
        <v>3.3942672895910173E-2</v>
      </c>
      <c r="DD53">
        <v>1</v>
      </c>
    </row>
    <row r="54" spans="1:132" x14ac:dyDescent="0.45">
      <c r="A54">
        <v>53</v>
      </c>
      <c r="B54" t="s">
        <v>1007</v>
      </c>
      <c r="C54" t="s">
        <v>408</v>
      </c>
      <c r="D54">
        <v>1773</v>
      </c>
      <c r="E54">
        <f>273+327.5</f>
        <v>600.5</v>
      </c>
      <c r="F54">
        <v>3</v>
      </c>
      <c r="M54">
        <v>0.4</v>
      </c>
      <c r="N54">
        <v>3.9574453770177889E-3</v>
      </c>
      <c r="W54">
        <v>98.85</v>
      </c>
      <c r="X54">
        <v>0.96209988172707206</v>
      </c>
      <c r="Y54">
        <v>0.75</v>
      </c>
      <c r="Z54">
        <v>3.3942672895910173E-2</v>
      </c>
      <c r="DF54">
        <v>1</v>
      </c>
    </row>
    <row r="55" spans="1:132" x14ac:dyDescent="0.45">
      <c r="A55">
        <v>54</v>
      </c>
      <c r="B55" t="s">
        <v>1007</v>
      </c>
      <c r="C55" t="s">
        <v>369</v>
      </c>
      <c r="D55">
        <v>1773</v>
      </c>
      <c r="E55">
        <f>273+231.9</f>
        <v>504.9</v>
      </c>
      <c r="F55">
        <v>3</v>
      </c>
      <c r="M55">
        <v>0.4</v>
      </c>
      <c r="N55">
        <v>3.9574453770177889E-3</v>
      </c>
      <c r="W55">
        <v>98.85</v>
      </c>
      <c r="X55">
        <v>0.96209988172707206</v>
      </c>
      <c r="Y55">
        <v>0.75</v>
      </c>
      <c r="Z55">
        <v>3.3942672895910173E-2</v>
      </c>
      <c r="DH55">
        <v>1</v>
      </c>
    </row>
    <row r="56" spans="1:132" x14ac:dyDescent="0.45">
      <c r="A56">
        <v>55</v>
      </c>
      <c r="B56" t="s">
        <v>1007</v>
      </c>
      <c r="C56" t="s">
        <v>398</v>
      </c>
      <c r="D56">
        <v>1773</v>
      </c>
      <c r="E56">
        <v>544.70000000000005</v>
      </c>
      <c r="F56">
        <v>3</v>
      </c>
      <c r="M56">
        <v>0.4</v>
      </c>
      <c r="N56">
        <v>3.9574453770177889E-3</v>
      </c>
      <c r="W56">
        <v>98.85</v>
      </c>
      <c r="X56">
        <v>0.96209988172707206</v>
      </c>
      <c r="Y56">
        <v>0.75</v>
      </c>
      <c r="Z56">
        <v>3.3942672895910173E-2</v>
      </c>
      <c r="DL56">
        <v>1</v>
      </c>
    </row>
    <row r="57" spans="1:132" x14ac:dyDescent="0.45">
      <c r="A57">
        <v>56</v>
      </c>
      <c r="B57" t="s">
        <v>1007</v>
      </c>
      <c r="C57" t="s">
        <v>413</v>
      </c>
      <c r="D57">
        <v>1773</v>
      </c>
      <c r="E57">
        <v>933.5</v>
      </c>
      <c r="F57">
        <v>3</v>
      </c>
      <c r="M57">
        <v>0.4</v>
      </c>
      <c r="N57">
        <v>3.9574453770177889E-3</v>
      </c>
      <c r="W57">
        <v>98.85</v>
      </c>
      <c r="X57">
        <v>0.96209988172707206</v>
      </c>
      <c r="Y57">
        <v>0.75</v>
      </c>
      <c r="Z57">
        <v>3.3942672895910173E-2</v>
      </c>
      <c r="EB57">
        <v>1</v>
      </c>
    </row>
    <row r="58" spans="1:132" x14ac:dyDescent="0.45">
      <c r="A58">
        <v>57</v>
      </c>
      <c r="B58" t="s">
        <v>1008</v>
      </c>
      <c r="C58" t="s">
        <v>53</v>
      </c>
      <c r="D58">
        <v>1773</v>
      </c>
      <c r="E58">
        <f>29.8+273</f>
        <v>302.8</v>
      </c>
      <c r="F58">
        <v>3</v>
      </c>
      <c r="M58">
        <v>4</v>
      </c>
      <c r="N58">
        <v>3.5058205121919241E-2</v>
      </c>
      <c r="O58">
        <v>0</v>
      </c>
      <c r="P58">
        <v>0</v>
      </c>
      <c r="Q58">
        <v>4</v>
      </c>
      <c r="R58">
        <v>3.7956715792192654E-2</v>
      </c>
      <c r="S58">
        <v>1</v>
      </c>
      <c r="T58">
        <v>1.0137831294720775E-2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73.400000000000006</v>
      </c>
      <c r="AD58">
        <v>0.73203133125851494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17</v>
      </c>
      <c r="AN58">
        <v>0.18209417603203493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0.3</v>
      </c>
      <c r="AZ58">
        <v>1.7983602701626413E-3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0.3</v>
      </c>
      <c r="BJ58">
        <v>9.2338023045488262E-4</v>
      </c>
      <c r="CX58">
        <v>1</v>
      </c>
    </row>
    <row r="59" spans="1:132" x14ac:dyDescent="0.45">
      <c r="A59">
        <v>58</v>
      </c>
      <c r="B59" t="s">
        <v>1008</v>
      </c>
      <c r="C59" t="s">
        <v>34</v>
      </c>
      <c r="D59">
        <v>1773</v>
      </c>
      <c r="E59">
        <f>156.6+273</f>
        <v>429.6</v>
      </c>
      <c r="F59">
        <v>3</v>
      </c>
      <c r="M59">
        <v>4</v>
      </c>
      <c r="N59">
        <v>3.5058205121919241E-2</v>
      </c>
      <c r="O59">
        <v>0</v>
      </c>
      <c r="P59">
        <v>0</v>
      </c>
      <c r="Q59">
        <v>4</v>
      </c>
      <c r="R59">
        <v>3.7956715792192654E-2</v>
      </c>
      <c r="S59">
        <v>1</v>
      </c>
      <c r="T59">
        <v>1.0137831294720775E-2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73.400000000000006</v>
      </c>
      <c r="AD59">
        <v>0.73203133125851494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17</v>
      </c>
      <c r="AN59">
        <v>0.18209417603203493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0.3</v>
      </c>
      <c r="AZ59">
        <v>1.7983602701626413E-3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0.3</v>
      </c>
      <c r="BJ59">
        <v>9.2338023045488262E-4</v>
      </c>
      <c r="CZ59">
        <v>1</v>
      </c>
    </row>
    <row r="60" spans="1:132" x14ac:dyDescent="0.45">
      <c r="A60">
        <v>59</v>
      </c>
      <c r="B60" t="s">
        <v>1008</v>
      </c>
      <c r="C60" t="s">
        <v>67</v>
      </c>
      <c r="D60">
        <v>1773</v>
      </c>
      <c r="E60">
        <f>273-38.8</f>
        <v>234.2</v>
      </c>
      <c r="F60">
        <v>3</v>
      </c>
      <c r="M60">
        <v>4</v>
      </c>
      <c r="N60">
        <v>3.5058205121919241E-2</v>
      </c>
      <c r="O60">
        <v>0</v>
      </c>
      <c r="P60">
        <v>0</v>
      </c>
      <c r="Q60">
        <v>4</v>
      </c>
      <c r="R60">
        <v>3.7956715792192654E-2</v>
      </c>
      <c r="S60">
        <v>1</v>
      </c>
      <c r="T60">
        <v>1.0137831294720775E-2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73.400000000000006</v>
      </c>
      <c r="AD60">
        <v>0.73203133125851494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17</v>
      </c>
      <c r="AN60">
        <v>0.18209417603203493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0.3</v>
      </c>
      <c r="AZ60">
        <v>1.7983602701626413E-3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0.3</v>
      </c>
      <c r="BJ60">
        <v>9.2338023045488262E-4</v>
      </c>
      <c r="DB60">
        <v>1</v>
      </c>
    </row>
    <row r="61" spans="1:132" x14ac:dyDescent="0.45">
      <c r="A61">
        <v>60</v>
      </c>
      <c r="B61" t="s">
        <v>1008</v>
      </c>
      <c r="C61" t="s">
        <v>51</v>
      </c>
      <c r="D61">
        <v>1773</v>
      </c>
      <c r="E61">
        <f>273+419.5</f>
        <v>692.5</v>
      </c>
      <c r="F61">
        <v>3</v>
      </c>
      <c r="M61">
        <v>4</v>
      </c>
      <c r="N61">
        <v>3.5058205121919241E-2</v>
      </c>
      <c r="O61">
        <v>0</v>
      </c>
      <c r="P61">
        <v>0</v>
      </c>
      <c r="Q61">
        <v>4</v>
      </c>
      <c r="R61">
        <v>3.7956715792192654E-2</v>
      </c>
      <c r="S61">
        <v>1</v>
      </c>
      <c r="T61">
        <v>1.0137831294720775E-2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73.400000000000006</v>
      </c>
      <c r="AD61">
        <v>0.73203133125851494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17</v>
      </c>
      <c r="AN61">
        <v>0.18209417603203493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0.3</v>
      </c>
      <c r="AZ61">
        <v>1.7983602701626413E-3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0.3</v>
      </c>
      <c r="BJ61">
        <v>9.2338023045488262E-4</v>
      </c>
      <c r="DD61">
        <v>1</v>
      </c>
    </row>
    <row r="62" spans="1:132" x14ac:dyDescent="0.45">
      <c r="A62">
        <v>61</v>
      </c>
      <c r="B62" t="s">
        <v>1008</v>
      </c>
      <c r="C62" t="s">
        <v>408</v>
      </c>
      <c r="D62">
        <v>1773</v>
      </c>
      <c r="E62">
        <f>273+327.5</f>
        <v>600.5</v>
      </c>
      <c r="F62">
        <v>3</v>
      </c>
      <c r="M62">
        <v>4</v>
      </c>
      <c r="N62">
        <v>3.5058205121919241E-2</v>
      </c>
      <c r="O62">
        <v>0</v>
      </c>
      <c r="P62">
        <v>0</v>
      </c>
      <c r="Q62">
        <v>4</v>
      </c>
      <c r="R62">
        <v>3.7956715792192654E-2</v>
      </c>
      <c r="S62">
        <v>1</v>
      </c>
      <c r="T62">
        <v>1.0137831294720775E-2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73.400000000000006</v>
      </c>
      <c r="AD62">
        <v>0.73203133125851494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17</v>
      </c>
      <c r="AN62">
        <v>0.18209417603203493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0.3</v>
      </c>
      <c r="AZ62">
        <v>1.7983602701626413E-3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0.3</v>
      </c>
      <c r="BJ62">
        <v>9.2338023045488262E-4</v>
      </c>
      <c r="DF62">
        <v>1</v>
      </c>
    </row>
    <row r="63" spans="1:132" x14ac:dyDescent="0.45">
      <c r="A63">
        <v>62</v>
      </c>
      <c r="B63" t="s">
        <v>1008</v>
      </c>
      <c r="C63" t="s">
        <v>369</v>
      </c>
      <c r="D63">
        <v>1773</v>
      </c>
      <c r="E63">
        <f>273+231.9</f>
        <v>504.9</v>
      </c>
      <c r="F63">
        <v>3</v>
      </c>
      <c r="M63">
        <v>4</v>
      </c>
      <c r="N63">
        <v>3.5058205121919241E-2</v>
      </c>
      <c r="O63">
        <v>0</v>
      </c>
      <c r="P63">
        <v>0</v>
      </c>
      <c r="Q63">
        <v>4</v>
      </c>
      <c r="R63">
        <v>3.7956715792192654E-2</v>
      </c>
      <c r="S63">
        <v>1</v>
      </c>
      <c r="T63">
        <v>1.0137831294720775E-2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73.400000000000006</v>
      </c>
      <c r="AD63">
        <v>0.73203133125851494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17</v>
      </c>
      <c r="AN63">
        <v>0.18209417603203493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0.3</v>
      </c>
      <c r="AZ63">
        <v>1.7983602701626413E-3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0.3</v>
      </c>
      <c r="BJ63">
        <v>9.2338023045488262E-4</v>
      </c>
      <c r="DH63">
        <v>1</v>
      </c>
    </row>
    <row r="64" spans="1:132" x14ac:dyDescent="0.45">
      <c r="A64">
        <v>63</v>
      </c>
      <c r="B64" t="s">
        <v>1008</v>
      </c>
      <c r="C64" t="s">
        <v>398</v>
      </c>
      <c r="D64">
        <v>1773</v>
      </c>
      <c r="E64">
        <v>544.70000000000005</v>
      </c>
      <c r="F64">
        <v>3</v>
      </c>
      <c r="M64">
        <v>4</v>
      </c>
      <c r="N64">
        <v>3.5058205121919241E-2</v>
      </c>
      <c r="O64">
        <v>0</v>
      </c>
      <c r="P64">
        <v>0</v>
      </c>
      <c r="Q64">
        <v>4</v>
      </c>
      <c r="R64">
        <v>3.7956715792192654E-2</v>
      </c>
      <c r="S64">
        <v>1</v>
      </c>
      <c r="T64">
        <v>1.0137831294720775E-2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73.400000000000006</v>
      </c>
      <c r="AD64">
        <v>0.73203133125851494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17</v>
      </c>
      <c r="AN64">
        <v>0.18209417603203493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0.3</v>
      </c>
      <c r="AZ64">
        <v>1.7983602701626413E-3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0.3</v>
      </c>
      <c r="BJ64">
        <v>9.2338023045488262E-4</v>
      </c>
      <c r="DL64">
        <v>1</v>
      </c>
    </row>
    <row r="65" spans="1:132" x14ac:dyDescent="0.45">
      <c r="A65">
        <v>64</v>
      </c>
      <c r="B65" t="s">
        <v>1008</v>
      </c>
      <c r="C65" t="s">
        <v>413</v>
      </c>
      <c r="D65">
        <v>1773</v>
      </c>
      <c r="E65">
        <v>933.5</v>
      </c>
      <c r="F65">
        <v>3</v>
      </c>
      <c r="M65">
        <v>4</v>
      </c>
      <c r="N65">
        <v>3.5058205121919241E-2</v>
      </c>
      <c r="O65">
        <v>0</v>
      </c>
      <c r="P65">
        <v>0</v>
      </c>
      <c r="Q65">
        <v>4</v>
      </c>
      <c r="R65">
        <v>3.7956715792192654E-2</v>
      </c>
      <c r="S65">
        <v>1</v>
      </c>
      <c r="T65">
        <v>1.0137831294720775E-2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73.400000000000006</v>
      </c>
      <c r="AD65">
        <v>0.73203133125851494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17</v>
      </c>
      <c r="AN65">
        <v>0.18209417603203493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0.3</v>
      </c>
      <c r="AZ65">
        <v>1.7983602701626413E-3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0.3</v>
      </c>
      <c r="BJ65">
        <v>9.2338023045488262E-4</v>
      </c>
      <c r="EB65">
        <v>1</v>
      </c>
    </row>
    <row r="66" spans="1:132" x14ac:dyDescent="0.45">
      <c r="A66">
        <v>65</v>
      </c>
      <c r="B66" t="s">
        <v>1009</v>
      </c>
      <c r="C66" t="s">
        <v>34</v>
      </c>
      <c r="D66">
        <v>1773</v>
      </c>
      <c r="E66">
        <f>29.8+273</f>
        <v>302.8</v>
      </c>
      <c r="F66">
        <v>3</v>
      </c>
      <c r="M66">
        <v>0.45</v>
      </c>
      <c r="N66">
        <v>4.5573206118705743E-3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99.45</v>
      </c>
      <c r="X66">
        <v>0.99081005694803426</v>
      </c>
      <c r="Y66">
        <v>0.1</v>
      </c>
      <c r="Z66">
        <v>4.6326224400952097E-3</v>
      </c>
      <c r="CX66">
        <v>1</v>
      </c>
    </row>
    <row r="67" spans="1:132" x14ac:dyDescent="0.45">
      <c r="A67">
        <v>66</v>
      </c>
      <c r="B67" t="s">
        <v>1009</v>
      </c>
      <c r="C67" t="s">
        <v>67</v>
      </c>
      <c r="D67">
        <v>1773</v>
      </c>
      <c r="E67">
        <f>156.6+273</f>
        <v>429.6</v>
      </c>
      <c r="F67">
        <v>3</v>
      </c>
      <c r="M67">
        <v>0.45</v>
      </c>
      <c r="N67">
        <v>4.5573206118705743E-3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99.45</v>
      </c>
      <c r="X67">
        <v>0.99081005694803426</v>
      </c>
      <c r="Y67">
        <v>0.1</v>
      </c>
      <c r="Z67">
        <v>4.6326224400952097E-3</v>
      </c>
      <c r="CZ67">
        <v>1</v>
      </c>
    </row>
    <row r="68" spans="1:132" x14ac:dyDescent="0.45">
      <c r="A68">
        <v>67</v>
      </c>
      <c r="B68" t="s">
        <v>1009</v>
      </c>
      <c r="C68" t="s">
        <v>51</v>
      </c>
      <c r="D68">
        <v>1773</v>
      </c>
      <c r="E68">
        <f>273-38.8</f>
        <v>234.2</v>
      </c>
      <c r="F68">
        <v>0</v>
      </c>
      <c r="M68">
        <v>0.45</v>
      </c>
      <c r="N68">
        <v>4.5573206118705743E-3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99.45</v>
      </c>
      <c r="X68">
        <v>0.99081005694803426</v>
      </c>
      <c r="Y68">
        <v>0.1</v>
      </c>
      <c r="Z68">
        <v>4.6326224400952097E-3</v>
      </c>
      <c r="DB68">
        <v>1</v>
      </c>
    </row>
    <row r="69" spans="1:132" x14ac:dyDescent="0.45">
      <c r="A69">
        <v>68</v>
      </c>
      <c r="B69" t="s">
        <v>1009</v>
      </c>
      <c r="C69" t="s">
        <v>408</v>
      </c>
      <c r="D69">
        <v>1773</v>
      </c>
      <c r="E69">
        <f>273+419.5</f>
        <v>692.5</v>
      </c>
      <c r="F69">
        <v>3</v>
      </c>
      <c r="M69">
        <v>0.45</v>
      </c>
      <c r="N69">
        <v>4.5573206118705743E-3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99.45</v>
      </c>
      <c r="X69">
        <v>0.99081005694803426</v>
      </c>
      <c r="Y69">
        <v>0.1</v>
      </c>
      <c r="Z69">
        <v>4.6326224400952097E-3</v>
      </c>
      <c r="DD69">
        <v>1</v>
      </c>
    </row>
    <row r="70" spans="1:132" x14ac:dyDescent="0.45">
      <c r="A70">
        <v>69</v>
      </c>
      <c r="B70" t="s">
        <v>1009</v>
      </c>
      <c r="C70" t="s">
        <v>369</v>
      </c>
      <c r="D70">
        <v>1773</v>
      </c>
      <c r="E70">
        <f>273+327.5</f>
        <v>600.5</v>
      </c>
      <c r="F70">
        <v>3</v>
      </c>
      <c r="M70">
        <v>0.45</v>
      </c>
      <c r="N70">
        <v>4.5573206118705743E-3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99.45</v>
      </c>
      <c r="X70">
        <v>0.99081005694803426</v>
      </c>
      <c r="Y70">
        <v>0.1</v>
      </c>
      <c r="Z70">
        <v>4.6326224400952097E-3</v>
      </c>
      <c r="DF70">
        <v>1</v>
      </c>
    </row>
    <row r="71" spans="1:132" x14ac:dyDescent="0.45">
      <c r="A71">
        <v>70</v>
      </c>
      <c r="B71" t="s">
        <v>1009</v>
      </c>
      <c r="C71" t="s">
        <v>398</v>
      </c>
      <c r="D71">
        <v>1773</v>
      </c>
      <c r="E71">
        <f>273+231.9</f>
        <v>504.9</v>
      </c>
      <c r="F71">
        <v>3</v>
      </c>
      <c r="M71">
        <v>0.45</v>
      </c>
      <c r="N71">
        <v>4.5573206118705743E-3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99.45</v>
      </c>
      <c r="X71">
        <v>0.99081005694803426</v>
      </c>
      <c r="Y71">
        <v>0.1</v>
      </c>
      <c r="Z71">
        <v>4.6326224400952097E-3</v>
      </c>
      <c r="DH71">
        <v>1</v>
      </c>
    </row>
    <row r="72" spans="1:132" x14ac:dyDescent="0.45">
      <c r="A72">
        <v>71</v>
      </c>
      <c r="B72" t="s">
        <v>1009</v>
      </c>
      <c r="C72" t="s">
        <v>413</v>
      </c>
      <c r="D72">
        <v>1773</v>
      </c>
      <c r="E72">
        <v>544.70000000000005</v>
      </c>
      <c r="F72">
        <v>3</v>
      </c>
      <c r="M72">
        <v>0.45</v>
      </c>
      <c r="N72">
        <v>4.5573206118705743E-3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99.45</v>
      </c>
      <c r="X72">
        <v>0.99081005694803426</v>
      </c>
      <c r="Y72">
        <v>0.1</v>
      </c>
      <c r="Z72">
        <v>4.6326224400952097E-3</v>
      </c>
      <c r="DL72">
        <v>1</v>
      </c>
    </row>
    <row r="73" spans="1:132" x14ac:dyDescent="0.45">
      <c r="A73">
        <v>72</v>
      </c>
      <c r="B73" t="s">
        <v>1009</v>
      </c>
      <c r="C73" t="s">
        <v>53</v>
      </c>
      <c r="D73">
        <v>1773</v>
      </c>
      <c r="E73">
        <v>933.5</v>
      </c>
      <c r="F73">
        <v>3</v>
      </c>
      <c r="M73">
        <v>0.45</v>
      </c>
      <c r="N73">
        <v>4.5573206118705743E-3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99.45</v>
      </c>
      <c r="X73">
        <v>0.99081005694803426</v>
      </c>
      <c r="Y73">
        <v>0.1</v>
      </c>
      <c r="Z73">
        <v>4.6326224400952097E-3</v>
      </c>
      <c r="EB73">
        <v>1</v>
      </c>
    </row>
    <row r="74" spans="1:132" x14ac:dyDescent="0.45">
      <c r="A74">
        <v>73</v>
      </c>
      <c r="B74" t="s">
        <v>1010</v>
      </c>
      <c r="C74" t="s">
        <v>34</v>
      </c>
      <c r="D74">
        <f>1350+173</f>
        <v>1523</v>
      </c>
      <c r="E74">
        <f>29.8+273</f>
        <v>302.8</v>
      </c>
      <c r="F74">
        <v>0</v>
      </c>
      <c r="G74">
        <v>0.1</v>
      </c>
      <c r="H74">
        <v>7.6475061897617047E-4</v>
      </c>
      <c r="K74">
        <v>1</v>
      </c>
      <c r="L74">
        <v>8.2797798105851313E-3</v>
      </c>
      <c r="M74">
        <v>0.25</v>
      </c>
      <c r="N74">
        <v>2.2114402978566619E-3</v>
      </c>
      <c r="S74">
        <v>7.0000000000000007E-2</v>
      </c>
      <c r="T74">
        <v>1.3996210649422675E-3</v>
      </c>
      <c r="W74">
        <v>92.68</v>
      </c>
      <c r="X74">
        <v>0.80651005350614169</v>
      </c>
      <c r="Y74">
        <v>3.4</v>
      </c>
      <c r="Z74">
        <v>0.13757640768839557</v>
      </c>
      <c r="AE74">
        <v>2.5</v>
      </c>
      <c r="AF74">
        <v>4.3257947013102607E-2</v>
      </c>
      <c r="CX74">
        <v>1</v>
      </c>
    </row>
    <row r="75" spans="1:132" x14ac:dyDescent="0.45">
      <c r="A75">
        <v>74</v>
      </c>
      <c r="B75" t="s">
        <v>1010</v>
      </c>
      <c r="C75" t="s">
        <v>67</v>
      </c>
      <c r="D75">
        <f t="shared" ref="D75:D81" si="0">1350+173</f>
        <v>1523</v>
      </c>
      <c r="E75">
        <f>156.6+273</f>
        <v>429.6</v>
      </c>
      <c r="F75">
        <v>0</v>
      </c>
      <c r="G75">
        <v>0.1</v>
      </c>
      <c r="H75">
        <v>7.6475061897617047E-4</v>
      </c>
      <c r="K75">
        <v>1</v>
      </c>
      <c r="L75">
        <v>8.2797798105851313E-3</v>
      </c>
      <c r="M75">
        <v>0.25</v>
      </c>
      <c r="N75">
        <v>2.2114402978566619E-3</v>
      </c>
      <c r="S75">
        <v>7.0000000000000007E-2</v>
      </c>
      <c r="T75">
        <v>1.3996210649422675E-3</v>
      </c>
      <c r="W75">
        <v>92.68</v>
      </c>
      <c r="X75">
        <v>0.80651005350614169</v>
      </c>
      <c r="Y75">
        <v>3.4</v>
      </c>
      <c r="Z75">
        <v>0.13757640768839557</v>
      </c>
      <c r="AE75">
        <v>2.5</v>
      </c>
      <c r="AF75">
        <v>4.3257947013102607E-2</v>
      </c>
      <c r="CZ75">
        <v>1</v>
      </c>
    </row>
    <row r="76" spans="1:132" x14ac:dyDescent="0.45">
      <c r="A76">
        <v>75</v>
      </c>
      <c r="B76" t="s">
        <v>1010</v>
      </c>
      <c r="C76" t="s">
        <v>51</v>
      </c>
      <c r="D76">
        <f t="shared" si="0"/>
        <v>1523</v>
      </c>
      <c r="E76">
        <f>273-38.8</f>
        <v>234.2</v>
      </c>
      <c r="F76">
        <v>0</v>
      </c>
      <c r="G76">
        <v>0.1</v>
      </c>
      <c r="H76">
        <v>7.6475061897617047E-4</v>
      </c>
      <c r="K76">
        <v>1</v>
      </c>
      <c r="L76">
        <v>8.2797798105851313E-3</v>
      </c>
      <c r="M76">
        <v>0.25</v>
      </c>
      <c r="N76">
        <v>2.2114402978566619E-3</v>
      </c>
      <c r="S76">
        <v>7.0000000000000007E-2</v>
      </c>
      <c r="T76">
        <v>1.3996210649422675E-3</v>
      </c>
      <c r="W76">
        <v>92.68</v>
      </c>
      <c r="X76">
        <v>0.80651005350614169</v>
      </c>
      <c r="Y76">
        <v>3.4</v>
      </c>
      <c r="Z76">
        <v>0.13757640768839557</v>
      </c>
      <c r="AE76">
        <v>2.5</v>
      </c>
      <c r="AF76">
        <v>4.3257947013102607E-2</v>
      </c>
      <c r="DB76">
        <v>1</v>
      </c>
    </row>
    <row r="77" spans="1:132" x14ac:dyDescent="0.45">
      <c r="A77">
        <v>76</v>
      </c>
      <c r="B77" t="s">
        <v>1010</v>
      </c>
      <c r="C77" t="s">
        <v>408</v>
      </c>
      <c r="D77">
        <f t="shared" si="0"/>
        <v>1523</v>
      </c>
      <c r="E77">
        <f>273+419.5</f>
        <v>692.5</v>
      </c>
      <c r="F77">
        <v>2</v>
      </c>
      <c r="G77">
        <v>0.1</v>
      </c>
      <c r="H77">
        <v>7.6475061897617047E-4</v>
      </c>
      <c r="K77">
        <v>1</v>
      </c>
      <c r="L77">
        <v>8.2797798105851313E-3</v>
      </c>
      <c r="M77">
        <v>0.25</v>
      </c>
      <c r="N77">
        <v>2.2114402978566619E-3</v>
      </c>
      <c r="S77">
        <v>7.0000000000000007E-2</v>
      </c>
      <c r="T77">
        <v>1.3996210649422675E-3</v>
      </c>
      <c r="W77">
        <v>92.68</v>
      </c>
      <c r="X77">
        <v>0.80651005350614169</v>
      </c>
      <c r="Y77">
        <v>3.4</v>
      </c>
      <c r="Z77">
        <v>0.13757640768839557</v>
      </c>
      <c r="AE77">
        <v>2.5</v>
      </c>
      <c r="AF77">
        <v>4.3257947013102607E-2</v>
      </c>
      <c r="DD77">
        <v>1</v>
      </c>
    </row>
    <row r="78" spans="1:132" x14ac:dyDescent="0.45">
      <c r="A78">
        <v>77</v>
      </c>
      <c r="B78" t="s">
        <v>1010</v>
      </c>
      <c r="C78" t="s">
        <v>369</v>
      </c>
      <c r="D78">
        <f t="shared" si="0"/>
        <v>1523</v>
      </c>
      <c r="E78">
        <f>273+327.5</f>
        <v>600.5</v>
      </c>
      <c r="F78">
        <v>0</v>
      </c>
      <c r="G78">
        <v>0.1</v>
      </c>
      <c r="H78">
        <v>7.6475061897617047E-4</v>
      </c>
      <c r="K78">
        <v>1</v>
      </c>
      <c r="L78">
        <v>8.2797798105851313E-3</v>
      </c>
      <c r="M78">
        <v>0.25</v>
      </c>
      <c r="N78">
        <v>2.2114402978566619E-3</v>
      </c>
      <c r="S78">
        <v>7.0000000000000007E-2</v>
      </c>
      <c r="T78">
        <v>1.3996210649422675E-3</v>
      </c>
      <c r="W78">
        <v>92.68</v>
      </c>
      <c r="X78">
        <v>0.80651005350614169</v>
      </c>
      <c r="Y78">
        <v>3.4</v>
      </c>
      <c r="Z78">
        <v>0.13757640768839557</v>
      </c>
      <c r="AE78">
        <v>2.5</v>
      </c>
      <c r="AF78">
        <v>4.3257947013102607E-2</v>
      </c>
      <c r="DF78">
        <v>1</v>
      </c>
    </row>
    <row r="79" spans="1:132" x14ac:dyDescent="0.45">
      <c r="A79">
        <v>78</v>
      </c>
      <c r="B79" t="s">
        <v>1010</v>
      </c>
      <c r="C79" t="s">
        <v>398</v>
      </c>
      <c r="D79">
        <f t="shared" si="0"/>
        <v>1523</v>
      </c>
      <c r="E79">
        <f>273+231.9</f>
        <v>504.9</v>
      </c>
      <c r="F79">
        <v>2</v>
      </c>
      <c r="G79">
        <v>0.1</v>
      </c>
      <c r="H79">
        <v>7.6475061897617047E-4</v>
      </c>
      <c r="K79">
        <v>1</v>
      </c>
      <c r="L79">
        <v>8.2797798105851313E-3</v>
      </c>
      <c r="M79">
        <v>0.25</v>
      </c>
      <c r="N79">
        <v>2.2114402978566619E-3</v>
      </c>
      <c r="S79">
        <v>7.0000000000000007E-2</v>
      </c>
      <c r="T79">
        <v>1.3996210649422675E-3</v>
      </c>
      <c r="W79">
        <v>92.68</v>
      </c>
      <c r="X79">
        <v>0.80651005350614169</v>
      </c>
      <c r="Y79">
        <v>3.4</v>
      </c>
      <c r="Z79">
        <v>0.13757640768839557</v>
      </c>
      <c r="AE79">
        <v>2.5</v>
      </c>
      <c r="AF79">
        <v>4.3257947013102607E-2</v>
      </c>
      <c r="DH79">
        <v>1</v>
      </c>
    </row>
    <row r="80" spans="1:132" x14ac:dyDescent="0.45">
      <c r="A80">
        <v>79</v>
      </c>
      <c r="B80" t="s">
        <v>1010</v>
      </c>
      <c r="C80" t="s">
        <v>413</v>
      </c>
      <c r="D80">
        <f t="shared" si="0"/>
        <v>1523</v>
      </c>
      <c r="E80">
        <v>544.70000000000005</v>
      </c>
      <c r="F80">
        <v>2</v>
      </c>
      <c r="G80">
        <v>0.1</v>
      </c>
      <c r="H80">
        <v>7.6475061897617047E-4</v>
      </c>
      <c r="K80">
        <v>1</v>
      </c>
      <c r="L80">
        <v>8.2797798105851313E-3</v>
      </c>
      <c r="M80">
        <v>0.25</v>
      </c>
      <c r="N80">
        <v>2.2114402978566619E-3</v>
      </c>
      <c r="S80">
        <v>7.0000000000000007E-2</v>
      </c>
      <c r="T80">
        <v>1.3996210649422675E-3</v>
      </c>
      <c r="W80">
        <v>92.68</v>
      </c>
      <c r="X80">
        <v>0.80651005350614169</v>
      </c>
      <c r="Y80">
        <v>3.4</v>
      </c>
      <c r="Z80">
        <v>0.13757640768839557</v>
      </c>
      <c r="AE80">
        <v>2.5</v>
      </c>
      <c r="AF80">
        <v>4.3257947013102607E-2</v>
      </c>
      <c r="DL80">
        <v>1</v>
      </c>
    </row>
    <row r="81" spans="1:132" x14ac:dyDescent="0.45">
      <c r="A81">
        <v>80</v>
      </c>
      <c r="B81" t="s">
        <v>1010</v>
      </c>
      <c r="C81" t="s">
        <v>53</v>
      </c>
      <c r="D81">
        <f t="shared" si="0"/>
        <v>1523</v>
      </c>
      <c r="E81">
        <v>933.5</v>
      </c>
      <c r="F81">
        <v>2</v>
      </c>
      <c r="G81">
        <v>0.1</v>
      </c>
      <c r="H81">
        <v>7.6475061897617047E-4</v>
      </c>
      <c r="K81">
        <v>1</v>
      </c>
      <c r="L81">
        <v>8.2797798105851313E-3</v>
      </c>
      <c r="M81">
        <v>0.25</v>
      </c>
      <c r="N81">
        <v>2.2114402978566619E-3</v>
      </c>
      <c r="S81">
        <v>7.0000000000000007E-2</v>
      </c>
      <c r="T81">
        <v>1.3996210649422675E-3</v>
      </c>
      <c r="W81">
        <v>92.68</v>
      </c>
      <c r="X81">
        <v>0.80651005350614169</v>
      </c>
      <c r="Y81">
        <v>3.4</v>
      </c>
      <c r="Z81">
        <v>0.13757640768839557</v>
      </c>
      <c r="AE81">
        <v>2.5</v>
      </c>
      <c r="AF81">
        <v>4.3257947013102607E-2</v>
      </c>
      <c r="EB81">
        <v>1</v>
      </c>
    </row>
    <row r="82" spans="1:132" x14ac:dyDescent="0.45">
      <c r="A82">
        <v>81</v>
      </c>
      <c r="B82" t="s">
        <v>440</v>
      </c>
      <c r="C82" t="s">
        <v>34</v>
      </c>
      <c r="D82">
        <f>1538+173</f>
        <v>1711</v>
      </c>
      <c r="E82">
        <f>29.8+273</f>
        <v>302.8</v>
      </c>
      <c r="F82">
        <v>3</v>
      </c>
      <c r="X82">
        <v>1</v>
      </c>
      <c r="CX82">
        <v>1</v>
      </c>
    </row>
    <row r="83" spans="1:132" x14ac:dyDescent="0.45">
      <c r="A83">
        <v>82</v>
      </c>
      <c r="B83" t="s">
        <v>440</v>
      </c>
      <c r="C83" t="s">
        <v>67</v>
      </c>
      <c r="D83">
        <f t="shared" ref="D83:D89" si="1">1538+173</f>
        <v>1711</v>
      </c>
      <c r="E83">
        <f>156.6+273</f>
        <v>429.6</v>
      </c>
      <c r="F83">
        <v>3</v>
      </c>
      <c r="X83">
        <v>1</v>
      </c>
      <c r="CZ83">
        <v>1</v>
      </c>
    </row>
    <row r="84" spans="1:132" x14ac:dyDescent="0.45">
      <c r="A84">
        <v>83</v>
      </c>
      <c r="B84" t="s">
        <v>440</v>
      </c>
      <c r="C84" t="s">
        <v>51</v>
      </c>
      <c r="D84">
        <f t="shared" si="1"/>
        <v>1711</v>
      </c>
      <c r="E84">
        <f>273-38.8</f>
        <v>234.2</v>
      </c>
      <c r="F84">
        <v>0</v>
      </c>
      <c r="X84">
        <v>1</v>
      </c>
      <c r="DB84">
        <v>1</v>
      </c>
    </row>
    <row r="85" spans="1:132" x14ac:dyDescent="0.45">
      <c r="A85">
        <v>84</v>
      </c>
      <c r="B85" t="s">
        <v>440</v>
      </c>
      <c r="C85" t="s">
        <v>408</v>
      </c>
      <c r="D85">
        <f t="shared" si="1"/>
        <v>1711</v>
      </c>
      <c r="E85">
        <f>273+419.5</f>
        <v>692.5</v>
      </c>
      <c r="F85">
        <v>3</v>
      </c>
      <c r="X85">
        <v>1</v>
      </c>
      <c r="DD85">
        <v>1</v>
      </c>
    </row>
    <row r="86" spans="1:132" x14ac:dyDescent="0.45">
      <c r="A86">
        <v>85</v>
      </c>
      <c r="B86" t="s">
        <v>440</v>
      </c>
      <c r="C86" t="s">
        <v>369</v>
      </c>
      <c r="D86">
        <f t="shared" si="1"/>
        <v>1711</v>
      </c>
      <c r="E86">
        <f>273+327.5</f>
        <v>600.5</v>
      </c>
      <c r="F86">
        <v>3</v>
      </c>
      <c r="X86">
        <v>1</v>
      </c>
      <c r="DF86">
        <v>1</v>
      </c>
    </row>
    <row r="87" spans="1:132" x14ac:dyDescent="0.45">
      <c r="A87">
        <v>86</v>
      </c>
      <c r="B87" t="s">
        <v>440</v>
      </c>
      <c r="C87" t="s">
        <v>398</v>
      </c>
      <c r="D87">
        <f t="shared" si="1"/>
        <v>1711</v>
      </c>
      <c r="E87">
        <f>273+231.9</f>
        <v>504.9</v>
      </c>
      <c r="F87">
        <v>3</v>
      </c>
      <c r="X87">
        <v>1</v>
      </c>
      <c r="DH87">
        <v>1</v>
      </c>
    </row>
    <row r="88" spans="1:132" x14ac:dyDescent="0.45">
      <c r="A88">
        <v>87</v>
      </c>
      <c r="B88" t="s">
        <v>440</v>
      </c>
      <c r="C88" t="s">
        <v>413</v>
      </c>
      <c r="D88">
        <f t="shared" si="1"/>
        <v>1711</v>
      </c>
      <c r="E88">
        <v>544.70000000000005</v>
      </c>
      <c r="F88">
        <v>3</v>
      </c>
      <c r="X88">
        <v>1</v>
      </c>
      <c r="DL88">
        <v>1</v>
      </c>
    </row>
    <row r="89" spans="1:132" x14ac:dyDescent="0.45">
      <c r="A89">
        <v>88</v>
      </c>
      <c r="B89" t="s">
        <v>440</v>
      </c>
      <c r="C89" t="s">
        <v>53</v>
      </c>
      <c r="D89">
        <f t="shared" si="1"/>
        <v>1711</v>
      </c>
      <c r="E89">
        <v>933.5</v>
      </c>
      <c r="F89">
        <v>3</v>
      </c>
      <c r="X89">
        <v>1</v>
      </c>
      <c r="EB89">
        <v>1</v>
      </c>
    </row>
    <row r="90" spans="1:132" x14ac:dyDescent="0.45">
      <c r="A90">
        <v>89</v>
      </c>
      <c r="B90" t="s">
        <v>1011</v>
      </c>
      <c r="C90" t="s">
        <v>34</v>
      </c>
      <c r="D90">
        <f>1050+273</f>
        <v>1323</v>
      </c>
      <c r="E90">
        <f>29.8+273</f>
        <v>302.8</v>
      </c>
      <c r="F90">
        <v>0</v>
      </c>
      <c r="G90">
        <v>94.8</v>
      </c>
      <c r="H90">
        <v>0.9684646859163516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0.2</v>
      </c>
      <c r="AB90">
        <v>4.192301037974717E-3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5</v>
      </c>
      <c r="BF90">
        <v>2.7343013045673697E-2</v>
      </c>
      <c r="CX90">
        <v>1</v>
      </c>
    </row>
    <row r="91" spans="1:132" x14ac:dyDescent="0.45">
      <c r="A91">
        <v>90</v>
      </c>
      <c r="B91" t="s">
        <v>1011</v>
      </c>
      <c r="C91" t="s">
        <v>67</v>
      </c>
      <c r="D91">
        <f t="shared" ref="D91:D97" si="2">1050+273</f>
        <v>1323</v>
      </c>
      <c r="E91">
        <f>156.6+273</f>
        <v>429.6</v>
      </c>
      <c r="F91">
        <v>0</v>
      </c>
      <c r="G91">
        <v>94.8</v>
      </c>
      <c r="H91">
        <v>0.9684646859163516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0.2</v>
      </c>
      <c r="AB91">
        <v>4.192301037974717E-3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5</v>
      </c>
      <c r="BF91">
        <v>2.7343013045673697E-2</v>
      </c>
      <c r="CZ91">
        <v>1</v>
      </c>
    </row>
    <row r="92" spans="1:132" x14ac:dyDescent="0.45">
      <c r="A92">
        <v>91</v>
      </c>
      <c r="B92" t="s">
        <v>1011</v>
      </c>
      <c r="C92" t="s">
        <v>51</v>
      </c>
      <c r="D92">
        <f t="shared" si="2"/>
        <v>1323</v>
      </c>
      <c r="E92">
        <f>273-38.8</f>
        <v>234.2</v>
      </c>
      <c r="F92">
        <v>0</v>
      </c>
      <c r="G92">
        <v>94.8</v>
      </c>
      <c r="H92">
        <v>0.9684646859163516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0.2</v>
      </c>
      <c r="AB92">
        <v>4.192301037974717E-3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</v>
      </c>
      <c r="BF92">
        <v>2.7343013045673697E-2</v>
      </c>
      <c r="DB92">
        <v>1</v>
      </c>
    </row>
    <row r="93" spans="1:132" x14ac:dyDescent="0.45">
      <c r="A93">
        <v>92</v>
      </c>
      <c r="B93" t="s">
        <v>1011</v>
      </c>
      <c r="C93" t="s">
        <v>408</v>
      </c>
      <c r="D93">
        <f t="shared" si="2"/>
        <v>1323</v>
      </c>
      <c r="E93">
        <f>273+419.5</f>
        <v>692.5</v>
      </c>
      <c r="F93">
        <v>0</v>
      </c>
      <c r="G93">
        <v>94.8</v>
      </c>
      <c r="H93">
        <v>0.9684646859163516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0.2</v>
      </c>
      <c r="AB93">
        <v>4.192301037974717E-3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5</v>
      </c>
      <c r="BF93">
        <v>2.7343013045673697E-2</v>
      </c>
      <c r="DD93">
        <v>1</v>
      </c>
    </row>
    <row r="94" spans="1:132" x14ac:dyDescent="0.45">
      <c r="A94">
        <v>93</v>
      </c>
      <c r="B94" t="s">
        <v>1011</v>
      </c>
      <c r="C94" t="s">
        <v>369</v>
      </c>
      <c r="D94">
        <f t="shared" si="2"/>
        <v>1323</v>
      </c>
      <c r="E94">
        <f>273+327.5</f>
        <v>600.5</v>
      </c>
      <c r="F94">
        <v>0</v>
      </c>
      <c r="G94">
        <v>94.8</v>
      </c>
      <c r="H94">
        <v>0.9684646859163516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0.2</v>
      </c>
      <c r="AB94">
        <v>4.192301037974717E-3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5</v>
      </c>
      <c r="BF94">
        <v>2.7343013045673697E-2</v>
      </c>
      <c r="DF94">
        <v>1</v>
      </c>
    </row>
    <row r="95" spans="1:132" x14ac:dyDescent="0.45">
      <c r="A95">
        <v>94</v>
      </c>
      <c r="B95" t="s">
        <v>1011</v>
      </c>
      <c r="C95" t="s">
        <v>398</v>
      </c>
      <c r="D95">
        <f t="shared" si="2"/>
        <v>1323</v>
      </c>
      <c r="E95">
        <f>273+231.9</f>
        <v>504.9</v>
      </c>
      <c r="F95">
        <v>2</v>
      </c>
      <c r="G95">
        <v>94.8</v>
      </c>
      <c r="H95">
        <v>0.9684646859163516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</v>
      </c>
      <c r="AB95">
        <v>4.192301037974717E-3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5</v>
      </c>
      <c r="BF95">
        <v>2.7343013045673697E-2</v>
      </c>
      <c r="DH95">
        <v>1</v>
      </c>
    </row>
    <row r="96" spans="1:132" x14ac:dyDescent="0.45">
      <c r="A96">
        <v>95</v>
      </c>
      <c r="B96" t="s">
        <v>1011</v>
      </c>
      <c r="C96" t="s">
        <v>413</v>
      </c>
      <c r="D96">
        <f t="shared" si="2"/>
        <v>1323</v>
      </c>
      <c r="E96">
        <v>544.70000000000005</v>
      </c>
      <c r="F96">
        <v>2</v>
      </c>
      <c r="G96">
        <v>94.8</v>
      </c>
      <c r="H96">
        <v>0.9684646859163516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0.2</v>
      </c>
      <c r="AB96">
        <v>4.192301037974717E-3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5</v>
      </c>
      <c r="BF96">
        <v>2.7343013045673697E-2</v>
      </c>
      <c r="DL96">
        <v>1</v>
      </c>
    </row>
    <row r="97" spans="1:132" x14ac:dyDescent="0.45">
      <c r="A97">
        <v>96</v>
      </c>
      <c r="B97" t="s">
        <v>1011</v>
      </c>
      <c r="C97" t="s">
        <v>53</v>
      </c>
      <c r="D97">
        <f t="shared" si="2"/>
        <v>1323</v>
      </c>
      <c r="E97">
        <v>933.5</v>
      </c>
      <c r="F97">
        <v>2</v>
      </c>
      <c r="G97">
        <v>94.8</v>
      </c>
      <c r="H97">
        <v>0.9684646859163516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0.2</v>
      </c>
      <c r="AB97">
        <v>4.192301037974717E-3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5</v>
      </c>
      <c r="BF97">
        <v>2.7343013045673697E-2</v>
      </c>
      <c r="EB97">
        <v>1</v>
      </c>
    </row>
    <row r="98" spans="1:132" x14ac:dyDescent="0.45">
      <c r="A98">
        <v>97</v>
      </c>
      <c r="B98" t="s">
        <v>33</v>
      </c>
      <c r="C98" t="s">
        <v>34</v>
      </c>
      <c r="D98">
        <f>1084+273</f>
        <v>1357</v>
      </c>
      <c r="E98">
        <f>29.8+273</f>
        <v>302.8</v>
      </c>
      <c r="F98">
        <v>0</v>
      </c>
      <c r="H98">
        <v>1</v>
      </c>
      <c r="CX98">
        <v>1</v>
      </c>
    </row>
    <row r="99" spans="1:132" x14ac:dyDescent="0.45">
      <c r="A99">
        <v>98</v>
      </c>
      <c r="B99" t="s">
        <v>33</v>
      </c>
      <c r="C99" t="s">
        <v>67</v>
      </c>
      <c r="D99">
        <f t="shared" ref="D99:D105" si="3">1084+273</f>
        <v>1357</v>
      </c>
      <c r="E99">
        <f>156.6+273</f>
        <v>429.6</v>
      </c>
      <c r="F99">
        <v>0</v>
      </c>
      <c r="H99">
        <v>1</v>
      </c>
      <c r="CZ99">
        <v>1</v>
      </c>
    </row>
    <row r="100" spans="1:132" x14ac:dyDescent="0.45">
      <c r="A100">
        <v>99</v>
      </c>
      <c r="B100" t="s">
        <v>33</v>
      </c>
      <c r="C100" t="s">
        <v>51</v>
      </c>
      <c r="D100">
        <f t="shared" si="3"/>
        <v>1357</v>
      </c>
      <c r="E100">
        <f>273-38.8</f>
        <v>234.2</v>
      </c>
      <c r="F100">
        <v>0</v>
      </c>
      <c r="H100">
        <v>1</v>
      </c>
      <c r="DB100">
        <v>1</v>
      </c>
    </row>
    <row r="101" spans="1:132" x14ac:dyDescent="0.45">
      <c r="A101">
        <v>100</v>
      </c>
      <c r="B101" t="s">
        <v>33</v>
      </c>
      <c r="C101" t="s">
        <v>408</v>
      </c>
      <c r="D101">
        <f t="shared" si="3"/>
        <v>1357</v>
      </c>
      <c r="E101">
        <f>273+419.5</f>
        <v>692.5</v>
      </c>
      <c r="F101">
        <v>0</v>
      </c>
      <c r="H101">
        <v>1</v>
      </c>
      <c r="DD101">
        <v>1</v>
      </c>
    </row>
    <row r="102" spans="1:132" x14ac:dyDescent="0.45">
      <c r="A102">
        <v>101</v>
      </c>
      <c r="B102" t="s">
        <v>33</v>
      </c>
      <c r="C102" t="s">
        <v>369</v>
      </c>
      <c r="D102">
        <f t="shared" si="3"/>
        <v>1357</v>
      </c>
      <c r="E102">
        <f>273+327.5</f>
        <v>600.5</v>
      </c>
      <c r="F102">
        <v>0</v>
      </c>
      <c r="H102">
        <v>1</v>
      </c>
      <c r="DF102">
        <v>1</v>
      </c>
    </row>
    <row r="103" spans="1:132" x14ac:dyDescent="0.45">
      <c r="A103">
        <v>102</v>
      </c>
      <c r="B103" t="s">
        <v>33</v>
      </c>
      <c r="C103" t="s">
        <v>398</v>
      </c>
      <c r="D103">
        <f t="shared" si="3"/>
        <v>1357</v>
      </c>
      <c r="E103">
        <f>273+231.9</f>
        <v>504.9</v>
      </c>
      <c r="F103">
        <v>2</v>
      </c>
      <c r="H103">
        <v>1</v>
      </c>
      <c r="DH103">
        <v>1</v>
      </c>
    </row>
    <row r="104" spans="1:132" x14ac:dyDescent="0.45">
      <c r="A104">
        <v>103</v>
      </c>
      <c r="B104" t="s">
        <v>33</v>
      </c>
      <c r="C104" t="s">
        <v>413</v>
      </c>
      <c r="D104">
        <f t="shared" si="3"/>
        <v>1357</v>
      </c>
      <c r="E104">
        <v>544.70000000000005</v>
      </c>
      <c r="F104">
        <v>2</v>
      </c>
      <c r="H104">
        <v>1</v>
      </c>
      <c r="DL104">
        <v>1</v>
      </c>
    </row>
    <row r="105" spans="1:132" x14ac:dyDescent="0.45">
      <c r="A105">
        <v>104</v>
      </c>
      <c r="B105" t="s">
        <v>33</v>
      </c>
      <c r="C105" t="s">
        <v>53</v>
      </c>
      <c r="D105">
        <f t="shared" si="3"/>
        <v>1357</v>
      </c>
      <c r="E105">
        <v>933.5</v>
      </c>
      <c r="F105">
        <v>2</v>
      </c>
      <c r="H105">
        <v>1</v>
      </c>
      <c r="EB105">
        <v>1</v>
      </c>
    </row>
    <row r="106" spans="1:132" x14ac:dyDescent="0.45">
      <c r="A106">
        <v>105</v>
      </c>
      <c r="B106" t="s">
        <v>648</v>
      </c>
      <c r="C106" t="s">
        <v>34</v>
      </c>
      <c r="D106">
        <f>950+273</f>
        <v>1223</v>
      </c>
      <c r="E106">
        <f>29.8+273</f>
        <v>302.8</v>
      </c>
      <c r="F106">
        <v>0</v>
      </c>
      <c r="G106">
        <v>70</v>
      </c>
      <c r="H106">
        <v>0.70597253411642769</v>
      </c>
      <c r="I106">
        <v>30</v>
      </c>
      <c r="J106">
        <v>0.29402746588357231</v>
      </c>
      <c r="CX106">
        <v>1</v>
      </c>
    </row>
    <row r="107" spans="1:132" x14ac:dyDescent="0.45">
      <c r="A107">
        <v>106</v>
      </c>
      <c r="B107" t="s">
        <v>648</v>
      </c>
      <c r="C107" t="s">
        <v>67</v>
      </c>
      <c r="D107">
        <f t="shared" ref="D107:D113" si="4">950+273</f>
        <v>1223</v>
      </c>
      <c r="E107">
        <f>156.6+273</f>
        <v>429.6</v>
      </c>
      <c r="F107">
        <v>0</v>
      </c>
      <c r="G107">
        <v>70</v>
      </c>
      <c r="H107">
        <v>0.70597253411642769</v>
      </c>
      <c r="I107">
        <v>30</v>
      </c>
      <c r="J107">
        <v>0.29402746588357231</v>
      </c>
      <c r="CZ107">
        <v>1</v>
      </c>
    </row>
    <row r="108" spans="1:132" x14ac:dyDescent="0.45">
      <c r="A108">
        <v>107</v>
      </c>
      <c r="B108" t="s">
        <v>648</v>
      </c>
      <c r="C108" t="s">
        <v>51</v>
      </c>
      <c r="D108">
        <f t="shared" si="4"/>
        <v>1223</v>
      </c>
      <c r="E108">
        <f>273-38.8</f>
        <v>234.2</v>
      </c>
      <c r="F108">
        <v>0</v>
      </c>
      <c r="G108">
        <v>70</v>
      </c>
      <c r="H108">
        <v>0.70597253411642769</v>
      </c>
      <c r="I108">
        <v>30</v>
      </c>
      <c r="J108">
        <v>0.29402746588357231</v>
      </c>
      <c r="DB108">
        <v>1</v>
      </c>
    </row>
    <row r="109" spans="1:132" x14ac:dyDescent="0.45">
      <c r="A109">
        <v>108</v>
      </c>
      <c r="B109" t="s">
        <v>648</v>
      </c>
      <c r="C109" t="s">
        <v>408</v>
      </c>
      <c r="D109">
        <f t="shared" si="4"/>
        <v>1223</v>
      </c>
      <c r="E109">
        <f>273+419.5</f>
        <v>692.5</v>
      </c>
      <c r="F109">
        <v>0</v>
      </c>
      <c r="G109">
        <v>70</v>
      </c>
      <c r="H109">
        <v>0.70597253411642769</v>
      </c>
      <c r="I109">
        <v>30</v>
      </c>
      <c r="J109">
        <v>0.29402746588357231</v>
      </c>
      <c r="DD109">
        <v>1</v>
      </c>
    </row>
    <row r="110" spans="1:132" x14ac:dyDescent="0.45">
      <c r="A110">
        <v>109</v>
      </c>
      <c r="B110" t="s">
        <v>648</v>
      </c>
      <c r="C110" t="s">
        <v>369</v>
      </c>
      <c r="D110">
        <f t="shared" si="4"/>
        <v>1223</v>
      </c>
      <c r="E110">
        <f>273+327.5</f>
        <v>600.5</v>
      </c>
      <c r="F110">
        <v>0</v>
      </c>
      <c r="G110">
        <v>70</v>
      </c>
      <c r="H110">
        <v>0.70597253411642769</v>
      </c>
      <c r="I110">
        <v>30</v>
      </c>
      <c r="J110">
        <v>0.29402746588357231</v>
      </c>
      <c r="DF110">
        <v>1</v>
      </c>
    </row>
    <row r="111" spans="1:132" x14ac:dyDescent="0.45">
      <c r="A111">
        <v>110</v>
      </c>
      <c r="B111" t="s">
        <v>648</v>
      </c>
      <c r="C111" t="s">
        <v>398</v>
      </c>
      <c r="D111">
        <f t="shared" si="4"/>
        <v>1223</v>
      </c>
      <c r="E111">
        <f>273+231.9</f>
        <v>504.9</v>
      </c>
      <c r="F111">
        <v>2</v>
      </c>
      <c r="G111">
        <v>70</v>
      </c>
      <c r="H111">
        <v>0.70597253411642769</v>
      </c>
      <c r="I111">
        <v>30</v>
      </c>
      <c r="J111">
        <v>0.29402746588357231</v>
      </c>
      <c r="DH111">
        <v>1</v>
      </c>
    </row>
    <row r="112" spans="1:132" x14ac:dyDescent="0.45">
      <c r="A112">
        <v>111</v>
      </c>
      <c r="B112" t="s">
        <v>648</v>
      </c>
      <c r="C112" t="s">
        <v>413</v>
      </c>
      <c r="D112">
        <f t="shared" si="4"/>
        <v>1223</v>
      </c>
      <c r="E112">
        <v>544.70000000000005</v>
      </c>
      <c r="F112">
        <v>2</v>
      </c>
      <c r="G112">
        <v>70</v>
      </c>
      <c r="H112">
        <v>0.70597253411642769</v>
      </c>
      <c r="I112">
        <v>30</v>
      </c>
      <c r="J112">
        <v>0.29402746588357231</v>
      </c>
      <c r="DL112">
        <v>1</v>
      </c>
    </row>
    <row r="113" spans="1:132" x14ac:dyDescent="0.45">
      <c r="A113">
        <v>112</v>
      </c>
      <c r="B113" t="s">
        <v>648</v>
      </c>
      <c r="C113" t="s">
        <v>53</v>
      </c>
      <c r="D113">
        <f t="shared" si="4"/>
        <v>1223</v>
      </c>
      <c r="E113">
        <v>933.5</v>
      </c>
      <c r="F113">
        <v>2</v>
      </c>
      <c r="G113">
        <v>70</v>
      </c>
      <c r="H113">
        <v>0.70597253411642769</v>
      </c>
      <c r="I113">
        <v>30</v>
      </c>
      <c r="J113">
        <v>0.29402746588357231</v>
      </c>
      <c r="EB113">
        <v>1</v>
      </c>
    </row>
    <row r="114" spans="1:132" x14ac:dyDescent="0.45">
      <c r="A114">
        <v>113</v>
      </c>
      <c r="B114" t="s">
        <v>1012</v>
      </c>
      <c r="C114" t="s">
        <v>34</v>
      </c>
      <c r="D114">
        <f>1000+273</f>
        <v>1273</v>
      </c>
      <c r="E114">
        <f>29.8+273</f>
        <v>302.8</v>
      </c>
      <c r="F114">
        <v>0</v>
      </c>
      <c r="G114">
        <v>98</v>
      </c>
      <c r="H114">
        <v>0.87417530631479734</v>
      </c>
      <c r="BM114">
        <v>2</v>
      </c>
      <c r="BN114">
        <v>0.12582469368520263</v>
      </c>
      <c r="CX114">
        <v>1</v>
      </c>
    </row>
    <row r="115" spans="1:132" x14ac:dyDescent="0.45">
      <c r="A115">
        <v>114</v>
      </c>
      <c r="B115" t="s">
        <v>1012</v>
      </c>
      <c r="C115" t="s">
        <v>67</v>
      </c>
      <c r="D115">
        <f t="shared" ref="D115:D121" si="5">1000+273</f>
        <v>1273</v>
      </c>
      <c r="E115">
        <f>156.6+273</f>
        <v>429.6</v>
      </c>
      <c r="F115">
        <v>0</v>
      </c>
      <c r="G115">
        <v>98</v>
      </c>
      <c r="H115">
        <v>0.87417530631479734</v>
      </c>
      <c r="BM115">
        <v>2</v>
      </c>
      <c r="BN115">
        <v>0.12582469368520263</v>
      </c>
      <c r="CZ115">
        <v>1</v>
      </c>
    </row>
    <row r="116" spans="1:132" x14ac:dyDescent="0.45">
      <c r="A116">
        <v>115</v>
      </c>
      <c r="B116" t="s">
        <v>1012</v>
      </c>
      <c r="C116" t="s">
        <v>51</v>
      </c>
      <c r="D116">
        <f t="shared" si="5"/>
        <v>1273</v>
      </c>
      <c r="E116">
        <f>273-38.8</f>
        <v>234.2</v>
      </c>
      <c r="F116">
        <v>0</v>
      </c>
      <c r="G116">
        <v>98</v>
      </c>
      <c r="H116">
        <v>0.87417530631479734</v>
      </c>
      <c r="BM116">
        <v>2</v>
      </c>
      <c r="BN116">
        <v>0.12582469368520263</v>
      </c>
      <c r="DB116">
        <v>1</v>
      </c>
    </row>
    <row r="117" spans="1:132" x14ac:dyDescent="0.45">
      <c r="A117">
        <v>116</v>
      </c>
      <c r="B117" t="s">
        <v>1012</v>
      </c>
      <c r="C117" t="s">
        <v>408</v>
      </c>
      <c r="D117">
        <f t="shared" si="5"/>
        <v>1273</v>
      </c>
      <c r="E117">
        <f>273+419.5</f>
        <v>692.5</v>
      </c>
      <c r="F117">
        <v>0</v>
      </c>
      <c r="G117">
        <v>98</v>
      </c>
      <c r="H117">
        <v>0.87417530631479734</v>
      </c>
      <c r="BM117">
        <v>2</v>
      </c>
      <c r="BN117">
        <v>0.12582469368520263</v>
      </c>
      <c r="DD117">
        <v>1</v>
      </c>
    </row>
    <row r="118" spans="1:132" x14ac:dyDescent="0.45">
      <c r="A118">
        <v>117</v>
      </c>
      <c r="B118" t="s">
        <v>1012</v>
      </c>
      <c r="C118" t="s">
        <v>369</v>
      </c>
      <c r="D118">
        <f t="shared" si="5"/>
        <v>1273</v>
      </c>
      <c r="E118">
        <f>273+327.5</f>
        <v>600.5</v>
      </c>
      <c r="F118">
        <v>0</v>
      </c>
      <c r="G118">
        <v>98</v>
      </c>
      <c r="H118">
        <v>0.87417530631479734</v>
      </c>
      <c r="BM118">
        <v>2</v>
      </c>
      <c r="BN118">
        <v>0.12582469368520263</v>
      </c>
      <c r="DF118">
        <v>1</v>
      </c>
    </row>
    <row r="119" spans="1:132" x14ac:dyDescent="0.45">
      <c r="A119">
        <v>118</v>
      </c>
      <c r="B119" t="s">
        <v>1012</v>
      </c>
      <c r="C119" t="s">
        <v>398</v>
      </c>
      <c r="D119">
        <f t="shared" si="5"/>
        <v>1273</v>
      </c>
      <c r="E119">
        <f>273+231.9</f>
        <v>504.9</v>
      </c>
      <c r="F119">
        <v>2</v>
      </c>
      <c r="G119">
        <v>98</v>
      </c>
      <c r="H119">
        <v>0.87417530631479734</v>
      </c>
      <c r="BM119">
        <v>2</v>
      </c>
      <c r="BN119">
        <v>0.12582469368520263</v>
      </c>
      <c r="DH119">
        <v>1</v>
      </c>
    </row>
    <row r="120" spans="1:132" x14ac:dyDescent="0.45">
      <c r="A120">
        <v>119</v>
      </c>
      <c r="B120" t="s">
        <v>1012</v>
      </c>
      <c r="C120" t="s">
        <v>413</v>
      </c>
      <c r="D120">
        <f t="shared" si="5"/>
        <v>1273</v>
      </c>
      <c r="E120">
        <v>544.70000000000005</v>
      </c>
      <c r="F120">
        <v>2</v>
      </c>
      <c r="G120">
        <v>98</v>
      </c>
      <c r="H120">
        <v>0.87417530631479734</v>
      </c>
      <c r="BM120">
        <v>2</v>
      </c>
      <c r="BN120">
        <v>0.12582469368520263</v>
      </c>
      <c r="DL120">
        <v>1</v>
      </c>
    </row>
    <row r="121" spans="1:132" x14ac:dyDescent="0.45">
      <c r="A121">
        <v>120</v>
      </c>
      <c r="B121" t="s">
        <v>1012</v>
      </c>
      <c r="C121" t="s">
        <v>53</v>
      </c>
      <c r="D121">
        <f t="shared" si="5"/>
        <v>1273</v>
      </c>
      <c r="E121">
        <v>933.5</v>
      </c>
      <c r="F121">
        <v>2</v>
      </c>
      <c r="G121">
        <v>98</v>
      </c>
      <c r="H121">
        <v>0.87417530631479734</v>
      </c>
      <c r="BM121">
        <v>2</v>
      </c>
      <c r="BN121">
        <v>0.12582469368520263</v>
      </c>
      <c r="EB121">
        <v>1</v>
      </c>
    </row>
    <row r="122" spans="1:132" x14ac:dyDescent="0.45">
      <c r="A122">
        <v>121</v>
      </c>
      <c r="B122" t="s">
        <v>652</v>
      </c>
      <c r="C122" t="s">
        <v>34</v>
      </c>
      <c r="D122">
        <f>1020+273</f>
        <v>1293</v>
      </c>
      <c r="E122">
        <f>29.8+273</f>
        <v>302.8</v>
      </c>
      <c r="F122">
        <v>0</v>
      </c>
      <c r="G122">
        <v>90</v>
      </c>
      <c r="H122">
        <v>0.90254518016857455</v>
      </c>
      <c r="I122">
        <v>10</v>
      </c>
      <c r="J122">
        <v>9.7454819831425524E-2</v>
      </c>
      <c r="CX122">
        <v>1</v>
      </c>
    </row>
    <row r="123" spans="1:132" x14ac:dyDescent="0.45">
      <c r="A123">
        <v>122</v>
      </c>
      <c r="B123" t="s">
        <v>652</v>
      </c>
      <c r="C123" t="s">
        <v>67</v>
      </c>
      <c r="D123">
        <f t="shared" ref="D123:D129" si="6">1020+273</f>
        <v>1293</v>
      </c>
      <c r="E123">
        <f>156.6+273</f>
        <v>429.6</v>
      </c>
      <c r="F123">
        <v>0</v>
      </c>
      <c r="G123">
        <v>90</v>
      </c>
      <c r="H123">
        <v>0.90254518016857455</v>
      </c>
      <c r="I123">
        <v>10</v>
      </c>
      <c r="J123">
        <v>9.7454819831425524E-2</v>
      </c>
      <c r="CZ123">
        <v>1</v>
      </c>
    </row>
    <row r="124" spans="1:132" x14ac:dyDescent="0.45">
      <c r="A124">
        <v>123</v>
      </c>
      <c r="B124" t="s">
        <v>652</v>
      </c>
      <c r="C124" t="s">
        <v>51</v>
      </c>
      <c r="D124">
        <f t="shared" si="6"/>
        <v>1293</v>
      </c>
      <c r="E124">
        <f>273-38.8</f>
        <v>234.2</v>
      </c>
      <c r="F124">
        <v>0</v>
      </c>
      <c r="G124">
        <v>90</v>
      </c>
      <c r="H124">
        <v>0.90254518016857455</v>
      </c>
      <c r="I124">
        <v>10</v>
      </c>
      <c r="J124">
        <v>9.7454819831425524E-2</v>
      </c>
      <c r="DB124">
        <v>1</v>
      </c>
    </row>
    <row r="125" spans="1:132" x14ac:dyDescent="0.45">
      <c r="A125">
        <v>124</v>
      </c>
      <c r="B125" t="s">
        <v>652</v>
      </c>
      <c r="C125" t="s">
        <v>408</v>
      </c>
      <c r="D125">
        <f t="shared" si="6"/>
        <v>1293</v>
      </c>
      <c r="E125">
        <f>273+419.5</f>
        <v>692.5</v>
      </c>
      <c r="F125">
        <v>0</v>
      </c>
      <c r="G125">
        <v>90</v>
      </c>
      <c r="H125">
        <v>0.90254518016857455</v>
      </c>
      <c r="I125">
        <v>10</v>
      </c>
      <c r="J125">
        <v>9.7454819831425524E-2</v>
      </c>
      <c r="DD125">
        <v>1</v>
      </c>
    </row>
    <row r="126" spans="1:132" x14ac:dyDescent="0.45">
      <c r="A126">
        <v>125</v>
      </c>
      <c r="B126" t="s">
        <v>652</v>
      </c>
      <c r="C126" t="s">
        <v>369</v>
      </c>
      <c r="D126">
        <f t="shared" si="6"/>
        <v>1293</v>
      </c>
      <c r="E126">
        <f>273+327.5</f>
        <v>600.5</v>
      </c>
      <c r="F126">
        <v>0</v>
      </c>
      <c r="G126">
        <v>90</v>
      </c>
      <c r="H126">
        <v>0.90254518016857455</v>
      </c>
      <c r="I126">
        <v>10</v>
      </c>
      <c r="J126">
        <v>9.7454819831425524E-2</v>
      </c>
      <c r="DF126">
        <v>1</v>
      </c>
    </row>
    <row r="127" spans="1:132" x14ac:dyDescent="0.45">
      <c r="A127">
        <v>126</v>
      </c>
      <c r="B127" t="s">
        <v>652</v>
      </c>
      <c r="C127" t="s">
        <v>398</v>
      </c>
      <c r="D127">
        <f t="shared" si="6"/>
        <v>1293</v>
      </c>
      <c r="E127">
        <f>273+231.9</f>
        <v>504.9</v>
      </c>
      <c r="F127">
        <v>2</v>
      </c>
      <c r="G127">
        <v>90</v>
      </c>
      <c r="H127">
        <v>0.90254518016857455</v>
      </c>
      <c r="I127">
        <v>10</v>
      </c>
      <c r="J127">
        <v>9.7454819831425524E-2</v>
      </c>
      <c r="DH127">
        <v>1</v>
      </c>
    </row>
    <row r="128" spans="1:132" x14ac:dyDescent="0.45">
      <c r="A128">
        <v>127</v>
      </c>
      <c r="B128" t="s">
        <v>652</v>
      </c>
      <c r="C128" t="s">
        <v>413</v>
      </c>
      <c r="D128">
        <f t="shared" si="6"/>
        <v>1293</v>
      </c>
      <c r="E128">
        <v>544.70000000000005</v>
      </c>
      <c r="F128">
        <v>2</v>
      </c>
      <c r="G128">
        <v>90</v>
      </c>
      <c r="H128">
        <v>0.90254518016857455</v>
      </c>
      <c r="I128">
        <v>10</v>
      </c>
      <c r="J128">
        <v>9.7454819831425524E-2</v>
      </c>
      <c r="DL128">
        <v>1</v>
      </c>
    </row>
    <row r="129" spans="1:132" x14ac:dyDescent="0.45">
      <c r="A129">
        <v>128</v>
      </c>
      <c r="B129" t="s">
        <v>652</v>
      </c>
      <c r="C129" t="s">
        <v>53</v>
      </c>
      <c r="D129">
        <f t="shared" si="6"/>
        <v>1293</v>
      </c>
      <c r="E129">
        <v>933.5</v>
      </c>
      <c r="F129">
        <v>2</v>
      </c>
      <c r="G129">
        <v>90</v>
      </c>
      <c r="H129">
        <v>0.90254518016857455</v>
      </c>
      <c r="I129">
        <v>10</v>
      </c>
      <c r="J129">
        <v>9.7454819831425524E-2</v>
      </c>
      <c r="EB129">
        <v>1</v>
      </c>
    </row>
    <row r="130" spans="1:132" x14ac:dyDescent="0.45">
      <c r="A130">
        <v>137</v>
      </c>
      <c r="B130" t="s">
        <v>1013</v>
      </c>
      <c r="C130" t="s">
        <v>34</v>
      </c>
      <c r="D130">
        <v>1273</v>
      </c>
      <c r="E130">
        <f>29.8+273</f>
        <v>302.8</v>
      </c>
      <c r="F130">
        <v>0</v>
      </c>
      <c r="G130">
        <v>73.3</v>
      </c>
      <c r="H130">
        <v>0.7057941346542812</v>
      </c>
      <c r="I130">
        <v>23</v>
      </c>
      <c r="J130">
        <v>0.21521809720062288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3.3</v>
      </c>
      <c r="R130">
        <v>7.4834539516893409E-2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0.4</v>
      </c>
      <c r="AX130">
        <v>4.1532286282025778E-3</v>
      </c>
      <c r="CX130">
        <v>1</v>
      </c>
    </row>
    <row r="131" spans="1:132" x14ac:dyDescent="0.45">
      <c r="A131">
        <v>138</v>
      </c>
      <c r="B131" t="s">
        <v>1013</v>
      </c>
      <c r="C131" t="s">
        <v>67</v>
      </c>
      <c r="D131">
        <v>1273</v>
      </c>
      <c r="E131">
        <f>156.6+273</f>
        <v>429.6</v>
      </c>
      <c r="F131">
        <v>0</v>
      </c>
      <c r="G131">
        <v>73.3</v>
      </c>
      <c r="H131">
        <v>0.7057941346542812</v>
      </c>
      <c r="I131">
        <v>23</v>
      </c>
      <c r="J131">
        <v>0.21521809720062288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3.3</v>
      </c>
      <c r="R131">
        <v>7.4834539516893409E-2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0.4</v>
      </c>
      <c r="AX131">
        <v>4.1532286282025778E-3</v>
      </c>
      <c r="CZ131">
        <v>1</v>
      </c>
    </row>
    <row r="132" spans="1:132" x14ac:dyDescent="0.45">
      <c r="A132">
        <v>139</v>
      </c>
      <c r="B132" t="s">
        <v>1013</v>
      </c>
      <c r="C132" t="s">
        <v>51</v>
      </c>
      <c r="D132">
        <v>1273</v>
      </c>
      <c r="E132">
        <f>273-38.8</f>
        <v>234.2</v>
      </c>
      <c r="F132">
        <v>0</v>
      </c>
      <c r="G132">
        <v>73.3</v>
      </c>
      <c r="H132">
        <v>0.7057941346542812</v>
      </c>
      <c r="I132">
        <v>23</v>
      </c>
      <c r="J132">
        <v>0.21521809720062288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3.3</v>
      </c>
      <c r="R132">
        <v>7.4834539516893409E-2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0.4</v>
      </c>
      <c r="AX132">
        <v>4.1532286282025778E-3</v>
      </c>
      <c r="DB132">
        <v>1</v>
      </c>
    </row>
    <row r="133" spans="1:132" x14ac:dyDescent="0.45">
      <c r="A133">
        <v>140</v>
      </c>
      <c r="B133" t="s">
        <v>1013</v>
      </c>
      <c r="C133" t="s">
        <v>408</v>
      </c>
      <c r="D133">
        <v>1273</v>
      </c>
      <c r="E133">
        <f>273+419.5</f>
        <v>692.5</v>
      </c>
      <c r="F133">
        <v>0</v>
      </c>
      <c r="G133">
        <v>73.3</v>
      </c>
      <c r="H133">
        <v>0.7057941346542812</v>
      </c>
      <c r="I133">
        <v>23</v>
      </c>
      <c r="J133">
        <v>0.21521809720062288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3.3</v>
      </c>
      <c r="R133">
        <v>7.4834539516893409E-2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0.4</v>
      </c>
      <c r="AX133">
        <v>4.1532286282025778E-3</v>
      </c>
      <c r="DD133">
        <v>1</v>
      </c>
    </row>
    <row r="134" spans="1:132" x14ac:dyDescent="0.45">
      <c r="A134">
        <v>141</v>
      </c>
      <c r="B134" t="s">
        <v>1013</v>
      </c>
      <c r="C134" t="s">
        <v>369</v>
      </c>
      <c r="D134">
        <v>1273</v>
      </c>
      <c r="E134">
        <f>273+327.5</f>
        <v>600.5</v>
      </c>
      <c r="F134">
        <v>0</v>
      </c>
      <c r="G134">
        <v>73.3</v>
      </c>
      <c r="H134">
        <v>0.7057941346542812</v>
      </c>
      <c r="I134">
        <v>23</v>
      </c>
      <c r="J134">
        <v>0.21521809720062288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3.3</v>
      </c>
      <c r="R134">
        <v>7.4834539516893409E-2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0.4</v>
      </c>
      <c r="AX134">
        <v>4.1532286282025778E-3</v>
      </c>
      <c r="DF134">
        <v>1</v>
      </c>
    </row>
    <row r="135" spans="1:132" x14ac:dyDescent="0.45">
      <c r="A135">
        <v>142</v>
      </c>
      <c r="B135" t="s">
        <v>1013</v>
      </c>
      <c r="C135" t="s">
        <v>398</v>
      </c>
      <c r="D135">
        <v>1273</v>
      </c>
      <c r="E135">
        <f>273+231.9</f>
        <v>504.9</v>
      </c>
      <c r="F135">
        <v>2</v>
      </c>
      <c r="G135">
        <v>73.3</v>
      </c>
      <c r="H135">
        <v>0.7057941346542812</v>
      </c>
      <c r="I135">
        <v>23</v>
      </c>
      <c r="J135">
        <v>0.21521809720062288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3.3</v>
      </c>
      <c r="R135">
        <v>7.4834539516893409E-2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0.4</v>
      </c>
      <c r="AX135">
        <v>4.1532286282025778E-3</v>
      </c>
      <c r="DH135">
        <v>1</v>
      </c>
    </row>
    <row r="136" spans="1:132" x14ac:dyDescent="0.45">
      <c r="A136">
        <v>143</v>
      </c>
      <c r="B136" t="s">
        <v>1013</v>
      </c>
      <c r="C136" t="s">
        <v>413</v>
      </c>
      <c r="D136">
        <v>1273</v>
      </c>
      <c r="E136">
        <v>544.70000000000005</v>
      </c>
      <c r="F136">
        <v>2</v>
      </c>
      <c r="G136">
        <v>73.3</v>
      </c>
      <c r="H136">
        <v>0.7057941346542812</v>
      </c>
      <c r="I136">
        <v>23</v>
      </c>
      <c r="J136">
        <v>0.21521809720062288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3.3</v>
      </c>
      <c r="R136">
        <v>7.4834539516893409E-2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0.4</v>
      </c>
      <c r="AX136">
        <v>4.1532286282025778E-3</v>
      </c>
      <c r="DL136">
        <v>1</v>
      </c>
    </row>
    <row r="137" spans="1:132" x14ac:dyDescent="0.45">
      <c r="A137">
        <v>144</v>
      </c>
      <c r="B137" t="s">
        <v>1013</v>
      </c>
      <c r="C137" t="s">
        <v>53</v>
      </c>
      <c r="D137">
        <v>1273</v>
      </c>
      <c r="E137">
        <v>933.5</v>
      </c>
      <c r="F137">
        <v>2</v>
      </c>
      <c r="G137">
        <v>73.3</v>
      </c>
      <c r="H137">
        <v>0.7057941346542812</v>
      </c>
      <c r="I137">
        <v>23</v>
      </c>
      <c r="J137">
        <v>0.21521809720062288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3.3</v>
      </c>
      <c r="R137">
        <v>7.4834539516893409E-2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0.4</v>
      </c>
      <c r="AX137">
        <v>4.1532286282025778E-3</v>
      </c>
      <c r="EB137">
        <v>1</v>
      </c>
    </row>
    <row r="138" spans="1:132" x14ac:dyDescent="0.45">
      <c r="A138">
        <v>145</v>
      </c>
      <c r="B138" t="s">
        <v>1014</v>
      </c>
      <c r="C138" t="s">
        <v>34</v>
      </c>
      <c r="D138">
        <v>933.5</v>
      </c>
      <c r="E138">
        <f>29.8+273</f>
        <v>302.8</v>
      </c>
      <c r="F138">
        <v>0</v>
      </c>
      <c r="R138">
        <v>1</v>
      </c>
      <c r="CX138">
        <v>1</v>
      </c>
    </row>
    <row r="139" spans="1:132" x14ac:dyDescent="0.45">
      <c r="A139">
        <v>146</v>
      </c>
      <c r="B139" t="s">
        <v>1014</v>
      </c>
      <c r="C139" t="s">
        <v>67</v>
      </c>
      <c r="D139">
        <v>933.5</v>
      </c>
      <c r="E139">
        <f>156.6+273</f>
        <v>429.6</v>
      </c>
      <c r="F139">
        <v>0</v>
      </c>
      <c r="R139">
        <v>1</v>
      </c>
      <c r="CZ139">
        <v>1</v>
      </c>
    </row>
    <row r="140" spans="1:132" x14ac:dyDescent="0.45">
      <c r="A140">
        <v>147</v>
      </c>
      <c r="B140" t="s">
        <v>1014</v>
      </c>
      <c r="C140" t="s">
        <v>51</v>
      </c>
      <c r="D140">
        <v>933.5</v>
      </c>
      <c r="E140">
        <f>273-38.8</f>
        <v>234.2</v>
      </c>
      <c r="F140">
        <v>0</v>
      </c>
      <c r="R140">
        <v>1</v>
      </c>
      <c r="DB140">
        <v>1</v>
      </c>
    </row>
    <row r="141" spans="1:132" x14ac:dyDescent="0.45">
      <c r="A141">
        <v>148</v>
      </c>
      <c r="B141" t="s">
        <v>1014</v>
      </c>
      <c r="C141" t="s">
        <v>408</v>
      </c>
      <c r="D141">
        <v>933.5</v>
      </c>
      <c r="E141">
        <f>273+419.5</f>
        <v>692.5</v>
      </c>
      <c r="F141">
        <v>0</v>
      </c>
      <c r="R141">
        <v>1</v>
      </c>
      <c r="DD141">
        <v>1</v>
      </c>
    </row>
    <row r="142" spans="1:132" x14ac:dyDescent="0.45">
      <c r="A142">
        <v>149</v>
      </c>
      <c r="B142" t="s">
        <v>1014</v>
      </c>
      <c r="C142" t="s">
        <v>369</v>
      </c>
      <c r="D142">
        <v>933.5</v>
      </c>
      <c r="E142">
        <f>273+327.5</f>
        <v>600.5</v>
      </c>
      <c r="F142">
        <v>0</v>
      </c>
      <c r="R142">
        <v>1</v>
      </c>
      <c r="DF142">
        <v>1</v>
      </c>
    </row>
    <row r="143" spans="1:132" x14ac:dyDescent="0.45">
      <c r="A143">
        <v>150</v>
      </c>
      <c r="B143" t="s">
        <v>1014</v>
      </c>
      <c r="C143" t="s">
        <v>398</v>
      </c>
      <c r="D143">
        <v>933.5</v>
      </c>
      <c r="E143">
        <f>273+231.9</f>
        <v>504.9</v>
      </c>
      <c r="F143">
        <v>2</v>
      </c>
      <c r="R143">
        <v>1</v>
      </c>
      <c r="DH143">
        <v>1</v>
      </c>
    </row>
    <row r="144" spans="1:132" x14ac:dyDescent="0.45">
      <c r="A144">
        <v>151</v>
      </c>
      <c r="B144" t="s">
        <v>1014</v>
      </c>
      <c r="C144" t="s">
        <v>413</v>
      </c>
      <c r="D144">
        <v>933.5</v>
      </c>
      <c r="E144">
        <v>544.70000000000005</v>
      </c>
      <c r="F144">
        <v>2</v>
      </c>
      <c r="R144">
        <v>1</v>
      </c>
      <c r="DL144">
        <v>1</v>
      </c>
    </row>
    <row r="145" spans="1:116" x14ac:dyDescent="0.45">
      <c r="A145">
        <v>153</v>
      </c>
      <c r="B145">
        <v>6061</v>
      </c>
      <c r="C145" t="s">
        <v>34</v>
      </c>
      <c r="D145">
        <v>933.5</v>
      </c>
      <c r="E145">
        <f>29.8+273</f>
        <v>302.8</v>
      </c>
      <c r="F145">
        <v>0</v>
      </c>
      <c r="G145">
        <v>0.13</v>
      </c>
      <c r="H145">
        <v>5.5268668448230258E-4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97.9</v>
      </c>
      <c r="R145">
        <v>0.98024000225272812</v>
      </c>
      <c r="S145">
        <v>1.1000000000000001</v>
      </c>
      <c r="T145">
        <v>1.2227028581432643E-2</v>
      </c>
      <c r="U145">
        <v>0</v>
      </c>
      <c r="V145">
        <v>0</v>
      </c>
      <c r="W145">
        <v>0.15</v>
      </c>
      <c r="X145">
        <v>7.25656068350842E-4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0.57999999999999996</v>
      </c>
      <c r="AF145">
        <v>5.5791713682601593E-3</v>
      </c>
      <c r="AG145">
        <v>0.13</v>
      </c>
      <c r="AH145">
        <v>6.7545504474590212E-4</v>
      </c>
      <c r="CX145">
        <v>1</v>
      </c>
    </row>
    <row r="146" spans="1:116" x14ac:dyDescent="0.45">
      <c r="A146">
        <v>154</v>
      </c>
      <c r="B146">
        <v>6061</v>
      </c>
      <c r="C146" t="s">
        <v>67</v>
      </c>
      <c r="D146">
        <v>933.5</v>
      </c>
      <c r="E146">
        <f>156.6+273</f>
        <v>429.6</v>
      </c>
      <c r="F146">
        <v>0</v>
      </c>
      <c r="G146">
        <v>0.13</v>
      </c>
      <c r="H146">
        <v>5.5268668448230258E-4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97.9</v>
      </c>
      <c r="R146">
        <v>0.98024000225272812</v>
      </c>
      <c r="S146">
        <v>1.1000000000000001</v>
      </c>
      <c r="T146">
        <v>1.2227028581432643E-2</v>
      </c>
      <c r="U146">
        <v>0</v>
      </c>
      <c r="V146">
        <v>0</v>
      </c>
      <c r="W146">
        <v>0.15</v>
      </c>
      <c r="X146">
        <v>7.25656068350842E-4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0.57999999999999996</v>
      </c>
      <c r="AF146">
        <v>5.5791713682601593E-3</v>
      </c>
      <c r="AG146">
        <v>0.13</v>
      </c>
      <c r="AH146">
        <v>6.7545504474590212E-4</v>
      </c>
      <c r="CZ146">
        <v>1</v>
      </c>
    </row>
    <row r="147" spans="1:116" x14ac:dyDescent="0.45">
      <c r="A147">
        <v>155</v>
      </c>
      <c r="B147">
        <v>6061</v>
      </c>
      <c r="C147" t="s">
        <v>51</v>
      </c>
      <c r="D147">
        <v>933.5</v>
      </c>
      <c r="E147">
        <f>273-38.8</f>
        <v>234.2</v>
      </c>
      <c r="F147">
        <v>0</v>
      </c>
      <c r="G147">
        <v>0.13</v>
      </c>
      <c r="H147">
        <v>5.5268668448230258E-4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97.9</v>
      </c>
      <c r="R147">
        <v>0.98024000225272812</v>
      </c>
      <c r="S147">
        <v>1.1000000000000001</v>
      </c>
      <c r="T147">
        <v>1.2227028581432643E-2</v>
      </c>
      <c r="U147">
        <v>0</v>
      </c>
      <c r="V147">
        <v>0</v>
      </c>
      <c r="W147">
        <v>0.15</v>
      </c>
      <c r="X147">
        <v>7.25656068350842E-4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0.57999999999999996</v>
      </c>
      <c r="AF147">
        <v>5.5791713682601593E-3</v>
      </c>
      <c r="AG147">
        <v>0.13</v>
      </c>
      <c r="AH147">
        <v>6.7545504474590212E-4</v>
      </c>
      <c r="DB147">
        <v>1</v>
      </c>
    </row>
    <row r="148" spans="1:116" x14ac:dyDescent="0.45">
      <c r="A148">
        <v>156</v>
      </c>
      <c r="B148">
        <v>6061</v>
      </c>
      <c r="C148" t="s">
        <v>408</v>
      </c>
      <c r="D148">
        <v>933.5</v>
      </c>
      <c r="E148">
        <f>273+419.5</f>
        <v>692.5</v>
      </c>
      <c r="F148">
        <v>0</v>
      </c>
      <c r="G148">
        <v>0.13</v>
      </c>
      <c r="H148">
        <v>5.5268668448230258E-4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97.9</v>
      </c>
      <c r="R148">
        <v>0.98024000225272812</v>
      </c>
      <c r="S148">
        <v>1.1000000000000001</v>
      </c>
      <c r="T148">
        <v>1.2227028581432643E-2</v>
      </c>
      <c r="U148">
        <v>0</v>
      </c>
      <c r="V148">
        <v>0</v>
      </c>
      <c r="W148">
        <v>0.15</v>
      </c>
      <c r="X148">
        <v>7.25656068350842E-4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0.57999999999999996</v>
      </c>
      <c r="AF148">
        <v>5.5791713682601593E-3</v>
      </c>
      <c r="AG148">
        <v>0.13</v>
      </c>
      <c r="AH148">
        <v>6.7545504474590212E-4</v>
      </c>
      <c r="DD148">
        <v>1</v>
      </c>
    </row>
    <row r="149" spans="1:116" x14ac:dyDescent="0.45">
      <c r="A149">
        <v>157</v>
      </c>
      <c r="B149">
        <v>6061</v>
      </c>
      <c r="C149" t="s">
        <v>369</v>
      </c>
      <c r="D149">
        <v>933.5</v>
      </c>
      <c r="E149">
        <f>273+327.5</f>
        <v>600.5</v>
      </c>
      <c r="F149">
        <v>0</v>
      </c>
      <c r="G149">
        <v>0.13</v>
      </c>
      <c r="H149">
        <v>5.5268668448230258E-4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97.9</v>
      </c>
      <c r="R149">
        <v>0.98024000225272812</v>
      </c>
      <c r="S149">
        <v>1.1000000000000001</v>
      </c>
      <c r="T149">
        <v>1.2227028581432643E-2</v>
      </c>
      <c r="U149">
        <v>0</v>
      </c>
      <c r="V149">
        <v>0</v>
      </c>
      <c r="W149">
        <v>0.15</v>
      </c>
      <c r="X149">
        <v>7.25656068350842E-4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0.57999999999999996</v>
      </c>
      <c r="AF149">
        <v>5.5791713682601593E-3</v>
      </c>
      <c r="AG149">
        <v>0.13</v>
      </c>
      <c r="AH149">
        <v>6.7545504474590212E-4</v>
      </c>
      <c r="DF149">
        <v>1</v>
      </c>
    </row>
    <row r="150" spans="1:116" x14ac:dyDescent="0.45">
      <c r="A150">
        <v>158</v>
      </c>
      <c r="B150">
        <v>6061</v>
      </c>
      <c r="C150" t="s">
        <v>398</v>
      </c>
      <c r="D150">
        <v>933.5</v>
      </c>
      <c r="E150">
        <f>273+231.9</f>
        <v>504.9</v>
      </c>
      <c r="F150">
        <v>2</v>
      </c>
      <c r="G150">
        <v>0.13</v>
      </c>
      <c r="H150">
        <v>5.5268668448230258E-4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97.9</v>
      </c>
      <c r="R150">
        <v>0.98024000225272812</v>
      </c>
      <c r="S150">
        <v>1.1000000000000001</v>
      </c>
      <c r="T150">
        <v>1.2227028581432643E-2</v>
      </c>
      <c r="U150">
        <v>0</v>
      </c>
      <c r="V150">
        <v>0</v>
      </c>
      <c r="W150">
        <v>0.15</v>
      </c>
      <c r="X150">
        <v>7.25656068350842E-4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0.57999999999999996</v>
      </c>
      <c r="AF150">
        <v>5.5791713682601593E-3</v>
      </c>
      <c r="AG150">
        <v>0.13</v>
      </c>
      <c r="AH150">
        <v>6.7545504474590212E-4</v>
      </c>
      <c r="DH150">
        <v>1</v>
      </c>
    </row>
    <row r="151" spans="1:116" x14ac:dyDescent="0.45">
      <c r="A151">
        <v>159</v>
      </c>
      <c r="B151">
        <v>6061</v>
      </c>
      <c r="C151" t="s">
        <v>413</v>
      </c>
      <c r="D151">
        <v>933.5</v>
      </c>
      <c r="E151">
        <v>544.70000000000005</v>
      </c>
      <c r="F151">
        <v>2</v>
      </c>
      <c r="G151">
        <v>0.13</v>
      </c>
      <c r="H151">
        <v>5.5268668448230258E-4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97.9</v>
      </c>
      <c r="R151">
        <v>0.98024000225272812</v>
      </c>
      <c r="S151">
        <v>1.1000000000000001</v>
      </c>
      <c r="T151">
        <v>1.2227028581432643E-2</v>
      </c>
      <c r="U151">
        <v>0</v>
      </c>
      <c r="V151">
        <v>0</v>
      </c>
      <c r="W151">
        <v>0.15</v>
      </c>
      <c r="X151">
        <v>7.25656068350842E-4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0.57999999999999996</v>
      </c>
      <c r="AF151">
        <v>5.5791713682601593E-3</v>
      </c>
      <c r="AG151">
        <v>0.13</v>
      </c>
      <c r="AH151">
        <v>6.7545504474590212E-4</v>
      </c>
      <c r="DL151">
        <v>1</v>
      </c>
    </row>
    <row r="152" spans="1:116" x14ac:dyDescent="0.45">
      <c r="A152">
        <v>161</v>
      </c>
      <c r="B152">
        <v>2024</v>
      </c>
      <c r="C152" t="s">
        <v>34</v>
      </c>
      <c r="D152">
        <v>933.5</v>
      </c>
      <c r="E152">
        <f>29.8+273</f>
        <v>302.8</v>
      </c>
      <c r="F152">
        <v>0</v>
      </c>
      <c r="G152">
        <v>3.4</v>
      </c>
      <c r="H152">
        <v>1.4745733463795544E-2</v>
      </c>
      <c r="M152">
        <v>0.6</v>
      </c>
      <c r="N152">
        <v>3.0099139951036296E-3</v>
      </c>
      <c r="Q152">
        <v>94.5</v>
      </c>
      <c r="R152">
        <v>0.96523564496416159</v>
      </c>
      <c r="S152">
        <v>1.5</v>
      </c>
      <c r="T152">
        <v>1.700870757693923E-2</v>
      </c>
      <c r="CX152">
        <v>1</v>
      </c>
    </row>
    <row r="153" spans="1:116" x14ac:dyDescent="0.45">
      <c r="A153">
        <v>162</v>
      </c>
      <c r="B153">
        <v>2024</v>
      </c>
      <c r="C153" t="s">
        <v>67</v>
      </c>
      <c r="D153">
        <v>933.5</v>
      </c>
      <c r="E153">
        <f>156.6+273</f>
        <v>429.6</v>
      </c>
      <c r="F153">
        <v>0</v>
      </c>
      <c r="G153">
        <v>3.4</v>
      </c>
      <c r="H153">
        <v>1.4745733463795544E-2</v>
      </c>
      <c r="M153">
        <v>0.6</v>
      </c>
      <c r="N153">
        <v>3.0099139951036296E-3</v>
      </c>
      <c r="Q153">
        <v>94.5</v>
      </c>
      <c r="R153">
        <v>0.96523564496416159</v>
      </c>
      <c r="S153">
        <v>1.5</v>
      </c>
      <c r="T153">
        <v>1.700870757693923E-2</v>
      </c>
      <c r="CZ153">
        <v>1</v>
      </c>
    </row>
    <row r="154" spans="1:116" x14ac:dyDescent="0.45">
      <c r="A154">
        <v>163</v>
      </c>
      <c r="B154">
        <v>2024</v>
      </c>
      <c r="C154" t="s">
        <v>51</v>
      </c>
      <c r="D154">
        <v>933.5</v>
      </c>
      <c r="E154">
        <f>273-38.8</f>
        <v>234.2</v>
      </c>
      <c r="F154">
        <v>0</v>
      </c>
      <c r="G154">
        <v>3.4</v>
      </c>
      <c r="H154">
        <v>1.4745733463795544E-2</v>
      </c>
      <c r="M154">
        <v>0.6</v>
      </c>
      <c r="N154">
        <v>3.0099139951036296E-3</v>
      </c>
      <c r="Q154">
        <v>94.5</v>
      </c>
      <c r="R154">
        <v>0.96523564496416159</v>
      </c>
      <c r="S154">
        <v>1.5</v>
      </c>
      <c r="T154">
        <v>1.700870757693923E-2</v>
      </c>
      <c r="DB154">
        <v>1</v>
      </c>
    </row>
    <row r="155" spans="1:116" x14ac:dyDescent="0.45">
      <c r="A155">
        <v>164</v>
      </c>
      <c r="B155">
        <v>2024</v>
      </c>
      <c r="C155" t="s">
        <v>408</v>
      </c>
      <c r="D155">
        <v>933.5</v>
      </c>
      <c r="E155">
        <f>273+419.5</f>
        <v>692.5</v>
      </c>
      <c r="F155">
        <v>0</v>
      </c>
      <c r="G155">
        <v>3.4</v>
      </c>
      <c r="H155">
        <v>1.4745733463795544E-2</v>
      </c>
      <c r="M155">
        <v>0.6</v>
      </c>
      <c r="N155">
        <v>3.0099139951036296E-3</v>
      </c>
      <c r="Q155">
        <v>94.5</v>
      </c>
      <c r="R155">
        <v>0.96523564496416159</v>
      </c>
      <c r="S155">
        <v>1.5</v>
      </c>
      <c r="T155">
        <v>1.700870757693923E-2</v>
      </c>
      <c r="DD155">
        <v>1</v>
      </c>
    </row>
    <row r="156" spans="1:116" x14ac:dyDescent="0.45">
      <c r="A156">
        <v>165</v>
      </c>
      <c r="B156">
        <v>2024</v>
      </c>
      <c r="C156" t="s">
        <v>369</v>
      </c>
      <c r="D156">
        <v>933.5</v>
      </c>
      <c r="E156">
        <f>273+327.5</f>
        <v>600.5</v>
      </c>
      <c r="F156">
        <v>0</v>
      </c>
      <c r="G156">
        <v>3.4</v>
      </c>
      <c r="H156">
        <v>1.4745733463795544E-2</v>
      </c>
      <c r="M156">
        <v>0.6</v>
      </c>
      <c r="N156">
        <v>3.0099139951036296E-3</v>
      </c>
      <c r="Q156">
        <v>94.5</v>
      </c>
      <c r="R156">
        <v>0.96523564496416159</v>
      </c>
      <c r="S156">
        <v>1.5</v>
      </c>
      <c r="T156">
        <v>1.700870757693923E-2</v>
      </c>
      <c r="DF156">
        <v>1</v>
      </c>
    </row>
    <row r="157" spans="1:116" x14ac:dyDescent="0.45">
      <c r="A157">
        <v>166</v>
      </c>
      <c r="B157">
        <v>2024</v>
      </c>
      <c r="C157" t="s">
        <v>398</v>
      </c>
      <c r="D157">
        <v>933.5</v>
      </c>
      <c r="E157">
        <f>273+231.9</f>
        <v>504.9</v>
      </c>
      <c r="F157">
        <v>2</v>
      </c>
      <c r="G157">
        <v>3.4</v>
      </c>
      <c r="H157">
        <v>1.4745733463795544E-2</v>
      </c>
      <c r="M157">
        <v>0.6</v>
      </c>
      <c r="N157">
        <v>3.0099139951036296E-3</v>
      </c>
      <c r="Q157">
        <v>94.5</v>
      </c>
      <c r="R157">
        <v>0.96523564496416159</v>
      </c>
      <c r="S157">
        <v>1.5</v>
      </c>
      <c r="T157">
        <v>1.700870757693923E-2</v>
      </c>
      <c r="DH157">
        <v>1</v>
      </c>
    </row>
    <row r="158" spans="1:116" x14ac:dyDescent="0.45">
      <c r="A158">
        <v>167</v>
      </c>
      <c r="B158">
        <v>2024</v>
      </c>
      <c r="C158" t="s">
        <v>413</v>
      </c>
      <c r="D158">
        <v>933.5</v>
      </c>
      <c r="E158">
        <v>544.70000000000005</v>
      </c>
      <c r="F158">
        <v>2</v>
      </c>
      <c r="G158">
        <v>3.4</v>
      </c>
      <c r="H158">
        <v>1.4745733463795544E-2</v>
      </c>
      <c r="M158">
        <v>0.6</v>
      </c>
      <c r="N158">
        <v>3.0099139951036296E-3</v>
      </c>
      <c r="Q158">
        <v>94.5</v>
      </c>
      <c r="R158">
        <v>0.96523564496416159</v>
      </c>
      <c r="S158">
        <v>1.5</v>
      </c>
      <c r="T158">
        <v>1.700870757693923E-2</v>
      </c>
      <c r="DL158">
        <v>1</v>
      </c>
    </row>
    <row r="159" spans="1:116" x14ac:dyDescent="0.45">
      <c r="A159">
        <v>169</v>
      </c>
      <c r="B159">
        <v>3003</v>
      </c>
      <c r="C159" t="s">
        <v>34</v>
      </c>
      <c r="D159">
        <v>933.5</v>
      </c>
      <c r="E159">
        <f>29.8+273</f>
        <v>302.8</v>
      </c>
      <c r="F159">
        <v>0</v>
      </c>
      <c r="G159">
        <v>0.1</v>
      </c>
      <c r="H159">
        <v>4.2757151934534377E-4</v>
      </c>
      <c r="I159">
        <v>0</v>
      </c>
      <c r="J159">
        <v>0</v>
      </c>
      <c r="K159">
        <v>0</v>
      </c>
      <c r="L159">
        <v>0</v>
      </c>
      <c r="M159">
        <v>1.25</v>
      </c>
      <c r="N159">
        <v>6.1820733755140371E-3</v>
      </c>
      <c r="O159">
        <v>0</v>
      </c>
      <c r="P159">
        <v>0</v>
      </c>
      <c r="Q159">
        <v>98.65</v>
      </c>
      <c r="R159">
        <v>0.99339035510514073</v>
      </c>
      <c r="CX159">
        <v>1</v>
      </c>
    </row>
    <row r="160" spans="1:116" x14ac:dyDescent="0.45">
      <c r="A160">
        <v>170</v>
      </c>
      <c r="B160">
        <v>3003</v>
      </c>
      <c r="C160" t="s">
        <v>67</v>
      </c>
      <c r="D160">
        <v>933.5</v>
      </c>
      <c r="E160">
        <f>156.6+273</f>
        <v>429.6</v>
      </c>
      <c r="F160">
        <v>0</v>
      </c>
      <c r="G160">
        <v>0.1</v>
      </c>
      <c r="H160">
        <v>4.2757151934534377E-4</v>
      </c>
      <c r="I160">
        <v>0</v>
      </c>
      <c r="J160">
        <v>0</v>
      </c>
      <c r="K160">
        <v>0</v>
      </c>
      <c r="L160">
        <v>0</v>
      </c>
      <c r="M160">
        <v>1.25</v>
      </c>
      <c r="N160">
        <v>6.1820733755140371E-3</v>
      </c>
      <c r="O160">
        <v>0</v>
      </c>
      <c r="P160">
        <v>0</v>
      </c>
      <c r="Q160">
        <v>98.65</v>
      </c>
      <c r="R160">
        <v>0.99339035510514073</v>
      </c>
      <c r="CZ160">
        <v>1</v>
      </c>
    </row>
    <row r="161" spans="1:116" x14ac:dyDescent="0.45">
      <c r="A161">
        <v>171</v>
      </c>
      <c r="B161">
        <v>3003</v>
      </c>
      <c r="C161" t="s">
        <v>51</v>
      </c>
      <c r="D161">
        <v>933.5</v>
      </c>
      <c r="E161">
        <f>273-38.8</f>
        <v>234.2</v>
      </c>
      <c r="F161">
        <v>0</v>
      </c>
      <c r="G161">
        <v>0.1</v>
      </c>
      <c r="H161">
        <v>4.2757151934534377E-4</v>
      </c>
      <c r="I161">
        <v>0</v>
      </c>
      <c r="J161">
        <v>0</v>
      </c>
      <c r="K161">
        <v>0</v>
      </c>
      <c r="L161">
        <v>0</v>
      </c>
      <c r="M161">
        <v>1.25</v>
      </c>
      <c r="N161">
        <v>6.1820733755140371E-3</v>
      </c>
      <c r="O161">
        <v>0</v>
      </c>
      <c r="P161">
        <v>0</v>
      </c>
      <c r="Q161">
        <v>98.65</v>
      </c>
      <c r="R161">
        <v>0.99339035510514073</v>
      </c>
      <c r="DB161">
        <v>1</v>
      </c>
    </row>
    <row r="162" spans="1:116" x14ac:dyDescent="0.45">
      <c r="A162">
        <v>172</v>
      </c>
      <c r="B162">
        <v>3003</v>
      </c>
      <c r="C162" t="s">
        <v>408</v>
      </c>
      <c r="D162">
        <v>933.5</v>
      </c>
      <c r="E162">
        <f>273+419.5</f>
        <v>692.5</v>
      </c>
      <c r="F162">
        <v>0</v>
      </c>
      <c r="G162">
        <v>0.1</v>
      </c>
      <c r="H162">
        <v>4.2757151934534377E-4</v>
      </c>
      <c r="I162">
        <v>0</v>
      </c>
      <c r="J162">
        <v>0</v>
      </c>
      <c r="K162">
        <v>0</v>
      </c>
      <c r="L162">
        <v>0</v>
      </c>
      <c r="M162">
        <v>1.25</v>
      </c>
      <c r="N162">
        <v>6.1820733755140371E-3</v>
      </c>
      <c r="O162">
        <v>0</v>
      </c>
      <c r="P162">
        <v>0</v>
      </c>
      <c r="Q162">
        <v>98.65</v>
      </c>
      <c r="R162">
        <v>0.99339035510514073</v>
      </c>
      <c r="DD162">
        <v>1</v>
      </c>
    </row>
    <row r="163" spans="1:116" x14ac:dyDescent="0.45">
      <c r="A163">
        <v>173</v>
      </c>
      <c r="B163">
        <v>3003</v>
      </c>
      <c r="C163" t="s">
        <v>369</v>
      </c>
      <c r="D163">
        <v>933.5</v>
      </c>
      <c r="E163">
        <f>273+327.5</f>
        <v>600.5</v>
      </c>
      <c r="F163">
        <v>0</v>
      </c>
      <c r="G163">
        <v>0.1</v>
      </c>
      <c r="H163">
        <v>4.2757151934534377E-4</v>
      </c>
      <c r="I163">
        <v>0</v>
      </c>
      <c r="J163">
        <v>0</v>
      </c>
      <c r="K163">
        <v>0</v>
      </c>
      <c r="L163">
        <v>0</v>
      </c>
      <c r="M163">
        <v>1.25</v>
      </c>
      <c r="N163">
        <v>6.1820733755140371E-3</v>
      </c>
      <c r="O163">
        <v>0</v>
      </c>
      <c r="P163">
        <v>0</v>
      </c>
      <c r="Q163">
        <v>98.65</v>
      </c>
      <c r="R163">
        <v>0.99339035510514073</v>
      </c>
      <c r="DF163">
        <v>1</v>
      </c>
    </row>
    <row r="164" spans="1:116" x14ac:dyDescent="0.45">
      <c r="A164">
        <v>174</v>
      </c>
      <c r="B164">
        <v>3003</v>
      </c>
      <c r="C164" t="s">
        <v>398</v>
      </c>
      <c r="D164">
        <v>933.5</v>
      </c>
      <c r="E164">
        <f>273+231.9</f>
        <v>504.9</v>
      </c>
      <c r="F164">
        <v>2</v>
      </c>
      <c r="G164">
        <v>0.1</v>
      </c>
      <c r="H164">
        <v>4.2757151934534377E-4</v>
      </c>
      <c r="I164">
        <v>0</v>
      </c>
      <c r="J164">
        <v>0</v>
      </c>
      <c r="K164">
        <v>0</v>
      </c>
      <c r="L164">
        <v>0</v>
      </c>
      <c r="M164">
        <v>1.25</v>
      </c>
      <c r="N164">
        <v>6.1820733755140371E-3</v>
      </c>
      <c r="O164">
        <v>0</v>
      </c>
      <c r="P164">
        <v>0</v>
      </c>
      <c r="Q164">
        <v>98.65</v>
      </c>
      <c r="R164">
        <v>0.99339035510514073</v>
      </c>
      <c r="DH164">
        <v>1</v>
      </c>
    </row>
    <row r="165" spans="1:116" x14ac:dyDescent="0.45">
      <c r="A165">
        <v>175</v>
      </c>
      <c r="B165">
        <v>3003</v>
      </c>
      <c r="C165" t="s">
        <v>413</v>
      </c>
      <c r="D165">
        <v>933.5</v>
      </c>
      <c r="E165">
        <v>544.70000000000005</v>
      </c>
      <c r="F165">
        <v>2</v>
      </c>
      <c r="G165">
        <v>0.1</v>
      </c>
      <c r="H165">
        <v>4.2757151934534377E-4</v>
      </c>
      <c r="I165">
        <v>0</v>
      </c>
      <c r="J165">
        <v>0</v>
      </c>
      <c r="K165">
        <v>0</v>
      </c>
      <c r="L165">
        <v>0</v>
      </c>
      <c r="M165">
        <v>1.25</v>
      </c>
      <c r="N165">
        <v>6.1820733755140371E-3</v>
      </c>
      <c r="O165">
        <v>0</v>
      </c>
      <c r="P165">
        <v>0</v>
      </c>
      <c r="Q165">
        <v>98.65</v>
      </c>
      <c r="R165">
        <v>0.99339035510514073</v>
      </c>
      <c r="DL165">
        <v>1</v>
      </c>
    </row>
    <row r="166" spans="1:116" x14ac:dyDescent="0.45">
      <c r="A166">
        <v>177</v>
      </c>
      <c r="B166">
        <v>5052</v>
      </c>
      <c r="C166" t="s">
        <v>34</v>
      </c>
      <c r="D166">
        <v>933.5</v>
      </c>
      <c r="E166">
        <f>29.8+273</f>
        <v>302.8</v>
      </c>
      <c r="F166">
        <v>0</v>
      </c>
      <c r="G166">
        <v>0.4</v>
      </c>
      <c r="H166">
        <v>1.6922079324954659E-3</v>
      </c>
      <c r="I166">
        <v>0.4</v>
      </c>
      <c r="J166">
        <v>1.6444876170417016E-3</v>
      </c>
      <c r="K166">
        <v>0</v>
      </c>
      <c r="L166">
        <v>0</v>
      </c>
      <c r="M166">
        <v>0.05</v>
      </c>
      <c r="N166">
        <v>2.4466909351986984E-4</v>
      </c>
      <c r="O166">
        <v>0</v>
      </c>
      <c r="P166">
        <v>0</v>
      </c>
      <c r="Q166">
        <v>96.5</v>
      </c>
      <c r="R166">
        <v>0.96146865219048239</v>
      </c>
      <c r="S166">
        <v>2.8</v>
      </c>
      <c r="T166">
        <v>3.0970224931022344E-2</v>
      </c>
      <c r="U166">
        <v>0</v>
      </c>
      <c r="V166">
        <v>0</v>
      </c>
      <c r="W166">
        <v>0.19</v>
      </c>
      <c r="X166">
        <v>9.1464225100222976E-4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0.25</v>
      </c>
      <c r="AF166">
        <v>2.3929840415507306E-3</v>
      </c>
      <c r="AG166">
        <v>0.13</v>
      </c>
      <c r="AH166">
        <v>6.7213194288544688E-4</v>
      </c>
      <c r="CX166">
        <v>1</v>
      </c>
    </row>
    <row r="167" spans="1:116" x14ac:dyDescent="0.45">
      <c r="A167">
        <v>178</v>
      </c>
      <c r="B167">
        <v>5052</v>
      </c>
      <c r="C167" t="s">
        <v>67</v>
      </c>
      <c r="D167">
        <v>933.5</v>
      </c>
      <c r="E167">
        <f>156.6+273</f>
        <v>429.6</v>
      </c>
      <c r="F167">
        <v>0</v>
      </c>
      <c r="G167">
        <v>0.4</v>
      </c>
      <c r="H167">
        <v>1.6922079324954659E-3</v>
      </c>
      <c r="I167">
        <v>0.4</v>
      </c>
      <c r="J167">
        <v>1.6444876170417016E-3</v>
      </c>
      <c r="K167">
        <v>0</v>
      </c>
      <c r="L167">
        <v>0</v>
      </c>
      <c r="M167">
        <v>0.05</v>
      </c>
      <c r="N167">
        <v>2.4466909351986984E-4</v>
      </c>
      <c r="O167">
        <v>0</v>
      </c>
      <c r="P167">
        <v>0</v>
      </c>
      <c r="Q167">
        <v>96.5</v>
      </c>
      <c r="R167">
        <v>0.96146865219048239</v>
      </c>
      <c r="S167">
        <v>2.8</v>
      </c>
      <c r="T167">
        <v>3.0970224931022344E-2</v>
      </c>
      <c r="U167">
        <v>0</v>
      </c>
      <c r="V167">
        <v>0</v>
      </c>
      <c r="W167">
        <v>0.19</v>
      </c>
      <c r="X167">
        <v>9.1464225100222976E-4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0.25</v>
      </c>
      <c r="AF167">
        <v>2.3929840415507306E-3</v>
      </c>
      <c r="AG167">
        <v>0.13</v>
      </c>
      <c r="AH167">
        <v>6.7213194288544688E-4</v>
      </c>
      <c r="CZ167">
        <v>1</v>
      </c>
    </row>
    <row r="168" spans="1:116" x14ac:dyDescent="0.45">
      <c r="A168">
        <v>179</v>
      </c>
      <c r="B168">
        <v>5052</v>
      </c>
      <c r="C168" t="s">
        <v>51</v>
      </c>
      <c r="D168">
        <v>933.5</v>
      </c>
      <c r="E168">
        <f>273-38.8</f>
        <v>234.2</v>
      </c>
      <c r="F168">
        <v>0</v>
      </c>
      <c r="G168">
        <v>0.4</v>
      </c>
      <c r="H168">
        <v>1.6922079324954659E-3</v>
      </c>
      <c r="I168">
        <v>0.4</v>
      </c>
      <c r="J168">
        <v>1.6444876170417016E-3</v>
      </c>
      <c r="K168">
        <v>0</v>
      </c>
      <c r="L168">
        <v>0</v>
      </c>
      <c r="M168">
        <v>0.05</v>
      </c>
      <c r="N168">
        <v>2.4466909351986984E-4</v>
      </c>
      <c r="O168">
        <v>0</v>
      </c>
      <c r="P168">
        <v>0</v>
      </c>
      <c r="Q168">
        <v>96.5</v>
      </c>
      <c r="R168">
        <v>0.96146865219048239</v>
      </c>
      <c r="S168">
        <v>2.8</v>
      </c>
      <c r="T168">
        <v>3.0970224931022344E-2</v>
      </c>
      <c r="U168">
        <v>0</v>
      </c>
      <c r="V168">
        <v>0</v>
      </c>
      <c r="W168">
        <v>0.19</v>
      </c>
      <c r="X168">
        <v>9.1464225100222976E-4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0.25</v>
      </c>
      <c r="AF168">
        <v>2.3929840415507306E-3</v>
      </c>
      <c r="AG168">
        <v>0.13</v>
      </c>
      <c r="AH168">
        <v>6.7213194288544688E-4</v>
      </c>
      <c r="DB168">
        <v>1</v>
      </c>
    </row>
    <row r="169" spans="1:116" x14ac:dyDescent="0.45">
      <c r="A169">
        <v>180</v>
      </c>
      <c r="B169">
        <v>5052</v>
      </c>
      <c r="C169" t="s">
        <v>408</v>
      </c>
      <c r="D169">
        <v>933.5</v>
      </c>
      <c r="E169">
        <f>273+419.5</f>
        <v>692.5</v>
      </c>
      <c r="F169">
        <v>0</v>
      </c>
      <c r="G169">
        <v>0.4</v>
      </c>
      <c r="H169">
        <v>1.6922079324954659E-3</v>
      </c>
      <c r="I169">
        <v>0.4</v>
      </c>
      <c r="J169">
        <v>1.6444876170417016E-3</v>
      </c>
      <c r="K169">
        <v>0</v>
      </c>
      <c r="L169">
        <v>0</v>
      </c>
      <c r="M169">
        <v>0.05</v>
      </c>
      <c r="N169">
        <v>2.4466909351986984E-4</v>
      </c>
      <c r="O169">
        <v>0</v>
      </c>
      <c r="P169">
        <v>0</v>
      </c>
      <c r="Q169">
        <v>96.5</v>
      </c>
      <c r="R169">
        <v>0.96146865219048239</v>
      </c>
      <c r="S169">
        <v>2.8</v>
      </c>
      <c r="T169">
        <v>3.0970224931022344E-2</v>
      </c>
      <c r="U169">
        <v>0</v>
      </c>
      <c r="V169">
        <v>0</v>
      </c>
      <c r="W169">
        <v>0.19</v>
      </c>
      <c r="X169">
        <v>9.1464225100222976E-4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0.25</v>
      </c>
      <c r="AF169">
        <v>2.3929840415507306E-3</v>
      </c>
      <c r="AG169">
        <v>0.13</v>
      </c>
      <c r="AH169">
        <v>6.7213194288544688E-4</v>
      </c>
      <c r="DD169">
        <v>1</v>
      </c>
    </row>
    <row r="170" spans="1:116" x14ac:dyDescent="0.45">
      <c r="A170">
        <v>181</v>
      </c>
      <c r="B170">
        <v>5052</v>
      </c>
      <c r="C170" t="s">
        <v>369</v>
      </c>
      <c r="D170">
        <v>933.5</v>
      </c>
      <c r="E170">
        <f>273+327.5</f>
        <v>600.5</v>
      </c>
      <c r="F170">
        <v>0</v>
      </c>
      <c r="G170">
        <v>0.4</v>
      </c>
      <c r="H170">
        <v>1.6922079324954659E-3</v>
      </c>
      <c r="I170">
        <v>0.4</v>
      </c>
      <c r="J170">
        <v>1.6444876170417016E-3</v>
      </c>
      <c r="K170">
        <v>0</v>
      </c>
      <c r="L170">
        <v>0</v>
      </c>
      <c r="M170">
        <v>0.05</v>
      </c>
      <c r="N170">
        <v>2.4466909351986984E-4</v>
      </c>
      <c r="O170">
        <v>0</v>
      </c>
      <c r="P170">
        <v>0</v>
      </c>
      <c r="Q170">
        <v>96.5</v>
      </c>
      <c r="R170">
        <v>0.96146865219048239</v>
      </c>
      <c r="S170">
        <v>2.8</v>
      </c>
      <c r="T170">
        <v>3.0970224931022344E-2</v>
      </c>
      <c r="U170">
        <v>0</v>
      </c>
      <c r="V170">
        <v>0</v>
      </c>
      <c r="W170">
        <v>0.19</v>
      </c>
      <c r="X170">
        <v>9.1464225100222976E-4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0.25</v>
      </c>
      <c r="AF170">
        <v>2.3929840415507306E-3</v>
      </c>
      <c r="AG170">
        <v>0.13</v>
      </c>
      <c r="AH170">
        <v>6.7213194288544688E-4</v>
      </c>
      <c r="DF170">
        <v>1</v>
      </c>
    </row>
    <row r="171" spans="1:116" x14ac:dyDescent="0.45">
      <c r="A171">
        <v>182</v>
      </c>
      <c r="B171">
        <v>5052</v>
      </c>
      <c r="C171" t="s">
        <v>398</v>
      </c>
      <c r="D171">
        <v>933.5</v>
      </c>
      <c r="E171">
        <f>273+231.9</f>
        <v>504.9</v>
      </c>
      <c r="F171">
        <v>2</v>
      </c>
      <c r="G171">
        <v>0.4</v>
      </c>
      <c r="H171">
        <v>1.6922079324954659E-3</v>
      </c>
      <c r="I171">
        <v>0.4</v>
      </c>
      <c r="J171">
        <v>1.6444876170417016E-3</v>
      </c>
      <c r="K171">
        <v>0</v>
      </c>
      <c r="L171">
        <v>0</v>
      </c>
      <c r="M171">
        <v>0.05</v>
      </c>
      <c r="N171">
        <v>2.4466909351986984E-4</v>
      </c>
      <c r="O171">
        <v>0</v>
      </c>
      <c r="P171">
        <v>0</v>
      </c>
      <c r="Q171">
        <v>96.5</v>
      </c>
      <c r="R171">
        <v>0.96146865219048239</v>
      </c>
      <c r="S171">
        <v>2.8</v>
      </c>
      <c r="T171">
        <v>3.0970224931022344E-2</v>
      </c>
      <c r="U171">
        <v>0</v>
      </c>
      <c r="V171">
        <v>0</v>
      </c>
      <c r="W171">
        <v>0.19</v>
      </c>
      <c r="X171">
        <v>9.1464225100222976E-4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0.25</v>
      </c>
      <c r="AF171">
        <v>2.3929840415507306E-3</v>
      </c>
      <c r="AG171">
        <v>0.13</v>
      </c>
      <c r="AH171">
        <v>6.7213194288544688E-4</v>
      </c>
      <c r="DH171">
        <v>1</v>
      </c>
    </row>
    <row r="172" spans="1:116" x14ac:dyDescent="0.45">
      <c r="A172">
        <v>183</v>
      </c>
      <c r="B172">
        <v>5052</v>
      </c>
      <c r="C172" t="s">
        <v>413</v>
      </c>
      <c r="D172">
        <v>933.5</v>
      </c>
      <c r="E172">
        <v>544.70000000000005</v>
      </c>
      <c r="F172">
        <v>2</v>
      </c>
      <c r="G172">
        <v>0.4</v>
      </c>
      <c r="H172">
        <v>1.6922079324954659E-3</v>
      </c>
      <c r="I172">
        <v>0.4</v>
      </c>
      <c r="J172">
        <v>1.6444876170417016E-3</v>
      </c>
      <c r="K172">
        <v>0</v>
      </c>
      <c r="L172">
        <v>0</v>
      </c>
      <c r="M172">
        <v>0.05</v>
      </c>
      <c r="N172">
        <v>2.4466909351986984E-4</v>
      </c>
      <c r="O172">
        <v>0</v>
      </c>
      <c r="P172">
        <v>0</v>
      </c>
      <c r="Q172">
        <v>96.5</v>
      </c>
      <c r="R172">
        <v>0.96146865219048239</v>
      </c>
      <c r="S172">
        <v>2.8</v>
      </c>
      <c r="T172">
        <v>3.0970224931022344E-2</v>
      </c>
      <c r="U172">
        <v>0</v>
      </c>
      <c r="V172">
        <v>0</v>
      </c>
      <c r="W172">
        <v>0.19</v>
      </c>
      <c r="X172">
        <v>9.1464225100222976E-4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0.25</v>
      </c>
      <c r="AF172">
        <v>2.3929840415507306E-3</v>
      </c>
      <c r="AG172">
        <v>0.13</v>
      </c>
      <c r="AH172">
        <v>6.7213194288544688E-4</v>
      </c>
      <c r="DL172">
        <v>1</v>
      </c>
    </row>
    <row r="173" spans="1:116" x14ac:dyDescent="0.45">
      <c r="A173">
        <v>185</v>
      </c>
      <c r="B173">
        <v>7075</v>
      </c>
      <c r="C173" t="s">
        <v>34</v>
      </c>
      <c r="D173">
        <v>933.5</v>
      </c>
      <c r="E173">
        <f>29.8+273</f>
        <v>302.8</v>
      </c>
      <c r="F173">
        <v>0</v>
      </c>
      <c r="G173">
        <v>1.4</v>
      </c>
      <c r="H173">
        <v>6.1997124727754841E-3</v>
      </c>
      <c r="I173">
        <v>5.9</v>
      </c>
      <c r="J173">
        <v>2.5390567363843822E-2</v>
      </c>
      <c r="Q173">
        <v>91.299999999999983</v>
      </c>
      <c r="R173">
        <v>0.95220042459477383</v>
      </c>
      <c r="S173">
        <v>1.4</v>
      </c>
      <c r="T173">
        <v>1.6209295568606907E-2</v>
      </c>
      <c r="CX173">
        <v>1</v>
      </c>
    </row>
    <row r="174" spans="1:116" x14ac:dyDescent="0.45">
      <c r="A174">
        <v>186</v>
      </c>
      <c r="B174">
        <v>7075</v>
      </c>
      <c r="C174" t="s">
        <v>67</v>
      </c>
      <c r="D174">
        <v>933.5</v>
      </c>
      <c r="E174">
        <f>156.6+273</f>
        <v>429.6</v>
      </c>
      <c r="F174">
        <v>0</v>
      </c>
      <c r="G174">
        <v>1.4</v>
      </c>
      <c r="H174">
        <v>6.1997124727754841E-3</v>
      </c>
      <c r="I174">
        <v>5.9</v>
      </c>
      <c r="J174">
        <v>2.5390567363843822E-2</v>
      </c>
      <c r="Q174">
        <v>91.299999999999983</v>
      </c>
      <c r="R174">
        <v>0.95220042459477383</v>
      </c>
      <c r="S174">
        <v>1.4</v>
      </c>
      <c r="T174">
        <v>1.6209295568606907E-2</v>
      </c>
      <c r="CZ174">
        <v>1</v>
      </c>
    </row>
    <row r="175" spans="1:116" x14ac:dyDescent="0.45">
      <c r="A175">
        <v>187</v>
      </c>
      <c r="B175">
        <v>7075</v>
      </c>
      <c r="C175" t="s">
        <v>51</v>
      </c>
      <c r="D175">
        <v>933.5</v>
      </c>
      <c r="E175">
        <f>273-38.8</f>
        <v>234.2</v>
      </c>
      <c r="F175">
        <v>0</v>
      </c>
      <c r="G175">
        <v>1.4</v>
      </c>
      <c r="H175">
        <v>6.1997124727754841E-3</v>
      </c>
      <c r="I175">
        <v>5.9</v>
      </c>
      <c r="J175">
        <v>2.5390567363843822E-2</v>
      </c>
      <c r="Q175">
        <v>91.299999999999983</v>
      </c>
      <c r="R175">
        <v>0.95220042459477383</v>
      </c>
      <c r="S175">
        <v>1.4</v>
      </c>
      <c r="T175">
        <v>1.6209295568606907E-2</v>
      </c>
      <c r="DB175">
        <v>1</v>
      </c>
    </row>
    <row r="176" spans="1:116" x14ac:dyDescent="0.45">
      <c r="A176">
        <v>188</v>
      </c>
      <c r="B176">
        <v>7075</v>
      </c>
      <c r="C176" t="s">
        <v>408</v>
      </c>
      <c r="D176">
        <v>933.5</v>
      </c>
      <c r="E176">
        <f>273+419.5</f>
        <v>692.5</v>
      </c>
      <c r="F176">
        <v>0</v>
      </c>
      <c r="G176">
        <v>1.4</v>
      </c>
      <c r="H176">
        <v>6.1997124727754841E-3</v>
      </c>
      <c r="I176">
        <v>5.9</v>
      </c>
      <c r="J176">
        <v>2.5390567363843822E-2</v>
      </c>
      <c r="Q176">
        <v>91.299999999999983</v>
      </c>
      <c r="R176">
        <v>0.95220042459477383</v>
      </c>
      <c r="S176">
        <v>1.4</v>
      </c>
      <c r="T176">
        <v>1.6209295568606907E-2</v>
      </c>
      <c r="DD176">
        <v>1</v>
      </c>
    </row>
    <row r="177" spans="1:116" x14ac:dyDescent="0.45">
      <c r="A177">
        <v>189</v>
      </c>
      <c r="B177">
        <v>7075</v>
      </c>
      <c r="C177" t="s">
        <v>369</v>
      </c>
      <c r="D177">
        <v>933.5</v>
      </c>
      <c r="E177">
        <f>273+327.5</f>
        <v>600.5</v>
      </c>
      <c r="F177">
        <v>0</v>
      </c>
      <c r="G177">
        <v>1.4</v>
      </c>
      <c r="H177">
        <v>6.1997124727754841E-3</v>
      </c>
      <c r="I177">
        <v>5.9</v>
      </c>
      <c r="J177">
        <v>2.5390567363843822E-2</v>
      </c>
      <c r="Q177">
        <v>91.299999999999983</v>
      </c>
      <c r="R177">
        <v>0.95220042459477383</v>
      </c>
      <c r="S177">
        <v>1.4</v>
      </c>
      <c r="T177">
        <v>1.6209295568606907E-2</v>
      </c>
      <c r="DF177">
        <v>1</v>
      </c>
    </row>
    <row r="178" spans="1:116" x14ac:dyDescent="0.45">
      <c r="A178">
        <v>190</v>
      </c>
      <c r="B178">
        <v>7075</v>
      </c>
      <c r="C178" t="s">
        <v>398</v>
      </c>
      <c r="D178">
        <v>933.5</v>
      </c>
      <c r="E178">
        <f>273+231.9</f>
        <v>504.9</v>
      </c>
      <c r="F178">
        <v>2</v>
      </c>
      <c r="G178">
        <v>1.4</v>
      </c>
      <c r="H178">
        <v>6.1997124727754841E-3</v>
      </c>
      <c r="I178">
        <v>5.9</v>
      </c>
      <c r="J178">
        <v>2.5390567363843822E-2</v>
      </c>
      <c r="Q178">
        <v>91.299999999999983</v>
      </c>
      <c r="R178">
        <v>0.95220042459477383</v>
      </c>
      <c r="S178">
        <v>1.4</v>
      </c>
      <c r="T178">
        <v>1.6209295568606907E-2</v>
      </c>
      <c r="DH178">
        <v>1</v>
      </c>
    </row>
    <row r="179" spans="1:116" x14ac:dyDescent="0.45">
      <c r="A179">
        <v>191</v>
      </c>
      <c r="B179">
        <v>7075</v>
      </c>
      <c r="C179" t="s">
        <v>413</v>
      </c>
      <c r="D179">
        <v>933.5</v>
      </c>
      <c r="E179">
        <v>544.70000000000005</v>
      </c>
      <c r="F179">
        <v>2</v>
      </c>
      <c r="G179">
        <v>1.4</v>
      </c>
      <c r="H179">
        <v>6.1997124727754841E-3</v>
      </c>
      <c r="I179">
        <v>5.9</v>
      </c>
      <c r="J179">
        <v>2.5390567363843822E-2</v>
      </c>
      <c r="Q179">
        <v>91.299999999999983</v>
      </c>
      <c r="R179">
        <v>0.95220042459477383</v>
      </c>
      <c r="S179">
        <v>1.4</v>
      </c>
      <c r="T179">
        <v>1.6209295568606907E-2</v>
      </c>
      <c r="DL179">
        <v>1</v>
      </c>
    </row>
    <row r="180" spans="1:116" x14ac:dyDescent="0.45">
      <c r="A180">
        <v>193</v>
      </c>
      <c r="B180" t="s">
        <v>1015</v>
      </c>
      <c r="C180" t="s">
        <v>34</v>
      </c>
      <c r="D180">
        <v>933.5</v>
      </c>
      <c r="E180">
        <f>29.8+273</f>
        <v>302.8</v>
      </c>
      <c r="F180">
        <v>0</v>
      </c>
      <c r="R180">
        <f>(100-0.26)/100</f>
        <v>0.99739999999999995</v>
      </c>
      <c r="CD180">
        <f>0.26/100</f>
        <v>2.5999999999999999E-3</v>
      </c>
      <c r="CX180">
        <v>1</v>
      </c>
    </row>
    <row r="181" spans="1:116" x14ac:dyDescent="0.45">
      <c r="A181">
        <v>194</v>
      </c>
      <c r="B181" t="s">
        <v>1015</v>
      </c>
      <c r="C181" t="s">
        <v>67</v>
      </c>
      <c r="D181">
        <v>933.5</v>
      </c>
      <c r="E181">
        <f>156.6+273</f>
        <v>429.6</v>
      </c>
      <c r="F181">
        <v>0</v>
      </c>
      <c r="R181">
        <f t="shared" ref="R181:R186" si="7">(100-0.26)/100</f>
        <v>0.99739999999999995</v>
      </c>
      <c r="CD181">
        <f t="shared" ref="CD181:CD186" si="8">0.26/100</f>
        <v>2.5999999999999999E-3</v>
      </c>
      <c r="CZ181">
        <v>1</v>
      </c>
    </row>
    <row r="182" spans="1:116" x14ac:dyDescent="0.45">
      <c r="A182">
        <v>195</v>
      </c>
      <c r="B182" t="s">
        <v>1015</v>
      </c>
      <c r="C182" t="s">
        <v>51</v>
      </c>
      <c r="D182">
        <v>933.5</v>
      </c>
      <c r="E182">
        <f>273-38.8</f>
        <v>234.2</v>
      </c>
      <c r="F182">
        <v>0</v>
      </c>
      <c r="R182">
        <f t="shared" si="7"/>
        <v>0.99739999999999995</v>
      </c>
      <c r="CD182">
        <f t="shared" si="8"/>
        <v>2.5999999999999999E-3</v>
      </c>
      <c r="DB182">
        <v>1</v>
      </c>
    </row>
    <row r="183" spans="1:116" x14ac:dyDescent="0.45">
      <c r="A183">
        <v>196</v>
      </c>
      <c r="B183" t="s">
        <v>1015</v>
      </c>
      <c r="C183" t="s">
        <v>408</v>
      </c>
      <c r="D183">
        <v>933.5</v>
      </c>
      <c r="E183">
        <f>273+419.5</f>
        <v>692.5</v>
      </c>
      <c r="F183">
        <v>0</v>
      </c>
      <c r="R183">
        <f t="shared" si="7"/>
        <v>0.99739999999999995</v>
      </c>
      <c r="CD183">
        <f t="shared" si="8"/>
        <v>2.5999999999999999E-3</v>
      </c>
      <c r="DD183">
        <v>1</v>
      </c>
    </row>
    <row r="184" spans="1:116" x14ac:dyDescent="0.45">
      <c r="A184">
        <v>197</v>
      </c>
      <c r="B184" t="s">
        <v>1015</v>
      </c>
      <c r="C184" t="s">
        <v>369</v>
      </c>
      <c r="D184">
        <v>933.5</v>
      </c>
      <c r="E184">
        <f>273+327.5</f>
        <v>600.5</v>
      </c>
      <c r="F184">
        <v>0</v>
      </c>
      <c r="R184">
        <f t="shared" si="7"/>
        <v>0.99739999999999995</v>
      </c>
      <c r="CD184">
        <f t="shared" si="8"/>
        <v>2.5999999999999999E-3</v>
      </c>
      <c r="DF184">
        <v>1</v>
      </c>
    </row>
    <row r="185" spans="1:116" x14ac:dyDescent="0.45">
      <c r="A185">
        <v>198</v>
      </c>
      <c r="B185" t="s">
        <v>1015</v>
      </c>
      <c r="C185" t="s">
        <v>398</v>
      </c>
      <c r="D185">
        <v>933.5</v>
      </c>
      <c r="E185">
        <f>273+231.9</f>
        <v>504.9</v>
      </c>
      <c r="F185">
        <v>2</v>
      </c>
      <c r="R185">
        <f t="shared" si="7"/>
        <v>0.99739999999999995</v>
      </c>
      <c r="CD185">
        <f t="shared" si="8"/>
        <v>2.5999999999999999E-3</v>
      </c>
      <c r="DH185">
        <v>1</v>
      </c>
    </row>
    <row r="186" spans="1:116" x14ac:dyDescent="0.45">
      <c r="A186">
        <v>199</v>
      </c>
      <c r="B186" t="s">
        <v>1015</v>
      </c>
      <c r="C186" t="s">
        <v>413</v>
      </c>
      <c r="D186">
        <v>933.5</v>
      </c>
      <c r="E186">
        <v>544.70000000000005</v>
      </c>
      <c r="F186">
        <v>2</v>
      </c>
      <c r="R186">
        <f t="shared" si="7"/>
        <v>0.99739999999999995</v>
      </c>
      <c r="CD186">
        <f t="shared" si="8"/>
        <v>2.5999999999999999E-3</v>
      </c>
      <c r="DL186">
        <v>1</v>
      </c>
    </row>
    <row r="187" spans="1:116" x14ac:dyDescent="0.45">
      <c r="A187">
        <v>201</v>
      </c>
      <c r="B187" t="s">
        <v>924</v>
      </c>
      <c r="C187" t="s">
        <v>34</v>
      </c>
      <c r="D187">
        <v>923</v>
      </c>
      <c r="E187">
        <f>29.8+273</f>
        <v>302.8</v>
      </c>
      <c r="F187">
        <v>2</v>
      </c>
      <c r="T187">
        <v>1</v>
      </c>
      <c r="CX187">
        <v>1</v>
      </c>
    </row>
    <row r="188" spans="1:116" x14ac:dyDescent="0.45">
      <c r="A188">
        <v>202</v>
      </c>
      <c r="B188" t="s">
        <v>924</v>
      </c>
      <c r="C188" t="s">
        <v>67</v>
      </c>
      <c r="D188">
        <v>923</v>
      </c>
      <c r="E188">
        <f>156.6+273</f>
        <v>429.6</v>
      </c>
      <c r="F188">
        <v>2</v>
      </c>
      <c r="T188">
        <v>1</v>
      </c>
      <c r="CZ188">
        <v>1</v>
      </c>
    </row>
    <row r="189" spans="1:116" x14ac:dyDescent="0.45">
      <c r="A189">
        <v>203</v>
      </c>
      <c r="B189" t="s">
        <v>924</v>
      </c>
      <c r="C189" t="s">
        <v>51</v>
      </c>
      <c r="D189">
        <v>923</v>
      </c>
      <c r="E189">
        <f>273-38.8</f>
        <v>234.2</v>
      </c>
      <c r="F189">
        <v>1</v>
      </c>
      <c r="T189">
        <v>1</v>
      </c>
      <c r="DB189">
        <v>1</v>
      </c>
    </row>
    <row r="190" spans="1:116" x14ac:dyDescent="0.45">
      <c r="A190">
        <v>204</v>
      </c>
      <c r="B190" t="s">
        <v>924</v>
      </c>
      <c r="C190" t="s">
        <v>408</v>
      </c>
      <c r="D190">
        <v>923</v>
      </c>
      <c r="E190">
        <f>273+419.5</f>
        <v>692.5</v>
      </c>
      <c r="F190">
        <v>2</v>
      </c>
      <c r="T190">
        <v>1</v>
      </c>
      <c r="DD190">
        <v>1</v>
      </c>
    </row>
    <row r="191" spans="1:116" x14ac:dyDescent="0.45">
      <c r="A191">
        <v>205</v>
      </c>
      <c r="B191" t="s">
        <v>924</v>
      </c>
      <c r="C191" t="s">
        <v>369</v>
      </c>
      <c r="D191">
        <v>923</v>
      </c>
      <c r="E191">
        <f>273+327.5</f>
        <v>600.5</v>
      </c>
      <c r="F191">
        <v>2</v>
      </c>
      <c r="T191">
        <v>1</v>
      </c>
      <c r="DF191">
        <v>1</v>
      </c>
    </row>
    <row r="192" spans="1:116" x14ac:dyDescent="0.45">
      <c r="A192">
        <v>206</v>
      </c>
      <c r="B192" t="s">
        <v>924</v>
      </c>
      <c r="C192" t="s">
        <v>398</v>
      </c>
      <c r="D192">
        <v>923</v>
      </c>
      <c r="E192">
        <f>273+231.9</f>
        <v>504.9</v>
      </c>
      <c r="F192">
        <v>2</v>
      </c>
      <c r="T192">
        <v>1</v>
      </c>
      <c r="DH192">
        <v>1</v>
      </c>
    </row>
    <row r="193" spans="1:132" x14ac:dyDescent="0.45">
      <c r="A193">
        <v>207</v>
      </c>
      <c r="B193" t="s">
        <v>924</v>
      </c>
      <c r="C193" t="s">
        <v>413</v>
      </c>
      <c r="D193">
        <v>923</v>
      </c>
      <c r="E193">
        <v>544.70000000000005</v>
      </c>
      <c r="F193">
        <v>2</v>
      </c>
      <c r="T193">
        <v>1</v>
      </c>
      <c r="DL193">
        <v>1</v>
      </c>
    </row>
    <row r="194" spans="1:132" x14ac:dyDescent="0.45">
      <c r="A194">
        <v>209</v>
      </c>
      <c r="B194" t="s">
        <v>1016</v>
      </c>
      <c r="C194" t="s">
        <v>34</v>
      </c>
      <c r="D194">
        <v>923</v>
      </c>
      <c r="E194">
        <f>29.8+273</f>
        <v>302.8</v>
      </c>
      <c r="F194">
        <v>2</v>
      </c>
      <c r="I194">
        <v>1</v>
      </c>
      <c r="J194">
        <v>3.7141788429105533E-3</v>
      </c>
      <c r="Q194">
        <v>3</v>
      </c>
      <c r="R194">
        <v>2.7003575109842238E-2</v>
      </c>
      <c r="S194">
        <v>97</v>
      </c>
      <c r="T194">
        <v>0.96928224604724722</v>
      </c>
      <c r="CX194">
        <v>1</v>
      </c>
    </row>
    <row r="195" spans="1:132" x14ac:dyDescent="0.45">
      <c r="A195">
        <v>210</v>
      </c>
      <c r="B195" t="s">
        <v>1016</v>
      </c>
      <c r="C195" t="s">
        <v>67</v>
      </c>
      <c r="D195">
        <v>923</v>
      </c>
      <c r="E195">
        <f>156.6+273</f>
        <v>429.6</v>
      </c>
      <c r="F195">
        <v>2</v>
      </c>
      <c r="I195">
        <v>1</v>
      </c>
      <c r="J195">
        <v>3.7141788429105533E-3</v>
      </c>
      <c r="Q195">
        <v>3</v>
      </c>
      <c r="R195">
        <v>2.7003575109842238E-2</v>
      </c>
      <c r="S195">
        <v>97</v>
      </c>
      <c r="T195">
        <v>0.96928224604724722</v>
      </c>
      <c r="CZ195">
        <v>1</v>
      </c>
    </row>
    <row r="196" spans="1:132" x14ac:dyDescent="0.45">
      <c r="A196">
        <v>211</v>
      </c>
      <c r="B196" t="s">
        <v>1016</v>
      </c>
      <c r="C196" t="s">
        <v>51</v>
      </c>
      <c r="D196">
        <v>923</v>
      </c>
      <c r="E196">
        <f>273-38.8</f>
        <v>234.2</v>
      </c>
      <c r="F196">
        <v>1</v>
      </c>
      <c r="I196">
        <v>1</v>
      </c>
      <c r="J196">
        <v>3.7141788429105533E-3</v>
      </c>
      <c r="Q196">
        <v>3</v>
      </c>
      <c r="R196">
        <v>2.7003575109842238E-2</v>
      </c>
      <c r="S196">
        <v>97</v>
      </c>
      <c r="T196">
        <v>0.96928224604724722</v>
      </c>
      <c r="DB196">
        <v>1</v>
      </c>
    </row>
    <row r="197" spans="1:132" x14ac:dyDescent="0.45">
      <c r="A197">
        <v>212</v>
      </c>
      <c r="B197" t="s">
        <v>1016</v>
      </c>
      <c r="C197" t="s">
        <v>408</v>
      </c>
      <c r="D197">
        <v>923</v>
      </c>
      <c r="E197">
        <f>273+419.5</f>
        <v>692.5</v>
      </c>
      <c r="F197">
        <v>2</v>
      </c>
      <c r="I197">
        <v>1</v>
      </c>
      <c r="J197">
        <v>3.7141788429105533E-3</v>
      </c>
      <c r="Q197">
        <v>3</v>
      </c>
      <c r="R197">
        <v>2.7003575109842238E-2</v>
      </c>
      <c r="S197">
        <v>97</v>
      </c>
      <c r="T197">
        <v>0.96928224604724722</v>
      </c>
      <c r="DD197">
        <v>1</v>
      </c>
    </row>
    <row r="198" spans="1:132" x14ac:dyDescent="0.45">
      <c r="A198">
        <v>213</v>
      </c>
      <c r="B198" t="s">
        <v>1016</v>
      </c>
      <c r="C198" t="s">
        <v>369</v>
      </c>
      <c r="D198">
        <v>923</v>
      </c>
      <c r="E198">
        <f>273+327.5</f>
        <v>600.5</v>
      </c>
      <c r="F198">
        <v>2</v>
      </c>
      <c r="I198">
        <v>1</v>
      </c>
      <c r="J198">
        <v>3.7141788429105533E-3</v>
      </c>
      <c r="Q198">
        <v>3</v>
      </c>
      <c r="R198">
        <v>2.7003575109842238E-2</v>
      </c>
      <c r="S198">
        <v>97</v>
      </c>
      <c r="T198">
        <v>0.96928224604724722</v>
      </c>
      <c r="DF198">
        <v>1</v>
      </c>
    </row>
    <row r="199" spans="1:132" x14ac:dyDescent="0.45">
      <c r="A199">
        <v>214</v>
      </c>
      <c r="B199" t="s">
        <v>1016</v>
      </c>
      <c r="C199" t="s">
        <v>398</v>
      </c>
      <c r="D199">
        <v>923</v>
      </c>
      <c r="E199">
        <f>273+231.9</f>
        <v>504.9</v>
      </c>
      <c r="F199">
        <v>2</v>
      </c>
      <c r="I199">
        <v>1</v>
      </c>
      <c r="J199">
        <v>3.7141788429105533E-3</v>
      </c>
      <c r="Q199">
        <v>3</v>
      </c>
      <c r="R199">
        <v>2.7003575109842238E-2</v>
      </c>
      <c r="S199">
        <v>97</v>
      </c>
      <c r="T199">
        <v>0.96928224604724722</v>
      </c>
      <c r="DH199">
        <v>1</v>
      </c>
    </row>
    <row r="200" spans="1:132" x14ac:dyDescent="0.45">
      <c r="A200">
        <v>215</v>
      </c>
      <c r="B200" t="s">
        <v>1016</v>
      </c>
      <c r="C200" t="s">
        <v>413</v>
      </c>
      <c r="D200">
        <v>923</v>
      </c>
      <c r="E200">
        <v>544.70000000000005</v>
      </c>
      <c r="F200">
        <v>2</v>
      </c>
      <c r="I200">
        <v>1</v>
      </c>
      <c r="J200">
        <v>3.7141788429105533E-3</v>
      </c>
      <c r="Q200">
        <v>3</v>
      </c>
      <c r="R200">
        <v>2.7003575109842238E-2</v>
      </c>
      <c r="S200">
        <v>97</v>
      </c>
      <c r="T200">
        <v>0.96928224604724722</v>
      </c>
      <c r="DL200">
        <v>1</v>
      </c>
    </row>
    <row r="201" spans="1:132" x14ac:dyDescent="0.45">
      <c r="A201">
        <v>217</v>
      </c>
      <c r="B201" t="s">
        <v>665</v>
      </c>
      <c r="C201" t="s">
        <v>34</v>
      </c>
      <c r="D201">
        <v>1753</v>
      </c>
      <c r="E201">
        <f>29.8+273</f>
        <v>302.8</v>
      </c>
      <c r="F201">
        <v>3</v>
      </c>
      <c r="K201">
        <v>12.7</v>
      </c>
      <c r="L201">
        <v>0.12529874098006544</v>
      </c>
      <c r="M201">
        <v>1.2</v>
      </c>
      <c r="N201">
        <v>1.2648547480161957E-2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19.05</v>
      </c>
      <c r="X201">
        <v>0.19753449164220716</v>
      </c>
      <c r="Y201">
        <v>0.2</v>
      </c>
      <c r="Z201">
        <v>9.6431571116449843E-3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19.5</v>
      </c>
      <c r="AH201">
        <v>0.21716813181774181</v>
      </c>
      <c r="AI201">
        <v>2.2000000000000002</v>
      </c>
      <c r="AJ201">
        <v>1.3278689660406701E-2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42</v>
      </c>
      <c r="AX201">
        <v>0.41271010607975245</v>
      </c>
      <c r="AY201">
        <v>2.7</v>
      </c>
      <c r="AZ201">
        <v>8.5046414180622257E-3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0.05</v>
      </c>
      <c r="BN201">
        <v>3.213493809957166E-3</v>
      </c>
      <c r="CX201">
        <v>1</v>
      </c>
    </row>
    <row r="202" spans="1:132" x14ac:dyDescent="0.45">
      <c r="A202">
        <v>218</v>
      </c>
      <c r="B202" t="s">
        <v>665</v>
      </c>
      <c r="C202" t="s">
        <v>67</v>
      </c>
      <c r="D202">
        <v>1753</v>
      </c>
      <c r="E202">
        <f>156.6+273</f>
        <v>429.6</v>
      </c>
      <c r="F202">
        <v>3</v>
      </c>
      <c r="K202">
        <v>12.7</v>
      </c>
      <c r="L202">
        <v>0.12529874098006544</v>
      </c>
      <c r="M202">
        <v>1.2</v>
      </c>
      <c r="N202">
        <v>1.2648547480161957E-2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19.05</v>
      </c>
      <c r="X202">
        <v>0.19753449164220716</v>
      </c>
      <c r="Y202">
        <v>0.2</v>
      </c>
      <c r="Z202">
        <v>9.6431571116449843E-3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19.5</v>
      </c>
      <c r="AH202">
        <v>0.21716813181774181</v>
      </c>
      <c r="AI202">
        <v>2.2000000000000002</v>
      </c>
      <c r="AJ202">
        <v>1.3278689660406701E-2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42</v>
      </c>
      <c r="AX202">
        <v>0.41271010607975245</v>
      </c>
      <c r="AY202">
        <v>2.7</v>
      </c>
      <c r="AZ202">
        <v>8.5046414180622257E-3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0.05</v>
      </c>
      <c r="BN202">
        <v>3.213493809957166E-3</v>
      </c>
      <c r="CZ202">
        <v>1</v>
      </c>
    </row>
    <row r="203" spans="1:132" x14ac:dyDescent="0.45">
      <c r="A203">
        <v>219</v>
      </c>
      <c r="B203" t="s">
        <v>665</v>
      </c>
      <c r="C203" t="s">
        <v>51</v>
      </c>
      <c r="D203">
        <v>1753</v>
      </c>
      <c r="E203">
        <f>273-38.8</f>
        <v>234.2</v>
      </c>
      <c r="F203">
        <v>0</v>
      </c>
      <c r="K203">
        <v>12.7</v>
      </c>
      <c r="L203">
        <v>0.12529874098006544</v>
      </c>
      <c r="M203">
        <v>1.2</v>
      </c>
      <c r="N203">
        <v>1.2648547480161957E-2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19.05</v>
      </c>
      <c r="X203">
        <v>0.19753449164220716</v>
      </c>
      <c r="Y203">
        <v>0.2</v>
      </c>
      <c r="Z203">
        <v>9.6431571116449843E-3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19.5</v>
      </c>
      <c r="AH203">
        <v>0.21716813181774181</v>
      </c>
      <c r="AI203">
        <v>2.2000000000000002</v>
      </c>
      <c r="AJ203">
        <v>1.3278689660406701E-2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42</v>
      </c>
      <c r="AX203">
        <v>0.41271010607975245</v>
      </c>
      <c r="AY203">
        <v>2.7</v>
      </c>
      <c r="AZ203">
        <v>8.5046414180622257E-3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0.05</v>
      </c>
      <c r="BN203">
        <v>3.213493809957166E-3</v>
      </c>
      <c r="DB203">
        <v>1</v>
      </c>
    </row>
    <row r="204" spans="1:132" x14ac:dyDescent="0.45">
      <c r="A204">
        <v>220</v>
      </c>
      <c r="B204" t="s">
        <v>665</v>
      </c>
      <c r="C204" t="s">
        <v>408</v>
      </c>
      <c r="D204">
        <v>1753</v>
      </c>
      <c r="E204">
        <f>273+419.5</f>
        <v>692.5</v>
      </c>
      <c r="F204">
        <v>3</v>
      </c>
      <c r="K204">
        <v>12.7</v>
      </c>
      <c r="L204">
        <v>0.12529874098006544</v>
      </c>
      <c r="M204">
        <v>1.2</v>
      </c>
      <c r="N204">
        <v>1.2648547480161957E-2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19.05</v>
      </c>
      <c r="X204">
        <v>0.19753449164220716</v>
      </c>
      <c r="Y204">
        <v>0.2</v>
      </c>
      <c r="Z204">
        <v>9.6431571116449843E-3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19.5</v>
      </c>
      <c r="AH204">
        <v>0.21716813181774181</v>
      </c>
      <c r="AI204">
        <v>2.2000000000000002</v>
      </c>
      <c r="AJ204">
        <v>1.3278689660406701E-2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42</v>
      </c>
      <c r="AX204">
        <v>0.41271010607975245</v>
      </c>
      <c r="AY204">
        <v>2.7</v>
      </c>
      <c r="AZ204">
        <v>8.5046414180622257E-3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0.05</v>
      </c>
      <c r="BN204">
        <v>3.213493809957166E-3</v>
      </c>
      <c r="DD204">
        <v>1</v>
      </c>
    </row>
    <row r="205" spans="1:132" x14ac:dyDescent="0.45">
      <c r="A205">
        <v>221</v>
      </c>
      <c r="B205" t="s">
        <v>665</v>
      </c>
      <c r="C205" t="s">
        <v>369</v>
      </c>
      <c r="D205">
        <v>1753</v>
      </c>
      <c r="E205">
        <f>273+327.5</f>
        <v>600.5</v>
      </c>
      <c r="F205">
        <v>3</v>
      </c>
      <c r="K205">
        <v>12.7</v>
      </c>
      <c r="L205">
        <v>0.12529874098006544</v>
      </c>
      <c r="M205">
        <v>1.2</v>
      </c>
      <c r="N205">
        <v>1.2648547480161957E-2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19.05</v>
      </c>
      <c r="X205">
        <v>0.19753449164220716</v>
      </c>
      <c r="Y205">
        <v>0.2</v>
      </c>
      <c r="Z205">
        <v>9.6431571116449843E-3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19.5</v>
      </c>
      <c r="AH205">
        <v>0.21716813181774181</v>
      </c>
      <c r="AI205">
        <v>2.2000000000000002</v>
      </c>
      <c r="AJ205">
        <v>1.3278689660406701E-2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42</v>
      </c>
      <c r="AX205">
        <v>0.41271010607975245</v>
      </c>
      <c r="AY205">
        <v>2.7</v>
      </c>
      <c r="AZ205">
        <v>8.5046414180622257E-3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0.05</v>
      </c>
      <c r="BN205">
        <v>3.213493809957166E-3</v>
      </c>
      <c r="DF205">
        <v>1</v>
      </c>
    </row>
    <row r="206" spans="1:132" x14ac:dyDescent="0.45">
      <c r="A206">
        <v>222</v>
      </c>
      <c r="B206" t="s">
        <v>665</v>
      </c>
      <c r="C206" t="s">
        <v>398</v>
      </c>
      <c r="D206">
        <v>1753</v>
      </c>
      <c r="E206">
        <f>273+231.9</f>
        <v>504.9</v>
      </c>
      <c r="F206">
        <v>3</v>
      </c>
      <c r="K206">
        <v>12.7</v>
      </c>
      <c r="L206">
        <v>0.12529874098006544</v>
      </c>
      <c r="M206">
        <v>1.2</v>
      </c>
      <c r="N206">
        <v>1.2648547480161957E-2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19.05</v>
      </c>
      <c r="X206">
        <v>0.19753449164220716</v>
      </c>
      <c r="Y206">
        <v>0.2</v>
      </c>
      <c r="Z206">
        <v>9.6431571116449843E-3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19.5</v>
      </c>
      <c r="AH206">
        <v>0.21716813181774181</v>
      </c>
      <c r="AI206">
        <v>2.2000000000000002</v>
      </c>
      <c r="AJ206">
        <v>1.3278689660406701E-2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42</v>
      </c>
      <c r="AX206">
        <v>0.41271010607975245</v>
      </c>
      <c r="AY206">
        <v>2.7</v>
      </c>
      <c r="AZ206">
        <v>8.5046414180622257E-3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0.05</v>
      </c>
      <c r="BN206">
        <v>3.213493809957166E-3</v>
      </c>
      <c r="DH206">
        <v>1</v>
      </c>
    </row>
    <row r="207" spans="1:132" x14ac:dyDescent="0.45">
      <c r="A207">
        <v>223</v>
      </c>
      <c r="B207" t="s">
        <v>665</v>
      </c>
      <c r="C207" t="s">
        <v>413</v>
      </c>
      <c r="D207">
        <v>1753</v>
      </c>
      <c r="E207">
        <v>544.70000000000005</v>
      </c>
      <c r="F207">
        <v>3</v>
      </c>
      <c r="K207">
        <v>12.7</v>
      </c>
      <c r="L207">
        <v>0.12529874098006544</v>
      </c>
      <c r="M207">
        <v>1.2</v>
      </c>
      <c r="N207">
        <v>1.2648547480161957E-2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19.05</v>
      </c>
      <c r="X207">
        <v>0.19753449164220716</v>
      </c>
      <c r="Y207">
        <v>0.2</v>
      </c>
      <c r="Z207">
        <v>9.6431571116449843E-3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19.5</v>
      </c>
      <c r="AH207">
        <v>0.21716813181774181</v>
      </c>
      <c r="AI207">
        <v>2.2000000000000002</v>
      </c>
      <c r="AJ207">
        <v>1.3278689660406701E-2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42</v>
      </c>
      <c r="AX207">
        <v>0.41271010607975245</v>
      </c>
      <c r="AY207">
        <v>2.7</v>
      </c>
      <c r="AZ207">
        <v>8.5046414180622257E-3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0.05</v>
      </c>
      <c r="BN207">
        <v>3.213493809957166E-3</v>
      </c>
      <c r="DL207">
        <v>1</v>
      </c>
    </row>
    <row r="208" spans="1:132" x14ac:dyDescent="0.45">
      <c r="A208">
        <v>224</v>
      </c>
      <c r="B208" t="s">
        <v>665</v>
      </c>
      <c r="C208" t="s">
        <v>53</v>
      </c>
      <c r="D208">
        <v>1753</v>
      </c>
      <c r="E208">
        <v>933.5</v>
      </c>
      <c r="F208">
        <v>3</v>
      </c>
      <c r="K208">
        <v>12.7</v>
      </c>
      <c r="L208">
        <v>0.12529874098006544</v>
      </c>
      <c r="M208">
        <v>1.2</v>
      </c>
      <c r="N208">
        <v>1.2648547480161957E-2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19.05</v>
      </c>
      <c r="X208">
        <v>0.19753449164220716</v>
      </c>
      <c r="Y208">
        <v>0.2</v>
      </c>
      <c r="Z208">
        <v>9.6431571116449843E-3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19.5</v>
      </c>
      <c r="AH208">
        <v>0.21716813181774181</v>
      </c>
      <c r="AI208">
        <v>2.2000000000000002</v>
      </c>
      <c r="AJ208">
        <v>1.3278689660406701E-2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42</v>
      </c>
      <c r="AX208">
        <v>0.41271010607975245</v>
      </c>
      <c r="AY208">
        <v>2.7</v>
      </c>
      <c r="AZ208">
        <v>8.5046414180622257E-3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0.05</v>
      </c>
      <c r="BN208">
        <v>3.213493809957166E-3</v>
      </c>
      <c r="EB208">
        <v>1</v>
      </c>
    </row>
    <row r="209" spans="1:132" x14ac:dyDescent="0.45">
      <c r="A209">
        <v>225</v>
      </c>
      <c r="B209" t="s">
        <v>369</v>
      </c>
      <c r="C209" t="s">
        <v>34</v>
      </c>
      <c r="D209">
        <v>600.5</v>
      </c>
      <c r="E209">
        <f>29.8+273</f>
        <v>302.8</v>
      </c>
      <c r="F209">
        <v>3</v>
      </c>
      <c r="BH209">
        <v>1</v>
      </c>
      <c r="CX209">
        <v>1</v>
      </c>
    </row>
    <row r="210" spans="1:132" x14ac:dyDescent="0.45">
      <c r="A210">
        <v>226</v>
      </c>
      <c r="B210" t="s">
        <v>369</v>
      </c>
      <c r="C210" t="s">
        <v>67</v>
      </c>
      <c r="D210">
        <v>600.5</v>
      </c>
      <c r="E210">
        <f>156.6+273</f>
        <v>429.6</v>
      </c>
      <c r="F210">
        <v>3</v>
      </c>
      <c r="BH210">
        <v>1</v>
      </c>
      <c r="CZ210">
        <v>1</v>
      </c>
    </row>
    <row r="211" spans="1:132" x14ac:dyDescent="0.45">
      <c r="A211">
        <v>227</v>
      </c>
      <c r="B211" t="s">
        <v>369</v>
      </c>
      <c r="C211" t="s">
        <v>51</v>
      </c>
      <c r="D211">
        <v>600.5</v>
      </c>
      <c r="E211">
        <f>273-38.8</f>
        <v>234.2</v>
      </c>
      <c r="F211">
        <v>0</v>
      </c>
      <c r="BH211">
        <v>1</v>
      </c>
      <c r="DB211">
        <v>1</v>
      </c>
    </row>
    <row r="212" spans="1:132" x14ac:dyDescent="0.45">
      <c r="A212">
        <v>230</v>
      </c>
      <c r="B212" t="s">
        <v>369</v>
      </c>
      <c r="C212" t="s">
        <v>408</v>
      </c>
      <c r="D212">
        <v>600.5</v>
      </c>
      <c r="E212">
        <f>273+231.9</f>
        <v>504.9</v>
      </c>
      <c r="F212">
        <v>3</v>
      </c>
      <c r="BH212">
        <v>1</v>
      </c>
      <c r="DH212">
        <v>1</v>
      </c>
    </row>
    <row r="213" spans="1:132" x14ac:dyDescent="0.45">
      <c r="A213">
        <v>231</v>
      </c>
      <c r="B213" t="s">
        <v>369</v>
      </c>
      <c r="C213" t="s">
        <v>413</v>
      </c>
      <c r="D213">
        <v>600.5</v>
      </c>
      <c r="E213">
        <v>544.70000000000005</v>
      </c>
      <c r="F213">
        <v>3</v>
      </c>
      <c r="BH213">
        <v>1</v>
      </c>
      <c r="DL213">
        <v>1</v>
      </c>
    </row>
    <row r="214" spans="1:132" x14ac:dyDescent="0.45">
      <c r="A214">
        <v>233</v>
      </c>
      <c r="B214" t="s">
        <v>1017</v>
      </c>
      <c r="C214" t="s">
        <v>34</v>
      </c>
      <c r="D214">
        <v>2750</v>
      </c>
      <c r="E214">
        <f>29.8+273</f>
        <v>302.8</v>
      </c>
      <c r="F214">
        <v>3</v>
      </c>
      <c r="AT214">
        <v>1</v>
      </c>
      <c r="CX214">
        <v>1</v>
      </c>
    </row>
    <row r="215" spans="1:132" x14ac:dyDescent="0.45">
      <c r="A215">
        <v>234</v>
      </c>
      <c r="B215" t="s">
        <v>1017</v>
      </c>
      <c r="C215" t="s">
        <v>67</v>
      </c>
      <c r="D215">
        <v>2750</v>
      </c>
      <c r="E215">
        <f>156.6+273</f>
        <v>429.6</v>
      </c>
      <c r="F215">
        <v>3</v>
      </c>
      <c r="AT215">
        <v>1</v>
      </c>
      <c r="CZ215">
        <v>1</v>
      </c>
    </row>
    <row r="216" spans="1:132" x14ac:dyDescent="0.45">
      <c r="A216">
        <v>235</v>
      </c>
      <c r="B216" t="s">
        <v>1017</v>
      </c>
      <c r="C216" t="s">
        <v>51</v>
      </c>
      <c r="D216">
        <v>2750</v>
      </c>
      <c r="E216">
        <f>273-38.8</f>
        <v>234.2</v>
      </c>
      <c r="F216">
        <v>3</v>
      </c>
      <c r="AT216">
        <v>1</v>
      </c>
      <c r="DB216">
        <v>1</v>
      </c>
    </row>
    <row r="217" spans="1:132" x14ac:dyDescent="0.45">
      <c r="A217">
        <v>236</v>
      </c>
      <c r="B217" t="s">
        <v>1017</v>
      </c>
      <c r="C217" t="s">
        <v>408</v>
      </c>
      <c r="D217">
        <v>2750</v>
      </c>
      <c r="E217">
        <f>273+419.5</f>
        <v>692.5</v>
      </c>
      <c r="F217">
        <v>3</v>
      </c>
      <c r="AT217">
        <v>1</v>
      </c>
      <c r="DD217">
        <v>1</v>
      </c>
    </row>
    <row r="218" spans="1:132" x14ac:dyDescent="0.45">
      <c r="A218">
        <v>237</v>
      </c>
      <c r="B218" t="s">
        <v>1017</v>
      </c>
      <c r="C218" t="s">
        <v>369</v>
      </c>
      <c r="D218">
        <v>2750</v>
      </c>
      <c r="E218">
        <f>273+327.5</f>
        <v>600.5</v>
      </c>
      <c r="F218">
        <v>3</v>
      </c>
      <c r="AT218">
        <v>1</v>
      </c>
      <c r="DF218">
        <v>1</v>
      </c>
    </row>
    <row r="219" spans="1:132" x14ac:dyDescent="0.45">
      <c r="A219">
        <v>238</v>
      </c>
      <c r="B219" t="s">
        <v>1017</v>
      </c>
      <c r="C219" t="s">
        <v>398</v>
      </c>
      <c r="D219">
        <v>2750</v>
      </c>
      <c r="E219">
        <f>273+231.9</f>
        <v>504.9</v>
      </c>
      <c r="F219">
        <v>3</v>
      </c>
      <c r="AT219">
        <v>1</v>
      </c>
      <c r="DH219">
        <v>1</v>
      </c>
    </row>
    <row r="220" spans="1:132" x14ac:dyDescent="0.45">
      <c r="A220">
        <v>239</v>
      </c>
      <c r="B220" t="s">
        <v>1017</v>
      </c>
      <c r="C220" t="s">
        <v>413</v>
      </c>
      <c r="D220">
        <v>2750</v>
      </c>
      <c r="E220">
        <v>544.70000000000005</v>
      </c>
      <c r="F220">
        <v>3</v>
      </c>
      <c r="AT220">
        <v>1</v>
      </c>
      <c r="DL220">
        <v>1</v>
      </c>
    </row>
    <row r="221" spans="1:132" x14ac:dyDescent="0.45">
      <c r="A221">
        <v>240</v>
      </c>
      <c r="B221" t="s">
        <v>1017</v>
      </c>
      <c r="C221" t="s">
        <v>53</v>
      </c>
      <c r="D221">
        <v>2750</v>
      </c>
      <c r="E221">
        <v>933.5</v>
      </c>
      <c r="F221">
        <v>3</v>
      </c>
      <c r="AT221">
        <v>1</v>
      </c>
      <c r="EB221">
        <v>1</v>
      </c>
    </row>
    <row r="222" spans="1:132" x14ac:dyDescent="0.45">
      <c r="A222">
        <v>241</v>
      </c>
      <c r="B222" t="s">
        <v>1018</v>
      </c>
      <c r="C222" t="s">
        <v>34</v>
      </c>
      <c r="D222">
        <f>1850+273</f>
        <v>2123</v>
      </c>
      <c r="E222">
        <f>29.8+273</f>
        <v>302.8</v>
      </c>
      <c r="F222">
        <v>1</v>
      </c>
      <c r="BE222">
        <v>1.5</v>
      </c>
      <c r="BF222">
        <f>((BE222/100)/'No Dupes (simple)'!FI$13)/(('Alloys on hand'!W238/100)/'No Dupes (simple)'!FI$6+('Alloys on hand'!M238/100)/'No Dupes (simple)'!FO$2+('Alloys on hand'!Y238/100)/'No Dupes (simple)'!FK$6+('Alloys on hand'!AA238/100)/'No Dupes (simple)'!FM$6+('Alloys on hand'!AC238/100)/'No Dupes (simple)'!FO$6+('Alloys on hand'!AE238/100)/'No Dupes (simple)'!FI$10+('No Dupes (simple)'!AN506/100)/'No Dupes (simple)'!FK$10+('No Dupes (simple)'!AP506/100)/'No Dupes (simple)'!FM$10+('Alloys on hand'!K238/100)/'No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(simple)'!FO$16+('Alloys on hand'!Q238/100)/'No Dupes (simple)'!FS$2+('No Dupes (simple)'!AZ506/100)/'No Dupes (simple)'!FK$19+('No Dupes (simple)'!BB506/100)/'No Dupes (simple)'!FM$19+('No Dupes (simple)'!BD506/100)/'No Dupes (simple)'!FO$19+('Alloys on hand'!U238/100)/'No Dupes (simple)'!FO$13+(BE222/100)/'No Dupes (simple)'!FI$13+(BG222/100)/'No Dupes (simple)'!FO$10+('No Dupes (simple)'!BF506/100)/'No Dupes (simple)'!FI$23+('No Dupes (simple)'!BH506/100)/'No Dupes (simple)'!FK$23+('No Dupes (simple)'!BJ506/100)/'No Dupes (simple)'!FO$23+(BI222/100)/'No Dupes (simple)'!FK$26+(BK222/100)/'No Dupes (simple)'!FM$26+('No Dupes (simple)'!P506/100)/'No Dupes (simple)'!FK$2+('Alloys on hand'!O238/100)/'No Dupes (simple)'!FQ$2+('Alloys on hand'!S238/100)/'No Dupes (simple)'!FU$2+('No Dupes (simple)'!BT506/100)/'No Dupes (simple)'!FO$26)</f>
        <v>4.3924604149483664E-3</v>
      </c>
      <c r="BK222">
        <v>98.5</v>
      </c>
      <c r="BL222">
        <f>((BK222/100)/'No Dupes (simple)'!FM$26)/(('Alloys on hand'!W238/100)/'No Dupes (simple)'!FI$6+('Alloys on hand'!M238/100)/'No Dupes (simple)'!FO$2+('Alloys on hand'!Y238/100)/'No Dupes (simple)'!FK$6+('Alloys on hand'!AA238/100)/'No Dupes (simple)'!FM$6+('Alloys on hand'!AC238/100)/'No Dupes (simple)'!FO$6+('Alloys on hand'!AE238/100)/'No Dupes (simple)'!FI$10+('No Dupes (simple)'!AN506/100)/'No Dupes (simple)'!FK$10+('No Dupes (simple)'!AP506/100)/'No Dupes (simple)'!FM$10+('Alloys on hand'!K238/100)/'No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(simple)'!FO$16+('Alloys on hand'!Q238/100)/'No Dupes (simple)'!FS$2+('No Dupes (simple)'!AZ506/100)/'No Dupes (simple)'!FK$19+('No Dupes (simple)'!BB506/100)/'No Dupes (simple)'!FM$19+('No Dupes (simple)'!BD506/100)/'No Dupes (simple)'!FO$19+('Alloys on hand'!U238/100)/'No Dupes (simple)'!FO$13+(BE222/100)/'No Dupes (simple)'!FI$13+(BG222/100)/'No Dupes (simple)'!FO$10+('No Dupes (simple)'!BF506/100)/'No Dupes (simple)'!FI$23+('No Dupes (simple)'!BH506/100)/'No Dupes (simple)'!FK$23+('No Dupes (simple)'!BJ506/100)/'No Dupes (simple)'!FO$23+(BI222/100)/'No Dupes (simple)'!FK$26+(BK222/100)/'No Dupes (simple)'!FM$26+('No Dupes (simple)'!P506/100)/'No Dupes (simple)'!FK$2+('Alloys on hand'!O238/100)/'No Dupes (simple)'!FQ$2+('Alloys on hand'!S238/100)/'No Dupes (simple)'!FU$2+('No Dupes (simple)'!BT506/100)/'No Dupes (simple)'!FO$26)</f>
        <v>0.37534533399152475</v>
      </c>
      <c r="CX222">
        <v>1</v>
      </c>
    </row>
    <row r="223" spans="1:132" x14ac:dyDescent="0.45">
      <c r="A223">
        <v>242</v>
      </c>
      <c r="B223" t="s">
        <v>1018</v>
      </c>
      <c r="C223" t="s">
        <v>67</v>
      </c>
      <c r="D223">
        <f t="shared" ref="D223:D229" si="9">1850+273</f>
        <v>2123</v>
      </c>
      <c r="E223">
        <f>156.6+273</f>
        <v>429.6</v>
      </c>
      <c r="F223">
        <v>2</v>
      </c>
      <c r="BE223">
        <v>1.5</v>
      </c>
      <c r="BF223">
        <f>((BE223/100)/'No Dupes (simple)'!FI$13)/(('No Dupes (simple)'!AD507/100)/'No Dupes (simple)'!FI$6+('No Dupes (simple)'!T507/100)/'No Dupes (simple)'!FO$2+('No Dupes (simple)'!AF507/100)/'No Dupes (simple)'!FK$6+('No Dupes (simple)'!AH507/100)/'No Dupes (simple)'!FM$6+('No Dupes (simple)'!AJ507/100)/'No Dupes (simple)'!FO$6+('No Dupes (simple)'!AL507/100)/'No Dupes (simple)'!FI$10+('No Dupes (simple)'!AN507/100)/'No Dupes (simple)'!FK$10+('No Dupes (simple)'!AP507/100)/'No Dupes (simple)'!FM$10+('No Dupes (simple)'!R507/100)/'No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(simple)'!FO$16+('No Dupes (simple)'!X507/100)/'No Dupes (simple)'!FS$2+('No Dupes (simple)'!AZ507/100)/'No Dupes (simple)'!FK$19+('No Dupes (simple)'!BB507/100)/'No Dupes (simple)'!FM$19+('No Dupes (simple)'!BD507/100)/'No Dupes (simple)'!FO$19+('No Dupes (simple)'!AB507/100)/'No Dupes (simple)'!FO$13+(BE223/100)/'No Dupes (simple)'!FI$13+(BG223/100)/'No Dupes (simple)'!FO$10+('No Dupes (simple)'!BF507/100)/'No Dupes (simple)'!FI$23+('No Dupes (simple)'!BH507/100)/'No Dupes (simple)'!FK$23+('No Dupes (simple)'!BJ507/100)/'No Dupes (simple)'!FO$23+(BI223/100)/'No Dupes (simple)'!FK$26+(BK223/100)/'No Dupes (simple)'!FM$26+('No Dupes (simple)'!P507/100)/'No Dupes (simple)'!FK$2+('No Dupes (simple)'!V507/100)/'No Dupes (simple)'!FQ$2+('No Dupes (simple)'!Z507/100)/'No Dupes (simple)'!FU$2+('No Dupes (simple)'!BT507/100)/'No Dupes (simple)'!FO$26)</f>
        <v>4.4159535442943668E-3</v>
      </c>
      <c r="BK223">
        <v>98.5</v>
      </c>
      <c r="BL223">
        <f>((BK223/100)/'No Dupes (simple)'!FM$26)/(('No Dupes (simple)'!AD507/100)/'No Dupes (simple)'!FI$6+('No Dupes (simple)'!T507/100)/'No Dupes (simple)'!FO$2+('No Dupes (simple)'!AF507/100)/'No Dupes (simple)'!FK$6+('No Dupes (simple)'!AH507/100)/'No Dupes (simple)'!FM$6+('No Dupes (simple)'!AJ507/100)/'No Dupes (simple)'!FO$6+('No Dupes (simple)'!AL507/100)/'No Dupes (simple)'!FI$10+('No Dupes (simple)'!AN507/100)/'No Dupes (simple)'!FK$10+('No Dupes (simple)'!AP507/100)/'No Dupes (simple)'!FM$10+('No Dupes (simple)'!R507/100)/'No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(simple)'!FO$16+('No Dupes (simple)'!X507/100)/'No Dupes (simple)'!FS$2+('No Dupes (simple)'!AZ507/100)/'No Dupes (simple)'!FK$19+('No Dupes (simple)'!BB507/100)/'No Dupes (simple)'!FM$19+('No Dupes (simple)'!BD507/100)/'No Dupes (simple)'!FO$19+('No Dupes (simple)'!AB507/100)/'No Dupes (simple)'!FO$13+(BE223/100)/'No Dupes (simple)'!FI$13+(BG223/100)/'No Dupes (simple)'!FO$10+('No Dupes (simple)'!BF507/100)/'No Dupes (simple)'!FI$23+('No Dupes (simple)'!BH507/100)/'No Dupes (simple)'!FK$23+('No Dupes (simple)'!BJ507/100)/'No Dupes (simple)'!FO$23+(BI223/100)/'No Dupes (simple)'!FK$26+(BK223/100)/'No Dupes (simple)'!FM$26+('No Dupes (simple)'!P507/100)/'No Dupes (simple)'!FK$2+('No Dupes (simple)'!V507/100)/'No Dupes (simple)'!FQ$2+('No Dupes (simple)'!Z507/100)/'No Dupes (simple)'!FU$2+('No Dupes (simple)'!BT507/100)/'No Dupes (simple)'!FO$26)</f>
        <v>0.37735287319458072</v>
      </c>
      <c r="CZ223">
        <v>1</v>
      </c>
    </row>
    <row r="224" spans="1:132" x14ac:dyDescent="0.45">
      <c r="A224">
        <v>243</v>
      </c>
      <c r="B224" t="s">
        <v>1018</v>
      </c>
      <c r="C224" t="s">
        <v>51</v>
      </c>
      <c r="D224">
        <f t="shared" si="9"/>
        <v>2123</v>
      </c>
      <c r="E224">
        <f>273-38.8</f>
        <v>234.2</v>
      </c>
      <c r="F224">
        <v>0</v>
      </c>
      <c r="BE224">
        <v>1.5</v>
      </c>
      <c r="BF224">
        <f>((BE224/100)/'No Dupes (simple)'!FI$13)/(('No Dupes (simple)'!AD508/100)/'No Dupes (simple)'!FI$6+('No Dupes (simple)'!T508/100)/'No Dupes (simple)'!FO$2+('No Dupes (simple)'!AF508/100)/'No Dupes (simple)'!FK$6+('No Dupes (simple)'!AH508/100)/'No Dupes (simple)'!FM$6+('No Dupes (simple)'!AJ508/100)/'No Dupes (simple)'!FO$6+('No Dupes (simple)'!AL508/100)/'No Dupes (simple)'!FI$10+('No Dupes (simple)'!AN508/100)/'No Dupes (simple)'!FK$10+('No Dupes (simple)'!AP508/100)/'No Dupes (simple)'!FM$10+('No Dupes (simple)'!R508/100)/'No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(simple)'!FO$16+('No Dupes (simple)'!X508/100)/'No Dupes (simple)'!FS$2+('No Dupes (simple)'!AZ508/100)/'No Dupes (simple)'!FK$19+('No Dupes (simple)'!BB508/100)/'No Dupes (simple)'!FM$19+('No Dupes (simple)'!BD508/100)/'No Dupes (simple)'!FO$19+('No Dupes (simple)'!AB508/100)/'No Dupes (simple)'!FO$13+(BE224/100)/'No Dupes (simple)'!FI$13+(BG224/100)/'No Dupes (simple)'!FO$10+('No Dupes (simple)'!BF508/100)/'No Dupes (simple)'!FI$23+('No Dupes (simple)'!BH508/100)/'No Dupes (simple)'!FK$23+('No Dupes (simple)'!BJ508/100)/'No Dupes (simple)'!FO$23+(BI224/100)/'No Dupes (simple)'!FK$26+(BK224/100)/'No Dupes (simple)'!FM$26+('No Dupes (simple)'!P508/100)/'No Dupes (simple)'!FK$2+('No Dupes (simple)'!V508/100)/'No Dupes (simple)'!FQ$2+('No Dupes (simple)'!Z508/100)/'No Dupes (simple)'!FU$2+('No Dupes (simple)'!BT508/100)/'No Dupes (simple)'!FO$26)</f>
        <v>4.379103679416455E-3</v>
      </c>
      <c r="BK224">
        <v>98.5</v>
      </c>
      <c r="BL224">
        <f>((BK224/100)/'No Dupes (simple)'!FM$26)/(('No Dupes (simple)'!AD508/100)/'No Dupes (simple)'!FI$6+('No Dupes (simple)'!T508/100)/'No Dupes (simple)'!FO$2+('No Dupes (simple)'!AF508/100)/'No Dupes (simple)'!FK$6+('No Dupes (simple)'!AH508/100)/'No Dupes (simple)'!FM$6+('No Dupes (simple)'!AJ508/100)/'No Dupes (simple)'!FO$6+('No Dupes (simple)'!AL508/100)/'No Dupes (simple)'!FI$10+('No Dupes (simple)'!AN508/100)/'No Dupes (simple)'!FK$10+('No Dupes (simple)'!AP508/100)/'No Dupes (simple)'!FM$10+('No Dupes (simple)'!R508/100)/'No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(simple)'!FO$16+('No Dupes (simple)'!X508/100)/'No Dupes (simple)'!FS$2+('No Dupes (simple)'!AZ508/100)/'No Dupes (simple)'!FK$19+('No Dupes (simple)'!BB508/100)/'No Dupes (simple)'!FM$19+('No Dupes (simple)'!BD508/100)/'No Dupes (simple)'!FO$19+('No Dupes (simple)'!AB508/100)/'No Dupes (simple)'!FO$13+(BE224/100)/'No Dupes (simple)'!FI$13+(BG224/100)/'No Dupes (simple)'!FO$10+('No Dupes (simple)'!BF508/100)/'No Dupes (simple)'!FI$23+('No Dupes (simple)'!BH508/100)/'No Dupes (simple)'!FK$23+('No Dupes (simple)'!BJ508/100)/'No Dupes (simple)'!FO$23+(BI224/100)/'No Dupes (simple)'!FK$26+(BK224/100)/'No Dupes (simple)'!FM$26+('No Dupes (simple)'!P508/100)/'No Dupes (simple)'!FK$2+('No Dupes (simple)'!V508/100)/'No Dupes (simple)'!FQ$2+('No Dupes (simple)'!Z508/100)/'No Dupes (simple)'!FU$2+('No Dupes (simple)'!BT508/100)/'No Dupes (simple)'!FO$26)</f>
        <v>0.37420397177407588</v>
      </c>
      <c r="DB224">
        <v>1</v>
      </c>
    </row>
    <row r="225" spans="1:132" x14ac:dyDescent="0.45">
      <c r="A225">
        <v>244</v>
      </c>
      <c r="B225" t="s">
        <v>1018</v>
      </c>
      <c r="C225" t="s">
        <v>408</v>
      </c>
      <c r="D225">
        <f t="shared" si="9"/>
        <v>2123</v>
      </c>
      <c r="E225">
        <f>273+419.5</f>
        <v>692.5</v>
      </c>
      <c r="F225">
        <v>2</v>
      </c>
      <c r="BE225">
        <v>1.5</v>
      </c>
      <c r="BF225">
        <f>((BE225/100)/'No Dupes (simple)'!FI$13)/(('No Dupes (simple)'!AD509/100)/'No Dupes (simple)'!FI$6+('No Dupes (simple)'!T509/100)/'No Dupes (simple)'!FO$2+('No Dupes (simple)'!AF509/100)/'No Dupes (simple)'!FK$6+('No Dupes (simple)'!AH509/100)/'No Dupes (simple)'!FM$6+('No Dupes (simple)'!AJ509/100)/'No Dupes (simple)'!FO$6+('No Dupes (simple)'!AL509/100)/'No Dupes (simple)'!FI$10+('No Dupes (simple)'!AN509/100)/'No Dupes (simple)'!FK$10+('No Dupes (simple)'!AP509/100)/'No Dupes (simple)'!FM$10+('No Dupes (simple)'!R509/100)/'No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(simple)'!FO$16+('No Dupes (simple)'!X509/100)/'No Dupes (simple)'!FS$2+('No Dupes (simple)'!AZ509/100)/'No Dupes (simple)'!FK$19+('No Dupes (simple)'!BB509/100)/'No Dupes (simple)'!FM$19+('No Dupes (simple)'!BD509/100)/'No Dupes (simple)'!FO$19+('No Dupes (simple)'!AB509/100)/'No Dupes (simple)'!FO$13+(BE225/100)/'No Dupes (simple)'!FI$13+(BG225/100)/'No Dupes (simple)'!FO$10+('No Dupes (simple)'!BF509/100)/'No Dupes (simple)'!FI$23+('No Dupes (simple)'!BH509/100)/'No Dupes (simple)'!FK$23+('No Dupes (simple)'!BJ509/100)/'No Dupes (simple)'!FO$23+(BI225/100)/'No Dupes (simple)'!FK$26+(BK225/100)/'No Dupes (simple)'!FM$26+('No Dupes (simple)'!P509/100)/'No Dupes (simple)'!FK$2+('No Dupes (simple)'!V509/100)/'No Dupes (simple)'!FQ$2+('No Dupes (simple)'!Z509/100)/'No Dupes (simple)'!FU$2+('No Dupes (simple)'!BT509/100)/'No Dupes (simple)'!FO$26)</f>
        <v>4.379103679416455E-3</v>
      </c>
      <c r="BK225">
        <v>98.5</v>
      </c>
      <c r="BL225">
        <f>((BK225/100)/'No Dupes (simple)'!FM$26)/(('No Dupes (simple)'!AD509/100)/'No Dupes (simple)'!FI$6+('No Dupes (simple)'!T509/100)/'No Dupes (simple)'!FO$2+('No Dupes (simple)'!AF509/100)/'No Dupes (simple)'!FK$6+('No Dupes (simple)'!AH509/100)/'No Dupes (simple)'!FM$6+('No Dupes (simple)'!AJ509/100)/'No Dupes (simple)'!FO$6+('No Dupes (simple)'!AL509/100)/'No Dupes (simple)'!FI$10+('No Dupes (simple)'!AN509/100)/'No Dupes (simple)'!FK$10+('No Dupes (simple)'!AP509/100)/'No Dupes (simple)'!FM$10+('No Dupes (simple)'!R509/100)/'No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(simple)'!FO$16+('No Dupes (simple)'!X509/100)/'No Dupes (simple)'!FS$2+('No Dupes (simple)'!AZ509/100)/'No Dupes (simple)'!FK$19+('No Dupes (simple)'!BB509/100)/'No Dupes (simple)'!FM$19+('No Dupes (simple)'!BD509/100)/'No Dupes (simple)'!FO$19+('No Dupes (simple)'!AB509/100)/'No Dupes (simple)'!FO$13+(BE225/100)/'No Dupes (simple)'!FI$13+(BG225/100)/'No Dupes (simple)'!FO$10+('No Dupes (simple)'!BF509/100)/'No Dupes (simple)'!FI$23+('No Dupes (simple)'!BH509/100)/'No Dupes (simple)'!FK$23+('No Dupes (simple)'!BJ509/100)/'No Dupes (simple)'!FO$23+(BI225/100)/'No Dupes (simple)'!FK$26+(BK225/100)/'No Dupes (simple)'!FM$26+('No Dupes (simple)'!P509/100)/'No Dupes (simple)'!FK$2+('No Dupes (simple)'!V509/100)/'No Dupes (simple)'!FQ$2+('No Dupes (simple)'!Z509/100)/'No Dupes (simple)'!FU$2+('No Dupes (simple)'!BT509/100)/'No Dupes (simple)'!FO$26)</f>
        <v>0.37420397177407588</v>
      </c>
      <c r="DD225">
        <v>1</v>
      </c>
    </row>
    <row r="226" spans="1:132" x14ac:dyDescent="0.45">
      <c r="A226">
        <v>245</v>
      </c>
      <c r="B226" t="s">
        <v>1018</v>
      </c>
      <c r="C226" t="s">
        <v>369</v>
      </c>
      <c r="D226">
        <f t="shared" si="9"/>
        <v>2123</v>
      </c>
      <c r="E226">
        <f>273+327.5</f>
        <v>600.5</v>
      </c>
      <c r="F226">
        <v>2</v>
      </c>
      <c r="BE226">
        <v>1.5</v>
      </c>
      <c r="BF226">
        <f>((BE226/100)/'No Dupes (simple)'!FI$13)/(('No Dupes (simple)'!AD510/100)/'No Dupes (simple)'!FI$6+('No Dupes (simple)'!T510/100)/'No Dupes (simple)'!FO$2+('No Dupes (simple)'!AF510/100)/'No Dupes (simple)'!FK$6+('No Dupes (simple)'!AH510/100)/'No Dupes (simple)'!FM$6+('No Dupes (simple)'!AJ510/100)/'No Dupes (simple)'!FO$6+('No Dupes (simple)'!AL510/100)/'No Dupes (simple)'!FI$10+('No Dupes (simple)'!AN510/100)/'No Dupes (simple)'!FK$10+('No Dupes (simple)'!AP510/100)/'No Dupes (simple)'!FM$10+('No Dupes (simple)'!R510/100)/'No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(simple)'!FO$16+('No Dupes (simple)'!X510/100)/'No Dupes (simple)'!FS$2+('No Dupes (simple)'!AZ510/100)/'No Dupes (simple)'!FK$19+('No Dupes (simple)'!BB510/100)/'No Dupes (simple)'!FM$19+('No Dupes (simple)'!BD510/100)/'No Dupes (simple)'!FO$19+('No Dupes (simple)'!AB510/100)/'No Dupes (simple)'!FO$13+(BE226/100)/'No Dupes (simple)'!FI$13+(BG226/100)/'No Dupes (simple)'!FO$10+('No Dupes (simple)'!BF510/100)/'No Dupes (simple)'!FI$23+('No Dupes (simple)'!BH510/100)/'No Dupes (simple)'!FK$23+('No Dupes (simple)'!BJ510/100)/'No Dupes (simple)'!FO$23+(BI226/100)/'No Dupes (simple)'!FK$26+(BK226/100)/'No Dupes (simple)'!FM$26+('No Dupes (simple)'!P510/100)/'No Dupes (simple)'!FK$2+('No Dupes (simple)'!V510/100)/'No Dupes (simple)'!FQ$2+('No Dupes (simple)'!Z510/100)/'No Dupes (simple)'!FU$2+('No Dupes (simple)'!BT510/100)/'No Dupes (simple)'!FO$26)</f>
        <v>4.379103679416455E-3</v>
      </c>
      <c r="BK226">
        <v>98.5</v>
      </c>
      <c r="BL226">
        <f>((BK226/100)/'No Dupes (simple)'!FM$26)/(('No Dupes (simple)'!AD510/100)/'No Dupes (simple)'!FI$6+('No Dupes (simple)'!T510/100)/'No Dupes (simple)'!FO$2+('No Dupes (simple)'!AF510/100)/'No Dupes (simple)'!FK$6+('No Dupes (simple)'!AH510/100)/'No Dupes (simple)'!FM$6+('No Dupes (simple)'!AJ510/100)/'No Dupes (simple)'!FO$6+('No Dupes (simple)'!AL510/100)/'No Dupes (simple)'!FI$10+('No Dupes (simple)'!AN510/100)/'No Dupes (simple)'!FK$10+('No Dupes (simple)'!AP510/100)/'No Dupes (simple)'!FM$10+('No Dupes (simple)'!R510/100)/'No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(simple)'!FO$16+('No Dupes (simple)'!X510/100)/'No Dupes (simple)'!FS$2+('No Dupes (simple)'!AZ510/100)/'No Dupes (simple)'!FK$19+('No Dupes (simple)'!BB510/100)/'No Dupes (simple)'!FM$19+('No Dupes (simple)'!BD510/100)/'No Dupes (simple)'!FO$19+('No Dupes (simple)'!AB510/100)/'No Dupes (simple)'!FO$13+(BE226/100)/'No Dupes (simple)'!FI$13+(BG226/100)/'No Dupes (simple)'!FO$10+('No Dupes (simple)'!BF510/100)/'No Dupes (simple)'!FI$23+('No Dupes (simple)'!BH510/100)/'No Dupes (simple)'!FK$23+('No Dupes (simple)'!BJ510/100)/'No Dupes (simple)'!FO$23+(BI226/100)/'No Dupes (simple)'!FK$26+(BK226/100)/'No Dupes (simple)'!FM$26+('No Dupes (simple)'!P510/100)/'No Dupes (simple)'!FK$2+('No Dupes (simple)'!V510/100)/'No Dupes (simple)'!FQ$2+('No Dupes (simple)'!Z510/100)/'No Dupes (simple)'!FU$2+('No Dupes (simple)'!BT510/100)/'No Dupes (simple)'!FO$26)</f>
        <v>0.37420397177407588</v>
      </c>
      <c r="DF226">
        <v>1</v>
      </c>
    </row>
    <row r="227" spans="1:132" x14ac:dyDescent="0.45">
      <c r="A227">
        <v>246</v>
      </c>
      <c r="B227" t="s">
        <v>1018</v>
      </c>
      <c r="C227" t="s">
        <v>398</v>
      </c>
      <c r="D227">
        <f t="shared" si="9"/>
        <v>2123</v>
      </c>
      <c r="E227">
        <f>273+231.9</f>
        <v>504.9</v>
      </c>
      <c r="F227">
        <v>2</v>
      </c>
      <c r="BE227">
        <v>1.5</v>
      </c>
      <c r="BF227">
        <f>((BE227/100)/'No Dupes (simple)'!FI$13)/(('No Dupes (simple)'!AD511/100)/'No Dupes (simple)'!FI$6+('No Dupes (simple)'!T511/100)/'No Dupes (simple)'!FO$2+('No Dupes (simple)'!AF511/100)/'No Dupes (simple)'!FK$6+('No Dupes (simple)'!AH511/100)/'No Dupes (simple)'!FM$6+('No Dupes (simple)'!AJ511/100)/'No Dupes (simple)'!FO$6+('No Dupes (simple)'!AL511/100)/'No Dupes (simple)'!FI$10+('No Dupes (simple)'!AN511/100)/'No Dupes (simple)'!FK$10+('No Dupes (simple)'!AP511/100)/'No Dupes (simple)'!FM$10+('No Dupes (simple)'!R511/100)/'No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(simple)'!FO$16+('No Dupes (simple)'!X511/100)/'No Dupes (simple)'!FS$2+('No Dupes (simple)'!AZ511/100)/'No Dupes (simple)'!FK$19+('No Dupes (simple)'!BB511/100)/'No Dupes (simple)'!FM$19+('No Dupes (simple)'!BD511/100)/'No Dupes (simple)'!FO$19+('No Dupes (simple)'!AB511/100)/'No Dupes (simple)'!FO$13+(BE227/100)/'No Dupes (simple)'!FI$13+(BG227/100)/'No Dupes (simple)'!FO$10+('No Dupes (simple)'!BF511/100)/'No Dupes (simple)'!FI$23+('No Dupes (simple)'!BH511/100)/'No Dupes (simple)'!FK$23+('No Dupes (simple)'!BJ511/100)/'No Dupes (simple)'!FO$23+(BI227/100)/'No Dupes (simple)'!FK$26+(BK227/100)/'No Dupes (simple)'!FM$26+('No Dupes (simple)'!P511/100)/'No Dupes (simple)'!FK$2+('No Dupes (simple)'!V511/100)/'No Dupes (simple)'!FQ$2+('No Dupes (simple)'!Z511/100)/'No Dupes (simple)'!FU$2+('No Dupes (simple)'!BT511/100)/'No Dupes (simple)'!FO$26)</f>
        <v>4.379103679416455E-3</v>
      </c>
      <c r="BK227">
        <v>98.5</v>
      </c>
      <c r="BL227">
        <f>((BK227/100)/'No Dupes (simple)'!FM$26)/(('No Dupes (simple)'!AD511/100)/'No Dupes (simple)'!FI$6+('No Dupes (simple)'!T511/100)/'No Dupes (simple)'!FO$2+('No Dupes (simple)'!AF511/100)/'No Dupes (simple)'!FK$6+('No Dupes (simple)'!AH511/100)/'No Dupes (simple)'!FM$6+('No Dupes (simple)'!AJ511/100)/'No Dupes (simple)'!FO$6+('No Dupes (simple)'!AL511/100)/'No Dupes (simple)'!FI$10+('No Dupes (simple)'!AN511/100)/'No Dupes (simple)'!FK$10+('No Dupes (simple)'!AP511/100)/'No Dupes (simple)'!FM$10+('No Dupes (simple)'!R511/100)/'No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(simple)'!FO$16+('No Dupes (simple)'!X511/100)/'No Dupes (simple)'!FS$2+('No Dupes (simple)'!AZ511/100)/'No Dupes (simple)'!FK$19+('No Dupes (simple)'!BB511/100)/'No Dupes (simple)'!FM$19+('No Dupes (simple)'!BD511/100)/'No Dupes (simple)'!FO$19+('No Dupes (simple)'!AB511/100)/'No Dupes (simple)'!FO$13+(BE227/100)/'No Dupes (simple)'!FI$13+(BG227/100)/'No Dupes (simple)'!FO$10+('No Dupes (simple)'!BF511/100)/'No Dupes (simple)'!FI$23+('No Dupes (simple)'!BH511/100)/'No Dupes (simple)'!FK$23+('No Dupes (simple)'!BJ511/100)/'No Dupes (simple)'!FO$23+(BI227/100)/'No Dupes (simple)'!FK$26+(BK227/100)/'No Dupes (simple)'!FM$26+('No Dupes (simple)'!P511/100)/'No Dupes (simple)'!FK$2+('No Dupes (simple)'!V511/100)/'No Dupes (simple)'!FQ$2+('No Dupes (simple)'!Z511/100)/'No Dupes (simple)'!FU$2+('No Dupes (simple)'!BT511/100)/'No Dupes (simple)'!FO$26)</f>
        <v>0.37420397177407588</v>
      </c>
      <c r="DH227">
        <v>1</v>
      </c>
    </row>
    <row r="228" spans="1:132" x14ac:dyDescent="0.45">
      <c r="A228">
        <v>247</v>
      </c>
      <c r="B228" t="s">
        <v>1018</v>
      </c>
      <c r="C228" t="s">
        <v>413</v>
      </c>
      <c r="D228">
        <f t="shared" si="9"/>
        <v>2123</v>
      </c>
      <c r="E228">
        <v>544.70000000000005</v>
      </c>
      <c r="F228">
        <v>2</v>
      </c>
      <c r="BE228">
        <v>1.5</v>
      </c>
      <c r="BF228">
        <f>((BE228/100)/'No Dupes (simple)'!FI$13)/(('No Dupes (simple)'!AD512/100)/'No Dupes (simple)'!FI$6+('No Dupes (simple)'!T512/100)/'No Dupes (simple)'!FO$2+('No Dupes (simple)'!AF512/100)/'No Dupes (simple)'!FK$6+('No Dupes (simple)'!AH512/100)/'No Dupes (simple)'!FM$6+('No Dupes (simple)'!AJ512/100)/'No Dupes (simple)'!FO$6+('No Dupes (simple)'!AL512/100)/'No Dupes (simple)'!FI$10+('No Dupes (simple)'!AN512/100)/'No Dupes (simple)'!FK$10+('No Dupes (simple)'!AP512/100)/'No Dupes (simple)'!FM$10+('No Dupes (simple)'!R512/100)/'No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(simple)'!FO$16+('No Dupes (simple)'!X512/100)/'No Dupes (simple)'!FS$2+('No Dupes (simple)'!AZ512/100)/'No Dupes (simple)'!FK$19+('No Dupes (simple)'!BB512/100)/'No Dupes (simple)'!FM$19+('No Dupes (simple)'!BD512/100)/'No Dupes (simple)'!FO$19+('No Dupes (simple)'!AB512/100)/'No Dupes (simple)'!FO$13+(BE228/100)/'No Dupes (simple)'!FI$13+(BG228/100)/'No Dupes (simple)'!FO$10+('No Dupes (simple)'!BF512/100)/'No Dupes (simple)'!FI$23+('No Dupes (simple)'!BH512/100)/'No Dupes (simple)'!FK$23+('No Dupes (simple)'!BJ512/100)/'No Dupes (simple)'!FO$23+(BI228/100)/'No Dupes (simple)'!FK$26+(BK228/100)/'No Dupes (simple)'!FM$26+('No Dupes (simple)'!P512/100)/'No Dupes (simple)'!FK$2+('No Dupes (simple)'!V512/100)/'No Dupes (simple)'!FQ$2+('No Dupes (simple)'!Z512/100)/'No Dupes (simple)'!FU$2+('No Dupes (simple)'!BT512/100)/'No Dupes (simple)'!FO$26)</f>
        <v>4.379103679416455E-3</v>
      </c>
      <c r="BK228">
        <v>98.5</v>
      </c>
      <c r="BL228">
        <f>((BK228/100)/'No Dupes (simple)'!FM$26)/(('No Dupes (simple)'!AD512/100)/'No Dupes (simple)'!FI$6+('No Dupes (simple)'!T512/100)/'No Dupes (simple)'!FO$2+('No Dupes (simple)'!AF512/100)/'No Dupes (simple)'!FK$6+('No Dupes (simple)'!AH512/100)/'No Dupes (simple)'!FM$6+('No Dupes (simple)'!AJ512/100)/'No Dupes (simple)'!FO$6+('No Dupes (simple)'!AL512/100)/'No Dupes (simple)'!FI$10+('No Dupes (simple)'!AN512/100)/'No Dupes (simple)'!FK$10+('No Dupes (simple)'!AP512/100)/'No Dupes (simple)'!FM$10+('No Dupes (simple)'!R512/100)/'No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(simple)'!FO$16+('No Dupes (simple)'!X512/100)/'No Dupes (simple)'!FS$2+('No Dupes (simple)'!AZ512/100)/'No Dupes (simple)'!FK$19+('No Dupes (simple)'!BB512/100)/'No Dupes (simple)'!FM$19+('No Dupes (simple)'!BD512/100)/'No Dupes (simple)'!FO$19+('No Dupes (simple)'!AB512/100)/'No Dupes (simple)'!FO$13+(BE228/100)/'No Dupes (simple)'!FI$13+(BG228/100)/'No Dupes (simple)'!FO$10+('No Dupes (simple)'!BF512/100)/'No Dupes (simple)'!FI$23+('No Dupes (simple)'!BH512/100)/'No Dupes (simple)'!FK$23+('No Dupes (simple)'!BJ512/100)/'No Dupes (simple)'!FO$23+(BI228/100)/'No Dupes (simple)'!FK$26+(BK228/100)/'No Dupes (simple)'!FM$26+('No Dupes (simple)'!P512/100)/'No Dupes (simple)'!FK$2+('No Dupes (simple)'!V512/100)/'No Dupes (simple)'!FQ$2+('No Dupes (simple)'!Z512/100)/'No Dupes (simple)'!FU$2+('No Dupes (simple)'!BT512/100)/'No Dupes (simple)'!FO$26)</f>
        <v>0.37420397177407588</v>
      </c>
      <c r="DL228">
        <v>1</v>
      </c>
    </row>
    <row r="229" spans="1:132" x14ac:dyDescent="0.45">
      <c r="A229">
        <v>248</v>
      </c>
      <c r="B229" t="s">
        <v>1018</v>
      </c>
      <c r="C229" t="s">
        <v>53</v>
      </c>
      <c r="D229">
        <f t="shared" si="9"/>
        <v>2123</v>
      </c>
      <c r="E229">
        <v>933.5</v>
      </c>
      <c r="F229">
        <v>2</v>
      </c>
      <c r="BE229">
        <v>1.5</v>
      </c>
      <c r="BF229">
        <f>((BE229/100)/'No Dupes (simple)'!FI$13)/(('No Dupes (simple)'!AD513/100)/'No Dupes (simple)'!FI$6+('No Dupes (simple)'!T513/100)/'No Dupes (simple)'!FO$2+('No Dupes (simple)'!AF513/100)/'No Dupes (simple)'!FK$6+('No Dupes (simple)'!AH513/100)/'No Dupes (simple)'!FM$6+('No Dupes (simple)'!AJ513/100)/'No Dupes (simple)'!FO$6+('No Dupes (simple)'!AL513/100)/'No Dupes (simple)'!FI$10+('No Dupes (simple)'!AN513/100)/'No Dupes (simple)'!FK$10+('No Dupes (simple)'!AP513/100)/'No Dupes (simple)'!FM$10+('No Dupes (simple)'!R513/100)/'No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(simple)'!FO$16+('No Dupes (simple)'!X513/100)/'No Dupes (simple)'!FS$2+('No Dupes (simple)'!AZ513/100)/'No Dupes (simple)'!FK$19+('No Dupes (simple)'!BB513/100)/'No Dupes (simple)'!FM$19+('No Dupes (simple)'!BD513/100)/'No Dupes (simple)'!FO$19+('No Dupes (simple)'!AB513/100)/'No Dupes (simple)'!FO$13+(BE229/100)/'No Dupes (simple)'!FI$13+(BG229/100)/'No Dupes (simple)'!FO$10+('No Dupes (simple)'!BF513/100)/'No Dupes (simple)'!FI$23+('No Dupes (simple)'!BH513/100)/'No Dupes (simple)'!FK$23+('No Dupes (simple)'!BJ513/100)/'No Dupes (simple)'!FO$23+(BI229/100)/'No Dupes (simple)'!FK$26+(BK229/100)/'No Dupes (simple)'!FM$26+('No Dupes (simple)'!P513/100)/'No Dupes (simple)'!FK$2+('No Dupes (simple)'!V513/100)/'No Dupes (simple)'!FQ$2+('No Dupes (simple)'!Z513/100)/'No Dupes (simple)'!FU$2+('No Dupes (simple)'!BT513/100)/'No Dupes (simple)'!FO$26)</f>
        <v>4.379103679416455E-3</v>
      </c>
      <c r="BK229">
        <v>98.5</v>
      </c>
      <c r="BL229">
        <f>((BK229/100)/'No Dupes (simple)'!FM$26)/(('No Dupes (simple)'!AD513/100)/'No Dupes (simple)'!FI$6+('No Dupes (simple)'!T513/100)/'No Dupes (simple)'!FO$2+('No Dupes (simple)'!AF513/100)/'No Dupes (simple)'!FK$6+('No Dupes (simple)'!AH513/100)/'No Dupes (simple)'!FM$6+('No Dupes (simple)'!AJ513/100)/'No Dupes (simple)'!FO$6+('No Dupes (simple)'!AL513/100)/'No Dupes (simple)'!FI$10+('No Dupes (simple)'!AN513/100)/'No Dupes (simple)'!FK$10+('No Dupes (simple)'!AP513/100)/'No Dupes (simple)'!FM$10+('No Dupes (simple)'!R513/100)/'No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(simple)'!FO$16+('No Dupes (simple)'!X513/100)/'No Dupes (simple)'!FS$2+('No Dupes (simple)'!AZ513/100)/'No Dupes (simple)'!FK$19+('No Dupes (simple)'!BB513/100)/'No Dupes (simple)'!FM$19+('No Dupes (simple)'!BD513/100)/'No Dupes (simple)'!FO$19+('No Dupes (simple)'!AB513/100)/'No Dupes (simple)'!FO$13+(BE229/100)/'No Dupes (simple)'!FI$13+(BG229/100)/'No Dupes (simple)'!FO$10+('No Dupes (simple)'!BF513/100)/'No Dupes (simple)'!FI$23+('No Dupes (simple)'!BH513/100)/'No Dupes (simple)'!FK$23+('No Dupes (simple)'!BJ513/100)/'No Dupes (simple)'!FO$23+(BI229/100)/'No Dupes (simple)'!FK$26+(BK229/100)/'No Dupes (simple)'!FM$26+('No Dupes (simple)'!P513/100)/'No Dupes (simple)'!FK$2+('No Dupes (simple)'!V513/100)/'No Dupes (simple)'!FQ$2+('No Dupes (simple)'!Z513/100)/'No Dupes (simple)'!FU$2+('No Dupes (simple)'!BT513/100)/'No Dupes (simple)'!FO$26)</f>
        <v>0.37420397177407588</v>
      </c>
      <c r="EB229">
        <v>1</v>
      </c>
    </row>
    <row r="230" spans="1:132" x14ac:dyDescent="0.45">
      <c r="A230">
        <v>249</v>
      </c>
      <c r="B230" t="s">
        <v>913</v>
      </c>
      <c r="C230" t="s">
        <v>34</v>
      </c>
      <c r="D230">
        <v>2128</v>
      </c>
      <c r="E230">
        <f>29.8+273</f>
        <v>302.8</v>
      </c>
      <c r="F230">
        <v>2</v>
      </c>
      <c r="BL230">
        <v>1</v>
      </c>
      <c r="CX230">
        <v>1</v>
      </c>
    </row>
    <row r="231" spans="1:132" x14ac:dyDescent="0.45">
      <c r="A231">
        <v>250</v>
      </c>
      <c r="B231" t="s">
        <v>913</v>
      </c>
      <c r="C231" t="s">
        <v>67</v>
      </c>
      <c r="D231">
        <v>2128</v>
      </c>
      <c r="E231">
        <f>156.6+273</f>
        <v>429.6</v>
      </c>
      <c r="F231">
        <v>2</v>
      </c>
      <c r="BL231">
        <v>1</v>
      </c>
      <c r="CZ231">
        <v>1</v>
      </c>
    </row>
    <row r="232" spans="1:132" x14ac:dyDescent="0.45">
      <c r="A232">
        <v>251</v>
      </c>
      <c r="B232" t="s">
        <v>913</v>
      </c>
      <c r="C232" t="s">
        <v>51</v>
      </c>
      <c r="D232">
        <v>2128</v>
      </c>
      <c r="E232">
        <f>273-38.8</f>
        <v>234.2</v>
      </c>
      <c r="F232">
        <v>0</v>
      </c>
      <c r="BL232">
        <v>1</v>
      </c>
      <c r="DB232">
        <v>1</v>
      </c>
    </row>
    <row r="233" spans="1:132" x14ac:dyDescent="0.45">
      <c r="A233">
        <v>252</v>
      </c>
      <c r="B233" t="s">
        <v>913</v>
      </c>
      <c r="C233" t="s">
        <v>408</v>
      </c>
      <c r="D233">
        <v>2128</v>
      </c>
      <c r="E233">
        <f>273+419.5</f>
        <v>692.5</v>
      </c>
      <c r="F233">
        <v>2</v>
      </c>
      <c r="BL233">
        <v>1</v>
      </c>
      <c r="DD233">
        <v>1</v>
      </c>
    </row>
    <row r="234" spans="1:132" x14ac:dyDescent="0.45">
      <c r="A234">
        <v>253</v>
      </c>
      <c r="B234" t="s">
        <v>913</v>
      </c>
      <c r="C234" t="s">
        <v>369</v>
      </c>
      <c r="D234">
        <v>2128</v>
      </c>
      <c r="E234">
        <f>273+327.5</f>
        <v>600.5</v>
      </c>
      <c r="F234">
        <v>2</v>
      </c>
      <c r="BL234">
        <v>1</v>
      </c>
      <c r="DF234">
        <v>1</v>
      </c>
    </row>
    <row r="235" spans="1:132" x14ac:dyDescent="0.45">
      <c r="A235">
        <v>254</v>
      </c>
      <c r="B235" t="s">
        <v>913</v>
      </c>
      <c r="C235" t="s">
        <v>398</v>
      </c>
      <c r="D235">
        <v>2128</v>
      </c>
      <c r="E235">
        <f>273+231.9</f>
        <v>504.9</v>
      </c>
      <c r="F235">
        <v>2</v>
      </c>
      <c r="BL235">
        <v>1</v>
      </c>
      <c r="DH235">
        <v>1</v>
      </c>
    </row>
    <row r="236" spans="1:132" x14ac:dyDescent="0.45">
      <c r="A236">
        <v>255</v>
      </c>
      <c r="B236" t="s">
        <v>913</v>
      </c>
      <c r="C236" t="s">
        <v>413</v>
      </c>
      <c r="D236">
        <v>2128</v>
      </c>
      <c r="E236">
        <v>544.70000000000005</v>
      </c>
      <c r="F236">
        <v>2</v>
      </c>
      <c r="BL236">
        <v>1</v>
      </c>
      <c r="DL236">
        <v>1</v>
      </c>
    </row>
    <row r="237" spans="1:132" x14ac:dyDescent="0.45">
      <c r="A237">
        <v>256</v>
      </c>
      <c r="B237" t="s">
        <v>913</v>
      </c>
      <c r="C237" t="s">
        <v>53</v>
      </c>
      <c r="D237">
        <v>2128</v>
      </c>
      <c r="E237">
        <v>933.5</v>
      </c>
      <c r="F237">
        <v>2</v>
      </c>
      <c r="BL237">
        <v>1</v>
      </c>
      <c r="EB237">
        <v>1</v>
      </c>
    </row>
    <row r="238" spans="1:132" x14ac:dyDescent="0.45">
      <c r="A238">
        <v>257</v>
      </c>
      <c r="B238" t="s">
        <v>1019</v>
      </c>
      <c r="C238" t="s">
        <v>34</v>
      </c>
      <c r="D238">
        <f>1500+273</f>
        <v>1773</v>
      </c>
      <c r="E238">
        <f>29.8+273</f>
        <v>302.8</v>
      </c>
      <c r="F238">
        <v>3</v>
      </c>
      <c r="K238">
        <v>32.5</v>
      </c>
      <c r="L238">
        <f>((K238/100)/'No Dupes (simple)'!FM$2)/((W238/100)/'No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0.31032922437941612</v>
      </c>
      <c r="M238">
        <v>0.6</v>
      </c>
      <c r="N238">
        <f>((M238/100)/'No Dupes (simple)'!FO$2)/((W238/100)/'No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6.1207830807396835E-3</v>
      </c>
      <c r="W238">
        <f>100-Y238-K238-M238-AE238</f>
        <v>66.53</v>
      </c>
      <c r="X238">
        <f>((W238/100)/'No Dupes (simple)'!FI$6)/((W238/100)/'No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0.66766992081028431</v>
      </c>
      <c r="Y238">
        <v>0.12</v>
      </c>
      <c r="Z238">
        <f>((Y238/100)/'No Dupes (simple)'!FK$6)/((W238/100)/'No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5.599726576014599E-3</v>
      </c>
      <c r="AE238">
        <v>0.25</v>
      </c>
      <c r="AF238">
        <f>((AE238/100)/'No Dupes (simple)'!FI$10)/((W238/100)/'No Dupes (simple)'!FI$6+(M238/100)/'No Dupes (simple)'!FO$2+(Y238/100)/'No Dupes (simple)'!FK$6+(AA238/100)/'No Dupes (simple)'!FM$6+(AC238/100)/'No Dupes (simple)'!FO$6+(AE238/100)/'No Dupes (simple)'!FI$10+('No Dupes (simple)'!AN506/100)/'No Dupes (simple)'!FK$10+('No Dupes (simple)'!AP506/100)/'No Dupes (simple)'!FM$10+(K238/100)/'No Dupes (simple)'!FM$2+('No Dupes (simple)'!N506/100)/'No Dupes (simple)'!FI$2+('No Dupes (simple)'!AR506/100)/'No Dupes (simple)'!FI$16+('No Dupes (simple)'!AT506/100)/'No Dupes (simple)'!FK$16+('No Dupes (simple)'!AV506/100)/'No Dupes (simple)'!FM$16+('No Dupes (simple)'!AX506/100)/'No Dupes (simple)'!FO$16+(Q238/100)/'No Dupes (simple)'!FS$2+('No Dupes (simple)'!AZ506/100)/'No Dupes (simple)'!FK$19+('No Dupes (simple)'!BB506/100)/'No Dupes (simple)'!FM$19+('No Dupes (simple)'!BD506/100)/'No Dupes (simple)'!FO$19+(U238/100)/'No Dupes (simple)'!FO$13+('No Dupes (simple)'!BL506/100)/'No Dupes (simple)'!FI$13+('No Dupes (simple)'!BN506/100)/'No Dupes (simple)'!FO$10+('No Dupes (simple)'!BF506/100)/'No Dupes (simple)'!FI$23+('No Dupes (simple)'!BH506/100)/'No Dupes (simple)'!FK$23+('No Dupes (simple)'!BJ506/100)/'No Dupes (simple)'!FO$23+('No Dupes (simple)'!BP506/100)/'No Dupes (simple)'!FK$26+('No Dupes (simple)'!BR506/100)/'No Dupes (simple)'!FM$26+('No Dupes (simple)'!P506/100)/'No Dupes (simple)'!FK$2+(O238/100)/'No Dupes (simple)'!FQ$2+(S238/100)/'No Dupes (simple)'!FU$2+('No Dupes (simple)'!BT506/100)/'No Dupes (simple)'!FO$26)</f>
        <v>4.988689016421236E-3</v>
      </c>
      <c r="CX238">
        <v>1</v>
      </c>
    </row>
    <row r="239" spans="1:132" x14ac:dyDescent="0.45">
      <c r="A239">
        <v>258</v>
      </c>
      <c r="B239" t="s">
        <v>1019</v>
      </c>
      <c r="C239" t="s">
        <v>67</v>
      </c>
      <c r="D239">
        <f t="shared" ref="D239:D245" si="10">1500+273</f>
        <v>1773</v>
      </c>
      <c r="E239">
        <f>156.6+273</f>
        <v>429.6</v>
      </c>
      <c r="F239">
        <v>3</v>
      </c>
      <c r="K239">
        <v>32.5</v>
      </c>
      <c r="L239">
        <f>((K239/100)/'No Dupes (simple)'!FM$2)/((W239/100)/'No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0.26927400553290781</v>
      </c>
      <c r="M239">
        <v>0.6</v>
      </c>
      <c r="N239">
        <f>((M239/100)/'No Dupes (simple)'!FO$2)/((W239/100)/'No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5.3110298601260174E-3</v>
      </c>
      <c r="W239">
        <f t="shared" ref="W239:W245" si="11">100-Y239-K239-M239-AE239</f>
        <v>66.53</v>
      </c>
      <c r="X239">
        <f>((W239/100)/'No Dupes (simple)'!FI$6)/((W239/100)/'No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0.5793400679873244</v>
      </c>
      <c r="Y239">
        <v>0.12</v>
      </c>
      <c r="Z239">
        <f>((Y239/100)/'No Dupes (simple)'!FK$6)/((W239/100)/'No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4.8589068851890614E-3</v>
      </c>
      <c r="AE239">
        <v>0.25</v>
      </c>
      <c r="AF239">
        <f>((AE239/100)/'No Dupes (simple)'!FI$10)/((W239/100)/'No Dupes (simple)'!FI$6+(M239/100)/'No Dupes (simple)'!FO$2+(Y239/100)/'No Dupes (simple)'!FK$6+(AA239/100)/'No Dupes (simple)'!FM$6+(AC239/100)/'No Dupes (simple)'!FO$6+(AE239/100)/'No Dupes (simple)'!FI$10+('No Dupes (simple)'!AN507/100)/'No Dupes (simple)'!FK$10+('No Dupes (simple)'!AP507/100)/'No Dupes (simple)'!FM$10+(K239/100)/'No Dupes (simple)'!FM$2+('No Dupes (simple)'!N507/100)/'No Dupes (simple)'!FI$2+('No Dupes (simple)'!AR507/100)/'No Dupes (simple)'!FI$16+('No Dupes (simple)'!AT507/100)/'No Dupes (simple)'!FK$16+('No Dupes (simple)'!AV507/100)/'No Dupes (simple)'!FM$16+('No Dupes (simple)'!AX507/100)/'No Dupes (simple)'!FO$16+(Q239/100)/'No Dupes (simple)'!FS$2+('No Dupes (simple)'!AZ507/100)/'No Dupes (simple)'!FK$19+('No Dupes (simple)'!BB507/100)/'No Dupes (simple)'!FM$19+('No Dupes (simple)'!BD507/100)/'No Dupes (simple)'!FO$19+(U239/100)/'No Dupes (simple)'!FO$13+('No Dupes (simple)'!BL507/100)/'No Dupes (simple)'!FI$13+('No Dupes (simple)'!BN507/100)/'No Dupes (simple)'!FO$10+('No Dupes (simple)'!BF507/100)/'No Dupes (simple)'!FI$23+('No Dupes (simple)'!BH507/100)/'No Dupes (simple)'!FK$23+('No Dupes (simple)'!BJ507/100)/'No Dupes (simple)'!FO$23+('No Dupes (simple)'!BP507/100)/'No Dupes (simple)'!FK$26+('No Dupes (simple)'!BR507/100)/'No Dupes (simple)'!FM$26+('No Dupes (simple)'!P507/100)/'No Dupes (simple)'!FK$2+(O239/100)/'No Dupes (simple)'!FQ$2+(S239/100)/'No Dupes (simple)'!FU$2+('No Dupes (simple)'!BT507/100)/'No Dupes (simple)'!FO$26)</f>
        <v>4.3287069611187739E-3</v>
      </c>
      <c r="CZ239">
        <v>1</v>
      </c>
    </row>
    <row r="240" spans="1:132" x14ac:dyDescent="0.45">
      <c r="A240">
        <v>259</v>
      </c>
      <c r="B240" t="s">
        <v>1019</v>
      </c>
      <c r="C240" t="s">
        <v>51</v>
      </c>
      <c r="D240">
        <f t="shared" si="10"/>
        <v>1773</v>
      </c>
      <c r="E240">
        <f>273-38.8</f>
        <v>234.2</v>
      </c>
      <c r="F240">
        <v>0</v>
      </c>
      <c r="K240">
        <v>32.5</v>
      </c>
      <c r="L240">
        <f>((K240/100)/'No Dupes (simple)'!FM$2)/((W240/100)/'No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0.31198011587424274</v>
      </c>
      <c r="M240">
        <v>0.6</v>
      </c>
      <c r="N240">
        <f>((M240/100)/'No Dupes (simple)'!FO$2)/((W240/100)/'No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6.153344463735045E-3</v>
      </c>
      <c r="W240">
        <f t="shared" si="11"/>
        <v>66.53</v>
      </c>
      <c r="X240">
        <f>((W240/100)/'No Dupes (simple)'!FI$6)/((W240/100)/'No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0.67122179574511021</v>
      </c>
      <c r="Y240">
        <v>0.12</v>
      </c>
      <c r="Z240">
        <f>((Y240/100)/'No Dupes (simple)'!FK$6)/((W240/100)/'No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5.6295160391120038E-3</v>
      </c>
      <c r="AE240">
        <v>0.25</v>
      </c>
      <c r="AF240">
        <f>((AE240/100)/'No Dupes (simple)'!FI$10)/((W240/100)/'No Dupes (simple)'!FI$6+(M240/100)/'No Dupes (simple)'!FO$2+(Y240/100)/'No Dupes (simple)'!FK$6+(AA240/100)/'No Dupes (simple)'!FM$6+(AC240/100)/'No Dupes (simple)'!FO$6+(AE240/100)/'No Dupes (simple)'!FI$10+('No Dupes (simple)'!AN508/100)/'No Dupes (simple)'!FK$10+('No Dupes (simple)'!AP508/100)/'No Dupes (simple)'!FM$10+(K240/100)/'No Dupes (simple)'!FM$2+('No Dupes (simple)'!N508/100)/'No Dupes (simple)'!FI$2+('No Dupes (simple)'!AR508/100)/'No Dupes (simple)'!FI$16+('No Dupes (simple)'!AT508/100)/'No Dupes (simple)'!FK$16+('No Dupes (simple)'!AV508/100)/'No Dupes (simple)'!FM$16+('No Dupes (simple)'!AX508/100)/'No Dupes (simple)'!FO$16+(Q240/100)/'No Dupes (simple)'!FS$2+('No Dupes (simple)'!AZ508/100)/'No Dupes (simple)'!FK$19+('No Dupes (simple)'!BB508/100)/'No Dupes (simple)'!FM$19+('No Dupes (simple)'!BD508/100)/'No Dupes (simple)'!FO$19+(U240/100)/'No Dupes (simple)'!FO$13+('No Dupes (simple)'!BL508/100)/'No Dupes (simple)'!FI$13+('No Dupes (simple)'!BN508/100)/'No Dupes (simple)'!FO$10+('No Dupes (simple)'!BF508/100)/'No Dupes (simple)'!FI$23+('No Dupes (simple)'!BH508/100)/'No Dupes (simple)'!FK$23+('No Dupes (simple)'!BJ508/100)/'No Dupes (simple)'!FO$23+('No Dupes (simple)'!BP508/100)/'No Dupes (simple)'!FK$26+('No Dupes (simple)'!BR508/100)/'No Dupes (simple)'!FM$26+('No Dupes (simple)'!P508/100)/'No Dupes (simple)'!FK$2+(O240/100)/'No Dupes (simple)'!FQ$2+(S240/100)/'No Dupes (simple)'!FU$2+('No Dupes (simple)'!BT508/100)/'No Dupes (simple)'!FO$26)</f>
        <v>5.0152278777998716E-3</v>
      </c>
      <c r="DB240">
        <v>1</v>
      </c>
    </row>
    <row r="241" spans="1:132" x14ac:dyDescent="0.45">
      <c r="A241">
        <v>260</v>
      </c>
      <c r="B241" t="s">
        <v>1019</v>
      </c>
      <c r="C241" t="s">
        <v>408</v>
      </c>
      <c r="D241">
        <f t="shared" si="10"/>
        <v>1773</v>
      </c>
      <c r="E241">
        <f>273+419.5</f>
        <v>692.5</v>
      </c>
      <c r="F241">
        <v>3</v>
      </c>
      <c r="K241">
        <v>32.5</v>
      </c>
      <c r="L241">
        <f>((K241/100)/'No Dupes (simple)'!FM$2)/((W241/100)/'No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0.31198011587424274</v>
      </c>
      <c r="M241">
        <v>0.6</v>
      </c>
      <c r="N241">
        <f>((M241/100)/'No Dupes (simple)'!FO$2)/((W241/100)/'No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6.153344463735045E-3</v>
      </c>
      <c r="W241">
        <f t="shared" si="11"/>
        <v>66.53</v>
      </c>
      <c r="X241">
        <f>((W241/100)/'No Dupes (simple)'!FI$6)/((W241/100)/'No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0.67122179574511021</v>
      </c>
      <c r="Y241">
        <v>0.12</v>
      </c>
      <c r="Z241">
        <f>((Y241/100)/'No Dupes (simple)'!FK$6)/((W241/100)/'No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5.6295160391120038E-3</v>
      </c>
      <c r="AE241">
        <v>0.25</v>
      </c>
      <c r="AF241">
        <f>((AE241/100)/'No Dupes (simple)'!FI$10)/((W241/100)/'No Dupes (simple)'!FI$6+(M241/100)/'No Dupes (simple)'!FO$2+(Y241/100)/'No Dupes (simple)'!FK$6+(AA241/100)/'No Dupes (simple)'!FM$6+(AC241/100)/'No Dupes (simple)'!FO$6+(AE241/100)/'No Dupes (simple)'!FI$10+('No Dupes (simple)'!AN509/100)/'No Dupes (simple)'!FK$10+('No Dupes (simple)'!AP509/100)/'No Dupes (simple)'!FM$10+(K241/100)/'No Dupes (simple)'!FM$2+('No Dupes (simple)'!N509/100)/'No Dupes (simple)'!FI$2+('No Dupes (simple)'!AR509/100)/'No Dupes (simple)'!FI$16+('No Dupes (simple)'!AT509/100)/'No Dupes (simple)'!FK$16+('No Dupes (simple)'!AV509/100)/'No Dupes (simple)'!FM$16+('No Dupes (simple)'!AX509/100)/'No Dupes (simple)'!FO$16+(Q241/100)/'No Dupes (simple)'!FS$2+('No Dupes (simple)'!AZ509/100)/'No Dupes (simple)'!FK$19+('No Dupes (simple)'!BB509/100)/'No Dupes (simple)'!FM$19+('No Dupes (simple)'!BD509/100)/'No Dupes (simple)'!FO$19+(U241/100)/'No Dupes (simple)'!FO$13+('No Dupes (simple)'!BL509/100)/'No Dupes (simple)'!FI$13+('No Dupes (simple)'!BN509/100)/'No Dupes (simple)'!FO$10+('No Dupes (simple)'!BF509/100)/'No Dupes (simple)'!FI$23+('No Dupes (simple)'!BH509/100)/'No Dupes (simple)'!FK$23+('No Dupes (simple)'!BJ509/100)/'No Dupes (simple)'!FO$23+('No Dupes (simple)'!BP509/100)/'No Dupes (simple)'!FK$26+('No Dupes (simple)'!BR509/100)/'No Dupes (simple)'!FM$26+('No Dupes (simple)'!P509/100)/'No Dupes (simple)'!FK$2+(O241/100)/'No Dupes (simple)'!FQ$2+(S241/100)/'No Dupes (simple)'!FU$2+('No Dupes (simple)'!BT509/100)/'No Dupes (simple)'!FO$26)</f>
        <v>5.0152278777998716E-3</v>
      </c>
      <c r="DD241">
        <v>1</v>
      </c>
    </row>
    <row r="242" spans="1:132" x14ac:dyDescent="0.45">
      <c r="A242">
        <v>261</v>
      </c>
      <c r="B242" t="s">
        <v>1019</v>
      </c>
      <c r="C242" t="s">
        <v>369</v>
      </c>
      <c r="D242">
        <f t="shared" si="10"/>
        <v>1773</v>
      </c>
      <c r="E242">
        <f>273+327.5</f>
        <v>600.5</v>
      </c>
      <c r="F242">
        <v>3</v>
      </c>
      <c r="K242">
        <v>32.5</v>
      </c>
      <c r="L242">
        <f>((K242/100)/'No Dupes (simple)'!FM$2)/((W242/100)/'No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0.31198011587424274</v>
      </c>
      <c r="M242">
        <v>0.6</v>
      </c>
      <c r="N242">
        <f>((M242/100)/'No Dupes (simple)'!FO$2)/((W242/100)/'No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6.153344463735045E-3</v>
      </c>
      <c r="W242">
        <f t="shared" si="11"/>
        <v>66.53</v>
      </c>
      <c r="X242">
        <f>((W242/100)/'No Dupes (simple)'!FI$6)/((W242/100)/'No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0.67122179574511021</v>
      </c>
      <c r="Y242">
        <v>0.12</v>
      </c>
      <c r="Z242">
        <f>((Y242/100)/'No Dupes (simple)'!FK$6)/((W242/100)/'No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5.6295160391120038E-3</v>
      </c>
      <c r="AE242">
        <v>0.25</v>
      </c>
      <c r="AF242">
        <f>((AE242/100)/'No Dupes (simple)'!FI$10)/((W242/100)/'No Dupes (simple)'!FI$6+(M242/100)/'No Dupes (simple)'!FO$2+(Y242/100)/'No Dupes (simple)'!FK$6+(AA242/100)/'No Dupes (simple)'!FM$6+(AC242/100)/'No Dupes (simple)'!FO$6+(AE242/100)/'No Dupes (simple)'!FI$10+('No Dupes (simple)'!AN510/100)/'No Dupes (simple)'!FK$10+('No Dupes (simple)'!AP510/100)/'No Dupes (simple)'!FM$10+(K242/100)/'No Dupes (simple)'!FM$2+('No Dupes (simple)'!N510/100)/'No Dupes (simple)'!FI$2+('No Dupes (simple)'!AR510/100)/'No Dupes (simple)'!FI$16+('No Dupes (simple)'!AT510/100)/'No Dupes (simple)'!FK$16+('No Dupes (simple)'!AV510/100)/'No Dupes (simple)'!FM$16+('No Dupes (simple)'!AX510/100)/'No Dupes (simple)'!FO$16+(Q242/100)/'No Dupes (simple)'!FS$2+('No Dupes (simple)'!AZ510/100)/'No Dupes (simple)'!FK$19+('No Dupes (simple)'!BB510/100)/'No Dupes (simple)'!FM$19+('No Dupes (simple)'!BD510/100)/'No Dupes (simple)'!FO$19+(U242/100)/'No Dupes (simple)'!FO$13+('No Dupes (simple)'!BL510/100)/'No Dupes (simple)'!FI$13+('No Dupes (simple)'!BN510/100)/'No Dupes (simple)'!FO$10+('No Dupes (simple)'!BF510/100)/'No Dupes (simple)'!FI$23+('No Dupes (simple)'!BH510/100)/'No Dupes (simple)'!FK$23+('No Dupes (simple)'!BJ510/100)/'No Dupes (simple)'!FO$23+('No Dupes (simple)'!BP510/100)/'No Dupes (simple)'!FK$26+('No Dupes (simple)'!BR510/100)/'No Dupes (simple)'!FM$26+('No Dupes (simple)'!P510/100)/'No Dupes (simple)'!FK$2+(O242/100)/'No Dupes (simple)'!FQ$2+(S242/100)/'No Dupes (simple)'!FU$2+('No Dupes (simple)'!BT510/100)/'No Dupes (simple)'!FO$26)</f>
        <v>5.0152278777998716E-3</v>
      </c>
      <c r="DF242">
        <v>1</v>
      </c>
    </row>
    <row r="243" spans="1:132" x14ac:dyDescent="0.45">
      <c r="A243">
        <v>262</v>
      </c>
      <c r="B243" t="s">
        <v>1019</v>
      </c>
      <c r="C243" t="s">
        <v>398</v>
      </c>
      <c r="D243">
        <f t="shared" si="10"/>
        <v>1773</v>
      </c>
      <c r="E243">
        <f>273+231.9</f>
        <v>504.9</v>
      </c>
      <c r="F243">
        <v>3</v>
      </c>
      <c r="K243">
        <v>32.5</v>
      </c>
      <c r="L243">
        <f>((K243/100)/'No Dupes (simple)'!FM$2)/((W243/100)/'No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0.31198011587424274</v>
      </c>
      <c r="M243">
        <v>0.6</v>
      </c>
      <c r="N243">
        <f>((M243/100)/'No Dupes (simple)'!FO$2)/((W243/100)/'No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6.153344463735045E-3</v>
      </c>
      <c r="W243">
        <f t="shared" si="11"/>
        <v>66.53</v>
      </c>
      <c r="X243">
        <f>((W243/100)/'No Dupes (simple)'!FI$6)/((W243/100)/'No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0.67122179574511021</v>
      </c>
      <c r="Y243">
        <v>0.12</v>
      </c>
      <c r="Z243">
        <f>((Y243/100)/'No Dupes (simple)'!FK$6)/((W243/100)/'No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5.6295160391120038E-3</v>
      </c>
      <c r="AE243">
        <v>0.25</v>
      </c>
      <c r="AF243">
        <f>((AE243/100)/'No Dupes (simple)'!FI$10)/((W243/100)/'No Dupes (simple)'!FI$6+(M243/100)/'No Dupes (simple)'!FO$2+(Y243/100)/'No Dupes (simple)'!FK$6+(AA243/100)/'No Dupes (simple)'!FM$6+(AC243/100)/'No Dupes (simple)'!FO$6+(AE243/100)/'No Dupes (simple)'!FI$10+('No Dupes (simple)'!AN511/100)/'No Dupes (simple)'!FK$10+('No Dupes (simple)'!AP511/100)/'No Dupes (simple)'!FM$10+(K243/100)/'No Dupes (simple)'!FM$2+('No Dupes (simple)'!N511/100)/'No Dupes (simple)'!FI$2+('No Dupes (simple)'!AR511/100)/'No Dupes (simple)'!FI$16+('No Dupes (simple)'!AT511/100)/'No Dupes (simple)'!FK$16+('No Dupes (simple)'!AV511/100)/'No Dupes (simple)'!FM$16+('No Dupes (simple)'!AX511/100)/'No Dupes (simple)'!FO$16+(Q243/100)/'No Dupes (simple)'!FS$2+('No Dupes (simple)'!AZ511/100)/'No Dupes (simple)'!FK$19+('No Dupes (simple)'!BB511/100)/'No Dupes (simple)'!FM$19+('No Dupes (simple)'!BD511/100)/'No Dupes (simple)'!FO$19+(U243/100)/'No Dupes (simple)'!FO$13+('No Dupes (simple)'!BL511/100)/'No Dupes (simple)'!FI$13+('No Dupes (simple)'!BN511/100)/'No Dupes (simple)'!FO$10+('No Dupes (simple)'!BF511/100)/'No Dupes (simple)'!FI$23+('No Dupes (simple)'!BH511/100)/'No Dupes (simple)'!FK$23+('No Dupes (simple)'!BJ511/100)/'No Dupes (simple)'!FO$23+('No Dupes (simple)'!BP511/100)/'No Dupes (simple)'!FK$26+('No Dupes (simple)'!BR511/100)/'No Dupes (simple)'!FM$26+('No Dupes (simple)'!P511/100)/'No Dupes (simple)'!FK$2+(O243/100)/'No Dupes (simple)'!FQ$2+(S243/100)/'No Dupes (simple)'!FU$2+('No Dupes (simple)'!BT511/100)/'No Dupes (simple)'!FO$26)</f>
        <v>5.0152278777998716E-3</v>
      </c>
      <c r="DH243">
        <v>1</v>
      </c>
    </row>
    <row r="244" spans="1:132" x14ac:dyDescent="0.45">
      <c r="A244">
        <v>263</v>
      </c>
      <c r="B244" t="s">
        <v>1019</v>
      </c>
      <c r="C244" t="s">
        <v>413</v>
      </c>
      <c r="D244">
        <f t="shared" si="10"/>
        <v>1773</v>
      </c>
      <c r="E244">
        <v>544.70000000000005</v>
      </c>
      <c r="F244">
        <v>3</v>
      </c>
      <c r="K244">
        <v>32.5</v>
      </c>
      <c r="L244">
        <f>((K244/100)/'No Dupes (simple)'!FM$2)/((W244/100)/'No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0.31198011587424274</v>
      </c>
      <c r="M244">
        <v>0.6</v>
      </c>
      <c r="N244">
        <f>((M244/100)/'No Dupes (simple)'!FO$2)/((W244/100)/'No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6.153344463735045E-3</v>
      </c>
      <c r="W244">
        <f t="shared" si="11"/>
        <v>66.53</v>
      </c>
      <c r="X244">
        <f>((W244/100)/'No Dupes (simple)'!FI$6)/((W244/100)/'No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0.67122179574511021</v>
      </c>
      <c r="Y244">
        <v>0.12</v>
      </c>
      <c r="Z244">
        <f>((Y244/100)/'No Dupes (simple)'!FK$6)/((W244/100)/'No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5.6295160391120038E-3</v>
      </c>
      <c r="AE244">
        <v>0.25</v>
      </c>
      <c r="AF244">
        <f>((AE244/100)/'No Dupes (simple)'!FI$10)/((W244/100)/'No Dupes (simple)'!FI$6+(M244/100)/'No Dupes (simple)'!FO$2+(Y244/100)/'No Dupes (simple)'!FK$6+(AA244/100)/'No Dupes (simple)'!FM$6+(AC244/100)/'No Dupes (simple)'!FO$6+(AE244/100)/'No Dupes (simple)'!FI$10+('No Dupes (simple)'!AN512/100)/'No Dupes (simple)'!FK$10+('No Dupes (simple)'!AP512/100)/'No Dupes (simple)'!FM$10+(K244/100)/'No Dupes (simple)'!FM$2+('No Dupes (simple)'!N512/100)/'No Dupes (simple)'!FI$2+('No Dupes (simple)'!AR512/100)/'No Dupes (simple)'!FI$16+('No Dupes (simple)'!AT512/100)/'No Dupes (simple)'!FK$16+('No Dupes (simple)'!AV512/100)/'No Dupes (simple)'!FM$16+('No Dupes (simple)'!AX512/100)/'No Dupes (simple)'!FO$16+(Q244/100)/'No Dupes (simple)'!FS$2+('No Dupes (simple)'!AZ512/100)/'No Dupes (simple)'!FK$19+('No Dupes (simple)'!BB512/100)/'No Dupes (simple)'!FM$19+('No Dupes (simple)'!BD512/100)/'No Dupes (simple)'!FO$19+(U244/100)/'No Dupes (simple)'!FO$13+('No Dupes (simple)'!BL512/100)/'No Dupes (simple)'!FI$13+('No Dupes (simple)'!BN512/100)/'No Dupes (simple)'!FO$10+('No Dupes (simple)'!BF512/100)/'No Dupes (simple)'!FI$23+('No Dupes (simple)'!BH512/100)/'No Dupes (simple)'!FK$23+('No Dupes (simple)'!BJ512/100)/'No Dupes (simple)'!FO$23+('No Dupes (simple)'!BP512/100)/'No Dupes (simple)'!FK$26+('No Dupes (simple)'!BR512/100)/'No Dupes (simple)'!FM$26+('No Dupes (simple)'!P512/100)/'No Dupes (simple)'!FK$2+(O244/100)/'No Dupes (simple)'!FQ$2+(S244/100)/'No Dupes (simple)'!FU$2+('No Dupes (simple)'!BT512/100)/'No Dupes (simple)'!FO$26)</f>
        <v>5.0152278777998716E-3</v>
      </c>
      <c r="DL244">
        <v>1</v>
      </c>
    </row>
    <row r="245" spans="1:132" x14ac:dyDescent="0.45">
      <c r="A245">
        <v>264</v>
      </c>
      <c r="B245" t="s">
        <v>1019</v>
      </c>
      <c r="C245" t="s">
        <v>53</v>
      </c>
      <c r="D245">
        <f t="shared" si="10"/>
        <v>1773</v>
      </c>
      <c r="E245">
        <v>933.5</v>
      </c>
      <c r="F245">
        <v>3</v>
      </c>
      <c r="K245">
        <v>32.5</v>
      </c>
      <c r="L245">
        <f>((K245/100)/'No Dupes (simple)'!FM$2)/((W245/100)/'No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0.31198011587424274</v>
      </c>
      <c r="M245">
        <v>0.6</v>
      </c>
      <c r="N245">
        <f>((M245/100)/'No Dupes (simple)'!FO$2)/((W245/100)/'No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6.153344463735045E-3</v>
      </c>
      <c r="W245">
        <f t="shared" si="11"/>
        <v>66.53</v>
      </c>
      <c r="X245">
        <f>((W245/100)/'No Dupes (simple)'!FI$6)/((W245/100)/'No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0.67122179574511021</v>
      </c>
      <c r="Y245">
        <v>0.12</v>
      </c>
      <c r="Z245">
        <f>((Y245/100)/'No Dupes (simple)'!FK$6)/((W245/100)/'No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5.6295160391120038E-3</v>
      </c>
      <c r="AE245">
        <v>0.25</v>
      </c>
      <c r="AF245">
        <f>((AE245/100)/'No Dupes (simple)'!FI$10)/((W245/100)/'No Dupes (simple)'!FI$6+(M245/100)/'No Dupes (simple)'!FO$2+(Y245/100)/'No Dupes (simple)'!FK$6+(AA245/100)/'No Dupes (simple)'!FM$6+(AC245/100)/'No Dupes (simple)'!FO$6+(AE245/100)/'No Dupes (simple)'!FI$10+('No Dupes (simple)'!AN513/100)/'No Dupes (simple)'!FK$10+('No Dupes (simple)'!AP513/100)/'No Dupes (simple)'!FM$10+(K245/100)/'No Dupes (simple)'!FM$2+('No Dupes (simple)'!N513/100)/'No Dupes (simple)'!FI$2+('No Dupes (simple)'!AR513/100)/'No Dupes (simple)'!FI$16+('No Dupes (simple)'!AT513/100)/'No Dupes (simple)'!FK$16+('No Dupes (simple)'!AV513/100)/'No Dupes (simple)'!FM$16+('No Dupes (simple)'!AX513/100)/'No Dupes (simple)'!FO$16+(Q245/100)/'No Dupes (simple)'!FS$2+('No Dupes (simple)'!AZ513/100)/'No Dupes (simple)'!FK$19+('No Dupes (simple)'!BB513/100)/'No Dupes (simple)'!FM$19+('No Dupes (simple)'!BD513/100)/'No Dupes (simple)'!FO$19+(U245/100)/'No Dupes (simple)'!FO$13+('No Dupes (simple)'!BL513/100)/'No Dupes (simple)'!FI$13+('No Dupes (simple)'!BN513/100)/'No Dupes (simple)'!FO$10+('No Dupes (simple)'!BF513/100)/'No Dupes (simple)'!FI$23+('No Dupes (simple)'!BH513/100)/'No Dupes (simple)'!FK$23+('No Dupes (simple)'!BJ513/100)/'No Dupes (simple)'!FO$23+('No Dupes (simple)'!BP513/100)/'No Dupes (simple)'!FK$26+('No Dupes (simple)'!BR513/100)/'No Dupes (simple)'!FM$26+('No Dupes (simple)'!P513/100)/'No Dupes (simple)'!FK$2+(O245/100)/'No Dupes (simple)'!FQ$2+(S245/100)/'No Dupes (simple)'!FU$2+('No Dupes (simple)'!BT513/100)/'No Dupes (simple)'!FO$26)</f>
        <v>5.0152278777998716E-3</v>
      </c>
      <c r="EB245">
        <v>1</v>
      </c>
    </row>
    <row r="246" spans="1:132" x14ac:dyDescent="0.45">
      <c r="A246">
        <v>265</v>
      </c>
      <c r="B246" t="s">
        <v>1020</v>
      </c>
      <c r="C246" t="s">
        <v>34</v>
      </c>
      <c r="D246">
        <v>505</v>
      </c>
      <c r="E246">
        <f>29.8+273</f>
        <v>302.8</v>
      </c>
      <c r="F246">
        <v>0</v>
      </c>
      <c r="BF246">
        <v>1</v>
      </c>
      <c r="CX246">
        <v>1</v>
      </c>
    </row>
    <row r="247" spans="1:132" x14ac:dyDescent="0.45">
      <c r="A247">
        <v>266</v>
      </c>
      <c r="B247" t="s">
        <v>1020</v>
      </c>
      <c r="C247" t="s">
        <v>67</v>
      </c>
      <c r="D247">
        <v>505</v>
      </c>
      <c r="E247">
        <f>156.6+273</f>
        <v>429.6</v>
      </c>
      <c r="F247">
        <v>2</v>
      </c>
      <c r="BF247">
        <v>1</v>
      </c>
      <c r="CZ247">
        <v>1</v>
      </c>
    </row>
    <row r="248" spans="1:132" x14ac:dyDescent="0.45">
      <c r="A248">
        <v>267</v>
      </c>
      <c r="B248" t="s">
        <v>1020</v>
      </c>
      <c r="C248" t="s">
        <v>51</v>
      </c>
      <c r="D248">
        <v>505</v>
      </c>
      <c r="E248">
        <f>273-38.8</f>
        <v>234.2</v>
      </c>
      <c r="F248">
        <v>0</v>
      </c>
      <c r="BF248">
        <v>1</v>
      </c>
      <c r="DB248">
        <v>1</v>
      </c>
    </row>
    <row r="249" spans="1:132" x14ac:dyDescent="0.45">
      <c r="A249">
        <v>273</v>
      </c>
      <c r="B249" t="s">
        <v>408</v>
      </c>
      <c r="C249" t="s">
        <v>34</v>
      </c>
      <c r="D249">
        <v>693</v>
      </c>
      <c r="E249">
        <f>29.8+273</f>
        <v>302.8</v>
      </c>
      <c r="F249">
        <v>2</v>
      </c>
      <c r="J249">
        <v>1</v>
      </c>
      <c r="CX249">
        <v>1</v>
      </c>
    </row>
    <row r="250" spans="1:132" x14ac:dyDescent="0.45">
      <c r="A250">
        <v>274</v>
      </c>
      <c r="B250" t="s">
        <v>408</v>
      </c>
      <c r="C250" t="s">
        <v>67</v>
      </c>
      <c r="D250">
        <v>693</v>
      </c>
      <c r="E250">
        <f>156.6+273</f>
        <v>429.6</v>
      </c>
      <c r="F250">
        <v>2</v>
      </c>
      <c r="J250">
        <v>1</v>
      </c>
      <c r="CZ250">
        <v>1</v>
      </c>
    </row>
    <row r="251" spans="1:132" x14ac:dyDescent="0.45">
      <c r="A251">
        <v>275</v>
      </c>
      <c r="B251" t="s">
        <v>408</v>
      </c>
      <c r="C251" t="s">
        <v>51</v>
      </c>
      <c r="D251">
        <v>693</v>
      </c>
      <c r="E251">
        <f>273-38.8</f>
        <v>234.2</v>
      </c>
      <c r="F251">
        <v>0</v>
      </c>
      <c r="J251">
        <v>1</v>
      </c>
      <c r="DB251">
        <v>1</v>
      </c>
    </row>
    <row r="252" spans="1:132" x14ac:dyDescent="0.45">
      <c r="A252">
        <v>277</v>
      </c>
      <c r="B252" t="s">
        <v>408</v>
      </c>
      <c r="C252" t="s">
        <v>369</v>
      </c>
      <c r="D252">
        <v>693</v>
      </c>
      <c r="E252">
        <f>273+327.5</f>
        <v>600.5</v>
      </c>
      <c r="F252">
        <v>2</v>
      </c>
      <c r="J252">
        <v>1</v>
      </c>
      <c r="DF252">
        <v>1</v>
      </c>
    </row>
    <row r="253" spans="1:132" x14ac:dyDescent="0.45">
      <c r="A253">
        <v>278</v>
      </c>
      <c r="B253" t="s">
        <v>408</v>
      </c>
      <c r="C253" t="s">
        <v>398</v>
      </c>
      <c r="D253">
        <v>693</v>
      </c>
      <c r="E253">
        <f>273+231.9</f>
        <v>504.9</v>
      </c>
      <c r="F253">
        <v>2</v>
      </c>
      <c r="J253">
        <v>1</v>
      </c>
      <c r="DH253">
        <v>1</v>
      </c>
    </row>
    <row r="254" spans="1:132" x14ac:dyDescent="0.45">
      <c r="A254">
        <v>279</v>
      </c>
      <c r="B254" t="s">
        <v>408</v>
      </c>
      <c r="C254" t="s">
        <v>413</v>
      </c>
      <c r="D254">
        <v>693</v>
      </c>
      <c r="E254">
        <v>544.70000000000005</v>
      </c>
      <c r="F254">
        <v>2</v>
      </c>
      <c r="J254">
        <v>1</v>
      </c>
      <c r="DL254">
        <v>1</v>
      </c>
    </row>
    <row r="255" spans="1:132" x14ac:dyDescent="0.45">
      <c r="A255">
        <v>281</v>
      </c>
      <c r="B255" t="s">
        <v>840</v>
      </c>
      <c r="C255" t="s">
        <v>34</v>
      </c>
      <c r="D255">
        <v>2183</v>
      </c>
      <c r="E255">
        <f>29.8+273</f>
        <v>302.8</v>
      </c>
      <c r="F255">
        <v>3</v>
      </c>
      <c r="AV255">
        <v>1</v>
      </c>
      <c r="CX255">
        <v>1</v>
      </c>
    </row>
    <row r="256" spans="1:132" x14ac:dyDescent="0.45">
      <c r="A256">
        <v>282</v>
      </c>
      <c r="B256" t="s">
        <v>840</v>
      </c>
      <c r="C256" t="s">
        <v>67</v>
      </c>
      <c r="D256">
        <v>2183</v>
      </c>
      <c r="E256">
        <f>156.6+273</f>
        <v>429.6</v>
      </c>
      <c r="F256">
        <v>3</v>
      </c>
      <c r="AV256">
        <v>1</v>
      </c>
      <c r="CZ256">
        <v>1</v>
      </c>
    </row>
    <row r="257" spans="1:132" x14ac:dyDescent="0.45">
      <c r="A257">
        <v>283</v>
      </c>
      <c r="B257" t="s">
        <v>840</v>
      </c>
      <c r="C257" t="s">
        <v>51</v>
      </c>
      <c r="D257">
        <v>2183</v>
      </c>
      <c r="E257">
        <f>273-38.8</f>
        <v>234.2</v>
      </c>
      <c r="F257">
        <v>3</v>
      </c>
      <c r="AV257">
        <v>1</v>
      </c>
      <c r="DB257">
        <v>1</v>
      </c>
    </row>
    <row r="258" spans="1:132" x14ac:dyDescent="0.45">
      <c r="A258">
        <v>284</v>
      </c>
      <c r="B258" t="s">
        <v>840</v>
      </c>
      <c r="C258" t="s">
        <v>408</v>
      </c>
      <c r="D258">
        <v>2183</v>
      </c>
      <c r="E258">
        <f>273+419.5</f>
        <v>692.5</v>
      </c>
      <c r="F258">
        <v>3</v>
      </c>
      <c r="AV258">
        <v>1</v>
      </c>
      <c r="DD258">
        <v>1</v>
      </c>
    </row>
    <row r="259" spans="1:132" x14ac:dyDescent="0.45">
      <c r="A259">
        <v>285</v>
      </c>
      <c r="B259" t="s">
        <v>840</v>
      </c>
      <c r="C259" t="s">
        <v>369</v>
      </c>
      <c r="D259">
        <v>2183</v>
      </c>
      <c r="E259">
        <f>273+327.5</f>
        <v>600.5</v>
      </c>
      <c r="F259">
        <v>3</v>
      </c>
      <c r="AV259">
        <v>1</v>
      </c>
      <c r="DF259">
        <v>1</v>
      </c>
    </row>
    <row r="260" spans="1:132" x14ac:dyDescent="0.45">
      <c r="A260">
        <v>286</v>
      </c>
      <c r="B260" t="s">
        <v>840</v>
      </c>
      <c r="C260" t="s">
        <v>398</v>
      </c>
      <c r="D260">
        <v>2183</v>
      </c>
      <c r="E260">
        <f>273+231.9</f>
        <v>504.9</v>
      </c>
      <c r="F260">
        <v>3</v>
      </c>
      <c r="AV260">
        <v>1</v>
      </c>
      <c r="DH260">
        <v>1</v>
      </c>
    </row>
    <row r="261" spans="1:132" x14ac:dyDescent="0.45">
      <c r="A261">
        <v>287</v>
      </c>
      <c r="B261" t="s">
        <v>840</v>
      </c>
      <c r="C261" t="s">
        <v>413</v>
      </c>
      <c r="D261">
        <v>2183</v>
      </c>
      <c r="E261">
        <v>544.70000000000005</v>
      </c>
      <c r="F261">
        <v>3</v>
      </c>
      <c r="AV261">
        <v>1</v>
      </c>
      <c r="DL261">
        <v>1</v>
      </c>
    </row>
    <row r="262" spans="1:132" x14ac:dyDescent="0.45">
      <c r="A262">
        <v>288</v>
      </c>
      <c r="B262" t="s">
        <v>840</v>
      </c>
      <c r="C262" t="s">
        <v>53</v>
      </c>
      <c r="D262">
        <v>2183</v>
      </c>
      <c r="E262">
        <v>933.5</v>
      </c>
      <c r="F262">
        <v>3</v>
      </c>
      <c r="AV262">
        <v>1</v>
      </c>
      <c r="EB262">
        <v>1</v>
      </c>
    </row>
    <row r="263" spans="1:132" x14ac:dyDescent="0.45">
      <c r="A263">
        <v>289</v>
      </c>
      <c r="B263" t="s">
        <v>573</v>
      </c>
      <c r="C263" t="s">
        <v>34</v>
      </c>
      <c r="D263">
        <v>3290</v>
      </c>
      <c r="E263">
        <f>29.8+273</f>
        <v>302.8</v>
      </c>
      <c r="F263">
        <v>3</v>
      </c>
      <c r="BD263">
        <v>1</v>
      </c>
      <c r="CX263">
        <v>1</v>
      </c>
    </row>
    <row r="264" spans="1:132" x14ac:dyDescent="0.45">
      <c r="A264">
        <v>290</v>
      </c>
      <c r="B264" t="s">
        <v>573</v>
      </c>
      <c r="C264" t="s">
        <v>67</v>
      </c>
      <c r="D264">
        <v>3290</v>
      </c>
      <c r="E264">
        <f>156.6+273</f>
        <v>429.6</v>
      </c>
      <c r="F264">
        <v>3</v>
      </c>
      <c r="BD264">
        <v>1</v>
      </c>
      <c r="CZ264">
        <v>1</v>
      </c>
    </row>
    <row r="265" spans="1:132" x14ac:dyDescent="0.45">
      <c r="A265">
        <v>291</v>
      </c>
      <c r="B265" t="s">
        <v>573</v>
      </c>
      <c r="C265" t="s">
        <v>51</v>
      </c>
      <c r="D265">
        <v>3290</v>
      </c>
      <c r="E265">
        <f>273-38.8</f>
        <v>234.2</v>
      </c>
      <c r="F265">
        <v>0</v>
      </c>
      <c r="BD265">
        <v>1</v>
      </c>
      <c r="DB265">
        <v>1</v>
      </c>
    </row>
    <row r="266" spans="1:132" x14ac:dyDescent="0.45">
      <c r="A266">
        <v>292</v>
      </c>
      <c r="B266" t="s">
        <v>573</v>
      </c>
      <c r="C266" t="s">
        <v>408</v>
      </c>
      <c r="D266">
        <v>3290</v>
      </c>
      <c r="E266">
        <f>273+419.5</f>
        <v>692.5</v>
      </c>
      <c r="F266">
        <v>3</v>
      </c>
      <c r="BD266">
        <v>1</v>
      </c>
      <c r="DD266">
        <v>1</v>
      </c>
    </row>
    <row r="267" spans="1:132" x14ac:dyDescent="0.45">
      <c r="A267">
        <v>293</v>
      </c>
      <c r="B267" t="s">
        <v>573</v>
      </c>
      <c r="C267" t="s">
        <v>369</v>
      </c>
      <c r="D267">
        <v>3290</v>
      </c>
      <c r="E267">
        <f>273+327.5</f>
        <v>600.5</v>
      </c>
      <c r="F267">
        <v>3</v>
      </c>
      <c r="BD267">
        <v>1</v>
      </c>
      <c r="DF267">
        <v>1</v>
      </c>
    </row>
    <row r="268" spans="1:132" x14ac:dyDescent="0.45">
      <c r="A268">
        <v>294</v>
      </c>
      <c r="B268" t="s">
        <v>573</v>
      </c>
      <c r="C268" t="s">
        <v>398</v>
      </c>
      <c r="D268">
        <v>3290</v>
      </c>
      <c r="E268">
        <f>273+231.9</f>
        <v>504.9</v>
      </c>
      <c r="F268">
        <v>3</v>
      </c>
      <c r="BD268">
        <v>1</v>
      </c>
      <c r="DH268">
        <v>1</v>
      </c>
    </row>
    <row r="269" spans="1:132" x14ac:dyDescent="0.45">
      <c r="A269">
        <v>295</v>
      </c>
      <c r="B269" t="s">
        <v>573</v>
      </c>
      <c r="C269" t="s">
        <v>413</v>
      </c>
      <c r="D269">
        <v>3290</v>
      </c>
      <c r="E269">
        <v>544.70000000000005</v>
      </c>
      <c r="F269">
        <v>3</v>
      </c>
      <c r="BD269">
        <v>1</v>
      </c>
      <c r="DL269">
        <v>1</v>
      </c>
    </row>
    <row r="270" spans="1:132" x14ac:dyDescent="0.45">
      <c r="A270">
        <v>296</v>
      </c>
      <c r="B270" t="s">
        <v>573</v>
      </c>
      <c r="C270" t="s">
        <v>53</v>
      </c>
      <c r="D270">
        <v>3290</v>
      </c>
      <c r="E270">
        <v>933.5</v>
      </c>
      <c r="F270">
        <v>3</v>
      </c>
      <c r="BD270">
        <v>1</v>
      </c>
      <c r="EB270">
        <v>1</v>
      </c>
    </row>
    <row r="271" spans="1:132" x14ac:dyDescent="0.45">
      <c r="A271">
        <v>297</v>
      </c>
      <c r="B271" t="s">
        <v>1021</v>
      </c>
      <c r="C271" t="s">
        <v>34</v>
      </c>
      <c r="D271">
        <v>3459</v>
      </c>
      <c r="E271">
        <f>29.8+273</f>
        <v>302.8</v>
      </c>
      <c r="F271">
        <v>3</v>
      </c>
      <c r="CL271">
        <v>1</v>
      </c>
      <c r="CX271">
        <v>1</v>
      </c>
    </row>
    <row r="272" spans="1:132" x14ac:dyDescent="0.45">
      <c r="A272">
        <v>298</v>
      </c>
      <c r="B272" t="s">
        <v>1021</v>
      </c>
      <c r="C272" t="s">
        <v>67</v>
      </c>
      <c r="D272">
        <v>3459</v>
      </c>
      <c r="E272">
        <f>156.6+273</f>
        <v>429.6</v>
      </c>
      <c r="F272">
        <v>3</v>
      </c>
      <c r="CL272">
        <v>1</v>
      </c>
      <c r="CZ272">
        <v>1</v>
      </c>
    </row>
    <row r="273" spans="1:132" x14ac:dyDescent="0.45">
      <c r="A273">
        <v>299</v>
      </c>
      <c r="B273" t="s">
        <v>1021</v>
      </c>
      <c r="C273" t="s">
        <v>51</v>
      </c>
      <c r="D273">
        <v>3459</v>
      </c>
      <c r="E273">
        <f>273-38.8</f>
        <v>234.2</v>
      </c>
      <c r="F273">
        <v>3</v>
      </c>
      <c r="CL273">
        <v>1</v>
      </c>
      <c r="DB273">
        <v>1</v>
      </c>
    </row>
    <row r="274" spans="1:132" x14ac:dyDescent="0.45">
      <c r="A274">
        <v>300</v>
      </c>
      <c r="B274" t="s">
        <v>1021</v>
      </c>
      <c r="C274" t="s">
        <v>408</v>
      </c>
      <c r="D274">
        <v>3459</v>
      </c>
      <c r="E274">
        <f>273+419.5</f>
        <v>692.5</v>
      </c>
      <c r="F274">
        <v>3</v>
      </c>
      <c r="CL274">
        <v>1</v>
      </c>
      <c r="DD274">
        <v>1</v>
      </c>
    </row>
    <row r="275" spans="1:132" x14ac:dyDescent="0.45">
      <c r="A275">
        <v>301</v>
      </c>
      <c r="B275" t="s">
        <v>1021</v>
      </c>
      <c r="C275" t="s">
        <v>369</v>
      </c>
      <c r="D275">
        <v>3459</v>
      </c>
      <c r="E275">
        <f>273+327.5</f>
        <v>600.5</v>
      </c>
      <c r="F275">
        <v>3</v>
      </c>
      <c r="CL275">
        <v>1</v>
      </c>
      <c r="DF275">
        <v>1</v>
      </c>
    </row>
    <row r="276" spans="1:132" x14ac:dyDescent="0.45">
      <c r="A276">
        <v>302</v>
      </c>
      <c r="B276" t="s">
        <v>1021</v>
      </c>
      <c r="C276" t="s">
        <v>398</v>
      </c>
      <c r="D276">
        <v>3459</v>
      </c>
      <c r="E276">
        <f>273+231.9</f>
        <v>504.9</v>
      </c>
      <c r="F276">
        <v>3</v>
      </c>
      <c r="CL276">
        <v>1</v>
      </c>
      <c r="DH276">
        <v>1</v>
      </c>
    </row>
    <row r="277" spans="1:132" x14ac:dyDescent="0.45">
      <c r="A277">
        <v>303</v>
      </c>
      <c r="B277" t="s">
        <v>1021</v>
      </c>
      <c r="C277" t="s">
        <v>413</v>
      </c>
      <c r="D277">
        <v>3459</v>
      </c>
      <c r="E277">
        <v>544.70000000000005</v>
      </c>
      <c r="F277">
        <v>3</v>
      </c>
      <c r="CL277">
        <v>1</v>
      </c>
      <c r="DL277">
        <v>1</v>
      </c>
    </row>
    <row r="278" spans="1:132" x14ac:dyDescent="0.45">
      <c r="A278">
        <v>304</v>
      </c>
      <c r="B278" t="s">
        <v>1021</v>
      </c>
      <c r="C278" t="s">
        <v>53</v>
      </c>
      <c r="D278">
        <v>3459</v>
      </c>
      <c r="E278">
        <v>933.5</v>
      </c>
      <c r="F278">
        <v>3</v>
      </c>
      <c r="CL278">
        <v>1</v>
      </c>
      <c r="EB278">
        <v>1</v>
      </c>
    </row>
    <row r="279" spans="1:132" x14ac:dyDescent="0.45">
      <c r="A279">
        <v>305</v>
      </c>
      <c r="B279" t="s">
        <v>67</v>
      </c>
      <c r="C279" t="s">
        <v>34</v>
      </c>
      <c r="D279">
        <v>429</v>
      </c>
      <c r="E279">
        <f>29.8+273</f>
        <v>302.8</v>
      </c>
      <c r="F279">
        <v>0</v>
      </c>
      <c r="BZ279">
        <v>1</v>
      </c>
      <c r="CX279">
        <v>1</v>
      </c>
    </row>
    <row r="280" spans="1:132" x14ac:dyDescent="0.45">
      <c r="A280">
        <v>307</v>
      </c>
      <c r="B280" t="s">
        <v>67</v>
      </c>
      <c r="C280" t="s">
        <v>51</v>
      </c>
      <c r="D280">
        <v>429</v>
      </c>
      <c r="E280">
        <f>273-38.8</f>
        <v>234.2</v>
      </c>
      <c r="F280">
        <v>0</v>
      </c>
      <c r="BZ280">
        <v>1</v>
      </c>
      <c r="DB280">
        <v>1</v>
      </c>
    </row>
    <row r="281" spans="1:132" x14ac:dyDescent="0.45">
      <c r="A281">
        <v>313</v>
      </c>
      <c r="B281" t="s">
        <v>413</v>
      </c>
      <c r="C281" t="s">
        <v>34</v>
      </c>
      <c r="D281">
        <v>545</v>
      </c>
      <c r="E281">
        <f>29.8+273</f>
        <v>302.8</v>
      </c>
      <c r="F281">
        <v>2</v>
      </c>
      <c r="BT281">
        <v>1</v>
      </c>
      <c r="CX281">
        <v>1</v>
      </c>
    </row>
    <row r="282" spans="1:132" x14ac:dyDescent="0.45">
      <c r="A282">
        <v>314</v>
      </c>
      <c r="B282" t="s">
        <v>413</v>
      </c>
      <c r="C282" t="s">
        <v>67</v>
      </c>
      <c r="D282">
        <v>545</v>
      </c>
      <c r="E282">
        <f>156.6+273</f>
        <v>429.6</v>
      </c>
      <c r="F282">
        <v>2</v>
      </c>
      <c r="BT282">
        <v>1</v>
      </c>
      <c r="CZ282">
        <v>1</v>
      </c>
    </row>
    <row r="283" spans="1:132" x14ac:dyDescent="0.45">
      <c r="A283">
        <v>315</v>
      </c>
      <c r="B283" t="s">
        <v>413</v>
      </c>
      <c r="C283" t="s">
        <v>51</v>
      </c>
      <c r="D283">
        <v>545</v>
      </c>
      <c r="E283">
        <f>273-38.8</f>
        <v>234.2</v>
      </c>
      <c r="F283">
        <v>0</v>
      </c>
      <c r="BT283">
        <v>1</v>
      </c>
      <c r="DB283">
        <v>1</v>
      </c>
    </row>
    <row r="284" spans="1:132" x14ac:dyDescent="0.45">
      <c r="A284">
        <v>318</v>
      </c>
      <c r="B284" t="s">
        <v>413</v>
      </c>
      <c r="C284" t="s">
        <v>398</v>
      </c>
      <c r="D284">
        <v>545</v>
      </c>
      <c r="E284">
        <f>273+231.9</f>
        <v>504.9</v>
      </c>
      <c r="F284">
        <v>2</v>
      </c>
      <c r="BT284">
        <v>1</v>
      </c>
      <c r="DH284">
        <v>1</v>
      </c>
    </row>
    <row r="285" spans="1:132" x14ac:dyDescent="0.45">
      <c r="A285">
        <v>321</v>
      </c>
      <c r="B285" t="s">
        <v>1022</v>
      </c>
      <c r="C285" t="s">
        <v>34</v>
      </c>
      <c r="D285">
        <v>1828</v>
      </c>
      <c r="E285">
        <f>29.8+273</f>
        <v>302.8</v>
      </c>
      <c r="F285">
        <v>3</v>
      </c>
      <c r="BR285">
        <v>1</v>
      </c>
      <c r="CX285">
        <v>1</v>
      </c>
    </row>
    <row r="286" spans="1:132" x14ac:dyDescent="0.45">
      <c r="A286">
        <v>322</v>
      </c>
      <c r="B286" t="s">
        <v>1022</v>
      </c>
      <c r="C286" t="s">
        <v>67</v>
      </c>
      <c r="D286">
        <v>1828</v>
      </c>
      <c r="E286">
        <f>156.6+273</f>
        <v>429.6</v>
      </c>
      <c r="F286">
        <v>3</v>
      </c>
      <c r="BR286">
        <v>1</v>
      </c>
      <c r="CZ286">
        <v>1</v>
      </c>
    </row>
    <row r="287" spans="1:132" x14ac:dyDescent="0.45">
      <c r="A287">
        <v>323</v>
      </c>
      <c r="B287" t="s">
        <v>1022</v>
      </c>
      <c r="C287" t="s">
        <v>51</v>
      </c>
      <c r="D287">
        <v>1828</v>
      </c>
      <c r="E287">
        <f>273-38.8</f>
        <v>234.2</v>
      </c>
      <c r="F287">
        <v>0</v>
      </c>
      <c r="BR287">
        <v>1</v>
      </c>
      <c r="DB287">
        <v>1</v>
      </c>
    </row>
    <row r="288" spans="1:132" x14ac:dyDescent="0.45">
      <c r="A288">
        <v>324</v>
      </c>
      <c r="B288" t="s">
        <v>1022</v>
      </c>
      <c r="C288" t="s">
        <v>408</v>
      </c>
      <c r="D288">
        <v>1828</v>
      </c>
      <c r="E288">
        <f>273+419.5</f>
        <v>692.5</v>
      </c>
      <c r="F288">
        <v>3</v>
      </c>
      <c r="BR288">
        <v>1</v>
      </c>
      <c r="DD288">
        <v>1</v>
      </c>
    </row>
    <row r="289" spans="1:132" x14ac:dyDescent="0.45">
      <c r="A289">
        <v>325</v>
      </c>
      <c r="B289" t="s">
        <v>1022</v>
      </c>
      <c r="C289" t="s">
        <v>369</v>
      </c>
      <c r="D289">
        <v>1828</v>
      </c>
      <c r="E289">
        <f>273+327.5</f>
        <v>600.5</v>
      </c>
      <c r="F289">
        <v>3</v>
      </c>
      <c r="BR289">
        <v>1</v>
      </c>
      <c r="DF289">
        <v>1</v>
      </c>
    </row>
    <row r="290" spans="1:132" x14ac:dyDescent="0.45">
      <c r="A290">
        <v>326</v>
      </c>
      <c r="B290" t="s">
        <v>1022</v>
      </c>
      <c r="C290" t="s">
        <v>398</v>
      </c>
      <c r="D290">
        <v>1828</v>
      </c>
      <c r="E290">
        <f>273+231.9</f>
        <v>504.9</v>
      </c>
      <c r="F290">
        <v>3</v>
      </c>
      <c r="BR290">
        <v>1</v>
      </c>
      <c r="DH290">
        <v>1</v>
      </c>
    </row>
    <row r="291" spans="1:132" x14ac:dyDescent="0.45">
      <c r="A291">
        <v>327</v>
      </c>
      <c r="B291" t="s">
        <v>1022</v>
      </c>
      <c r="C291" t="s">
        <v>413</v>
      </c>
      <c r="D291">
        <v>1828</v>
      </c>
      <c r="E291">
        <v>544.70000000000005</v>
      </c>
      <c r="F291">
        <v>3</v>
      </c>
      <c r="BR291">
        <v>1</v>
      </c>
      <c r="DL291">
        <v>1</v>
      </c>
    </row>
    <row r="292" spans="1:132" x14ac:dyDescent="0.45">
      <c r="A292">
        <v>328</v>
      </c>
      <c r="B292" t="s">
        <v>1022</v>
      </c>
      <c r="C292" t="s">
        <v>53</v>
      </c>
      <c r="D292">
        <v>1828</v>
      </c>
      <c r="E292">
        <v>933.5</v>
      </c>
      <c r="F292">
        <v>3</v>
      </c>
      <c r="BR292">
        <v>1</v>
      </c>
      <c r="EB292">
        <v>1</v>
      </c>
    </row>
    <row r="293" spans="1:132" x14ac:dyDescent="0.45">
      <c r="A293">
        <v>329</v>
      </c>
      <c r="B293" t="s">
        <v>958</v>
      </c>
      <c r="C293" t="s">
        <v>34</v>
      </c>
      <c r="D293">
        <v>1560</v>
      </c>
      <c r="E293">
        <f>29.8+273</f>
        <v>302.8</v>
      </c>
      <c r="F293">
        <v>0</v>
      </c>
      <c r="BN293">
        <v>1</v>
      </c>
      <c r="CX293">
        <v>1</v>
      </c>
    </row>
    <row r="294" spans="1:132" x14ac:dyDescent="0.45">
      <c r="A294">
        <v>330</v>
      </c>
      <c r="B294" t="s">
        <v>958</v>
      </c>
      <c r="C294" t="s">
        <v>67</v>
      </c>
      <c r="D294">
        <v>1560</v>
      </c>
      <c r="E294">
        <f>156.6+273</f>
        <v>429.6</v>
      </c>
      <c r="F294">
        <v>0</v>
      </c>
      <c r="BN294">
        <v>1</v>
      </c>
      <c r="CZ294">
        <v>1</v>
      </c>
    </row>
    <row r="295" spans="1:132" x14ac:dyDescent="0.45">
      <c r="A295">
        <v>331</v>
      </c>
      <c r="B295" t="s">
        <v>958</v>
      </c>
      <c r="C295" t="s">
        <v>51</v>
      </c>
      <c r="D295">
        <v>1560</v>
      </c>
      <c r="E295">
        <f>273-38.8</f>
        <v>234.2</v>
      </c>
      <c r="F295">
        <v>0</v>
      </c>
      <c r="BN295">
        <v>1</v>
      </c>
      <c r="DB295">
        <v>1</v>
      </c>
    </row>
    <row r="296" spans="1:132" x14ac:dyDescent="0.45">
      <c r="A296">
        <v>332</v>
      </c>
      <c r="B296" t="s">
        <v>958</v>
      </c>
      <c r="C296" t="s">
        <v>408</v>
      </c>
      <c r="D296">
        <v>1560</v>
      </c>
      <c r="E296">
        <f>273+419.5</f>
        <v>692.5</v>
      </c>
      <c r="F296">
        <v>2</v>
      </c>
      <c r="BN296">
        <v>1</v>
      </c>
      <c r="DD296">
        <v>1</v>
      </c>
    </row>
    <row r="297" spans="1:132" x14ac:dyDescent="0.45">
      <c r="A297">
        <v>333</v>
      </c>
      <c r="B297" t="s">
        <v>958</v>
      </c>
      <c r="C297" t="s">
        <v>369</v>
      </c>
      <c r="D297">
        <v>1560</v>
      </c>
      <c r="E297">
        <f>273+327.5</f>
        <v>600.5</v>
      </c>
      <c r="F297">
        <v>0</v>
      </c>
      <c r="BN297">
        <v>1</v>
      </c>
      <c r="DF297">
        <v>1</v>
      </c>
    </row>
    <row r="298" spans="1:132" x14ac:dyDescent="0.45">
      <c r="A298">
        <v>334</v>
      </c>
      <c r="B298" t="s">
        <v>958</v>
      </c>
      <c r="C298" t="s">
        <v>398</v>
      </c>
      <c r="D298">
        <v>1560</v>
      </c>
      <c r="E298">
        <f>273+231.9</f>
        <v>504.9</v>
      </c>
      <c r="F298">
        <v>2</v>
      </c>
      <c r="BN298">
        <v>1</v>
      </c>
      <c r="DH298">
        <v>1</v>
      </c>
    </row>
    <row r="299" spans="1:132" x14ac:dyDescent="0.45">
      <c r="A299">
        <v>335</v>
      </c>
      <c r="B299" t="s">
        <v>958</v>
      </c>
      <c r="C299" t="s">
        <v>413</v>
      </c>
      <c r="D299">
        <v>1560</v>
      </c>
      <c r="E299">
        <v>544.70000000000005</v>
      </c>
      <c r="F299">
        <v>2</v>
      </c>
      <c r="BN299">
        <v>1</v>
      </c>
      <c r="DL299">
        <v>1</v>
      </c>
    </row>
    <row r="300" spans="1:132" x14ac:dyDescent="0.45">
      <c r="A300">
        <v>336</v>
      </c>
      <c r="B300" t="s">
        <v>958</v>
      </c>
      <c r="C300" t="s">
        <v>53</v>
      </c>
      <c r="D300">
        <v>1560</v>
      </c>
      <c r="E300">
        <v>933.5</v>
      </c>
      <c r="F300">
        <v>2</v>
      </c>
      <c r="BN300">
        <v>1</v>
      </c>
      <c r="EB300">
        <v>1</v>
      </c>
    </row>
    <row r="301" spans="1:132" x14ac:dyDescent="0.45">
      <c r="A301">
        <v>337</v>
      </c>
      <c r="B301" t="s">
        <v>1023</v>
      </c>
      <c r="C301" t="s">
        <v>34</v>
      </c>
      <c r="D301">
        <v>1941</v>
      </c>
      <c r="E301">
        <f>29.8+273</f>
        <v>302.8</v>
      </c>
      <c r="F301">
        <v>3</v>
      </c>
      <c r="AL301">
        <v>1</v>
      </c>
      <c r="CX301">
        <v>1</v>
      </c>
    </row>
    <row r="302" spans="1:132" x14ac:dyDescent="0.45">
      <c r="A302">
        <v>338</v>
      </c>
      <c r="B302" t="s">
        <v>1023</v>
      </c>
      <c r="C302" t="s">
        <v>67</v>
      </c>
      <c r="D302">
        <v>1941</v>
      </c>
      <c r="E302">
        <f>156.6+273</f>
        <v>429.6</v>
      </c>
      <c r="F302">
        <v>3</v>
      </c>
      <c r="AL302">
        <v>1</v>
      </c>
      <c r="CZ302">
        <v>1</v>
      </c>
    </row>
    <row r="303" spans="1:132" x14ac:dyDescent="0.45">
      <c r="A303">
        <v>339</v>
      </c>
      <c r="B303" t="s">
        <v>1023</v>
      </c>
      <c r="C303" t="s">
        <v>51</v>
      </c>
      <c r="D303">
        <v>1941</v>
      </c>
      <c r="E303">
        <f>273-38.8</f>
        <v>234.2</v>
      </c>
      <c r="F303">
        <v>0</v>
      </c>
      <c r="AL303">
        <v>1</v>
      </c>
      <c r="DB303">
        <v>1</v>
      </c>
    </row>
    <row r="304" spans="1:132" x14ac:dyDescent="0.45">
      <c r="A304">
        <v>340</v>
      </c>
      <c r="B304" t="s">
        <v>1023</v>
      </c>
      <c r="C304" t="s">
        <v>408</v>
      </c>
      <c r="D304">
        <v>1941</v>
      </c>
      <c r="E304">
        <f>273+419.5</f>
        <v>692.5</v>
      </c>
      <c r="F304">
        <v>3</v>
      </c>
      <c r="AL304">
        <v>1</v>
      </c>
      <c r="DD304">
        <v>1</v>
      </c>
    </row>
    <row r="305" spans="1:132" x14ac:dyDescent="0.45">
      <c r="A305">
        <v>341</v>
      </c>
      <c r="B305" t="s">
        <v>1023</v>
      </c>
      <c r="C305" t="s">
        <v>369</v>
      </c>
      <c r="D305">
        <v>1941</v>
      </c>
      <c r="E305">
        <f>273+327.5</f>
        <v>600.5</v>
      </c>
      <c r="F305">
        <v>3</v>
      </c>
      <c r="AL305">
        <v>1</v>
      </c>
      <c r="DF305">
        <v>1</v>
      </c>
    </row>
    <row r="306" spans="1:132" x14ac:dyDescent="0.45">
      <c r="A306">
        <v>342</v>
      </c>
      <c r="B306" t="s">
        <v>1023</v>
      </c>
      <c r="C306" t="s">
        <v>398</v>
      </c>
      <c r="D306">
        <v>1941</v>
      </c>
      <c r="E306">
        <f>273+231.9</f>
        <v>504.9</v>
      </c>
      <c r="F306">
        <v>3</v>
      </c>
      <c r="AL306">
        <v>1</v>
      </c>
      <c r="DH306">
        <v>1</v>
      </c>
    </row>
    <row r="307" spans="1:132" x14ac:dyDescent="0.45">
      <c r="A307">
        <v>343</v>
      </c>
      <c r="B307" t="s">
        <v>1023</v>
      </c>
      <c r="C307" t="s">
        <v>413</v>
      </c>
      <c r="D307">
        <v>1941</v>
      </c>
      <c r="E307">
        <v>544.70000000000005</v>
      </c>
      <c r="F307">
        <v>3</v>
      </c>
      <c r="AL307">
        <v>1</v>
      </c>
      <c r="DL307">
        <v>1</v>
      </c>
    </row>
    <row r="308" spans="1:132" x14ac:dyDescent="0.45">
      <c r="A308">
        <v>344</v>
      </c>
      <c r="B308" t="s">
        <v>1023</v>
      </c>
      <c r="C308" t="s">
        <v>53</v>
      </c>
      <c r="D308">
        <v>1941</v>
      </c>
      <c r="E308">
        <v>933.5</v>
      </c>
      <c r="F308">
        <v>3</v>
      </c>
      <c r="AL308">
        <v>1</v>
      </c>
      <c r="EB308">
        <v>1</v>
      </c>
    </row>
    <row r="309" spans="1:132" x14ac:dyDescent="0.45">
      <c r="A309">
        <v>345</v>
      </c>
      <c r="B309" t="s">
        <v>1024</v>
      </c>
      <c r="C309" t="s">
        <v>34</v>
      </c>
      <c r="D309">
        <f>1668+273</f>
        <v>1941</v>
      </c>
      <c r="E309">
        <f>29.8+273</f>
        <v>302.8</v>
      </c>
      <c r="F309">
        <v>3</v>
      </c>
      <c r="Q309">
        <v>6</v>
      </c>
      <c r="R309">
        <v>0.10195317243530751</v>
      </c>
      <c r="AK309">
        <v>90</v>
      </c>
      <c r="AL309">
        <v>0.86204498881780778</v>
      </c>
      <c r="AU309">
        <v>4</v>
      </c>
      <c r="AV309">
        <v>3.6001838746884791E-2</v>
      </c>
      <c r="CX309">
        <v>1</v>
      </c>
    </row>
    <row r="310" spans="1:132" x14ac:dyDescent="0.45">
      <c r="A310">
        <v>346</v>
      </c>
      <c r="B310" t="s">
        <v>1024</v>
      </c>
      <c r="C310" t="s">
        <v>67</v>
      </c>
      <c r="D310">
        <f t="shared" ref="D310:D316" si="12">1668+273</f>
        <v>1941</v>
      </c>
      <c r="E310">
        <f>156.6+273</f>
        <v>429.6</v>
      </c>
      <c r="F310">
        <v>3</v>
      </c>
      <c r="Q310">
        <v>6</v>
      </c>
      <c r="R310">
        <v>0.10195317243530751</v>
      </c>
      <c r="AK310">
        <v>90</v>
      </c>
      <c r="AL310">
        <v>0.86204498881780778</v>
      </c>
      <c r="AU310">
        <v>4</v>
      </c>
      <c r="AV310">
        <v>3.6001838746884791E-2</v>
      </c>
      <c r="CZ310">
        <v>1</v>
      </c>
    </row>
    <row r="311" spans="1:132" x14ac:dyDescent="0.45">
      <c r="A311">
        <v>347</v>
      </c>
      <c r="B311" t="s">
        <v>1024</v>
      </c>
      <c r="C311" t="s">
        <v>51</v>
      </c>
      <c r="D311">
        <f t="shared" si="12"/>
        <v>1941</v>
      </c>
      <c r="E311">
        <f>273-38.8</f>
        <v>234.2</v>
      </c>
      <c r="F311">
        <v>0</v>
      </c>
      <c r="Q311">
        <v>6</v>
      </c>
      <c r="R311">
        <v>0.10195317243530751</v>
      </c>
      <c r="AK311">
        <v>90</v>
      </c>
      <c r="AL311">
        <v>0.86204498881780778</v>
      </c>
      <c r="AU311">
        <v>4</v>
      </c>
      <c r="AV311">
        <v>3.6001838746884791E-2</v>
      </c>
      <c r="DB311">
        <v>1</v>
      </c>
    </row>
    <row r="312" spans="1:132" x14ac:dyDescent="0.45">
      <c r="A312">
        <v>348</v>
      </c>
      <c r="B312" t="s">
        <v>1024</v>
      </c>
      <c r="C312" t="s">
        <v>408</v>
      </c>
      <c r="D312">
        <f t="shared" si="12"/>
        <v>1941</v>
      </c>
      <c r="E312">
        <f>273+419.5</f>
        <v>692.5</v>
      </c>
      <c r="F312">
        <v>3</v>
      </c>
      <c r="Q312">
        <v>6</v>
      </c>
      <c r="R312">
        <v>0.10195317243530751</v>
      </c>
      <c r="AK312">
        <v>90</v>
      </c>
      <c r="AL312">
        <v>0.86204498881780778</v>
      </c>
      <c r="AU312">
        <v>4</v>
      </c>
      <c r="AV312">
        <v>3.6001838746884791E-2</v>
      </c>
      <c r="DD312">
        <v>1</v>
      </c>
    </row>
    <row r="313" spans="1:132" x14ac:dyDescent="0.45">
      <c r="A313">
        <v>349</v>
      </c>
      <c r="B313" t="s">
        <v>1024</v>
      </c>
      <c r="C313" t="s">
        <v>369</v>
      </c>
      <c r="D313">
        <f t="shared" si="12"/>
        <v>1941</v>
      </c>
      <c r="E313">
        <f>273+327.5</f>
        <v>600.5</v>
      </c>
      <c r="F313">
        <v>3</v>
      </c>
      <c r="Q313">
        <v>6</v>
      </c>
      <c r="R313">
        <v>0.10195317243530751</v>
      </c>
      <c r="AK313">
        <v>90</v>
      </c>
      <c r="AL313">
        <v>0.86204498881780778</v>
      </c>
      <c r="AU313">
        <v>4</v>
      </c>
      <c r="AV313">
        <v>3.6001838746884791E-2</v>
      </c>
      <c r="DF313">
        <v>1</v>
      </c>
    </row>
    <row r="314" spans="1:132" x14ac:dyDescent="0.45">
      <c r="A314">
        <v>350</v>
      </c>
      <c r="B314" t="s">
        <v>1024</v>
      </c>
      <c r="C314" t="s">
        <v>398</v>
      </c>
      <c r="D314">
        <f t="shared" si="12"/>
        <v>1941</v>
      </c>
      <c r="E314">
        <f>273+231.9</f>
        <v>504.9</v>
      </c>
      <c r="F314">
        <v>3</v>
      </c>
      <c r="Q314">
        <v>6</v>
      </c>
      <c r="R314">
        <v>0.10195317243530751</v>
      </c>
      <c r="AK314">
        <v>90</v>
      </c>
      <c r="AL314">
        <v>0.86204498881780778</v>
      </c>
      <c r="AU314">
        <v>4</v>
      </c>
      <c r="AV314">
        <v>3.6001838746884791E-2</v>
      </c>
      <c r="DH314">
        <v>1</v>
      </c>
    </row>
    <row r="315" spans="1:132" x14ac:dyDescent="0.45">
      <c r="A315">
        <v>351</v>
      </c>
      <c r="B315" t="s">
        <v>1024</v>
      </c>
      <c r="C315" t="s">
        <v>413</v>
      </c>
      <c r="D315">
        <f t="shared" si="12"/>
        <v>1941</v>
      </c>
      <c r="E315">
        <v>544.70000000000005</v>
      </c>
      <c r="F315">
        <v>3</v>
      </c>
      <c r="Q315">
        <v>6</v>
      </c>
      <c r="R315">
        <v>0.10195317243530751</v>
      </c>
      <c r="AK315">
        <v>90</v>
      </c>
      <c r="AL315">
        <v>0.86204498881780778</v>
      </c>
      <c r="AU315">
        <v>4</v>
      </c>
      <c r="AV315">
        <v>3.6001838746884791E-2</v>
      </c>
      <c r="DL315">
        <v>1</v>
      </c>
    </row>
    <row r="316" spans="1:132" x14ac:dyDescent="0.45">
      <c r="A316">
        <v>352</v>
      </c>
      <c r="B316" t="s">
        <v>1024</v>
      </c>
      <c r="C316" t="s">
        <v>53</v>
      </c>
      <c r="D316">
        <f t="shared" si="12"/>
        <v>1941</v>
      </c>
      <c r="E316">
        <v>933.5</v>
      </c>
      <c r="F316">
        <v>3</v>
      </c>
      <c r="Q316">
        <v>6</v>
      </c>
      <c r="R316">
        <v>0.10195317243530751</v>
      </c>
      <c r="AK316">
        <v>90</v>
      </c>
      <c r="AL316">
        <v>0.86204498881780778</v>
      </c>
      <c r="AU316">
        <v>4</v>
      </c>
      <c r="AV316">
        <v>3.6001838746884791E-2</v>
      </c>
      <c r="EB316">
        <v>1</v>
      </c>
    </row>
    <row r="317" spans="1:132" x14ac:dyDescent="0.45">
      <c r="A317">
        <v>361</v>
      </c>
      <c r="B317" t="s">
        <v>1025</v>
      </c>
      <c r="C317" t="s">
        <v>34</v>
      </c>
      <c r="D317">
        <v>1941</v>
      </c>
      <c r="E317">
        <f>29.8+273</f>
        <v>302.8</v>
      </c>
      <c r="F317">
        <v>3</v>
      </c>
      <c r="Q317">
        <v>3</v>
      </c>
      <c r="R317">
        <v>5.6756213434415677E-2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0.2</v>
      </c>
      <c r="AF317">
        <v>3.6350813311433624E-3</v>
      </c>
      <c r="AG317">
        <v>0</v>
      </c>
      <c r="AH317">
        <v>0</v>
      </c>
      <c r="AI317">
        <v>15</v>
      </c>
      <c r="AJ317">
        <v>7.9810097502991645E-2</v>
      </c>
      <c r="AK317">
        <v>78.66</v>
      </c>
      <c r="AL317">
        <v>0.83884945946618183</v>
      </c>
      <c r="AM317">
        <v>0.14000000000000001</v>
      </c>
      <c r="AN317">
        <v>4.4665721067549281E-3</v>
      </c>
      <c r="AO317">
        <v>0</v>
      </c>
      <c r="AP317">
        <v>0</v>
      </c>
      <c r="AQ317">
        <v>0</v>
      </c>
      <c r="AR317">
        <v>0</v>
      </c>
      <c r="AS317">
        <v>3</v>
      </c>
      <c r="AT317">
        <v>1.6482576158512577E-2</v>
      </c>
      <c r="CX317">
        <v>1</v>
      </c>
    </row>
    <row r="318" spans="1:132" x14ac:dyDescent="0.45">
      <c r="A318">
        <v>362</v>
      </c>
      <c r="B318" t="s">
        <v>1025</v>
      </c>
      <c r="C318" t="s">
        <v>67</v>
      </c>
      <c r="D318">
        <v>1941</v>
      </c>
      <c r="E318">
        <f>156.6+273</f>
        <v>429.6</v>
      </c>
      <c r="F318">
        <v>3</v>
      </c>
      <c r="Q318">
        <v>3</v>
      </c>
      <c r="R318">
        <v>5.6756213434415677E-2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0.2</v>
      </c>
      <c r="AF318">
        <v>3.6350813311433624E-3</v>
      </c>
      <c r="AG318">
        <v>0</v>
      </c>
      <c r="AH318">
        <v>0</v>
      </c>
      <c r="AI318">
        <v>15</v>
      </c>
      <c r="AJ318">
        <v>7.9810097502991645E-2</v>
      </c>
      <c r="AK318">
        <v>78.66</v>
      </c>
      <c r="AL318">
        <v>0.83884945946618183</v>
      </c>
      <c r="AM318">
        <v>0.14000000000000001</v>
      </c>
      <c r="AN318">
        <v>4.4665721067549281E-3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1.6482576158512577E-2</v>
      </c>
      <c r="CZ318">
        <v>1</v>
      </c>
    </row>
    <row r="319" spans="1:132" x14ac:dyDescent="0.45">
      <c r="A319">
        <v>363</v>
      </c>
      <c r="B319" t="s">
        <v>1025</v>
      </c>
      <c r="C319" t="s">
        <v>51</v>
      </c>
      <c r="D319">
        <v>1941</v>
      </c>
      <c r="E319">
        <f>273-38.8</f>
        <v>234.2</v>
      </c>
      <c r="F319">
        <v>0</v>
      </c>
      <c r="Q319">
        <v>3</v>
      </c>
      <c r="R319">
        <v>5.6756213434415677E-2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0.2</v>
      </c>
      <c r="AF319">
        <v>3.6350813311433624E-3</v>
      </c>
      <c r="AG319">
        <v>0</v>
      </c>
      <c r="AH319">
        <v>0</v>
      </c>
      <c r="AI319">
        <v>15</v>
      </c>
      <c r="AJ319">
        <v>7.9810097502991645E-2</v>
      </c>
      <c r="AK319">
        <v>78.66</v>
      </c>
      <c r="AL319">
        <v>0.83884945946618183</v>
      </c>
      <c r="AM319">
        <v>0.14000000000000001</v>
      </c>
      <c r="AN319">
        <v>4.4665721067549281E-3</v>
      </c>
      <c r="AO319">
        <v>0</v>
      </c>
      <c r="AP319">
        <v>0</v>
      </c>
      <c r="AQ319">
        <v>0</v>
      </c>
      <c r="AR319">
        <v>0</v>
      </c>
      <c r="AS319">
        <v>3</v>
      </c>
      <c r="AT319">
        <v>1.6482576158512577E-2</v>
      </c>
      <c r="DB319">
        <v>1</v>
      </c>
    </row>
    <row r="320" spans="1:132" x14ac:dyDescent="0.45">
      <c r="A320">
        <v>364</v>
      </c>
      <c r="B320" t="s">
        <v>1025</v>
      </c>
      <c r="C320" t="s">
        <v>408</v>
      </c>
      <c r="D320">
        <v>1941</v>
      </c>
      <c r="E320">
        <f>273+419.5</f>
        <v>692.5</v>
      </c>
      <c r="F320">
        <v>3</v>
      </c>
      <c r="Q320">
        <v>3</v>
      </c>
      <c r="R320">
        <v>5.6756213434415677E-2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0.2</v>
      </c>
      <c r="AF320">
        <v>3.6350813311433624E-3</v>
      </c>
      <c r="AG320">
        <v>0</v>
      </c>
      <c r="AH320">
        <v>0</v>
      </c>
      <c r="AI320">
        <v>15</v>
      </c>
      <c r="AJ320">
        <v>7.9810097502991645E-2</v>
      </c>
      <c r="AK320">
        <v>78.66</v>
      </c>
      <c r="AL320">
        <v>0.83884945946618183</v>
      </c>
      <c r="AM320">
        <v>0.14000000000000001</v>
      </c>
      <c r="AN320">
        <v>4.4665721067549281E-3</v>
      </c>
      <c r="AO320">
        <v>0</v>
      </c>
      <c r="AP320">
        <v>0</v>
      </c>
      <c r="AQ320">
        <v>0</v>
      </c>
      <c r="AR320">
        <v>0</v>
      </c>
      <c r="AS320">
        <v>3</v>
      </c>
      <c r="AT320">
        <v>1.6482576158512577E-2</v>
      </c>
      <c r="DD320">
        <v>1</v>
      </c>
    </row>
    <row r="321" spans="1:132" x14ac:dyDescent="0.45">
      <c r="A321">
        <v>365</v>
      </c>
      <c r="B321" t="s">
        <v>1025</v>
      </c>
      <c r="C321" t="s">
        <v>369</v>
      </c>
      <c r="D321">
        <v>1941</v>
      </c>
      <c r="E321">
        <f>273+327.5</f>
        <v>600.5</v>
      </c>
      <c r="F321">
        <v>3</v>
      </c>
      <c r="Q321">
        <v>3</v>
      </c>
      <c r="R321">
        <v>5.6756213434415677E-2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0.2</v>
      </c>
      <c r="AF321">
        <v>3.6350813311433624E-3</v>
      </c>
      <c r="AG321">
        <v>0</v>
      </c>
      <c r="AH321">
        <v>0</v>
      </c>
      <c r="AI321">
        <v>15</v>
      </c>
      <c r="AJ321">
        <v>7.9810097502991645E-2</v>
      </c>
      <c r="AK321">
        <v>78.66</v>
      </c>
      <c r="AL321">
        <v>0.83884945946618183</v>
      </c>
      <c r="AM321">
        <v>0.14000000000000001</v>
      </c>
      <c r="AN321">
        <v>4.4665721067549281E-3</v>
      </c>
      <c r="AO321">
        <v>0</v>
      </c>
      <c r="AP321">
        <v>0</v>
      </c>
      <c r="AQ321">
        <v>0</v>
      </c>
      <c r="AR321">
        <v>0</v>
      </c>
      <c r="AS321">
        <v>3</v>
      </c>
      <c r="AT321">
        <v>1.6482576158512577E-2</v>
      </c>
      <c r="DF321">
        <v>1</v>
      </c>
    </row>
    <row r="322" spans="1:132" x14ac:dyDescent="0.45">
      <c r="A322">
        <v>366</v>
      </c>
      <c r="B322" t="s">
        <v>1025</v>
      </c>
      <c r="C322" t="s">
        <v>398</v>
      </c>
      <c r="D322">
        <v>1941</v>
      </c>
      <c r="E322">
        <f>273+231.9</f>
        <v>504.9</v>
      </c>
      <c r="F322">
        <v>3</v>
      </c>
      <c r="Q322">
        <v>3</v>
      </c>
      <c r="R322">
        <v>5.6756213434415677E-2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0.2</v>
      </c>
      <c r="AF322">
        <v>3.6350813311433624E-3</v>
      </c>
      <c r="AG322">
        <v>0</v>
      </c>
      <c r="AH322">
        <v>0</v>
      </c>
      <c r="AI322">
        <v>15</v>
      </c>
      <c r="AJ322">
        <v>7.9810097502991645E-2</v>
      </c>
      <c r="AK322">
        <v>78.66</v>
      </c>
      <c r="AL322">
        <v>0.83884945946618183</v>
      </c>
      <c r="AM322">
        <v>0.14000000000000001</v>
      </c>
      <c r="AN322">
        <v>4.4665721067549281E-3</v>
      </c>
      <c r="AO322">
        <v>0</v>
      </c>
      <c r="AP322">
        <v>0</v>
      </c>
      <c r="AQ322">
        <v>0</v>
      </c>
      <c r="AR322">
        <v>0</v>
      </c>
      <c r="AS322">
        <v>3</v>
      </c>
      <c r="AT322">
        <v>1.6482576158512577E-2</v>
      </c>
      <c r="DH322">
        <v>1</v>
      </c>
    </row>
    <row r="323" spans="1:132" x14ac:dyDescent="0.45">
      <c r="A323">
        <v>367</v>
      </c>
      <c r="B323" t="s">
        <v>1025</v>
      </c>
      <c r="C323" t="s">
        <v>413</v>
      </c>
      <c r="D323">
        <f t="shared" ref="D323:D330" si="13">1668+273</f>
        <v>1941</v>
      </c>
      <c r="E323">
        <v>544.70000000000005</v>
      </c>
      <c r="F323">
        <v>3</v>
      </c>
      <c r="Q323">
        <v>3</v>
      </c>
      <c r="R323">
        <v>5.6756213434415677E-2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0.2</v>
      </c>
      <c r="AF323">
        <v>3.6350813311433624E-3</v>
      </c>
      <c r="AG323">
        <v>0</v>
      </c>
      <c r="AH323">
        <v>0</v>
      </c>
      <c r="AI323">
        <v>15</v>
      </c>
      <c r="AJ323">
        <v>7.9810097502991645E-2</v>
      </c>
      <c r="AK323">
        <v>78.66</v>
      </c>
      <c r="AL323">
        <v>0.83884945946618183</v>
      </c>
      <c r="AM323">
        <v>0.14000000000000001</v>
      </c>
      <c r="AN323">
        <v>4.4665721067549281E-3</v>
      </c>
      <c r="AO323">
        <v>0</v>
      </c>
      <c r="AP323">
        <v>0</v>
      </c>
      <c r="AQ323">
        <v>0</v>
      </c>
      <c r="AR323">
        <v>0</v>
      </c>
      <c r="AS323">
        <v>3</v>
      </c>
      <c r="AT323">
        <v>1.6482576158512577E-2</v>
      </c>
      <c r="DL323">
        <v>1</v>
      </c>
    </row>
    <row r="324" spans="1:132" x14ac:dyDescent="0.45">
      <c r="A324">
        <v>368</v>
      </c>
      <c r="B324" t="s">
        <v>1025</v>
      </c>
      <c r="C324" t="s">
        <v>53</v>
      </c>
      <c r="D324">
        <f t="shared" si="13"/>
        <v>1941</v>
      </c>
      <c r="E324">
        <v>933.5</v>
      </c>
      <c r="F324">
        <v>3</v>
      </c>
      <c r="Q324">
        <v>3</v>
      </c>
      <c r="R324">
        <v>5.6756213434415677E-2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0.2</v>
      </c>
      <c r="AF324">
        <v>3.6350813311433624E-3</v>
      </c>
      <c r="AG324">
        <v>0</v>
      </c>
      <c r="AH324">
        <v>0</v>
      </c>
      <c r="AI324">
        <v>15</v>
      </c>
      <c r="AJ324">
        <v>7.9810097502991645E-2</v>
      </c>
      <c r="AK324">
        <v>78.66</v>
      </c>
      <c r="AL324">
        <v>0.83884945946618183</v>
      </c>
      <c r="AM324">
        <v>0.14000000000000001</v>
      </c>
      <c r="AN324">
        <v>4.4665721067549281E-3</v>
      </c>
      <c r="AO324">
        <v>0</v>
      </c>
      <c r="AP324">
        <v>0</v>
      </c>
      <c r="AQ324">
        <v>0</v>
      </c>
      <c r="AR324">
        <v>0</v>
      </c>
      <c r="AS324">
        <v>3</v>
      </c>
      <c r="AT324">
        <v>1.6482576158512577E-2</v>
      </c>
      <c r="EB324">
        <v>1</v>
      </c>
    </row>
    <row r="325" spans="1:132" x14ac:dyDescent="0.45">
      <c r="A325">
        <v>369</v>
      </c>
      <c r="B325">
        <v>6242</v>
      </c>
      <c r="C325" t="s">
        <v>34</v>
      </c>
      <c r="D325">
        <f t="shared" si="13"/>
        <v>1941</v>
      </c>
      <c r="E325">
        <f>29.8+273</f>
        <v>302.8</v>
      </c>
      <c r="F325">
        <v>3</v>
      </c>
      <c r="Q325">
        <v>6</v>
      </c>
      <c r="R325">
        <v>0.10578848646481133</v>
      </c>
      <c r="AE325">
        <v>0.1</v>
      </c>
      <c r="AF325">
        <v>1.6938663140490876E-3</v>
      </c>
      <c r="AI325">
        <v>2</v>
      </c>
      <c r="AJ325">
        <v>9.9172571113666143E-3</v>
      </c>
      <c r="AK325">
        <v>85.9</v>
      </c>
      <c r="AL325">
        <v>0.85372548415423655</v>
      </c>
      <c r="BE325">
        <v>2</v>
      </c>
      <c r="BF325">
        <v>8.0150084008467105E-3</v>
      </c>
      <c r="BK325">
        <v>4</v>
      </c>
      <c r="BL325">
        <v>2.0859897554689841E-2</v>
      </c>
      <c r="CX325">
        <v>1</v>
      </c>
    </row>
    <row r="326" spans="1:132" x14ac:dyDescent="0.45">
      <c r="A326">
        <v>370</v>
      </c>
      <c r="B326">
        <v>6242</v>
      </c>
      <c r="C326" t="s">
        <v>67</v>
      </c>
      <c r="D326">
        <f t="shared" si="13"/>
        <v>1941</v>
      </c>
      <c r="E326">
        <f>156.6+273</f>
        <v>429.6</v>
      </c>
      <c r="F326">
        <v>3</v>
      </c>
      <c r="Q326">
        <v>6</v>
      </c>
      <c r="R326">
        <v>0.10578848646481133</v>
      </c>
      <c r="AE326">
        <v>0.1</v>
      </c>
      <c r="AF326">
        <v>1.6938663140490876E-3</v>
      </c>
      <c r="AI326">
        <v>2</v>
      </c>
      <c r="AJ326">
        <v>9.9172571113666143E-3</v>
      </c>
      <c r="AK326">
        <v>85.9</v>
      </c>
      <c r="AL326">
        <v>0.85372548415423655</v>
      </c>
      <c r="BE326">
        <v>2</v>
      </c>
      <c r="BF326">
        <v>8.0150084008467105E-3</v>
      </c>
      <c r="BK326">
        <v>4</v>
      </c>
      <c r="BL326">
        <v>2.0859897554689841E-2</v>
      </c>
      <c r="CZ326">
        <v>1</v>
      </c>
    </row>
    <row r="327" spans="1:132" x14ac:dyDescent="0.45">
      <c r="A327">
        <v>371</v>
      </c>
      <c r="B327">
        <v>6242</v>
      </c>
      <c r="C327" t="s">
        <v>51</v>
      </c>
      <c r="D327">
        <f t="shared" si="13"/>
        <v>1941</v>
      </c>
      <c r="E327">
        <f>273-38.8</f>
        <v>234.2</v>
      </c>
      <c r="F327">
        <v>0</v>
      </c>
      <c r="Q327">
        <v>6</v>
      </c>
      <c r="R327">
        <v>0.10578848646481133</v>
      </c>
      <c r="AE327">
        <v>0.1</v>
      </c>
      <c r="AF327">
        <v>1.6938663140490876E-3</v>
      </c>
      <c r="AI327">
        <v>2</v>
      </c>
      <c r="AJ327">
        <v>9.9172571113666143E-3</v>
      </c>
      <c r="AK327">
        <v>85.9</v>
      </c>
      <c r="AL327">
        <v>0.85372548415423655</v>
      </c>
      <c r="BE327">
        <v>2</v>
      </c>
      <c r="BF327">
        <v>8.0150084008467105E-3</v>
      </c>
      <c r="BK327">
        <v>4</v>
      </c>
      <c r="BL327">
        <v>2.0859897554689841E-2</v>
      </c>
      <c r="DB327">
        <v>1</v>
      </c>
    </row>
    <row r="328" spans="1:132" x14ac:dyDescent="0.45">
      <c r="A328">
        <v>372</v>
      </c>
      <c r="B328">
        <v>6242</v>
      </c>
      <c r="C328" t="s">
        <v>408</v>
      </c>
      <c r="D328">
        <f t="shared" si="13"/>
        <v>1941</v>
      </c>
      <c r="E328">
        <f>273+419.5</f>
        <v>692.5</v>
      </c>
      <c r="F328">
        <v>3</v>
      </c>
      <c r="Q328">
        <v>6</v>
      </c>
      <c r="R328">
        <v>0.10578848646481133</v>
      </c>
      <c r="AE328">
        <v>0.1</v>
      </c>
      <c r="AF328">
        <v>1.6938663140490876E-3</v>
      </c>
      <c r="AI328">
        <v>2</v>
      </c>
      <c r="AJ328">
        <v>9.9172571113666143E-3</v>
      </c>
      <c r="AK328">
        <v>85.9</v>
      </c>
      <c r="AL328">
        <v>0.85372548415423655</v>
      </c>
      <c r="BE328">
        <v>2</v>
      </c>
      <c r="BF328">
        <v>8.0150084008467105E-3</v>
      </c>
      <c r="BK328">
        <v>4</v>
      </c>
      <c r="BL328">
        <v>2.0859897554689841E-2</v>
      </c>
      <c r="DD328">
        <v>1</v>
      </c>
    </row>
    <row r="329" spans="1:132" x14ac:dyDescent="0.45">
      <c r="A329">
        <v>373</v>
      </c>
      <c r="B329">
        <v>6242</v>
      </c>
      <c r="C329" t="s">
        <v>369</v>
      </c>
      <c r="D329">
        <f t="shared" si="13"/>
        <v>1941</v>
      </c>
      <c r="E329">
        <f>273+327.5</f>
        <v>600.5</v>
      </c>
      <c r="F329">
        <v>3</v>
      </c>
      <c r="Q329">
        <v>6</v>
      </c>
      <c r="R329">
        <v>0.10578848646481133</v>
      </c>
      <c r="AE329">
        <v>0.1</v>
      </c>
      <c r="AF329">
        <v>1.6938663140490876E-3</v>
      </c>
      <c r="AI329">
        <v>2</v>
      </c>
      <c r="AJ329">
        <v>9.9172571113666143E-3</v>
      </c>
      <c r="AK329">
        <v>85.9</v>
      </c>
      <c r="AL329">
        <v>0.85372548415423655</v>
      </c>
      <c r="BE329">
        <v>2</v>
      </c>
      <c r="BF329">
        <v>8.0150084008467105E-3</v>
      </c>
      <c r="BK329">
        <v>4</v>
      </c>
      <c r="BL329">
        <v>2.0859897554689841E-2</v>
      </c>
      <c r="DF329">
        <v>1</v>
      </c>
    </row>
    <row r="330" spans="1:132" x14ac:dyDescent="0.45">
      <c r="A330">
        <v>374</v>
      </c>
      <c r="B330">
        <v>6242</v>
      </c>
      <c r="C330" t="s">
        <v>398</v>
      </c>
      <c r="D330">
        <f t="shared" si="13"/>
        <v>1941</v>
      </c>
      <c r="E330">
        <f>273+231.9</f>
        <v>504.9</v>
      </c>
      <c r="F330">
        <v>3</v>
      </c>
      <c r="Q330">
        <v>6</v>
      </c>
      <c r="R330">
        <v>0.10578848646481133</v>
      </c>
      <c r="AE330">
        <v>0.1</v>
      </c>
      <c r="AF330">
        <v>1.6938663140490876E-3</v>
      </c>
      <c r="AI330">
        <v>2</v>
      </c>
      <c r="AJ330">
        <v>9.9172571113666143E-3</v>
      </c>
      <c r="AK330">
        <v>85.9</v>
      </c>
      <c r="AL330">
        <v>0.85372548415423655</v>
      </c>
      <c r="BE330">
        <v>2</v>
      </c>
      <c r="BF330">
        <v>8.0150084008467105E-3</v>
      </c>
      <c r="BK330">
        <v>4</v>
      </c>
      <c r="BL330">
        <v>2.0859897554689841E-2</v>
      </c>
      <c r="DH330">
        <v>1</v>
      </c>
    </row>
    <row r="331" spans="1:132" x14ac:dyDescent="0.45">
      <c r="A331">
        <v>375</v>
      </c>
      <c r="B331">
        <v>6242</v>
      </c>
      <c r="C331" t="s">
        <v>413</v>
      </c>
      <c r="D331">
        <v>1941</v>
      </c>
      <c r="E331">
        <v>544.70000000000005</v>
      </c>
      <c r="F331">
        <v>3</v>
      </c>
      <c r="Q331">
        <v>6</v>
      </c>
      <c r="R331">
        <v>0.10578848646481133</v>
      </c>
      <c r="AE331">
        <v>0.1</v>
      </c>
      <c r="AF331">
        <v>1.6938663140490876E-3</v>
      </c>
      <c r="AI331">
        <v>2</v>
      </c>
      <c r="AJ331">
        <v>9.9172571113666143E-3</v>
      </c>
      <c r="AK331">
        <v>85.9</v>
      </c>
      <c r="AL331">
        <v>0.85372548415423655</v>
      </c>
      <c r="BE331">
        <v>2</v>
      </c>
      <c r="BF331">
        <v>8.0150084008467105E-3</v>
      </c>
      <c r="BK331">
        <v>4</v>
      </c>
      <c r="BL331">
        <v>2.0859897554689841E-2</v>
      </c>
      <c r="DL331">
        <v>1</v>
      </c>
    </row>
    <row r="332" spans="1:132" x14ac:dyDescent="0.45">
      <c r="A332">
        <v>376</v>
      </c>
      <c r="B332">
        <v>6242</v>
      </c>
      <c r="C332" t="s">
        <v>53</v>
      </c>
      <c r="D332">
        <v>1941</v>
      </c>
      <c r="E332">
        <v>933.5</v>
      </c>
      <c r="F332">
        <v>3</v>
      </c>
      <c r="Q332">
        <v>6</v>
      </c>
      <c r="R332">
        <v>0.10578848646481133</v>
      </c>
      <c r="AE332">
        <v>0.1</v>
      </c>
      <c r="AF332">
        <v>1.6938663140490876E-3</v>
      </c>
      <c r="AI332">
        <v>2</v>
      </c>
      <c r="AJ332">
        <v>9.9172571113666143E-3</v>
      </c>
      <c r="AK332">
        <v>85.9</v>
      </c>
      <c r="AL332">
        <v>0.85372548415423655</v>
      </c>
      <c r="BE332">
        <v>2</v>
      </c>
      <c r="BF332">
        <v>8.0150084008467105E-3</v>
      </c>
      <c r="BK332">
        <v>4</v>
      </c>
      <c r="BL332">
        <v>2.0859897554689841E-2</v>
      </c>
      <c r="EB332">
        <v>1</v>
      </c>
    </row>
  </sheetData>
  <phoneticPr fontId="7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A79"/>
  <sheetViews>
    <sheetView zoomScaleNormal="100" workbookViewId="0">
      <pane ySplit="1" topLeftCell="A2" activePane="bottomLeft" state="frozen"/>
      <selection pane="bottomLeft" activeCell="L79" sqref="L79"/>
    </sheetView>
  </sheetViews>
  <sheetFormatPr defaultColWidth="8.73046875" defaultRowHeight="14.25" x14ac:dyDescent="0.45"/>
  <cols>
    <col min="2" max="2" width="13" customWidth="1"/>
    <col min="3" max="3" width="10.265625" style="2" customWidth="1"/>
    <col min="4" max="4" width="12.73046875" customWidth="1"/>
    <col min="5" max="5" width="13" customWidth="1"/>
    <col min="6" max="6" width="9.73046875" style="2" customWidth="1"/>
    <col min="7" max="8" width="11.73046875" customWidth="1"/>
    <col min="9" max="9" width="9.265625" style="2" customWidth="1"/>
    <col min="10" max="10" width="9.73046875" style="2" customWidth="1"/>
    <col min="11" max="11" width="8.73046875" style="7" customWidth="1"/>
    <col min="12" max="12" width="11.73046875" customWidth="1"/>
    <col min="13" max="15" width="8.265625" customWidth="1"/>
    <col min="16" max="16" width="8.265625" style="2" customWidth="1"/>
    <col min="17" max="17" width="8.265625" customWidth="1"/>
    <col min="18" max="18" width="7.265625" customWidth="1"/>
    <col min="20" max="20" width="7" customWidth="1"/>
    <col min="21" max="21" width="8.1328125" customWidth="1"/>
    <col min="22" max="22" width="7.1328125" customWidth="1"/>
    <col min="24" max="24" width="7.73046875" customWidth="1"/>
    <col min="25" max="25" width="8.265625" customWidth="1"/>
    <col min="26" max="26" width="7.265625" customWidth="1"/>
    <col min="27" max="27" width="8.73046875" customWidth="1"/>
    <col min="28" max="28" width="7" customWidth="1"/>
    <col min="29" max="29" width="9" customWidth="1"/>
    <col min="30" max="30" width="7.73046875" customWidth="1"/>
    <col min="31" max="31" width="8.1328125" customWidth="1"/>
    <col min="32" max="32" width="7.1328125" customWidth="1"/>
    <col min="33" max="33" width="7.73046875" customWidth="1"/>
    <col min="34" max="34" width="7" customWidth="1"/>
    <col min="35" max="35" width="7.1328125" customWidth="1"/>
    <col min="36" max="36" width="6" customWidth="1"/>
    <col min="37" max="37" width="7.265625" customWidth="1"/>
    <col min="38" max="38" width="6.265625" customWidth="1"/>
    <col min="39" max="39" width="7.265625" customWidth="1"/>
    <col min="40" max="40" width="5.73046875" customWidth="1"/>
    <col min="41" max="41" width="7.265625" customWidth="1"/>
    <col min="42" max="42" width="6.265625" customWidth="1"/>
    <col min="43" max="43" width="8.1328125" customWidth="1"/>
    <col min="44" max="44" width="7" customWidth="1"/>
    <col min="45" max="45" width="8.73046875" customWidth="1"/>
    <col min="46" max="47" width="7.73046875" customWidth="1"/>
    <col min="48" max="48" width="6.73046875" customWidth="1"/>
    <col min="49" max="49" width="7.73046875" customWidth="1"/>
    <col min="50" max="50" width="6.265625" customWidth="1"/>
    <col min="51" max="51" width="7.265625" customWidth="1"/>
    <col min="52" max="52" width="6.265625" customWidth="1"/>
    <col min="53" max="53" width="7.73046875" customWidth="1"/>
    <col min="54" max="60" width="6.73046875" customWidth="1"/>
    <col min="61" max="61" width="8.1328125" customWidth="1"/>
    <col min="62" max="62" width="7.1328125" customWidth="1"/>
    <col min="63" max="63" width="7.73046875" customWidth="1"/>
    <col min="64" max="64" width="6.73046875" customWidth="1"/>
    <col min="65" max="65" width="7.73046875" customWidth="1"/>
    <col min="66" max="66" width="7.265625" customWidth="1"/>
    <col min="67" max="67" width="7.73046875" customWidth="1"/>
    <col min="68" max="68" width="7.265625" customWidth="1"/>
    <col min="69" max="69" width="8" customWidth="1"/>
    <col min="70" max="71" width="7.73046875" customWidth="1"/>
    <col min="72" max="72" width="7.265625" customWidth="1"/>
    <col min="73" max="73" width="8" customWidth="1"/>
    <col min="74" max="74" width="7" customWidth="1"/>
    <col min="75" max="75" width="7.73046875" customWidth="1"/>
    <col min="76" max="76" width="6.265625" customWidth="1"/>
    <col min="77" max="77" width="8.1328125" customWidth="1"/>
    <col min="78" max="80" width="7.1328125" customWidth="1"/>
    <col min="81" max="81" width="9" style="1" customWidth="1"/>
    <col min="82" max="82" width="1.73046875" customWidth="1"/>
    <col min="83" max="83" width="4.1328125" customWidth="1"/>
    <col min="89" max="89" width="10.73046875" customWidth="1"/>
  </cols>
  <sheetData>
    <row r="1" spans="1:105" x14ac:dyDescent="0.45">
      <c r="A1" t="s">
        <v>0</v>
      </c>
      <c r="B1" t="s">
        <v>1026</v>
      </c>
      <c r="C1" s="2" t="s">
        <v>1027</v>
      </c>
      <c r="D1" t="s">
        <v>1</v>
      </c>
      <c r="E1" t="s">
        <v>1028</v>
      </c>
      <c r="F1" s="2" t="s">
        <v>1029</v>
      </c>
      <c r="G1" t="s">
        <v>1030</v>
      </c>
      <c r="H1" t="s">
        <v>1031</v>
      </c>
      <c r="I1" s="2" t="s">
        <v>1032</v>
      </c>
      <c r="J1" s="2" t="s">
        <v>1033</v>
      </c>
      <c r="K1" s="7" t="s">
        <v>1034</v>
      </c>
      <c r="L1" t="s">
        <v>1035</v>
      </c>
      <c r="M1" t="s">
        <v>1036</v>
      </c>
      <c r="N1" t="s">
        <v>1037</v>
      </c>
      <c r="O1" t="s">
        <v>1038</v>
      </c>
      <c r="P1" s="2" t="s">
        <v>1039</v>
      </c>
      <c r="Q1" t="s">
        <v>118</v>
      </c>
      <c r="R1" t="s">
        <v>119</v>
      </c>
      <c r="S1" t="s">
        <v>120</v>
      </c>
      <c r="T1" t="s">
        <v>121</v>
      </c>
      <c r="U1" t="s">
        <v>122</v>
      </c>
      <c r="V1" t="s">
        <v>123</v>
      </c>
      <c r="W1" t="s">
        <v>124</v>
      </c>
      <c r="X1" t="s">
        <v>125</v>
      </c>
      <c r="Y1" t="s">
        <v>126</v>
      </c>
      <c r="Z1" t="s">
        <v>127</v>
      </c>
      <c r="AA1" t="s">
        <v>128</v>
      </c>
      <c r="AB1" t="s">
        <v>129</v>
      </c>
      <c r="AC1" t="s">
        <v>130</v>
      </c>
      <c r="AD1" t="s">
        <v>131</v>
      </c>
      <c r="AE1" t="s">
        <v>132</v>
      </c>
      <c r="AF1" t="s">
        <v>133</v>
      </c>
      <c r="AG1" t="s">
        <v>134</v>
      </c>
      <c r="AH1" t="s">
        <v>135</v>
      </c>
      <c r="AI1" t="s">
        <v>136</v>
      </c>
      <c r="AJ1" t="s">
        <v>137</v>
      </c>
      <c r="AK1" t="s">
        <v>138</v>
      </c>
      <c r="AL1" t="s">
        <v>139</v>
      </c>
      <c r="AM1" t="s">
        <v>140</v>
      </c>
      <c r="AN1" t="s">
        <v>141</v>
      </c>
      <c r="AO1" t="s">
        <v>142</v>
      </c>
      <c r="AP1" t="s">
        <v>143</v>
      </c>
      <c r="AQ1" t="s">
        <v>144</v>
      </c>
      <c r="AR1" t="s">
        <v>145</v>
      </c>
      <c r="AS1" t="s">
        <v>146</v>
      </c>
      <c r="AT1" t="s">
        <v>147</v>
      </c>
      <c r="AU1" t="s">
        <v>148</v>
      </c>
      <c r="AV1" t="s">
        <v>149</v>
      </c>
      <c r="AW1" t="s">
        <v>150</v>
      </c>
      <c r="AX1" t="s">
        <v>1040</v>
      </c>
      <c r="AY1" t="s">
        <v>1041</v>
      </c>
      <c r="AZ1" t="s">
        <v>153</v>
      </c>
      <c r="BA1" t="s">
        <v>154</v>
      </c>
      <c r="BB1" t="s">
        <v>155</v>
      </c>
      <c r="BC1" t="s">
        <v>156</v>
      </c>
      <c r="BD1" t="s">
        <v>157</v>
      </c>
      <c r="BE1" t="s">
        <v>158</v>
      </c>
      <c r="BF1" t="s">
        <v>159</v>
      </c>
      <c r="BG1" t="s">
        <v>1042</v>
      </c>
      <c r="BH1" t="s">
        <v>1043</v>
      </c>
      <c r="BI1" t="s">
        <v>212</v>
      </c>
      <c r="BJ1" t="s">
        <v>213</v>
      </c>
      <c r="BK1" t="s">
        <v>214</v>
      </c>
      <c r="BL1" t="s">
        <v>215</v>
      </c>
      <c r="BM1" t="s">
        <v>216</v>
      </c>
      <c r="BN1" t="s">
        <v>217</v>
      </c>
      <c r="BO1" t="s">
        <v>218</v>
      </c>
      <c r="BP1" t="s">
        <v>219</v>
      </c>
      <c r="BQ1" t="s">
        <v>220</v>
      </c>
      <c r="BR1" t="s">
        <v>221</v>
      </c>
      <c r="BS1" t="s">
        <v>222</v>
      </c>
      <c r="BT1" t="s">
        <v>223</v>
      </c>
      <c r="BU1" t="s">
        <v>224</v>
      </c>
      <c r="BV1" t="s">
        <v>225</v>
      </c>
      <c r="BW1" t="s">
        <v>226</v>
      </c>
      <c r="BX1" t="s">
        <v>227</v>
      </c>
      <c r="BY1" t="s">
        <v>228</v>
      </c>
      <c r="BZ1" t="s">
        <v>229</v>
      </c>
      <c r="CA1" t="s">
        <v>1044</v>
      </c>
      <c r="CB1" t="s">
        <v>1045</v>
      </c>
      <c r="CC1" t="s">
        <v>32</v>
      </c>
      <c r="CF1" t="s">
        <v>265</v>
      </c>
      <c r="CG1" t="s">
        <v>266</v>
      </c>
      <c r="CH1" t="s">
        <v>267</v>
      </c>
      <c r="CI1" t="s">
        <v>268</v>
      </c>
      <c r="CJ1" t="s">
        <v>269</v>
      </c>
      <c r="CK1" t="s">
        <v>270</v>
      </c>
      <c r="CL1" t="s">
        <v>271</v>
      </c>
      <c r="CM1" t="s">
        <v>272</v>
      </c>
      <c r="CN1" t="s">
        <v>273</v>
      </c>
      <c r="CO1" t="s">
        <v>274</v>
      </c>
      <c r="CP1" t="s">
        <v>275</v>
      </c>
      <c r="CQ1" t="s">
        <v>276</v>
      </c>
      <c r="CR1" t="s">
        <v>277</v>
      </c>
      <c r="CS1" t="s">
        <v>278</v>
      </c>
      <c r="CT1" t="s">
        <v>279</v>
      </c>
      <c r="CU1" t="s">
        <v>280</v>
      </c>
      <c r="CV1" t="s">
        <v>281</v>
      </c>
      <c r="CW1" t="s">
        <v>282</v>
      </c>
      <c r="CX1" t="s">
        <v>283</v>
      </c>
      <c r="CY1" t="s">
        <v>284</v>
      </c>
      <c r="CZ1" t="s">
        <v>285</v>
      </c>
      <c r="DA1" t="s">
        <v>286</v>
      </c>
    </row>
    <row r="2" spans="1:105" x14ac:dyDescent="0.45">
      <c r="A2" t="s">
        <v>543</v>
      </c>
      <c r="B2">
        <f>900+273</f>
        <v>1173</v>
      </c>
      <c r="C2" s="2">
        <f t="shared" ref="C2:C36" si="0">R2*CG$2+T2*CI$2+V2*CK$2+X2*CM$2+Z2*CO$2+AB2*CQ$2+AD2*CS$2+AF2*CU$2</f>
        <v>1.4570894652959654</v>
      </c>
      <c r="D2" t="s">
        <v>34</v>
      </c>
      <c r="E2">
        <f>29.76+273</f>
        <v>302.76</v>
      </c>
      <c r="F2" s="2">
        <f t="shared" ref="F2:F26" si="1">BJ2*CW$2+BN2*DA$2+BL2*CY$2</f>
        <v>3</v>
      </c>
      <c r="G2">
        <f>39+273</f>
        <v>312</v>
      </c>
      <c r="H2">
        <f>133+273</f>
        <v>406</v>
      </c>
      <c r="I2" s="2">
        <f>(H2+G2)/2</f>
        <v>359</v>
      </c>
      <c r="J2" s="2">
        <f>H2-G2</f>
        <v>94</v>
      </c>
      <c r="K2" s="7">
        <f t="shared" ref="K2:K33" si="2">I2/B2</f>
        <v>0.30605285592497866</v>
      </c>
      <c r="L2">
        <f>120*10^-6</f>
        <v>1.1999999999999999E-4</v>
      </c>
      <c r="M2">
        <v>0.02</v>
      </c>
      <c r="N2" t="s">
        <v>1046</v>
      </c>
      <c r="O2" t="s">
        <v>1047</v>
      </c>
      <c r="P2" s="2">
        <f>I2/E2</f>
        <v>1.1857576958647114</v>
      </c>
      <c r="Q2">
        <v>55</v>
      </c>
      <c r="R2">
        <f>(((Q2/100)*CF2)/((Q2/100)*CF2+(S2/100)*CH2+(U2/100)*CJ2+(W2/100)*CL2))</f>
        <v>0.54291053470403483</v>
      </c>
      <c r="S2">
        <v>45</v>
      </c>
      <c r="T2">
        <f>(((S2/100)*CH2)/((Q2/100)*CF2+(S2/100)*CH2+(U2/100)*CJ2+(W2/100)*CL2))</f>
        <v>0.45708946529596528</v>
      </c>
      <c r="U2">
        <v>0</v>
      </c>
      <c r="V2">
        <f>(((U2/100)*CJ$2)/((Q2/100)*CF$2+(S2/100)*CH2+(U2/100)*CJ$2+(W2/100)*CL$2))</f>
        <v>0</v>
      </c>
      <c r="W2">
        <v>0</v>
      </c>
      <c r="X2">
        <f>(((W2/100)*CL$2)/((Q2/100)*CF$2+(S2/100)*CH2+(U2/100)*CJ$2+(W2/100)*CL$2))</f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f t="shared" ref="BI2:BI15" si="3">((BJ2)*CV$2)/((BJ2)*CV$2+(BN2)*CZ$2+BL2*CX$2)*100</f>
        <v>100</v>
      </c>
      <c r="BJ2">
        <f>100/100</f>
        <v>1</v>
      </c>
      <c r="BK2">
        <f t="shared" ref="BK2:BK27" si="4">((BL2)*CX$2)/((BJ2)*CV$2+(BN2)*CZ$2+BL2*CX$2)*100</f>
        <v>0</v>
      </c>
      <c r="BL2">
        <v>0</v>
      </c>
      <c r="BM2">
        <f t="shared" ref="BM2:BM27" si="5">((BN2)*CZ$2)/((BJ2)*CV$2+(BN2)*CZ$2+BL2*CX$2)*100</f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 s="1" t="s">
        <v>40</v>
      </c>
      <c r="CD2" t="s">
        <v>264</v>
      </c>
      <c r="CF2">
        <v>63.545999999999999</v>
      </c>
      <c r="CG2">
        <v>1</v>
      </c>
      <c r="CH2">
        <v>65.39</v>
      </c>
      <c r="CI2">
        <v>2</v>
      </c>
      <c r="CJ2">
        <v>58.693399999999997</v>
      </c>
      <c r="CK2">
        <v>0</v>
      </c>
      <c r="CL2">
        <v>54.938000000000002</v>
      </c>
      <c r="CM2">
        <v>2</v>
      </c>
      <c r="CN2">
        <v>107.8682</v>
      </c>
      <c r="CO2">
        <v>1</v>
      </c>
      <c r="CP2">
        <v>26.981999999999999</v>
      </c>
      <c r="CQ2">
        <v>3</v>
      </c>
      <c r="CR2">
        <v>24.305</v>
      </c>
      <c r="CS2">
        <v>2</v>
      </c>
      <c r="CT2">
        <v>112.411</v>
      </c>
      <c r="CU2">
        <v>2</v>
      </c>
      <c r="CV2">
        <v>69.722999999999999</v>
      </c>
      <c r="CW2">
        <v>3</v>
      </c>
      <c r="CX2">
        <v>114.818</v>
      </c>
      <c r="CY2">
        <v>3</v>
      </c>
      <c r="CZ2">
        <v>200.59</v>
      </c>
      <c r="DA2">
        <v>2</v>
      </c>
    </row>
    <row r="3" spans="1:105" x14ac:dyDescent="0.45">
      <c r="A3" t="s">
        <v>543</v>
      </c>
      <c r="B3">
        <f>900+273</f>
        <v>1173</v>
      </c>
      <c r="C3" s="2">
        <f t="shared" si="0"/>
        <v>1.4696319219235445</v>
      </c>
      <c r="D3" t="s">
        <v>34</v>
      </c>
      <c r="E3">
        <f>29.76+273</f>
        <v>302.76</v>
      </c>
      <c r="F3" s="2">
        <f t="shared" si="1"/>
        <v>3</v>
      </c>
      <c r="G3">
        <f>25+273</f>
        <v>298</v>
      </c>
      <c r="H3">
        <f>126+273</f>
        <v>399</v>
      </c>
      <c r="I3" s="2">
        <f t="shared" ref="I3:I32" si="6">(H3+G3)/2</f>
        <v>348.5</v>
      </c>
      <c r="J3" s="2">
        <f>H3-G3</f>
        <v>101</v>
      </c>
      <c r="K3" s="7">
        <f t="shared" si="2"/>
        <v>0.29710144927536231</v>
      </c>
      <c r="L3">
        <f>120*10^-6</f>
        <v>1.1999999999999999E-4</v>
      </c>
      <c r="M3">
        <v>0.02</v>
      </c>
      <c r="N3" t="s">
        <v>1048</v>
      </c>
      <c r="O3" t="s">
        <v>1049</v>
      </c>
      <c r="P3" s="2">
        <f t="shared" ref="P3:P66" si="7">I3/E3</f>
        <v>1.1510767604703396</v>
      </c>
      <c r="Q3">
        <v>50</v>
      </c>
      <c r="R3">
        <f>(((Q3/100)*CF2)/((Q3/100)*CF2+(S3/100)*CH2+(U3/100)*CJ2+(W3/100)*CL2))</f>
        <v>0.49387518911442069</v>
      </c>
      <c r="S3">
        <v>48</v>
      </c>
      <c r="T3">
        <f>(((S3/100)*CH2)/((Q3/100)*CF2+(S3/100)*CH2+(U3/100)*CJ2+(W3/100)*CL2))</f>
        <v>0.48787836640456189</v>
      </c>
      <c r="U3">
        <v>2</v>
      </c>
      <c r="V3">
        <f>(((U3/100)*CJ$2)/((Q3/100)*CF$2+(S3/100)*CH3+(U3/100)*CJ$2+(W3/100)*CL$2))</f>
        <v>3.5629122622520597E-2</v>
      </c>
      <c r="W3">
        <v>0</v>
      </c>
      <c r="X3">
        <f>(((W3/100)*CL$2)/((Q3/100)*CF$2+(S3/100)*CH3+(U3/100)*CJ$2+(W3/100)*CL$2))</f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f t="shared" si="3"/>
        <v>100</v>
      </c>
      <c r="BJ3">
        <v>1</v>
      </c>
      <c r="BK3">
        <f t="shared" si="4"/>
        <v>0</v>
      </c>
      <c r="BL3">
        <v>0</v>
      </c>
      <c r="BM3">
        <f t="shared" si="5"/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 s="1" t="s">
        <v>40</v>
      </c>
      <c r="CD3" t="s">
        <v>264</v>
      </c>
      <c r="CF3" t="s">
        <v>264</v>
      </c>
    </row>
    <row r="4" spans="1:105" x14ac:dyDescent="0.45">
      <c r="A4" t="s">
        <v>543</v>
      </c>
      <c r="B4">
        <f>900+273</f>
        <v>1173</v>
      </c>
      <c r="C4" s="2">
        <f t="shared" si="0"/>
        <v>1.5055475532128126</v>
      </c>
      <c r="D4" t="s">
        <v>34</v>
      </c>
      <c r="E4">
        <f>29.76+273</f>
        <v>302.76</v>
      </c>
      <c r="F4" s="2">
        <f t="shared" si="1"/>
        <v>3</v>
      </c>
      <c r="G4">
        <f>151+273</f>
        <v>424</v>
      </c>
      <c r="H4">
        <f>225+273</f>
        <v>498</v>
      </c>
      <c r="I4" s="2">
        <f t="shared" si="6"/>
        <v>461</v>
      </c>
      <c r="J4" s="2">
        <f t="shared" ref="J4:J67" si="8">H4-G4</f>
        <v>74</v>
      </c>
      <c r="K4" s="7">
        <f t="shared" si="2"/>
        <v>0.39300937766410915</v>
      </c>
      <c r="L4">
        <f>120*10^-6</f>
        <v>1.1999999999999999E-4</v>
      </c>
      <c r="M4">
        <v>0.02</v>
      </c>
      <c r="N4" t="s">
        <v>1048</v>
      </c>
      <c r="O4" t="s">
        <v>1049</v>
      </c>
      <c r="P4" s="2">
        <f t="shared" si="7"/>
        <v>1.522658211124323</v>
      </c>
      <c r="Q4">
        <v>50</v>
      </c>
      <c r="R4">
        <f>(((Q4/100)*CF2)/((Q4/100)*CF2+(S4/100)*CH2+(U4/100)*CJ2+(W4/100)*CL2))</f>
        <v>0.49445244678718731</v>
      </c>
      <c r="S4">
        <v>48</v>
      </c>
      <c r="T4">
        <f>(((S4/100)*CH2)/((Q4/100)*CF2+(S4/100)*CH2+(U4/100)*CJ2+(W4/100)*CL2))</f>
        <v>0.48844861479239626</v>
      </c>
      <c r="U4">
        <v>0</v>
      </c>
      <c r="V4">
        <f>(((U4/100)*CJ$2)/((Q4/100)*CF$2+(S4/100)*CH4+(U4/100)*CJ$2+(W4/100)*CL$2))</f>
        <v>0</v>
      </c>
      <c r="W4">
        <v>2</v>
      </c>
      <c r="X4">
        <f>(((W4/100)*CL$2)/((Q4/100)*CF$2+(S4/100)*CH$2+(U4/100)*CJ$2+(W4/100)*CL$2))</f>
        <v>1.7098938420416394E-2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f t="shared" si="3"/>
        <v>100</v>
      </c>
      <c r="BJ4">
        <v>1</v>
      </c>
      <c r="BK4">
        <f t="shared" si="4"/>
        <v>0</v>
      </c>
      <c r="BL4">
        <v>0</v>
      </c>
      <c r="BM4">
        <f t="shared" si="5"/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 s="1" t="s">
        <v>40</v>
      </c>
      <c r="CD4" t="s">
        <v>264</v>
      </c>
      <c r="CF4" t="s">
        <v>264</v>
      </c>
    </row>
    <row r="5" spans="1:105" x14ac:dyDescent="0.45">
      <c r="A5" t="s">
        <v>543</v>
      </c>
      <c r="B5">
        <f>900+273</f>
        <v>1173</v>
      </c>
      <c r="C5" s="2">
        <f t="shared" si="0"/>
        <v>1.5031229767895737</v>
      </c>
      <c r="D5" t="s">
        <v>34</v>
      </c>
      <c r="E5">
        <f>29.76+273</f>
        <v>302.76</v>
      </c>
      <c r="F5" s="2">
        <f t="shared" si="1"/>
        <v>3</v>
      </c>
      <c r="G5">
        <f>192+273</f>
        <v>465</v>
      </c>
      <c r="H5">
        <f>253+273</f>
        <v>526</v>
      </c>
      <c r="I5" s="2">
        <f t="shared" si="6"/>
        <v>495.5</v>
      </c>
      <c r="J5" s="2">
        <f t="shared" si="8"/>
        <v>61</v>
      </c>
      <c r="K5" s="7">
        <f t="shared" si="2"/>
        <v>0.42242114236999145</v>
      </c>
      <c r="L5">
        <f>120*10^-6</f>
        <v>1.1999999999999999E-4</v>
      </c>
      <c r="M5">
        <v>0.02</v>
      </c>
      <c r="N5" t="s">
        <v>1048</v>
      </c>
      <c r="O5" t="s">
        <v>1049</v>
      </c>
      <c r="P5" s="2">
        <f t="shared" si="7"/>
        <v>1.6366098559915445</v>
      </c>
      <c r="Q5">
        <v>50</v>
      </c>
      <c r="R5">
        <f>(((Q5/100)*CF$2)/((Q5/100)*CF$2+(S5/100)*CH$2+(U5/100)*CJ$2+(W5/100)*CL$2))</f>
        <v>0.49687702321042643</v>
      </c>
      <c r="S5">
        <v>45</v>
      </c>
      <c r="T5">
        <f>(((S5/100)*CH$2)/((Q5/100)*CF$2+(S5/100)*CH$2+(U5/100)*CJ$2+(W5/100)*CL$2)+(Y5/100)*CN$2)</f>
        <v>0.46016601663294004</v>
      </c>
      <c r="U5">
        <v>0</v>
      </c>
      <c r="V5">
        <v>0</v>
      </c>
      <c r="W5">
        <v>5</v>
      </c>
      <c r="X5">
        <f>(((W5/100)*CL$2)/((Q5/100)*CF$2+(S5/100)*CH$2+(U5/100)*CJ$2+(W5/100)*CL$2))</f>
        <v>4.2956960156633632E-2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f t="shared" si="3"/>
        <v>100</v>
      </c>
      <c r="BJ5">
        <v>1</v>
      </c>
      <c r="BK5">
        <f t="shared" si="4"/>
        <v>0</v>
      </c>
      <c r="BL5">
        <v>0</v>
      </c>
      <c r="BM5">
        <f t="shared" si="5"/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 s="1" t="s">
        <v>40</v>
      </c>
      <c r="CD5" t="s">
        <v>264</v>
      </c>
      <c r="CF5" t="s">
        <v>288</v>
      </c>
      <c r="CG5" t="s">
        <v>289</v>
      </c>
      <c r="CH5" t="s">
        <v>290</v>
      </c>
      <c r="CI5" t="s">
        <v>291</v>
      </c>
      <c r="CJ5" t="s">
        <v>292</v>
      </c>
      <c r="CK5" t="s">
        <v>293</v>
      </c>
      <c r="CL5" t="s">
        <v>294</v>
      </c>
      <c r="CM5" t="s">
        <v>295</v>
      </c>
    </row>
    <row r="6" spans="1:105" x14ac:dyDescent="0.45">
      <c r="A6" t="s">
        <v>53</v>
      </c>
      <c r="B6">
        <v>933.47</v>
      </c>
      <c r="C6" s="2">
        <f t="shared" si="0"/>
        <v>3</v>
      </c>
      <c r="D6" t="s">
        <v>51</v>
      </c>
      <c r="E6">
        <v>234.32</v>
      </c>
      <c r="F6" s="2">
        <f t="shared" si="1"/>
        <v>2</v>
      </c>
      <c r="G6">
        <f>-20+273</f>
        <v>253</v>
      </c>
      <c r="H6">
        <f>34+273</f>
        <v>307</v>
      </c>
      <c r="I6" s="2">
        <f t="shared" si="6"/>
        <v>280</v>
      </c>
      <c r="J6" s="2">
        <f t="shared" si="8"/>
        <v>54</v>
      </c>
      <c r="K6" s="7">
        <f t="shared" si="2"/>
        <v>0.29995607786002765</v>
      </c>
      <c r="L6">
        <f>1*10^-3</f>
        <v>1E-3</v>
      </c>
      <c r="M6">
        <v>0.2</v>
      </c>
      <c r="N6" t="s">
        <v>53</v>
      </c>
      <c r="O6" t="s">
        <v>64</v>
      </c>
      <c r="P6" s="2">
        <f t="shared" si="7"/>
        <v>1.194947080914988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100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f t="shared" si="3"/>
        <v>0</v>
      </c>
      <c r="BJ6">
        <v>0</v>
      </c>
      <c r="BK6">
        <f t="shared" si="4"/>
        <v>0</v>
      </c>
      <c r="BL6">
        <v>0</v>
      </c>
      <c r="BM6">
        <f t="shared" si="5"/>
        <v>100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 s="1" t="s">
        <v>65</v>
      </c>
      <c r="CD6" t="s">
        <v>264</v>
      </c>
      <c r="CF6">
        <v>55.844999999999999</v>
      </c>
      <c r="CG6">
        <v>2</v>
      </c>
      <c r="CH6">
        <v>12.01</v>
      </c>
      <c r="CI6">
        <v>4</v>
      </c>
      <c r="CJ6">
        <v>30.97</v>
      </c>
      <c r="CK6">
        <v>5</v>
      </c>
      <c r="CL6">
        <v>32.066000000000003</v>
      </c>
      <c r="CM6">
        <v>6</v>
      </c>
    </row>
    <row r="7" spans="1:105" x14ac:dyDescent="0.45">
      <c r="A7" t="s">
        <v>53</v>
      </c>
      <c r="B7">
        <v>933.47</v>
      </c>
      <c r="C7" s="2">
        <f t="shared" si="0"/>
        <v>3</v>
      </c>
      <c r="D7" t="s">
        <v>1050</v>
      </c>
      <c r="E7">
        <f>-17+273</f>
        <v>256</v>
      </c>
      <c r="F7" s="2">
        <f t="shared" si="1"/>
        <v>2.0099999999999998</v>
      </c>
      <c r="G7">
        <f>-2+273</f>
        <v>271</v>
      </c>
      <c r="H7">
        <f>124+273</f>
        <v>397</v>
      </c>
      <c r="I7" s="2">
        <f t="shared" si="6"/>
        <v>334</v>
      </c>
      <c r="J7" s="2">
        <f t="shared" si="8"/>
        <v>126</v>
      </c>
      <c r="K7" s="7">
        <f t="shared" si="2"/>
        <v>0.35780475001874723</v>
      </c>
      <c r="L7">
        <f>1*10^-3</f>
        <v>1E-3</v>
      </c>
      <c r="M7">
        <v>0.2</v>
      </c>
      <c r="N7" t="s">
        <v>53</v>
      </c>
      <c r="O7" t="s">
        <v>64</v>
      </c>
      <c r="P7" s="2">
        <f t="shared" si="7"/>
        <v>1.3046875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100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f t="shared" si="3"/>
        <v>0.34987221331772528</v>
      </c>
      <c r="BJ7">
        <f>1/100</f>
        <v>0.01</v>
      </c>
      <c r="BK7">
        <f t="shared" si="4"/>
        <v>0</v>
      </c>
      <c r="BL7">
        <v>0</v>
      </c>
      <c r="BM7">
        <f t="shared" si="5"/>
        <v>99.650127786682276</v>
      </c>
      <c r="BN7">
        <f>99/100</f>
        <v>0.99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 s="1" t="s">
        <v>65</v>
      </c>
      <c r="CD7" t="s">
        <v>264</v>
      </c>
      <c r="CF7" t="s">
        <v>264</v>
      </c>
    </row>
    <row r="8" spans="1:105" x14ac:dyDescent="0.45">
      <c r="A8" t="s">
        <v>53</v>
      </c>
      <c r="B8">
        <v>933.47</v>
      </c>
      <c r="C8" s="2">
        <f t="shared" si="0"/>
        <v>3</v>
      </c>
      <c r="D8" t="s">
        <v>1050</v>
      </c>
      <c r="E8">
        <f>8+273</f>
        <v>281</v>
      </c>
      <c r="F8" s="2">
        <f t="shared" si="1"/>
        <v>2.02</v>
      </c>
      <c r="G8">
        <f>24+273</f>
        <v>297</v>
      </c>
      <c r="H8">
        <f>179+273</f>
        <v>452</v>
      </c>
      <c r="I8" s="2">
        <f t="shared" si="6"/>
        <v>374.5</v>
      </c>
      <c r="J8" s="2">
        <f t="shared" si="8"/>
        <v>155</v>
      </c>
      <c r="K8" s="7">
        <f t="shared" si="2"/>
        <v>0.40119125413778695</v>
      </c>
      <c r="L8">
        <f>1*10^-3</f>
        <v>1E-3</v>
      </c>
      <c r="M8">
        <v>0.2</v>
      </c>
      <c r="N8" t="s">
        <v>53</v>
      </c>
      <c r="O8" t="s">
        <v>64</v>
      </c>
      <c r="P8" s="2">
        <f t="shared" si="7"/>
        <v>1.3327402135231317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100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f t="shared" si="3"/>
        <v>0.70436998724975453</v>
      </c>
      <c r="BJ8">
        <f>2/100</f>
        <v>0.02</v>
      </c>
      <c r="BK8">
        <f t="shared" si="4"/>
        <v>0</v>
      </c>
      <c r="BL8">
        <v>0</v>
      </c>
      <c r="BM8">
        <f t="shared" si="5"/>
        <v>99.295630012750237</v>
      </c>
      <c r="BN8">
        <f>98/100</f>
        <v>0.98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 s="1" t="s">
        <v>65</v>
      </c>
      <c r="CD8" t="s">
        <v>264</v>
      </c>
      <c r="CF8" t="s">
        <v>264</v>
      </c>
    </row>
    <row r="9" spans="1:105" x14ac:dyDescent="0.45">
      <c r="A9" t="s">
        <v>53</v>
      </c>
      <c r="B9">
        <v>933.47</v>
      </c>
      <c r="C9" s="2">
        <f t="shared" si="0"/>
        <v>3</v>
      </c>
      <c r="D9" t="s">
        <v>1050</v>
      </c>
      <c r="E9">
        <f>20+273</f>
        <v>293</v>
      </c>
      <c r="F9" s="2">
        <f t="shared" si="1"/>
        <v>2.0299999999999998</v>
      </c>
      <c r="G9">
        <f>57+273</f>
        <v>330</v>
      </c>
      <c r="H9">
        <f>205+273</f>
        <v>478</v>
      </c>
      <c r="I9" s="2">
        <f t="shared" si="6"/>
        <v>404</v>
      </c>
      <c r="J9" s="2">
        <f t="shared" si="8"/>
        <v>148</v>
      </c>
      <c r="K9" s="7">
        <f t="shared" si="2"/>
        <v>0.43279376948375414</v>
      </c>
      <c r="L9">
        <f>1*10^-3</f>
        <v>1E-3</v>
      </c>
      <c r="M9">
        <v>0.2</v>
      </c>
      <c r="N9" t="s">
        <v>53</v>
      </c>
      <c r="O9" t="s">
        <v>64</v>
      </c>
      <c r="P9" s="2">
        <f t="shared" si="7"/>
        <v>1.3788395904436861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100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f t="shared" si="3"/>
        <v>1.0635856620218069</v>
      </c>
      <c r="BJ9">
        <f>3/100</f>
        <v>0.03</v>
      </c>
      <c r="BK9">
        <f t="shared" si="4"/>
        <v>0</v>
      </c>
      <c r="BL9">
        <v>0</v>
      </c>
      <c r="BM9">
        <f t="shared" si="5"/>
        <v>98.936414337978192</v>
      </c>
      <c r="BN9">
        <f>97/100</f>
        <v>0.97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 s="1" t="s">
        <v>65</v>
      </c>
      <c r="CD9" t="s">
        <v>264</v>
      </c>
      <c r="CF9" t="s">
        <v>297</v>
      </c>
      <c r="CG9" t="s">
        <v>298</v>
      </c>
      <c r="CH9" t="s">
        <v>299</v>
      </c>
      <c r="CI9" t="s">
        <v>300</v>
      </c>
      <c r="CJ9" t="s">
        <v>301</v>
      </c>
      <c r="CK9" t="s">
        <v>302</v>
      </c>
      <c r="CL9" t="s">
        <v>303</v>
      </c>
      <c r="CM9" t="s">
        <v>304</v>
      </c>
    </row>
    <row r="10" spans="1:105" x14ac:dyDescent="0.45">
      <c r="A10" t="s">
        <v>53</v>
      </c>
      <c r="B10">
        <v>933.47</v>
      </c>
      <c r="C10" s="2">
        <f t="shared" si="0"/>
        <v>3</v>
      </c>
      <c r="D10" t="s">
        <v>1050</v>
      </c>
      <c r="E10">
        <f>38+273</f>
        <v>311</v>
      </c>
      <c r="F10" s="2">
        <f t="shared" si="1"/>
        <v>2.04</v>
      </c>
      <c r="G10">
        <f>87+273</f>
        <v>360</v>
      </c>
      <c r="H10">
        <f>227+273</f>
        <v>500</v>
      </c>
      <c r="I10" s="2">
        <f t="shared" si="6"/>
        <v>430</v>
      </c>
      <c r="J10" s="2">
        <f t="shared" si="8"/>
        <v>140</v>
      </c>
      <c r="K10" s="7">
        <f t="shared" si="2"/>
        <v>0.46064683385647098</v>
      </c>
      <c r="L10">
        <f>1*10^-3</f>
        <v>1E-3</v>
      </c>
      <c r="M10">
        <v>0.2</v>
      </c>
      <c r="N10" t="s">
        <v>53</v>
      </c>
      <c r="O10" t="s">
        <v>64</v>
      </c>
      <c r="P10" s="2">
        <f t="shared" si="7"/>
        <v>1.382636655948553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100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f t="shared" si="3"/>
        <v>1.4276140521793828</v>
      </c>
      <c r="BJ10">
        <f>4/100</f>
        <v>0.04</v>
      </c>
      <c r="BK10">
        <f t="shared" si="4"/>
        <v>0</v>
      </c>
      <c r="BL10">
        <v>0</v>
      </c>
      <c r="BM10">
        <f t="shared" si="5"/>
        <v>98.572385947820621</v>
      </c>
      <c r="BN10">
        <f>96/100</f>
        <v>0.96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 s="1" t="s">
        <v>65</v>
      </c>
      <c r="CD10" t="s">
        <v>264</v>
      </c>
      <c r="CF10">
        <v>28.0855</v>
      </c>
      <c r="CG10">
        <v>4</v>
      </c>
      <c r="CH10">
        <v>51.996099999999998</v>
      </c>
      <c r="CI10">
        <v>1</v>
      </c>
      <c r="CJ10">
        <v>95.94</v>
      </c>
      <c r="CK10">
        <v>1</v>
      </c>
      <c r="CL10">
        <v>207.2</v>
      </c>
      <c r="CM10">
        <v>4</v>
      </c>
    </row>
    <row r="11" spans="1:105" x14ac:dyDescent="0.45">
      <c r="A11" t="s">
        <v>45</v>
      </c>
      <c r="B11">
        <v>1234.93</v>
      </c>
      <c r="C11" s="2">
        <f t="shared" si="0"/>
        <v>1</v>
      </c>
      <c r="D11" t="s">
        <v>34</v>
      </c>
      <c r="E11">
        <v>302.76</v>
      </c>
      <c r="F11" s="2">
        <f t="shared" si="1"/>
        <v>3</v>
      </c>
      <c r="G11">
        <f>58+273</f>
        <v>331</v>
      </c>
      <c r="H11">
        <f>124+273</f>
        <v>397</v>
      </c>
      <c r="I11" s="2">
        <f t="shared" si="6"/>
        <v>364</v>
      </c>
      <c r="J11" s="2">
        <f t="shared" si="8"/>
        <v>66</v>
      </c>
      <c r="K11" s="7">
        <f t="shared" si="2"/>
        <v>0.29475354878414162</v>
      </c>
      <c r="L11">
        <f>125*10^-6</f>
        <v>1.25E-4</v>
      </c>
      <c r="M11">
        <v>0.2</v>
      </c>
      <c r="N11" t="s">
        <v>876</v>
      </c>
      <c r="O11" t="s">
        <v>64</v>
      </c>
      <c r="P11" s="2">
        <f t="shared" si="7"/>
        <v>1.2022724270048883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100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f t="shared" si="3"/>
        <v>100</v>
      </c>
      <c r="BJ11">
        <v>1</v>
      </c>
      <c r="BK11">
        <f t="shared" si="4"/>
        <v>0</v>
      </c>
      <c r="BL11">
        <v>0</v>
      </c>
      <c r="BM11">
        <f t="shared" si="5"/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 s="1" t="s">
        <v>65</v>
      </c>
      <c r="CD11" t="s">
        <v>264</v>
      </c>
      <c r="CF11" t="s">
        <v>264</v>
      </c>
    </row>
    <row r="12" spans="1:105" x14ac:dyDescent="0.45">
      <c r="A12" t="s">
        <v>45</v>
      </c>
      <c r="B12">
        <v>1234.93</v>
      </c>
      <c r="C12" s="2">
        <f t="shared" si="0"/>
        <v>1</v>
      </c>
      <c r="D12" t="s">
        <v>51</v>
      </c>
      <c r="E12">
        <v>234.32</v>
      </c>
      <c r="F12" s="2">
        <f t="shared" si="1"/>
        <v>2</v>
      </c>
      <c r="G12">
        <f>-10+273</f>
        <v>263</v>
      </c>
      <c r="H12">
        <f>69+273</f>
        <v>342</v>
      </c>
      <c r="I12" s="2">
        <f t="shared" si="6"/>
        <v>302.5</v>
      </c>
      <c r="J12" s="2">
        <f t="shared" si="8"/>
        <v>79</v>
      </c>
      <c r="K12" s="7">
        <f t="shared" si="2"/>
        <v>0.24495315523956823</v>
      </c>
      <c r="L12">
        <f>125*10^-6</f>
        <v>1.25E-4</v>
      </c>
      <c r="M12">
        <v>0.2</v>
      </c>
      <c r="N12" t="s">
        <v>876</v>
      </c>
      <c r="O12" t="s">
        <v>64</v>
      </c>
      <c r="P12" s="2">
        <f t="shared" si="7"/>
        <v>1.2909696142027995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100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f t="shared" si="3"/>
        <v>0</v>
      </c>
      <c r="BJ12">
        <v>0</v>
      </c>
      <c r="BK12">
        <f t="shared" si="4"/>
        <v>0</v>
      </c>
      <c r="BL12">
        <v>0</v>
      </c>
      <c r="BM12">
        <f t="shared" si="5"/>
        <v>100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 s="1" t="s">
        <v>65</v>
      </c>
      <c r="CD12" t="s">
        <v>264</v>
      </c>
      <c r="CF12" t="s">
        <v>305</v>
      </c>
      <c r="CG12" t="s">
        <v>306</v>
      </c>
      <c r="CH12" t="s">
        <v>307</v>
      </c>
      <c r="CI12" t="s">
        <v>308</v>
      </c>
      <c r="CJ12" t="s">
        <v>309</v>
      </c>
      <c r="CK12" t="s">
        <v>310</v>
      </c>
      <c r="CL12" t="s">
        <v>279</v>
      </c>
      <c r="CM12" t="s">
        <v>311</v>
      </c>
    </row>
    <row r="13" spans="1:105" x14ac:dyDescent="0.45">
      <c r="A13" t="s">
        <v>45</v>
      </c>
      <c r="B13">
        <v>1234.93</v>
      </c>
      <c r="C13" s="2">
        <f t="shared" si="0"/>
        <v>1</v>
      </c>
      <c r="D13" t="s">
        <v>1051</v>
      </c>
      <c r="E13">
        <f>273-20</f>
        <v>253</v>
      </c>
      <c r="F13" s="2">
        <f t="shared" si="1"/>
        <v>2.2000000000000002</v>
      </c>
      <c r="G13">
        <f>-12+273</f>
        <v>261</v>
      </c>
      <c r="H13">
        <f>60+273</f>
        <v>333</v>
      </c>
      <c r="I13" s="2">
        <f t="shared" si="6"/>
        <v>297</v>
      </c>
      <c r="J13" s="2">
        <f t="shared" si="8"/>
        <v>72</v>
      </c>
      <c r="K13" s="7">
        <f t="shared" si="2"/>
        <v>0.24049946150793972</v>
      </c>
      <c r="L13">
        <f>125*10^-6</f>
        <v>1.25E-4</v>
      </c>
      <c r="M13">
        <v>0.2</v>
      </c>
      <c r="N13" t="s">
        <v>876</v>
      </c>
      <c r="O13" t="s">
        <v>64</v>
      </c>
      <c r="P13" s="2">
        <f t="shared" si="7"/>
        <v>1.173913043478261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100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f t="shared" si="3"/>
        <v>0</v>
      </c>
      <c r="BJ13">
        <v>0</v>
      </c>
      <c r="BK13">
        <f t="shared" si="4"/>
        <v>12.518616887888717</v>
      </c>
      <c r="BL13">
        <v>0.2</v>
      </c>
      <c r="BM13">
        <f t="shared" si="5"/>
        <v>87.481383112111274</v>
      </c>
      <c r="BN13">
        <v>0.8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 s="1" t="s">
        <v>65</v>
      </c>
      <c r="CD13" t="s">
        <v>264</v>
      </c>
      <c r="CF13">
        <v>118.71</v>
      </c>
      <c r="CG13">
        <v>4</v>
      </c>
      <c r="CH13">
        <v>121.76</v>
      </c>
      <c r="CI13">
        <v>5</v>
      </c>
      <c r="CJ13">
        <v>208.98</v>
      </c>
      <c r="CK13">
        <v>5</v>
      </c>
      <c r="CL13">
        <v>112.411</v>
      </c>
      <c r="CM13">
        <v>2</v>
      </c>
    </row>
    <row r="14" spans="1:105" x14ac:dyDescent="0.45">
      <c r="A14" t="s">
        <v>45</v>
      </c>
      <c r="B14">
        <v>1234.93</v>
      </c>
      <c r="C14" s="2">
        <f t="shared" si="0"/>
        <v>1</v>
      </c>
      <c r="D14" t="s">
        <v>1051</v>
      </c>
      <c r="E14">
        <f>273-35</f>
        <v>238</v>
      </c>
      <c r="F14" s="2">
        <f t="shared" si="1"/>
        <v>2.4000000000000004</v>
      </c>
      <c r="G14">
        <f>273-19</f>
        <v>254</v>
      </c>
      <c r="H14">
        <f>273+40</f>
        <v>313</v>
      </c>
      <c r="I14" s="2">
        <f t="shared" si="6"/>
        <v>283.5</v>
      </c>
      <c r="J14" s="2">
        <f t="shared" si="8"/>
        <v>59</v>
      </c>
      <c r="K14" s="7">
        <f t="shared" si="2"/>
        <v>0.22956766780303337</v>
      </c>
      <c r="L14">
        <f>125*10^-6</f>
        <v>1.25E-4</v>
      </c>
      <c r="M14">
        <v>0.2</v>
      </c>
      <c r="N14" t="s">
        <v>876</v>
      </c>
      <c r="O14" t="s">
        <v>64</v>
      </c>
      <c r="P14" s="2">
        <f t="shared" si="7"/>
        <v>1.1911764705882353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100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f t="shared" si="3"/>
        <v>0</v>
      </c>
      <c r="BJ14">
        <v>0</v>
      </c>
      <c r="BK14">
        <f t="shared" si="4"/>
        <v>27.620199998556661</v>
      </c>
      <c r="BL14">
        <v>0.4</v>
      </c>
      <c r="BM14">
        <f t="shared" si="5"/>
        <v>72.379800001443328</v>
      </c>
      <c r="BN14">
        <v>0.6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 s="1" t="s">
        <v>65</v>
      </c>
      <c r="CD14" t="s">
        <v>264</v>
      </c>
      <c r="CF14" t="s">
        <v>264</v>
      </c>
    </row>
    <row r="15" spans="1:105" x14ac:dyDescent="0.45">
      <c r="A15" t="s">
        <v>45</v>
      </c>
      <c r="B15">
        <v>1234.93</v>
      </c>
      <c r="C15" s="2">
        <f t="shared" si="0"/>
        <v>1</v>
      </c>
      <c r="D15" t="s">
        <v>1051</v>
      </c>
      <c r="E15">
        <f>273-30</f>
        <v>243</v>
      </c>
      <c r="F15" s="2">
        <f t="shared" si="1"/>
        <v>2.5999999999999996</v>
      </c>
      <c r="G15">
        <f>273-25</f>
        <v>248</v>
      </c>
      <c r="H15">
        <f>273</f>
        <v>273</v>
      </c>
      <c r="I15" s="2">
        <f t="shared" si="6"/>
        <v>260.5</v>
      </c>
      <c r="J15" s="2">
        <f t="shared" si="8"/>
        <v>25</v>
      </c>
      <c r="K15" s="7">
        <f t="shared" si="2"/>
        <v>0.21094313037985957</v>
      </c>
      <c r="L15">
        <f>125*10^-6</f>
        <v>1.25E-4</v>
      </c>
      <c r="M15">
        <v>0.2</v>
      </c>
      <c r="N15" t="s">
        <v>876</v>
      </c>
      <c r="O15" t="s">
        <v>64</v>
      </c>
      <c r="P15" s="2">
        <f t="shared" si="7"/>
        <v>1.0720164609053497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100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f t="shared" si="3"/>
        <v>0</v>
      </c>
      <c r="BJ15">
        <v>0</v>
      </c>
      <c r="BK15">
        <f t="shared" si="4"/>
        <v>46.196123030870375</v>
      </c>
      <c r="BL15">
        <v>0.6</v>
      </c>
      <c r="BM15">
        <f t="shared" si="5"/>
        <v>53.803876969129625</v>
      </c>
      <c r="BN15">
        <v>0.4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s="1" t="s">
        <v>65</v>
      </c>
      <c r="CD15" t="s">
        <v>264</v>
      </c>
      <c r="CF15" t="s">
        <v>312</v>
      </c>
      <c r="CG15" t="s">
        <v>313</v>
      </c>
      <c r="CH15" t="s">
        <v>314</v>
      </c>
      <c r="CI15" t="s">
        <v>315</v>
      </c>
      <c r="CJ15" t="s">
        <v>316</v>
      </c>
      <c r="CK15" t="s">
        <v>317</v>
      </c>
      <c r="CL15" t="s">
        <v>318</v>
      </c>
      <c r="CM15" t="s">
        <v>319</v>
      </c>
    </row>
    <row r="16" spans="1:105" x14ac:dyDescent="0.45">
      <c r="A16" t="s">
        <v>45</v>
      </c>
      <c r="B16">
        <v>1234.93</v>
      </c>
      <c r="C16" s="2">
        <f t="shared" si="0"/>
        <v>1</v>
      </c>
      <c r="D16" t="s">
        <v>34</v>
      </c>
      <c r="E16">
        <v>302.76</v>
      </c>
      <c r="F16" s="2">
        <f t="shared" si="1"/>
        <v>3</v>
      </c>
      <c r="G16">
        <f>62+273</f>
        <v>335</v>
      </c>
      <c r="H16">
        <f>124+273</f>
        <v>397</v>
      </c>
      <c r="I16" s="2">
        <f t="shared" si="6"/>
        <v>366</v>
      </c>
      <c r="J16" s="2">
        <f t="shared" si="8"/>
        <v>62</v>
      </c>
      <c r="K16" s="7">
        <f t="shared" si="2"/>
        <v>0.29637307377746108</v>
      </c>
      <c r="L16">
        <f>0.125*10^-3</f>
        <v>1.25E-4</v>
      </c>
      <c r="M16">
        <v>0.2</v>
      </c>
      <c r="N16" t="s">
        <v>876</v>
      </c>
      <c r="O16" t="s">
        <v>64</v>
      </c>
      <c r="P16" s="2">
        <f t="shared" si="7"/>
        <v>1.2088783194609591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100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100</v>
      </c>
      <c r="BJ16">
        <v>1</v>
      </c>
      <c r="BK16">
        <f t="shared" si="4"/>
        <v>0</v>
      </c>
      <c r="BL16">
        <v>0</v>
      </c>
      <c r="BM16">
        <f t="shared" si="5"/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 s="1" t="s">
        <v>65</v>
      </c>
      <c r="CD16" t="s">
        <v>264</v>
      </c>
      <c r="CF16">
        <v>47.866999999999997</v>
      </c>
      <c r="CG16">
        <v>2</v>
      </c>
      <c r="CH16">
        <v>16</v>
      </c>
      <c r="CI16">
        <v>6</v>
      </c>
      <c r="CJ16">
        <v>1.01</v>
      </c>
      <c r="CK16">
        <v>1</v>
      </c>
      <c r="CL16">
        <v>14.01</v>
      </c>
      <c r="CM16">
        <v>5</v>
      </c>
    </row>
    <row r="17" spans="1:89" x14ac:dyDescent="0.45">
      <c r="A17" t="s">
        <v>45</v>
      </c>
      <c r="B17">
        <v>1234.93</v>
      </c>
      <c r="C17" s="2">
        <f t="shared" si="0"/>
        <v>1</v>
      </c>
      <c r="D17" t="s">
        <v>34</v>
      </c>
      <c r="E17">
        <v>302.76</v>
      </c>
      <c r="F17" s="2">
        <f t="shared" si="1"/>
        <v>3</v>
      </c>
      <c r="G17">
        <f>61+273</f>
        <v>334</v>
      </c>
      <c r="H17">
        <f>104+273</f>
        <v>377</v>
      </c>
      <c r="I17" s="2">
        <f t="shared" si="6"/>
        <v>355.5</v>
      </c>
      <c r="J17" s="2">
        <f t="shared" si="8"/>
        <v>43</v>
      </c>
      <c r="K17" s="7">
        <f t="shared" si="2"/>
        <v>0.28787056756253387</v>
      </c>
      <c r="L17">
        <f>0.015*10^-3</f>
        <v>1.5E-5</v>
      </c>
      <c r="M17">
        <v>0.2</v>
      </c>
      <c r="N17" t="s">
        <v>876</v>
      </c>
      <c r="O17" t="s">
        <v>64</v>
      </c>
      <c r="P17" s="2">
        <f t="shared" si="7"/>
        <v>1.1741973840665874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100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100</v>
      </c>
      <c r="BJ17">
        <v>1</v>
      </c>
      <c r="BK17">
        <f t="shared" si="4"/>
        <v>0</v>
      </c>
      <c r="BL17">
        <v>0</v>
      </c>
      <c r="BM17">
        <f t="shared" si="5"/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 s="1" t="s">
        <v>65</v>
      </c>
      <c r="CD17" t="s">
        <v>264</v>
      </c>
      <c r="CF17" t="s">
        <v>264</v>
      </c>
    </row>
    <row r="18" spans="1:89" x14ac:dyDescent="0.45">
      <c r="A18" t="s">
        <v>45</v>
      </c>
      <c r="B18">
        <v>1234.93</v>
      </c>
      <c r="C18" s="2">
        <f t="shared" si="0"/>
        <v>1</v>
      </c>
      <c r="D18" t="s">
        <v>34</v>
      </c>
      <c r="E18">
        <v>302.76</v>
      </c>
      <c r="F18" s="2">
        <f t="shared" si="1"/>
        <v>3</v>
      </c>
      <c r="G18">
        <f>58+273</f>
        <v>331</v>
      </c>
      <c r="H18">
        <f>101+273</f>
        <v>374</v>
      </c>
      <c r="I18" s="2">
        <f t="shared" si="6"/>
        <v>352.5</v>
      </c>
      <c r="J18" s="2">
        <f t="shared" si="8"/>
        <v>43</v>
      </c>
      <c r="K18" s="7">
        <f t="shared" si="2"/>
        <v>0.2854412800725547</v>
      </c>
      <c r="L18">
        <f>0.005*10^-3</f>
        <v>5.0000000000000004E-6</v>
      </c>
      <c r="M18">
        <v>0.2</v>
      </c>
      <c r="N18" t="s">
        <v>876</v>
      </c>
      <c r="O18" t="s">
        <v>64</v>
      </c>
      <c r="P18" s="2">
        <f t="shared" si="7"/>
        <v>1.1642885453824812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100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100</v>
      </c>
      <c r="BJ18">
        <v>1</v>
      </c>
      <c r="BK18">
        <f t="shared" si="4"/>
        <v>0</v>
      </c>
      <c r="BL18">
        <v>0</v>
      </c>
      <c r="BM18">
        <f t="shared" si="5"/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 s="1" t="s">
        <v>65</v>
      </c>
      <c r="CD18" t="s">
        <v>264</v>
      </c>
      <c r="CF18" t="s">
        <v>322</v>
      </c>
      <c r="CG18" t="s">
        <v>323</v>
      </c>
      <c r="CH18" t="s">
        <v>324</v>
      </c>
      <c r="CI18" t="s">
        <v>325</v>
      </c>
      <c r="CJ18" t="s">
        <v>326</v>
      </c>
      <c r="CK18" t="s">
        <v>327</v>
      </c>
    </row>
    <row r="19" spans="1:89" x14ac:dyDescent="0.45">
      <c r="A19" t="s">
        <v>45</v>
      </c>
      <c r="B19">
        <v>1234.93</v>
      </c>
      <c r="C19" s="2">
        <f t="shared" si="0"/>
        <v>1</v>
      </c>
      <c r="D19" t="s">
        <v>51</v>
      </c>
      <c r="E19">
        <v>234.32</v>
      </c>
      <c r="F19" s="2">
        <f t="shared" si="1"/>
        <v>2</v>
      </c>
      <c r="G19">
        <f>12+273</f>
        <v>285</v>
      </c>
      <c r="H19">
        <f>67+273</f>
        <v>340</v>
      </c>
      <c r="I19" s="2">
        <f t="shared" si="6"/>
        <v>312.5</v>
      </c>
      <c r="J19" s="2">
        <f t="shared" si="8"/>
        <v>55</v>
      </c>
      <c r="K19" s="7">
        <f t="shared" si="2"/>
        <v>0.2530507802061655</v>
      </c>
      <c r="L19">
        <f>0.125*10^-3</f>
        <v>1.25E-4</v>
      </c>
      <c r="M19">
        <v>0.2</v>
      </c>
      <c r="N19" t="s">
        <v>876</v>
      </c>
      <c r="O19" t="s">
        <v>64</v>
      </c>
      <c r="P19" s="2">
        <f t="shared" si="7"/>
        <v>1.3336462956640491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100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f t="shared" si="4"/>
        <v>0</v>
      </c>
      <c r="BL19">
        <v>0</v>
      </c>
      <c r="BM19">
        <f t="shared" si="5"/>
        <v>100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 s="1" t="s">
        <v>65</v>
      </c>
      <c r="CD19" t="s">
        <v>264</v>
      </c>
      <c r="CF19">
        <v>92.91</v>
      </c>
      <c r="CG19">
        <v>5</v>
      </c>
      <c r="CH19">
        <v>50.94</v>
      </c>
      <c r="CI19">
        <v>5</v>
      </c>
      <c r="CJ19">
        <v>58.93</v>
      </c>
      <c r="CK19">
        <v>1</v>
      </c>
    </row>
    <row r="20" spans="1:89" x14ac:dyDescent="0.45">
      <c r="A20" t="s">
        <v>45</v>
      </c>
      <c r="B20">
        <v>1234.93</v>
      </c>
      <c r="C20" s="2">
        <f t="shared" si="0"/>
        <v>1</v>
      </c>
      <c r="D20" t="s">
        <v>51</v>
      </c>
      <c r="E20">
        <v>234.32</v>
      </c>
      <c r="F20" s="2">
        <f t="shared" si="1"/>
        <v>2</v>
      </c>
      <c r="G20">
        <f>12+273</f>
        <v>285</v>
      </c>
      <c r="H20">
        <f>53+273</f>
        <v>326</v>
      </c>
      <c r="I20" s="2">
        <f t="shared" si="6"/>
        <v>305.5</v>
      </c>
      <c r="J20" s="2">
        <f t="shared" si="8"/>
        <v>41</v>
      </c>
      <c r="K20" s="7">
        <f t="shared" si="2"/>
        <v>0.2473824427295474</v>
      </c>
      <c r="L20">
        <f>0.015*10^-3</f>
        <v>1.5E-5</v>
      </c>
      <c r="M20">
        <v>0.2</v>
      </c>
      <c r="N20" t="s">
        <v>876</v>
      </c>
      <c r="O20" t="s">
        <v>64</v>
      </c>
      <c r="P20" s="2">
        <f t="shared" si="7"/>
        <v>1.3037726186411744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100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f t="shared" si="4"/>
        <v>0</v>
      </c>
      <c r="BL20">
        <v>0</v>
      </c>
      <c r="BM20">
        <f t="shared" si="5"/>
        <v>100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 s="1" t="s">
        <v>65</v>
      </c>
      <c r="CD20" t="s">
        <v>264</v>
      </c>
      <c r="CF20" t="s">
        <v>264</v>
      </c>
    </row>
    <row r="21" spans="1:89" x14ac:dyDescent="0.45">
      <c r="A21" t="s">
        <v>45</v>
      </c>
      <c r="B21">
        <v>1234.93</v>
      </c>
      <c r="C21" s="2">
        <f t="shared" si="0"/>
        <v>1</v>
      </c>
      <c r="D21" t="s">
        <v>51</v>
      </c>
      <c r="E21">
        <v>234.32</v>
      </c>
      <c r="F21" s="2">
        <f t="shared" si="1"/>
        <v>2</v>
      </c>
      <c r="G21">
        <f>273-7</f>
        <v>266</v>
      </c>
      <c r="H21">
        <f>33+273</f>
        <v>306</v>
      </c>
      <c r="I21" s="2">
        <f t="shared" si="6"/>
        <v>286</v>
      </c>
      <c r="J21" s="2">
        <f t="shared" si="8"/>
        <v>40</v>
      </c>
      <c r="K21" s="7">
        <f t="shared" si="2"/>
        <v>0.23159207404468268</v>
      </c>
      <c r="L21">
        <f>0.005*10^-3</f>
        <v>5.0000000000000004E-6</v>
      </c>
      <c r="M21">
        <v>0.2</v>
      </c>
      <c r="N21" t="s">
        <v>876</v>
      </c>
      <c r="O21" t="s">
        <v>64</v>
      </c>
      <c r="P21" s="2">
        <f t="shared" si="7"/>
        <v>1.2205530897917378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100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f t="shared" si="4"/>
        <v>0</v>
      </c>
      <c r="BL21">
        <v>0</v>
      </c>
      <c r="BM21">
        <f t="shared" si="5"/>
        <v>100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 s="1" t="s">
        <v>65</v>
      </c>
      <c r="CD21" t="s">
        <v>264</v>
      </c>
      <c r="CF21" t="s">
        <v>264</v>
      </c>
    </row>
    <row r="22" spans="1:89" x14ac:dyDescent="0.45">
      <c r="A22" t="s">
        <v>543</v>
      </c>
      <c r="B22">
        <v>1273</v>
      </c>
      <c r="C22" s="2">
        <f t="shared" si="0"/>
        <v>1.3060412610453798</v>
      </c>
      <c r="D22" t="s">
        <v>51</v>
      </c>
      <c r="E22">
        <v>234.32</v>
      </c>
      <c r="F22" s="2">
        <f t="shared" si="1"/>
        <v>2</v>
      </c>
      <c r="G22">
        <f>262+273</f>
        <v>535</v>
      </c>
      <c r="H22">
        <f>341+273</f>
        <v>614</v>
      </c>
      <c r="I22" s="2">
        <f t="shared" si="6"/>
        <v>574.5</v>
      </c>
      <c r="J22" s="2">
        <f t="shared" si="8"/>
        <v>79</v>
      </c>
      <c r="K22" s="7">
        <f t="shared" si="2"/>
        <v>0.45129615082482327</v>
      </c>
      <c r="L22">
        <f t="shared" ref="L22:L27" si="9">0.05*10^-3</f>
        <v>5.0000000000000002E-5</v>
      </c>
      <c r="M22">
        <v>0.2</v>
      </c>
      <c r="N22" t="s">
        <v>1052</v>
      </c>
      <c r="O22" t="s">
        <v>64</v>
      </c>
      <c r="P22" s="2">
        <f t="shared" si="7"/>
        <v>2.4517753499487882</v>
      </c>
      <c r="Q22">
        <v>70</v>
      </c>
      <c r="R22">
        <f t="shared" ref="R22:R33" si="10">(((Q22/100)*CF$2)/((Q22/100)*CF$2+(S22/100)*CH$2+(U22/100)*CJ$2+(W22/100)*CL$2))</f>
        <v>0.69395873895462035</v>
      </c>
      <c r="S22">
        <v>30</v>
      </c>
      <c r="T22">
        <f t="shared" ref="T22:T33" si="11">(((S22/100)*CH$2)/((Q22/100)*CF$2+(S22/100)*CH$2+(U22/100)*CJ$2+(W22/100)*CL$2)+(Y22/100)*CN$2)</f>
        <v>0.30604126104537971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f t="shared" si="4"/>
        <v>0</v>
      </c>
      <c r="BL22">
        <v>0</v>
      </c>
      <c r="BM22">
        <f t="shared" si="5"/>
        <v>100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 s="1" t="s">
        <v>65</v>
      </c>
      <c r="CD22" t="s">
        <v>264</v>
      </c>
      <c r="CF22" t="s">
        <v>264</v>
      </c>
    </row>
    <row r="23" spans="1:89" x14ac:dyDescent="0.45">
      <c r="A23" t="s">
        <v>543</v>
      </c>
      <c r="B23">
        <v>1273</v>
      </c>
      <c r="C23" s="2">
        <f t="shared" si="0"/>
        <v>1.3060412610453798</v>
      </c>
      <c r="D23" t="s">
        <v>1051</v>
      </c>
      <c r="E23">
        <f>273-35</f>
        <v>238</v>
      </c>
      <c r="F23" s="2">
        <f t="shared" si="1"/>
        <v>2.2999999999999998</v>
      </c>
      <c r="G23">
        <f>264+273</f>
        <v>537</v>
      </c>
      <c r="H23">
        <f>273+311</f>
        <v>584</v>
      </c>
      <c r="I23" s="2">
        <f t="shared" si="6"/>
        <v>560.5</v>
      </c>
      <c r="J23" s="2">
        <f t="shared" si="8"/>
        <v>47</v>
      </c>
      <c r="K23" s="7">
        <f t="shared" si="2"/>
        <v>0.44029850746268656</v>
      </c>
      <c r="L23">
        <f t="shared" si="9"/>
        <v>5.0000000000000002E-5</v>
      </c>
      <c r="M23">
        <v>0.2</v>
      </c>
      <c r="N23" t="s">
        <v>1052</v>
      </c>
      <c r="O23" t="s">
        <v>64</v>
      </c>
      <c r="P23" s="2">
        <f t="shared" si="7"/>
        <v>2.3550420168067228</v>
      </c>
      <c r="Q23">
        <v>70</v>
      </c>
      <c r="R23">
        <f t="shared" si="10"/>
        <v>0.69395873895462035</v>
      </c>
      <c r="S23">
        <v>30</v>
      </c>
      <c r="T23">
        <f t="shared" si="11"/>
        <v>0.30604126104537971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f t="shared" si="4"/>
        <v>19.699025039689257</v>
      </c>
      <c r="BL23">
        <v>0.3</v>
      </c>
      <c r="BM23">
        <f t="shared" si="5"/>
        <v>80.300974960310739</v>
      </c>
      <c r="BN23">
        <v>0.7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 s="1" t="s">
        <v>65</v>
      </c>
      <c r="CD23" t="s">
        <v>264</v>
      </c>
      <c r="CF23" t="s">
        <v>264</v>
      </c>
    </row>
    <row r="24" spans="1:89" x14ac:dyDescent="0.45">
      <c r="A24" t="s">
        <v>543</v>
      </c>
      <c r="B24">
        <v>1273</v>
      </c>
      <c r="C24" s="2">
        <f t="shared" si="0"/>
        <v>1.3060412610453798</v>
      </c>
      <c r="D24" t="s">
        <v>1051</v>
      </c>
      <c r="E24">
        <f>273-30</f>
        <v>243</v>
      </c>
      <c r="F24" s="2">
        <f t="shared" si="1"/>
        <v>2.4000000000000004</v>
      </c>
      <c r="G24">
        <f>260+273</f>
        <v>533</v>
      </c>
      <c r="H24">
        <f>273+294</f>
        <v>567</v>
      </c>
      <c r="I24" s="2">
        <f t="shared" si="6"/>
        <v>550</v>
      </c>
      <c r="J24" s="2">
        <f t="shared" si="8"/>
        <v>34</v>
      </c>
      <c r="K24" s="7">
        <f t="shared" si="2"/>
        <v>0.43205027494108406</v>
      </c>
      <c r="L24">
        <f t="shared" si="9"/>
        <v>5.0000000000000002E-5</v>
      </c>
      <c r="M24">
        <v>0.2</v>
      </c>
      <c r="N24" t="s">
        <v>1052</v>
      </c>
      <c r="O24" t="s">
        <v>64</v>
      </c>
      <c r="P24" s="2">
        <f t="shared" si="7"/>
        <v>2.263374485596708</v>
      </c>
      <c r="Q24">
        <v>70</v>
      </c>
      <c r="R24">
        <f t="shared" si="10"/>
        <v>0.69395873895462035</v>
      </c>
      <c r="S24">
        <v>30</v>
      </c>
      <c r="T24">
        <f t="shared" si="11"/>
        <v>0.30604126104537971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f t="shared" si="4"/>
        <v>27.620199998556661</v>
      </c>
      <c r="BL24">
        <v>0.4</v>
      </c>
      <c r="BM24">
        <f t="shared" si="5"/>
        <v>72.379800001443328</v>
      </c>
      <c r="BN24">
        <v>0.6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 s="1" t="s">
        <v>65</v>
      </c>
      <c r="CD24" t="s">
        <v>264</v>
      </c>
      <c r="CF24" t="s">
        <v>264</v>
      </c>
    </row>
    <row r="25" spans="1:89" x14ac:dyDescent="0.45">
      <c r="A25" t="s">
        <v>543</v>
      </c>
      <c r="B25">
        <v>1273</v>
      </c>
      <c r="C25" s="2">
        <f t="shared" si="0"/>
        <v>1.3060412610453798</v>
      </c>
      <c r="D25" t="s">
        <v>1051</v>
      </c>
      <c r="E25">
        <f>273-20</f>
        <v>253</v>
      </c>
      <c r="F25" s="2">
        <f t="shared" si="1"/>
        <v>2.5</v>
      </c>
      <c r="G25">
        <f>110+273</f>
        <v>383</v>
      </c>
      <c r="H25">
        <f>197+273</f>
        <v>470</v>
      </c>
      <c r="I25" s="2">
        <f t="shared" si="6"/>
        <v>426.5</v>
      </c>
      <c r="J25" s="2">
        <f t="shared" si="8"/>
        <v>87</v>
      </c>
      <c r="K25" s="7">
        <f t="shared" si="2"/>
        <v>0.33503534956794973</v>
      </c>
      <c r="L25">
        <f t="shared" si="9"/>
        <v>5.0000000000000002E-5</v>
      </c>
      <c r="M25">
        <v>0.2</v>
      </c>
      <c r="N25" t="s">
        <v>1052</v>
      </c>
      <c r="O25" t="s">
        <v>64</v>
      </c>
      <c r="P25" s="2">
        <f t="shared" si="7"/>
        <v>1.6857707509881423</v>
      </c>
      <c r="Q25">
        <v>70</v>
      </c>
      <c r="R25">
        <f t="shared" si="10"/>
        <v>0.69395873895462035</v>
      </c>
      <c r="S25">
        <v>30</v>
      </c>
      <c r="T25">
        <f t="shared" si="11"/>
        <v>0.30604126104537971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f t="shared" si="4"/>
        <v>36.40300816719931</v>
      </c>
      <c r="BL25">
        <v>0.5</v>
      </c>
      <c r="BM25">
        <f t="shared" si="5"/>
        <v>63.59699183280069</v>
      </c>
      <c r="BN25">
        <v>0.5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 s="1" t="s">
        <v>65</v>
      </c>
      <c r="CD25" t="s">
        <v>264</v>
      </c>
      <c r="CF25" t="s">
        <v>264</v>
      </c>
    </row>
    <row r="26" spans="1:89" x14ac:dyDescent="0.45">
      <c r="A26" t="s">
        <v>543</v>
      </c>
      <c r="B26">
        <v>1273</v>
      </c>
      <c r="C26" s="2">
        <f t="shared" si="0"/>
        <v>1.3060412610453798</v>
      </c>
      <c r="D26" t="s">
        <v>1051</v>
      </c>
      <c r="E26">
        <f>273-30</f>
        <v>243</v>
      </c>
      <c r="F26" s="2">
        <f t="shared" si="1"/>
        <v>2.5999999999999996</v>
      </c>
      <c r="G26">
        <f>58+273</f>
        <v>331</v>
      </c>
      <c r="H26">
        <f>139+273</f>
        <v>412</v>
      </c>
      <c r="I26" s="2">
        <f t="shared" si="6"/>
        <v>371.5</v>
      </c>
      <c r="J26" s="2">
        <f t="shared" si="8"/>
        <v>81</v>
      </c>
      <c r="K26" s="7">
        <f t="shared" si="2"/>
        <v>0.2918303220738413</v>
      </c>
      <c r="L26">
        <f t="shared" si="9"/>
        <v>5.0000000000000002E-5</v>
      </c>
      <c r="M26">
        <v>0.2</v>
      </c>
      <c r="N26" t="s">
        <v>1052</v>
      </c>
      <c r="O26" t="s">
        <v>64</v>
      </c>
      <c r="P26" s="2">
        <f t="shared" si="7"/>
        <v>1.5288065843621399</v>
      </c>
      <c r="Q26">
        <v>70</v>
      </c>
      <c r="R26">
        <f t="shared" si="10"/>
        <v>0.69395873895462035</v>
      </c>
      <c r="S26">
        <v>30</v>
      </c>
      <c r="T26">
        <f t="shared" si="11"/>
        <v>0.30604126104537971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f t="shared" si="4"/>
        <v>46.196123030870375</v>
      </c>
      <c r="BL26">
        <v>0.6</v>
      </c>
      <c r="BM26">
        <f t="shared" si="5"/>
        <v>53.803876969129625</v>
      </c>
      <c r="BN26">
        <v>0.4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 s="1" t="s">
        <v>65</v>
      </c>
      <c r="CD26" t="s">
        <v>264</v>
      </c>
      <c r="CF26" t="s">
        <v>264</v>
      </c>
    </row>
    <row r="27" spans="1:89" x14ac:dyDescent="0.45">
      <c r="A27" t="s">
        <v>543</v>
      </c>
      <c r="B27">
        <v>1273</v>
      </c>
      <c r="C27" s="2">
        <f t="shared" si="0"/>
        <v>1.3060412610453798</v>
      </c>
      <c r="D27" t="s">
        <v>1051</v>
      </c>
      <c r="E27">
        <f>273+30</f>
        <v>303</v>
      </c>
      <c r="F27" s="2">
        <f t="shared" ref="F27:F36" si="12">BJ27*CW$2+BN27*DA$2+BL27*CY$2+BP27*CI$2</f>
        <v>2.6999999999999997</v>
      </c>
      <c r="G27">
        <f>42+273</f>
        <v>315</v>
      </c>
      <c r="H27">
        <f>88+273</f>
        <v>361</v>
      </c>
      <c r="I27" s="2">
        <f t="shared" si="6"/>
        <v>338</v>
      </c>
      <c r="J27" s="2">
        <f t="shared" si="8"/>
        <v>46</v>
      </c>
      <c r="K27" s="7">
        <f t="shared" si="2"/>
        <v>0.26551453260015712</v>
      </c>
      <c r="L27">
        <f t="shared" si="9"/>
        <v>5.0000000000000002E-5</v>
      </c>
      <c r="M27">
        <v>0.2</v>
      </c>
      <c r="N27" t="s">
        <v>1052</v>
      </c>
      <c r="O27" t="s">
        <v>64</v>
      </c>
      <c r="P27" s="2">
        <f t="shared" si="7"/>
        <v>1.1155115511551155</v>
      </c>
      <c r="Q27">
        <v>70</v>
      </c>
      <c r="R27">
        <f t="shared" si="10"/>
        <v>0.69395873895462035</v>
      </c>
      <c r="S27">
        <v>30</v>
      </c>
      <c r="T27">
        <f t="shared" si="11"/>
        <v>0.30604126104537971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f t="shared" si="4"/>
        <v>57.184509952358454</v>
      </c>
      <c r="BL27">
        <v>0.7</v>
      </c>
      <c r="BM27">
        <f t="shared" si="5"/>
        <v>42.815490047641546</v>
      </c>
      <c r="BN27">
        <v>0.3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 s="1" t="s">
        <v>65</v>
      </c>
      <c r="CD27" t="s">
        <v>264</v>
      </c>
      <c r="CF27" t="s">
        <v>264</v>
      </c>
    </row>
    <row r="28" spans="1:89" x14ac:dyDescent="0.45">
      <c r="A28" t="s">
        <v>543</v>
      </c>
      <c r="B28">
        <v>1273</v>
      </c>
      <c r="C28" s="2">
        <f t="shared" si="0"/>
        <v>1.3060412610453798</v>
      </c>
      <c r="D28" t="s">
        <v>51</v>
      </c>
      <c r="E28">
        <v>234.32</v>
      </c>
      <c r="F28" s="2">
        <f t="shared" si="12"/>
        <v>2</v>
      </c>
      <c r="G28">
        <f>110+273</f>
        <v>383</v>
      </c>
      <c r="H28">
        <f>273+200</f>
        <v>473</v>
      </c>
      <c r="I28" s="2">
        <f t="shared" si="6"/>
        <v>428</v>
      </c>
      <c r="J28" s="2">
        <f t="shared" si="8"/>
        <v>90</v>
      </c>
      <c r="K28" s="7">
        <f t="shared" si="2"/>
        <v>0.33621366849960721</v>
      </c>
      <c r="L28">
        <f>0.003*10^-3</f>
        <v>3.0000000000000001E-6</v>
      </c>
      <c r="N28" t="s">
        <v>1052</v>
      </c>
      <c r="O28" t="s">
        <v>64</v>
      </c>
      <c r="P28" s="2">
        <f t="shared" si="7"/>
        <v>1.8265619665414818</v>
      </c>
      <c r="Q28">
        <v>70</v>
      </c>
      <c r="R28">
        <f t="shared" si="10"/>
        <v>0.69395873895462035</v>
      </c>
      <c r="S28">
        <v>30</v>
      </c>
      <c r="T28">
        <f t="shared" si="11"/>
        <v>0.30604126104537971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100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 s="1" t="s">
        <v>1053</v>
      </c>
      <c r="CD28" t="s">
        <v>264</v>
      </c>
      <c r="CF28" t="s">
        <v>264</v>
      </c>
    </row>
    <row r="29" spans="1:89" x14ac:dyDescent="0.45">
      <c r="A29" t="s">
        <v>543</v>
      </c>
      <c r="B29">
        <v>1273</v>
      </c>
      <c r="C29" s="2">
        <f t="shared" si="0"/>
        <v>1.3060412610453798</v>
      </c>
      <c r="D29" t="s">
        <v>51</v>
      </c>
      <c r="E29">
        <v>234.32</v>
      </c>
      <c r="F29" s="2">
        <f t="shared" si="12"/>
        <v>2</v>
      </c>
      <c r="G29">
        <f>160+273</f>
        <v>433</v>
      </c>
      <c r="H29">
        <f>230+273</f>
        <v>503</v>
      </c>
      <c r="I29" s="2">
        <f t="shared" si="6"/>
        <v>468</v>
      </c>
      <c r="J29" s="2">
        <f t="shared" si="8"/>
        <v>70</v>
      </c>
      <c r="K29" s="7">
        <f t="shared" si="2"/>
        <v>0.36763550667714062</v>
      </c>
      <c r="L29">
        <f>0.007*10^-3</f>
        <v>6.9999999999999999E-6</v>
      </c>
      <c r="N29" t="s">
        <v>1052</v>
      </c>
      <c r="O29" t="s">
        <v>64</v>
      </c>
      <c r="P29" s="2">
        <f t="shared" si="7"/>
        <v>1.9972686923864802</v>
      </c>
      <c r="Q29">
        <v>70</v>
      </c>
      <c r="R29">
        <f t="shared" si="10"/>
        <v>0.69395873895462035</v>
      </c>
      <c r="S29">
        <v>30</v>
      </c>
      <c r="T29">
        <f t="shared" si="11"/>
        <v>0.30604126104537971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100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 s="1" t="s">
        <v>1053</v>
      </c>
      <c r="CD29" t="s">
        <v>264</v>
      </c>
      <c r="CF29" t="s">
        <v>264</v>
      </c>
    </row>
    <row r="30" spans="1:89" x14ac:dyDescent="0.45">
      <c r="A30" t="s">
        <v>543</v>
      </c>
      <c r="B30">
        <v>1273</v>
      </c>
      <c r="C30" s="2">
        <f t="shared" si="0"/>
        <v>1.3060412610453798</v>
      </c>
      <c r="D30" t="s">
        <v>51</v>
      </c>
      <c r="E30">
        <v>234.32</v>
      </c>
      <c r="F30" s="2">
        <f t="shared" si="12"/>
        <v>2</v>
      </c>
      <c r="G30">
        <f>240+273</f>
        <v>513</v>
      </c>
      <c r="H30">
        <f>275+273</f>
        <v>548</v>
      </c>
      <c r="I30" s="2">
        <f t="shared" si="6"/>
        <v>530.5</v>
      </c>
      <c r="J30" s="2">
        <f t="shared" si="8"/>
        <v>35</v>
      </c>
      <c r="K30" s="7">
        <f t="shared" si="2"/>
        <v>0.41673212882953653</v>
      </c>
      <c r="L30">
        <f>0.017*10^-3</f>
        <v>1.7000000000000003E-5</v>
      </c>
      <c r="N30" t="s">
        <v>1052</v>
      </c>
      <c r="O30" t="s">
        <v>64</v>
      </c>
      <c r="P30" s="2">
        <f t="shared" si="7"/>
        <v>2.2639979515192898</v>
      </c>
      <c r="Q30">
        <v>70</v>
      </c>
      <c r="R30">
        <f t="shared" si="10"/>
        <v>0.69395873895462035</v>
      </c>
      <c r="S30">
        <v>30</v>
      </c>
      <c r="T30">
        <f t="shared" si="11"/>
        <v>0.30604126104537971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100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 s="1" t="s">
        <v>1053</v>
      </c>
      <c r="CD30" t="s">
        <v>264</v>
      </c>
      <c r="CF30" t="s">
        <v>264</v>
      </c>
    </row>
    <row r="31" spans="1:89" x14ac:dyDescent="0.45">
      <c r="A31" t="s">
        <v>543</v>
      </c>
      <c r="B31">
        <v>1273</v>
      </c>
      <c r="C31" s="2">
        <f t="shared" si="0"/>
        <v>1.3060412610453798</v>
      </c>
      <c r="D31" t="s">
        <v>51</v>
      </c>
      <c r="E31">
        <v>234.32</v>
      </c>
      <c r="F31" s="2">
        <f t="shared" si="12"/>
        <v>2</v>
      </c>
      <c r="G31">
        <f>280+273</f>
        <v>553</v>
      </c>
      <c r="H31">
        <f>300+273</f>
        <v>573</v>
      </c>
      <c r="I31" s="2">
        <f t="shared" si="6"/>
        <v>563</v>
      </c>
      <c r="J31" s="2">
        <f t="shared" si="8"/>
        <v>20</v>
      </c>
      <c r="K31" s="7">
        <f t="shared" si="2"/>
        <v>0.44226237234878241</v>
      </c>
      <c r="L31">
        <f>0.029*10^-3</f>
        <v>2.9000000000000004E-5</v>
      </c>
      <c r="N31" t="s">
        <v>1052</v>
      </c>
      <c r="O31" t="s">
        <v>64</v>
      </c>
      <c r="P31" s="2">
        <f t="shared" si="7"/>
        <v>2.4026971662683509</v>
      </c>
      <c r="Q31">
        <v>70</v>
      </c>
      <c r="R31">
        <f t="shared" si="10"/>
        <v>0.69395873895462035</v>
      </c>
      <c r="S31">
        <v>30</v>
      </c>
      <c r="T31">
        <f t="shared" si="11"/>
        <v>0.30604126104537971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100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1" t="s">
        <v>1053</v>
      </c>
      <c r="CD31" t="s">
        <v>264</v>
      </c>
      <c r="CF31" t="s">
        <v>264</v>
      </c>
    </row>
    <row r="32" spans="1:89" x14ac:dyDescent="0.45">
      <c r="A32" t="s">
        <v>543</v>
      </c>
      <c r="B32">
        <v>1273</v>
      </c>
      <c r="C32" s="2">
        <f t="shared" si="0"/>
        <v>1.3060412610453798</v>
      </c>
      <c r="D32" t="s">
        <v>51</v>
      </c>
      <c r="E32">
        <v>234.32</v>
      </c>
      <c r="F32" s="2">
        <f t="shared" si="12"/>
        <v>2</v>
      </c>
      <c r="G32">
        <f>320+273</f>
        <v>593</v>
      </c>
      <c r="H32">
        <f>340+273</f>
        <v>613</v>
      </c>
      <c r="I32" s="2">
        <f t="shared" si="6"/>
        <v>603</v>
      </c>
      <c r="J32" s="2">
        <f t="shared" si="8"/>
        <v>20</v>
      </c>
      <c r="K32" s="7">
        <f t="shared" si="2"/>
        <v>0.47368421052631576</v>
      </c>
      <c r="L32">
        <f>0.055*10^-3</f>
        <v>5.5000000000000002E-5</v>
      </c>
      <c r="N32" t="s">
        <v>1052</v>
      </c>
      <c r="O32" t="s">
        <v>64</v>
      </c>
      <c r="P32" s="2">
        <f t="shared" si="7"/>
        <v>2.5734038921133493</v>
      </c>
      <c r="Q32">
        <v>70</v>
      </c>
      <c r="R32">
        <f t="shared" si="10"/>
        <v>0.69395873895462035</v>
      </c>
      <c r="S32">
        <v>30</v>
      </c>
      <c r="T32">
        <f t="shared" si="11"/>
        <v>0.30604126104537971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100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 s="1" t="s">
        <v>1053</v>
      </c>
      <c r="CD32" t="s">
        <v>264</v>
      </c>
      <c r="CF32" t="s">
        <v>264</v>
      </c>
    </row>
    <row r="33" spans="1:84" x14ac:dyDescent="0.45">
      <c r="A33" t="s">
        <v>543</v>
      </c>
      <c r="B33">
        <v>1273</v>
      </c>
      <c r="C33" s="2">
        <f t="shared" si="0"/>
        <v>1.3060412610453798</v>
      </c>
      <c r="D33" t="s">
        <v>51</v>
      </c>
      <c r="E33">
        <v>234.32</v>
      </c>
      <c r="F33" s="2">
        <f t="shared" si="12"/>
        <v>2</v>
      </c>
      <c r="G33">
        <f>773</f>
        <v>773</v>
      </c>
      <c r="H33">
        <f>773</f>
        <v>773</v>
      </c>
      <c r="I33" s="2">
        <f>(H33+G33)/2</f>
        <v>773</v>
      </c>
      <c r="J33" s="2">
        <f t="shared" si="8"/>
        <v>0</v>
      </c>
      <c r="K33" s="7">
        <f t="shared" si="2"/>
        <v>0.60722702278083263</v>
      </c>
      <c r="L33">
        <f>0.265*10^-3</f>
        <v>2.6500000000000004E-4</v>
      </c>
      <c r="N33" t="s">
        <v>1052</v>
      </c>
      <c r="O33" t="s">
        <v>64</v>
      </c>
      <c r="P33" s="2">
        <f t="shared" si="7"/>
        <v>3.2989074769545921</v>
      </c>
      <c r="Q33">
        <v>70</v>
      </c>
      <c r="R33">
        <f t="shared" si="10"/>
        <v>0.69395873895462035</v>
      </c>
      <c r="S33">
        <v>30</v>
      </c>
      <c r="T33">
        <f t="shared" si="11"/>
        <v>0.30604126104537971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100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 s="1" t="s">
        <v>1053</v>
      </c>
      <c r="CD33" t="s">
        <v>264</v>
      </c>
      <c r="CF33" t="s">
        <v>264</v>
      </c>
    </row>
    <row r="34" spans="1:84" x14ac:dyDescent="0.45">
      <c r="A34" t="s">
        <v>408</v>
      </c>
      <c r="B34">
        <f>419.5+273</f>
        <v>692.5</v>
      </c>
      <c r="C34" s="2">
        <f t="shared" si="0"/>
        <v>2</v>
      </c>
      <c r="D34" t="s">
        <v>51</v>
      </c>
      <c r="E34">
        <v>234.32</v>
      </c>
      <c r="F34" s="2">
        <f t="shared" si="12"/>
        <v>2</v>
      </c>
      <c r="G34">
        <f>140+273</f>
        <v>413</v>
      </c>
      <c r="H34">
        <f>170+273</f>
        <v>443</v>
      </c>
      <c r="I34" s="2">
        <f>(H34+G34)/2</f>
        <v>428</v>
      </c>
      <c r="J34" s="2">
        <f t="shared" si="8"/>
        <v>30</v>
      </c>
      <c r="K34" s="7">
        <f t="shared" ref="K34:K65" si="13">I34/B34</f>
        <v>0.6180505415162455</v>
      </c>
      <c r="L34">
        <v>1</v>
      </c>
      <c r="M34">
        <v>0.15</v>
      </c>
      <c r="N34" t="s">
        <v>408</v>
      </c>
      <c r="O34" t="s">
        <v>74</v>
      </c>
      <c r="P34" s="2">
        <f t="shared" si="7"/>
        <v>1.8265619665414818</v>
      </c>
      <c r="Q34">
        <v>0</v>
      </c>
      <c r="R34">
        <v>0</v>
      </c>
      <c r="S34">
        <v>100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100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 s="1" t="s">
        <v>1054</v>
      </c>
      <c r="CD34" t="s">
        <v>264</v>
      </c>
      <c r="CF34" t="s">
        <v>264</v>
      </c>
    </row>
    <row r="35" spans="1:84" x14ac:dyDescent="0.45">
      <c r="A35" t="s">
        <v>53</v>
      </c>
      <c r="B35">
        <f>500+273</f>
        <v>773</v>
      </c>
      <c r="C35" s="2">
        <f t="shared" si="0"/>
        <v>2.7769656860254477</v>
      </c>
      <c r="D35" t="s">
        <v>805</v>
      </c>
      <c r="E35">
        <f>20+273</f>
        <v>293</v>
      </c>
      <c r="F35" s="2">
        <f t="shared" si="12"/>
        <v>2</v>
      </c>
      <c r="G35">
        <f>125+273</f>
        <v>398</v>
      </c>
      <c r="H35">
        <f>225+273</f>
        <v>498</v>
      </c>
      <c r="I35" s="2">
        <f t="shared" ref="I35:I72" si="14">(H35+G35)/2</f>
        <v>448</v>
      </c>
      <c r="J35" s="2">
        <f t="shared" si="8"/>
        <v>100</v>
      </c>
      <c r="K35" s="7">
        <f t="shared" si="13"/>
        <v>0.57956015523932725</v>
      </c>
      <c r="M35">
        <v>2E-3</v>
      </c>
      <c r="N35" t="s">
        <v>53</v>
      </c>
      <c r="O35" t="s">
        <v>64</v>
      </c>
      <c r="P35" s="2">
        <f t="shared" si="7"/>
        <v>1.5290102389078499</v>
      </c>
      <c r="Q35">
        <v>4.5</v>
      </c>
      <c r="R35">
        <f>((Q35/100)*CF$2)/((Q35/100)*CF$2+(S35/100)*CH$2+(U35/100)*CJ$2+(W35/100)*CL$2+(Y35/100)*CN$2+(AA35/100)*CP$2+(AC35/100)*CR$2+(AE35/100)*CT$2)</f>
        <v>9.9446144267070977E-2</v>
      </c>
      <c r="S35">
        <v>0</v>
      </c>
      <c r="T35">
        <v>0</v>
      </c>
      <c r="U35">
        <v>0</v>
      </c>
      <c r="V35">
        <v>0</v>
      </c>
      <c r="W35">
        <v>0.6</v>
      </c>
      <c r="X35">
        <f>((W35/100)*CL$2)/((Q35/100)*CF$2+(S35/100)*CH$2+(U35/100)*CJ$2+(W35/100)*CL$2+(Y35/100)*CN$2+(AA35/100)*CP$2+(AC35/100)*CR$2+(AE35/100)*CT$2)</f>
        <v>1.1463343664420202E-2</v>
      </c>
      <c r="Y35">
        <v>0</v>
      </c>
      <c r="Z35">
        <v>0</v>
      </c>
      <c r="AA35">
        <f>100-Q35-W35-AC35</f>
        <v>93.4</v>
      </c>
      <c r="AB35">
        <f>((AA35/100)*CP$2)/((Q35/100)*CF$2+(S35/100)*CH$2+(U35/100)*CJ$2+(W35/100)*CL$2+(Y35/100)*CN$2+(AA35/100)*CP$2+(AC35/100)*CR$2+(AE35/100)*CT$2)</f>
        <v>0.8764118302925189</v>
      </c>
      <c r="AC35">
        <v>1.5</v>
      </c>
      <c r="AD35">
        <f>((AC35/100)*CR$2)/((Q35/100)*CF$2+(S35/100)*CH$2+(U35/100)*CJ$2+(W35/100)*CL$2+(Y35/100)*CN$2+(AA35/100)*CP$2+(AC35/100)*CR$2+(AE35/100)*CT$2)</f>
        <v>1.2678681775989888E-2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97</v>
      </c>
      <c r="BN35">
        <f>((BM35/100)*CZ$2)/((BM35/100)*CZ$2+(BO35/100)*CH$2)</f>
        <v>0.99001852096838205</v>
      </c>
      <c r="BO35">
        <v>3</v>
      </c>
      <c r="BP35">
        <f>((BO35/100)*CH$2)/((BM35/100)*CZ$2+(BO35/100)*CH$2)</f>
        <v>9.9814790316179389E-3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 s="1" t="s">
        <v>1053</v>
      </c>
      <c r="CD35" t="s">
        <v>264</v>
      </c>
      <c r="CF35" t="s">
        <v>264</v>
      </c>
    </row>
    <row r="36" spans="1:84" x14ac:dyDescent="0.45">
      <c r="A36" t="s">
        <v>53</v>
      </c>
      <c r="B36">
        <f>500+273</f>
        <v>773</v>
      </c>
      <c r="C36" s="2">
        <f t="shared" si="0"/>
        <v>2.7769656860254477</v>
      </c>
      <c r="D36" t="s">
        <v>805</v>
      </c>
      <c r="E36">
        <f>20+273</f>
        <v>293</v>
      </c>
      <c r="F36" s="2">
        <f t="shared" si="12"/>
        <v>2</v>
      </c>
      <c r="G36">
        <f>175+273</f>
        <v>448</v>
      </c>
      <c r="H36">
        <f>310+273</f>
        <v>583</v>
      </c>
      <c r="I36" s="2">
        <f t="shared" si="14"/>
        <v>515.5</v>
      </c>
      <c r="J36" s="2">
        <f t="shared" si="8"/>
        <v>135</v>
      </c>
      <c r="K36" s="7">
        <f t="shared" si="13"/>
        <v>0.66688227684346701</v>
      </c>
      <c r="M36">
        <v>1.7999999999999999E-2</v>
      </c>
      <c r="N36" t="s">
        <v>53</v>
      </c>
      <c r="O36" t="s">
        <v>64</v>
      </c>
      <c r="P36" s="2">
        <f t="shared" si="7"/>
        <v>1.7593856655290103</v>
      </c>
      <c r="Q36">
        <v>4.5</v>
      </c>
      <c r="R36">
        <f>((Q36/100)*CF$2)/((Q36/100)*CF$2+(S36/100)*CH$2+(U36/100)*CJ$2+(W36/100)*CL$2+(Y36/100)*CN$2+(AA36/100)*CP$2+(AC36/100)*CR$2+(AE36/100)*CT$2)</f>
        <v>9.9446144267070977E-2</v>
      </c>
      <c r="S36">
        <v>0</v>
      </c>
      <c r="T36">
        <v>0</v>
      </c>
      <c r="U36">
        <v>0</v>
      </c>
      <c r="V36">
        <v>0</v>
      </c>
      <c r="W36">
        <v>0.6</v>
      </c>
      <c r="X36">
        <f>((W36/100)*CL$2)/((Q36/100)*CF$2+(S36/100)*CH$2+(U36/100)*CJ$2+(W36/100)*CL$2+(Y36/100)*CN$2+(AA36/100)*CP$2+(AC36/100)*CR$2+(AE36/100)*CT$2)</f>
        <v>1.1463343664420202E-2</v>
      </c>
      <c r="Y36">
        <v>0</v>
      </c>
      <c r="Z36">
        <v>0</v>
      </c>
      <c r="AA36">
        <f>100-Q36-W36-AC36</f>
        <v>93.4</v>
      </c>
      <c r="AB36">
        <f>((AA36/100)*CP$2)/((Q36/100)*CF$2+(S36/100)*CH$2+(U36/100)*CJ$2+(W36/100)*CL$2+(Y36/100)*CN$2+(AA36/100)*CP$2+(AC36/100)*CR$2+(AE36/100)*CT$2)</f>
        <v>0.8764118302925189</v>
      </c>
      <c r="AC36">
        <v>1.5</v>
      </c>
      <c r="AD36">
        <f>((AC36/100)*CR$2)/((Q36/100)*CF$2+(S36/100)*CH$2+(U36/100)*CJ$2+(W36/100)*CL$2+(Y36/100)*CN$2+(AA36/100)*CP$2+(AC36/100)*CR$2+(AE36/100)*CT$2)</f>
        <v>1.2678681775989888E-2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97</v>
      </c>
      <c r="BN36">
        <f>((BM36/100)*CZ$2)/((BM36/100)*CZ$2+(BO36/100)*CH$2)</f>
        <v>0.99001852096838205</v>
      </c>
      <c r="BO36">
        <v>3</v>
      </c>
      <c r="BP36">
        <f>((BO36/100)*CH$2)/((BM36/100)*CZ$2+(BO36/100)*CH$2)</f>
        <v>9.9814790316179389E-3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 s="1" t="s">
        <v>1053</v>
      </c>
      <c r="CD36" t="s">
        <v>264</v>
      </c>
      <c r="CF36" t="s">
        <v>264</v>
      </c>
    </row>
    <row r="37" spans="1:84" x14ac:dyDescent="0.45">
      <c r="A37" t="s">
        <v>53</v>
      </c>
      <c r="B37">
        <f>500+273</f>
        <v>773</v>
      </c>
      <c r="C37" s="2">
        <f t="shared" ref="C37:C42" si="15">R37*CG$2+T37*CI$2+V37*CK$2+X37*CM$2+Z37*CO$2+AB37*CQ$2+AD37*CS$2+AF37*CU$2+AH37*CG$6+AJ37*CI$6+AL37*CK$6+AN37*CM$6+AP37*CG$10+AR37*CI$10+AT37*CK$10</f>
        <v>2.7769656860254477</v>
      </c>
      <c r="D37" t="s">
        <v>805</v>
      </c>
      <c r="E37">
        <f>20+273</f>
        <v>293</v>
      </c>
      <c r="F37" s="2">
        <f>BJ37*CW$2+BN37*DA$2+BL37*CY$2+BP37*CI$2+BR37*CM$10</f>
        <v>2</v>
      </c>
      <c r="G37">
        <f>200+273</f>
        <v>473</v>
      </c>
      <c r="H37">
        <f>350+273</f>
        <v>623</v>
      </c>
      <c r="I37" s="2">
        <f t="shared" si="14"/>
        <v>548</v>
      </c>
      <c r="J37" s="2">
        <f t="shared" si="8"/>
        <v>150</v>
      </c>
      <c r="K37" s="7">
        <f t="shared" si="13"/>
        <v>0.70892626131953429</v>
      </c>
      <c r="M37">
        <v>0.28599999999999998</v>
      </c>
      <c r="N37" t="s">
        <v>53</v>
      </c>
      <c r="O37" t="s">
        <v>64</v>
      </c>
      <c r="P37" s="2">
        <f t="shared" si="7"/>
        <v>1.8703071672354949</v>
      </c>
      <c r="Q37">
        <v>4.5</v>
      </c>
      <c r="R37">
        <f>((Q37/100)*CF$2)/((Q37/100)*CF$2+(S37/100)*CH$2+(U37/100)*CJ$2+(W37/100)*CL$2+(Y37/100)*CN$2+(AA37/100)*CP$2+(AC37/100)*CR$2+(AE37/100)*CT$2)</f>
        <v>9.9446144267070977E-2</v>
      </c>
      <c r="S37">
        <v>0</v>
      </c>
      <c r="T37">
        <v>0</v>
      </c>
      <c r="U37">
        <v>0</v>
      </c>
      <c r="V37">
        <v>0</v>
      </c>
      <c r="W37">
        <v>0.6</v>
      </c>
      <c r="X37">
        <f>((W37/100)*CL$2)/((Q37/100)*CF$2+(S37/100)*CH$2+(U37/100)*CJ$2+(W37/100)*CL$2+(Y37/100)*CN$2+(AA37/100)*CP$2+(AC37/100)*CR$2+(AE37/100)*CT$2)</f>
        <v>1.1463343664420202E-2</v>
      </c>
      <c r="Y37">
        <v>0</v>
      </c>
      <c r="Z37">
        <v>0</v>
      </c>
      <c r="AA37">
        <f>100-Q37-W37-AC37</f>
        <v>93.4</v>
      </c>
      <c r="AB37">
        <f>((AA37/100)*CP$2)/((Q37/100)*CF$2+(S37/100)*CH$2+(U37/100)*CJ$2+(W37/100)*CL$2+(Y37/100)*CN$2+(AA37/100)*CP$2+(AC37/100)*CR$2+(AE37/100)*CT$2)</f>
        <v>0.8764118302925189</v>
      </c>
      <c r="AC37">
        <v>1.5</v>
      </c>
      <c r="AD37">
        <f>((AC37/100)*CR$2)/((Q37/100)*CF$2+(S37/100)*CH$2+(U37/100)*CJ$2+(W37/100)*CL$2+(Y37/100)*CN$2+(AA37/100)*CP$2+(AC37/100)*CR$2+(AE37/100)*CT$2)</f>
        <v>1.2678681775989888E-2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97</v>
      </c>
      <c r="BN37">
        <f>((BM37/100)*CZ$2)/((BM37/100)*CZ$2+(BO37/100)*CH$2)</f>
        <v>0.99001852096838205</v>
      </c>
      <c r="BO37">
        <v>3</v>
      </c>
      <c r="BP37">
        <f>((BO37/100)*CH$2)/((BM37/100)*CZ$2+(BO37/100)*CH$2)</f>
        <v>9.9814790316179389E-3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 s="1" t="s">
        <v>1053</v>
      </c>
      <c r="CD37" t="s">
        <v>264</v>
      </c>
      <c r="CF37" t="s">
        <v>264</v>
      </c>
    </row>
    <row r="38" spans="1:84" x14ac:dyDescent="0.45">
      <c r="A38" t="s">
        <v>1055</v>
      </c>
      <c r="B38">
        <f>1500+273</f>
        <v>1773</v>
      </c>
      <c r="C38" s="2">
        <f t="shared" si="15"/>
        <v>1.9943282490187539</v>
      </c>
      <c r="D38" t="s">
        <v>369</v>
      </c>
      <c r="E38">
        <f>273+327.5</f>
        <v>600.5</v>
      </c>
      <c r="F38" s="2">
        <f>BJ38*CW$2+BN38*DA$2+BL38*CY$2+BP38*CI$2+BR38*CM$10</f>
        <v>4</v>
      </c>
      <c r="G38">
        <v>689</v>
      </c>
      <c r="H38">
        <v>739</v>
      </c>
      <c r="I38" s="2">
        <f t="shared" si="14"/>
        <v>714</v>
      </c>
      <c r="J38" s="2">
        <f t="shared" si="8"/>
        <v>50</v>
      </c>
      <c r="K38" s="7">
        <f t="shared" si="13"/>
        <v>0.40270727580372251</v>
      </c>
      <c r="N38" t="s">
        <v>1056</v>
      </c>
      <c r="O38" t="s">
        <v>1057</v>
      </c>
      <c r="P38" s="2">
        <f t="shared" si="7"/>
        <v>1.1890091590341383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0.87</v>
      </c>
      <c r="X38">
        <f>((W38/100)*CL$2)/((AG38/100)*CF$6+(W38/100)*CL$2+(AI38/100)*CH$6+(AK38/100)*CJ$6+(AM38/100)*CL$6+(AO38/100)*CF$10+(AQ38/100)*CH$10+(AS38/100)*CJ$10)</f>
        <v>8.6030154993745733E-3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f>100-W38-AI38-AK38-AM38-AO38-AQ38-AS38</f>
        <v>97.173000000000002</v>
      </c>
      <c r="AH38">
        <f>((AG38/100)*CF$6)/((AG38/100)*CF$6+(W38/100)*CL$2+(AI38/100)*CH$6+(AK38/100)*CJ$6+(AM38/100)*CL$6+(AO38/100)*CF$10+(AQ38/100)*CH$10+(AS38/100)*CJ$10)</f>
        <v>0.97676145646454771</v>
      </c>
      <c r="AI38">
        <v>0.46</v>
      </c>
      <c r="AJ38">
        <f>((AI38/100)*CH$6)/((AG38/100)*CF$6+(W38/100)*CL$2+(AI38/100)*CH$6+(AK38/100)*CJ$6+(AM38/100)*CL$6+(AO38/100)*CF$10+(AQ38/100)*CH$10+(AS38/100)*CJ$10)</f>
        <v>9.9439617884496687E-4</v>
      </c>
      <c r="AK38">
        <v>1.4E-2</v>
      </c>
      <c r="AL38">
        <f>((AK38/100)*CJ$6)/((AG38/100)*CF$6+(W38/100)*CL$2+(AI38/100)*CH$6+(AK38/100)*CJ$6+(AM38/100)*CL$6+(AO38/100)*CF$10+(AQ38/100)*CH$10+(AS38/100)*CJ$10)</f>
        <v>7.8041902621656001E-5</v>
      </c>
      <c r="AM38">
        <v>2.3E-2</v>
      </c>
      <c r="AN38">
        <f>((AM38/100)*CL$6)/((AG38/100)*CF$6+(W38/100)*CL$2+(AI38/100)*CH$6+(AK38/100)*CJ$6+(AM38/100)*CL$6+(AO38/100)*CF$10+(AQ38/100)*CH$10+(AS38/100)*CJ$10)</f>
        <v>1.3274899196853753E-4</v>
      </c>
      <c r="AO38">
        <v>0.33</v>
      </c>
      <c r="AP38">
        <f>((AO38/100)*CF$10)/((AG38/100)*CF$6+(W38/100)*CL$2+(AI38/100)*CH$6+(AK38/100)*CJ$6+(AM38/100)*CL$6+(AO38/100)*CF$10+(AQ38/100)*CH$10+(AS38/100)*CJ$10)</f>
        <v>1.6682253159891404E-3</v>
      </c>
      <c r="AQ38">
        <v>0.98</v>
      </c>
      <c r="AR38">
        <f>((AQ38/100)*CH$10)/((AG38/100)*CF$6+(W38/100)*CL$2+(AI38/100)*CH$6+(AK38/100)*CJ$6+(AM38/100)*CL$6+(AO38/100)*CF$10+(AQ38/100)*CH$10+(AS38/100)*CJ$10)</f>
        <v>9.1718185374043311E-3</v>
      </c>
      <c r="AS38">
        <v>0.15</v>
      </c>
      <c r="AT38">
        <f>((AS38/100)*CJ$10)/((AG38/100)*CF$6+(W38/100)*CL$2+(AI38/100)*CH$6+(AK38/100)*CJ$6+(AM38/100)*CL$6+(AO38/100)*CF$10+(AQ38/100)*CH$10+(AS38/100)*CJ$10)</f>
        <v>2.5902971092491619E-3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100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 s="1" t="s">
        <v>374</v>
      </c>
      <c r="CD38" t="s">
        <v>264</v>
      </c>
      <c r="CF38" t="s">
        <v>264</v>
      </c>
    </row>
    <row r="39" spans="1:84" x14ac:dyDescent="0.45">
      <c r="A39" t="s">
        <v>1058</v>
      </c>
      <c r="B39">
        <f>1500+273</f>
        <v>1773</v>
      </c>
      <c r="C39" s="2">
        <f t="shared" si="15"/>
        <v>1.9931833852705481</v>
      </c>
      <c r="D39" t="s">
        <v>369</v>
      </c>
      <c r="E39">
        <v>600.5</v>
      </c>
      <c r="F39" s="2">
        <f>BJ39*CW$2+BN39*DA$2+BL39*CY$2+BP39*CI$2+BR39*CM$10+BT39*CG$13+BV39*CI$13</f>
        <v>4</v>
      </c>
      <c r="G39">
        <v>612</v>
      </c>
      <c r="H39">
        <v>648</v>
      </c>
      <c r="I39" s="2">
        <f t="shared" si="14"/>
        <v>630</v>
      </c>
      <c r="J39" s="2">
        <f t="shared" si="8"/>
        <v>36</v>
      </c>
      <c r="K39" s="7">
        <f t="shared" si="13"/>
        <v>0.35532994923857869</v>
      </c>
      <c r="N39" t="s">
        <v>1056</v>
      </c>
      <c r="O39" t="s">
        <v>1057</v>
      </c>
      <c r="P39" s="2">
        <f t="shared" si="7"/>
        <v>1.0491257285595337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0.8</v>
      </c>
      <c r="X39">
        <f>((W39/100)*CL$2)/((AG39/100)*CF$6+(W39/100)*CL$2+(AI39/100)*CH$6+(AK39/100)*CJ$6+(AM39/100)*CL$6+(AO39/100)*CF$10+(AQ39/100)*CH$10+(AS39/100)*CJ$10)</f>
        <v>7.9048530900245884E-3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f>100-W39-AI39-AK39-AM39-AO39-AQ39-AS39</f>
        <v>97.388000000000005</v>
      </c>
      <c r="AH39">
        <f>((AG39/100)*CF$6)/((AG39/100)*CF$6+(W39/100)*CL$2+(AI39/100)*CH$6+(AK39/100)*CJ$6+(AM39/100)*CL$6+(AO39/100)*CF$10+(AQ39/100)*CH$10+(AS39/100)*CJ$10)</f>
        <v>0.97818435711347962</v>
      </c>
      <c r="AI39">
        <v>0.45</v>
      </c>
      <c r="AJ39">
        <f>((AI39/100)*CH$6)/((AG39/100)*CF$6+(W39/100)*CL$2+(AI39/100)*CH$6+(AK39/100)*CJ$6+(AM39/100)*CL$6+(AO39/100)*CF$10+(AQ39/100)*CH$10+(AS39/100)*CJ$10)</f>
        <v>9.7204527205754429E-4</v>
      </c>
      <c r="AK39">
        <v>1.2E-2</v>
      </c>
      <c r="AL39">
        <f>((AK39/100)*CJ$6)/((AG39/100)*CF$6+(W39/100)*CL$2+(AI39/100)*CH$6+(AK39/100)*CJ$6+(AM39/100)*CL$6+(AO39/100)*CF$10+(AQ39/100)*CH$10+(AS39/100)*CJ$10)</f>
        <v>6.6842613545650058E-5</v>
      </c>
      <c r="AM39">
        <v>0.02</v>
      </c>
      <c r="AN39">
        <f>((AM39/100)*CL$6)/((AG39/100)*CF$6+(W39/100)*CL$2+(AI39/100)*CH$6+(AK39/100)*CJ$6+(AM39/100)*CL$6+(AO39/100)*CF$10+(AQ39/100)*CH$10+(AS39/100)*CJ$10)</f>
        <v>1.1534685426513911E-4</v>
      </c>
      <c r="AO39">
        <v>0.22</v>
      </c>
      <c r="AP39">
        <f>((AO39/100)*CF$10)/((AG39/100)*CF$6+(W39/100)*CL$2+(AI39/100)*CH$6+(AK39/100)*CJ$6+(AM39/100)*CL$6+(AO39/100)*CF$10+(AQ39/100)*CH$10+(AS39/100)*CJ$10)</f>
        <v>1.1113115084544131E-3</v>
      </c>
      <c r="AQ39">
        <v>0.95</v>
      </c>
      <c r="AR39">
        <f>((AQ39/100)*CH$10)/((AG39/100)*CF$6+(W39/100)*CL$2+(AI39/100)*CH$6+(AK39/100)*CJ$6+(AM39/100)*CL$6+(AO39/100)*CF$10+(AQ39/100)*CH$10+(AS39/100)*CJ$10)</f>
        <v>8.8843436047570928E-3</v>
      </c>
      <c r="AS39">
        <v>0.16</v>
      </c>
      <c r="AT39">
        <f>((AS39/100)*CJ$10)/((AG39/100)*CF$6+(W39/100)*CL$2+(AI39/100)*CH$6+(AK39/100)*CJ$6+(AM39/100)*CL$6+(AO39/100)*CF$10+(AQ39/100)*CH$10+(AS39/100)*CJ$10)</f>
        <v>2.7608999434160656E-3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100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 s="1" t="s">
        <v>377</v>
      </c>
      <c r="CD39" t="s">
        <v>264</v>
      </c>
      <c r="CF39" t="s">
        <v>264</v>
      </c>
    </row>
    <row r="40" spans="1:84" x14ac:dyDescent="0.45">
      <c r="A40" t="s">
        <v>1055</v>
      </c>
      <c r="B40">
        <v>1773</v>
      </c>
      <c r="C40" s="2">
        <f t="shared" si="15"/>
        <v>1.9943282490187539</v>
      </c>
      <c r="D40" t="s">
        <v>500</v>
      </c>
      <c r="E40">
        <f>305+273</f>
        <v>578</v>
      </c>
      <c r="F40" s="2">
        <f>BJ40*CW$2+BN40*DA$2+BL40*CY$2+BP40*CI$2+BR40*CM$10+BT40*CG$13+BV40*CI$13</f>
        <v>4</v>
      </c>
      <c r="G40">
        <v>687</v>
      </c>
      <c r="H40">
        <v>733</v>
      </c>
      <c r="I40" s="2">
        <f t="shared" si="14"/>
        <v>710</v>
      </c>
      <c r="J40" s="2">
        <f t="shared" si="8"/>
        <v>46</v>
      </c>
      <c r="K40" s="7">
        <f t="shared" si="13"/>
        <v>0.40045121263395372</v>
      </c>
      <c r="N40" t="s">
        <v>1056</v>
      </c>
      <c r="O40" t="s">
        <v>1057</v>
      </c>
      <c r="P40" s="2">
        <f t="shared" si="7"/>
        <v>1.2283737024221453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0.87</v>
      </c>
      <c r="X40">
        <f>((W40/100)*CL$2)/((AG40/100)*CF$6+(W40/100)*CL$2+(AI40/100)*CH$6+(AK40/100)*CJ$6+(AM40/100)*CL$6+(AO40/100)*CF$10+(AQ40/100)*CH$10+(AS40/100)*CJ$10)</f>
        <v>8.6030154993745733E-3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f>100-W40-AI40-AK40-AM40-AO40-AQ40-AS40</f>
        <v>97.173000000000002</v>
      </c>
      <c r="AH40">
        <f>((AG40/100)*CF$6)/((AG40/100)*CF$6+(W40/100)*CL$2+(AI40/100)*CH$6+(AK40/100)*CJ$6+(AM40/100)*CL$6+(AO40/100)*CF$10+(AQ40/100)*CH$10+(AS40/100)*CJ$10)</f>
        <v>0.97676145646454771</v>
      </c>
      <c r="AI40">
        <v>0.46</v>
      </c>
      <c r="AJ40">
        <f>((AI40/100)*CH$6)/((AG40/100)*CF$6+(W40/100)*CL$2+(AI40/100)*CH$6+(AK40/100)*CJ$6+(AM40/100)*CL$6+(AO40/100)*CF$10+(AQ40/100)*CH$10+(AS40/100)*CJ$10)</f>
        <v>9.9439617884496687E-4</v>
      </c>
      <c r="AK40">
        <v>1.4E-2</v>
      </c>
      <c r="AL40">
        <f>((AK40/100)*CJ$6)/((AG40/100)*CF$6+(W40/100)*CL$2+(AI40/100)*CH$6+(AK40/100)*CJ$6+(AM40/100)*CL$6+(AO40/100)*CF$10+(AQ40/100)*CH$10+(AS40/100)*CJ$10)</f>
        <v>7.8041902621656001E-5</v>
      </c>
      <c r="AM40">
        <v>2.3E-2</v>
      </c>
      <c r="AN40">
        <f>((AM40/100)*CL$6)/((AG40/100)*CF$6+(W40/100)*CL$2+(AI40/100)*CH$6+(AK40/100)*CJ$6+(AM40/100)*CL$6+(AO40/100)*CF$10+(AQ40/100)*CH$10+(AS40/100)*CJ$10)</f>
        <v>1.3274899196853753E-4</v>
      </c>
      <c r="AO40">
        <v>0.33</v>
      </c>
      <c r="AP40">
        <f>((AO40/100)*CF$10)/((AG40/100)*CF$6+(W40/100)*CL$2+(AI40/100)*CH$6+(AK40/100)*CJ$6+(AM40/100)*CL$6+(AO40/100)*CF$10+(AQ40/100)*CH$10+(AS40/100)*CJ$10)</f>
        <v>1.6682253159891404E-3</v>
      </c>
      <c r="AQ40">
        <v>0.98</v>
      </c>
      <c r="AR40">
        <f>((AQ40/100)*CH$10)/((AG40/100)*CF$6+(W40/100)*CL$2+(AI40/100)*CH$6+(AK40/100)*CJ$6+(AM40/100)*CL$6+(AO40/100)*CF$10+(AQ40/100)*CH$10+(AS40/100)*CJ$10)</f>
        <v>9.1718185374043311E-3</v>
      </c>
      <c r="AS40">
        <v>0.15</v>
      </c>
      <c r="AT40">
        <f>((AS40/100)*CJ$10)/((AG40/100)*CF$6+(W40/100)*CL$2+(AI40/100)*CH$6+(AK40/100)*CJ$6+(AM40/100)*CL$6+(AO40/100)*CF$10+(AQ40/100)*CH$10+(AS40/100)*CJ$10)</f>
        <v>2.5902971092491619E-3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91</v>
      </c>
      <c r="BR40">
        <f>((BQ40/100)*CL$10)/((BI40/100)*CV$2+(BK40/100)*CX$2+(BM40/100)*CZ$2+(BO40/100)*CH$2+(BQ40/100)*CL$10+(BS40/100)*CF$13+(BU40/100)*CH$13)</f>
        <v>0.94637562808710685</v>
      </c>
      <c r="BS40">
        <v>9</v>
      </c>
      <c r="BT40">
        <f>((BS40/100)*CF$13)/((BI40/100)*CV$2+(BK40/100)*CX$2+(BM40/100)*CZ$2+(BO40/100)*CH$2+(BQ40/100)*CL$10+(BS40/100)*CF$13)</f>
        <v>5.3624371912893209E-2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 s="1" t="s">
        <v>1059</v>
      </c>
      <c r="CD40" t="s">
        <v>264</v>
      </c>
      <c r="CF40" t="s">
        <v>264</v>
      </c>
    </row>
    <row r="41" spans="1:84" x14ac:dyDescent="0.45">
      <c r="A41" t="s">
        <v>1055</v>
      </c>
      <c r="B41">
        <v>1773</v>
      </c>
      <c r="C41" s="2">
        <f t="shared" si="15"/>
        <v>1.9943282490187539</v>
      </c>
      <c r="D41" t="s">
        <v>1060</v>
      </c>
      <c r="E41">
        <f>320+273</f>
        <v>593</v>
      </c>
      <c r="F41" s="2">
        <f>BJ41*CW$2+BN41*DA$2+BL41*CY$2+BP41*CI$2+BR41*CM$10+BT41*CG$13+BV41*CI$13</f>
        <v>4.0118506291266973</v>
      </c>
      <c r="G41">
        <v>810</v>
      </c>
      <c r="H41">
        <v>855</v>
      </c>
      <c r="I41" s="2">
        <f t="shared" si="14"/>
        <v>832.5</v>
      </c>
      <c r="J41" s="2">
        <f t="shared" si="8"/>
        <v>45</v>
      </c>
      <c r="K41" s="7">
        <f t="shared" si="13"/>
        <v>0.46954314720812185</v>
      </c>
      <c r="N41" t="s">
        <v>1056</v>
      </c>
      <c r="O41" t="s">
        <v>1057</v>
      </c>
      <c r="P41" s="2">
        <f t="shared" si="7"/>
        <v>1.4038785834738616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0.87</v>
      </c>
      <c r="X41">
        <f>((W41/100)*CL$2)/((AG41/100)*CF$6+(W41/100)*CL$2+(AI41/100)*CH$6+(AK41/100)*CJ$6+(AM41/100)*CL$6+(AO41/100)*CF$10+(AQ41/100)*CH$10+(AS41/100)*CJ$10)</f>
        <v>8.6030154993745733E-3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f>100-W41-AI41-AK41-AM41-AO41-AQ41-AS41</f>
        <v>97.173000000000002</v>
      </c>
      <c r="AH41">
        <f>((AG41/100)*CF$6)/((AG41/100)*CF$6+(W41/100)*CL$2+(AI41/100)*CH$6+(AK41/100)*CJ$6+(AM41/100)*CL$6+(AO41/100)*CF$10+(AQ41/100)*CH$10+(AS41/100)*CJ$10)</f>
        <v>0.97676145646454771</v>
      </c>
      <c r="AI41">
        <v>0.46</v>
      </c>
      <c r="AJ41">
        <f>((AI41/100)*CH$6)/((AG41/100)*CF$6+(W41/100)*CL$2+(AI41/100)*CH$6+(AK41/100)*CJ$6+(AM41/100)*CL$6+(AO41/100)*CF$10+(AQ41/100)*CH$10+(AS41/100)*CJ$10)</f>
        <v>9.9439617884496687E-4</v>
      </c>
      <c r="AK41">
        <v>1.4E-2</v>
      </c>
      <c r="AL41">
        <f>((AK41/100)*CJ$6)/((AG41/100)*CF$6+(W41/100)*CL$2+(AI41/100)*CH$6+(AK41/100)*CJ$6+(AM41/100)*CL$6+(AO41/100)*CF$10+(AQ41/100)*CH$10+(AS41/100)*CJ$10)</f>
        <v>7.8041902621656001E-5</v>
      </c>
      <c r="AM41">
        <v>2.3E-2</v>
      </c>
      <c r="AN41">
        <f>((AM41/100)*CL$6)/((AG41/100)*CF$6+(W41/100)*CL$2+(AI41/100)*CH$6+(AK41/100)*CJ$6+(AM41/100)*CL$6+(AO41/100)*CF$10+(AQ41/100)*CH$10+(AS41/100)*CJ$10)</f>
        <v>1.3274899196853753E-4</v>
      </c>
      <c r="AO41">
        <v>0.33</v>
      </c>
      <c r="AP41">
        <f>((AO41/100)*CF$10)/((AG41/100)*CF$6+(W41/100)*CL$2+(AI41/100)*CH$6+(AK41/100)*CJ$6+(AM41/100)*CL$6+(AO41/100)*CF$10+(AQ41/100)*CH$10+(AS41/100)*CJ$10)</f>
        <v>1.6682253159891404E-3</v>
      </c>
      <c r="AQ41">
        <v>0.98</v>
      </c>
      <c r="AR41">
        <f>((AQ41/100)*CH$10)/((AG41/100)*CF$6+(W41/100)*CL$2+(AI41/100)*CH$6+(AK41/100)*CJ$6+(AM41/100)*CL$6+(AO41/100)*CF$10+(AQ41/100)*CH$10+(AS41/100)*CJ$10)</f>
        <v>9.1718185374043311E-3</v>
      </c>
      <c r="AS41">
        <v>0.15</v>
      </c>
      <c r="AT41">
        <f>((AS41/100)*CJ$10)/((AG41/100)*CF$6+(W41/100)*CL$2+(AI41/100)*CH$6+(AK41/100)*CJ$6+(AM41/100)*CL$6+(AO41/100)*CF$10+(AQ41/100)*CH$10+(AS41/100)*CJ$10)</f>
        <v>2.5902971092491619E-3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98</v>
      </c>
      <c r="BR41">
        <f>((BQ41/100)*CL$10)/((BI41/100)*CV$2+(BK41/100)*CX$2+(BM41/100)*CZ$2+(BO41/100)*CH$2+(BQ41/100)*CL$10+(BS41/100)*CF$13+(BU41/100)*CH$13)</f>
        <v>0.98814937087330257</v>
      </c>
      <c r="BS41">
        <v>0</v>
      </c>
      <c r="BT41">
        <v>0</v>
      </c>
      <c r="BU41">
        <v>2</v>
      </c>
      <c r="BV41">
        <f>((BU41/100)*CH$13)/((BI41/100)*CV$2+(BK41/100)*CX$2+(BM41/100)*CZ$2+(BO41/100)*CH$2+(BQ41/100)*CL$10+(BS41/100)*CF$13+(BU41/100)*CH$13)</f>
        <v>1.1850629126697397E-2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 s="1" t="s">
        <v>1061</v>
      </c>
      <c r="CD41" t="s">
        <v>264</v>
      </c>
      <c r="CF41" t="s">
        <v>264</v>
      </c>
    </row>
    <row r="42" spans="1:84" x14ac:dyDescent="0.45">
      <c r="A42" t="s">
        <v>1055</v>
      </c>
      <c r="B42">
        <v>1773</v>
      </c>
      <c r="C42" s="2">
        <f t="shared" si="15"/>
        <v>1.9943282490187539</v>
      </c>
      <c r="D42" t="s">
        <v>1062</v>
      </c>
      <c r="E42">
        <f>320+273</f>
        <v>593</v>
      </c>
      <c r="F42" s="2">
        <f>BJ42*CW$2+BN42*DA$2+BL42*CY$2+BP42*CI$2+BR42*CM$10+BT42*CG$13+BV42*CI$13+BX42*CK$13</f>
        <v>3.9968332752597631</v>
      </c>
      <c r="G42">
        <v>677</v>
      </c>
      <c r="H42">
        <v>707</v>
      </c>
      <c r="I42" s="2">
        <f t="shared" si="14"/>
        <v>692</v>
      </c>
      <c r="J42" s="2">
        <f t="shared" si="8"/>
        <v>30</v>
      </c>
      <c r="K42" s="7">
        <f t="shared" si="13"/>
        <v>0.39029892836999436</v>
      </c>
      <c r="N42" t="s">
        <v>1056</v>
      </c>
      <c r="O42" t="s">
        <v>1057</v>
      </c>
      <c r="P42" s="2">
        <f t="shared" si="7"/>
        <v>1.1669477234401349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0.87</v>
      </c>
      <c r="X42">
        <f>((W42/100)*CL$2)/((AG42/100)*CF$6+(W42/100)*CL$2+(AI42/100)*CH$6+(AK42/100)*CJ$6+(AM42/100)*CL$6+(AO42/100)*CF$10+(AQ42/100)*CH$10+(AS42/100)*CJ$10)</f>
        <v>8.6030154993745733E-3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f>100-W42-AI42-AK42-AM42-AO42-AQ42-AS42</f>
        <v>97.173000000000002</v>
      </c>
      <c r="AH42">
        <f>((AG42/100)*CF$6)/((AG42/100)*CF$6+(W42/100)*CL$2+(AI42/100)*CH$6+(AK42/100)*CJ$6+(AM42/100)*CL$6+(AO42/100)*CF$10+(AQ42/100)*CH$10+(AS42/100)*CJ$10)</f>
        <v>0.97676145646454771</v>
      </c>
      <c r="AI42">
        <v>0.46</v>
      </c>
      <c r="AJ42">
        <f>((AI42/100)*CH$6)/((AG42/100)*CF$6+(W42/100)*CL$2+(AI42/100)*CH$6+(AK42/100)*CJ$6+(AM42/100)*CL$6+(AO42/100)*CF$10+(AQ42/100)*CH$10+(AS42/100)*CJ$10)</f>
        <v>9.9439617884496687E-4</v>
      </c>
      <c r="AK42">
        <v>1.4E-2</v>
      </c>
      <c r="AL42">
        <f>((AK42/100)*CJ$6)/((AG42/100)*CF$6+(W42/100)*CL$2+(AI42/100)*CH$6+(AK42/100)*CJ$6+(AM42/100)*CL$6+(AO42/100)*CF$10+(AQ42/100)*CH$10+(AS42/100)*CJ$10)</f>
        <v>7.8041902621656001E-5</v>
      </c>
      <c r="AM42">
        <v>2.3E-2</v>
      </c>
      <c r="AN42">
        <f>((AM42/100)*CL$6)/((AG42/100)*CF$6+(W42/100)*CL$2+(AI42/100)*CH$6+(AK42/100)*CJ$6+(AM42/100)*CL$6+(AO42/100)*CF$10+(AQ42/100)*CH$10+(AS42/100)*CJ$10)</f>
        <v>1.3274899196853753E-4</v>
      </c>
      <c r="AO42">
        <v>0.33</v>
      </c>
      <c r="AP42">
        <f>((AO42/100)*CF$10)/((AG42/100)*CF$6+(W42/100)*CL$2+(AI42/100)*CH$6+(AK42/100)*CJ$6+(AM42/100)*CL$6+(AO42/100)*CF$10+(AQ42/100)*CH$10+(AS42/100)*CJ$10)</f>
        <v>1.6682253159891404E-3</v>
      </c>
      <c r="AQ42">
        <v>0.98</v>
      </c>
      <c r="AR42">
        <f>((AQ42/100)*CH$10)/((AG42/100)*CF$6+(W42/100)*CL$2+(AI42/100)*CH$6+(AK42/100)*CJ$6+(AM42/100)*CL$6+(AO42/100)*CF$10+(AQ42/100)*CH$10+(AS42/100)*CJ$10)</f>
        <v>9.1718185374043311E-3</v>
      </c>
      <c r="AS42">
        <v>0.15</v>
      </c>
      <c r="AT42">
        <f>((AS42/100)*CJ$10)/((AG42/100)*CF$6+(W42/100)*CL$2+(AI42/100)*CH$6+(AK42/100)*CJ$6+(AM42/100)*CL$6+(AO42/100)*CF$10+(AQ42/100)*CH$10+(AS42/100)*CJ$10)</f>
        <v>2.5902971092491619E-3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0.5</v>
      </c>
      <c r="BP42">
        <f>((BO42/100)*CH$2)/((BI42/100)*CV$2+(BK42/100)*CX$2+(BM42/100)*CZ$2+(BO42/100)*CH$2+(BQ42/100)*CL$10+(BS42/100)*CF$13+(BU42/100)*CH$13+(BW42/100)*CJ$13)</f>
        <v>1.5833623701184E-3</v>
      </c>
      <c r="BQ42">
        <v>99.5</v>
      </c>
      <c r="BR42">
        <f>((BQ42/100)*CL$10)/((BI42/100)*CV$2+(BK42/100)*CX$2+(BM42/100)*CZ$2+(BO42/100)*CH$2+(BQ42/100)*CL$10+(BS42/100)*CF$13+(BU42/100)*CH$13+(BW42/100)*CJ$13)</f>
        <v>0.99841663762988153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 s="1" t="s">
        <v>1063</v>
      </c>
      <c r="CD42" t="s">
        <v>264</v>
      </c>
      <c r="CF42" t="s">
        <v>264</v>
      </c>
    </row>
    <row r="43" spans="1:84" x14ac:dyDescent="0.45">
      <c r="A43" t="s">
        <v>1064</v>
      </c>
      <c r="B43">
        <v>1773</v>
      </c>
      <c r="C43" s="2">
        <f>R43*CG$2+T43*CI$2+V43*CK$2+X43*CM$2+Z43*CO$2+AB43*CQ$2+AD43*CS$2+AF43*CU$2+AH43*CG$6+AJ43*CI$6+AL43*CK$6+AN43*CM$6+AP43*CG$10+AR43*CI$10+AT43*CK$10</f>
        <v>1.9783028575991635</v>
      </c>
      <c r="D43" t="s">
        <v>992</v>
      </c>
      <c r="E43">
        <f>273+232</f>
        <v>505</v>
      </c>
      <c r="F43" s="2">
        <f t="shared" ref="F43:F58" si="16">BJ43*CW$2+BN43*DA$2+BL43*CY$2+BP43*CI$2+BR43*CM$10+BT43*CG$13+BV43*CI$13+BX43*CK$13</f>
        <v>4</v>
      </c>
      <c r="G43">
        <v>700</v>
      </c>
      <c r="H43">
        <v>710</v>
      </c>
      <c r="I43" s="2">
        <f t="shared" si="14"/>
        <v>705</v>
      </c>
      <c r="J43" s="2">
        <f t="shared" si="8"/>
        <v>10</v>
      </c>
      <c r="K43" s="7">
        <f t="shared" si="13"/>
        <v>0.3976311336717428</v>
      </c>
      <c r="M43">
        <f>1/60</f>
        <v>1.6666666666666666E-2</v>
      </c>
      <c r="N43" t="s">
        <v>1056</v>
      </c>
      <c r="O43" t="s">
        <v>1057</v>
      </c>
      <c r="P43" s="2">
        <f t="shared" si="7"/>
        <v>1.3960396039603959</v>
      </c>
      <c r="Q43">
        <v>0.1</v>
      </c>
      <c r="R43">
        <f>((Q43/100)*CF$2)/((AG43/100)*CF$6+(W43/100)*CL$2+(AI43/100)*CH$6+(AK43/100)*CJ$6+(AM43/100)*CL$6+(AO43/100)*CF$10+(AQ43/100)*CH$10+(AS43/100)*CJ$10+(U43/100)*CJ$2+(Q43/100)*CF$2)</f>
        <v>1.1354939571889737E-3</v>
      </c>
      <c r="S43">
        <v>0</v>
      </c>
      <c r="T43">
        <v>0</v>
      </c>
      <c r="U43">
        <v>0.11</v>
      </c>
      <c r="V43">
        <f>((U43/100)*CJ$2)/((AG43/100)*CF$6+(W43/100)*CL$2+(AI43/100)*CH$6+(AK43/100)*CJ$6+(AM43/100)*CL$6+(AO43/100)*CF$10+(AQ43/100)*CH$10+(AS43/100)*CJ$10+(U43/100)*CJ$2+(Q43/100)*CF$2)</f>
        <v>1.1536619319793982E-3</v>
      </c>
      <c r="W43">
        <v>0.86</v>
      </c>
      <c r="X43">
        <f>((W43/100)*CL$2)/((AG43/100)*CF$6+(W43/100)*CL$2+(AI43/100)*CH$6+(AK43/100)*CJ$6+(AM43/100)*CL$6+(AO43/100)*CF$10+(AQ43/100)*CH$10+(AS43/100)*CJ$10+(U43/100)*CJ$2+(Q43/100)*CF$2)</f>
        <v>8.4424384913670634E-3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f>100-W43-AI43-AK43-AM43-AO43-AQ43-AS43-U43</f>
        <v>96.57</v>
      </c>
      <c r="AH43">
        <f>((AG43/100)*CF$6)/((AG43/100)*CF$6+(W43/100)*CL$2+(AI43/100)*CH$6+(AK43/100)*CJ$6+(AM43/100)*CL$6+(AO43/100)*CF$10+(AQ43/100)*CH$10+(AS43/100)*CJ$10+(U43/100)*CJ$2+(Q43/100)*CF$2)</f>
        <v>0.96365845371656811</v>
      </c>
      <c r="AI43">
        <v>0.39</v>
      </c>
      <c r="AJ43">
        <f>((AI43/100)*CH$6)/((AG43/100)*CF$6+(W43/100)*CL$2+(AI43/100)*CH$6+(AK43/100)*CJ$6+(AM43/100)*CL$6+(AO43/100)*CF$10+(AQ43/100)*CH$10+(AS43/100)*CJ$10+(U43/100)*CJ$2+(Q43/100)*CF$2)</f>
        <v>8.3695907627190293E-4</v>
      </c>
      <c r="AK43">
        <v>0.01</v>
      </c>
      <c r="AL43">
        <f>((AK43/100)*CJ$6)/((AG43/100)*CF$6+(W43/100)*CL$2+(AI43/100)*CH$6+(AK43/100)*CJ$6+(AM43/100)*CL$6+(AO43/100)*CF$10+(AQ43/100)*CH$10+(AS43/100)*CJ$10+(U43/100)*CJ$2+(Q43/100)*CF$2)</f>
        <v>5.5339829185381476E-5</v>
      </c>
      <c r="AM43">
        <v>0.03</v>
      </c>
      <c r="AN43">
        <f>((AM43/100)*CL$6)/((AG43/100)*CF$6+(W43/100)*CL$2+(AI43/100)*CH$6+(AK43/100)*CJ$6+(AM43/100)*CL$6+(AO43/100)*CF$10+(AQ43/100)*CH$10+(AS43/100)*CJ$10+(U43/100)*CJ$2+(Q43/100)*CF$2)</f>
        <v>1.7189476551421784E-4</v>
      </c>
      <c r="AO43">
        <v>0.25</v>
      </c>
      <c r="AP43">
        <f>((AO43/100)*CF$10)/((AG43/100)*CF$6+(W43/100)*CL$2+(AI43/100)*CH$6+(AK43/100)*CJ$6+(AM43/100)*CL$6+(AO43/100)*CF$10+(AQ43/100)*CH$10+(AS43/100)*CJ$10+(U43/100)*CJ$2+(Q43/100)*CF$2)</f>
        <v>1.2546389833597285E-3</v>
      </c>
      <c r="AQ43">
        <v>0.92</v>
      </c>
      <c r="AR43">
        <f>((AQ43/100)*CH$10)/((AG43/100)*CF$6+(W43/100)*CL$2+(AI43/100)*CH$6+(AK43/100)*CJ$6+(AM43/100)*CL$6+(AO43/100)*CF$10+(AQ43/100)*CH$10+(AS43/100)*CJ$10+(U43/100)*CJ$2+(Q43/100)*CF$2)</f>
        <v>8.5478168192493799E-3</v>
      </c>
      <c r="AS43">
        <v>0.86</v>
      </c>
      <c r="AT43">
        <f>((AS43/100)*CJ$10)/((AG43/100)*CF$6+(W43/100)*CL$2+(AI43/100)*CH$6+(AK43/100)*CJ$6+(AM43/100)*CL$6+(AO43/100)*CF$10+(AQ43/100)*CH$10+(AS43/100)*CJ$10+(U43/100)*CJ$2+(Q43/100)*CF$2)</f>
        <v>1.4743302429315881E-2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1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 s="1" t="s">
        <v>1065</v>
      </c>
      <c r="CD43" t="s">
        <v>264</v>
      </c>
      <c r="CF43" t="s">
        <v>264</v>
      </c>
    </row>
    <row r="44" spans="1:84" x14ac:dyDescent="0.45">
      <c r="A44" t="s">
        <v>1064</v>
      </c>
      <c r="B44">
        <v>1773</v>
      </c>
      <c r="C44" s="2">
        <f t="shared" ref="C44:C58" si="17">R44*CG$2+T44*CI$2+V44*CK$2+X44*CM$2+Z44*CO$2+AB44*CQ$2+AD44*CS$2+AF44*CU$2+AH44*CG$6+AJ44*CI$6+AL44*CK$6+AN44*CM$6+AP44*CG$10+AR44*CI$10+AT44*CK$10</f>
        <v>1.9783028575991635</v>
      </c>
      <c r="D44" t="s">
        <v>1066</v>
      </c>
      <c r="E44">
        <f>230+273</f>
        <v>503</v>
      </c>
      <c r="F44" s="2">
        <f t="shared" si="16"/>
        <v>4.0431895541543437</v>
      </c>
      <c r="G44">
        <v>700</v>
      </c>
      <c r="H44">
        <v>710</v>
      </c>
      <c r="I44" s="2">
        <f t="shared" si="14"/>
        <v>705</v>
      </c>
      <c r="J44" s="2">
        <f t="shared" si="8"/>
        <v>10</v>
      </c>
      <c r="K44" s="7">
        <f t="shared" si="13"/>
        <v>0.3976311336717428</v>
      </c>
      <c r="M44">
        <f t="shared" ref="M44:M59" si="18">1/60</f>
        <v>1.6666666666666666E-2</v>
      </c>
      <c r="N44" t="s">
        <v>1056</v>
      </c>
      <c r="O44" t="s">
        <v>1057</v>
      </c>
      <c r="P44" s="2">
        <f t="shared" si="7"/>
        <v>1.4015904572564613</v>
      </c>
      <c r="Q44">
        <v>0.1</v>
      </c>
      <c r="R44">
        <f t="shared" ref="R44:R52" si="19">((Q44/100)*CF$2)/((AG44/100)*CF$6+(W44/100)*CL$2+(AI44/100)*CH$6+(AK44/100)*CJ$6+(AM44/100)*CL$6+(AO44/100)*CF$10+(AQ44/100)*CH$10+(AS44/100)*CJ$10+(U44/100)*CJ$2+(Q44/100)*CF$2)</f>
        <v>1.1354939571889737E-3</v>
      </c>
      <c r="S44">
        <v>0</v>
      </c>
      <c r="T44">
        <v>0</v>
      </c>
      <c r="U44">
        <v>0.11</v>
      </c>
      <c r="V44">
        <f t="shared" ref="V44:V52" si="20">((U44/100)*CJ$2)/((AG44/100)*CF$6+(W44/100)*CL$2+(AI44/100)*CH$6+(AK44/100)*CJ$6+(AM44/100)*CL$6+(AO44/100)*CF$10+(AQ44/100)*CH$10+(AS44/100)*CJ$10+(U44/100)*CJ$2+(Q44/100)*CF$2)</f>
        <v>1.1536619319793982E-3</v>
      </c>
      <c r="W44">
        <v>0.86</v>
      </c>
      <c r="X44">
        <f t="shared" ref="X44:X52" si="21">((W44/100)*CL$2)/((AG44/100)*CF$6+(W44/100)*CL$2+(AI44/100)*CH$6+(AK44/100)*CJ$6+(AM44/100)*CL$6+(AO44/100)*CF$10+(AQ44/100)*CH$10+(AS44/100)*CJ$10+(U44/100)*CJ$2+(Q44/100)*CF$2)</f>
        <v>8.4424384913670634E-3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f t="shared" ref="AG44:AG52" si="22">100-W44-AI44-AK44-AM44-AO44-AQ44-AS44-U44</f>
        <v>96.57</v>
      </c>
      <c r="AH44">
        <f t="shared" ref="AH44:AH52" si="23">((AG44/100)*CF$6)/((AG44/100)*CF$6+(W44/100)*CL$2+(AI44/100)*CH$6+(AK44/100)*CJ$6+(AM44/100)*CL$6+(AO44/100)*CF$10+(AQ44/100)*CH$10+(AS44/100)*CJ$10+(U44/100)*CJ$2+(Q44/100)*CF$2)</f>
        <v>0.96365845371656811</v>
      </c>
      <c r="AI44">
        <v>0.39</v>
      </c>
      <c r="AJ44">
        <f t="shared" ref="AJ44:AJ52" si="24">((AI44/100)*CH$6)/((AG44/100)*CF$6+(W44/100)*CL$2+(AI44/100)*CH$6+(AK44/100)*CJ$6+(AM44/100)*CL$6+(AO44/100)*CF$10+(AQ44/100)*CH$10+(AS44/100)*CJ$10+(U44/100)*CJ$2+(Q44/100)*CF$2)</f>
        <v>8.3695907627190293E-4</v>
      </c>
      <c r="AK44">
        <v>0.01</v>
      </c>
      <c r="AL44">
        <f t="shared" ref="AL44:AL52" si="25">((AK44/100)*CJ$6)/((AG44/100)*CF$6+(W44/100)*CL$2+(AI44/100)*CH$6+(AK44/100)*CJ$6+(AM44/100)*CL$6+(AO44/100)*CF$10+(AQ44/100)*CH$10+(AS44/100)*CJ$10+(U44/100)*CJ$2+(Q44/100)*CF$2)</f>
        <v>5.5339829185381476E-5</v>
      </c>
      <c r="AM44">
        <v>0.03</v>
      </c>
      <c r="AN44">
        <f t="shared" ref="AN44:AN52" si="26">((AM44/100)*CL$6)/((AG44/100)*CF$6+(W44/100)*CL$2+(AI44/100)*CH$6+(AK44/100)*CJ$6+(AM44/100)*CL$6+(AO44/100)*CF$10+(AQ44/100)*CH$10+(AS44/100)*CJ$10+(U44/100)*CJ$2+(Q44/100)*CF$2)</f>
        <v>1.7189476551421784E-4</v>
      </c>
      <c r="AO44">
        <v>0.25</v>
      </c>
      <c r="AP44">
        <f t="shared" ref="AP44:AP52" si="27">((AO44/100)*CF$10)/((AG44/100)*CF$6+(W44/100)*CL$2+(AI44/100)*CH$6+(AK44/100)*CJ$6+(AM44/100)*CL$6+(AO44/100)*CF$10+(AQ44/100)*CH$10+(AS44/100)*CJ$10+(U44/100)*CJ$2+(Q44/100)*CF$2)</f>
        <v>1.2546389833597285E-3</v>
      </c>
      <c r="AQ44">
        <v>0.92</v>
      </c>
      <c r="AR44">
        <f t="shared" ref="AR44:AR52" si="28">((AQ44/100)*CH$10)/((AG44/100)*CF$6+(W44/100)*CL$2+(AI44/100)*CH$6+(AK44/100)*CJ$6+(AM44/100)*CL$6+(AO44/100)*CF$10+(AQ44/100)*CH$10+(AS44/100)*CJ$10+(U44/100)*CJ$2+(Q44/100)*CF$2)</f>
        <v>8.5478168192493799E-3</v>
      </c>
      <c r="AS44">
        <v>0.86</v>
      </c>
      <c r="AT44">
        <f t="shared" ref="AT44:AT52" si="29">((AS44/100)*CJ$10)/((AG44/100)*CF$6+(W44/100)*CL$2+(AI44/100)*CH$6+(AK44/100)*CJ$6+(AM44/100)*CL$6+(AO44/100)*CF$10+(AQ44/100)*CH$10+(AS44/100)*CJ$10+(U44/100)*CJ$2+(Q44/100)*CF$2)</f>
        <v>1.4743302429315881E-2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f>((BI44/100)*CV$2)/((BI44/100)*CV$2+(BK44/100)*CX$2+(BM44/100)*CZ$2+(BO44/100)*CH$2+(BQ44/100)*CL$10+(BS44/100)*CF$13+(BU44/100)*CH$13+(BW44/100)*CJ$13)</f>
        <v>0</v>
      </c>
      <c r="BK44">
        <v>0</v>
      </c>
      <c r="BL44">
        <f>((BK44/100)*CX$2)/((BI44/100)*CV$2+(BK44/100)*CX$2+(BM44/100)*CZ$2+(BO44/100)*CH$2+(BQ44/100)*CL$10+(BS44/100)*CF$13+(BU44/100)*CH$13+(BW44/100)*CJ$13)</f>
        <v>0</v>
      </c>
      <c r="BM44">
        <v>0</v>
      </c>
      <c r="BN44">
        <f>((BM44/100)*CZ$2)/((BI44/100)*CV$2+(BK44/100)*CX$2+(BM44/100)*CZ$2+(BO44/100)*CH$2+(BQ44/100)*CL$10+(BS44/100)*CF$13+(BU44/100)*CH$13+(BW44/100)*CJ$13)</f>
        <v>0</v>
      </c>
      <c r="BO44">
        <v>0</v>
      </c>
      <c r="BP44">
        <f>((BO44/100)*CH$2)/((BI44/100)*CV$2+(BK44/100)*CX$2+(BM44/100)*CZ$2+(BO44/100)*CH$2+(BQ44/100)*CL$10+(BS44/100)*CF$13+(BU44/100)*CH$13+(BW44/100)*CJ$13)</f>
        <v>0</v>
      </c>
      <c r="BQ44">
        <v>0</v>
      </c>
      <c r="BR44">
        <f>((BQ44/100)*CL$10)/((BI44/100)*CV$2+(BK44/100)*CX$2+(BM44/100)*CZ$2+(BO44/100)*CH$2+(BQ44/100)*CL$10+(BS44/100)*CF$13+(BU44/100)*CH$13+(BW44/100)*CJ$13)</f>
        <v>0</v>
      </c>
      <c r="BS44">
        <f>100-BW44</f>
        <v>97.5</v>
      </c>
      <c r="BT44">
        <f>((BS44/100)*CF$13)/((BI44/100)*CV$2+(BK44/100)*CX$2+(BM44/100)*CZ$2+(BO44/100)*CH$2+(BQ44/100)*CL$10+(BS44/100)*CF$13+(BU44/100)*CH$13+(BW44/100)*CJ$13)</f>
        <v>0.95681044584565589</v>
      </c>
      <c r="BU44">
        <v>0</v>
      </c>
      <c r="BV44">
        <f>((BU44/100)*CH$13)/((BI44/100)*CV$2+(BK44/100)*CX$2+(BM44/100)*CZ$2+(BO44/100)*CH$2+(BQ44/100)*CL$10+(BS44/100)*CF$13+(BU44/100)*CH$13+(BW44/100)*CJ$13)</f>
        <v>0</v>
      </c>
      <c r="BW44">
        <v>2.5</v>
      </c>
      <c r="BX44">
        <f>((BW44/100)*CJ$13)/((BI44/100)*CV$2+(BK44/100)*CX$2+(BM44/100)*CZ$2+(BO44/100)*CH$2+(BQ44/100)*CL$10+(BS44/100)*CF$13+(BU44/100)*CH$13+(BW44/100)*CJ$13)</f>
        <v>4.318955415434407E-2</v>
      </c>
      <c r="BY44">
        <v>0</v>
      </c>
      <c r="BZ44">
        <v>0</v>
      </c>
      <c r="CA44">
        <v>0</v>
      </c>
      <c r="CB44">
        <v>0</v>
      </c>
      <c r="CC44" s="1" t="s">
        <v>1065</v>
      </c>
      <c r="CD44" t="s">
        <v>264</v>
      </c>
      <c r="CF44" t="s">
        <v>264</v>
      </c>
    </row>
    <row r="45" spans="1:84" x14ac:dyDescent="0.45">
      <c r="A45" t="s">
        <v>1064</v>
      </c>
      <c r="B45">
        <v>1773</v>
      </c>
      <c r="C45" s="2">
        <f t="shared" si="17"/>
        <v>1.9783028575991635</v>
      </c>
      <c r="D45" t="s">
        <v>1067</v>
      </c>
      <c r="E45">
        <f>226+273</f>
        <v>499</v>
      </c>
      <c r="F45" s="2">
        <f t="shared" si="16"/>
        <v>4.0683383365707222</v>
      </c>
      <c r="G45">
        <v>715</v>
      </c>
      <c r="H45">
        <v>723</v>
      </c>
      <c r="I45" s="2">
        <f t="shared" si="14"/>
        <v>719</v>
      </c>
      <c r="J45" s="2">
        <f t="shared" si="8"/>
        <v>8</v>
      </c>
      <c r="K45" s="7">
        <f t="shared" si="13"/>
        <v>0.40552735476593343</v>
      </c>
      <c r="M45">
        <f t="shared" si="18"/>
        <v>1.6666666666666666E-2</v>
      </c>
      <c r="N45" t="s">
        <v>1056</v>
      </c>
      <c r="O45" t="s">
        <v>1057</v>
      </c>
      <c r="P45" s="2">
        <f t="shared" si="7"/>
        <v>1.4408817635270541</v>
      </c>
      <c r="Q45">
        <v>0.1</v>
      </c>
      <c r="R45">
        <f t="shared" si="19"/>
        <v>1.1354939571889737E-3</v>
      </c>
      <c r="S45">
        <v>0</v>
      </c>
      <c r="T45">
        <v>0</v>
      </c>
      <c r="U45">
        <v>0.11</v>
      </c>
      <c r="V45">
        <f t="shared" si="20"/>
        <v>1.1536619319793982E-3</v>
      </c>
      <c r="W45">
        <v>0.86</v>
      </c>
      <c r="X45">
        <f t="shared" si="21"/>
        <v>8.4424384913670634E-3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f t="shared" si="22"/>
        <v>96.57</v>
      </c>
      <c r="AH45">
        <f t="shared" si="23"/>
        <v>0.96365845371656811</v>
      </c>
      <c r="AI45">
        <v>0.39</v>
      </c>
      <c r="AJ45">
        <f t="shared" si="24"/>
        <v>8.3695907627190293E-4</v>
      </c>
      <c r="AK45">
        <v>0.01</v>
      </c>
      <c r="AL45">
        <f t="shared" si="25"/>
        <v>5.5339829185381476E-5</v>
      </c>
      <c r="AM45">
        <v>0.03</v>
      </c>
      <c r="AN45">
        <f t="shared" si="26"/>
        <v>1.7189476551421784E-4</v>
      </c>
      <c r="AO45">
        <v>0.25</v>
      </c>
      <c r="AP45">
        <f t="shared" si="27"/>
        <v>1.2546389833597285E-3</v>
      </c>
      <c r="AQ45">
        <v>0.92</v>
      </c>
      <c r="AR45">
        <f t="shared" si="28"/>
        <v>8.5478168192493799E-3</v>
      </c>
      <c r="AS45">
        <v>0.86</v>
      </c>
      <c r="AT45">
        <f t="shared" si="29"/>
        <v>1.4743302429315881E-2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f>((BI45/100)*CV$2)/((BI45/100)*CV$2+(BK45/100)*CX$2+(BM45/100)*CZ$2+(BO45/100)*CH$2+(BQ45/100)*CL$10+(BS45/100)*CF$13+(BU45/100)*CH$13+(BW45/100)*CJ$13)</f>
        <v>0</v>
      </c>
      <c r="BK45">
        <v>0</v>
      </c>
      <c r="BL45">
        <f>((BK45/100)*CX$2)/((BI45/100)*CV$2+(BK45/100)*CX$2+(BM45/100)*CZ$2+(BO45/100)*CH$2+(BQ45/100)*CL$10+(BS45/100)*CF$13+(BU45/100)*CH$13+(BW45/100)*CJ$13)</f>
        <v>0</v>
      </c>
      <c r="BM45">
        <v>0</v>
      </c>
      <c r="BN45">
        <f>((BM45/100)*CZ$2)/((BI45/100)*CV$2+(BK45/100)*CX$2+(BM45/100)*CZ$2+(BO45/100)*CH$2+(BQ45/100)*CL$10+(BS45/100)*CF$13+(BU45/100)*CH$13+(BW45/100)*CJ$13)</f>
        <v>0</v>
      </c>
      <c r="BO45">
        <v>0</v>
      </c>
      <c r="BP45">
        <f t="shared" ref="BP45:BP53" si="30">((BO45/100)*CH$2)/((BI45/100)*CV$2+(BK45/100)*CX$2+(BM45/100)*CZ$2+(BO45/100)*CH$2+(BQ45/100)*CL$10+(BS45/100)*CF$13+(BU45/100)*CH$13+(BW45/100)*CJ$13)</f>
        <v>0</v>
      </c>
      <c r="BQ45">
        <v>0</v>
      </c>
      <c r="BR45">
        <f t="shared" ref="BR45:BR53" si="31">((BQ45/100)*CL$10)/((BI45/100)*CV$2+(BK45/100)*CX$2+(BM45/100)*CZ$2+(BO45/100)*CH$2+(BQ45/100)*CL$10+(BS45/100)*CF$13+(BU45/100)*CH$13+(BW45/100)*CJ$13)</f>
        <v>0</v>
      </c>
      <c r="BS45">
        <f t="shared" ref="BS45:BS53" si="32">100-BW45</f>
        <v>96</v>
      </c>
      <c r="BT45">
        <f t="shared" ref="BT45:BT59" si="33">((BS45/100)*CF$13)/((BI45/100)*CV$2+(BK45/100)*CX$2+(BM45/100)*CZ$2+(BO45/100)*CH$2+(BQ45/100)*CL$10+(BS45/100)*CF$13+(BU45/100)*CH$13+(BW45/100)*CJ$13)</f>
        <v>0.9316616634292777</v>
      </c>
      <c r="BU45">
        <v>0</v>
      </c>
      <c r="BV45">
        <f t="shared" ref="BV45:BV59" si="34">((BU45/100)*CH$13)/((BI45/100)*CV$2+(BK45/100)*CX$2+(BM45/100)*CZ$2+(BO45/100)*CH$2+(BQ45/100)*CL$10+(BS45/100)*CF$13+(BU45/100)*CH$13+(BW45/100)*CJ$13)</f>
        <v>0</v>
      </c>
      <c r="BW45">
        <v>4</v>
      </c>
      <c r="BX45">
        <f t="shared" ref="BX45:BX59" si="35">((BW45/100)*CJ$13)/((BI45/100)*CV$2+(BK45/100)*CX$2+(BM45/100)*CZ$2+(BO45/100)*CH$2+(BQ45/100)*CL$10+(BS45/100)*CF$13+(BU45/100)*CH$13+(BW45/100)*CJ$13)</f>
        <v>6.8338336570722233E-2</v>
      </c>
      <c r="BY45">
        <v>0</v>
      </c>
      <c r="BZ45">
        <v>0</v>
      </c>
      <c r="CA45">
        <v>0</v>
      </c>
      <c r="CB45">
        <v>0</v>
      </c>
      <c r="CC45" s="1" t="s">
        <v>1065</v>
      </c>
      <c r="CD45" t="s">
        <v>264</v>
      </c>
      <c r="CF45" t="s">
        <v>264</v>
      </c>
    </row>
    <row r="46" spans="1:84" x14ac:dyDescent="0.45">
      <c r="A46" t="s">
        <v>1064</v>
      </c>
      <c r="B46">
        <v>1773</v>
      </c>
      <c r="C46" s="2">
        <f t="shared" si="17"/>
        <v>1.9783028575991635</v>
      </c>
      <c r="D46" t="s">
        <v>1068</v>
      </c>
      <c r="E46">
        <f>225+273</f>
        <v>498</v>
      </c>
      <c r="F46" s="2">
        <f t="shared" si="16"/>
        <v>4.0765979906680787</v>
      </c>
      <c r="G46">
        <v>711</v>
      </c>
      <c r="H46">
        <v>723</v>
      </c>
      <c r="I46" s="2">
        <f t="shared" si="14"/>
        <v>717</v>
      </c>
      <c r="J46" s="2">
        <f t="shared" si="8"/>
        <v>12</v>
      </c>
      <c r="K46" s="7">
        <f t="shared" si="13"/>
        <v>0.40439932318104904</v>
      </c>
      <c r="M46">
        <f t="shared" si="18"/>
        <v>1.6666666666666666E-2</v>
      </c>
      <c r="N46" t="s">
        <v>1056</v>
      </c>
      <c r="O46" t="s">
        <v>1057</v>
      </c>
      <c r="P46" s="2">
        <f t="shared" si="7"/>
        <v>1.4397590361445782</v>
      </c>
      <c r="Q46">
        <v>0.1</v>
      </c>
      <c r="R46">
        <f t="shared" si="19"/>
        <v>1.1354939571889737E-3</v>
      </c>
      <c r="S46">
        <v>0</v>
      </c>
      <c r="T46">
        <v>0</v>
      </c>
      <c r="U46">
        <v>0.11</v>
      </c>
      <c r="V46">
        <f t="shared" si="20"/>
        <v>1.1536619319793982E-3</v>
      </c>
      <c r="W46">
        <v>0.86</v>
      </c>
      <c r="X46">
        <f t="shared" si="21"/>
        <v>8.4424384913670634E-3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f t="shared" si="22"/>
        <v>96.57</v>
      </c>
      <c r="AH46">
        <f t="shared" si="23"/>
        <v>0.96365845371656811</v>
      </c>
      <c r="AI46">
        <v>0.39</v>
      </c>
      <c r="AJ46">
        <f t="shared" si="24"/>
        <v>8.3695907627190293E-4</v>
      </c>
      <c r="AK46">
        <v>0.01</v>
      </c>
      <c r="AL46">
        <f t="shared" si="25"/>
        <v>5.5339829185381476E-5</v>
      </c>
      <c r="AM46">
        <v>0.03</v>
      </c>
      <c r="AN46">
        <f t="shared" si="26"/>
        <v>1.7189476551421784E-4</v>
      </c>
      <c r="AO46">
        <v>0.25</v>
      </c>
      <c r="AP46">
        <f t="shared" si="27"/>
        <v>1.2546389833597285E-3</v>
      </c>
      <c r="AQ46">
        <v>0.92</v>
      </c>
      <c r="AR46">
        <f t="shared" si="28"/>
        <v>8.5478168192493799E-3</v>
      </c>
      <c r="AS46">
        <v>0.86</v>
      </c>
      <c r="AT46">
        <f t="shared" si="29"/>
        <v>1.4743302429315881E-2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f t="shared" ref="BJ46:BJ59" si="36">((BI46/100)*CV$2)/((BI46/100)*CV$2+(BK46/100)*CX$2+(BM46/100)*CZ$2+(BO46/100)*CH$2+(BQ46/100)*CL$10+(BS46/100)*CF$13+(BU46/100)*CH$13+(BW46/100)*CJ$13)</f>
        <v>0</v>
      </c>
      <c r="BK46">
        <v>0</v>
      </c>
      <c r="BL46">
        <f t="shared" ref="BL46:BL59" si="37">((BK46/100)*CX$2)/((BI46/100)*CV$2+(BK46/100)*CX$2+(BM46/100)*CZ$2+(BO46/100)*CH$2+(BQ46/100)*CL$10+(BS46/100)*CF$13+(BU46/100)*CH$13+(BW46/100)*CJ$13)</f>
        <v>0</v>
      </c>
      <c r="BM46">
        <v>0</v>
      </c>
      <c r="BN46">
        <f t="shared" ref="BN46:BN59" si="38">((BM46/100)*CZ$2)/((BI46/100)*CV$2+(BK46/100)*CX$2+(BM46/100)*CZ$2+(BO46/100)*CH$2+(BQ46/100)*CL$10+(BS46/100)*CF$13+(BU46/100)*CH$13+(BW46/100)*CJ$13)</f>
        <v>0</v>
      </c>
      <c r="BO46">
        <v>0</v>
      </c>
      <c r="BP46">
        <f t="shared" si="30"/>
        <v>0</v>
      </c>
      <c r="BQ46">
        <v>0</v>
      </c>
      <c r="BR46">
        <f t="shared" si="31"/>
        <v>0</v>
      </c>
      <c r="BS46">
        <f t="shared" si="32"/>
        <v>95.5</v>
      </c>
      <c r="BT46">
        <f t="shared" si="33"/>
        <v>0.92340200933192096</v>
      </c>
      <c r="BU46">
        <v>0</v>
      </c>
      <c r="BV46">
        <f t="shared" si="34"/>
        <v>0</v>
      </c>
      <c r="BW46">
        <v>4.5</v>
      </c>
      <c r="BX46">
        <f t="shared" si="35"/>
        <v>7.6597990668079041E-2</v>
      </c>
      <c r="BY46">
        <v>0</v>
      </c>
      <c r="BZ46">
        <v>0</v>
      </c>
      <c r="CA46">
        <v>0</v>
      </c>
      <c r="CB46">
        <v>0</v>
      </c>
      <c r="CC46" s="1" t="s">
        <v>1065</v>
      </c>
      <c r="CD46" t="s">
        <v>264</v>
      </c>
      <c r="CF46" t="s">
        <v>264</v>
      </c>
    </row>
    <row r="47" spans="1:84" x14ac:dyDescent="0.45">
      <c r="A47" t="s">
        <v>1064</v>
      </c>
      <c r="B47">
        <v>1773</v>
      </c>
      <c r="C47" s="2">
        <f t="shared" si="17"/>
        <v>1.9783028575991635</v>
      </c>
      <c r="D47" t="s">
        <v>1069</v>
      </c>
      <c r="E47">
        <f>225+273</f>
        <v>498</v>
      </c>
      <c r="F47" s="2">
        <f t="shared" si="16"/>
        <v>4.0847971369097618</v>
      </c>
      <c r="G47">
        <v>726</v>
      </c>
      <c r="H47">
        <v>749</v>
      </c>
      <c r="I47" s="2">
        <f t="shared" si="14"/>
        <v>737.5</v>
      </c>
      <c r="J47" s="2">
        <f t="shared" si="8"/>
        <v>23</v>
      </c>
      <c r="K47" s="7">
        <f t="shared" si="13"/>
        <v>0.41596164692611393</v>
      </c>
      <c r="M47">
        <f t="shared" si="18"/>
        <v>1.6666666666666666E-2</v>
      </c>
      <c r="N47" t="s">
        <v>1056</v>
      </c>
      <c r="O47" t="s">
        <v>1057</v>
      </c>
      <c r="P47" s="2">
        <f t="shared" si="7"/>
        <v>1.4809236947791165</v>
      </c>
      <c r="Q47">
        <v>0.1</v>
      </c>
      <c r="R47">
        <f t="shared" si="19"/>
        <v>1.1354939571889737E-3</v>
      </c>
      <c r="S47">
        <v>0</v>
      </c>
      <c r="T47">
        <v>0</v>
      </c>
      <c r="U47">
        <v>0.11</v>
      </c>
      <c r="V47">
        <f t="shared" si="20"/>
        <v>1.1536619319793982E-3</v>
      </c>
      <c r="W47">
        <v>0.86</v>
      </c>
      <c r="X47">
        <f t="shared" si="21"/>
        <v>8.4424384913670634E-3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f t="shared" si="22"/>
        <v>96.57</v>
      </c>
      <c r="AH47">
        <f t="shared" si="23"/>
        <v>0.96365845371656811</v>
      </c>
      <c r="AI47">
        <v>0.39</v>
      </c>
      <c r="AJ47">
        <f t="shared" si="24"/>
        <v>8.3695907627190293E-4</v>
      </c>
      <c r="AK47">
        <v>0.01</v>
      </c>
      <c r="AL47">
        <f t="shared" si="25"/>
        <v>5.5339829185381476E-5</v>
      </c>
      <c r="AM47">
        <v>0.03</v>
      </c>
      <c r="AN47">
        <f t="shared" si="26"/>
        <v>1.7189476551421784E-4</v>
      </c>
      <c r="AO47">
        <v>0.25</v>
      </c>
      <c r="AP47">
        <f t="shared" si="27"/>
        <v>1.2546389833597285E-3</v>
      </c>
      <c r="AQ47">
        <v>0.92</v>
      </c>
      <c r="AR47">
        <f t="shared" si="28"/>
        <v>8.5478168192493799E-3</v>
      </c>
      <c r="AS47">
        <v>0.86</v>
      </c>
      <c r="AT47">
        <f t="shared" si="29"/>
        <v>1.4743302429315881E-2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f t="shared" si="36"/>
        <v>0</v>
      </c>
      <c r="BK47">
        <v>0</v>
      </c>
      <c r="BL47">
        <f t="shared" si="37"/>
        <v>0</v>
      </c>
      <c r="BM47">
        <v>0</v>
      </c>
      <c r="BN47">
        <f t="shared" si="38"/>
        <v>0</v>
      </c>
      <c r="BO47">
        <v>0</v>
      </c>
      <c r="BP47">
        <f t="shared" si="30"/>
        <v>0</v>
      </c>
      <c r="BQ47">
        <v>0</v>
      </c>
      <c r="BR47">
        <f t="shared" si="31"/>
        <v>0</v>
      </c>
      <c r="BS47">
        <f t="shared" si="32"/>
        <v>95</v>
      </c>
      <c r="BT47">
        <f t="shared" si="33"/>
        <v>0.91520286309023846</v>
      </c>
      <c r="BU47">
        <v>0</v>
      </c>
      <c r="BV47">
        <f t="shared" si="34"/>
        <v>0</v>
      </c>
      <c r="BW47">
        <v>5</v>
      </c>
      <c r="BX47">
        <f t="shared" si="35"/>
        <v>8.4797136909761539E-2</v>
      </c>
      <c r="BY47">
        <v>0</v>
      </c>
      <c r="BZ47">
        <v>0</v>
      </c>
      <c r="CA47">
        <v>0</v>
      </c>
      <c r="CB47">
        <v>0</v>
      </c>
      <c r="CC47" s="1" t="s">
        <v>1065</v>
      </c>
      <c r="CD47" t="s">
        <v>264</v>
      </c>
      <c r="CF47" t="s">
        <v>264</v>
      </c>
    </row>
    <row r="48" spans="1:84" x14ac:dyDescent="0.45">
      <c r="A48" t="s">
        <v>1064</v>
      </c>
      <c r="B48">
        <v>1773</v>
      </c>
      <c r="C48" s="2">
        <f t="shared" si="17"/>
        <v>1.9783028575991635</v>
      </c>
      <c r="D48" t="s">
        <v>1070</v>
      </c>
      <c r="E48">
        <f>216+273</f>
        <v>489</v>
      </c>
      <c r="F48" s="2">
        <f t="shared" si="16"/>
        <v>4.163601775523146</v>
      </c>
      <c r="G48">
        <v>728</v>
      </c>
      <c r="H48">
        <v>751</v>
      </c>
      <c r="I48" s="2">
        <f t="shared" si="14"/>
        <v>739.5</v>
      </c>
      <c r="J48" s="2">
        <f t="shared" si="8"/>
        <v>23</v>
      </c>
      <c r="K48" s="7">
        <f t="shared" si="13"/>
        <v>0.41708967851099832</v>
      </c>
      <c r="M48">
        <f t="shared" si="18"/>
        <v>1.6666666666666666E-2</v>
      </c>
      <c r="N48" t="s">
        <v>1056</v>
      </c>
      <c r="O48" t="s">
        <v>1057</v>
      </c>
      <c r="P48" s="2">
        <f t="shared" si="7"/>
        <v>1.5122699386503067</v>
      </c>
      <c r="Q48">
        <v>0.1</v>
      </c>
      <c r="R48">
        <f t="shared" si="19"/>
        <v>1.1354939571889737E-3</v>
      </c>
      <c r="S48">
        <v>0</v>
      </c>
      <c r="T48">
        <v>0</v>
      </c>
      <c r="U48">
        <v>0.11</v>
      </c>
      <c r="V48">
        <f t="shared" si="20"/>
        <v>1.1536619319793982E-3</v>
      </c>
      <c r="W48">
        <v>0.86</v>
      </c>
      <c r="X48">
        <f t="shared" si="21"/>
        <v>8.4424384913670634E-3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f t="shared" si="22"/>
        <v>96.57</v>
      </c>
      <c r="AH48">
        <f t="shared" si="23"/>
        <v>0.96365845371656811</v>
      </c>
      <c r="AI48">
        <v>0.39</v>
      </c>
      <c r="AJ48">
        <f t="shared" si="24"/>
        <v>8.3695907627190293E-4</v>
      </c>
      <c r="AK48">
        <v>0.01</v>
      </c>
      <c r="AL48">
        <f t="shared" si="25"/>
        <v>5.5339829185381476E-5</v>
      </c>
      <c r="AM48">
        <v>0.03</v>
      </c>
      <c r="AN48">
        <f t="shared" si="26"/>
        <v>1.7189476551421784E-4</v>
      </c>
      <c r="AO48">
        <v>0.25</v>
      </c>
      <c r="AP48">
        <f t="shared" si="27"/>
        <v>1.2546389833597285E-3</v>
      </c>
      <c r="AQ48">
        <v>0.92</v>
      </c>
      <c r="AR48">
        <f t="shared" si="28"/>
        <v>8.5478168192493799E-3</v>
      </c>
      <c r="AS48">
        <v>0.86</v>
      </c>
      <c r="AT48">
        <f t="shared" si="29"/>
        <v>1.4743302429315881E-2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f t="shared" si="36"/>
        <v>0</v>
      </c>
      <c r="BK48">
        <v>0</v>
      </c>
      <c r="BL48">
        <f t="shared" si="37"/>
        <v>0</v>
      </c>
      <c r="BM48">
        <v>0</v>
      </c>
      <c r="BN48">
        <f t="shared" si="38"/>
        <v>0</v>
      </c>
      <c r="BO48">
        <v>0</v>
      </c>
      <c r="BP48">
        <f t="shared" si="30"/>
        <v>0</v>
      </c>
      <c r="BQ48">
        <v>0</v>
      </c>
      <c r="BR48">
        <f t="shared" si="31"/>
        <v>0</v>
      </c>
      <c r="BS48">
        <f t="shared" si="32"/>
        <v>90</v>
      </c>
      <c r="BT48">
        <f t="shared" si="33"/>
        <v>0.83639822447685486</v>
      </c>
      <c r="BU48">
        <v>0</v>
      </c>
      <c r="BV48">
        <f t="shared" si="34"/>
        <v>0</v>
      </c>
      <c r="BW48">
        <v>10</v>
      </c>
      <c r="BX48">
        <f t="shared" si="35"/>
        <v>0.16360177552314523</v>
      </c>
      <c r="BY48">
        <v>0</v>
      </c>
      <c r="BZ48">
        <v>0</v>
      </c>
      <c r="CA48">
        <v>0</v>
      </c>
      <c r="CB48">
        <v>0</v>
      </c>
      <c r="CC48" s="1" t="s">
        <v>1065</v>
      </c>
      <c r="CD48" t="s">
        <v>264</v>
      </c>
      <c r="CF48" t="s">
        <v>264</v>
      </c>
    </row>
    <row r="49" spans="1:84" x14ac:dyDescent="0.45">
      <c r="A49" t="s">
        <v>1064</v>
      </c>
      <c r="B49">
        <v>1773</v>
      </c>
      <c r="C49" s="2">
        <f t="shared" si="17"/>
        <v>1.9783028575991635</v>
      </c>
      <c r="D49" t="s">
        <v>1071</v>
      </c>
      <c r="E49">
        <f>213+273</f>
        <v>486</v>
      </c>
      <c r="F49" s="2">
        <f t="shared" si="16"/>
        <v>4.1935860382392178</v>
      </c>
      <c r="G49">
        <v>737</v>
      </c>
      <c r="H49">
        <v>748</v>
      </c>
      <c r="I49" s="2">
        <f t="shared" si="14"/>
        <v>742.5</v>
      </c>
      <c r="J49" s="2">
        <f t="shared" si="8"/>
        <v>11</v>
      </c>
      <c r="K49" s="7">
        <f t="shared" si="13"/>
        <v>0.41878172588832485</v>
      </c>
      <c r="M49">
        <f t="shared" si="18"/>
        <v>1.6666666666666666E-2</v>
      </c>
      <c r="N49" t="s">
        <v>1056</v>
      </c>
      <c r="O49" t="s">
        <v>1057</v>
      </c>
      <c r="P49" s="2">
        <f t="shared" si="7"/>
        <v>1.5277777777777777</v>
      </c>
      <c r="Q49">
        <v>0.1</v>
      </c>
      <c r="R49">
        <f t="shared" si="19"/>
        <v>1.1354939571889737E-3</v>
      </c>
      <c r="S49">
        <v>0</v>
      </c>
      <c r="T49">
        <v>0</v>
      </c>
      <c r="U49">
        <v>0.11</v>
      </c>
      <c r="V49">
        <f t="shared" si="20"/>
        <v>1.1536619319793982E-3</v>
      </c>
      <c r="W49">
        <v>0.86</v>
      </c>
      <c r="X49">
        <f t="shared" si="21"/>
        <v>8.4424384913670634E-3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f t="shared" si="22"/>
        <v>96.57</v>
      </c>
      <c r="AH49">
        <f t="shared" si="23"/>
        <v>0.96365845371656811</v>
      </c>
      <c r="AI49">
        <v>0.39</v>
      </c>
      <c r="AJ49">
        <f t="shared" si="24"/>
        <v>8.3695907627190293E-4</v>
      </c>
      <c r="AK49">
        <v>0.01</v>
      </c>
      <c r="AL49">
        <f t="shared" si="25"/>
        <v>5.5339829185381476E-5</v>
      </c>
      <c r="AM49">
        <v>0.03</v>
      </c>
      <c r="AN49">
        <f t="shared" si="26"/>
        <v>1.7189476551421784E-4</v>
      </c>
      <c r="AO49">
        <v>0.25</v>
      </c>
      <c r="AP49">
        <f t="shared" si="27"/>
        <v>1.2546389833597285E-3</v>
      </c>
      <c r="AQ49">
        <v>0.92</v>
      </c>
      <c r="AR49">
        <f t="shared" si="28"/>
        <v>8.5478168192493799E-3</v>
      </c>
      <c r="AS49">
        <v>0.86</v>
      </c>
      <c r="AT49">
        <f t="shared" si="29"/>
        <v>1.4743302429315881E-2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f t="shared" si="36"/>
        <v>0</v>
      </c>
      <c r="BK49">
        <v>0</v>
      </c>
      <c r="BL49">
        <f t="shared" si="37"/>
        <v>0</v>
      </c>
      <c r="BM49">
        <v>0</v>
      </c>
      <c r="BN49">
        <f t="shared" si="38"/>
        <v>0</v>
      </c>
      <c r="BO49">
        <v>0</v>
      </c>
      <c r="BP49">
        <f t="shared" si="30"/>
        <v>0</v>
      </c>
      <c r="BQ49">
        <v>0</v>
      </c>
      <c r="BR49">
        <f t="shared" si="31"/>
        <v>0</v>
      </c>
      <c r="BS49">
        <f t="shared" si="32"/>
        <v>88</v>
      </c>
      <c r="BT49">
        <f t="shared" si="33"/>
        <v>0.80641396176078262</v>
      </c>
      <c r="BU49">
        <v>0</v>
      </c>
      <c r="BV49">
        <f t="shared" si="34"/>
        <v>0</v>
      </c>
      <c r="BW49">
        <v>12</v>
      </c>
      <c r="BX49">
        <f t="shared" si="35"/>
        <v>0.19358603823921741</v>
      </c>
      <c r="BY49">
        <v>0</v>
      </c>
      <c r="BZ49">
        <v>0</v>
      </c>
      <c r="CA49">
        <v>0</v>
      </c>
      <c r="CB49">
        <v>0</v>
      </c>
      <c r="CC49" s="1" t="s">
        <v>1065</v>
      </c>
      <c r="CD49" t="s">
        <v>264</v>
      </c>
      <c r="CF49" t="s">
        <v>264</v>
      </c>
    </row>
    <row r="50" spans="1:84" x14ac:dyDescent="0.45">
      <c r="A50" t="s">
        <v>1064</v>
      </c>
      <c r="B50">
        <v>1773</v>
      </c>
      <c r="C50" s="2">
        <f t="shared" si="17"/>
        <v>1.9783028575991635</v>
      </c>
      <c r="D50" t="s">
        <v>1072</v>
      </c>
      <c r="E50">
        <f>209+273</f>
        <v>482</v>
      </c>
      <c r="F50" s="2">
        <f t="shared" si="16"/>
        <v>4.2370274592534622</v>
      </c>
      <c r="G50">
        <v>740</v>
      </c>
      <c r="H50">
        <v>750</v>
      </c>
      <c r="I50" s="2">
        <f t="shared" si="14"/>
        <v>745</v>
      </c>
      <c r="J50" s="2">
        <f t="shared" si="8"/>
        <v>10</v>
      </c>
      <c r="K50" s="7">
        <f t="shared" si="13"/>
        <v>0.42019176536943037</v>
      </c>
      <c r="M50">
        <f t="shared" si="18"/>
        <v>1.6666666666666666E-2</v>
      </c>
      <c r="N50" t="s">
        <v>1056</v>
      </c>
      <c r="O50" t="s">
        <v>1057</v>
      </c>
      <c r="P50" s="2">
        <f t="shared" si="7"/>
        <v>1.545643153526971</v>
      </c>
      <c r="Q50">
        <v>0.1</v>
      </c>
      <c r="R50">
        <f t="shared" si="19"/>
        <v>1.1354939571889737E-3</v>
      </c>
      <c r="S50">
        <v>0</v>
      </c>
      <c r="T50">
        <v>0</v>
      </c>
      <c r="U50">
        <v>0.11</v>
      </c>
      <c r="V50">
        <f t="shared" si="20"/>
        <v>1.1536619319793982E-3</v>
      </c>
      <c r="W50">
        <v>0.86</v>
      </c>
      <c r="X50">
        <f t="shared" si="21"/>
        <v>8.4424384913670634E-3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f t="shared" si="22"/>
        <v>96.57</v>
      </c>
      <c r="AH50">
        <f t="shared" si="23"/>
        <v>0.96365845371656811</v>
      </c>
      <c r="AI50">
        <v>0.39</v>
      </c>
      <c r="AJ50">
        <f t="shared" si="24"/>
        <v>8.3695907627190293E-4</v>
      </c>
      <c r="AK50">
        <v>0.01</v>
      </c>
      <c r="AL50">
        <f t="shared" si="25"/>
        <v>5.5339829185381476E-5</v>
      </c>
      <c r="AM50">
        <v>0.03</v>
      </c>
      <c r="AN50">
        <f t="shared" si="26"/>
        <v>1.7189476551421784E-4</v>
      </c>
      <c r="AO50">
        <v>0.25</v>
      </c>
      <c r="AP50">
        <f t="shared" si="27"/>
        <v>1.2546389833597285E-3</v>
      </c>
      <c r="AQ50">
        <v>0.92</v>
      </c>
      <c r="AR50">
        <f t="shared" si="28"/>
        <v>8.5478168192493799E-3</v>
      </c>
      <c r="AS50">
        <v>0.86</v>
      </c>
      <c r="AT50">
        <f t="shared" si="29"/>
        <v>1.4743302429315881E-2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f t="shared" si="36"/>
        <v>0</v>
      </c>
      <c r="BK50">
        <v>0</v>
      </c>
      <c r="BL50">
        <f t="shared" si="37"/>
        <v>0</v>
      </c>
      <c r="BM50">
        <v>0</v>
      </c>
      <c r="BN50">
        <f t="shared" si="38"/>
        <v>0</v>
      </c>
      <c r="BO50">
        <v>0</v>
      </c>
      <c r="BP50">
        <f t="shared" si="30"/>
        <v>0</v>
      </c>
      <c r="BQ50">
        <v>0</v>
      </c>
      <c r="BR50">
        <f t="shared" si="31"/>
        <v>0</v>
      </c>
      <c r="BS50">
        <f t="shared" si="32"/>
        <v>85</v>
      </c>
      <c r="BT50">
        <f t="shared" si="33"/>
        <v>0.76297254074653786</v>
      </c>
      <c r="BU50">
        <v>0</v>
      </c>
      <c r="BV50">
        <f t="shared" si="34"/>
        <v>0</v>
      </c>
      <c r="BW50">
        <v>15</v>
      </c>
      <c r="BX50">
        <f t="shared" si="35"/>
        <v>0.23702745925346219</v>
      </c>
      <c r="BY50">
        <v>0</v>
      </c>
      <c r="BZ50">
        <v>0</v>
      </c>
      <c r="CA50">
        <v>0</v>
      </c>
      <c r="CB50">
        <v>0</v>
      </c>
      <c r="CC50" s="1" t="s">
        <v>1065</v>
      </c>
      <c r="CD50" t="s">
        <v>264</v>
      </c>
      <c r="CF50" t="s">
        <v>264</v>
      </c>
    </row>
    <row r="51" spans="1:84" x14ac:dyDescent="0.45">
      <c r="A51" t="s">
        <v>1064</v>
      </c>
      <c r="B51">
        <v>1773</v>
      </c>
      <c r="C51" s="2">
        <f t="shared" si="17"/>
        <v>1.9783028575991635</v>
      </c>
      <c r="D51" t="s">
        <v>1073</v>
      </c>
      <c r="E51">
        <f>201+273</f>
        <v>474</v>
      </c>
      <c r="F51" s="2">
        <f t="shared" si="16"/>
        <v>4.3056067386154249</v>
      </c>
      <c r="G51">
        <v>739</v>
      </c>
      <c r="H51">
        <v>750</v>
      </c>
      <c r="I51" s="2">
        <f t="shared" si="14"/>
        <v>744.5</v>
      </c>
      <c r="J51" s="2">
        <f t="shared" si="8"/>
        <v>11</v>
      </c>
      <c r="K51" s="7">
        <f t="shared" si="13"/>
        <v>0.41990975747320924</v>
      </c>
      <c r="M51">
        <f t="shared" si="18"/>
        <v>1.6666666666666666E-2</v>
      </c>
      <c r="N51" t="s">
        <v>1056</v>
      </c>
      <c r="O51" t="s">
        <v>1057</v>
      </c>
      <c r="P51" s="2">
        <f t="shared" si="7"/>
        <v>1.5706751054852321</v>
      </c>
      <c r="Q51">
        <v>0.1</v>
      </c>
      <c r="R51">
        <f t="shared" si="19"/>
        <v>1.1354939571889737E-3</v>
      </c>
      <c r="S51">
        <v>0</v>
      </c>
      <c r="T51">
        <v>0</v>
      </c>
      <c r="U51">
        <v>0.11</v>
      </c>
      <c r="V51">
        <f t="shared" si="20"/>
        <v>1.1536619319793982E-3</v>
      </c>
      <c r="W51">
        <v>0.86</v>
      </c>
      <c r="X51">
        <f t="shared" si="21"/>
        <v>8.4424384913670634E-3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f t="shared" si="22"/>
        <v>96.57</v>
      </c>
      <c r="AH51">
        <f t="shared" si="23"/>
        <v>0.96365845371656811</v>
      </c>
      <c r="AI51">
        <v>0.39</v>
      </c>
      <c r="AJ51">
        <f t="shared" si="24"/>
        <v>8.3695907627190293E-4</v>
      </c>
      <c r="AK51">
        <v>0.01</v>
      </c>
      <c r="AL51">
        <f t="shared" si="25"/>
        <v>5.5339829185381476E-5</v>
      </c>
      <c r="AM51">
        <v>0.03</v>
      </c>
      <c r="AN51">
        <f t="shared" si="26"/>
        <v>1.7189476551421784E-4</v>
      </c>
      <c r="AO51">
        <v>0.25</v>
      </c>
      <c r="AP51">
        <f t="shared" si="27"/>
        <v>1.2546389833597285E-3</v>
      </c>
      <c r="AQ51">
        <v>0.92</v>
      </c>
      <c r="AR51">
        <f t="shared" si="28"/>
        <v>8.5478168192493799E-3</v>
      </c>
      <c r="AS51">
        <v>0.86</v>
      </c>
      <c r="AT51">
        <f t="shared" si="29"/>
        <v>1.4743302429315881E-2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f t="shared" si="36"/>
        <v>0</v>
      </c>
      <c r="BK51">
        <v>0</v>
      </c>
      <c r="BL51">
        <f t="shared" si="37"/>
        <v>0</v>
      </c>
      <c r="BM51">
        <v>0</v>
      </c>
      <c r="BN51">
        <f t="shared" si="38"/>
        <v>0</v>
      </c>
      <c r="BO51">
        <v>0</v>
      </c>
      <c r="BP51">
        <f t="shared" si="30"/>
        <v>0</v>
      </c>
      <c r="BQ51">
        <v>0</v>
      </c>
      <c r="BR51">
        <f t="shared" si="31"/>
        <v>0</v>
      </c>
      <c r="BS51">
        <f t="shared" si="32"/>
        <v>80</v>
      </c>
      <c r="BT51">
        <f t="shared" si="33"/>
        <v>0.69439326138457491</v>
      </c>
      <c r="BU51">
        <v>0</v>
      </c>
      <c r="BV51">
        <f t="shared" si="34"/>
        <v>0</v>
      </c>
      <c r="BW51">
        <v>20</v>
      </c>
      <c r="BX51">
        <f t="shared" si="35"/>
        <v>0.30560673861542509</v>
      </c>
      <c r="BY51">
        <v>0</v>
      </c>
      <c r="BZ51">
        <v>0</v>
      </c>
      <c r="CA51">
        <v>0</v>
      </c>
      <c r="CB51">
        <v>0</v>
      </c>
      <c r="CC51" s="1" t="s">
        <v>1065</v>
      </c>
      <c r="CD51" t="s">
        <v>264</v>
      </c>
      <c r="CF51" t="s">
        <v>264</v>
      </c>
    </row>
    <row r="52" spans="1:84" x14ac:dyDescent="0.45">
      <c r="A52" t="s">
        <v>1064</v>
      </c>
      <c r="B52">
        <v>1773</v>
      </c>
      <c r="C52" s="2">
        <f t="shared" si="17"/>
        <v>1.9783028575991635</v>
      </c>
      <c r="D52" t="s">
        <v>1074</v>
      </c>
      <c r="E52">
        <f>184+273</f>
        <v>457</v>
      </c>
      <c r="F52" s="2">
        <f t="shared" si="16"/>
        <v>4.430026544848447</v>
      </c>
      <c r="G52">
        <v>703</v>
      </c>
      <c r="H52">
        <v>750</v>
      </c>
      <c r="I52" s="2">
        <f t="shared" si="14"/>
        <v>726.5</v>
      </c>
      <c r="J52" s="2">
        <f t="shared" si="8"/>
        <v>47</v>
      </c>
      <c r="K52" s="7">
        <f t="shared" si="13"/>
        <v>0.40975747320924988</v>
      </c>
      <c r="M52">
        <f t="shared" si="18"/>
        <v>1.6666666666666666E-2</v>
      </c>
      <c r="N52" t="s">
        <v>1056</v>
      </c>
      <c r="O52" t="s">
        <v>1057</v>
      </c>
      <c r="P52" s="2">
        <f t="shared" si="7"/>
        <v>1.5897155361050328</v>
      </c>
      <c r="Q52">
        <v>0.1</v>
      </c>
      <c r="R52">
        <f t="shared" si="19"/>
        <v>1.1354939571889737E-3</v>
      </c>
      <c r="S52">
        <v>0</v>
      </c>
      <c r="T52">
        <v>0</v>
      </c>
      <c r="U52">
        <v>0.11</v>
      </c>
      <c r="V52">
        <f t="shared" si="20"/>
        <v>1.1536619319793982E-3</v>
      </c>
      <c r="W52">
        <v>0.86</v>
      </c>
      <c r="X52">
        <f t="shared" si="21"/>
        <v>8.4424384913670634E-3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f t="shared" si="22"/>
        <v>96.57</v>
      </c>
      <c r="AH52">
        <f t="shared" si="23"/>
        <v>0.96365845371656811</v>
      </c>
      <c r="AI52">
        <v>0.39</v>
      </c>
      <c r="AJ52">
        <f t="shared" si="24"/>
        <v>8.3695907627190293E-4</v>
      </c>
      <c r="AK52">
        <v>0.01</v>
      </c>
      <c r="AL52">
        <f t="shared" si="25"/>
        <v>5.5339829185381476E-5</v>
      </c>
      <c r="AM52">
        <v>0.03</v>
      </c>
      <c r="AN52">
        <f t="shared" si="26"/>
        <v>1.7189476551421784E-4</v>
      </c>
      <c r="AO52">
        <v>0.25</v>
      </c>
      <c r="AP52">
        <f t="shared" si="27"/>
        <v>1.2546389833597285E-3</v>
      </c>
      <c r="AQ52">
        <v>0.92</v>
      </c>
      <c r="AR52">
        <f t="shared" si="28"/>
        <v>8.5478168192493799E-3</v>
      </c>
      <c r="AS52">
        <v>0.86</v>
      </c>
      <c r="AT52">
        <f t="shared" si="29"/>
        <v>1.4743302429315881E-2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f t="shared" si="36"/>
        <v>0</v>
      </c>
      <c r="BK52">
        <v>0</v>
      </c>
      <c r="BL52">
        <f t="shared" si="37"/>
        <v>0</v>
      </c>
      <c r="BM52">
        <v>0</v>
      </c>
      <c r="BN52">
        <f t="shared" si="38"/>
        <v>0</v>
      </c>
      <c r="BO52">
        <v>0</v>
      </c>
      <c r="BP52">
        <f t="shared" si="30"/>
        <v>0</v>
      </c>
      <c r="BQ52">
        <v>0</v>
      </c>
      <c r="BR52">
        <f t="shared" si="31"/>
        <v>0</v>
      </c>
      <c r="BS52">
        <f t="shared" si="32"/>
        <v>70</v>
      </c>
      <c r="BT52">
        <f t="shared" si="33"/>
        <v>0.56997345515155251</v>
      </c>
      <c r="BU52">
        <v>0</v>
      </c>
      <c r="BV52">
        <f t="shared" si="34"/>
        <v>0</v>
      </c>
      <c r="BW52">
        <v>30</v>
      </c>
      <c r="BX52">
        <f t="shared" si="35"/>
        <v>0.43002654484844743</v>
      </c>
      <c r="BY52">
        <v>0</v>
      </c>
      <c r="BZ52">
        <v>0</v>
      </c>
      <c r="CA52">
        <v>0</v>
      </c>
      <c r="CB52">
        <v>0</v>
      </c>
      <c r="CC52" s="1" t="s">
        <v>1065</v>
      </c>
      <c r="CD52" t="s">
        <v>264</v>
      </c>
      <c r="CF52" t="s">
        <v>264</v>
      </c>
    </row>
    <row r="53" spans="1:84" x14ac:dyDescent="0.45">
      <c r="A53" t="s">
        <v>1064</v>
      </c>
      <c r="B53">
        <v>1773</v>
      </c>
      <c r="C53" s="2">
        <f t="shared" si="17"/>
        <v>1.9783028575991635</v>
      </c>
      <c r="D53" t="s">
        <v>1075</v>
      </c>
      <c r="E53">
        <f>144+273</f>
        <v>417</v>
      </c>
      <c r="F53" s="2">
        <f t="shared" si="16"/>
        <v>4.6377368854710239</v>
      </c>
      <c r="G53">
        <v>701</v>
      </c>
      <c r="H53">
        <v>749</v>
      </c>
      <c r="I53" s="2">
        <f t="shared" si="14"/>
        <v>725</v>
      </c>
      <c r="J53" s="2">
        <f t="shared" si="8"/>
        <v>48</v>
      </c>
      <c r="K53" s="7">
        <f t="shared" si="13"/>
        <v>0.40891144952058656</v>
      </c>
      <c r="M53">
        <f t="shared" si="18"/>
        <v>1.6666666666666666E-2</v>
      </c>
      <c r="N53" t="s">
        <v>1056</v>
      </c>
      <c r="O53" t="s">
        <v>1057</v>
      </c>
      <c r="P53" s="2">
        <f t="shared" si="7"/>
        <v>1.7386091127098322</v>
      </c>
      <c r="Q53">
        <v>0.1</v>
      </c>
      <c r="R53">
        <f>((Q53/100)*CF$2)/((AG53/100)*CF$6+(W53/100)*CL$2+(AI53/100)*CH$6+(AK53/100)*CJ$6+(AM53/100)*CL$6+(AO53/100)*CF$10+(AQ53/100)*CH$10+(AS53/100)*CJ$10+(U53/100)*CJ$2+(Q53/100)*CF$2)</f>
        <v>1.1354939571889737E-3</v>
      </c>
      <c r="S53">
        <v>0</v>
      </c>
      <c r="T53">
        <v>0</v>
      </c>
      <c r="U53">
        <v>0.11</v>
      </c>
      <c r="V53">
        <f>((U53/100)*CJ$2)/((AG53/100)*CF$6+(W53/100)*CL$2+(AI53/100)*CH$6+(AK53/100)*CJ$6+(AM53/100)*CL$6+(AO53/100)*CF$10+(AQ53/100)*CH$10+(AS53/100)*CJ$10+(U53/100)*CJ$2+(Q53/100)*CF$2)</f>
        <v>1.1536619319793982E-3</v>
      </c>
      <c r="W53">
        <v>0.86</v>
      </c>
      <c r="X53">
        <f t="shared" ref="X53:X72" si="39">((W53/100)*CL$2)/((AG53/100)*CF$6+(W53/100)*CL$2+(AI53/100)*CH$6+(AK53/100)*CJ$6+(AM53/100)*CL$6+(AO53/100)*CF$10+(AQ53/100)*CH$10+(AS53/100)*CJ$10+(U53/100)*CJ$2+(Q53/100)*CF$2)</f>
        <v>8.4424384913670634E-3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f t="shared" ref="AG53:AG59" si="40">100-W53-AI53-AK53-AM53-AO53-AQ53-AS53-U53</f>
        <v>96.57</v>
      </c>
      <c r="AH53">
        <f t="shared" ref="AH53:AH58" si="41">((AG53/100)*CF$6)/((AG53/100)*CF$6+(W53/100)*CL$2+(AI53/100)*CH$6+(AK53/100)*CJ$6+(AM53/100)*CL$6+(AO53/100)*CF$10+(AQ53/100)*CH$10+(AS53/100)*CJ$10+(U53/100)*CJ$2+(Q53/100)*CF$2)</f>
        <v>0.96365845371656811</v>
      </c>
      <c r="AI53">
        <v>0.39</v>
      </c>
      <c r="AJ53">
        <f>((AI53/100)*CH$6)/((AG53/100)*CF$6+(W53/100)*CL$2+(AI53/100)*CH$6+(AK53/100)*CJ$6+(AM53/100)*CL$6+(AO53/100)*CF$10+(AQ53/100)*CH$10+(AS53/100)*CJ$10+(U53/100)*CJ$2+(Q53/100)*CF$2)</f>
        <v>8.3695907627190293E-4</v>
      </c>
      <c r="AK53">
        <v>0.01</v>
      </c>
      <c r="AL53">
        <f>((AK53/100)*CJ$6)/((AG53/100)*CF$6+(W53/100)*CL$2+(AI53/100)*CH$6+(AK53/100)*CJ$6+(AM53/100)*CL$6+(AO53/100)*CF$10+(AQ53/100)*CH$10+(AS53/100)*CJ$10+(U53/100)*CJ$2+(Q53/100)*CF$2)</f>
        <v>5.5339829185381476E-5</v>
      </c>
      <c r="AM53">
        <v>0.03</v>
      </c>
      <c r="AN53">
        <f>((AM53/100)*CL$6)/((AG53/100)*CF$6+(W53/100)*CL$2+(AI53/100)*CH$6+(AK53/100)*CJ$6+(AM53/100)*CL$6+(AO53/100)*CF$10+(AQ53/100)*CH$10+(AS53/100)*CJ$10+(U53/100)*CJ$2+(Q53/100)*CF$2)</f>
        <v>1.7189476551421784E-4</v>
      </c>
      <c r="AO53">
        <v>0.25</v>
      </c>
      <c r="AP53">
        <f>((AO53/100)*CF$10)/((AG53/100)*CF$6+(W53/100)*CL$2+(AI53/100)*CH$6+(AK53/100)*CJ$6+(AM53/100)*CL$6+(AO53/100)*CF$10+(AQ53/100)*CH$10+(AS53/100)*CJ$10+(U53/100)*CJ$2+(Q53/100)*CF$2)</f>
        <v>1.2546389833597285E-3</v>
      </c>
      <c r="AQ53">
        <v>0.92</v>
      </c>
      <c r="AR53">
        <f>((AQ53/100)*CH$10)/((AG53/100)*CF$6+(W53/100)*CL$2+(AI53/100)*CH$6+(AK53/100)*CJ$6+(AM53/100)*CL$6+(AO53/100)*CF$10+(AQ53/100)*CH$10+(AS53/100)*CJ$10+(U53/100)*CJ$2+(Q53/100)*CF$2)</f>
        <v>8.5478168192493799E-3</v>
      </c>
      <c r="AS53">
        <v>0.86</v>
      </c>
      <c r="AT53">
        <f>((AS53/100)*CJ$10)/((AG53/100)*CF$6+(W53/100)*CL$2+(AI53/100)*CH$6+(AK53/100)*CJ$6+(AM53/100)*CL$6+(AO53/100)*CF$10+(AQ53/100)*CH$10+(AS53/100)*CJ$10+(U53/100)*CJ$2+(Q53/100)*CF$2)</f>
        <v>1.4743302429315881E-2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f t="shared" si="36"/>
        <v>0</v>
      </c>
      <c r="BK53">
        <v>0</v>
      </c>
      <c r="BL53">
        <f t="shared" si="37"/>
        <v>0</v>
      </c>
      <c r="BM53">
        <v>0</v>
      </c>
      <c r="BN53">
        <f t="shared" si="38"/>
        <v>0</v>
      </c>
      <c r="BO53">
        <v>0</v>
      </c>
      <c r="BP53">
        <f t="shared" si="30"/>
        <v>0</v>
      </c>
      <c r="BQ53">
        <v>0</v>
      </c>
      <c r="BR53">
        <f t="shared" si="31"/>
        <v>0</v>
      </c>
      <c r="BS53">
        <f t="shared" si="32"/>
        <v>50</v>
      </c>
      <c r="BT53">
        <f t="shared" si="33"/>
        <v>0.36226311452897553</v>
      </c>
      <c r="BU53">
        <v>0</v>
      </c>
      <c r="BV53">
        <f t="shared" si="34"/>
        <v>0</v>
      </c>
      <c r="BW53">
        <v>50</v>
      </c>
      <c r="BX53">
        <f t="shared" si="35"/>
        <v>0.63773688547102436</v>
      </c>
      <c r="BY53">
        <v>0</v>
      </c>
      <c r="BZ53">
        <v>0</v>
      </c>
      <c r="CA53">
        <v>0</v>
      </c>
      <c r="CB53">
        <v>0</v>
      </c>
      <c r="CC53" s="1" t="s">
        <v>1065</v>
      </c>
      <c r="CD53" t="s">
        <v>264</v>
      </c>
      <c r="CF53" t="s">
        <v>264</v>
      </c>
    </row>
    <row r="54" spans="1:84" x14ac:dyDescent="0.45">
      <c r="A54" t="s">
        <v>1064</v>
      </c>
      <c r="B54">
        <v>1773</v>
      </c>
      <c r="C54" s="2">
        <f>R54*CG$2+T54*CI$2+V54*CK$2+X54*CM$2+Z54*CO$2+AB54*CQ$2+AD54*CS$2+AF54*CU$2+AH54*CG$6+AJ54*CI$6+AL54*CK$6+AN54*CM$6+AP54*CG$10+AR54*CI$10+AT54*CK$10</f>
        <v>1.9783028575991635</v>
      </c>
      <c r="D54" t="s">
        <v>1076</v>
      </c>
      <c r="E54">
        <f>231+273</f>
        <v>504</v>
      </c>
      <c r="F54" s="2">
        <f t="shared" si="16"/>
        <v>4.0019230814790481</v>
      </c>
      <c r="G54">
        <v>715</v>
      </c>
      <c r="H54">
        <v>730</v>
      </c>
      <c r="I54" s="2">
        <f t="shared" si="14"/>
        <v>722.5</v>
      </c>
      <c r="J54" s="2">
        <f t="shared" si="8"/>
        <v>15</v>
      </c>
      <c r="K54" s="7">
        <f t="shared" si="13"/>
        <v>0.40750141003948109</v>
      </c>
      <c r="M54">
        <f t="shared" si="18"/>
        <v>1.6666666666666666E-2</v>
      </c>
      <c r="N54" t="s">
        <v>1056</v>
      </c>
      <c r="O54" t="s">
        <v>1057</v>
      </c>
      <c r="P54" s="2">
        <f t="shared" si="7"/>
        <v>1.433531746031746</v>
      </c>
      <c r="Q54">
        <v>0.1</v>
      </c>
      <c r="R54">
        <f t="shared" ref="R54:R60" si="42">((Q54/100)*CF$2)/((AG54/100)*CF$6+(W54/100)*CL$2+(AI54/100)*CH$6+(AK54/100)*CJ$6+(AM54/100)*CL$6+(AO54/100)*CF$10+(AQ54/100)*CH$10+(AS54/100)*CJ$10+(U54/100)*CJ$2+(Q54/100)*CF$2)</f>
        <v>1.1354939571889737E-3</v>
      </c>
      <c r="S54">
        <v>0</v>
      </c>
      <c r="T54">
        <v>0</v>
      </c>
      <c r="U54">
        <v>0.11</v>
      </c>
      <c r="V54">
        <f t="shared" ref="V54:V60" si="43">((U54/100)*CJ$2)/((AG54/100)*CF$6+(W54/100)*CL$2+(AI54/100)*CH$6+(AK54/100)*CJ$6+(AM54/100)*CL$6+(AO54/100)*CF$10+(AQ54/100)*CH$10+(AS54/100)*CJ$10+(U54/100)*CJ$2+(Q54/100)*CF$2)</f>
        <v>1.1536619319793982E-3</v>
      </c>
      <c r="W54">
        <v>0.86</v>
      </c>
      <c r="X54">
        <f t="shared" si="39"/>
        <v>8.4424384913670634E-3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f t="shared" si="40"/>
        <v>96.57</v>
      </c>
      <c r="AH54">
        <f t="shared" si="41"/>
        <v>0.96365845371656811</v>
      </c>
      <c r="AI54">
        <v>0.39</v>
      </c>
      <c r="AJ54">
        <f t="shared" ref="AJ54:AJ60" si="44">((AI54/100)*CH$6)/((AG54/100)*CF$6+(W54/100)*CL$2+(AI54/100)*CH$6+(AK54/100)*CJ$6+(AM54/100)*CL$6+(AO54/100)*CF$10+(AQ54/100)*CH$10+(AS54/100)*CJ$10+(U54/100)*CJ$2+(Q54/100)*CF$2)</f>
        <v>8.3695907627190293E-4</v>
      </c>
      <c r="AK54">
        <v>0.01</v>
      </c>
      <c r="AL54">
        <f t="shared" ref="AL54:AL60" si="45">((AK54/100)*CJ$6)/((AG54/100)*CF$6+(W54/100)*CL$2+(AI54/100)*CH$6+(AK54/100)*CJ$6+(AM54/100)*CL$6+(AO54/100)*CF$10+(AQ54/100)*CH$10+(AS54/100)*CJ$10+(U54/100)*CJ$2+(Q54/100)*CF$2)</f>
        <v>5.5339829185381476E-5</v>
      </c>
      <c r="AM54">
        <v>0.03</v>
      </c>
      <c r="AN54">
        <f t="shared" ref="AN54:AN60" si="46">((AM54/100)*CL$6)/((AG54/100)*CF$6+(W54/100)*CL$2+(AI54/100)*CH$6+(AK54/100)*CJ$6+(AM54/100)*CL$6+(AO54/100)*CF$10+(AQ54/100)*CH$10+(AS54/100)*CJ$10+(U54/100)*CJ$2+(Q54/100)*CF$2)</f>
        <v>1.7189476551421784E-4</v>
      </c>
      <c r="AO54">
        <v>0.25</v>
      </c>
      <c r="AP54">
        <f t="shared" ref="AP54:AP60" si="47">((AO54/100)*CF$10)/((AG54/100)*CF$6+(W54/100)*CL$2+(AI54/100)*CH$6+(AK54/100)*CJ$6+(AM54/100)*CL$6+(AO54/100)*CF$10+(AQ54/100)*CH$10+(AS54/100)*CJ$10+(U54/100)*CJ$2+(Q54/100)*CF$2)</f>
        <v>1.2546389833597285E-3</v>
      </c>
      <c r="AQ54">
        <v>0.92</v>
      </c>
      <c r="AR54">
        <f t="shared" ref="AR54:AR60" si="48">((AQ54/100)*CH$10)/((AG54/100)*CF$6+(W54/100)*CL$2+(AI54/100)*CH$6+(AK54/100)*CJ$6+(AM54/100)*CL$6+(AO54/100)*CF$10+(AQ54/100)*CH$10+(AS54/100)*CJ$10+(U54/100)*CJ$2+(Q54/100)*CF$2)</f>
        <v>8.5478168192493799E-3</v>
      </c>
      <c r="AS54">
        <v>0.86</v>
      </c>
      <c r="AT54">
        <f t="shared" ref="AT54:AT60" si="49">((AS54/100)*CJ$10)/((AG54/100)*CF$6+(W54/100)*CL$2+(AI54/100)*CH$6+(AK54/100)*CJ$6+(AM54/100)*CL$6+(AO54/100)*CF$10+(AQ54/100)*CH$10+(AS54/100)*CJ$10+(U54/100)*CJ$2+(Q54/100)*CF$2)</f>
        <v>1.4743302429315881E-2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f t="shared" si="36"/>
        <v>0</v>
      </c>
      <c r="BK54">
        <v>0</v>
      </c>
      <c r="BL54">
        <f t="shared" si="37"/>
        <v>0</v>
      </c>
      <c r="BM54">
        <v>0</v>
      </c>
      <c r="BN54">
        <f t="shared" si="38"/>
        <v>0</v>
      </c>
      <c r="BO54">
        <v>0</v>
      </c>
      <c r="BP54">
        <f t="shared" ref="BP54:BP59" si="50">((BO54/100)*CH$2)/((BI54/100)*CV$2+(BK54/100)*CX$2+(BM54/100)*CZ$2+(BO54/100)*CH$2+(BQ54/100)*CL$10+(BS54/100)*CF$13+(BU54/100)*CH$13+(BW54/100)*CJ$13)</f>
        <v>0</v>
      </c>
      <c r="BQ54">
        <v>0</v>
      </c>
      <c r="BR54">
        <f t="shared" ref="BR54:BR59" si="51">((BQ54/100)*CL$10)/((BI54/100)*CV$2+(BK54/100)*CX$2+(BM54/100)*CZ$2+(BO54/100)*CH$2+(BQ54/100)*CL$10+(BS54/100)*CF$13+(BU54/100)*CH$13+(BW54/100)*CJ$13)</f>
        <v>0</v>
      </c>
      <c r="BS54">
        <f t="shared" ref="BS54:BS59" si="52">100-BU54</f>
        <v>99.8125</v>
      </c>
      <c r="BT54">
        <f t="shared" si="33"/>
        <v>0.99807691852095193</v>
      </c>
      <c r="BU54">
        <v>0.1875</v>
      </c>
      <c r="BV54">
        <f t="shared" si="34"/>
        <v>1.9230814790480303E-3</v>
      </c>
      <c r="BW54">
        <v>0</v>
      </c>
      <c r="BX54">
        <f t="shared" si="35"/>
        <v>0</v>
      </c>
      <c r="BY54">
        <v>0</v>
      </c>
      <c r="BZ54">
        <v>0</v>
      </c>
      <c r="CA54">
        <v>0</v>
      </c>
      <c r="CB54">
        <v>0</v>
      </c>
      <c r="CC54" s="1" t="s">
        <v>1065</v>
      </c>
      <c r="CD54" t="s">
        <v>264</v>
      </c>
      <c r="CF54" t="s">
        <v>264</v>
      </c>
    </row>
    <row r="55" spans="1:84" x14ac:dyDescent="0.45">
      <c r="A55" t="s">
        <v>1064</v>
      </c>
      <c r="B55">
        <v>1773</v>
      </c>
      <c r="C55" s="2">
        <f t="shared" si="17"/>
        <v>1.9783028575991635</v>
      </c>
      <c r="D55" t="s">
        <v>1077</v>
      </c>
      <c r="E55">
        <f>231+273</f>
        <v>504</v>
      </c>
      <c r="F55" s="2">
        <f t="shared" si="16"/>
        <v>4.0038459776904238</v>
      </c>
      <c r="G55">
        <v>713</v>
      </c>
      <c r="H55">
        <v>731</v>
      </c>
      <c r="I55" s="2">
        <f t="shared" si="14"/>
        <v>722</v>
      </c>
      <c r="J55" s="2">
        <f t="shared" si="8"/>
        <v>18</v>
      </c>
      <c r="K55" s="7">
        <f t="shared" si="13"/>
        <v>0.40721940214326002</v>
      </c>
      <c r="M55">
        <f t="shared" si="18"/>
        <v>1.6666666666666666E-2</v>
      </c>
      <c r="N55" t="s">
        <v>1056</v>
      </c>
      <c r="O55" t="s">
        <v>1057</v>
      </c>
      <c r="P55" s="2">
        <f t="shared" si="7"/>
        <v>1.4325396825396826</v>
      </c>
      <c r="Q55">
        <v>0.1</v>
      </c>
      <c r="R55">
        <f t="shared" si="42"/>
        <v>1.1354939571889737E-3</v>
      </c>
      <c r="S55">
        <v>0</v>
      </c>
      <c r="T55">
        <v>0</v>
      </c>
      <c r="U55">
        <v>0.11</v>
      </c>
      <c r="V55">
        <f t="shared" si="43"/>
        <v>1.1536619319793982E-3</v>
      </c>
      <c r="W55">
        <v>0.86</v>
      </c>
      <c r="X55">
        <f t="shared" si="39"/>
        <v>8.4424384913670634E-3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f t="shared" si="40"/>
        <v>96.57</v>
      </c>
      <c r="AH55">
        <f t="shared" si="41"/>
        <v>0.96365845371656811</v>
      </c>
      <c r="AI55">
        <v>0.39</v>
      </c>
      <c r="AJ55">
        <f t="shared" si="44"/>
        <v>8.3695907627190293E-4</v>
      </c>
      <c r="AK55">
        <v>0.01</v>
      </c>
      <c r="AL55">
        <f t="shared" si="45"/>
        <v>5.5339829185381476E-5</v>
      </c>
      <c r="AM55">
        <v>0.03</v>
      </c>
      <c r="AN55">
        <f t="shared" si="46"/>
        <v>1.7189476551421784E-4</v>
      </c>
      <c r="AO55">
        <v>0.25</v>
      </c>
      <c r="AP55">
        <f t="shared" si="47"/>
        <v>1.2546389833597285E-3</v>
      </c>
      <c r="AQ55">
        <v>0.92</v>
      </c>
      <c r="AR55">
        <f t="shared" si="48"/>
        <v>8.5478168192493799E-3</v>
      </c>
      <c r="AS55">
        <v>0.86</v>
      </c>
      <c r="AT55">
        <f t="shared" si="49"/>
        <v>1.4743302429315881E-2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f t="shared" si="36"/>
        <v>0</v>
      </c>
      <c r="BK55">
        <v>0</v>
      </c>
      <c r="BL55">
        <f t="shared" si="37"/>
        <v>0</v>
      </c>
      <c r="BM55">
        <v>0</v>
      </c>
      <c r="BN55">
        <f t="shared" si="38"/>
        <v>0</v>
      </c>
      <c r="BO55">
        <v>0</v>
      </c>
      <c r="BP55">
        <f t="shared" si="50"/>
        <v>0</v>
      </c>
      <c r="BQ55">
        <v>0</v>
      </c>
      <c r="BR55">
        <f t="shared" si="51"/>
        <v>0</v>
      </c>
      <c r="BS55">
        <f t="shared" si="52"/>
        <v>99.625</v>
      </c>
      <c r="BT55">
        <f t="shared" si="33"/>
        <v>0.99615402230957661</v>
      </c>
      <c r="BU55">
        <v>0.375</v>
      </c>
      <c r="BV55">
        <f t="shared" si="34"/>
        <v>3.8459776904234341E-3</v>
      </c>
      <c r="BW55">
        <v>0</v>
      </c>
      <c r="BX55">
        <f t="shared" si="35"/>
        <v>0</v>
      </c>
      <c r="BY55">
        <v>0</v>
      </c>
      <c r="BZ55">
        <v>0</v>
      </c>
      <c r="CA55">
        <v>0</v>
      </c>
      <c r="CB55">
        <v>0</v>
      </c>
      <c r="CC55" s="1" t="s">
        <v>1065</v>
      </c>
      <c r="CD55" t="s">
        <v>264</v>
      </c>
      <c r="CF55" t="s">
        <v>264</v>
      </c>
    </row>
    <row r="56" spans="1:84" x14ac:dyDescent="0.45">
      <c r="A56" t="s">
        <v>1064</v>
      </c>
      <c r="B56">
        <v>1773</v>
      </c>
      <c r="C56" s="2">
        <f t="shared" si="17"/>
        <v>1.9783028575991635</v>
      </c>
      <c r="D56" t="s">
        <v>1078</v>
      </c>
      <c r="E56">
        <f>231+273</f>
        <v>504</v>
      </c>
      <c r="F56" s="2">
        <f t="shared" si="16"/>
        <v>4.0076912144172363</v>
      </c>
      <c r="G56">
        <v>730</v>
      </c>
      <c r="H56">
        <v>738</v>
      </c>
      <c r="I56" s="2">
        <f t="shared" si="14"/>
        <v>734</v>
      </c>
      <c r="J56" s="2">
        <f t="shared" si="8"/>
        <v>8</v>
      </c>
      <c r="K56" s="7">
        <f t="shared" si="13"/>
        <v>0.41398759165256627</v>
      </c>
      <c r="M56">
        <f t="shared" si="18"/>
        <v>1.6666666666666666E-2</v>
      </c>
      <c r="N56" t="s">
        <v>1056</v>
      </c>
      <c r="O56" t="s">
        <v>1057</v>
      </c>
      <c r="P56" s="2">
        <f t="shared" si="7"/>
        <v>1.4563492063492063</v>
      </c>
      <c r="Q56">
        <v>0.1</v>
      </c>
      <c r="R56">
        <f t="shared" si="42"/>
        <v>1.1354939571889737E-3</v>
      </c>
      <c r="S56">
        <v>0</v>
      </c>
      <c r="T56">
        <v>0</v>
      </c>
      <c r="U56">
        <v>0.11</v>
      </c>
      <c r="V56">
        <f t="shared" si="43"/>
        <v>1.1536619319793982E-3</v>
      </c>
      <c r="W56">
        <v>0.86</v>
      </c>
      <c r="X56">
        <f t="shared" si="39"/>
        <v>8.4424384913670634E-3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f t="shared" si="40"/>
        <v>96.57</v>
      </c>
      <c r="AH56">
        <f t="shared" si="41"/>
        <v>0.96365845371656811</v>
      </c>
      <c r="AI56">
        <v>0.39</v>
      </c>
      <c r="AJ56">
        <f t="shared" si="44"/>
        <v>8.3695907627190293E-4</v>
      </c>
      <c r="AK56">
        <v>0.01</v>
      </c>
      <c r="AL56">
        <f t="shared" si="45"/>
        <v>5.5339829185381476E-5</v>
      </c>
      <c r="AM56">
        <v>0.03</v>
      </c>
      <c r="AN56">
        <f t="shared" si="46"/>
        <v>1.7189476551421784E-4</v>
      </c>
      <c r="AO56">
        <v>0.25</v>
      </c>
      <c r="AP56">
        <f t="shared" si="47"/>
        <v>1.2546389833597285E-3</v>
      </c>
      <c r="AQ56">
        <v>0.92</v>
      </c>
      <c r="AR56">
        <f t="shared" si="48"/>
        <v>8.5478168192493799E-3</v>
      </c>
      <c r="AS56">
        <v>0.86</v>
      </c>
      <c r="AT56">
        <f t="shared" si="49"/>
        <v>1.4743302429315881E-2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f t="shared" si="36"/>
        <v>0</v>
      </c>
      <c r="BK56">
        <v>0</v>
      </c>
      <c r="BL56">
        <f t="shared" si="37"/>
        <v>0</v>
      </c>
      <c r="BM56">
        <v>0</v>
      </c>
      <c r="BN56">
        <f t="shared" si="38"/>
        <v>0</v>
      </c>
      <c r="BO56">
        <v>0</v>
      </c>
      <c r="BP56">
        <f t="shared" si="50"/>
        <v>0</v>
      </c>
      <c r="BQ56">
        <v>0</v>
      </c>
      <c r="BR56">
        <f t="shared" si="51"/>
        <v>0</v>
      </c>
      <c r="BS56">
        <f t="shared" si="52"/>
        <v>99.25</v>
      </c>
      <c r="BT56">
        <f t="shared" si="33"/>
        <v>0.99230878558276292</v>
      </c>
      <c r="BU56">
        <v>0.75</v>
      </c>
      <c r="BV56">
        <f t="shared" si="34"/>
        <v>7.6912144172370115E-3</v>
      </c>
      <c r="BW56">
        <v>0</v>
      </c>
      <c r="BX56">
        <f t="shared" si="35"/>
        <v>0</v>
      </c>
      <c r="BY56">
        <v>0</v>
      </c>
      <c r="BZ56">
        <v>0</v>
      </c>
      <c r="CA56">
        <v>0</v>
      </c>
      <c r="CB56">
        <v>0</v>
      </c>
      <c r="CC56" s="1" t="s">
        <v>1065</v>
      </c>
      <c r="CD56" t="s">
        <v>264</v>
      </c>
      <c r="CF56" t="s">
        <v>264</v>
      </c>
    </row>
    <row r="57" spans="1:84" x14ac:dyDescent="0.45">
      <c r="A57" t="s">
        <v>1064</v>
      </c>
      <c r="B57">
        <v>1773</v>
      </c>
      <c r="C57" s="2">
        <f t="shared" si="17"/>
        <v>1.9783028575991635</v>
      </c>
      <c r="D57" t="s">
        <v>1079</v>
      </c>
      <c r="E57">
        <v>505</v>
      </c>
      <c r="F57" s="2">
        <f t="shared" si="16"/>
        <v>4.015379465836391</v>
      </c>
      <c r="G57">
        <v>740</v>
      </c>
      <c r="H57">
        <v>767</v>
      </c>
      <c r="I57" s="2">
        <f t="shared" si="14"/>
        <v>753.5</v>
      </c>
      <c r="J57" s="2">
        <f t="shared" si="8"/>
        <v>27</v>
      </c>
      <c r="K57" s="7">
        <f t="shared" si="13"/>
        <v>0.42498589960518895</v>
      </c>
      <c r="M57">
        <f t="shared" si="18"/>
        <v>1.6666666666666666E-2</v>
      </c>
      <c r="N57" t="s">
        <v>1056</v>
      </c>
      <c r="O57" t="s">
        <v>1057</v>
      </c>
      <c r="P57" s="2">
        <f t="shared" si="7"/>
        <v>1.4920792079207921</v>
      </c>
      <c r="Q57">
        <v>0.1</v>
      </c>
      <c r="R57">
        <f t="shared" si="42"/>
        <v>1.1354939571889737E-3</v>
      </c>
      <c r="S57">
        <v>0</v>
      </c>
      <c r="T57">
        <v>0</v>
      </c>
      <c r="U57">
        <v>0.11</v>
      </c>
      <c r="V57">
        <f t="shared" si="43"/>
        <v>1.1536619319793982E-3</v>
      </c>
      <c r="W57">
        <v>0.86</v>
      </c>
      <c r="X57">
        <f t="shared" si="39"/>
        <v>8.4424384913670634E-3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f t="shared" si="40"/>
        <v>96.57</v>
      </c>
      <c r="AH57">
        <f t="shared" si="41"/>
        <v>0.96365845371656811</v>
      </c>
      <c r="AI57">
        <v>0.39</v>
      </c>
      <c r="AJ57">
        <f t="shared" si="44"/>
        <v>8.3695907627190293E-4</v>
      </c>
      <c r="AK57">
        <v>0.01</v>
      </c>
      <c r="AL57">
        <f t="shared" si="45"/>
        <v>5.5339829185381476E-5</v>
      </c>
      <c r="AM57">
        <v>0.03</v>
      </c>
      <c r="AN57">
        <f t="shared" si="46"/>
        <v>1.7189476551421784E-4</v>
      </c>
      <c r="AO57">
        <v>0.25</v>
      </c>
      <c r="AP57">
        <f t="shared" si="47"/>
        <v>1.2546389833597285E-3</v>
      </c>
      <c r="AQ57">
        <v>0.92</v>
      </c>
      <c r="AR57">
        <f t="shared" si="48"/>
        <v>8.5478168192493799E-3</v>
      </c>
      <c r="AS57">
        <v>0.86</v>
      </c>
      <c r="AT57">
        <f t="shared" si="49"/>
        <v>1.4743302429315881E-2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f t="shared" si="36"/>
        <v>0</v>
      </c>
      <c r="BK57">
        <v>0</v>
      </c>
      <c r="BL57">
        <f t="shared" si="37"/>
        <v>0</v>
      </c>
      <c r="BM57">
        <v>0</v>
      </c>
      <c r="BN57">
        <f t="shared" si="38"/>
        <v>0</v>
      </c>
      <c r="BO57">
        <v>0</v>
      </c>
      <c r="BP57">
        <f t="shared" si="50"/>
        <v>0</v>
      </c>
      <c r="BQ57">
        <v>0</v>
      </c>
      <c r="BR57">
        <f t="shared" si="51"/>
        <v>0</v>
      </c>
      <c r="BS57">
        <f t="shared" si="52"/>
        <v>98.5</v>
      </c>
      <c r="BT57">
        <f t="shared" si="33"/>
        <v>0.98462053416360884</v>
      </c>
      <c r="BU57">
        <v>1.5</v>
      </c>
      <c r="BV57">
        <f t="shared" si="34"/>
        <v>1.5379465836391082E-2</v>
      </c>
      <c r="BW57">
        <v>0</v>
      </c>
      <c r="BX57">
        <f t="shared" si="35"/>
        <v>0</v>
      </c>
      <c r="BY57">
        <v>0</v>
      </c>
      <c r="BZ57">
        <v>0</v>
      </c>
      <c r="CA57">
        <v>0</v>
      </c>
      <c r="CB57">
        <v>0</v>
      </c>
      <c r="CC57" s="1" t="s">
        <v>1065</v>
      </c>
      <c r="CD57" t="s">
        <v>264</v>
      </c>
      <c r="CF57" t="s">
        <v>264</v>
      </c>
    </row>
    <row r="58" spans="1:84" x14ac:dyDescent="0.45">
      <c r="A58" t="s">
        <v>1064</v>
      </c>
      <c r="B58">
        <v>1773</v>
      </c>
      <c r="C58" s="2">
        <f t="shared" si="17"/>
        <v>1.9783028575991635</v>
      </c>
      <c r="D58" t="s">
        <v>1080</v>
      </c>
      <c r="E58">
        <f>233+273</f>
        <v>506</v>
      </c>
      <c r="F58" s="2">
        <f t="shared" si="16"/>
        <v>4.0307470865266852</v>
      </c>
      <c r="G58">
        <v>752</v>
      </c>
      <c r="H58">
        <v>765</v>
      </c>
      <c r="I58" s="2">
        <f t="shared" si="14"/>
        <v>758.5</v>
      </c>
      <c r="J58" s="2">
        <f t="shared" si="8"/>
        <v>13</v>
      </c>
      <c r="K58" s="7">
        <f t="shared" si="13"/>
        <v>0.42780597856739988</v>
      </c>
      <c r="M58">
        <f t="shared" si="18"/>
        <v>1.6666666666666666E-2</v>
      </c>
      <c r="N58" t="s">
        <v>1056</v>
      </c>
      <c r="O58" t="s">
        <v>1057</v>
      </c>
      <c r="P58" s="2">
        <f t="shared" si="7"/>
        <v>1.4990118577075098</v>
      </c>
      <c r="Q58">
        <v>0.1</v>
      </c>
      <c r="R58">
        <f t="shared" si="42"/>
        <v>1.1354939571889737E-3</v>
      </c>
      <c r="S58">
        <v>0</v>
      </c>
      <c r="T58">
        <v>0</v>
      </c>
      <c r="U58">
        <v>0.11</v>
      </c>
      <c r="V58">
        <f t="shared" si="43"/>
        <v>1.1536619319793982E-3</v>
      </c>
      <c r="W58">
        <v>0.86</v>
      </c>
      <c r="X58">
        <f t="shared" si="39"/>
        <v>8.4424384913670634E-3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f t="shared" si="40"/>
        <v>96.57</v>
      </c>
      <c r="AH58">
        <f t="shared" si="41"/>
        <v>0.96365845371656811</v>
      </c>
      <c r="AI58">
        <v>0.39</v>
      </c>
      <c r="AJ58">
        <f t="shared" si="44"/>
        <v>8.3695907627190293E-4</v>
      </c>
      <c r="AK58">
        <v>0.01</v>
      </c>
      <c r="AL58">
        <f t="shared" si="45"/>
        <v>5.5339829185381476E-5</v>
      </c>
      <c r="AM58">
        <v>0.03</v>
      </c>
      <c r="AN58">
        <f t="shared" si="46"/>
        <v>1.7189476551421784E-4</v>
      </c>
      <c r="AO58">
        <v>0.25</v>
      </c>
      <c r="AP58">
        <f t="shared" si="47"/>
        <v>1.2546389833597285E-3</v>
      </c>
      <c r="AQ58">
        <v>0.92</v>
      </c>
      <c r="AR58">
        <f t="shared" si="48"/>
        <v>8.5478168192493799E-3</v>
      </c>
      <c r="AS58">
        <v>0.86</v>
      </c>
      <c r="AT58">
        <f t="shared" si="49"/>
        <v>1.4743302429315881E-2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f t="shared" si="36"/>
        <v>0</v>
      </c>
      <c r="BK58">
        <v>0</v>
      </c>
      <c r="BL58">
        <f t="shared" si="37"/>
        <v>0</v>
      </c>
      <c r="BM58">
        <v>0</v>
      </c>
      <c r="BN58">
        <f t="shared" si="38"/>
        <v>0</v>
      </c>
      <c r="BO58">
        <v>0</v>
      </c>
      <c r="BP58">
        <f t="shared" si="50"/>
        <v>0</v>
      </c>
      <c r="BQ58">
        <v>0</v>
      </c>
      <c r="BR58">
        <f t="shared" si="51"/>
        <v>0</v>
      </c>
      <c r="BS58">
        <f t="shared" si="52"/>
        <v>97</v>
      </c>
      <c r="BT58">
        <f t="shared" si="33"/>
        <v>0.96925291347331477</v>
      </c>
      <c r="BU58">
        <v>3</v>
      </c>
      <c r="BV58">
        <f t="shared" si="34"/>
        <v>3.0747086526685272E-2</v>
      </c>
      <c r="BW58">
        <v>0</v>
      </c>
      <c r="BX58">
        <f t="shared" si="35"/>
        <v>0</v>
      </c>
      <c r="BY58">
        <v>0</v>
      </c>
      <c r="BZ58">
        <v>0</v>
      </c>
      <c r="CA58">
        <v>0</v>
      </c>
      <c r="CB58">
        <v>0</v>
      </c>
      <c r="CC58" s="1" t="s">
        <v>1065</v>
      </c>
      <c r="CD58" t="s">
        <v>264</v>
      </c>
      <c r="CF58" t="s">
        <v>264</v>
      </c>
    </row>
    <row r="59" spans="1:84" x14ac:dyDescent="0.45">
      <c r="A59" t="s">
        <v>1064</v>
      </c>
      <c r="B59">
        <v>1773</v>
      </c>
      <c r="C59" s="2">
        <f>R59*CG$2+T59*CI$2+V59*CK$2+X59*CM$2+Z59*CO$2+AB59*CQ$2+AD59*CS$2+AF59*CU$2+AH59*CG$6+AJ59*CI$6+AL59*CK$6+AN59*CM$6+AP59*CG$10+AR59*CI$10+AT59*CK$10+AV59*CG$16+AX59*CI$16+AZ59*CK$16+BB59*CM$16</f>
        <v>1.9783028575991635</v>
      </c>
      <c r="D59" t="s">
        <v>1081</v>
      </c>
      <c r="E59">
        <f>235+273</f>
        <v>508</v>
      </c>
      <c r="F59" s="2">
        <f>BJ59*CW$2+BN59*DA$2+BL59*CY$2+BP59*CI$2+BR59*CM$10+BT59*CG$13+BV59*CI$13+BX59*CK$13+BZ59*CM$13</f>
        <v>4.0512188453044482</v>
      </c>
      <c r="G59">
        <v>766</v>
      </c>
      <c r="H59">
        <v>778</v>
      </c>
      <c r="I59" s="2">
        <f t="shared" si="14"/>
        <v>772</v>
      </c>
      <c r="J59" s="2">
        <f t="shared" si="8"/>
        <v>12</v>
      </c>
      <c r="K59" s="7">
        <f t="shared" si="13"/>
        <v>0.43542019176536945</v>
      </c>
      <c r="M59">
        <f t="shared" si="18"/>
        <v>1.6666666666666666E-2</v>
      </c>
      <c r="N59" t="s">
        <v>1056</v>
      </c>
      <c r="O59" t="s">
        <v>1057</v>
      </c>
      <c r="P59" s="2">
        <f t="shared" si="7"/>
        <v>1.5196850393700787</v>
      </c>
      <c r="Q59">
        <v>0.1</v>
      </c>
      <c r="R59">
        <f t="shared" si="42"/>
        <v>1.1354939571889737E-3</v>
      </c>
      <c r="S59">
        <v>0</v>
      </c>
      <c r="T59">
        <v>0</v>
      </c>
      <c r="U59">
        <v>0.11</v>
      </c>
      <c r="V59">
        <f t="shared" si="43"/>
        <v>1.1536619319793982E-3</v>
      </c>
      <c r="W59">
        <v>0.86</v>
      </c>
      <c r="X59">
        <f t="shared" si="39"/>
        <v>8.4424384913670634E-3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f t="shared" si="40"/>
        <v>96.57</v>
      </c>
      <c r="AH59">
        <f t="shared" ref="AH59:AH72" si="53">((AG59/100)*CF$6)/((AG59/100)*CF$6+(W59/100)*CL$2+(AI59/100)*CH$6+(AK59/100)*CJ$6+(AM59/100)*CL$6+(AO59/100)*CF$10+(AQ59/100)*CH$10+(AS59/100)*CJ$10+(U59/100)*CJ$2+(Q59/100)*CF$2+(AU59/100)*CF$16+(AW59/100)*CH$16+(AY59/100)*CJ$16+(BA59/100)*CL$16)</f>
        <v>0.96365845371656811</v>
      </c>
      <c r="AI59">
        <v>0.39</v>
      </c>
      <c r="AJ59">
        <f t="shared" si="44"/>
        <v>8.3695907627190293E-4</v>
      </c>
      <c r="AK59">
        <v>0.01</v>
      </c>
      <c r="AL59">
        <f t="shared" si="45"/>
        <v>5.5339829185381476E-5</v>
      </c>
      <c r="AM59">
        <v>0.03</v>
      </c>
      <c r="AN59">
        <f t="shared" si="46"/>
        <v>1.7189476551421784E-4</v>
      </c>
      <c r="AO59">
        <v>0.25</v>
      </c>
      <c r="AP59">
        <f t="shared" si="47"/>
        <v>1.2546389833597285E-3</v>
      </c>
      <c r="AQ59">
        <v>0.92</v>
      </c>
      <c r="AR59">
        <f t="shared" si="48"/>
        <v>8.5478168192493799E-3</v>
      </c>
      <c r="AS59">
        <v>0.86</v>
      </c>
      <c r="AT59">
        <f t="shared" si="49"/>
        <v>1.4743302429315881E-2</v>
      </c>
      <c r="AU59">
        <v>0</v>
      </c>
      <c r="AV59">
        <f t="shared" ref="AV59:AV72" si="54">((AU59/100)*CF$16)/((AG59/100)*CF$6+(W59/100)*CL$2+(AI59/100)*CH$6+(AK59/100)*CJ$6+(AM59/100)*CL$6+(AO59/100)*CF$10+(AQ59/100)*CH$10+(AS59/100)*CJ$10+(U59/100)*CJ$2+(Q59/100)*CF$2+(AU59/100)*CF$16+(AW59/100)*CH$16+(AY59/100)*CJ$16+(BA59/100)*CL$16)</f>
        <v>0</v>
      </c>
      <c r="AW59">
        <v>0</v>
      </c>
      <c r="AX59">
        <f t="shared" ref="AX59:AX72" si="55">((AW59/100)*CH$16)/((AG59/100)*CF$6+(W59/100)*CL$2+(AI59/100)*CH$6+(AK59/100)*CJ$6+(AM59/100)*CL$6+(AO59/100)*CF$10+(AQ59/100)*CH$10+(AS59/100)*CJ$10+(U59/100)*CJ$2+(Q59/100)*CF$2+(AU59/100)*CF$16+(AW59/100)*CH$16+(AY59/100)*CJ$16+(BA59/100)*CL$16)</f>
        <v>0</v>
      </c>
      <c r="AY59">
        <v>0</v>
      </c>
      <c r="AZ59">
        <f t="shared" ref="AZ59:AZ72" si="56">((AY59/100)*CJ$16)/((AG59/100)*CF$6+(W59/100)*CL$2+(AI59/100)*CH$6+(AK59/100)*CJ$6+(AM59/100)*CL$6+(AO59/100)*CF$10+(AQ59/100)*CH$10+(AS59/100)*CJ$10+(U59/100)*CJ$2+(Q59/100)*CF$2+(AU59/100)*CF$16+(AW59/100)*CH$16+(AY59/100)*CJ$16+(BA59/100)*CL$16)</f>
        <v>0</v>
      </c>
      <c r="BA59">
        <v>0</v>
      </c>
      <c r="BB59">
        <f t="shared" ref="BB59:BB72" si="57">((BA59/100)*CL$16)/((AG59/100)*CF$6+(W59/100)*CL$2+(AI59/100)*CH$6+(AK59/100)*CJ$6+(AM59/100)*CL$6+(AO59/100)*CF$10+(AQ59/100)*CH$10+(AS59/100)*CJ$10+(U59/100)*CJ$2+(Q59/100)*CF$2+(AU59/100)*CF$16+(AW59/100)*CH$16+(AY59/100)*CJ$16+(BA59/100)*CL$16)</f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f t="shared" si="36"/>
        <v>0</v>
      </c>
      <c r="BK59">
        <v>0</v>
      </c>
      <c r="BL59">
        <f t="shared" si="37"/>
        <v>0</v>
      </c>
      <c r="BM59">
        <v>0</v>
      </c>
      <c r="BN59">
        <f t="shared" si="38"/>
        <v>0</v>
      </c>
      <c r="BO59">
        <v>0</v>
      </c>
      <c r="BP59">
        <f t="shared" si="50"/>
        <v>0</v>
      </c>
      <c r="BQ59">
        <v>0</v>
      </c>
      <c r="BR59">
        <f t="shared" si="51"/>
        <v>0</v>
      </c>
      <c r="BS59">
        <f t="shared" si="52"/>
        <v>95</v>
      </c>
      <c r="BT59">
        <f t="shared" si="33"/>
        <v>0.94878115469555158</v>
      </c>
      <c r="BU59">
        <v>5</v>
      </c>
      <c r="BV59">
        <f t="shared" si="34"/>
        <v>5.1218845304448431E-2</v>
      </c>
      <c r="BW59">
        <v>0</v>
      </c>
      <c r="BX59">
        <f t="shared" si="35"/>
        <v>0</v>
      </c>
      <c r="BY59">
        <v>0</v>
      </c>
      <c r="BZ59">
        <f t="shared" ref="BZ59:BZ77" si="58">(((BY59/100)*CL$13)/((BI59/100)*CV$2+(BK59/100)*CX$2+(BM59/100)*CZ$2+(BO59/100)*CH$2+(BQ59/100)*CL$10+(BS59/100)*CF$13+(BU59/100)*CH$13+(BW59/100)*CJ$13+(BY59/100)*CL$13))</f>
        <v>0</v>
      </c>
      <c r="CA59">
        <v>0</v>
      </c>
      <c r="CB59">
        <v>0</v>
      </c>
      <c r="CC59" s="1" t="s">
        <v>1065</v>
      </c>
      <c r="CD59" t="s">
        <v>264</v>
      </c>
      <c r="CF59" t="s">
        <v>264</v>
      </c>
    </row>
    <row r="60" spans="1:84" x14ac:dyDescent="0.45">
      <c r="A60" t="s">
        <v>379</v>
      </c>
      <c r="B60">
        <f>1668+273</f>
        <v>1941</v>
      </c>
      <c r="C60" s="2">
        <f>R60*CG$2+T60*CI$2+V60*CK$2+X60*CM$2+Z60*CO$2+AB60*CQ$2+AD60*CS$2+AF60*CU$2+AH60*CG$6+AJ60*CI$6+AL60*CK$6+AN60*CM$6+AP60*CG$10+AR60*CI$10+AT60*CK$10+AV60*CG$16+AX60*CI$16+AZ60*CK$16+BB60*CM$16</f>
        <v>2.0022721575126661</v>
      </c>
      <c r="D60" t="s">
        <v>635</v>
      </c>
      <c r="E60">
        <f>273+321.1</f>
        <v>594.1</v>
      </c>
      <c r="F60" s="2">
        <f>BJ60*CW$2+BN60*DA$2+BL60*CY$2+BP60*CI$2+BR60*CM$10+BT60*CG$13+BV60*CI$13+BX60*CK$13+BZ60*CM$13</f>
        <v>2</v>
      </c>
      <c r="G60">
        <f>450+273</f>
        <v>723</v>
      </c>
      <c r="H60">
        <f>560+273</f>
        <v>833</v>
      </c>
      <c r="I60" s="2">
        <f t="shared" si="14"/>
        <v>778</v>
      </c>
      <c r="J60" s="2">
        <f t="shared" si="8"/>
        <v>110</v>
      </c>
      <c r="K60" s="7">
        <f t="shared" si="13"/>
        <v>0.40082431736218443</v>
      </c>
      <c r="L60">
        <f>10*10^-6</f>
        <v>9.9999999999999991E-6</v>
      </c>
      <c r="M60">
        <f>1.1*10^-4</f>
        <v>1.1000000000000002E-4</v>
      </c>
      <c r="N60" t="s">
        <v>381</v>
      </c>
      <c r="O60" t="s">
        <v>74</v>
      </c>
      <c r="P60" s="2">
        <f t="shared" si="7"/>
        <v>1.3095438478370645</v>
      </c>
      <c r="Q60">
        <v>0</v>
      </c>
      <c r="R60">
        <f t="shared" si="42"/>
        <v>0</v>
      </c>
      <c r="S60">
        <v>0</v>
      </c>
      <c r="T60">
        <v>0</v>
      </c>
      <c r="U60">
        <v>0</v>
      </c>
      <c r="V60">
        <f t="shared" si="43"/>
        <v>0</v>
      </c>
      <c r="W60">
        <v>0</v>
      </c>
      <c r="X60">
        <f t="shared" si="39"/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0.09</v>
      </c>
      <c r="AH60">
        <f t="shared" si="53"/>
        <v>1.0511383765248932E-3</v>
      </c>
      <c r="AI60">
        <v>0</v>
      </c>
      <c r="AJ60">
        <f t="shared" si="44"/>
        <v>0</v>
      </c>
      <c r="AK60">
        <v>0</v>
      </c>
      <c r="AL60">
        <f t="shared" si="45"/>
        <v>0</v>
      </c>
      <c r="AM60">
        <v>0</v>
      </c>
      <c r="AN60">
        <f t="shared" si="46"/>
        <v>0</v>
      </c>
      <c r="AO60">
        <v>0</v>
      </c>
      <c r="AP60">
        <f t="shared" si="47"/>
        <v>0</v>
      </c>
      <c r="AQ60">
        <v>0</v>
      </c>
      <c r="AR60">
        <f t="shared" si="48"/>
        <v>0</v>
      </c>
      <c r="AS60">
        <v>0</v>
      </c>
      <c r="AT60">
        <f t="shared" si="49"/>
        <v>0</v>
      </c>
      <c r="AU60">
        <f>100-AW60-AY60-BA60-AG60</f>
        <v>99.728999999999999</v>
      </c>
      <c r="AV60">
        <f t="shared" si="54"/>
        <v>0.99836825043331745</v>
      </c>
      <c r="AW60">
        <v>0.16</v>
      </c>
      <c r="AX60">
        <f t="shared" si="55"/>
        <v>5.3539344891191426E-4</v>
      </c>
      <c r="AY60">
        <v>6.0000000000000001E-3</v>
      </c>
      <c r="AZ60">
        <f t="shared" si="56"/>
        <v>1.2673766798461721E-6</v>
      </c>
      <c r="BA60">
        <v>1.4999999999999999E-2</v>
      </c>
      <c r="BB60">
        <f t="shared" si="57"/>
        <v>4.395036456595264E-5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f t="shared" ref="BJ60:BJ77" si="59">((BI60/100)*CV$2)/((BI60/100)*CV$2+(BK60/100)*CX$2+(BM60/100)*CZ$2+(BO60/100)*CH$2+(BQ60/100)*CL$10+(BS60/100)*CF$13+(BU60/100)*CH$13+(BW60/100)*CJ$13+(BY60/100)*CL$13)</f>
        <v>0</v>
      </c>
      <c r="BK60">
        <v>0</v>
      </c>
      <c r="BL60">
        <f t="shared" ref="BL60:BL77" si="60">((BK60/100)*CX$2)/((BI60/100)*CV$2+(BK60/100)*CX$2+(BM60/100)*CZ$2+(BO60/100)*CH$2+(BQ60/100)*CL$10+(BS60/100)*CF$13+(BU60/100)*CH$13+(BW60/100)*CJ$13+(BY60/100)*CL$13)</f>
        <v>0</v>
      </c>
      <c r="BM60">
        <v>0</v>
      </c>
      <c r="BN60">
        <f t="shared" ref="BN60:BN77" si="61">((BM60/100)*CZ$2)/((BI60/100)*CV$2+(BK60/100)*CX$2+(BM60/100)*CZ$2+(BO60/100)*CH$2+(BQ60/100)*CL$10+(BS60/100)*CF$13+(BU60/100)*CH$13+(BW60/100)*CJ$13+(BY60/100)*CL$13)</f>
        <v>0</v>
      </c>
      <c r="BO60">
        <v>0</v>
      </c>
      <c r="BP60">
        <f t="shared" ref="BP60:BP77" si="62">((BO60/100)*CH$2)/((BI60/100)*CV$2+(BK60/100)*CX$2+(BM60/100)*CZ$2+(BO60/100)*CH$2+(BQ60/100)*CL$10+(BS60/100)*CF$13+(BU60/100)*CH$13+(BW60/100)*CJ$13+(BY60/100)*CL$13)</f>
        <v>0</v>
      </c>
      <c r="BQ60">
        <v>0</v>
      </c>
      <c r="BR60">
        <f>((BQ60/100)*CL$10)/((BI60/100)*CV$2+(BK60/100)*CX$2+(BM60/100)*CZ$2+(BO60/100)*CH$2+(BQ60/100)*CL$10+(BS60/100)*CF$13+(BU60/100)*CH$13+(BW60/100)*CJ$13+(BY60/100)*CL$13)</f>
        <v>0</v>
      </c>
      <c r="BS60">
        <v>0</v>
      </c>
      <c r="BT60">
        <f>((BS60/100)*CF$13)/((BI60/100)*CV$2+(BK60/100)*CX$2+(BM60/100)*CZ$2+(BO60/100)*CH$2+(BQ60/100)*CL$10+(BS60/100)*CF$13+(BU60/100)*CH$13+(BW60/100)*CJ$13+(BY60/100)*CL$13)</f>
        <v>0</v>
      </c>
      <c r="BU60">
        <v>0</v>
      </c>
      <c r="BV60">
        <f t="shared" ref="BV60:BV77" si="63">((BU60/100)*CH$13)/((BI60/100)*CV$2+(BK60/100)*CX$2+(BM60/100)*CZ$2+(BO60/100)*CH$2+(BQ60/100)*CL$10+(BS60/100)*CF$13+(BU60/100)*CH$13+(BW60/100)*CJ$13+(BY60/100)*CL$13)</f>
        <v>0</v>
      </c>
      <c r="BW60">
        <v>0</v>
      </c>
      <c r="BX60">
        <f t="shared" ref="BX60:BX68" si="64">((BW60/100)*CJ$13)/((BI60/100)*CV$2+(BK60/100)*CX$2+(BM60/100)*CZ$2+(BO60/100)*CH$2+(BQ60/100)*CL$10+(BS60/100)*CF$13+(BU60/100)*CH$13+(BW60/100)*CJ$13+(BY60/100)*CL$13)</f>
        <v>0</v>
      </c>
      <c r="BY60">
        <v>100</v>
      </c>
      <c r="BZ60">
        <f t="shared" si="58"/>
        <v>1</v>
      </c>
      <c r="CA60">
        <v>0</v>
      </c>
      <c r="CB60">
        <v>0</v>
      </c>
      <c r="CC60" s="1" t="s">
        <v>382</v>
      </c>
      <c r="CD60" t="s">
        <v>264</v>
      </c>
      <c r="CF60" t="s">
        <v>264</v>
      </c>
    </row>
    <row r="61" spans="1:84" x14ac:dyDescent="0.45">
      <c r="A61" t="s">
        <v>379</v>
      </c>
      <c r="B61">
        <f>1668+273</f>
        <v>1941</v>
      </c>
      <c r="C61" s="2">
        <f t="shared" ref="C61:C72" si="65">R61*CG$2+T61*CI$2+V61*CK$2+X61*CM$2+Z61*CO$2+AB61*CQ$2+AD61*CS$2+AF61*CU$2+AH61*CG$6+AJ61*CI$6+AL61*CK$6+AN61*CM$6+AP61*CG$10+AR61*CI$10+AT61*CK$10+AV61*CG$16+AX61*CI$16+AZ61*CK$16+BB61*CM$16</f>
        <v>2.0022721575126661</v>
      </c>
      <c r="D61" t="s">
        <v>635</v>
      </c>
      <c r="E61">
        <f>273+321.1</f>
        <v>594.1</v>
      </c>
      <c r="F61" s="2">
        <f t="shared" ref="F61:F68" si="66">BJ61*CW$2+BN61*DA$2+BL61*CY$2+BP61*CI$2+BR61*CM$10+BT61*CG$13+BV61*CI$13+BX61*CK$13+BZ61*CM$13</f>
        <v>2</v>
      </c>
      <c r="G61">
        <f>550+273</f>
        <v>823</v>
      </c>
      <c r="H61">
        <f>600+273</f>
        <v>873</v>
      </c>
      <c r="I61" s="2">
        <f t="shared" si="14"/>
        <v>848</v>
      </c>
      <c r="J61" s="2">
        <f t="shared" si="8"/>
        <v>50</v>
      </c>
      <c r="K61" s="7">
        <f t="shared" si="13"/>
        <v>0.43688820195775374</v>
      </c>
      <c r="L61">
        <f>10*10^-6</f>
        <v>9.9999999999999991E-6</v>
      </c>
      <c r="M61">
        <f>1.1*10^-3</f>
        <v>1.1000000000000001E-3</v>
      </c>
      <c r="N61" t="s">
        <v>381</v>
      </c>
      <c r="O61" t="s">
        <v>74</v>
      </c>
      <c r="P61" s="2">
        <f t="shared" si="7"/>
        <v>1.427369129776132</v>
      </c>
      <c r="Q61">
        <v>0</v>
      </c>
      <c r="R61">
        <f t="shared" ref="R61:R72" si="67">((Q61/100)*CF$2)/((AG61/100)*CF$6+(W61/100)*CL$2+(AI61/100)*CH$6+(AK61/100)*CJ$6+(AM61/100)*CL$6+(AO61/100)*CF$10+(AQ61/100)*CH$10+(AS61/100)*CJ$10+(U61/100)*CJ$2+(Q61/100)*CF$2)</f>
        <v>0</v>
      </c>
      <c r="S61">
        <v>0</v>
      </c>
      <c r="T61">
        <v>0</v>
      </c>
      <c r="U61">
        <v>0</v>
      </c>
      <c r="V61">
        <f t="shared" ref="V61:V72" si="68">((U61/100)*CJ$2)/((AG61/100)*CF$6+(W61/100)*CL$2+(AI61/100)*CH$6+(AK61/100)*CJ$6+(AM61/100)*CL$6+(AO61/100)*CF$10+(AQ61/100)*CH$10+(AS61/100)*CJ$10+(U61/100)*CJ$2+(Q61/100)*CF$2)</f>
        <v>0</v>
      </c>
      <c r="W61">
        <v>0</v>
      </c>
      <c r="X61">
        <f t="shared" si="39"/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0.09</v>
      </c>
      <c r="AH61">
        <f t="shared" si="53"/>
        <v>1.0511383765248932E-3</v>
      </c>
      <c r="AI61">
        <v>0</v>
      </c>
      <c r="AJ61">
        <f t="shared" ref="AJ61:AJ72" si="69">((AI61/100)*CH$6)/((AG61/100)*CF$6+(W61/100)*CL$2+(AI61/100)*CH$6+(AK61/100)*CJ$6+(AM61/100)*CL$6+(AO61/100)*CF$10+(AQ61/100)*CH$10+(AS61/100)*CJ$10+(U61/100)*CJ$2+(Q61/100)*CF$2)</f>
        <v>0</v>
      </c>
      <c r="AK61">
        <v>0</v>
      </c>
      <c r="AL61">
        <f t="shared" ref="AL61:AL72" si="70">((AK61/100)*CJ$6)/((AG61/100)*CF$6+(W61/100)*CL$2+(AI61/100)*CH$6+(AK61/100)*CJ$6+(AM61/100)*CL$6+(AO61/100)*CF$10+(AQ61/100)*CH$10+(AS61/100)*CJ$10+(U61/100)*CJ$2+(Q61/100)*CF$2)</f>
        <v>0</v>
      </c>
      <c r="AM61">
        <v>0</v>
      </c>
      <c r="AN61">
        <f t="shared" ref="AN61:AN72" si="71">((AM61/100)*CL$6)/((AG61/100)*CF$6+(W61/100)*CL$2+(AI61/100)*CH$6+(AK61/100)*CJ$6+(AM61/100)*CL$6+(AO61/100)*CF$10+(AQ61/100)*CH$10+(AS61/100)*CJ$10+(U61/100)*CJ$2+(Q61/100)*CF$2)</f>
        <v>0</v>
      </c>
      <c r="AO61">
        <v>0</v>
      </c>
      <c r="AP61">
        <f t="shared" ref="AP61:AP72" si="72">((AO61/100)*CF$10)/((AG61/100)*CF$6+(W61/100)*CL$2+(AI61/100)*CH$6+(AK61/100)*CJ$6+(AM61/100)*CL$6+(AO61/100)*CF$10+(AQ61/100)*CH$10+(AS61/100)*CJ$10+(U61/100)*CJ$2+(Q61/100)*CF$2)</f>
        <v>0</v>
      </c>
      <c r="AQ61">
        <v>0</v>
      </c>
      <c r="AR61">
        <f t="shared" ref="AR61:AR72" si="73">((AQ61/100)*CH$10)/((AG61/100)*CF$6+(W61/100)*CL$2+(AI61/100)*CH$6+(AK61/100)*CJ$6+(AM61/100)*CL$6+(AO61/100)*CF$10+(AQ61/100)*CH$10+(AS61/100)*CJ$10+(U61/100)*CJ$2+(Q61/100)*CF$2)</f>
        <v>0</v>
      </c>
      <c r="AS61">
        <v>0</v>
      </c>
      <c r="AT61">
        <f t="shared" ref="AT61:AT72" si="74">((AS61/100)*CJ$10)/((AG61/100)*CF$6+(W61/100)*CL$2+(AI61/100)*CH$6+(AK61/100)*CJ$6+(AM61/100)*CL$6+(AO61/100)*CF$10+(AQ61/100)*CH$10+(AS61/100)*CJ$10+(U61/100)*CJ$2+(Q61/100)*CF$2)</f>
        <v>0</v>
      </c>
      <c r="AU61">
        <f>100-AW61-AY61-BA61-AG61</f>
        <v>99.728999999999999</v>
      </c>
      <c r="AV61">
        <f t="shared" si="54"/>
        <v>0.99836825043331745</v>
      </c>
      <c r="AW61">
        <v>0.16</v>
      </c>
      <c r="AX61">
        <f t="shared" si="55"/>
        <v>5.3539344891191426E-4</v>
      </c>
      <c r="AY61">
        <v>6.0000000000000001E-3</v>
      </c>
      <c r="AZ61">
        <f t="shared" si="56"/>
        <v>1.2673766798461721E-6</v>
      </c>
      <c r="BA61">
        <v>1.4999999999999999E-2</v>
      </c>
      <c r="BB61">
        <f t="shared" si="57"/>
        <v>4.395036456595264E-5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f t="shared" si="59"/>
        <v>0</v>
      </c>
      <c r="BK61">
        <v>0</v>
      </c>
      <c r="BL61">
        <f t="shared" si="60"/>
        <v>0</v>
      </c>
      <c r="BM61">
        <v>0</v>
      </c>
      <c r="BN61">
        <f t="shared" si="61"/>
        <v>0</v>
      </c>
      <c r="BO61">
        <v>0</v>
      </c>
      <c r="BP61">
        <f t="shared" si="62"/>
        <v>0</v>
      </c>
      <c r="BQ61">
        <v>0</v>
      </c>
      <c r="BR61">
        <f>((BQ61/100)*CL$10)/((BI61/100)*CV$2+(BK61/100)*CX$2+(BM61/100)*CZ$2+(BO61/100)*CH$2+(BQ61/100)*CL$10+(BS61/100)*CF$13+(BU61/100)*CH$13+(BW61/100)*CJ$13+(BY61/100)*CL$13)</f>
        <v>0</v>
      </c>
      <c r="BS61">
        <v>0</v>
      </c>
      <c r="BT61">
        <f>((BS61/100)*CF$13)/((BI61/100)*CV$2+(BK61/100)*CX$2+(BM61/100)*CZ$2+(BO61/100)*CH$2+(BQ61/100)*CL$10+(BS61/100)*CF$13+(BU61/100)*CH$13+(BW61/100)*CJ$13+(BY61/100)*CL$13)</f>
        <v>0</v>
      </c>
      <c r="BU61">
        <v>0</v>
      </c>
      <c r="BV61">
        <f t="shared" si="63"/>
        <v>0</v>
      </c>
      <c r="BW61">
        <v>0</v>
      </c>
      <c r="BX61">
        <f t="shared" si="64"/>
        <v>0</v>
      </c>
      <c r="BY61">
        <v>100</v>
      </c>
      <c r="BZ61">
        <f t="shared" si="58"/>
        <v>1</v>
      </c>
      <c r="CA61">
        <v>0</v>
      </c>
      <c r="CB61">
        <v>0</v>
      </c>
      <c r="CC61" s="1" t="s">
        <v>382</v>
      </c>
      <c r="CD61" t="s">
        <v>264</v>
      </c>
      <c r="CF61" t="s">
        <v>264</v>
      </c>
    </row>
    <row r="62" spans="1:84" x14ac:dyDescent="0.45">
      <c r="A62" t="s">
        <v>397</v>
      </c>
      <c r="B62">
        <f>1500+273</f>
        <v>1773</v>
      </c>
      <c r="C62" s="2">
        <f t="shared" si="65"/>
        <v>2.0038664532556405</v>
      </c>
      <c r="D62" t="s">
        <v>398</v>
      </c>
      <c r="E62">
        <f>231.9+273</f>
        <v>504.9</v>
      </c>
      <c r="F62" s="2">
        <f t="shared" si="66"/>
        <v>4</v>
      </c>
      <c r="G62">
        <f>346+273</f>
        <v>619</v>
      </c>
      <c r="H62">
        <f>459+273</f>
        <v>732</v>
      </c>
      <c r="I62" s="2">
        <f t="shared" si="14"/>
        <v>675.5</v>
      </c>
      <c r="J62" s="2">
        <f t="shared" si="8"/>
        <v>113</v>
      </c>
      <c r="K62" s="7">
        <f t="shared" si="13"/>
        <v>0.38099266779469826</v>
      </c>
      <c r="M62">
        <v>1E-3</v>
      </c>
      <c r="N62" t="s">
        <v>1082</v>
      </c>
      <c r="O62" t="s">
        <v>442</v>
      </c>
      <c r="P62" s="2">
        <f t="shared" si="7"/>
        <v>1.3378886908298673</v>
      </c>
      <c r="Q62">
        <v>0</v>
      </c>
      <c r="R62">
        <f t="shared" si="67"/>
        <v>0</v>
      </c>
      <c r="S62">
        <v>0</v>
      </c>
      <c r="T62">
        <v>0</v>
      </c>
      <c r="U62">
        <v>0</v>
      </c>
      <c r="V62">
        <f t="shared" si="68"/>
        <v>0</v>
      </c>
      <c r="W62">
        <v>0.49</v>
      </c>
      <c r="X62">
        <f t="shared" si="39"/>
        <v>4.8341835474896098E-3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f t="shared" ref="AG62:AG72" si="75">100-W62-AI62-AK62-AM62-AO62</f>
        <v>99.058000000000007</v>
      </c>
      <c r="AH62">
        <f t="shared" si="53"/>
        <v>0.99340893406364295</v>
      </c>
      <c r="AI62">
        <v>0.19</v>
      </c>
      <c r="AJ62">
        <f t="shared" si="69"/>
        <v>4.0978005770573808E-4</v>
      </c>
      <c r="AK62">
        <v>2.1999999999999999E-2</v>
      </c>
      <c r="AL62">
        <f t="shared" si="70"/>
        <v>1.2235397892862421E-4</v>
      </c>
      <c r="AM62">
        <v>0.02</v>
      </c>
      <c r="AN62">
        <f t="shared" si="71"/>
        <v>1.1516724948851571E-4</v>
      </c>
      <c r="AO62">
        <v>0.22</v>
      </c>
      <c r="AP62">
        <f t="shared" si="72"/>
        <v>1.1095811027445515E-3</v>
      </c>
      <c r="AQ62">
        <v>0</v>
      </c>
      <c r="AR62">
        <f t="shared" si="73"/>
        <v>0</v>
      </c>
      <c r="AS62">
        <v>0</v>
      </c>
      <c r="AT62">
        <f t="shared" si="74"/>
        <v>0</v>
      </c>
      <c r="AU62">
        <v>0</v>
      </c>
      <c r="AV62">
        <f t="shared" si="54"/>
        <v>0</v>
      </c>
      <c r="AW62">
        <v>0</v>
      </c>
      <c r="AX62">
        <f t="shared" si="55"/>
        <v>0</v>
      </c>
      <c r="AY62">
        <v>0</v>
      </c>
      <c r="AZ62">
        <f t="shared" si="56"/>
        <v>0</v>
      </c>
      <c r="BA62">
        <v>0</v>
      </c>
      <c r="BB62">
        <f t="shared" si="57"/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f t="shared" si="59"/>
        <v>0</v>
      </c>
      <c r="BK62">
        <v>0</v>
      </c>
      <c r="BL62">
        <f t="shared" si="60"/>
        <v>0</v>
      </c>
      <c r="BM62">
        <v>0</v>
      </c>
      <c r="BN62">
        <f t="shared" si="61"/>
        <v>0</v>
      </c>
      <c r="BO62">
        <v>0</v>
      </c>
      <c r="BP62">
        <f t="shared" si="62"/>
        <v>0</v>
      </c>
      <c r="BQ62">
        <v>0</v>
      </c>
      <c r="BR62">
        <f>((BQ62/100)*CL$10)/((BI62/100)*CV$2+(BK62/100)*CX$2+(BM62/100)*CZ$2+(BO62/100)*CH$2+(BQ62/100)*CL$10+(BS62/100)*CF$13+(BU62/100)*CH$13+(BW62/100)*CJ$13+(BY62/100)*CL$13)</f>
        <v>0</v>
      </c>
      <c r="BS62">
        <v>100</v>
      </c>
      <c r="BT62">
        <f>((BS62/100)*CF$13)/((BI62/100)*CV$2+(BK62/100)*CX$2+(BM62/100)*CZ$2+(BO62/100)*CH$2+(BQ62/100)*CL$10+(BS62/100)*CF$13+(BU62/100)*CH$13+(BW62/100)*CJ$13+(BY62/100)*CL$13)</f>
        <v>1</v>
      </c>
      <c r="BU62">
        <v>0</v>
      </c>
      <c r="BV62">
        <f t="shared" si="63"/>
        <v>0</v>
      </c>
      <c r="BW62">
        <v>0</v>
      </c>
      <c r="BX62">
        <f t="shared" si="64"/>
        <v>0</v>
      </c>
      <c r="BY62">
        <v>0</v>
      </c>
      <c r="BZ62">
        <f t="shared" si="58"/>
        <v>0</v>
      </c>
      <c r="CA62">
        <v>0</v>
      </c>
      <c r="CB62">
        <v>0</v>
      </c>
      <c r="CC62" s="1" t="s">
        <v>1083</v>
      </c>
      <c r="CD62" t="s">
        <v>404</v>
      </c>
      <c r="CF62" t="s">
        <v>264</v>
      </c>
    </row>
    <row r="63" spans="1:84" x14ac:dyDescent="0.45">
      <c r="A63" t="s">
        <v>1084</v>
      </c>
      <c r="B63">
        <f t="shared" ref="B63:B72" si="76">1500+273</f>
        <v>1773</v>
      </c>
      <c r="C63" s="2">
        <f t="shared" si="65"/>
        <v>1.9917729521216441</v>
      </c>
      <c r="D63" t="s">
        <v>410</v>
      </c>
      <c r="E63">
        <v>600.5</v>
      </c>
      <c r="F63" s="2">
        <f t="shared" si="66"/>
        <v>4</v>
      </c>
      <c r="G63">
        <f>273+369</f>
        <v>642</v>
      </c>
      <c r="H63">
        <f>273+373</f>
        <v>646</v>
      </c>
      <c r="I63" s="2">
        <f t="shared" si="14"/>
        <v>644</v>
      </c>
      <c r="J63" s="2">
        <f t="shared" si="8"/>
        <v>4</v>
      </c>
      <c r="K63" s="7">
        <f t="shared" si="13"/>
        <v>0.36322617033276933</v>
      </c>
      <c r="M63">
        <f>0.05/60/0.252</f>
        <v>3.3068783068783071E-3</v>
      </c>
      <c r="N63" t="s">
        <v>1056</v>
      </c>
      <c r="O63" t="s">
        <v>1057</v>
      </c>
      <c r="P63" s="2">
        <f t="shared" si="7"/>
        <v>1.0724396336386344</v>
      </c>
      <c r="Q63">
        <v>0.15</v>
      </c>
      <c r="R63">
        <f t="shared" si="67"/>
        <v>1.6948729304906991E-3</v>
      </c>
      <c r="S63">
        <v>0</v>
      </c>
      <c r="T63">
        <v>0</v>
      </c>
      <c r="U63">
        <v>0.16</v>
      </c>
      <c r="V63">
        <f t="shared" si="68"/>
        <v>1.66980945848719E-3</v>
      </c>
      <c r="W63">
        <v>0.88</v>
      </c>
      <c r="X63">
        <f t="shared" si="39"/>
        <v>8.5963320606240387E-3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f t="shared" si="75"/>
        <v>98.283000000000001</v>
      </c>
      <c r="AH63">
        <f t="shared" si="53"/>
        <v>0.97593381417347258</v>
      </c>
      <c r="AI63">
        <v>0.47</v>
      </c>
      <c r="AJ63">
        <f t="shared" si="69"/>
        <v>1.0036875366653917E-3</v>
      </c>
      <c r="AK63">
        <v>1.4999999999999999E-2</v>
      </c>
      <c r="AL63">
        <f t="shared" si="70"/>
        <v>8.2601917756108879E-5</v>
      </c>
      <c r="AM63">
        <v>2.1999999999999999E-2</v>
      </c>
      <c r="AN63">
        <f t="shared" si="71"/>
        <v>1.2543684874584551E-4</v>
      </c>
      <c r="AO63">
        <v>0.33</v>
      </c>
      <c r="AP63">
        <f t="shared" si="72"/>
        <v>1.6479869404282311E-3</v>
      </c>
      <c r="AQ63">
        <v>1</v>
      </c>
      <c r="AR63">
        <f t="shared" si="73"/>
        <v>9.2454581333299181E-3</v>
      </c>
      <c r="AS63">
        <v>0</v>
      </c>
      <c r="AT63">
        <f t="shared" si="74"/>
        <v>0</v>
      </c>
      <c r="AU63">
        <v>0</v>
      </c>
      <c r="AV63">
        <f t="shared" si="54"/>
        <v>0</v>
      </c>
      <c r="AW63">
        <v>0</v>
      </c>
      <c r="AX63">
        <f t="shared" si="55"/>
        <v>0</v>
      </c>
      <c r="AY63">
        <v>0</v>
      </c>
      <c r="AZ63">
        <f t="shared" si="56"/>
        <v>0</v>
      </c>
      <c r="BA63">
        <v>0</v>
      </c>
      <c r="BB63">
        <f t="shared" si="57"/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f t="shared" si="59"/>
        <v>0</v>
      </c>
      <c r="BK63">
        <v>0</v>
      </c>
      <c r="BL63">
        <f t="shared" si="60"/>
        <v>0</v>
      </c>
      <c r="BM63">
        <v>0</v>
      </c>
      <c r="BN63">
        <f t="shared" si="61"/>
        <v>0</v>
      </c>
      <c r="BO63">
        <v>0</v>
      </c>
      <c r="BP63">
        <f t="shared" si="62"/>
        <v>0</v>
      </c>
      <c r="BQ63">
        <v>100</v>
      </c>
      <c r="BR63">
        <f>((BQ63/100)*CL$10)/((BI63/100)*CV$2+(BK63/100)*CX$2+(BM63/100)*CZ$2+(BO63/100)*CH$2+(BQ63/100)*CL$10+(BS63/100)*CF$13+(BU63/100)*CH$13+(BW63/100)*CJ$13+(BY63/100)*CL$13)</f>
        <v>1</v>
      </c>
      <c r="BS63">
        <v>0</v>
      </c>
      <c r="BT63">
        <f>((BS63/100)*CF$13)/((BI63/100)*CV$2+(BK63/100)*CX$2+(BM63/100)*CZ$2+(BO63/100)*CH$2+(BQ63/100)*CL$10+(BS63/100)*CF$13+(BU63/100)*CH$13+(BW63/100)*CJ$13+(BY63/100)*CL$13)</f>
        <v>0</v>
      </c>
      <c r="BU63">
        <v>0</v>
      </c>
      <c r="BV63">
        <f t="shared" si="63"/>
        <v>0</v>
      </c>
      <c r="BW63">
        <v>0</v>
      </c>
      <c r="BX63">
        <f t="shared" si="64"/>
        <v>0</v>
      </c>
      <c r="BY63">
        <v>0</v>
      </c>
      <c r="BZ63">
        <f t="shared" si="58"/>
        <v>0</v>
      </c>
      <c r="CA63">
        <v>0</v>
      </c>
      <c r="CB63">
        <v>0</v>
      </c>
      <c r="CC63" s="1" t="s">
        <v>1085</v>
      </c>
      <c r="CD63" t="s">
        <v>264</v>
      </c>
      <c r="CF63" t="s">
        <v>264</v>
      </c>
    </row>
    <row r="64" spans="1:84" x14ac:dyDescent="0.45">
      <c r="A64" t="s">
        <v>1084</v>
      </c>
      <c r="B64">
        <f t="shared" si="76"/>
        <v>1773</v>
      </c>
      <c r="C64" s="2">
        <f t="shared" si="65"/>
        <v>1.9917729521216441</v>
      </c>
      <c r="D64" t="s">
        <v>1086</v>
      </c>
      <c r="E64">
        <v>600</v>
      </c>
      <c r="F64" s="2">
        <f t="shared" si="66"/>
        <v>4</v>
      </c>
      <c r="G64">
        <f>325+273</f>
        <v>598</v>
      </c>
      <c r="H64">
        <f>337+273</f>
        <v>610</v>
      </c>
      <c r="I64" s="2">
        <f t="shared" si="14"/>
        <v>604</v>
      </c>
      <c r="J64" s="2">
        <f t="shared" si="8"/>
        <v>12</v>
      </c>
      <c r="K64" s="7">
        <f t="shared" si="13"/>
        <v>0.34066553863508175</v>
      </c>
      <c r="M64">
        <f t="shared" ref="M64:M72" si="77">0.05/60/0.252</f>
        <v>3.3068783068783071E-3</v>
      </c>
      <c r="N64" t="s">
        <v>1056</v>
      </c>
      <c r="O64" t="s">
        <v>1057</v>
      </c>
      <c r="P64" s="2">
        <f t="shared" si="7"/>
        <v>1.0066666666666666</v>
      </c>
      <c r="Q64">
        <v>0.15</v>
      </c>
      <c r="R64">
        <f t="shared" si="67"/>
        <v>1.6948729304906991E-3</v>
      </c>
      <c r="S64">
        <v>0</v>
      </c>
      <c r="T64">
        <v>0</v>
      </c>
      <c r="U64">
        <v>0.16</v>
      </c>
      <c r="V64">
        <f t="shared" si="68"/>
        <v>1.66980945848719E-3</v>
      </c>
      <c r="W64">
        <v>0.88</v>
      </c>
      <c r="X64">
        <f t="shared" si="39"/>
        <v>8.5963320606240387E-3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f t="shared" si="75"/>
        <v>98.283000000000001</v>
      </c>
      <c r="AH64">
        <f t="shared" si="53"/>
        <v>0.97593381417347258</v>
      </c>
      <c r="AI64">
        <v>0.47</v>
      </c>
      <c r="AJ64">
        <f t="shared" si="69"/>
        <v>1.0036875366653917E-3</v>
      </c>
      <c r="AK64">
        <v>1.4999999999999999E-2</v>
      </c>
      <c r="AL64">
        <f t="shared" si="70"/>
        <v>8.2601917756108879E-5</v>
      </c>
      <c r="AM64">
        <v>2.1999999999999999E-2</v>
      </c>
      <c r="AN64">
        <f t="shared" si="71"/>
        <v>1.2543684874584551E-4</v>
      </c>
      <c r="AO64">
        <v>0.33</v>
      </c>
      <c r="AP64">
        <f t="shared" si="72"/>
        <v>1.6479869404282311E-3</v>
      </c>
      <c r="AQ64">
        <v>1</v>
      </c>
      <c r="AR64">
        <f t="shared" si="73"/>
        <v>9.2454581333299181E-3</v>
      </c>
      <c r="AS64">
        <v>0</v>
      </c>
      <c r="AT64">
        <f t="shared" si="74"/>
        <v>0</v>
      </c>
      <c r="AU64">
        <v>0</v>
      </c>
      <c r="AV64">
        <f t="shared" si="54"/>
        <v>0</v>
      </c>
      <c r="AW64">
        <v>0</v>
      </c>
      <c r="AX64">
        <f t="shared" si="55"/>
        <v>0</v>
      </c>
      <c r="AY64">
        <v>0</v>
      </c>
      <c r="AZ64">
        <f t="shared" si="56"/>
        <v>0</v>
      </c>
      <c r="BA64">
        <v>0</v>
      </c>
      <c r="BB64">
        <f t="shared" si="57"/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f t="shared" si="59"/>
        <v>0</v>
      </c>
      <c r="BK64">
        <v>0</v>
      </c>
      <c r="BL64">
        <f t="shared" si="60"/>
        <v>0</v>
      </c>
      <c r="BM64">
        <v>0</v>
      </c>
      <c r="BN64">
        <f t="shared" si="61"/>
        <v>0</v>
      </c>
      <c r="BO64">
        <v>0</v>
      </c>
      <c r="BP64">
        <f t="shared" si="62"/>
        <v>0</v>
      </c>
      <c r="BQ64">
        <v>99.9</v>
      </c>
      <c r="BR64">
        <f>((BQ64/100)*CL$10)/((BI64/100)*CV$2+(BK64/100)*CX$2+(BM64/100)*CZ$2+(BO64/100)*CH$2+(BQ64/100)*CL$10+(BS64/100)*CF$13+(BU64/100)*CH$13+(BW64/100)*CJ$13+(BY64/100)*CL$13)</f>
        <v>0.99942683050304648</v>
      </c>
      <c r="BS64">
        <v>0.1</v>
      </c>
      <c r="BT64">
        <f>((BS64/100)*CF$13)/((BI64/100)*CV$2+(BK64/100)*CX$2+(BM64/100)*CZ$2+(BO64/100)*CH$2+(BQ64/100)*CL$10+(BS64/100)*CF$13+(BU64/100)*CH$13+(BW64/100)*CJ$13+(BY64/100)*CL$13)</f>
        <v>5.7316949695359752E-4</v>
      </c>
      <c r="BU64">
        <v>0</v>
      </c>
      <c r="BV64">
        <f t="shared" si="63"/>
        <v>0</v>
      </c>
      <c r="BW64">
        <v>0</v>
      </c>
      <c r="BX64">
        <f t="shared" si="64"/>
        <v>0</v>
      </c>
      <c r="BY64">
        <v>0</v>
      </c>
      <c r="BZ64">
        <f t="shared" si="58"/>
        <v>0</v>
      </c>
      <c r="CA64">
        <v>0</v>
      </c>
      <c r="CB64">
        <v>0</v>
      </c>
      <c r="CC64" s="1" t="s">
        <v>1087</v>
      </c>
      <c r="CD64" t="s">
        <v>264</v>
      </c>
      <c r="CF64" t="s">
        <v>264</v>
      </c>
    </row>
    <row r="65" spans="1:84" x14ac:dyDescent="0.45">
      <c r="A65" t="s">
        <v>1084</v>
      </c>
      <c r="B65">
        <f t="shared" si="76"/>
        <v>1773</v>
      </c>
      <c r="C65" s="2">
        <f t="shared" si="65"/>
        <v>1.9917729521216441</v>
      </c>
      <c r="D65" t="s">
        <v>1086</v>
      </c>
      <c r="E65">
        <v>600</v>
      </c>
      <c r="F65" s="2">
        <f t="shared" si="66"/>
        <v>4</v>
      </c>
      <c r="G65">
        <f>343+273</f>
        <v>616</v>
      </c>
      <c r="H65">
        <f>389+273</f>
        <v>662</v>
      </c>
      <c r="I65" s="2">
        <f t="shared" si="14"/>
        <v>639</v>
      </c>
      <c r="J65" s="2">
        <f t="shared" si="8"/>
        <v>46</v>
      </c>
      <c r="K65" s="7">
        <f t="shared" si="13"/>
        <v>0.3604060913705584</v>
      </c>
      <c r="M65">
        <f t="shared" si="77"/>
        <v>3.3068783068783071E-3</v>
      </c>
      <c r="N65" t="s">
        <v>1056</v>
      </c>
      <c r="O65" t="s">
        <v>1057</v>
      </c>
      <c r="P65" s="2">
        <f t="shared" si="7"/>
        <v>1.0649999999999999</v>
      </c>
      <c r="Q65">
        <v>0.15</v>
      </c>
      <c r="R65">
        <f t="shared" si="67"/>
        <v>1.6948729304906991E-3</v>
      </c>
      <c r="S65">
        <v>0</v>
      </c>
      <c r="T65">
        <v>0</v>
      </c>
      <c r="U65">
        <v>0.16</v>
      </c>
      <c r="V65">
        <f t="shared" si="68"/>
        <v>1.66980945848719E-3</v>
      </c>
      <c r="W65">
        <v>0.88</v>
      </c>
      <c r="X65">
        <f t="shared" si="39"/>
        <v>8.5963320606240387E-3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f t="shared" si="75"/>
        <v>98.283000000000001</v>
      </c>
      <c r="AH65">
        <f t="shared" si="53"/>
        <v>0.97593381417347258</v>
      </c>
      <c r="AI65">
        <v>0.47</v>
      </c>
      <c r="AJ65">
        <f t="shared" si="69"/>
        <v>1.0036875366653917E-3</v>
      </c>
      <c r="AK65">
        <v>1.4999999999999999E-2</v>
      </c>
      <c r="AL65">
        <f t="shared" si="70"/>
        <v>8.2601917756108879E-5</v>
      </c>
      <c r="AM65">
        <v>2.1999999999999999E-2</v>
      </c>
      <c r="AN65">
        <f t="shared" si="71"/>
        <v>1.2543684874584551E-4</v>
      </c>
      <c r="AO65">
        <v>0.33</v>
      </c>
      <c r="AP65">
        <f t="shared" si="72"/>
        <v>1.6479869404282311E-3</v>
      </c>
      <c r="AQ65">
        <v>1</v>
      </c>
      <c r="AR65">
        <f t="shared" si="73"/>
        <v>9.2454581333299181E-3</v>
      </c>
      <c r="AS65">
        <v>0</v>
      </c>
      <c r="AT65">
        <f t="shared" si="74"/>
        <v>0</v>
      </c>
      <c r="AU65">
        <v>0</v>
      </c>
      <c r="AV65">
        <f t="shared" si="54"/>
        <v>0</v>
      </c>
      <c r="AW65">
        <v>0</v>
      </c>
      <c r="AX65">
        <f t="shared" si="55"/>
        <v>0</v>
      </c>
      <c r="AY65">
        <v>0</v>
      </c>
      <c r="AZ65">
        <f t="shared" si="56"/>
        <v>0</v>
      </c>
      <c r="BA65">
        <v>0</v>
      </c>
      <c r="BB65">
        <f t="shared" si="57"/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f t="shared" si="59"/>
        <v>0</v>
      </c>
      <c r="BK65">
        <v>0</v>
      </c>
      <c r="BL65">
        <f t="shared" si="60"/>
        <v>0</v>
      </c>
      <c r="BM65">
        <v>0</v>
      </c>
      <c r="BN65">
        <f t="shared" si="61"/>
        <v>0</v>
      </c>
      <c r="BO65">
        <v>0</v>
      </c>
      <c r="BP65">
        <f t="shared" si="62"/>
        <v>0</v>
      </c>
      <c r="BQ65">
        <v>99.5</v>
      </c>
      <c r="BR65">
        <f t="shared" ref="BR65:BR73" si="78">((BQ65/100)*CL$10)/((BI65/100)*CV$2+(BK65/100)*CX$2+(BM65/100)*CZ$2+(BO65/100)*CH$2+(BQ65/100)*CL$10+(BS65/100)*CF$13+(BU65/100)*CH$13+(BW65/100)*CJ$13+(BY65/100)*CL$13)</f>
        <v>0.997129246308055</v>
      </c>
      <c r="BS65">
        <v>0.5</v>
      </c>
      <c r="BT65">
        <f t="shared" ref="BT65:BT73" si="79">((BS65/100)*CF$13)/((BI65/100)*CV$2+(BK65/100)*CX$2+(BM65/100)*CZ$2+(BO65/100)*CH$2+(BQ65/100)*CL$10+(BS65/100)*CF$13+(BU65/100)*CH$13+(BW65/100)*CJ$13+(BY65/100)*CL$13)</f>
        <v>2.8707536919449863E-3</v>
      </c>
      <c r="BU65">
        <v>0</v>
      </c>
      <c r="BV65">
        <f t="shared" si="63"/>
        <v>0</v>
      </c>
      <c r="BW65">
        <v>0</v>
      </c>
      <c r="BX65">
        <f t="shared" si="64"/>
        <v>0</v>
      </c>
      <c r="BY65">
        <v>0</v>
      </c>
      <c r="BZ65">
        <f t="shared" si="58"/>
        <v>0</v>
      </c>
      <c r="CA65">
        <v>0</v>
      </c>
      <c r="CB65">
        <v>0</v>
      </c>
      <c r="CC65" s="1" t="s">
        <v>1088</v>
      </c>
      <c r="CD65" t="s">
        <v>264</v>
      </c>
      <c r="CF65" t="s">
        <v>264</v>
      </c>
    </row>
    <row r="66" spans="1:84" x14ac:dyDescent="0.45">
      <c r="A66" t="s">
        <v>1084</v>
      </c>
      <c r="B66">
        <f t="shared" si="76"/>
        <v>1773</v>
      </c>
      <c r="C66" s="2">
        <f t="shared" si="65"/>
        <v>1.9917729521216441</v>
      </c>
      <c r="D66" t="s">
        <v>1086</v>
      </c>
      <c r="E66">
        <v>600</v>
      </c>
      <c r="F66" s="2">
        <f t="shared" si="66"/>
        <v>4</v>
      </c>
      <c r="G66">
        <v>662</v>
      </c>
      <c r="H66">
        <v>679</v>
      </c>
      <c r="I66" s="2">
        <f t="shared" si="14"/>
        <v>670.5</v>
      </c>
      <c r="J66" s="2">
        <f t="shared" si="8"/>
        <v>17</v>
      </c>
      <c r="K66" s="7">
        <f t="shared" ref="K66:K72" si="80">I66/B66</f>
        <v>0.37817258883248733</v>
      </c>
      <c r="M66">
        <f t="shared" si="77"/>
        <v>3.3068783068783071E-3</v>
      </c>
      <c r="N66" t="s">
        <v>1056</v>
      </c>
      <c r="O66" t="s">
        <v>1057</v>
      </c>
      <c r="P66" s="2">
        <f t="shared" si="7"/>
        <v>1.1174999999999999</v>
      </c>
      <c r="Q66">
        <v>0.15</v>
      </c>
      <c r="R66">
        <f t="shared" si="67"/>
        <v>1.6948729304906991E-3</v>
      </c>
      <c r="S66">
        <v>0</v>
      </c>
      <c r="T66">
        <v>0</v>
      </c>
      <c r="U66">
        <v>0.16</v>
      </c>
      <c r="V66">
        <f t="shared" si="68"/>
        <v>1.66980945848719E-3</v>
      </c>
      <c r="W66">
        <v>0.88</v>
      </c>
      <c r="X66">
        <f t="shared" si="39"/>
        <v>8.5963320606240387E-3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f t="shared" si="75"/>
        <v>98.283000000000001</v>
      </c>
      <c r="AH66">
        <f t="shared" si="53"/>
        <v>0.97593381417347258</v>
      </c>
      <c r="AI66">
        <v>0.47</v>
      </c>
      <c r="AJ66">
        <f t="shared" si="69"/>
        <v>1.0036875366653917E-3</v>
      </c>
      <c r="AK66">
        <v>1.4999999999999999E-2</v>
      </c>
      <c r="AL66">
        <f t="shared" si="70"/>
        <v>8.2601917756108879E-5</v>
      </c>
      <c r="AM66">
        <v>2.1999999999999999E-2</v>
      </c>
      <c r="AN66">
        <f t="shared" si="71"/>
        <v>1.2543684874584551E-4</v>
      </c>
      <c r="AO66">
        <v>0.33</v>
      </c>
      <c r="AP66">
        <f t="shared" si="72"/>
        <v>1.6479869404282311E-3</v>
      </c>
      <c r="AQ66">
        <v>1</v>
      </c>
      <c r="AR66">
        <f t="shared" si="73"/>
        <v>9.2454581333299181E-3</v>
      </c>
      <c r="AS66">
        <v>0</v>
      </c>
      <c r="AT66">
        <f t="shared" si="74"/>
        <v>0</v>
      </c>
      <c r="AU66">
        <v>0</v>
      </c>
      <c r="AV66">
        <f t="shared" si="54"/>
        <v>0</v>
      </c>
      <c r="AW66">
        <v>0</v>
      </c>
      <c r="AX66">
        <f t="shared" si="55"/>
        <v>0</v>
      </c>
      <c r="AY66">
        <v>0</v>
      </c>
      <c r="AZ66">
        <f t="shared" si="56"/>
        <v>0</v>
      </c>
      <c r="BA66">
        <v>0</v>
      </c>
      <c r="BB66">
        <f t="shared" si="57"/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f t="shared" si="59"/>
        <v>0</v>
      </c>
      <c r="BK66">
        <v>0</v>
      </c>
      <c r="BL66">
        <f t="shared" si="60"/>
        <v>0</v>
      </c>
      <c r="BM66">
        <v>0</v>
      </c>
      <c r="BN66">
        <f t="shared" si="61"/>
        <v>0</v>
      </c>
      <c r="BO66">
        <v>0</v>
      </c>
      <c r="BP66">
        <f t="shared" si="62"/>
        <v>0</v>
      </c>
      <c r="BQ66">
        <v>99</v>
      </c>
      <c r="BR66">
        <f t="shared" si="78"/>
        <v>0.99424617975126406</v>
      </c>
      <c r="BS66">
        <v>1</v>
      </c>
      <c r="BT66">
        <f t="shared" si="79"/>
        <v>5.7538202487360359E-3</v>
      </c>
      <c r="BU66">
        <v>0</v>
      </c>
      <c r="BV66">
        <f t="shared" si="63"/>
        <v>0</v>
      </c>
      <c r="BW66">
        <v>0</v>
      </c>
      <c r="BX66">
        <f t="shared" si="64"/>
        <v>0</v>
      </c>
      <c r="BY66">
        <v>0</v>
      </c>
      <c r="BZ66">
        <f t="shared" si="58"/>
        <v>0</v>
      </c>
      <c r="CA66">
        <v>0</v>
      </c>
      <c r="CB66">
        <v>0</v>
      </c>
      <c r="CC66" s="1" t="s">
        <v>1089</v>
      </c>
      <c r="CD66" t="s">
        <v>264</v>
      </c>
      <c r="CF66" t="s">
        <v>264</v>
      </c>
    </row>
    <row r="67" spans="1:84" x14ac:dyDescent="0.45">
      <c r="A67" t="s">
        <v>1084</v>
      </c>
      <c r="B67">
        <f t="shared" si="76"/>
        <v>1773</v>
      </c>
      <c r="C67" s="2">
        <f t="shared" si="65"/>
        <v>1.9917729521216441</v>
      </c>
      <c r="D67" t="s">
        <v>1086</v>
      </c>
      <c r="E67">
        <f>320+273</f>
        <v>593</v>
      </c>
      <c r="F67" s="2">
        <f t="shared" si="66"/>
        <v>4</v>
      </c>
      <c r="G67">
        <v>687</v>
      </c>
      <c r="H67">
        <v>695</v>
      </c>
      <c r="I67" s="2">
        <f t="shared" si="14"/>
        <v>691</v>
      </c>
      <c r="J67" s="2">
        <f t="shared" si="8"/>
        <v>8</v>
      </c>
      <c r="K67" s="7">
        <f t="shared" si="80"/>
        <v>0.38973491257755216</v>
      </c>
      <c r="M67">
        <f t="shared" si="77"/>
        <v>3.3068783068783071E-3</v>
      </c>
      <c r="N67" t="s">
        <v>1056</v>
      </c>
      <c r="O67" t="s">
        <v>1057</v>
      </c>
      <c r="P67" s="2">
        <f t="shared" ref="P67:P79" si="81">I67/E67</f>
        <v>1.1652613827993255</v>
      </c>
      <c r="Q67">
        <v>0.15</v>
      </c>
      <c r="R67">
        <f t="shared" si="67"/>
        <v>1.6948729304906991E-3</v>
      </c>
      <c r="S67">
        <v>0</v>
      </c>
      <c r="T67">
        <v>0</v>
      </c>
      <c r="U67">
        <v>0.16</v>
      </c>
      <c r="V67">
        <f t="shared" si="68"/>
        <v>1.66980945848719E-3</v>
      </c>
      <c r="W67">
        <v>0.88</v>
      </c>
      <c r="X67">
        <f t="shared" si="39"/>
        <v>8.5963320606240387E-3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f t="shared" si="75"/>
        <v>98.283000000000001</v>
      </c>
      <c r="AH67">
        <f t="shared" si="53"/>
        <v>0.97593381417347258</v>
      </c>
      <c r="AI67">
        <v>0.47</v>
      </c>
      <c r="AJ67">
        <f t="shared" si="69"/>
        <v>1.0036875366653917E-3</v>
      </c>
      <c r="AK67">
        <v>1.4999999999999999E-2</v>
      </c>
      <c r="AL67">
        <f t="shared" si="70"/>
        <v>8.2601917756108879E-5</v>
      </c>
      <c r="AM67">
        <v>2.1999999999999999E-2</v>
      </c>
      <c r="AN67">
        <f t="shared" si="71"/>
        <v>1.2543684874584551E-4</v>
      </c>
      <c r="AO67">
        <v>0.33</v>
      </c>
      <c r="AP67">
        <f t="shared" si="72"/>
        <v>1.6479869404282311E-3</v>
      </c>
      <c r="AQ67">
        <v>1</v>
      </c>
      <c r="AR67">
        <f t="shared" si="73"/>
        <v>9.2454581333299181E-3</v>
      </c>
      <c r="AS67">
        <v>0</v>
      </c>
      <c r="AT67">
        <f t="shared" si="74"/>
        <v>0</v>
      </c>
      <c r="AU67">
        <v>0</v>
      </c>
      <c r="AV67">
        <f t="shared" si="54"/>
        <v>0</v>
      </c>
      <c r="AW67">
        <v>0</v>
      </c>
      <c r="AX67">
        <f t="shared" si="55"/>
        <v>0</v>
      </c>
      <c r="AY67">
        <v>0</v>
      </c>
      <c r="AZ67">
        <f t="shared" si="56"/>
        <v>0</v>
      </c>
      <c r="BA67">
        <v>0</v>
      </c>
      <c r="BB67">
        <f t="shared" si="57"/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f t="shared" si="59"/>
        <v>0</v>
      </c>
      <c r="BK67">
        <v>0</v>
      </c>
      <c r="BL67">
        <f t="shared" si="60"/>
        <v>0</v>
      </c>
      <c r="BM67">
        <v>0</v>
      </c>
      <c r="BN67">
        <f t="shared" si="61"/>
        <v>0</v>
      </c>
      <c r="BO67">
        <v>0</v>
      </c>
      <c r="BP67">
        <f t="shared" si="62"/>
        <v>0</v>
      </c>
      <c r="BQ67">
        <v>96</v>
      </c>
      <c r="BR67">
        <f t="shared" si="78"/>
        <v>0.97668471632187703</v>
      </c>
      <c r="BS67">
        <v>4</v>
      </c>
      <c r="BT67">
        <f t="shared" si="79"/>
        <v>2.3315283678122994E-2</v>
      </c>
      <c r="BU67">
        <v>0</v>
      </c>
      <c r="BV67">
        <f t="shared" si="63"/>
        <v>0</v>
      </c>
      <c r="BW67">
        <v>0</v>
      </c>
      <c r="BX67">
        <f t="shared" si="64"/>
        <v>0</v>
      </c>
      <c r="BY67">
        <v>0</v>
      </c>
      <c r="BZ67">
        <f t="shared" si="58"/>
        <v>0</v>
      </c>
      <c r="CA67">
        <v>0</v>
      </c>
      <c r="CB67">
        <v>0</v>
      </c>
      <c r="CC67" s="1" t="s">
        <v>1090</v>
      </c>
      <c r="CD67" t="s">
        <v>264</v>
      </c>
      <c r="CF67" t="s">
        <v>264</v>
      </c>
    </row>
    <row r="68" spans="1:84" x14ac:dyDescent="0.45">
      <c r="A68" t="s">
        <v>1084</v>
      </c>
      <c r="B68">
        <f t="shared" si="76"/>
        <v>1773</v>
      </c>
      <c r="C68" s="2">
        <f t="shared" si="65"/>
        <v>1.9917729521216441</v>
      </c>
      <c r="D68" t="s">
        <v>1086</v>
      </c>
      <c r="E68">
        <f>310+273</f>
        <v>583</v>
      </c>
      <c r="F68" s="2">
        <f t="shared" si="66"/>
        <v>4</v>
      </c>
      <c r="G68">
        <v>725</v>
      </c>
      <c r="H68">
        <v>734</v>
      </c>
      <c r="I68" s="2">
        <f t="shared" si="14"/>
        <v>729.5</v>
      </c>
      <c r="J68" s="2">
        <f t="shared" ref="J68:J79" si="82">H68-G68</f>
        <v>9</v>
      </c>
      <c r="K68" s="7">
        <f t="shared" si="80"/>
        <v>0.41144952058657641</v>
      </c>
      <c r="M68">
        <f t="shared" si="77"/>
        <v>3.3068783068783071E-3</v>
      </c>
      <c r="N68" t="s">
        <v>1056</v>
      </c>
      <c r="O68" t="s">
        <v>1057</v>
      </c>
      <c r="P68" s="2">
        <f t="shared" si="81"/>
        <v>1.2512864493996569</v>
      </c>
      <c r="Q68">
        <v>0.15</v>
      </c>
      <c r="R68">
        <f t="shared" si="67"/>
        <v>1.6948729304906991E-3</v>
      </c>
      <c r="S68">
        <v>0</v>
      </c>
      <c r="T68">
        <v>0</v>
      </c>
      <c r="U68">
        <v>0.16</v>
      </c>
      <c r="V68">
        <f t="shared" si="68"/>
        <v>1.66980945848719E-3</v>
      </c>
      <c r="W68">
        <v>0.88</v>
      </c>
      <c r="X68">
        <f t="shared" si="39"/>
        <v>8.5963320606240387E-3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f t="shared" si="75"/>
        <v>98.283000000000001</v>
      </c>
      <c r="AH68">
        <f t="shared" si="53"/>
        <v>0.97593381417347258</v>
      </c>
      <c r="AI68">
        <v>0.47</v>
      </c>
      <c r="AJ68">
        <f t="shared" si="69"/>
        <v>1.0036875366653917E-3</v>
      </c>
      <c r="AK68">
        <v>1.4999999999999999E-2</v>
      </c>
      <c r="AL68">
        <f t="shared" si="70"/>
        <v>8.2601917756108879E-5</v>
      </c>
      <c r="AM68">
        <v>2.1999999999999999E-2</v>
      </c>
      <c r="AN68">
        <f t="shared" si="71"/>
        <v>1.2543684874584551E-4</v>
      </c>
      <c r="AO68">
        <v>0.33</v>
      </c>
      <c r="AP68">
        <f t="shared" si="72"/>
        <v>1.6479869404282311E-3</v>
      </c>
      <c r="AQ68">
        <v>1</v>
      </c>
      <c r="AR68">
        <f t="shared" si="73"/>
        <v>9.2454581333299181E-3</v>
      </c>
      <c r="AS68">
        <v>0</v>
      </c>
      <c r="AT68">
        <f t="shared" si="74"/>
        <v>0</v>
      </c>
      <c r="AU68">
        <v>0</v>
      </c>
      <c r="AV68">
        <f t="shared" si="54"/>
        <v>0</v>
      </c>
      <c r="AW68">
        <v>0</v>
      </c>
      <c r="AX68">
        <f t="shared" si="55"/>
        <v>0</v>
      </c>
      <c r="AY68">
        <v>0</v>
      </c>
      <c r="AZ68">
        <f t="shared" si="56"/>
        <v>0</v>
      </c>
      <c r="BA68">
        <v>0</v>
      </c>
      <c r="BB68">
        <f t="shared" si="57"/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f t="shared" si="59"/>
        <v>0</v>
      </c>
      <c r="BK68">
        <v>0</v>
      </c>
      <c r="BL68">
        <f t="shared" si="60"/>
        <v>0</v>
      </c>
      <c r="BM68">
        <v>0</v>
      </c>
      <c r="BN68">
        <f t="shared" si="61"/>
        <v>0</v>
      </c>
      <c r="BO68">
        <v>0</v>
      </c>
      <c r="BP68">
        <f t="shared" si="62"/>
        <v>0</v>
      </c>
      <c r="BQ68">
        <v>91</v>
      </c>
      <c r="BR68">
        <f t="shared" si="78"/>
        <v>0.94637562808710685</v>
      </c>
      <c r="BS68">
        <v>9</v>
      </c>
      <c r="BT68">
        <f t="shared" si="79"/>
        <v>5.3624371912893209E-2</v>
      </c>
      <c r="BU68">
        <v>0</v>
      </c>
      <c r="BV68">
        <f t="shared" si="63"/>
        <v>0</v>
      </c>
      <c r="BW68">
        <v>0</v>
      </c>
      <c r="BX68">
        <f t="shared" si="64"/>
        <v>0</v>
      </c>
      <c r="BY68">
        <v>0</v>
      </c>
      <c r="BZ68">
        <f t="shared" si="58"/>
        <v>0</v>
      </c>
      <c r="CA68">
        <v>0</v>
      </c>
      <c r="CB68">
        <v>0</v>
      </c>
      <c r="CC68" s="1" t="s">
        <v>1091</v>
      </c>
      <c r="CD68" t="s">
        <v>264</v>
      </c>
      <c r="CF68" t="s">
        <v>264</v>
      </c>
    </row>
    <row r="69" spans="1:84" x14ac:dyDescent="0.45">
      <c r="A69" t="s">
        <v>1084</v>
      </c>
      <c r="B69">
        <f t="shared" si="76"/>
        <v>1773</v>
      </c>
      <c r="C69" s="2">
        <f t="shared" si="65"/>
        <v>1.9917729521216441</v>
      </c>
      <c r="D69" t="s">
        <v>1060</v>
      </c>
      <c r="E69">
        <v>600</v>
      </c>
      <c r="F69" s="2">
        <f>BJ69*CW$2+BN69*DA$2+BL69*CY$2+BP69*CI$2+BR69*CM$10+BT69*CG$13+BV69*CI$13+BX69*CK$13+BZ69*CM$13</f>
        <v>4.0000235061792218</v>
      </c>
      <c r="G69">
        <v>600</v>
      </c>
      <c r="H69">
        <v>613</v>
      </c>
      <c r="I69" s="2">
        <f t="shared" si="14"/>
        <v>606.5</v>
      </c>
      <c r="J69" s="2">
        <f t="shared" si="82"/>
        <v>13</v>
      </c>
      <c r="K69" s="7">
        <f t="shared" si="80"/>
        <v>0.34207557811618727</v>
      </c>
      <c r="M69">
        <f t="shared" si="77"/>
        <v>3.3068783068783071E-3</v>
      </c>
      <c r="N69" t="s">
        <v>1056</v>
      </c>
      <c r="O69" t="s">
        <v>1057</v>
      </c>
      <c r="P69" s="2">
        <f t="shared" si="81"/>
        <v>1.0108333333333333</v>
      </c>
      <c r="Q69">
        <v>0.15</v>
      </c>
      <c r="R69">
        <f t="shared" si="67"/>
        <v>1.6948729304906991E-3</v>
      </c>
      <c r="S69">
        <v>0</v>
      </c>
      <c r="T69">
        <v>0</v>
      </c>
      <c r="U69">
        <v>0.16</v>
      </c>
      <c r="V69">
        <f t="shared" si="68"/>
        <v>1.66980945848719E-3</v>
      </c>
      <c r="W69">
        <v>0.88</v>
      </c>
      <c r="X69">
        <f t="shared" si="39"/>
        <v>8.5963320606240387E-3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f t="shared" si="75"/>
        <v>98.283000000000001</v>
      </c>
      <c r="AH69">
        <f t="shared" si="53"/>
        <v>0.97593381417347258</v>
      </c>
      <c r="AI69">
        <v>0.47</v>
      </c>
      <c r="AJ69">
        <f t="shared" si="69"/>
        <v>1.0036875366653917E-3</v>
      </c>
      <c r="AK69">
        <v>1.4999999999999999E-2</v>
      </c>
      <c r="AL69">
        <f t="shared" si="70"/>
        <v>8.2601917756108879E-5</v>
      </c>
      <c r="AM69">
        <v>2.1999999999999999E-2</v>
      </c>
      <c r="AN69">
        <f t="shared" si="71"/>
        <v>1.2543684874584551E-4</v>
      </c>
      <c r="AO69">
        <v>0.33</v>
      </c>
      <c r="AP69">
        <f t="shared" si="72"/>
        <v>1.6479869404282311E-3</v>
      </c>
      <c r="AQ69">
        <v>1</v>
      </c>
      <c r="AR69">
        <f t="shared" si="73"/>
        <v>9.2454581333299181E-3</v>
      </c>
      <c r="AS69">
        <v>0</v>
      </c>
      <c r="AT69">
        <f t="shared" si="74"/>
        <v>0</v>
      </c>
      <c r="AU69">
        <v>0</v>
      </c>
      <c r="AV69">
        <f t="shared" si="54"/>
        <v>0</v>
      </c>
      <c r="AW69">
        <v>0</v>
      </c>
      <c r="AX69">
        <f t="shared" si="55"/>
        <v>0</v>
      </c>
      <c r="AY69">
        <v>0</v>
      </c>
      <c r="AZ69">
        <f t="shared" si="56"/>
        <v>0</v>
      </c>
      <c r="BA69">
        <v>0</v>
      </c>
      <c r="BB69">
        <f t="shared" si="57"/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f t="shared" si="59"/>
        <v>0</v>
      </c>
      <c r="BK69">
        <v>0</v>
      </c>
      <c r="BL69">
        <f t="shared" si="60"/>
        <v>0</v>
      </c>
      <c r="BM69">
        <v>0</v>
      </c>
      <c r="BN69">
        <f t="shared" si="61"/>
        <v>0</v>
      </c>
      <c r="BO69">
        <v>0</v>
      </c>
      <c r="BP69">
        <f t="shared" si="62"/>
        <v>0</v>
      </c>
      <c r="BQ69">
        <f>100-BU69</f>
        <v>99.995999999999995</v>
      </c>
      <c r="BR69">
        <f t="shared" si="78"/>
        <v>0.99997649382077847</v>
      </c>
      <c r="BS69">
        <v>0</v>
      </c>
      <c r="BT69">
        <f t="shared" si="79"/>
        <v>0</v>
      </c>
      <c r="BU69">
        <v>4.0000000000000001E-3</v>
      </c>
      <c r="BV69">
        <f t="shared" si="63"/>
        <v>2.3506179221612497E-5</v>
      </c>
      <c r="BW69">
        <v>0</v>
      </c>
      <c r="BX69">
        <f t="shared" ref="BX69:BX77" si="83">((BW69/100)*CJ$13)/((BI69/100)*CV$2+(BK69/100)*CX$2+(BM69/100)*CZ$2+(BO69/100)*CH$2+(BQ69/100)*CL$10+(BS69/100)*CF$13+(BU69/100)*CH$13+(BW69/100)*CJ$13+(BY69/100)*CL$13)</f>
        <v>0</v>
      </c>
      <c r="BY69">
        <v>0</v>
      </c>
      <c r="BZ69">
        <f t="shared" si="58"/>
        <v>0</v>
      </c>
      <c r="CA69">
        <v>0</v>
      </c>
      <c r="CB69">
        <v>0</v>
      </c>
      <c r="CC69" s="1" t="s">
        <v>1092</v>
      </c>
      <c r="CD69" t="s">
        <v>264</v>
      </c>
      <c r="CF69" t="s">
        <v>264</v>
      </c>
    </row>
    <row r="70" spans="1:84" x14ac:dyDescent="0.45">
      <c r="A70" t="s">
        <v>1084</v>
      </c>
      <c r="B70">
        <f t="shared" si="76"/>
        <v>1773</v>
      </c>
      <c r="C70" s="2">
        <f t="shared" si="65"/>
        <v>1.9917729521216441</v>
      </c>
      <c r="D70" t="s">
        <v>1060</v>
      </c>
      <c r="E70">
        <v>600</v>
      </c>
      <c r="F70" s="2">
        <f t="shared" ref="F70:F77" si="84">BJ70*CW$2+BN70*DA$2+BL70*CY$2+BP70*CI$2+BR70*CM$10+BT70*CG$13+BV70*CI$13+BX70*CK$13+BZ70*CM$13</f>
        <v>4.0000587669020478</v>
      </c>
      <c r="G70">
        <v>623</v>
      </c>
      <c r="H70">
        <v>643</v>
      </c>
      <c r="I70" s="2">
        <f t="shared" si="14"/>
        <v>633</v>
      </c>
      <c r="J70" s="2">
        <f t="shared" si="82"/>
        <v>20</v>
      </c>
      <c r="K70" s="7">
        <f t="shared" si="80"/>
        <v>0.35702199661590522</v>
      </c>
      <c r="M70">
        <f t="shared" si="77"/>
        <v>3.3068783068783071E-3</v>
      </c>
      <c r="N70" t="s">
        <v>1056</v>
      </c>
      <c r="O70" t="s">
        <v>1057</v>
      </c>
      <c r="P70" s="2">
        <f t="shared" si="81"/>
        <v>1.0549999999999999</v>
      </c>
      <c r="Q70">
        <v>0.15</v>
      </c>
      <c r="R70">
        <f t="shared" si="67"/>
        <v>1.6948729304906991E-3</v>
      </c>
      <c r="S70">
        <v>0</v>
      </c>
      <c r="T70">
        <v>0</v>
      </c>
      <c r="U70">
        <v>0.16</v>
      </c>
      <c r="V70">
        <f t="shared" si="68"/>
        <v>1.66980945848719E-3</v>
      </c>
      <c r="W70">
        <v>0.88</v>
      </c>
      <c r="X70">
        <f t="shared" si="39"/>
        <v>8.5963320606240387E-3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f t="shared" si="75"/>
        <v>98.283000000000001</v>
      </c>
      <c r="AH70">
        <f t="shared" si="53"/>
        <v>0.97593381417347258</v>
      </c>
      <c r="AI70">
        <v>0.47</v>
      </c>
      <c r="AJ70">
        <f t="shared" si="69"/>
        <v>1.0036875366653917E-3</v>
      </c>
      <c r="AK70">
        <v>1.4999999999999999E-2</v>
      </c>
      <c r="AL70">
        <f t="shared" si="70"/>
        <v>8.2601917756108879E-5</v>
      </c>
      <c r="AM70">
        <v>2.1999999999999999E-2</v>
      </c>
      <c r="AN70">
        <f t="shared" si="71"/>
        <v>1.2543684874584551E-4</v>
      </c>
      <c r="AO70">
        <v>0.33</v>
      </c>
      <c r="AP70">
        <f t="shared" si="72"/>
        <v>1.6479869404282311E-3</v>
      </c>
      <c r="AQ70">
        <v>1</v>
      </c>
      <c r="AR70">
        <f t="shared" si="73"/>
        <v>9.2454581333299181E-3</v>
      </c>
      <c r="AS70">
        <v>0</v>
      </c>
      <c r="AT70">
        <f t="shared" si="74"/>
        <v>0</v>
      </c>
      <c r="AU70">
        <v>0</v>
      </c>
      <c r="AV70">
        <f t="shared" si="54"/>
        <v>0</v>
      </c>
      <c r="AW70">
        <v>0</v>
      </c>
      <c r="AX70">
        <f t="shared" si="55"/>
        <v>0</v>
      </c>
      <c r="AY70">
        <v>0</v>
      </c>
      <c r="AZ70">
        <f t="shared" si="56"/>
        <v>0</v>
      </c>
      <c r="BA70">
        <v>0</v>
      </c>
      <c r="BB70">
        <f t="shared" si="57"/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f t="shared" si="59"/>
        <v>0</v>
      </c>
      <c r="BK70">
        <v>0</v>
      </c>
      <c r="BL70">
        <f t="shared" si="60"/>
        <v>0</v>
      </c>
      <c r="BM70">
        <v>0</v>
      </c>
      <c r="BN70">
        <f t="shared" si="61"/>
        <v>0</v>
      </c>
      <c r="BO70">
        <v>0</v>
      </c>
      <c r="BP70">
        <f t="shared" si="62"/>
        <v>0</v>
      </c>
      <c r="BQ70">
        <f>100-BU70</f>
        <v>99.99</v>
      </c>
      <c r="BR70">
        <f t="shared" si="78"/>
        <v>0.99994123309795158</v>
      </c>
      <c r="BS70">
        <v>0</v>
      </c>
      <c r="BT70">
        <f t="shared" si="79"/>
        <v>0</v>
      </c>
      <c r="BU70">
        <v>0.01</v>
      </c>
      <c r="BV70">
        <f t="shared" si="63"/>
        <v>5.8766902048316135E-5</v>
      </c>
      <c r="BW70">
        <v>0</v>
      </c>
      <c r="BX70">
        <f t="shared" si="83"/>
        <v>0</v>
      </c>
      <c r="BY70">
        <v>0</v>
      </c>
      <c r="BZ70">
        <f t="shared" si="58"/>
        <v>0</v>
      </c>
      <c r="CA70">
        <v>0</v>
      </c>
      <c r="CB70">
        <v>0</v>
      </c>
      <c r="CC70" s="1" t="s">
        <v>1093</v>
      </c>
      <c r="CD70" t="s">
        <v>264</v>
      </c>
      <c r="CF70" t="s">
        <v>264</v>
      </c>
    </row>
    <row r="71" spans="1:84" x14ac:dyDescent="0.45">
      <c r="A71" t="s">
        <v>1084</v>
      </c>
      <c r="B71">
        <f t="shared" si="76"/>
        <v>1773</v>
      </c>
      <c r="C71" s="2">
        <f t="shared" si="65"/>
        <v>1.9917729521216441</v>
      </c>
      <c r="D71" t="s">
        <v>1060</v>
      </c>
      <c r="E71">
        <v>600</v>
      </c>
      <c r="F71" s="2">
        <f t="shared" si="84"/>
        <v>4.0005878872059988</v>
      </c>
      <c r="G71">
        <v>625</v>
      </c>
      <c r="H71">
        <v>681</v>
      </c>
      <c r="I71" s="2">
        <f t="shared" si="14"/>
        <v>653</v>
      </c>
      <c r="J71" s="2">
        <f t="shared" si="82"/>
        <v>56</v>
      </c>
      <c r="K71" s="7">
        <f t="shared" si="80"/>
        <v>0.36830231246474904</v>
      </c>
      <c r="M71">
        <f t="shared" si="77"/>
        <v>3.3068783068783071E-3</v>
      </c>
      <c r="N71" t="s">
        <v>1056</v>
      </c>
      <c r="O71" t="s">
        <v>1057</v>
      </c>
      <c r="P71" s="2">
        <f t="shared" si="81"/>
        <v>1.0883333333333334</v>
      </c>
      <c r="Q71">
        <v>0.15</v>
      </c>
      <c r="R71">
        <f t="shared" si="67"/>
        <v>1.6948729304906991E-3</v>
      </c>
      <c r="S71">
        <v>0</v>
      </c>
      <c r="T71">
        <v>0</v>
      </c>
      <c r="U71">
        <v>0.16</v>
      </c>
      <c r="V71">
        <f t="shared" si="68"/>
        <v>1.66980945848719E-3</v>
      </c>
      <c r="W71">
        <v>0.88</v>
      </c>
      <c r="X71">
        <f t="shared" si="39"/>
        <v>8.5963320606240387E-3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f t="shared" si="75"/>
        <v>98.283000000000001</v>
      </c>
      <c r="AH71">
        <f t="shared" si="53"/>
        <v>0.97593381417347258</v>
      </c>
      <c r="AI71">
        <v>0.47</v>
      </c>
      <c r="AJ71">
        <f t="shared" si="69"/>
        <v>1.0036875366653917E-3</v>
      </c>
      <c r="AK71">
        <v>1.4999999999999999E-2</v>
      </c>
      <c r="AL71">
        <f t="shared" si="70"/>
        <v>8.2601917756108879E-5</v>
      </c>
      <c r="AM71">
        <v>2.1999999999999999E-2</v>
      </c>
      <c r="AN71">
        <f t="shared" si="71"/>
        <v>1.2543684874584551E-4</v>
      </c>
      <c r="AO71">
        <v>0.33</v>
      </c>
      <c r="AP71">
        <f t="shared" si="72"/>
        <v>1.6479869404282311E-3</v>
      </c>
      <c r="AQ71">
        <v>1</v>
      </c>
      <c r="AR71">
        <f t="shared" si="73"/>
        <v>9.2454581333299181E-3</v>
      </c>
      <c r="AS71">
        <v>0</v>
      </c>
      <c r="AT71">
        <f t="shared" si="74"/>
        <v>0</v>
      </c>
      <c r="AU71">
        <v>0</v>
      </c>
      <c r="AV71">
        <f t="shared" si="54"/>
        <v>0</v>
      </c>
      <c r="AW71">
        <v>0</v>
      </c>
      <c r="AX71">
        <f t="shared" si="55"/>
        <v>0</v>
      </c>
      <c r="AY71">
        <v>0</v>
      </c>
      <c r="AZ71">
        <f t="shared" si="56"/>
        <v>0</v>
      </c>
      <c r="BA71">
        <v>0</v>
      </c>
      <c r="BB71">
        <f t="shared" si="57"/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f t="shared" si="59"/>
        <v>0</v>
      </c>
      <c r="BK71">
        <v>0</v>
      </c>
      <c r="BL71">
        <f t="shared" si="60"/>
        <v>0</v>
      </c>
      <c r="BM71">
        <v>0</v>
      </c>
      <c r="BN71">
        <f t="shared" si="61"/>
        <v>0</v>
      </c>
      <c r="BO71">
        <v>0</v>
      </c>
      <c r="BP71">
        <f t="shared" si="62"/>
        <v>0</v>
      </c>
      <c r="BQ71">
        <f>100-BU71</f>
        <v>99.9</v>
      </c>
      <c r="BR71">
        <f t="shared" si="78"/>
        <v>0.99941211279400155</v>
      </c>
      <c r="BS71">
        <v>0</v>
      </c>
      <c r="BT71">
        <f t="shared" si="79"/>
        <v>0</v>
      </c>
      <c r="BU71">
        <v>0.1</v>
      </c>
      <c r="BV71">
        <f t="shared" si="63"/>
        <v>5.8788720599845803E-4</v>
      </c>
      <c r="BW71">
        <v>0</v>
      </c>
      <c r="BX71">
        <f t="shared" si="83"/>
        <v>0</v>
      </c>
      <c r="BY71">
        <v>0</v>
      </c>
      <c r="BZ71">
        <f t="shared" si="58"/>
        <v>0</v>
      </c>
      <c r="CA71">
        <v>0</v>
      </c>
      <c r="CB71">
        <v>0</v>
      </c>
      <c r="CC71" s="1" t="s">
        <v>1094</v>
      </c>
      <c r="CD71" t="s">
        <v>264</v>
      </c>
      <c r="CF71" t="s">
        <v>264</v>
      </c>
    </row>
    <row r="72" spans="1:84" x14ac:dyDescent="0.45">
      <c r="A72" t="s">
        <v>1084</v>
      </c>
      <c r="B72">
        <f t="shared" si="76"/>
        <v>1773</v>
      </c>
      <c r="C72" s="2">
        <f t="shared" si="65"/>
        <v>1.9917729521216441</v>
      </c>
      <c r="D72" t="s">
        <v>1060</v>
      </c>
      <c r="E72">
        <v>600</v>
      </c>
      <c r="F72" s="2">
        <f t="shared" si="84"/>
        <v>4.0017651179296703</v>
      </c>
      <c r="G72">
        <v>633</v>
      </c>
      <c r="H72">
        <v>712</v>
      </c>
      <c r="I72" s="2">
        <f t="shared" si="14"/>
        <v>672.5</v>
      </c>
      <c r="J72" s="2">
        <f t="shared" si="82"/>
        <v>79</v>
      </c>
      <c r="K72" s="7">
        <f t="shared" si="80"/>
        <v>0.37930062041737167</v>
      </c>
      <c r="M72">
        <f t="shared" si="77"/>
        <v>3.3068783068783071E-3</v>
      </c>
      <c r="N72" t="s">
        <v>1056</v>
      </c>
      <c r="O72" t="s">
        <v>1057</v>
      </c>
      <c r="P72" s="2">
        <f t="shared" si="81"/>
        <v>1.1208333333333333</v>
      </c>
      <c r="Q72">
        <v>0.15</v>
      </c>
      <c r="R72">
        <f t="shared" si="67"/>
        <v>1.6948729304906991E-3</v>
      </c>
      <c r="S72">
        <v>0</v>
      </c>
      <c r="T72">
        <v>0</v>
      </c>
      <c r="U72">
        <v>0.16</v>
      </c>
      <c r="V72">
        <f t="shared" si="68"/>
        <v>1.66980945848719E-3</v>
      </c>
      <c r="W72">
        <v>0.88</v>
      </c>
      <c r="X72">
        <f t="shared" si="39"/>
        <v>8.5963320606240387E-3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f t="shared" si="75"/>
        <v>98.283000000000001</v>
      </c>
      <c r="AH72">
        <f t="shared" si="53"/>
        <v>0.97593381417347258</v>
      </c>
      <c r="AI72">
        <v>0.47</v>
      </c>
      <c r="AJ72">
        <f t="shared" si="69"/>
        <v>1.0036875366653917E-3</v>
      </c>
      <c r="AK72">
        <v>1.4999999999999999E-2</v>
      </c>
      <c r="AL72">
        <f t="shared" si="70"/>
        <v>8.2601917756108879E-5</v>
      </c>
      <c r="AM72">
        <v>2.1999999999999999E-2</v>
      </c>
      <c r="AN72">
        <f t="shared" si="71"/>
        <v>1.2543684874584551E-4</v>
      </c>
      <c r="AO72">
        <v>0.33</v>
      </c>
      <c r="AP72">
        <f t="shared" si="72"/>
        <v>1.6479869404282311E-3</v>
      </c>
      <c r="AQ72">
        <v>1</v>
      </c>
      <c r="AR72">
        <f t="shared" si="73"/>
        <v>9.2454581333299181E-3</v>
      </c>
      <c r="AS72">
        <v>0</v>
      </c>
      <c r="AT72">
        <f t="shared" si="74"/>
        <v>0</v>
      </c>
      <c r="AU72">
        <v>0</v>
      </c>
      <c r="AV72">
        <f t="shared" si="54"/>
        <v>0</v>
      </c>
      <c r="AW72">
        <v>0</v>
      </c>
      <c r="AX72">
        <f t="shared" si="55"/>
        <v>0</v>
      </c>
      <c r="AY72">
        <v>0</v>
      </c>
      <c r="AZ72">
        <f t="shared" si="56"/>
        <v>0</v>
      </c>
      <c r="BA72">
        <v>0</v>
      </c>
      <c r="BB72">
        <f t="shared" si="57"/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f t="shared" si="59"/>
        <v>0</v>
      </c>
      <c r="BK72">
        <v>0</v>
      </c>
      <c r="BL72">
        <f t="shared" si="60"/>
        <v>0</v>
      </c>
      <c r="BM72">
        <v>0</v>
      </c>
      <c r="BN72">
        <f t="shared" si="61"/>
        <v>0</v>
      </c>
      <c r="BO72">
        <v>0</v>
      </c>
      <c r="BP72">
        <f t="shared" si="62"/>
        <v>0</v>
      </c>
      <c r="BQ72">
        <f>100-BU72</f>
        <v>99.7</v>
      </c>
      <c r="BR72">
        <f t="shared" si="78"/>
        <v>0.9982348820703294</v>
      </c>
      <c r="BS72">
        <v>0</v>
      </c>
      <c r="BT72">
        <f t="shared" si="79"/>
        <v>0</v>
      </c>
      <c r="BU72">
        <v>0.3</v>
      </c>
      <c r="BV72">
        <f t="shared" si="63"/>
        <v>1.7651179296705271E-3</v>
      </c>
      <c r="BW72">
        <v>0</v>
      </c>
      <c r="BX72">
        <f t="shared" si="83"/>
        <v>0</v>
      </c>
      <c r="BY72">
        <v>0</v>
      </c>
      <c r="BZ72">
        <f t="shared" si="58"/>
        <v>0</v>
      </c>
      <c r="CA72">
        <v>0</v>
      </c>
      <c r="CB72">
        <v>0</v>
      </c>
      <c r="CC72" s="1" t="s">
        <v>1095</v>
      </c>
      <c r="CD72" t="s">
        <v>264</v>
      </c>
      <c r="CF72" t="s">
        <v>264</v>
      </c>
    </row>
    <row r="73" spans="1:84" x14ac:dyDescent="0.45">
      <c r="A73" t="s">
        <v>1096</v>
      </c>
      <c r="B73">
        <v>1773</v>
      </c>
      <c r="C73" s="2">
        <f t="shared" ref="C73:C79" si="85">R73*CG$2+T73*CI$2+V73*CK$2+X73*CM$2+Z73*CO$2+AB73*CQ$2+AD73*CS$2+AF73*CU$2+AH73*CG$6+AJ73*CI$6+AL73*CK$6+AN73*CM$6+AP73*CG$10+AR73*CI$10+AT73*CK$10+AV73*CG$16+AX73*CI$16+AZ73*CK$16+BB73*CM$16+BD73*CG$19+BF73*CI$19+BH73*CK$19</f>
        <v>1.9121566960204355</v>
      </c>
      <c r="D73" t="s">
        <v>427</v>
      </c>
      <c r="E73">
        <f>123.5+273</f>
        <v>396.5</v>
      </c>
      <c r="F73" s="2">
        <f t="shared" si="84"/>
        <v>4.5516215883294908</v>
      </c>
      <c r="G73">
        <f>300+273</f>
        <v>573</v>
      </c>
      <c r="H73">
        <f>400+273</f>
        <v>673</v>
      </c>
      <c r="I73" s="2">
        <f t="shared" ref="I73:I79" si="86">(H73+G73)/2</f>
        <v>623</v>
      </c>
      <c r="J73" s="2">
        <f t="shared" si="82"/>
        <v>100</v>
      </c>
      <c r="K73" s="7">
        <f t="shared" ref="K73:K79" si="87">I73/B73</f>
        <v>0.35138183869148337</v>
      </c>
      <c r="N73" t="s">
        <v>1056</v>
      </c>
      <c r="O73" t="s">
        <v>1057</v>
      </c>
      <c r="P73" s="2">
        <f t="shared" si="81"/>
        <v>1.57124842370744</v>
      </c>
      <c r="Q73">
        <v>5.3999999999999999E-2</v>
      </c>
      <c r="R73">
        <f t="shared" ref="R73:R79" si="88">((Q73/100)*CF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6.1564526591312762E-4</v>
      </c>
      <c r="S73">
        <v>0</v>
      </c>
      <c r="T73">
        <v>0</v>
      </c>
      <c r="U73">
        <v>9.9000000000000005E-2</v>
      </c>
      <c r="V73">
        <f t="shared" ref="V73:V79" si="89">((U73/100)*CJ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1.0424927148674481E-3</v>
      </c>
      <c r="W73">
        <v>0.59699999999999998</v>
      </c>
      <c r="X73">
        <f t="shared" ref="X73:X79" si="90">((W73/100)*CL$2)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5.8843126799906506E-3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f>100-W73-AI73-AK73-AM73-AO73-AQ73-AS73-BC73-BE73-BG73-Q73-U73</f>
        <v>88.816000000000003</v>
      </c>
      <c r="AH73">
        <f t="shared" ref="AH73:AH79" si="91">((AG73/100)*CF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0.88986488885006354</v>
      </c>
      <c r="AI73">
        <v>8.7999999999999995E-2</v>
      </c>
      <c r="AJ73">
        <f t="shared" ref="AJ73:AJ79" si="92">((AI73/100)*CH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1.8961567900018368E-4</v>
      </c>
      <c r="AK73">
        <v>1.9E-2</v>
      </c>
      <c r="AL73">
        <f t="shared" ref="AL73:AL79" si="93">((AK73/100)*CJ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1.0557069297751692E-4</v>
      </c>
      <c r="AM73">
        <v>0</v>
      </c>
      <c r="AN73">
        <f t="shared" ref="AN73:AN79" si="94">((AM73/100)*CL$6)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O73">
        <v>0.317</v>
      </c>
      <c r="AP73">
        <f t="shared" ref="AP73:AP79" si="95">((AO73/100)*CF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1.5973128598908218E-3</v>
      </c>
      <c r="AQ73">
        <v>8.8699999999999992</v>
      </c>
      <c r="AR73">
        <f t="shared" ref="AR73:AR79" si="96">((AQ73/100)*CH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8.274522784692781E-2</v>
      </c>
      <c r="AS73">
        <v>0.86199999999999999</v>
      </c>
      <c r="AT73">
        <f t="shared" ref="AT73:AT79" si="97">((AS73/100)*CJ$10)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1.4837322823504381E-2</v>
      </c>
      <c r="AU73">
        <v>0</v>
      </c>
      <c r="AV73">
        <f t="shared" ref="AV73:AV79" si="98">((AU73/100)*CF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W73">
        <v>0</v>
      </c>
      <c r="AX73">
        <f t="shared" ref="AX73:AX79" si="99">((AW73/100)*CH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AY73">
        <v>0</v>
      </c>
      <c r="AZ73">
        <f t="shared" ref="AZ73:AZ79" si="100">((AY73/100)*CJ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BA73">
        <v>0</v>
      </c>
      <c r="BB73">
        <f t="shared" ref="BB73:BB79" si="101">((BA73/100)*CL$16)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0</v>
      </c>
      <c r="BC73">
        <v>7.2999999999999995E-2</v>
      </c>
      <c r="BD73">
        <f t="shared" ref="BD73:BD79" si="102">((BC73/100)*CF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1.2168411453724317E-3</v>
      </c>
      <c r="BE73">
        <v>0.186</v>
      </c>
      <c r="BF73">
        <f t="shared" ref="BF73:BF79" si="103">((BE73/100)*CH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1.6998885587939032E-3</v>
      </c>
      <c r="BG73">
        <v>1.9E-2</v>
      </c>
      <c r="BH73">
        <f t="shared" ref="BH73:BH79" si="104">((BG73/100)*CJ$19)/((AG73/100)*CF$6+(W73/100)*CL$2+(AI73/100)*CH$6+(AK73/100)*CJ$6+(AM73/100)*CL$6+(AO73/100)*CF$10+(AQ73/100)*CH$10+(AS73/100)*CJ$10+(U73/100)*CJ$2+(Q73/100)*CF$2+(AU73/100)*CF$16+(AW73/100)*CH$16+(AY73/100)*CJ$16+(BA73/100)*CL$16+(BC73/100)*CF$19+(BE73/100)*CH$19+(BG73/100)*CJ$19)</f>
        <v>2.0088088269825869E-4</v>
      </c>
      <c r="BI73">
        <v>0</v>
      </c>
      <c r="BJ73">
        <f t="shared" si="59"/>
        <v>0</v>
      </c>
      <c r="BK73">
        <v>0</v>
      </c>
      <c r="BL73">
        <f t="shared" si="60"/>
        <v>0</v>
      </c>
      <c r="BM73">
        <v>0</v>
      </c>
      <c r="BN73">
        <f t="shared" si="61"/>
        <v>0</v>
      </c>
      <c r="BO73">
        <v>0</v>
      </c>
      <c r="BP73">
        <f t="shared" si="62"/>
        <v>0</v>
      </c>
      <c r="BQ73">
        <v>45.5</v>
      </c>
      <c r="BR73">
        <f t="shared" si="78"/>
        <v>0.44837841167050868</v>
      </c>
      <c r="BS73">
        <v>0</v>
      </c>
      <c r="BT73">
        <f t="shared" si="79"/>
        <v>0</v>
      </c>
      <c r="BU73">
        <v>0</v>
      </c>
      <c r="BV73">
        <f t="shared" si="63"/>
        <v>0</v>
      </c>
      <c r="BW73">
        <v>55.5</v>
      </c>
      <c r="BX73">
        <f t="shared" si="83"/>
        <v>0.55162158832949126</v>
      </c>
      <c r="BY73">
        <v>0</v>
      </c>
      <c r="BZ73">
        <f t="shared" si="58"/>
        <v>0</v>
      </c>
      <c r="CA73">
        <v>0</v>
      </c>
      <c r="CB73">
        <v>0</v>
      </c>
      <c r="CC73" s="3" t="s">
        <v>597</v>
      </c>
      <c r="CD73" t="s">
        <v>1097</v>
      </c>
      <c r="CF73" t="s">
        <v>264</v>
      </c>
    </row>
    <row r="74" spans="1:84" x14ac:dyDescent="0.45">
      <c r="A74" t="s">
        <v>1098</v>
      </c>
      <c r="B74">
        <v>1773</v>
      </c>
      <c r="C74" s="2">
        <f t="shared" si="85"/>
        <v>2.0001591902927638</v>
      </c>
      <c r="D74" t="s">
        <v>67</v>
      </c>
      <c r="E74">
        <f>156.6+273</f>
        <v>429.6</v>
      </c>
      <c r="F74" s="2">
        <f t="shared" si="84"/>
        <v>3</v>
      </c>
      <c r="G74">
        <f>379+273</f>
        <v>652</v>
      </c>
      <c r="H74">
        <f>399+273</f>
        <v>672</v>
      </c>
      <c r="I74" s="2">
        <f t="shared" si="86"/>
        <v>662</v>
      </c>
      <c r="J74" s="2">
        <f t="shared" si="82"/>
        <v>20</v>
      </c>
      <c r="K74" s="7">
        <f t="shared" si="87"/>
        <v>0.37337845459672869</v>
      </c>
      <c r="L74">
        <f>42*10^-6</f>
        <v>4.1999999999999998E-5</v>
      </c>
      <c r="M74">
        <f>8.3*10^-4</f>
        <v>8.3000000000000012E-4</v>
      </c>
      <c r="N74" t="s">
        <v>511</v>
      </c>
      <c r="O74" t="s">
        <v>442</v>
      </c>
      <c r="P74" s="2">
        <f t="shared" si="81"/>
        <v>1.5409683426443201</v>
      </c>
      <c r="Q74">
        <v>0</v>
      </c>
      <c r="R74">
        <f t="shared" si="88"/>
        <v>0</v>
      </c>
      <c r="S74">
        <v>0</v>
      </c>
      <c r="T74">
        <v>0</v>
      </c>
      <c r="U74">
        <v>0</v>
      </c>
      <c r="V74">
        <f t="shared" si="89"/>
        <v>0</v>
      </c>
      <c r="W74">
        <v>0</v>
      </c>
      <c r="X74">
        <f t="shared" si="90"/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f>100-AI74</f>
        <v>99.962999999999994</v>
      </c>
      <c r="AH74">
        <f t="shared" si="91"/>
        <v>0.99992040485361799</v>
      </c>
      <c r="AI74">
        <v>3.6999999999999998E-2</v>
      </c>
      <c r="AJ74">
        <f t="shared" si="92"/>
        <v>7.9595146381939501E-5</v>
      </c>
      <c r="AK74">
        <v>0</v>
      </c>
      <c r="AL74">
        <f t="shared" si="93"/>
        <v>0</v>
      </c>
      <c r="AM74">
        <v>0</v>
      </c>
      <c r="AN74">
        <f t="shared" si="94"/>
        <v>0</v>
      </c>
      <c r="AO74">
        <v>0</v>
      </c>
      <c r="AP74">
        <f t="shared" si="95"/>
        <v>0</v>
      </c>
      <c r="AQ74">
        <v>0</v>
      </c>
      <c r="AR74">
        <f t="shared" si="96"/>
        <v>0</v>
      </c>
      <c r="AS74">
        <v>0</v>
      </c>
      <c r="AT74">
        <f t="shared" si="97"/>
        <v>0</v>
      </c>
      <c r="AU74">
        <v>0</v>
      </c>
      <c r="AV74">
        <f t="shared" si="98"/>
        <v>0</v>
      </c>
      <c r="AW74">
        <v>0</v>
      </c>
      <c r="AX74">
        <f t="shared" si="99"/>
        <v>0</v>
      </c>
      <c r="AY74">
        <v>0</v>
      </c>
      <c r="AZ74">
        <f t="shared" si="100"/>
        <v>0</v>
      </c>
      <c r="BA74">
        <v>0</v>
      </c>
      <c r="BB74">
        <f t="shared" si="101"/>
        <v>0</v>
      </c>
      <c r="BC74">
        <v>0</v>
      </c>
      <c r="BD74">
        <f t="shared" si="102"/>
        <v>0</v>
      </c>
      <c r="BE74">
        <v>0</v>
      </c>
      <c r="BF74">
        <f t="shared" si="103"/>
        <v>0</v>
      </c>
      <c r="BG74">
        <v>0</v>
      </c>
      <c r="BH74">
        <f t="shared" si="104"/>
        <v>0</v>
      </c>
      <c r="BI74">
        <v>0</v>
      </c>
      <c r="BJ74">
        <f t="shared" si="59"/>
        <v>0</v>
      </c>
      <c r="BK74">
        <v>100</v>
      </c>
      <c r="BL74">
        <f t="shared" si="60"/>
        <v>1</v>
      </c>
      <c r="BM74">
        <v>0</v>
      </c>
      <c r="BN74">
        <f t="shared" si="61"/>
        <v>0</v>
      </c>
      <c r="BO74">
        <v>0</v>
      </c>
      <c r="BP74">
        <f t="shared" si="62"/>
        <v>0</v>
      </c>
      <c r="BQ74">
        <v>0</v>
      </c>
      <c r="BR74">
        <f>((BQ74/100)*CL$10)/((BI74/100)*CV$2+(BK74/100)*CX$2+(BM74/100)*CZ$2+(BO74/100)*CH$2+(BQ74/100)*CL$10+(BS74/100)*CF$13+(BU74/100)*CH$13+(BW74/100)*CJ$13+(BY74/100)*CL$13)</f>
        <v>0</v>
      </c>
      <c r="BS74">
        <v>0</v>
      </c>
      <c r="BT74">
        <f>((BS74/100)*CF$13)/((BI74/100)*CV$2+(BK74/100)*CX$2+(BM74/100)*CZ$2+(BO74/100)*CH$2+(BQ74/100)*CL$10+(BS74/100)*CF$13+(BU74/100)*CH$13+(BW74/100)*CJ$13+(BY74/100)*CL$13)</f>
        <v>0</v>
      </c>
      <c r="BU74">
        <v>0</v>
      </c>
      <c r="BV74">
        <f t="shared" si="63"/>
        <v>0</v>
      </c>
      <c r="BW74">
        <v>0</v>
      </c>
      <c r="BX74">
        <f t="shared" si="83"/>
        <v>0</v>
      </c>
      <c r="BY74">
        <v>0</v>
      </c>
      <c r="BZ74">
        <f t="shared" si="58"/>
        <v>0</v>
      </c>
      <c r="CA74">
        <v>0</v>
      </c>
      <c r="CB74">
        <v>0</v>
      </c>
      <c r="CC74" s="3" t="s">
        <v>1099</v>
      </c>
      <c r="CD74" t="s">
        <v>264</v>
      </c>
      <c r="CF74" t="s">
        <v>264</v>
      </c>
    </row>
    <row r="75" spans="1:84" x14ac:dyDescent="0.45">
      <c r="A75" t="s">
        <v>1098</v>
      </c>
      <c r="B75">
        <v>1773</v>
      </c>
      <c r="C75" s="2">
        <f t="shared" si="85"/>
        <v>2.0001591902927638</v>
      </c>
      <c r="D75" t="s">
        <v>671</v>
      </c>
      <c r="E75">
        <f>124+273</f>
        <v>397</v>
      </c>
      <c r="F75" s="2">
        <f t="shared" si="84"/>
        <v>4.5571116284856128</v>
      </c>
      <c r="G75">
        <f>553+273</f>
        <v>826</v>
      </c>
      <c r="H75">
        <f>600+273</f>
        <v>873</v>
      </c>
      <c r="I75" s="2">
        <f t="shared" si="86"/>
        <v>849.5</v>
      </c>
      <c r="J75" s="2">
        <f t="shared" si="82"/>
        <v>47</v>
      </c>
      <c r="K75" s="7">
        <f t="shared" si="87"/>
        <v>0.47913141567963902</v>
      </c>
      <c r="L75">
        <f>42*10^-6</f>
        <v>4.1999999999999998E-5</v>
      </c>
      <c r="M75">
        <f>8.3*10^-4</f>
        <v>8.3000000000000012E-4</v>
      </c>
      <c r="N75" t="s">
        <v>511</v>
      </c>
      <c r="O75" t="s">
        <v>442</v>
      </c>
      <c r="P75" s="2">
        <f t="shared" si="81"/>
        <v>2.1397984886649875</v>
      </c>
      <c r="Q75">
        <v>0</v>
      </c>
      <c r="R75">
        <f t="shared" si="88"/>
        <v>0</v>
      </c>
      <c r="S75">
        <v>0</v>
      </c>
      <c r="T75">
        <v>0</v>
      </c>
      <c r="U75">
        <v>0</v>
      </c>
      <c r="V75">
        <f t="shared" si="89"/>
        <v>0</v>
      </c>
      <c r="W75">
        <v>0</v>
      </c>
      <c r="X75">
        <f t="shared" si="90"/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f>100-AI75</f>
        <v>99.962999999999994</v>
      </c>
      <c r="AH75">
        <f t="shared" si="91"/>
        <v>0.99992040485361799</v>
      </c>
      <c r="AI75">
        <v>3.6999999999999998E-2</v>
      </c>
      <c r="AJ75">
        <f t="shared" si="92"/>
        <v>7.9595146381939501E-5</v>
      </c>
      <c r="AK75">
        <v>0</v>
      </c>
      <c r="AL75">
        <f t="shared" si="93"/>
        <v>0</v>
      </c>
      <c r="AM75">
        <v>0</v>
      </c>
      <c r="AN75">
        <f t="shared" si="94"/>
        <v>0</v>
      </c>
      <c r="AO75">
        <v>0</v>
      </c>
      <c r="AP75">
        <f t="shared" si="95"/>
        <v>0</v>
      </c>
      <c r="AQ75">
        <v>0</v>
      </c>
      <c r="AR75">
        <f t="shared" si="96"/>
        <v>0</v>
      </c>
      <c r="AS75">
        <v>0</v>
      </c>
      <c r="AT75">
        <f t="shared" si="97"/>
        <v>0</v>
      </c>
      <c r="AU75">
        <v>0</v>
      </c>
      <c r="AV75">
        <f t="shared" si="98"/>
        <v>0</v>
      </c>
      <c r="AW75">
        <v>0</v>
      </c>
      <c r="AX75">
        <f t="shared" si="99"/>
        <v>0</v>
      </c>
      <c r="AY75">
        <v>0</v>
      </c>
      <c r="AZ75">
        <f t="shared" si="100"/>
        <v>0</v>
      </c>
      <c r="BA75">
        <v>0</v>
      </c>
      <c r="BB75">
        <f t="shared" si="101"/>
        <v>0</v>
      </c>
      <c r="BC75">
        <v>0</v>
      </c>
      <c r="BD75">
        <f t="shared" si="102"/>
        <v>0</v>
      </c>
      <c r="BE75">
        <v>0</v>
      </c>
      <c r="BF75">
        <f t="shared" si="103"/>
        <v>0</v>
      </c>
      <c r="BG75">
        <v>0</v>
      </c>
      <c r="BH75">
        <f t="shared" si="104"/>
        <v>0</v>
      </c>
      <c r="BI75">
        <v>0</v>
      </c>
      <c r="BJ75">
        <f t="shared" si="59"/>
        <v>0</v>
      </c>
      <c r="BK75">
        <v>0</v>
      </c>
      <c r="BL75">
        <f t="shared" si="60"/>
        <v>0</v>
      </c>
      <c r="BM75">
        <v>0</v>
      </c>
      <c r="BN75">
        <f t="shared" si="61"/>
        <v>0</v>
      </c>
      <c r="BO75">
        <v>0</v>
      </c>
      <c r="BP75">
        <f t="shared" si="62"/>
        <v>0</v>
      </c>
      <c r="BQ75">
        <v>44.5</v>
      </c>
      <c r="BR75">
        <f>((BQ75/100)*CL$10)/((BI75/100)*CV$2+(BK75/100)*CX$2+(BM75/100)*CZ$2+(BO75/100)*CH$2+(BQ75/100)*CL$10+(BS75/100)*CF$13+(BU75/100)*CH$13+(BW75/100)*CJ$13+(BY75/100)*CL$13)</f>
        <v>0.4428883715143867</v>
      </c>
      <c r="BS75">
        <v>0</v>
      </c>
      <c r="BT75">
        <f>((BS75/100)*CF$13)/((BI75/100)*CV$2+(BK75/100)*CX$2+(BM75/100)*CZ$2+(BO75/100)*CH$2+(BQ75/100)*CL$10+(BS75/100)*CF$13+(BU75/100)*CH$13+(BW75/100)*CJ$13+(BY75/100)*CL$13)</f>
        <v>0</v>
      </c>
      <c r="BU75">
        <v>0</v>
      </c>
      <c r="BV75">
        <f t="shared" si="63"/>
        <v>0</v>
      </c>
      <c r="BW75">
        <v>55.5</v>
      </c>
      <c r="BX75">
        <f t="shared" si="83"/>
        <v>0.55711162848561324</v>
      </c>
      <c r="BY75">
        <v>0</v>
      </c>
      <c r="BZ75">
        <f t="shared" si="58"/>
        <v>0</v>
      </c>
      <c r="CA75">
        <v>0</v>
      </c>
      <c r="CB75">
        <v>0</v>
      </c>
      <c r="CC75" s="3" t="s">
        <v>1099</v>
      </c>
      <c r="CD75" t="s">
        <v>264</v>
      </c>
      <c r="CF75" t="s">
        <v>264</v>
      </c>
    </row>
    <row r="76" spans="1:84" x14ac:dyDescent="0.45">
      <c r="A76" t="s">
        <v>1098</v>
      </c>
      <c r="B76">
        <v>1773</v>
      </c>
      <c r="C76" s="2">
        <f t="shared" si="85"/>
        <v>2.0001591902927638</v>
      </c>
      <c r="D76" t="s">
        <v>369</v>
      </c>
      <c r="E76">
        <f>327.5+273</f>
        <v>600.5</v>
      </c>
      <c r="F76" s="2">
        <f t="shared" si="84"/>
        <v>4</v>
      </c>
      <c r="G76">
        <f>476+273</f>
        <v>749</v>
      </c>
      <c r="H76">
        <f>502+273</f>
        <v>775</v>
      </c>
      <c r="I76" s="2">
        <f t="shared" si="86"/>
        <v>762</v>
      </c>
      <c r="J76" s="2">
        <f t="shared" si="82"/>
        <v>26</v>
      </c>
      <c r="K76" s="7">
        <f t="shared" si="87"/>
        <v>0.42978003384094754</v>
      </c>
      <c r="L76">
        <f>42*10^-6</f>
        <v>4.1999999999999998E-5</v>
      </c>
      <c r="M76">
        <f>8.3*10^-4</f>
        <v>8.3000000000000012E-4</v>
      </c>
      <c r="N76" t="s">
        <v>511</v>
      </c>
      <c r="O76" t="s">
        <v>442</v>
      </c>
      <c r="P76" s="2">
        <f t="shared" si="81"/>
        <v>1.2689425478767693</v>
      </c>
      <c r="Q76">
        <v>0</v>
      </c>
      <c r="R76">
        <f t="shared" si="88"/>
        <v>0</v>
      </c>
      <c r="S76">
        <v>0</v>
      </c>
      <c r="T76">
        <v>0</v>
      </c>
      <c r="U76">
        <v>0</v>
      </c>
      <c r="V76">
        <f t="shared" si="89"/>
        <v>0</v>
      </c>
      <c r="W76">
        <v>0</v>
      </c>
      <c r="X76">
        <f t="shared" si="90"/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f>100-AI76</f>
        <v>99.962999999999994</v>
      </c>
      <c r="AH76">
        <f t="shared" si="91"/>
        <v>0.99992040485361799</v>
      </c>
      <c r="AI76">
        <v>3.6999999999999998E-2</v>
      </c>
      <c r="AJ76">
        <f t="shared" si="92"/>
        <v>7.9595146381939501E-5</v>
      </c>
      <c r="AK76">
        <v>0</v>
      </c>
      <c r="AL76">
        <f t="shared" si="93"/>
        <v>0</v>
      </c>
      <c r="AM76">
        <v>0</v>
      </c>
      <c r="AN76">
        <f t="shared" si="94"/>
        <v>0</v>
      </c>
      <c r="AO76">
        <v>0</v>
      </c>
      <c r="AP76">
        <f t="shared" si="95"/>
        <v>0</v>
      </c>
      <c r="AQ76">
        <v>0</v>
      </c>
      <c r="AR76">
        <f t="shared" si="96"/>
        <v>0</v>
      </c>
      <c r="AS76">
        <v>0</v>
      </c>
      <c r="AT76">
        <f t="shared" si="97"/>
        <v>0</v>
      </c>
      <c r="AU76">
        <v>0</v>
      </c>
      <c r="AV76">
        <f t="shared" si="98"/>
        <v>0</v>
      </c>
      <c r="AW76">
        <v>0</v>
      </c>
      <c r="AX76">
        <f t="shared" si="99"/>
        <v>0</v>
      </c>
      <c r="AY76">
        <v>0</v>
      </c>
      <c r="AZ76">
        <f t="shared" si="100"/>
        <v>0</v>
      </c>
      <c r="BA76">
        <v>0</v>
      </c>
      <c r="BB76">
        <f t="shared" si="101"/>
        <v>0</v>
      </c>
      <c r="BC76">
        <v>0</v>
      </c>
      <c r="BD76">
        <f t="shared" si="102"/>
        <v>0</v>
      </c>
      <c r="BE76">
        <v>0</v>
      </c>
      <c r="BF76">
        <f t="shared" si="103"/>
        <v>0</v>
      </c>
      <c r="BG76">
        <v>0</v>
      </c>
      <c r="BH76">
        <f t="shared" si="104"/>
        <v>0</v>
      </c>
      <c r="BI76">
        <v>0</v>
      </c>
      <c r="BJ76">
        <f t="shared" si="59"/>
        <v>0</v>
      </c>
      <c r="BK76">
        <v>0</v>
      </c>
      <c r="BL76">
        <f t="shared" si="60"/>
        <v>0</v>
      </c>
      <c r="BM76">
        <v>0</v>
      </c>
      <c r="BN76">
        <f t="shared" si="61"/>
        <v>0</v>
      </c>
      <c r="BO76">
        <v>0</v>
      </c>
      <c r="BP76">
        <f t="shared" si="62"/>
        <v>0</v>
      </c>
      <c r="BQ76">
        <v>100</v>
      </c>
      <c r="BR76">
        <f>((BQ76/100)*CL$10)/((BI76/100)*CV$2+(BK76/100)*CX$2+(BM76/100)*CZ$2+(BO76/100)*CH$2+(BQ76/100)*CL$10+(BS76/100)*CF$13+(BU76/100)*CH$13+(BW76/100)*CJ$13+(BY76/100)*CL$13)</f>
        <v>1</v>
      </c>
      <c r="BS76">
        <v>0</v>
      </c>
      <c r="BT76">
        <f>((BS76/100)*CF$13)/((BI76/100)*CV$2+(BK76/100)*CX$2+(BM76/100)*CZ$2+(BO76/100)*CH$2+(BQ76/100)*CL$10+(BS76/100)*CF$13+(BU76/100)*CH$13+(BW76/100)*CJ$13+(BY76/100)*CL$13)</f>
        <v>0</v>
      </c>
      <c r="BU76">
        <v>0</v>
      </c>
      <c r="BV76">
        <f t="shared" si="63"/>
        <v>0</v>
      </c>
      <c r="BW76">
        <v>0</v>
      </c>
      <c r="BX76">
        <f t="shared" si="83"/>
        <v>0</v>
      </c>
      <c r="BY76">
        <v>0</v>
      </c>
      <c r="BZ76">
        <f t="shared" si="58"/>
        <v>0</v>
      </c>
      <c r="CA76">
        <v>0</v>
      </c>
      <c r="CB76">
        <v>0</v>
      </c>
      <c r="CC76" s="3" t="s">
        <v>1099</v>
      </c>
      <c r="CD76" t="s">
        <v>264</v>
      </c>
      <c r="CF76" t="s">
        <v>264</v>
      </c>
    </row>
    <row r="77" spans="1:84" x14ac:dyDescent="0.45">
      <c r="A77" t="s">
        <v>1098</v>
      </c>
      <c r="B77">
        <v>1773</v>
      </c>
      <c r="C77" s="2">
        <f t="shared" si="85"/>
        <v>2.0001591902927638</v>
      </c>
      <c r="D77" t="s">
        <v>413</v>
      </c>
      <c r="E77">
        <f>271.4+273</f>
        <v>544.4</v>
      </c>
      <c r="F77" s="2">
        <f t="shared" si="84"/>
        <v>5</v>
      </c>
      <c r="G77">
        <f>600+273</f>
        <v>873</v>
      </c>
      <c r="H77">
        <f>650+273</f>
        <v>923</v>
      </c>
      <c r="I77" s="2">
        <f t="shared" si="86"/>
        <v>898</v>
      </c>
      <c r="J77" s="2">
        <f t="shared" si="82"/>
        <v>50</v>
      </c>
      <c r="K77" s="7">
        <f t="shared" si="87"/>
        <v>0.50648618161308512</v>
      </c>
      <c r="L77">
        <f>42*10^-6</f>
        <v>4.1999999999999998E-5</v>
      </c>
      <c r="M77">
        <f>8.3*10^-4</f>
        <v>8.3000000000000012E-4</v>
      </c>
      <c r="N77" t="s">
        <v>511</v>
      </c>
      <c r="O77" t="s">
        <v>442</v>
      </c>
      <c r="P77" s="2">
        <f t="shared" si="81"/>
        <v>1.6495224099926524</v>
      </c>
      <c r="Q77">
        <v>0</v>
      </c>
      <c r="R77">
        <f t="shared" si="88"/>
        <v>0</v>
      </c>
      <c r="S77">
        <v>0</v>
      </c>
      <c r="T77">
        <v>0</v>
      </c>
      <c r="U77">
        <v>0</v>
      </c>
      <c r="V77">
        <f t="shared" si="89"/>
        <v>0</v>
      </c>
      <c r="W77">
        <v>0</v>
      </c>
      <c r="X77">
        <f t="shared" si="90"/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f>100-AI77</f>
        <v>99.962999999999994</v>
      </c>
      <c r="AH77">
        <f t="shared" si="91"/>
        <v>0.99992040485361799</v>
      </c>
      <c r="AI77">
        <v>3.6999999999999998E-2</v>
      </c>
      <c r="AJ77">
        <f t="shared" si="92"/>
        <v>7.9595146381939501E-5</v>
      </c>
      <c r="AK77">
        <v>0</v>
      </c>
      <c r="AL77">
        <f t="shared" si="93"/>
        <v>0</v>
      </c>
      <c r="AM77">
        <v>0</v>
      </c>
      <c r="AN77">
        <f t="shared" si="94"/>
        <v>0</v>
      </c>
      <c r="AO77">
        <v>0</v>
      </c>
      <c r="AP77">
        <f t="shared" si="95"/>
        <v>0</v>
      </c>
      <c r="AQ77">
        <v>0</v>
      </c>
      <c r="AR77">
        <f t="shared" si="96"/>
        <v>0</v>
      </c>
      <c r="AS77">
        <v>0</v>
      </c>
      <c r="AT77">
        <f t="shared" si="97"/>
        <v>0</v>
      </c>
      <c r="AU77">
        <v>0</v>
      </c>
      <c r="AV77">
        <f t="shared" si="98"/>
        <v>0</v>
      </c>
      <c r="AW77">
        <v>0</v>
      </c>
      <c r="AX77">
        <f t="shared" si="99"/>
        <v>0</v>
      </c>
      <c r="AY77">
        <v>0</v>
      </c>
      <c r="AZ77">
        <f t="shared" si="100"/>
        <v>0</v>
      </c>
      <c r="BA77">
        <v>0</v>
      </c>
      <c r="BB77">
        <f t="shared" si="101"/>
        <v>0</v>
      </c>
      <c r="BC77">
        <v>0</v>
      </c>
      <c r="BD77">
        <f t="shared" si="102"/>
        <v>0</v>
      </c>
      <c r="BE77">
        <v>0</v>
      </c>
      <c r="BF77">
        <f t="shared" si="103"/>
        <v>0</v>
      </c>
      <c r="BG77">
        <v>0</v>
      </c>
      <c r="BH77">
        <f t="shared" si="104"/>
        <v>0</v>
      </c>
      <c r="BI77">
        <v>0</v>
      </c>
      <c r="BJ77">
        <f t="shared" si="59"/>
        <v>0</v>
      </c>
      <c r="BK77">
        <v>0</v>
      </c>
      <c r="BL77">
        <f t="shared" si="60"/>
        <v>0</v>
      </c>
      <c r="BM77">
        <v>0</v>
      </c>
      <c r="BN77">
        <f t="shared" si="61"/>
        <v>0</v>
      </c>
      <c r="BO77">
        <v>0</v>
      </c>
      <c r="BP77">
        <f t="shared" si="62"/>
        <v>0</v>
      </c>
      <c r="BQ77">
        <v>0</v>
      </c>
      <c r="BR77">
        <f>((BQ77/100)*CL$10)/((BI77/100)*CV$2+(BK77/100)*CX$2+(BM77/100)*CZ$2+(BO77/100)*CH$2+(BQ77/100)*CL$10+(BS77/100)*CF$13+(BU77/100)*CH$13+(BW77/100)*CJ$13+(BY77/100)*CL$13)</f>
        <v>0</v>
      </c>
      <c r="BS77">
        <v>0</v>
      </c>
      <c r="BT77">
        <f>((BS77/100)*CF$13)/((BI77/100)*CV$2+(BK77/100)*CX$2+(BM77/100)*CZ$2+(BO77/100)*CH$2+(BQ77/100)*CL$10+(BS77/100)*CF$13+(BU77/100)*CH$13+(BW77/100)*CJ$13+(BY77/100)*CL$13)</f>
        <v>0</v>
      </c>
      <c r="BU77">
        <v>0</v>
      </c>
      <c r="BV77">
        <f t="shared" si="63"/>
        <v>0</v>
      </c>
      <c r="BW77">
        <v>100</v>
      </c>
      <c r="BX77">
        <f t="shared" si="83"/>
        <v>1</v>
      </c>
      <c r="BY77">
        <v>0</v>
      </c>
      <c r="BZ77">
        <f t="shared" si="58"/>
        <v>0</v>
      </c>
      <c r="CA77">
        <v>0</v>
      </c>
      <c r="CB77">
        <v>0</v>
      </c>
      <c r="CC77" s="3" t="s">
        <v>1099</v>
      </c>
      <c r="CD77" t="s">
        <v>264</v>
      </c>
      <c r="CF77" t="s">
        <v>264</v>
      </c>
    </row>
    <row r="78" spans="1:84" x14ac:dyDescent="0.45">
      <c r="A78" t="s">
        <v>1100</v>
      </c>
      <c r="B78">
        <f>1450+273</f>
        <v>1723</v>
      </c>
      <c r="C78" s="2">
        <f t="shared" si="85"/>
        <v>1.2618151821985686</v>
      </c>
      <c r="D78" t="s">
        <v>1101</v>
      </c>
      <c r="E78">
        <f>1084+273</f>
        <v>1357</v>
      </c>
      <c r="F78" s="2">
        <f>BJ78*CW$2+BN78*DA$2+BL78*CY$2+BP78*CI$2+BR78*CM$10+BT78*CG$13+BV78*CI$13+BX78*CK$13+BZ78*CM$13+CB78*CG$2</f>
        <v>1</v>
      </c>
      <c r="G78">
        <f>1425</f>
        <v>1425</v>
      </c>
      <c r="H78">
        <v>1500</v>
      </c>
      <c r="I78" s="2">
        <f t="shared" si="86"/>
        <v>1462.5</v>
      </c>
      <c r="J78" s="2">
        <f t="shared" si="82"/>
        <v>75</v>
      </c>
      <c r="K78" s="7">
        <f t="shared" si="87"/>
        <v>0.84881021474172957</v>
      </c>
      <c r="M78">
        <v>5</v>
      </c>
      <c r="N78" t="s">
        <v>1102</v>
      </c>
      <c r="O78" t="s">
        <v>64</v>
      </c>
      <c r="P78" s="2">
        <f t="shared" si="81"/>
        <v>1.0777450257921886</v>
      </c>
      <c r="Q78">
        <v>0</v>
      </c>
      <c r="R78">
        <f t="shared" si="88"/>
        <v>0</v>
      </c>
      <c r="S78">
        <v>0</v>
      </c>
      <c r="T78">
        <v>0</v>
      </c>
      <c r="U78">
        <v>35.799999999999997</v>
      </c>
      <c r="V78">
        <f t="shared" si="89"/>
        <v>0.36983566564728304</v>
      </c>
      <c r="W78">
        <v>0.2</v>
      </c>
      <c r="X78">
        <f t="shared" si="90"/>
        <v>1.9339237041670592E-3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f>100-AI78-W78-AK78-AM78-AO78-U78</f>
        <v>63.839100000000002</v>
      </c>
      <c r="AH78">
        <f t="shared" si="91"/>
        <v>0.62749106606862248</v>
      </c>
      <c r="AI78">
        <v>0.02</v>
      </c>
      <c r="AJ78">
        <f t="shared" si="92"/>
        <v>4.2277519543933857E-5</v>
      </c>
      <c r="AK78">
        <v>4.0000000000000002E-4</v>
      </c>
      <c r="AL78">
        <f t="shared" si="93"/>
        <v>2.180407627436522E-6</v>
      </c>
      <c r="AM78">
        <v>5.0000000000000001E-4</v>
      </c>
      <c r="AN78">
        <f t="shared" si="94"/>
        <v>2.8219628261777336E-6</v>
      </c>
      <c r="AO78">
        <v>0.14000000000000001</v>
      </c>
      <c r="AP78">
        <f t="shared" si="95"/>
        <v>6.9206468992989852E-4</v>
      </c>
      <c r="AQ78">
        <v>0</v>
      </c>
      <c r="AR78">
        <f t="shared" si="96"/>
        <v>0</v>
      </c>
      <c r="AS78">
        <v>0</v>
      </c>
      <c r="AT78">
        <f t="shared" si="97"/>
        <v>0</v>
      </c>
      <c r="AU78">
        <v>0</v>
      </c>
      <c r="AV78">
        <f t="shared" si="98"/>
        <v>0</v>
      </c>
      <c r="AW78">
        <v>0</v>
      </c>
      <c r="AX78">
        <f t="shared" si="99"/>
        <v>0</v>
      </c>
      <c r="AY78">
        <v>0</v>
      </c>
      <c r="AZ78">
        <f t="shared" si="100"/>
        <v>0</v>
      </c>
      <c r="BA78">
        <v>0</v>
      </c>
      <c r="BB78">
        <f t="shared" si="101"/>
        <v>0</v>
      </c>
      <c r="BC78">
        <v>0</v>
      </c>
      <c r="BD78">
        <f t="shared" si="102"/>
        <v>0</v>
      </c>
      <c r="BE78">
        <v>0</v>
      </c>
      <c r="BF78">
        <f t="shared" si="103"/>
        <v>0</v>
      </c>
      <c r="BG78">
        <v>0</v>
      </c>
      <c r="BH78">
        <f t="shared" si="104"/>
        <v>0</v>
      </c>
      <c r="BI78">
        <v>0</v>
      </c>
      <c r="BJ78">
        <f>((BI78/100)*CV$2)/((BI78/100)*CV$2+(BK78/100)*CX$2+(BM78/100)*CZ$2+(BO78/100)*CH$2+(BQ78/100)*CL$10+(BS78/100)*CF$13+(BU78/100)*CH$13+(BW78/100)*CJ$13+(BY78/100)*CL$13+(CA78/100)*CF$2)</f>
        <v>0</v>
      </c>
      <c r="BK78">
        <v>0</v>
      </c>
      <c r="BL78">
        <f>((BK78/100)*CX$2)/((BI78/100)*CV$2+(BK78/100)*CX$2+(BM78/100)*CZ$2+(BO78/100)*CH$2+(BQ78/100)*CL$10+(BS78/100)*CF$13+(BU78/100)*CH$13+(BW78/100)*CJ$13+(BY78/100)*CL$13+(CA78/100)*CF$2)</f>
        <v>0</v>
      </c>
      <c r="BM78">
        <v>0</v>
      </c>
      <c r="BN78">
        <f>((BM78/100)*CZ$2)/((BI78/100)*CV$2+(BK78/100)*CX$2+(BM78/100)*CZ$2+(BO78/100)*CH$2+(BQ78/100)*CL$10+(BS78/100)*CF$13+(BU78/100)*CH$13+(BW78/100)*CJ$13+(BY78/100)*CL$13+(CA78/100)*CF$2)</f>
        <v>0</v>
      </c>
      <c r="BO78">
        <v>0</v>
      </c>
      <c r="BP78">
        <f>((BO78/100)*CH$2)/((BI78/100)*CV$2+(BK78/100)*CX$2+(BM78/100)*CZ$2+(BO78/100)*CH$2+(BQ78/100)*CL$10+(BS78/100)*CF$13+(BU78/100)*CH$13+(BW78/100)*CJ$13+(BY78/100)*CL$13+(CA78/100)*CF$2)</f>
        <v>0</v>
      </c>
      <c r="BQ78">
        <v>0</v>
      </c>
      <c r="BR78">
        <f>((BQ78/100)*CL$10)/((BI78/100)*CV$2+(BK78/100)*CX$2+(BM78/100)*CZ$2+(BO78/100)*CH$2+(BQ78/100)*CL$10+(BS78/100)*CF$13+(BU78/100)*CH$13+(BW78/100)*CJ$13+(BY78/100)*CL$13+(CA78/100)*CF$2)</f>
        <v>0</v>
      </c>
      <c r="BS78">
        <v>0</v>
      </c>
      <c r="BT78">
        <f>((BS78/100)*CF$13)/((BI78/100)*CV$2+(BK78/100)*CX$2+(BM78/100)*CZ$2+(BO78/100)*CH$2+(BQ78/100)*CL$10+(BS78/100)*CF$13+(BU78/100)*CH$13+(BW78/100)*CJ$13+(BY78/100)*CL$13+(CA78/100)*CF$2)</f>
        <v>0</v>
      </c>
      <c r="BU78">
        <v>0</v>
      </c>
      <c r="BV78">
        <f>((BU78/100)*CH$13)/((BI78/100)*CV$2+(BK78/100)*CX$2+(BM78/100)*CZ$2+(BO78/100)*CH$2+(BQ78/100)*CL$10+(BS78/100)*CF$13+(BU78/100)*CH$13+(BW78/100)*CJ$13+(BY78/100)*CL$13+(CA78/100)*CF$2)</f>
        <v>0</v>
      </c>
      <c r="BW78">
        <v>0</v>
      </c>
      <c r="BX78">
        <f>((BW78/100)*CJ$13)/((BI78/100)*CV$2+(BK78/100)*CX$2+(BM78/100)*CZ$2+(BO78/100)*CH$2+(BQ78/100)*CL$10+(BS78/100)*CF$13+(BU78/100)*CH$13+(BW78/100)*CJ$13+(BY78/100)*CL$13+(CA78/100)*CF$2)</f>
        <v>0</v>
      </c>
      <c r="BY78">
        <v>0</v>
      </c>
      <c r="BZ78">
        <f>(((BY78/100)*CL$13)/((BI78/100)*CV$2+(BK78/100)*CX$2+(BM78/100)*CZ$2+(BO78/100)*CH$2+(BQ78/100)*CL$10+(BS78/100)*CF$13+(BU78/100)*CH$13+(BW78/100)*CJ$13+(BY78/100)*CL$13+(CA78/100)*CF$2))</f>
        <v>0</v>
      </c>
      <c r="CA78">
        <v>100</v>
      </c>
      <c r="CB78">
        <f>(((CA78/100)*CF$2)/((BI78/100)*CV$2+(BK78/100)*CX$2+(BM78/100)*CZ$2+(BO78/100)*CH$2+(BQ78/100)*CL$10+(BS78/100)*CF$13+(BU78/100)*CH$13+(BW78/100)*CJ$13+(BY78/100)*CL$13+(CA78/100)*CF$2))</f>
        <v>1</v>
      </c>
      <c r="CC78" t="s">
        <v>1103</v>
      </c>
      <c r="CF78" t="s">
        <v>264</v>
      </c>
    </row>
    <row r="79" spans="1:84" x14ac:dyDescent="0.45">
      <c r="A79" t="s">
        <v>1096</v>
      </c>
      <c r="B79">
        <v>1773</v>
      </c>
      <c r="C79" s="2">
        <f t="shared" si="85"/>
        <v>1.9171645320999795</v>
      </c>
      <c r="D79" t="s">
        <v>369</v>
      </c>
      <c r="E79">
        <v>600.5</v>
      </c>
      <c r="F79" s="2">
        <f>BJ79*CW$2+BN79*DA$2+BL79*CY$2+BP79*CI$2+BR79*CM$10+BT79*CG$13+BV79*CI$13+BX79*CK$13+BZ79*CM$13</f>
        <v>4</v>
      </c>
      <c r="G79">
        <v>648</v>
      </c>
      <c r="H79">
        <v>723</v>
      </c>
      <c r="I79" s="2">
        <f t="shared" si="86"/>
        <v>685.5</v>
      </c>
      <c r="J79" s="2">
        <f t="shared" si="82"/>
        <v>75</v>
      </c>
      <c r="K79" s="7">
        <f t="shared" si="87"/>
        <v>0.38663282571912011</v>
      </c>
      <c r="M79">
        <f>10^-4</f>
        <v>1E-4</v>
      </c>
      <c r="N79" t="s">
        <v>1056</v>
      </c>
      <c r="O79" t="s">
        <v>1057</v>
      </c>
      <c r="P79" s="2">
        <f t="shared" si="81"/>
        <v>1.1415487094088259</v>
      </c>
      <c r="Q79">
        <v>0</v>
      </c>
      <c r="R79">
        <f t="shared" si="88"/>
        <v>0</v>
      </c>
      <c r="S79">
        <v>0</v>
      </c>
      <c r="T79">
        <v>0</v>
      </c>
      <c r="U79">
        <v>0.17</v>
      </c>
      <c r="V79">
        <f t="shared" si="89"/>
        <v>1.7882348470039198E-3</v>
      </c>
      <c r="W79">
        <v>0.38</v>
      </c>
      <c r="X79">
        <f t="shared" si="90"/>
        <v>3.7414746391353469E-3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f>100-AI79-W79-AK79-AM79-AO79-U79-AQ79-AS79-BC79-BE79</f>
        <v>88.710000000000008</v>
      </c>
      <c r="AH79">
        <f t="shared" si="91"/>
        <v>0.88785744072979722</v>
      </c>
      <c r="AI79">
        <v>0.11</v>
      </c>
      <c r="AJ79">
        <f t="shared" si="92"/>
        <v>2.3676748266283459E-4</v>
      </c>
      <c r="AK79">
        <v>0</v>
      </c>
      <c r="AL79">
        <f t="shared" si="93"/>
        <v>0</v>
      </c>
      <c r="AM79">
        <v>0</v>
      </c>
      <c r="AN79">
        <f t="shared" si="94"/>
        <v>0</v>
      </c>
      <c r="AO79">
        <v>0.41</v>
      </c>
      <c r="AP79">
        <f t="shared" si="95"/>
        <v>2.0637276399016625E-3</v>
      </c>
      <c r="AQ79">
        <v>8.8000000000000007</v>
      </c>
      <c r="AR79">
        <f t="shared" si="96"/>
        <v>8.2004900618051713E-2</v>
      </c>
      <c r="AS79">
        <v>1</v>
      </c>
      <c r="AT79">
        <f t="shared" si="97"/>
        <v>1.7194362490857883E-2</v>
      </c>
      <c r="AU79">
        <v>0</v>
      </c>
      <c r="AV79">
        <f t="shared" si="98"/>
        <v>0</v>
      </c>
      <c r="AW79">
        <v>0</v>
      </c>
      <c r="AX79">
        <f t="shared" si="99"/>
        <v>0</v>
      </c>
      <c r="AY79">
        <v>0</v>
      </c>
      <c r="AZ79">
        <f t="shared" si="100"/>
        <v>0</v>
      </c>
      <c r="BA79">
        <v>0</v>
      </c>
      <c r="BB79">
        <f t="shared" si="101"/>
        <v>0</v>
      </c>
      <c r="BC79">
        <v>0.17</v>
      </c>
      <c r="BD79">
        <f t="shared" si="102"/>
        <v>2.8307254245815406E-3</v>
      </c>
      <c r="BE79">
        <v>0.25</v>
      </c>
      <c r="BF79">
        <f t="shared" si="103"/>
        <v>2.2823661280078709E-3</v>
      </c>
      <c r="BG79">
        <v>0</v>
      </c>
      <c r="BH79">
        <f t="shared" si="104"/>
        <v>0</v>
      </c>
      <c r="BI79">
        <v>0</v>
      </c>
      <c r="BJ79">
        <f>((BI79/100)*CV$2)/((BI79/100)*CV$2+(BK79/100)*CX$2+(BM79/100)*CZ$2+(BO79/100)*CH$2+(BQ79/100)*CL$10+(BS79/100)*CF$13+(BU79/100)*CH$13+(BW79/100)*CJ$13+(BY79/100)*CL$13+(CA79/100)*CF$2)</f>
        <v>0</v>
      </c>
      <c r="BK79">
        <v>0</v>
      </c>
      <c r="BL79">
        <f>((BK79/100)*CX$2)/((BI79/100)*CV$2+(BK79/100)*CX$2+(BM79/100)*CZ$2+(BO79/100)*CH$2+(BQ79/100)*CL$10+(BS79/100)*CF$13+(BU79/100)*CH$13+(BW79/100)*CJ$13+(BY79/100)*CL$13+(CA79/100)*CF$2)</f>
        <v>0</v>
      </c>
      <c r="BM79">
        <v>0</v>
      </c>
      <c r="BN79">
        <f>((BM79/100)*CZ$2)/((BI79/100)*CV$2+(BK79/100)*CX$2+(BM79/100)*CZ$2+(BO79/100)*CH$2+(BQ79/100)*CL$10+(BS79/100)*CF$13+(BU79/100)*CH$13+(BW79/100)*CJ$13+(BY79/100)*CL$13+(CA79/100)*CF$2)</f>
        <v>0</v>
      </c>
      <c r="BO79">
        <v>0</v>
      </c>
      <c r="BP79">
        <f>((BO79/100)*CH$2)/((BI79/100)*CV$2+(BK79/100)*CX$2+(BM79/100)*CZ$2+(BO79/100)*CH$2+(BQ79/100)*CL$10+(BS79/100)*CF$13+(BU79/100)*CH$13+(BW79/100)*CJ$13+(BY79/100)*CL$13+(CA79/100)*CF$2)</f>
        <v>0</v>
      </c>
      <c r="BQ79">
        <v>100</v>
      </c>
      <c r="BR79">
        <f>((BQ79/100)*CL$10)/((BI79/100)*CV$2+(BK79/100)*CX$2+(BM79/100)*CZ$2+(BO79/100)*CH$2+(BQ79/100)*CL$10+(BS79/100)*CF$13+(BU79/100)*CH$13+(BW79/100)*CJ$13+(BY79/100)*CL$13+(CA79/100)*CF$2)</f>
        <v>1</v>
      </c>
      <c r="BS79">
        <v>0</v>
      </c>
      <c r="BT79">
        <f>((BS79/100)*CF$13)/((BI79/100)*CV$2+(BK79/100)*CX$2+(BM79/100)*CZ$2+(BO79/100)*CH$2+(BQ79/100)*CL$10+(BS79/100)*CF$13+(BU79/100)*CH$13+(BW79/100)*CJ$13+(BY79/100)*CL$13+(CA79/100)*CF$2)</f>
        <v>0</v>
      </c>
      <c r="BU79">
        <v>0</v>
      </c>
      <c r="BV79">
        <f>((BU79/100)*CH$13)/((BI79/100)*CV$2+(BK79/100)*CX$2+(BM79/100)*CZ$2+(BO79/100)*CH$2+(BQ79/100)*CL$10+(BS79/100)*CF$13+(BU79/100)*CH$13+(BW79/100)*CJ$13+(BY79/100)*CL$13+(CA79/100)*CF$2)</f>
        <v>0</v>
      </c>
      <c r="BW79">
        <v>0</v>
      </c>
      <c r="BX79">
        <f>((BW79/100)*CJ$13)/((BI79/100)*CV$2+(BK79/100)*CX$2+(BM79/100)*CZ$2+(BO79/100)*CH$2+(BQ79/100)*CL$10+(BS79/100)*CF$13+(BU79/100)*CH$13+(BW79/100)*CJ$13+(BY79/100)*CL$13+(CA79/100)*CF$2)</f>
        <v>0</v>
      </c>
      <c r="BY79">
        <v>0</v>
      </c>
      <c r="BZ79">
        <f>(((BY79/100)*CL$13)/((BI79/100)*CV$2+(BK79/100)*CX$2+(BM79/100)*CZ$2+(BO79/100)*CH$2+(BQ79/100)*CL$10+(BS79/100)*CF$13+(BU79/100)*CH$13+(BW79/100)*CJ$13+(BY79/100)*CL$13+(CA79/100)*CF$2))</f>
        <v>0</v>
      </c>
      <c r="CA79">
        <v>0</v>
      </c>
      <c r="CB79">
        <f>(((CA79/100)*CF$2)/((BI79/100)*CV$2+(BK79/100)*CX$2+(BM79/100)*CZ$2+(BO79/100)*CH$2+(BQ79/100)*CL$10+(BS79/100)*CF$13+(BU79/100)*CH$13+(BW79/100)*CJ$13+(BY79/100)*CL$13+(CA79/100)*CF$2))</f>
        <v>0</v>
      </c>
      <c r="CC79" s="1" t="s">
        <v>1104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67"/>
  <sheetViews>
    <sheetView zoomScale="19" workbookViewId="0">
      <pane ySplit="1" topLeftCell="A2" activePane="bottomLeft" state="frozen"/>
      <selection pane="bottomLeft" activeCell="D35" sqref="D35"/>
    </sheetView>
  </sheetViews>
  <sheetFormatPr defaultColWidth="8.73046875" defaultRowHeight="14.25" x14ac:dyDescent="0.45"/>
  <cols>
    <col min="2" max="2" width="11" customWidth="1"/>
    <col min="3" max="3" width="13" customWidth="1"/>
    <col min="4" max="5" width="9.73046875" customWidth="1"/>
    <col min="6" max="6" width="11.265625" customWidth="1"/>
    <col min="7" max="7" width="11.73046875" customWidth="1"/>
    <col min="10" max="10" width="12.1328125" customWidth="1"/>
    <col min="11" max="11" width="12.265625" customWidth="1"/>
  </cols>
  <sheetData>
    <row r="1" spans="1:16" x14ac:dyDescent="0.45">
      <c r="A1" t="s">
        <v>1105</v>
      </c>
      <c r="B1" t="s">
        <v>1106</v>
      </c>
      <c r="C1" t="s">
        <v>1036</v>
      </c>
      <c r="D1" t="s">
        <v>1107</v>
      </c>
      <c r="E1" t="s">
        <v>1108</v>
      </c>
      <c r="F1" t="s">
        <v>1109</v>
      </c>
      <c r="G1" t="s">
        <v>1110</v>
      </c>
      <c r="H1" t="s">
        <v>1111</v>
      </c>
      <c r="I1" t="s">
        <v>1112</v>
      </c>
      <c r="J1" t="s">
        <v>1113</v>
      </c>
      <c r="K1" t="s">
        <v>1114</v>
      </c>
      <c r="L1" t="s">
        <v>1115</v>
      </c>
    </row>
    <row r="2" spans="1:16" x14ac:dyDescent="0.45">
      <c r="A2" t="s">
        <v>1116</v>
      </c>
      <c r="B2" t="s">
        <v>1117</v>
      </c>
      <c r="C2" t="s">
        <v>1118</v>
      </c>
      <c r="D2">
        <v>161</v>
      </c>
      <c r="E2">
        <v>156</v>
      </c>
      <c r="F2">
        <v>2.2999999999999998</v>
      </c>
      <c r="G2">
        <v>1.7</v>
      </c>
      <c r="H2">
        <v>198</v>
      </c>
      <c r="I2">
        <v>156</v>
      </c>
      <c r="J2">
        <f>F2*H2</f>
        <v>455.4</v>
      </c>
      <c r="K2">
        <f>G2*I2</f>
        <v>265.2</v>
      </c>
      <c r="L2">
        <f>((J2-K2)/J2)</f>
        <v>0.4176548089591568</v>
      </c>
    </row>
    <row r="3" spans="1:16" x14ac:dyDescent="0.45">
      <c r="A3" t="s">
        <v>1116</v>
      </c>
      <c r="B3" t="s">
        <v>1117</v>
      </c>
      <c r="C3" t="s">
        <v>1119</v>
      </c>
      <c r="D3">
        <v>163</v>
      </c>
      <c r="E3">
        <v>156</v>
      </c>
      <c r="F3">
        <v>3.1</v>
      </c>
      <c r="G3">
        <v>1.9</v>
      </c>
      <c r="H3">
        <v>226</v>
      </c>
      <c r="I3">
        <v>156</v>
      </c>
      <c r="J3">
        <f>F3*H3</f>
        <v>700.6</v>
      </c>
      <c r="K3">
        <f>G3*I3</f>
        <v>296.39999999999998</v>
      </c>
      <c r="L3">
        <f>((J3-K3)/J3)</f>
        <v>0.57693405652298035</v>
      </c>
    </row>
    <row r="4" spans="1:16" x14ac:dyDescent="0.45">
      <c r="A4" t="s">
        <v>1116</v>
      </c>
      <c r="B4" t="s">
        <v>1117</v>
      </c>
      <c r="C4" t="s">
        <v>1120</v>
      </c>
      <c r="D4">
        <v>144</v>
      </c>
      <c r="E4">
        <v>99</v>
      </c>
      <c r="F4">
        <v>2.2999999999999998</v>
      </c>
      <c r="G4">
        <v>0.7</v>
      </c>
      <c r="H4">
        <v>176</v>
      </c>
      <c r="I4">
        <v>99</v>
      </c>
      <c r="J4">
        <f t="shared" ref="J4:J66" si="0">F4*H4</f>
        <v>404.79999999999995</v>
      </c>
      <c r="K4">
        <f t="shared" ref="K4:K66" si="1">G4*I4</f>
        <v>69.3</v>
      </c>
      <c r="L4">
        <f t="shared" ref="L4:L66" si="2">((J4-K4)/J4)</f>
        <v>0.82880434782608692</v>
      </c>
    </row>
    <row r="5" spans="1:16" x14ac:dyDescent="0.45">
      <c r="A5" t="s">
        <v>1121</v>
      </c>
      <c r="B5" t="s">
        <v>1117</v>
      </c>
      <c r="C5" t="s">
        <v>1118</v>
      </c>
      <c r="D5">
        <v>237</v>
      </c>
      <c r="E5">
        <v>214</v>
      </c>
      <c r="F5">
        <v>4</v>
      </c>
      <c r="G5">
        <v>2.2999999999999998</v>
      </c>
      <c r="H5">
        <v>242</v>
      </c>
      <c r="I5">
        <v>214</v>
      </c>
      <c r="J5">
        <f t="shared" si="0"/>
        <v>968</v>
      </c>
      <c r="K5">
        <f t="shared" si="1"/>
        <v>492.2</v>
      </c>
      <c r="L5">
        <f t="shared" si="2"/>
        <v>0.49152892561983474</v>
      </c>
    </row>
    <row r="6" spans="1:16" x14ac:dyDescent="0.45">
      <c r="A6" t="s">
        <v>1121</v>
      </c>
      <c r="B6" t="s">
        <v>1117</v>
      </c>
      <c r="C6" t="s">
        <v>1119</v>
      </c>
      <c r="D6">
        <v>218</v>
      </c>
      <c r="E6">
        <v>110</v>
      </c>
      <c r="F6">
        <v>3</v>
      </c>
      <c r="G6">
        <v>1.2</v>
      </c>
      <c r="H6">
        <v>263</v>
      </c>
      <c r="I6">
        <v>110</v>
      </c>
      <c r="J6">
        <f t="shared" si="0"/>
        <v>789</v>
      </c>
      <c r="K6">
        <f t="shared" si="1"/>
        <v>132</v>
      </c>
      <c r="L6">
        <f t="shared" si="2"/>
        <v>0.83269961977186313</v>
      </c>
    </row>
    <row r="7" spans="1:16" x14ac:dyDescent="0.45">
      <c r="A7" t="s">
        <v>1121</v>
      </c>
      <c r="B7" t="s">
        <v>1117</v>
      </c>
      <c r="C7" t="s">
        <v>1120</v>
      </c>
      <c r="D7">
        <v>193</v>
      </c>
      <c r="E7">
        <v>1</v>
      </c>
      <c r="F7">
        <v>2.8</v>
      </c>
      <c r="G7">
        <v>0</v>
      </c>
      <c r="H7">
        <v>226</v>
      </c>
      <c r="I7">
        <v>1</v>
      </c>
      <c r="J7">
        <f t="shared" si="0"/>
        <v>632.79999999999995</v>
      </c>
      <c r="K7">
        <f t="shared" si="1"/>
        <v>0</v>
      </c>
      <c r="L7">
        <f t="shared" si="2"/>
        <v>1</v>
      </c>
      <c r="P7" t="s">
        <v>1122</v>
      </c>
    </row>
    <row r="8" spans="1:16" x14ac:dyDescent="0.45">
      <c r="A8" t="s">
        <v>1123</v>
      </c>
      <c r="B8" t="s">
        <v>1124</v>
      </c>
      <c r="C8" t="s">
        <v>1118</v>
      </c>
      <c r="D8">
        <v>116</v>
      </c>
      <c r="E8">
        <v>127</v>
      </c>
      <c r="F8">
        <v>13.4</v>
      </c>
      <c r="G8">
        <v>23.8</v>
      </c>
      <c r="H8">
        <v>185</v>
      </c>
      <c r="I8">
        <v>217</v>
      </c>
      <c r="J8">
        <f t="shared" si="0"/>
        <v>2479</v>
      </c>
      <c r="K8">
        <f t="shared" si="1"/>
        <v>5164.6000000000004</v>
      </c>
      <c r="L8">
        <f t="shared" si="2"/>
        <v>-1.0833400564743849</v>
      </c>
    </row>
    <row r="9" spans="1:16" x14ac:dyDescent="0.45">
      <c r="A9" t="s">
        <v>1123</v>
      </c>
      <c r="B9" t="s">
        <v>1124</v>
      </c>
      <c r="C9" t="s">
        <v>1119</v>
      </c>
      <c r="D9">
        <v>109</v>
      </c>
      <c r="E9">
        <v>116</v>
      </c>
      <c r="F9">
        <v>16.3</v>
      </c>
      <c r="G9">
        <v>14.9</v>
      </c>
      <c r="H9">
        <v>199</v>
      </c>
      <c r="I9">
        <v>206</v>
      </c>
      <c r="J9">
        <f t="shared" si="0"/>
        <v>3243.7000000000003</v>
      </c>
      <c r="K9">
        <f t="shared" si="1"/>
        <v>3069.4</v>
      </c>
      <c r="L9">
        <f t="shared" si="2"/>
        <v>5.3734932330363527E-2</v>
      </c>
    </row>
    <row r="10" spans="1:16" x14ac:dyDescent="0.45">
      <c r="A10" t="s">
        <v>1123</v>
      </c>
      <c r="B10" t="s">
        <v>1124</v>
      </c>
      <c r="C10" t="s">
        <v>1120</v>
      </c>
      <c r="J10">
        <f t="shared" si="0"/>
        <v>0</v>
      </c>
      <c r="K10">
        <f t="shared" si="1"/>
        <v>0</v>
      </c>
      <c r="L10" t="e">
        <f t="shared" si="2"/>
        <v>#DIV/0!</v>
      </c>
    </row>
    <row r="11" spans="1:16" x14ac:dyDescent="0.45">
      <c r="A11" t="s">
        <v>1125</v>
      </c>
      <c r="B11" t="s">
        <v>1117</v>
      </c>
      <c r="C11" t="s">
        <v>1118</v>
      </c>
      <c r="D11">
        <v>792</v>
      </c>
      <c r="E11">
        <v>843</v>
      </c>
      <c r="F11">
        <v>6.1</v>
      </c>
      <c r="G11">
        <v>6.5</v>
      </c>
      <c r="H11">
        <v>866</v>
      </c>
      <c r="I11">
        <v>879</v>
      </c>
      <c r="J11">
        <f t="shared" si="0"/>
        <v>5282.5999999999995</v>
      </c>
      <c r="K11">
        <f t="shared" si="1"/>
        <v>5713.5</v>
      </c>
      <c r="L11">
        <f t="shared" si="2"/>
        <v>-8.1569681596183816E-2</v>
      </c>
    </row>
    <row r="12" spans="1:16" s="8" customFormat="1" x14ac:dyDescent="0.45">
      <c r="A12" s="8" t="s">
        <v>1125</v>
      </c>
      <c r="B12" s="8" t="s">
        <v>1117</v>
      </c>
      <c r="C12" s="8" t="s">
        <v>1119</v>
      </c>
      <c r="D12" s="8">
        <v>916</v>
      </c>
      <c r="E12" s="8">
        <v>934</v>
      </c>
      <c r="F12" s="8">
        <v>8.8000000000000007</v>
      </c>
      <c r="G12" s="8">
        <v>5.3</v>
      </c>
      <c r="H12" s="8">
        <v>960</v>
      </c>
      <c r="I12" s="8">
        <v>971</v>
      </c>
      <c r="J12" s="8">
        <f t="shared" si="0"/>
        <v>8448</v>
      </c>
      <c r="K12" s="8">
        <f t="shared" si="1"/>
        <v>5146.3</v>
      </c>
      <c r="L12" s="8">
        <f t="shared" si="2"/>
        <v>0.39082623106060604</v>
      </c>
    </row>
    <row r="13" spans="1:16" s="8" customFormat="1" x14ac:dyDescent="0.45">
      <c r="A13" s="8" t="s">
        <v>1125</v>
      </c>
      <c r="B13" s="8" t="s">
        <v>1117</v>
      </c>
      <c r="C13" s="8" t="s">
        <v>1120</v>
      </c>
      <c r="D13" s="8">
        <v>831</v>
      </c>
      <c r="E13" s="8">
        <v>854</v>
      </c>
      <c r="F13" s="8">
        <v>4.2</v>
      </c>
      <c r="G13" s="8">
        <v>5.2</v>
      </c>
      <c r="H13" s="8">
        <v>856</v>
      </c>
      <c r="I13" s="8">
        <v>868</v>
      </c>
      <c r="J13" s="8">
        <f t="shared" si="0"/>
        <v>3595.2000000000003</v>
      </c>
      <c r="K13" s="8">
        <f t="shared" si="1"/>
        <v>4513.6000000000004</v>
      </c>
      <c r="L13" s="8">
        <f t="shared" si="2"/>
        <v>-0.25545171339563866</v>
      </c>
    </row>
    <row r="14" spans="1:16" x14ac:dyDescent="0.45">
      <c r="A14" t="s">
        <v>1126</v>
      </c>
      <c r="B14" t="s">
        <v>1127</v>
      </c>
      <c r="C14" t="s">
        <v>1118</v>
      </c>
      <c r="D14">
        <v>348</v>
      </c>
      <c r="E14">
        <v>337</v>
      </c>
      <c r="F14">
        <v>19.600000000000001</v>
      </c>
      <c r="G14">
        <v>17.7</v>
      </c>
      <c r="H14">
        <v>420</v>
      </c>
      <c r="I14">
        <v>403</v>
      </c>
      <c r="J14">
        <f t="shared" si="0"/>
        <v>8232</v>
      </c>
      <c r="K14">
        <f t="shared" si="1"/>
        <v>7133.0999999999995</v>
      </c>
      <c r="L14">
        <f t="shared" si="2"/>
        <v>0.13349125364431494</v>
      </c>
    </row>
    <row r="15" spans="1:16" x14ac:dyDescent="0.45">
      <c r="A15" t="s">
        <v>1126</v>
      </c>
      <c r="B15" t="s">
        <v>1127</v>
      </c>
      <c r="C15" t="s">
        <v>1119</v>
      </c>
      <c r="D15">
        <v>380</v>
      </c>
      <c r="E15">
        <v>369</v>
      </c>
      <c r="F15">
        <v>23.2</v>
      </c>
      <c r="G15">
        <v>25.4</v>
      </c>
      <c r="H15">
        <v>439</v>
      </c>
      <c r="I15">
        <v>433</v>
      </c>
      <c r="J15">
        <f t="shared" si="0"/>
        <v>10184.799999999999</v>
      </c>
      <c r="K15">
        <f t="shared" si="1"/>
        <v>10998.199999999999</v>
      </c>
      <c r="L15">
        <f t="shared" si="2"/>
        <v>-7.986411122456992E-2</v>
      </c>
    </row>
    <row r="16" spans="1:16" x14ac:dyDescent="0.45">
      <c r="A16" t="s">
        <v>1126</v>
      </c>
      <c r="B16" t="s">
        <v>1127</v>
      </c>
      <c r="C16" t="s">
        <v>1120</v>
      </c>
      <c r="D16">
        <v>331</v>
      </c>
      <c r="E16">
        <v>323</v>
      </c>
      <c r="F16">
        <v>20.6</v>
      </c>
      <c r="G16">
        <v>18.100000000000001</v>
      </c>
      <c r="H16">
        <v>386</v>
      </c>
      <c r="I16">
        <v>364</v>
      </c>
      <c r="J16">
        <f t="shared" si="0"/>
        <v>7951.6</v>
      </c>
      <c r="K16">
        <f t="shared" si="1"/>
        <v>6588.4000000000005</v>
      </c>
      <c r="L16">
        <f t="shared" si="2"/>
        <v>0.17143719502993104</v>
      </c>
    </row>
    <row r="17" spans="1:12" x14ac:dyDescent="0.45">
      <c r="A17" t="s">
        <v>1126</v>
      </c>
      <c r="B17" s="4" t="s">
        <v>1128</v>
      </c>
      <c r="C17" t="s">
        <v>1118</v>
      </c>
      <c r="D17">
        <v>91</v>
      </c>
      <c r="E17">
        <v>103</v>
      </c>
      <c r="F17">
        <v>36</v>
      </c>
      <c r="G17">
        <v>30.5</v>
      </c>
      <c r="H17">
        <v>202</v>
      </c>
      <c r="I17">
        <v>203</v>
      </c>
      <c r="J17">
        <f t="shared" si="0"/>
        <v>7272</v>
      </c>
      <c r="K17">
        <f t="shared" si="1"/>
        <v>6191.5</v>
      </c>
      <c r="L17">
        <f t="shared" si="2"/>
        <v>0.14858360836083609</v>
      </c>
    </row>
    <row r="18" spans="1:12" x14ac:dyDescent="0.45">
      <c r="A18" t="s">
        <v>1126</v>
      </c>
      <c r="B18" s="4" t="s">
        <v>1128</v>
      </c>
      <c r="C18" t="s">
        <v>1119</v>
      </c>
      <c r="D18">
        <v>112</v>
      </c>
      <c r="E18">
        <v>114</v>
      </c>
      <c r="F18">
        <v>39.200000000000003</v>
      </c>
      <c r="G18">
        <v>40.5</v>
      </c>
      <c r="H18">
        <v>245</v>
      </c>
      <c r="I18">
        <v>249</v>
      </c>
      <c r="J18">
        <f t="shared" si="0"/>
        <v>9604</v>
      </c>
      <c r="K18">
        <f t="shared" si="1"/>
        <v>10084.5</v>
      </c>
      <c r="L18">
        <f t="shared" si="2"/>
        <v>-5.0031236984589757E-2</v>
      </c>
    </row>
    <row r="19" spans="1:12" x14ac:dyDescent="0.45">
      <c r="A19" t="s">
        <v>1126</v>
      </c>
      <c r="B19" s="4" t="s">
        <v>1128</v>
      </c>
      <c r="C19" t="s">
        <v>1120</v>
      </c>
      <c r="J19">
        <f t="shared" si="0"/>
        <v>0</v>
      </c>
      <c r="K19">
        <f t="shared" si="1"/>
        <v>0</v>
      </c>
      <c r="L19" t="e">
        <f t="shared" si="2"/>
        <v>#DIV/0!</v>
      </c>
    </row>
    <row r="20" spans="1:12" x14ac:dyDescent="0.45">
      <c r="A20" t="s">
        <v>1129</v>
      </c>
      <c r="B20" t="s">
        <v>1130</v>
      </c>
      <c r="C20" t="s">
        <v>1118</v>
      </c>
      <c r="D20">
        <v>504</v>
      </c>
      <c r="E20">
        <v>525</v>
      </c>
      <c r="F20">
        <v>5.5</v>
      </c>
      <c r="G20">
        <v>5</v>
      </c>
      <c r="H20">
        <v>504</v>
      </c>
      <c r="I20">
        <v>537</v>
      </c>
      <c r="J20">
        <f t="shared" si="0"/>
        <v>2772</v>
      </c>
      <c r="K20">
        <f t="shared" si="1"/>
        <v>2685</v>
      </c>
      <c r="L20">
        <f t="shared" si="2"/>
        <v>3.1385281385281384E-2</v>
      </c>
    </row>
    <row r="21" spans="1:12" x14ac:dyDescent="0.45">
      <c r="A21" t="s">
        <v>1129</v>
      </c>
      <c r="B21" t="s">
        <v>1130</v>
      </c>
      <c r="C21" t="s">
        <v>1119</v>
      </c>
      <c r="D21">
        <v>582</v>
      </c>
      <c r="E21">
        <v>525</v>
      </c>
      <c r="F21">
        <v>4.5999999999999996</v>
      </c>
      <c r="G21">
        <v>5.2</v>
      </c>
      <c r="H21">
        <v>592</v>
      </c>
      <c r="I21">
        <v>532</v>
      </c>
      <c r="J21">
        <f t="shared" si="0"/>
        <v>2723.2</v>
      </c>
      <c r="K21">
        <f t="shared" si="1"/>
        <v>2766.4</v>
      </c>
      <c r="L21">
        <f t="shared" si="2"/>
        <v>-1.5863689776733355E-2</v>
      </c>
    </row>
    <row r="22" spans="1:12" x14ac:dyDescent="0.45">
      <c r="A22" t="s">
        <v>1129</v>
      </c>
      <c r="B22" t="s">
        <v>1130</v>
      </c>
      <c r="C22" t="s">
        <v>1120</v>
      </c>
      <c r="D22">
        <v>491</v>
      </c>
      <c r="E22">
        <v>463</v>
      </c>
      <c r="F22">
        <v>4.3499999999999996</v>
      </c>
      <c r="G22">
        <v>4.2</v>
      </c>
      <c r="H22">
        <v>509</v>
      </c>
      <c r="I22">
        <v>471</v>
      </c>
      <c r="J22">
        <f t="shared" si="0"/>
        <v>2214.1499999999996</v>
      </c>
      <c r="K22">
        <f t="shared" si="1"/>
        <v>1978.2</v>
      </c>
      <c r="L22">
        <f t="shared" si="2"/>
        <v>0.10656459589458692</v>
      </c>
    </row>
    <row r="23" spans="1:12" s="8" customFormat="1" x14ac:dyDescent="0.45">
      <c r="A23" s="8" t="s">
        <v>1131</v>
      </c>
      <c r="B23" s="8" t="s">
        <v>1130</v>
      </c>
      <c r="C23" s="8" t="s">
        <v>1118</v>
      </c>
      <c r="D23" s="8">
        <v>839</v>
      </c>
      <c r="E23" s="8">
        <v>879</v>
      </c>
      <c r="F23" s="8">
        <v>3.9</v>
      </c>
      <c r="G23" s="8">
        <v>5.8</v>
      </c>
      <c r="H23" s="8">
        <v>839</v>
      </c>
      <c r="I23" s="8">
        <v>925</v>
      </c>
      <c r="J23" s="8">
        <f t="shared" si="0"/>
        <v>3272.1</v>
      </c>
      <c r="K23" s="8">
        <f t="shared" si="1"/>
        <v>5365</v>
      </c>
      <c r="L23" s="8">
        <f t="shared" si="2"/>
        <v>-0.63961981602029283</v>
      </c>
    </row>
    <row r="24" spans="1:12" s="8" customFormat="1" x14ac:dyDescent="0.45">
      <c r="A24" s="8" t="s">
        <v>1131</v>
      </c>
      <c r="B24" s="8" t="s">
        <v>1130</v>
      </c>
      <c r="C24" s="8" t="s">
        <v>1119</v>
      </c>
      <c r="D24" s="8">
        <v>1079</v>
      </c>
      <c r="E24" s="8">
        <v>1031</v>
      </c>
      <c r="F24" s="8">
        <v>7.9</v>
      </c>
      <c r="G24" s="8">
        <v>6.7</v>
      </c>
      <c r="H24" s="8">
        <v>1102</v>
      </c>
      <c r="I24" s="8">
        <v>1085</v>
      </c>
      <c r="J24" s="8">
        <f t="shared" si="0"/>
        <v>8705.8000000000011</v>
      </c>
      <c r="K24" s="8">
        <f t="shared" si="1"/>
        <v>7269.5</v>
      </c>
      <c r="L24" s="8">
        <f t="shared" si="2"/>
        <v>0.16498196604562487</v>
      </c>
    </row>
    <row r="25" spans="1:12" s="8" customFormat="1" x14ac:dyDescent="0.45">
      <c r="A25" s="8" t="s">
        <v>1131</v>
      </c>
      <c r="B25" s="8" t="s">
        <v>1130</v>
      </c>
      <c r="C25" s="8" t="s">
        <v>1120</v>
      </c>
      <c r="D25" s="8">
        <v>945</v>
      </c>
      <c r="E25" s="8">
        <v>754</v>
      </c>
      <c r="F25" s="8">
        <v>5.3</v>
      </c>
      <c r="G25" s="8">
        <v>4.8</v>
      </c>
      <c r="H25" s="8">
        <v>951</v>
      </c>
      <c r="I25" s="8">
        <v>762</v>
      </c>
      <c r="J25" s="8">
        <f t="shared" si="0"/>
        <v>5040.3</v>
      </c>
      <c r="K25" s="8">
        <f t="shared" si="1"/>
        <v>3657.6</v>
      </c>
      <c r="L25" s="8">
        <f t="shared" si="2"/>
        <v>0.27432890899351231</v>
      </c>
    </row>
    <row r="26" spans="1:12" x14ac:dyDescent="0.45">
      <c r="A26" t="s">
        <v>1132</v>
      </c>
      <c r="B26" t="s">
        <v>1130</v>
      </c>
      <c r="C26" t="s">
        <v>1118</v>
      </c>
      <c r="J26">
        <f t="shared" si="0"/>
        <v>0</v>
      </c>
      <c r="K26">
        <f t="shared" si="1"/>
        <v>0</v>
      </c>
      <c r="L26" t="e">
        <f t="shared" si="2"/>
        <v>#DIV/0!</v>
      </c>
    </row>
    <row r="27" spans="1:12" x14ac:dyDescent="0.45">
      <c r="A27" t="s">
        <v>1132</v>
      </c>
      <c r="B27" t="s">
        <v>1130</v>
      </c>
      <c r="C27" t="s">
        <v>1119</v>
      </c>
      <c r="J27">
        <f t="shared" si="0"/>
        <v>0</v>
      </c>
      <c r="K27">
        <f t="shared" si="1"/>
        <v>0</v>
      </c>
      <c r="L27" t="e">
        <f t="shared" si="2"/>
        <v>#DIV/0!</v>
      </c>
    </row>
    <row r="28" spans="1:12" x14ac:dyDescent="0.45">
      <c r="A28" t="s">
        <v>1132</v>
      </c>
      <c r="B28" t="s">
        <v>1130</v>
      </c>
      <c r="C28" t="s">
        <v>1120</v>
      </c>
      <c r="J28">
        <f t="shared" si="0"/>
        <v>0</v>
      </c>
      <c r="K28">
        <f t="shared" si="1"/>
        <v>0</v>
      </c>
      <c r="L28" t="e">
        <f t="shared" si="2"/>
        <v>#DIV/0!</v>
      </c>
    </row>
    <row r="29" spans="1:12" x14ac:dyDescent="0.45">
      <c r="A29" t="s">
        <v>655</v>
      </c>
      <c r="B29" t="s">
        <v>1133</v>
      </c>
      <c r="C29" t="s">
        <v>1118</v>
      </c>
      <c r="D29">
        <v>1331</v>
      </c>
      <c r="E29">
        <v>1371</v>
      </c>
      <c r="F29">
        <v>7.3</v>
      </c>
      <c r="G29">
        <v>8.3000000000000007</v>
      </c>
      <c r="H29">
        <v>1410</v>
      </c>
      <c r="I29">
        <v>1405</v>
      </c>
      <c r="J29">
        <f t="shared" si="0"/>
        <v>10293</v>
      </c>
      <c r="K29">
        <f t="shared" si="1"/>
        <v>11661.500000000002</v>
      </c>
      <c r="L29">
        <f t="shared" si="2"/>
        <v>-0.13295443505294879</v>
      </c>
    </row>
    <row r="30" spans="1:12" x14ac:dyDescent="0.45">
      <c r="A30" t="s">
        <v>655</v>
      </c>
      <c r="B30" t="s">
        <v>1133</v>
      </c>
      <c r="C30" t="s">
        <v>1119</v>
      </c>
      <c r="D30">
        <v>1356</v>
      </c>
      <c r="E30">
        <v>1376</v>
      </c>
      <c r="F30">
        <v>8.6</v>
      </c>
      <c r="G30">
        <v>10</v>
      </c>
      <c r="H30">
        <v>1433</v>
      </c>
      <c r="I30">
        <v>1439</v>
      </c>
      <c r="J30">
        <f t="shared" si="0"/>
        <v>12323.8</v>
      </c>
      <c r="K30">
        <f t="shared" si="1"/>
        <v>14390</v>
      </c>
      <c r="L30">
        <f t="shared" si="2"/>
        <v>-0.16765932585728435</v>
      </c>
    </row>
    <row r="31" spans="1:12" x14ac:dyDescent="0.45">
      <c r="A31" t="s">
        <v>655</v>
      </c>
      <c r="B31" t="s">
        <v>1133</v>
      </c>
      <c r="C31" t="s">
        <v>1120</v>
      </c>
      <c r="D31">
        <v>1328</v>
      </c>
      <c r="E31">
        <v>1342</v>
      </c>
      <c r="F31">
        <v>6.5</v>
      </c>
      <c r="G31">
        <v>6.6</v>
      </c>
      <c r="H31">
        <v>1362</v>
      </c>
      <c r="I31">
        <v>1379</v>
      </c>
      <c r="J31">
        <f t="shared" si="0"/>
        <v>8853</v>
      </c>
      <c r="K31">
        <f t="shared" si="1"/>
        <v>9101.4</v>
      </c>
      <c r="L31">
        <f t="shared" si="2"/>
        <v>-2.8058285327007753E-2</v>
      </c>
    </row>
    <row r="32" spans="1:12" x14ac:dyDescent="0.45">
      <c r="A32" t="s">
        <v>1134</v>
      </c>
      <c r="B32" t="s">
        <v>1133</v>
      </c>
      <c r="C32" t="s">
        <v>1118</v>
      </c>
      <c r="D32">
        <v>754</v>
      </c>
      <c r="E32">
        <v>789</v>
      </c>
      <c r="F32">
        <v>12</v>
      </c>
      <c r="G32">
        <v>10.7</v>
      </c>
      <c r="H32">
        <v>794</v>
      </c>
      <c r="I32">
        <v>806</v>
      </c>
      <c r="J32">
        <f t="shared" si="0"/>
        <v>9528</v>
      </c>
      <c r="K32">
        <f t="shared" si="1"/>
        <v>8624.1999999999989</v>
      </c>
      <c r="L32">
        <f t="shared" si="2"/>
        <v>9.4857262804366196E-2</v>
      </c>
    </row>
    <row r="33" spans="1:12" s="8" customFormat="1" ht="14.25" customHeight="1" x14ac:dyDescent="0.45">
      <c r="A33" s="8" t="s">
        <v>1134</v>
      </c>
      <c r="B33" s="8" t="s">
        <v>1133</v>
      </c>
      <c r="C33" s="8" t="s">
        <v>1119</v>
      </c>
      <c r="D33" s="8">
        <v>796</v>
      </c>
      <c r="E33" s="8">
        <v>778</v>
      </c>
      <c r="F33" s="8">
        <v>14.2</v>
      </c>
      <c r="G33" s="8">
        <v>9.6999999999999993</v>
      </c>
      <c r="H33" s="8">
        <v>823</v>
      </c>
      <c r="I33" s="8">
        <v>807</v>
      </c>
      <c r="J33" s="8">
        <f t="shared" si="0"/>
        <v>11686.599999999999</v>
      </c>
      <c r="K33" s="8">
        <f t="shared" si="1"/>
        <v>7827.9</v>
      </c>
      <c r="L33" s="8">
        <f t="shared" si="2"/>
        <v>0.33018157547960908</v>
      </c>
    </row>
    <row r="34" spans="1:12" s="8" customFormat="1" x14ac:dyDescent="0.45">
      <c r="A34" s="8" t="s">
        <v>1134</v>
      </c>
      <c r="B34" s="8" t="s">
        <v>1133</v>
      </c>
      <c r="C34" s="8" t="s">
        <v>1120</v>
      </c>
      <c r="D34" s="8">
        <v>774</v>
      </c>
      <c r="E34" s="8">
        <v>762</v>
      </c>
      <c r="F34" s="8">
        <v>7.8</v>
      </c>
      <c r="G34" s="8">
        <v>9.4</v>
      </c>
      <c r="H34" s="8">
        <v>786</v>
      </c>
      <c r="I34" s="8">
        <v>790</v>
      </c>
      <c r="J34" s="8">
        <f t="shared" si="0"/>
        <v>6130.8</v>
      </c>
      <c r="K34" s="8">
        <f t="shared" si="1"/>
        <v>7426</v>
      </c>
      <c r="L34" s="8">
        <f t="shared" si="2"/>
        <v>-0.21126117309323414</v>
      </c>
    </row>
    <row r="35" spans="1:12" s="10" customFormat="1" x14ac:dyDescent="0.45">
      <c r="A35" s="10" t="s">
        <v>1134</v>
      </c>
      <c r="B35" s="10" t="s">
        <v>1135</v>
      </c>
      <c r="C35" s="10" t="s">
        <v>1118</v>
      </c>
    </row>
    <row r="36" spans="1:12" s="10" customFormat="1" x14ac:dyDescent="0.45">
      <c r="A36" s="10" t="s">
        <v>1134</v>
      </c>
      <c r="B36" s="10" t="s">
        <v>1135</v>
      </c>
      <c r="C36" s="10" t="s">
        <v>1119</v>
      </c>
    </row>
    <row r="37" spans="1:12" s="10" customFormat="1" x14ac:dyDescent="0.45">
      <c r="A37" s="10" t="s">
        <v>1134</v>
      </c>
      <c r="B37" s="10" t="s">
        <v>1135</v>
      </c>
      <c r="C37" s="10" t="s">
        <v>1120</v>
      </c>
    </row>
    <row r="38" spans="1:12" s="8" customFormat="1" x14ac:dyDescent="0.45">
      <c r="A38" s="8" t="s">
        <v>658</v>
      </c>
      <c r="B38" s="8" t="s">
        <v>1135</v>
      </c>
      <c r="C38" s="8" t="s">
        <v>1118</v>
      </c>
      <c r="D38" s="8">
        <v>1207</v>
      </c>
      <c r="E38" s="8">
        <v>1260</v>
      </c>
      <c r="F38" s="8">
        <v>4.5</v>
      </c>
      <c r="G38" s="8">
        <v>5.6</v>
      </c>
      <c r="H38" s="8">
        <v>1222</v>
      </c>
      <c r="I38" s="8">
        <v>1283</v>
      </c>
      <c r="J38" s="8">
        <f t="shared" si="0"/>
        <v>5499</v>
      </c>
      <c r="K38" s="8">
        <f t="shared" si="1"/>
        <v>7184.7999999999993</v>
      </c>
      <c r="L38" s="8">
        <f t="shared" si="2"/>
        <v>-0.30656482996908513</v>
      </c>
    </row>
    <row r="39" spans="1:12" x14ac:dyDescent="0.45">
      <c r="A39" t="s">
        <v>658</v>
      </c>
      <c r="B39" t="s">
        <v>1135</v>
      </c>
      <c r="C39" t="s">
        <v>1119</v>
      </c>
      <c r="D39">
        <v>1241</v>
      </c>
      <c r="E39">
        <v>1192</v>
      </c>
      <c r="F39">
        <v>4.2</v>
      </c>
      <c r="G39">
        <v>4.8</v>
      </c>
      <c r="H39">
        <v>1294</v>
      </c>
      <c r="I39">
        <v>1214</v>
      </c>
      <c r="J39">
        <f t="shared" si="0"/>
        <v>5434.8</v>
      </c>
      <c r="K39">
        <f t="shared" si="1"/>
        <v>5827.2</v>
      </c>
      <c r="L39">
        <f t="shared" si="2"/>
        <v>-7.2201368955619266E-2</v>
      </c>
    </row>
    <row r="40" spans="1:12" x14ac:dyDescent="0.45">
      <c r="A40" t="s">
        <v>658</v>
      </c>
      <c r="B40" t="s">
        <v>1135</v>
      </c>
      <c r="C40" t="s">
        <v>1120</v>
      </c>
      <c r="D40">
        <v>1195</v>
      </c>
      <c r="E40">
        <v>1237</v>
      </c>
      <c r="F40">
        <v>4.8</v>
      </c>
      <c r="G40">
        <v>5.0999999999999996</v>
      </c>
      <c r="H40">
        <v>1203</v>
      </c>
      <c r="I40">
        <v>1287</v>
      </c>
      <c r="J40">
        <f t="shared" si="0"/>
        <v>5774.4</v>
      </c>
      <c r="K40">
        <f t="shared" si="1"/>
        <v>6563.7</v>
      </c>
      <c r="L40">
        <f t="shared" si="2"/>
        <v>-0.1366895261845387</v>
      </c>
    </row>
    <row r="41" spans="1:12" x14ac:dyDescent="0.45">
      <c r="A41" t="s">
        <v>1136</v>
      </c>
      <c r="B41" t="s">
        <v>1130</v>
      </c>
      <c r="C41" t="s">
        <v>1118</v>
      </c>
      <c r="J41">
        <f t="shared" si="0"/>
        <v>0</v>
      </c>
      <c r="K41">
        <f t="shared" si="1"/>
        <v>0</v>
      </c>
      <c r="L41" t="e">
        <f t="shared" si="2"/>
        <v>#DIV/0!</v>
      </c>
    </row>
    <row r="42" spans="1:12" x14ac:dyDescent="0.45">
      <c r="A42" t="s">
        <v>1136</v>
      </c>
      <c r="B42" t="s">
        <v>1130</v>
      </c>
      <c r="C42" t="s">
        <v>1119</v>
      </c>
      <c r="J42">
        <f t="shared" si="0"/>
        <v>0</v>
      </c>
      <c r="K42">
        <f t="shared" si="1"/>
        <v>0</v>
      </c>
      <c r="L42" t="e">
        <f t="shared" si="2"/>
        <v>#DIV/0!</v>
      </c>
    </row>
    <row r="43" spans="1:12" x14ac:dyDescent="0.45">
      <c r="A43" t="s">
        <v>1136</v>
      </c>
      <c r="B43" t="s">
        <v>1130</v>
      </c>
      <c r="C43" t="s">
        <v>1120</v>
      </c>
      <c r="J43">
        <f t="shared" si="0"/>
        <v>0</v>
      </c>
      <c r="K43">
        <f t="shared" si="1"/>
        <v>0</v>
      </c>
      <c r="L43" t="e">
        <f t="shared" si="2"/>
        <v>#DIV/0!</v>
      </c>
    </row>
    <row r="44" spans="1:12" x14ac:dyDescent="0.45">
      <c r="A44" t="s">
        <v>1137</v>
      </c>
      <c r="B44" t="s">
        <v>1130</v>
      </c>
      <c r="C44" t="s">
        <v>1118</v>
      </c>
      <c r="D44">
        <v>928</v>
      </c>
      <c r="E44">
        <v>879</v>
      </c>
      <c r="F44">
        <v>7</v>
      </c>
      <c r="G44">
        <v>8</v>
      </c>
      <c r="H44">
        <v>946</v>
      </c>
      <c r="I44">
        <v>905</v>
      </c>
      <c r="J44">
        <f t="shared" si="0"/>
        <v>6622</v>
      </c>
      <c r="K44">
        <f t="shared" si="1"/>
        <v>7240</v>
      </c>
      <c r="L44">
        <f t="shared" si="2"/>
        <v>-9.3325279371790998E-2</v>
      </c>
    </row>
    <row r="45" spans="1:12" x14ac:dyDescent="0.45">
      <c r="A45" t="s">
        <v>1137</v>
      </c>
      <c r="B45" t="s">
        <v>1130</v>
      </c>
      <c r="C45" t="s">
        <v>1119</v>
      </c>
      <c r="D45">
        <v>832</v>
      </c>
      <c r="E45">
        <v>835</v>
      </c>
      <c r="F45">
        <v>8.1</v>
      </c>
      <c r="G45">
        <v>9.1999999999999993</v>
      </c>
      <c r="H45">
        <v>850</v>
      </c>
      <c r="I45">
        <v>867</v>
      </c>
      <c r="J45">
        <f t="shared" si="0"/>
        <v>6885</v>
      </c>
      <c r="K45">
        <f t="shared" si="1"/>
        <v>7976.4</v>
      </c>
      <c r="L45">
        <f t="shared" si="2"/>
        <v>-0.15851851851851848</v>
      </c>
    </row>
    <row r="46" spans="1:12" x14ac:dyDescent="0.45">
      <c r="A46" t="s">
        <v>1137</v>
      </c>
      <c r="B46" t="s">
        <v>1130</v>
      </c>
      <c r="C46" t="s">
        <v>1120</v>
      </c>
      <c r="J46">
        <f t="shared" si="0"/>
        <v>0</v>
      </c>
      <c r="K46">
        <f t="shared" si="1"/>
        <v>0</v>
      </c>
      <c r="L46" t="e">
        <f t="shared" si="2"/>
        <v>#DIV/0!</v>
      </c>
    </row>
    <row r="47" spans="1:12" x14ac:dyDescent="0.45">
      <c r="A47" t="s">
        <v>1138</v>
      </c>
      <c r="B47" t="s">
        <v>1130</v>
      </c>
      <c r="C47" t="s">
        <v>1118</v>
      </c>
      <c r="D47">
        <v>189</v>
      </c>
      <c r="E47">
        <v>86</v>
      </c>
      <c r="F47">
        <v>33.4</v>
      </c>
      <c r="G47">
        <v>0.9</v>
      </c>
      <c r="H47">
        <v>214</v>
      </c>
      <c r="I47">
        <v>86</v>
      </c>
      <c r="J47">
        <f t="shared" si="0"/>
        <v>7147.5999999999995</v>
      </c>
      <c r="K47">
        <f t="shared" si="1"/>
        <v>77.400000000000006</v>
      </c>
      <c r="L47">
        <f t="shared" si="2"/>
        <v>0.9891711903296212</v>
      </c>
    </row>
    <row r="48" spans="1:12" x14ac:dyDescent="0.45">
      <c r="A48" t="s">
        <v>1138</v>
      </c>
      <c r="B48" t="s">
        <v>1130</v>
      </c>
      <c r="C48" t="s">
        <v>1119</v>
      </c>
      <c r="D48">
        <v>184</v>
      </c>
      <c r="E48">
        <v>121</v>
      </c>
      <c r="F48">
        <v>42.2</v>
      </c>
      <c r="G48">
        <v>0.7</v>
      </c>
      <c r="H48">
        <v>195</v>
      </c>
      <c r="I48">
        <v>121</v>
      </c>
      <c r="J48">
        <f t="shared" si="0"/>
        <v>8229</v>
      </c>
      <c r="K48">
        <f t="shared" si="1"/>
        <v>84.699999999999989</v>
      </c>
      <c r="L48">
        <f t="shared" si="2"/>
        <v>0.98970713330902904</v>
      </c>
    </row>
    <row r="49" spans="1:12" x14ac:dyDescent="0.45">
      <c r="A49" t="s">
        <v>1138</v>
      </c>
      <c r="B49" t="s">
        <v>1130</v>
      </c>
      <c r="C49" t="s">
        <v>1120</v>
      </c>
      <c r="D49">
        <v>104</v>
      </c>
      <c r="E49">
        <v>57</v>
      </c>
      <c r="F49">
        <v>39.9</v>
      </c>
      <c r="G49">
        <v>0.4</v>
      </c>
      <c r="H49">
        <v>124</v>
      </c>
      <c r="I49">
        <v>57</v>
      </c>
      <c r="J49">
        <f t="shared" si="0"/>
        <v>4947.5999999999995</v>
      </c>
      <c r="K49">
        <f t="shared" si="1"/>
        <v>22.8</v>
      </c>
      <c r="L49">
        <f t="shared" si="2"/>
        <v>0.99539170506912433</v>
      </c>
    </row>
    <row r="50" spans="1:12" x14ac:dyDescent="0.45">
      <c r="A50" t="s">
        <v>665</v>
      </c>
      <c r="B50" t="s">
        <v>1130</v>
      </c>
      <c r="C50" t="s">
        <v>1118</v>
      </c>
      <c r="K50">
        <f t="shared" si="1"/>
        <v>0</v>
      </c>
      <c r="L50" t="e">
        <f t="shared" si="2"/>
        <v>#DIV/0!</v>
      </c>
    </row>
    <row r="51" spans="1:12" x14ac:dyDescent="0.45">
      <c r="A51" t="s">
        <v>665</v>
      </c>
      <c r="B51" t="s">
        <v>1130</v>
      </c>
      <c r="C51" t="s">
        <v>1119</v>
      </c>
      <c r="D51">
        <v>1885</v>
      </c>
      <c r="E51">
        <v>1805</v>
      </c>
      <c r="F51">
        <v>6.5</v>
      </c>
      <c r="G51">
        <v>5.9</v>
      </c>
      <c r="H51">
        <v>1970</v>
      </c>
      <c r="I51">
        <v>1965</v>
      </c>
      <c r="J51">
        <f t="shared" si="0"/>
        <v>12805</v>
      </c>
      <c r="K51">
        <f t="shared" si="1"/>
        <v>11593.5</v>
      </c>
      <c r="L51">
        <f t="shared" si="2"/>
        <v>9.4611479890667705E-2</v>
      </c>
    </row>
    <row r="52" spans="1:12" x14ac:dyDescent="0.45">
      <c r="A52" t="s">
        <v>665</v>
      </c>
      <c r="B52" t="s">
        <v>1130</v>
      </c>
      <c r="C52" t="s">
        <v>1120</v>
      </c>
      <c r="J52">
        <f t="shared" si="0"/>
        <v>0</v>
      </c>
      <c r="K52">
        <f t="shared" si="1"/>
        <v>0</v>
      </c>
      <c r="L52" t="e">
        <f t="shared" si="2"/>
        <v>#DIV/0!</v>
      </c>
    </row>
    <row r="53" spans="1:12" x14ac:dyDescent="0.45">
      <c r="A53" t="s">
        <v>1139</v>
      </c>
      <c r="B53" t="s">
        <v>1130</v>
      </c>
      <c r="C53" t="s">
        <v>1118</v>
      </c>
      <c r="J53">
        <f t="shared" si="0"/>
        <v>0</v>
      </c>
      <c r="K53">
        <f t="shared" si="1"/>
        <v>0</v>
      </c>
      <c r="L53" t="e">
        <f t="shared" si="2"/>
        <v>#DIV/0!</v>
      </c>
    </row>
    <row r="54" spans="1:12" x14ac:dyDescent="0.45">
      <c r="A54" t="s">
        <v>1139</v>
      </c>
      <c r="B54" t="s">
        <v>1130</v>
      </c>
      <c r="C54" t="s">
        <v>1119</v>
      </c>
      <c r="J54">
        <f t="shared" si="0"/>
        <v>0</v>
      </c>
      <c r="K54">
        <f t="shared" si="1"/>
        <v>0</v>
      </c>
      <c r="L54" t="e">
        <f t="shared" si="2"/>
        <v>#DIV/0!</v>
      </c>
    </row>
    <row r="55" spans="1:12" x14ac:dyDescent="0.45">
      <c r="A55" t="s">
        <v>1139</v>
      </c>
      <c r="B55" t="s">
        <v>1130</v>
      </c>
      <c r="C55" t="s">
        <v>1120</v>
      </c>
      <c r="J55">
        <f t="shared" si="0"/>
        <v>0</v>
      </c>
      <c r="K55">
        <f t="shared" si="1"/>
        <v>0</v>
      </c>
      <c r="L55" t="e">
        <f t="shared" si="2"/>
        <v>#DIV/0!</v>
      </c>
    </row>
    <row r="56" spans="1:12" x14ac:dyDescent="0.45">
      <c r="A56" t="s">
        <v>1016</v>
      </c>
      <c r="B56" t="s">
        <v>1130</v>
      </c>
      <c r="C56" t="s">
        <v>1118</v>
      </c>
      <c r="J56">
        <f t="shared" si="0"/>
        <v>0</v>
      </c>
      <c r="K56">
        <f t="shared" si="1"/>
        <v>0</v>
      </c>
      <c r="L56" t="e">
        <f t="shared" si="2"/>
        <v>#DIV/0!</v>
      </c>
    </row>
    <row r="57" spans="1:12" x14ac:dyDescent="0.45">
      <c r="A57" t="s">
        <v>1016</v>
      </c>
      <c r="B57" t="s">
        <v>1130</v>
      </c>
      <c r="C57" t="s">
        <v>1119</v>
      </c>
      <c r="J57">
        <f t="shared" si="0"/>
        <v>0</v>
      </c>
      <c r="K57">
        <f t="shared" si="1"/>
        <v>0</v>
      </c>
      <c r="L57" t="e">
        <f t="shared" si="2"/>
        <v>#DIV/0!</v>
      </c>
    </row>
    <row r="58" spans="1:12" x14ac:dyDescent="0.45">
      <c r="A58" t="s">
        <v>1016</v>
      </c>
      <c r="B58" t="s">
        <v>1130</v>
      </c>
      <c r="C58" t="s">
        <v>1120</v>
      </c>
      <c r="J58">
        <f t="shared" si="0"/>
        <v>0</v>
      </c>
      <c r="K58">
        <f t="shared" si="1"/>
        <v>0</v>
      </c>
      <c r="L58" t="e">
        <f t="shared" si="2"/>
        <v>#DIV/0!</v>
      </c>
    </row>
    <row r="59" spans="1:12" x14ac:dyDescent="0.45">
      <c r="A59" t="s">
        <v>1140</v>
      </c>
      <c r="B59" t="s">
        <v>1130</v>
      </c>
      <c r="C59" t="s">
        <v>1118</v>
      </c>
      <c r="J59">
        <f t="shared" si="0"/>
        <v>0</v>
      </c>
      <c r="K59">
        <f t="shared" si="1"/>
        <v>0</v>
      </c>
      <c r="L59" t="e">
        <f t="shared" si="2"/>
        <v>#DIV/0!</v>
      </c>
    </row>
    <row r="60" spans="1:12" x14ac:dyDescent="0.45">
      <c r="A60" t="s">
        <v>1140</v>
      </c>
      <c r="B60" t="s">
        <v>1130</v>
      </c>
      <c r="C60" t="s">
        <v>1119</v>
      </c>
      <c r="J60">
        <f t="shared" si="0"/>
        <v>0</v>
      </c>
      <c r="K60">
        <f t="shared" si="1"/>
        <v>0</v>
      </c>
      <c r="L60" t="e">
        <f t="shared" si="2"/>
        <v>#DIV/0!</v>
      </c>
    </row>
    <row r="61" spans="1:12" x14ac:dyDescent="0.45">
      <c r="A61" t="s">
        <v>1140</v>
      </c>
      <c r="B61" t="s">
        <v>1130</v>
      </c>
      <c r="C61" t="s">
        <v>1120</v>
      </c>
      <c r="J61">
        <f t="shared" si="0"/>
        <v>0</v>
      </c>
      <c r="K61">
        <f t="shared" si="1"/>
        <v>0</v>
      </c>
      <c r="L61" t="e">
        <f t="shared" si="2"/>
        <v>#DIV/0!</v>
      </c>
    </row>
    <row r="62" spans="1:12" x14ac:dyDescent="0.45">
      <c r="A62" t="s">
        <v>1141</v>
      </c>
      <c r="B62" t="s">
        <v>1130</v>
      </c>
      <c r="C62" t="s">
        <v>1118</v>
      </c>
      <c r="J62">
        <f t="shared" si="0"/>
        <v>0</v>
      </c>
      <c r="K62">
        <f t="shared" si="1"/>
        <v>0</v>
      </c>
      <c r="L62" t="e">
        <f t="shared" si="2"/>
        <v>#DIV/0!</v>
      </c>
    </row>
    <row r="63" spans="1:12" x14ac:dyDescent="0.45">
      <c r="A63" t="s">
        <v>1141</v>
      </c>
      <c r="B63" t="s">
        <v>1130</v>
      </c>
      <c r="C63" t="s">
        <v>1119</v>
      </c>
      <c r="J63">
        <f t="shared" si="0"/>
        <v>0</v>
      </c>
      <c r="K63">
        <f t="shared" si="1"/>
        <v>0</v>
      </c>
      <c r="L63" t="e">
        <f t="shared" si="2"/>
        <v>#DIV/0!</v>
      </c>
    </row>
    <row r="64" spans="1:12" x14ac:dyDescent="0.45">
      <c r="A64" t="s">
        <v>1141</v>
      </c>
      <c r="B64" t="s">
        <v>1130</v>
      </c>
      <c r="C64" t="s">
        <v>1120</v>
      </c>
      <c r="J64">
        <f t="shared" si="0"/>
        <v>0</v>
      </c>
      <c r="K64">
        <f t="shared" si="1"/>
        <v>0</v>
      </c>
      <c r="L64" t="e">
        <f t="shared" si="2"/>
        <v>#DIV/0!</v>
      </c>
    </row>
    <row r="65" spans="1:12" x14ac:dyDescent="0.45">
      <c r="A65" t="s">
        <v>1142</v>
      </c>
      <c r="B65" t="s">
        <v>669</v>
      </c>
      <c r="C65" t="s">
        <v>1118</v>
      </c>
      <c r="J65">
        <f t="shared" si="0"/>
        <v>0</v>
      </c>
      <c r="K65">
        <f t="shared" si="1"/>
        <v>0</v>
      </c>
      <c r="L65" t="e">
        <f t="shared" si="2"/>
        <v>#DIV/0!</v>
      </c>
    </row>
    <row r="66" spans="1:12" x14ac:dyDescent="0.45">
      <c r="A66" t="s">
        <v>1142</v>
      </c>
      <c r="B66" t="s">
        <v>669</v>
      </c>
      <c r="C66" t="s">
        <v>1119</v>
      </c>
      <c r="D66">
        <v>422</v>
      </c>
      <c r="E66">
        <v>361</v>
      </c>
      <c r="F66">
        <v>11.8</v>
      </c>
      <c r="G66">
        <v>12.1</v>
      </c>
      <c r="H66">
        <v>507</v>
      </c>
      <c r="I66">
        <v>457</v>
      </c>
      <c r="J66">
        <f t="shared" si="0"/>
        <v>5982.6</v>
      </c>
      <c r="K66">
        <f t="shared" si="1"/>
        <v>5529.7</v>
      </c>
      <c r="L66">
        <f t="shared" si="2"/>
        <v>7.570287166115075E-2</v>
      </c>
    </row>
    <row r="67" spans="1:12" x14ac:dyDescent="0.45">
      <c r="A67" t="s">
        <v>1142</v>
      </c>
      <c r="B67" t="s">
        <v>669</v>
      </c>
      <c r="C67" t="s">
        <v>1120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419E95CF1FF24A86F60F69A94404D1" ma:contentTypeVersion="13" ma:contentTypeDescription="Create a new document." ma:contentTypeScope="" ma:versionID="bc12ea6975ae41033e509cac4ab8abcd">
  <xsd:schema xmlns:xsd="http://www.w3.org/2001/XMLSchema" xmlns:xs="http://www.w3.org/2001/XMLSchema" xmlns:p="http://schemas.microsoft.com/office/2006/metadata/properties" xmlns:ns2="42e03074-80de-4803-aa2e-d142c27e3977" xmlns:ns3="b4ccfd07-415a-460d-9301-21a275b809ef" targetNamespace="http://schemas.microsoft.com/office/2006/metadata/properties" ma:root="true" ma:fieldsID="1193833bc9b31e3261a19fa65c2bf6ac" ns2:_="" ns3:_="">
    <xsd:import namespace="42e03074-80de-4803-aa2e-d142c27e3977"/>
    <xsd:import namespace="b4ccfd07-415a-460d-9301-21a275b809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e03074-80de-4803-aa2e-d142c27e39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ccfd07-415a-460d-9301-21a275b809ef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2736B19-E931-41C0-83DA-BA511839CA92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54745A4-4EE5-459F-B75F-3E5D327EA77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835CFA-7D53-42F9-B490-05FA868955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e03074-80de-4803-aa2e-d142c27e3977"/>
    <ds:schemaRef ds:uri="b4ccfd07-415a-460d-9301-21a275b809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Mechanical</vt:lpstr>
      <vt:lpstr>Simple</vt:lpstr>
      <vt:lpstr>No Dupes (simple)</vt:lpstr>
      <vt:lpstr>Alloys on hand</vt:lpstr>
      <vt:lpstr>Thermal</vt:lpstr>
      <vt:lpstr>SST Data</vt:lpstr>
    </vt:vector>
  </TitlesOfParts>
  <Manager/>
  <Company>NCSU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Justin Norkett</dc:creator>
  <cp:keywords/>
  <dc:description/>
  <cp:lastModifiedBy>Begley,Benjamin A</cp:lastModifiedBy>
  <cp:revision/>
  <dcterms:created xsi:type="dcterms:W3CDTF">2017-10-03T18:52:22Z</dcterms:created>
  <dcterms:modified xsi:type="dcterms:W3CDTF">2022-02-18T05:37:18Z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0x010100DB419E95CF1FF24A86F60F69A94404D1</vt:lpwstr>
  </property>
</Properties>
</file>